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omments4.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siemens.sharepoint.com/teams/SHERPAX-I2P-VIMKeyUsers-Incidents/Shared Documents/Incidents/Snapshots/"/>
    </mc:Choice>
  </mc:AlternateContent>
  <xr:revisionPtr revIDLastSave="488" documentId="13_ncr:1_{2122FA1D-85E4-4786-A55E-573B4A2BBD49}" xr6:coauthVersionLast="47" xr6:coauthVersionMax="47" xr10:uidLastSave="{EC385A9F-45FA-43C7-B285-3A313592AF6F}"/>
  <bookViews>
    <workbookView xWindow="-110" yWindow="-110" windowWidth="19420" windowHeight="11500" tabRatio="851" firstSheet="32" activeTab="36" xr2:uid="{2E21FCC2-4185-4024-8085-2C5D24520EDB}"/>
  </bookViews>
  <sheets>
    <sheet name="Bugs" sheetId="57" r:id="rId1"/>
    <sheet name="MasterData" sheetId="13" r:id="rId2"/>
    <sheet name="Comparator" sheetId="26" state="hidden" r:id="rId3"/>
    <sheet name="VIM-Incidents_W24" sheetId="21" state="hidden" r:id="rId4"/>
    <sheet name="VIM-Incidents_W25" sheetId="27" state="hidden" r:id="rId5"/>
    <sheet name="VIM-Incidents_W26(June26)" sheetId="28" state="hidden" r:id="rId6"/>
    <sheet name="VIM-Incidents_20250630_1325CET" sheetId="32" state="hidden" r:id="rId7"/>
    <sheet name="VIM-Incidents_20250704" sheetId="33" state="hidden" r:id="rId8"/>
    <sheet name="VIM-Incidents_20250711" sheetId="34" state="hidden" r:id="rId9"/>
    <sheet name="VIM-Incidents_20250714" sheetId="35" state="hidden" r:id="rId10"/>
    <sheet name="VIM-Incidents_20250717" sheetId="36" state="hidden" r:id="rId11"/>
    <sheet name="VIM-Incidents_20250724" sheetId="37" state="hidden" r:id="rId12"/>
    <sheet name="VIM-Incidents_20250731" sheetId="38" state="hidden" r:id="rId13"/>
    <sheet name="VIM-Incidents_20250807" sheetId="39" state="hidden" r:id="rId14"/>
    <sheet name="VIM-Incidents_20250815" sheetId="40" state="hidden" r:id="rId15"/>
    <sheet name="VIM-Incidents_20250822" sheetId="42" state="hidden" r:id="rId16"/>
    <sheet name="VIM-Incidents_20250829" sheetId="43" state="hidden" r:id="rId17"/>
    <sheet name="VIM-Incidents_20250905" sheetId="44" state="hidden" r:id="rId18"/>
    <sheet name="VIM-Incidents_20250912" sheetId="45" state="hidden" r:id="rId19"/>
    <sheet name="VIM-Incidents_20250919" sheetId="46" state="hidden" r:id="rId20"/>
    <sheet name="VIM-Incidents_20250926" sheetId="47" state="hidden" r:id="rId21"/>
    <sheet name="VIM-Incidents_20251003" sheetId="48" state="hidden" r:id="rId22"/>
    <sheet name="VIM-Incidents_20251010" sheetId="49" state="hidden" r:id="rId23"/>
    <sheet name="VIM-Incidents_20251017" sheetId="50" state="hidden" r:id="rId24"/>
    <sheet name="VIM-Incidents_20251024" sheetId="51" state="hidden" r:id="rId25"/>
    <sheet name="VIM-Incidents_20251031" sheetId="52" state="hidden" r:id="rId26"/>
    <sheet name="VIM-Incidents_20251109" sheetId="53" state="hidden" r:id="rId27"/>
    <sheet name="VIM-Incidents_20251116" sheetId="54" state="hidden" r:id="rId28"/>
    <sheet name="VIM-Incidents_20251123" sheetId="55" state="hidden" r:id="rId29"/>
    <sheet name="VIM-Incidents_20251130" sheetId="56" state="hidden" r:id="rId30"/>
    <sheet name="VIM-Incidents_20251207" sheetId="59" state="hidden" r:id="rId31"/>
    <sheet name="VIM-Incidents_20251214" sheetId="61" r:id="rId32"/>
    <sheet name="VIM-Incidents_20251221" sheetId="62" r:id="rId33"/>
    <sheet name="Snapshot_Overall" sheetId="16" r:id="rId34"/>
    <sheet name="Snapshot_Overall_Bugs" sheetId="58" r:id="rId35"/>
    <sheet name="Snapshot_SRE" sheetId="23" r:id="rId36"/>
    <sheet name="Snapshot_Buzias" sheetId="25" r:id="rId37"/>
    <sheet name="Deep Analysis" sheetId="30" r:id="rId38"/>
  </sheets>
  <definedNames>
    <definedName name="_xlnm._FilterDatabase" localSheetId="2" hidden="1">Comparator!$A$1:$S$336</definedName>
    <definedName name="_xlnm._FilterDatabase" localSheetId="37" hidden="1">'Deep Analysis'!$A$1:$AK$39</definedName>
    <definedName name="_xlnm._FilterDatabase" localSheetId="12" hidden="1">'VIM-Incidents_20250731'!$A$1:$T$207</definedName>
    <definedName name="_xlnm._FilterDatabase" localSheetId="13" hidden="1">'VIM-Incidents_20250807'!$A$1:$T$207</definedName>
    <definedName name="_xlnm._FilterDatabase" localSheetId="14" hidden="1">'VIM-Incidents_20250815'!$A$1:$T$207</definedName>
    <definedName name="_xlnm._FilterDatabase" localSheetId="15" hidden="1">'VIM-Incidents_20250822'!$A$1:$T$207</definedName>
    <definedName name="_xlnm._FilterDatabase" localSheetId="16" hidden="1">'VIM-Incidents_20250829'!$A$1:$T$207</definedName>
    <definedName name="_xlnm._FilterDatabase" localSheetId="17" hidden="1">'VIM-Incidents_20250905'!$A$1:$T$207</definedName>
    <definedName name="_xlnm._FilterDatabase" localSheetId="18" hidden="1">'VIM-Incidents_20250912'!$A$1:$T$207</definedName>
    <definedName name="_xlnm._FilterDatabase" localSheetId="19" hidden="1">'VIM-Incidents_20250919'!$A$1:$T$207</definedName>
    <definedName name="_xlnm._FilterDatabase" localSheetId="20" hidden="1">'VIM-Incidents_20250926'!$A$1:$T$207</definedName>
    <definedName name="_xlnm._FilterDatabase" localSheetId="21" hidden="1">'VIM-Incidents_20251003'!$A$1:$T$207</definedName>
    <definedName name="_xlnm._FilterDatabase" localSheetId="22" hidden="1">'VIM-Incidents_20251010'!$A$1:$U$348</definedName>
    <definedName name="_xlnm._FilterDatabase" localSheetId="23" hidden="1">'VIM-Incidents_20251017'!$A$1:$U$355</definedName>
    <definedName name="_xlnm._FilterDatabase" localSheetId="24" hidden="1">'VIM-Incidents_20251024'!$A$1:$U$378</definedName>
    <definedName name="_xlnm._FilterDatabase" localSheetId="25" hidden="1">'VIM-Incidents_20251031'!$A$1:$U$399</definedName>
    <definedName name="_xlnm._FilterDatabase" localSheetId="26" hidden="1">'VIM-Incidents_20251109'!$A$1:$U$431</definedName>
    <definedName name="_xlnm._FilterDatabase" localSheetId="27" hidden="1">'VIM-Incidents_20251116'!$A$1:$U$456</definedName>
    <definedName name="_xlnm._FilterDatabase" localSheetId="28" hidden="1">'VIM-Incidents_20251123'!$A$1:$U$482</definedName>
    <definedName name="_xlnm._FilterDatabase" localSheetId="29" hidden="1">'VIM-Incidents_20251130'!$A$1:$U$510</definedName>
    <definedName name="_xlnm._FilterDatabase" localSheetId="30" hidden="1">'VIM-Incidents_20251207'!$A$1:$U$531</definedName>
    <definedName name="_xlnm._FilterDatabase" localSheetId="31" hidden="1">'VIM-Incidents_20251214'!$A$1:$U$562</definedName>
    <definedName name="_xlnm._FilterDatabase" localSheetId="32" hidden="1">'VIM-Incidents_20251221'!$A$1:$U$566</definedName>
    <definedName name="ExternalData_1" localSheetId="10" hidden="1">'VIM-Incidents_20250717'!$A$1:$O$194</definedName>
    <definedName name="ExternalData_1" localSheetId="11" hidden="1">'VIM-Incidents_20250724'!$A$1:$O$200</definedName>
    <definedName name="ExternalData_1" localSheetId="12" hidden="1">'VIM-Incidents_20250731'!$A$1:$O$205</definedName>
    <definedName name="ExternalData_1" localSheetId="13" hidden="1">'VIM-Incidents_20250807'!$A$1:$O$205</definedName>
    <definedName name="ExternalData_1" localSheetId="14" hidden="1">'VIM-Incidents_20250815'!$A$1:$O$205</definedName>
    <definedName name="ExternalData_1" localSheetId="15" hidden="1">'VIM-Incidents_20250822'!$A$1:$O$205</definedName>
    <definedName name="ExternalData_1" localSheetId="16" hidden="1">'VIM-Incidents_20250829'!$A$1:$O$205</definedName>
    <definedName name="ExternalData_1" localSheetId="17" hidden="1">'VIM-Incidents_20250905'!$A$1:$O$205</definedName>
    <definedName name="ExternalData_1" localSheetId="18" hidden="1">'VIM-Incidents_20250912'!$A$1:$O$205</definedName>
    <definedName name="ExternalData_1" localSheetId="19" hidden="1">'VIM-Incidents_20250919'!$A$1:$O$205</definedName>
    <definedName name="ExternalData_1" localSheetId="20" hidden="1">'VIM-Incidents_20250926'!$A$1:$O$205</definedName>
    <definedName name="ExternalData_1" localSheetId="21" hidden="1">'VIM-Incidents_20251003'!$A$1:$O$205</definedName>
    <definedName name="ExternalData_1" localSheetId="22" hidden="1">'VIM-Incidents_20251010'!$A$1:$O$205</definedName>
    <definedName name="ExternalData_1" localSheetId="23" hidden="1">'VIM-Incidents_20251017'!$A$1:$O$205</definedName>
    <definedName name="ExternalData_1" localSheetId="24" hidden="1">'VIM-Incidents_20251024'!$A$1:$O$205</definedName>
    <definedName name="ExternalData_1" localSheetId="25" hidden="1">'VIM-Incidents_20251031'!$A$1:$O$205</definedName>
    <definedName name="ExternalData_1" localSheetId="26" hidden="1">'VIM-Incidents_20251109'!$A$1:$O$205</definedName>
    <definedName name="ExternalData_1" localSheetId="27" hidden="1">'VIM-Incidents_20251116'!$A$1:$O$205</definedName>
    <definedName name="ExternalData_1" localSheetId="28" hidden="1">'VIM-Incidents_20251123'!$A$1:$O$205</definedName>
    <definedName name="ExternalData_1" localSheetId="29" hidden="1">'VIM-Incidents_20251130'!$A$1:$O$205</definedName>
    <definedName name="ExternalData_1" localSheetId="30" hidden="1">'VIM-Incidents_20251207'!$A$1:$O$205</definedName>
    <definedName name="ExternalData_1" localSheetId="31" hidden="1">'VIM-Incidents_20251214'!$A$1:$O$205</definedName>
    <definedName name="ExternalData_1" localSheetId="32" hidden="1">'VIM-Incidents_20251221'!$A$1:$O$205</definedName>
    <definedName name="ExternalData_1" localSheetId="3" hidden="1">'VIM-Incidents_W24'!$A$1:$O$155</definedName>
  </definedNames>
  <calcPr calcId="191029" calcMode="manual"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6" i="62" l="1"/>
  <c r="Q146" i="62"/>
  <c r="S146" i="62"/>
  <c r="T146" i="62"/>
  <c r="U146" i="62"/>
  <c r="T3" i="25"/>
  <c r="T3" i="23"/>
  <c r="U3" i="58"/>
  <c r="U3" i="16"/>
  <c r="P563" i="62"/>
  <c r="Q563" i="62"/>
  <c r="R563" i="62"/>
  <c r="S563" i="62" s="1"/>
  <c r="P564" i="62"/>
  <c r="Q564" i="62"/>
  <c r="R564" i="62"/>
  <c r="S564" i="62" s="1"/>
  <c r="P565" i="62"/>
  <c r="Q565" i="62"/>
  <c r="R565" i="62"/>
  <c r="T565" i="62" s="1"/>
  <c r="P566" i="62"/>
  <c r="Q566" i="62"/>
  <c r="R566" i="62"/>
  <c r="S566" i="62" s="1"/>
  <c r="P553" i="62"/>
  <c r="Q553" i="62"/>
  <c r="R553" i="62"/>
  <c r="T553" i="62" s="1"/>
  <c r="P554" i="62"/>
  <c r="Q554" i="62"/>
  <c r="R554" i="62"/>
  <c r="T554" i="62" s="1"/>
  <c r="P555" i="62"/>
  <c r="Q555" i="62"/>
  <c r="R555" i="62"/>
  <c r="P556" i="62"/>
  <c r="Q556" i="62"/>
  <c r="R556" i="62"/>
  <c r="S556" i="62" s="1"/>
  <c r="P557" i="62"/>
  <c r="Q557" i="62"/>
  <c r="R557" i="62"/>
  <c r="S557" i="62" s="1"/>
  <c r="U557" i="62"/>
  <c r="P558" i="62"/>
  <c r="Q558" i="62"/>
  <c r="R558" i="62"/>
  <c r="T558" i="62" s="1"/>
  <c r="U558" i="62"/>
  <c r="P559" i="62"/>
  <c r="Q559" i="62"/>
  <c r="R559" i="62"/>
  <c r="S559" i="62" s="1"/>
  <c r="P560" i="62"/>
  <c r="Q560" i="62"/>
  <c r="R560" i="62"/>
  <c r="T560" i="62" s="1"/>
  <c r="P561" i="62"/>
  <c r="Q561" i="62"/>
  <c r="R561" i="62"/>
  <c r="P562" i="62"/>
  <c r="Q562" i="62"/>
  <c r="R562" i="62"/>
  <c r="S562" i="62" s="1"/>
  <c r="P558" i="61"/>
  <c r="Q558" i="61"/>
  <c r="R558" i="61"/>
  <c r="U558" i="61" s="1"/>
  <c r="P559" i="61"/>
  <c r="Q559" i="61"/>
  <c r="R559" i="61"/>
  <c r="P560" i="61"/>
  <c r="Q560" i="61"/>
  <c r="R560" i="61"/>
  <c r="T560" i="61" s="1"/>
  <c r="P562" i="61"/>
  <c r="Q562" i="61"/>
  <c r="R562" i="61"/>
  <c r="S562" i="61" s="1"/>
  <c r="R552" i="62"/>
  <c r="U552" i="62" s="1"/>
  <c r="Q552" i="62"/>
  <c r="P552" i="62"/>
  <c r="R551" i="62"/>
  <c r="T551" i="62" s="1"/>
  <c r="Q551" i="62"/>
  <c r="P551" i="62"/>
  <c r="R550" i="62"/>
  <c r="Q550" i="62"/>
  <c r="P550" i="62"/>
  <c r="R549" i="62"/>
  <c r="U549" i="62" s="1"/>
  <c r="Q549" i="62"/>
  <c r="P549" i="62"/>
  <c r="R548" i="62"/>
  <c r="S548" i="62" s="1"/>
  <c r="Q548" i="62"/>
  <c r="P548" i="62"/>
  <c r="R547" i="62"/>
  <c r="Q547" i="62"/>
  <c r="P547" i="62"/>
  <c r="R546" i="62"/>
  <c r="U546" i="62" s="1"/>
  <c r="Q546" i="62"/>
  <c r="P546" i="62"/>
  <c r="R545" i="62"/>
  <c r="U545" i="62" s="1"/>
  <c r="Q545" i="62"/>
  <c r="P545" i="62"/>
  <c r="R544" i="62"/>
  <c r="T544" i="62" s="1"/>
  <c r="Q544" i="62"/>
  <c r="P544" i="62"/>
  <c r="R543" i="62"/>
  <c r="U543" i="62" s="1"/>
  <c r="Q543" i="62"/>
  <c r="P543" i="62"/>
  <c r="R542" i="62"/>
  <c r="U542" i="62" s="1"/>
  <c r="Q542" i="62"/>
  <c r="P542" i="62"/>
  <c r="R541" i="62"/>
  <c r="S541" i="62" s="1"/>
  <c r="Q541" i="62"/>
  <c r="P541" i="62"/>
  <c r="R540" i="62"/>
  <c r="S540" i="62" s="1"/>
  <c r="Q540" i="62"/>
  <c r="P540" i="62"/>
  <c r="R539" i="62"/>
  <c r="U539" i="62" s="1"/>
  <c r="Q539" i="62"/>
  <c r="P539" i="62"/>
  <c r="R538" i="62"/>
  <c r="Q538" i="62"/>
  <c r="P538" i="62"/>
  <c r="R537" i="62"/>
  <c r="T537" i="62" s="1"/>
  <c r="Q537" i="62"/>
  <c r="P537" i="62"/>
  <c r="R536" i="62"/>
  <c r="U536" i="62" s="1"/>
  <c r="Q536" i="62"/>
  <c r="P536" i="62"/>
  <c r="R535" i="62"/>
  <c r="U535" i="62" s="1"/>
  <c r="Q535" i="62"/>
  <c r="P535" i="62"/>
  <c r="R534" i="62"/>
  <c r="Q534" i="62"/>
  <c r="P534" i="62"/>
  <c r="R533" i="62"/>
  <c r="S533" i="62" s="1"/>
  <c r="Q533" i="62"/>
  <c r="P533" i="62"/>
  <c r="R532" i="62"/>
  <c r="U532" i="62" s="1"/>
  <c r="Q532" i="62"/>
  <c r="P532" i="62"/>
  <c r="R531" i="62"/>
  <c r="Q531" i="62"/>
  <c r="P531" i="62"/>
  <c r="R530" i="62"/>
  <c r="T530" i="62" s="1"/>
  <c r="Q530" i="62"/>
  <c r="P530" i="62"/>
  <c r="R529" i="62"/>
  <c r="U529" i="62" s="1"/>
  <c r="Q529" i="62"/>
  <c r="P529" i="62"/>
  <c r="R528" i="62"/>
  <c r="U528" i="62" s="1"/>
  <c r="Q528" i="62"/>
  <c r="P528" i="62"/>
  <c r="R527" i="62"/>
  <c r="Q527" i="62"/>
  <c r="P527" i="62"/>
  <c r="R526" i="62"/>
  <c r="U526" i="62" s="1"/>
  <c r="Q526" i="62"/>
  <c r="P526" i="62"/>
  <c r="R525" i="62"/>
  <c r="U525" i="62" s="1"/>
  <c r="Q525" i="62"/>
  <c r="P525" i="62"/>
  <c r="R524" i="62"/>
  <c r="U524" i="62" s="1"/>
  <c r="Q524" i="62"/>
  <c r="P524" i="62"/>
  <c r="R523" i="62"/>
  <c r="T523" i="62" s="1"/>
  <c r="Q523" i="62"/>
  <c r="P523" i="62"/>
  <c r="R522" i="62"/>
  <c r="T522" i="62" s="1"/>
  <c r="Q522" i="62"/>
  <c r="P522" i="62"/>
  <c r="R521" i="62"/>
  <c r="U521" i="62" s="1"/>
  <c r="Q521" i="62"/>
  <c r="P521" i="62"/>
  <c r="R520" i="62"/>
  <c r="U520" i="62" s="1"/>
  <c r="Q520" i="62"/>
  <c r="P520" i="62"/>
  <c r="R519" i="62"/>
  <c r="T519" i="62" s="1"/>
  <c r="Q519" i="62"/>
  <c r="P519" i="62"/>
  <c r="R518" i="62"/>
  <c r="T518" i="62" s="1"/>
  <c r="Q518" i="62"/>
  <c r="P518" i="62"/>
  <c r="R517" i="62"/>
  <c r="U517" i="62" s="1"/>
  <c r="Q517" i="62"/>
  <c r="P517" i="62"/>
  <c r="R516" i="62"/>
  <c r="S516" i="62" s="1"/>
  <c r="Q516" i="62"/>
  <c r="P516" i="62"/>
  <c r="R515" i="62"/>
  <c r="Q515" i="62"/>
  <c r="P515" i="62"/>
  <c r="R514" i="62"/>
  <c r="Q514" i="62"/>
  <c r="P514" i="62"/>
  <c r="R513" i="62"/>
  <c r="Q513" i="62"/>
  <c r="P513" i="62"/>
  <c r="R512" i="62"/>
  <c r="Q512" i="62"/>
  <c r="P512" i="62"/>
  <c r="R511" i="62"/>
  <c r="S511" i="62" s="1"/>
  <c r="Q511" i="62"/>
  <c r="P511" i="62"/>
  <c r="R510" i="62"/>
  <c r="Q510" i="62"/>
  <c r="P510" i="62"/>
  <c r="R509" i="62"/>
  <c r="Q509" i="62"/>
  <c r="P509" i="62"/>
  <c r="R508" i="62"/>
  <c r="T508" i="62" s="1"/>
  <c r="Q508" i="62"/>
  <c r="P508" i="62"/>
  <c r="R507" i="62"/>
  <c r="Q507" i="62"/>
  <c r="P507" i="62"/>
  <c r="R506" i="62"/>
  <c r="Q506" i="62"/>
  <c r="P506" i="62"/>
  <c r="R505" i="62"/>
  <c r="S505" i="62" s="1"/>
  <c r="Q505" i="62"/>
  <c r="P505" i="62"/>
  <c r="R504" i="62"/>
  <c r="Q504" i="62"/>
  <c r="P504" i="62"/>
  <c r="R503" i="62"/>
  <c r="U503" i="62" s="1"/>
  <c r="Q503" i="62"/>
  <c r="P503" i="62"/>
  <c r="R502" i="62"/>
  <c r="S502" i="62" s="1"/>
  <c r="Q502" i="62"/>
  <c r="P502" i="62"/>
  <c r="R501" i="62"/>
  <c r="T501" i="62" s="1"/>
  <c r="Q501" i="62"/>
  <c r="P501" i="62"/>
  <c r="R500" i="62"/>
  <c r="U500" i="62" s="1"/>
  <c r="Q500" i="62"/>
  <c r="P500" i="62"/>
  <c r="R499" i="62"/>
  <c r="S499" i="62" s="1"/>
  <c r="Q499" i="62"/>
  <c r="P499" i="62"/>
  <c r="R498" i="62"/>
  <c r="U498" i="62" s="1"/>
  <c r="Q498" i="62"/>
  <c r="P498" i="62"/>
  <c r="R497" i="62"/>
  <c r="U497" i="62" s="1"/>
  <c r="Q497" i="62"/>
  <c r="P497" i="62"/>
  <c r="R496" i="62"/>
  <c r="Q496" i="62"/>
  <c r="P496" i="62"/>
  <c r="R495" i="62"/>
  <c r="S495" i="62" s="1"/>
  <c r="Q495" i="62"/>
  <c r="P495" i="62"/>
  <c r="R494" i="62"/>
  <c r="T494" i="62" s="1"/>
  <c r="Q494" i="62"/>
  <c r="P494" i="62"/>
  <c r="R493" i="62"/>
  <c r="T493" i="62" s="1"/>
  <c r="Q493" i="62"/>
  <c r="P493" i="62"/>
  <c r="R492" i="62"/>
  <c r="S492" i="62" s="1"/>
  <c r="Q492" i="62"/>
  <c r="P492" i="62"/>
  <c r="R491" i="62"/>
  <c r="Q491" i="62"/>
  <c r="P491" i="62"/>
  <c r="R490" i="62"/>
  <c r="Q490" i="62"/>
  <c r="P490" i="62"/>
  <c r="R489" i="62"/>
  <c r="T489" i="62" s="1"/>
  <c r="Q489" i="62"/>
  <c r="P489" i="62"/>
  <c r="R488" i="62"/>
  <c r="S488" i="62" s="1"/>
  <c r="Q488" i="62"/>
  <c r="P488" i="62"/>
  <c r="R487" i="62"/>
  <c r="Q487" i="62"/>
  <c r="P487" i="62"/>
  <c r="R486" i="62"/>
  <c r="Q486" i="62"/>
  <c r="P486" i="62"/>
  <c r="R485" i="62"/>
  <c r="Q485" i="62"/>
  <c r="P485" i="62"/>
  <c r="R484" i="62"/>
  <c r="T484" i="62" s="1"/>
  <c r="Q484" i="62"/>
  <c r="P484" i="62"/>
  <c r="R483" i="62"/>
  <c r="U483" i="62" s="1"/>
  <c r="Q483" i="62"/>
  <c r="P483" i="62"/>
  <c r="R482" i="62"/>
  <c r="T482" i="62" s="1"/>
  <c r="Q482" i="62"/>
  <c r="P482" i="62"/>
  <c r="R481" i="62"/>
  <c r="U481" i="62" s="1"/>
  <c r="Q481" i="62"/>
  <c r="P481" i="62"/>
  <c r="R480" i="62"/>
  <c r="U480" i="62" s="1"/>
  <c r="Q480" i="62"/>
  <c r="P480" i="62"/>
  <c r="R479" i="62"/>
  <c r="T479" i="62" s="1"/>
  <c r="Q479" i="62"/>
  <c r="P479" i="62"/>
  <c r="R478" i="62"/>
  <c r="Q478" i="62"/>
  <c r="P478" i="62"/>
  <c r="R477" i="62"/>
  <c r="U477" i="62" s="1"/>
  <c r="Q477" i="62"/>
  <c r="P477" i="62"/>
  <c r="R476" i="62"/>
  <c r="T476" i="62" s="1"/>
  <c r="Q476" i="62"/>
  <c r="P476" i="62"/>
  <c r="R475" i="62"/>
  <c r="T475" i="62" s="1"/>
  <c r="Q475" i="62"/>
  <c r="P475" i="62"/>
  <c r="R474" i="62"/>
  <c r="T474" i="62" s="1"/>
  <c r="Q474" i="62"/>
  <c r="P474" i="62"/>
  <c r="R473" i="62"/>
  <c r="Q473" i="62"/>
  <c r="P473" i="62"/>
  <c r="U472" i="62"/>
  <c r="R472" i="62"/>
  <c r="T472" i="62" s="1"/>
  <c r="Q472" i="62"/>
  <c r="P472" i="62"/>
  <c r="R471" i="62"/>
  <c r="Q471" i="62"/>
  <c r="P471" i="62"/>
  <c r="R470" i="62"/>
  <c r="Q470" i="62"/>
  <c r="P470" i="62"/>
  <c r="R469" i="62"/>
  <c r="Q469" i="62"/>
  <c r="P469" i="62"/>
  <c r="R468" i="62"/>
  <c r="T468" i="62" s="1"/>
  <c r="Q468" i="62"/>
  <c r="P468" i="62"/>
  <c r="R467" i="62"/>
  <c r="T467" i="62" s="1"/>
  <c r="Q467" i="62"/>
  <c r="P467" i="62"/>
  <c r="R466" i="62"/>
  <c r="T466" i="62" s="1"/>
  <c r="Q466" i="62"/>
  <c r="P466" i="62"/>
  <c r="R465" i="62"/>
  <c r="T465" i="62" s="1"/>
  <c r="Q465" i="62"/>
  <c r="P465" i="62"/>
  <c r="R464" i="62"/>
  <c r="Q464" i="62"/>
  <c r="P464" i="62"/>
  <c r="R463" i="62"/>
  <c r="T463" i="62" s="1"/>
  <c r="Q463" i="62"/>
  <c r="P463" i="62"/>
  <c r="R462" i="62"/>
  <c r="S462" i="62" s="1"/>
  <c r="Q462" i="62"/>
  <c r="P462" i="62"/>
  <c r="R461" i="62"/>
  <c r="U461" i="62" s="1"/>
  <c r="Q461" i="62"/>
  <c r="P461" i="62"/>
  <c r="R460" i="62"/>
  <c r="Q460" i="62"/>
  <c r="P460" i="62"/>
  <c r="R459" i="62"/>
  <c r="T459" i="62" s="1"/>
  <c r="Q459" i="62"/>
  <c r="P459" i="62"/>
  <c r="R458" i="62"/>
  <c r="Q458" i="62"/>
  <c r="P458" i="62"/>
  <c r="R457" i="62"/>
  <c r="S457" i="62" s="1"/>
  <c r="Q457" i="62"/>
  <c r="P457" i="62"/>
  <c r="R456" i="62"/>
  <c r="T456" i="62" s="1"/>
  <c r="Q456" i="62"/>
  <c r="P456" i="62"/>
  <c r="R455" i="62"/>
  <c r="Q455" i="62"/>
  <c r="P455" i="62"/>
  <c r="R454" i="62"/>
  <c r="Q454" i="62"/>
  <c r="P454" i="62"/>
  <c r="R453" i="62"/>
  <c r="S453" i="62" s="1"/>
  <c r="Q453" i="62"/>
  <c r="P453" i="62"/>
  <c r="R452" i="62"/>
  <c r="Q452" i="62"/>
  <c r="P452" i="62"/>
  <c r="R451" i="62"/>
  <c r="T451" i="62" s="1"/>
  <c r="Q451" i="62"/>
  <c r="P451" i="62"/>
  <c r="R450" i="62"/>
  <c r="T450" i="62" s="1"/>
  <c r="Q450" i="62"/>
  <c r="P450" i="62"/>
  <c r="R449" i="62"/>
  <c r="T449" i="62" s="1"/>
  <c r="Q449" i="62"/>
  <c r="P449" i="62"/>
  <c r="R448" i="62"/>
  <c r="T448" i="62" s="1"/>
  <c r="Q448" i="62"/>
  <c r="P448" i="62"/>
  <c r="R447" i="62"/>
  <c r="U447" i="62" s="1"/>
  <c r="Q447" i="62"/>
  <c r="P447" i="62"/>
  <c r="R446" i="62"/>
  <c r="T446" i="62" s="1"/>
  <c r="Q446" i="62"/>
  <c r="P446" i="62"/>
  <c r="R445" i="62"/>
  <c r="T445" i="62" s="1"/>
  <c r="Q445" i="62"/>
  <c r="P445" i="62"/>
  <c r="R444" i="62"/>
  <c r="Q444" i="62"/>
  <c r="P444" i="62"/>
  <c r="R443" i="62"/>
  <c r="Q443" i="62"/>
  <c r="P443" i="62"/>
  <c r="R442" i="62"/>
  <c r="S442" i="62" s="1"/>
  <c r="Q442" i="62"/>
  <c r="P442" i="62"/>
  <c r="R441" i="62"/>
  <c r="T441" i="62" s="1"/>
  <c r="Q441" i="62"/>
  <c r="P441" i="62"/>
  <c r="R440" i="62"/>
  <c r="U440" i="62" s="1"/>
  <c r="Q440" i="62"/>
  <c r="P440" i="62"/>
  <c r="R439" i="62"/>
  <c r="T439" i="62" s="1"/>
  <c r="Q439" i="62"/>
  <c r="P439" i="62"/>
  <c r="R438" i="62"/>
  <c r="T438" i="62" s="1"/>
  <c r="Q438" i="62"/>
  <c r="P438" i="62"/>
  <c r="R437" i="62"/>
  <c r="Q437" i="62"/>
  <c r="P437" i="62"/>
  <c r="R436" i="62"/>
  <c r="T436" i="62" s="1"/>
  <c r="Q436" i="62"/>
  <c r="P436" i="62"/>
  <c r="R435" i="62"/>
  <c r="T435" i="62" s="1"/>
  <c r="Q435" i="62"/>
  <c r="P435" i="62"/>
  <c r="R434" i="62"/>
  <c r="T434" i="62" s="1"/>
  <c r="Q434" i="62"/>
  <c r="P434" i="62"/>
  <c r="R433" i="62"/>
  <c r="S433" i="62" s="1"/>
  <c r="Q433" i="62"/>
  <c r="P433" i="62"/>
  <c r="R432" i="62"/>
  <c r="Q432" i="62"/>
  <c r="P432" i="62"/>
  <c r="R431" i="62"/>
  <c r="Q431" i="62"/>
  <c r="P431" i="62"/>
  <c r="R430" i="62"/>
  <c r="T430" i="62" s="1"/>
  <c r="Q430" i="62"/>
  <c r="P430" i="62"/>
  <c r="R429" i="62"/>
  <c r="S429" i="62" s="1"/>
  <c r="Q429" i="62"/>
  <c r="P429" i="62"/>
  <c r="R428" i="62"/>
  <c r="U428" i="62" s="1"/>
  <c r="Q428" i="62"/>
  <c r="P428" i="62"/>
  <c r="R427" i="62"/>
  <c r="U427" i="62" s="1"/>
  <c r="Q427" i="62"/>
  <c r="P427" i="62"/>
  <c r="R426" i="62"/>
  <c r="Q426" i="62"/>
  <c r="P426" i="62"/>
  <c r="R425" i="62"/>
  <c r="T425" i="62" s="1"/>
  <c r="Q425" i="62"/>
  <c r="P425" i="62"/>
  <c r="R424" i="62"/>
  <c r="T424" i="62" s="1"/>
  <c r="Q424" i="62"/>
  <c r="P424" i="62"/>
  <c r="R423" i="62"/>
  <c r="Q423" i="62"/>
  <c r="P423" i="62"/>
  <c r="R422" i="62"/>
  <c r="S422" i="62" s="1"/>
  <c r="Q422" i="62"/>
  <c r="P422" i="62"/>
  <c r="R421" i="62"/>
  <c r="Q421" i="62"/>
  <c r="P421" i="62"/>
  <c r="R420" i="62"/>
  <c r="U420" i="62" s="1"/>
  <c r="Q420" i="62"/>
  <c r="P420" i="62"/>
  <c r="R419" i="62"/>
  <c r="T419" i="62" s="1"/>
  <c r="Q419" i="62"/>
  <c r="P419" i="62"/>
  <c r="R418" i="62"/>
  <c r="S418" i="62" s="1"/>
  <c r="Q418" i="62"/>
  <c r="P418" i="62"/>
  <c r="R417" i="62"/>
  <c r="T417" i="62" s="1"/>
  <c r="Q417" i="62"/>
  <c r="P417" i="62"/>
  <c r="R416" i="62"/>
  <c r="U416" i="62" s="1"/>
  <c r="Q416" i="62"/>
  <c r="P416" i="62"/>
  <c r="R415" i="62"/>
  <c r="T415" i="62" s="1"/>
  <c r="Q415" i="62"/>
  <c r="P415" i="62"/>
  <c r="R414" i="62"/>
  <c r="Q414" i="62"/>
  <c r="P414" i="62"/>
  <c r="R413" i="62"/>
  <c r="U413" i="62" s="1"/>
  <c r="Q413" i="62"/>
  <c r="P413" i="62"/>
  <c r="R412" i="62"/>
  <c r="Q412" i="62"/>
  <c r="P412" i="62"/>
  <c r="R411" i="62"/>
  <c r="U411" i="62" s="1"/>
  <c r="Q411" i="62"/>
  <c r="P411" i="62"/>
  <c r="R410" i="62"/>
  <c r="T410" i="62" s="1"/>
  <c r="Q410" i="62"/>
  <c r="P410" i="62"/>
  <c r="R409" i="62"/>
  <c r="T409" i="62" s="1"/>
  <c r="Q409" i="62"/>
  <c r="P409" i="62"/>
  <c r="R408" i="62"/>
  <c r="S408" i="62" s="1"/>
  <c r="Q408" i="62"/>
  <c r="P408" i="62"/>
  <c r="R407" i="62"/>
  <c r="S407" i="62" s="1"/>
  <c r="Q407" i="62"/>
  <c r="P407" i="62"/>
  <c r="R406" i="62"/>
  <c r="Q406" i="62"/>
  <c r="P406" i="62"/>
  <c r="R405" i="62"/>
  <c r="T405" i="62" s="1"/>
  <c r="Q405" i="62"/>
  <c r="P405" i="62"/>
  <c r="R404" i="62"/>
  <c r="T404" i="62" s="1"/>
  <c r="Q404" i="62"/>
  <c r="P404" i="62"/>
  <c r="R403" i="62"/>
  <c r="T403" i="62" s="1"/>
  <c r="Q403" i="62"/>
  <c r="P403" i="62"/>
  <c r="R402" i="62"/>
  <c r="T402" i="62" s="1"/>
  <c r="Q402" i="62"/>
  <c r="P402" i="62"/>
  <c r="R401" i="62"/>
  <c r="Q401" i="62"/>
  <c r="P401" i="62"/>
  <c r="R400" i="62"/>
  <c r="U400" i="62" s="1"/>
  <c r="Q400" i="62"/>
  <c r="P400" i="62"/>
  <c r="R399" i="62"/>
  <c r="T399" i="62" s="1"/>
  <c r="Q399" i="62"/>
  <c r="P399" i="62"/>
  <c r="R398" i="62"/>
  <c r="Q398" i="62"/>
  <c r="P398" i="62"/>
  <c r="R397" i="62"/>
  <c r="T397" i="62" s="1"/>
  <c r="Q397" i="62"/>
  <c r="P397" i="62"/>
  <c r="R396" i="62"/>
  <c r="S396" i="62" s="1"/>
  <c r="Q396" i="62"/>
  <c r="P396" i="62"/>
  <c r="R395" i="62"/>
  <c r="Q395" i="62"/>
  <c r="P395" i="62"/>
  <c r="R394" i="62"/>
  <c r="T394" i="62" s="1"/>
  <c r="Q394" i="62"/>
  <c r="P394" i="62"/>
  <c r="R393" i="62"/>
  <c r="Q393" i="62"/>
  <c r="P393" i="62"/>
  <c r="R392" i="62"/>
  <c r="U392" i="62" s="1"/>
  <c r="Q392" i="62"/>
  <c r="P392" i="62"/>
  <c r="R391" i="62"/>
  <c r="T391" i="62" s="1"/>
  <c r="Q391" i="62"/>
  <c r="P391" i="62"/>
  <c r="R390" i="62"/>
  <c r="Q390" i="62"/>
  <c r="P390" i="62"/>
  <c r="R389" i="62"/>
  <c r="U389" i="62" s="1"/>
  <c r="Q389" i="62"/>
  <c r="P389" i="62"/>
  <c r="R388" i="62"/>
  <c r="Q388" i="62"/>
  <c r="P388" i="62"/>
  <c r="R387" i="62"/>
  <c r="S387" i="62" s="1"/>
  <c r="Q387" i="62"/>
  <c r="P387" i="62"/>
  <c r="R386" i="62"/>
  <c r="T386" i="62" s="1"/>
  <c r="Q386" i="62"/>
  <c r="P386" i="62"/>
  <c r="R385" i="62"/>
  <c r="S385" i="62" s="1"/>
  <c r="Q385" i="62"/>
  <c r="P385" i="62"/>
  <c r="R384" i="62"/>
  <c r="T384" i="62" s="1"/>
  <c r="Q384" i="62"/>
  <c r="P384" i="62"/>
  <c r="R383" i="62"/>
  <c r="U383" i="62" s="1"/>
  <c r="Q383" i="62"/>
  <c r="P383" i="62"/>
  <c r="R382" i="62"/>
  <c r="Q382" i="62"/>
  <c r="P382" i="62"/>
  <c r="R381" i="62"/>
  <c r="T381" i="62" s="1"/>
  <c r="Q381" i="62"/>
  <c r="P381" i="62"/>
  <c r="R380" i="62"/>
  <c r="T380" i="62" s="1"/>
  <c r="Q380" i="62"/>
  <c r="P380" i="62"/>
  <c r="R379" i="62"/>
  <c r="Q379" i="62"/>
  <c r="P379" i="62"/>
  <c r="R378" i="62"/>
  <c r="U378" i="62" s="1"/>
  <c r="Q378" i="62"/>
  <c r="P378" i="62"/>
  <c r="R377" i="62"/>
  <c r="U377" i="62" s="1"/>
  <c r="Q377" i="62"/>
  <c r="P377" i="62"/>
  <c r="R376" i="62"/>
  <c r="Q376" i="62"/>
  <c r="P376" i="62"/>
  <c r="R375" i="62"/>
  <c r="T375" i="62" s="1"/>
  <c r="Q375" i="62"/>
  <c r="P375" i="62"/>
  <c r="R374" i="62"/>
  <c r="Q374" i="62"/>
  <c r="P374" i="62"/>
  <c r="R373" i="62"/>
  <c r="Q373" i="62"/>
  <c r="P373" i="62"/>
  <c r="R372" i="62"/>
  <c r="U372" i="62" s="1"/>
  <c r="Q372" i="62"/>
  <c r="P372" i="62"/>
  <c r="R371" i="62"/>
  <c r="Q371" i="62"/>
  <c r="P371" i="62"/>
  <c r="R370" i="62"/>
  <c r="T370" i="62" s="1"/>
  <c r="Q370" i="62"/>
  <c r="P370" i="62"/>
  <c r="R369" i="62"/>
  <c r="T369" i="62" s="1"/>
  <c r="Q369" i="62"/>
  <c r="P369" i="62"/>
  <c r="R368" i="62"/>
  <c r="Q368" i="62"/>
  <c r="P368" i="62"/>
  <c r="R367" i="62"/>
  <c r="Q367" i="62"/>
  <c r="P367" i="62"/>
  <c r="R366" i="62"/>
  <c r="T366" i="62" s="1"/>
  <c r="Q366" i="62"/>
  <c r="P366" i="62"/>
  <c r="R365" i="62"/>
  <c r="Q365" i="62"/>
  <c r="P365" i="62"/>
  <c r="R364" i="62"/>
  <c r="Q364" i="62"/>
  <c r="P364" i="62"/>
  <c r="R363" i="62"/>
  <c r="Q363" i="62"/>
  <c r="P363" i="62"/>
  <c r="R362" i="62"/>
  <c r="T362" i="62" s="1"/>
  <c r="Q362" i="62"/>
  <c r="P362" i="62"/>
  <c r="R361" i="62"/>
  <c r="T361" i="62" s="1"/>
  <c r="Q361" i="62"/>
  <c r="P361" i="62"/>
  <c r="R360" i="62"/>
  <c r="T360" i="62" s="1"/>
  <c r="Q360" i="62"/>
  <c r="P360" i="62"/>
  <c r="R359" i="62"/>
  <c r="Q359" i="62"/>
  <c r="P359" i="62"/>
  <c r="R358" i="62"/>
  <c r="U358" i="62" s="1"/>
  <c r="Q358" i="62"/>
  <c r="P358" i="62"/>
  <c r="R357" i="62"/>
  <c r="Q357" i="62"/>
  <c r="P357" i="62"/>
  <c r="R356" i="62"/>
  <c r="U356" i="62" s="1"/>
  <c r="Q356" i="62"/>
  <c r="P356" i="62"/>
  <c r="R355" i="62"/>
  <c r="Q355" i="62"/>
  <c r="P355" i="62"/>
  <c r="R354" i="62"/>
  <c r="T354" i="62" s="1"/>
  <c r="Q354" i="62"/>
  <c r="P354" i="62"/>
  <c r="R353" i="62"/>
  <c r="T353" i="62" s="1"/>
  <c r="Q353" i="62"/>
  <c r="P353" i="62"/>
  <c r="R352" i="62"/>
  <c r="Q352" i="62"/>
  <c r="P352" i="62"/>
  <c r="R351" i="62"/>
  <c r="Q351" i="62"/>
  <c r="P351" i="62"/>
  <c r="R350" i="62"/>
  <c r="S350" i="62" s="1"/>
  <c r="Q350" i="62"/>
  <c r="P350" i="62"/>
  <c r="R349" i="62"/>
  <c r="T349" i="62" s="1"/>
  <c r="Q349" i="62"/>
  <c r="P349" i="62"/>
  <c r="R348" i="62"/>
  <c r="T348" i="62" s="1"/>
  <c r="Q348" i="62"/>
  <c r="P348" i="62"/>
  <c r="R347" i="62"/>
  <c r="U347" i="62" s="1"/>
  <c r="Q347" i="62"/>
  <c r="P347" i="62"/>
  <c r="R346" i="62"/>
  <c r="Q346" i="62"/>
  <c r="P346" i="62"/>
  <c r="R345" i="62"/>
  <c r="U345" i="62" s="1"/>
  <c r="Q345" i="62"/>
  <c r="P345" i="62"/>
  <c r="R344" i="62"/>
  <c r="T344" i="62" s="1"/>
  <c r="Q344" i="62"/>
  <c r="P344" i="62"/>
  <c r="R343" i="62"/>
  <c r="U343" i="62" s="1"/>
  <c r="Q343" i="62"/>
  <c r="P343" i="62"/>
  <c r="R342" i="62"/>
  <c r="S342" i="62" s="1"/>
  <c r="Q342" i="62"/>
  <c r="P342" i="62"/>
  <c r="R341" i="62"/>
  <c r="U341" i="62" s="1"/>
  <c r="Q341" i="62"/>
  <c r="P341" i="62"/>
  <c r="R340" i="62"/>
  <c r="T340" i="62" s="1"/>
  <c r="Q340" i="62"/>
  <c r="P340" i="62"/>
  <c r="R339" i="62"/>
  <c r="Q339" i="62"/>
  <c r="P339" i="62"/>
  <c r="R338" i="62"/>
  <c r="T338" i="62" s="1"/>
  <c r="Q338" i="62"/>
  <c r="P338" i="62"/>
  <c r="R337" i="62"/>
  <c r="S337" i="62" s="1"/>
  <c r="Q337" i="62"/>
  <c r="P337" i="62"/>
  <c r="R336" i="62"/>
  <c r="S336" i="62" s="1"/>
  <c r="Q336" i="62"/>
  <c r="P336" i="62"/>
  <c r="R335" i="62"/>
  <c r="S335" i="62" s="1"/>
  <c r="Q335" i="62"/>
  <c r="P335" i="62"/>
  <c r="R334" i="62"/>
  <c r="T334" i="62" s="1"/>
  <c r="Q334" i="62"/>
  <c r="P334" i="62"/>
  <c r="R333" i="62"/>
  <c r="Q333" i="62"/>
  <c r="P333" i="62"/>
  <c r="R332" i="62"/>
  <c r="T332" i="62" s="1"/>
  <c r="Q332" i="62"/>
  <c r="P332" i="62"/>
  <c r="R331" i="62"/>
  <c r="Q331" i="62"/>
  <c r="P331" i="62"/>
  <c r="R330" i="62"/>
  <c r="U330" i="62" s="1"/>
  <c r="Q330" i="62"/>
  <c r="P330" i="62"/>
  <c r="R329" i="62"/>
  <c r="T329" i="62" s="1"/>
  <c r="Q329" i="62"/>
  <c r="P329" i="62"/>
  <c r="R328" i="62"/>
  <c r="S328" i="62" s="1"/>
  <c r="Q328" i="62"/>
  <c r="P328" i="62"/>
  <c r="R327" i="62"/>
  <c r="S327" i="62" s="1"/>
  <c r="Q327" i="62"/>
  <c r="P327" i="62"/>
  <c r="R326" i="62"/>
  <c r="Q326" i="62"/>
  <c r="P326" i="62"/>
  <c r="R325" i="62"/>
  <c r="T325" i="62" s="1"/>
  <c r="Q325" i="62"/>
  <c r="P325" i="62"/>
  <c r="R324" i="62"/>
  <c r="Q324" i="62"/>
  <c r="P324" i="62"/>
  <c r="R323" i="62"/>
  <c r="S323" i="62" s="1"/>
  <c r="Q323" i="62"/>
  <c r="P323" i="62"/>
  <c r="R322" i="62"/>
  <c r="Q322" i="62"/>
  <c r="P322" i="62"/>
  <c r="R321" i="62"/>
  <c r="U321" i="62" s="1"/>
  <c r="Q321" i="62"/>
  <c r="P321" i="62"/>
  <c r="R320" i="62"/>
  <c r="Q320" i="62"/>
  <c r="P320" i="62"/>
  <c r="R319" i="62"/>
  <c r="T319" i="62" s="1"/>
  <c r="Q319" i="62"/>
  <c r="P319" i="62"/>
  <c r="R318" i="62"/>
  <c r="T318" i="62" s="1"/>
  <c r="Q318" i="62"/>
  <c r="P318" i="62"/>
  <c r="R317" i="62"/>
  <c r="S317" i="62" s="1"/>
  <c r="Q317" i="62"/>
  <c r="P317" i="62"/>
  <c r="R316" i="62"/>
  <c r="U316" i="62" s="1"/>
  <c r="Q316" i="62"/>
  <c r="P316" i="62"/>
  <c r="R315" i="62"/>
  <c r="Q315" i="62"/>
  <c r="P315" i="62"/>
  <c r="R314" i="62"/>
  <c r="Q314" i="62"/>
  <c r="P314" i="62"/>
  <c r="R313" i="62"/>
  <c r="S313" i="62" s="1"/>
  <c r="Q313" i="62"/>
  <c r="P313" i="62"/>
  <c r="R312" i="62"/>
  <c r="T312" i="62" s="1"/>
  <c r="Q312" i="62"/>
  <c r="P312" i="62"/>
  <c r="R311" i="62"/>
  <c r="Q311" i="62"/>
  <c r="P311" i="62"/>
  <c r="R310" i="62"/>
  <c r="S310" i="62" s="1"/>
  <c r="Q310" i="62"/>
  <c r="P310" i="62"/>
  <c r="R309" i="62"/>
  <c r="T309" i="62" s="1"/>
  <c r="Q309" i="62"/>
  <c r="P309" i="62"/>
  <c r="R308" i="62"/>
  <c r="T308" i="62" s="1"/>
  <c r="Q308" i="62"/>
  <c r="P308" i="62"/>
  <c r="R307" i="62"/>
  <c r="T307" i="62" s="1"/>
  <c r="Q307" i="62"/>
  <c r="P307" i="62"/>
  <c r="R306" i="62"/>
  <c r="Q306" i="62"/>
  <c r="P306" i="62"/>
  <c r="R305" i="62"/>
  <c r="T305" i="62" s="1"/>
  <c r="Q305" i="62"/>
  <c r="P305" i="62"/>
  <c r="R304" i="62"/>
  <c r="Q304" i="62"/>
  <c r="P304" i="62"/>
  <c r="R303" i="62"/>
  <c r="Q303" i="62"/>
  <c r="P303" i="62"/>
  <c r="R302" i="62"/>
  <c r="Q302" i="62"/>
  <c r="P302" i="62"/>
  <c r="R301" i="62"/>
  <c r="S301" i="62" s="1"/>
  <c r="Q301" i="62"/>
  <c r="P301" i="62"/>
  <c r="R300" i="62"/>
  <c r="S300" i="62" s="1"/>
  <c r="Q300" i="62"/>
  <c r="P300" i="62"/>
  <c r="R299" i="62"/>
  <c r="U299" i="62" s="1"/>
  <c r="Q299" i="62"/>
  <c r="P299" i="62"/>
  <c r="R298" i="62"/>
  <c r="T298" i="62" s="1"/>
  <c r="Q298" i="62"/>
  <c r="P298" i="62"/>
  <c r="R297" i="62"/>
  <c r="T297" i="62" s="1"/>
  <c r="Q297" i="62"/>
  <c r="P297" i="62"/>
  <c r="R296" i="62"/>
  <c r="T296" i="62" s="1"/>
  <c r="Q296" i="62"/>
  <c r="P296" i="62"/>
  <c r="R295" i="62"/>
  <c r="S295" i="62" s="1"/>
  <c r="Q295" i="62"/>
  <c r="P295" i="62"/>
  <c r="R294" i="62"/>
  <c r="S294" i="62" s="1"/>
  <c r="Q294" i="62"/>
  <c r="P294" i="62"/>
  <c r="R293" i="62"/>
  <c r="U293" i="62" s="1"/>
  <c r="Q293" i="62"/>
  <c r="P293" i="62"/>
  <c r="R292" i="62"/>
  <c r="Q292" i="62"/>
  <c r="P292" i="62"/>
  <c r="R291" i="62"/>
  <c r="Q291" i="62"/>
  <c r="P291" i="62"/>
  <c r="R290" i="62"/>
  <c r="T290" i="62" s="1"/>
  <c r="Q290" i="62"/>
  <c r="P290" i="62"/>
  <c r="R289" i="62"/>
  <c r="T289" i="62" s="1"/>
  <c r="Q289" i="62"/>
  <c r="P289" i="62"/>
  <c r="R288" i="62"/>
  <c r="Q288" i="62"/>
  <c r="P288" i="62"/>
  <c r="R287" i="62"/>
  <c r="S287" i="62" s="1"/>
  <c r="Q287" i="62"/>
  <c r="P287" i="62"/>
  <c r="R286" i="62"/>
  <c r="U286" i="62" s="1"/>
  <c r="Q286" i="62"/>
  <c r="P286" i="62"/>
  <c r="R285" i="62"/>
  <c r="S285" i="62" s="1"/>
  <c r="Q285" i="62"/>
  <c r="P285" i="62"/>
  <c r="R284" i="62"/>
  <c r="T284" i="62" s="1"/>
  <c r="Q284" i="62"/>
  <c r="P284" i="62"/>
  <c r="R283" i="62"/>
  <c r="T283" i="62" s="1"/>
  <c r="Q283" i="62"/>
  <c r="P283" i="62"/>
  <c r="R282" i="62"/>
  <c r="S282" i="62" s="1"/>
  <c r="Q282" i="62"/>
  <c r="P282" i="62"/>
  <c r="R281" i="62"/>
  <c r="T281" i="62" s="1"/>
  <c r="Q281" i="62"/>
  <c r="P281" i="62"/>
  <c r="R280" i="62"/>
  <c r="Q280" i="62"/>
  <c r="P280" i="62"/>
  <c r="R279" i="62"/>
  <c r="T279" i="62" s="1"/>
  <c r="Q279" i="62"/>
  <c r="P279" i="62"/>
  <c r="R278" i="62"/>
  <c r="Q278" i="62"/>
  <c r="P278" i="62"/>
  <c r="R277" i="62"/>
  <c r="Q277" i="62"/>
  <c r="P277" i="62"/>
  <c r="R276" i="62"/>
  <c r="T276" i="62" s="1"/>
  <c r="Q276" i="62"/>
  <c r="P276" i="62"/>
  <c r="R275" i="62"/>
  <c r="S275" i="62" s="1"/>
  <c r="Q275" i="62"/>
  <c r="P275" i="62"/>
  <c r="R274" i="62"/>
  <c r="T274" i="62" s="1"/>
  <c r="Q274" i="62"/>
  <c r="P274" i="62"/>
  <c r="R273" i="62"/>
  <c r="U273" i="62" s="1"/>
  <c r="Q273" i="62"/>
  <c r="P273" i="62"/>
  <c r="R272" i="62"/>
  <c r="Q272" i="62"/>
  <c r="P272" i="62"/>
  <c r="R271" i="62"/>
  <c r="U271" i="62" s="1"/>
  <c r="Q271" i="62"/>
  <c r="P271" i="62"/>
  <c r="R270" i="62"/>
  <c r="T270" i="62" s="1"/>
  <c r="Q270" i="62"/>
  <c r="P270" i="62"/>
  <c r="R269" i="62"/>
  <c r="T269" i="62" s="1"/>
  <c r="Q269" i="62"/>
  <c r="P269" i="62"/>
  <c r="R268" i="62"/>
  <c r="T268" i="62" s="1"/>
  <c r="Q268" i="62"/>
  <c r="P268" i="62"/>
  <c r="R267" i="62"/>
  <c r="T267" i="62" s="1"/>
  <c r="Q267" i="62"/>
  <c r="P267" i="62"/>
  <c r="R266" i="62"/>
  <c r="U266" i="62" s="1"/>
  <c r="Q266" i="62"/>
  <c r="P266" i="62"/>
  <c r="R265" i="62"/>
  <c r="U265" i="62" s="1"/>
  <c r="Q265" i="62"/>
  <c r="P265" i="62"/>
  <c r="R264" i="62"/>
  <c r="Q264" i="62"/>
  <c r="P264" i="62"/>
  <c r="R263" i="62"/>
  <c r="T263" i="62" s="1"/>
  <c r="Q263" i="62"/>
  <c r="P263" i="62"/>
  <c r="R262" i="62"/>
  <c r="T262" i="62" s="1"/>
  <c r="Q262" i="62"/>
  <c r="P262" i="62"/>
  <c r="R261" i="62"/>
  <c r="Q261" i="62"/>
  <c r="P261" i="62"/>
  <c r="R260" i="62"/>
  <c r="U260" i="62" s="1"/>
  <c r="Q260" i="62"/>
  <c r="P260" i="62"/>
  <c r="R259" i="62"/>
  <c r="Q259" i="62"/>
  <c r="P259" i="62"/>
  <c r="R258" i="62"/>
  <c r="Q258" i="62"/>
  <c r="P258" i="62"/>
  <c r="R257" i="62"/>
  <c r="S257" i="62" s="1"/>
  <c r="Q257" i="62"/>
  <c r="P257" i="62"/>
  <c r="R256" i="62"/>
  <c r="Q256" i="62"/>
  <c r="P256" i="62"/>
  <c r="R255" i="62"/>
  <c r="T255" i="62" s="1"/>
  <c r="Q255" i="62"/>
  <c r="P255" i="62"/>
  <c r="R254" i="62"/>
  <c r="Q254" i="62"/>
  <c r="P254" i="62"/>
  <c r="R253" i="62"/>
  <c r="S253" i="62" s="1"/>
  <c r="Q253" i="62"/>
  <c r="P253" i="62"/>
  <c r="R252" i="62"/>
  <c r="S252" i="62" s="1"/>
  <c r="Q252" i="62"/>
  <c r="P252" i="62"/>
  <c r="R251" i="62"/>
  <c r="T251" i="62" s="1"/>
  <c r="Q251" i="62"/>
  <c r="P251" i="62"/>
  <c r="R250" i="62"/>
  <c r="Q250" i="62"/>
  <c r="P250" i="62"/>
  <c r="R249" i="62"/>
  <c r="Q249" i="62"/>
  <c r="P249" i="62"/>
  <c r="R248" i="62"/>
  <c r="Q248" i="62"/>
  <c r="P248" i="62"/>
  <c r="R247" i="62"/>
  <c r="S247" i="62" s="1"/>
  <c r="Q247" i="62"/>
  <c r="P247" i="62"/>
  <c r="R246" i="62"/>
  <c r="S246" i="62" s="1"/>
  <c r="Q246" i="62"/>
  <c r="P246" i="62"/>
  <c r="R245" i="62"/>
  <c r="S245" i="62" s="1"/>
  <c r="Q245" i="62"/>
  <c r="P245" i="62"/>
  <c r="R244" i="62"/>
  <c r="U244" i="62" s="1"/>
  <c r="Q244" i="62"/>
  <c r="P244" i="62"/>
  <c r="R243" i="62"/>
  <c r="S243" i="62" s="1"/>
  <c r="Q243" i="62"/>
  <c r="P243" i="62"/>
  <c r="R242" i="62"/>
  <c r="T242" i="62" s="1"/>
  <c r="Q242" i="62"/>
  <c r="P242" i="62"/>
  <c r="R241" i="62"/>
  <c r="T241" i="62" s="1"/>
  <c r="Q241" i="62"/>
  <c r="P241" i="62"/>
  <c r="R240" i="62"/>
  <c r="U240" i="62" s="1"/>
  <c r="Q240" i="62"/>
  <c r="P240" i="62"/>
  <c r="R239" i="62"/>
  <c r="U239" i="62" s="1"/>
  <c r="Q239" i="62"/>
  <c r="P239" i="62"/>
  <c r="R238" i="62"/>
  <c r="Q238" i="62"/>
  <c r="P238" i="62"/>
  <c r="R237" i="62"/>
  <c r="S237" i="62" s="1"/>
  <c r="Q237" i="62"/>
  <c r="P237" i="62"/>
  <c r="R236" i="62"/>
  <c r="U236" i="62" s="1"/>
  <c r="Q236" i="62"/>
  <c r="P236" i="62"/>
  <c r="R235" i="62"/>
  <c r="Q235" i="62"/>
  <c r="P235" i="62"/>
  <c r="R234" i="62"/>
  <c r="T234" i="62" s="1"/>
  <c r="Q234" i="62"/>
  <c r="P234" i="62"/>
  <c r="R233" i="62"/>
  <c r="U233" i="62" s="1"/>
  <c r="Q233" i="62"/>
  <c r="P233" i="62"/>
  <c r="R232" i="62"/>
  <c r="Q232" i="62"/>
  <c r="P232" i="62"/>
  <c r="R231" i="62"/>
  <c r="Q231" i="62"/>
  <c r="P231" i="62"/>
  <c r="R230" i="62"/>
  <c r="Q230" i="62"/>
  <c r="P230" i="62"/>
  <c r="R229" i="62"/>
  <c r="U229" i="62" s="1"/>
  <c r="Q229" i="62"/>
  <c r="P229" i="62"/>
  <c r="R228" i="62"/>
  <c r="T228" i="62" s="1"/>
  <c r="Q228" i="62"/>
  <c r="P228" i="62"/>
  <c r="R227" i="62"/>
  <c r="T227" i="62" s="1"/>
  <c r="Q227" i="62"/>
  <c r="P227" i="62"/>
  <c r="R226" i="62"/>
  <c r="Q226" i="62"/>
  <c r="P226" i="62"/>
  <c r="R225" i="62"/>
  <c r="T225" i="62" s="1"/>
  <c r="Q225" i="62"/>
  <c r="P225" i="62"/>
  <c r="R224" i="62"/>
  <c r="Q224" i="62"/>
  <c r="P224" i="62"/>
  <c r="R223" i="62"/>
  <c r="U223" i="62" s="1"/>
  <c r="Q223" i="62"/>
  <c r="P223" i="62"/>
  <c r="R222" i="62"/>
  <c r="Q222" i="62"/>
  <c r="P222" i="62"/>
  <c r="R221" i="62"/>
  <c r="T221" i="62" s="1"/>
  <c r="Q221" i="62"/>
  <c r="P221" i="62"/>
  <c r="R220" i="62"/>
  <c r="T220" i="62" s="1"/>
  <c r="Q220" i="62"/>
  <c r="P220" i="62"/>
  <c r="R219" i="62"/>
  <c r="S219" i="62" s="1"/>
  <c r="Q219" i="62"/>
  <c r="P219" i="62"/>
  <c r="R218" i="62"/>
  <c r="T218" i="62" s="1"/>
  <c r="Q218" i="62"/>
  <c r="P218" i="62"/>
  <c r="R217" i="62"/>
  <c r="U217" i="62" s="1"/>
  <c r="Q217" i="62"/>
  <c r="P217" i="62"/>
  <c r="R216" i="62"/>
  <c r="T216" i="62" s="1"/>
  <c r="Q216" i="62"/>
  <c r="P216" i="62"/>
  <c r="R215" i="62"/>
  <c r="Q215" i="62"/>
  <c r="P215" i="62"/>
  <c r="R214" i="62"/>
  <c r="Q214" i="62"/>
  <c r="P214" i="62"/>
  <c r="R213" i="62"/>
  <c r="T213" i="62" s="1"/>
  <c r="Q213" i="62"/>
  <c r="P213" i="62"/>
  <c r="R212" i="62"/>
  <c r="U212" i="62" s="1"/>
  <c r="Q212" i="62"/>
  <c r="P212" i="62"/>
  <c r="R211" i="62"/>
  <c r="Q211" i="62"/>
  <c r="P211" i="62"/>
  <c r="R210" i="62"/>
  <c r="T210" i="62" s="1"/>
  <c r="Q210" i="62"/>
  <c r="P210" i="62"/>
  <c r="R209" i="62"/>
  <c r="Q209" i="62"/>
  <c r="P209" i="62"/>
  <c r="R208" i="62"/>
  <c r="U208" i="62" s="1"/>
  <c r="Q208" i="62"/>
  <c r="P208" i="62"/>
  <c r="R207" i="62"/>
  <c r="T207" i="62" s="1"/>
  <c r="Q207" i="62"/>
  <c r="P207" i="62"/>
  <c r="R206" i="62"/>
  <c r="Q206" i="62"/>
  <c r="P206" i="62"/>
  <c r="R205" i="62"/>
  <c r="Q205" i="62"/>
  <c r="P205" i="62"/>
  <c r="R204" i="62"/>
  <c r="T204" i="62" s="1"/>
  <c r="Q204" i="62"/>
  <c r="P204" i="62"/>
  <c r="R203" i="62"/>
  <c r="T203" i="62" s="1"/>
  <c r="Q203" i="62"/>
  <c r="P203" i="62"/>
  <c r="R202" i="62"/>
  <c r="T202" i="62" s="1"/>
  <c r="Q202" i="62"/>
  <c r="P202" i="62"/>
  <c r="R201" i="62"/>
  <c r="S201" i="62" s="1"/>
  <c r="Q201" i="62"/>
  <c r="P201" i="62"/>
  <c r="R200" i="62"/>
  <c r="S200" i="62" s="1"/>
  <c r="Q200" i="62"/>
  <c r="P200" i="62"/>
  <c r="R199" i="62"/>
  <c r="T199" i="62" s="1"/>
  <c r="Q199" i="62"/>
  <c r="P199" i="62"/>
  <c r="R198" i="62"/>
  <c r="Q198" i="62"/>
  <c r="P198" i="62"/>
  <c r="R197" i="62"/>
  <c r="T197" i="62" s="1"/>
  <c r="Q197" i="62"/>
  <c r="P197" i="62"/>
  <c r="R196" i="62"/>
  <c r="U196" i="62" s="1"/>
  <c r="Q196" i="62"/>
  <c r="P196" i="62"/>
  <c r="R195" i="62"/>
  <c r="S195" i="62" s="1"/>
  <c r="Q195" i="62"/>
  <c r="P195" i="62"/>
  <c r="R194" i="62"/>
  <c r="S194" i="62" s="1"/>
  <c r="Q194" i="62"/>
  <c r="P194" i="62"/>
  <c r="R193" i="62"/>
  <c r="Q193" i="62"/>
  <c r="P193" i="62"/>
  <c r="R192" i="62"/>
  <c r="T192" i="62" s="1"/>
  <c r="Q192" i="62"/>
  <c r="P192" i="62"/>
  <c r="R191" i="62"/>
  <c r="U191" i="62" s="1"/>
  <c r="Q191" i="62"/>
  <c r="P191" i="62"/>
  <c r="R190" i="62"/>
  <c r="Q190" i="62"/>
  <c r="P190" i="62"/>
  <c r="R189" i="62"/>
  <c r="Q189" i="62"/>
  <c r="P189" i="62"/>
  <c r="R188" i="62"/>
  <c r="S188" i="62" s="1"/>
  <c r="Q188" i="62"/>
  <c r="P188" i="62"/>
  <c r="R187" i="62"/>
  <c r="T187" i="62" s="1"/>
  <c r="Q187" i="62"/>
  <c r="P187" i="62"/>
  <c r="R186" i="62"/>
  <c r="S186" i="62" s="1"/>
  <c r="Q186" i="62"/>
  <c r="P186" i="62"/>
  <c r="R185" i="62"/>
  <c r="T185" i="62" s="1"/>
  <c r="Q185" i="62"/>
  <c r="P185" i="62"/>
  <c r="R184" i="62"/>
  <c r="S184" i="62" s="1"/>
  <c r="Q184" i="62"/>
  <c r="P184" i="62"/>
  <c r="R183" i="62"/>
  <c r="T183" i="62" s="1"/>
  <c r="Q183" i="62"/>
  <c r="P183" i="62"/>
  <c r="R182" i="62"/>
  <c r="S182" i="62" s="1"/>
  <c r="Q182" i="62"/>
  <c r="P182" i="62"/>
  <c r="R181" i="62"/>
  <c r="T181" i="62" s="1"/>
  <c r="Q181" i="62"/>
  <c r="P181" i="62"/>
  <c r="R180" i="62"/>
  <c r="U180" i="62" s="1"/>
  <c r="Q180" i="62"/>
  <c r="P180" i="62"/>
  <c r="R179" i="62"/>
  <c r="T179" i="62" s="1"/>
  <c r="Q179" i="62"/>
  <c r="P179" i="62"/>
  <c r="R178" i="62"/>
  <c r="T178" i="62" s="1"/>
  <c r="Q178" i="62"/>
  <c r="P178" i="62"/>
  <c r="R177" i="62"/>
  <c r="U177" i="62" s="1"/>
  <c r="Q177" i="62"/>
  <c r="P177" i="62"/>
  <c r="R176" i="62"/>
  <c r="Q176" i="62"/>
  <c r="P176" i="62"/>
  <c r="R175" i="62"/>
  <c r="U175" i="62" s="1"/>
  <c r="Q175" i="62"/>
  <c r="P175" i="62"/>
  <c r="R174" i="62"/>
  <c r="Q174" i="62"/>
  <c r="P174" i="62"/>
  <c r="R173" i="62"/>
  <c r="T173" i="62" s="1"/>
  <c r="Q173" i="62"/>
  <c r="P173" i="62"/>
  <c r="R172" i="62"/>
  <c r="T172" i="62" s="1"/>
  <c r="Q172" i="62"/>
  <c r="P172" i="62"/>
  <c r="R171" i="62"/>
  <c r="T171" i="62" s="1"/>
  <c r="Q171" i="62"/>
  <c r="P171" i="62"/>
  <c r="R170" i="62"/>
  <c r="Q170" i="62"/>
  <c r="P170" i="62"/>
  <c r="R169" i="62"/>
  <c r="T169" i="62" s="1"/>
  <c r="Q169" i="62"/>
  <c r="P169" i="62"/>
  <c r="R168" i="62"/>
  <c r="U168" i="62" s="1"/>
  <c r="Q168" i="62"/>
  <c r="P168" i="62"/>
  <c r="R167" i="62"/>
  <c r="U167" i="62" s="1"/>
  <c r="Q167" i="62"/>
  <c r="P167" i="62"/>
  <c r="R166" i="62"/>
  <c r="S166" i="62" s="1"/>
  <c r="Q166" i="62"/>
  <c r="P166" i="62"/>
  <c r="R165" i="62"/>
  <c r="T165" i="62" s="1"/>
  <c r="Q165" i="62"/>
  <c r="P165" i="62"/>
  <c r="R164" i="62"/>
  <c r="T164" i="62" s="1"/>
  <c r="Q164" i="62"/>
  <c r="P164" i="62"/>
  <c r="R163" i="62"/>
  <c r="S163" i="62" s="1"/>
  <c r="Q163" i="62"/>
  <c r="P163" i="62"/>
  <c r="R162" i="62"/>
  <c r="T162" i="62" s="1"/>
  <c r="Q162" i="62"/>
  <c r="P162" i="62"/>
  <c r="R161" i="62"/>
  <c r="U161" i="62" s="1"/>
  <c r="Q161" i="62"/>
  <c r="P161" i="62"/>
  <c r="R160" i="62"/>
  <c r="T160" i="62" s="1"/>
  <c r="Q160" i="62"/>
  <c r="P160" i="62"/>
  <c r="R159" i="62"/>
  <c r="U159" i="62" s="1"/>
  <c r="Q159" i="62"/>
  <c r="P159" i="62"/>
  <c r="R158" i="62"/>
  <c r="T158" i="62" s="1"/>
  <c r="Q158" i="62"/>
  <c r="P158" i="62"/>
  <c r="R157" i="62"/>
  <c r="T157" i="62" s="1"/>
  <c r="Q157" i="62"/>
  <c r="P157" i="62"/>
  <c r="R156" i="62"/>
  <c r="Q156" i="62"/>
  <c r="P156" i="62"/>
  <c r="R155" i="62"/>
  <c r="T155" i="62" s="1"/>
  <c r="Q155" i="62"/>
  <c r="P155" i="62"/>
  <c r="U154" i="62"/>
  <c r="T154" i="62"/>
  <c r="S154" i="62"/>
  <c r="Q154" i="62"/>
  <c r="P154" i="62"/>
  <c r="R153" i="62"/>
  <c r="Q153" i="62"/>
  <c r="P153" i="62"/>
  <c r="R152" i="62"/>
  <c r="U152" i="62" s="1"/>
  <c r="Q152" i="62"/>
  <c r="P152" i="62"/>
  <c r="R151" i="62"/>
  <c r="T151" i="62" s="1"/>
  <c r="Q151" i="62"/>
  <c r="P151" i="62"/>
  <c r="R150" i="62"/>
  <c r="T150" i="62" s="1"/>
  <c r="Q150" i="62"/>
  <c r="P150" i="62"/>
  <c r="R149" i="62"/>
  <c r="S149" i="62" s="1"/>
  <c r="Q149" i="62"/>
  <c r="P149" i="62"/>
  <c r="R148" i="62"/>
  <c r="Q148" i="62"/>
  <c r="P148" i="62"/>
  <c r="R147" i="62"/>
  <c r="U147" i="62" s="1"/>
  <c r="Q147" i="62"/>
  <c r="P147" i="62"/>
  <c r="R145" i="62"/>
  <c r="T145" i="62" s="1"/>
  <c r="Q145" i="62"/>
  <c r="P145" i="62"/>
  <c r="R144" i="62"/>
  <c r="U144" i="62" s="1"/>
  <c r="Q144" i="62"/>
  <c r="P144" i="62"/>
  <c r="R143" i="62"/>
  <c r="Q143" i="62"/>
  <c r="P143" i="62"/>
  <c r="R142" i="62"/>
  <c r="U142" i="62" s="1"/>
  <c r="Q142" i="62"/>
  <c r="P142" i="62"/>
  <c r="R141" i="62"/>
  <c r="U141" i="62" s="1"/>
  <c r="Q141" i="62"/>
  <c r="P141" i="62"/>
  <c r="R140" i="62"/>
  <c r="U140" i="62" s="1"/>
  <c r="Q140" i="62"/>
  <c r="P140" i="62"/>
  <c r="R139" i="62"/>
  <c r="S139" i="62" s="1"/>
  <c r="Q139" i="62"/>
  <c r="P139" i="62"/>
  <c r="R138" i="62"/>
  <c r="T138" i="62" s="1"/>
  <c r="Q138" i="62"/>
  <c r="P138" i="62"/>
  <c r="R137" i="62"/>
  <c r="S137" i="62" s="1"/>
  <c r="Q137" i="62"/>
  <c r="P137" i="62"/>
  <c r="R136" i="62"/>
  <c r="T136" i="62" s="1"/>
  <c r="Q136" i="62"/>
  <c r="P136" i="62"/>
  <c r="R135" i="62"/>
  <c r="Q135" i="62"/>
  <c r="P135" i="62"/>
  <c r="R134" i="62"/>
  <c r="U134" i="62" s="1"/>
  <c r="Q134" i="62"/>
  <c r="P134" i="62"/>
  <c r="R133" i="62"/>
  <c r="Q133" i="62"/>
  <c r="P133" i="62"/>
  <c r="R132" i="62"/>
  <c r="U132" i="62" s="1"/>
  <c r="Q132" i="62"/>
  <c r="P132" i="62"/>
  <c r="R131" i="62"/>
  <c r="T131" i="62" s="1"/>
  <c r="Q131" i="62"/>
  <c r="P131" i="62"/>
  <c r="R130" i="62"/>
  <c r="T130" i="62" s="1"/>
  <c r="Q130" i="62"/>
  <c r="P130" i="62"/>
  <c r="R129" i="62"/>
  <c r="T129" i="62" s="1"/>
  <c r="Q129" i="62"/>
  <c r="P129" i="62"/>
  <c r="R128" i="62"/>
  <c r="U128" i="62" s="1"/>
  <c r="Q128" i="62"/>
  <c r="P128" i="62"/>
  <c r="R127" i="62"/>
  <c r="U127" i="62" s="1"/>
  <c r="Q127" i="62"/>
  <c r="P127" i="62"/>
  <c r="R126" i="62"/>
  <c r="U126" i="62" s="1"/>
  <c r="Q126" i="62"/>
  <c r="P126" i="62"/>
  <c r="R125" i="62"/>
  <c r="T125" i="62" s="1"/>
  <c r="Q125" i="62"/>
  <c r="P125" i="62"/>
  <c r="R124" i="62"/>
  <c r="T124" i="62" s="1"/>
  <c r="Q124" i="62"/>
  <c r="P124" i="62"/>
  <c r="R123" i="62"/>
  <c r="T123" i="62" s="1"/>
  <c r="Q123" i="62"/>
  <c r="P123" i="62"/>
  <c r="R122" i="62"/>
  <c r="Q122" i="62"/>
  <c r="P122" i="62"/>
  <c r="R121" i="62"/>
  <c r="T121" i="62" s="1"/>
  <c r="Q121" i="62"/>
  <c r="P121" i="62"/>
  <c r="R120" i="62"/>
  <c r="Q120" i="62"/>
  <c r="P120" i="62"/>
  <c r="R119" i="62"/>
  <c r="T119" i="62" s="1"/>
  <c r="Q119" i="62"/>
  <c r="P119" i="62"/>
  <c r="R118" i="62"/>
  <c r="U118" i="62" s="1"/>
  <c r="Q118" i="62"/>
  <c r="P118" i="62"/>
  <c r="R117" i="62"/>
  <c r="T117" i="62" s="1"/>
  <c r="Q117" i="62"/>
  <c r="P117" i="62"/>
  <c r="R116" i="62"/>
  <c r="U116" i="62" s="1"/>
  <c r="Q116" i="62"/>
  <c r="P116" i="62"/>
  <c r="R115" i="62"/>
  <c r="T115" i="62" s="1"/>
  <c r="Q115" i="62"/>
  <c r="P115" i="62"/>
  <c r="R114" i="62"/>
  <c r="S114" i="62" s="1"/>
  <c r="Q114" i="62"/>
  <c r="P114" i="62"/>
  <c r="R113" i="62"/>
  <c r="T113" i="62" s="1"/>
  <c r="Q113" i="62"/>
  <c r="P113" i="62"/>
  <c r="R112" i="62"/>
  <c r="U112" i="62" s="1"/>
  <c r="Q112" i="62"/>
  <c r="P112" i="62"/>
  <c r="R111" i="62"/>
  <c r="U111" i="62" s="1"/>
  <c r="Q111" i="62"/>
  <c r="P111" i="62"/>
  <c r="R110" i="62"/>
  <c r="T110" i="62" s="1"/>
  <c r="Q110" i="62"/>
  <c r="P110" i="62"/>
  <c r="R109" i="62"/>
  <c r="T109" i="62" s="1"/>
  <c r="Q109" i="62"/>
  <c r="P109" i="62"/>
  <c r="R108" i="62"/>
  <c r="Q108" i="62"/>
  <c r="P108" i="62"/>
  <c r="R107" i="62"/>
  <c r="Q107" i="62"/>
  <c r="P107" i="62"/>
  <c r="R106" i="62"/>
  <c r="S106" i="62" s="1"/>
  <c r="Q106" i="62"/>
  <c r="P106" i="62"/>
  <c r="R105" i="62"/>
  <c r="T105" i="62" s="1"/>
  <c r="Q105" i="62"/>
  <c r="P105" i="62"/>
  <c r="R104" i="62"/>
  <c r="S104" i="62" s="1"/>
  <c r="Q104" i="62"/>
  <c r="P104" i="62"/>
  <c r="R103" i="62"/>
  <c r="T103" i="62" s="1"/>
  <c r="Q103" i="62"/>
  <c r="P103" i="62"/>
  <c r="R102" i="62"/>
  <c r="Q102" i="62"/>
  <c r="P102" i="62"/>
  <c r="R101" i="62"/>
  <c r="T101" i="62" s="1"/>
  <c r="Q101" i="62"/>
  <c r="P101" i="62"/>
  <c r="R100" i="62"/>
  <c r="T100" i="62" s="1"/>
  <c r="Q100" i="62"/>
  <c r="P100" i="62"/>
  <c r="R99" i="62"/>
  <c r="Q99" i="62"/>
  <c r="P99" i="62"/>
  <c r="R98" i="62"/>
  <c r="U98" i="62" s="1"/>
  <c r="Q98" i="62"/>
  <c r="P98" i="62"/>
  <c r="R97" i="62"/>
  <c r="S97" i="62" s="1"/>
  <c r="Q97" i="62"/>
  <c r="P97" i="62"/>
  <c r="R96" i="62"/>
  <c r="Q96" i="62"/>
  <c r="P96" i="62"/>
  <c r="R95" i="62"/>
  <c r="U95" i="62" s="1"/>
  <c r="Q95" i="62"/>
  <c r="P95" i="62"/>
  <c r="R94" i="62"/>
  <c r="T94" i="62" s="1"/>
  <c r="Q94" i="62"/>
  <c r="P94" i="62"/>
  <c r="R93" i="62"/>
  <c r="S93" i="62" s="1"/>
  <c r="Q93" i="62"/>
  <c r="P93" i="62"/>
  <c r="R92" i="62"/>
  <c r="S92" i="62" s="1"/>
  <c r="Q92" i="62"/>
  <c r="P92" i="62"/>
  <c r="R91" i="62"/>
  <c r="S91" i="62" s="1"/>
  <c r="Q91" i="62"/>
  <c r="P91" i="62"/>
  <c r="R90" i="62"/>
  <c r="U90" i="62" s="1"/>
  <c r="Q90" i="62"/>
  <c r="P90" i="62"/>
  <c r="R89" i="62"/>
  <c r="T89" i="62" s="1"/>
  <c r="Q89" i="62"/>
  <c r="P89" i="62"/>
  <c r="R88" i="62"/>
  <c r="Q88" i="62"/>
  <c r="P88" i="62"/>
  <c r="R87" i="62"/>
  <c r="U87" i="62" s="1"/>
  <c r="Q87" i="62"/>
  <c r="P87" i="62"/>
  <c r="R86" i="62"/>
  <c r="S86" i="62" s="1"/>
  <c r="Q86" i="62"/>
  <c r="P86" i="62"/>
  <c r="R85" i="62"/>
  <c r="U85" i="62" s="1"/>
  <c r="Q85" i="62"/>
  <c r="P85" i="62"/>
  <c r="R84" i="62"/>
  <c r="U84" i="62" s="1"/>
  <c r="Q84" i="62"/>
  <c r="P84" i="62"/>
  <c r="R83" i="62"/>
  <c r="S83" i="62" s="1"/>
  <c r="Q83" i="62"/>
  <c r="P83" i="62"/>
  <c r="R82" i="62"/>
  <c r="T82" i="62" s="1"/>
  <c r="Q82" i="62"/>
  <c r="P82" i="62"/>
  <c r="R81" i="62"/>
  <c r="U81" i="62" s="1"/>
  <c r="Q81" i="62"/>
  <c r="P81" i="62"/>
  <c r="R80" i="62"/>
  <c r="U80" i="62" s="1"/>
  <c r="Q80" i="62"/>
  <c r="P80" i="62"/>
  <c r="R79" i="62"/>
  <c r="S79" i="62" s="1"/>
  <c r="Q79" i="62"/>
  <c r="P79" i="62"/>
  <c r="R78" i="62"/>
  <c r="Q78" i="62"/>
  <c r="P78" i="62"/>
  <c r="R77" i="62"/>
  <c r="S77" i="62" s="1"/>
  <c r="Q77" i="62"/>
  <c r="P77" i="62"/>
  <c r="R76" i="62"/>
  <c r="T76" i="62" s="1"/>
  <c r="Q76" i="62"/>
  <c r="P76" i="62"/>
  <c r="R75" i="62"/>
  <c r="T75" i="62" s="1"/>
  <c r="Q75" i="62"/>
  <c r="P75" i="62"/>
  <c r="R74" i="62"/>
  <c r="U74" i="62" s="1"/>
  <c r="Q74" i="62"/>
  <c r="P74" i="62"/>
  <c r="R73" i="62"/>
  <c r="S73" i="62" s="1"/>
  <c r="Q73" i="62"/>
  <c r="P73" i="62"/>
  <c r="R72" i="62"/>
  <c r="U72" i="62" s="1"/>
  <c r="Q72" i="62"/>
  <c r="P72" i="62"/>
  <c r="R71" i="62"/>
  <c r="T71" i="62" s="1"/>
  <c r="Q71" i="62"/>
  <c r="P71" i="62"/>
  <c r="R70" i="62"/>
  <c r="Q70" i="62"/>
  <c r="P70" i="62"/>
  <c r="R69" i="62"/>
  <c r="T69" i="62" s="1"/>
  <c r="Q69" i="62"/>
  <c r="P69" i="62"/>
  <c r="R68" i="62"/>
  <c r="T68" i="62" s="1"/>
  <c r="Q68" i="62"/>
  <c r="P68" i="62"/>
  <c r="R67" i="62"/>
  <c r="Q67" i="62"/>
  <c r="P67" i="62"/>
  <c r="R66" i="62"/>
  <c r="S66" i="62" s="1"/>
  <c r="Q66" i="62"/>
  <c r="P66" i="62"/>
  <c r="R65" i="62"/>
  <c r="S65" i="62" s="1"/>
  <c r="Q65" i="62"/>
  <c r="P65" i="62"/>
  <c r="R64" i="62"/>
  <c r="T64" i="62" s="1"/>
  <c r="Q64" i="62"/>
  <c r="P64" i="62"/>
  <c r="R63" i="62"/>
  <c r="T63" i="62" s="1"/>
  <c r="Q63" i="62"/>
  <c r="P63" i="62"/>
  <c r="R62" i="62"/>
  <c r="S62" i="62" s="1"/>
  <c r="Q62" i="62"/>
  <c r="P62" i="62"/>
  <c r="R61" i="62"/>
  <c r="T61" i="62" s="1"/>
  <c r="Q61" i="62"/>
  <c r="P61" i="62"/>
  <c r="R60" i="62"/>
  <c r="S60" i="62" s="1"/>
  <c r="Q60" i="62"/>
  <c r="P60" i="62"/>
  <c r="R59" i="62"/>
  <c r="U59" i="62" s="1"/>
  <c r="Q59" i="62"/>
  <c r="P59" i="62"/>
  <c r="R58" i="62"/>
  <c r="T58" i="62" s="1"/>
  <c r="Q58" i="62"/>
  <c r="P58" i="62"/>
  <c r="R57" i="62"/>
  <c r="T57" i="62" s="1"/>
  <c r="Q57" i="62"/>
  <c r="P57" i="62"/>
  <c r="R56" i="62"/>
  <c r="U56" i="62" s="1"/>
  <c r="Q56" i="62"/>
  <c r="P56" i="62"/>
  <c r="R55" i="62"/>
  <c r="U55" i="62" s="1"/>
  <c r="Q55" i="62"/>
  <c r="P55" i="62"/>
  <c r="R54" i="62"/>
  <c r="T54" i="62" s="1"/>
  <c r="Q54" i="62"/>
  <c r="P54" i="62"/>
  <c r="R53" i="62"/>
  <c r="U53" i="62" s="1"/>
  <c r="Q53" i="62"/>
  <c r="P53" i="62"/>
  <c r="R52" i="62"/>
  <c r="U52" i="62" s="1"/>
  <c r="Q52" i="62"/>
  <c r="P52" i="62"/>
  <c r="R51" i="62"/>
  <c r="U51" i="62" s="1"/>
  <c r="Q51" i="62"/>
  <c r="P51" i="62"/>
  <c r="R50" i="62"/>
  <c r="U50" i="62" s="1"/>
  <c r="Q50" i="62"/>
  <c r="P50" i="62"/>
  <c r="R49" i="62"/>
  <c r="U49" i="62" s="1"/>
  <c r="Q49" i="62"/>
  <c r="P49" i="62"/>
  <c r="R48" i="62"/>
  <c r="U48" i="62" s="1"/>
  <c r="Q48" i="62"/>
  <c r="P48" i="62"/>
  <c r="R47" i="62"/>
  <c r="T47" i="62" s="1"/>
  <c r="Q47" i="62"/>
  <c r="P47" i="62"/>
  <c r="R46" i="62"/>
  <c r="T46" i="62" s="1"/>
  <c r="Q46" i="62"/>
  <c r="P46" i="62"/>
  <c r="R45" i="62"/>
  <c r="U45" i="62" s="1"/>
  <c r="Q45" i="62"/>
  <c r="P45" i="62"/>
  <c r="R44" i="62"/>
  <c r="T44" i="62" s="1"/>
  <c r="Q44" i="62"/>
  <c r="P44" i="62"/>
  <c r="R43" i="62"/>
  <c r="Q43" i="62"/>
  <c r="P43" i="62"/>
  <c r="R42" i="62"/>
  <c r="U42" i="62" s="1"/>
  <c r="Q42" i="62"/>
  <c r="P42" i="62"/>
  <c r="R41" i="62"/>
  <c r="Q41" i="62"/>
  <c r="P41" i="62"/>
  <c r="R40" i="62"/>
  <c r="T40" i="62" s="1"/>
  <c r="Q40" i="62"/>
  <c r="P40" i="62"/>
  <c r="R39" i="62"/>
  <c r="U39" i="62" s="1"/>
  <c r="Q39" i="62"/>
  <c r="P39" i="62"/>
  <c r="R38" i="62"/>
  <c r="T38" i="62" s="1"/>
  <c r="Q38" i="62"/>
  <c r="P38" i="62"/>
  <c r="R37" i="62"/>
  <c r="T37" i="62" s="1"/>
  <c r="Q37" i="62"/>
  <c r="P37" i="62"/>
  <c r="R36" i="62"/>
  <c r="Q36" i="62"/>
  <c r="P36" i="62"/>
  <c r="R35" i="62"/>
  <c r="U35" i="62" s="1"/>
  <c r="Q35" i="62"/>
  <c r="P35" i="62"/>
  <c r="R34" i="62"/>
  <c r="Q34" i="62"/>
  <c r="P34" i="62"/>
  <c r="R33" i="62"/>
  <c r="Q33" i="62"/>
  <c r="P33" i="62"/>
  <c r="R32" i="62"/>
  <c r="S32" i="62" s="1"/>
  <c r="Q32" i="62"/>
  <c r="P32" i="62"/>
  <c r="R31" i="62"/>
  <c r="T31" i="62" s="1"/>
  <c r="Q31" i="62"/>
  <c r="P31" i="62"/>
  <c r="R30" i="62"/>
  <c r="U30" i="62" s="1"/>
  <c r="Q30" i="62"/>
  <c r="P30" i="62"/>
  <c r="R29" i="62"/>
  <c r="S29" i="62" s="1"/>
  <c r="Q29" i="62"/>
  <c r="P29" i="62"/>
  <c r="R28" i="62"/>
  <c r="T28" i="62" s="1"/>
  <c r="Q28" i="62"/>
  <c r="P28" i="62"/>
  <c r="R27" i="62"/>
  <c r="S27" i="62" s="1"/>
  <c r="Q27" i="62"/>
  <c r="P27" i="62"/>
  <c r="R26" i="62"/>
  <c r="T26" i="62" s="1"/>
  <c r="Q26" i="62"/>
  <c r="P26" i="62"/>
  <c r="R25" i="62"/>
  <c r="U25" i="62" s="1"/>
  <c r="Q25" i="62"/>
  <c r="P25" i="62"/>
  <c r="R24" i="62"/>
  <c r="U24" i="62" s="1"/>
  <c r="Q24" i="62"/>
  <c r="P24" i="62"/>
  <c r="R23" i="62"/>
  <c r="U23" i="62" s="1"/>
  <c r="Q23" i="62"/>
  <c r="P23" i="62"/>
  <c r="R22" i="62"/>
  <c r="T22" i="62" s="1"/>
  <c r="Q22" i="62"/>
  <c r="P22" i="62"/>
  <c r="R21" i="62"/>
  <c r="U21" i="62" s="1"/>
  <c r="Q21" i="62"/>
  <c r="P21" i="62"/>
  <c r="R20" i="62"/>
  <c r="U20" i="62" s="1"/>
  <c r="Q20" i="62"/>
  <c r="P20" i="62"/>
  <c r="R19" i="62"/>
  <c r="Q19" i="62"/>
  <c r="P19" i="62"/>
  <c r="R18" i="62"/>
  <c r="U18" i="62" s="1"/>
  <c r="Q18" i="62"/>
  <c r="P18" i="62"/>
  <c r="R17" i="62"/>
  <c r="U17" i="62" s="1"/>
  <c r="Q17" i="62"/>
  <c r="P17" i="62"/>
  <c r="R16" i="62"/>
  <c r="T16" i="62" s="1"/>
  <c r="Q16" i="62"/>
  <c r="P16" i="62"/>
  <c r="R15" i="62"/>
  <c r="U15" i="62" s="1"/>
  <c r="Q15" i="62"/>
  <c r="P15" i="62"/>
  <c r="R14" i="62"/>
  <c r="Q14" i="62"/>
  <c r="P14" i="62"/>
  <c r="R13" i="62"/>
  <c r="T13" i="62" s="1"/>
  <c r="Q13" i="62"/>
  <c r="P13" i="62"/>
  <c r="R12" i="62"/>
  <c r="T12" i="62" s="1"/>
  <c r="Q12" i="62"/>
  <c r="P12" i="62"/>
  <c r="R11" i="62"/>
  <c r="U11" i="62" s="1"/>
  <c r="Q11" i="62"/>
  <c r="P11" i="62"/>
  <c r="R10" i="62"/>
  <c r="S10" i="62" s="1"/>
  <c r="Q10" i="62"/>
  <c r="P10" i="62"/>
  <c r="R9" i="62"/>
  <c r="T9" i="62" s="1"/>
  <c r="Q9" i="62"/>
  <c r="P9" i="62"/>
  <c r="R8" i="62"/>
  <c r="U8" i="62" s="1"/>
  <c r="Q8" i="62"/>
  <c r="P8" i="62"/>
  <c r="T7" i="62"/>
  <c r="S7" i="62"/>
  <c r="Q7" i="62"/>
  <c r="P7" i="62"/>
  <c r="R6" i="62"/>
  <c r="U6" i="62" s="1"/>
  <c r="Q6" i="62"/>
  <c r="P6" i="62"/>
  <c r="R5" i="62"/>
  <c r="Q5" i="62"/>
  <c r="P5" i="62"/>
  <c r="R4" i="62"/>
  <c r="T4" i="62" s="1"/>
  <c r="Q4" i="62"/>
  <c r="P4" i="62"/>
  <c r="R3" i="62"/>
  <c r="S3" i="62" s="1"/>
  <c r="Q3" i="62"/>
  <c r="P3" i="62"/>
  <c r="R2" i="62"/>
  <c r="T2" i="62" s="1"/>
  <c r="Q2" i="62"/>
  <c r="P2" i="62"/>
  <c r="P551" i="61"/>
  <c r="Q551" i="61"/>
  <c r="R551" i="61"/>
  <c r="U551" i="61" s="1"/>
  <c r="P552" i="61"/>
  <c r="Q552" i="61"/>
  <c r="R552" i="61"/>
  <c r="S552" i="61" s="1"/>
  <c r="P553" i="61"/>
  <c r="Q553" i="61"/>
  <c r="R553" i="61"/>
  <c r="S553" i="61" s="1"/>
  <c r="P554" i="61"/>
  <c r="Q554" i="61"/>
  <c r="R554" i="61"/>
  <c r="S554" i="61" s="1"/>
  <c r="T554" i="61"/>
  <c r="P555" i="61"/>
  <c r="Q555" i="61"/>
  <c r="R555" i="61"/>
  <c r="T555" i="61" s="1"/>
  <c r="P556" i="61"/>
  <c r="Q556" i="61"/>
  <c r="R556" i="61"/>
  <c r="U556" i="61" s="1"/>
  <c r="P557" i="61"/>
  <c r="Q557" i="61"/>
  <c r="R557" i="61"/>
  <c r="S557" i="61" s="1"/>
  <c r="T557" i="61"/>
  <c r="P561" i="61"/>
  <c r="Q561" i="61"/>
  <c r="R561" i="61"/>
  <c r="U561" i="61" s="1"/>
  <c r="G31" i="25" a="1"/>
  <c r="P18" i="58" a="1"/>
  <c r="M31" i="23" a="1"/>
  <c r="L31" i="25" a="1"/>
  <c r="G31" i="23" a="1"/>
  <c r="P31" i="25" a="1"/>
  <c r="K31" i="16" a="1"/>
  <c r="Q18" i="58" a="1"/>
  <c r="K18" i="58" a="1"/>
  <c r="M18" i="58"/>
  <c r="O31" i="23" a="1"/>
  <c r="M31" i="16"/>
  <c r="C18" i="58"/>
  <c r="C31" i="23" a="1"/>
  <c r="G18" i="58"/>
  <c r="O18" i="58" a="1"/>
  <c r="N31" i="16"/>
  <c r="K31" i="23" a="1"/>
  <c r="F31" i="16"/>
  <c r="G31" i="16"/>
  <c r="M31" i="25" a="1"/>
  <c r="C31" i="25" a="1"/>
  <c r="F31" i="25" a="1"/>
  <c r="K31" i="25" a="1"/>
  <c r="C31" i="16"/>
  <c r="L31" i="23" a="1"/>
  <c r="P31" i="23" a="1"/>
  <c r="Q31" i="16" a="1"/>
  <c r="F18" i="58"/>
  <c r="F31" i="23" a="1"/>
  <c r="P31" i="16" a="1"/>
  <c r="O31" i="25" a="1"/>
  <c r="L18" i="58"/>
  <c r="T551" i="61" l="1"/>
  <c r="S539" i="62"/>
  <c r="S551" i="61"/>
  <c r="U394" i="62"/>
  <c r="U201" i="62"/>
  <c r="T532" i="62"/>
  <c r="T483" i="62"/>
  <c r="T492" i="62"/>
  <c r="S281" i="62"/>
  <c r="U12" i="62"/>
  <c r="U281" i="62"/>
  <c r="U114" i="62"/>
  <c r="U181" i="62"/>
  <c r="T246" i="62"/>
  <c r="T273" i="62"/>
  <c r="U429" i="62"/>
  <c r="U246" i="62"/>
  <c r="T407" i="62"/>
  <c r="U407" i="62"/>
  <c r="S181" i="62"/>
  <c r="U474" i="62"/>
  <c r="S483" i="62"/>
  <c r="U548" i="62"/>
  <c r="T505" i="62"/>
  <c r="T118" i="62"/>
  <c r="U519" i="62"/>
  <c r="U553" i="61"/>
  <c r="T546" i="62"/>
  <c r="T266" i="62"/>
  <c r="T553" i="61"/>
  <c r="U130" i="62"/>
  <c r="U29" i="62"/>
  <c r="U38" i="62"/>
  <c r="U349" i="62"/>
  <c r="U556" i="62"/>
  <c r="U60" i="62"/>
  <c r="U210" i="62"/>
  <c r="T498" i="62"/>
  <c r="S353" i="62"/>
  <c r="T106" i="62"/>
  <c r="U448" i="62"/>
  <c r="U77" i="62"/>
  <c r="T81" i="62"/>
  <c r="U267" i="62"/>
  <c r="U408" i="62"/>
  <c r="T233" i="62"/>
  <c r="T295" i="62"/>
  <c r="T299" i="62"/>
  <c r="U405" i="62"/>
  <c r="T95" i="62"/>
  <c r="S196" i="62"/>
  <c r="S225" i="62"/>
  <c r="T252" i="62"/>
  <c r="T275" i="62"/>
  <c r="S162" i="62"/>
  <c r="T196" i="62"/>
  <c r="T208" i="62"/>
  <c r="U225" i="62"/>
  <c r="T237" i="62"/>
  <c r="S241" i="62"/>
  <c r="U252" i="62"/>
  <c r="T265" i="62"/>
  <c r="U275" i="62"/>
  <c r="S15" i="62"/>
  <c r="S24" i="62"/>
  <c r="U62" i="62"/>
  <c r="U66" i="62"/>
  <c r="U100" i="62"/>
  <c r="U158" i="62"/>
  <c r="U162" i="62"/>
  <c r="T188" i="62"/>
  <c r="S217" i="62"/>
  <c r="U237" i="62"/>
  <c r="U241" i="62"/>
  <c r="U245" i="62"/>
  <c r="S309" i="62"/>
  <c r="T313" i="62"/>
  <c r="T317" i="62"/>
  <c r="S377" i="62"/>
  <c r="U467" i="62"/>
  <c r="T24" i="62"/>
  <c r="U188" i="62"/>
  <c r="U257" i="62"/>
  <c r="U309" i="62"/>
  <c r="U313" i="62"/>
  <c r="U317" i="62"/>
  <c r="S447" i="62"/>
  <c r="U71" i="62"/>
  <c r="U105" i="62"/>
  <c r="S130" i="62"/>
  <c r="S142" i="62"/>
  <c r="T422" i="62"/>
  <c r="T447" i="62"/>
  <c r="T114" i="62"/>
  <c r="S118" i="62"/>
  <c r="T142" i="62"/>
  <c r="T201" i="62"/>
  <c r="S266" i="62"/>
  <c r="S269" i="62"/>
  <c r="S349" i="62"/>
  <c r="U369" i="62"/>
  <c r="S394" i="62"/>
  <c r="T127" i="62"/>
  <c r="S270" i="62"/>
  <c r="S448" i="62"/>
  <c r="U465" i="62"/>
  <c r="U560" i="61"/>
  <c r="T563" i="62"/>
  <c r="U285" i="62"/>
  <c r="S358" i="62"/>
  <c r="S267" i="62"/>
  <c r="U270" i="62"/>
  <c r="T350" i="62"/>
  <c r="T358" i="62"/>
  <c r="S362" i="62"/>
  <c r="T428" i="62"/>
  <c r="T461" i="62"/>
  <c r="S553" i="62"/>
  <c r="U263" i="62"/>
  <c r="T140" i="62"/>
  <c r="S560" i="62"/>
  <c r="T60" i="62"/>
  <c r="S72" i="62"/>
  <c r="S236" i="62"/>
  <c r="U387" i="62"/>
  <c r="U57" i="62"/>
  <c r="S81" i="62"/>
  <c r="T247" i="62"/>
  <c r="T433" i="62"/>
  <c r="U492" i="62"/>
  <c r="U505" i="62"/>
  <c r="T556" i="62"/>
  <c r="U391" i="62"/>
  <c r="T236" i="62"/>
  <c r="T77" i="62"/>
  <c r="U169" i="62"/>
  <c r="T285" i="62"/>
  <c r="U318" i="62"/>
  <c r="U435" i="62"/>
  <c r="U123" i="62"/>
  <c r="T387" i="62"/>
  <c r="S57" i="62"/>
  <c r="S128" i="62"/>
  <c r="U290" i="62"/>
  <c r="U350" i="62"/>
  <c r="U362" i="62"/>
  <c r="S384" i="62"/>
  <c r="T408" i="62"/>
  <c r="T420" i="62"/>
  <c r="S424" i="62"/>
  <c r="S233" i="62"/>
  <c r="U247" i="62"/>
  <c r="U380" i="62"/>
  <c r="U384" i="62"/>
  <c r="U86" i="62"/>
  <c r="S141" i="62"/>
  <c r="S208" i="62"/>
  <c r="U295" i="62"/>
  <c r="S413" i="62"/>
  <c r="U417" i="62"/>
  <c r="U433" i="62"/>
  <c r="T62" i="62"/>
  <c r="T66" i="62"/>
  <c r="K31" i="16"/>
  <c r="E31" i="16"/>
  <c r="P31" i="16"/>
  <c r="Q31" i="16"/>
  <c r="S373" i="62"/>
  <c r="U373" i="62"/>
  <c r="T373" i="62"/>
  <c r="T120" i="62"/>
  <c r="U120" i="62"/>
  <c r="S9" i="62"/>
  <c r="T43" i="62"/>
  <c r="S43" i="62"/>
  <c r="T108" i="62"/>
  <c r="U108" i="62"/>
  <c r="S108" i="62"/>
  <c r="S297" i="62"/>
  <c r="S322" i="62"/>
  <c r="U322" i="62"/>
  <c r="U205" i="62"/>
  <c r="T205" i="62"/>
  <c r="T458" i="62"/>
  <c r="S458" i="62"/>
  <c r="S205" i="62"/>
  <c r="S278" i="62"/>
  <c r="U278" i="62"/>
  <c r="T278" i="62"/>
  <c r="S302" i="62"/>
  <c r="U302" i="62"/>
  <c r="S132" i="62"/>
  <c r="T302" i="62"/>
  <c r="T374" i="62"/>
  <c r="S374" i="62"/>
  <c r="S231" i="62"/>
  <c r="U231" i="62"/>
  <c r="T231" i="62"/>
  <c r="U272" i="62"/>
  <c r="T272" i="62"/>
  <c r="T41" i="62"/>
  <c r="U41" i="62"/>
  <c r="U102" i="62"/>
  <c r="T102" i="62"/>
  <c r="U250" i="62"/>
  <c r="T250" i="62"/>
  <c r="S272" i="62"/>
  <c r="T379" i="62"/>
  <c r="U379" i="62"/>
  <c r="T552" i="61"/>
  <c r="U3" i="62"/>
  <c r="T3" i="62"/>
  <c r="S46" i="62"/>
  <c r="U46" i="62"/>
  <c r="U89" i="62"/>
  <c r="S102" i="62"/>
  <c r="U137" i="62"/>
  <c r="T137" i="62"/>
  <c r="U157" i="62"/>
  <c r="U165" i="62"/>
  <c r="S250" i="62"/>
  <c r="T254" i="62"/>
  <c r="U254" i="62"/>
  <c r="S254" i="62"/>
  <c r="T287" i="62"/>
  <c r="U287" i="62"/>
  <c r="T291" i="62"/>
  <c r="U291" i="62"/>
  <c r="S379" i="62"/>
  <c r="U485" i="62"/>
  <c r="T485" i="62"/>
  <c r="S485" i="62"/>
  <c r="T143" i="62"/>
  <c r="U143" i="62"/>
  <c r="S143" i="62"/>
  <c r="S48" i="62"/>
  <c r="T368" i="62"/>
  <c r="U368" i="62"/>
  <c r="S368" i="62"/>
  <c r="S260" i="62"/>
  <c r="T260" i="62"/>
  <c r="S274" i="62"/>
  <c r="U352" i="62"/>
  <c r="T352" i="62"/>
  <c r="S352" i="62"/>
  <c r="T364" i="62"/>
  <c r="U364" i="62"/>
  <c r="S364" i="62"/>
  <c r="U393" i="62"/>
  <c r="T393" i="62"/>
  <c r="S393" i="62"/>
  <c r="U9" i="62"/>
  <c r="U274" i="62"/>
  <c r="T48" i="62"/>
  <c r="S52" i="62"/>
  <c r="T209" i="62"/>
  <c r="U209" i="62"/>
  <c r="T454" i="62"/>
  <c r="U454" i="62"/>
  <c r="S454" i="62"/>
  <c r="T52" i="62"/>
  <c r="S129" i="62"/>
  <c r="U282" i="62"/>
  <c r="T282" i="62"/>
  <c r="S365" i="62"/>
  <c r="U365" i="62"/>
  <c r="T365" i="62"/>
  <c r="U129" i="62"/>
  <c r="T132" i="62"/>
  <c r="U218" i="62"/>
  <c r="T19" i="62"/>
  <c r="U19" i="62"/>
  <c r="S19" i="62"/>
  <c r="S455" i="62"/>
  <c r="U455" i="62"/>
  <c r="T455" i="62"/>
  <c r="T133" i="62"/>
  <c r="U133" i="62"/>
  <c r="S320" i="62"/>
  <c r="U320" i="62"/>
  <c r="S111" i="62"/>
  <c r="S133" i="62"/>
  <c r="U174" i="62"/>
  <c r="T174" i="62"/>
  <c r="S174" i="62"/>
  <c r="T211" i="62"/>
  <c r="U211" i="62"/>
  <c r="S211" i="62"/>
  <c r="U224" i="62"/>
  <c r="T224" i="62"/>
  <c r="S224" i="62"/>
  <c r="U338" i="62"/>
  <c r="T367" i="62"/>
  <c r="U367" i="62"/>
  <c r="S367" i="62"/>
  <c r="T376" i="62"/>
  <c r="U376" i="62"/>
  <c r="S404" i="62"/>
  <c r="T469" i="62"/>
  <c r="U469" i="62"/>
  <c r="S469" i="62"/>
  <c r="S482" i="62"/>
  <c r="T512" i="62"/>
  <c r="U512" i="62"/>
  <c r="T111" i="62"/>
  <c r="T166" i="62"/>
  <c r="U166" i="62"/>
  <c r="S263" i="62"/>
  <c r="T292" i="62"/>
  <c r="U292" i="62"/>
  <c r="S292" i="62"/>
  <c r="T355" i="62"/>
  <c r="U355" i="62"/>
  <c r="S376" i="62"/>
  <c r="U404" i="62"/>
  <c r="U482" i="62"/>
  <c r="S512" i="62"/>
  <c r="T168" i="62"/>
  <c r="S555" i="61"/>
  <c r="U555" i="61"/>
  <c r="T74" i="62"/>
  <c r="S74" i="62"/>
  <c r="U200" i="62"/>
  <c r="T200" i="62"/>
  <c r="U457" i="62"/>
  <c r="T457" i="62"/>
  <c r="S305" i="62"/>
  <c r="S319" i="62"/>
  <c r="S354" i="62"/>
  <c r="S361" i="62"/>
  <c r="U370" i="62"/>
  <c r="T418" i="62"/>
  <c r="U468" i="62"/>
  <c r="U475" i="62"/>
  <c r="T533" i="62"/>
  <c r="T541" i="62"/>
  <c r="T29" i="62"/>
  <c r="S105" i="62"/>
  <c r="S158" i="62"/>
  <c r="S169" i="62"/>
  <c r="U202" i="62"/>
  <c r="T257" i="62"/>
  <c r="U298" i="62"/>
  <c r="U305" i="62"/>
  <c r="S312" i="62"/>
  <c r="U361" i="62"/>
  <c r="U415" i="62"/>
  <c r="U418" i="62"/>
  <c r="U425" i="62"/>
  <c r="S461" i="62"/>
  <c r="S472" i="62"/>
  <c r="S525" i="62"/>
  <c r="U533" i="62"/>
  <c r="T561" i="61"/>
  <c r="T377" i="62"/>
  <c r="U422" i="62"/>
  <c r="S95" i="62"/>
  <c r="T245" i="62"/>
  <c r="U251" i="62"/>
  <c r="S265" i="62"/>
  <c r="S273" i="62"/>
  <c r="T15" i="62"/>
  <c r="T65" i="62"/>
  <c r="T72" i="62"/>
  <c r="T128" i="62"/>
  <c r="T141" i="62"/>
  <c r="T217" i="62"/>
  <c r="S242" i="62"/>
  <c r="S271" i="62"/>
  <c r="S286" i="62"/>
  <c r="U296" i="62"/>
  <c r="U337" i="62"/>
  <c r="T341" i="62"/>
  <c r="T385" i="62"/>
  <c r="S392" i="62"/>
  <c r="S409" i="62"/>
  <c r="T413" i="62"/>
  <c r="U438" i="62"/>
  <c r="T442" i="62"/>
  <c r="S477" i="62"/>
  <c r="U495" i="62"/>
  <c r="T499" i="62"/>
  <c r="S503" i="62"/>
  <c r="T539" i="62"/>
  <c r="T543" i="62"/>
  <c r="U58" i="62"/>
  <c r="U65" i="62"/>
  <c r="T92" i="62"/>
  <c r="S100" i="62"/>
  <c r="S121" i="62"/>
  <c r="S179" i="62"/>
  <c r="T182" i="62"/>
  <c r="T194" i="62"/>
  <c r="S204" i="62"/>
  <c r="U207" i="62"/>
  <c r="S210" i="62"/>
  <c r="U228" i="62"/>
  <c r="U242" i="62"/>
  <c r="U268" i="62"/>
  <c r="T271" i="62"/>
  <c r="T286" i="62"/>
  <c r="S307" i="62"/>
  <c r="U310" i="62"/>
  <c r="S321" i="62"/>
  <c r="S356" i="62"/>
  <c r="T372" i="62"/>
  <c r="U375" i="62"/>
  <c r="U385" i="62"/>
  <c r="T392" i="62"/>
  <c r="T427" i="62"/>
  <c r="U442" i="62"/>
  <c r="S449" i="62"/>
  <c r="T453" i="62"/>
  <c r="S459" i="62"/>
  <c r="T477" i="62"/>
  <c r="S484" i="62"/>
  <c r="U499" i="62"/>
  <c r="T503" i="62"/>
  <c r="S519" i="62"/>
  <c r="U106" i="62"/>
  <c r="S228" i="62"/>
  <c r="S262" i="62"/>
  <c r="T310" i="62"/>
  <c r="S372" i="62"/>
  <c r="S12" i="62"/>
  <c r="U31" i="62"/>
  <c r="U69" i="62"/>
  <c r="U92" i="62"/>
  <c r="U121" i="62"/>
  <c r="U125" i="62"/>
  <c r="U138" i="62"/>
  <c r="U160" i="62"/>
  <c r="U179" i="62"/>
  <c r="U182" i="62"/>
  <c r="U194" i="62"/>
  <c r="U204" i="62"/>
  <c r="T293" i="62"/>
  <c r="U307" i="62"/>
  <c r="T321" i="62"/>
  <c r="T356" i="62"/>
  <c r="U366" i="62"/>
  <c r="S369" i="62"/>
  <c r="S417" i="62"/>
  <c r="S420" i="62"/>
  <c r="U449" i="62"/>
  <c r="U453" i="62"/>
  <c r="U463" i="62"/>
  <c r="S467" i="62"/>
  <c r="S474" i="62"/>
  <c r="U484" i="62"/>
  <c r="S532" i="62"/>
  <c r="U36" i="62"/>
  <c r="T36" i="62"/>
  <c r="U261" i="62"/>
  <c r="T261" i="62"/>
  <c r="S261" i="62"/>
  <c r="T406" i="62"/>
  <c r="U406" i="62"/>
  <c r="U443" i="62"/>
  <c r="T443" i="62"/>
  <c r="S443" i="62"/>
  <c r="U470" i="62"/>
  <c r="T470" i="62"/>
  <c r="S470" i="62"/>
  <c r="U43" i="62"/>
  <c r="S115" i="62"/>
  <c r="T176" i="62"/>
  <c r="U176" i="62"/>
  <c r="T223" i="62"/>
  <c r="T248" i="62"/>
  <c r="S248" i="62"/>
  <c r="U258" i="62"/>
  <c r="T258" i="62"/>
  <c r="U314" i="62"/>
  <c r="S314" i="62"/>
  <c r="T314" i="62"/>
  <c r="S348" i="62"/>
  <c r="S403" i="62"/>
  <c r="S406" i="62"/>
  <c r="S440" i="62"/>
  <c r="T486" i="62"/>
  <c r="U486" i="62"/>
  <c r="U10" i="62"/>
  <c r="U40" i="62"/>
  <c r="T70" i="62"/>
  <c r="S70" i="62"/>
  <c r="S90" i="62"/>
  <c r="U115" i="62"/>
  <c r="S144" i="62"/>
  <c r="S176" i="62"/>
  <c r="U226" i="62"/>
  <c r="T226" i="62"/>
  <c r="T229" i="62"/>
  <c r="S258" i="62"/>
  <c r="S308" i="62"/>
  <c r="T351" i="62"/>
  <c r="U351" i="62"/>
  <c r="S351" i="62"/>
  <c r="U403" i="62"/>
  <c r="T440" i="62"/>
  <c r="U460" i="62"/>
  <c r="T460" i="62"/>
  <c r="S486" i="62"/>
  <c r="U70" i="62"/>
  <c r="T90" i="62"/>
  <c r="U109" i="62"/>
  <c r="U136" i="62"/>
  <c r="T144" i="62"/>
  <c r="S191" i="62"/>
  <c r="S226" i="62"/>
  <c r="T311" i="62"/>
  <c r="S311" i="62"/>
  <c r="S345" i="62"/>
  <c r="U348" i="62"/>
  <c r="T437" i="62"/>
  <c r="U437" i="62"/>
  <c r="S460" i="62"/>
  <c r="S481" i="62"/>
  <c r="U4" i="62"/>
  <c r="S87" i="62"/>
  <c r="S101" i="62"/>
  <c r="S156" i="62"/>
  <c r="U156" i="62"/>
  <c r="T156" i="62"/>
  <c r="T191" i="62"/>
  <c r="U220" i="62"/>
  <c r="T249" i="62"/>
  <c r="U249" i="62"/>
  <c r="U308" i="62"/>
  <c r="T345" i="62"/>
  <c r="S400" i="62"/>
  <c r="S437" i="62"/>
  <c r="S34" i="62"/>
  <c r="U34" i="62"/>
  <c r="T34" i="62"/>
  <c r="T99" i="62"/>
  <c r="U99" i="62"/>
  <c r="S99" i="62"/>
  <c r="T214" i="62"/>
  <c r="U214" i="62"/>
  <c r="S214" i="62"/>
  <c r="T339" i="62"/>
  <c r="S339" i="62"/>
  <c r="U531" i="62"/>
  <c r="S531" i="62"/>
  <c r="T531" i="62"/>
  <c r="T78" i="62"/>
  <c r="S78" i="62"/>
  <c r="S167" i="62"/>
  <c r="U280" i="62"/>
  <c r="T280" i="62"/>
  <c r="S280" i="62"/>
  <c r="U339" i="62"/>
  <c r="U359" i="62"/>
  <c r="S359" i="62"/>
  <c r="U414" i="62"/>
  <c r="S414" i="62"/>
  <c r="U27" i="62"/>
  <c r="T27" i="62"/>
  <c r="T161" i="62"/>
  <c r="U186" i="62"/>
  <c r="T186" i="62"/>
  <c r="U215" i="62"/>
  <c r="T215" i="62"/>
  <c r="S215" i="62"/>
  <c r="T300" i="62"/>
  <c r="U300" i="62"/>
  <c r="T320" i="62"/>
  <c r="T411" i="62"/>
  <c r="U446" i="62"/>
  <c r="T473" i="62"/>
  <c r="S473" i="62"/>
  <c r="U473" i="62"/>
  <c r="U489" i="62"/>
  <c r="S489" i="62"/>
  <c r="T235" i="62"/>
  <c r="U235" i="62"/>
  <c r="S235" i="62"/>
  <c r="T264" i="62"/>
  <c r="U264" i="62"/>
  <c r="S264" i="62"/>
  <c r="U421" i="62"/>
  <c r="S421" i="62"/>
  <c r="T421" i="62"/>
  <c r="U79" i="62"/>
  <c r="T79" i="62"/>
  <c r="T232" i="62"/>
  <c r="U232" i="62"/>
  <c r="T333" i="62"/>
  <c r="U333" i="62"/>
  <c r="S333" i="62"/>
  <c r="S155" i="62"/>
  <c r="S223" i="62"/>
  <c r="U513" i="62"/>
  <c r="T513" i="62"/>
  <c r="S513" i="62"/>
  <c r="T294" i="62"/>
  <c r="U294" i="62"/>
  <c r="S554" i="62"/>
  <c r="U554" i="62"/>
  <c r="U93" i="62"/>
  <c r="T93" i="62"/>
  <c r="T10" i="62"/>
  <c r="S36" i="62"/>
  <c r="T122" i="62"/>
  <c r="U122" i="62"/>
  <c r="S122" i="62"/>
  <c r="S561" i="62"/>
  <c r="T561" i="62"/>
  <c r="U561" i="62"/>
  <c r="S76" i="62"/>
  <c r="U76" i="62"/>
  <c r="S232" i="62"/>
  <c r="U155" i="62"/>
  <c r="S203" i="62"/>
  <c r="S229" i="62"/>
  <c r="S136" i="62"/>
  <c r="T206" i="62"/>
  <c r="U206" i="62"/>
  <c r="S64" i="62"/>
  <c r="T139" i="62"/>
  <c r="T33" i="62"/>
  <c r="S33" i="62"/>
  <c r="S55" i="62"/>
  <c r="U67" i="62"/>
  <c r="T67" i="62"/>
  <c r="S84" i="62"/>
  <c r="T87" i="62"/>
  <c r="T107" i="62"/>
  <c r="U107" i="62"/>
  <c r="U139" i="62"/>
  <c r="S240" i="62"/>
  <c r="S249" i="62"/>
  <c r="U288" i="62"/>
  <c r="T288" i="62"/>
  <c r="S288" i="62"/>
  <c r="U522" i="62"/>
  <c r="S526" i="62"/>
  <c r="U538" i="62"/>
  <c r="S538" i="62"/>
  <c r="T538" i="62"/>
  <c r="S2" i="62"/>
  <c r="T55" i="62"/>
  <c r="S58" i="62"/>
  <c r="U64" i="62"/>
  <c r="S67" i="62"/>
  <c r="T84" i="62"/>
  <c r="U104" i="62"/>
  <c r="S107" i="62"/>
  <c r="T163" i="62"/>
  <c r="T240" i="62"/>
  <c r="U243" i="62"/>
  <c r="T243" i="62"/>
  <c r="S268" i="62"/>
  <c r="U279" i="62"/>
  <c r="T326" i="62"/>
  <c r="U326" i="62"/>
  <c r="S326" i="62"/>
  <c r="T342" i="62"/>
  <c r="T423" i="62"/>
  <c r="U423" i="62"/>
  <c r="S423" i="62"/>
  <c r="S475" i="62"/>
  <c r="T478" i="62"/>
  <c r="U478" i="62"/>
  <c r="T526" i="62"/>
  <c r="S16" i="62"/>
  <c r="S197" i="62"/>
  <c r="T14" i="62"/>
  <c r="U14" i="62"/>
  <c r="U197" i="62"/>
  <c r="S113" i="62"/>
  <c r="U113" i="62"/>
  <c r="T481" i="62"/>
  <c r="T8" i="62"/>
  <c r="U101" i="62"/>
  <c r="T104" i="62"/>
  <c r="U195" i="62"/>
  <c r="T195" i="62"/>
  <c r="S279" i="62"/>
  <c r="T400" i="62"/>
  <c r="U2" i="62"/>
  <c r="U5" i="62"/>
  <c r="T5" i="62"/>
  <c r="S5" i="62"/>
  <c r="U163" i="62"/>
  <c r="U306" i="62"/>
  <c r="S306" i="62"/>
  <c r="T306" i="62"/>
  <c r="U342" i="62"/>
  <c r="T371" i="62"/>
  <c r="U371" i="62"/>
  <c r="S371" i="62"/>
  <c r="S391" i="62"/>
  <c r="S397" i="62"/>
  <c r="U397" i="62"/>
  <c r="S427" i="62"/>
  <c r="S478" i="62"/>
  <c r="S357" i="62"/>
  <c r="T357" i="62"/>
  <c r="U357" i="62"/>
  <c r="U16" i="62"/>
  <c r="T73" i="62"/>
  <c r="U73" i="62"/>
  <c r="S109" i="62"/>
  <c r="U203" i="62"/>
  <c r="S4" i="62"/>
  <c r="S8" i="62"/>
  <c r="S14" i="62"/>
  <c r="U170" i="62"/>
  <c r="S170" i="62"/>
  <c r="T170" i="62"/>
  <c r="U78" i="62"/>
  <c r="S161" i="62"/>
  <c r="T167" i="62"/>
  <c r="T189" i="62"/>
  <c r="U189" i="62"/>
  <c r="S189" i="62"/>
  <c r="T277" i="62"/>
  <c r="S277" i="62"/>
  <c r="U277" i="62"/>
  <c r="U303" i="62"/>
  <c r="T303" i="62"/>
  <c r="S303" i="62"/>
  <c r="U323" i="62"/>
  <c r="T323" i="62"/>
  <c r="U336" i="62"/>
  <c r="T336" i="62"/>
  <c r="T359" i="62"/>
  <c r="T388" i="62"/>
  <c r="U388" i="62"/>
  <c r="S388" i="62"/>
  <c r="S411" i="62"/>
  <c r="T414" i="62"/>
  <c r="S446" i="62"/>
  <c r="T516" i="62"/>
  <c r="U464" i="62"/>
  <c r="S464" i="62"/>
  <c r="T256" i="62"/>
  <c r="U256" i="62"/>
  <c r="S256" i="62"/>
  <c r="S22" i="62"/>
  <c r="S80" i="62"/>
  <c r="S94" i="62"/>
  <c r="U135" i="62"/>
  <c r="T135" i="62"/>
  <c r="S172" i="62"/>
  <c r="S284" i="62"/>
  <c r="U331" i="62"/>
  <c r="S331" i="62"/>
  <c r="S378" i="62"/>
  <c r="S410" i="62"/>
  <c r="S69" i="62"/>
  <c r="T80" i="62"/>
  <c r="U94" i="62"/>
  <c r="T97" i="62"/>
  <c r="S135" i="62"/>
  <c r="S160" i="62"/>
  <c r="S175" i="62"/>
  <c r="S202" i="62"/>
  <c r="S216" i="62"/>
  <c r="S316" i="62"/>
  <c r="S325" i="62"/>
  <c r="T328" i="62"/>
  <c r="T331" i="62"/>
  <c r="S370" i="62"/>
  <c r="T378" i="62"/>
  <c r="S402" i="62"/>
  <c r="S405" i="62"/>
  <c r="U22" i="62"/>
  <c r="T39" i="62"/>
  <c r="S39" i="62"/>
  <c r="T86" i="62"/>
  <c r="S89" i="62"/>
  <c r="U97" i="62"/>
  <c r="S127" i="62"/>
  <c r="U172" i="62"/>
  <c r="T175" i="62"/>
  <c r="S213" i="62"/>
  <c r="U216" i="62"/>
  <c r="T219" i="62"/>
  <c r="U219" i="62"/>
  <c r="S290" i="62"/>
  <c r="S293" i="62"/>
  <c r="T316" i="62"/>
  <c r="T322" i="62"/>
  <c r="U325" i="62"/>
  <c r="U328" i="62"/>
  <c r="U335" i="62"/>
  <c r="T335" i="62"/>
  <c r="U390" i="62"/>
  <c r="T390" i="62"/>
  <c r="S390" i="62"/>
  <c r="T396" i="62"/>
  <c r="U396" i="62"/>
  <c r="U436" i="62"/>
  <c r="S436" i="62"/>
  <c r="U445" i="62"/>
  <c r="U450" i="62"/>
  <c r="T495" i="62"/>
  <c r="S498" i="62"/>
  <c r="U490" i="62"/>
  <c r="T490" i="62"/>
  <c r="S490" i="62"/>
  <c r="T510" i="62"/>
  <c r="S510" i="62"/>
  <c r="T559" i="61"/>
  <c r="S559" i="61"/>
  <c r="U559" i="61"/>
  <c r="U363" i="62"/>
  <c r="T363" i="62"/>
  <c r="T327" i="62"/>
  <c r="S360" i="62"/>
  <c r="S363" i="62"/>
  <c r="S383" i="62"/>
  <c r="S412" i="62"/>
  <c r="U412" i="62"/>
  <c r="T412" i="62"/>
  <c r="T464" i="62"/>
  <c r="S487" i="62"/>
  <c r="U487" i="62"/>
  <c r="U506" i="62"/>
  <c r="S506" i="62"/>
  <c r="U510" i="62"/>
  <c r="U550" i="62"/>
  <c r="T550" i="62"/>
  <c r="S50" i="62"/>
  <c r="T96" i="62"/>
  <c r="U96" i="62"/>
  <c r="S96" i="62"/>
  <c r="S255" i="62"/>
  <c r="U434" i="62"/>
  <c r="S434" i="62"/>
  <c r="T116" i="62"/>
  <c r="S116" i="62"/>
  <c r="S330" i="62"/>
  <c r="S85" i="62"/>
  <c r="S134" i="62"/>
  <c r="S198" i="62"/>
  <c r="T198" i="62"/>
  <c r="U198" i="62"/>
  <c r="U238" i="62"/>
  <c r="T238" i="62"/>
  <c r="S238" i="62"/>
  <c r="U324" i="62"/>
  <c r="S324" i="62"/>
  <c r="T330" i="62"/>
  <c r="T383" i="62"/>
  <c r="S476" i="62"/>
  <c r="T487" i="62"/>
  <c r="S520" i="62"/>
  <c r="S28" i="62"/>
  <c r="S31" i="62"/>
  <c r="S38" i="62"/>
  <c r="S41" i="62"/>
  <c r="S47" i="62"/>
  <c r="T50" i="62"/>
  <c r="S53" i="62"/>
  <c r="T59" i="62"/>
  <c r="S59" i="62"/>
  <c r="S71" i="62"/>
  <c r="T85" i="62"/>
  <c r="S120" i="62"/>
  <c r="S123" i="62"/>
  <c r="T126" i="62"/>
  <c r="T134" i="62"/>
  <c r="T159" i="62"/>
  <c r="T177" i="62"/>
  <c r="U183" i="62"/>
  <c r="T212" i="62"/>
  <c r="S221" i="62"/>
  <c r="U230" i="62"/>
  <c r="T230" i="62"/>
  <c r="S244" i="62"/>
  <c r="S289" i="62"/>
  <c r="U315" i="62"/>
  <c r="T315" i="62"/>
  <c r="S315" i="62"/>
  <c r="T324" i="62"/>
  <c r="S340" i="62"/>
  <c r="S343" i="62"/>
  <c r="T346" i="62"/>
  <c r="S346" i="62"/>
  <c r="S380" i="62"/>
  <c r="S386" i="62"/>
  <c r="U398" i="62"/>
  <c r="T398" i="62"/>
  <c r="S425" i="62"/>
  <c r="T444" i="62"/>
  <c r="S444" i="62"/>
  <c r="S468" i="62"/>
  <c r="U476" i="62"/>
  <c r="U491" i="62"/>
  <c r="S491" i="62"/>
  <c r="T497" i="62"/>
  <c r="T520" i="62"/>
  <c r="S547" i="62"/>
  <c r="U547" i="62"/>
  <c r="T558" i="61"/>
  <c r="T17" i="62"/>
  <c r="S17" i="62"/>
  <c r="T431" i="62"/>
  <c r="U431" i="62"/>
  <c r="S126" i="62"/>
  <c r="S159" i="62"/>
  <c r="S177" i="62"/>
  <c r="S183" i="62"/>
  <c r="S212" i="62"/>
  <c r="U327" i="62"/>
  <c r="S431" i="62"/>
  <c r="U494" i="62"/>
  <c r="S494" i="62"/>
  <c r="S497" i="62"/>
  <c r="T506" i="62"/>
  <c r="S517" i="62"/>
  <c r="U28" i="62"/>
  <c r="T53" i="62"/>
  <c r="U88" i="62"/>
  <c r="T88" i="62"/>
  <c r="S88" i="62"/>
  <c r="S140" i="62"/>
  <c r="S168" i="62"/>
  <c r="T193" i="62"/>
  <c r="S193" i="62"/>
  <c r="U193" i="62"/>
  <c r="S207" i="62"/>
  <c r="S218" i="62"/>
  <c r="U221" i="62"/>
  <c r="S230" i="62"/>
  <c r="T244" i="62"/>
  <c r="U289" i="62"/>
  <c r="S298" i="62"/>
  <c r="U301" i="62"/>
  <c r="T301" i="62"/>
  <c r="U334" i="62"/>
  <c r="S334" i="62"/>
  <c r="T337" i="62"/>
  <c r="U340" i="62"/>
  <c r="T343" i="62"/>
  <c r="S375" i="62"/>
  <c r="U386" i="62"/>
  <c r="T389" i="62"/>
  <c r="S389" i="62"/>
  <c r="S398" i="62"/>
  <c r="T416" i="62"/>
  <c r="S416" i="62"/>
  <c r="U419" i="62"/>
  <c r="S419" i="62"/>
  <c r="S428" i="62"/>
  <c r="T491" i="62"/>
  <c r="U511" i="62"/>
  <c r="T511" i="62"/>
  <c r="T547" i="62"/>
  <c r="S558" i="61"/>
  <c r="T395" i="62"/>
  <c r="S395" i="62"/>
  <c r="S432" i="62"/>
  <c r="U432" i="62"/>
  <c r="T432" i="62"/>
  <c r="T471" i="62"/>
  <c r="U471" i="62"/>
  <c r="S471" i="62"/>
  <c r="U83" i="62"/>
  <c r="T83" i="62"/>
  <c r="U253" i="62"/>
  <c r="T253" i="62"/>
  <c r="S450" i="62"/>
  <c r="S456" i="62"/>
  <c r="T462" i="62"/>
  <c r="T488" i="62"/>
  <c r="U504" i="62"/>
  <c r="S504" i="62"/>
  <c r="T540" i="62"/>
  <c r="T45" i="62"/>
  <c r="S45" i="62"/>
  <c r="T184" i="62"/>
  <c r="U184" i="62"/>
  <c r="S239" i="62"/>
  <c r="U222" i="62"/>
  <c r="T222" i="62"/>
  <c r="S222" i="62"/>
  <c r="T239" i="62"/>
  <c r="U284" i="62"/>
  <c r="U344" i="62"/>
  <c r="S344" i="62"/>
  <c r="U399" i="62"/>
  <c r="S399" i="62"/>
  <c r="U410" i="62"/>
  <c r="U439" i="62"/>
  <c r="S439" i="62"/>
  <c r="S445" i="62"/>
  <c r="U456" i="62"/>
  <c r="U462" i="62"/>
  <c r="T480" i="62"/>
  <c r="S480" i="62"/>
  <c r="U488" i="62"/>
  <c r="U501" i="62"/>
  <c r="S501" i="62"/>
  <c r="T504" i="62"/>
  <c r="U540" i="62"/>
  <c r="S527" i="62"/>
  <c r="T527" i="62"/>
  <c r="S534" i="62"/>
  <c r="T534" i="62"/>
  <c r="T190" i="62"/>
  <c r="U190" i="62"/>
  <c r="T382" i="62"/>
  <c r="S382" i="62"/>
  <c r="U401" i="62"/>
  <c r="S401" i="62"/>
  <c r="U426" i="62"/>
  <c r="S426" i="62"/>
  <c r="T452" i="62"/>
  <c r="S452" i="62"/>
  <c r="S524" i="62"/>
  <c r="U527" i="62"/>
  <c r="U534" i="62"/>
  <c r="U562" i="62"/>
  <c r="S561" i="61"/>
  <c r="S125" i="62"/>
  <c r="S165" i="62"/>
  <c r="S173" i="62"/>
  <c r="S190" i="62"/>
  <c r="S209" i="62"/>
  <c r="S251" i="62"/>
  <c r="U259" i="62"/>
  <c r="S259" i="62"/>
  <c r="S296" i="62"/>
  <c r="T304" i="62"/>
  <c r="S304" i="62"/>
  <c r="S338" i="62"/>
  <c r="S355" i="62"/>
  <c r="U382" i="62"/>
  <c r="T401" i="62"/>
  <c r="S415" i="62"/>
  <c r="T426" i="62"/>
  <c r="S435" i="62"/>
  <c r="U452" i="62"/>
  <c r="S463" i="62"/>
  <c r="S466" i="62"/>
  <c r="U496" i="62"/>
  <c r="S496" i="62"/>
  <c r="S508" i="62"/>
  <c r="U518" i="62"/>
  <c r="S518" i="62"/>
  <c r="S560" i="61"/>
  <c r="T562" i="62"/>
  <c r="U329" i="62"/>
  <c r="S329" i="62"/>
  <c r="U173" i="62"/>
  <c r="T259" i="62"/>
  <c r="S291" i="62"/>
  <c r="S299" i="62"/>
  <c r="S318" i="62"/>
  <c r="S341" i="62"/>
  <c r="T347" i="62"/>
  <c r="S347" i="62"/>
  <c r="S366" i="62"/>
  <c r="T429" i="62"/>
  <c r="S438" i="62"/>
  <c r="U441" i="62"/>
  <c r="S441" i="62"/>
  <c r="U466" i="62"/>
  <c r="U493" i="62"/>
  <c r="T496" i="62"/>
  <c r="T502" i="62"/>
  <c r="U508" i="62"/>
  <c r="S546" i="62"/>
  <c r="S555" i="62"/>
  <c r="T555" i="62"/>
  <c r="U555" i="62"/>
  <c r="U565" i="62"/>
  <c r="T515" i="62"/>
  <c r="U515" i="62"/>
  <c r="S565" i="62"/>
  <c r="S509" i="62"/>
  <c r="T509" i="62"/>
  <c r="U563" i="62"/>
  <c r="U319" i="62"/>
  <c r="U354" i="62"/>
  <c r="U459" i="62"/>
  <c r="S558" i="62"/>
  <c r="U269" i="62"/>
  <c r="U312" i="62"/>
  <c r="U374" i="62"/>
  <c r="U424" i="62"/>
  <c r="T525" i="62"/>
  <c r="U541" i="62"/>
  <c r="T545" i="62"/>
  <c r="T548" i="62"/>
  <c r="K18" i="58"/>
  <c r="L31" i="16" s="1"/>
  <c r="O31" i="23"/>
  <c r="F31" i="23"/>
  <c r="P31" i="23"/>
  <c r="K31" i="25"/>
  <c r="E18" i="58"/>
  <c r="O18" i="58"/>
  <c r="G31" i="23"/>
  <c r="L31" i="25"/>
  <c r="P18" i="58"/>
  <c r="C31" i="25"/>
  <c r="M31" i="25"/>
  <c r="E31" i="25" s="1"/>
  <c r="Q18" i="58"/>
  <c r="K31" i="23"/>
  <c r="O31" i="25"/>
  <c r="L31" i="23"/>
  <c r="F31" i="25"/>
  <c r="P31" i="25"/>
  <c r="C31" i="23"/>
  <c r="M31" i="23"/>
  <c r="E31" i="23" s="1"/>
  <c r="G31" i="25"/>
  <c r="S51" i="62"/>
  <c r="S75" i="62"/>
  <c r="U82" i="62"/>
  <c r="S187" i="62"/>
  <c r="S18" i="62"/>
  <c r="T25" i="62"/>
  <c r="S42" i="62"/>
  <c r="U44" i="62"/>
  <c r="T49" i="62"/>
  <c r="T556" i="61"/>
  <c r="T91" i="62"/>
  <c r="U145" i="62"/>
  <c r="U148" i="62"/>
  <c r="S148" i="62"/>
  <c r="U164" i="62"/>
  <c r="S556" i="61"/>
  <c r="U91" i="62"/>
  <c r="S138" i="62"/>
  <c r="T148" i="62"/>
  <c r="S157" i="62"/>
  <c r="S206" i="62"/>
  <c r="U248" i="62"/>
  <c r="U297" i="62"/>
  <c r="U346" i="62"/>
  <c r="U395" i="62"/>
  <c r="U444" i="62"/>
  <c r="S493" i="62"/>
  <c r="U514" i="62"/>
  <c r="T514" i="62"/>
  <c r="S514" i="62"/>
  <c r="S479" i="62"/>
  <c r="U332" i="62"/>
  <c r="U381" i="62"/>
  <c r="U430" i="62"/>
  <c r="U479" i="62"/>
  <c r="S199" i="62"/>
  <c r="S44" i="62"/>
  <c r="T51" i="62"/>
  <c r="S283" i="62"/>
  <c r="S25" i="62"/>
  <c r="T32" i="62"/>
  <c r="S49" i="62"/>
  <c r="U63" i="62"/>
  <c r="S68" i="62"/>
  <c r="U75" i="62"/>
  <c r="S124" i="62"/>
  <c r="S61" i="62"/>
  <c r="U68" i="62"/>
  <c r="S112" i="62"/>
  <c r="U119" i="62"/>
  <c r="U124" i="62"/>
  <c r="U149" i="62"/>
  <c r="S180" i="62"/>
  <c r="U187" i="62"/>
  <c r="U192" i="62"/>
  <c r="S227" i="62"/>
  <c r="S276" i="62"/>
  <c r="U557" i="61"/>
  <c r="T6" i="62"/>
  <c r="T11" i="62"/>
  <c r="T18" i="62"/>
  <c r="S23" i="62"/>
  <c r="T30" i="62"/>
  <c r="S35" i="62"/>
  <c r="U37" i="62"/>
  <c r="T42" i="62"/>
  <c r="S54" i="62"/>
  <c r="U61" i="62"/>
  <c r="T112" i="62"/>
  <c r="S117" i="62"/>
  <c r="T180" i="62"/>
  <c r="S185" i="62"/>
  <c r="U227" i="62"/>
  <c r="U276" i="62"/>
  <c r="S465" i="62"/>
  <c r="S20" i="62"/>
  <c r="S82" i="62"/>
  <c r="S131" i="62"/>
  <c r="T20" i="62"/>
  <c r="S56" i="62"/>
  <c r="U131" i="62"/>
  <c r="S234" i="62"/>
  <c r="S430" i="62"/>
  <c r="S37" i="62"/>
  <c r="S11" i="62"/>
  <c r="U13" i="62"/>
  <c r="S30" i="62"/>
  <c r="U32" i="62"/>
  <c r="T23" i="62"/>
  <c r="T35" i="62"/>
  <c r="U54" i="62"/>
  <c r="U117" i="62"/>
  <c r="U153" i="62"/>
  <c r="S153" i="62"/>
  <c r="U185" i="62"/>
  <c r="U552" i="61"/>
  <c r="S21" i="62"/>
  <c r="S40" i="62"/>
  <c r="U47" i="62"/>
  <c r="S110" i="62"/>
  <c r="S147" i="62"/>
  <c r="U150" i="62"/>
  <c r="S150" i="62"/>
  <c r="T153" i="62"/>
  <c r="S178" i="62"/>
  <c r="S220" i="62"/>
  <c r="U507" i="62"/>
  <c r="T507" i="62"/>
  <c r="S507" i="62"/>
  <c r="S63" i="62"/>
  <c r="S119" i="62"/>
  <c r="U199" i="62"/>
  <c r="U234" i="62"/>
  <c r="T21" i="62"/>
  <c r="U110" i="62"/>
  <c r="T147" i="62"/>
  <c r="U178" i="62"/>
  <c r="U554" i="61"/>
  <c r="S26" i="62"/>
  <c r="U33" i="62"/>
  <c r="S98" i="62"/>
  <c r="S103" i="62"/>
  <c r="S171" i="62"/>
  <c r="U262" i="62"/>
  <c r="U311" i="62"/>
  <c r="U360" i="62"/>
  <c r="U409" i="62"/>
  <c r="U458" i="62"/>
  <c r="S451" i="62"/>
  <c r="S13" i="62"/>
  <c r="S152" i="62"/>
  <c r="S332" i="62"/>
  <c r="S381" i="62"/>
  <c r="T56" i="62"/>
  <c r="T149" i="62"/>
  <c r="T152" i="62"/>
  <c r="S192" i="62"/>
  <c r="U283" i="62"/>
  <c r="S6" i="62"/>
  <c r="U26" i="62"/>
  <c r="T98" i="62"/>
  <c r="U103" i="62"/>
  <c r="U171" i="62"/>
  <c r="S145" i="62"/>
  <c r="U151" i="62"/>
  <c r="S151" i="62"/>
  <c r="S164" i="62"/>
  <c r="U213" i="62"/>
  <c r="U255" i="62"/>
  <c r="U304" i="62"/>
  <c r="U353" i="62"/>
  <c r="U402" i="62"/>
  <c r="U451" i="62"/>
  <c r="T500" i="62"/>
  <c r="S500" i="62"/>
  <c r="U502" i="62"/>
  <c r="U509" i="62"/>
  <c r="U516" i="62"/>
  <c r="S521" i="62"/>
  <c r="U523" i="62"/>
  <c r="S528" i="62"/>
  <c r="U530" i="62"/>
  <c r="S535" i="62"/>
  <c r="U537" i="62"/>
  <c r="S542" i="62"/>
  <c r="U544" i="62"/>
  <c r="S549" i="62"/>
  <c r="U551" i="62"/>
  <c r="T521" i="62"/>
  <c r="T528" i="62"/>
  <c r="T535" i="62"/>
  <c r="T542" i="62"/>
  <c r="T549" i="62"/>
  <c r="U560" i="62"/>
  <c r="U553" i="62"/>
  <c r="S545" i="62"/>
  <c r="S552" i="62"/>
  <c r="T517" i="62"/>
  <c r="T524" i="62"/>
  <c r="T552" i="62"/>
  <c r="U564" i="62"/>
  <c r="S515" i="62"/>
  <c r="S522" i="62"/>
  <c r="S529" i="62"/>
  <c r="S536" i="62"/>
  <c r="S543" i="62"/>
  <c r="S550" i="62"/>
  <c r="T557" i="62"/>
  <c r="T564" i="62"/>
  <c r="T529" i="62"/>
  <c r="T536" i="62"/>
  <c r="U562" i="61"/>
  <c r="U559" i="62"/>
  <c r="U566" i="62"/>
  <c r="T562" i="61"/>
  <c r="T559" i="62"/>
  <c r="T566" i="62"/>
  <c r="S523" i="62"/>
  <c r="S530" i="62"/>
  <c r="S537" i="62"/>
  <c r="S544" i="62"/>
  <c r="S551" i="62"/>
  <c r="Q3" i="49"/>
  <c r="Q4" i="49"/>
  <c r="Q5" i="49"/>
  <c r="Q6" i="49"/>
  <c r="Q7" i="49"/>
  <c r="Q8" i="49"/>
  <c r="Q9" i="49"/>
  <c r="Q10" i="49"/>
  <c r="Q11" i="49"/>
  <c r="Q12" i="49"/>
  <c r="Q13" i="49"/>
  <c r="Q14" i="49"/>
  <c r="Q15" i="49"/>
  <c r="Q16" i="49"/>
  <c r="Q17" i="49"/>
  <c r="Q18" i="49"/>
  <c r="Q19" i="49"/>
  <c r="Q20" i="49"/>
  <c r="Q21" i="49"/>
  <c r="Q22" i="49"/>
  <c r="Q23" i="49"/>
  <c r="Q24" i="49"/>
  <c r="Q25" i="49"/>
  <c r="Q26" i="49"/>
  <c r="Q27" i="49"/>
  <c r="Q28" i="49"/>
  <c r="Q29" i="49"/>
  <c r="Q30" i="49"/>
  <c r="Q31" i="49"/>
  <c r="Q32" i="49"/>
  <c r="Q33" i="49"/>
  <c r="Q34" i="49"/>
  <c r="Q35" i="49"/>
  <c r="Q36" i="49"/>
  <c r="Q37" i="49"/>
  <c r="Q38" i="49"/>
  <c r="Q39" i="49"/>
  <c r="Q40" i="49"/>
  <c r="Q41" i="49"/>
  <c r="Q42" i="49"/>
  <c r="Q43" i="49"/>
  <c r="Q44" i="49"/>
  <c r="Q45" i="49"/>
  <c r="Q46" i="49"/>
  <c r="Q47" i="49"/>
  <c r="Q48" i="49"/>
  <c r="Q49" i="49"/>
  <c r="Q50" i="49"/>
  <c r="Q51" i="49"/>
  <c r="Q52" i="49"/>
  <c r="Q53" i="49"/>
  <c r="Q54" i="49"/>
  <c r="Q55" i="49"/>
  <c r="Q56" i="49"/>
  <c r="Q57" i="49"/>
  <c r="Q58" i="49"/>
  <c r="Q59" i="49"/>
  <c r="Q60" i="49"/>
  <c r="Q61" i="49"/>
  <c r="Q62" i="49"/>
  <c r="Q63" i="49"/>
  <c r="Q64" i="49"/>
  <c r="Q65" i="49"/>
  <c r="Q66" i="49"/>
  <c r="Q67" i="49"/>
  <c r="Q68" i="49"/>
  <c r="Q69" i="49"/>
  <c r="Q70" i="49"/>
  <c r="Q71" i="49"/>
  <c r="Q72" i="49"/>
  <c r="Q73" i="49"/>
  <c r="Q74" i="49"/>
  <c r="Q75" i="49"/>
  <c r="Q76" i="49"/>
  <c r="Q77" i="49"/>
  <c r="Q78" i="49"/>
  <c r="Q79" i="49"/>
  <c r="Q80" i="49"/>
  <c r="Q81" i="49"/>
  <c r="Q82" i="49"/>
  <c r="Q83" i="49"/>
  <c r="Q84" i="49"/>
  <c r="Q85" i="49"/>
  <c r="Q86" i="49"/>
  <c r="Q87" i="49"/>
  <c r="Q88" i="49"/>
  <c r="Q89" i="49"/>
  <c r="Q90" i="49"/>
  <c r="Q91" i="49"/>
  <c r="Q92" i="49"/>
  <c r="Q93" i="49"/>
  <c r="Q94" i="49"/>
  <c r="Q95" i="49"/>
  <c r="Q96" i="49"/>
  <c r="Q97" i="49"/>
  <c r="Q98" i="49"/>
  <c r="Q99" i="49"/>
  <c r="Q100" i="49"/>
  <c r="Q101" i="49"/>
  <c r="Q102" i="49"/>
  <c r="Q103" i="49"/>
  <c r="Q104" i="49"/>
  <c r="Q105" i="49"/>
  <c r="Q106" i="49"/>
  <c r="Q107" i="49"/>
  <c r="Q108" i="49"/>
  <c r="Q109" i="49"/>
  <c r="Q110" i="49"/>
  <c r="Q111" i="49"/>
  <c r="Q112" i="49"/>
  <c r="Q113" i="49"/>
  <c r="Q114" i="49"/>
  <c r="Q115" i="49"/>
  <c r="Q116" i="49"/>
  <c r="Q117" i="49"/>
  <c r="Q118" i="49"/>
  <c r="Q119" i="49"/>
  <c r="Q120" i="49"/>
  <c r="Q121" i="49"/>
  <c r="Q122" i="49"/>
  <c r="Q123" i="49"/>
  <c r="Q124" i="49"/>
  <c r="Q125" i="49"/>
  <c r="Q126" i="49"/>
  <c r="Q127" i="49"/>
  <c r="Q128" i="49"/>
  <c r="Q129" i="49"/>
  <c r="Q130" i="49"/>
  <c r="Q131" i="49"/>
  <c r="Q132" i="49"/>
  <c r="Q133" i="49"/>
  <c r="Q134" i="49"/>
  <c r="Q135" i="49"/>
  <c r="Q136" i="49"/>
  <c r="Q137" i="49"/>
  <c r="Q138" i="49"/>
  <c r="Q139" i="49"/>
  <c r="Q140" i="49"/>
  <c r="Q141" i="49"/>
  <c r="Q142" i="49"/>
  <c r="Q143" i="49"/>
  <c r="Q144" i="49"/>
  <c r="Q145" i="49"/>
  <c r="Q146" i="49"/>
  <c r="Q147" i="49"/>
  <c r="Q148" i="49"/>
  <c r="Q149" i="49"/>
  <c r="Q150" i="49"/>
  <c r="Q151" i="49"/>
  <c r="Q152" i="49"/>
  <c r="Q153" i="49"/>
  <c r="Q154" i="49"/>
  <c r="Q155" i="49"/>
  <c r="Q156" i="49"/>
  <c r="Q157" i="49"/>
  <c r="Q158" i="49"/>
  <c r="Q159" i="49"/>
  <c r="Q160" i="49"/>
  <c r="Q161" i="49"/>
  <c r="Q162" i="49"/>
  <c r="Q163" i="49"/>
  <c r="Q164" i="49"/>
  <c r="Q165" i="49"/>
  <c r="Q166" i="49"/>
  <c r="Q167" i="49"/>
  <c r="Q168" i="49"/>
  <c r="Q169" i="49"/>
  <c r="Q170" i="49"/>
  <c r="Q171" i="49"/>
  <c r="Q172" i="49"/>
  <c r="Q173" i="49"/>
  <c r="Q174" i="49"/>
  <c r="Q175" i="49"/>
  <c r="Q176" i="49"/>
  <c r="Q177" i="49"/>
  <c r="Q178" i="49"/>
  <c r="Q179" i="49"/>
  <c r="Q180" i="49"/>
  <c r="Q181" i="49"/>
  <c r="Q182" i="49"/>
  <c r="Q183" i="49"/>
  <c r="Q184" i="49"/>
  <c r="Q185" i="49"/>
  <c r="Q186" i="49"/>
  <c r="Q187" i="49"/>
  <c r="Q188" i="49"/>
  <c r="Q189" i="49"/>
  <c r="Q190" i="49"/>
  <c r="Q191" i="49"/>
  <c r="Q192" i="49"/>
  <c r="Q193" i="49"/>
  <c r="Q194" i="49"/>
  <c r="Q195" i="49"/>
  <c r="Q196" i="49"/>
  <c r="Q197" i="49"/>
  <c r="Q198" i="49"/>
  <c r="Q199" i="49"/>
  <c r="Q200" i="49"/>
  <c r="Q201" i="49"/>
  <c r="Q202" i="49"/>
  <c r="Q203" i="49"/>
  <c r="Q204" i="49"/>
  <c r="Q205" i="49"/>
  <c r="Q206" i="49"/>
  <c r="Q207" i="49"/>
  <c r="Q208" i="49"/>
  <c r="Q209" i="49"/>
  <c r="Q210" i="49"/>
  <c r="Q211" i="49"/>
  <c r="Q212" i="49"/>
  <c r="Q213" i="49"/>
  <c r="Q214" i="49"/>
  <c r="Q215" i="49"/>
  <c r="Q216" i="49"/>
  <c r="Q217" i="49"/>
  <c r="Q218" i="49"/>
  <c r="Q219" i="49"/>
  <c r="Q220" i="49"/>
  <c r="Q221" i="49"/>
  <c r="Q222" i="49"/>
  <c r="Q223" i="49"/>
  <c r="Q224" i="49"/>
  <c r="Q225" i="49"/>
  <c r="Q226" i="49"/>
  <c r="Q227" i="49"/>
  <c r="Q228" i="49"/>
  <c r="Q229" i="49"/>
  <c r="Q230" i="49"/>
  <c r="Q231" i="49"/>
  <c r="Q232" i="49"/>
  <c r="Q233" i="49"/>
  <c r="Q234" i="49"/>
  <c r="Q235" i="49"/>
  <c r="Q236" i="49"/>
  <c r="Q237" i="49"/>
  <c r="Q238" i="49"/>
  <c r="Q239" i="49"/>
  <c r="Q240" i="49"/>
  <c r="Q241" i="49"/>
  <c r="Q242" i="49"/>
  <c r="Q243" i="49"/>
  <c r="Q244" i="49"/>
  <c r="Q245" i="49"/>
  <c r="Q246" i="49"/>
  <c r="Q247" i="49"/>
  <c r="Q248" i="49"/>
  <c r="Q249" i="49"/>
  <c r="Q250" i="49"/>
  <c r="Q251" i="49"/>
  <c r="Q252" i="49"/>
  <c r="Q253" i="49"/>
  <c r="Q254" i="49"/>
  <c r="Q255" i="49"/>
  <c r="Q256" i="49"/>
  <c r="Q257" i="49"/>
  <c r="Q258" i="49"/>
  <c r="Q259" i="49"/>
  <c r="Q260" i="49"/>
  <c r="Q261" i="49"/>
  <c r="Q262" i="49"/>
  <c r="Q263" i="49"/>
  <c r="Q264" i="49"/>
  <c r="Q265" i="49"/>
  <c r="Q266" i="49"/>
  <c r="Q267" i="49"/>
  <c r="Q268" i="49"/>
  <c r="Q269" i="49"/>
  <c r="Q270" i="49"/>
  <c r="Q271" i="49"/>
  <c r="Q272" i="49"/>
  <c r="Q273" i="49"/>
  <c r="Q274" i="49"/>
  <c r="Q275" i="49"/>
  <c r="Q276" i="49"/>
  <c r="Q277" i="49"/>
  <c r="Q278" i="49"/>
  <c r="Q279" i="49"/>
  <c r="Q280" i="49"/>
  <c r="Q281" i="49"/>
  <c r="Q282" i="49"/>
  <c r="Q283" i="49"/>
  <c r="Q284" i="49"/>
  <c r="Q285" i="49"/>
  <c r="Q286" i="49"/>
  <c r="Q287" i="49"/>
  <c r="Q288" i="49"/>
  <c r="Q289" i="49"/>
  <c r="Q290" i="49"/>
  <c r="Q291" i="49"/>
  <c r="Q292" i="49"/>
  <c r="Q293" i="49"/>
  <c r="Q294" i="49"/>
  <c r="Q295" i="49"/>
  <c r="Q296" i="49"/>
  <c r="Q297" i="49"/>
  <c r="Q298" i="49"/>
  <c r="Q299" i="49"/>
  <c r="Q300" i="49"/>
  <c r="Q301" i="49"/>
  <c r="Q302" i="49"/>
  <c r="Q303" i="49"/>
  <c r="Q304" i="49"/>
  <c r="Q305" i="49"/>
  <c r="Q306" i="49"/>
  <c r="Q307" i="49"/>
  <c r="Q308" i="49"/>
  <c r="Q309" i="49"/>
  <c r="Q310" i="49"/>
  <c r="Q311" i="49"/>
  <c r="Q312" i="49"/>
  <c r="Q313" i="49"/>
  <c r="Q314" i="49"/>
  <c r="Q315" i="49"/>
  <c r="Q316" i="49"/>
  <c r="Q317" i="49"/>
  <c r="Q318" i="49"/>
  <c r="Q319" i="49"/>
  <c r="Q320" i="49"/>
  <c r="Q321" i="49"/>
  <c r="Q322" i="49"/>
  <c r="Q323" i="49"/>
  <c r="Q324" i="49"/>
  <c r="Q325" i="49"/>
  <c r="Q326" i="49"/>
  <c r="Q327" i="49"/>
  <c r="Q328" i="49"/>
  <c r="Q329" i="49"/>
  <c r="Q330" i="49"/>
  <c r="Q331" i="49"/>
  <c r="Q332" i="49"/>
  <c r="Q333" i="49"/>
  <c r="Q334" i="49"/>
  <c r="Q335" i="49"/>
  <c r="Q336" i="49"/>
  <c r="Q337" i="49"/>
  <c r="Q338" i="49"/>
  <c r="Q339" i="49"/>
  <c r="Q340" i="49"/>
  <c r="Q341" i="49"/>
  <c r="Q342" i="49"/>
  <c r="Q343" i="49"/>
  <c r="Q344" i="49"/>
  <c r="Q345" i="49"/>
  <c r="Q346" i="49"/>
  <c r="Q347" i="49"/>
  <c r="Q348" i="49"/>
  <c r="Q2" i="49"/>
  <c r="Q3" i="50"/>
  <c r="Q4" i="50"/>
  <c r="Q5" i="50"/>
  <c r="Q6" i="50"/>
  <c r="Q7" i="50"/>
  <c r="Q8" i="50"/>
  <c r="Q9" i="50"/>
  <c r="Q10" i="50"/>
  <c r="Q11" i="50"/>
  <c r="Q12" i="50"/>
  <c r="Q13" i="50"/>
  <c r="Q14" i="50"/>
  <c r="Q15" i="50"/>
  <c r="Q16" i="50"/>
  <c r="Q17" i="50"/>
  <c r="Q18" i="50"/>
  <c r="Q19" i="50"/>
  <c r="Q20" i="50"/>
  <c r="Q21" i="50"/>
  <c r="Q22" i="50"/>
  <c r="Q23" i="50"/>
  <c r="Q24" i="50"/>
  <c r="Q25" i="50"/>
  <c r="Q26" i="50"/>
  <c r="Q27" i="50"/>
  <c r="Q28" i="50"/>
  <c r="Q29" i="50"/>
  <c r="Q30" i="50"/>
  <c r="Q31" i="50"/>
  <c r="Q32" i="50"/>
  <c r="Q33" i="50"/>
  <c r="Q34" i="50"/>
  <c r="Q35" i="50"/>
  <c r="Q36" i="50"/>
  <c r="Q37" i="50"/>
  <c r="Q38" i="50"/>
  <c r="Q39" i="50"/>
  <c r="Q40" i="50"/>
  <c r="Q41" i="50"/>
  <c r="Q42" i="50"/>
  <c r="Q43" i="50"/>
  <c r="Q44" i="50"/>
  <c r="Q45" i="50"/>
  <c r="Q46" i="50"/>
  <c r="Q47" i="50"/>
  <c r="Q48" i="50"/>
  <c r="Q49" i="50"/>
  <c r="Q50" i="50"/>
  <c r="Q51" i="50"/>
  <c r="Q52" i="50"/>
  <c r="Q53" i="50"/>
  <c r="Q54" i="50"/>
  <c r="Q55" i="50"/>
  <c r="Q56" i="50"/>
  <c r="Q57" i="50"/>
  <c r="Q58" i="50"/>
  <c r="Q59" i="50"/>
  <c r="Q60" i="50"/>
  <c r="Q61" i="50"/>
  <c r="Q62" i="50"/>
  <c r="Q63" i="50"/>
  <c r="Q64" i="50"/>
  <c r="Q65" i="50"/>
  <c r="Q66" i="50"/>
  <c r="Q67" i="50"/>
  <c r="Q68" i="50"/>
  <c r="Q69" i="50"/>
  <c r="Q70" i="50"/>
  <c r="Q71" i="50"/>
  <c r="Q72" i="50"/>
  <c r="Q73" i="50"/>
  <c r="Q74" i="50"/>
  <c r="Q75" i="50"/>
  <c r="Q76" i="50"/>
  <c r="Q77" i="50"/>
  <c r="Q78" i="50"/>
  <c r="Q79" i="50"/>
  <c r="Q80" i="50"/>
  <c r="Q81" i="50"/>
  <c r="Q82" i="50"/>
  <c r="Q83" i="50"/>
  <c r="Q84" i="50"/>
  <c r="Q85" i="50"/>
  <c r="Q86" i="50"/>
  <c r="Q87" i="50"/>
  <c r="Q88" i="50"/>
  <c r="Q89" i="50"/>
  <c r="Q90" i="50"/>
  <c r="Q91" i="50"/>
  <c r="Q92" i="50"/>
  <c r="Q93" i="50"/>
  <c r="Q94" i="50"/>
  <c r="Q95" i="50"/>
  <c r="Q96" i="50"/>
  <c r="Q97" i="50"/>
  <c r="Q98" i="50"/>
  <c r="Q99" i="50"/>
  <c r="Q100" i="50"/>
  <c r="Q101" i="50"/>
  <c r="Q102" i="50"/>
  <c r="Q103" i="50"/>
  <c r="Q104" i="50"/>
  <c r="Q105" i="50"/>
  <c r="Q106" i="50"/>
  <c r="Q107" i="50"/>
  <c r="Q108" i="50"/>
  <c r="Q109" i="50"/>
  <c r="Q110" i="50"/>
  <c r="Q111" i="50"/>
  <c r="Q112" i="50"/>
  <c r="Q113" i="50"/>
  <c r="Q114" i="50"/>
  <c r="Q115" i="50"/>
  <c r="Q116" i="50"/>
  <c r="Q117" i="50"/>
  <c r="Q118" i="50"/>
  <c r="Q119" i="50"/>
  <c r="Q120" i="50"/>
  <c r="Q121" i="50"/>
  <c r="Q122" i="50"/>
  <c r="Q123" i="50"/>
  <c r="Q124" i="50"/>
  <c r="Q125" i="50"/>
  <c r="Q126" i="50"/>
  <c r="Q127" i="50"/>
  <c r="Q128" i="50"/>
  <c r="Q129" i="50"/>
  <c r="Q130" i="50"/>
  <c r="Q131" i="50"/>
  <c r="Q132" i="50"/>
  <c r="Q133" i="50"/>
  <c r="Q134" i="50"/>
  <c r="Q135" i="50"/>
  <c r="Q136" i="50"/>
  <c r="Q137" i="50"/>
  <c r="Q138" i="50"/>
  <c r="Q139" i="50"/>
  <c r="Q140" i="50"/>
  <c r="Q141" i="50"/>
  <c r="Q142" i="50"/>
  <c r="Q143" i="50"/>
  <c r="Q144" i="50"/>
  <c r="Q145" i="50"/>
  <c r="Q146" i="50"/>
  <c r="Q147" i="50"/>
  <c r="Q148" i="50"/>
  <c r="Q149" i="50"/>
  <c r="Q150" i="50"/>
  <c r="Q151" i="50"/>
  <c r="Q152" i="50"/>
  <c r="Q153" i="50"/>
  <c r="Q154" i="50"/>
  <c r="Q155" i="50"/>
  <c r="Q156" i="50"/>
  <c r="Q157" i="50"/>
  <c r="Q158" i="50"/>
  <c r="Q159" i="50"/>
  <c r="Q160" i="50"/>
  <c r="Q161" i="50"/>
  <c r="Q162" i="50"/>
  <c r="Q163" i="50"/>
  <c r="Q164" i="50"/>
  <c r="Q165" i="50"/>
  <c r="Q166" i="50"/>
  <c r="Q167" i="50"/>
  <c r="Q168" i="50"/>
  <c r="Q169" i="50"/>
  <c r="Q170" i="50"/>
  <c r="Q171" i="50"/>
  <c r="Q172" i="50"/>
  <c r="Q173" i="50"/>
  <c r="Q174" i="50"/>
  <c r="Q175" i="50"/>
  <c r="Q176" i="50"/>
  <c r="Q177" i="50"/>
  <c r="Q178" i="50"/>
  <c r="Q179" i="50"/>
  <c r="Q180" i="50"/>
  <c r="Q181" i="50"/>
  <c r="Q182" i="50"/>
  <c r="Q183" i="50"/>
  <c r="Q184" i="50"/>
  <c r="Q185" i="50"/>
  <c r="Q186" i="50"/>
  <c r="Q187" i="50"/>
  <c r="Q188" i="50"/>
  <c r="Q189" i="50"/>
  <c r="Q190" i="50"/>
  <c r="Q191" i="50"/>
  <c r="Q192" i="50"/>
  <c r="Q193" i="50"/>
  <c r="Q194" i="50"/>
  <c r="Q195" i="50"/>
  <c r="Q196" i="50"/>
  <c r="Q197" i="50"/>
  <c r="Q198" i="50"/>
  <c r="Q199" i="50"/>
  <c r="Q200" i="50"/>
  <c r="Q201" i="50"/>
  <c r="Q202" i="50"/>
  <c r="Q203" i="50"/>
  <c r="Q204" i="50"/>
  <c r="Q205" i="50"/>
  <c r="Q206" i="50"/>
  <c r="Q207" i="50"/>
  <c r="Q208" i="50"/>
  <c r="Q209" i="50"/>
  <c r="Q210" i="50"/>
  <c r="Q211" i="50"/>
  <c r="Q212" i="50"/>
  <c r="Q213" i="50"/>
  <c r="Q214" i="50"/>
  <c r="Q215" i="50"/>
  <c r="Q216" i="50"/>
  <c r="Q217" i="50"/>
  <c r="Q218" i="50"/>
  <c r="Q219" i="50"/>
  <c r="Q220" i="50"/>
  <c r="Q221" i="50"/>
  <c r="Q222" i="50"/>
  <c r="Q223" i="50"/>
  <c r="Q224" i="50"/>
  <c r="Q225" i="50"/>
  <c r="Q226" i="50"/>
  <c r="Q227" i="50"/>
  <c r="Q228" i="50"/>
  <c r="Q229" i="50"/>
  <c r="Q230" i="50"/>
  <c r="Q231" i="50"/>
  <c r="Q232" i="50"/>
  <c r="Q233" i="50"/>
  <c r="Q234" i="50"/>
  <c r="Q235" i="50"/>
  <c r="Q236" i="50"/>
  <c r="Q237" i="50"/>
  <c r="Q238" i="50"/>
  <c r="Q239" i="50"/>
  <c r="Q240" i="50"/>
  <c r="Q241" i="50"/>
  <c r="Q242" i="50"/>
  <c r="Q243" i="50"/>
  <c r="Q244" i="50"/>
  <c r="Q245" i="50"/>
  <c r="Q246" i="50"/>
  <c r="Q247" i="50"/>
  <c r="Q248" i="50"/>
  <c r="Q249" i="50"/>
  <c r="Q250" i="50"/>
  <c r="Q251" i="50"/>
  <c r="Q252" i="50"/>
  <c r="Q253" i="50"/>
  <c r="Q254" i="50"/>
  <c r="Q255" i="50"/>
  <c r="Q256" i="50"/>
  <c r="Q257" i="50"/>
  <c r="Q258" i="50"/>
  <c r="Q259" i="50"/>
  <c r="Q260" i="50"/>
  <c r="Q261" i="50"/>
  <c r="Q262" i="50"/>
  <c r="Q263" i="50"/>
  <c r="Q264" i="50"/>
  <c r="Q265" i="50"/>
  <c r="Q266" i="50"/>
  <c r="Q267" i="50"/>
  <c r="Q268" i="50"/>
  <c r="Q269" i="50"/>
  <c r="Q270" i="50"/>
  <c r="Q271" i="50"/>
  <c r="Q272" i="50"/>
  <c r="Q273" i="50"/>
  <c r="Q274" i="50"/>
  <c r="Q275" i="50"/>
  <c r="Q276" i="50"/>
  <c r="Q277" i="50"/>
  <c r="Q278" i="50"/>
  <c r="Q279" i="50"/>
  <c r="Q280" i="50"/>
  <c r="Q281" i="50"/>
  <c r="Q282" i="50"/>
  <c r="Q283" i="50"/>
  <c r="Q284" i="50"/>
  <c r="Q285" i="50"/>
  <c r="Q286" i="50"/>
  <c r="Q287" i="50"/>
  <c r="Q288" i="50"/>
  <c r="Q289" i="50"/>
  <c r="Q290" i="50"/>
  <c r="Q291" i="50"/>
  <c r="Q292" i="50"/>
  <c r="Q293" i="50"/>
  <c r="Q294" i="50"/>
  <c r="Q295" i="50"/>
  <c r="Q296" i="50"/>
  <c r="Q297" i="50"/>
  <c r="Q298" i="50"/>
  <c r="Q299" i="50"/>
  <c r="Q300" i="50"/>
  <c r="Q301" i="50"/>
  <c r="Q302" i="50"/>
  <c r="Q303" i="50"/>
  <c r="Q304" i="50"/>
  <c r="Q305" i="50"/>
  <c r="Q306" i="50"/>
  <c r="Q307" i="50"/>
  <c r="Q308" i="50"/>
  <c r="Q309" i="50"/>
  <c r="Q310" i="50"/>
  <c r="Q311" i="50"/>
  <c r="Q312" i="50"/>
  <c r="Q313" i="50"/>
  <c r="Q314" i="50"/>
  <c r="Q315" i="50"/>
  <c r="Q316" i="50"/>
  <c r="Q317" i="50"/>
  <c r="Q318" i="50"/>
  <c r="Q319" i="50"/>
  <c r="Q320" i="50"/>
  <c r="Q321" i="50"/>
  <c r="Q322" i="50"/>
  <c r="Q323" i="50"/>
  <c r="Q324" i="50"/>
  <c r="Q325" i="50"/>
  <c r="Q326" i="50"/>
  <c r="Q327" i="50"/>
  <c r="Q328" i="50"/>
  <c r="Q329" i="50"/>
  <c r="Q330" i="50"/>
  <c r="Q331" i="50"/>
  <c r="Q332" i="50"/>
  <c r="Q333" i="50"/>
  <c r="Q334" i="50"/>
  <c r="Q335" i="50"/>
  <c r="Q336" i="50"/>
  <c r="Q337" i="50"/>
  <c r="Q338" i="50"/>
  <c r="Q339" i="50"/>
  <c r="Q340" i="50"/>
  <c r="Q341" i="50"/>
  <c r="Q342" i="50"/>
  <c r="Q343" i="50"/>
  <c r="Q344" i="50"/>
  <c r="Q345" i="50"/>
  <c r="Q346" i="50"/>
  <c r="Q347" i="50"/>
  <c r="Q348" i="50"/>
  <c r="Q349" i="50"/>
  <c r="Q350" i="50"/>
  <c r="Q351" i="50"/>
  <c r="Q352" i="50"/>
  <c r="Q353" i="50"/>
  <c r="Q354" i="50"/>
  <c r="Q355" i="50"/>
  <c r="Q2" i="50"/>
  <c r="Q3" i="51"/>
  <c r="Q4" i="51"/>
  <c r="Q5" i="51"/>
  <c r="Q6" i="51"/>
  <c r="Q7" i="51"/>
  <c r="Q8" i="51"/>
  <c r="Q9" i="51"/>
  <c r="Q10" i="51"/>
  <c r="Q11" i="51"/>
  <c r="Q12" i="51"/>
  <c r="Q13" i="51"/>
  <c r="Q14" i="51"/>
  <c r="Q15" i="51"/>
  <c r="Q16" i="51"/>
  <c r="Q17" i="51"/>
  <c r="Q18" i="51"/>
  <c r="Q19" i="51"/>
  <c r="Q20" i="51"/>
  <c r="Q21" i="51"/>
  <c r="Q22" i="51"/>
  <c r="Q23" i="51"/>
  <c r="Q24" i="51"/>
  <c r="Q25" i="51"/>
  <c r="Q26" i="51"/>
  <c r="Q27" i="51"/>
  <c r="Q28" i="51"/>
  <c r="Q29" i="51"/>
  <c r="Q30" i="51"/>
  <c r="Q31" i="51"/>
  <c r="Q32" i="51"/>
  <c r="Q33" i="51"/>
  <c r="Q34" i="51"/>
  <c r="Q35" i="51"/>
  <c r="Q36" i="51"/>
  <c r="Q37" i="51"/>
  <c r="Q38" i="51"/>
  <c r="Q39" i="51"/>
  <c r="Q40" i="51"/>
  <c r="Q41" i="51"/>
  <c r="Q42" i="51"/>
  <c r="Q43" i="51"/>
  <c r="Q44" i="51"/>
  <c r="Q45" i="51"/>
  <c r="Q46" i="51"/>
  <c r="Q47" i="51"/>
  <c r="Q48" i="51"/>
  <c r="Q49" i="51"/>
  <c r="Q50" i="51"/>
  <c r="Q51" i="51"/>
  <c r="Q52" i="51"/>
  <c r="Q53" i="51"/>
  <c r="Q54" i="51"/>
  <c r="Q55" i="51"/>
  <c r="Q56" i="51"/>
  <c r="Q57" i="51"/>
  <c r="Q58" i="51"/>
  <c r="Q59" i="51"/>
  <c r="Q60" i="51"/>
  <c r="Q61" i="51"/>
  <c r="Q62" i="51"/>
  <c r="Q63" i="51"/>
  <c r="Q64" i="51"/>
  <c r="Q65" i="51"/>
  <c r="Q66" i="51"/>
  <c r="Q67" i="51"/>
  <c r="Q68" i="51"/>
  <c r="Q69" i="51"/>
  <c r="Q70" i="51"/>
  <c r="Q71" i="51"/>
  <c r="Q72" i="51"/>
  <c r="Q73" i="51"/>
  <c r="Q74" i="51"/>
  <c r="Q75" i="51"/>
  <c r="Q76" i="51"/>
  <c r="Q77" i="51"/>
  <c r="Q78" i="51"/>
  <c r="Q79" i="51"/>
  <c r="Q80" i="51"/>
  <c r="Q81" i="51"/>
  <c r="Q82" i="51"/>
  <c r="Q83" i="51"/>
  <c r="Q84" i="51"/>
  <c r="Q85" i="51"/>
  <c r="Q86" i="51"/>
  <c r="Q87" i="51"/>
  <c r="Q88" i="51"/>
  <c r="Q89" i="51"/>
  <c r="Q90" i="51"/>
  <c r="Q91" i="51"/>
  <c r="Q92" i="51"/>
  <c r="Q93" i="51"/>
  <c r="Q94" i="51"/>
  <c r="Q95" i="51"/>
  <c r="Q96" i="51"/>
  <c r="Q97" i="51"/>
  <c r="Q98" i="51"/>
  <c r="Q99" i="51"/>
  <c r="Q100" i="51"/>
  <c r="Q101" i="51"/>
  <c r="Q102" i="51"/>
  <c r="Q103" i="51"/>
  <c r="Q104" i="51"/>
  <c r="Q105" i="51"/>
  <c r="Q106" i="51"/>
  <c r="Q107" i="51"/>
  <c r="Q108" i="51"/>
  <c r="Q109" i="51"/>
  <c r="Q110" i="51"/>
  <c r="Q111" i="51"/>
  <c r="Q112" i="51"/>
  <c r="Q113" i="51"/>
  <c r="Q114" i="51"/>
  <c r="Q115" i="51"/>
  <c r="Q116" i="51"/>
  <c r="Q117" i="51"/>
  <c r="Q118" i="51"/>
  <c r="Q119" i="51"/>
  <c r="Q120" i="51"/>
  <c r="Q121" i="51"/>
  <c r="Q122" i="51"/>
  <c r="Q123" i="51"/>
  <c r="Q124" i="51"/>
  <c r="Q125" i="51"/>
  <c r="Q126" i="51"/>
  <c r="Q127" i="51"/>
  <c r="Q128" i="51"/>
  <c r="Q129" i="51"/>
  <c r="Q130" i="51"/>
  <c r="Q131" i="51"/>
  <c r="Q132" i="51"/>
  <c r="Q133" i="51"/>
  <c r="Q134" i="51"/>
  <c r="Q135" i="51"/>
  <c r="Q136" i="51"/>
  <c r="Q137" i="51"/>
  <c r="Q138" i="51"/>
  <c r="Q139" i="51"/>
  <c r="Q140" i="51"/>
  <c r="Q141" i="51"/>
  <c r="Q142" i="51"/>
  <c r="Q143" i="51"/>
  <c r="Q144" i="51"/>
  <c r="Q145" i="51"/>
  <c r="Q146" i="51"/>
  <c r="Q147" i="51"/>
  <c r="Q148" i="51"/>
  <c r="Q149" i="51"/>
  <c r="Q150" i="51"/>
  <c r="Q151" i="51"/>
  <c r="Q152" i="51"/>
  <c r="Q153" i="51"/>
  <c r="Q154" i="51"/>
  <c r="Q155" i="51"/>
  <c r="Q156" i="51"/>
  <c r="Q157" i="51"/>
  <c r="Q158" i="51"/>
  <c r="Q159" i="51"/>
  <c r="Q160" i="51"/>
  <c r="Q161" i="51"/>
  <c r="Q162" i="51"/>
  <c r="Q163" i="51"/>
  <c r="Q164" i="51"/>
  <c r="Q165" i="51"/>
  <c r="Q166" i="51"/>
  <c r="Q167" i="51"/>
  <c r="Q168" i="51"/>
  <c r="Q169" i="51"/>
  <c r="Q170" i="51"/>
  <c r="Q171" i="51"/>
  <c r="Q172" i="51"/>
  <c r="Q173" i="51"/>
  <c r="Q174" i="51"/>
  <c r="Q175" i="51"/>
  <c r="Q176" i="51"/>
  <c r="Q177" i="51"/>
  <c r="Q178" i="51"/>
  <c r="Q179" i="51"/>
  <c r="Q180" i="51"/>
  <c r="Q181" i="51"/>
  <c r="Q182" i="51"/>
  <c r="Q183" i="51"/>
  <c r="Q184" i="51"/>
  <c r="Q185" i="51"/>
  <c r="Q186" i="51"/>
  <c r="Q187" i="51"/>
  <c r="Q188" i="51"/>
  <c r="Q189" i="51"/>
  <c r="Q190" i="51"/>
  <c r="Q191" i="51"/>
  <c r="Q192" i="51"/>
  <c r="Q193" i="51"/>
  <c r="Q194" i="51"/>
  <c r="Q195" i="51"/>
  <c r="Q196" i="51"/>
  <c r="Q197" i="51"/>
  <c r="Q198" i="51"/>
  <c r="Q199" i="51"/>
  <c r="Q200" i="51"/>
  <c r="Q201" i="51"/>
  <c r="Q202" i="51"/>
  <c r="Q203" i="51"/>
  <c r="Q204" i="51"/>
  <c r="Q205" i="51"/>
  <c r="Q206" i="51"/>
  <c r="Q207" i="51"/>
  <c r="Q208" i="51"/>
  <c r="Q209" i="51"/>
  <c r="Q210" i="51"/>
  <c r="Q211" i="51"/>
  <c r="Q212" i="51"/>
  <c r="Q213" i="51"/>
  <c r="Q214" i="51"/>
  <c r="Q215" i="51"/>
  <c r="Q216" i="51"/>
  <c r="Q217" i="51"/>
  <c r="Q218" i="51"/>
  <c r="Q219" i="51"/>
  <c r="Q220" i="51"/>
  <c r="Q221" i="51"/>
  <c r="Q222" i="51"/>
  <c r="Q223" i="51"/>
  <c r="Q224" i="51"/>
  <c r="Q225" i="51"/>
  <c r="Q226" i="51"/>
  <c r="Q227" i="51"/>
  <c r="Q228" i="51"/>
  <c r="Q229" i="51"/>
  <c r="Q230" i="51"/>
  <c r="Q231" i="51"/>
  <c r="Q232" i="51"/>
  <c r="Q233" i="51"/>
  <c r="Q234" i="51"/>
  <c r="Q235" i="51"/>
  <c r="Q236" i="51"/>
  <c r="Q237" i="51"/>
  <c r="Q238" i="51"/>
  <c r="Q239" i="51"/>
  <c r="Q240" i="51"/>
  <c r="Q241" i="51"/>
  <c r="Q242" i="51"/>
  <c r="Q243" i="51"/>
  <c r="Q244" i="51"/>
  <c r="Q245" i="51"/>
  <c r="Q246" i="51"/>
  <c r="Q247" i="51"/>
  <c r="Q248" i="51"/>
  <c r="Q249" i="51"/>
  <c r="Q250" i="51"/>
  <c r="Q251" i="51"/>
  <c r="Q252" i="51"/>
  <c r="Q253" i="51"/>
  <c r="Q254" i="51"/>
  <c r="Q255" i="51"/>
  <c r="Q256" i="51"/>
  <c r="Q257" i="51"/>
  <c r="Q258" i="51"/>
  <c r="Q259" i="51"/>
  <c r="Q260" i="51"/>
  <c r="Q261" i="51"/>
  <c r="Q262" i="51"/>
  <c r="Q263" i="51"/>
  <c r="Q264" i="51"/>
  <c r="Q265" i="51"/>
  <c r="Q266" i="51"/>
  <c r="Q267" i="51"/>
  <c r="Q268" i="51"/>
  <c r="Q269" i="51"/>
  <c r="Q270" i="51"/>
  <c r="Q271" i="51"/>
  <c r="Q272" i="51"/>
  <c r="Q273" i="51"/>
  <c r="Q274" i="51"/>
  <c r="Q275" i="51"/>
  <c r="Q276" i="51"/>
  <c r="Q277" i="51"/>
  <c r="Q278" i="51"/>
  <c r="Q279" i="51"/>
  <c r="Q280" i="51"/>
  <c r="Q281" i="51"/>
  <c r="Q282" i="51"/>
  <c r="Q283" i="51"/>
  <c r="Q284" i="51"/>
  <c r="Q285" i="51"/>
  <c r="Q286" i="51"/>
  <c r="Q287" i="51"/>
  <c r="Q288" i="51"/>
  <c r="Q289" i="51"/>
  <c r="Q290" i="51"/>
  <c r="Q291" i="51"/>
  <c r="Q292" i="51"/>
  <c r="Q293" i="51"/>
  <c r="Q294" i="51"/>
  <c r="Q295" i="51"/>
  <c r="Q296" i="51"/>
  <c r="Q297" i="51"/>
  <c r="Q298" i="51"/>
  <c r="Q299" i="51"/>
  <c r="Q300" i="51"/>
  <c r="Q301" i="51"/>
  <c r="Q302" i="51"/>
  <c r="Q303" i="51"/>
  <c r="Q304" i="51"/>
  <c r="Q305" i="51"/>
  <c r="Q306" i="51"/>
  <c r="Q307" i="51"/>
  <c r="Q308" i="51"/>
  <c r="Q309" i="51"/>
  <c r="Q310" i="51"/>
  <c r="Q311" i="51"/>
  <c r="Q312" i="51"/>
  <c r="Q313" i="51"/>
  <c r="Q314" i="51"/>
  <c r="Q315" i="51"/>
  <c r="Q316" i="51"/>
  <c r="Q317" i="51"/>
  <c r="Q318" i="51"/>
  <c r="Q319" i="51"/>
  <c r="Q320" i="51"/>
  <c r="Q321" i="51"/>
  <c r="Q322" i="51"/>
  <c r="Q323" i="51"/>
  <c r="Q324" i="51"/>
  <c r="Q325" i="51"/>
  <c r="Q326" i="51"/>
  <c r="Q327" i="51"/>
  <c r="Q328" i="51"/>
  <c r="Q329" i="51"/>
  <c r="Q330" i="51"/>
  <c r="Q331" i="51"/>
  <c r="Q332" i="51"/>
  <c r="Q333" i="51"/>
  <c r="Q334" i="51"/>
  <c r="Q335" i="51"/>
  <c r="Q336" i="51"/>
  <c r="Q337" i="51"/>
  <c r="Q338" i="51"/>
  <c r="Q339" i="51"/>
  <c r="Q340" i="51"/>
  <c r="Q341" i="51"/>
  <c r="Q342" i="51"/>
  <c r="Q343" i="51"/>
  <c r="Q344" i="51"/>
  <c r="Q345" i="51"/>
  <c r="Q346" i="51"/>
  <c r="Q347" i="51"/>
  <c r="Q348" i="51"/>
  <c r="Q349" i="51"/>
  <c r="Q350" i="51"/>
  <c r="Q351" i="51"/>
  <c r="Q352" i="51"/>
  <c r="Q353" i="51"/>
  <c r="Q354" i="51"/>
  <c r="Q355" i="51"/>
  <c r="Q356" i="51"/>
  <c r="Q357" i="51"/>
  <c r="Q358" i="51"/>
  <c r="Q359" i="51"/>
  <c r="Q360" i="51"/>
  <c r="Q361" i="51"/>
  <c r="Q362" i="51"/>
  <c r="Q363" i="51"/>
  <c r="Q364" i="51"/>
  <c r="Q365" i="51"/>
  <c r="Q366" i="51"/>
  <c r="Q367" i="51"/>
  <c r="Q368" i="51"/>
  <c r="Q369" i="51"/>
  <c r="Q370" i="51"/>
  <c r="Q371" i="51"/>
  <c r="Q372" i="51"/>
  <c r="Q373" i="51"/>
  <c r="Q374" i="51"/>
  <c r="Q375" i="51"/>
  <c r="Q376" i="51"/>
  <c r="Q377" i="51"/>
  <c r="Q378" i="51"/>
  <c r="Q2" i="51"/>
  <c r="Q3" i="52"/>
  <c r="Q4" i="52"/>
  <c r="Q5" i="52"/>
  <c r="Q6" i="52"/>
  <c r="Q7" i="52"/>
  <c r="Q8" i="52"/>
  <c r="Q9" i="52"/>
  <c r="Q10" i="52"/>
  <c r="Q11" i="52"/>
  <c r="Q12" i="52"/>
  <c r="Q13" i="52"/>
  <c r="Q14" i="52"/>
  <c r="Q15" i="52"/>
  <c r="Q16" i="52"/>
  <c r="Q17" i="52"/>
  <c r="Q18" i="52"/>
  <c r="Q19" i="52"/>
  <c r="Q20" i="52"/>
  <c r="Q21" i="52"/>
  <c r="Q22" i="52"/>
  <c r="Q23" i="52"/>
  <c r="Q24" i="52"/>
  <c r="Q25" i="52"/>
  <c r="Q26" i="52"/>
  <c r="Q27" i="52"/>
  <c r="Q28" i="52"/>
  <c r="Q29" i="52"/>
  <c r="Q30" i="52"/>
  <c r="Q31" i="52"/>
  <c r="Q32" i="52"/>
  <c r="Q33" i="52"/>
  <c r="Q34" i="52"/>
  <c r="Q35" i="52"/>
  <c r="Q36" i="52"/>
  <c r="Q37" i="52"/>
  <c r="Q38" i="52"/>
  <c r="Q39" i="52"/>
  <c r="Q40" i="52"/>
  <c r="Q41" i="52"/>
  <c r="Q42" i="52"/>
  <c r="Q43" i="52"/>
  <c r="Q44" i="52"/>
  <c r="Q45" i="52"/>
  <c r="Q46" i="52"/>
  <c r="Q47" i="52"/>
  <c r="Q48" i="52"/>
  <c r="Q49" i="52"/>
  <c r="Q50" i="52"/>
  <c r="Q51" i="52"/>
  <c r="Q52" i="52"/>
  <c r="Q53" i="52"/>
  <c r="Q54" i="52"/>
  <c r="Q55" i="52"/>
  <c r="Q56" i="52"/>
  <c r="Q57" i="52"/>
  <c r="Q58" i="52"/>
  <c r="Q59" i="52"/>
  <c r="Q60" i="52"/>
  <c r="Q61" i="52"/>
  <c r="Q62" i="52"/>
  <c r="Q63" i="52"/>
  <c r="Q64" i="52"/>
  <c r="Q65" i="52"/>
  <c r="Q66" i="52"/>
  <c r="Q67" i="52"/>
  <c r="Q68" i="52"/>
  <c r="Q69" i="52"/>
  <c r="Q70" i="52"/>
  <c r="Q71" i="52"/>
  <c r="Q72" i="52"/>
  <c r="Q73" i="52"/>
  <c r="Q74" i="52"/>
  <c r="Q75" i="52"/>
  <c r="Q76" i="52"/>
  <c r="Q77" i="52"/>
  <c r="Q78" i="52"/>
  <c r="Q79" i="52"/>
  <c r="Q80" i="52"/>
  <c r="Q81" i="52"/>
  <c r="Q82" i="52"/>
  <c r="Q83" i="52"/>
  <c r="Q84" i="52"/>
  <c r="Q85" i="52"/>
  <c r="Q86" i="52"/>
  <c r="Q87" i="52"/>
  <c r="Q88" i="52"/>
  <c r="Q89" i="52"/>
  <c r="Q90" i="52"/>
  <c r="Q91" i="52"/>
  <c r="Q92" i="52"/>
  <c r="Q93" i="52"/>
  <c r="Q94" i="52"/>
  <c r="Q95" i="52"/>
  <c r="Q96" i="52"/>
  <c r="Q97" i="52"/>
  <c r="Q98" i="52"/>
  <c r="Q99" i="52"/>
  <c r="Q100" i="52"/>
  <c r="Q101" i="52"/>
  <c r="Q102" i="52"/>
  <c r="Q103" i="52"/>
  <c r="Q104" i="52"/>
  <c r="Q105" i="52"/>
  <c r="Q106" i="52"/>
  <c r="Q107" i="52"/>
  <c r="Q108" i="52"/>
  <c r="Q109" i="52"/>
  <c r="Q110" i="52"/>
  <c r="Q111" i="52"/>
  <c r="Q112" i="52"/>
  <c r="Q113" i="52"/>
  <c r="Q114" i="52"/>
  <c r="Q115" i="52"/>
  <c r="Q116" i="52"/>
  <c r="Q117" i="52"/>
  <c r="Q118" i="52"/>
  <c r="Q119" i="52"/>
  <c r="Q120" i="52"/>
  <c r="Q121" i="52"/>
  <c r="Q122" i="52"/>
  <c r="Q123" i="52"/>
  <c r="Q124" i="52"/>
  <c r="Q125" i="52"/>
  <c r="Q126" i="52"/>
  <c r="Q127" i="52"/>
  <c r="Q128" i="52"/>
  <c r="Q129" i="52"/>
  <c r="Q130" i="52"/>
  <c r="Q131" i="52"/>
  <c r="Q132" i="52"/>
  <c r="Q133" i="52"/>
  <c r="Q134" i="52"/>
  <c r="Q135" i="52"/>
  <c r="Q136" i="52"/>
  <c r="Q137" i="52"/>
  <c r="Q138" i="52"/>
  <c r="Q139" i="52"/>
  <c r="Q140" i="52"/>
  <c r="Q141" i="52"/>
  <c r="Q142" i="52"/>
  <c r="Q143" i="52"/>
  <c r="Q144" i="52"/>
  <c r="Q145" i="52"/>
  <c r="Q146" i="52"/>
  <c r="Q147" i="52"/>
  <c r="Q148" i="52"/>
  <c r="Q149" i="52"/>
  <c r="Q150" i="52"/>
  <c r="Q151" i="52"/>
  <c r="Q152" i="52"/>
  <c r="Q153" i="52"/>
  <c r="Q154" i="52"/>
  <c r="Q155" i="52"/>
  <c r="Q156" i="52"/>
  <c r="Q157" i="52"/>
  <c r="Q158" i="52"/>
  <c r="Q159" i="52"/>
  <c r="Q160" i="52"/>
  <c r="Q161" i="52"/>
  <c r="Q162" i="52"/>
  <c r="Q163" i="52"/>
  <c r="Q164" i="52"/>
  <c r="Q165" i="52"/>
  <c r="Q166" i="52"/>
  <c r="Q167" i="52"/>
  <c r="Q168" i="52"/>
  <c r="Q169" i="52"/>
  <c r="Q170" i="52"/>
  <c r="Q171" i="52"/>
  <c r="Q172" i="52"/>
  <c r="Q173" i="52"/>
  <c r="Q174" i="52"/>
  <c r="Q175" i="52"/>
  <c r="Q176" i="52"/>
  <c r="Q177" i="52"/>
  <c r="Q178" i="52"/>
  <c r="Q179" i="52"/>
  <c r="Q180" i="52"/>
  <c r="Q181" i="52"/>
  <c r="Q182" i="52"/>
  <c r="Q183" i="52"/>
  <c r="Q184" i="52"/>
  <c r="Q185" i="52"/>
  <c r="Q186" i="52"/>
  <c r="Q187" i="52"/>
  <c r="Q188" i="52"/>
  <c r="Q189" i="52"/>
  <c r="Q190" i="52"/>
  <c r="Q191" i="52"/>
  <c r="Q192" i="52"/>
  <c r="Q193" i="52"/>
  <c r="Q194" i="52"/>
  <c r="Q195" i="52"/>
  <c r="Q196" i="52"/>
  <c r="Q197" i="52"/>
  <c r="Q198" i="52"/>
  <c r="Q199" i="52"/>
  <c r="Q200" i="52"/>
  <c r="Q201" i="52"/>
  <c r="Q202" i="52"/>
  <c r="Q203" i="52"/>
  <c r="Q204" i="52"/>
  <c r="Q205" i="52"/>
  <c r="Q206" i="52"/>
  <c r="Q207" i="52"/>
  <c r="Q208" i="52"/>
  <c r="Q209" i="52"/>
  <c r="Q210" i="52"/>
  <c r="Q211" i="52"/>
  <c r="Q212" i="52"/>
  <c r="Q213" i="52"/>
  <c r="Q214" i="52"/>
  <c r="Q215" i="52"/>
  <c r="Q216" i="52"/>
  <c r="Q217" i="52"/>
  <c r="Q218" i="52"/>
  <c r="Q219" i="52"/>
  <c r="Q220" i="52"/>
  <c r="Q221" i="52"/>
  <c r="Q222" i="52"/>
  <c r="Q223" i="52"/>
  <c r="Q224" i="52"/>
  <c r="Q225" i="52"/>
  <c r="Q226" i="52"/>
  <c r="Q227" i="52"/>
  <c r="Q228" i="52"/>
  <c r="Q229" i="52"/>
  <c r="Q230" i="52"/>
  <c r="Q231" i="52"/>
  <c r="Q232" i="52"/>
  <c r="Q233" i="52"/>
  <c r="Q234" i="52"/>
  <c r="Q235" i="52"/>
  <c r="Q236" i="52"/>
  <c r="Q237" i="52"/>
  <c r="Q238" i="52"/>
  <c r="Q239" i="52"/>
  <c r="Q240" i="52"/>
  <c r="Q241" i="52"/>
  <c r="Q242" i="52"/>
  <c r="Q243" i="52"/>
  <c r="Q244" i="52"/>
  <c r="Q245" i="52"/>
  <c r="Q246" i="52"/>
  <c r="Q247" i="52"/>
  <c r="Q248" i="52"/>
  <c r="Q249" i="52"/>
  <c r="Q250" i="52"/>
  <c r="Q251" i="52"/>
  <c r="Q252" i="52"/>
  <c r="Q253" i="52"/>
  <c r="Q254" i="52"/>
  <c r="Q255" i="52"/>
  <c r="Q256" i="52"/>
  <c r="Q257" i="52"/>
  <c r="Q258" i="52"/>
  <c r="Q259" i="52"/>
  <c r="Q260" i="52"/>
  <c r="Q261" i="52"/>
  <c r="Q262" i="52"/>
  <c r="Q263" i="52"/>
  <c r="Q264" i="52"/>
  <c r="Q265" i="52"/>
  <c r="Q266" i="52"/>
  <c r="Q267" i="52"/>
  <c r="Q268" i="52"/>
  <c r="Q269" i="52"/>
  <c r="Q270" i="52"/>
  <c r="Q271" i="52"/>
  <c r="Q272" i="52"/>
  <c r="Q273" i="52"/>
  <c r="Q274" i="52"/>
  <c r="Q275" i="52"/>
  <c r="Q276" i="52"/>
  <c r="Q277" i="52"/>
  <c r="Q278" i="52"/>
  <c r="Q279" i="52"/>
  <c r="Q280" i="52"/>
  <c r="Q281" i="52"/>
  <c r="Q282" i="52"/>
  <c r="Q283" i="52"/>
  <c r="Q284" i="52"/>
  <c r="Q285" i="52"/>
  <c r="Q286" i="52"/>
  <c r="Q287" i="52"/>
  <c r="Q288" i="52"/>
  <c r="Q289" i="52"/>
  <c r="Q290" i="52"/>
  <c r="Q291" i="52"/>
  <c r="Q292" i="52"/>
  <c r="Q293" i="52"/>
  <c r="Q294" i="52"/>
  <c r="Q295" i="52"/>
  <c r="Q296" i="52"/>
  <c r="Q297" i="52"/>
  <c r="Q298" i="52"/>
  <c r="Q299" i="52"/>
  <c r="Q300" i="52"/>
  <c r="Q301" i="52"/>
  <c r="Q302" i="52"/>
  <c r="Q303" i="52"/>
  <c r="Q304" i="52"/>
  <c r="Q305" i="52"/>
  <c r="Q306" i="52"/>
  <c r="Q307" i="52"/>
  <c r="Q308" i="52"/>
  <c r="Q309" i="52"/>
  <c r="Q310" i="52"/>
  <c r="Q311" i="52"/>
  <c r="Q312" i="52"/>
  <c r="Q313" i="52"/>
  <c r="Q314" i="52"/>
  <c r="Q315" i="52"/>
  <c r="Q316" i="52"/>
  <c r="Q317" i="52"/>
  <c r="Q318" i="52"/>
  <c r="Q319" i="52"/>
  <c r="Q320" i="52"/>
  <c r="Q321" i="52"/>
  <c r="Q322" i="52"/>
  <c r="Q323" i="52"/>
  <c r="Q324" i="52"/>
  <c r="Q325" i="52"/>
  <c r="Q326" i="52"/>
  <c r="Q327" i="52"/>
  <c r="Q328" i="52"/>
  <c r="Q329" i="52"/>
  <c r="Q330" i="52"/>
  <c r="Q331" i="52"/>
  <c r="Q332" i="52"/>
  <c r="Q333" i="52"/>
  <c r="Q334" i="52"/>
  <c r="Q335" i="52"/>
  <c r="Q336" i="52"/>
  <c r="Q337" i="52"/>
  <c r="Q338" i="52"/>
  <c r="Q339" i="52"/>
  <c r="Q340" i="52"/>
  <c r="Q341" i="52"/>
  <c r="Q342" i="52"/>
  <c r="Q343" i="52"/>
  <c r="Q344" i="52"/>
  <c r="Q345" i="52"/>
  <c r="Q346" i="52"/>
  <c r="Q347" i="52"/>
  <c r="Q348" i="52"/>
  <c r="Q349" i="52"/>
  <c r="Q350" i="52"/>
  <c r="Q351" i="52"/>
  <c r="Q352" i="52"/>
  <c r="Q353" i="52"/>
  <c r="Q354" i="52"/>
  <c r="Q355" i="52"/>
  <c r="Q356" i="52"/>
  <c r="Q357" i="52"/>
  <c r="Q358" i="52"/>
  <c r="Q359" i="52"/>
  <c r="Q360" i="52"/>
  <c r="Q361" i="52"/>
  <c r="Q362" i="52"/>
  <c r="Q363" i="52"/>
  <c r="Q364" i="52"/>
  <c r="Q365" i="52"/>
  <c r="Q366" i="52"/>
  <c r="Q367" i="52"/>
  <c r="Q368" i="52"/>
  <c r="Q369" i="52"/>
  <c r="Q370" i="52"/>
  <c r="Q371" i="52"/>
  <c r="Q372" i="52"/>
  <c r="Q373" i="52"/>
  <c r="Q374" i="52"/>
  <c r="Q375" i="52"/>
  <c r="Q376" i="52"/>
  <c r="Q377" i="52"/>
  <c r="Q378" i="52"/>
  <c r="Q379" i="52"/>
  <c r="Q380" i="52"/>
  <c r="Q381" i="52"/>
  <c r="Q382" i="52"/>
  <c r="Q383" i="52"/>
  <c r="Q384" i="52"/>
  <c r="Q385" i="52"/>
  <c r="Q386" i="52"/>
  <c r="Q387" i="52"/>
  <c r="Q388" i="52"/>
  <c r="Q389" i="52"/>
  <c r="Q390" i="52"/>
  <c r="Q391" i="52"/>
  <c r="Q392" i="52"/>
  <c r="Q393" i="52"/>
  <c r="Q394" i="52"/>
  <c r="Q395" i="52"/>
  <c r="Q396" i="52"/>
  <c r="Q397" i="52"/>
  <c r="Q398" i="52"/>
  <c r="Q399" i="52"/>
  <c r="Q2" i="52"/>
  <c r="Q3" i="53"/>
  <c r="Q4" i="53"/>
  <c r="Q5" i="53"/>
  <c r="Q6" i="53"/>
  <c r="Q7" i="53"/>
  <c r="Q8" i="53"/>
  <c r="Q9" i="53"/>
  <c r="Q10" i="53"/>
  <c r="Q11" i="53"/>
  <c r="Q12" i="53"/>
  <c r="Q13" i="53"/>
  <c r="Q14" i="53"/>
  <c r="Q15" i="53"/>
  <c r="Q16" i="53"/>
  <c r="Q17" i="53"/>
  <c r="Q18" i="53"/>
  <c r="Q19" i="53"/>
  <c r="Q20" i="53"/>
  <c r="Q21" i="53"/>
  <c r="Q22" i="53"/>
  <c r="Q23" i="53"/>
  <c r="Q24" i="53"/>
  <c r="Q25" i="53"/>
  <c r="Q26" i="53"/>
  <c r="Q27" i="53"/>
  <c r="Q28" i="53"/>
  <c r="Q29" i="53"/>
  <c r="Q30" i="53"/>
  <c r="Q31" i="53"/>
  <c r="Q32" i="53"/>
  <c r="Q33" i="53"/>
  <c r="Q34" i="53"/>
  <c r="Q35" i="53"/>
  <c r="Q36" i="53"/>
  <c r="Q37" i="53"/>
  <c r="Q38" i="53"/>
  <c r="Q39" i="53"/>
  <c r="Q40" i="53"/>
  <c r="Q41" i="53"/>
  <c r="Q42" i="53"/>
  <c r="Q43" i="53"/>
  <c r="Q44" i="53"/>
  <c r="Q45" i="53"/>
  <c r="Q46" i="53"/>
  <c r="Q47" i="53"/>
  <c r="Q48" i="53"/>
  <c r="Q49" i="53"/>
  <c r="Q50" i="53"/>
  <c r="Q51" i="53"/>
  <c r="Q52" i="53"/>
  <c r="Q53" i="53"/>
  <c r="Q54" i="53"/>
  <c r="Q55" i="53"/>
  <c r="Q56" i="53"/>
  <c r="Q57" i="53"/>
  <c r="Q58" i="53"/>
  <c r="Q59" i="53"/>
  <c r="Q60" i="53"/>
  <c r="Q61" i="53"/>
  <c r="Q62" i="53"/>
  <c r="Q63" i="53"/>
  <c r="Q64" i="53"/>
  <c r="Q65" i="53"/>
  <c r="Q66" i="53"/>
  <c r="Q67" i="53"/>
  <c r="Q68" i="53"/>
  <c r="Q69" i="53"/>
  <c r="Q70" i="53"/>
  <c r="Q71" i="53"/>
  <c r="Q72" i="53"/>
  <c r="Q73" i="53"/>
  <c r="Q74" i="53"/>
  <c r="Q75" i="53"/>
  <c r="Q76" i="53"/>
  <c r="Q77" i="53"/>
  <c r="Q78" i="53"/>
  <c r="Q79" i="53"/>
  <c r="Q80" i="53"/>
  <c r="Q81" i="53"/>
  <c r="Q82" i="53"/>
  <c r="Q83" i="53"/>
  <c r="Q84" i="53"/>
  <c r="Q85" i="53"/>
  <c r="Q86" i="53"/>
  <c r="Q87" i="53"/>
  <c r="Q88" i="53"/>
  <c r="Q89" i="53"/>
  <c r="Q90" i="53"/>
  <c r="Q91" i="53"/>
  <c r="Q92" i="53"/>
  <c r="Q93" i="53"/>
  <c r="Q94" i="53"/>
  <c r="Q95" i="53"/>
  <c r="Q96" i="53"/>
  <c r="Q97" i="53"/>
  <c r="Q98" i="53"/>
  <c r="Q99" i="53"/>
  <c r="Q100" i="53"/>
  <c r="Q101" i="53"/>
  <c r="Q102" i="53"/>
  <c r="Q103" i="53"/>
  <c r="Q104" i="53"/>
  <c r="Q105" i="53"/>
  <c r="Q106" i="53"/>
  <c r="Q107" i="53"/>
  <c r="Q108" i="53"/>
  <c r="Q109" i="53"/>
  <c r="Q110" i="53"/>
  <c r="Q111" i="53"/>
  <c r="Q112" i="53"/>
  <c r="Q113" i="53"/>
  <c r="Q114" i="53"/>
  <c r="Q115" i="53"/>
  <c r="Q116" i="53"/>
  <c r="Q117" i="53"/>
  <c r="Q118" i="53"/>
  <c r="Q119" i="53"/>
  <c r="Q120" i="53"/>
  <c r="Q121" i="53"/>
  <c r="Q122" i="53"/>
  <c r="Q123" i="53"/>
  <c r="Q124" i="53"/>
  <c r="Q125" i="53"/>
  <c r="Q126" i="53"/>
  <c r="Q127" i="53"/>
  <c r="Q128" i="53"/>
  <c r="Q129" i="53"/>
  <c r="Q130" i="53"/>
  <c r="Q131" i="53"/>
  <c r="Q132" i="53"/>
  <c r="Q133" i="53"/>
  <c r="Q134" i="53"/>
  <c r="Q135" i="53"/>
  <c r="Q136" i="53"/>
  <c r="Q137" i="53"/>
  <c r="Q138" i="53"/>
  <c r="Q139" i="53"/>
  <c r="Q140" i="53"/>
  <c r="Q141" i="53"/>
  <c r="Q142" i="53"/>
  <c r="Q143" i="53"/>
  <c r="Q144" i="53"/>
  <c r="Q145" i="53"/>
  <c r="Q146" i="53"/>
  <c r="Q147" i="53"/>
  <c r="Q148" i="53"/>
  <c r="Q149" i="53"/>
  <c r="Q150" i="53"/>
  <c r="Q151" i="53"/>
  <c r="Q152" i="53"/>
  <c r="Q153" i="53"/>
  <c r="Q154" i="53"/>
  <c r="Q155" i="53"/>
  <c r="Q156" i="53"/>
  <c r="Q157" i="53"/>
  <c r="Q158" i="53"/>
  <c r="Q159" i="53"/>
  <c r="Q160" i="53"/>
  <c r="Q161" i="53"/>
  <c r="Q162" i="53"/>
  <c r="Q163" i="53"/>
  <c r="Q164" i="53"/>
  <c r="Q165" i="53"/>
  <c r="Q166" i="53"/>
  <c r="Q167" i="53"/>
  <c r="Q168" i="53"/>
  <c r="Q169" i="53"/>
  <c r="Q170" i="53"/>
  <c r="Q171" i="53"/>
  <c r="Q172" i="53"/>
  <c r="Q173" i="53"/>
  <c r="Q174" i="53"/>
  <c r="Q175" i="53"/>
  <c r="Q176" i="53"/>
  <c r="Q177" i="53"/>
  <c r="Q178" i="53"/>
  <c r="Q179" i="53"/>
  <c r="Q180" i="53"/>
  <c r="Q181" i="53"/>
  <c r="Q182" i="53"/>
  <c r="Q183" i="53"/>
  <c r="Q184" i="53"/>
  <c r="Q185" i="53"/>
  <c r="Q186" i="53"/>
  <c r="Q187" i="53"/>
  <c r="Q188" i="53"/>
  <c r="Q189" i="53"/>
  <c r="Q190" i="53"/>
  <c r="Q191" i="53"/>
  <c r="Q192" i="53"/>
  <c r="Q193" i="53"/>
  <c r="Q194" i="53"/>
  <c r="Q195" i="53"/>
  <c r="Q196" i="53"/>
  <c r="Q197" i="53"/>
  <c r="Q198" i="53"/>
  <c r="Q199" i="53"/>
  <c r="Q200" i="53"/>
  <c r="Q201" i="53"/>
  <c r="Q202" i="53"/>
  <c r="Q203" i="53"/>
  <c r="Q204" i="53"/>
  <c r="Q205" i="53"/>
  <c r="Q206" i="53"/>
  <c r="Q207" i="53"/>
  <c r="Q208" i="53"/>
  <c r="Q209" i="53"/>
  <c r="Q210" i="53"/>
  <c r="Q211" i="53"/>
  <c r="Q212" i="53"/>
  <c r="Q213" i="53"/>
  <c r="Q214" i="53"/>
  <c r="Q215" i="53"/>
  <c r="Q216" i="53"/>
  <c r="Q217" i="53"/>
  <c r="Q218" i="53"/>
  <c r="Q219" i="53"/>
  <c r="Q220" i="53"/>
  <c r="Q221" i="53"/>
  <c r="Q222" i="53"/>
  <c r="Q223" i="53"/>
  <c r="Q224" i="53"/>
  <c r="Q225" i="53"/>
  <c r="Q226" i="53"/>
  <c r="Q227" i="53"/>
  <c r="Q228" i="53"/>
  <c r="Q229" i="53"/>
  <c r="Q230" i="53"/>
  <c r="Q231" i="53"/>
  <c r="Q232" i="53"/>
  <c r="Q233" i="53"/>
  <c r="Q234" i="53"/>
  <c r="Q235" i="53"/>
  <c r="Q236" i="53"/>
  <c r="Q237" i="53"/>
  <c r="Q238" i="53"/>
  <c r="Q239" i="53"/>
  <c r="Q240" i="53"/>
  <c r="Q241" i="53"/>
  <c r="Q242" i="53"/>
  <c r="Q243" i="53"/>
  <c r="Q244" i="53"/>
  <c r="Q245" i="53"/>
  <c r="Q246" i="53"/>
  <c r="Q247" i="53"/>
  <c r="Q248" i="53"/>
  <c r="Q249" i="53"/>
  <c r="Q250" i="53"/>
  <c r="Q251" i="53"/>
  <c r="Q252" i="53"/>
  <c r="Q253" i="53"/>
  <c r="Q254" i="53"/>
  <c r="Q255" i="53"/>
  <c r="Q256" i="53"/>
  <c r="Q257" i="53"/>
  <c r="Q258" i="53"/>
  <c r="Q259" i="53"/>
  <c r="Q260" i="53"/>
  <c r="Q261" i="53"/>
  <c r="Q262" i="53"/>
  <c r="Q263" i="53"/>
  <c r="Q264" i="53"/>
  <c r="Q265" i="53"/>
  <c r="Q266" i="53"/>
  <c r="Q267" i="53"/>
  <c r="Q268" i="53"/>
  <c r="Q269" i="53"/>
  <c r="Q270" i="53"/>
  <c r="Q271" i="53"/>
  <c r="Q272" i="53"/>
  <c r="Q273" i="53"/>
  <c r="Q274" i="53"/>
  <c r="Q275" i="53"/>
  <c r="Q276" i="53"/>
  <c r="Q277" i="53"/>
  <c r="Q278" i="53"/>
  <c r="Q279" i="53"/>
  <c r="Q280" i="53"/>
  <c r="Q281" i="53"/>
  <c r="Q282" i="53"/>
  <c r="Q283" i="53"/>
  <c r="Q284" i="53"/>
  <c r="Q285" i="53"/>
  <c r="Q286" i="53"/>
  <c r="Q287" i="53"/>
  <c r="Q288" i="53"/>
  <c r="Q289" i="53"/>
  <c r="Q290" i="53"/>
  <c r="Q291" i="53"/>
  <c r="Q292" i="53"/>
  <c r="Q293" i="53"/>
  <c r="Q294" i="53"/>
  <c r="Q295" i="53"/>
  <c r="Q296" i="53"/>
  <c r="Q297" i="53"/>
  <c r="Q298" i="53"/>
  <c r="Q299" i="53"/>
  <c r="Q300" i="53"/>
  <c r="Q301" i="53"/>
  <c r="Q302" i="53"/>
  <c r="Q303" i="53"/>
  <c r="Q304" i="53"/>
  <c r="Q305" i="53"/>
  <c r="Q306" i="53"/>
  <c r="Q307" i="53"/>
  <c r="Q308" i="53"/>
  <c r="Q309" i="53"/>
  <c r="Q310" i="53"/>
  <c r="Q311" i="53"/>
  <c r="Q312" i="53"/>
  <c r="Q313" i="53"/>
  <c r="Q314" i="53"/>
  <c r="Q315" i="53"/>
  <c r="Q316" i="53"/>
  <c r="Q317" i="53"/>
  <c r="Q318" i="53"/>
  <c r="Q319" i="53"/>
  <c r="Q320" i="53"/>
  <c r="Q321" i="53"/>
  <c r="Q322" i="53"/>
  <c r="Q323" i="53"/>
  <c r="Q324" i="53"/>
  <c r="Q325" i="53"/>
  <c r="Q326" i="53"/>
  <c r="Q327" i="53"/>
  <c r="Q328" i="53"/>
  <c r="Q329" i="53"/>
  <c r="Q330" i="53"/>
  <c r="Q331" i="53"/>
  <c r="Q332" i="53"/>
  <c r="Q333" i="53"/>
  <c r="Q334" i="53"/>
  <c r="Q335" i="53"/>
  <c r="Q336" i="53"/>
  <c r="Q337" i="53"/>
  <c r="Q338" i="53"/>
  <c r="Q339" i="53"/>
  <c r="Q340" i="53"/>
  <c r="Q341" i="53"/>
  <c r="Q342" i="53"/>
  <c r="Q343" i="53"/>
  <c r="Q344" i="53"/>
  <c r="Q345" i="53"/>
  <c r="Q346" i="53"/>
  <c r="Q347" i="53"/>
  <c r="Q348" i="53"/>
  <c r="Q349" i="53"/>
  <c r="Q350" i="53"/>
  <c r="Q351" i="53"/>
  <c r="Q352" i="53"/>
  <c r="Q353" i="53"/>
  <c r="Q354" i="53"/>
  <c r="Q355" i="53"/>
  <c r="Q356" i="53"/>
  <c r="Q357" i="53"/>
  <c r="Q358" i="53"/>
  <c r="Q359" i="53"/>
  <c r="Q360" i="53"/>
  <c r="Q361" i="53"/>
  <c r="Q362" i="53"/>
  <c r="Q363" i="53"/>
  <c r="Q364" i="53"/>
  <c r="Q365" i="53"/>
  <c r="Q366" i="53"/>
  <c r="Q367" i="53"/>
  <c r="Q368" i="53"/>
  <c r="Q369" i="53"/>
  <c r="Q370" i="53"/>
  <c r="Q371" i="53"/>
  <c r="Q372" i="53"/>
  <c r="Q373" i="53"/>
  <c r="Q374" i="53"/>
  <c r="Q375" i="53"/>
  <c r="Q376" i="53"/>
  <c r="Q377" i="53"/>
  <c r="Q378" i="53"/>
  <c r="Q379" i="53"/>
  <c r="Q380" i="53"/>
  <c r="Q381" i="53"/>
  <c r="Q382" i="53"/>
  <c r="Q383" i="53"/>
  <c r="Q384" i="53"/>
  <c r="Q385" i="53"/>
  <c r="Q386" i="53"/>
  <c r="Q387" i="53"/>
  <c r="Q388" i="53"/>
  <c r="Q389" i="53"/>
  <c r="Q390" i="53"/>
  <c r="Q391" i="53"/>
  <c r="Q392" i="53"/>
  <c r="Q393" i="53"/>
  <c r="Q394" i="53"/>
  <c r="Q395" i="53"/>
  <c r="Q396" i="53"/>
  <c r="Q397" i="53"/>
  <c r="Q398" i="53"/>
  <c r="Q399" i="53"/>
  <c r="Q400" i="53"/>
  <c r="Q401" i="53"/>
  <c r="Q402" i="53"/>
  <c r="Q403" i="53"/>
  <c r="Q404" i="53"/>
  <c r="Q405" i="53"/>
  <c r="Q406" i="53"/>
  <c r="Q407" i="53"/>
  <c r="Q408" i="53"/>
  <c r="Q409" i="53"/>
  <c r="Q410" i="53"/>
  <c r="Q411" i="53"/>
  <c r="Q412" i="53"/>
  <c r="Q413" i="53"/>
  <c r="Q414" i="53"/>
  <c r="Q415" i="53"/>
  <c r="Q416" i="53"/>
  <c r="Q417" i="53"/>
  <c r="Q418" i="53"/>
  <c r="Q419" i="53"/>
  <c r="Q420" i="53"/>
  <c r="Q421" i="53"/>
  <c r="Q422" i="53"/>
  <c r="Q423" i="53"/>
  <c r="Q424" i="53"/>
  <c r="Q425" i="53"/>
  <c r="Q426" i="53"/>
  <c r="Q427" i="53"/>
  <c r="Q428" i="53"/>
  <c r="Q429" i="53"/>
  <c r="Q430" i="53"/>
  <c r="Q431" i="53"/>
  <c r="Q2" i="53"/>
  <c r="Q3" i="54"/>
  <c r="Q4" i="54"/>
  <c r="Q5" i="54"/>
  <c r="Q6" i="54"/>
  <c r="Q7" i="54"/>
  <c r="Q8" i="54"/>
  <c r="Q9" i="54"/>
  <c r="Q10" i="54"/>
  <c r="Q11" i="54"/>
  <c r="Q12" i="54"/>
  <c r="Q13" i="54"/>
  <c r="Q14" i="54"/>
  <c r="Q15" i="54"/>
  <c r="Q16" i="54"/>
  <c r="Q17" i="54"/>
  <c r="Q18" i="54"/>
  <c r="Q19" i="54"/>
  <c r="Q20" i="54"/>
  <c r="Q21" i="54"/>
  <c r="Q22" i="54"/>
  <c r="Q23" i="54"/>
  <c r="Q24" i="54"/>
  <c r="Q25" i="54"/>
  <c r="Q26" i="54"/>
  <c r="Q27" i="54"/>
  <c r="Q28" i="54"/>
  <c r="Q29" i="54"/>
  <c r="Q30" i="54"/>
  <c r="Q31" i="54"/>
  <c r="Q32" i="54"/>
  <c r="Q33" i="54"/>
  <c r="Q34" i="54"/>
  <c r="Q35" i="54"/>
  <c r="Q36" i="54"/>
  <c r="Q37" i="54"/>
  <c r="Q38" i="54"/>
  <c r="Q39" i="54"/>
  <c r="Q40" i="54"/>
  <c r="Q41" i="54"/>
  <c r="Q42" i="54"/>
  <c r="Q43" i="54"/>
  <c r="Q44" i="54"/>
  <c r="Q45" i="54"/>
  <c r="Q46" i="54"/>
  <c r="Q47" i="54"/>
  <c r="Q48" i="54"/>
  <c r="Q49" i="54"/>
  <c r="Q50" i="54"/>
  <c r="Q51" i="54"/>
  <c r="Q52" i="54"/>
  <c r="Q53" i="54"/>
  <c r="Q54" i="54"/>
  <c r="Q55" i="54"/>
  <c r="Q56" i="54"/>
  <c r="Q57" i="54"/>
  <c r="Q58" i="54"/>
  <c r="Q59" i="54"/>
  <c r="Q60" i="54"/>
  <c r="Q61" i="54"/>
  <c r="Q62" i="54"/>
  <c r="Q63" i="54"/>
  <c r="Q64" i="54"/>
  <c r="Q65" i="54"/>
  <c r="Q66" i="54"/>
  <c r="Q67" i="54"/>
  <c r="Q68" i="54"/>
  <c r="Q69" i="54"/>
  <c r="Q70" i="54"/>
  <c r="Q71" i="54"/>
  <c r="Q72" i="54"/>
  <c r="Q73" i="54"/>
  <c r="Q74" i="54"/>
  <c r="Q75" i="54"/>
  <c r="Q76" i="54"/>
  <c r="Q77" i="54"/>
  <c r="Q78" i="54"/>
  <c r="Q79" i="54"/>
  <c r="Q80" i="54"/>
  <c r="Q81" i="54"/>
  <c r="Q82" i="54"/>
  <c r="Q83" i="54"/>
  <c r="Q84" i="54"/>
  <c r="Q85" i="54"/>
  <c r="Q86" i="54"/>
  <c r="Q87" i="54"/>
  <c r="Q88" i="54"/>
  <c r="Q89" i="54"/>
  <c r="Q90" i="54"/>
  <c r="Q91" i="54"/>
  <c r="Q92" i="54"/>
  <c r="Q93" i="54"/>
  <c r="Q94" i="54"/>
  <c r="Q95" i="54"/>
  <c r="Q96" i="54"/>
  <c r="Q97" i="54"/>
  <c r="Q98" i="54"/>
  <c r="Q99" i="54"/>
  <c r="Q100" i="54"/>
  <c r="Q101" i="54"/>
  <c r="Q102" i="54"/>
  <c r="Q103" i="54"/>
  <c r="Q104" i="54"/>
  <c r="Q105" i="54"/>
  <c r="Q106" i="54"/>
  <c r="Q107" i="54"/>
  <c r="Q108" i="54"/>
  <c r="Q109" i="54"/>
  <c r="Q110" i="54"/>
  <c r="Q111" i="54"/>
  <c r="Q112" i="54"/>
  <c r="Q113" i="54"/>
  <c r="Q114" i="54"/>
  <c r="Q115" i="54"/>
  <c r="Q116" i="54"/>
  <c r="Q117" i="54"/>
  <c r="Q118" i="54"/>
  <c r="Q119" i="54"/>
  <c r="Q120" i="54"/>
  <c r="Q121" i="54"/>
  <c r="Q122" i="54"/>
  <c r="Q123" i="54"/>
  <c r="Q124" i="54"/>
  <c r="Q125" i="54"/>
  <c r="Q126" i="54"/>
  <c r="Q127" i="54"/>
  <c r="Q128" i="54"/>
  <c r="Q129" i="54"/>
  <c r="Q130" i="54"/>
  <c r="Q131" i="54"/>
  <c r="Q132" i="54"/>
  <c r="Q133" i="54"/>
  <c r="Q134" i="54"/>
  <c r="Q135" i="54"/>
  <c r="Q136" i="54"/>
  <c r="Q137" i="54"/>
  <c r="Q138" i="54"/>
  <c r="Q139" i="54"/>
  <c r="Q140" i="54"/>
  <c r="Q141" i="54"/>
  <c r="Q142" i="54"/>
  <c r="Q143" i="54"/>
  <c r="Q144" i="54"/>
  <c r="Q145" i="54"/>
  <c r="Q146" i="54"/>
  <c r="Q147" i="54"/>
  <c r="Q148" i="54"/>
  <c r="Q149" i="54"/>
  <c r="Q150" i="54"/>
  <c r="Q151" i="54"/>
  <c r="Q152" i="54"/>
  <c r="Q153" i="54"/>
  <c r="Q154" i="54"/>
  <c r="Q155" i="54"/>
  <c r="Q156" i="54"/>
  <c r="Q157" i="54"/>
  <c r="Q158" i="54"/>
  <c r="Q159" i="54"/>
  <c r="Q160" i="54"/>
  <c r="Q161" i="54"/>
  <c r="Q162" i="54"/>
  <c r="Q163" i="54"/>
  <c r="Q164" i="54"/>
  <c r="Q165" i="54"/>
  <c r="Q166" i="54"/>
  <c r="Q167" i="54"/>
  <c r="Q168" i="54"/>
  <c r="Q169" i="54"/>
  <c r="Q170" i="54"/>
  <c r="Q171" i="54"/>
  <c r="Q172" i="54"/>
  <c r="Q173" i="54"/>
  <c r="Q174" i="54"/>
  <c r="Q175" i="54"/>
  <c r="Q176" i="54"/>
  <c r="Q177" i="54"/>
  <c r="Q178" i="54"/>
  <c r="Q179" i="54"/>
  <c r="Q180" i="54"/>
  <c r="Q181" i="54"/>
  <c r="Q182" i="54"/>
  <c r="Q183" i="54"/>
  <c r="Q184" i="54"/>
  <c r="Q185" i="54"/>
  <c r="Q186" i="54"/>
  <c r="Q187" i="54"/>
  <c r="Q188" i="54"/>
  <c r="Q189" i="54"/>
  <c r="Q190" i="54"/>
  <c r="Q191" i="54"/>
  <c r="Q192" i="54"/>
  <c r="Q193" i="54"/>
  <c r="Q194" i="54"/>
  <c r="Q195" i="54"/>
  <c r="Q196" i="54"/>
  <c r="Q197" i="54"/>
  <c r="Q198" i="54"/>
  <c r="Q199" i="54"/>
  <c r="Q200" i="54"/>
  <c r="Q201" i="54"/>
  <c r="Q202" i="54"/>
  <c r="Q203" i="54"/>
  <c r="Q204" i="54"/>
  <c r="Q205" i="54"/>
  <c r="Q206" i="54"/>
  <c r="Q207" i="54"/>
  <c r="Q208" i="54"/>
  <c r="Q209" i="54"/>
  <c r="Q210" i="54"/>
  <c r="Q211" i="54"/>
  <c r="Q212" i="54"/>
  <c r="Q213" i="54"/>
  <c r="Q214" i="54"/>
  <c r="Q215" i="54"/>
  <c r="Q216" i="54"/>
  <c r="Q217" i="54"/>
  <c r="Q218" i="54"/>
  <c r="Q219" i="54"/>
  <c r="Q220" i="54"/>
  <c r="Q221" i="54"/>
  <c r="Q222" i="54"/>
  <c r="Q223" i="54"/>
  <c r="Q224" i="54"/>
  <c r="Q225" i="54"/>
  <c r="Q226" i="54"/>
  <c r="Q227" i="54"/>
  <c r="Q228" i="54"/>
  <c r="Q229" i="54"/>
  <c r="Q230" i="54"/>
  <c r="Q231" i="54"/>
  <c r="Q232" i="54"/>
  <c r="Q233" i="54"/>
  <c r="Q234" i="54"/>
  <c r="Q235" i="54"/>
  <c r="Q236" i="54"/>
  <c r="Q237" i="54"/>
  <c r="Q238" i="54"/>
  <c r="Q239" i="54"/>
  <c r="Q240" i="54"/>
  <c r="Q241" i="54"/>
  <c r="Q242" i="54"/>
  <c r="Q243" i="54"/>
  <c r="Q244" i="54"/>
  <c r="Q245" i="54"/>
  <c r="Q246" i="54"/>
  <c r="Q247" i="54"/>
  <c r="Q248" i="54"/>
  <c r="Q249" i="54"/>
  <c r="Q250" i="54"/>
  <c r="Q251" i="54"/>
  <c r="Q252" i="54"/>
  <c r="Q253" i="54"/>
  <c r="Q254" i="54"/>
  <c r="Q255" i="54"/>
  <c r="Q256" i="54"/>
  <c r="Q257" i="54"/>
  <c r="Q258" i="54"/>
  <c r="Q259" i="54"/>
  <c r="Q260" i="54"/>
  <c r="Q261" i="54"/>
  <c r="Q262" i="54"/>
  <c r="Q263" i="54"/>
  <c r="Q264" i="54"/>
  <c r="Q265" i="54"/>
  <c r="Q266" i="54"/>
  <c r="Q267" i="54"/>
  <c r="Q268" i="54"/>
  <c r="Q269" i="54"/>
  <c r="Q270" i="54"/>
  <c r="Q271" i="54"/>
  <c r="Q272" i="54"/>
  <c r="Q273" i="54"/>
  <c r="Q274" i="54"/>
  <c r="Q275" i="54"/>
  <c r="Q276" i="54"/>
  <c r="Q277" i="54"/>
  <c r="Q278" i="54"/>
  <c r="Q279" i="54"/>
  <c r="Q280" i="54"/>
  <c r="Q281" i="54"/>
  <c r="Q282" i="54"/>
  <c r="Q283" i="54"/>
  <c r="Q284" i="54"/>
  <c r="Q285" i="54"/>
  <c r="Q286" i="54"/>
  <c r="Q287" i="54"/>
  <c r="Q288" i="54"/>
  <c r="Q289" i="54"/>
  <c r="Q290" i="54"/>
  <c r="Q291" i="54"/>
  <c r="Q292" i="54"/>
  <c r="Q293" i="54"/>
  <c r="Q294" i="54"/>
  <c r="Q295" i="54"/>
  <c r="Q296" i="54"/>
  <c r="Q297" i="54"/>
  <c r="Q298" i="54"/>
  <c r="Q299" i="54"/>
  <c r="Q300" i="54"/>
  <c r="Q301" i="54"/>
  <c r="Q302" i="54"/>
  <c r="Q303" i="54"/>
  <c r="Q304" i="54"/>
  <c r="Q305" i="54"/>
  <c r="Q306" i="54"/>
  <c r="Q307" i="54"/>
  <c r="Q308" i="54"/>
  <c r="Q309" i="54"/>
  <c r="Q310" i="54"/>
  <c r="Q311" i="54"/>
  <c r="Q312" i="54"/>
  <c r="Q313" i="54"/>
  <c r="Q314" i="54"/>
  <c r="Q315" i="54"/>
  <c r="Q316" i="54"/>
  <c r="Q317" i="54"/>
  <c r="Q318" i="54"/>
  <c r="Q319" i="54"/>
  <c r="Q320" i="54"/>
  <c r="Q321" i="54"/>
  <c r="Q322" i="54"/>
  <c r="Q323" i="54"/>
  <c r="Q324" i="54"/>
  <c r="Q325" i="54"/>
  <c r="Q326" i="54"/>
  <c r="Q327" i="54"/>
  <c r="Q328" i="54"/>
  <c r="Q329" i="54"/>
  <c r="Q330" i="54"/>
  <c r="Q331" i="54"/>
  <c r="Q332" i="54"/>
  <c r="Q333" i="54"/>
  <c r="Q334" i="54"/>
  <c r="Q335" i="54"/>
  <c r="Q336" i="54"/>
  <c r="Q337" i="54"/>
  <c r="Q338" i="54"/>
  <c r="Q339" i="54"/>
  <c r="Q340" i="54"/>
  <c r="Q341" i="54"/>
  <c r="Q342" i="54"/>
  <c r="Q343" i="54"/>
  <c r="Q344" i="54"/>
  <c r="Q345" i="54"/>
  <c r="Q346" i="54"/>
  <c r="Q347" i="54"/>
  <c r="Q348" i="54"/>
  <c r="Q349" i="54"/>
  <c r="Q350" i="54"/>
  <c r="Q351" i="54"/>
  <c r="Q352" i="54"/>
  <c r="Q353" i="54"/>
  <c r="Q354" i="54"/>
  <c r="Q355" i="54"/>
  <c r="Q356" i="54"/>
  <c r="Q357" i="54"/>
  <c r="Q358" i="54"/>
  <c r="Q359" i="54"/>
  <c r="Q360" i="54"/>
  <c r="Q361" i="54"/>
  <c r="Q362" i="54"/>
  <c r="Q363" i="54"/>
  <c r="Q364" i="54"/>
  <c r="Q365" i="54"/>
  <c r="Q366" i="54"/>
  <c r="Q367" i="54"/>
  <c r="Q368" i="54"/>
  <c r="Q369" i="54"/>
  <c r="Q370" i="54"/>
  <c r="Q371" i="54"/>
  <c r="Q372" i="54"/>
  <c r="Q373" i="54"/>
  <c r="Q374" i="54"/>
  <c r="Q375" i="54"/>
  <c r="Q376" i="54"/>
  <c r="Q377" i="54"/>
  <c r="Q378" i="54"/>
  <c r="Q379" i="54"/>
  <c r="Q380" i="54"/>
  <c r="Q381" i="54"/>
  <c r="Q382" i="54"/>
  <c r="Q383" i="54"/>
  <c r="Q384" i="54"/>
  <c r="Q385" i="54"/>
  <c r="Q386" i="54"/>
  <c r="Q387" i="54"/>
  <c r="Q388" i="54"/>
  <c r="Q389" i="54"/>
  <c r="Q390" i="54"/>
  <c r="Q391" i="54"/>
  <c r="Q392" i="54"/>
  <c r="Q393" i="54"/>
  <c r="Q394" i="54"/>
  <c r="Q395" i="54"/>
  <c r="Q396" i="54"/>
  <c r="Q397" i="54"/>
  <c r="Q398" i="54"/>
  <c r="Q399" i="54"/>
  <c r="Q400" i="54"/>
  <c r="Q401" i="54"/>
  <c r="Q402" i="54"/>
  <c r="Q403" i="54"/>
  <c r="Q404" i="54"/>
  <c r="Q405" i="54"/>
  <c r="Q406" i="54"/>
  <c r="Q407" i="54"/>
  <c r="Q408" i="54"/>
  <c r="Q409" i="54"/>
  <c r="Q410" i="54"/>
  <c r="Q411" i="54"/>
  <c r="Q412" i="54"/>
  <c r="Q413" i="54"/>
  <c r="Q414" i="54"/>
  <c r="Q415" i="54"/>
  <c r="Q416" i="54"/>
  <c r="Q417" i="54"/>
  <c r="Q418" i="54"/>
  <c r="Q419" i="54"/>
  <c r="Q420" i="54"/>
  <c r="Q421" i="54"/>
  <c r="Q422" i="54"/>
  <c r="Q423" i="54"/>
  <c r="Q424" i="54"/>
  <c r="Q425" i="54"/>
  <c r="Q426" i="54"/>
  <c r="Q427" i="54"/>
  <c r="Q428" i="54"/>
  <c r="Q429" i="54"/>
  <c r="Q430" i="54"/>
  <c r="Q431" i="54"/>
  <c r="Q432" i="54"/>
  <c r="Q433" i="54"/>
  <c r="Q434" i="54"/>
  <c r="Q435" i="54"/>
  <c r="Q436" i="54"/>
  <c r="Q437" i="54"/>
  <c r="Q438" i="54"/>
  <c r="Q439" i="54"/>
  <c r="Q440" i="54"/>
  <c r="Q441" i="54"/>
  <c r="Q442" i="54"/>
  <c r="Q443" i="54"/>
  <c r="Q444" i="54"/>
  <c r="Q445" i="54"/>
  <c r="Q446" i="54"/>
  <c r="Q447" i="54"/>
  <c r="Q448" i="54"/>
  <c r="Q449" i="54"/>
  <c r="Q450" i="54"/>
  <c r="Q451" i="54"/>
  <c r="Q452" i="54"/>
  <c r="Q453" i="54"/>
  <c r="Q454" i="54"/>
  <c r="Q455" i="54"/>
  <c r="Q456" i="54"/>
  <c r="Q2" i="54"/>
  <c r="Q482" i="55"/>
  <c r="Q481" i="55"/>
  <c r="Q480" i="55"/>
  <c r="Q479" i="55"/>
  <c r="Q478" i="55"/>
  <c r="Q477" i="55"/>
  <c r="Q476" i="55"/>
  <c r="Q475" i="55"/>
  <c r="Q474" i="55"/>
  <c r="Q473" i="55"/>
  <c r="Q472" i="55"/>
  <c r="Q471" i="55"/>
  <c r="Q470" i="55"/>
  <c r="Q469" i="55"/>
  <c r="Q468" i="55"/>
  <c r="Q467" i="55"/>
  <c r="Q466" i="55"/>
  <c r="Q465" i="55"/>
  <c r="Q464" i="55"/>
  <c r="Q463" i="55"/>
  <c r="Q462" i="55"/>
  <c r="Q461" i="55"/>
  <c r="Q460" i="55"/>
  <c r="Q459" i="55"/>
  <c r="Q458" i="55"/>
  <c r="Q457" i="55"/>
  <c r="Q456" i="55"/>
  <c r="Q455" i="55"/>
  <c r="Q454" i="55"/>
  <c r="Q453" i="55"/>
  <c r="Q452" i="55"/>
  <c r="Q451" i="55"/>
  <c r="Q450" i="55"/>
  <c r="Q449" i="55"/>
  <c r="Q448" i="55"/>
  <c r="Q447" i="55"/>
  <c r="Q446" i="55"/>
  <c r="Q445" i="55"/>
  <c r="Q444" i="55"/>
  <c r="Q443" i="55"/>
  <c r="Q442" i="55"/>
  <c r="Q441" i="55"/>
  <c r="Q440" i="55"/>
  <c r="Q439" i="55"/>
  <c r="Q438" i="55"/>
  <c r="Q437" i="55"/>
  <c r="Q436" i="55"/>
  <c r="Q435" i="55"/>
  <c r="Q434" i="55"/>
  <c r="Q433" i="55"/>
  <c r="Q432" i="55"/>
  <c r="Q431" i="55"/>
  <c r="Q430" i="55"/>
  <c r="Q429" i="55"/>
  <c r="Q428" i="55"/>
  <c r="Q427" i="55"/>
  <c r="Q426" i="55"/>
  <c r="Q425" i="55"/>
  <c r="Q424" i="55"/>
  <c r="Q423" i="55"/>
  <c r="Q422" i="55"/>
  <c r="Q421" i="55"/>
  <c r="Q420" i="55"/>
  <c r="Q419" i="55"/>
  <c r="Q418" i="55"/>
  <c r="Q417" i="55"/>
  <c r="Q416" i="55"/>
  <c r="Q415" i="55"/>
  <c r="Q414" i="55"/>
  <c r="Q413" i="55"/>
  <c r="Q412" i="55"/>
  <c r="Q411" i="55"/>
  <c r="Q410" i="55"/>
  <c r="Q409" i="55"/>
  <c r="Q408" i="55"/>
  <c r="Q407" i="55"/>
  <c r="Q406" i="55"/>
  <c r="Q405" i="55"/>
  <c r="Q404" i="55"/>
  <c r="Q403" i="55"/>
  <c r="Q402" i="55"/>
  <c r="Q401" i="55"/>
  <c r="Q400" i="55"/>
  <c r="Q399" i="55"/>
  <c r="Q398" i="55"/>
  <c r="Q397" i="55"/>
  <c r="Q396" i="55"/>
  <c r="Q395" i="55"/>
  <c r="Q394" i="55"/>
  <c r="Q393" i="55"/>
  <c r="Q392" i="55"/>
  <c r="Q391" i="55"/>
  <c r="Q390" i="55"/>
  <c r="Q389" i="55"/>
  <c r="Q388" i="55"/>
  <c r="Q387" i="55"/>
  <c r="Q386" i="55"/>
  <c r="Q385" i="55"/>
  <c r="Q384" i="55"/>
  <c r="Q383" i="55"/>
  <c r="Q382" i="55"/>
  <c r="Q381" i="55"/>
  <c r="Q380" i="55"/>
  <c r="Q379" i="55"/>
  <c r="Q378" i="55"/>
  <c r="Q377" i="55"/>
  <c r="Q376" i="55"/>
  <c r="Q375" i="55"/>
  <c r="Q374" i="55"/>
  <c r="Q373" i="55"/>
  <c r="Q372" i="55"/>
  <c r="Q371" i="55"/>
  <c r="Q370" i="55"/>
  <c r="Q369" i="55"/>
  <c r="Q368" i="55"/>
  <c r="Q367" i="55"/>
  <c r="Q366" i="55"/>
  <c r="Q365" i="55"/>
  <c r="Q364" i="55"/>
  <c r="Q363" i="55"/>
  <c r="Q362" i="55"/>
  <c r="Q361" i="55"/>
  <c r="Q360" i="55"/>
  <c r="Q359" i="55"/>
  <c r="Q358" i="55"/>
  <c r="Q357" i="55"/>
  <c r="Q356" i="55"/>
  <c r="Q355" i="55"/>
  <c r="Q354" i="55"/>
  <c r="Q353" i="55"/>
  <c r="Q352" i="55"/>
  <c r="Q351" i="55"/>
  <c r="Q350" i="55"/>
  <c r="Q349" i="55"/>
  <c r="Q348" i="55"/>
  <c r="Q347" i="55"/>
  <c r="Q346" i="55"/>
  <c r="Q345" i="55"/>
  <c r="Q344" i="55"/>
  <c r="Q343" i="55"/>
  <c r="Q342" i="55"/>
  <c r="Q341" i="55"/>
  <c r="Q340" i="55"/>
  <c r="Q339" i="55"/>
  <c r="Q338" i="55"/>
  <c r="Q337" i="55"/>
  <c r="Q336" i="55"/>
  <c r="Q335" i="55"/>
  <c r="Q334" i="55"/>
  <c r="Q333" i="55"/>
  <c r="Q332" i="55"/>
  <c r="Q331" i="55"/>
  <c r="Q330" i="55"/>
  <c r="Q329" i="55"/>
  <c r="Q328" i="55"/>
  <c r="Q327" i="55"/>
  <c r="Q326" i="55"/>
  <c r="Q325" i="55"/>
  <c r="Q324" i="55"/>
  <c r="Q323" i="55"/>
  <c r="Q322" i="55"/>
  <c r="Q321" i="55"/>
  <c r="Q320" i="55"/>
  <c r="Q319" i="55"/>
  <c r="Q318" i="55"/>
  <c r="Q317" i="55"/>
  <c r="Q316" i="55"/>
  <c r="Q315" i="55"/>
  <c r="Q314" i="55"/>
  <c r="Q313" i="55"/>
  <c r="Q312" i="55"/>
  <c r="Q311" i="55"/>
  <c r="Q310" i="55"/>
  <c r="Q309" i="55"/>
  <c r="Q308" i="55"/>
  <c r="Q307" i="55"/>
  <c r="Q306" i="55"/>
  <c r="Q305" i="55"/>
  <c r="Q304" i="55"/>
  <c r="Q303" i="55"/>
  <c r="Q302" i="55"/>
  <c r="Q301" i="55"/>
  <c r="Q300" i="55"/>
  <c r="Q299" i="55"/>
  <c r="Q298" i="55"/>
  <c r="Q297" i="55"/>
  <c r="Q296" i="55"/>
  <c r="Q295" i="55"/>
  <c r="Q294" i="55"/>
  <c r="Q293" i="55"/>
  <c r="Q292" i="55"/>
  <c r="Q291" i="55"/>
  <c r="Q290" i="55"/>
  <c r="Q289" i="55"/>
  <c r="Q288" i="55"/>
  <c r="Q287" i="55"/>
  <c r="Q286" i="55"/>
  <c r="Q285" i="55"/>
  <c r="Q284" i="55"/>
  <c r="Q283" i="55"/>
  <c r="Q282" i="55"/>
  <c r="Q281" i="55"/>
  <c r="Q280" i="55"/>
  <c r="Q279" i="55"/>
  <c r="Q278" i="55"/>
  <c r="Q277" i="55"/>
  <c r="Q276" i="55"/>
  <c r="Q275" i="55"/>
  <c r="Q274" i="55"/>
  <c r="Q273" i="55"/>
  <c r="Q272" i="55"/>
  <c r="Q271" i="55"/>
  <c r="Q270" i="55"/>
  <c r="Q269" i="55"/>
  <c r="Q268" i="55"/>
  <c r="Q267" i="55"/>
  <c r="Q266" i="55"/>
  <c r="Q265" i="55"/>
  <c r="Q264" i="55"/>
  <c r="Q263" i="55"/>
  <c r="Q262" i="55"/>
  <c r="Q261" i="55"/>
  <c r="Q260" i="55"/>
  <c r="Q259" i="55"/>
  <c r="Q258" i="55"/>
  <c r="Q257" i="55"/>
  <c r="Q256" i="55"/>
  <c r="Q255" i="55"/>
  <c r="Q254" i="55"/>
  <c r="Q253" i="55"/>
  <c r="Q252" i="55"/>
  <c r="Q251" i="55"/>
  <c r="Q250" i="55"/>
  <c r="Q249" i="55"/>
  <c r="Q248" i="55"/>
  <c r="Q247" i="55"/>
  <c r="Q246" i="55"/>
  <c r="Q245" i="55"/>
  <c r="Q244" i="55"/>
  <c r="Q243" i="55"/>
  <c r="Q242" i="55"/>
  <c r="Q241" i="55"/>
  <c r="Q240" i="55"/>
  <c r="Q239" i="55"/>
  <c r="Q238" i="55"/>
  <c r="Q237" i="55"/>
  <c r="Q236" i="55"/>
  <c r="Q235" i="55"/>
  <c r="Q234" i="55"/>
  <c r="Q233" i="55"/>
  <c r="Q232" i="55"/>
  <c r="Q231" i="55"/>
  <c r="Q230" i="55"/>
  <c r="Q229" i="55"/>
  <c r="Q228" i="55"/>
  <c r="Q227" i="55"/>
  <c r="Q226" i="55"/>
  <c r="Q225" i="55"/>
  <c r="Q224" i="55"/>
  <c r="Q223" i="55"/>
  <c r="Q222" i="55"/>
  <c r="Q221" i="55"/>
  <c r="Q220" i="55"/>
  <c r="Q219" i="55"/>
  <c r="Q218" i="55"/>
  <c r="Q217" i="55"/>
  <c r="Q216" i="55"/>
  <c r="Q215" i="55"/>
  <c r="Q214" i="55"/>
  <c r="Q213" i="55"/>
  <c r="Q212" i="55"/>
  <c r="Q211" i="55"/>
  <c r="Q210" i="55"/>
  <c r="Q209" i="55"/>
  <c r="Q208" i="55"/>
  <c r="Q207" i="55"/>
  <c r="Q206" i="55"/>
  <c r="Q205" i="55"/>
  <c r="Q204" i="55"/>
  <c r="Q203" i="55"/>
  <c r="Q202" i="55"/>
  <c r="Q201" i="55"/>
  <c r="Q200" i="55"/>
  <c r="Q199" i="55"/>
  <c r="Q198" i="55"/>
  <c r="Q197" i="55"/>
  <c r="Q196" i="55"/>
  <c r="Q195" i="55"/>
  <c r="Q194" i="55"/>
  <c r="Q193" i="55"/>
  <c r="Q192" i="55"/>
  <c r="Q191" i="55"/>
  <c r="Q190" i="55"/>
  <c r="Q189" i="55"/>
  <c r="Q188" i="55"/>
  <c r="Q187" i="55"/>
  <c r="Q186" i="55"/>
  <c r="Q185" i="55"/>
  <c r="Q184" i="55"/>
  <c r="Q183" i="55"/>
  <c r="Q182" i="55"/>
  <c r="Q181" i="55"/>
  <c r="Q180" i="55"/>
  <c r="Q179" i="55"/>
  <c r="Q178" i="55"/>
  <c r="Q177" i="55"/>
  <c r="Q176" i="55"/>
  <c r="Q175" i="55"/>
  <c r="Q174" i="55"/>
  <c r="Q173" i="55"/>
  <c r="Q172" i="55"/>
  <c r="Q171" i="55"/>
  <c r="Q170" i="55"/>
  <c r="Q169" i="55"/>
  <c r="Q168" i="55"/>
  <c r="Q167" i="55"/>
  <c r="Q166" i="55"/>
  <c r="Q165" i="55"/>
  <c r="Q164" i="55"/>
  <c r="Q163" i="55"/>
  <c r="Q162" i="55"/>
  <c r="Q161" i="55"/>
  <c r="Q160" i="55"/>
  <c r="Q159" i="55"/>
  <c r="Q158" i="55"/>
  <c r="Q157" i="55"/>
  <c r="Q156" i="55"/>
  <c r="Q155" i="55"/>
  <c r="Q154" i="55"/>
  <c r="Q153" i="55"/>
  <c r="Q152" i="55"/>
  <c r="Q151" i="55"/>
  <c r="Q150" i="55"/>
  <c r="Q149" i="55"/>
  <c r="Q148" i="55"/>
  <c r="Q147" i="55"/>
  <c r="Q146" i="55"/>
  <c r="Q145" i="55"/>
  <c r="Q144" i="55"/>
  <c r="Q143" i="55"/>
  <c r="Q142" i="55"/>
  <c r="Q141" i="55"/>
  <c r="Q140" i="55"/>
  <c r="Q139" i="55"/>
  <c r="Q138" i="55"/>
  <c r="Q137" i="55"/>
  <c r="Q136" i="55"/>
  <c r="Q135" i="55"/>
  <c r="Q134" i="55"/>
  <c r="Q133" i="55"/>
  <c r="Q132" i="55"/>
  <c r="Q131" i="55"/>
  <c r="Q130" i="55"/>
  <c r="Q129" i="55"/>
  <c r="Q128" i="55"/>
  <c r="Q127" i="55"/>
  <c r="Q126" i="55"/>
  <c r="Q125" i="55"/>
  <c r="Q124" i="55"/>
  <c r="Q123" i="55"/>
  <c r="Q122" i="55"/>
  <c r="Q121" i="55"/>
  <c r="Q120" i="55"/>
  <c r="Q119" i="55"/>
  <c r="Q118" i="55"/>
  <c r="Q117" i="55"/>
  <c r="Q116" i="55"/>
  <c r="Q115" i="55"/>
  <c r="Q114" i="55"/>
  <c r="Q113" i="55"/>
  <c r="Q112" i="55"/>
  <c r="Q111" i="55"/>
  <c r="Q110" i="55"/>
  <c r="Q109" i="55"/>
  <c r="Q108" i="55"/>
  <c r="Q107" i="55"/>
  <c r="Q106" i="55"/>
  <c r="Q105" i="55"/>
  <c r="Q104" i="55"/>
  <c r="Q103" i="55"/>
  <c r="Q102" i="55"/>
  <c r="Q101" i="55"/>
  <c r="Q100" i="55"/>
  <c r="Q99" i="55"/>
  <c r="Q98" i="55"/>
  <c r="Q97" i="55"/>
  <c r="Q96" i="55"/>
  <c r="Q95" i="55"/>
  <c r="Q94" i="55"/>
  <c r="Q93" i="55"/>
  <c r="Q92" i="55"/>
  <c r="Q91" i="55"/>
  <c r="Q90" i="55"/>
  <c r="Q89" i="55"/>
  <c r="Q88" i="55"/>
  <c r="Q87" i="55"/>
  <c r="Q86" i="55"/>
  <c r="Q85" i="55"/>
  <c r="Q84" i="55"/>
  <c r="Q83" i="55"/>
  <c r="Q82" i="55"/>
  <c r="Q81" i="55"/>
  <c r="Q80" i="55"/>
  <c r="Q79" i="55"/>
  <c r="Q78" i="55"/>
  <c r="Q77" i="55"/>
  <c r="Q76" i="55"/>
  <c r="Q75" i="55"/>
  <c r="Q74" i="55"/>
  <c r="Q73" i="55"/>
  <c r="Q72" i="55"/>
  <c r="Q71" i="55"/>
  <c r="Q70" i="55"/>
  <c r="Q69" i="55"/>
  <c r="Q68" i="55"/>
  <c r="Q67" i="55"/>
  <c r="Q66" i="55"/>
  <c r="Q65" i="55"/>
  <c r="Q64" i="55"/>
  <c r="Q63" i="55"/>
  <c r="Q62" i="55"/>
  <c r="Q61" i="55"/>
  <c r="Q60" i="55"/>
  <c r="Q59" i="55"/>
  <c r="Q58" i="55"/>
  <c r="Q57" i="55"/>
  <c r="Q56" i="55"/>
  <c r="Q55" i="55"/>
  <c r="Q54" i="55"/>
  <c r="Q53" i="55"/>
  <c r="Q52" i="55"/>
  <c r="Q51" i="55"/>
  <c r="Q50" i="55"/>
  <c r="Q49" i="55"/>
  <c r="Q48" i="55"/>
  <c r="Q47" i="55"/>
  <c r="Q46" i="55"/>
  <c r="Q45" i="55"/>
  <c r="Q44" i="55"/>
  <c r="Q43" i="55"/>
  <c r="Q42" i="55"/>
  <c r="Q41" i="55"/>
  <c r="Q40" i="55"/>
  <c r="Q39" i="55"/>
  <c r="Q38" i="55"/>
  <c r="Q37" i="55"/>
  <c r="Q36" i="55"/>
  <c r="Q35" i="55"/>
  <c r="Q34" i="55"/>
  <c r="Q33" i="55"/>
  <c r="Q32" i="55"/>
  <c r="Q31" i="55"/>
  <c r="Q30" i="55"/>
  <c r="Q29" i="55"/>
  <c r="Q28" i="55"/>
  <c r="Q27" i="55"/>
  <c r="Q26" i="55"/>
  <c r="Q25" i="55"/>
  <c r="Q24" i="55"/>
  <c r="Q23" i="55"/>
  <c r="Q22" i="55"/>
  <c r="Q21" i="55"/>
  <c r="Q20" i="55"/>
  <c r="Q19" i="55"/>
  <c r="Q18" i="55"/>
  <c r="Q17" i="55"/>
  <c r="Q16" i="55"/>
  <c r="Q15" i="55"/>
  <c r="Q14" i="55"/>
  <c r="Q13" i="55"/>
  <c r="Q12" i="55"/>
  <c r="Q11" i="55"/>
  <c r="Q10" i="55"/>
  <c r="Q9" i="55"/>
  <c r="Q8" i="55"/>
  <c r="Q7" i="55"/>
  <c r="Q6" i="55"/>
  <c r="Q5" i="55"/>
  <c r="Q4" i="55"/>
  <c r="Q3" i="55"/>
  <c r="Q2" i="55"/>
  <c r="Q510" i="56"/>
  <c r="Q509" i="56"/>
  <c r="Q508" i="56"/>
  <c r="Q507" i="56"/>
  <c r="Q506" i="56"/>
  <c r="Q505" i="56"/>
  <c r="Q504" i="56"/>
  <c r="Q503" i="56"/>
  <c r="Q502" i="56"/>
  <c r="Q501" i="56"/>
  <c r="Q500" i="56"/>
  <c r="Q499" i="56"/>
  <c r="Q498" i="56"/>
  <c r="Q497" i="56"/>
  <c r="Q496" i="56"/>
  <c r="Q495" i="56"/>
  <c r="Q494" i="56"/>
  <c r="Q493" i="56"/>
  <c r="Q492" i="56"/>
  <c r="Q491" i="56"/>
  <c r="Q490" i="56"/>
  <c r="Q489" i="56"/>
  <c r="Q488" i="56"/>
  <c r="Q487" i="56"/>
  <c r="Q486" i="56"/>
  <c r="Q485" i="56"/>
  <c r="Q484" i="56"/>
  <c r="Q483" i="56"/>
  <c r="Q482" i="56"/>
  <c r="Q481" i="56"/>
  <c r="Q480" i="56"/>
  <c r="Q479" i="56"/>
  <c r="Q478" i="56"/>
  <c r="Q477" i="56"/>
  <c r="Q476" i="56"/>
  <c r="Q475" i="56"/>
  <c r="Q474" i="56"/>
  <c r="Q473" i="56"/>
  <c r="Q472" i="56"/>
  <c r="Q471" i="56"/>
  <c r="Q470" i="56"/>
  <c r="Q469" i="56"/>
  <c r="Q468" i="56"/>
  <c r="Q467" i="56"/>
  <c r="Q466" i="56"/>
  <c r="Q465" i="56"/>
  <c r="Q464" i="56"/>
  <c r="Q463" i="56"/>
  <c r="Q462" i="56"/>
  <c r="Q461" i="56"/>
  <c r="Q460" i="56"/>
  <c r="Q459" i="56"/>
  <c r="Q458" i="56"/>
  <c r="Q457" i="56"/>
  <c r="Q456" i="56"/>
  <c r="Q455" i="56"/>
  <c r="Q454" i="56"/>
  <c r="Q453" i="56"/>
  <c r="Q452" i="56"/>
  <c r="Q451" i="56"/>
  <c r="Q450" i="56"/>
  <c r="Q449" i="56"/>
  <c r="Q448" i="56"/>
  <c r="Q447" i="56"/>
  <c r="Q446" i="56"/>
  <c r="Q445" i="56"/>
  <c r="Q444" i="56"/>
  <c r="Q443" i="56"/>
  <c r="Q442" i="56"/>
  <c r="Q441" i="56"/>
  <c r="Q440" i="56"/>
  <c r="Q439" i="56"/>
  <c r="Q438" i="56"/>
  <c r="Q437" i="56"/>
  <c r="Q436" i="56"/>
  <c r="Q435" i="56"/>
  <c r="Q434" i="56"/>
  <c r="Q433" i="56"/>
  <c r="Q432" i="56"/>
  <c r="Q431" i="56"/>
  <c r="Q430" i="56"/>
  <c r="Q429" i="56"/>
  <c r="Q428" i="56"/>
  <c r="Q427" i="56"/>
  <c r="Q426" i="56"/>
  <c r="Q425" i="56"/>
  <c r="Q424" i="56"/>
  <c r="Q423" i="56"/>
  <c r="Q422" i="56"/>
  <c r="Q421" i="56"/>
  <c r="Q420" i="56"/>
  <c r="Q419" i="56"/>
  <c r="Q418" i="56"/>
  <c r="Q417" i="56"/>
  <c r="Q416" i="56"/>
  <c r="Q415" i="56"/>
  <c r="Q414" i="56"/>
  <c r="Q413" i="56"/>
  <c r="Q412" i="56"/>
  <c r="Q411" i="56"/>
  <c r="Q410" i="56"/>
  <c r="Q409" i="56"/>
  <c r="Q408" i="56"/>
  <c r="Q407" i="56"/>
  <c r="Q406" i="56"/>
  <c r="Q405" i="56"/>
  <c r="Q404" i="56"/>
  <c r="Q403" i="56"/>
  <c r="Q402" i="56"/>
  <c r="Q401" i="56"/>
  <c r="Q400" i="56"/>
  <c r="Q399" i="56"/>
  <c r="Q398" i="56"/>
  <c r="Q397" i="56"/>
  <c r="Q396" i="56"/>
  <c r="Q395" i="56"/>
  <c r="Q394" i="56"/>
  <c r="Q393" i="56"/>
  <c r="Q392" i="56"/>
  <c r="Q391" i="56"/>
  <c r="Q390" i="56"/>
  <c r="Q389" i="56"/>
  <c r="Q388" i="56"/>
  <c r="Q387" i="56"/>
  <c r="Q386" i="56"/>
  <c r="Q385" i="56"/>
  <c r="Q384" i="56"/>
  <c r="Q383" i="56"/>
  <c r="Q382" i="56"/>
  <c r="Q381" i="56"/>
  <c r="Q380" i="56"/>
  <c r="Q379" i="56"/>
  <c r="Q378" i="56"/>
  <c r="Q377" i="56"/>
  <c r="Q376" i="56"/>
  <c r="Q375" i="56"/>
  <c r="Q374" i="56"/>
  <c r="Q373" i="56"/>
  <c r="Q372" i="56"/>
  <c r="Q371" i="56"/>
  <c r="Q370" i="56"/>
  <c r="Q369" i="56"/>
  <c r="Q368" i="56"/>
  <c r="Q367" i="56"/>
  <c r="Q366" i="56"/>
  <c r="Q365" i="56"/>
  <c r="Q364" i="56"/>
  <c r="Q363" i="56"/>
  <c r="Q362" i="56"/>
  <c r="Q361" i="56"/>
  <c r="Q360" i="56"/>
  <c r="Q359" i="56"/>
  <c r="Q358" i="56"/>
  <c r="Q357" i="56"/>
  <c r="Q356" i="56"/>
  <c r="Q355" i="56"/>
  <c r="Q354" i="56"/>
  <c r="Q353" i="56"/>
  <c r="Q352" i="56"/>
  <c r="Q351" i="56"/>
  <c r="Q350" i="56"/>
  <c r="Q349" i="56"/>
  <c r="Q348" i="56"/>
  <c r="Q347" i="56"/>
  <c r="Q346" i="56"/>
  <c r="Q345" i="56"/>
  <c r="Q344" i="56"/>
  <c r="Q343" i="56"/>
  <c r="Q342" i="56"/>
  <c r="Q341" i="56"/>
  <c r="Q340" i="56"/>
  <c r="Q339" i="56"/>
  <c r="Q338" i="56"/>
  <c r="Q337" i="56"/>
  <c r="Q336" i="56"/>
  <c r="Q335" i="56"/>
  <c r="Q334" i="56"/>
  <c r="Q333" i="56"/>
  <c r="Q332" i="56"/>
  <c r="Q331" i="56"/>
  <c r="Q330" i="56"/>
  <c r="Q329" i="56"/>
  <c r="Q328" i="56"/>
  <c r="Q327" i="56"/>
  <c r="Q326" i="56"/>
  <c r="Q325" i="56"/>
  <c r="Q324" i="56"/>
  <c r="Q323" i="56"/>
  <c r="Q322" i="56"/>
  <c r="Q321" i="56"/>
  <c r="Q320" i="56"/>
  <c r="Q319" i="56"/>
  <c r="Q318" i="56"/>
  <c r="Q317" i="56"/>
  <c r="Q316" i="56"/>
  <c r="Q315" i="56"/>
  <c r="Q314" i="56"/>
  <c r="Q313" i="56"/>
  <c r="Q312" i="56"/>
  <c r="Q311" i="56"/>
  <c r="Q310" i="56"/>
  <c r="Q309" i="56"/>
  <c r="Q308" i="56"/>
  <c r="Q307" i="56"/>
  <c r="Q306" i="56"/>
  <c r="Q305" i="56"/>
  <c r="Q304" i="56"/>
  <c r="Q303" i="56"/>
  <c r="Q302" i="56"/>
  <c r="Q301" i="56"/>
  <c r="Q300" i="56"/>
  <c r="Q299" i="56"/>
  <c r="Q298" i="56"/>
  <c r="Q297" i="56"/>
  <c r="Q296" i="56"/>
  <c r="Q295" i="56"/>
  <c r="Q294" i="56"/>
  <c r="Q293" i="56"/>
  <c r="Q292" i="56"/>
  <c r="Q291" i="56"/>
  <c r="Q290" i="56"/>
  <c r="Q289" i="56"/>
  <c r="Q288" i="56"/>
  <c r="Q287" i="56"/>
  <c r="Q286" i="56"/>
  <c r="Q285" i="56"/>
  <c r="Q284" i="56"/>
  <c r="Q283" i="56"/>
  <c r="Q282" i="56"/>
  <c r="Q281" i="56"/>
  <c r="Q280" i="56"/>
  <c r="Q279" i="56"/>
  <c r="Q278" i="56"/>
  <c r="Q277" i="56"/>
  <c r="Q276" i="56"/>
  <c r="Q275" i="56"/>
  <c r="Q274" i="56"/>
  <c r="Q273" i="56"/>
  <c r="Q272" i="56"/>
  <c r="Q271" i="56"/>
  <c r="Q270" i="56"/>
  <c r="Q269" i="56"/>
  <c r="Q268" i="56"/>
  <c r="Q267" i="56"/>
  <c r="Q266" i="56"/>
  <c r="Q265" i="56"/>
  <c r="Q264" i="56"/>
  <c r="Q263" i="56"/>
  <c r="Q262" i="56"/>
  <c r="Q261" i="56"/>
  <c r="Q260" i="56"/>
  <c r="Q259" i="56"/>
  <c r="Q258" i="56"/>
  <c r="Q257" i="56"/>
  <c r="Q256" i="56"/>
  <c r="Q255" i="56"/>
  <c r="Q254" i="56"/>
  <c r="Q253" i="56"/>
  <c r="Q252" i="56"/>
  <c r="Q251" i="56"/>
  <c r="Q250" i="56"/>
  <c r="Q249" i="56"/>
  <c r="Q248" i="56"/>
  <c r="Q247" i="56"/>
  <c r="Q246" i="56"/>
  <c r="Q245" i="56"/>
  <c r="Q244" i="56"/>
  <c r="Q243" i="56"/>
  <c r="Q242" i="56"/>
  <c r="Q241" i="56"/>
  <c r="Q240" i="56"/>
  <c r="Q239" i="56"/>
  <c r="Q238" i="56"/>
  <c r="Q237" i="56"/>
  <c r="Q236" i="56"/>
  <c r="Q235" i="56"/>
  <c r="Q234" i="56"/>
  <c r="Q233" i="56"/>
  <c r="Q232" i="56"/>
  <c r="Q231" i="56"/>
  <c r="Q230" i="56"/>
  <c r="Q229" i="56"/>
  <c r="Q228" i="56"/>
  <c r="Q227" i="56"/>
  <c r="Q226" i="56"/>
  <c r="Q225" i="56"/>
  <c r="Q224" i="56"/>
  <c r="Q223" i="56"/>
  <c r="Q222" i="56"/>
  <c r="Q221" i="56"/>
  <c r="Q220" i="56"/>
  <c r="Q219" i="56"/>
  <c r="Q218" i="56"/>
  <c r="Q217" i="56"/>
  <c r="Q216" i="56"/>
  <c r="Q215" i="56"/>
  <c r="Q214" i="56"/>
  <c r="Q213" i="56"/>
  <c r="Q212" i="56"/>
  <c r="Q211" i="56"/>
  <c r="Q210" i="56"/>
  <c r="Q209" i="56"/>
  <c r="Q208" i="56"/>
  <c r="Q207" i="56"/>
  <c r="Q206" i="56"/>
  <c r="Q205" i="56"/>
  <c r="Q204" i="56"/>
  <c r="Q203" i="56"/>
  <c r="Q202" i="56"/>
  <c r="Q201" i="56"/>
  <c r="Q200" i="56"/>
  <c r="Q199" i="56"/>
  <c r="Q198" i="56"/>
  <c r="Q197" i="56"/>
  <c r="Q196" i="56"/>
  <c r="Q195" i="56"/>
  <c r="Q194" i="56"/>
  <c r="Q193" i="56"/>
  <c r="Q192" i="56"/>
  <c r="Q191" i="56"/>
  <c r="Q190" i="56"/>
  <c r="Q189" i="56"/>
  <c r="Q188" i="56"/>
  <c r="Q187" i="56"/>
  <c r="Q186" i="56"/>
  <c r="Q185" i="56"/>
  <c r="Q184" i="56"/>
  <c r="Q183" i="56"/>
  <c r="Q182" i="56"/>
  <c r="Q181" i="56"/>
  <c r="Q180" i="56"/>
  <c r="Q179" i="56"/>
  <c r="Q178" i="56"/>
  <c r="Q177" i="56"/>
  <c r="Q176" i="56"/>
  <c r="Q175" i="56"/>
  <c r="Q174" i="56"/>
  <c r="Q173" i="56"/>
  <c r="Q172" i="56"/>
  <c r="Q171" i="56"/>
  <c r="Q170" i="56"/>
  <c r="Q169" i="56"/>
  <c r="Q168" i="56"/>
  <c r="Q167" i="56"/>
  <c r="Q166" i="56"/>
  <c r="Q165" i="56"/>
  <c r="Q164" i="56"/>
  <c r="Q163" i="56"/>
  <c r="Q162" i="56"/>
  <c r="Q161" i="56"/>
  <c r="Q160" i="56"/>
  <c r="Q159" i="56"/>
  <c r="Q158" i="56"/>
  <c r="Q157" i="56"/>
  <c r="Q156" i="56"/>
  <c r="Q155" i="56"/>
  <c r="Q154" i="56"/>
  <c r="Q153" i="56"/>
  <c r="Q152" i="56"/>
  <c r="Q151" i="56"/>
  <c r="Q150" i="56"/>
  <c r="Q149" i="56"/>
  <c r="Q148" i="56"/>
  <c r="Q147" i="56"/>
  <c r="Q146" i="56"/>
  <c r="Q145" i="56"/>
  <c r="Q144" i="56"/>
  <c r="Q143" i="56"/>
  <c r="Q142" i="56"/>
  <c r="Q141" i="56"/>
  <c r="Q140" i="56"/>
  <c r="Q139" i="56"/>
  <c r="Q138" i="56"/>
  <c r="Q137" i="56"/>
  <c r="Q136" i="56"/>
  <c r="Q135" i="56"/>
  <c r="Q134" i="56"/>
  <c r="Q133" i="56"/>
  <c r="Q132" i="56"/>
  <c r="Q131" i="56"/>
  <c r="Q130" i="56"/>
  <c r="Q129" i="56"/>
  <c r="Q128" i="56"/>
  <c r="Q127" i="56"/>
  <c r="Q126" i="56"/>
  <c r="Q125" i="56"/>
  <c r="Q124" i="56"/>
  <c r="Q123" i="56"/>
  <c r="Q122" i="56"/>
  <c r="Q121" i="56"/>
  <c r="Q120" i="56"/>
  <c r="Q119" i="56"/>
  <c r="Q118" i="56"/>
  <c r="Q117" i="56"/>
  <c r="Q116" i="56"/>
  <c r="Q115" i="56"/>
  <c r="Q114" i="56"/>
  <c r="Q113" i="56"/>
  <c r="Q112" i="56"/>
  <c r="Q111" i="56"/>
  <c r="Q110" i="56"/>
  <c r="Q109" i="56"/>
  <c r="Q108" i="56"/>
  <c r="Q107" i="56"/>
  <c r="Q106" i="56"/>
  <c r="Q105" i="56"/>
  <c r="Q104" i="56"/>
  <c r="Q103" i="56"/>
  <c r="Q102" i="56"/>
  <c r="Q101" i="56"/>
  <c r="Q100" i="56"/>
  <c r="Q99" i="56"/>
  <c r="Q98" i="56"/>
  <c r="Q97" i="56"/>
  <c r="Q96" i="56"/>
  <c r="Q95" i="56"/>
  <c r="Q94" i="56"/>
  <c r="Q93" i="56"/>
  <c r="Q92" i="56"/>
  <c r="Q91" i="56"/>
  <c r="Q90" i="56"/>
  <c r="Q89" i="56"/>
  <c r="Q88" i="56"/>
  <c r="Q87" i="56"/>
  <c r="Q86" i="56"/>
  <c r="Q85" i="56"/>
  <c r="Q84" i="56"/>
  <c r="Q83" i="56"/>
  <c r="Q82" i="56"/>
  <c r="Q81" i="56"/>
  <c r="Q80" i="56"/>
  <c r="Q79" i="56"/>
  <c r="Q78" i="56"/>
  <c r="Q77" i="56"/>
  <c r="Q76" i="56"/>
  <c r="Q75" i="56"/>
  <c r="Q74" i="56"/>
  <c r="Q73" i="56"/>
  <c r="Q72" i="56"/>
  <c r="Q71" i="56"/>
  <c r="Q70" i="56"/>
  <c r="Q69" i="56"/>
  <c r="Q68" i="56"/>
  <c r="Q67" i="56"/>
  <c r="Q66" i="56"/>
  <c r="Q65" i="56"/>
  <c r="Q64" i="56"/>
  <c r="Q63" i="56"/>
  <c r="Q62" i="56"/>
  <c r="Q61" i="56"/>
  <c r="Q60" i="56"/>
  <c r="Q59" i="56"/>
  <c r="Q58" i="56"/>
  <c r="Q57" i="56"/>
  <c r="Q56" i="56"/>
  <c r="Q55" i="56"/>
  <c r="Q54" i="56"/>
  <c r="Q53" i="56"/>
  <c r="Q52" i="56"/>
  <c r="Q51" i="56"/>
  <c r="Q50" i="56"/>
  <c r="Q49" i="56"/>
  <c r="Q48" i="56"/>
  <c r="Q47" i="56"/>
  <c r="Q46" i="56"/>
  <c r="Q45" i="56"/>
  <c r="Q44" i="56"/>
  <c r="Q43" i="56"/>
  <c r="Q42" i="56"/>
  <c r="Q41" i="56"/>
  <c r="Q40" i="56"/>
  <c r="Q39" i="56"/>
  <c r="Q38" i="56"/>
  <c r="Q37" i="56"/>
  <c r="Q36" i="56"/>
  <c r="Q35" i="56"/>
  <c r="Q34" i="56"/>
  <c r="Q33" i="56"/>
  <c r="Q32" i="56"/>
  <c r="Q31" i="56"/>
  <c r="Q30" i="56"/>
  <c r="Q29" i="56"/>
  <c r="Q28" i="56"/>
  <c r="Q27" i="56"/>
  <c r="Q26" i="56"/>
  <c r="Q25" i="56"/>
  <c r="Q24" i="56"/>
  <c r="Q23" i="56"/>
  <c r="Q22" i="56"/>
  <c r="Q21" i="56"/>
  <c r="Q20" i="56"/>
  <c r="Q19" i="56"/>
  <c r="Q18" i="56"/>
  <c r="Q17" i="56"/>
  <c r="Q16" i="56"/>
  <c r="Q15" i="56"/>
  <c r="Q14" i="56"/>
  <c r="Q13" i="56"/>
  <c r="Q12" i="56"/>
  <c r="Q11" i="56"/>
  <c r="Q10" i="56"/>
  <c r="Q9" i="56"/>
  <c r="Q8" i="56"/>
  <c r="Q7" i="56"/>
  <c r="Q6" i="56"/>
  <c r="Q5" i="56"/>
  <c r="Q4" i="56"/>
  <c r="Q3" i="56"/>
  <c r="Q2" i="56"/>
  <c r="Q531" i="59"/>
  <c r="Q530" i="59"/>
  <c r="Q529" i="59"/>
  <c r="Q528" i="59"/>
  <c r="Q527" i="59"/>
  <c r="Q526" i="59"/>
  <c r="Q525" i="59"/>
  <c r="Q524" i="59"/>
  <c r="Q523" i="59"/>
  <c r="Q522" i="59"/>
  <c r="Q521" i="59"/>
  <c r="Q520" i="59"/>
  <c r="Q519" i="59"/>
  <c r="Q518" i="59"/>
  <c r="Q517" i="59"/>
  <c r="Q516" i="59"/>
  <c r="Q515" i="59"/>
  <c r="Q514" i="59"/>
  <c r="Q513" i="59"/>
  <c r="Q512" i="59"/>
  <c r="Q511" i="59"/>
  <c r="Q510" i="59"/>
  <c r="Q509" i="59"/>
  <c r="Q508" i="59"/>
  <c r="Q507" i="59"/>
  <c r="Q506" i="59"/>
  <c r="Q505" i="59"/>
  <c r="Q504" i="59"/>
  <c r="Q503" i="59"/>
  <c r="Q502" i="59"/>
  <c r="Q501" i="59"/>
  <c r="Q500" i="59"/>
  <c r="Q499" i="59"/>
  <c r="Q498" i="59"/>
  <c r="Q497" i="59"/>
  <c r="Q496" i="59"/>
  <c r="Q495" i="59"/>
  <c r="Q494" i="59"/>
  <c r="Q493" i="59"/>
  <c r="Q492" i="59"/>
  <c r="Q491" i="59"/>
  <c r="Q490" i="59"/>
  <c r="Q489" i="59"/>
  <c r="Q488" i="59"/>
  <c r="Q487" i="59"/>
  <c r="Q486" i="59"/>
  <c r="Q485" i="59"/>
  <c r="Q484" i="59"/>
  <c r="Q483" i="59"/>
  <c r="Q482" i="59"/>
  <c r="Q481" i="59"/>
  <c r="Q480" i="59"/>
  <c r="Q479" i="59"/>
  <c r="Q478" i="59"/>
  <c r="Q477" i="59"/>
  <c r="Q476" i="59"/>
  <c r="Q475" i="59"/>
  <c r="Q474" i="59"/>
  <c r="Q473" i="59"/>
  <c r="Q472" i="59"/>
  <c r="Q471" i="59"/>
  <c r="Q470" i="59"/>
  <c r="Q469" i="59"/>
  <c r="Q468" i="59"/>
  <c r="Q467" i="59"/>
  <c r="Q466" i="59"/>
  <c r="Q465" i="59"/>
  <c r="Q464" i="59"/>
  <c r="Q463" i="59"/>
  <c r="Q462" i="59"/>
  <c r="Q461" i="59"/>
  <c r="Q460" i="59"/>
  <c r="Q459" i="59"/>
  <c r="Q458" i="59"/>
  <c r="Q457" i="59"/>
  <c r="Q456" i="59"/>
  <c r="Q455" i="59"/>
  <c r="Q454" i="59"/>
  <c r="Q453" i="59"/>
  <c r="Q452" i="59"/>
  <c r="Q451" i="59"/>
  <c r="Q450" i="59"/>
  <c r="Q449" i="59"/>
  <c r="Q448" i="59"/>
  <c r="Q447" i="59"/>
  <c r="Q446" i="59"/>
  <c r="Q445" i="59"/>
  <c r="Q444" i="59"/>
  <c r="Q443" i="59"/>
  <c r="Q442" i="59"/>
  <c r="Q441" i="59"/>
  <c r="Q440" i="59"/>
  <c r="Q439" i="59"/>
  <c r="Q438" i="59"/>
  <c r="Q437" i="59"/>
  <c r="Q436" i="59"/>
  <c r="Q435" i="59"/>
  <c r="Q434" i="59"/>
  <c r="Q433" i="59"/>
  <c r="Q432" i="59"/>
  <c r="Q431" i="59"/>
  <c r="Q430" i="59"/>
  <c r="Q429" i="59"/>
  <c r="Q428" i="59"/>
  <c r="Q427" i="59"/>
  <c r="Q426" i="59"/>
  <c r="Q425" i="59"/>
  <c r="Q424" i="59"/>
  <c r="Q423" i="59"/>
  <c r="Q422" i="59"/>
  <c r="Q421" i="59"/>
  <c r="Q420" i="59"/>
  <c r="Q419" i="59"/>
  <c r="Q418" i="59"/>
  <c r="Q417" i="59"/>
  <c r="Q416" i="59"/>
  <c r="Q415" i="59"/>
  <c r="Q414" i="59"/>
  <c r="Q413" i="59"/>
  <c r="Q412" i="59"/>
  <c r="Q411" i="59"/>
  <c r="Q410" i="59"/>
  <c r="Q409" i="59"/>
  <c r="Q408" i="59"/>
  <c r="Q407" i="59"/>
  <c r="Q406" i="59"/>
  <c r="Q405" i="59"/>
  <c r="Q404" i="59"/>
  <c r="Q403" i="59"/>
  <c r="Q402" i="59"/>
  <c r="Q401" i="59"/>
  <c r="Q400" i="59"/>
  <c r="Q399" i="59"/>
  <c r="Q398" i="59"/>
  <c r="Q397" i="59"/>
  <c r="Q396" i="59"/>
  <c r="Q395" i="59"/>
  <c r="Q394" i="59"/>
  <c r="Q393" i="59"/>
  <c r="Q392" i="59"/>
  <c r="Q391" i="59"/>
  <c r="Q390" i="59"/>
  <c r="Q389" i="59"/>
  <c r="Q388" i="59"/>
  <c r="Q387" i="59"/>
  <c r="Q386" i="59"/>
  <c r="Q385" i="59"/>
  <c r="Q384" i="59"/>
  <c r="Q383" i="59"/>
  <c r="Q382" i="59"/>
  <c r="Q381" i="59"/>
  <c r="Q380" i="59"/>
  <c r="Q379" i="59"/>
  <c r="Q378" i="59"/>
  <c r="Q377" i="59"/>
  <c r="Q376" i="59"/>
  <c r="Q375" i="59"/>
  <c r="Q374" i="59"/>
  <c r="Q373" i="59"/>
  <c r="Q372" i="59"/>
  <c r="Q371" i="59"/>
  <c r="Q370" i="59"/>
  <c r="Q369" i="59"/>
  <c r="Q368" i="59"/>
  <c r="Q367" i="59"/>
  <c r="Q366" i="59"/>
  <c r="Q365" i="59"/>
  <c r="Q364" i="59"/>
  <c r="Q363" i="59"/>
  <c r="Q362" i="59"/>
  <c r="Q361" i="59"/>
  <c r="Q360" i="59"/>
  <c r="Q359" i="59"/>
  <c r="Q358" i="59"/>
  <c r="Q357" i="59"/>
  <c r="Q356" i="59"/>
  <c r="Q355" i="59"/>
  <c r="Q354" i="59"/>
  <c r="Q353" i="59"/>
  <c r="Q352" i="59"/>
  <c r="Q351" i="59"/>
  <c r="Q350" i="59"/>
  <c r="Q349" i="59"/>
  <c r="Q348" i="59"/>
  <c r="Q347" i="59"/>
  <c r="Q346" i="59"/>
  <c r="Q345" i="59"/>
  <c r="Q344" i="59"/>
  <c r="Q343" i="59"/>
  <c r="Q342" i="59"/>
  <c r="Q341" i="59"/>
  <c r="Q340" i="59"/>
  <c r="Q339" i="59"/>
  <c r="Q338" i="59"/>
  <c r="Q337" i="59"/>
  <c r="Q336" i="59"/>
  <c r="Q335" i="59"/>
  <c r="Q334" i="59"/>
  <c r="Q333" i="59"/>
  <c r="Q332" i="59"/>
  <c r="Q331" i="59"/>
  <c r="Q330" i="59"/>
  <c r="Q329" i="59"/>
  <c r="Q328" i="59"/>
  <c r="Q327" i="59"/>
  <c r="Q326" i="59"/>
  <c r="Q325" i="59"/>
  <c r="Q324" i="59"/>
  <c r="Q323" i="59"/>
  <c r="Q322" i="59"/>
  <c r="Q321" i="59"/>
  <c r="Q320" i="59"/>
  <c r="Q319" i="59"/>
  <c r="Q318" i="59"/>
  <c r="Q317" i="59"/>
  <c r="Q316" i="59"/>
  <c r="Q315" i="59"/>
  <c r="Q314" i="59"/>
  <c r="Q313" i="59"/>
  <c r="Q312" i="59"/>
  <c r="Q311" i="59"/>
  <c r="Q310" i="59"/>
  <c r="Q309" i="59"/>
  <c r="Q308" i="59"/>
  <c r="Q307" i="59"/>
  <c r="Q306" i="59"/>
  <c r="Q305" i="59"/>
  <c r="Q304" i="59"/>
  <c r="Q303" i="59"/>
  <c r="Q302" i="59"/>
  <c r="Q301" i="59"/>
  <c r="Q300" i="59"/>
  <c r="Q299" i="59"/>
  <c r="Q298" i="59"/>
  <c r="Q297" i="59"/>
  <c r="Q296" i="59"/>
  <c r="Q295" i="59"/>
  <c r="Q294" i="59"/>
  <c r="Q293" i="59"/>
  <c r="Q292" i="59"/>
  <c r="Q291" i="59"/>
  <c r="Q290" i="59"/>
  <c r="Q289" i="59"/>
  <c r="Q288" i="59"/>
  <c r="Q287" i="59"/>
  <c r="Q286" i="59"/>
  <c r="Q285" i="59"/>
  <c r="Q284" i="59"/>
  <c r="Q283" i="59"/>
  <c r="Q282" i="59"/>
  <c r="Q281" i="59"/>
  <c r="Q280" i="59"/>
  <c r="Q279" i="59"/>
  <c r="Q278" i="59"/>
  <c r="Q277" i="59"/>
  <c r="Q276" i="59"/>
  <c r="Q275" i="59"/>
  <c r="Q274" i="59"/>
  <c r="Q273" i="59"/>
  <c r="Q272" i="59"/>
  <c r="Q271" i="59"/>
  <c r="Q270" i="59"/>
  <c r="Q269" i="59"/>
  <c r="Q268" i="59"/>
  <c r="Q267" i="59"/>
  <c r="Q266" i="59"/>
  <c r="Q265" i="59"/>
  <c r="Q264" i="59"/>
  <c r="Q263" i="59"/>
  <c r="Q262" i="59"/>
  <c r="Q261" i="59"/>
  <c r="Q260" i="59"/>
  <c r="Q259" i="59"/>
  <c r="Q258" i="59"/>
  <c r="Q257" i="59"/>
  <c r="Q256" i="59"/>
  <c r="Q255" i="59"/>
  <c r="Q254" i="59"/>
  <c r="Q253" i="59"/>
  <c r="Q252" i="59"/>
  <c r="Q251" i="59"/>
  <c r="Q250" i="59"/>
  <c r="Q249" i="59"/>
  <c r="Q248" i="59"/>
  <c r="Q247" i="59"/>
  <c r="Q246" i="59"/>
  <c r="Q245" i="59"/>
  <c r="Q244" i="59"/>
  <c r="Q243" i="59"/>
  <c r="Q242" i="59"/>
  <c r="Q241" i="59"/>
  <c r="Q240" i="59"/>
  <c r="Q239" i="59"/>
  <c r="Q238" i="59"/>
  <c r="Q237" i="59"/>
  <c r="Q236" i="59"/>
  <c r="Q235" i="59"/>
  <c r="Q234" i="59"/>
  <c r="Q233" i="59"/>
  <c r="Q232" i="59"/>
  <c r="Q231" i="59"/>
  <c r="Q230" i="59"/>
  <c r="Q229" i="59"/>
  <c r="Q228" i="59"/>
  <c r="Q227" i="59"/>
  <c r="Q226" i="59"/>
  <c r="Q225" i="59"/>
  <c r="Q224" i="59"/>
  <c r="Q223" i="59"/>
  <c r="Q222" i="59"/>
  <c r="Q221" i="59"/>
  <c r="Q220" i="59"/>
  <c r="Q219" i="59"/>
  <c r="Q218" i="59"/>
  <c r="Q217" i="59"/>
  <c r="Q216" i="59"/>
  <c r="Q215" i="59"/>
  <c r="Q214" i="59"/>
  <c r="Q213" i="59"/>
  <c r="Q212" i="59"/>
  <c r="Q211" i="59"/>
  <c r="Q210" i="59"/>
  <c r="Q209" i="59"/>
  <c r="Q208" i="59"/>
  <c r="Q207" i="59"/>
  <c r="Q206" i="59"/>
  <c r="Q205" i="59"/>
  <c r="Q204" i="59"/>
  <c r="Q203" i="59"/>
  <c r="Q202" i="59"/>
  <c r="Q201" i="59"/>
  <c r="Q200" i="59"/>
  <c r="Q199" i="59"/>
  <c r="Q198" i="59"/>
  <c r="Q197" i="59"/>
  <c r="Q196" i="59"/>
  <c r="Q195" i="59"/>
  <c r="Q194" i="59"/>
  <c r="Q193" i="59"/>
  <c r="Q192" i="59"/>
  <c r="Q191" i="59"/>
  <c r="Q190" i="59"/>
  <c r="Q189" i="59"/>
  <c r="Q188" i="59"/>
  <c r="Q187" i="59"/>
  <c r="Q186" i="59"/>
  <c r="Q185" i="59"/>
  <c r="Q184" i="59"/>
  <c r="Q183" i="59"/>
  <c r="Q182" i="59"/>
  <c r="Q181" i="59"/>
  <c r="Q180" i="59"/>
  <c r="Q179" i="59"/>
  <c r="Q178" i="59"/>
  <c r="Q177" i="59"/>
  <c r="Q176" i="59"/>
  <c r="Q175" i="59"/>
  <c r="Q174" i="59"/>
  <c r="Q173" i="59"/>
  <c r="Q172" i="59"/>
  <c r="Q171" i="59"/>
  <c r="Q170" i="59"/>
  <c r="Q169" i="59"/>
  <c r="Q168" i="59"/>
  <c r="Q167" i="59"/>
  <c r="Q166" i="59"/>
  <c r="Q165" i="59"/>
  <c r="Q164" i="59"/>
  <c r="Q163" i="59"/>
  <c r="Q162" i="59"/>
  <c r="Q161" i="59"/>
  <c r="Q160" i="59"/>
  <c r="Q159" i="59"/>
  <c r="Q158" i="59"/>
  <c r="Q157" i="59"/>
  <c r="Q156" i="59"/>
  <c r="Q155" i="59"/>
  <c r="Q154" i="59"/>
  <c r="Q153" i="59"/>
  <c r="Q152" i="59"/>
  <c r="Q151" i="59"/>
  <c r="Q150" i="59"/>
  <c r="Q149" i="59"/>
  <c r="Q148" i="59"/>
  <c r="Q147" i="59"/>
  <c r="Q146" i="59"/>
  <c r="Q145" i="59"/>
  <c r="Q144" i="59"/>
  <c r="Q143" i="59"/>
  <c r="Q142" i="59"/>
  <c r="Q141" i="59"/>
  <c r="Q140" i="59"/>
  <c r="Q139" i="59"/>
  <c r="Q138" i="59"/>
  <c r="Q137" i="59"/>
  <c r="Q136" i="59"/>
  <c r="Q135" i="59"/>
  <c r="Q134" i="59"/>
  <c r="Q133" i="59"/>
  <c r="Q132" i="59"/>
  <c r="Q131" i="59"/>
  <c r="Q130" i="59"/>
  <c r="Q129" i="59"/>
  <c r="Q128" i="59"/>
  <c r="Q127" i="59"/>
  <c r="Q126" i="59"/>
  <c r="Q125" i="59"/>
  <c r="Q124" i="59"/>
  <c r="Q123" i="59"/>
  <c r="Q122" i="59"/>
  <c r="Q121" i="59"/>
  <c r="Q120" i="59"/>
  <c r="Q119" i="59"/>
  <c r="Q118" i="59"/>
  <c r="Q117" i="59"/>
  <c r="Q116" i="59"/>
  <c r="Q115" i="59"/>
  <c r="Q114" i="59"/>
  <c r="Q113" i="59"/>
  <c r="Q112" i="59"/>
  <c r="Q111" i="59"/>
  <c r="Q110" i="59"/>
  <c r="Q109" i="59"/>
  <c r="Q108" i="59"/>
  <c r="Q107" i="59"/>
  <c r="Q106" i="59"/>
  <c r="Q105" i="59"/>
  <c r="Q104" i="59"/>
  <c r="Q103" i="59"/>
  <c r="Q102" i="59"/>
  <c r="Q101" i="59"/>
  <c r="Q100" i="59"/>
  <c r="Q99" i="59"/>
  <c r="Q98" i="59"/>
  <c r="Q97" i="59"/>
  <c r="Q96" i="59"/>
  <c r="Q95" i="59"/>
  <c r="Q94" i="59"/>
  <c r="Q93" i="59"/>
  <c r="Q92" i="59"/>
  <c r="Q91" i="59"/>
  <c r="Q90" i="59"/>
  <c r="Q89" i="59"/>
  <c r="Q88" i="59"/>
  <c r="Q87" i="59"/>
  <c r="Q86" i="59"/>
  <c r="Q85" i="59"/>
  <c r="Q84" i="59"/>
  <c r="Q83" i="59"/>
  <c r="Q82" i="59"/>
  <c r="Q81" i="59"/>
  <c r="Q80" i="59"/>
  <c r="Q79" i="59"/>
  <c r="Q78" i="59"/>
  <c r="Q77" i="59"/>
  <c r="Q76" i="59"/>
  <c r="Q75" i="59"/>
  <c r="Q74" i="59"/>
  <c r="Q73" i="59"/>
  <c r="Q72" i="59"/>
  <c r="Q71" i="59"/>
  <c r="Q70" i="59"/>
  <c r="Q69" i="59"/>
  <c r="Q68" i="59"/>
  <c r="Q67" i="59"/>
  <c r="Q66" i="59"/>
  <c r="Q65" i="59"/>
  <c r="Q64" i="59"/>
  <c r="Q63" i="59"/>
  <c r="Q62" i="59"/>
  <c r="Q61" i="59"/>
  <c r="Q60" i="59"/>
  <c r="Q59" i="59"/>
  <c r="Q58" i="59"/>
  <c r="Q57" i="59"/>
  <c r="Q56" i="59"/>
  <c r="Q55" i="59"/>
  <c r="Q54" i="59"/>
  <c r="Q53" i="59"/>
  <c r="Q52" i="59"/>
  <c r="Q51" i="59"/>
  <c r="Q50" i="59"/>
  <c r="Q49" i="59"/>
  <c r="Q48" i="59"/>
  <c r="Q47" i="59"/>
  <c r="Q46" i="59"/>
  <c r="Q45" i="59"/>
  <c r="Q44" i="59"/>
  <c r="Q43" i="59"/>
  <c r="Q42" i="59"/>
  <c r="Q41" i="59"/>
  <c r="Q40" i="59"/>
  <c r="Q39" i="59"/>
  <c r="Q38" i="59"/>
  <c r="Q37" i="59"/>
  <c r="Q36" i="59"/>
  <c r="Q35" i="59"/>
  <c r="Q34" i="59"/>
  <c r="Q33" i="59"/>
  <c r="Q32" i="59"/>
  <c r="Q31" i="59"/>
  <c r="Q30" i="59"/>
  <c r="Q29" i="59"/>
  <c r="Q28" i="59"/>
  <c r="Q27" i="59"/>
  <c r="Q26" i="59"/>
  <c r="Q25" i="59"/>
  <c r="Q24" i="59"/>
  <c r="Q23" i="59"/>
  <c r="Q22" i="59"/>
  <c r="Q21" i="59"/>
  <c r="Q20" i="59"/>
  <c r="Q19" i="59"/>
  <c r="Q18" i="59"/>
  <c r="Q17" i="59"/>
  <c r="Q16" i="59"/>
  <c r="Q15" i="59"/>
  <c r="Q14" i="59"/>
  <c r="Q13" i="59"/>
  <c r="Q12" i="59"/>
  <c r="Q11" i="59"/>
  <c r="Q10" i="59"/>
  <c r="Q9" i="59"/>
  <c r="Q8" i="59"/>
  <c r="Q7" i="59"/>
  <c r="Q6" i="59"/>
  <c r="Q5" i="59"/>
  <c r="Q4" i="59"/>
  <c r="Q3" i="59"/>
  <c r="Q2" i="59"/>
  <c r="Q3" i="61"/>
  <c r="Q4" i="61"/>
  <c r="Q5" i="61"/>
  <c r="Q6" i="61"/>
  <c r="Q7" i="61"/>
  <c r="Q8" i="61"/>
  <c r="Q9" i="61"/>
  <c r="Q10" i="61"/>
  <c r="Q11" i="61"/>
  <c r="Q12" i="61"/>
  <c r="Q13" i="61"/>
  <c r="Q14" i="61"/>
  <c r="Q15" i="61"/>
  <c r="Q16" i="61"/>
  <c r="Q17" i="61"/>
  <c r="Q18" i="61"/>
  <c r="Q19" i="61"/>
  <c r="Q20" i="61"/>
  <c r="Q21" i="61"/>
  <c r="Q22" i="61"/>
  <c r="Q23" i="61"/>
  <c r="Q24" i="61"/>
  <c r="Q25" i="61"/>
  <c r="Q26" i="61"/>
  <c r="Q27" i="61"/>
  <c r="Q28" i="61"/>
  <c r="Q29" i="61"/>
  <c r="Q30" i="61"/>
  <c r="Q31" i="61"/>
  <c r="Q32" i="61"/>
  <c r="Q33" i="61"/>
  <c r="Q34" i="61"/>
  <c r="Q35" i="61"/>
  <c r="Q36" i="61"/>
  <c r="Q37" i="61"/>
  <c r="Q38" i="61"/>
  <c r="Q39" i="61"/>
  <c r="Q40" i="61"/>
  <c r="Q41" i="61"/>
  <c r="Q42" i="61"/>
  <c r="Q43" i="61"/>
  <c r="Q44" i="61"/>
  <c r="Q45" i="61"/>
  <c r="Q46" i="61"/>
  <c r="Q47" i="61"/>
  <c r="Q48" i="61"/>
  <c r="Q49" i="61"/>
  <c r="Q50" i="61"/>
  <c r="Q51" i="61"/>
  <c r="Q52" i="61"/>
  <c r="Q53" i="61"/>
  <c r="Q54" i="61"/>
  <c r="Q55" i="61"/>
  <c r="Q56" i="61"/>
  <c r="Q57" i="61"/>
  <c r="Q58" i="61"/>
  <c r="Q59" i="61"/>
  <c r="Q60" i="61"/>
  <c r="Q61" i="61"/>
  <c r="Q62" i="61"/>
  <c r="Q63" i="61"/>
  <c r="Q64" i="61"/>
  <c r="Q65" i="61"/>
  <c r="Q66" i="61"/>
  <c r="Q67" i="61"/>
  <c r="Q68" i="61"/>
  <c r="Q69" i="61"/>
  <c r="Q70" i="61"/>
  <c r="Q71" i="61"/>
  <c r="Q72" i="61"/>
  <c r="Q73" i="61"/>
  <c r="Q74" i="61"/>
  <c r="Q75" i="61"/>
  <c r="Q76" i="61"/>
  <c r="Q77" i="61"/>
  <c r="Q78" i="61"/>
  <c r="Q79" i="61"/>
  <c r="Q80" i="61"/>
  <c r="Q81" i="61"/>
  <c r="Q82" i="61"/>
  <c r="Q83" i="61"/>
  <c r="Q84" i="61"/>
  <c r="Q85" i="61"/>
  <c r="Q86" i="61"/>
  <c r="Q87" i="61"/>
  <c r="Q88" i="61"/>
  <c r="Q89" i="61"/>
  <c r="Q90" i="61"/>
  <c r="Q91" i="61"/>
  <c r="Q92" i="61"/>
  <c r="Q93" i="61"/>
  <c r="Q94" i="61"/>
  <c r="Q95" i="61"/>
  <c r="Q96" i="61"/>
  <c r="Q97" i="61"/>
  <c r="Q98" i="61"/>
  <c r="Q99" i="61"/>
  <c r="Q100" i="61"/>
  <c r="Q101" i="61"/>
  <c r="Q102" i="61"/>
  <c r="Q103" i="61"/>
  <c r="Q104" i="61"/>
  <c r="Q105" i="61"/>
  <c r="Q106" i="61"/>
  <c r="Q107" i="61"/>
  <c r="Q108" i="61"/>
  <c r="Q109" i="61"/>
  <c r="Q110" i="61"/>
  <c r="Q111" i="61"/>
  <c r="Q112" i="61"/>
  <c r="Q113" i="61"/>
  <c r="Q114" i="61"/>
  <c r="Q115" i="61"/>
  <c r="Q116" i="61"/>
  <c r="Q117" i="61"/>
  <c r="Q118" i="61"/>
  <c r="Q119" i="61"/>
  <c r="Q120" i="61"/>
  <c r="Q121" i="61"/>
  <c r="Q122" i="61"/>
  <c r="Q123" i="61"/>
  <c r="Q124" i="61"/>
  <c r="Q125" i="61"/>
  <c r="Q126" i="61"/>
  <c r="Q127" i="61"/>
  <c r="Q128" i="61"/>
  <c r="Q129" i="61"/>
  <c r="Q130" i="61"/>
  <c r="Q131" i="61"/>
  <c r="Q132" i="61"/>
  <c r="Q133" i="61"/>
  <c r="Q134" i="61"/>
  <c r="Q135" i="61"/>
  <c r="Q136" i="61"/>
  <c r="Q137" i="61"/>
  <c r="Q138" i="61"/>
  <c r="Q139" i="61"/>
  <c r="Q140" i="61"/>
  <c r="Q141" i="61"/>
  <c r="Q142" i="61"/>
  <c r="Q143" i="61"/>
  <c r="Q144" i="61"/>
  <c r="Q145" i="61"/>
  <c r="Q146" i="61"/>
  <c r="Q147" i="61"/>
  <c r="Q148" i="61"/>
  <c r="Q149" i="61"/>
  <c r="Q150" i="61"/>
  <c r="Q151" i="61"/>
  <c r="Q152" i="61"/>
  <c r="Q153" i="61"/>
  <c r="Q154" i="61"/>
  <c r="Q155" i="61"/>
  <c r="Q156" i="61"/>
  <c r="Q157" i="61"/>
  <c r="Q158" i="61"/>
  <c r="Q159" i="61"/>
  <c r="Q160" i="61"/>
  <c r="Q161" i="61"/>
  <c r="Q162" i="61"/>
  <c r="Q163" i="61"/>
  <c r="Q164" i="61"/>
  <c r="Q165" i="61"/>
  <c r="Q166" i="61"/>
  <c r="Q167" i="61"/>
  <c r="Q168" i="61"/>
  <c r="Q169" i="61"/>
  <c r="Q170" i="61"/>
  <c r="Q171" i="61"/>
  <c r="Q172" i="61"/>
  <c r="Q173" i="61"/>
  <c r="Q174" i="61"/>
  <c r="Q175" i="61"/>
  <c r="Q176" i="61"/>
  <c r="Q177" i="61"/>
  <c r="Q178" i="61"/>
  <c r="Q179" i="61"/>
  <c r="Q180" i="61"/>
  <c r="Q181" i="61"/>
  <c r="Q182" i="61"/>
  <c r="Q183" i="61"/>
  <c r="Q184" i="61"/>
  <c r="Q185" i="61"/>
  <c r="Q186" i="61"/>
  <c r="Q187" i="61"/>
  <c r="Q188" i="61"/>
  <c r="Q189" i="61"/>
  <c r="Q190" i="61"/>
  <c r="Q191" i="61"/>
  <c r="Q192" i="61"/>
  <c r="Q193" i="61"/>
  <c r="Q194" i="61"/>
  <c r="Q195" i="61"/>
  <c r="Q196" i="61"/>
  <c r="Q197" i="61"/>
  <c r="Q198" i="61"/>
  <c r="Q199" i="61"/>
  <c r="Q200" i="61"/>
  <c r="Q201" i="61"/>
  <c r="Q202" i="61"/>
  <c r="Q203" i="61"/>
  <c r="Q204" i="61"/>
  <c r="Q205" i="61"/>
  <c r="Q206" i="61"/>
  <c r="Q207" i="61"/>
  <c r="Q208" i="61"/>
  <c r="Q209" i="61"/>
  <c r="Q210" i="61"/>
  <c r="Q211" i="61"/>
  <c r="Q212" i="61"/>
  <c r="Q213" i="61"/>
  <c r="Q214" i="61"/>
  <c r="Q215" i="61"/>
  <c r="Q216" i="61"/>
  <c r="Q217" i="61"/>
  <c r="Q218" i="61"/>
  <c r="Q219" i="61"/>
  <c r="Q220" i="61"/>
  <c r="Q221" i="61"/>
  <c r="Q222" i="61"/>
  <c r="Q223" i="61"/>
  <c r="Q224" i="61"/>
  <c r="Q225" i="61"/>
  <c r="Q226" i="61"/>
  <c r="Q227" i="61"/>
  <c r="Q228" i="61"/>
  <c r="Q229" i="61"/>
  <c r="Q230" i="61"/>
  <c r="Q231" i="61"/>
  <c r="Q232" i="61"/>
  <c r="Q233" i="61"/>
  <c r="Q234" i="61"/>
  <c r="Q235" i="61"/>
  <c r="Q236" i="61"/>
  <c r="Q237" i="61"/>
  <c r="Q238" i="61"/>
  <c r="Q239" i="61"/>
  <c r="Q240" i="61"/>
  <c r="Q241" i="61"/>
  <c r="Q242" i="61"/>
  <c r="Q243" i="61"/>
  <c r="Q244" i="61"/>
  <c r="Q245" i="61"/>
  <c r="Q246" i="61"/>
  <c r="Q247" i="61"/>
  <c r="Q248" i="61"/>
  <c r="Q249" i="61"/>
  <c r="Q250" i="61"/>
  <c r="Q251" i="61"/>
  <c r="Q252" i="61"/>
  <c r="Q253" i="61"/>
  <c r="Q254" i="61"/>
  <c r="Q255" i="61"/>
  <c r="Q256" i="61"/>
  <c r="Q257" i="61"/>
  <c r="Q258" i="61"/>
  <c r="Q259" i="61"/>
  <c r="Q260" i="61"/>
  <c r="Q261" i="61"/>
  <c r="Q262" i="61"/>
  <c r="Q263" i="61"/>
  <c r="Q264" i="61"/>
  <c r="Q265" i="61"/>
  <c r="Q266" i="61"/>
  <c r="Q267" i="61"/>
  <c r="Q268" i="61"/>
  <c r="Q269" i="61"/>
  <c r="Q270" i="61"/>
  <c r="Q271" i="61"/>
  <c r="Q272" i="61"/>
  <c r="Q273" i="61"/>
  <c r="Q274" i="61"/>
  <c r="Q275" i="61"/>
  <c r="Q276" i="61"/>
  <c r="Q277" i="61"/>
  <c r="Q278" i="61"/>
  <c r="Q279" i="61"/>
  <c r="Q280" i="61"/>
  <c r="Q281" i="61"/>
  <c r="Q282" i="61"/>
  <c r="Q283" i="61"/>
  <c r="Q284" i="61"/>
  <c r="Q285" i="61"/>
  <c r="Q286" i="61"/>
  <c r="Q287" i="61"/>
  <c r="Q288" i="61"/>
  <c r="Q289" i="61"/>
  <c r="Q290" i="61"/>
  <c r="Q291" i="61"/>
  <c r="Q292" i="61"/>
  <c r="Q293" i="61"/>
  <c r="Q294" i="61"/>
  <c r="Q295" i="61"/>
  <c r="Q296" i="61"/>
  <c r="Q297" i="61"/>
  <c r="Q298" i="61"/>
  <c r="Q299" i="61"/>
  <c r="Q300" i="61"/>
  <c r="Q301" i="61"/>
  <c r="Q302" i="61"/>
  <c r="Q303" i="61"/>
  <c r="Q304" i="61"/>
  <c r="Q305" i="61"/>
  <c r="Q306" i="61"/>
  <c r="Q307" i="61"/>
  <c r="Q308" i="61"/>
  <c r="Q309" i="61"/>
  <c r="Q310" i="61"/>
  <c r="Q311" i="61"/>
  <c r="Q312" i="61"/>
  <c r="Q313" i="61"/>
  <c r="Q314" i="61"/>
  <c r="Q315" i="61"/>
  <c r="Q316" i="61"/>
  <c r="Q317" i="61"/>
  <c r="Q318" i="61"/>
  <c r="Q319" i="61"/>
  <c r="Q320" i="61"/>
  <c r="Q321" i="61"/>
  <c r="Q322" i="61"/>
  <c r="Q323" i="61"/>
  <c r="Q324" i="61"/>
  <c r="Q325" i="61"/>
  <c r="Q326" i="61"/>
  <c r="Q327" i="61"/>
  <c r="Q328" i="61"/>
  <c r="Q329" i="61"/>
  <c r="Q330" i="61"/>
  <c r="Q331" i="61"/>
  <c r="Q332" i="61"/>
  <c r="Q333" i="61"/>
  <c r="Q334" i="61"/>
  <c r="Q335" i="61"/>
  <c r="Q336" i="61"/>
  <c r="Q337" i="61"/>
  <c r="Q338" i="61"/>
  <c r="Q339" i="61"/>
  <c r="Q340" i="61"/>
  <c r="Q341" i="61"/>
  <c r="Q342" i="61"/>
  <c r="Q343" i="61"/>
  <c r="Q344" i="61"/>
  <c r="Q345" i="61"/>
  <c r="Q346" i="61"/>
  <c r="Q347" i="61"/>
  <c r="Q348" i="61"/>
  <c r="Q349" i="61"/>
  <c r="Q350" i="61"/>
  <c r="Q351" i="61"/>
  <c r="Q352" i="61"/>
  <c r="Q353" i="61"/>
  <c r="Q354" i="61"/>
  <c r="Q355" i="61"/>
  <c r="Q356" i="61"/>
  <c r="Q357" i="61"/>
  <c r="Q358" i="61"/>
  <c r="Q359" i="61"/>
  <c r="Q360" i="61"/>
  <c r="Q361" i="61"/>
  <c r="Q362" i="61"/>
  <c r="Q363" i="61"/>
  <c r="Q364" i="61"/>
  <c r="Q365" i="61"/>
  <c r="Q366" i="61"/>
  <c r="Q367" i="61"/>
  <c r="Q368" i="61"/>
  <c r="Q369" i="61"/>
  <c r="Q370" i="61"/>
  <c r="Q371" i="61"/>
  <c r="Q372" i="61"/>
  <c r="Q373" i="61"/>
  <c r="Q374" i="61"/>
  <c r="Q375" i="61"/>
  <c r="Q376" i="61"/>
  <c r="Q377" i="61"/>
  <c r="Q378" i="61"/>
  <c r="Q379" i="61"/>
  <c r="Q380" i="61"/>
  <c r="Q381" i="61"/>
  <c r="Q382" i="61"/>
  <c r="Q383" i="61"/>
  <c r="Q384" i="61"/>
  <c r="Q385" i="61"/>
  <c r="Q386" i="61"/>
  <c r="Q387" i="61"/>
  <c r="Q388" i="61"/>
  <c r="Q389" i="61"/>
  <c r="Q390" i="61"/>
  <c r="Q391" i="61"/>
  <c r="Q392" i="61"/>
  <c r="Q393" i="61"/>
  <c r="Q394" i="61"/>
  <c r="Q395" i="61"/>
  <c r="Q396" i="61"/>
  <c r="Q397" i="61"/>
  <c r="Q398" i="61"/>
  <c r="Q399" i="61"/>
  <c r="Q400" i="61"/>
  <c r="Q401" i="61"/>
  <c r="Q402" i="61"/>
  <c r="Q403" i="61"/>
  <c r="Q404" i="61"/>
  <c r="Q405" i="61"/>
  <c r="Q406" i="61"/>
  <c r="Q407" i="61"/>
  <c r="Q408" i="61"/>
  <c r="Q409" i="61"/>
  <c r="Q410" i="61"/>
  <c r="Q411" i="61"/>
  <c r="Q412" i="61"/>
  <c r="Q413" i="61"/>
  <c r="Q414" i="61"/>
  <c r="Q415" i="61"/>
  <c r="Q416" i="61"/>
  <c r="Q417" i="61"/>
  <c r="Q418" i="61"/>
  <c r="Q419" i="61"/>
  <c r="Q420" i="61"/>
  <c r="Q421" i="61"/>
  <c r="Q422" i="61"/>
  <c r="Q423" i="61"/>
  <c r="Q424" i="61"/>
  <c r="Q425" i="61"/>
  <c r="Q426" i="61"/>
  <c r="Q427" i="61"/>
  <c r="Q428" i="61"/>
  <c r="Q429" i="61"/>
  <c r="Q430" i="61"/>
  <c r="Q431" i="61"/>
  <c r="Q432" i="61"/>
  <c r="Q433" i="61"/>
  <c r="Q434" i="61"/>
  <c r="Q435" i="61"/>
  <c r="Q436" i="61"/>
  <c r="Q437" i="61"/>
  <c r="Q438" i="61"/>
  <c r="Q439" i="61"/>
  <c r="Q440" i="61"/>
  <c r="Q441" i="61"/>
  <c r="Q442" i="61"/>
  <c r="Q443" i="61"/>
  <c r="Q444" i="61"/>
  <c r="Q445" i="61"/>
  <c r="Q446" i="61"/>
  <c r="Q447" i="61"/>
  <c r="Q448" i="61"/>
  <c r="Q449" i="61"/>
  <c r="Q450" i="61"/>
  <c r="Q451" i="61"/>
  <c r="Q452" i="61"/>
  <c r="Q453" i="61"/>
  <c r="Q454" i="61"/>
  <c r="Q455" i="61"/>
  <c r="Q456" i="61"/>
  <c r="Q457" i="61"/>
  <c r="Q458" i="61"/>
  <c r="Q459" i="61"/>
  <c r="Q460" i="61"/>
  <c r="Q461" i="61"/>
  <c r="Q462" i="61"/>
  <c r="Q463" i="61"/>
  <c r="Q464" i="61"/>
  <c r="Q465" i="61"/>
  <c r="Q466" i="61"/>
  <c r="Q467" i="61"/>
  <c r="Q468" i="61"/>
  <c r="Q469" i="61"/>
  <c r="Q470" i="61"/>
  <c r="Q471" i="61"/>
  <c r="Q472" i="61"/>
  <c r="Q473" i="61"/>
  <c r="Q474" i="61"/>
  <c r="Q475" i="61"/>
  <c r="Q476" i="61"/>
  <c r="Q477" i="61"/>
  <c r="Q478" i="61"/>
  <c r="Q479" i="61"/>
  <c r="Q480" i="61"/>
  <c r="Q481" i="61"/>
  <c r="Q482" i="61"/>
  <c r="Q483" i="61"/>
  <c r="Q484" i="61"/>
  <c r="Q485" i="61"/>
  <c r="Q486" i="61"/>
  <c r="Q487" i="61"/>
  <c r="Q488" i="61"/>
  <c r="Q489" i="61"/>
  <c r="Q490" i="61"/>
  <c r="Q491" i="61"/>
  <c r="Q492" i="61"/>
  <c r="Q493" i="61"/>
  <c r="Q494" i="61"/>
  <c r="Q495" i="61"/>
  <c r="Q496" i="61"/>
  <c r="Q497" i="61"/>
  <c r="Q498" i="61"/>
  <c r="Q499" i="61"/>
  <c r="Q500" i="61"/>
  <c r="Q501" i="61"/>
  <c r="Q502" i="61"/>
  <c r="Q503" i="61"/>
  <c r="Q504" i="61"/>
  <c r="Q505" i="61"/>
  <c r="Q506" i="61"/>
  <c r="Q507" i="61"/>
  <c r="Q508" i="61"/>
  <c r="Q509" i="61"/>
  <c r="Q510" i="61"/>
  <c r="Q511" i="61"/>
  <c r="Q512" i="61"/>
  <c r="Q513" i="61"/>
  <c r="Q514" i="61"/>
  <c r="Q515" i="61"/>
  <c r="Q516" i="61"/>
  <c r="Q517" i="61"/>
  <c r="Q518" i="61"/>
  <c r="Q519" i="61"/>
  <c r="Q520" i="61"/>
  <c r="Q521" i="61"/>
  <c r="Q522" i="61"/>
  <c r="Q523" i="61"/>
  <c r="Q524" i="61"/>
  <c r="Q525" i="61"/>
  <c r="Q526" i="61"/>
  <c r="Q527" i="61"/>
  <c r="Q528" i="61"/>
  <c r="Q529" i="61"/>
  <c r="Q530" i="61"/>
  <c r="Q531" i="61"/>
  <c r="Q532" i="61"/>
  <c r="Q533" i="61"/>
  <c r="Q534" i="61"/>
  <c r="Q535" i="61"/>
  <c r="Q536" i="61"/>
  <c r="Q537" i="61"/>
  <c r="Q538" i="61"/>
  <c r="Q539" i="61"/>
  <c r="Q540" i="61"/>
  <c r="Q541" i="61"/>
  <c r="Q542" i="61"/>
  <c r="Q543" i="61"/>
  <c r="Q544" i="61"/>
  <c r="Q545" i="61"/>
  <c r="Q546" i="61"/>
  <c r="Q547" i="61"/>
  <c r="Q548" i="61"/>
  <c r="Q549" i="61"/>
  <c r="Q550" i="61"/>
  <c r="Q2" i="61"/>
  <c r="P532" i="61"/>
  <c r="R532" i="61"/>
  <c r="S532" i="61" s="1"/>
  <c r="P533" i="61"/>
  <c r="R533" i="61"/>
  <c r="S533" i="61" s="1"/>
  <c r="P534" i="61"/>
  <c r="R534" i="61"/>
  <c r="S534" i="61" s="1"/>
  <c r="P535" i="61"/>
  <c r="R535" i="61"/>
  <c r="S535" i="61" s="1"/>
  <c r="P536" i="61"/>
  <c r="R536" i="61"/>
  <c r="S536" i="61" s="1"/>
  <c r="P537" i="61"/>
  <c r="R537" i="61"/>
  <c r="S537" i="61" s="1"/>
  <c r="P538" i="61"/>
  <c r="R538" i="61"/>
  <c r="P539" i="61"/>
  <c r="R539" i="61"/>
  <c r="S539" i="61" s="1"/>
  <c r="P540" i="61"/>
  <c r="R540" i="61"/>
  <c r="S540" i="61" s="1"/>
  <c r="P541" i="61"/>
  <c r="R541" i="61"/>
  <c r="T541" i="61" s="1"/>
  <c r="P542" i="61"/>
  <c r="R542" i="61"/>
  <c r="T542" i="61" s="1"/>
  <c r="P543" i="61"/>
  <c r="R543" i="61"/>
  <c r="S543" i="61" s="1"/>
  <c r="P544" i="61"/>
  <c r="R544" i="61"/>
  <c r="S544" i="61" s="1"/>
  <c r="P545" i="61"/>
  <c r="R545" i="61"/>
  <c r="S545" i="61" s="1"/>
  <c r="P546" i="61"/>
  <c r="R546" i="61"/>
  <c r="P547" i="61"/>
  <c r="R547" i="61"/>
  <c r="S547" i="61" s="1"/>
  <c r="P548" i="61"/>
  <c r="R548" i="61"/>
  <c r="S548" i="61" s="1"/>
  <c r="P549" i="61"/>
  <c r="R549" i="61"/>
  <c r="S549" i="61" s="1"/>
  <c r="P550" i="61"/>
  <c r="R550" i="61"/>
  <c r="S550" i="61" s="1"/>
  <c r="R531" i="61"/>
  <c r="S531" i="61" s="1"/>
  <c r="P531" i="61"/>
  <c r="R530" i="61"/>
  <c r="U530" i="61" s="1"/>
  <c r="P530" i="61"/>
  <c r="R529" i="61"/>
  <c r="U529" i="61" s="1"/>
  <c r="P529" i="61"/>
  <c r="R528" i="61"/>
  <c r="P528" i="61"/>
  <c r="R527" i="61"/>
  <c r="U527" i="61" s="1"/>
  <c r="P527" i="61"/>
  <c r="R526" i="61"/>
  <c r="T526" i="61" s="1"/>
  <c r="P526" i="61"/>
  <c r="R525" i="61"/>
  <c r="U525" i="61" s="1"/>
  <c r="P525" i="61"/>
  <c r="R524" i="61"/>
  <c r="P524" i="61"/>
  <c r="R523" i="61"/>
  <c r="P523" i="61"/>
  <c r="R522" i="61"/>
  <c r="U522" i="61" s="1"/>
  <c r="P522" i="61"/>
  <c r="R521" i="61"/>
  <c r="P521" i="61"/>
  <c r="R520" i="61"/>
  <c r="U520" i="61" s="1"/>
  <c r="P520" i="61"/>
  <c r="R519" i="61"/>
  <c r="S519" i="61" s="1"/>
  <c r="P519" i="61"/>
  <c r="R518" i="61"/>
  <c r="U518" i="61" s="1"/>
  <c r="P518" i="61"/>
  <c r="R517" i="61"/>
  <c r="P517" i="61"/>
  <c r="R516" i="61"/>
  <c r="U516" i="61" s="1"/>
  <c r="P516" i="61"/>
  <c r="R515" i="61"/>
  <c r="U515" i="61" s="1"/>
  <c r="P515" i="61"/>
  <c r="R514" i="61"/>
  <c r="P514" i="61"/>
  <c r="R513" i="61"/>
  <c r="U513" i="61" s="1"/>
  <c r="P513" i="61"/>
  <c r="R512" i="61"/>
  <c r="U512" i="61" s="1"/>
  <c r="P512" i="61"/>
  <c r="R511" i="61"/>
  <c r="U511" i="61" s="1"/>
  <c r="P511" i="61"/>
  <c r="R510" i="61"/>
  <c r="S510" i="61" s="1"/>
  <c r="P510" i="61"/>
  <c r="R509" i="61"/>
  <c r="P509" i="61"/>
  <c r="R508" i="61"/>
  <c r="U508" i="61" s="1"/>
  <c r="P508" i="61"/>
  <c r="R507" i="61"/>
  <c r="P507" i="61"/>
  <c r="R506" i="61"/>
  <c r="U506" i="61" s="1"/>
  <c r="P506" i="61"/>
  <c r="R505" i="61"/>
  <c r="T505" i="61" s="1"/>
  <c r="P505" i="61"/>
  <c r="R504" i="61"/>
  <c r="U504" i="61" s="1"/>
  <c r="P504" i="61"/>
  <c r="R503" i="61"/>
  <c r="S503" i="61" s="1"/>
  <c r="P503" i="61"/>
  <c r="R502" i="61"/>
  <c r="U502" i="61" s="1"/>
  <c r="P502" i="61"/>
  <c r="R501" i="61"/>
  <c r="U501" i="61" s="1"/>
  <c r="P501" i="61"/>
  <c r="R500" i="61"/>
  <c r="P500" i="61"/>
  <c r="R499" i="61"/>
  <c r="U499" i="61" s="1"/>
  <c r="P499" i="61"/>
  <c r="R498" i="61"/>
  <c r="S498" i="61" s="1"/>
  <c r="P498" i="61"/>
  <c r="R497" i="61"/>
  <c r="U497" i="61" s="1"/>
  <c r="P497" i="61"/>
  <c r="R496" i="61"/>
  <c r="U496" i="61" s="1"/>
  <c r="P496" i="61"/>
  <c r="R495" i="61"/>
  <c r="P495" i="61"/>
  <c r="R494" i="61"/>
  <c r="U494" i="61" s="1"/>
  <c r="P494" i="61"/>
  <c r="R493" i="61"/>
  <c r="P493" i="61"/>
  <c r="R492" i="61"/>
  <c r="T492" i="61" s="1"/>
  <c r="P492" i="61"/>
  <c r="R491" i="61"/>
  <c r="T491" i="61" s="1"/>
  <c r="P491" i="61"/>
  <c r="R490" i="61"/>
  <c r="U490" i="61" s="1"/>
  <c r="P490" i="61"/>
  <c r="R489" i="61"/>
  <c r="S489" i="61" s="1"/>
  <c r="P489" i="61"/>
  <c r="R488" i="61"/>
  <c r="U488" i="61" s="1"/>
  <c r="P488" i="61"/>
  <c r="R487" i="61"/>
  <c r="U487" i="61" s="1"/>
  <c r="P487" i="61"/>
  <c r="R486" i="61"/>
  <c r="P486" i="61"/>
  <c r="R485" i="61"/>
  <c r="U485" i="61" s="1"/>
  <c r="P485" i="61"/>
  <c r="R484" i="61"/>
  <c r="P484" i="61"/>
  <c r="R483" i="61"/>
  <c r="U483" i="61" s="1"/>
  <c r="P483" i="61"/>
  <c r="R482" i="61"/>
  <c r="P482" i="61"/>
  <c r="R481" i="61"/>
  <c r="P481" i="61"/>
  <c r="R480" i="61"/>
  <c r="P480" i="61"/>
  <c r="R479" i="61"/>
  <c r="P479" i="61"/>
  <c r="R478" i="61"/>
  <c r="U478" i="61" s="1"/>
  <c r="P478" i="61"/>
  <c r="R477" i="61"/>
  <c r="S477" i="61" s="1"/>
  <c r="P477" i="61"/>
  <c r="R476" i="61"/>
  <c r="U476" i="61" s="1"/>
  <c r="P476" i="61"/>
  <c r="R475" i="61"/>
  <c r="S475" i="61" s="1"/>
  <c r="P475" i="61"/>
  <c r="R474" i="61"/>
  <c r="T474" i="61" s="1"/>
  <c r="P474" i="61"/>
  <c r="R473" i="61"/>
  <c r="U473" i="61" s="1"/>
  <c r="P473" i="61"/>
  <c r="R472" i="61"/>
  <c r="U472" i="61" s="1"/>
  <c r="P472" i="61"/>
  <c r="R471" i="61"/>
  <c r="U471" i="61" s="1"/>
  <c r="P471" i="61"/>
  <c r="R470" i="61"/>
  <c r="U470" i="61" s="1"/>
  <c r="P470" i="61"/>
  <c r="R469" i="61"/>
  <c r="U469" i="61" s="1"/>
  <c r="P469" i="61"/>
  <c r="R468" i="61"/>
  <c r="U468" i="61" s="1"/>
  <c r="P468" i="61"/>
  <c r="R467" i="61"/>
  <c r="P467" i="61"/>
  <c r="R466" i="61"/>
  <c r="U466" i="61" s="1"/>
  <c r="P466" i="61"/>
  <c r="R465" i="61"/>
  <c r="P465" i="61"/>
  <c r="R464" i="61"/>
  <c r="U464" i="61" s="1"/>
  <c r="P464" i="61"/>
  <c r="R463" i="61"/>
  <c r="S463" i="61" s="1"/>
  <c r="P463" i="61"/>
  <c r="R462" i="61"/>
  <c r="U462" i="61" s="1"/>
  <c r="P462" i="61"/>
  <c r="R461" i="61"/>
  <c r="S461" i="61" s="1"/>
  <c r="P461" i="61"/>
  <c r="R460" i="61"/>
  <c r="T460" i="61" s="1"/>
  <c r="P460" i="61"/>
  <c r="R459" i="61"/>
  <c r="U459" i="61" s="1"/>
  <c r="P459" i="61"/>
  <c r="R458" i="61"/>
  <c r="P458" i="61"/>
  <c r="R457" i="61"/>
  <c r="U457" i="61" s="1"/>
  <c r="P457" i="61"/>
  <c r="R456" i="61"/>
  <c r="P456" i="61"/>
  <c r="R455" i="61"/>
  <c r="U455" i="61" s="1"/>
  <c r="P455" i="61"/>
  <c r="R454" i="61"/>
  <c r="S454" i="61" s="1"/>
  <c r="P454" i="61"/>
  <c r="R453" i="61"/>
  <c r="P453" i="61"/>
  <c r="R452" i="61"/>
  <c r="P452" i="61"/>
  <c r="R451" i="61"/>
  <c r="P451" i="61"/>
  <c r="R450" i="61"/>
  <c r="U450" i="61" s="1"/>
  <c r="P450" i="61"/>
  <c r="R449" i="61"/>
  <c r="S449" i="61" s="1"/>
  <c r="P449" i="61"/>
  <c r="R448" i="61"/>
  <c r="U448" i="61" s="1"/>
  <c r="P448" i="61"/>
  <c r="R447" i="61"/>
  <c r="U447" i="61" s="1"/>
  <c r="P447" i="61"/>
  <c r="R446" i="61"/>
  <c r="T446" i="61" s="1"/>
  <c r="P446" i="61"/>
  <c r="R445" i="61"/>
  <c r="U445" i="61" s="1"/>
  <c r="P445" i="61"/>
  <c r="R444" i="61"/>
  <c r="P444" i="61"/>
  <c r="R443" i="61"/>
  <c r="S443" i="61" s="1"/>
  <c r="P443" i="61"/>
  <c r="R442" i="61"/>
  <c r="T442" i="61" s="1"/>
  <c r="P442" i="61"/>
  <c r="R441" i="61"/>
  <c r="U441" i="61" s="1"/>
  <c r="P441" i="61"/>
  <c r="R440" i="61"/>
  <c r="S440" i="61" s="1"/>
  <c r="P440" i="61"/>
  <c r="R439" i="61"/>
  <c r="P439" i="61"/>
  <c r="R438" i="61"/>
  <c r="U438" i="61" s="1"/>
  <c r="P438" i="61"/>
  <c r="R437" i="61"/>
  <c r="P437" i="61"/>
  <c r="R436" i="61"/>
  <c r="U436" i="61" s="1"/>
  <c r="P436" i="61"/>
  <c r="R435" i="61"/>
  <c r="P435" i="61"/>
  <c r="R434" i="61"/>
  <c r="U434" i="61" s="1"/>
  <c r="P434" i="61"/>
  <c r="R433" i="61"/>
  <c r="U433" i="61" s="1"/>
  <c r="P433" i="61"/>
  <c r="R432" i="61"/>
  <c r="T432" i="61" s="1"/>
  <c r="P432" i="61"/>
  <c r="R431" i="61"/>
  <c r="P431" i="61"/>
  <c r="R430" i="61"/>
  <c r="P430" i="61"/>
  <c r="R429" i="61"/>
  <c r="U429" i="61" s="1"/>
  <c r="P429" i="61"/>
  <c r="R428" i="61"/>
  <c r="U428" i="61" s="1"/>
  <c r="P428" i="61"/>
  <c r="R427" i="61"/>
  <c r="S427" i="61" s="1"/>
  <c r="P427" i="61"/>
  <c r="R426" i="61"/>
  <c r="S426" i="61" s="1"/>
  <c r="P426" i="61"/>
  <c r="R425" i="61"/>
  <c r="P425" i="61"/>
  <c r="R424" i="61"/>
  <c r="U424" i="61" s="1"/>
  <c r="P424" i="61"/>
  <c r="R423" i="61"/>
  <c r="P423" i="61"/>
  <c r="R422" i="61"/>
  <c r="U422" i="61" s="1"/>
  <c r="P422" i="61"/>
  <c r="R421" i="61"/>
  <c r="S421" i="61" s="1"/>
  <c r="P421" i="61"/>
  <c r="R420" i="61"/>
  <c r="U420" i="61" s="1"/>
  <c r="P420" i="61"/>
  <c r="R419" i="61"/>
  <c r="U419" i="61" s="1"/>
  <c r="P419" i="61"/>
  <c r="R418" i="61"/>
  <c r="T418" i="61" s="1"/>
  <c r="P418" i="61"/>
  <c r="R417" i="61"/>
  <c r="U417" i="61" s="1"/>
  <c r="P417" i="61"/>
  <c r="R416" i="61"/>
  <c r="P416" i="61"/>
  <c r="R415" i="61"/>
  <c r="U415" i="61" s="1"/>
  <c r="P415" i="61"/>
  <c r="R414" i="61"/>
  <c r="U414" i="61" s="1"/>
  <c r="P414" i="61"/>
  <c r="R413" i="61"/>
  <c r="S413" i="61" s="1"/>
  <c r="P413" i="61"/>
  <c r="R412" i="61"/>
  <c r="S412" i="61" s="1"/>
  <c r="P412" i="61"/>
  <c r="R411" i="61"/>
  <c r="P411" i="61"/>
  <c r="R410" i="61"/>
  <c r="U410" i="61" s="1"/>
  <c r="P410" i="61"/>
  <c r="R409" i="61"/>
  <c r="P409" i="61"/>
  <c r="R408" i="61"/>
  <c r="U408" i="61" s="1"/>
  <c r="P408" i="61"/>
  <c r="R407" i="61"/>
  <c r="P407" i="61"/>
  <c r="R406" i="61"/>
  <c r="P406" i="61"/>
  <c r="R405" i="61"/>
  <c r="S405" i="61" s="1"/>
  <c r="P405" i="61"/>
  <c r="R404" i="61"/>
  <c r="T404" i="61" s="1"/>
  <c r="P404" i="61"/>
  <c r="R403" i="61"/>
  <c r="P403" i="61"/>
  <c r="R402" i="61"/>
  <c r="U402" i="61" s="1"/>
  <c r="P402" i="61"/>
  <c r="R401" i="61"/>
  <c r="U401" i="61" s="1"/>
  <c r="P401" i="61"/>
  <c r="R400" i="61"/>
  <c r="T400" i="61" s="1"/>
  <c r="P400" i="61"/>
  <c r="R399" i="61"/>
  <c r="S399" i="61" s="1"/>
  <c r="P399" i="61"/>
  <c r="R398" i="61"/>
  <c r="U398" i="61" s="1"/>
  <c r="P398" i="61"/>
  <c r="R397" i="61"/>
  <c r="P397" i="61"/>
  <c r="R396" i="61"/>
  <c r="U396" i="61" s="1"/>
  <c r="P396" i="61"/>
  <c r="R395" i="61"/>
  <c r="P395" i="61"/>
  <c r="R394" i="61"/>
  <c r="U394" i="61" s="1"/>
  <c r="P394" i="61"/>
  <c r="R393" i="61"/>
  <c r="S393" i="61" s="1"/>
  <c r="P393" i="61"/>
  <c r="R392" i="61"/>
  <c r="U392" i="61" s="1"/>
  <c r="P392" i="61"/>
  <c r="R391" i="61"/>
  <c r="P391" i="61"/>
  <c r="R390" i="61"/>
  <c r="P390" i="61"/>
  <c r="R389" i="61"/>
  <c r="U389" i="61" s="1"/>
  <c r="P389" i="61"/>
  <c r="R388" i="61"/>
  <c r="P388" i="61"/>
  <c r="R387" i="61"/>
  <c r="U387" i="61" s="1"/>
  <c r="P387" i="61"/>
  <c r="R386" i="61"/>
  <c r="P386" i="61"/>
  <c r="R385" i="61"/>
  <c r="S385" i="61" s="1"/>
  <c r="P385" i="61"/>
  <c r="R384" i="61"/>
  <c r="U384" i="61" s="1"/>
  <c r="P384" i="61"/>
  <c r="R383" i="61"/>
  <c r="P383" i="61"/>
  <c r="R382" i="61"/>
  <c r="P382" i="61"/>
  <c r="R381" i="61"/>
  <c r="P381" i="61"/>
  <c r="R380" i="61"/>
  <c r="S380" i="61" s="1"/>
  <c r="P380" i="61"/>
  <c r="R379" i="61"/>
  <c r="S379" i="61" s="1"/>
  <c r="P379" i="61"/>
  <c r="R378" i="61"/>
  <c r="U378" i="61" s="1"/>
  <c r="P378" i="61"/>
  <c r="R377" i="61"/>
  <c r="T377" i="61" s="1"/>
  <c r="P377" i="61"/>
  <c r="R376" i="61"/>
  <c r="T376" i="61" s="1"/>
  <c r="P376" i="61"/>
  <c r="R375" i="61"/>
  <c r="P375" i="61"/>
  <c r="R374" i="61"/>
  <c r="S374" i="61" s="1"/>
  <c r="P374" i="61"/>
  <c r="R373" i="61"/>
  <c r="U373" i="61" s="1"/>
  <c r="P373" i="61"/>
  <c r="R372" i="61"/>
  <c r="U372" i="61" s="1"/>
  <c r="P372" i="61"/>
  <c r="R371" i="61"/>
  <c r="T371" i="61" s="1"/>
  <c r="P371" i="61"/>
  <c r="R370" i="61"/>
  <c r="T370" i="61" s="1"/>
  <c r="P370" i="61"/>
  <c r="R369" i="61"/>
  <c r="P369" i="61"/>
  <c r="R368" i="61"/>
  <c r="U368" i="61" s="1"/>
  <c r="P368" i="61"/>
  <c r="R367" i="61"/>
  <c r="P367" i="61"/>
  <c r="R366" i="61"/>
  <c r="P366" i="61"/>
  <c r="R365" i="61"/>
  <c r="S365" i="61" s="1"/>
  <c r="P365" i="61"/>
  <c r="R364" i="61"/>
  <c r="U364" i="61" s="1"/>
  <c r="P364" i="61"/>
  <c r="R363" i="61"/>
  <c r="P363" i="61"/>
  <c r="R362" i="61"/>
  <c r="P362" i="61"/>
  <c r="R361" i="61"/>
  <c r="U361" i="61" s="1"/>
  <c r="P361" i="61"/>
  <c r="R360" i="61"/>
  <c r="S360" i="61" s="1"/>
  <c r="P360" i="61"/>
  <c r="R359" i="61"/>
  <c r="U359" i="61" s="1"/>
  <c r="P359" i="61"/>
  <c r="R358" i="61"/>
  <c r="U358" i="61" s="1"/>
  <c r="P358" i="61"/>
  <c r="R357" i="61"/>
  <c r="T357" i="61" s="1"/>
  <c r="P357" i="61"/>
  <c r="R356" i="61"/>
  <c r="P356" i="61"/>
  <c r="R355" i="61"/>
  <c r="P355" i="61"/>
  <c r="R354" i="61"/>
  <c r="U354" i="61" s="1"/>
  <c r="P354" i="61"/>
  <c r="R353" i="61"/>
  <c r="P353" i="61"/>
  <c r="R352" i="61"/>
  <c r="P352" i="61"/>
  <c r="R351" i="61"/>
  <c r="P351" i="61"/>
  <c r="R350" i="61"/>
  <c r="P350" i="61"/>
  <c r="R349" i="61"/>
  <c r="S349" i="61" s="1"/>
  <c r="P349" i="61"/>
  <c r="R348" i="61"/>
  <c r="T348" i="61" s="1"/>
  <c r="P348" i="61"/>
  <c r="R347" i="61"/>
  <c r="P347" i="61"/>
  <c r="R346" i="61"/>
  <c r="P346" i="61"/>
  <c r="R345" i="61"/>
  <c r="U345" i="61" s="1"/>
  <c r="P345" i="61"/>
  <c r="R344" i="61"/>
  <c r="T344" i="61" s="1"/>
  <c r="P344" i="61"/>
  <c r="R343" i="61"/>
  <c r="T343" i="61" s="1"/>
  <c r="P343" i="61"/>
  <c r="R342" i="61"/>
  <c r="S342" i="61" s="1"/>
  <c r="P342" i="61"/>
  <c r="R341" i="61"/>
  <c r="P341" i="61"/>
  <c r="R340" i="61"/>
  <c r="U340" i="61" s="1"/>
  <c r="P340" i="61"/>
  <c r="R339" i="61"/>
  <c r="P339" i="61"/>
  <c r="R338" i="61"/>
  <c r="S338" i="61" s="1"/>
  <c r="P338" i="61"/>
  <c r="R337" i="61"/>
  <c r="S337" i="61" s="1"/>
  <c r="P337" i="61"/>
  <c r="R336" i="61"/>
  <c r="U336" i="61" s="1"/>
  <c r="P336" i="61"/>
  <c r="R335" i="61"/>
  <c r="S335" i="61" s="1"/>
  <c r="P335" i="61"/>
  <c r="R334" i="61"/>
  <c r="T334" i="61" s="1"/>
  <c r="P334" i="61"/>
  <c r="R333" i="61"/>
  <c r="U333" i="61" s="1"/>
  <c r="P333" i="61"/>
  <c r="R332" i="61"/>
  <c r="S332" i="61" s="1"/>
  <c r="P332" i="61"/>
  <c r="R331" i="61"/>
  <c r="U331" i="61" s="1"/>
  <c r="P331" i="61"/>
  <c r="R330" i="61"/>
  <c r="T330" i="61" s="1"/>
  <c r="P330" i="61"/>
  <c r="R329" i="61"/>
  <c r="T329" i="61" s="1"/>
  <c r="P329" i="61"/>
  <c r="R328" i="61"/>
  <c r="T328" i="61" s="1"/>
  <c r="P328" i="61"/>
  <c r="R327" i="61"/>
  <c r="P327" i="61"/>
  <c r="R326" i="61"/>
  <c r="U326" i="61" s="1"/>
  <c r="P326" i="61"/>
  <c r="R325" i="61"/>
  <c r="P325" i="61"/>
  <c r="R324" i="61"/>
  <c r="P324" i="61"/>
  <c r="R323" i="61"/>
  <c r="S323" i="61" s="1"/>
  <c r="P323" i="61"/>
  <c r="R322" i="61"/>
  <c r="U322" i="61" s="1"/>
  <c r="P322" i="61"/>
  <c r="R321" i="61"/>
  <c r="P321" i="61"/>
  <c r="R320" i="61"/>
  <c r="T320" i="61" s="1"/>
  <c r="P320" i="61"/>
  <c r="R319" i="61"/>
  <c r="U319" i="61" s="1"/>
  <c r="P319" i="61"/>
  <c r="R318" i="61"/>
  <c r="S318" i="61" s="1"/>
  <c r="P318" i="61"/>
  <c r="R317" i="61"/>
  <c r="U317" i="61" s="1"/>
  <c r="P317" i="61"/>
  <c r="R316" i="61"/>
  <c r="T316" i="61" s="1"/>
  <c r="P316" i="61"/>
  <c r="R315" i="61"/>
  <c r="T315" i="61" s="1"/>
  <c r="P315" i="61"/>
  <c r="R314" i="61"/>
  <c r="P314" i="61"/>
  <c r="R313" i="61"/>
  <c r="P313" i="61"/>
  <c r="R312" i="61"/>
  <c r="U312" i="61" s="1"/>
  <c r="P312" i="61"/>
  <c r="R311" i="61"/>
  <c r="P311" i="61"/>
  <c r="R310" i="61"/>
  <c r="P310" i="61"/>
  <c r="R309" i="61"/>
  <c r="P309" i="61"/>
  <c r="R308" i="61"/>
  <c r="U308" i="61" s="1"/>
  <c r="P308" i="61"/>
  <c r="R307" i="61"/>
  <c r="U307" i="61" s="1"/>
  <c r="P307" i="61"/>
  <c r="R306" i="61"/>
  <c r="T306" i="61" s="1"/>
  <c r="P306" i="61"/>
  <c r="R305" i="61"/>
  <c r="U305" i="61" s="1"/>
  <c r="P305" i="61"/>
  <c r="R304" i="61"/>
  <c r="S304" i="61" s="1"/>
  <c r="P304" i="61"/>
  <c r="R303" i="61"/>
  <c r="U303" i="61" s="1"/>
  <c r="P303" i="61"/>
  <c r="R302" i="61"/>
  <c r="P302" i="61"/>
  <c r="R301" i="61"/>
  <c r="S301" i="61" s="1"/>
  <c r="P301" i="61"/>
  <c r="R300" i="61"/>
  <c r="S300" i="61" s="1"/>
  <c r="P300" i="61"/>
  <c r="R299" i="61"/>
  <c r="P299" i="61"/>
  <c r="R298" i="61"/>
  <c r="P298" i="61"/>
  <c r="R297" i="61"/>
  <c r="P297" i="61"/>
  <c r="R296" i="61"/>
  <c r="S296" i="61" s="1"/>
  <c r="P296" i="61"/>
  <c r="R295" i="61"/>
  <c r="S295" i="61" s="1"/>
  <c r="P295" i="61"/>
  <c r="R294" i="61"/>
  <c r="U294" i="61" s="1"/>
  <c r="P294" i="61"/>
  <c r="R293" i="61"/>
  <c r="T293" i="61" s="1"/>
  <c r="P293" i="61"/>
  <c r="R292" i="61"/>
  <c r="T292" i="61" s="1"/>
  <c r="P292" i="61"/>
  <c r="R291" i="61"/>
  <c r="U291" i="61" s="1"/>
  <c r="P291" i="61"/>
  <c r="R290" i="61"/>
  <c r="S290" i="61" s="1"/>
  <c r="P290" i="61"/>
  <c r="R289" i="61"/>
  <c r="T289" i="61" s="1"/>
  <c r="P289" i="61"/>
  <c r="R288" i="61"/>
  <c r="P288" i="61"/>
  <c r="R287" i="61"/>
  <c r="T287" i="61" s="1"/>
  <c r="P287" i="61"/>
  <c r="R286" i="61"/>
  <c r="S286" i="61" s="1"/>
  <c r="P286" i="61"/>
  <c r="R285" i="61"/>
  <c r="S285" i="61" s="1"/>
  <c r="P285" i="61"/>
  <c r="R284" i="61"/>
  <c r="U284" i="61" s="1"/>
  <c r="P284" i="61"/>
  <c r="R283" i="61"/>
  <c r="P283" i="61"/>
  <c r="R282" i="61"/>
  <c r="U282" i="61" s="1"/>
  <c r="P282" i="61"/>
  <c r="R281" i="61"/>
  <c r="S281" i="61" s="1"/>
  <c r="P281" i="61"/>
  <c r="R280" i="61"/>
  <c r="U280" i="61" s="1"/>
  <c r="P280" i="61"/>
  <c r="R279" i="61"/>
  <c r="T279" i="61" s="1"/>
  <c r="P279" i="61"/>
  <c r="R278" i="61"/>
  <c r="T278" i="61" s="1"/>
  <c r="P278" i="61"/>
  <c r="R277" i="61"/>
  <c r="T277" i="61" s="1"/>
  <c r="P277" i="61"/>
  <c r="R276" i="61"/>
  <c r="P276" i="61"/>
  <c r="R275" i="61"/>
  <c r="U275" i="61" s="1"/>
  <c r="P275" i="61"/>
  <c r="R274" i="61"/>
  <c r="T274" i="61" s="1"/>
  <c r="P274" i="61"/>
  <c r="R273" i="61"/>
  <c r="T273" i="61" s="1"/>
  <c r="P273" i="61"/>
  <c r="R272" i="61"/>
  <c r="P272" i="61"/>
  <c r="R271" i="61"/>
  <c r="U271" i="61" s="1"/>
  <c r="P271" i="61"/>
  <c r="R270" i="61"/>
  <c r="U270" i="61" s="1"/>
  <c r="P270" i="61"/>
  <c r="R269" i="61"/>
  <c r="U269" i="61" s="1"/>
  <c r="P269" i="61"/>
  <c r="R268" i="61"/>
  <c r="T268" i="61" s="1"/>
  <c r="P268" i="61"/>
  <c r="R267" i="61"/>
  <c r="S267" i="61" s="1"/>
  <c r="P267" i="61"/>
  <c r="R266" i="61"/>
  <c r="P266" i="61"/>
  <c r="R265" i="61"/>
  <c r="S265" i="61" s="1"/>
  <c r="P265" i="61"/>
  <c r="R264" i="61"/>
  <c r="P264" i="61"/>
  <c r="R263" i="61"/>
  <c r="U263" i="61" s="1"/>
  <c r="P263" i="61"/>
  <c r="R262" i="61"/>
  <c r="S262" i="61" s="1"/>
  <c r="P262" i="61"/>
  <c r="R261" i="61"/>
  <c r="P261" i="61"/>
  <c r="R260" i="61"/>
  <c r="T260" i="61" s="1"/>
  <c r="P260" i="61"/>
  <c r="R259" i="61"/>
  <c r="T259" i="61" s="1"/>
  <c r="P259" i="61"/>
  <c r="R258" i="61"/>
  <c r="S258" i="61" s="1"/>
  <c r="P258" i="61"/>
  <c r="R257" i="61"/>
  <c r="P257" i="61"/>
  <c r="R256" i="61"/>
  <c r="U256" i="61" s="1"/>
  <c r="P256" i="61"/>
  <c r="R255" i="61"/>
  <c r="P255" i="61"/>
  <c r="R254" i="61"/>
  <c r="P254" i="61"/>
  <c r="R253" i="61"/>
  <c r="S253" i="61" s="1"/>
  <c r="P253" i="61"/>
  <c r="R252" i="61"/>
  <c r="S252" i="61" s="1"/>
  <c r="P252" i="61"/>
  <c r="R251" i="61"/>
  <c r="U251" i="61" s="1"/>
  <c r="P251" i="61"/>
  <c r="R250" i="61"/>
  <c r="T250" i="61" s="1"/>
  <c r="P250" i="61"/>
  <c r="R249" i="61"/>
  <c r="U249" i="61" s="1"/>
  <c r="P249" i="61"/>
  <c r="R248" i="61"/>
  <c r="S248" i="61" s="1"/>
  <c r="P248" i="61"/>
  <c r="R247" i="61"/>
  <c r="U247" i="61" s="1"/>
  <c r="P247" i="61"/>
  <c r="R246" i="61"/>
  <c r="S246" i="61" s="1"/>
  <c r="P246" i="61"/>
  <c r="R245" i="61"/>
  <c r="P245" i="61"/>
  <c r="R244" i="61"/>
  <c r="S244" i="61" s="1"/>
  <c r="P244" i="61"/>
  <c r="R243" i="61"/>
  <c r="U243" i="61" s="1"/>
  <c r="P243" i="61"/>
  <c r="R242" i="61"/>
  <c r="U242" i="61" s="1"/>
  <c r="P242" i="61"/>
  <c r="R241" i="61"/>
  <c r="P241" i="61"/>
  <c r="R240" i="61"/>
  <c r="S240" i="61" s="1"/>
  <c r="P240" i="61"/>
  <c r="R239" i="61"/>
  <c r="S239" i="61" s="1"/>
  <c r="P239" i="61"/>
  <c r="R238" i="61"/>
  <c r="S238" i="61" s="1"/>
  <c r="P238" i="61"/>
  <c r="R237" i="61"/>
  <c r="T237" i="61" s="1"/>
  <c r="P237" i="61"/>
  <c r="R236" i="61"/>
  <c r="T236" i="61" s="1"/>
  <c r="P236" i="61"/>
  <c r="R235" i="61"/>
  <c r="U235" i="61" s="1"/>
  <c r="P235" i="61"/>
  <c r="R234" i="61"/>
  <c r="P234" i="61"/>
  <c r="R233" i="61"/>
  <c r="U233" i="61" s="1"/>
  <c r="P233" i="61"/>
  <c r="R232" i="61"/>
  <c r="U232" i="61" s="1"/>
  <c r="P232" i="61"/>
  <c r="R231" i="61"/>
  <c r="T231" i="61" s="1"/>
  <c r="P231" i="61"/>
  <c r="R230" i="61"/>
  <c r="S230" i="61" s="1"/>
  <c r="P230" i="61"/>
  <c r="R229" i="61"/>
  <c r="T229" i="61" s="1"/>
  <c r="P229" i="61"/>
  <c r="R228" i="61"/>
  <c r="U228" i="61" s="1"/>
  <c r="P228" i="61"/>
  <c r="R227" i="61"/>
  <c r="P227" i="61"/>
  <c r="R226" i="61"/>
  <c r="S226" i="61" s="1"/>
  <c r="P226" i="61"/>
  <c r="R225" i="61"/>
  <c r="P225" i="61"/>
  <c r="R224" i="61"/>
  <c r="P224" i="61"/>
  <c r="R223" i="61"/>
  <c r="S223" i="61" s="1"/>
  <c r="P223" i="61"/>
  <c r="R222" i="61"/>
  <c r="T222" i="61" s="1"/>
  <c r="P222" i="61"/>
  <c r="R221" i="61"/>
  <c r="P221" i="61"/>
  <c r="R220" i="61"/>
  <c r="S220" i="61" s="1"/>
  <c r="P220" i="61"/>
  <c r="R219" i="61"/>
  <c r="U219" i="61" s="1"/>
  <c r="P219" i="61"/>
  <c r="R218" i="61"/>
  <c r="S218" i="61" s="1"/>
  <c r="P218" i="61"/>
  <c r="R217" i="61"/>
  <c r="T217" i="61" s="1"/>
  <c r="P217" i="61"/>
  <c r="R216" i="61"/>
  <c r="S216" i="61" s="1"/>
  <c r="P216" i="61"/>
  <c r="R215" i="61"/>
  <c r="T215" i="61" s="1"/>
  <c r="P215" i="61"/>
  <c r="R214" i="61"/>
  <c r="P214" i="61"/>
  <c r="R213" i="61"/>
  <c r="T213" i="61" s="1"/>
  <c r="P213" i="61"/>
  <c r="R212" i="61"/>
  <c r="U212" i="61" s="1"/>
  <c r="P212" i="61"/>
  <c r="R211" i="61"/>
  <c r="S211" i="61" s="1"/>
  <c r="P211" i="61"/>
  <c r="R210" i="61"/>
  <c r="U210" i="61" s="1"/>
  <c r="P210" i="61"/>
  <c r="R209" i="61"/>
  <c r="T209" i="61" s="1"/>
  <c r="P209" i="61"/>
  <c r="R208" i="61"/>
  <c r="T208" i="61" s="1"/>
  <c r="P208" i="61"/>
  <c r="R207" i="61"/>
  <c r="U207" i="61" s="1"/>
  <c r="P207" i="61"/>
  <c r="R206" i="61"/>
  <c r="S206" i="61" s="1"/>
  <c r="P206" i="61"/>
  <c r="R205" i="61"/>
  <c r="U205" i="61" s="1"/>
  <c r="P205" i="61"/>
  <c r="R204" i="61"/>
  <c r="T204" i="61" s="1"/>
  <c r="P204" i="61"/>
  <c r="R203" i="61"/>
  <c r="T203" i="61" s="1"/>
  <c r="P203" i="61"/>
  <c r="R202" i="61"/>
  <c r="S202" i="61" s="1"/>
  <c r="P202" i="61"/>
  <c r="R201" i="61"/>
  <c r="U201" i="61" s="1"/>
  <c r="P201" i="61"/>
  <c r="R200" i="61"/>
  <c r="U200" i="61" s="1"/>
  <c r="P200" i="61"/>
  <c r="R199" i="61"/>
  <c r="P199" i="61"/>
  <c r="R198" i="61"/>
  <c r="U198" i="61" s="1"/>
  <c r="P198" i="61"/>
  <c r="R197" i="61"/>
  <c r="S197" i="61" s="1"/>
  <c r="P197" i="61"/>
  <c r="R196" i="61"/>
  <c r="U196" i="61" s="1"/>
  <c r="P196" i="61"/>
  <c r="R195" i="61"/>
  <c r="P195" i="61"/>
  <c r="R194" i="61"/>
  <c r="T194" i="61" s="1"/>
  <c r="P194" i="61"/>
  <c r="R193" i="61"/>
  <c r="T193" i="61" s="1"/>
  <c r="P193" i="61"/>
  <c r="R192" i="61"/>
  <c r="P192" i="61"/>
  <c r="R191" i="61"/>
  <c r="U191" i="61" s="1"/>
  <c r="P191" i="61"/>
  <c r="R190" i="61"/>
  <c r="S190" i="61" s="1"/>
  <c r="P190" i="61"/>
  <c r="R189" i="61"/>
  <c r="T189" i="61" s="1"/>
  <c r="P189" i="61"/>
  <c r="R188" i="61"/>
  <c r="S188" i="61" s="1"/>
  <c r="P188" i="61"/>
  <c r="R187" i="61"/>
  <c r="U187" i="61" s="1"/>
  <c r="P187" i="61"/>
  <c r="R186" i="61"/>
  <c r="U186" i="61" s="1"/>
  <c r="P186" i="61"/>
  <c r="R185" i="61"/>
  <c r="T185" i="61" s="1"/>
  <c r="P185" i="61"/>
  <c r="R184" i="61"/>
  <c r="T184" i="61" s="1"/>
  <c r="P184" i="61"/>
  <c r="R183" i="61"/>
  <c r="U183" i="61" s="1"/>
  <c r="P183" i="61"/>
  <c r="R182" i="61"/>
  <c r="P182" i="61"/>
  <c r="R181" i="61"/>
  <c r="S181" i="61" s="1"/>
  <c r="P181" i="61"/>
  <c r="R180" i="61"/>
  <c r="U180" i="61" s="1"/>
  <c r="P180" i="61"/>
  <c r="R179" i="61"/>
  <c r="T179" i="61" s="1"/>
  <c r="P179" i="61"/>
  <c r="R178" i="61"/>
  <c r="S178" i="61" s="1"/>
  <c r="P178" i="61"/>
  <c r="R177" i="61"/>
  <c r="U177" i="61" s="1"/>
  <c r="P177" i="61"/>
  <c r="R176" i="61"/>
  <c r="T176" i="61" s="1"/>
  <c r="P176" i="61"/>
  <c r="R175" i="61"/>
  <c r="T175" i="61" s="1"/>
  <c r="P175" i="61"/>
  <c r="R174" i="61"/>
  <c r="U174" i="61" s="1"/>
  <c r="P174" i="61"/>
  <c r="R173" i="61"/>
  <c r="T173" i="61" s="1"/>
  <c r="P173" i="61"/>
  <c r="R172" i="61"/>
  <c r="U172" i="61" s="1"/>
  <c r="P172" i="61"/>
  <c r="R171" i="61"/>
  <c r="U171" i="61" s="1"/>
  <c r="P171" i="61"/>
  <c r="R170" i="61"/>
  <c r="T170" i="61" s="1"/>
  <c r="P170" i="61"/>
  <c r="R169" i="61"/>
  <c r="U169" i="61" s="1"/>
  <c r="P169" i="61"/>
  <c r="R168" i="61"/>
  <c r="U168" i="61" s="1"/>
  <c r="P168" i="61"/>
  <c r="R167" i="61"/>
  <c r="T167" i="61" s="1"/>
  <c r="P167" i="61"/>
  <c r="R166" i="61"/>
  <c r="P166" i="61"/>
  <c r="R165" i="61"/>
  <c r="U165" i="61" s="1"/>
  <c r="P165" i="61"/>
  <c r="R164" i="61"/>
  <c r="P164" i="61"/>
  <c r="R163" i="61"/>
  <c r="U163" i="61" s="1"/>
  <c r="P163" i="61"/>
  <c r="R162" i="61"/>
  <c r="T162" i="61" s="1"/>
  <c r="P162" i="61"/>
  <c r="R161" i="61"/>
  <c r="S161" i="61" s="1"/>
  <c r="P161" i="61"/>
  <c r="R160" i="61"/>
  <c r="P160" i="61"/>
  <c r="R159" i="61"/>
  <c r="U159" i="61" s="1"/>
  <c r="P159" i="61"/>
  <c r="R158" i="61"/>
  <c r="T158" i="61" s="1"/>
  <c r="P158" i="61"/>
  <c r="R157" i="61"/>
  <c r="U157" i="61" s="1"/>
  <c r="P157" i="61"/>
  <c r="R156" i="61"/>
  <c r="P156" i="61"/>
  <c r="R155" i="61"/>
  <c r="U155" i="61" s="1"/>
  <c r="P155" i="61"/>
  <c r="U154" i="61"/>
  <c r="T154" i="61"/>
  <c r="S154" i="61"/>
  <c r="P154" i="61"/>
  <c r="R153" i="61"/>
  <c r="T153" i="61" s="1"/>
  <c r="P153" i="61"/>
  <c r="R152" i="61"/>
  <c r="U152" i="61" s="1"/>
  <c r="P152" i="61"/>
  <c r="R151" i="61"/>
  <c r="U151" i="61" s="1"/>
  <c r="P151" i="61"/>
  <c r="R150" i="61"/>
  <c r="U150" i="61" s="1"/>
  <c r="P150" i="61"/>
  <c r="R149" i="61"/>
  <c r="U149" i="61" s="1"/>
  <c r="P149" i="61"/>
  <c r="R148" i="61"/>
  <c r="U148" i="61" s="1"/>
  <c r="P148" i="61"/>
  <c r="R147" i="61"/>
  <c r="P147" i="61"/>
  <c r="U146" i="61"/>
  <c r="T146" i="61"/>
  <c r="S146" i="61"/>
  <c r="P146" i="61"/>
  <c r="R145" i="61"/>
  <c r="U145" i="61" s="1"/>
  <c r="P145" i="61"/>
  <c r="R144" i="61"/>
  <c r="U144" i="61" s="1"/>
  <c r="P144" i="61"/>
  <c r="R143" i="61"/>
  <c r="S143" i="61" s="1"/>
  <c r="P143" i="61"/>
  <c r="R142" i="61"/>
  <c r="U142" i="61" s="1"/>
  <c r="P142" i="61"/>
  <c r="R141" i="61"/>
  <c r="S141" i="61" s="1"/>
  <c r="P141" i="61"/>
  <c r="R140" i="61"/>
  <c r="T140" i="61" s="1"/>
  <c r="P140" i="61"/>
  <c r="R139" i="61"/>
  <c r="S139" i="61" s="1"/>
  <c r="P139" i="61"/>
  <c r="R138" i="61"/>
  <c r="T138" i="61" s="1"/>
  <c r="P138" i="61"/>
  <c r="R137" i="61"/>
  <c r="U137" i="61" s="1"/>
  <c r="P137" i="61"/>
  <c r="R136" i="61"/>
  <c r="T136" i="61" s="1"/>
  <c r="P136" i="61"/>
  <c r="R135" i="61"/>
  <c r="U135" i="61" s="1"/>
  <c r="P135" i="61"/>
  <c r="R134" i="61"/>
  <c r="U134" i="61" s="1"/>
  <c r="P134" i="61"/>
  <c r="R133" i="61"/>
  <c r="U133" i="61" s="1"/>
  <c r="P133" i="61"/>
  <c r="R132" i="61"/>
  <c r="T132" i="61" s="1"/>
  <c r="P132" i="61"/>
  <c r="R131" i="61"/>
  <c r="U131" i="61" s="1"/>
  <c r="P131" i="61"/>
  <c r="R130" i="61"/>
  <c r="S130" i="61" s="1"/>
  <c r="P130" i="61"/>
  <c r="R129" i="61"/>
  <c r="P129" i="61"/>
  <c r="R128" i="61"/>
  <c r="T128" i="61" s="1"/>
  <c r="P128" i="61"/>
  <c r="R127" i="61"/>
  <c r="S127" i="61" s="1"/>
  <c r="P127" i="61"/>
  <c r="R126" i="61"/>
  <c r="S126" i="61" s="1"/>
  <c r="P126" i="61"/>
  <c r="R125" i="61"/>
  <c r="P125" i="61"/>
  <c r="R124" i="61"/>
  <c r="T124" i="61" s="1"/>
  <c r="P124" i="61"/>
  <c r="R123" i="61"/>
  <c r="P123" i="61"/>
  <c r="R122" i="61"/>
  <c r="T122" i="61" s="1"/>
  <c r="P122" i="61"/>
  <c r="R121" i="61"/>
  <c r="U121" i="61" s="1"/>
  <c r="P121" i="61"/>
  <c r="R120" i="61"/>
  <c r="U120" i="61" s="1"/>
  <c r="P120" i="61"/>
  <c r="R119" i="61"/>
  <c r="U119" i="61" s="1"/>
  <c r="P119" i="61"/>
  <c r="R118" i="61"/>
  <c r="T118" i="61" s="1"/>
  <c r="P118" i="61"/>
  <c r="R117" i="61"/>
  <c r="U117" i="61" s="1"/>
  <c r="P117" i="61"/>
  <c r="R116" i="61"/>
  <c r="T116" i="61" s="1"/>
  <c r="P116" i="61"/>
  <c r="R115" i="61"/>
  <c r="S115" i="61" s="1"/>
  <c r="P115" i="61"/>
  <c r="R114" i="61"/>
  <c r="S114" i="61" s="1"/>
  <c r="P114" i="61"/>
  <c r="R113" i="61"/>
  <c r="S113" i="61" s="1"/>
  <c r="P113" i="61"/>
  <c r="R112" i="61"/>
  <c r="S112" i="61" s="1"/>
  <c r="P112" i="61"/>
  <c r="R111" i="61"/>
  <c r="T111" i="61" s="1"/>
  <c r="P111" i="61"/>
  <c r="R110" i="61"/>
  <c r="T110" i="61" s="1"/>
  <c r="P110" i="61"/>
  <c r="R109" i="61"/>
  <c r="U109" i="61" s="1"/>
  <c r="P109" i="61"/>
  <c r="R108" i="61"/>
  <c r="T108" i="61" s="1"/>
  <c r="P108" i="61"/>
  <c r="R107" i="61"/>
  <c r="U107" i="61" s="1"/>
  <c r="P107" i="61"/>
  <c r="R106" i="61"/>
  <c r="U106" i="61" s="1"/>
  <c r="P106" i="61"/>
  <c r="R105" i="61"/>
  <c r="S105" i="61" s="1"/>
  <c r="P105" i="61"/>
  <c r="R104" i="61"/>
  <c r="U104" i="61" s="1"/>
  <c r="P104" i="61"/>
  <c r="R103" i="61"/>
  <c r="P103" i="61"/>
  <c r="R102" i="61"/>
  <c r="U102" i="61" s="1"/>
  <c r="P102" i="61"/>
  <c r="R101" i="61"/>
  <c r="P101" i="61"/>
  <c r="R100" i="61"/>
  <c r="S100" i="61" s="1"/>
  <c r="P100" i="61"/>
  <c r="R99" i="61"/>
  <c r="S99" i="61" s="1"/>
  <c r="P99" i="61"/>
  <c r="R98" i="61"/>
  <c r="T98" i="61" s="1"/>
  <c r="P98" i="61"/>
  <c r="R97" i="61"/>
  <c r="T97" i="61" s="1"/>
  <c r="P97" i="61"/>
  <c r="R96" i="61"/>
  <c r="T96" i="61" s="1"/>
  <c r="P96" i="61"/>
  <c r="R95" i="61"/>
  <c r="P95" i="61"/>
  <c r="R94" i="61"/>
  <c r="T94" i="61" s="1"/>
  <c r="P94" i="61"/>
  <c r="R93" i="61"/>
  <c r="U93" i="61" s="1"/>
  <c r="P93" i="61"/>
  <c r="R92" i="61"/>
  <c r="P92" i="61"/>
  <c r="R91" i="61"/>
  <c r="U91" i="61" s="1"/>
  <c r="P91" i="61"/>
  <c r="R90" i="61"/>
  <c r="U90" i="61" s="1"/>
  <c r="P90" i="61"/>
  <c r="R89" i="61"/>
  <c r="P89" i="61"/>
  <c r="R88" i="61"/>
  <c r="U88" i="61" s="1"/>
  <c r="P88" i="61"/>
  <c r="R87" i="61"/>
  <c r="T87" i="61" s="1"/>
  <c r="P87" i="61"/>
  <c r="R86" i="61"/>
  <c r="U86" i="61" s="1"/>
  <c r="P86" i="61"/>
  <c r="R85" i="61"/>
  <c r="S85" i="61" s="1"/>
  <c r="P85" i="61"/>
  <c r="R84" i="61"/>
  <c r="T84" i="61" s="1"/>
  <c r="P84" i="61"/>
  <c r="R83" i="61"/>
  <c r="U83" i="61" s="1"/>
  <c r="P83" i="61"/>
  <c r="R82" i="61"/>
  <c r="T82" i="61" s="1"/>
  <c r="P82" i="61"/>
  <c r="R81" i="61"/>
  <c r="U81" i="61" s="1"/>
  <c r="P81" i="61"/>
  <c r="R80" i="61"/>
  <c r="T80" i="61" s="1"/>
  <c r="P80" i="61"/>
  <c r="R79" i="61"/>
  <c r="U79" i="61" s="1"/>
  <c r="P79" i="61"/>
  <c r="R78" i="61"/>
  <c r="U78" i="61" s="1"/>
  <c r="P78" i="61"/>
  <c r="R77" i="61"/>
  <c r="P77" i="61"/>
  <c r="R76" i="61"/>
  <c r="T76" i="61" s="1"/>
  <c r="P76" i="61"/>
  <c r="R75" i="61"/>
  <c r="U75" i="61" s="1"/>
  <c r="P75" i="61"/>
  <c r="R74" i="61"/>
  <c r="S74" i="61" s="1"/>
  <c r="P74" i="61"/>
  <c r="R73" i="61"/>
  <c r="U73" i="61" s="1"/>
  <c r="P73" i="61"/>
  <c r="R72" i="61"/>
  <c r="S72" i="61" s="1"/>
  <c r="P72" i="61"/>
  <c r="R71" i="61"/>
  <c r="S71" i="61" s="1"/>
  <c r="P71" i="61"/>
  <c r="R70" i="61"/>
  <c r="P70" i="61"/>
  <c r="R69" i="61"/>
  <c r="U69" i="61" s="1"/>
  <c r="P69" i="61"/>
  <c r="R68" i="61"/>
  <c r="T68" i="61" s="1"/>
  <c r="P68" i="61"/>
  <c r="R67" i="61"/>
  <c r="U67" i="61" s="1"/>
  <c r="P67" i="61"/>
  <c r="R66" i="61"/>
  <c r="T66" i="61" s="1"/>
  <c r="P66" i="61"/>
  <c r="R65" i="61"/>
  <c r="U65" i="61" s="1"/>
  <c r="P65" i="61"/>
  <c r="R64" i="61"/>
  <c r="U64" i="61" s="1"/>
  <c r="P64" i="61"/>
  <c r="R63" i="61"/>
  <c r="S63" i="61" s="1"/>
  <c r="P63" i="61"/>
  <c r="R62" i="61"/>
  <c r="S62" i="61" s="1"/>
  <c r="P62" i="61"/>
  <c r="R61" i="61"/>
  <c r="U61" i="61" s="1"/>
  <c r="P61" i="61"/>
  <c r="R60" i="61"/>
  <c r="T60" i="61" s="1"/>
  <c r="P60" i="61"/>
  <c r="R59" i="61"/>
  <c r="U59" i="61" s="1"/>
  <c r="P59" i="61"/>
  <c r="R58" i="61"/>
  <c r="T58" i="61" s="1"/>
  <c r="P58" i="61"/>
  <c r="R57" i="61"/>
  <c r="S57" i="61" s="1"/>
  <c r="P57" i="61"/>
  <c r="R56" i="61"/>
  <c r="T56" i="61" s="1"/>
  <c r="P56" i="61"/>
  <c r="R55" i="61"/>
  <c r="S55" i="61" s="1"/>
  <c r="P55" i="61"/>
  <c r="R54" i="61"/>
  <c r="T54" i="61" s="1"/>
  <c r="P54" i="61"/>
  <c r="R53" i="61"/>
  <c r="U53" i="61" s="1"/>
  <c r="P53" i="61"/>
  <c r="R52" i="61"/>
  <c r="T52" i="61" s="1"/>
  <c r="P52" i="61"/>
  <c r="R51" i="61"/>
  <c r="U51" i="61" s="1"/>
  <c r="P51" i="61"/>
  <c r="R50" i="61"/>
  <c r="U50" i="61" s="1"/>
  <c r="P50" i="61"/>
  <c r="R49" i="61"/>
  <c r="U49" i="61" s="1"/>
  <c r="P49" i="61"/>
  <c r="R48" i="61"/>
  <c r="S48" i="61" s="1"/>
  <c r="P48" i="61"/>
  <c r="R47" i="61"/>
  <c r="U47" i="61" s="1"/>
  <c r="P47" i="61"/>
  <c r="R46" i="61"/>
  <c r="S46" i="61" s="1"/>
  <c r="P46" i="61"/>
  <c r="R45" i="61"/>
  <c r="U45" i="61" s="1"/>
  <c r="P45" i="61"/>
  <c r="R44" i="61"/>
  <c r="S44" i="61" s="1"/>
  <c r="P44" i="61"/>
  <c r="R43" i="61"/>
  <c r="S43" i="61" s="1"/>
  <c r="P43" i="61"/>
  <c r="R42" i="61"/>
  <c r="P42" i="61"/>
  <c r="R41" i="61"/>
  <c r="S41" i="61" s="1"/>
  <c r="P41" i="61"/>
  <c r="R40" i="61"/>
  <c r="T40" i="61" s="1"/>
  <c r="P40" i="61"/>
  <c r="R39" i="61"/>
  <c r="U39" i="61" s="1"/>
  <c r="P39" i="61"/>
  <c r="R38" i="61"/>
  <c r="T38" i="61" s="1"/>
  <c r="P38" i="61"/>
  <c r="R37" i="61"/>
  <c r="U37" i="61" s="1"/>
  <c r="P37" i="61"/>
  <c r="R36" i="61"/>
  <c r="U36" i="61" s="1"/>
  <c r="P36" i="61"/>
  <c r="R35" i="61"/>
  <c r="S35" i="61" s="1"/>
  <c r="P35" i="61"/>
  <c r="R34" i="61"/>
  <c r="S34" i="61" s="1"/>
  <c r="P34" i="61"/>
  <c r="R33" i="61"/>
  <c r="U33" i="61" s="1"/>
  <c r="P33" i="61"/>
  <c r="R32" i="61"/>
  <c r="U32" i="61" s="1"/>
  <c r="P32" i="61"/>
  <c r="R31" i="61"/>
  <c r="U31" i="61" s="1"/>
  <c r="P31" i="61"/>
  <c r="R30" i="61"/>
  <c r="P30" i="61"/>
  <c r="R29" i="61"/>
  <c r="S29" i="61" s="1"/>
  <c r="P29" i="61"/>
  <c r="R28" i="61"/>
  <c r="T28" i="61" s="1"/>
  <c r="P28" i="61"/>
  <c r="R27" i="61"/>
  <c r="S27" i="61" s="1"/>
  <c r="P27" i="61"/>
  <c r="R26" i="61"/>
  <c r="T26" i="61" s="1"/>
  <c r="P26" i="61"/>
  <c r="R25" i="61"/>
  <c r="U25" i="61" s="1"/>
  <c r="P25" i="61"/>
  <c r="R24" i="61"/>
  <c r="S24" i="61" s="1"/>
  <c r="P24" i="61"/>
  <c r="R23" i="61"/>
  <c r="U23" i="61" s="1"/>
  <c r="P23" i="61"/>
  <c r="R22" i="61"/>
  <c r="U22" i="61" s="1"/>
  <c r="P22" i="61"/>
  <c r="R21" i="61"/>
  <c r="T21" i="61" s="1"/>
  <c r="P21" i="61"/>
  <c r="R20" i="61"/>
  <c r="U20" i="61" s="1"/>
  <c r="P20" i="61"/>
  <c r="R19" i="61"/>
  <c r="U19" i="61" s="1"/>
  <c r="P19" i="61"/>
  <c r="R18" i="61"/>
  <c r="P18" i="61"/>
  <c r="R17" i="61"/>
  <c r="T17" i="61" s="1"/>
  <c r="P17" i="61"/>
  <c r="R16" i="61"/>
  <c r="T16" i="61" s="1"/>
  <c r="P16" i="61"/>
  <c r="R15" i="61"/>
  <c r="S15" i="61" s="1"/>
  <c r="P15" i="61"/>
  <c r="R14" i="61"/>
  <c r="T14" i="61" s="1"/>
  <c r="P14" i="61"/>
  <c r="R13" i="61"/>
  <c r="P13" i="61"/>
  <c r="R12" i="61"/>
  <c r="T12" i="61" s="1"/>
  <c r="P12" i="61"/>
  <c r="R11" i="61"/>
  <c r="P11" i="61"/>
  <c r="R10" i="61"/>
  <c r="P10" i="61"/>
  <c r="R9" i="61"/>
  <c r="U9" i="61" s="1"/>
  <c r="P9" i="61"/>
  <c r="R8" i="61"/>
  <c r="U8" i="61" s="1"/>
  <c r="P8" i="61"/>
  <c r="T7" i="61"/>
  <c r="S7" i="61"/>
  <c r="P7" i="61"/>
  <c r="R6" i="61"/>
  <c r="T6" i="61" s="1"/>
  <c r="P6" i="61"/>
  <c r="R5" i="61"/>
  <c r="U5" i="61" s="1"/>
  <c r="P5" i="61"/>
  <c r="R4" i="61"/>
  <c r="P4" i="61"/>
  <c r="R3" i="61"/>
  <c r="U3" i="61" s="1"/>
  <c r="P3" i="61"/>
  <c r="R2" i="61"/>
  <c r="P2" i="61"/>
  <c r="P531" i="59"/>
  <c r="R531" i="59"/>
  <c r="S531" i="59" s="1"/>
  <c r="P528" i="59"/>
  <c r="R528" i="59"/>
  <c r="T528" i="59" s="1"/>
  <c r="P529" i="59"/>
  <c r="R529" i="59"/>
  <c r="T529" i="59" s="1"/>
  <c r="P530" i="59"/>
  <c r="R530" i="59"/>
  <c r="U530" i="59" s="1"/>
  <c r="R510" i="59"/>
  <c r="U510" i="59" s="1"/>
  <c r="P510" i="59"/>
  <c r="P511" i="59"/>
  <c r="R511" i="59"/>
  <c r="T511" i="59" s="1"/>
  <c r="P512" i="59"/>
  <c r="R512" i="59"/>
  <c r="S512" i="59" s="1"/>
  <c r="P513" i="59"/>
  <c r="R513" i="59"/>
  <c r="U513" i="59" s="1"/>
  <c r="P514" i="59"/>
  <c r="R514" i="59"/>
  <c r="S514" i="59" s="1"/>
  <c r="P515" i="59"/>
  <c r="R515" i="59"/>
  <c r="S515" i="59" s="1"/>
  <c r="P516" i="59"/>
  <c r="R516" i="59"/>
  <c r="T516" i="59" s="1"/>
  <c r="P517" i="59"/>
  <c r="R517" i="59"/>
  <c r="S517" i="59" s="1"/>
  <c r="P518" i="59"/>
  <c r="R518" i="59"/>
  <c r="S518" i="59" s="1"/>
  <c r="P519" i="59"/>
  <c r="R519" i="59"/>
  <c r="S519" i="59" s="1"/>
  <c r="P520" i="59"/>
  <c r="R520" i="59"/>
  <c r="S520" i="59" s="1"/>
  <c r="P521" i="59"/>
  <c r="R521" i="59"/>
  <c r="T521" i="59" s="1"/>
  <c r="P522" i="59"/>
  <c r="R522" i="59"/>
  <c r="S522" i="59" s="1"/>
  <c r="P523" i="59"/>
  <c r="R523" i="59"/>
  <c r="T523" i="59" s="1"/>
  <c r="P524" i="59"/>
  <c r="R524" i="59"/>
  <c r="S524" i="59" s="1"/>
  <c r="P525" i="59"/>
  <c r="R525" i="59"/>
  <c r="T525" i="59" s="1"/>
  <c r="P526" i="59"/>
  <c r="R526" i="59"/>
  <c r="S526" i="59" s="1"/>
  <c r="P527" i="59"/>
  <c r="R527" i="59"/>
  <c r="U527" i="59" s="1"/>
  <c r="R416" i="53"/>
  <c r="U416" i="53" s="1"/>
  <c r="P416" i="53"/>
  <c r="R416" i="54"/>
  <c r="T416" i="54" s="1"/>
  <c r="P416" i="54"/>
  <c r="R416" i="55"/>
  <c r="T416" i="55" s="1"/>
  <c r="P416" i="55"/>
  <c r="R416" i="56"/>
  <c r="U416" i="56" s="1"/>
  <c r="P416" i="56"/>
  <c r="R416" i="59"/>
  <c r="S416" i="59" s="1"/>
  <c r="R415" i="59"/>
  <c r="U415" i="59" s="1"/>
  <c r="P416" i="59"/>
  <c r="R509" i="59"/>
  <c r="S509" i="59" s="1"/>
  <c r="P509" i="59"/>
  <c r="R508" i="59"/>
  <c r="U508" i="59" s="1"/>
  <c r="P508" i="59"/>
  <c r="R507" i="59"/>
  <c r="U507" i="59" s="1"/>
  <c r="P507" i="59"/>
  <c r="R506" i="59"/>
  <c r="T506" i="59" s="1"/>
  <c r="P506" i="59"/>
  <c r="R505" i="59"/>
  <c r="U505" i="59" s="1"/>
  <c r="P505" i="59"/>
  <c r="R504" i="59"/>
  <c r="U504" i="59" s="1"/>
  <c r="P504" i="59"/>
  <c r="R503" i="59"/>
  <c r="U503" i="59" s="1"/>
  <c r="P503" i="59"/>
  <c r="R502" i="59"/>
  <c r="U502" i="59" s="1"/>
  <c r="P502" i="59"/>
  <c r="R501" i="59"/>
  <c r="U501" i="59" s="1"/>
  <c r="P501" i="59"/>
  <c r="R500" i="59"/>
  <c r="U500" i="59" s="1"/>
  <c r="P500" i="59"/>
  <c r="R499" i="59"/>
  <c r="U499" i="59" s="1"/>
  <c r="P499" i="59"/>
  <c r="R498" i="59"/>
  <c r="U498" i="59" s="1"/>
  <c r="P498" i="59"/>
  <c r="R497" i="59"/>
  <c r="P497" i="59"/>
  <c r="R496" i="59"/>
  <c r="U496" i="59" s="1"/>
  <c r="P496" i="59"/>
  <c r="R495" i="59"/>
  <c r="T495" i="59" s="1"/>
  <c r="P495" i="59"/>
  <c r="R494" i="59"/>
  <c r="U494" i="59" s="1"/>
  <c r="P494" i="59"/>
  <c r="R493" i="59"/>
  <c r="T493" i="59" s="1"/>
  <c r="P493" i="59"/>
  <c r="R492" i="59"/>
  <c r="T492" i="59" s="1"/>
  <c r="P492" i="59"/>
  <c r="R491" i="59"/>
  <c r="U491" i="59" s="1"/>
  <c r="P491" i="59"/>
  <c r="R490" i="59"/>
  <c r="U490" i="59" s="1"/>
  <c r="P490" i="59"/>
  <c r="R489" i="59"/>
  <c r="U489" i="59" s="1"/>
  <c r="P489" i="59"/>
  <c r="R488" i="59"/>
  <c r="T488" i="59" s="1"/>
  <c r="P488" i="59"/>
  <c r="R487" i="59"/>
  <c r="T487" i="59" s="1"/>
  <c r="P487" i="59"/>
  <c r="R486" i="59"/>
  <c r="P486" i="59"/>
  <c r="R485" i="59"/>
  <c r="U485" i="59" s="1"/>
  <c r="P485" i="59"/>
  <c r="R484" i="59"/>
  <c r="U484" i="59" s="1"/>
  <c r="P484" i="59"/>
  <c r="R483" i="59"/>
  <c r="P483" i="59"/>
  <c r="R482" i="59"/>
  <c r="U482" i="59" s="1"/>
  <c r="P482" i="59"/>
  <c r="R481" i="59"/>
  <c r="T481" i="59" s="1"/>
  <c r="P481" i="59"/>
  <c r="R480" i="59"/>
  <c r="U480" i="59" s="1"/>
  <c r="P480" i="59"/>
  <c r="R479" i="59"/>
  <c r="T479" i="59" s="1"/>
  <c r="P479" i="59"/>
  <c r="R478" i="59"/>
  <c r="T478" i="59" s="1"/>
  <c r="P478" i="59"/>
  <c r="R477" i="59"/>
  <c r="S477" i="59" s="1"/>
  <c r="P477" i="59"/>
  <c r="R476" i="59"/>
  <c r="U476" i="59" s="1"/>
  <c r="P476" i="59"/>
  <c r="R475" i="59"/>
  <c r="U475" i="59" s="1"/>
  <c r="P475" i="59"/>
  <c r="R474" i="59"/>
  <c r="T474" i="59" s="1"/>
  <c r="P474" i="59"/>
  <c r="R473" i="59"/>
  <c r="P473" i="59"/>
  <c r="R472" i="59"/>
  <c r="U472" i="59" s="1"/>
  <c r="P472" i="59"/>
  <c r="R471" i="59"/>
  <c r="U471" i="59" s="1"/>
  <c r="P471" i="59"/>
  <c r="R470" i="59"/>
  <c r="S470" i="59" s="1"/>
  <c r="P470" i="59"/>
  <c r="R469" i="59"/>
  <c r="U469" i="59" s="1"/>
  <c r="P469" i="59"/>
  <c r="R468" i="59"/>
  <c r="S468" i="59" s="1"/>
  <c r="P468" i="59"/>
  <c r="R467" i="59"/>
  <c r="U467" i="59" s="1"/>
  <c r="P467" i="59"/>
  <c r="R466" i="59"/>
  <c r="T466" i="59" s="1"/>
  <c r="P466" i="59"/>
  <c r="R465" i="59"/>
  <c r="T465" i="59" s="1"/>
  <c r="P465" i="59"/>
  <c r="R464" i="59"/>
  <c r="S464" i="59" s="1"/>
  <c r="P464" i="59"/>
  <c r="R463" i="59"/>
  <c r="U463" i="59" s="1"/>
  <c r="P463" i="59"/>
  <c r="R462" i="59"/>
  <c r="U462" i="59" s="1"/>
  <c r="P462" i="59"/>
  <c r="R461" i="59"/>
  <c r="T461" i="59" s="1"/>
  <c r="P461" i="59"/>
  <c r="R460" i="59"/>
  <c r="U460" i="59" s="1"/>
  <c r="P460" i="59"/>
  <c r="R459" i="59"/>
  <c r="P459" i="59"/>
  <c r="R458" i="59"/>
  <c r="U458" i="59" s="1"/>
  <c r="P458" i="59"/>
  <c r="R457" i="59"/>
  <c r="U457" i="59" s="1"/>
  <c r="P457" i="59"/>
  <c r="R456" i="59"/>
  <c r="P456" i="59"/>
  <c r="R455" i="59"/>
  <c r="T455" i="59" s="1"/>
  <c r="P455" i="59"/>
  <c r="R454" i="59"/>
  <c r="S454" i="59" s="1"/>
  <c r="P454" i="59"/>
  <c r="R453" i="59"/>
  <c r="U453" i="59" s="1"/>
  <c r="P453" i="59"/>
  <c r="R452" i="59"/>
  <c r="U452" i="59" s="1"/>
  <c r="P452" i="59"/>
  <c r="R451" i="59"/>
  <c r="S451" i="59" s="1"/>
  <c r="P451" i="59"/>
  <c r="R450" i="59"/>
  <c r="S450" i="59" s="1"/>
  <c r="P450" i="59"/>
  <c r="R449" i="59"/>
  <c r="U449" i="59" s="1"/>
  <c r="P449" i="59"/>
  <c r="R448" i="59"/>
  <c r="U448" i="59" s="1"/>
  <c r="P448" i="59"/>
  <c r="R447" i="59"/>
  <c r="T447" i="59" s="1"/>
  <c r="P447" i="59"/>
  <c r="R446" i="59"/>
  <c r="U446" i="59" s="1"/>
  <c r="P446" i="59"/>
  <c r="R445" i="59"/>
  <c r="P445" i="59"/>
  <c r="R444" i="59"/>
  <c r="U444" i="59" s="1"/>
  <c r="P444" i="59"/>
  <c r="R443" i="59"/>
  <c r="S443" i="59" s="1"/>
  <c r="P443" i="59"/>
  <c r="R442" i="59"/>
  <c r="P442" i="59"/>
  <c r="R441" i="59"/>
  <c r="T441" i="59" s="1"/>
  <c r="P441" i="59"/>
  <c r="R440" i="59"/>
  <c r="S440" i="59" s="1"/>
  <c r="P440" i="59"/>
  <c r="R439" i="59"/>
  <c r="U439" i="59" s="1"/>
  <c r="P439" i="59"/>
  <c r="R438" i="59"/>
  <c r="U438" i="59" s="1"/>
  <c r="P438" i="59"/>
  <c r="R437" i="59"/>
  <c r="T437" i="59" s="1"/>
  <c r="P437" i="59"/>
  <c r="R436" i="59"/>
  <c r="S436" i="59" s="1"/>
  <c r="P436" i="59"/>
  <c r="R435" i="59"/>
  <c r="U435" i="59" s="1"/>
  <c r="P435" i="59"/>
  <c r="R434" i="59"/>
  <c r="U434" i="59" s="1"/>
  <c r="P434" i="59"/>
  <c r="R433" i="59"/>
  <c r="T433" i="59" s="1"/>
  <c r="P433" i="59"/>
  <c r="R432" i="59"/>
  <c r="P432" i="59"/>
  <c r="R431" i="59"/>
  <c r="P431" i="59"/>
  <c r="R430" i="59"/>
  <c r="T430" i="59" s="1"/>
  <c r="P430" i="59"/>
  <c r="R429" i="59"/>
  <c r="U429" i="59" s="1"/>
  <c r="P429" i="59"/>
  <c r="R428" i="59"/>
  <c r="P428" i="59"/>
  <c r="R427" i="59"/>
  <c r="U427" i="59" s="1"/>
  <c r="P427" i="59"/>
  <c r="R426" i="59"/>
  <c r="S426" i="59" s="1"/>
  <c r="P426" i="59"/>
  <c r="R425" i="59"/>
  <c r="U425" i="59" s="1"/>
  <c r="P425" i="59"/>
  <c r="R424" i="59"/>
  <c r="U424" i="59" s="1"/>
  <c r="P424" i="59"/>
  <c r="R423" i="59"/>
  <c r="T423" i="59" s="1"/>
  <c r="P423" i="59"/>
  <c r="R422" i="59"/>
  <c r="S422" i="59" s="1"/>
  <c r="P422" i="59"/>
  <c r="R421" i="59"/>
  <c r="U421" i="59" s="1"/>
  <c r="P421" i="59"/>
  <c r="R420" i="59"/>
  <c r="U420" i="59" s="1"/>
  <c r="P420" i="59"/>
  <c r="R419" i="59"/>
  <c r="T419" i="59" s="1"/>
  <c r="P419" i="59"/>
  <c r="R418" i="59"/>
  <c r="P418" i="59"/>
  <c r="R417" i="59"/>
  <c r="P417" i="59"/>
  <c r="P415" i="59"/>
  <c r="R414" i="59"/>
  <c r="S414" i="59" s="1"/>
  <c r="P414" i="59"/>
  <c r="R413" i="59"/>
  <c r="P413" i="59"/>
  <c r="R412" i="59"/>
  <c r="T412" i="59" s="1"/>
  <c r="P412" i="59"/>
  <c r="R411" i="59"/>
  <c r="S411" i="59" s="1"/>
  <c r="P411" i="59"/>
  <c r="R410" i="59"/>
  <c r="U410" i="59" s="1"/>
  <c r="P410" i="59"/>
  <c r="R409" i="59"/>
  <c r="U409" i="59" s="1"/>
  <c r="P409" i="59"/>
  <c r="R408" i="59"/>
  <c r="T408" i="59" s="1"/>
  <c r="P408" i="59"/>
  <c r="R407" i="59"/>
  <c r="S407" i="59" s="1"/>
  <c r="P407" i="59"/>
  <c r="R406" i="59"/>
  <c r="U406" i="59" s="1"/>
  <c r="P406" i="59"/>
  <c r="R405" i="59"/>
  <c r="U405" i="59" s="1"/>
  <c r="P405" i="59"/>
  <c r="R404" i="59"/>
  <c r="T404" i="59" s="1"/>
  <c r="P404" i="59"/>
  <c r="R403" i="59"/>
  <c r="P403" i="59"/>
  <c r="R402" i="59"/>
  <c r="P402" i="59"/>
  <c r="R401" i="59"/>
  <c r="U401" i="59" s="1"/>
  <c r="P401" i="59"/>
  <c r="R400" i="59"/>
  <c r="S400" i="59" s="1"/>
  <c r="P400" i="59"/>
  <c r="R399" i="59"/>
  <c r="P399" i="59"/>
  <c r="R398" i="59"/>
  <c r="T398" i="59" s="1"/>
  <c r="P398" i="59"/>
  <c r="R397" i="59"/>
  <c r="S397" i="59" s="1"/>
  <c r="P397" i="59"/>
  <c r="R396" i="59"/>
  <c r="U396" i="59" s="1"/>
  <c r="P396" i="59"/>
  <c r="R395" i="59"/>
  <c r="U395" i="59" s="1"/>
  <c r="P395" i="59"/>
  <c r="R394" i="59"/>
  <c r="T394" i="59" s="1"/>
  <c r="P394" i="59"/>
  <c r="R393" i="59"/>
  <c r="S393" i="59" s="1"/>
  <c r="P393" i="59"/>
  <c r="R392" i="59"/>
  <c r="U392" i="59" s="1"/>
  <c r="P392" i="59"/>
  <c r="R391" i="59"/>
  <c r="U391" i="59" s="1"/>
  <c r="P391" i="59"/>
  <c r="R390" i="59"/>
  <c r="T390" i="59" s="1"/>
  <c r="P390" i="59"/>
  <c r="R389" i="59"/>
  <c r="P389" i="59"/>
  <c r="R388" i="59"/>
  <c r="P388" i="59"/>
  <c r="R387" i="59"/>
  <c r="T387" i="59" s="1"/>
  <c r="P387" i="59"/>
  <c r="R386" i="59"/>
  <c r="U386" i="59" s="1"/>
  <c r="P386" i="59"/>
  <c r="R385" i="59"/>
  <c r="S385" i="59" s="1"/>
  <c r="P385" i="59"/>
  <c r="R384" i="59"/>
  <c r="T384" i="59" s="1"/>
  <c r="P384" i="59"/>
  <c r="R383" i="59"/>
  <c r="S383" i="59" s="1"/>
  <c r="P383" i="59"/>
  <c r="R382" i="59"/>
  <c r="U382" i="59" s="1"/>
  <c r="P382" i="59"/>
  <c r="R381" i="59"/>
  <c r="U381" i="59" s="1"/>
  <c r="P381" i="59"/>
  <c r="R380" i="59"/>
  <c r="T380" i="59" s="1"/>
  <c r="P380" i="59"/>
  <c r="R379" i="59"/>
  <c r="S379" i="59" s="1"/>
  <c r="P379" i="59"/>
  <c r="R378" i="59"/>
  <c r="U378" i="59" s="1"/>
  <c r="P378" i="59"/>
  <c r="R377" i="59"/>
  <c r="U377" i="59" s="1"/>
  <c r="P377" i="59"/>
  <c r="R376" i="59"/>
  <c r="T376" i="59" s="1"/>
  <c r="P376" i="59"/>
  <c r="R375" i="59"/>
  <c r="P375" i="59"/>
  <c r="R374" i="59"/>
  <c r="P374" i="59"/>
  <c r="R373" i="59"/>
  <c r="U373" i="59" s="1"/>
  <c r="P373" i="59"/>
  <c r="R372" i="59"/>
  <c r="S372" i="59" s="1"/>
  <c r="P372" i="59"/>
  <c r="R371" i="59"/>
  <c r="P371" i="59"/>
  <c r="R370" i="59"/>
  <c r="T370" i="59" s="1"/>
  <c r="P370" i="59"/>
  <c r="R369" i="59"/>
  <c r="S369" i="59" s="1"/>
  <c r="P369" i="59"/>
  <c r="R368" i="59"/>
  <c r="S368" i="59" s="1"/>
  <c r="P368" i="59"/>
  <c r="R367" i="59"/>
  <c r="U367" i="59" s="1"/>
  <c r="P367" i="59"/>
  <c r="R366" i="59"/>
  <c r="U366" i="59" s="1"/>
  <c r="P366" i="59"/>
  <c r="R365" i="59"/>
  <c r="S365" i="59" s="1"/>
  <c r="P365" i="59"/>
  <c r="R364" i="59"/>
  <c r="U364" i="59" s="1"/>
  <c r="P364" i="59"/>
  <c r="R363" i="59"/>
  <c r="U363" i="59" s="1"/>
  <c r="P363" i="59"/>
  <c r="R362" i="59"/>
  <c r="T362" i="59" s="1"/>
  <c r="P362" i="59"/>
  <c r="R361" i="59"/>
  <c r="P361" i="59"/>
  <c r="R360" i="59"/>
  <c r="P360" i="59"/>
  <c r="R359" i="59"/>
  <c r="U359" i="59" s="1"/>
  <c r="P359" i="59"/>
  <c r="R358" i="59"/>
  <c r="U358" i="59" s="1"/>
  <c r="P358" i="59"/>
  <c r="R357" i="59"/>
  <c r="P357" i="59"/>
  <c r="R356" i="59"/>
  <c r="T356" i="59" s="1"/>
  <c r="P356" i="59"/>
  <c r="R355" i="59"/>
  <c r="S355" i="59" s="1"/>
  <c r="P355" i="59"/>
  <c r="R354" i="59"/>
  <c r="U354" i="59" s="1"/>
  <c r="P354" i="59"/>
  <c r="R353" i="59"/>
  <c r="P353" i="59"/>
  <c r="R352" i="59"/>
  <c r="T352" i="59" s="1"/>
  <c r="P352" i="59"/>
  <c r="R351" i="59"/>
  <c r="S351" i="59" s="1"/>
  <c r="P351" i="59"/>
  <c r="R350" i="59"/>
  <c r="U350" i="59" s="1"/>
  <c r="P350" i="59"/>
  <c r="R349" i="59"/>
  <c r="U349" i="59" s="1"/>
  <c r="P349" i="59"/>
  <c r="R348" i="59"/>
  <c r="T348" i="59" s="1"/>
  <c r="P348" i="59"/>
  <c r="R347" i="59"/>
  <c r="P347" i="59"/>
  <c r="R346" i="59"/>
  <c r="P346" i="59"/>
  <c r="R345" i="59"/>
  <c r="U345" i="59" s="1"/>
  <c r="P345" i="59"/>
  <c r="R344" i="59"/>
  <c r="U344" i="59" s="1"/>
  <c r="P344" i="59"/>
  <c r="R343" i="59"/>
  <c r="P343" i="59"/>
  <c r="R342" i="59"/>
  <c r="T342" i="59" s="1"/>
  <c r="P342" i="59"/>
  <c r="R341" i="59"/>
  <c r="S341" i="59" s="1"/>
  <c r="P341" i="59"/>
  <c r="R340" i="59"/>
  <c r="U340" i="59" s="1"/>
  <c r="P340" i="59"/>
  <c r="R339" i="59"/>
  <c r="P339" i="59"/>
  <c r="R338" i="59"/>
  <c r="T338" i="59" s="1"/>
  <c r="P338" i="59"/>
  <c r="R337" i="59"/>
  <c r="S337" i="59" s="1"/>
  <c r="P337" i="59"/>
  <c r="R336" i="59"/>
  <c r="U336" i="59" s="1"/>
  <c r="P336" i="59"/>
  <c r="R335" i="59"/>
  <c r="U335" i="59" s="1"/>
  <c r="P335" i="59"/>
  <c r="R334" i="59"/>
  <c r="T334" i="59" s="1"/>
  <c r="P334" i="59"/>
  <c r="R333" i="59"/>
  <c r="P333" i="59"/>
  <c r="R332" i="59"/>
  <c r="P332" i="59"/>
  <c r="R331" i="59"/>
  <c r="U331" i="59" s="1"/>
  <c r="P331" i="59"/>
  <c r="R330" i="59"/>
  <c r="S330" i="59" s="1"/>
  <c r="P330" i="59"/>
  <c r="R329" i="59"/>
  <c r="P329" i="59"/>
  <c r="R328" i="59"/>
  <c r="T328" i="59" s="1"/>
  <c r="P328" i="59"/>
  <c r="R327" i="59"/>
  <c r="S327" i="59" s="1"/>
  <c r="P327" i="59"/>
  <c r="R326" i="59"/>
  <c r="U326" i="59" s="1"/>
  <c r="P326" i="59"/>
  <c r="R325" i="59"/>
  <c r="P325" i="59"/>
  <c r="R324" i="59"/>
  <c r="U324" i="59" s="1"/>
  <c r="P324" i="59"/>
  <c r="R323" i="59"/>
  <c r="S323" i="59" s="1"/>
  <c r="P323" i="59"/>
  <c r="R322" i="59"/>
  <c r="U322" i="59" s="1"/>
  <c r="P322" i="59"/>
  <c r="R321" i="59"/>
  <c r="U321" i="59" s="1"/>
  <c r="P321" i="59"/>
  <c r="R320" i="59"/>
  <c r="T320" i="59" s="1"/>
  <c r="P320" i="59"/>
  <c r="R319" i="59"/>
  <c r="T319" i="59" s="1"/>
  <c r="P319" i="59"/>
  <c r="R318" i="59"/>
  <c r="P318" i="59"/>
  <c r="R317" i="59"/>
  <c r="U317" i="59" s="1"/>
  <c r="P317" i="59"/>
  <c r="R316" i="59"/>
  <c r="U316" i="59" s="1"/>
  <c r="P316" i="59"/>
  <c r="R315" i="59"/>
  <c r="S315" i="59" s="1"/>
  <c r="P315" i="59"/>
  <c r="R314" i="59"/>
  <c r="T314" i="59" s="1"/>
  <c r="P314" i="59"/>
  <c r="R313" i="59"/>
  <c r="P313" i="59"/>
  <c r="R312" i="59"/>
  <c r="U312" i="59" s="1"/>
  <c r="P312" i="59"/>
  <c r="R311" i="59"/>
  <c r="P311" i="59"/>
  <c r="R310" i="59"/>
  <c r="T310" i="59" s="1"/>
  <c r="P310" i="59"/>
  <c r="R309" i="59"/>
  <c r="S309" i="59" s="1"/>
  <c r="P309" i="59"/>
  <c r="R308" i="59"/>
  <c r="U308" i="59" s="1"/>
  <c r="P308" i="59"/>
  <c r="R307" i="59"/>
  <c r="U307" i="59" s="1"/>
  <c r="P307" i="59"/>
  <c r="R306" i="59"/>
  <c r="T306" i="59" s="1"/>
  <c r="P306" i="59"/>
  <c r="R305" i="59"/>
  <c r="P305" i="59"/>
  <c r="R304" i="59"/>
  <c r="P304" i="59"/>
  <c r="R303" i="59"/>
  <c r="U303" i="59" s="1"/>
  <c r="P303" i="59"/>
  <c r="R302" i="59"/>
  <c r="T302" i="59" s="1"/>
  <c r="P302" i="59"/>
  <c r="R301" i="59"/>
  <c r="P301" i="59"/>
  <c r="R300" i="59"/>
  <c r="T300" i="59" s="1"/>
  <c r="P300" i="59"/>
  <c r="R299" i="59"/>
  <c r="T299" i="59" s="1"/>
  <c r="P299" i="59"/>
  <c r="R298" i="59"/>
  <c r="U298" i="59" s="1"/>
  <c r="P298" i="59"/>
  <c r="R297" i="59"/>
  <c r="P297" i="59"/>
  <c r="R296" i="59"/>
  <c r="U296" i="59" s="1"/>
  <c r="P296" i="59"/>
  <c r="R295" i="59"/>
  <c r="S295" i="59" s="1"/>
  <c r="P295" i="59"/>
  <c r="R294" i="59"/>
  <c r="U294" i="59" s="1"/>
  <c r="P294" i="59"/>
  <c r="R293" i="59"/>
  <c r="U293" i="59" s="1"/>
  <c r="P293" i="59"/>
  <c r="R292" i="59"/>
  <c r="U292" i="59" s="1"/>
  <c r="P292" i="59"/>
  <c r="R291" i="59"/>
  <c r="P291" i="59"/>
  <c r="R290" i="59"/>
  <c r="P290" i="59"/>
  <c r="R289" i="59"/>
  <c r="U289" i="59" s="1"/>
  <c r="P289" i="59"/>
  <c r="R288" i="59"/>
  <c r="U288" i="59" s="1"/>
  <c r="P288" i="59"/>
  <c r="R287" i="59"/>
  <c r="S287" i="59" s="1"/>
  <c r="P287" i="59"/>
  <c r="R286" i="59"/>
  <c r="T286" i="59" s="1"/>
  <c r="P286" i="59"/>
  <c r="R285" i="59"/>
  <c r="P285" i="59"/>
  <c r="R284" i="59"/>
  <c r="U284" i="59" s="1"/>
  <c r="P284" i="59"/>
  <c r="R283" i="59"/>
  <c r="P283" i="59"/>
  <c r="R282" i="59"/>
  <c r="T282" i="59" s="1"/>
  <c r="P282" i="59"/>
  <c r="R281" i="59"/>
  <c r="S281" i="59" s="1"/>
  <c r="P281" i="59"/>
  <c r="R280" i="59"/>
  <c r="U280" i="59" s="1"/>
  <c r="P280" i="59"/>
  <c r="R279" i="59"/>
  <c r="U279" i="59" s="1"/>
  <c r="P279" i="59"/>
  <c r="R278" i="59"/>
  <c r="T278" i="59" s="1"/>
  <c r="P278" i="59"/>
  <c r="R277" i="59"/>
  <c r="T277" i="59" s="1"/>
  <c r="P277" i="59"/>
  <c r="R276" i="59"/>
  <c r="P276" i="59"/>
  <c r="R275" i="59"/>
  <c r="S275" i="59" s="1"/>
  <c r="P275" i="59"/>
  <c r="R274" i="59"/>
  <c r="U274" i="59" s="1"/>
  <c r="P274" i="59"/>
  <c r="R273" i="59"/>
  <c r="P273" i="59"/>
  <c r="R272" i="59"/>
  <c r="T272" i="59" s="1"/>
  <c r="P272" i="59"/>
  <c r="R271" i="59"/>
  <c r="T271" i="59" s="1"/>
  <c r="P271" i="59"/>
  <c r="R270" i="59"/>
  <c r="T270" i="59" s="1"/>
  <c r="P270" i="59"/>
  <c r="R269" i="59"/>
  <c r="P269" i="59"/>
  <c r="R268" i="59"/>
  <c r="U268" i="59" s="1"/>
  <c r="P268" i="59"/>
  <c r="R267" i="59"/>
  <c r="S267" i="59" s="1"/>
  <c r="P267" i="59"/>
  <c r="R266" i="59"/>
  <c r="U266" i="59" s="1"/>
  <c r="P266" i="59"/>
  <c r="R265" i="59"/>
  <c r="U265" i="59" s="1"/>
  <c r="P265" i="59"/>
  <c r="R264" i="59"/>
  <c r="T264" i="59" s="1"/>
  <c r="P264" i="59"/>
  <c r="R263" i="59"/>
  <c r="P263" i="59"/>
  <c r="R262" i="59"/>
  <c r="P262" i="59"/>
  <c r="R261" i="59"/>
  <c r="U261" i="59" s="1"/>
  <c r="P261" i="59"/>
  <c r="R260" i="59"/>
  <c r="S260" i="59" s="1"/>
  <c r="P260" i="59"/>
  <c r="R259" i="59"/>
  <c r="S259" i="59" s="1"/>
  <c r="P259" i="59"/>
  <c r="R258" i="59"/>
  <c r="S258" i="59" s="1"/>
  <c r="P258" i="59"/>
  <c r="R257" i="59"/>
  <c r="T257" i="59" s="1"/>
  <c r="P257" i="59"/>
  <c r="R256" i="59"/>
  <c r="U256" i="59" s="1"/>
  <c r="P256" i="59"/>
  <c r="R255" i="59"/>
  <c r="P255" i="59"/>
  <c r="R254" i="59"/>
  <c r="T254" i="59" s="1"/>
  <c r="P254" i="59"/>
  <c r="R253" i="59"/>
  <c r="S253" i="59" s="1"/>
  <c r="P253" i="59"/>
  <c r="R252" i="59"/>
  <c r="U252" i="59" s="1"/>
  <c r="P252" i="59"/>
  <c r="R251" i="59"/>
  <c r="U251" i="59" s="1"/>
  <c r="P251" i="59"/>
  <c r="R250" i="59"/>
  <c r="T250" i="59" s="1"/>
  <c r="P250" i="59"/>
  <c r="R249" i="59"/>
  <c r="T249" i="59" s="1"/>
  <c r="P249" i="59"/>
  <c r="R248" i="59"/>
  <c r="P248" i="59"/>
  <c r="R247" i="59"/>
  <c r="U247" i="59" s="1"/>
  <c r="P247" i="59"/>
  <c r="R246" i="59"/>
  <c r="U246" i="59" s="1"/>
  <c r="P246" i="59"/>
  <c r="R245" i="59"/>
  <c r="S245" i="59" s="1"/>
  <c r="P245" i="59"/>
  <c r="R244" i="59"/>
  <c r="U244" i="59" s="1"/>
  <c r="P244" i="59"/>
  <c r="R243" i="59"/>
  <c r="P243" i="59"/>
  <c r="R242" i="59"/>
  <c r="U242" i="59" s="1"/>
  <c r="P242" i="59"/>
  <c r="R241" i="59"/>
  <c r="P241" i="59"/>
  <c r="R240" i="59"/>
  <c r="U240" i="59" s="1"/>
  <c r="P240" i="59"/>
  <c r="R239" i="59"/>
  <c r="S239" i="59" s="1"/>
  <c r="P239" i="59"/>
  <c r="R238" i="59"/>
  <c r="U238" i="59" s="1"/>
  <c r="P238" i="59"/>
  <c r="R237" i="59"/>
  <c r="P237" i="59"/>
  <c r="R236" i="59"/>
  <c r="T236" i="59" s="1"/>
  <c r="P236" i="59"/>
  <c r="R235" i="59"/>
  <c r="P235" i="59"/>
  <c r="R234" i="59"/>
  <c r="T234" i="59" s="1"/>
  <c r="P234" i="59"/>
  <c r="R233" i="59"/>
  <c r="U233" i="59" s="1"/>
  <c r="P233" i="59"/>
  <c r="R232" i="59"/>
  <c r="U232" i="59" s="1"/>
  <c r="P232" i="59"/>
  <c r="R231" i="59"/>
  <c r="U231" i="59" s="1"/>
  <c r="P231" i="59"/>
  <c r="R230" i="59"/>
  <c r="T230" i="59" s="1"/>
  <c r="P230" i="59"/>
  <c r="R229" i="59"/>
  <c r="T229" i="59" s="1"/>
  <c r="P229" i="59"/>
  <c r="R228" i="59"/>
  <c r="U228" i="59" s="1"/>
  <c r="P228" i="59"/>
  <c r="R227" i="59"/>
  <c r="P227" i="59"/>
  <c r="R226" i="59"/>
  <c r="T226" i="59" s="1"/>
  <c r="P226" i="59"/>
  <c r="R225" i="59"/>
  <c r="S225" i="59" s="1"/>
  <c r="P225" i="59"/>
  <c r="R224" i="59"/>
  <c r="U224" i="59" s="1"/>
  <c r="P224" i="59"/>
  <c r="R223" i="59"/>
  <c r="T223" i="59" s="1"/>
  <c r="P223" i="59"/>
  <c r="R222" i="59"/>
  <c r="T222" i="59" s="1"/>
  <c r="P222" i="59"/>
  <c r="R221" i="59"/>
  <c r="P221" i="59"/>
  <c r="R220" i="59"/>
  <c r="T220" i="59" s="1"/>
  <c r="P220" i="59"/>
  <c r="R219" i="59"/>
  <c r="U219" i="59" s="1"/>
  <c r="P219" i="59"/>
  <c r="R218" i="59"/>
  <c r="S218" i="59" s="1"/>
  <c r="P218" i="59"/>
  <c r="R217" i="59"/>
  <c r="U217" i="59" s="1"/>
  <c r="P217" i="59"/>
  <c r="R216" i="59"/>
  <c r="U216" i="59" s="1"/>
  <c r="P216" i="59"/>
  <c r="R215" i="59"/>
  <c r="P215" i="59"/>
  <c r="R214" i="59"/>
  <c r="S214" i="59" s="1"/>
  <c r="P214" i="59"/>
  <c r="R213" i="59"/>
  <c r="U213" i="59" s="1"/>
  <c r="P213" i="59"/>
  <c r="R212" i="59"/>
  <c r="S212" i="59" s="1"/>
  <c r="P212" i="59"/>
  <c r="R211" i="59"/>
  <c r="S211" i="59" s="1"/>
  <c r="P211" i="59"/>
  <c r="R210" i="59"/>
  <c r="S210" i="59" s="1"/>
  <c r="P210" i="59"/>
  <c r="R209" i="59"/>
  <c r="T209" i="59" s="1"/>
  <c r="P209" i="59"/>
  <c r="R208" i="59"/>
  <c r="T208" i="59" s="1"/>
  <c r="P208" i="59"/>
  <c r="R207" i="59"/>
  <c r="U207" i="59" s="1"/>
  <c r="P207" i="59"/>
  <c r="R206" i="59"/>
  <c r="T206" i="59" s="1"/>
  <c r="P206" i="59"/>
  <c r="R205" i="59"/>
  <c r="U205" i="59" s="1"/>
  <c r="P205" i="59"/>
  <c r="R204" i="59"/>
  <c r="U204" i="59" s="1"/>
  <c r="P204" i="59"/>
  <c r="R203" i="59"/>
  <c r="U203" i="59" s="1"/>
  <c r="P203" i="59"/>
  <c r="R202" i="59"/>
  <c r="T202" i="59" s="1"/>
  <c r="P202" i="59"/>
  <c r="R201" i="59"/>
  <c r="S201" i="59" s="1"/>
  <c r="P201" i="59"/>
  <c r="R200" i="59"/>
  <c r="U200" i="59" s="1"/>
  <c r="P200" i="59"/>
  <c r="R199" i="59"/>
  <c r="T199" i="59" s="1"/>
  <c r="P199" i="59"/>
  <c r="R198" i="59"/>
  <c r="S198" i="59" s="1"/>
  <c r="P198" i="59"/>
  <c r="R197" i="59"/>
  <c r="S197" i="59" s="1"/>
  <c r="P197" i="59"/>
  <c r="R196" i="59"/>
  <c r="T196" i="59" s="1"/>
  <c r="P196" i="59"/>
  <c r="R195" i="59"/>
  <c r="P195" i="59"/>
  <c r="R194" i="59"/>
  <c r="T194" i="59" s="1"/>
  <c r="P194" i="59"/>
  <c r="R193" i="59"/>
  <c r="U193" i="59" s="1"/>
  <c r="P193" i="59"/>
  <c r="R192" i="59"/>
  <c r="T192" i="59" s="1"/>
  <c r="P192" i="59"/>
  <c r="R191" i="59"/>
  <c r="U191" i="59" s="1"/>
  <c r="P191" i="59"/>
  <c r="R190" i="59"/>
  <c r="T190" i="59" s="1"/>
  <c r="P190" i="59"/>
  <c r="R189" i="59"/>
  <c r="U189" i="59" s="1"/>
  <c r="P189" i="59"/>
  <c r="R188" i="59"/>
  <c r="S188" i="59" s="1"/>
  <c r="P188" i="59"/>
  <c r="R187" i="59"/>
  <c r="U187" i="59" s="1"/>
  <c r="P187" i="59"/>
  <c r="R186" i="59"/>
  <c r="U186" i="59" s="1"/>
  <c r="P186" i="59"/>
  <c r="R185" i="59"/>
  <c r="T185" i="59" s="1"/>
  <c r="P185" i="59"/>
  <c r="R184" i="59"/>
  <c r="U184" i="59" s="1"/>
  <c r="P184" i="59"/>
  <c r="R183" i="59"/>
  <c r="U183" i="59" s="1"/>
  <c r="P183" i="59"/>
  <c r="R182" i="59"/>
  <c r="U182" i="59" s="1"/>
  <c r="P182" i="59"/>
  <c r="R181" i="59"/>
  <c r="S181" i="59" s="1"/>
  <c r="P181" i="59"/>
  <c r="R180" i="59"/>
  <c r="U180" i="59" s="1"/>
  <c r="P180" i="59"/>
  <c r="R179" i="59"/>
  <c r="U179" i="59" s="1"/>
  <c r="P179" i="59"/>
  <c r="R178" i="59"/>
  <c r="T178" i="59" s="1"/>
  <c r="P178" i="59"/>
  <c r="R177" i="59"/>
  <c r="U177" i="59" s="1"/>
  <c r="P177" i="59"/>
  <c r="R176" i="59"/>
  <c r="U176" i="59" s="1"/>
  <c r="P176" i="59"/>
  <c r="R175" i="59"/>
  <c r="U175" i="59" s="1"/>
  <c r="P175" i="59"/>
  <c r="R174" i="59"/>
  <c r="U174" i="59" s="1"/>
  <c r="P174" i="59"/>
  <c r="R173" i="59"/>
  <c r="U173" i="59" s="1"/>
  <c r="P173" i="59"/>
  <c r="R172" i="59"/>
  <c r="S172" i="59" s="1"/>
  <c r="P172" i="59"/>
  <c r="R171" i="59"/>
  <c r="U171" i="59" s="1"/>
  <c r="P171" i="59"/>
  <c r="R170" i="59"/>
  <c r="U170" i="59" s="1"/>
  <c r="P170" i="59"/>
  <c r="R169" i="59"/>
  <c r="S169" i="59" s="1"/>
  <c r="P169" i="59"/>
  <c r="R168" i="59"/>
  <c r="S168" i="59" s="1"/>
  <c r="P168" i="59"/>
  <c r="R167" i="59"/>
  <c r="S167" i="59" s="1"/>
  <c r="P167" i="59"/>
  <c r="R166" i="59"/>
  <c r="S166" i="59" s="1"/>
  <c r="P166" i="59"/>
  <c r="R165" i="59"/>
  <c r="U165" i="59" s="1"/>
  <c r="P165" i="59"/>
  <c r="R164" i="59"/>
  <c r="T164" i="59" s="1"/>
  <c r="P164" i="59"/>
  <c r="R163" i="59"/>
  <c r="T163" i="59" s="1"/>
  <c r="P163" i="59"/>
  <c r="R162" i="59"/>
  <c r="S162" i="59" s="1"/>
  <c r="P162" i="59"/>
  <c r="R161" i="59"/>
  <c r="U161" i="59" s="1"/>
  <c r="P161" i="59"/>
  <c r="R160" i="59"/>
  <c r="T160" i="59" s="1"/>
  <c r="P160" i="59"/>
  <c r="R159" i="59"/>
  <c r="U159" i="59" s="1"/>
  <c r="P159" i="59"/>
  <c r="R158" i="59"/>
  <c r="U158" i="59" s="1"/>
  <c r="P158" i="59"/>
  <c r="R157" i="59"/>
  <c r="U157" i="59" s="1"/>
  <c r="P157" i="59"/>
  <c r="R156" i="59"/>
  <c r="U156" i="59" s="1"/>
  <c r="P156" i="59"/>
  <c r="R155" i="59"/>
  <c r="U155" i="59" s="1"/>
  <c r="P155" i="59"/>
  <c r="U154" i="59"/>
  <c r="T154" i="59"/>
  <c r="S154" i="59"/>
  <c r="P154" i="59"/>
  <c r="R153" i="59"/>
  <c r="T153" i="59" s="1"/>
  <c r="P153" i="59"/>
  <c r="R152" i="59"/>
  <c r="U152" i="59" s="1"/>
  <c r="P152" i="59"/>
  <c r="R151" i="59"/>
  <c r="U151" i="59" s="1"/>
  <c r="P151" i="59"/>
  <c r="R150" i="59"/>
  <c r="S150" i="59" s="1"/>
  <c r="P150" i="59"/>
  <c r="R149" i="59"/>
  <c r="U149" i="59" s="1"/>
  <c r="P149" i="59"/>
  <c r="R148" i="59"/>
  <c r="U148" i="59" s="1"/>
  <c r="P148" i="59"/>
  <c r="R147" i="59"/>
  <c r="T147" i="59" s="1"/>
  <c r="P147" i="59"/>
  <c r="U146" i="59"/>
  <c r="T146" i="59"/>
  <c r="S146" i="59"/>
  <c r="P146" i="59"/>
  <c r="R145" i="59"/>
  <c r="U145" i="59" s="1"/>
  <c r="P145" i="59"/>
  <c r="R144" i="59"/>
  <c r="T144" i="59" s="1"/>
  <c r="P144" i="59"/>
  <c r="R143" i="59"/>
  <c r="U143" i="59" s="1"/>
  <c r="P143" i="59"/>
  <c r="R142" i="59"/>
  <c r="U142" i="59" s="1"/>
  <c r="P142" i="59"/>
  <c r="R141" i="59"/>
  <c r="U141" i="59" s="1"/>
  <c r="P141" i="59"/>
  <c r="R140" i="59"/>
  <c r="U140" i="59" s="1"/>
  <c r="P140" i="59"/>
  <c r="R139" i="59"/>
  <c r="U139" i="59" s="1"/>
  <c r="P139" i="59"/>
  <c r="R138" i="59"/>
  <c r="S138" i="59" s="1"/>
  <c r="P138" i="59"/>
  <c r="R137" i="59"/>
  <c r="U137" i="59" s="1"/>
  <c r="P137" i="59"/>
  <c r="R136" i="59"/>
  <c r="S136" i="59" s="1"/>
  <c r="P136" i="59"/>
  <c r="R135" i="59"/>
  <c r="T135" i="59" s="1"/>
  <c r="P135" i="59"/>
  <c r="R134" i="59"/>
  <c r="U134" i="59" s="1"/>
  <c r="P134" i="59"/>
  <c r="R133" i="59"/>
  <c r="S133" i="59" s="1"/>
  <c r="P133" i="59"/>
  <c r="R132" i="59"/>
  <c r="T132" i="59" s="1"/>
  <c r="P132" i="59"/>
  <c r="R131" i="59"/>
  <c r="U131" i="59" s="1"/>
  <c r="P131" i="59"/>
  <c r="R130" i="59"/>
  <c r="U130" i="59" s="1"/>
  <c r="P130" i="59"/>
  <c r="R129" i="59"/>
  <c r="U129" i="59" s="1"/>
  <c r="P129" i="59"/>
  <c r="R128" i="59"/>
  <c r="S128" i="59" s="1"/>
  <c r="P128" i="59"/>
  <c r="R127" i="59"/>
  <c r="U127" i="59" s="1"/>
  <c r="P127" i="59"/>
  <c r="R126" i="59"/>
  <c r="U126" i="59" s="1"/>
  <c r="P126" i="59"/>
  <c r="R125" i="59"/>
  <c r="S125" i="59" s="1"/>
  <c r="P125" i="59"/>
  <c r="R124" i="59"/>
  <c r="U124" i="59" s="1"/>
  <c r="P124" i="59"/>
  <c r="R123" i="59"/>
  <c r="U123" i="59" s="1"/>
  <c r="P123" i="59"/>
  <c r="R122" i="59"/>
  <c r="U122" i="59" s="1"/>
  <c r="P122" i="59"/>
  <c r="R121" i="59"/>
  <c r="S121" i="59" s="1"/>
  <c r="P121" i="59"/>
  <c r="R120" i="59"/>
  <c r="U120" i="59" s="1"/>
  <c r="P120" i="59"/>
  <c r="R119" i="59"/>
  <c r="U119" i="59" s="1"/>
  <c r="P119" i="59"/>
  <c r="R118" i="59"/>
  <c r="T118" i="59" s="1"/>
  <c r="P118" i="59"/>
  <c r="R117" i="59"/>
  <c r="U117" i="59" s="1"/>
  <c r="P117" i="59"/>
  <c r="R116" i="59"/>
  <c r="U116" i="59" s="1"/>
  <c r="P116" i="59"/>
  <c r="R115" i="59"/>
  <c r="U115" i="59" s="1"/>
  <c r="P115" i="59"/>
  <c r="R114" i="59"/>
  <c r="U114" i="59" s="1"/>
  <c r="P114" i="59"/>
  <c r="R113" i="59"/>
  <c r="U113" i="59" s="1"/>
  <c r="P113" i="59"/>
  <c r="R112" i="59"/>
  <c r="S112" i="59" s="1"/>
  <c r="P112" i="59"/>
  <c r="R111" i="59"/>
  <c r="S111" i="59" s="1"/>
  <c r="P111" i="59"/>
  <c r="R110" i="59"/>
  <c r="U110" i="59" s="1"/>
  <c r="P110" i="59"/>
  <c r="R109" i="59"/>
  <c r="U109" i="59" s="1"/>
  <c r="P109" i="59"/>
  <c r="R108" i="59"/>
  <c r="U108" i="59" s="1"/>
  <c r="P108" i="59"/>
  <c r="R107" i="59"/>
  <c r="S107" i="59" s="1"/>
  <c r="P107" i="59"/>
  <c r="R106" i="59"/>
  <c r="U106" i="59" s="1"/>
  <c r="P106" i="59"/>
  <c r="R105" i="59"/>
  <c r="U105" i="59" s="1"/>
  <c r="P105" i="59"/>
  <c r="R104" i="59"/>
  <c r="T104" i="59" s="1"/>
  <c r="P104" i="59"/>
  <c r="R103" i="59"/>
  <c r="U103" i="59" s="1"/>
  <c r="P103" i="59"/>
  <c r="R102" i="59"/>
  <c r="U102" i="59" s="1"/>
  <c r="P102" i="59"/>
  <c r="R101" i="59"/>
  <c r="U101" i="59" s="1"/>
  <c r="P101" i="59"/>
  <c r="R100" i="59"/>
  <c r="U100" i="59" s="1"/>
  <c r="P100" i="59"/>
  <c r="R99" i="59"/>
  <c r="U99" i="59" s="1"/>
  <c r="P99" i="59"/>
  <c r="R98" i="59"/>
  <c r="U98" i="59" s="1"/>
  <c r="P98" i="59"/>
  <c r="R97" i="59"/>
  <c r="S97" i="59" s="1"/>
  <c r="P97" i="59"/>
  <c r="R96" i="59"/>
  <c r="T96" i="59" s="1"/>
  <c r="P96" i="59"/>
  <c r="R95" i="59"/>
  <c r="U95" i="59" s="1"/>
  <c r="P95" i="59"/>
  <c r="R94" i="59"/>
  <c r="U94" i="59" s="1"/>
  <c r="P94" i="59"/>
  <c r="R93" i="59"/>
  <c r="S93" i="59" s="1"/>
  <c r="P93" i="59"/>
  <c r="R92" i="59"/>
  <c r="U92" i="59" s="1"/>
  <c r="P92" i="59"/>
  <c r="R91" i="59"/>
  <c r="U91" i="59" s="1"/>
  <c r="P91" i="59"/>
  <c r="R90" i="59"/>
  <c r="T90" i="59" s="1"/>
  <c r="P90" i="59"/>
  <c r="R89" i="59"/>
  <c r="U89" i="59" s="1"/>
  <c r="P89" i="59"/>
  <c r="R88" i="59"/>
  <c r="U88" i="59" s="1"/>
  <c r="P88" i="59"/>
  <c r="R87" i="59"/>
  <c r="U87" i="59" s="1"/>
  <c r="P87" i="59"/>
  <c r="R86" i="59"/>
  <c r="T86" i="59" s="1"/>
  <c r="P86" i="59"/>
  <c r="R85" i="59"/>
  <c r="U85" i="59" s="1"/>
  <c r="P85" i="59"/>
  <c r="R84" i="59"/>
  <c r="U84" i="59" s="1"/>
  <c r="P84" i="59"/>
  <c r="R83" i="59"/>
  <c r="T83" i="59" s="1"/>
  <c r="P83" i="59"/>
  <c r="R82" i="59"/>
  <c r="U82" i="59" s="1"/>
  <c r="P82" i="59"/>
  <c r="R81" i="59"/>
  <c r="U81" i="59" s="1"/>
  <c r="P81" i="59"/>
  <c r="R80" i="59"/>
  <c r="U80" i="59" s="1"/>
  <c r="P80" i="59"/>
  <c r="R79" i="59"/>
  <c r="S79" i="59" s="1"/>
  <c r="P79" i="59"/>
  <c r="R78" i="59"/>
  <c r="U78" i="59" s="1"/>
  <c r="P78" i="59"/>
  <c r="R77" i="59"/>
  <c r="U77" i="59" s="1"/>
  <c r="P77" i="59"/>
  <c r="R76" i="59"/>
  <c r="S76" i="59" s="1"/>
  <c r="P76" i="59"/>
  <c r="R75" i="59"/>
  <c r="U75" i="59" s="1"/>
  <c r="P75" i="59"/>
  <c r="R74" i="59"/>
  <c r="U74" i="59" s="1"/>
  <c r="P74" i="59"/>
  <c r="R73" i="59"/>
  <c r="T73" i="59" s="1"/>
  <c r="P73" i="59"/>
  <c r="R72" i="59"/>
  <c r="U72" i="59" s="1"/>
  <c r="P72" i="59"/>
  <c r="R71" i="59"/>
  <c r="U71" i="59" s="1"/>
  <c r="P71" i="59"/>
  <c r="R70" i="59"/>
  <c r="U70" i="59" s="1"/>
  <c r="P70" i="59"/>
  <c r="R69" i="59"/>
  <c r="T69" i="59" s="1"/>
  <c r="P69" i="59"/>
  <c r="R68" i="59"/>
  <c r="U68" i="59" s="1"/>
  <c r="P68" i="59"/>
  <c r="R67" i="59"/>
  <c r="U67" i="59" s="1"/>
  <c r="P67" i="59"/>
  <c r="R66" i="59"/>
  <c r="U66" i="59" s="1"/>
  <c r="P66" i="59"/>
  <c r="R65" i="59"/>
  <c r="U65" i="59" s="1"/>
  <c r="P65" i="59"/>
  <c r="R64" i="59"/>
  <c r="U64" i="59" s="1"/>
  <c r="P64" i="59"/>
  <c r="R63" i="59"/>
  <c r="U63" i="59" s="1"/>
  <c r="P63" i="59"/>
  <c r="R62" i="59"/>
  <c r="S62" i="59" s="1"/>
  <c r="P62" i="59"/>
  <c r="R61" i="59"/>
  <c r="U61" i="59" s="1"/>
  <c r="P61" i="59"/>
  <c r="R60" i="59"/>
  <c r="U60" i="59" s="1"/>
  <c r="P60" i="59"/>
  <c r="R59" i="59"/>
  <c r="T59" i="59" s="1"/>
  <c r="P59" i="59"/>
  <c r="R58" i="59"/>
  <c r="U58" i="59" s="1"/>
  <c r="P58" i="59"/>
  <c r="R57" i="59"/>
  <c r="U57" i="59" s="1"/>
  <c r="P57" i="59"/>
  <c r="R56" i="59"/>
  <c r="U56" i="59" s="1"/>
  <c r="P56" i="59"/>
  <c r="R55" i="59"/>
  <c r="T55" i="59" s="1"/>
  <c r="P55" i="59"/>
  <c r="R54" i="59"/>
  <c r="T54" i="59" s="1"/>
  <c r="P54" i="59"/>
  <c r="R53" i="59"/>
  <c r="U53" i="59" s="1"/>
  <c r="P53" i="59"/>
  <c r="R52" i="59"/>
  <c r="U52" i="59" s="1"/>
  <c r="P52" i="59"/>
  <c r="R51" i="59"/>
  <c r="S51" i="59" s="1"/>
  <c r="P51" i="59"/>
  <c r="R50" i="59"/>
  <c r="U50" i="59" s="1"/>
  <c r="P50" i="59"/>
  <c r="R49" i="59"/>
  <c r="U49" i="59" s="1"/>
  <c r="P49" i="59"/>
  <c r="R48" i="59"/>
  <c r="S48" i="59" s="1"/>
  <c r="P48" i="59"/>
  <c r="R47" i="59"/>
  <c r="U47" i="59" s="1"/>
  <c r="P47" i="59"/>
  <c r="R46" i="59"/>
  <c r="U46" i="59" s="1"/>
  <c r="P46" i="59"/>
  <c r="R45" i="59"/>
  <c r="U45" i="59" s="1"/>
  <c r="P45" i="59"/>
  <c r="R44" i="59"/>
  <c r="S44" i="59" s="1"/>
  <c r="P44" i="59"/>
  <c r="R43" i="59"/>
  <c r="U43" i="59" s="1"/>
  <c r="P43" i="59"/>
  <c r="R42" i="59"/>
  <c r="T42" i="59" s="1"/>
  <c r="P42" i="59"/>
  <c r="R41" i="59"/>
  <c r="S41" i="59" s="1"/>
  <c r="P41" i="59"/>
  <c r="R40" i="59"/>
  <c r="U40" i="59" s="1"/>
  <c r="P40" i="59"/>
  <c r="R39" i="59"/>
  <c r="U39" i="59" s="1"/>
  <c r="P39" i="59"/>
  <c r="R38" i="59"/>
  <c r="U38" i="59" s="1"/>
  <c r="P38" i="59"/>
  <c r="R37" i="59"/>
  <c r="U37" i="59" s="1"/>
  <c r="P37" i="59"/>
  <c r="R36" i="59"/>
  <c r="U36" i="59" s="1"/>
  <c r="P36" i="59"/>
  <c r="R35" i="59"/>
  <c r="U35" i="59" s="1"/>
  <c r="P35" i="59"/>
  <c r="R34" i="59"/>
  <c r="S34" i="59" s="1"/>
  <c r="P34" i="59"/>
  <c r="R33" i="59"/>
  <c r="U33" i="59" s="1"/>
  <c r="P33" i="59"/>
  <c r="R32" i="59"/>
  <c r="U32" i="59" s="1"/>
  <c r="P32" i="59"/>
  <c r="R31" i="59"/>
  <c r="U31" i="59" s="1"/>
  <c r="P31" i="59"/>
  <c r="R30" i="59"/>
  <c r="S30" i="59" s="1"/>
  <c r="P30" i="59"/>
  <c r="R29" i="59"/>
  <c r="U29" i="59" s="1"/>
  <c r="P29" i="59"/>
  <c r="R28" i="59"/>
  <c r="U28" i="59" s="1"/>
  <c r="P28" i="59"/>
  <c r="R27" i="59"/>
  <c r="S27" i="59" s="1"/>
  <c r="P27" i="59"/>
  <c r="R26" i="59"/>
  <c r="U26" i="59" s="1"/>
  <c r="P26" i="59"/>
  <c r="R25" i="59"/>
  <c r="U25" i="59" s="1"/>
  <c r="P25" i="59"/>
  <c r="R24" i="59"/>
  <c r="U24" i="59" s="1"/>
  <c r="P24" i="59"/>
  <c r="R23" i="59"/>
  <c r="S23" i="59" s="1"/>
  <c r="P23" i="59"/>
  <c r="R22" i="59"/>
  <c r="U22" i="59" s="1"/>
  <c r="P22" i="59"/>
  <c r="R21" i="59"/>
  <c r="U21" i="59" s="1"/>
  <c r="P21" i="59"/>
  <c r="R20" i="59"/>
  <c r="U20" i="59" s="1"/>
  <c r="P20" i="59"/>
  <c r="R19" i="59"/>
  <c r="U19" i="59" s="1"/>
  <c r="P19" i="59"/>
  <c r="R18" i="59"/>
  <c r="U18" i="59" s="1"/>
  <c r="P18" i="59"/>
  <c r="R17" i="59"/>
  <c r="U17" i="59" s="1"/>
  <c r="P17" i="59"/>
  <c r="R16" i="59"/>
  <c r="U16" i="59" s="1"/>
  <c r="P16" i="59"/>
  <c r="R15" i="59"/>
  <c r="U15" i="59" s="1"/>
  <c r="P15" i="59"/>
  <c r="R14" i="59"/>
  <c r="U14" i="59" s="1"/>
  <c r="P14" i="59"/>
  <c r="R13" i="59"/>
  <c r="U13" i="59" s="1"/>
  <c r="P13" i="59"/>
  <c r="R12" i="59"/>
  <c r="S12" i="59" s="1"/>
  <c r="P12" i="59"/>
  <c r="R11" i="59"/>
  <c r="U11" i="59" s="1"/>
  <c r="P11" i="59"/>
  <c r="R10" i="59"/>
  <c r="U10" i="59" s="1"/>
  <c r="P10" i="59"/>
  <c r="R9" i="59"/>
  <c r="U9" i="59" s="1"/>
  <c r="P9" i="59"/>
  <c r="R8" i="59"/>
  <c r="U8" i="59" s="1"/>
  <c r="P8" i="59"/>
  <c r="T7" i="59"/>
  <c r="S7" i="59"/>
  <c r="P7" i="59"/>
  <c r="R6" i="59"/>
  <c r="U6" i="59" s="1"/>
  <c r="P6" i="59"/>
  <c r="R5" i="59"/>
  <c r="U5" i="59" s="1"/>
  <c r="P5" i="59"/>
  <c r="R4" i="59"/>
  <c r="U4" i="59" s="1"/>
  <c r="P4" i="59"/>
  <c r="R3" i="59"/>
  <c r="S3" i="59" s="1"/>
  <c r="P3" i="59"/>
  <c r="R2" i="59"/>
  <c r="U2" i="59" s="1"/>
  <c r="P2" i="59"/>
  <c r="P505" i="56"/>
  <c r="P477" i="56"/>
  <c r="P495" i="56"/>
  <c r="P496" i="56"/>
  <c r="P497" i="56"/>
  <c r="P498" i="56"/>
  <c r="P499" i="56"/>
  <c r="P500" i="56"/>
  <c r="P501" i="56"/>
  <c r="P502" i="56"/>
  <c r="P503" i="56"/>
  <c r="P504" i="56"/>
  <c r="P506" i="56"/>
  <c r="P507" i="56"/>
  <c r="P508" i="56"/>
  <c r="P509" i="56"/>
  <c r="P510" i="56"/>
  <c r="R495" i="56"/>
  <c r="S495" i="56" s="1"/>
  <c r="R496" i="56"/>
  <c r="S496" i="56" s="1"/>
  <c r="R497" i="56"/>
  <c r="T497" i="56" s="1"/>
  <c r="R498" i="56"/>
  <c r="T498" i="56" s="1"/>
  <c r="R499" i="56"/>
  <c r="S499" i="56" s="1"/>
  <c r="R500" i="56"/>
  <c r="S500" i="56" s="1"/>
  <c r="R501" i="56"/>
  <c r="S501" i="56" s="1"/>
  <c r="R502" i="56"/>
  <c r="S502" i="56" s="1"/>
  <c r="R503" i="56"/>
  <c r="S503" i="56" s="1"/>
  <c r="R504" i="56"/>
  <c r="S504" i="56" s="1"/>
  <c r="R505" i="56"/>
  <c r="T505" i="56" s="1"/>
  <c r="R506" i="56"/>
  <c r="S506" i="56" s="1"/>
  <c r="R507" i="56"/>
  <c r="S507" i="56" s="1"/>
  <c r="R508" i="56"/>
  <c r="T508" i="56" s="1"/>
  <c r="R509" i="56"/>
  <c r="S509" i="56" s="1"/>
  <c r="R510" i="56"/>
  <c r="S510" i="56" s="1"/>
  <c r="P2" i="56"/>
  <c r="R2" i="56"/>
  <c r="S2" i="56" s="1"/>
  <c r="P3" i="56"/>
  <c r="R3" i="56"/>
  <c r="S3" i="56" s="1"/>
  <c r="P4" i="56"/>
  <c r="R4" i="56"/>
  <c r="S4" i="56" s="1"/>
  <c r="P5" i="56"/>
  <c r="R5" i="56"/>
  <c r="S5" i="56" s="1"/>
  <c r="P6" i="56"/>
  <c r="R6" i="56"/>
  <c r="S6" i="56" s="1"/>
  <c r="P7" i="56"/>
  <c r="S7" i="56"/>
  <c r="T7" i="56"/>
  <c r="P8" i="56"/>
  <c r="R8" i="56"/>
  <c r="S8" i="56" s="1"/>
  <c r="P9" i="56"/>
  <c r="R9" i="56"/>
  <c r="S9" i="56" s="1"/>
  <c r="P10" i="56"/>
  <c r="R10" i="56"/>
  <c r="U10" i="56" s="1"/>
  <c r="P11" i="56"/>
  <c r="R11" i="56"/>
  <c r="S11" i="56" s="1"/>
  <c r="P12" i="56"/>
  <c r="R12" i="56"/>
  <c r="S12" i="56" s="1"/>
  <c r="P13" i="56"/>
  <c r="R13" i="56"/>
  <c r="S13" i="56" s="1"/>
  <c r="P14" i="56"/>
  <c r="R14" i="56"/>
  <c r="S14" i="56" s="1"/>
  <c r="P15" i="56"/>
  <c r="R15" i="56"/>
  <c r="S15" i="56" s="1"/>
  <c r="P16" i="56"/>
  <c r="R16" i="56"/>
  <c r="T16" i="56" s="1"/>
  <c r="P17" i="56"/>
  <c r="R17" i="56"/>
  <c r="S17" i="56" s="1"/>
  <c r="P18" i="56"/>
  <c r="R18" i="56"/>
  <c r="U18" i="56" s="1"/>
  <c r="P19" i="56"/>
  <c r="R19" i="56"/>
  <c r="S19" i="56" s="1"/>
  <c r="P20" i="56"/>
  <c r="R20" i="56"/>
  <c r="S20" i="56" s="1"/>
  <c r="P21" i="56"/>
  <c r="R21" i="56"/>
  <c r="T21" i="56" s="1"/>
  <c r="P22" i="56"/>
  <c r="R22" i="56"/>
  <c r="S22" i="56" s="1"/>
  <c r="P23" i="56"/>
  <c r="R23" i="56"/>
  <c r="U23" i="56" s="1"/>
  <c r="P24" i="56"/>
  <c r="R24" i="56"/>
  <c r="U24" i="56" s="1"/>
  <c r="P25" i="56"/>
  <c r="R25" i="56"/>
  <c r="T25" i="56" s="1"/>
  <c r="P26" i="56"/>
  <c r="R26" i="56"/>
  <c r="T26" i="56" s="1"/>
  <c r="P27" i="56"/>
  <c r="R27" i="56"/>
  <c r="S27" i="56" s="1"/>
  <c r="P28" i="56"/>
  <c r="R28" i="56"/>
  <c r="S28" i="56" s="1"/>
  <c r="P29" i="56"/>
  <c r="R29" i="56"/>
  <c r="S29" i="56" s="1"/>
  <c r="P30" i="56"/>
  <c r="R30" i="56"/>
  <c r="S30" i="56" s="1"/>
  <c r="P31" i="56"/>
  <c r="R31" i="56"/>
  <c r="U31" i="56" s="1"/>
  <c r="P32" i="56"/>
  <c r="R32" i="56"/>
  <c r="S32" i="56" s="1"/>
  <c r="P33" i="56"/>
  <c r="R33" i="56"/>
  <c r="S33" i="56" s="1"/>
  <c r="P34" i="56"/>
  <c r="R34" i="56"/>
  <c r="T34" i="56" s="1"/>
  <c r="P35" i="56"/>
  <c r="R35" i="56"/>
  <c r="T35" i="56" s="1"/>
  <c r="P36" i="56"/>
  <c r="R36" i="56"/>
  <c r="S36" i="56" s="1"/>
  <c r="P37" i="56"/>
  <c r="R37" i="56"/>
  <c r="U37" i="56" s="1"/>
  <c r="P38" i="56"/>
  <c r="R38" i="56"/>
  <c r="U38" i="56" s="1"/>
  <c r="P39" i="56"/>
  <c r="R39" i="56"/>
  <c r="T39" i="56" s="1"/>
  <c r="P40" i="56"/>
  <c r="R40" i="56"/>
  <c r="T40" i="56" s="1"/>
  <c r="P41" i="56"/>
  <c r="R41" i="56"/>
  <c r="U41" i="56" s="1"/>
  <c r="P42" i="56"/>
  <c r="R42" i="56"/>
  <c r="S42" i="56" s="1"/>
  <c r="P43" i="56"/>
  <c r="R43" i="56"/>
  <c r="S43" i="56" s="1"/>
  <c r="P44" i="56"/>
  <c r="R44" i="56"/>
  <c r="S44" i="56" s="1"/>
  <c r="P45" i="56"/>
  <c r="R45" i="56"/>
  <c r="T45" i="56" s="1"/>
  <c r="P46" i="56"/>
  <c r="R46" i="56"/>
  <c r="S46" i="56" s="1"/>
  <c r="P47" i="56"/>
  <c r="R47" i="56"/>
  <c r="S47" i="56" s="1"/>
  <c r="P48" i="56"/>
  <c r="R48" i="56"/>
  <c r="S48" i="56" s="1"/>
  <c r="P49" i="56"/>
  <c r="R49" i="56"/>
  <c r="T49" i="56" s="1"/>
  <c r="P50" i="56"/>
  <c r="R50" i="56"/>
  <c r="S50" i="56" s="1"/>
  <c r="P51" i="56"/>
  <c r="R51" i="56"/>
  <c r="U51" i="56" s="1"/>
  <c r="P52" i="56"/>
  <c r="R52" i="56"/>
  <c r="U52" i="56" s="1"/>
  <c r="P53" i="56"/>
  <c r="R53" i="56"/>
  <c r="T53" i="56" s="1"/>
  <c r="P54" i="56"/>
  <c r="R54" i="56"/>
  <c r="T54" i="56" s="1"/>
  <c r="P55" i="56"/>
  <c r="R55" i="56"/>
  <c r="T55" i="56" s="1"/>
  <c r="P56" i="56"/>
  <c r="R56" i="56"/>
  <c r="S56" i="56" s="1"/>
  <c r="P57" i="56"/>
  <c r="R57" i="56"/>
  <c r="S57" i="56" s="1"/>
  <c r="P58" i="56"/>
  <c r="R58" i="56"/>
  <c r="S58" i="56" s="1"/>
  <c r="P59" i="56"/>
  <c r="R59" i="56"/>
  <c r="T59" i="56" s="1"/>
  <c r="P60" i="56"/>
  <c r="R60" i="56"/>
  <c r="S60" i="56" s="1"/>
  <c r="P61" i="56"/>
  <c r="R61" i="56"/>
  <c r="S61" i="56" s="1"/>
  <c r="P62" i="56"/>
  <c r="R62" i="56"/>
  <c r="S62" i="56" s="1"/>
  <c r="P63" i="56"/>
  <c r="R63" i="56"/>
  <c r="T63" i="56" s="1"/>
  <c r="P64" i="56"/>
  <c r="R64" i="56"/>
  <c r="S64" i="56" s="1"/>
  <c r="P65" i="56"/>
  <c r="R65" i="56"/>
  <c r="U65" i="56" s="1"/>
  <c r="P66" i="56"/>
  <c r="R66" i="56"/>
  <c r="U66" i="56" s="1"/>
  <c r="P67" i="56"/>
  <c r="R67" i="56"/>
  <c r="T67" i="56" s="1"/>
  <c r="P68" i="56"/>
  <c r="R68" i="56"/>
  <c r="T68" i="56" s="1"/>
  <c r="P69" i="56"/>
  <c r="R69" i="56"/>
  <c r="S69" i="56" s="1"/>
  <c r="P70" i="56"/>
  <c r="R70" i="56"/>
  <c r="S70" i="56" s="1"/>
  <c r="P71" i="56"/>
  <c r="R71" i="56"/>
  <c r="S71" i="56" s="1"/>
  <c r="P72" i="56"/>
  <c r="R72" i="56"/>
  <c r="S72" i="56" s="1"/>
  <c r="P73" i="56"/>
  <c r="R73" i="56"/>
  <c r="S73" i="56" s="1"/>
  <c r="P74" i="56"/>
  <c r="R74" i="56"/>
  <c r="U74" i="56" s="1"/>
  <c r="P75" i="56"/>
  <c r="R75" i="56"/>
  <c r="S75" i="56" s="1"/>
  <c r="P76" i="56"/>
  <c r="R76" i="56"/>
  <c r="S76" i="56" s="1"/>
  <c r="P77" i="56"/>
  <c r="R77" i="56"/>
  <c r="T77" i="56" s="1"/>
  <c r="P78" i="56"/>
  <c r="R78" i="56"/>
  <c r="S78" i="56" s="1"/>
  <c r="P79" i="56"/>
  <c r="R79" i="56"/>
  <c r="U79" i="56" s="1"/>
  <c r="P80" i="56"/>
  <c r="R80" i="56"/>
  <c r="U80" i="56" s="1"/>
  <c r="P81" i="56"/>
  <c r="R81" i="56"/>
  <c r="T81" i="56" s="1"/>
  <c r="P82" i="56"/>
  <c r="R82" i="56"/>
  <c r="T82" i="56" s="1"/>
  <c r="P83" i="56"/>
  <c r="R83" i="56"/>
  <c r="T83" i="56" s="1"/>
  <c r="P84" i="56"/>
  <c r="R84" i="56"/>
  <c r="S84" i="56" s="1"/>
  <c r="P85" i="56"/>
  <c r="R85" i="56"/>
  <c r="S85" i="56" s="1"/>
  <c r="P86" i="56"/>
  <c r="R86" i="56"/>
  <c r="T86" i="56" s="1"/>
  <c r="P87" i="56"/>
  <c r="R87" i="56"/>
  <c r="U87" i="56" s="1"/>
  <c r="P88" i="56"/>
  <c r="R88" i="56"/>
  <c r="S88" i="56" s="1"/>
  <c r="P89" i="56"/>
  <c r="R89" i="56"/>
  <c r="S89" i="56" s="1"/>
  <c r="P90" i="56"/>
  <c r="R90" i="56"/>
  <c r="T90" i="56" s="1"/>
  <c r="P91" i="56"/>
  <c r="R91" i="56"/>
  <c r="T91" i="56" s="1"/>
  <c r="P92" i="56"/>
  <c r="R92" i="56"/>
  <c r="S92" i="56" s="1"/>
  <c r="P93" i="56"/>
  <c r="R93" i="56"/>
  <c r="P94" i="56"/>
  <c r="R94" i="56"/>
  <c r="U94" i="56" s="1"/>
  <c r="P95" i="56"/>
  <c r="R95" i="56"/>
  <c r="T95" i="56" s="1"/>
  <c r="P96" i="56"/>
  <c r="R96" i="56"/>
  <c r="T96" i="56" s="1"/>
  <c r="P97" i="56"/>
  <c r="R97" i="56"/>
  <c r="U97" i="56" s="1"/>
  <c r="P98" i="56"/>
  <c r="R98" i="56"/>
  <c r="S98" i="56" s="1"/>
  <c r="P99" i="56"/>
  <c r="R99" i="56"/>
  <c r="S99" i="56" s="1"/>
  <c r="P100" i="56"/>
  <c r="R100" i="56"/>
  <c r="S100" i="56" s="1"/>
  <c r="P101" i="56"/>
  <c r="R101" i="56"/>
  <c r="S101" i="56" s="1"/>
  <c r="P102" i="56"/>
  <c r="R102" i="56"/>
  <c r="T102" i="56" s="1"/>
  <c r="P103" i="56"/>
  <c r="R103" i="56"/>
  <c r="T103" i="56" s="1"/>
  <c r="P104" i="56"/>
  <c r="R104" i="56"/>
  <c r="T104" i="56" s="1"/>
  <c r="P105" i="56"/>
  <c r="R105" i="56"/>
  <c r="T105" i="56" s="1"/>
  <c r="P106" i="56"/>
  <c r="R106" i="56"/>
  <c r="S106" i="56" s="1"/>
  <c r="P107" i="56"/>
  <c r="R107" i="56"/>
  <c r="P108" i="56"/>
  <c r="R108" i="56"/>
  <c r="P109" i="56"/>
  <c r="R109" i="56"/>
  <c r="T109" i="56" s="1"/>
  <c r="P110" i="56"/>
  <c r="R110" i="56"/>
  <c r="T110" i="56" s="1"/>
  <c r="P111" i="56"/>
  <c r="R111" i="56"/>
  <c r="S111" i="56" s="1"/>
  <c r="P112" i="56"/>
  <c r="R112" i="56"/>
  <c r="S112" i="56" s="1"/>
  <c r="P113" i="56"/>
  <c r="R113" i="56"/>
  <c r="S113" i="56" s="1"/>
  <c r="P114" i="56"/>
  <c r="R114" i="56"/>
  <c r="S114" i="56" s="1"/>
  <c r="P115" i="56"/>
  <c r="R115" i="56"/>
  <c r="T115" i="56" s="1"/>
  <c r="P116" i="56"/>
  <c r="R116" i="56"/>
  <c r="T116" i="56" s="1"/>
  <c r="P117" i="56"/>
  <c r="R117" i="56"/>
  <c r="S117" i="56" s="1"/>
  <c r="P118" i="56"/>
  <c r="R118" i="56"/>
  <c r="T118" i="56" s="1"/>
  <c r="P119" i="56"/>
  <c r="R119" i="56"/>
  <c r="S119" i="56" s="1"/>
  <c r="P120" i="56"/>
  <c r="R120" i="56"/>
  <c r="S120" i="56" s="1"/>
  <c r="P121" i="56"/>
  <c r="R121" i="56"/>
  <c r="P122" i="56"/>
  <c r="R122" i="56"/>
  <c r="P123" i="56"/>
  <c r="R123" i="56"/>
  <c r="U123" i="56" s="1"/>
  <c r="P124" i="56"/>
  <c r="R124" i="56"/>
  <c r="T124" i="56" s="1"/>
  <c r="P125" i="56"/>
  <c r="R125" i="56"/>
  <c r="T125" i="56" s="1"/>
  <c r="P126" i="56"/>
  <c r="R126" i="56"/>
  <c r="S126" i="56" s="1"/>
  <c r="P127" i="56"/>
  <c r="R127" i="56"/>
  <c r="S127" i="56" s="1"/>
  <c r="P128" i="56"/>
  <c r="R128" i="56"/>
  <c r="S128" i="56" s="1"/>
  <c r="P129" i="56"/>
  <c r="R129" i="56"/>
  <c r="S129" i="56" s="1"/>
  <c r="P130" i="56"/>
  <c r="R130" i="56"/>
  <c r="S130" i="56" s="1"/>
  <c r="P131" i="56"/>
  <c r="R131" i="56"/>
  <c r="S131" i="56" s="1"/>
  <c r="P132" i="56"/>
  <c r="R132" i="56"/>
  <c r="T132" i="56" s="1"/>
  <c r="P133" i="56"/>
  <c r="R133" i="56"/>
  <c r="T133" i="56" s="1"/>
  <c r="P134" i="56"/>
  <c r="R134" i="56"/>
  <c r="S134" i="56" s="1"/>
  <c r="P135" i="56"/>
  <c r="R135" i="56"/>
  <c r="P136" i="56"/>
  <c r="R136" i="56"/>
  <c r="P137" i="56"/>
  <c r="R137" i="56"/>
  <c r="S137" i="56" s="1"/>
  <c r="P138" i="56"/>
  <c r="R138" i="56"/>
  <c r="T138" i="56" s="1"/>
  <c r="P139" i="56"/>
  <c r="R139" i="56"/>
  <c r="T139" i="56" s="1"/>
  <c r="P140" i="56"/>
  <c r="R140" i="56"/>
  <c r="S140" i="56" s="1"/>
  <c r="P141" i="56"/>
  <c r="R141" i="56"/>
  <c r="S141" i="56" s="1"/>
  <c r="P142" i="56"/>
  <c r="R142" i="56"/>
  <c r="S142" i="56" s="1"/>
  <c r="P143" i="56"/>
  <c r="R143" i="56"/>
  <c r="S143" i="56" s="1"/>
  <c r="P144" i="56"/>
  <c r="R144" i="56"/>
  <c r="U144" i="56" s="1"/>
  <c r="P145" i="56"/>
  <c r="R145" i="56"/>
  <c r="T145" i="56" s="1"/>
  <c r="P146" i="56"/>
  <c r="S146" i="56"/>
  <c r="T146" i="56"/>
  <c r="U146" i="56"/>
  <c r="P147" i="56"/>
  <c r="R147" i="56"/>
  <c r="S147" i="56" s="1"/>
  <c r="P148" i="56"/>
  <c r="R148" i="56"/>
  <c r="T148" i="56" s="1"/>
  <c r="P149" i="56"/>
  <c r="R149" i="56"/>
  <c r="T149" i="56" s="1"/>
  <c r="P150" i="56"/>
  <c r="R150" i="56"/>
  <c r="S150" i="56" s="1"/>
  <c r="P151" i="56"/>
  <c r="R151" i="56"/>
  <c r="U151" i="56" s="1"/>
  <c r="P152" i="56"/>
  <c r="R152" i="56"/>
  <c r="P153" i="56"/>
  <c r="R153" i="56"/>
  <c r="P154" i="56"/>
  <c r="S154" i="56"/>
  <c r="T154" i="56"/>
  <c r="U154" i="56"/>
  <c r="P155" i="56"/>
  <c r="R155" i="56"/>
  <c r="P156" i="56"/>
  <c r="R156" i="56"/>
  <c r="P157" i="56"/>
  <c r="R157" i="56"/>
  <c r="T157" i="56" s="1"/>
  <c r="P158" i="56"/>
  <c r="R158" i="56"/>
  <c r="T158" i="56" s="1"/>
  <c r="P159" i="56"/>
  <c r="R159" i="56"/>
  <c r="T159" i="56" s="1"/>
  <c r="P160" i="56"/>
  <c r="R160" i="56"/>
  <c r="U160" i="56" s="1"/>
  <c r="P161" i="56"/>
  <c r="R161" i="56"/>
  <c r="S161" i="56" s="1"/>
  <c r="P162" i="56"/>
  <c r="R162" i="56"/>
  <c r="S162" i="56" s="1"/>
  <c r="P163" i="56"/>
  <c r="R163" i="56"/>
  <c r="U163" i="56" s="1"/>
  <c r="P164" i="56"/>
  <c r="R164" i="56"/>
  <c r="S164" i="56" s="1"/>
  <c r="P165" i="56"/>
  <c r="R165" i="56"/>
  <c r="S165" i="56" s="1"/>
  <c r="P166" i="56"/>
  <c r="R166" i="56"/>
  <c r="T166" i="56" s="1"/>
  <c r="P167" i="56"/>
  <c r="R167" i="56"/>
  <c r="U167" i="56" s="1"/>
  <c r="P168" i="56"/>
  <c r="R168" i="56"/>
  <c r="S168" i="56" s="1"/>
  <c r="P169" i="56"/>
  <c r="R169" i="56"/>
  <c r="P170" i="56"/>
  <c r="R170" i="56"/>
  <c r="P171" i="56"/>
  <c r="R171" i="56"/>
  <c r="T171" i="56" s="1"/>
  <c r="P172" i="56"/>
  <c r="R172" i="56"/>
  <c r="T172" i="56" s="1"/>
  <c r="P173" i="56"/>
  <c r="R173" i="56"/>
  <c r="T173" i="56" s="1"/>
  <c r="P174" i="56"/>
  <c r="R174" i="56"/>
  <c r="S174" i="56" s="1"/>
  <c r="P175" i="56"/>
  <c r="R175" i="56"/>
  <c r="S175" i="56" s="1"/>
  <c r="P176" i="56"/>
  <c r="R176" i="56"/>
  <c r="S176" i="56" s="1"/>
  <c r="P177" i="56"/>
  <c r="R177" i="56"/>
  <c r="U177" i="56" s="1"/>
  <c r="P178" i="56"/>
  <c r="R178" i="56"/>
  <c r="U178" i="56" s="1"/>
  <c r="P179" i="56"/>
  <c r="R179" i="56"/>
  <c r="S179" i="56" s="1"/>
  <c r="P180" i="56"/>
  <c r="R180" i="56"/>
  <c r="S180" i="56" s="1"/>
  <c r="P181" i="56"/>
  <c r="R181" i="56"/>
  <c r="U181" i="56" s="1"/>
  <c r="P182" i="56"/>
  <c r="R182" i="56"/>
  <c r="S182" i="56" s="1"/>
  <c r="P183" i="56"/>
  <c r="R183" i="56"/>
  <c r="P184" i="56"/>
  <c r="R184" i="56"/>
  <c r="P185" i="56"/>
  <c r="R185" i="56"/>
  <c r="T185" i="56" s="1"/>
  <c r="P186" i="56"/>
  <c r="R186" i="56"/>
  <c r="T186" i="56" s="1"/>
  <c r="P187" i="56"/>
  <c r="R187" i="56"/>
  <c r="T187" i="56" s="1"/>
  <c r="P188" i="56"/>
  <c r="R188" i="56"/>
  <c r="S188" i="56" s="1"/>
  <c r="P189" i="56"/>
  <c r="R189" i="56"/>
  <c r="S189" i="56" s="1"/>
  <c r="P190" i="56"/>
  <c r="R190" i="56"/>
  <c r="S190" i="56" s="1"/>
  <c r="P191" i="56"/>
  <c r="R191" i="56"/>
  <c r="U191" i="56" s="1"/>
  <c r="P192" i="56"/>
  <c r="R192" i="56"/>
  <c r="U192" i="56" s="1"/>
  <c r="P193" i="56"/>
  <c r="R193" i="56"/>
  <c r="S193" i="56" s="1"/>
  <c r="P194" i="56"/>
  <c r="R194" i="56"/>
  <c r="T194" i="56" s="1"/>
  <c r="P195" i="56"/>
  <c r="R195" i="56"/>
  <c r="U195" i="56" s="1"/>
  <c r="P196" i="56"/>
  <c r="R196" i="56"/>
  <c r="T196" i="56" s="1"/>
  <c r="P197" i="56"/>
  <c r="R197" i="56"/>
  <c r="T197" i="56" s="1"/>
  <c r="P198" i="56"/>
  <c r="R198" i="56"/>
  <c r="P199" i="56"/>
  <c r="R199" i="56"/>
  <c r="T199" i="56" s="1"/>
  <c r="P200" i="56"/>
  <c r="R200" i="56"/>
  <c r="T200" i="56" s="1"/>
  <c r="P201" i="56"/>
  <c r="R201" i="56"/>
  <c r="T201" i="56" s="1"/>
  <c r="P202" i="56"/>
  <c r="R202" i="56"/>
  <c r="S202" i="56" s="1"/>
  <c r="P203" i="56"/>
  <c r="R203" i="56"/>
  <c r="U203" i="56" s="1"/>
  <c r="P204" i="56"/>
  <c r="R204" i="56"/>
  <c r="U204" i="56" s="1"/>
  <c r="P205" i="56"/>
  <c r="R205" i="56"/>
  <c r="U205" i="56" s="1"/>
  <c r="P206" i="56"/>
  <c r="R206" i="56"/>
  <c r="U206" i="56" s="1"/>
  <c r="P207" i="56"/>
  <c r="R207" i="56"/>
  <c r="U207" i="56" s="1"/>
  <c r="P208" i="56"/>
  <c r="R208" i="56"/>
  <c r="T208" i="56" s="1"/>
  <c r="P209" i="56"/>
  <c r="R209" i="56"/>
  <c r="U209" i="56" s="1"/>
  <c r="P210" i="56"/>
  <c r="R210" i="56"/>
  <c r="S210" i="56" s="1"/>
  <c r="P211" i="56"/>
  <c r="R211" i="56"/>
  <c r="T211" i="56" s="1"/>
  <c r="P212" i="56"/>
  <c r="R212" i="56"/>
  <c r="P213" i="56"/>
  <c r="R213" i="56"/>
  <c r="T213" i="56" s="1"/>
  <c r="P214" i="56"/>
  <c r="R214" i="56"/>
  <c r="T214" i="56" s="1"/>
  <c r="P215" i="56"/>
  <c r="R215" i="56"/>
  <c r="T215" i="56" s="1"/>
  <c r="P216" i="56"/>
  <c r="R216" i="56"/>
  <c r="S216" i="56" s="1"/>
  <c r="P217" i="56"/>
  <c r="R217" i="56"/>
  <c r="U217" i="56" s="1"/>
  <c r="P218" i="56"/>
  <c r="R218" i="56"/>
  <c r="S218" i="56" s="1"/>
  <c r="P219" i="56"/>
  <c r="R219" i="56"/>
  <c r="U219" i="56" s="1"/>
  <c r="P220" i="56"/>
  <c r="R220" i="56"/>
  <c r="U220" i="56" s="1"/>
  <c r="P221" i="56"/>
  <c r="R221" i="56"/>
  <c r="S221" i="56" s="1"/>
  <c r="P222" i="56"/>
  <c r="R222" i="56"/>
  <c r="T222" i="56" s="1"/>
  <c r="P223" i="56"/>
  <c r="R223" i="56"/>
  <c r="U223" i="56" s="1"/>
  <c r="P224" i="56"/>
  <c r="R224" i="56"/>
  <c r="T224" i="56" s="1"/>
  <c r="P225" i="56"/>
  <c r="R225" i="56"/>
  <c r="T225" i="56" s="1"/>
  <c r="P226" i="56"/>
  <c r="R226" i="56"/>
  <c r="P227" i="56"/>
  <c r="R227" i="56"/>
  <c r="S227" i="56" s="1"/>
  <c r="P228" i="56"/>
  <c r="R228" i="56"/>
  <c r="T228" i="56" s="1"/>
  <c r="P229" i="56"/>
  <c r="R229" i="56"/>
  <c r="T229" i="56" s="1"/>
  <c r="P230" i="56"/>
  <c r="R230" i="56"/>
  <c r="U230" i="56" s="1"/>
  <c r="P231" i="56"/>
  <c r="R231" i="56"/>
  <c r="U231" i="56" s="1"/>
  <c r="P232" i="56"/>
  <c r="R232" i="56"/>
  <c r="S232" i="56" s="1"/>
  <c r="P233" i="56"/>
  <c r="R233" i="56"/>
  <c r="U233" i="56" s="1"/>
  <c r="P234" i="56"/>
  <c r="R234" i="56"/>
  <c r="S234" i="56" s="1"/>
  <c r="P235" i="56"/>
  <c r="R235" i="56"/>
  <c r="S235" i="56" s="1"/>
  <c r="P236" i="56"/>
  <c r="R236" i="56"/>
  <c r="T236" i="56" s="1"/>
  <c r="P237" i="56"/>
  <c r="R237" i="56"/>
  <c r="U237" i="56" s="1"/>
  <c r="P238" i="56"/>
  <c r="R238" i="56"/>
  <c r="S238" i="56" s="1"/>
  <c r="P239" i="56"/>
  <c r="R239" i="56"/>
  <c r="T239" i="56" s="1"/>
  <c r="P240" i="56"/>
  <c r="R240" i="56"/>
  <c r="P241" i="56"/>
  <c r="R241" i="56"/>
  <c r="T241" i="56" s="1"/>
  <c r="P242" i="56"/>
  <c r="R242" i="56"/>
  <c r="T242" i="56" s="1"/>
  <c r="P243" i="56"/>
  <c r="R243" i="56"/>
  <c r="T243" i="56" s="1"/>
  <c r="P244" i="56"/>
  <c r="R244" i="56"/>
  <c r="U244" i="56" s="1"/>
  <c r="P245" i="56"/>
  <c r="R245" i="56"/>
  <c r="U245" i="56" s="1"/>
  <c r="P246" i="56"/>
  <c r="R246" i="56"/>
  <c r="S246" i="56" s="1"/>
  <c r="P247" i="56"/>
  <c r="R247" i="56"/>
  <c r="U247" i="56" s="1"/>
  <c r="P248" i="56"/>
  <c r="R248" i="56"/>
  <c r="S248" i="56" s="1"/>
  <c r="P249" i="56"/>
  <c r="R249" i="56"/>
  <c r="S249" i="56" s="1"/>
  <c r="P250" i="56"/>
  <c r="R250" i="56"/>
  <c r="T250" i="56" s="1"/>
  <c r="P251" i="56"/>
  <c r="R251" i="56"/>
  <c r="U251" i="56" s="1"/>
  <c r="P252" i="56"/>
  <c r="R252" i="56"/>
  <c r="S252" i="56" s="1"/>
  <c r="P253" i="56"/>
  <c r="R253" i="56"/>
  <c r="T253" i="56" s="1"/>
  <c r="P254" i="56"/>
  <c r="R254" i="56"/>
  <c r="P255" i="56"/>
  <c r="R255" i="56"/>
  <c r="S255" i="56" s="1"/>
  <c r="P256" i="56"/>
  <c r="R256" i="56"/>
  <c r="T256" i="56" s="1"/>
  <c r="P257" i="56"/>
  <c r="R257" i="56"/>
  <c r="T257" i="56" s="1"/>
  <c r="P258" i="56"/>
  <c r="R258" i="56"/>
  <c r="U258" i="56" s="1"/>
  <c r="P259" i="56"/>
  <c r="R259" i="56"/>
  <c r="U259" i="56" s="1"/>
  <c r="P260" i="56"/>
  <c r="R260" i="56"/>
  <c r="T260" i="56" s="1"/>
  <c r="P261" i="56"/>
  <c r="R261" i="56"/>
  <c r="U261" i="56" s="1"/>
  <c r="P262" i="56"/>
  <c r="R262" i="56"/>
  <c r="U262" i="56" s="1"/>
  <c r="P263" i="56"/>
  <c r="R263" i="56"/>
  <c r="S263" i="56" s="1"/>
  <c r="P264" i="56"/>
  <c r="R264" i="56"/>
  <c r="T264" i="56" s="1"/>
  <c r="P265" i="56"/>
  <c r="R265" i="56"/>
  <c r="U265" i="56" s="1"/>
  <c r="P266" i="56"/>
  <c r="R266" i="56"/>
  <c r="S266" i="56" s="1"/>
  <c r="P267" i="56"/>
  <c r="R267" i="56"/>
  <c r="T267" i="56" s="1"/>
  <c r="P268" i="56"/>
  <c r="R268" i="56"/>
  <c r="P269" i="56"/>
  <c r="R269" i="56"/>
  <c r="S269" i="56" s="1"/>
  <c r="P270" i="56"/>
  <c r="R270" i="56"/>
  <c r="T270" i="56" s="1"/>
  <c r="P271" i="56"/>
  <c r="R271" i="56"/>
  <c r="T271" i="56" s="1"/>
  <c r="P272" i="56"/>
  <c r="R272" i="56"/>
  <c r="U272" i="56" s="1"/>
  <c r="P273" i="56"/>
  <c r="R273" i="56"/>
  <c r="U273" i="56" s="1"/>
  <c r="P274" i="56"/>
  <c r="R274" i="56"/>
  <c r="S274" i="56" s="1"/>
  <c r="P275" i="56"/>
  <c r="R275" i="56"/>
  <c r="S275" i="56" s="1"/>
  <c r="P276" i="56"/>
  <c r="R276" i="56"/>
  <c r="T276" i="56" s="1"/>
  <c r="P277" i="56"/>
  <c r="R277" i="56"/>
  <c r="S277" i="56" s="1"/>
  <c r="P278" i="56"/>
  <c r="R278" i="56"/>
  <c r="S278" i="56" s="1"/>
  <c r="P279" i="56"/>
  <c r="R279" i="56"/>
  <c r="U279" i="56" s="1"/>
  <c r="P280" i="56"/>
  <c r="R280" i="56"/>
  <c r="S280" i="56" s="1"/>
  <c r="P281" i="56"/>
  <c r="R281" i="56"/>
  <c r="U281" i="56" s="1"/>
  <c r="P282" i="56"/>
  <c r="R282" i="56"/>
  <c r="P283" i="56"/>
  <c r="R283" i="56"/>
  <c r="S283" i="56" s="1"/>
  <c r="P284" i="56"/>
  <c r="R284" i="56"/>
  <c r="S284" i="56" s="1"/>
  <c r="P285" i="56"/>
  <c r="R285" i="56"/>
  <c r="T285" i="56" s="1"/>
  <c r="P286" i="56"/>
  <c r="R286" i="56"/>
  <c r="S286" i="56" s="1"/>
  <c r="P287" i="56"/>
  <c r="R287" i="56"/>
  <c r="U287" i="56" s="1"/>
  <c r="P288" i="56"/>
  <c r="R288" i="56"/>
  <c r="U288" i="56" s="1"/>
  <c r="P289" i="56"/>
  <c r="R289" i="56"/>
  <c r="T289" i="56" s="1"/>
  <c r="P290" i="56"/>
  <c r="R290" i="56"/>
  <c r="U290" i="56" s="1"/>
  <c r="P291" i="56"/>
  <c r="R291" i="56"/>
  <c r="U291" i="56" s="1"/>
  <c r="P292" i="56"/>
  <c r="R292" i="56"/>
  <c r="S292" i="56" s="1"/>
  <c r="P293" i="56"/>
  <c r="R293" i="56"/>
  <c r="U293" i="56" s="1"/>
  <c r="P294" i="56"/>
  <c r="R294" i="56"/>
  <c r="T294" i="56" s="1"/>
  <c r="P295" i="56"/>
  <c r="R295" i="56"/>
  <c r="U295" i="56" s="1"/>
  <c r="P296" i="56"/>
  <c r="R296" i="56"/>
  <c r="S296" i="56" s="1"/>
  <c r="P297" i="56"/>
  <c r="R297" i="56"/>
  <c r="S297" i="56" s="1"/>
  <c r="P298" i="56"/>
  <c r="R298" i="56"/>
  <c r="S298" i="56" s="1"/>
  <c r="P299" i="56"/>
  <c r="R299" i="56"/>
  <c r="U299" i="56" s="1"/>
  <c r="P300" i="56"/>
  <c r="R300" i="56"/>
  <c r="S300" i="56" s="1"/>
  <c r="P301" i="56"/>
  <c r="R301" i="56"/>
  <c r="U301" i="56" s="1"/>
  <c r="P302" i="56"/>
  <c r="R302" i="56"/>
  <c r="S302" i="56" s="1"/>
  <c r="P303" i="56"/>
  <c r="R303" i="56"/>
  <c r="S303" i="56" s="1"/>
  <c r="P304" i="56"/>
  <c r="R304" i="56"/>
  <c r="T304" i="56" s="1"/>
  <c r="P305" i="56"/>
  <c r="R305" i="56"/>
  <c r="S305" i="56" s="1"/>
  <c r="P306" i="56"/>
  <c r="R306" i="56"/>
  <c r="S306" i="56" s="1"/>
  <c r="P307" i="56"/>
  <c r="R307" i="56"/>
  <c r="U307" i="56" s="1"/>
  <c r="P308" i="56"/>
  <c r="R308" i="56"/>
  <c r="T308" i="56" s="1"/>
  <c r="P309" i="56"/>
  <c r="R309" i="56"/>
  <c r="U309" i="56" s="1"/>
  <c r="P310" i="56"/>
  <c r="R310" i="56"/>
  <c r="S310" i="56" s="1"/>
  <c r="P311" i="56"/>
  <c r="R311" i="56"/>
  <c r="S311" i="56" s="1"/>
  <c r="P312" i="56"/>
  <c r="R312" i="56"/>
  <c r="S312" i="56" s="1"/>
  <c r="P313" i="56"/>
  <c r="R313" i="56"/>
  <c r="U313" i="56" s="1"/>
  <c r="P314" i="56"/>
  <c r="R314" i="56"/>
  <c r="U314" i="56" s="1"/>
  <c r="P315" i="56"/>
  <c r="R315" i="56"/>
  <c r="U315" i="56" s="1"/>
  <c r="P316" i="56"/>
  <c r="R316" i="56"/>
  <c r="U316" i="56" s="1"/>
  <c r="P317" i="56"/>
  <c r="R317" i="56"/>
  <c r="T317" i="56" s="1"/>
  <c r="P318" i="56"/>
  <c r="R318" i="56"/>
  <c r="S318" i="56" s="1"/>
  <c r="P319" i="56"/>
  <c r="R319" i="56"/>
  <c r="T319" i="56" s="1"/>
  <c r="P320" i="56"/>
  <c r="R320" i="56"/>
  <c r="U320" i="56" s="1"/>
  <c r="P321" i="56"/>
  <c r="R321" i="56"/>
  <c r="U321" i="56" s="1"/>
  <c r="P322" i="56"/>
  <c r="R322" i="56"/>
  <c r="S322" i="56" s="1"/>
  <c r="P323" i="56"/>
  <c r="R323" i="56"/>
  <c r="U323" i="56" s="1"/>
  <c r="P324" i="56"/>
  <c r="R324" i="56"/>
  <c r="S324" i="56" s="1"/>
  <c r="P325" i="56"/>
  <c r="R325" i="56"/>
  <c r="S325" i="56" s="1"/>
  <c r="P326" i="56"/>
  <c r="R326" i="56"/>
  <c r="T326" i="56" s="1"/>
  <c r="P327" i="56"/>
  <c r="R327" i="56"/>
  <c r="U327" i="56" s="1"/>
  <c r="P328" i="56"/>
  <c r="R328" i="56"/>
  <c r="T328" i="56" s="1"/>
  <c r="P329" i="56"/>
  <c r="R329" i="56"/>
  <c r="S329" i="56" s="1"/>
  <c r="P330" i="56"/>
  <c r="R330" i="56"/>
  <c r="T330" i="56" s="1"/>
  <c r="P331" i="56"/>
  <c r="R331" i="56"/>
  <c r="T331" i="56" s="1"/>
  <c r="P332" i="56"/>
  <c r="R332" i="56"/>
  <c r="S332" i="56" s="1"/>
  <c r="P333" i="56"/>
  <c r="R333" i="56"/>
  <c r="U333" i="56" s="1"/>
  <c r="P334" i="56"/>
  <c r="R334" i="56"/>
  <c r="S334" i="56" s="1"/>
  <c r="P335" i="56"/>
  <c r="R335" i="56"/>
  <c r="U335" i="56" s="1"/>
  <c r="P336" i="56"/>
  <c r="R336" i="56"/>
  <c r="T336" i="56" s="1"/>
  <c r="P337" i="56"/>
  <c r="R337" i="56"/>
  <c r="U337" i="56" s="1"/>
  <c r="P338" i="56"/>
  <c r="R338" i="56"/>
  <c r="S338" i="56" s="1"/>
  <c r="P339" i="56"/>
  <c r="R339" i="56"/>
  <c r="U339" i="56" s="1"/>
  <c r="P340" i="56"/>
  <c r="R340" i="56"/>
  <c r="T340" i="56" s="1"/>
  <c r="P341" i="56"/>
  <c r="R341" i="56"/>
  <c r="U341" i="56" s="1"/>
  <c r="P342" i="56"/>
  <c r="R342" i="56"/>
  <c r="T342" i="56" s="1"/>
  <c r="P343" i="56"/>
  <c r="R343" i="56"/>
  <c r="S343" i="56" s="1"/>
  <c r="P344" i="56"/>
  <c r="R344" i="56"/>
  <c r="S344" i="56" s="1"/>
  <c r="P345" i="56"/>
  <c r="R345" i="56"/>
  <c r="S345" i="56" s="1"/>
  <c r="P346" i="56"/>
  <c r="R346" i="56"/>
  <c r="S346" i="56" s="1"/>
  <c r="P347" i="56"/>
  <c r="R347" i="56"/>
  <c r="S347" i="56" s="1"/>
  <c r="P348" i="56"/>
  <c r="R348" i="56"/>
  <c r="T348" i="56" s="1"/>
  <c r="P349" i="56"/>
  <c r="R349" i="56"/>
  <c r="S349" i="56" s="1"/>
  <c r="P350" i="56"/>
  <c r="R350" i="56"/>
  <c r="T350" i="56" s="1"/>
  <c r="P351" i="56"/>
  <c r="R351" i="56"/>
  <c r="U351" i="56" s="1"/>
  <c r="P352" i="56"/>
  <c r="R352" i="56"/>
  <c r="U352" i="56" s="1"/>
  <c r="P353" i="56"/>
  <c r="R353" i="56"/>
  <c r="T353" i="56" s="1"/>
  <c r="P354" i="56"/>
  <c r="R354" i="56"/>
  <c r="T354" i="56" s="1"/>
  <c r="P355" i="56"/>
  <c r="R355" i="56"/>
  <c r="T355" i="56" s="1"/>
  <c r="P356" i="56"/>
  <c r="R356" i="56"/>
  <c r="S356" i="56" s="1"/>
  <c r="P357" i="56"/>
  <c r="R357" i="56"/>
  <c r="S357" i="56" s="1"/>
  <c r="P358" i="56"/>
  <c r="R358" i="56"/>
  <c r="S358" i="56" s="1"/>
  <c r="P359" i="56"/>
  <c r="R359" i="56"/>
  <c r="T359" i="56" s="1"/>
  <c r="P360" i="56"/>
  <c r="R360" i="56"/>
  <c r="S360" i="56" s="1"/>
  <c r="P361" i="56"/>
  <c r="R361" i="56"/>
  <c r="S361" i="56" s="1"/>
  <c r="P362" i="56"/>
  <c r="R362" i="56"/>
  <c r="S362" i="56" s="1"/>
  <c r="P363" i="56"/>
  <c r="R363" i="56"/>
  <c r="S363" i="56" s="1"/>
  <c r="P364" i="56"/>
  <c r="R364" i="56"/>
  <c r="S364" i="56" s="1"/>
  <c r="P365" i="56"/>
  <c r="R365" i="56"/>
  <c r="U365" i="56" s="1"/>
  <c r="P366" i="56"/>
  <c r="R366" i="56"/>
  <c r="S366" i="56" s="1"/>
  <c r="P367" i="56"/>
  <c r="R367" i="56"/>
  <c r="S367" i="56" s="1"/>
  <c r="P368" i="56"/>
  <c r="R368" i="56"/>
  <c r="T368" i="56" s="1"/>
  <c r="P369" i="56"/>
  <c r="R369" i="56"/>
  <c r="U369" i="56" s="1"/>
  <c r="P370" i="56"/>
  <c r="R370" i="56"/>
  <c r="S370" i="56" s="1"/>
  <c r="P371" i="56"/>
  <c r="R371" i="56"/>
  <c r="S371" i="56" s="1"/>
  <c r="P372" i="56"/>
  <c r="R372" i="56"/>
  <c r="S372" i="56" s="1"/>
  <c r="P373" i="56"/>
  <c r="R373" i="56"/>
  <c r="S373" i="56" s="1"/>
  <c r="P374" i="56"/>
  <c r="R374" i="56"/>
  <c r="S374" i="56" s="1"/>
  <c r="P375" i="56"/>
  <c r="R375" i="56"/>
  <c r="T375" i="56" s="1"/>
  <c r="P376" i="56"/>
  <c r="R376" i="56"/>
  <c r="U376" i="56" s="1"/>
  <c r="P377" i="56"/>
  <c r="R377" i="56"/>
  <c r="U377" i="56" s="1"/>
  <c r="P378" i="56"/>
  <c r="R378" i="56"/>
  <c r="U378" i="56" s="1"/>
  <c r="P379" i="56"/>
  <c r="R379" i="56"/>
  <c r="U379" i="56" s="1"/>
  <c r="P380" i="56"/>
  <c r="R380" i="56"/>
  <c r="U380" i="56" s="1"/>
  <c r="P381" i="56"/>
  <c r="R381" i="56"/>
  <c r="U381" i="56" s="1"/>
  <c r="P382" i="56"/>
  <c r="R382" i="56"/>
  <c r="T382" i="56" s="1"/>
  <c r="P383" i="56"/>
  <c r="R383" i="56"/>
  <c r="U383" i="56" s="1"/>
  <c r="P384" i="56"/>
  <c r="R384" i="56"/>
  <c r="U384" i="56" s="1"/>
  <c r="P385" i="56"/>
  <c r="R385" i="56"/>
  <c r="S385" i="56" s="1"/>
  <c r="P386" i="56"/>
  <c r="R386" i="56"/>
  <c r="U386" i="56" s="1"/>
  <c r="P387" i="56"/>
  <c r="R387" i="56"/>
  <c r="U387" i="56" s="1"/>
  <c r="P388" i="56"/>
  <c r="R388" i="56"/>
  <c r="U388" i="56" s="1"/>
  <c r="P389" i="56"/>
  <c r="R389" i="56"/>
  <c r="S389" i="56" s="1"/>
  <c r="P390" i="56"/>
  <c r="R390" i="56"/>
  <c r="S390" i="56" s="1"/>
  <c r="P391" i="56"/>
  <c r="R391" i="56"/>
  <c r="T391" i="56" s="1"/>
  <c r="P392" i="56"/>
  <c r="R392" i="56"/>
  <c r="S392" i="56" s="1"/>
  <c r="P393" i="56"/>
  <c r="R393" i="56"/>
  <c r="U393" i="56" s="1"/>
  <c r="P394" i="56"/>
  <c r="R394" i="56"/>
  <c r="T394" i="56" s="1"/>
  <c r="P395" i="56"/>
  <c r="R395" i="56"/>
  <c r="S395" i="56" s="1"/>
  <c r="P396" i="56"/>
  <c r="R396" i="56"/>
  <c r="T396" i="56" s="1"/>
  <c r="P397" i="56"/>
  <c r="R397" i="56"/>
  <c r="S397" i="56" s="1"/>
  <c r="P398" i="56"/>
  <c r="R398" i="56"/>
  <c r="U398" i="56" s="1"/>
  <c r="P399" i="56"/>
  <c r="R399" i="56"/>
  <c r="S399" i="56" s="1"/>
  <c r="P400" i="56"/>
  <c r="R400" i="56"/>
  <c r="T400" i="56" s="1"/>
  <c r="P401" i="56"/>
  <c r="R401" i="56"/>
  <c r="T401" i="56" s="1"/>
  <c r="P402" i="56"/>
  <c r="R402" i="56"/>
  <c r="S402" i="56" s="1"/>
  <c r="P403" i="56"/>
  <c r="R403" i="56"/>
  <c r="U403" i="56" s="1"/>
  <c r="P404" i="56"/>
  <c r="R404" i="56"/>
  <c r="U404" i="56" s="1"/>
  <c r="P405" i="56"/>
  <c r="R405" i="56"/>
  <c r="U405" i="56" s="1"/>
  <c r="P406" i="56"/>
  <c r="R406" i="56"/>
  <c r="S406" i="56" s="1"/>
  <c r="P407" i="56"/>
  <c r="R407" i="56"/>
  <c r="S407" i="56" s="1"/>
  <c r="P408" i="56"/>
  <c r="R408" i="56"/>
  <c r="T408" i="56" s="1"/>
  <c r="P409" i="56"/>
  <c r="R409" i="56"/>
  <c r="S409" i="56" s="1"/>
  <c r="P410" i="56"/>
  <c r="R410" i="56"/>
  <c r="T410" i="56" s="1"/>
  <c r="P411" i="56"/>
  <c r="R411" i="56"/>
  <c r="S411" i="56" s="1"/>
  <c r="P412" i="56"/>
  <c r="R412" i="56"/>
  <c r="S412" i="56" s="1"/>
  <c r="P413" i="56"/>
  <c r="R413" i="56"/>
  <c r="S413" i="56" s="1"/>
  <c r="P414" i="56"/>
  <c r="R414" i="56"/>
  <c r="U414" i="56" s="1"/>
  <c r="P415" i="56"/>
  <c r="R415" i="56"/>
  <c r="T415" i="56" s="1"/>
  <c r="P417" i="56"/>
  <c r="R417" i="56"/>
  <c r="S417" i="56" s="1"/>
  <c r="P418" i="56"/>
  <c r="R418" i="56"/>
  <c r="U418" i="56" s="1"/>
  <c r="P419" i="56"/>
  <c r="R419" i="56"/>
  <c r="U419" i="56" s="1"/>
  <c r="P420" i="56"/>
  <c r="R420" i="56"/>
  <c r="U420" i="56" s="1"/>
  <c r="P421" i="56"/>
  <c r="R421" i="56"/>
  <c r="S421" i="56" s="1"/>
  <c r="P422" i="56"/>
  <c r="R422" i="56"/>
  <c r="S422" i="56" s="1"/>
  <c r="P423" i="56"/>
  <c r="R423" i="56"/>
  <c r="T423" i="56" s="1"/>
  <c r="P424" i="56"/>
  <c r="R424" i="56"/>
  <c r="S424" i="56" s="1"/>
  <c r="P425" i="56"/>
  <c r="R425" i="56"/>
  <c r="U425" i="56" s="1"/>
  <c r="P426" i="56"/>
  <c r="R426" i="56"/>
  <c r="S426" i="56" s="1"/>
  <c r="P427" i="56"/>
  <c r="R427" i="56"/>
  <c r="U427" i="56" s="1"/>
  <c r="P428" i="56"/>
  <c r="R428" i="56"/>
  <c r="S428" i="56" s="1"/>
  <c r="P429" i="56"/>
  <c r="R429" i="56"/>
  <c r="S429" i="56" s="1"/>
  <c r="P430" i="56"/>
  <c r="R430" i="56"/>
  <c r="T430" i="56" s="1"/>
  <c r="P431" i="56"/>
  <c r="R431" i="56"/>
  <c r="S431" i="56" s="1"/>
  <c r="P432" i="56"/>
  <c r="R432" i="56"/>
  <c r="U432" i="56" s="1"/>
  <c r="P433" i="56"/>
  <c r="R433" i="56"/>
  <c r="U433" i="56" s="1"/>
  <c r="P434" i="56"/>
  <c r="R434" i="56"/>
  <c r="U434" i="56" s="1"/>
  <c r="P435" i="56"/>
  <c r="R435" i="56"/>
  <c r="S435" i="56" s="1"/>
  <c r="P436" i="56"/>
  <c r="R436" i="56"/>
  <c r="S436" i="56" s="1"/>
  <c r="P437" i="56"/>
  <c r="R437" i="56"/>
  <c r="T437" i="56" s="1"/>
  <c r="P438" i="56"/>
  <c r="R438" i="56"/>
  <c r="S438" i="56" s="1"/>
  <c r="P439" i="56"/>
  <c r="R439" i="56"/>
  <c r="T439" i="56" s="1"/>
  <c r="P440" i="56"/>
  <c r="R440" i="56"/>
  <c r="S440" i="56" s="1"/>
  <c r="P441" i="56"/>
  <c r="R441" i="56"/>
  <c r="S441" i="56" s="1"/>
  <c r="P442" i="56"/>
  <c r="R442" i="56"/>
  <c r="S442" i="56" s="1"/>
  <c r="P443" i="56"/>
  <c r="R443" i="56"/>
  <c r="S443" i="56" s="1"/>
  <c r="P444" i="56"/>
  <c r="R444" i="56"/>
  <c r="T444" i="56" s="1"/>
  <c r="P445" i="56"/>
  <c r="R445" i="56"/>
  <c r="T445" i="56" s="1"/>
  <c r="P446" i="56"/>
  <c r="R446" i="56"/>
  <c r="U446" i="56" s="1"/>
  <c r="P447" i="56"/>
  <c r="R447" i="56"/>
  <c r="U447" i="56" s="1"/>
  <c r="P448" i="56"/>
  <c r="R448" i="56"/>
  <c r="U448" i="56" s="1"/>
  <c r="P449" i="56"/>
  <c r="R449" i="56"/>
  <c r="T449" i="56" s="1"/>
  <c r="P450" i="56"/>
  <c r="R450" i="56"/>
  <c r="S450" i="56" s="1"/>
  <c r="P451" i="56"/>
  <c r="R451" i="56"/>
  <c r="T451" i="56" s="1"/>
  <c r="P452" i="56"/>
  <c r="R452" i="56"/>
  <c r="S452" i="56" s="1"/>
  <c r="P453" i="56"/>
  <c r="R453" i="56"/>
  <c r="S453" i="56" s="1"/>
  <c r="P454" i="56"/>
  <c r="R454" i="56"/>
  <c r="S454" i="56" s="1"/>
  <c r="P455" i="56"/>
  <c r="R455" i="56"/>
  <c r="S455" i="56" s="1"/>
  <c r="P456" i="56"/>
  <c r="R456" i="56"/>
  <c r="S456" i="56" s="1"/>
  <c r="P457" i="56"/>
  <c r="R457" i="56"/>
  <c r="T457" i="56" s="1"/>
  <c r="P458" i="56"/>
  <c r="R458" i="56"/>
  <c r="U458" i="56" s="1"/>
  <c r="P459" i="56"/>
  <c r="R459" i="56"/>
  <c r="U459" i="56" s="1"/>
  <c r="P460" i="56"/>
  <c r="R460" i="56"/>
  <c r="U460" i="56" s="1"/>
  <c r="P461" i="56"/>
  <c r="R461" i="56"/>
  <c r="T461" i="56" s="1"/>
  <c r="P462" i="56"/>
  <c r="R462" i="56"/>
  <c r="U462" i="56" s="1"/>
  <c r="P463" i="56"/>
  <c r="R463" i="56"/>
  <c r="T463" i="56" s="1"/>
  <c r="P464" i="56"/>
  <c r="R464" i="56"/>
  <c r="U464" i="56" s="1"/>
  <c r="P465" i="56"/>
  <c r="R465" i="56"/>
  <c r="T465" i="56" s="1"/>
  <c r="P466" i="56"/>
  <c r="R466" i="56"/>
  <c r="S466" i="56" s="1"/>
  <c r="P467" i="56"/>
  <c r="R467" i="56"/>
  <c r="T467" i="56" s="1"/>
  <c r="P468" i="56"/>
  <c r="R468" i="56"/>
  <c r="S468" i="56" s="1"/>
  <c r="P469" i="56"/>
  <c r="R469" i="56"/>
  <c r="U469" i="56" s="1"/>
  <c r="P470" i="56"/>
  <c r="R470" i="56"/>
  <c r="S470" i="56" s="1"/>
  <c r="P471" i="56"/>
  <c r="R471" i="56"/>
  <c r="S471" i="56" s="1"/>
  <c r="P472" i="56"/>
  <c r="R472" i="56"/>
  <c r="U472" i="56" s="1"/>
  <c r="P473" i="56"/>
  <c r="R473" i="56"/>
  <c r="S473" i="56" s="1"/>
  <c r="P474" i="56"/>
  <c r="R474" i="56"/>
  <c r="U474" i="56" s="1"/>
  <c r="P475" i="56"/>
  <c r="R475" i="56"/>
  <c r="U475" i="56" s="1"/>
  <c r="P476" i="56"/>
  <c r="R476" i="56"/>
  <c r="T476" i="56" s="1"/>
  <c r="R477" i="56"/>
  <c r="T477" i="56" s="1"/>
  <c r="P478" i="56"/>
  <c r="R478" i="56"/>
  <c r="T478" i="56" s="1"/>
  <c r="P479" i="56"/>
  <c r="R479" i="56"/>
  <c r="S479" i="56" s="1"/>
  <c r="P480" i="56"/>
  <c r="R480" i="56"/>
  <c r="U480" i="56" s="1"/>
  <c r="P481" i="56"/>
  <c r="R481" i="56"/>
  <c r="S481" i="56" s="1"/>
  <c r="P482" i="56"/>
  <c r="R482" i="56"/>
  <c r="S482" i="56" s="1"/>
  <c r="P483" i="56"/>
  <c r="R483" i="56"/>
  <c r="S483" i="56" s="1"/>
  <c r="P484" i="56"/>
  <c r="R484" i="56"/>
  <c r="T484" i="56" s="1"/>
  <c r="P485" i="56"/>
  <c r="R485" i="56"/>
  <c r="U485" i="56" s="1"/>
  <c r="P486" i="56"/>
  <c r="R486" i="56"/>
  <c r="S486" i="56" s="1"/>
  <c r="P487" i="56"/>
  <c r="R487" i="56"/>
  <c r="U487" i="56" s="1"/>
  <c r="P488" i="56"/>
  <c r="R488" i="56"/>
  <c r="T488" i="56" s="1"/>
  <c r="P489" i="56"/>
  <c r="R489" i="56"/>
  <c r="U489" i="56" s="1"/>
  <c r="P490" i="56"/>
  <c r="R490" i="56"/>
  <c r="T490" i="56" s="1"/>
  <c r="P491" i="56"/>
  <c r="R491" i="56"/>
  <c r="U491" i="56" s="1"/>
  <c r="P492" i="56"/>
  <c r="R492" i="56"/>
  <c r="T492" i="56" s="1"/>
  <c r="P493" i="56"/>
  <c r="R493" i="56"/>
  <c r="S493" i="56" s="1"/>
  <c r="P494" i="56"/>
  <c r="R494" i="56"/>
  <c r="S494" i="56" s="1"/>
  <c r="R470" i="55"/>
  <c r="T470" i="55" s="1"/>
  <c r="R471" i="55"/>
  <c r="S471" i="55" s="1"/>
  <c r="R472" i="55"/>
  <c r="T472" i="55" s="1"/>
  <c r="R473" i="55"/>
  <c r="U473" i="55" s="1"/>
  <c r="R474" i="55"/>
  <c r="S474" i="55" s="1"/>
  <c r="R475" i="55"/>
  <c r="T475" i="55" s="1"/>
  <c r="R476" i="55"/>
  <c r="T476" i="55" s="1"/>
  <c r="R477" i="55"/>
  <c r="S477" i="55" s="1"/>
  <c r="R478" i="55"/>
  <c r="T478" i="55" s="1"/>
  <c r="R479" i="55"/>
  <c r="T479" i="55" s="1"/>
  <c r="R480" i="55"/>
  <c r="S480" i="55" s="1"/>
  <c r="R481" i="55"/>
  <c r="S481" i="55" s="1"/>
  <c r="R482" i="55"/>
  <c r="T482" i="55" s="1"/>
  <c r="M28" i="16"/>
  <c r="M27" i="25" a="1"/>
  <c r="G30" i="25" a="1"/>
  <c r="M26" i="23" a="1"/>
  <c r="P28" i="23" a="1"/>
  <c r="L30" i="25" a="1"/>
  <c r="K15" i="58" a="1"/>
  <c r="G30" i="16"/>
  <c r="M26" i="25" a="1"/>
  <c r="P26" i="23" a="1"/>
  <c r="F28" i="25" a="1"/>
  <c r="P16" i="58" a="1"/>
  <c r="P8" i="58" a="1"/>
  <c r="P10" i="58" a="1"/>
  <c r="Q30" i="16" a="1"/>
  <c r="C29" i="25" a="1"/>
  <c r="G28" i="23" a="1"/>
  <c r="O28" i="23" a="1"/>
  <c r="L27" i="23" a="1"/>
  <c r="Q28" i="16" a="1"/>
  <c r="M29" i="23" a="1"/>
  <c r="F17" i="58"/>
  <c r="Q29" i="16" a="1"/>
  <c r="Q17" i="58" a="1"/>
  <c r="P28" i="16" a="1"/>
  <c r="O26" i="25" a="1"/>
  <c r="K29" i="16" a="1"/>
  <c r="Y34" i="25" a="1"/>
  <c r="N28" i="16"/>
  <c r="G28" i="25" a="1"/>
  <c r="L15" i="58"/>
  <c r="M28" i="23" a="1"/>
  <c r="C30" i="23" a="1"/>
  <c r="M30" i="25" a="1"/>
  <c r="O17" i="58" a="1"/>
  <c r="F30" i="16"/>
  <c r="O29" i="25" a="1"/>
  <c r="F30" i="23" a="1"/>
  <c r="P9" i="58" a="1"/>
  <c r="C15" i="58"/>
  <c r="M30" i="16"/>
  <c r="L26" i="23" a="1"/>
  <c r="P17" i="58" a="1"/>
  <c r="Y35" i="23" a="1"/>
  <c r="M15" i="58"/>
  <c r="L29" i="25" a="1"/>
  <c r="F28" i="16"/>
  <c r="O30" i="25" a="1"/>
  <c r="C28" i="23" a="1"/>
  <c r="G17" i="58"/>
  <c r="P29" i="25" a="1"/>
  <c r="O15" i="58" a="1"/>
  <c r="F29" i="25" a="1"/>
  <c r="Y42" i="23" a="1"/>
  <c r="Y41" i="23" a="1"/>
  <c r="O30" i="23" a="1"/>
  <c r="F29" i="23" a="1"/>
  <c r="C17" i="58"/>
  <c r="N29" i="16"/>
  <c r="P30" i="25" a="1"/>
  <c r="L30" i="23" a="1"/>
  <c r="K30" i="23" a="1"/>
  <c r="L17" i="58"/>
  <c r="F29" i="16"/>
  <c r="P29" i="16" a="1"/>
  <c r="G29" i="25" a="1"/>
  <c r="K27" i="23" a="1"/>
  <c r="K17" i="58" a="1"/>
  <c r="P27" i="23" a="1"/>
  <c r="M30" i="23" a="1"/>
  <c r="Y35" i="25" a="1"/>
  <c r="L29" i="23" a="1"/>
  <c r="P15" i="58" a="1"/>
  <c r="Q16" i="58" a="1"/>
  <c r="P30" i="23" a="1"/>
  <c r="G15" i="58"/>
  <c r="M16" i="58"/>
  <c r="C29" i="23" a="1"/>
  <c r="L26" i="25" a="1"/>
  <c r="O13" i="58" a="1"/>
  <c r="Y36" i="23" a="1"/>
  <c r="C29" i="16"/>
  <c r="K27" i="25" a="1"/>
  <c r="F28" i="23" a="1"/>
  <c r="Y36" i="25" a="1"/>
  <c r="C28" i="16"/>
  <c r="P28" i="25" a="1"/>
  <c r="L27" i="25" a="1"/>
  <c r="O27" i="23" a="1"/>
  <c r="O14" i="58" a="1"/>
  <c r="M27" i="23" a="1"/>
  <c r="O26" i="23" a="1"/>
  <c r="C30" i="25" a="1"/>
  <c r="G28" i="16"/>
  <c r="M28" i="25" a="1"/>
  <c r="L16" i="58"/>
  <c r="P29" i="23" a="1"/>
  <c r="K29" i="25" a="1"/>
  <c r="P27" i="25" a="1"/>
  <c r="K16" i="58" a="1"/>
  <c r="M17" i="58"/>
  <c r="O29" i="23" a="1"/>
  <c r="F15" i="58"/>
  <c r="G29" i="16"/>
  <c r="G29" i="23" a="1"/>
  <c r="K29" i="23" a="1"/>
  <c r="O28" i="25" a="1"/>
  <c r="Q15" i="58" a="1"/>
  <c r="F30" i="25" a="1"/>
  <c r="K28" i="16" a="1"/>
  <c r="K30" i="25" a="1"/>
  <c r="K30" i="16" a="1"/>
  <c r="G30" i="23" a="1"/>
  <c r="K26" i="23" a="1"/>
  <c r="N30" i="16"/>
  <c r="K28" i="25" a="1"/>
  <c r="Z43" i="16" a="1"/>
  <c r="O27" i="25" a="1"/>
  <c r="K26" i="25" a="1"/>
  <c r="P11" i="58" a="1"/>
  <c r="L28" i="25" a="1"/>
  <c r="P14" i="58" a="1"/>
  <c r="M29" i="16"/>
  <c r="Y34" i="23" a="1"/>
  <c r="K28" i="23" a="1"/>
  <c r="P12" i="58" a="1"/>
  <c r="L28" i="23" a="1"/>
  <c r="P13" i="58" a="1"/>
  <c r="Y43" i="23" a="1"/>
  <c r="M29" i="25" a="1"/>
  <c r="O16" i="58" a="1"/>
  <c r="P26" i="25" a="1"/>
  <c r="P30" i="16" a="1"/>
  <c r="C28" i="25" a="1"/>
  <c r="C30" i="16"/>
  <c r="D31" i="16" l="1"/>
  <c r="H31" i="16"/>
  <c r="D31" i="25"/>
  <c r="H31" i="25"/>
  <c r="H31" i="23"/>
  <c r="D31" i="23"/>
  <c r="H18" i="58"/>
  <c r="D18" i="58"/>
  <c r="P11" i="58"/>
  <c r="P12" i="58"/>
  <c r="P13" i="58"/>
  <c r="P14" i="58"/>
  <c r="P8" i="58"/>
  <c r="P15" i="58"/>
  <c r="P9" i="58"/>
  <c r="P16" i="58"/>
  <c r="Y41" i="23"/>
  <c r="P10" i="58"/>
  <c r="P17" i="58"/>
  <c r="Y35" i="23"/>
  <c r="Y34" i="25"/>
  <c r="Y43" i="23"/>
  <c r="Y36" i="23"/>
  <c r="Y34" i="23"/>
  <c r="Y36" i="25"/>
  <c r="Z43" i="16"/>
  <c r="Y35" i="25"/>
  <c r="Y42" i="23"/>
  <c r="S13" i="61"/>
  <c r="T125" i="61"/>
  <c r="U166" i="61"/>
  <c r="T257" i="61"/>
  <c r="U92" i="61"/>
  <c r="U147" i="61"/>
  <c r="U2" i="61"/>
  <c r="U11" i="61"/>
  <c r="U95" i="61"/>
  <c r="U123" i="61"/>
  <c r="U103" i="61"/>
  <c r="S192" i="61"/>
  <c r="U255" i="61"/>
  <c r="U416" i="61"/>
  <c r="U482" i="61"/>
  <c r="T482" i="61"/>
  <c r="T523" i="61"/>
  <c r="S523" i="61"/>
  <c r="O30" i="23"/>
  <c r="C30" i="23"/>
  <c r="M30" i="23"/>
  <c r="E30" i="23" s="1"/>
  <c r="F30" i="23"/>
  <c r="P30" i="23"/>
  <c r="Q31" i="23" s="1"/>
  <c r="I31" i="23" s="1"/>
  <c r="K17" i="58"/>
  <c r="L30" i="16" s="1"/>
  <c r="L30" i="25"/>
  <c r="G30" i="23"/>
  <c r="C30" i="25"/>
  <c r="M30" i="25"/>
  <c r="E30" i="25" s="1"/>
  <c r="E17" i="58"/>
  <c r="K30" i="25"/>
  <c r="O17" i="58"/>
  <c r="O30" i="25"/>
  <c r="K30" i="23"/>
  <c r="Q17" i="58"/>
  <c r="R18" i="58" s="1"/>
  <c r="I18" i="58" s="1"/>
  <c r="F30" i="25"/>
  <c r="P30" i="25"/>
  <c r="Q31" i="25" s="1"/>
  <c r="I31" i="25" s="1"/>
  <c r="L30" i="23"/>
  <c r="G30" i="25"/>
  <c r="S482" i="61"/>
  <c r="U523" i="61"/>
  <c r="T530" i="59"/>
  <c r="T550" i="61"/>
  <c r="K30" i="16"/>
  <c r="E30" i="16"/>
  <c r="P30" i="16"/>
  <c r="Q30" i="16"/>
  <c r="R31" i="16" s="1"/>
  <c r="I31" i="16" s="1"/>
  <c r="U533" i="61"/>
  <c r="U440" i="61"/>
  <c r="T533" i="61"/>
  <c r="U550" i="61"/>
  <c r="T49" i="61"/>
  <c r="U540" i="61"/>
  <c r="T393" i="61"/>
  <c r="U393" i="61"/>
  <c r="T139" i="61"/>
  <c r="T536" i="61"/>
  <c r="T202" i="61"/>
  <c r="T361" i="61"/>
  <c r="U421" i="61"/>
  <c r="U176" i="61"/>
  <c r="S361" i="61"/>
  <c r="T20" i="61"/>
  <c r="S210" i="61"/>
  <c r="T485" i="61"/>
  <c r="U543" i="61"/>
  <c r="U34" i="61"/>
  <c r="U204" i="61"/>
  <c r="T210" i="61"/>
  <c r="S65" i="61"/>
  <c r="S268" i="61"/>
  <c r="U41" i="61"/>
  <c r="T86" i="61"/>
  <c r="S187" i="61"/>
  <c r="S32" i="61"/>
  <c r="T74" i="61"/>
  <c r="T114" i="61"/>
  <c r="S119" i="61"/>
  <c r="U181" i="61"/>
  <c r="T226" i="61"/>
  <c r="S232" i="61"/>
  <c r="U244" i="61"/>
  <c r="S275" i="61"/>
  <c r="T281" i="61"/>
  <c r="T405" i="61"/>
  <c r="T449" i="61"/>
  <c r="S455" i="61"/>
  <c r="U461" i="61"/>
  <c r="S20" i="61"/>
  <c r="T32" i="61"/>
  <c r="U114" i="61"/>
  <c r="T119" i="61"/>
  <c r="T220" i="61"/>
  <c r="U226" i="61"/>
  <c r="T275" i="61"/>
  <c r="U379" i="61"/>
  <c r="U405" i="61"/>
  <c r="T424" i="61"/>
  <c r="U449" i="61"/>
  <c r="T242" i="61"/>
  <c r="U130" i="61"/>
  <c r="T218" i="61"/>
  <c r="T319" i="61"/>
  <c r="S359" i="61"/>
  <c r="T143" i="61"/>
  <c r="U237" i="61"/>
  <c r="U268" i="61"/>
  <c r="S107" i="61"/>
  <c r="S150" i="61"/>
  <c r="U265" i="61"/>
  <c r="S270" i="61"/>
  <c r="U316" i="61"/>
  <c r="S504" i="61"/>
  <c r="T522" i="61"/>
  <c r="S476" i="61"/>
  <c r="S506" i="61"/>
  <c r="U72" i="61"/>
  <c r="U136" i="61"/>
  <c r="S147" i="61"/>
  <c r="S471" i="61"/>
  <c r="T506" i="61"/>
  <c r="S512" i="61"/>
  <c r="T35" i="61"/>
  <c r="U66" i="61"/>
  <c r="T147" i="61"/>
  <c r="S364" i="61"/>
  <c r="S422" i="61"/>
  <c r="T471" i="61"/>
  <c r="T512" i="61"/>
  <c r="U35" i="61"/>
  <c r="T41" i="61"/>
  <c r="S86" i="61"/>
  <c r="T359" i="61"/>
  <c r="S448" i="61"/>
  <c r="U460" i="61"/>
  <c r="S483" i="61"/>
  <c r="S496" i="61"/>
  <c r="U293" i="61"/>
  <c r="S378" i="61"/>
  <c r="S429" i="61"/>
  <c r="T466" i="61"/>
  <c r="T496" i="61"/>
  <c r="T181" i="61"/>
  <c r="S38" i="61"/>
  <c r="T115" i="61"/>
  <c r="S259" i="61"/>
  <c r="T445" i="61"/>
  <c r="U498" i="61"/>
  <c r="T510" i="61"/>
  <c r="U44" i="61"/>
  <c r="U115" i="61"/>
  <c r="U337" i="61"/>
  <c r="T368" i="61"/>
  <c r="T463" i="61"/>
  <c r="U475" i="61"/>
  <c r="U535" i="61"/>
  <c r="S242" i="61"/>
  <c r="T531" i="61"/>
  <c r="U24" i="61"/>
  <c r="U143" i="61"/>
  <c r="T354" i="61"/>
  <c r="S280" i="61"/>
  <c r="T326" i="61"/>
  <c r="T46" i="61"/>
  <c r="U62" i="61"/>
  <c r="S79" i="61"/>
  <c r="U253" i="61"/>
  <c r="U320" i="61"/>
  <c r="U349" i="61"/>
  <c r="U371" i="61"/>
  <c r="T401" i="61"/>
  <c r="S441" i="61"/>
  <c r="U446" i="61"/>
  <c r="S462" i="61"/>
  <c r="T477" i="61"/>
  <c r="T508" i="61"/>
  <c r="U46" i="61"/>
  <c r="U477" i="61"/>
  <c r="T389" i="61"/>
  <c r="U412" i="61"/>
  <c r="T498" i="61"/>
  <c r="S17" i="61"/>
  <c r="T63" i="61"/>
  <c r="U74" i="61"/>
  <c r="T105" i="61"/>
  <c r="S159" i="61"/>
  <c r="S189" i="61"/>
  <c r="U218" i="61"/>
  <c r="U223" i="61"/>
  <c r="T244" i="61"/>
  <c r="U250" i="61"/>
  <c r="T265" i="61"/>
  <c r="U281" i="61"/>
  <c r="U287" i="61"/>
  <c r="S293" i="61"/>
  <c r="S345" i="61"/>
  <c r="T419" i="61"/>
  <c r="S442" i="61"/>
  <c r="S447" i="61"/>
  <c r="U56" i="61"/>
  <c r="T62" i="61"/>
  <c r="T345" i="61"/>
  <c r="S357" i="61"/>
  <c r="S368" i="61"/>
  <c r="T379" i="61"/>
  <c r="U442" i="61"/>
  <c r="T447" i="61"/>
  <c r="S469" i="61"/>
  <c r="U489" i="61"/>
  <c r="T494" i="61"/>
  <c r="T159" i="61"/>
  <c r="S116" i="61"/>
  <c r="S121" i="61"/>
  <c r="U17" i="61"/>
  <c r="T100" i="61"/>
  <c r="S196" i="61"/>
  <c r="U202" i="61"/>
  <c r="U213" i="61"/>
  <c r="U28" i="61"/>
  <c r="T48" i="61"/>
  <c r="U100" i="61"/>
  <c r="T112" i="61"/>
  <c r="T144" i="61"/>
  <c r="S166" i="61"/>
  <c r="U190" i="61"/>
  <c r="U208" i="61"/>
  <c r="T219" i="61"/>
  <c r="U240" i="61"/>
  <c r="S251" i="61"/>
  <c r="U260" i="61"/>
  <c r="S306" i="61"/>
  <c r="S312" i="61"/>
  <c r="T335" i="61"/>
  <c r="S392" i="61"/>
  <c r="T438" i="61"/>
  <c r="T499" i="61"/>
  <c r="U510" i="61"/>
  <c r="U98" i="61"/>
  <c r="S371" i="61"/>
  <c r="S401" i="61"/>
  <c r="S52" i="61"/>
  <c r="U63" i="61"/>
  <c r="U105" i="61"/>
  <c r="U139" i="61"/>
  <c r="S144" i="61"/>
  <c r="T240" i="61"/>
  <c r="S260" i="61"/>
  <c r="U48" i="61"/>
  <c r="T166" i="61"/>
  <c r="U230" i="61"/>
  <c r="S236" i="61"/>
  <c r="T251" i="61"/>
  <c r="S256" i="61"/>
  <c r="S294" i="61"/>
  <c r="U300" i="61"/>
  <c r="U306" i="61"/>
  <c r="U318" i="61"/>
  <c r="U335" i="61"/>
  <c r="S410" i="61"/>
  <c r="S415" i="61"/>
  <c r="T426" i="61"/>
  <c r="S470" i="61"/>
  <c r="S490" i="61"/>
  <c r="T34" i="61"/>
  <c r="U38" i="61"/>
  <c r="U60" i="61"/>
  <c r="S135" i="61"/>
  <c r="U236" i="61"/>
  <c r="T256" i="61"/>
  <c r="T387" i="61"/>
  <c r="T410" i="61"/>
  <c r="T415" i="61"/>
  <c r="U426" i="61"/>
  <c r="T470" i="61"/>
  <c r="U547" i="61"/>
  <c r="S541" i="61"/>
  <c r="U258" i="61"/>
  <c r="T349" i="61"/>
  <c r="T487" i="61"/>
  <c r="U492" i="61"/>
  <c r="S37" i="61"/>
  <c r="S9" i="61"/>
  <c r="U315" i="61"/>
  <c r="T332" i="61"/>
  <c r="U14" i="61"/>
  <c r="T24" i="61"/>
  <c r="S49" i="61"/>
  <c r="T150" i="61"/>
  <c r="S204" i="61"/>
  <c r="U220" i="61"/>
  <c r="T284" i="61"/>
  <c r="T295" i="61"/>
  <c r="S319" i="61"/>
  <c r="T331" i="61"/>
  <c r="U370" i="61"/>
  <c r="S466" i="61"/>
  <c r="U491" i="61"/>
  <c r="S3" i="61"/>
  <c r="U52" i="61"/>
  <c r="U76" i="61"/>
  <c r="U112" i="61"/>
  <c r="U116" i="61"/>
  <c r="U194" i="61"/>
  <c r="S237" i="61"/>
  <c r="U279" i="61"/>
  <c r="S284" i="61"/>
  <c r="T337" i="61"/>
  <c r="S354" i="61"/>
  <c r="U377" i="61"/>
  <c r="U505" i="61"/>
  <c r="U30" i="61"/>
  <c r="S30" i="61"/>
  <c r="T30" i="61"/>
  <c r="U77" i="61"/>
  <c r="T77" i="61"/>
  <c r="S77" i="61"/>
  <c r="S88" i="61"/>
  <c r="U195" i="61"/>
  <c r="T195" i="61"/>
  <c r="S195" i="61"/>
  <c r="S209" i="61"/>
  <c r="S228" i="61"/>
  <c r="S233" i="61"/>
  <c r="S373" i="61"/>
  <c r="U452" i="61"/>
  <c r="T452" i="61"/>
  <c r="S452" i="61"/>
  <c r="U10" i="61"/>
  <c r="T10" i="61"/>
  <c r="S10" i="61"/>
  <c r="T73" i="61"/>
  <c r="T88" i="61"/>
  <c r="S163" i="61"/>
  <c r="U261" i="61"/>
  <c r="T261" i="61"/>
  <c r="S261" i="61"/>
  <c r="S468" i="61"/>
  <c r="S45" i="61"/>
  <c r="S69" i="61"/>
  <c r="U108" i="61"/>
  <c r="U128" i="61"/>
  <c r="T163" i="61"/>
  <c r="S191" i="61"/>
  <c r="S201" i="61"/>
  <c r="U248" i="61"/>
  <c r="S276" i="61"/>
  <c r="U276" i="61"/>
  <c r="T390" i="61"/>
  <c r="U390" i="61"/>
  <c r="U406" i="61"/>
  <c r="S406" i="61"/>
  <c r="T468" i="61"/>
  <c r="S517" i="61"/>
  <c r="U517" i="61"/>
  <c r="T517" i="61"/>
  <c r="S527" i="61"/>
  <c r="T538" i="61"/>
  <c r="U538" i="61"/>
  <c r="S538" i="61"/>
  <c r="T45" i="61"/>
  <c r="S60" i="61"/>
  <c r="T69" i="61"/>
  <c r="U84" i="61"/>
  <c r="S104" i="61"/>
  <c r="T191" i="61"/>
  <c r="T201" i="61"/>
  <c r="S205" i="61"/>
  <c r="S225" i="61"/>
  <c r="T225" i="61"/>
  <c r="S234" i="61"/>
  <c r="T234" i="61"/>
  <c r="S271" i="61"/>
  <c r="T276" i="61"/>
  <c r="T302" i="61"/>
  <c r="U302" i="61"/>
  <c r="U350" i="61"/>
  <c r="S350" i="61"/>
  <c r="U356" i="61"/>
  <c r="T356" i="61"/>
  <c r="S356" i="61"/>
  <c r="T365" i="61"/>
  <c r="S370" i="61"/>
  <c r="S390" i="61"/>
  <c r="S464" i="61"/>
  <c r="S492" i="61"/>
  <c r="T527" i="61"/>
  <c r="U21" i="61"/>
  <c r="S21" i="61"/>
  <c r="U89" i="61"/>
  <c r="S89" i="61"/>
  <c r="T104" i="61"/>
  <c r="U129" i="61"/>
  <c r="T129" i="61"/>
  <c r="S129" i="61"/>
  <c r="S140" i="61"/>
  <c r="U140" i="61"/>
  <c r="T205" i="61"/>
  <c r="U225" i="61"/>
  <c r="T253" i="61"/>
  <c r="U267" i="61"/>
  <c r="U292" i="61"/>
  <c r="S329" i="61"/>
  <c r="U365" i="61"/>
  <c r="S407" i="61"/>
  <c r="U407" i="61"/>
  <c r="T407" i="61"/>
  <c r="T464" i="61"/>
  <c r="U537" i="61"/>
  <c r="U164" i="61"/>
  <c r="T164" i="61"/>
  <c r="S164" i="61"/>
  <c r="S272" i="61"/>
  <c r="T272" i="61"/>
  <c r="S314" i="61"/>
  <c r="U314" i="61"/>
  <c r="T314" i="61"/>
  <c r="S351" i="61"/>
  <c r="U351" i="61"/>
  <c r="T351" i="61"/>
  <c r="U375" i="61"/>
  <c r="T375" i="61"/>
  <c r="S375" i="61"/>
  <c r="U391" i="61"/>
  <c r="T391" i="61"/>
  <c r="S391" i="61"/>
  <c r="T70" i="61"/>
  <c r="U70" i="61"/>
  <c r="U125" i="61"/>
  <c r="S125" i="61"/>
  <c r="T197" i="61"/>
  <c r="T216" i="61"/>
  <c r="S263" i="61"/>
  <c r="U272" i="61"/>
  <c r="S308" i="61"/>
  <c r="T386" i="61"/>
  <c r="U386" i="61"/>
  <c r="S386" i="61"/>
  <c r="S434" i="61"/>
  <c r="S160" i="61"/>
  <c r="T160" i="61"/>
  <c r="U182" i="61"/>
  <c r="T182" i="61"/>
  <c r="U197" i="61"/>
  <c r="U216" i="61"/>
  <c r="U254" i="61"/>
  <c r="T254" i="61"/>
  <c r="S254" i="61"/>
  <c r="T263" i="61"/>
  <c r="U298" i="61"/>
  <c r="T298" i="61"/>
  <c r="S298" i="61"/>
  <c r="S346" i="61"/>
  <c r="U346" i="61"/>
  <c r="T13" i="61"/>
  <c r="T42" i="61"/>
  <c r="U42" i="61"/>
  <c r="U80" i="61"/>
  <c r="S155" i="61"/>
  <c r="U160" i="61"/>
  <c r="U170" i="61"/>
  <c r="S182" i="61"/>
  <c r="U221" i="61"/>
  <c r="T221" i="61"/>
  <c r="T245" i="61"/>
  <c r="S245" i="61"/>
  <c r="S309" i="61"/>
  <c r="U309" i="61"/>
  <c r="T309" i="61"/>
  <c r="U403" i="61"/>
  <c r="T403" i="61"/>
  <c r="U418" i="61"/>
  <c r="S435" i="61"/>
  <c r="U435" i="61"/>
  <c r="T435" i="61"/>
  <c r="U484" i="61"/>
  <c r="T484" i="61"/>
  <c r="U524" i="61"/>
  <c r="T524" i="61"/>
  <c r="T228" i="61"/>
  <c r="U13" i="61"/>
  <c r="U18" i="61"/>
  <c r="T18" i="61"/>
  <c r="S18" i="61"/>
  <c r="S91" i="61"/>
  <c r="U101" i="61"/>
  <c r="S101" i="61"/>
  <c r="U245" i="61"/>
  <c r="T264" i="61"/>
  <c r="S264" i="61"/>
  <c r="U347" i="61"/>
  <c r="T347" i="61"/>
  <c r="S358" i="61"/>
  <c r="T362" i="61"/>
  <c r="U362" i="61"/>
  <c r="S398" i="61"/>
  <c r="S414" i="61"/>
  <c r="T456" i="61"/>
  <c r="U456" i="61"/>
  <c r="U480" i="61"/>
  <c r="T480" i="61"/>
  <c r="S484" i="61"/>
  <c r="U509" i="61"/>
  <c r="T509" i="61"/>
  <c r="S520" i="61"/>
  <c r="S524" i="61"/>
  <c r="U321" i="61"/>
  <c r="T321" i="61"/>
  <c r="U431" i="61"/>
  <c r="T431" i="61"/>
  <c r="T4" i="61"/>
  <c r="S4" i="61"/>
  <c r="S73" i="61"/>
  <c r="S128" i="61"/>
  <c r="U167" i="61"/>
  <c r="S167" i="61"/>
  <c r="T301" i="61"/>
  <c r="U301" i="61"/>
  <c r="S317" i="61"/>
  <c r="S321" i="61"/>
  <c r="U4" i="61"/>
  <c r="U214" i="61"/>
  <c r="T214" i="61"/>
  <c r="S214" i="61"/>
  <c r="T233" i="61"/>
  <c r="S257" i="61"/>
  <c r="U257" i="61"/>
  <c r="T317" i="61"/>
  <c r="T333" i="61"/>
  <c r="T373" i="61"/>
  <c r="U443" i="61"/>
  <c r="T443" i="61"/>
  <c r="S76" i="61"/>
  <c r="T91" i="61"/>
  <c r="S97" i="61"/>
  <c r="T101" i="61"/>
  <c r="T156" i="61"/>
  <c r="U156" i="61"/>
  <c r="S194" i="61"/>
  <c r="S212" i="61"/>
  <c r="S279" i="61"/>
  <c r="U289" i="61"/>
  <c r="S289" i="61"/>
  <c r="S305" i="61"/>
  <c r="U342" i="61"/>
  <c r="T342" i="61"/>
  <c r="T358" i="61"/>
  <c r="S377" i="61"/>
  <c r="T398" i="61"/>
  <c r="T414" i="61"/>
  <c r="S456" i="61"/>
  <c r="S480" i="61"/>
  <c r="S509" i="61"/>
  <c r="T520" i="61"/>
  <c r="U209" i="61"/>
  <c r="U58" i="61"/>
  <c r="S58" i="61"/>
  <c r="U97" i="61"/>
  <c r="U132" i="61"/>
  <c r="S132" i="61"/>
  <c r="T199" i="61"/>
  <c r="U199" i="61"/>
  <c r="S199" i="61"/>
  <c r="T305" i="61"/>
  <c r="U363" i="61"/>
  <c r="T363" i="61"/>
  <c r="S363" i="61"/>
  <c r="U382" i="61"/>
  <c r="T382" i="61"/>
  <c r="S382" i="61"/>
  <c r="U16" i="61"/>
  <c r="T44" i="61"/>
  <c r="S51" i="61"/>
  <c r="T72" i="61"/>
  <c r="S75" i="61"/>
  <c r="U87" i="61"/>
  <c r="U111" i="61"/>
  <c r="U118" i="61"/>
  <c r="T130" i="61"/>
  <c r="U162" i="61"/>
  <c r="U185" i="61"/>
  <c r="T190" i="61"/>
  <c r="U193" i="61"/>
  <c r="U215" i="61"/>
  <c r="S219" i="61"/>
  <c r="T223" i="61"/>
  <c r="U259" i="61"/>
  <c r="T270" i="61"/>
  <c r="U295" i="61"/>
  <c r="T300" i="61"/>
  <c r="T312" i="61"/>
  <c r="S320" i="61"/>
  <c r="U328" i="61"/>
  <c r="U332" i="61"/>
  <c r="S336" i="61"/>
  <c r="T417" i="61"/>
  <c r="T421" i="61"/>
  <c r="T429" i="61"/>
  <c r="S438" i="61"/>
  <c r="S450" i="61"/>
  <c r="T459" i="61"/>
  <c r="U463" i="61"/>
  <c r="T475" i="61"/>
  <c r="S499" i="61"/>
  <c r="S508" i="61"/>
  <c r="S511" i="61"/>
  <c r="T515" i="61"/>
  <c r="U526" i="61"/>
  <c r="U531" i="61"/>
  <c r="T540" i="61"/>
  <c r="T318" i="61"/>
  <c r="S326" i="61"/>
  <c r="U330" i="61"/>
  <c r="U334" i="61"/>
  <c r="S394" i="61"/>
  <c r="S419" i="61"/>
  <c r="T440" i="61"/>
  <c r="T461" i="61"/>
  <c r="T489" i="61"/>
  <c r="S497" i="61"/>
  <c r="T501" i="61"/>
  <c r="U549" i="61"/>
  <c r="U536" i="61"/>
  <c r="S428" i="61"/>
  <c r="U432" i="61"/>
  <c r="S457" i="61"/>
  <c r="T473" i="61"/>
  <c r="S513" i="61"/>
  <c r="T543" i="61"/>
  <c r="S93" i="61"/>
  <c r="S152" i="61"/>
  <c r="U173" i="61"/>
  <c r="U179" i="61"/>
  <c r="T192" i="61"/>
  <c r="T230" i="61"/>
  <c r="T258" i="61"/>
  <c r="S315" i="61"/>
  <c r="S322" i="61"/>
  <c r="S331" i="61"/>
  <c r="S343" i="61"/>
  <c r="S387" i="61"/>
  <c r="T412" i="61"/>
  <c r="S424" i="61"/>
  <c r="T428" i="61"/>
  <c r="S436" i="61"/>
  <c r="T457" i="61"/>
  <c r="S485" i="61"/>
  <c r="S494" i="61"/>
  <c r="T513" i="61"/>
  <c r="S518" i="61"/>
  <c r="S522" i="61"/>
  <c r="S525" i="61"/>
  <c r="T539" i="61"/>
  <c r="T27" i="61"/>
  <c r="S31" i="61"/>
  <c r="T55" i="61"/>
  <c r="S59" i="61"/>
  <c r="S83" i="61"/>
  <c r="S90" i="61"/>
  <c r="S102" i="61"/>
  <c r="T126" i="61"/>
  <c r="S133" i="61"/>
  <c r="S142" i="61"/>
  <c r="S149" i="61"/>
  <c r="S207" i="61"/>
  <c r="S235" i="61"/>
  <c r="S243" i="61"/>
  <c r="T286" i="61"/>
  <c r="S303" i="61"/>
  <c r="S307" i="61"/>
  <c r="U348" i="61"/>
  <c r="T360" i="61"/>
  <c r="S372" i="61"/>
  <c r="S384" i="61"/>
  <c r="S396" i="61"/>
  <c r="S400" i="61"/>
  <c r="U404" i="61"/>
  <c r="S420" i="61"/>
  <c r="S433" i="61"/>
  <c r="T454" i="61"/>
  <c r="U474" i="61"/>
  <c r="S478" i="61"/>
  <c r="T503" i="61"/>
  <c r="S16" i="61"/>
  <c r="U27" i="61"/>
  <c r="T31" i="61"/>
  <c r="U55" i="61"/>
  <c r="T59" i="61"/>
  <c r="T83" i="61"/>
  <c r="S87" i="61"/>
  <c r="T90" i="61"/>
  <c r="U94" i="61"/>
  <c r="T102" i="61"/>
  <c r="S111" i="61"/>
  <c r="S118" i="61"/>
  <c r="U126" i="61"/>
  <c r="T133" i="61"/>
  <c r="T142" i="61"/>
  <c r="T149" i="61"/>
  <c r="U153" i="61"/>
  <c r="S162" i="61"/>
  <c r="S193" i="61"/>
  <c r="S200" i="61"/>
  <c r="T207" i="61"/>
  <c r="S215" i="61"/>
  <c r="T235" i="61"/>
  <c r="T243" i="61"/>
  <c r="S247" i="61"/>
  <c r="T262" i="61"/>
  <c r="U274" i="61"/>
  <c r="S278" i="61"/>
  <c r="U286" i="61"/>
  <c r="S291" i="61"/>
  <c r="T303" i="61"/>
  <c r="T307" i="61"/>
  <c r="T323" i="61"/>
  <c r="S328" i="61"/>
  <c r="S340" i="61"/>
  <c r="U344" i="61"/>
  <c r="U360" i="61"/>
  <c r="T372" i="61"/>
  <c r="S376" i="61"/>
  <c r="T384" i="61"/>
  <c r="T396" i="61"/>
  <c r="U400" i="61"/>
  <c r="S408" i="61"/>
  <c r="T433" i="61"/>
  <c r="U454" i="61"/>
  <c r="T478" i="61"/>
  <c r="U503" i="61"/>
  <c r="T519" i="61"/>
  <c r="S526" i="61"/>
  <c r="T547" i="61"/>
  <c r="S542" i="61"/>
  <c r="T535" i="61"/>
  <c r="S23" i="61"/>
  <c r="U122" i="61"/>
  <c r="S169" i="61"/>
  <c r="S185" i="61"/>
  <c r="T200" i="61"/>
  <c r="T247" i="61"/>
  <c r="U262" i="61"/>
  <c r="U278" i="61"/>
  <c r="T291" i="61"/>
  <c r="U323" i="61"/>
  <c r="T340" i="61"/>
  <c r="U376" i="61"/>
  <c r="U519" i="61"/>
  <c r="U6" i="61"/>
  <c r="U12" i="61"/>
  <c r="T15" i="61"/>
  <c r="U26" i="61"/>
  <c r="T29" i="61"/>
  <c r="U40" i="61"/>
  <c r="T43" i="61"/>
  <c r="U54" i="61"/>
  <c r="T57" i="61"/>
  <c r="U68" i="61"/>
  <c r="T71" i="61"/>
  <c r="U82" i="61"/>
  <c r="T85" i="61"/>
  <c r="U96" i="61"/>
  <c r="T99" i="61"/>
  <c r="U110" i="61"/>
  <c r="T113" i="61"/>
  <c r="U124" i="61"/>
  <c r="T127" i="61"/>
  <c r="U138" i="61"/>
  <c r="T141" i="61"/>
  <c r="U158" i="61"/>
  <c r="T161" i="61"/>
  <c r="U184" i="61"/>
  <c r="U203" i="61"/>
  <c r="U206" i="61"/>
  <c r="U229" i="61"/>
  <c r="T246" i="61"/>
  <c r="U285" i="61"/>
  <c r="T285" i="61"/>
  <c r="U367" i="61"/>
  <c r="T367" i="61"/>
  <c r="S367" i="61"/>
  <c r="U374" i="61"/>
  <c r="T402" i="61"/>
  <c r="S402" i="61"/>
  <c r="U427" i="61"/>
  <c r="T427" i="61"/>
  <c r="U439" i="61"/>
  <c r="T439" i="61"/>
  <c r="S439" i="61"/>
  <c r="U451" i="61"/>
  <c r="T451" i="61"/>
  <c r="S451" i="61"/>
  <c r="U479" i="61"/>
  <c r="T479" i="61"/>
  <c r="S479" i="61"/>
  <c r="U15" i="61"/>
  <c r="U29" i="61"/>
  <c r="U43" i="61"/>
  <c r="U57" i="61"/>
  <c r="U71" i="61"/>
  <c r="U85" i="61"/>
  <c r="U99" i="61"/>
  <c r="U113" i="61"/>
  <c r="U127" i="61"/>
  <c r="U141" i="61"/>
  <c r="U161" i="61"/>
  <c r="U246" i="61"/>
  <c r="U324" i="61"/>
  <c r="T324" i="61"/>
  <c r="U352" i="61"/>
  <c r="T352" i="61"/>
  <c r="S546" i="61"/>
  <c r="T546" i="61"/>
  <c r="U546" i="61"/>
  <c r="S66" i="61"/>
  <c r="S80" i="61"/>
  <c r="S94" i="61"/>
  <c r="S108" i="61"/>
  <c r="S122" i="61"/>
  <c r="S136" i="61"/>
  <c r="S153" i="61"/>
  <c r="S156" i="61"/>
  <c r="S170" i="61"/>
  <c r="S173" i="61"/>
  <c r="S176" i="61"/>
  <c r="S179" i="61"/>
  <c r="T188" i="61"/>
  <c r="S213" i="61"/>
  <c r="S250" i="61"/>
  <c r="T267" i="61"/>
  <c r="S274" i="61"/>
  <c r="U297" i="61"/>
  <c r="T297" i="61"/>
  <c r="S297" i="61"/>
  <c r="U313" i="61"/>
  <c r="T313" i="61"/>
  <c r="S313" i="61"/>
  <c r="S324" i="61"/>
  <c r="S352" i="61"/>
  <c r="U411" i="61"/>
  <c r="T411" i="61"/>
  <c r="S411" i="61"/>
  <c r="U423" i="61"/>
  <c r="T423" i="61"/>
  <c r="S423" i="61"/>
  <c r="U188" i="61"/>
  <c r="U341" i="61"/>
  <c r="T341" i="61"/>
  <c r="S341" i="61"/>
  <c r="U383" i="61"/>
  <c r="T383" i="61"/>
  <c r="S383" i="61"/>
  <c r="U399" i="61"/>
  <c r="T399" i="61"/>
  <c r="T472" i="61"/>
  <c r="S472" i="61"/>
  <c r="U500" i="61"/>
  <c r="T500" i="61"/>
  <c r="S500" i="61"/>
  <c r="T227" i="61"/>
  <c r="S227" i="61"/>
  <c r="U325" i="61"/>
  <c r="T325" i="61"/>
  <c r="S325" i="61"/>
  <c r="U353" i="61"/>
  <c r="T353" i="61"/>
  <c r="S353" i="61"/>
  <c r="U395" i="61"/>
  <c r="T395" i="61"/>
  <c r="S395" i="61"/>
  <c r="T444" i="61"/>
  <c r="S444" i="61"/>
  <c r="S19" i="61"/>
  <c r="S33" i="61"/>
  <c r="S47" i="61"/>
  <c r="S61" i="61"/>
  <c r="S103" i="61"/>
  <c r="S117" i="61"/>
  <c r="S131" i="61"/>
  <c r="S145" i="61"/>
  <c r="S148" i="61"/>
  <c r="S165" i="61"/>
  <c r="S198" i="61"/>
  <c r="S217" i="61"/>
  <c r="U227" i="61"/>
  <c r="U264" i="61"/>
  <c r="T271" i="61"/>
  <c r="S282" i="61"/>
  <c r="T290" i="61"/>
  <c r="U329" i="61"/>
  <c r="U357" i="61"/>
  <c r="U444" i="61"/>
  <c r="S2" i="61"/>
  <c r="S8" i="61"/>
  <c r="T19" i="61"/>
  <c r="S22" i="61"/>
  <c r="T33" i="61"/>
  <c r="S36" i="61"/>
  <c r="T47" i="61"/>
  <c r="S50" i="61"/>
  <c r="T61" i="61"/>
  <c r="S64" i="61"/>
  <c r="T75" i="61"/>
  <c r="S78" i="61"/>
  <c r="T89" i="61"/>
  <c r="S92" i="61"/>
  <c r="T103" i="61"/>
  <c r="S106" i="61"/>
  <c r="T117" i="61"/>
  <c r="S120" i="61"/>
  <c r="T131" i="61"/>
  <c r="S134" i="61"/>
  <c r="T145" i="61"/>
  <c r="T148" i="61"/>
  <c r="S151" i="61"/>
  <c r="T165" i="61"/>
  <c r="S168" i="61"/>
  <c r="T198" i="61"/>
  <c r="U217" i="61"/>
  <c r="U224" i="61"/>
  <c r="T224" i="61"/>
  <c r="T241" i="61"/>
  <c r="S241" i="61"/>
  <c r="T282" i="61"/>
  <c r="U290" i="61"/>
  <c r="U369" i="61"/>
  <c r="T369" i="61"/>
  <c r="S369" i="61"/>
  <c r="T416" i="61"/>
  <c r="S416" i="61"/>
  <c r="U453" i="61"/>
  <c r="T453" i="61"/>
  <c r="S453" i="61"/>
  <c r="U465" i="61"/>
  <c r="T465" i="61"/>
  <c r="S465" i="61"/>
  <c r="U481" i="61"/>
  <c r="T481" i="61"/>
  <c r="S481" i="61"/>
  <c r="U493" i="61"/>
  <c r="T493" i="61"/>
  <c r="S493" i="61"/>
  <c r="U521" i="61"/>
  <c r="T521" i="61"/>
  <c r="S521" i="61"/>
  <c r="U528" i="61"/>
  <c r="T528" i="61"/>
  <c r="S528" i="61"/>
  <c r="T2" i="61"/>
  <c r="S5" i="61"/>
  <c r="T8" i="61"/>
  <c r="S11" i="61"/>
  <c r="T22" i="61"/>
  <c r="S25" i="61"/>
  <c r="T36" i="61"/>
  <c r="S39" i="61"/>
  <c r="T50" i="61"/>
  <c r="S53" i="61"/>
  <c r="T64" i="61"/>
  <c r="S67" i="61"/>
  <c r="T78" i="61"/>
  <c r="S81" i="61"/>
  <c r="T92" i="61"/>
  <c r="S95" i="61"/>
  <c r="T106" i="61"/>
  <c r="S109" i="61"/>
  <c r="T120" i="61"/>
  <c r="S123" i="61"/>
  <c r="T134" i="61"/>
  <c r="S137" i="61"/>
  <c r="T151" i="61"/>
  <c r="S157" i="61"/>
  <c r="T168" i="61"/>
  <c r="S171" i="61"/>
  <c r="S174" i="61"/>
  <c r="S177" i="61"/>
  <c r="S180" i="61"/>
  <c r="S183" i="61"/>
  <c r="S186" i="61"/>
  <c r="U189" i="61"/>
  <c r="U192" i="61"/>
  <c r="T211" i="61"/>
  <c r="S224" i="61"/>
  <c r="S231" i="61"/>
  <c r="U234" i="61"/>
  <c r="U241" i="61"/>
  <c r="U310" i="61"/>
  <c r="T310" i="61"/>
  <c r="T388" i="61"/>
  <c r="S388" i="61"/>
  <c r="S530" i="59"/>
  <c r="T5" i="61"/>
  <c r="T11" i="61"/>
  <c r="S14" i="61"/>
  <c r="T25" i="61"/>
  <c r="S28" i="61"/>
  <c r="T39" i="61"/>
  <c r="S42" i="61"/>
  <c r="T53" i="61"/>
  <c r="S56" i="61"/>
  <c r="T67" i="61"/>
  <c r="S70" i="61"/>
  <c r="T81" i="61"/>
  <c r="S84" i="61"/>
  <c r="T95" i="61"/>
  <c r="S98" i="61"/>
  <c r="T109" i="61"/>
  <c r="T123" i="61"/>
  <c r="T137" i="61"/>
  <c r="T157" i="61"/>
  <c r="T171" i="61"/>
  <c r="T174" i="61"/>
  <c r="T177" i="61"/>
  <c r="T180" i="61"/>
  <c r="T183" i="61"/>
  <c r="T186" i="61"/>
  <c r="S208" i="61"/>
  <c r="U211" i="61"/>
  <c r="S221" i="61"/>
  <c r="U231" i="61"/>
  <c r="U238" i="61"/>
  <c r="T238" i="61"/>
  <c r="T248" i="61"/>
  <c r="T255" i="61"/>
  <c r="S255" i="61"/>
  <c r="U283" i="61"/>
  <c r="T283" i="61"/>
  <c r="S283" i="61"/>
  <c r="S287" i="61"/>
  <c r="U299" i="61"/>
  <c r="T299" i="61"/>
  <c r="S299" i="61"/>
  <c r="S310" i="61"/>
  <c r="U338" i="61"/>
  <c r="T338" i="61"/>
  <c r="T346" i="61"/>
  <c r="U380" i="61"/>
  <c r="T380" i="61"/>
  <c r="U388" i="61"/>
  <c r="U413" i="61"/>
  <c r="T413" i="61"/>
  <c r="U425" i="61"/>
  <c r="T425" i="61"/>
  <c r="S425" i="61"/>
  <c r="U437" i="61"/>
  <c r="T437" i="61"/>
  <c r="S437" i="61"/>
  <c r="T458" i="61"/>
  <c r="S458" i="61"/>
  <c r="U252" i="61"/>
  <c r="T252" i="61"/>
  <c r="T269" i="61"/>
  <c r="S269" i="61"/>
  <c r="U311" i="61"/>
  <c r="T311" i="61"/>
  <c r="S311" i="61"/>
  <c r="U327" i="61"/>
  <c r="T327" i="61"/>
  <c r="S327" i="61"/>
  <c r="U355" i="61"/>
  <c r="T355" i="61"/>
  <c r="S355" i="61"/>
  <c r="U385" i="61"/>
  <c r="T385" i="61"/>
  <c r="U397" i="61"/>
  <c r="T397" i="61"/>
  <c r="S397" i="61"/>
  <c r="U409" i="61"/>
  <c r="T409" i="61"/>
  <c r="S409" i="61"/>
  <c r="U458" i="61"/>
  <c r="T288" i="61"/>
  <c r="S288" i="61"/>
  <c r="U339" i="61"/>
  <c r="T339" i="61"/>
  <c r="S339" i="61"/>
  <c r="U366" i="61"/>
  <c r="T366" i="61"/>
  <c r="U381" i="61"/>
  <c r="T381" i="61"/>
  <c r="S381" i="61"/>
  <c r="T486" i="61"/>
  <c r="S486" i="61"/>
  <c r="U507" i="61"/>
  <c r="T507" i="61"/>
  <c r="S507" i="61"/>
  <c r="U514" i="61"/>
  <c r="T514" i="61"/>
  <c r="S514" i="61"/>
  <c r="T3" i="61"/>
  <c r="S6" i="61"/>
  <c r="T9" i="61"/>
  <c r="S12" i="61"/>
  <c r="T23" i="61"/>
  <c r="S26" i="61"/>
  <c r="T37" i="61"/>
  <c r="S40" i="61"/>
  <c r="T51" i="61"/>
  <c r="S54" i="61"/>
  <c r="T65" i="61"/>
  <c r="S68" i="61"/>
  <c r="T79" i="61"/>
  <c r="S82" i="61"/>
  <c r="T93" i="61"/>
  <c r="S96" i="61"/>
  <c r="T107" i="61"/>
  <c r="S110" i="61"/>
  <c r="T121" i="61"/>
  <c r="S124" i="61"/>
  <c r="T135" i="61"/>
  <c r="S138" i="61"/>
  <c r="T152" i="61"/>
  <c r="T155" i="61"/>
  <c r="S158" i="61"/>
  <c r="T169" i="61"/>
  <c r="S172" i="61"/>
  <c r="S175" i="61"/>
  <c r="T178" i="61"/>
  <c r="S184" i="61"/>
  <c r="T187" i="61"/>
  <c r="T196" i="61"/>
  <c r="T212" i="61"/>
  <c r="S222" i="61"/>
  <c r="S229" i="61"/>
  <c r="T232" i="61"/>
  <c r="T239" i="61"/>
  <c r="S249" i="61"/>
  <c r="U266" i="61"/>
  <c r="T266" i="61"/>
  <c r="S273" i="61"/>
  <c r="U288" i="61"/>
  <c r="T304" i="61"/>
  <c r="U343" i="61"/>
  <c r="S366" i="61"/>
  <c r="T430" i="61"/>
  <c r="S430" i="61"/>
  <c r="U467" i="61"/>
  <c r="T467" i="61"/>
  <c r="S467" i="61"/>
  <c r="U486" i="61"/>
  <c r="U495" i="61"/>
  <c r="T495" i="61"/>
  <c r="S495" i="61"/>
  <c r="S528" i="59"/>
  <c r="T172" i="61"/>
  <c r="U175" i="61"/>
  <c r="U178" i="61"/>
  <c r="S203" i="61"/>
  <c r="T206" i="61"/>
  <c r="U222" i="61"/>
  <c r="U239" i="61"/>
  <c r="T249" i="61"/>
  <c r="S266" i="61"/>
  <c r="U273" i="61"/>
  <c r="U277" i="61"/>
  <c r="S277" i="61"/>
  <c r="U296" i="61"/>
  <c r="T296" i="61"/>
  <c r="U304" i="61"/>
  <c r="T374" i="61"/>
  <c r="U430" i="61"/>
  <c r="S292" i="61"/>
  <c r="S334" i="61"/>
  <c r="S348" i="61"/>
  <c r="S362" i="61"/>
  <c r="S404" i="61"/>
  <c r="S418" i="61"/>
  <c r="S432" i="61"/>
  <c r="S446" i="61"/>
  <c r="S460" i="61"/>
  <c r="S474" i="61"/>
  <c r="S488" i="61"/>
  <c r="S502" i="61"/>
  <c r="S516" i="61"/>
  <c r="S530" i="61"/>
  <c r="T549" i="61"/>
  <c r="U532" i="61"/>
  <c r="T488" i="61"/>
  <c r="S491" i="61"/>
  <c r="T502" i="61"/>
  <c r="S505" i="61"/>
  <c r="T516" i="61"/>
  <c r="T530" i="61"/>
  <c r="T532" i="61"/>
  <c r="T441" i="61"/>
  <c r="T455" i="61"/>
  <c r="T469" i="61"/>
  <c r="T483" i="61"/>
  <c r="T497" i="61"/>
  <c r="T511" i="61"/>
  <c r="T525" i="61"/>
  <c r="U548" i="61"/>
  <c r="T537" i="61"/>
  <c r="U534" i="61"/>
  <c r="T548" i="61"/>
  <c r="U545" i="61"/>
  <c r="T534" i="61"/>
  <c r="T545" i="61"/>
  <c r="U542" i="61"/>
  <c r="T394" i="61"/>
  <c r="T408" i="61"/>
  <c r="T422" i="61"/>
  <c r="T436" i="61"/>
  <c r="T450" i="61"/>
  <c r="U539" i="61"/>
  <c r="S302" i="61"/>
  <c r="S316" i="61"/>
  <c r="S330" i="61"/>
  <c r="S344" i="61"/>
  <c r="S333" i="61"/>
  <c r="S347" i="61"/>
  <c r="S389" i="61"/>
  <c r="S403" i="61"/>
  <c r="S417" i="61"/>
  <c r="S431" i="61"/>
  <c r="S445" i="61"/>
  <c r="S459" i="61"/>
  <c r="S473" i="61"/>
  <c r="S487" i="61"/>
  <c r="S501" i="61"/>
  <c r="S515" i="61"/>
  <c r="S529" i="61"/>
  <c r="T529" i="61"/>
  <c r="U544" i="61"/>
  <c r="T280" i="61"/>
  <c r="T294" i="61"/>
  <c r="T308" i="61"/>
  <c r="T322" i="61"/>
  <c r="T336" i="61"/>
  <c r="T350" i="61"/>
  <c r="T364" i="61"/>
  <c r="T378" i="61"/>
  <c r="T392" i="61"/>
  <c r="T406" i="61"/>
  <c r="T420" i="61"/>
  <c r="T434" i="61"/>
  <c r="T448" i="61"/>
  <c r="T462" i="61"/>
  <c r="T476" i="61"/>
  <c r="T490" i="61"/>
  <c r="T504" i="61"/>
  <c r="T518" i="61"/>
  <c r="T544" i="61"/>
  <c r="U541" i="61"/>
  <c r="S529" i="59"/>
  <c r="U528" i="59"/>
  <c r="U529" i="59"/>
  <c r="U531" i="59"/>
  <c r="T531" i="59"/>
  <c r="P29" i="25"/>
  <c r="L27" i="25"/>
  <c r="O29" i="25"/>
  <c r="K27" i="25"/>
  <c r="O15" i="58"/>
  <c r="L28" i="25"/>
  <c r="M29" i="25"/>
  <c r="E29" i="25" s="1"/>
  <c r="M28" i="25"/>
  <c r="E28" i="25" s="1"/>
  <c r="O16" i="58"/>
  <c r="K29" i="25"/>
  <c r="P27" i="25"/>
  <c r="M26" i="25"/>
  <c r="P26" i="25"/>
  <c r="L29" i="25"/>
  <c r="O13" i="58"/>
  <c r="O27" i="25"/>
  <c r="K15" i="58"/>
  <c r="L28" i="16" s="1"/>
  <c r="P28" i="25"/>
  <c r="L26" i="25"/>
  <c r="Q15" i="58"/>
  <c r="K28" i="25"/>
  <c r="Q16" i="58"/>
  <c r="O26" i="25"/>
  <c r="K16" i="58"/>
  <c r="O14" i="58"/>
  <c r="M27" i="25"/>
  <c r="O28" i="25"/>
  <c r="K26" i="25"/>
  <c r="T526" i="59"/>
  <c r="L27" i="23"/>
  <c r="K27" i="23"/>
  <c r="K28" i="23"/>
  <c r="P26" i="23"/>
  <c r="M29" i="23"/>
  <c r="E29" i="23" s="1"/>
  <c r="L29" i="23"/>
  <c r="P29" i="23"/>
  <c r="O29" i="23"/>
  <c r="O26" i="23"/>
  <c r="L28" i="23"/>
  <c r="K29" i="23"/>
  <c r="P27" i="23"/>
  <c r="M26" i="23"/>
  <c r="M28" i="23"/>
  <c r="E28" i="23" s="1"/>
  <c r="O27" i="23"/>
  <c r="P28" i="23"/>
  <c r="L26" i="23"/>
  <c r="M27" i="23"/>
  <c r="O28" i="23"/>
  <c r="K26" i="23"/>
  <c r="S510" i="59"/>
  <c r="T510" i="59"/>
  <c r="U514" i="59"/>
  <c r="U517" i="59"/>
  <c r="S416" i="54"/>
  <c r="S416" i="55"/>
  <c r="T522" i="59"/>
  <c r="U525" i="59"/>
  <c r="U416" i="55"/>
  <c r="T517" i="59"/>
  <c r="S416" i="56"/>
  <c r="T514" i="59"/>
  <c r="U522" i="59"/>
  <c r="S525" i="59"/>
  <c r="S521" i="59"/>
  <c r="U516" i="59"/>
  <c r="S516" i="59"/>
  <c r="U416" i="54"/>
  <c r="U523" i="59"/>
  <c r="U519" i="59"/>
  <c r="U511" i="59"/>
  <c r="S523" i="59"/>
  <c r="T519" i="59"/>
  <c r="U515" i="59"/>
  <c r="S511" i="59"/>
  <c r="T515" i="59"/>
  <c r="T527" i="59"/>
  <c r="U524" i="59"/>
  <c r="T513" i="59"/>
  <c r="S527" i="59"/>
  <c r="T524" i="59"/>
  <c r="U521" i="59"/>
  <c r="S513" i="59"/>
  <c r="U518" i="59"/>
  <c r="T518" i="59"/>
  <c r="U526" i="59"/>
  <c r="U512" i="59"/>
  <c r="T512" i="59"/>
  <c r="U520" i="59"/>
  <c r="T520" i="59"/>
  <c r="T416" i="56"/>
  <c r="S416" i="53"/>
  <c r="T416" i="53"/>
  <c r="U416" i="59"/>
  <c r="T416" i="59"/>
  <c r="E28" i="16"/>
  <c r="K28" i="16"/>
  <c r="P28" i="16"/>
  <c r="Q29" i="16"/>
  <c r="P29" i="16"/>
  <c r="K29" i="16"/>
  <c r="E29" i="16"/>
  <c r="Q28" i="16"/>
  <c r="T410" i="59"/>
  <c r="S310" i="59"/>
  <c r="T30" i="59"/>
  <c r="T188" i="59"/>
  <c r="U188" i="59"/>
  <c r="U334" i="59"/>
  <c r="T480" i="59"/>
  <c r="S193" i="59"/>
  <c r="T218" i="59"/>
  <c r="T70" i="59"/>
  <c r="T110" i="59"/>
  <c r="U400" i="59"/>
  <c r="T61" i="59"/>
  <c r="T51" i="59"/>
  <c r="U172" i="59"/>
  <c r="U212" i="59"/>
  <c r="U328" i="59"/>
  <c r="T439" i="59"/>
  <c r="U153" i="59"/>
  <c r="T141" i="59"/>
  <c r="T275" i="59"/>
  <c r="U310" i="59"/>
  <c r="U488" i="59"/>
  <c r="T131" i="59"/>
  <c r="U73" i="59"/>
  <c r="U214" i="59"/>
  <c r="S344" i="59"/>
  <c r="U436" i="59"/>
  <c r="U369" i="59"/>
  <c r="T414" i="59"/>
  <c r="U150" i="59"/>
  <c r="T169" i="59"/>
  <c r="T298" i="59"/>
  <c r="U422" i="59"/>
  <c r="U3" i="59"/>
  <c r="T15" i="59"/>
  <c r="U86" i="59"/>
  <c r="S266" i="59"/>
  <c r="T429" i="59"/>
  <c r="T214" i="59"/>
  <c r="S364" i="59"/>
  <c r="T397" i="59"/>
  <c r="T436" i="59"/>
  <c r="U23" i="59"/>
  <c r="S42" i="59"/>
  <c r="T128" i="59"/>
  <c r="U234" i="59"/>
  <c r="U300" i="59"/>
  <c r="S326" i="59"/>
  <c r="U404" i="59"/>
  <c r="T443" i="59"/>
  <c r="S9" i="59"/>
  <c r="U208" i="59"/>
  <c r="U42" i="59"/>
  <c r="T102" i="59"/>
  <c r="S115" i="59"/>
  <c r="U128" i="59"/>
  <c r="T326" i="59"/>
  <c r="T393" i="59"/>
  <c r="U393" i="59"/>
  <c r="U30" i="59"/>
  <c r="U192" i="59"/>
  <c r="T198" i="59"/>
  <c r="U275" i="59"/>
  <c r="T444" i="59"/>
  <c r="T266" i="59"/>
  <c r="T296" i="59"/>
  <c r="T400" i="59"/>
  <c r="U451" i="59"/>
  <c r="T464" i="59"/>
  <c r="S28" i="59"/>
  <c r="S13" i="59"/>
  <c r="T19" i="59"/>
  <c r="U136" i="59"/>
  <c r="T212" i="59"/>
  <c r="U230" i="59"/>
  <c r="U464" i="59"/>
  <c r="S219" i="59"/>
  <c r="U461" i="59"/>
  <c r="S124" i="59"/>
  <c r="U163" i="59"/>
  <c r="S261" i="59"/>
  <c r="U278" i="59"/>
  <c r="U356" i="59"/>
  <c r="S380" i="59"/>
  <c r="T386" i="59"/>
  <c r="T23" i="59"/>
  <c r="T124" i="59"/>
  <c r="S141" i="59"/>
  <c r="T183" i="59"/>
  <c r="U302" i="59"/>
  <c r="U314" i="59"/>
  <c r="U338" i="59"/>
  <c r="T415" i="59"/>
  <c r="S439" i="59"/>
  <c r="S444" i="59"/>
  <c r="U450" i="59"/>
  <c r="S61" i="59"/>
  <c r="T136" i="59"/>
  <c r="U218" i="59"/>
  <c r="S224" i="59"/>
  <c r="U351" i="59"/>
  <c r="S387" i="59"/>
  <c r="S435" i="59"/>
  <c r="S457" i="59"/>
  <c r="U474" i="59"/>
  <c r="T457" i="59"/>
  <c r="S494" i="59"/>
  <c r="U202" i="59"/>
  <c r="T280" i="59"/>
  <c r="T382" i="59"/>
  <c r="U411" i="59"/>
  <c r="U440" i="59"/>
  <c r="S82" i="59"/>
  <c r="T126" i="59"/>
  <c r="S161" i="59"/>
  <c r="S252" i="59"/>
  <c r="U264" i="59"/>
  <c r="S359" i="59"/>
  <c r="T365" i="59"/>
  <c r="S406" i="59"/>
  <c r="U495" i="59"/>
  <c r="T82" i="59"/>
  <c r="S192" i="59"/>
  <c r="S246" i="59"/>
  <c r="U270" i="59"/>
  <c r="S288" i="59"/>
  <c r="T341" i="59"/>
  <c r="U419" i="59"/>
  <c r="T295" i="59"/>
  <c r="T372" i="59"/>
  <c r="T378" i="59"/>
  <c r="U51" i="59"/>
  <c r="T162" i="59"/>
  <c r="U198" i="59"/>
  <c r="U295" i="59"/>
  <c r="U372" i="59"/>
  <c r="T396" i="59"/>
  <c r="U437" i="59"/>
  <c r="U162" i="59"/>
  <c r="U260" i="59"/>
  <c r="U330" i="59"/>
  <c r="U342" i="59"/>
  <c r="T420" i="59"/>
  <c r="U426" i="59"/>
  <c r="T18" i="59"/>
  <c r="U44" i="59"/>
  <c r="U54" i="59"/>
  <c r="U96" i="59"/>
  <c r="U190" i="59"/>
  <c r="T216" i="59"/>
  <c r="T368" i="59"/>
  <c r="U384" i="59"/>
  <c r="U408" i="59"/>
  <c r="S430" i="59"/>
  <c r="T184" i="59"/>
  <c r="U48" i="59"/>
  <c r="U62" i="59"/>
  <c r="S84" i="59"/>
  <c r="S165" i="59"/>
  <c r="U181" i="59"/>
  <c r="S233" i="59"/>
  <c r="U254" i="59"/>
  <c r="S298" i="59"/>
  <c r="T324" i="59"/>
  <c r="S334" i="59"/>
  <c r="T351" i="59"/>
  <c r="U368" i="59"/>
  <c r="T373" i="59"/>
  <c r="U394" i="59"/>
  <c r="U430" i="59"/>
  <c r="T440" i="59"/>
  <c r="T450" i="59"/>
  <c r="U455" i="59"/>
  <c r="S487" i="59"/>
  <c r="T34" i="59"/>
  <c r="T76" i="59"/>
  <c r="S499" i="59"/>
  <c r="S86" i="59"/>
  <c r="T165" i="59"/>
  <c r="T233" i="59"/>
  <c r="T3" i="59"/>
  <c r="S19" i="59"/>
  <c r="U34" i="59"/>
  <c r="T60" i="59"/>
  <c r="T71" i="59"/>
  <c r="U76" i="59"/>
  <c r="T103" i="59"/>
  <c r="U135" i="59"/>
  <c r="T191" i="59"/>
  <c r="S208" i="59"/>
  <c r="T260" i="59"/>
  <c r="T265" i="59"/>
  <c r="U390" i="59"/>
  <c r="U414" i="59"/>
  <c r="T12" i="59"/>
  <c r="U27" i="59"/>
  <c r="U168" i="59"/>
  <c r="U12" i="59"/>
  <c r="T112" i="59"/>
  <c r="T117" i="59"/>
  <c r="T46" i="59"/>
  <c r="S56" i="59"/>
  <c r="U93" i="59"/>
  <c r="S234" i="59"/>
  <c r="S250" i="59"/>
  <c r="U282" i="59"/>
  <c r="T330" i="59"/>
  <c r="T335" i="59"/>
  <c r="S410" i="59"/>
  <c r="T451" i="59"/>
  <c r="S461" i="59"/>
  <c r="S20" i="59"/>
  <c r="T99" i="59"/>
  <c r="T121" i="59"/>
  <c r="S126" i="59"/>
  <c r="S153" i="59"/>
  <c r="T172" i="59"/>
  <c r="U178" i="59"/>
  <c r="S336" i="59"/>
  <c r="S376" i="59"/>
  <c r="T392" i="59"/>
  <c r="S401" i="59"/>
  <c r="U433" i="59"/>
  <c r="U447" i="59"/>
  <c r="T484" i="59"/>
  <c r="U111" i="59"/>
  <c r="S159" i="59"/>
  <c r="S184" i="59"/>
  <c r="T401" i="59"/>
  <c r="U509" i="59"/>
  <c r="S317" i="59"/>
  <c r="U387" i="59"/>
  <c r="U397" i="59"/>
  <c r="S423" i="59"/>
  <c r="U443" i="59"/>
  <c r="S458" i="59"/>
  <c r="U479" i="59"/>
  <c r="T193" i="59"/>
  <c r="T219" i="59"/>
  <c r="S236" i="59"/>
  <c r="S242" i="59"/>
  <c r="S247" i="59"/>
  <c r="T258" i="59"/>
  <c r="S274" i="59"/>
  <c r="T307" i="59"/>
  <c r="T312" i="59"/>
  <c r="T317" i="59"/>
  <c r="T323" i="59"/>
  <c r="T327" i="59"/>
  <c r="T355" i="59"/>
  <c r="U423" i="59"/>
  <c r="T458" i="59"/>
  <c r="T491" i="59"/>
  <c r="T48" i="59"/>
  <c r="S58" i="59"/>
  <c r="T62" i="59"/>
  <c r="T168" i="59"/>
  <c r="T58" i="59"/>
  <c r="T74" i="59"/>
  <c r="U79" i="59"/>
  <c r="S117" i="59"/>
  <c r="T127" i="59"/>
  <c r="S164" i="59"/>
  <c r="U164" i="59"/>
  <c r="U323" i="59"/>
  <c r="S408" i="59"/>
  <c r="T27" i="59"/>
  <c r="T79" i="59"/>
  <c r="S54" i="59"/>
  <c r="S96" i="59"/>
  <c r="T107" i="59"/>
  <c r="S144" i="59"/>
  <c r="T180" i="59"/>
  <c r="S190" i="59"/>
  <c r="U236" i="59"/>
  <c r="T242" i="59"/>
  <c r="T247" i="59"/>
  <c r="U258" i="59"/>
  <c r="S18" i="59"/>
  <c r="T44" i="59"/>
  <c r="U107" i="59"/>
  <c r="U112" i="59"/>
  <c r="U144" i="59"/>
  <c r="S216" i="59"/>
  <c r="U226" i="59"/>
  <c r="S292" i="59"/>
  <c r="S16" i="59"/>
  <c r="S40" i="59"/>
  <c r="T43" i="59"/>
  <c r="S47" i="59"/>
  <c r="U59" i="59"/>
  <c r="S68" i="59"/>
  <c r="S75" i="59"/>
  <c r="S100" i="59"/>
  <c r="S116" i="59"/>
  <c r="T125" i="59"/>
  <c r="U132" i="59"/>
  <c r="T177" i="59"/>
  <c r="U211" i="59"/>
  <c r="S240" i="59"/>
  <c r="S244" i="59"/>
  <c r="T279" i="59"/>
  <c r="S303" i="59"/>
  <c r="S331" i="59"/>
  <c r="S348" i="59"/>
  <c r="S352" i="59"/>
  <c r="T16" i="59"/>
  <c r="T40" i="59"/>
  <c r="T47" i="59"/>
  <c r="T68" i="59"/>
  <c r="T75" i="59"/>
  <c r="T100" i="59"/>
  <c r="T116" i="59"/>
  <c r="U125" i="59"/>
  <c r="S186" i="59"/>
  <c r="T207" i="59"/>
  <c r="T240" i="59"/>
  <c r="T244" i="59"/>
  <c r="T303" i="59"/>
  <c r="T331" i="59"/>
  <c r="U348" i="59"/>
  <c r="U352" i="59"/>
  <c r="S449" i="59"/>
  <c r="S453" i="59"/>
  <c r="S466" i="59"/>
  <c r="T482" i="59"/>
  <c r="T9" i="59"/>
  <c r="T13" i="59"/>
  <c r="T20" i="59"/>
  <c r="T28" i="59"/>
  <c r="S32" i="59"/>
  <c r="T56" i="59"/>
  <c r="S72" i="59"/>
  <c r="T84" i="59"/>
  <c r="S88" i="59"/>
  <c r="T97" i="59"/>
  <c r="U104" i="59"/>
  <c r="U121" i="59"/>
  <c r="S151" i="59"/>
  <c r="T159" i="59"/>
  <c r="T166" i="59"/>
  <c r="U169" i="59"/>
  <c r="T186" i="59"/>
  <c r="S203" i="59"/>
  <c r="S228" i="59"/>
  <c r="S232" i="59"/>
  <c r="T252" i="59"/>
  <c r="S256" i="59"/>
  <c r="S268" i="59"/>
  <c r="S284" i="59"/>
  <c r="T288" i="59"/>
  <c r="T292" i="59"/>
  <c r="S308" i="59"/>
  <c r="S316" i="59"/>
  <c r="S320" i="59"/>
  <c r="T336" i="59"/>
  <c r="S340" i="59"/>
  <c r="T344" i="59"/>
  <c r="U365" i="59"/>
  <c r="T407" i="59"/>
  <c r="T453" i="59"/>
  <c r="U466" i="59"/>
  <c r="T496" i="59"/>
  <c r="T32" i="59"/>
  <c r="S60" i="59"/>
  <c r="T72" i="59"/>
  <c r="T88" i="59"/>
  <c r="T93" i="59"/>
  <c r="U97" i="59"/>
  <c r="S110" i="59"/>
  <c r="T113" i="59"/>
  <c r="S129" i="59"/>
  <c r="U147" i="59"/>
  <c r="T151" i="59"/>
  <c r="U166" i="59"/>
  <c r="S178" i="59"/>
  <c r="U199" i="59"/>
  <c r="T203" i="59"/>
  <c r="T228" i="59"/>
  <c r="T232" i="59"/>
  <c r="T256" i="59"/>
  <c r="S264" i="59"/>
  <c r="T268" i="59"/>
  <c r="U272" i="59"/>
  <c r="S280" i="59"/>
  <c r="T284" i="59"/>
  <c r="S296" i="59"/>
  <c r="T308" i="59"/>
  <c r="S312" i="59"/>
  <c r="T316" i="59"/>
  <c r="U320" i="59"/>
  <c r="S324" i="59"/>
  <c r="T340" i="59"/>
  <c r="T369" i="59"/>
  <c r="S373" i="59"/>
  <c r="S378" i="59"/>
  <c r="S382" i="59"/>
  <c r="S386" i="59"/>
  <c r="S390" i="59"/>
  <c r="S394" i="59"/>
  <c r="U398" i="59"/>
  <c r="U407" i="59"/>
  <c r="T411" i="59"/>
  <c r="S415" i="59"/>
  <c r="S429" i="59"/>
  <c r="S433" i="59"/>
  <c r="S437" i="59"/>
  <c r="U441" i="59"/>
  <c r="T462" i="59"/>
  <c r="T471" i="59"/>
  <c r="S479" i="59"/>
  <c r="U487" i="59"/>
  <c r="S501" i="59"/>
  <c r="S493" i="59"/>
  <c r="S6" i="59"/>
  <c r="S26" i="59"/>
  <c r="S37" i="59"/>
  <c r="T41" i="59"/>
  <c r="S65" i="59"/>
  <c r="U69" i="59"/>
  <c r="S101" i="59"/>
  <c r="S134" i="59"/>
  <c r="T138" i="59"/>
  <c r="S170" i="59"/>
  <c r="T174" i="59"/>
  <c r="U196" i="59"/>
  <c r="T253" i="59"/>
  <c r="T337" i="59"/>
  <c r="S362" i="59"/>
  <c r="S366" i="59"/>
  <c r="S421" i="59"/>
  <c r="S425" i="59"/>
  <c r="T454" i="59"/>
  <c r="S467" i="59"/>
  <c r="U493" i="59"/>
  <c r="T6" i="59"/>
  <c r="S14" i="59"/>
  <c r="T26" i="59"/>
  <c r="T29" i="59"/>
  <c r="S33" i="59"/>
  <c r="T37" i="59"/>
  <c r="U41" i="59"/>
  <c r="T57" i="59"/>
  <c r="T65" i="59"/>
  <c r="T85" i="59"/>
  <c r="S89" i="59"/>
  <c r="S98" i="59"/>
  <c r="S114" i="59"/>
  <c r="S130" i="59"/>
  <c r="T134" i="59"/>
  <c r="U138" i="59"/>
  <c r="S148" i="59"/>
  <c r="S156" i="59"/>
  <c r="U160" i="59"/>
  <c r="T167" i="59"/>
  <c r="T170" i="59"/>
  <c r="S200" i="59"/>
  <c r="S204" i="59"/>
  <c r="U253" i="59"/>
  <c r="S289" i="59"/>
  <c r="T293" i="59"/>
  <c r="T309" i="59"/>
  <c r="T321" i="59"/>
  <c r="U337" i="59"/>
  <c r="S345" i="59"/>
  <c r="S350" i="59"/>
  <c r="S354" i="59"/>
  <c r="S358" i="59"/>
  <c r="U362" i="59"/>
  <c r="T366" i="59"/>
  <c r="T421" i="59"/>
  <c r="T425" i="59"/>
  <c r="U454" i="59"/>
  <c r="T467" i="59"/>
  <c r="S472" i="59"/>
  <c r="T509" i="59"/>
  <c r="T14" i="59"/>
  <c r="T33" i="59"/>
  <c r="T89" i="59"/>
  <c r="T98" i="59"/>
  <c r="T114" i="59"/>
  <c r="T130" i="59"/>
  <c r="T148" i="59"/>
  <c r="T156" i="59"/>
  <c r="U167" i="59"/>
  <c r="T200" i="59"/>
  <c r="T204" i="59"/>
  <c r="T289" i="59"/>
  <c r="U309" i="59"/>
  <c r="T345" i="59"/>
  <c r="T350" i="59"/>
  <c r="T354" i="59"/>
  <c r="T358" i="59"/>
  <c r="U370" i="59"/>
  <c r="T379" i="59"/>
  <c r="T383" i="59"/>
  <c r="S404" i="59"/>
  <c r="U412" i="59"/>
  <c r="T434" i="59"/>
  <c r="T472" i="59"/>
  <c r="S480" i="59"/>
  <c r="T498" i="59"/>
  <c r="S70" i="59"/>
  <c r="S102" i="59"/>
  <c r="T111" i="59"/>
  <c r="U118" i="59"/>
  <c r="S175" i="59"/>
  <c r="T197" i="59"/>
  <c r="U379" i="59"/>
  <c r="U383" i="59"/>
  <c r="S447" i="59"/>
  <c r="T175" i="59"/>
  <c r="U197" i="59"/>
  <c r="S217" i="59"/>
  <c r="S226" i="59"/>
  <c r="S230" i="59"/>
  <c r="S238" i="59"/>
  <c r="T246" i="59"/>
  <c r="U250" i="59"/>
  <c r="S254" i="59"/>
  <c r="T261" i="59"/>
  <c r="S270" i="59"/>
  <c r="T274" i="59"/>
  <c r="S278" i="59"/>
  <c r="S282" i="59"/>
  <c r="U286" i="59"/>
  <c r="S294" i="59"/>
  <c r="S302" i="59"/>
  <c r="S306" i="59"/>
  <c r="S322" i="59"/>
  <c r="S338" i="59"/>
  <c r="S392" i="59"/>
  <c r="S396" i="59"/>
  <c r="T422" i="59"/>
  <c r="T426" i="59"/>
  <c r="U468" i="59"/>
  <c r="S485" i="59"/>
  <c r="S46" i="59"/>
  <c r="S74" i="59"/>
  <c r="U90" i="59"/>
  <c r="S131" i="59"/>
  <c r="T161" i="59"/>
  <c r="T217" i="59"/>
  <c r="T294" i="59"/>
  <c r="U306" i="59"/>
  <c r="T322" i="59"/>
  <c r="T485" i="59"/>
  <c r="T477" i="59"/>
  <c r="S481" i="59"/>
  <c r="S495" i="59"/>
  <c r="T499" i="59"/>
  <c r="U55" i="59"/>
  <c r="U83" i="59"/>
  <c r="S103" i="59"/>
  <c r="T181" i="59"/>
  <c r="U185" i="59"/>
  <c r="U222" i="59"/>
  <c r="T251" i="59"/>
  <c r="U355" i="59"/>
  <c r="T359" i="59"/>
  <c r="T364" i="59"/>
  <c r="U376" i="59"/>
  <c r="U380" i="59"/>
  <c r="S419" i="59"/>
  <c r="T448" i="59"/>
  <c r="S465" i="59"/>
  <c r="U477" i="59"/>
  <c r="U481" i="59"/>
  <c r="F28" i="23"/>
  <c r="G28" i="23"/>
  <c r="E15" i="58"/>
  <c r="C28" i="25"/>
  <c r="F28" i="25"/>
  <c r="C28" i="23"/>
  <c r="G28" i="25"/>
  <c r="S15" i="59"/>
  <c r="S29" i="59"/>
  <c r="S43" i="59"/>
  <c r="S57" i="59"/>
  <c r="S71" i="59"/>
  <c r="S85" i="59"/>
  <c r="S99" i="59"/>
  <c r="S113" i="59"/>
  <c r="S127" i="59"/>
  <c r="S171" i="59"/>
  <c r="U195" i="59"/>
  <c r="S195" i="59"/>
  <c r="T201" i="59"/>
  <c r="S215" i="59"/>
  <c r="U215" i="59"/>
  <c r="T262" i="59"/>
  <c r="S262" i="59"/>
  <c r="U399" i="59"/>
  <c r="T399" i="59"/>
  <c r="U403" i="59"/>
  <c r="T403" i="59"/>
  <c r="S403" i="59"/>
  <c r="U486" i="59"/>
  <c r="T486" i="59"/>
  <c r="S486" i="59"/>
  <c r="T171" i="59"/>
  <c r="S174" i="59"/>
  <c r="S177" i="59"/>
  <c r="S180" i="59"/>
  <c r="S183" i="59"/>
  <c r="T195" i="59"/>
  <c r="U201" i="59"/>
  <c r="T215" i="59"/>
  <c r="S222" i="59"/>
  <c r="U255" i="59"/>
  <c r="T255" i="59"/>
  <c r="S255" i="59"/>
  <c r="U259" i="59"/>
  <c r="T259" i="59"/>
  <c r="U262" i="59"/>
  <c r="T281" i="59"/>
  <c r="U315" i="59"/>
  <c r="T315" i="59"/>
  <c r="U319" i="59"/>
  <c r="S319" i="59"/>
  <c r="U346" i="59"/>
  <c r="T346" i="59"/>
  <c r="S346" i="59"/>
  <c r="U374" i="59"/>
  <c r="T374" i="59"/>
  <c r="S374" i="59"/>
  <c r="S399" i="59"/>
  <c r="S21" i="59"/>
  <c r="S35" i="59"/>
  <c r="S49" i="59"/>
  <c r="S63" i="59"/>
  <c r="S77" i="59"/>
  <c r="S91" i="59"/>
  <c r="S105" i="59"/>
  <c r="S119" i="59"/>
  <c r="T133" i="59"/>
  <c r="U281" i="59"/>
  <c r="S285" i="59"/>
  <c r="U285" i="59"/>
  <c r="U311" i="59"/>
  <c r="T311" i="59"/>
  <c r="S311" i="59"/>
  <c r="U445" i="59"/>
  <c r="T445" i="59"/>
  <c r="S445" i="59"/>
  <c r="S4" i="59"/>
  <c r="S10" i="59"/>
  <c r="T21" i="59"/>
  <c r="S24" i="59"/>
  <c r="T35" i="59"/>
  <c r="S38" i="59"/>
  <c r="T49" i="59"/>
  <c r="S52" i="59"/>
  <c r="T63" i="59"/>
  <c r="S66" i="59"/>
  <c r="T77" i="59"/>
  <c r="S80" i="59"/>
  <c r="T91" i="59"/>
  <c r="S94" i="59"/>
  <c r="T105" i="59"/>
  <c r="S108" i="59"/>
  <c r="T119" i="59"/>
  <c r="S122" i="59"/>
  <c r="U133" i="59"/>
  <c r="S139" i="59"/>
  <c r="S142" i="59"/>
  <c r="S145" i="59"/>
  <c r="S157" i="59"/>
  <c r="S189" i="59"/>
  <c r="U237" i="59"/>
  <c r="S237" i="59"/>
  <c r="T248" i="59"/>
  <c r="S248" i="59"/>
  <c r="U263" i="59"/>
  <c r="S263" i="59"/>
  <c r="T285" i="59"/>
  <c r="U343" i="59"/>
  <c r="T343" i="59"/>
  <c r="U347" i="59"/>
  <c r="S347" i="59"/>
  <c r="U371" i="59"/>
  <c r="T371" i="59"/>
  <c r="U375" i="59"/>
  <c r="T375" i="59"/>
  <c r="S375" i="59"/>
  <c r="U442" i="59"/>
  <c r="T442" i="59"/>
  <c r="U483" i="59"/>
  <c r="T483" i="59"/>
  <c r="T4" i="59"/>
  <c r="T10" i="59"/>
  <c r="T24" i="59"/>
  <c r="T38" i="59"/>
  <c r="T52" i="59"/>
  <c r="S55" i="59"/>
  <c r="T66" i="59"/>
  <c r="S69" i="59"/>
  <c r="T80" i="59"/>
  <c r="S83" i="59"/>
  <c r="T94" i="59"/>
  <c r="T108" i="59"/>
  <c r="T122" i="59"/>
  <c r="T139" i="59"/>
  <c r="T142" i="59"/>
  <c r="T145" i="59"/>
  <c r="T157" i="59"/>
  <c r="S160" i="59"/>
  <c r="S163" i="59"/>
  <c r="T189" i="59"/>
  <c r="S196" i="59"/>
  <c r="S199" i="59"/>
  <c r="S202" i="59"/>
  <c r="S205" i="59"/>
  <c r="U223" i="59"/>
  <c r="S223" i="59"/>
  <c r="T237" i="59"/>
  <c r="U241" i="59"/>
  <c r="T241" i="59"/>
  <c r="S241" i="59"/>
  <c r="U248" i="59"/>
  <c r="T263" i="59"/>
  <c r="T267" i="59"/>
  <c r="T304" i="59"/>
  <c r="S304" i="59"/>
  <c r="U339" i="59"/>
  <c r="T339" i="59"/>
  <c r="S339" i="59"/>
  <c r="S343" i="59"/>
  <c r="T347" i="59"/>
  <c r="S371" i="59"/>
  <c r="U417" i="59"/>
  <c r="T417" i="59"/>
  <c r="S417" i="59"/>
  <c r="S442" i="59"/>
  <c r="S483" i="59"/>
  <c r="T205" i="59"/>
  <c r="U209" i="59"/>
  <c r="S209" i="59"/>
  <c r="T227" i="59"/>
  <c r="S227" i="59"/>
  <c r="U245" i="59"/>
  <c r="T245" i="59"/>
  <c r="U267" i="59"/>
  <c r="S271" i="59"/>
  <c r="U271" i="59"/>
  <c r="U301" i="59"/>
  <c r="T301" i="59"/>
  <c r="U304" i="59"/>
  <c r="U413" i="59"/>
  <c r="T413" i="59"/>
  <c r="U497" i="59"/>
  <c r="T497" i="59"/>
  <c r="S497" i="59"/>
  <c r="T213" i="59"/>
  <c r="S213" i="59"/>
  <c r="U227" i="59"/>
  <c r="U249" i="59"/>
  <c r="S249" i="59"/>
  <c r="U297" i="59"/>
  <c r="T297" i="59"/>
  <c r="S297" i="59"/>
  <c r="S301" i="59"/>
  <c r="S413" i="59"/>
  <c r="U418" i="59"/>
  <c r="T418" i="59"/>
  <c r="S418" i="59"/>
  <c r="S2" i="59"/>
  <c r="S8" i="59"/>
  <c r="S22" i="59"/>
  <c r="S36" i="59"/>
  <c r="S50" i="59"/>
  <c r="S64" i="59"/>
  <c r="S78" i="59"/>
  <c r="S92" i="59"/>
  <c r="S106" i="59"/>
  <c r="S120" i="59"/>
  <c r="S137" i="59"/>
  <c r="S149" i="59"/>
  <c r="S152" i="59"/>
  <c r="S155" i="59"/>
  <c r="S187" i="59"/>
  <c r="T290" i="59"/>
  <c r="S290" i="59"/>
  <c r="U305" i="59"/>
  <c r="S305" i="59"/>
  <c r="U332" i="59"/>
  <c r="T332" i="59"/>
  <c r="S332" i="59"/>
  <c r="U388" i="59"/>
  <c r="T388" i="59"/>
  <c r="S388" i="59"/>
  <c r="T2" i="59"/>
  <c r="S5" i="59"/>
  <c r="T8" i="59"/>
  <c r="S11" i="59"/>
  <c r="T22" i="59"/>
  <c r="S25" i="59"/>
  <c r="T36" i="59"/>
  <c r="S39" i="59"/>
  <c r="T50" i="59"/>
  <c r="S53" i="59"/>
  <c r="T64" i="59"/>
  <c r="S67" i="59"/>
  <c r="T78" i="59"/>
  <c r="S81" i="59"/>
  <c r="T92" i="59"/>
  <c r="S95" i="59"/>
  <c r="T106" i="59"/>
  <c r="S109" i="59"/>
  <c r="T120" i="59"/>
  <c r="S123" i="59"/>
  <c r="T137" i="59"/>
  <c r="S140" i="59"/>
  <c r="S143" i="59"/>
  <c r="T149" i="59"/>
  <c r="T152" i="59"/>
  <c r="T155" i="59"/>
  <c r="S158" i="59"/>
  <c r="T187" i="59"/>
  <c r="S206" i="59"/>
  <c r="U210" i="59"/>
  <c r="T210" i="59"/>
  <c r="S220" i="59"/>
  <c r="S231" i="59"/>
  <c r="S257" i="59"/>
  <c r="U257" i="59"/>
  <c r="U287" i="59"/>
  <c r="T287" i="59"/>
  <c r="U290" i="59"/>
  <c r="T305" i="59"/>
  <c r="U360" i="59"/>
  <c r="T360" i="59"/>
  <c r="S360" i="59"/>
  <c r="U385" i="59"/>
  <c r="T385" i="59"/>
  <c r="U459" i="59"/>
  <c r="T459" i="59"/>
  <c r="S459" i="59"/>
  <c r="T5" i="59"/>
  <c r="T11" i="59"/>
  <c r="T25" i="59"/>
  <c r="T39" i="59"/>
  <c r="T53" i="59"/>
  <c r="T67" i="59"/>
  <c r="T81" i="59"/>
  <c r="T95" i="59"/>
  <c r="T109" i="59"/>
  <c r="T123" i="59"/>
  <c r="T140" i="59"/>
  <c r="T143" i="59"/>
  <c r="T158" i="59"/>
  <c r="U206" i="59"/>
  <c r="U220" i="59"/>
  <c r="T231" i="59"/>
  <c r="U283" i="59"/>
  <c r="T283" i="59"/>
  <c r="S283" i="59"/>
  <c r="S313" i="59"/>
  <c r="U313" i="59"/>
  <c r="U329" i="59"/>
  <c r="T329" i="59"/>
  <c r="U333" i="59"/>
  <c r="S333" i="59"/>
  <c r="U389" i="59"/>
  <c r="T389" i="59"/>
  <c r="S389" i="59"/>
  <c r="S17" i="59"/>
  <c r="S31" i="59"/>
  <c r="S45" i="59"/>
  <c r="S59" i="59"/>
  <c r="S73" i="59"/>
  <c r="S87" i="59"/>
  <c r="S173" i="59"/>
  <c r="S176" i="59"/>
  <c r="S179" i="59"/>
  <c r="S182" i="59"/>
  <c r="U235" i="59"/>
  <c r="S235" i="59"/>
  <c r="T239" i="59"/>
  <c r="T276" i="59"/>
  <c r="S276" i="59"/>
  <c r="U291" i="59"/>
  <c r="S291" i="59"/>
  <c r="T313" i="59"/>
  <c r="U325" i="59"/>
  <c r="T325" i="59"/>
  <c r="S325" i="59"/>
  <c r="S329" i="59"/>
  <c r="T333" i="59"/>
  <c r="U353" i="59"/>
  <c r="T353" i="59"/>
  <c r="S353" i="59"/>
  <c r="U357" i="59"/>
  <c r="T357" i="59"/>
  <c r="U361" i="59"/>
  <c r="T361" i="59"/>
  <c r="S361" i="59"/>
  <c r="U431" i="59"/>
  <c r="T431" i="59"/>
  <c r="S431" i="59"/>
  <c r="U456" i="59"/>
  <c r="T456" i="59"/>
  <c r="U473" i="59"/>
  <c r="T473" i="59"/>
  <c r="S473" i="59"/>
  <c r="T17" i="59"/>
  <c r="T31" i="59"/>
  <c r="T45" i="59"/>
  <c r="T87" i="59"/>
  <c r="S90" i="59"/>
  <c r="T101" i="59"/>
  <c r="S104" i="59"/>
  <c r="T115" i="59"/>
  <c r="S118" i="59"/>
  <c r="T129" i="59"/>
  <c r="S132" i="59"/>
  <c r="S135" i="59"/>
  <c r="T173" i="59"/>
  <c r="T176" i="59"/>
  <c r="T179" i="59"/>
  <c r="T182" i="59"/>
  <c r="S185" i="59"/>
  <c r="S194" i="59"/>
  <c r="U221" i="59"/>
  <c r="S221" i="59"/>
  <c r="T225" i="59"/>
  <c r="T235" i="59"/>
  <c r="U239" i="59"/>
  <c r="S243" i="59"/>
  <c r="U243" i="59"/>
  <c r="U273" i="59"/>
  <c r="T273" i="59"/>
  <c r="U276" i="59"/>
  <c r="T291" i="59"/>
  <c r="S357" i="59"/>
  <c r="U428" i="59"/>
  <c r="T428" i="59"/>
  <c r="S456" i="59"/>
  <c r="S147" i="59"/>
  <c r="T150" i="59"/>
  <c r="S191" i="59"/>
  <c r="U194" i="59"/>
  <c r="S207" i="59"/>
  <c r="T211" i="59"/>
  <c r="T221" i="59"/>
  <c r="U225" i="59"/>
  <c r="T243" i="59"/>
  <c r="U269" i="59"/>
  <c r="T269" i="59"/>
  <c r="S269" i="59"/>
  <c r="S273" i="59"/>
  <c r="U402" i="59"/>
  <c r="T402" i="59"/>
  <c r="S402" i="59"/>
  <c r="S428" i="59"/>
  <c r="U432" i="59"/>
  <c r="T432" i="59"/>
  <c r="S432" i="59"/>
  <c r="S229" i="59"/>
  <c r="U229" i="59"/>
  <c r="U277" i="59"/>
  <c r="S277" i="59"/>
  <c r="S299" i="59"/>
  <c r="U299" i="59"/>
  <c r="U318" i="59"/>
  <c r="T318" i="59"/>
  <c r="S318" i="59"/>
  <c r="U470" i="59"/>
  <c r="T470" i="59"/>
  <c r="U465" i="59"/>
  <c r="T468" i="59"/>
  <c r="S471" i="59"/>
  <c r="U478" i="59"/>
  <c r="S484" i="59"/>
  <c r="U492" i="59"/>
  <c r="S498" i="59"/>
  <c r="U506" i="59"/>
  <c r="U327" i="59"/>
  <c r="U341" i="59"/>
  <c r="S446" i="59"/>
  <c r="S460" i="59"/>
  <c r="T446" i="59"/>
  <c r="T460" i="59"/>
  <c r="S463" i="59"/>
  <c r="S476" i="59"/>
  <c r="S490" i="59"/>
  <c r="T501" i="59"/>
  <c r="S504" i="59"/>
  <c r="T224" i="59"/>
  <c r="T238" i="59"/>
  <c r="S367" i="59"/>
  <c r="S381" i="59"/>
  <c r="S395" i="59"/>
  <c r="T406" i="59"/>
  <c r="S409" i="59"/>
  <c r="S424" i="59"/>
  <c r="T435" i="59"/>
  <c r="S438" i="59"/>
  <c r="T449" i="59"/>
  <c r="S452" i="59"/>
  <c r="T463" i="59"/>
  <c r="T476" i="59"/>
  <c r="T490" i="59"/>
  <c r="T504" i="59"/>
  <c r="S507" i="59"/>
  <c r="S272" i="59"/>
  <c r="S286" i="59"/>
  <c r="S300" i="59"/>
  <c r="S314" i="59"/>
  <c r="S328" i="59"/>
  <c r="S342" i="59"/>
  <c r="S356" i="59"/>
  <c r="T367" i="59"/>
  <c r="S370" i="59"/>
  <c r="T381" i="59"/>
  <c r="S384" i="59"/>
  <c r="T395" i="59"/>
  <c r="S398" i="59"/>
  <c r="T409" i="59"/>
  <c r="S412" i="59"/>
  <c r="T424" i="59"/>
  <c r="S427" i="59"/>
  <c r="T438" i="59"/>
  <c r="S441" i="59"/>
  <c r="T452" i="59"/>
  <c r="S455" i="59"/>
  <c r="S469" i="59"/>
  <c r="S482" i="59"/>
  <c r="S496" i="59"/>
  <c r="T507" i="59"/>
  <c r="T427" i="59"/>
  <c r="T469" i="59"/>
  <c r="S474" i="59"/>
  <c r="S488" i="59"/>
  <c r="S502" i="59"/>
  <c r="S491" i="59"/>
  <c r="T502" i="59"/>
  <c r="S505" i="59"/>
  <c r="T505" i="59"/>
  <c r="S508" i="59"/>
  <c r="T494" i="59"/>
  <c r="T508" i="59"/>
  <c r="S500" i="59"/>
  <c r="S251" i="59"/>
  <c r="S265" i="59"/>
  <c r="S279" i="59"/>
  <c r="S293" i="59"/>
  <c r="S307" i="59"/>
  <c r="S321" i="59"/>
  <c r="S335" i="59"/>
  <c r="S349" i="59"/>
  <c r="S363" i="59"/>
  <c r="S377" i="59"/>
  <c r="S391" i="59"/>
  <c r="S405" i="59"/>
  <c r="S420" i="59"/>
  <c r="S434" i="59"/>
  <c r="S448" i="59"/>
  <c r="S462" i="59"/>
  <c r="S475" i="59"/>
  <c r="S489" i="59"/>
  <c r="T500" i="59"/>
  <c r="S503" i="59"/>
  <c r="T349" i="59"/>
  <c r="T363" i="59"/>
  <c r="T377" i="59"/>
  <c r="T391" i="59"/>
  <c r="T405" i="59"/>
  <c r="T475" i="59"/>
  <c r="S478" i="59"/>
  <c r="T489" i="59"/>
  <c r="S492" i="59"/>
  <c r="T503" i="59"/>
  <c r="S506" i="59"/>
  <c r="U496" i="56"/>
  <c r="U500" i="56"/>
  <c r="U501" i="56"/>
  <c r="S508" i="56"/>
  <c r="U510" i="56"/>
  <c r="U499" i="56"/>
  <c r="T499" i="56"/>
  <c r="T506" i="56"/>
  <c r="T503" i="56"/>
  <c r="U503" i="56"/>
  <c r="S498" i="56"/>
  <c r="U497" i="56"/>
  <c r="S497" i="56"/>
  <c r="U507" i="56"/>
  <c r="T501" i="56"/>
  <c r="T496" i="56"/>
  <c r="T507" i="56"/>
  <c r="U506" i="56"/>
  <c r="T510" i="56"/>
  <c r="S505" i="56"/>
  <c r="U504" i="56"/>
  <c r="T500" i="56"/>
  <c r="U508" i="56"/>
  <c r="T504" i="56"/>
  <c r="U509" i="56"/>
  <c r="U502" i="56"/>
  <c r="U495" i="56"/>
  <c r="T509" i="56"/>
  <c r="T502" i="56"/>
  <c r="T495" i="56"/>
  <c r="U505" i="56"/>
  <c r="U498" i="56"/>
  <c r="T347" i="56"/>
  <c r="S353" i="56"/>
  <c r="T466" i="56"/>
  <c r="S476" i="56"/>
  <c r="S420" i="56"/>
  <c r="S449" i="56"/>
  <c r="T358" i="56"/>
  <c r="U45" i="56"/>
  <c r="U210" i="56"/>
  <c r="U385" i="56"/>
  <c r="S103" i="56"/>
  <c r="U33" i="56"/>
  <c r="T278" i="56"/>
  <c r="S489" i="56"/>
  <c r="U486" i="56"/>
  <c r="T248" i="56"/>
  <c r="S65" i="56"/>
  <c r="U344" i="56"/>
  <c r="S192" i="56"/>
  <c r="T111" i="56"/>
  <c r="S472" i="56"/>
  <c r="S410" i="56"/>
  <c r="S376" i="56"/>
  <c r="S116" i="56"/>
  <c r="S110" i="56"/>
  <c r="S97" i="56"/>
  <c r="S432" i="56"/>
  <c r="U46" i="56"/>
  <c r="S196" i="56"/>
  <c r="S191" i="56"/>
  <c r="T65" i="56"/>
  <c r="S463" i="56"/>
  <c r="U443" i="56"/>
  <c r="S262" i="56"/>
  <c r="T97" i="56"/>
  <c r="T486" i="56"/>
  <c r="U422" i="56"/>
  <c r="S336" i="56"/>
  <c r="T220" i="56"/>
  <c r="S194" i="56"/>
  <c r="U148" i="56"/>
  <c r="U109" i="56"/>
  <c r="S90" i="56"/>
  <c r="T479" i="56"/>
  <c r="S394" i="56"/>
  <c r="U274" i="56"/>
  <c r="S220" i="56"/>
  <c r="U353" i="56"/>
  <c r="U347" i="56"/>
  <c r="T314" i="56"/>
  <c r="T193" i="56"/>
  <c r="S35" i="56"/>
  <c r="U29" i="56"/>
  <c r="T258" i="56"/>
  <c r="U252" i="56"/>
  <c r="S258" i="56"/>
  <c r="T252" i="56"/>
  <c r="S102" i="56"/>
  <c r="S83" i="56"/>
  <c r="S77" i="56"/>
  <c r="S18" i="56"/>
  <c r="S82" i="56"/>
  <c r="U63" i="56"/>
  <c r="S461" i="56"/>
  <c r="T190" i="56"/>
  <c r="S144" i="56"/>
  <c r="T357" i="56"/>
  <c r="T291" i="56"/>
  <c r="U278" i="56"/>
  <c r="T177" i="56"/>
  <c r="S472" i="55"/>
  <c r="U466" i="56"/>
  <c r="T422" i="56"/>
  <c r="S272" i="56"/>
  <c r="T144" i="56"/>
  <c r="U111" i="56"/>
  <c r="S375" i="56"/>
  <c r="U55" i="56"/>
  <c r="S459" i="56"/>
  <c r="T413" i="56"/>
  <c r="S281" i="56"/>
  <c r="T263" i="56"/>
  <c r="U115" i="56"/>
  <c r="S425" i="56"/>
  <c r="U406" i="56"/>
  <c r="U224" i="56"/>
  <c r="U103" i="56"/>
  <c r="S21" i="56"/>
  <c r="T41" i="56"/>
  <c r="T472" i="56"/>
  <c r="T425" i="56"/>
  <c r="T420" i="56"/>
  <c r="S408" i="56"/>
  <c r="T395" i="56"/>
  <c r="U358" i="56"/>
  <c r="U342" i="56"/>
  <c r="S291" i="56"/>
  <c r="T120" i="56"/>
  <c r="T87" i="56"/>
  <c r="S41" i="56"/>
  <c r="T18" i="56"/>
  <c r="T13" i="56"/>
  <c r="S369" i="56"/>
  <c r="T302" i="56"/>
  <c r="S290" i="56"/>
  <c r="S207" i="56"/>
  <c r="S172" i="56"/>
  <c r="U159" i="56"/>
  <c r="T137" i="56"/>
  <c r="U119" i="56"/>
  <c r="U86" i="56"/>
  <c r="T74" i="56"/>
  <c r="S45" i="56"/>
  <c r="U12" i="56"/>
  <c r="U490" i="56"/>
  <c r="T480" i="56"/>
  <c r="S490" i="56"/>
  <c r="S480" i="56"/>
  <c r="U470" i="56"/>
  <c r="U435" i="56"/>
  <c r="T418" i="56"/>
  <c r="U361" i="56"/>
  <c r="S289" i="56"/>
  <c r="S158" i="56"/>
  <c r="U130" i="56"/>
  <c r="T112" i="56"/>
  <c r="T73" i="56"/>
  <c r="U61" i="56"/>
  <c r="T470" i="56"/>
  <c r="S460" i="56"/>
  <c r="T361" i="56"/>
  <c r="U234" i="56"/>
  <c r="S228" i="56"/>
  <c r="T218" i="56"/>
  <c r="T130" i="56"/>
  <c r="T61" i="56"/>
  <c r="U48" i="56"/>
  <c r="T32" i="56"/>
  <c r="S465" i="56"/>
  <c r="T392" i="56"/>
  <c r="T379" i="56"/>
  <c r="U325" i="56"/>
  <c r="T306" i="56"/>
  <c r="S247" i="56"/>
  <c r="S223" i="56"/>
  <c r="T205" i="56"/>
  <c r="U199" i="56"/>
  <c r="U182" i="56"/>
  <c r="T176" i="56"/>
  <c r="T163" i="56"/>
  <c r="U101" i="56"/>
  <c r="U89" i="56"/>
  <c r="T48" i="56"/>
  <c r="S26" i="56"/>
  <c r="U15" i="56"/>
  <c r="T469" i="56"/>
  <c r="U227" i="56"/>
  <c r="U134" i="56"/>
  <c r="U493" i="56"/>
  <c r="U483" i="56"/>
  <c r="S469" i="56"/>
  <c r="S439" i="56"/>
  <c r="S415" i="56"/>
  <c r="S317" i="56"/>
  <c r="T227" i="56"/>
  <c r="S204" i="56"/>
  <c r="T150" i="56"/>
  <c r="U145" i="56"/>
  <c r="T134" i="56"/>
  <c r="T88" i="56"/>
  <c r="S25" i="56"/>
  <c r="U19" i="56"/>
  <c r="U14" i="56"/>
  <c r="T493" i="56"/>
  <c r="S488" i="56"/>
  <c r="T483" i="56"/>
  <c r="S348" i="56"/>
  <c r="T262" i="56"/>
  <c r="T251" i="56"/>
  <c r="U232" i="56"/>
  <c r="T192" i="56"/>
  <c r="S145" i="56"/>
  <c r="T30" i="56"/>
  <c r="U399" i="56"/>
  <c r="T385" i="56"/>
  <c r="U370" i="56"/>
  <c r="S342" i="56"/>
  <c r="S331" i="56"/>
  <c r="U294" i="56"/>
  <c r="U235" i="56"/>
  <c r="U164" i="56"/>
  <c r="U141" i="56"/>
  <c r="T106" i="56"/>
  <c r="S91" i="56"/>
  <c r="U30" i="56"/>
  <c r="S16" i="56"/>
  <c r="U494" i="56"/>
  <c r="T475" i="56"/>
  <c r="T458" i="56"/>
  <c r="U453" i="56"/>
  <c r="T448" i="56"/>
  <c r="U389" i="56"/>
  <c r="S379" i="56"/>
  <c r="U364" i="56"/>
  <c r="U346" i="56"/>
  <c r="T266" i="56"/>
  <c r="U255" i="56"/>
  <c r="S250" i="56"/>
  <c r="U246" i="56"/>
  <c r="S224" i="56"/>
  <c r="T207" i="56"/>
  <c r="U196" i="56"/>
  <c r="S148" i="56"/>
  <c r="T119" i="56"/>
  <c r="S115" i="56"/>
  <c r="T101" i="56"/>
  <c r="S86" i="56"/>
  <c r="S55" i="56"/>
  <c r="U49" i="56"/>
  <c r="U11" i="56"/>
  <c r="U5" i="56"/>
  <c r="U431" i="56"/>
  <c r="T398" i="56"/>
  <c r="U330" i="56"/>
  <c r="T494" i="56"/>
  <c r="U436" i="56"/>
  <c r="U412" i="56"/>
  <c r="T246" i="56"/>
  <c r="U471" i="56"/>
  <c r="T462" i="56"/>
  <c r="U441" i="56"/>
  <c r="T436" i="56"/>
  <c r="T431" i="56"/>
  <c r="U417" i="56"/>
  <c r="T412" i="56"/>
  <c r="U402" i="56"/>
  <c r="S398" i="56"/>
  <c r="T393" i="56"/>
  <c r="U373" i="56"/>
  <c r="U349" i="56"/>
  <c r="S330" i="56"/>
  <c r="U318" i="56"/>
  <c r="S308" i="56"/>
  <c r="S288" i="56"/>
  <c r="U271" i="56"/>
  <c r="T168" i="56"/>
  <c r="U157" i="56"/>
  <c r="T129" i="56"/>
  <c r="T123" i="56"/>
  <c r="S95" i="56"/>
  <c r="U81" i="56"/>
  <c r="S40" i="56"/>
  <c r="T471" i="56"/>
  <c r="S457" i="56"/>
  <c r="U452" i="56"/>
  <c r="T441" i="56"/>
  <c r="T402" i="56"/>
  <c r="S393" i="56"/>
  <c r="T388" i="56"/>
  <c r="T383" i="56"/>
  <c r="U363" i="56"/>
  <c r="S359" i="56"/>
  <c r="T349" i="56"/>
  <c r="U345" i="56"/>
  <c r="T318" i="56"/>
  <c r="U302" i="56"/>
  <c r="U297" i="56"/>
  <c r="T281" i="56"/>
  <c r="U249" i="56"/>
  <c r="T223" i="56"/>
  <c r="T179" i="56"/>
  <c r="S157" i="56"/>
  <c r="U147" i="56"/>
  <c r="S123" i="56"/>
  <c r="S104" i="56"/>
  <c r="T100" i="56"/>
  <c r="U85" i="56"/>
  <c r="T69" i="56"/>
  <c r="S59" i="56"/>
  <c r="S54" i="56"/>
  <c r="U4" i="56"/>
  <c r="T452" i="56"/>
  <c r="U421" i="56"/>
  <c r="T407" i="56"/>
  <c r="S388" i="56"/>
  <c r="S383" i="56"/>
  <c r="U368" i="56"/>
  <c r="T363" i="56"/>
  <c r="T333" i="56"/>
  <c r="T297" i="56"/>
  <c r="T249" i="56"/>
  <c r="T195" i="56"/>
  <c r="T151" i="56"/>
  <c r="T147" i="56"/>
  <c r="U133" i="56"/>
  <c r="S377" i="56"/>
  <c r="U372" i="56"/>
  <c r="S333" i="56"/>
  <c r="S307" i="56"/>
  <c r="S270" i="56"/>
  <c r="S195" i="56"/>
  <c r="S167" i="56"/>
  <c r="S151" i="56"/>
  <c r="S133" i="56"/>
  <c r="U117" i="56"/>
  <c r="S109" i="56"/>
  <c r="S74" i="56"/>
  <c r="S63" i="56"/>
  <c r="T14" i="56"/>
  <c r="U58" i="56"/>
  <c r="U43" i="56"/>
  <c r="U17" i="56"/>
  <c r="U455" i="56"/>
  <c r="U332" i="56"/>
  <c r="U116" i="56"/>
  <c r="U83" i="56"/>
  <c r="T17" i="56"/>
  <c r="U473" i="56"/>
  <c r="U429" i="56"/>
  <c r="U424" i="56"/>
  <c r="T414" i="56"/>
  <c r="U410" i="56"/>
  <c r="U400" i="56"/>
  <c r="U371" i="56"/>
  <c r="S492" i="56"/>
  <c r="T473" i="56"/>
  <c r="T455" i="56"/>
  <c r="T429" i="56"/>
  <c r="T424" i="56"/>
  <c r="S414" i="56"/>
  <c r="S400" i="56"/>
  <c r="U395" i="56"/>
  <c r="S391" i="56"/>
  <c r="T371" i="56"/>
  <c r="U366" i="56"/>
  <c r="T332" i="56"/>
  <c r="S321" i="56"/>
  <c r="S316" i="56"/>
  <c r="U311" i="56"/>
  <c r="T290" i="56"/>
  <c r="U243" i="56"/>
  <c r="T221" i="56"/>
  <c r="T204" i="56"/>
  <c r="U171" i="56"/>
  <c r="T142" i="56"/>
  <c r="T126" i="56"/>
  <c r="T92" i="56"/>
  <c r="U456" i="56"/>
  <c r="T427" i="56"/>
  <c r="S487" i="56"/>
  <c r="S484" i="56"/>
  <c r="U476" i="56"/>
  <c r="S467" i="56"/>
  <c r="T459" i="56"/>
  <c r="T456" i="56"/>
  <c r="S445" i="56"/>
  <c r="T438" i="56"/>
  <c r="S434" i="56"/>
  <c r="S430" i="56"/>
  <c r="S427" i="56"/>
  <c r="S423" i="56"/>
  <c r="U407" i="56"/>
  <c r="S403" i="56"/>
  <c r="S396" i="56"/>
  <c r="U392" i="56"/>
  <c r="S380" i="56"/>
  <c r="T376" i="56"/>
  <c r="T369" i="56"/>
  <c r="S335" i="56"/>
  <c r="T323" i="56"/>
  <c r="S319" i="56"/>
  <c r="T316" i="56"/>
  <c r="T307" i="56"/>
  <c r="S304" i="56"/>
  <c r="T300" i="56"/>
  <c r="T288" i="56"/>
  <c r="S276" i="56"/>
  <c r="T272" i="56"/>
  <c r="U263" i="56"/>
  <c r="S260" i="56"/>
  <c r="U248" i="56"/>
  <c r="S241" i="56"/>
  <c r="S230" i="56"/>
  <c r="S222" i="56"/>
  <c r="S219" i="56"/>
  <c r="T206" i="56"/>
  <c r="T178" i="56"/>
  <c r="U143" i="56"/>
  <c r="U105" i="56"/>
  <c r="U75" i="56"/>
  <c r="T64" i="56"/>
  <c r="U60" i="56"/>
  <c r="S34" i="56"/>
  <c r="T31" i="56"/>
  <c r="U27" i="56"/>
  <c r="S214" i="56"/>
  <c r="S206" i="56"/>
  <c r="U202" i="56"/>
  <c r="S178" i="56"/>
  <c r="U165" i="56"/>
  <c r="U162" i="56"/>
  <c r="S149" i="56"/>
  <c r="T143" i="56"/>
  <c r="U131" i="56"/>
  <c r="U128" i="56"/>
  <c r="S105" i="56"/>
  <c r="U98" i="56"/>
  <c r="S87" i="56"/>
  <c r="T79" i="56"/>
  <c r="T75" i="56"/>
  <c r="U72" i="56"/>
  <c r="S68" i="56"/>
  <c r="T60" i="56"/>
  <c r="T37" i="56"/>
  <c r="S31" i="56"/>
  <c r="T27" i="56"/>
  <c r="U6" i="56"/>
  <c r="T372" i="56"/>
  <c r="T365" i="56"/>
  <c r="T346" i="56"/>
  <c r="T311" i="56"/>
  <c r="T255" i="56"/>
  <c r="S251" i="56"/>
  <c r="T244" i="56"/>
  <c r="U236" i="56"/>
  <c r="T233" i="56"/>
  <c r="T209" i="56"/>
  <c r="T202" i="56"/>
  <c r="S186" i="56"/>
  <c r="T181" i="56"/>
  <c r="T165" i="56"/>
  <c r="T162" i="56"/>
  <c r="U139" i="56"/>
  <c r="T131" i="56"/>
  <c r="T128" i="56"/>
  <c r="S124" i="56"/>
  <c r="U113" i="56"/>
  <c r="T98" i="56"/>
  <c r="S79" i="56"/>
  <c r="T72" i="56"/>
  <c r="S37" i="56"/>
  <c r="S462" i="56"/>
  <c r="S448" i="56"/>
  <c r="S444" i="56"/>
  <c r="S437" i="56"/>
  <c r="S418" i="56"/>
  <c r="S365" i="56"/>
  <c r="U326" i="56"/>
  <c r="U303" i="56"/>
  <c r="U275" i="56"/>
  <c r="U266" i="56"/>
  <c r="S244" i="56"/>
  <c r="S236" i="56"/>
  <c r="S233" i="56"/>
  <c r="U229" i="56"/>
  <c r="U221" i="56"/>
  <c r="U218" i="56"/>
  <c r="S209" i="56"/>
  <c r="U193" i="56"/>
  <c r="U190" i="56"/>
  <c r="S181" i="56"/>
  <c r="U173" i="56"/>
  <c r="U168" i="56"/>
  <c r="T89" i="56"/>
  <c r="U67" i="56"/>
  <c r="T51" i="56"/>
  <c r="T33" i="56"/>
  <c r="T489" i="56"/>
  <c r="U479" i="56"/>
  <c r="S475" i="56"/>
  <c r="S458" i="56"/>
  <c r="S451" i="56"/>
  <c r="T432" i="56"/>
  <c r="U413" i="56"/>
  <c r="S368" i="56"/>
  <c r="U357" i="56"/>
  <c r="T321" i="56"/>
  <c r="S294" i="56"/>
  <c r="U250" i="56"/>
  <c r="T247" i="56"/>
  <c r="S205" i="56"/>
  <c r="U201" i="56"/>
  <c r="S177" i="56"/>
  <c r="U161" i="56"/>
  <c r="U142" i="56"/>
  <c r="S138" i="56"/>
  <c r="U127" i="56"/>
  <c r="U112" i="56"/>
  <c r="T78" i="56"/>
  <c r="U71" i="56"/>
  <c r="S67" i="56"/>
  <c r="U59" i="56"/>
  <c r="S51" i="56"/>
  <c r="T36" i="56"/>
  <c r="U47" i="56"/>
  <c r="U482" i="56"/>
  <c r="U409" i="56"/>
  <c r="U390" i="56"/>
  <c r="T386" i="56"/>
  <c r="U382" i="56"/>
  <c r="U374" i="56"/>
  <c r="U360" i="56"/>
  <c r="T352" i="56"/>
  <c r="T345" i="56"/>
  <c r="T325" i="56"/>
  <c r="U305" i="56"/>
  <c r="U280" i="56"/>
  <c r="U277" i="56"/>
  <c r="T274" i="56"/>
  <c r="U238" i="56"/>
  <c r="T235" i="56"/>
  <c r="T232" i="56"/>
  <c r="T164" i="56"/>
  <c r="T47" i="56"/>
  <c r="U44" i="56"/>
  <c r="U20" i="56"/>
  <c r="T443" i="56"/>
  <c r="T417" i="56"/>
  <c r="T405" i="56"/>
  <c r="T485" i="56"/>
  <c r="T482" i="56"/>
  <c r="S474" i="56"/>
  <c r="U457" i="56"/>
  <c r="U450" i="56"/>
  <c r="T446" i="56"/>
  <c r="U439" i="56"/>
  <c r="U428" i="56"/>
  <c r="T409" i="56"/>
  <c r="S405" i="56"/>
  <c r="S401" i="56"/>
  <c r="T390" i="56"/>
  <c r="S386" i="56"/>
  <c r="S382" i="56"/>
  <c r="T374" i="56"/>
  <c r="U367" i="56"/>
  <c r="T360" i="56"/>
  <c r="S352" i="56"/>
  <c r="U336" i="56"/>
  <c r="U317" i="56"/>
  <c r="T309" i="56"/>
  <c r="T305" i="56"/>
  <c r="T293" i="56"/>
  <c r="U285" i="56"/>
  <c r="T280" i="56"/>
  <c r="T277" i="56"/>
  <c r="T265" i="56"/>
  <c r="T238" i="56"/>
  <c r="S200" i="56"/>
  <c r="U189" i="56"/>
  <c r="U179" i="56"/>
  <c r="U176" i="56"/>
  <c r="T167" i="56"/>
  <c r="U137" i="56"/>
  <c r="U126" i="56"/>
  <c r="S118" i="56"/>
  <c r="U100" i="56"/>
  <c r="U88" i="56"/>
  <c r="U77" i="56"/>
  <c r="T50" i="56"/>
  <c r="T44" i="56"/>
  <c r="U35" i="56"/>
  <c r="U32" i="56"/>
  <c r="T20" i="56"/>
  <c r="S478" i="55"/>
  <c r="U488" i="56"/>
  <c r="S485" i="56"/>
  <c r="S478" i="56"/>
  <c r="T460" i="56"/>
  <c r="T450" i="56"/>
  <c r="S446" i="56"/>
  <c r="T428" i="56"/>
  <c r="T377" i="56"/>
  <c r="U329" i="56"/>
  <c r="T320" i="56"/>
  <c r="S293" i="56"/>
  <c r="S265" i="56"/>
  <c r="S242" i="56"/>
  <c r="S171" i="56"/>
  <c r="U150" i="56"/>
  <c r="U129" i="56"/>
  <c r="S96" i="56"/>
  <c r="U91" i="56"/>
  <c r="S81" i="56"/>
  <c r="U73" i="56"/>
  <c r="U69" i="56"/>
  <c r="T58" i="56"/>
  <c r="S39" i="56"/>
  <c r="U13" i="56"/>
  <c r="U442" i="56"/>
  <c r="T453" i="56"/>
  <c r="U484" i="56"/>
  <c r="U467" i="56"/>
  <c r="U463" i="56"/>
  <c r="U449" i="56"/>
  <c r="U445" i="56"/>
  <c r="T442" i="56"/>
  <c r="U396" i="56"/>
  <c r="T366" i="56"/>
  <c r="T344" i="56"/>
  <c r="U340" i="56"/>
  <c r="S328" i="56"/>
  <c r="U319" i="56"/>
  <c r="U304" i="56"/>
  <c r="T279" i="56"/>
  <c r="U276" i="56"/>
  <c r="U260" i="56"/>
  <c r="S256" i="56"/>
  <c r="U241" i="56"/>
  <c r="T237" i="56"/>
  <c r="T234" i="56"/>
  <c r="U215" i="56"/>
  <c r="T210" i="56"/>
  <c r="T182" i="56"/>
  <c r="U175" i="56"/>
  <c r="S166" i="56"/>
  <c r="S163" i="56"/>
  <c r="U140" i="56"/>
  <c r="S132" i="56"/>
  <c r="U125" i="56"/>
  <c r="T117" i="56"/>
  <c r="U114" i="56"/>
  <c r="U102" i="56"/>
  <c r="U99" i="56"/>
  <c r="U84" i="56"/>
  <c r="U53" i="56"/>
  <c r="S49" i="56"/>
  <c r="T46" i="56"/>
  <c r="U34" i="56"/>
  <c r="T23" i="56"/>
  <c r="T19" i="56"/>
  <c r="U16" i="56"/>
  <c r="T487" i="56"/>
  <c r="U438" i="56"/>
  <c r="T434" i="56"/>
  <c r="T403" i="56"/>
  <c r="T380" i="56"/>
  <c r="S354" i="56"/>
  <c r="S350" i="56"/>
  <c r="S340" i="56"/>
  <c r="T335" i="56"/>
  <c r="S279" i="56"/>
  <c r="S237" i="56"/>
  <c r="T230" i="56"/>
  <c r="U222" i="56"/>
  <c r="T219" i="56"/>
  <c r="U194" i="56"/>
  <c r="T191" i="56"/>
  <c r="U187" i="56"/>
  <c r="T140" i="56"/>
  <c r="S125" i="56"/>
  <c r="T114" i="56"/>
  <c r="U95" i="56"/>
  <c r="U57" i="56"/>
  <c r="S53" i="56"/>
  <c r="S23" i="56"/>
  <c r="T491" i="56"/>
  <c r="T464" i="56"/>
  <c r="U461" i="56"/>
  <c r="S491" i="56"/>
  <c r="S477" i="56"/>
  <c r="T474" i="56"/>
  <c r="S464" i="56"/>
  <c r="T447" i="56"/>
  <c r="U444" i="56"/>
  <c r="T433" i="56"/>
  <c r="U430" i="56"/>
  <c r="T419" i="56"/>
  <c r="U415" i="56"/>
  <c r="T404" i="56"/>
  <c r="U401" i="56"/>
  <c r="T387" i="56"/>
  <c r="T384" i="56"/>
  <c r="T381" i="56"/>
  <c r="T378" i="56"/>
  <c r="U375" i="56"/>
  <c r="T351" i="56"/>
  <c r="U348" i="56"/>
  <c r="T339" i="56"/>
  <c r="S323" i="56"/>
  <c r="S320" i="56"/>
  <c r="S314" i="56"/>
  <c r="S301" i="56"/>
  <c r="T301" i="56"/>
  <c r="S267" i="56"/>
  <c r="U267" i="56"/>
  <c r="U185" i="56"/>
  <c r="T174" i="56"/>
  <c r="S447" i="56"/>
  <c r="S433" i="56"/>
  <c r="S419" i="56"/>
  <c r="S404" i="56"/>
  <c r="S387" i="56"/>
  <c r="S384" i="56"/>
  <c r="S381" i="56"/>
  <c r="S378" i="56"/>
  <c r="U354" i="56"/>
  <c r="S351" i="56"/>
  <c r="S339" i="56"/>
  <c r="U310" i="56"/>
  <c r="T310" i="56"/>
  <c r="T284" i="56"/>
  <c r="U284" i="56"/>
  <c r="S185" i="56"/>
  <c r="S169" i="56"/>
  <c r="T169" i="56"/>
  <c r="U169" i="56"/>
  <c r="U153" i="56"/>
  <c r="S153" i="56"/>
  <c r="T153" i="56"/>
  <c r="S135" i="56"/>
  <c r="T135" i="56"/>
  <c r="U135" i="56"/>
  <c r="S326" i="56"/>
  <c r="U306" i="56"/>
  <c r="U300" i="56"/>
  <c r="U322" i="56"/>
  <c r="U283" i="56"/>
  <c r="S199" i="56"/>
  <c r="S152" i="56"/>
  <c r="T152" i="56"/>
  <c r="U152" i="56"/>
  <c r="T435" i="56"/>
  <c r="T421" i="56"/>
  <c r="T406" i="56"/>
  <c r="T389" i="56"/>
  <c r="U350" i="56"/>
  <c r="T329" i="56"/>
  <c r="T322" i="56"/>
  <c r="T313" i="56"/>
  <c r="S313" i="56"/>
  <c r="S309" i="56"/>
  <c r="T303" i="56"/>
  <c r="S287" i="56"/>
  <c r="T287" i="56"/>
  <c r="T283" i="56"/>
  <c r="U213" i="56"/>
  <c r="S203" i="56"/>
  <c r="T203" i="56"/>
  <c r="U188" i="56"/>
  <c r="U184" i="56"/>
  <c r="S184" i="56"/>
  <c r="T184" i="56"/>
  <c r="T180" i="56"/>
  <c r="U180" i="56"/>
  <c r="U226" i="56"/>
  <c r="S226" i="56"/>
  <c r="T226" i="56"/>
  <c r="U338" i="56"/>
  <c r="T338" i="56"/>
  <c r="U296" i="56"/>
  <c r="T296" i="56"/>
  <c r="S213" i="56"/>
  <c r="T188" i="56"/>
  <c r="S93" i="56"/>
  <c r="T93" i="56"/>
  <c r="U93" i="56"/>
  <c r="U468" i="56"/>
  <c r="U454" i="56"/>
  <c r="U440" i="56"/>
  <c r="U426" i="56"/>
  <c r="U411" i="56"/>
  <c r="U397" i="56"/>
  <c r="U362" i="56"/>
  <c r="U356" i="56"/>
  <c r="U334" i="56"/>
  <c r="U292" i="56"/>
  <c r="U286" i="56"/>
  <c r="U269" i="56"/>
  <c r="S245" i="56"/>
  <c r="T245" i="56"/>
  <c r="S231" i="56"/>
  <c r="T231" i="56"/>
  <c r="S217" i="56"/>
  <c r="T217" i="56"/>
  <c r="U198" i="56"/>
  <c r="S198" i="56"/>
  <c r="T198" i="56"/>
  <c r="S183" i="56"/>
  <c r="T183" i="56"/>
  <c r="U183" i="56"/>
  <c r="U481" i="56"/>
  <c r="U472" i="55"/>
  <c r="U492" i="56"/>
  <c r="T468" i="56"/>
  <c r="U465" i="56"/>
  <c r="T454" i="56"/>
  <c r="U451" i="56"/>
  <c r="T440" i="56"/>
  <c r="U437" i="56"/>
  <c r="T426" i="56"/>
  <c r="U423" i="56"/>
  <c r="T411" i="56"/>
  <c r="U408" i="56"/>
  <c r="T397" i="56"/>
  <c r="U394" i="56"/>
  <c r="U391" i="56"/>
  <c r="T362" i="56"/>
  <c r="U359" i="56"/>
  <c r="T356" i="56"/>
  <c r="T341" i="56"/>
  <c r="S341" i="56"/>
  <c r="T337" i="56"/>
  <c r="T334" i="56"/>
  <c r="U331" i="56"/>
  <c r="U328" i="56"/>
  <c r="T312" i="56"/>
  <c r="U312" i="56"/>
  <c r="U308" i="56"/>
  <c r="T295" i="56"/>
  <c r="T292" i="56"/>
  <c r="U289" i="56"/>
  <c r="T286" i="56"/>
  <c r="S273" i="56"/>
  <c r="T273" i="56"/>
  <c r="T269" i="56"/>
  <c r="S259" i="56"/>
  <c r="T259" i="56"/>
  <c r="U156" i="56"/>
  <c r="S156" i="56"/>
  <c r="T156" i="56"/>
  <c r="U108" i="56"/>
  <c r="S108" i="56"/>
  <c r="T108" i="56"/>
  <c r="U254" i="56"/>
  <c r="S254" i="56"/>
  <c r="T254" i="56"/>
  <c r="T481" i="56"/>
  <c r="U478" i="56"/>
  <c r="S337" i="56"/>
  <c r="T299" i="56"/>
  <c r="S299" i="56"/>
  <c r="S295" i="56"/>
  <c r="U282" i="56"/>
  <c r="S282" i="56"/>
  <c r="T282" i="56"/>
  <c r="U216" i="56"/>
  <c r="U212" i="56"/>
  <c r="S212" i="56"/>
  <c r="T212" i="56"/>
  <c r="U208" i="56"/>
  <c r="T216" i="56"/>
  <c r="S208" i="56"/>
  <c r="S197" i="56"/>
  <c r="U197" i="56"/>
  <c r="S160" i="56"/>
  <c r="T160" i="56"/>
  <c r="S155" i="56"/>
  <c r="T155" i="56"/>
  <c r="U155" i="56"/>
  <c r="S107" i="56"/>
  <c r="T107" i="56"/>
  <c r="U107" i="56"/>
  <c r="U122" i="56"/>
  <c r="S122" i="56"/>
  <c r="T122" i="56"/>
  <c r="T399" i="56"/>
  <c r="T373" i="56"/>
  <c r="T370" i="56"/>
  <c r="T367" i="56"/>
  <c r="T364" i="56"/>
  <c r="U355" i="56"/>
  <c r="U343" i="56"/>
  <c r="U324" i="56"/>
  <c r="T324" i="56"/>
  <c r="T298" i="56"/>
  <c r="U298" i="56"/>
  <c r="T275" i="56"/>
  <c r="U268" i="56"/>
  <c r="S268" i="56"/>
  <c r="T268" i="56"/>
  <c r="U264" i="56"/>
  <c r="T261" i="56"/>
  <c r="S211" i="56"/>
  <c r="U211" i="56"/>
  <c r="S315" i="56"/>
  <c r="T315" i="56"/>
  <c r="U240" i="56"/>
  <c r="S240" i="56"/>
  <c r="T240" i="56"/>
  <c r="U477" i="56"/>
  <c r="S355" i="56"/>
  <c r="T343" i="56"/>
  <c r="S264" i="56"/>
  <c r="S261" i="56"/>
  <c r="S121" i="56"/>
  <c r="T121" i="56"/>
  <c r="U121" i="56"/>
  <c r="T327" i="56"/>
  <c r="S327" i="56"/>
  <c r="S253" i="56"/>
  <c r="U253" i="56"/>
  <c r="S239" i="56"/>
  <c r="U239" i="56"/>
  <c r="S225" i="56"/>
  <c r="U225" i="56"/>
  <c r="U174" i="56"/>
  <c r="U170" i="56"/>
  <c r="S170" i="56"/>
  <c r="T170" i="56"/>
  <c r="U136" i="56"/>
  <c r="S136" i="56"/>
  <c r="T136" i="56"/>
  <c r="S285" i="56"/>
  <c r="S271" i="56"/>
  <c r="S257" i="56"/>
  <c r="S243" i="56"/>
  <c r="S229" i="56"/>
  <c r="S215" i="56"/>
  <c r="S201" i="56"/>
  <c r="S187" i="56"/>
  <c r="S173" i="56"/>
  <c r="S159" i="56"/>
  <c r="S139" i="56"/>
  <c r="T94" i="56"/>
  <c r="T80" i="56"/>
  <c r="T66" i="56"/>
  <c r="T52" i="56"/>
  <c r="T38" i="56"/>
  <c r="T24" i="56"/>
  <c r="U21" i="56"/>
  <c r="T10" i="56"/>
  <c r="T4" i="56"/>
  <c r="S94" i="56"/>
  <c r="S80" i="56"/>
  <c r="S66" i="56"/>
  <c r="S52" i="56"/>
  <c r="S38" i="56"/>
  <c r="S24" i="56"/>
  <c r="S10" i="56"/>
  <c r="U270" i="56"/>
  <c r="U256" i="56"/>
  <c r="U242" i="56"/>
  <c r="U228" i="56"/>
  <c r="U214" i="56"/>
  <c r="U200" i="56"/>
  <c r="T189" i="56"/>
  <c r="U186" i="56"/>
  <c r="T175" i="56"/>
  <c r="U172" i="56"/>
  <c r="T161" i="56"/>
  <c r="U158" i="56"/>
  <c r="T141" i="56"/>
  <c r="U138" i="56"/>
  <c r="T127" i="56"/>
  <c r="U124" i="56"/>
  <c r="T113" i="56"/>
  <c r="U110" i="56"/>
  <c r="T99" i="56"/>
  <c r="U96" i="56"/>
  <c r="T85" i="56"/>
  <c r="U82" i="56"/>
  <c r="T71" i="56"/>
  <c r="U68" i="56"/>
  <c r="T57" i="56"/>
  <c r="U54" i="56"/>
  <c r="T43" i="56"/>
  <c r="U40" i="56"/>
  <c r="T29" i="56"/>
  <c r="U26" i="56"/>
  <c r="T15" i="56"/>
  <c r="T12" i="56"/>
  <c r="U9" i="56"/>
  <c r="T6" i="56"/>
  <c r="U3" i="56"/>
  <c r="U166" i="56"/>
  <c r="U149" i="56"/>
  <c r="U132" i="56"/>
  <c r="U118" i="56"/>
  <c r="U104" i="56"/>
  <c r="U90" i="56"/>
  <c r="U76" i="56"/>
  <c r="U62" i="56"/>
  <c r="T9" i="56"/>
  <c r="T3" i="56"/>
  <c r="T76" i="56"/>
  <c r="T62" i="56"/>
  <c r="U70" i="56"/>
  <c r="U56" i="56"/>
  <c r="U42" i="56"/>
  <c r="U28" i="56"/>
  <c r="T84" i="56"/>
  <c r="T70" i="56"/>
  <c r="T56" i="56"/>
  <c r="T42" i="56"/>
  <c r="U39" i="56"/>
  <c r="T28" i="56"/>
  <c r="U25" i="56"/>
  <c r="U120" i="56"/>
  <c r="U106" i="56"/>
  <c r="U92" i="56"/>
  <c r="U78" i="56"/>
  <c r="U64" i="56"/>
  <c r="U50" i="56"/>
  <c r="U36" i="56"/>
  <c r="U22" i="56"/>
  <c r="T11" i="56"/>
  <c r="U8" i="56"/>
  <c r="T5" i="56"/>
  <c r="U2" i="56"/>
  <c r="T22" i="56"/>
  <c r="T8" i="56"/>
  <c r="T2" i="56"/>
  <c r="U257" i="56"/>
  <c r="S482" i="55"/>
  <c r="S475" i="55"/>
  <c r="T477" i="55"/>
  <c r="S476" i="55"/>
  <c r="U481" i="55"/>
  <c r="U482" i="55"/>
  <c r="U475" i="55"/>
  <c r="U479" i="55"/>
  <c r="U478" i="55"/>
  <c r="T473" i="55"/>
  <c r="S473" i="55"/>
  <c r="F29" i="23"/>
  <c r="G29" i="23"/>
  <c r="C29" i="25"/>
  <c r="F29" i="25"/>
  <c r="C29" i="23"/>
  <c r="G29" i="25"/>
  <c r="U471" i="55"/>
  <c r="U474" i="55"/>
  <c r="T471" i="55"/>
  <c r="T474" i="55"/>
  <c r="U477" i="55"/>
  <c r="S479" i="55"/>
  <c r="S470" i="55"/>
  <c r="U480" i="55"/>
  <c r="T480" i="55"/>
  <c r="T481" i="55"/>
  <c r="U476" i="55"/>
  <c r="U470" i="55"/>
  <c r="P3" i="55"/>
  <c r="P4" i="55"/>
  <c r="P5" i="55"/>
  <c r="P6" i="55"/>
  <c r="P7" i="55"/>
  <c r="P8" i="55"/>
  <c r="P9" i="55"/>
  <c r="P10" i="55"/>
  <c r="P11" i="55"/>
  <c r="P12" i="55"/>
  <c r="P13" i="55"/>
  <c r="P14" i="55"/>
  <c r="P15" i="55"/>
  <c r="P16" i="55"/>
  <c r="P17" i="55"/>
  <c r="P18" i="55"/>
  <c r="P19" i="55"/>
  <c r="P20" i="55"/>
  <c r="P21" i="55"/>
  <c r="P22" i="55"/>
  <c r="P23" i="55"/>
  <c r="P24" i="55"/>
  <c r="P25" i="55"/>
  <c r="P26" i="55"/>
  <c r="P27" i="55"/>
  <c r="P28" i="55"/>
  <c r="P29" i="55"/>
  <c r="P30" i="55"/>
  <c r="P31" i="55"/>
  <c r="P32" i="55"/>
  <c r="P33" i="55"/>
  <c r="P34" i="55"/>
  <c r="P35" i="55"/>
  <c r="P36" i="55"/>
  <c r="P37" i="55"/>
  <c r="P38" i="55"/>
  <c r="P39" i="55"/>
  <c r="P40" i="55"/>
  <c r="P41" i="55"/>
  <c r="P42" i="55"/>
  <c r="P43" i="55"/>
  <c r="P44" i="55"/>
  <c r="P45" i="55"/>
  <c r="P46" i="55"/>
  <c r="P47" i="55"/>
  <c r="P48" i="55"/>
  <c r="P49" i="55"/>
  <c r="P50" i="55"/>
  <c r="P51" i="55"/>
  <c r="P52" i="55"/>
  <c r="P53" i="55"/>
  <c r="P54" i="55"/>
  <c r="P55" i="55"/>
  <c r="P56" i="55"/>
  <c r="P57" i="55"/>
  <c r="P58" i="55"/>
  <c r="P59" i="55"/>
  <c r="P60" i="55"/>
  <c r="P61" i="55"/>
  <c r="P62" i="55"/>
  <c r="P63" i="55"/>
  <c r="P64" i="55"/>
  <c r="P65" i="55"/>
  <c r="P66" i="55"/>
  <c r="P67" i="55"/>
  <c r="P68" i="55"/>
  <c r="P69" i="55"/>
  <c r="P70" i="55"/>
  <c r="P71" i="55"/>
  <c r="P72" i="55"/>
  <c r="P73" i="55"/>
  <c r="P74" i="55"/>
  <c r="P75" i="55"/>
  <c r="P76" i="55"/>
  <c r="P77" i="55"/>
  <c r="P78" i="55"/>
  <c r="P79" i="55"/>
  <c r="P80" i="55"/>
  <c r="P81" i="55"/>
  <c r="P82" i="55"/>
  <c r="P83" i="55"/>
  <c r="P84" i="55"/>
  <c r="P85" i="55"/>
  <c r="P86" i="55"/>
  <c r="P87" i="55"/>
  <c r="P88" i="55"/>
  <c r="P89" i="55"/>
  <c r="P90" i="55"/>
  <c r="P91" i="55"/>
  <c r="P92" i="55"/>
  <c r="P93" i="55"/>
  <c r="P94" i="55"/>
  <c r="P95" i="55"/>
  <c r="P96" i="55"/>
  <c r="P97" i="55"/>
  <c r="P98" i="55"/>
  <c r="P99" i="55"/>
  <c r="P100" i="55"/>
  <c r="P101" i="55"/>
  <c r="P102" i="55"/>
  <c r="P103" i="55"/>
  <c r="P104" i="55"/>
  <c r="P105" i="55"/>
  <c r="P106" i="55"/>
  <c r="P107" i="55"/>
  <c r="P108" i="55"/>
  <c r="P109" i="55"/>
  <c r="P110" i="55"/>
  <c r="P111" i="55"/>
  <c r="P112" i="55"/>
  <c r="P113" i="55"/>
  <c r="P114" i="55"/>
  <c r="P115" i="55"/>
  <c r="P116" i="55"/>
  <c r="P117" i="55"/>
  <c r="P118" i="55"/>
  <c r="P119" i="55"/>
  <c r="P120" i="55"/>
  <c r="P121" i="55"/>
  <c r="P122" i="55"/>
  <c r="P123" i="55"/>
  <c r="P124" i="55"/>
  <c r="P125" i="55"/>
  <c r="P126" i="55"/>
  <c r="P127" i="55"/>
  <c r="P128" i="55"/>
  <c r="P129" i="55"/>
  <c r="P130" i="55"/>
  <c r="P131" i="55"/>
  <c r="P132" i="55"/>
  <c r="P133" i="55"/>
  <c r="P134" i="55"/>
  <c r="P135" i="55"/>
  <c r="P136" i="55"/>
  <c r="P137" i="55"/>
  <c r="P138" i="55"/>
  <c r="P139" i="55"/>
  <c r="P140" i="55"/>
  <c r="P141" i="55"/>
  <c r="P142" i="55"/>
  <c r="P143" i="55"/>
  <c r="P144" i="55"/>
  <c r="P145" i="55"/>
  <c r="P146" i="55"/>
  <c r="P147" i="55"/>
  <c r="P148" i="55"/>
  <c r="P149" i="55"/>
  <c r="P150" i="55"/>
  <c r="P151" i="55"/>
  <c r="P152" i="55"/>
  <c r="P153" i="55"/>
  <c r="P154" i="55"/>
  <c r="P155" i="55"/>
  <c r="P156" i="55"/>
  <c r="P157" i="55"/>
  <c r="P158" i="55"/>
  <c r="P159" i="55"/>
  <c r="P160" i="55"/>
  <c r="P161" i="55"/>
  <c r="P162" i="55"/>
  <c r="P163" i="55"/>
  <c r="P164" i="55"/>
  <c r="P165" i="55"/>
  <c r="P166" i="55"/>
  <c r="P167" i="55"/>
  <c r="P168" i="55"/>
  <c r="P169" i="55"/>
  <c r="P170" i="55"/>
  <c r="P171" i="55"/>
  <c r="P172" i="55"/>
  <c r="P173" i="55"/>
  <c r="P174" i="55"/>
  <c r="P175" i="55"/>
  <c r="P176" i="55"/>
  <c r="P177" i="55"/>
  <c r="P178" i="55"/>
  <c r="P179" i="55"/>
  <c r="P180" i="55"/>
  <c r="P181" i="55"/>
  <c r="P182" i="55"/>
  <c r="P183" i="55"/>
  <c r="P184" i="55"/>
  <c r="P185" i="55"/>
  <c r="P186" i="55"/>
  <c r="P187" i="55"/>
  <c r="P188" i="55"/>
  <c r="P189" i="55"/>
  <c r="P190" i="55"/>
  <c r="P191" i="55"/>
  <c r="P192" i="55"/>
  <c r="P193" i="55"/>
  <c r="P194" i="55"/>
  <c r="P195" i="55"/>
  <c r="P196" i="55"/>
  <c r="P197" i="55"/>
  <c r="P198" i="55"/>
  <c r="P199" i="55"/>
  <c r="P200" i="55"/>
  <c r="P201" i="55"/>
  <c r="P202" i="55"/>
  <c r="P203" i="55"/>
  <c r="P204" i="55"/>
  <c r="P205" i="55"/>
  <c r="P206" i="55"/>
  <c r="P207" i="55"/>
  <c r="P208" i="55"/>
  <c r="P209" i="55"/>
  <c r="P210" i="55"/>
  <c r="P211" i="55"/>
  <c r="P212" i="55"/>
  <c r="P213" i="55"/>
  <c r="P214" i="55"/>
  <c r="P215" i="55"/>
  <c r="P216" i="55"/>
  <c r="P217" i="55"/>
  <c r="P218" i="55"/>
  <c r="P219" i="55"/>
  <c r="P220" i="55"/>
  <c r="P221" i="55"/>
  <c r="P222" i="55"/>
  <c r="P223" i="55"/>
  <c r="P224" i="55"/>
  <c r="P225" i="55"/>
  <c r="P226" i="55"/>
  <c r="P227" i="55"/>
  <c r="P228" i="55"/>
  <c r="P229" i="55"/>
  <c r="P230" i="55"/>
  <c r="P231" i="55"/>
  <c r="P232" i="55"/>
  <c r="P233" i="55"/>
  <c r="P234" i="55"/>
  <c r="P235" i="55"/>
  <c r="P236" i="55"/>
  <c r="P237" i="55"/>
  <c r="P238" i="55"/>
  <c r="P239" i="55"/>
  <c r="P240" i="55"/>
  <c r="P241" i="55"/>
  <c r="P242" i="55"/>
  <c r="P243" i="55"/>
  <c r="P244" i="55"/>
  <c r="P245" i="55"/>
  <c r="P246" i="55"/>
  <c r="P247" i="55"/>
  <c r="P248" i="55"/>
  <c r="P249" i="55"/>
  <c r="P250" i="55"/>
  <c r="P251" i="55"/>
  <c r="P252" i="55"/>
  <c r="P253" i="55"/>
  <c r="P254" i="55"/>
  <c r="P255" i="55"/>
  <c r="P256" i="55"/>
  <c r="P257" i="55"/>
  <c r="P258" i="55"/>
  <c r="P259" i="55"/>
  <c r="P260" i="55"/>
  <c r="P261" i="55"/>
  <c r="P262" i="55"/>
  <c r="P263" i="55"/>
  <c r="P264" i="55"/>
  <c r="P265" i="55"/>
  <c r="P266" i="55"/>
  <c r="P267" i="55"/>
  <c r="P268" i="55"/>
  <c r="P269" i="55"/>
  <c r="P270" i="55"/>
  <c r="P271" i="55"/>
  <c r="P272" i="55"/>
  <c r="P273" i="55"/>
  <c r="P274" i="55"/>
  <c r="P275" i="55"/>
  <c r="P276" i="55"/>
  <c r="P277" i="55"/>
  <c r="P278" i="55"/>
  <c r="P279" i="55"/>
  <c r="P280" i="55"/>
  <c r="P281" i="55"/>
  <c r="P282" i="55"/>
  <c r="P283" i="55"/>
  <c r="P284" i="55"/>
  <c r="P285" i="55"/>
  <c r="P286" i="55"/>
  <c r="P287" i="55"/>
  <c r="P288" i="55"/>
  <c r="P289" i="55"/>
  <c r="P290" i="55"/>
  <c r="P291" i="55"/>
  <c r="P292" i="55"/>
  <c r="P293" i="55"/>
  <c r="P294" i="55"/>
  <c r="P295" i="55"/>
  <c r="P296" i="55"/>
  <c r="P297" i="55"/>
  <c r="P298" i="55"/>
  <c r="P299" i="55"/>
  <c r="P300" i="55"/>
  <c r="P301" i="55"/>
  <c r="P302" i="55"/>
  <c r="P303" i="55"/>
  <c r="P304" i="55"/>
  <c r="P305" i="55"/>
  <c r="P306" i="55"/>
  <c r="P307" i="55"/>
  <c r="P308" i="55"/>
  <c r="P309" i="55"/>
  <c r="P310" i="55"/>
  <c r="P311" i="55"/>
  <c r="P312" i="55"/>
  <c r="P313" i="55"/>
  <c r="P314" i="55"/>
  <c r="P315" i="55"/>
  <c r="P316" i="55"/>
  <c r="P317" i="55"/>
  <c r="P318" i="55"/>
  <c r="P319" i="55"/>
  <c r="P320" i="55"/>
  <c r="P321" i="55"/>
  <c r="P322" i="55"/>
  <c r="P323" i="55"/>
  <c r="P324" i="55"/>
  <c r="P325" i="55"/>
  <c r="P326" i="55"/>
  <c r="P327" i="55"/>
  <c r="P328" i="55"/>
  <c r="P329" i="55"/>
  <c r="P330" i="55"/>
  <c r="P331" i="55"/>
  <c r="P332" i="55"/>
  <c r="P333" i="55"/>
  <c r="P334" i="55"/>
  <c r="P335" i="55"/>
  <c r="P336" i="55"/>
  <c r="P337" i="55"/>
  <c r="P338" i="55"/>
  <c r="P339" i="55"/>
  <c r="P340" i="55"/>
  <c r="P341" i="55"/>
  <c r="P342" i="55"/>
  <c r="P343" i="55"/>
  <c r="P344" i="55"/>
  <c r="P345" i="55"/>
  <c r="P346" i="55"/>
  <c r="P347" i="55"/>
  <c r="P348" i="55"/>
  <c r="P349" i="55"/>
  <c r="P350" i="55"/>
  <c r="P351" i="55"/>
  <c r="P352" i="55"/>
  <c r="P353" i="55"/>
  <c r="P354" i="55"/>
  <c r="P355" i="55"/>
  <c r="P356" i="55"/>
  <c r="P357" i="55"/>
  <c r="P358" i="55"/>
  <c r="P359" i="55"/>
  <c r="P360" i="55"/>
  <c r="P361" i="55"/>
  <c r="P362" i="55"/>
  <c r="P363" i="55"/>
  <c r="P364" i="55"/>
  <c r="P365" i="55"/>
  <c r="P366" i="55"/>
  <c r="P367" i="55"/>
  <c r="P368" i="55"/>
  <c r="P369" i="55"/>
  <c r="P370" i="55"/>
  <c r="P371" i="55"/>
  <c r="P372" i="55"/>
  <c r="P373" i="55"/>
  <c r="P374" i="55"/>
  <c r="P375" i="55"/>
  <c r="P376" i="55"/>
  <c r="P377" i="55"/>
  <c r="P378" i="55"/>
  <c r="P379" i="55"/>
  <c r="P380" i="55"/>
  <c r="P381" i="55"/>
  <c r="P382" i="55"/>
  <c r="P383" i="55"/>
  <c r="P384" i="55"/>
  <c r="P385" i="55"/>
  <c r="P386" i="55"/>
  <c r="P387" i="55"/>
  <c r="P388" i="55"/>
  <c r="P389" i="55"/>
  <c r="P390" i="55"/>
  <c r="P391" i="55"/>
  <c r="P392" i="55"/>
  <c r="P393" i="55"/>
  <c r="P394" i="55"/>
  <c r="P395" i="55"/>
  <c r="P396" i="55"/>
  <c r="P397" i="55"/>
  <c r="P398" i="55"/>
  <c r="P399" i="55"/>
  <c r="P400" i="55"/>
  <c r="P401" i="55"/>
  <c r="P402" i="55"/>
  <c r="P403" i="55"/>
  <c r="P404" i="55"/>
  <c r="P405" i="55"/>
  <c r="P406" i="55"/>
  <c r="P407" i="55"/>
  <c r="P408" i="55"/>
  <c r="P409" i="55"/>
  <c r="P410" i="55"/>
  <c r="P411" i="55"/>
  <c r="P412" i="55"/>
  <c r="P413" i="55"/>
  <c r="P414" i="55"/>
  <c r="P415" i="55"/>
  <c r="P417" i="55"/>
  <c r="P418" i="55"/>
  <c r="P419" i="55"/>
  <c r="P420" i="55"/>
  <c r="P421" i="55"/>
  <c r="P422" i="55"/>
  <c r="P423" i="55"/>
  <c r="P424" i="55"/>
  <c r="P425" i="55"/>
  <c r="P426" i="55"/>
  <c r="P427" i="55"/>
  <c r="P428" i="55"/>
  <c r="P429" i="55"/>
  <c r="P430" i="55"/>
  <c r="P431" i="55"/>
  <c r="P432" i="55"/>
  <c r="P433" i="55"/>
  <c r="P434" i="55"/>
  <c r="P435" i="55"/>
  <c r="P436" i="55"/>
  <c r="P437" i="55"/>
  <c r="P438" i="55"/>
  <c r="P439" i="55"/>
  <c r="P440" i="55"/>
  <c r="P441" i="55"/>
  <c r="P442" i="55"/>
  <c r="P443" i="55"/>
  <c r="P444" i="55"/>
  <c r="P445" i="55"/>
  <c r="P446" i="55"/>
  <c r="P447" i="55"/>
  <c r="P448" i="55"/>
  <c r="P449" i="55"/>
  <c r="P450" i="55"/>
  <c r="P451" i="55"/>
  <c r="P452" i="55"/>
  <c r="P453" i="55"/>
  <c r="P454" i="55"/>
  <c r="P455" i="55"/>
  <c r="P456" i="55"/>
  <c r="P457" i="55"/>
  <c r="P458" i="55"/>
  <c r="P459" i="55"/>
  <c r="P460" i="55"/>
  <c r="P461" i="55"/>
  <c r="P462" i="55"/>
  <c r="P463" i="55"/>
  <c r="P464" i="55"/>
  <c r="P465" i="55"/>
  <c r="P466" i="55"/>
  <c r="P467" i="55"/>
  <c r="P468" i="55"/>
  <c r="P469" i="55"/>
  <c r="P470" i="55"/>
  <c r="P471" i="55"/>
  <c r="P472" i="55"/>
  <c r="P473" i="55"/>
  <c r="P474" i="55"/>
  <c r="P475" i="55"/>
  <c r="P476" i="55"/>
  <c r="P477" i="55"/>
  <c r="P478" i="55"/>
  <c r="P479" i="55"/>
  <c r="P480" i="55"/>
  <c r="P481" i="55"/>
  <c r="P482" i="55"/>
  <c r="P2" i="55"/>
  <c r="P3" i="54"/>
  <c r="P4" i="54"/>
  <c r="P5" i="54"/>
  <c r="P6" i="54"/>
  <c r="P7" i="54"/>
  <c r="P8" i="54"/>
  <c r="P9" i="54"/>
  <c r="P10" i="54"/>
  <c r="P11" i="54"/>
  <c r="P12" i="54"/>
  <c r="P13" i="54"/>
  <c r="P14" i="54"/>
  <c r="P15" i="54"/>
  <c r="P16" i="54"/>
  <c r="P17" i="54"/>
  <c r="P18" i="54"/>
  <c r="P19" i="54"/>
  <c r="P20" i="54"/>
  <c r="P21" i="54"/>
  <c r="P22" i="54"/>
  <c r="P23" i="54"/>
  <c r="P24" i="54"/>
  <c r="P25" i="54"/>
  <c r="P26" i="54"/>
  <c r="P27" i="54"/>
  <c r="P28" i="54"/>
  <c r="P29" i="54"/>
  <c r="P30" i="54"/>
  <c r="P31" i="54"/>
  <c r="P32" i="54"/>
  <c r="P33" i="54"/>
  <c r="P34" i="54"/>
  <c r="P35" i="54"/>
  <c r="P36" i="54"/>
  <c r="P37" i="54"/>
  <c r="P38" i="54"/>
  <c r="P39" i="54"/>
  <c r="P40" i="54"/>
  <c r="P41" i="54"/>
  <c r="P42" i="54"/>
  <c r="P43" i="54"/>
  <c r="P44" i="54"/>
  <c r="P45" i="54"/>
  <c r="P46" i="54"/>
  <c r="P47" i="54"/>
  <c r="P48" i="54"/>
  <c r="P49" i="54"/>
  <c r="P50" i="54"/>
  <c r="P51" i="54"/>
  <c r="P52" i="54"/>
  <c r="P53" i="54"/>
  <c r="P54" i="54"/>
  <c r="P55" i="54"/>
  <c r="P56" i="54"/>
  <c r="P57" i="54"/>
  <c r="P58" i="54"/>
  <c r="P59" i="54"/>
  <c r="P60" i="54"/>
  <c r="P61" i="54"/>
  <c r="P62" i="54"/>
  <c r="P63" i="54"/>
  <c r="P64" i="54"/>
  <c r="P65" i="54"/>
  <c r="P66" i="54"/>
  <c r="P67" i="54"/>
  <c r="P68" i="54"/>
  <c r="P69" i="54"/>
  <c r="P70" i="54"/>
  <c r="P71" i="54"/>
  <c r="P72" i="54"/>
  <c r="P73" i="54"/>
  <c r="P74" i="54"/>
  <c r="P75" i="54"/>
  <c r="P76" i="54"/>
  <c r="P77" i="54"/>
  <c r="P78" i="54"/>
  <c r="P79" i="54"/>
  <c r="P80" i="54"/>
  <c r="P81" i="54"/>
  <c r="P82" i="54"/>
  <c r="P83" i="54"/>
  <c r="P84" i="54"/>
  <c r="P85" i="54"/>
  <c r="P86" i="54"/>
  <c r="P87" i="54"/>
  <c r="P88" i="54"/>
  <c r="P89" i="54"/>
  <c r="P90" i="54"/>
  <c r="P91" i="54"/>
  <c r="P92" i="54"/>
  <c r="P93" i="54"/>
  <c r="P94" i="54"/>
  <c r="P95" i="54"/>
  <c r="P96" i="54"/>
  <c r="P97" i="54"/>
  <c r="P98" i="54"/>
  <c r="P99" i="54"/>
  <c r="P100" i="54"/>
  <c r="P101" i="54"/>
  <c r="P102" i="54"/>
  <c r="P103" i="54"/>
  <c r="P104" i="54"/>
  <c r="P105" i="54"/>
  <c r="P106" i="54"/>
  <c r="P107" i="54"/>
  <c r="P108" i="54"/>
  <c r="P109" i="54"/>
  <c r="P110" i="54"/>
  <c r="P111" i="54"/>
  <c r="P112" i="54"/>
  <c r="P113" i="54"/>
  <c r="P114" i="54"/>
  <c r="P115" i="54"/>
  <c r="P116" i="54"/>
  <c r="P117" i="54"/>
  <c r="P118" i="54"/>
  <c r="P119" i="54"/>
  <c r="P120" i="54"/>
  <c r="P121" i="54"/>
  <c r="P122" i="54"/>
  <c r="P123" i="54"/>
  <c r="P124" i="54"/>
  <c r="P125" i="54"/>
  <c r="P126" i="54"/>
  <c r="P127" i="54"/>
  <c r="P128" i="54"/>
  <c r="P129" i="54"/>
  <c r="P130" i="54"/>
  <c r="P131" i="54"/>
  <c r="P132" i="54"/>
  <c r="P133" i="54"/>
  <c r="P134" i="54"/>
  <c r="P135" i="54"/>
  <c r="P136" i="54"/>
  <c r="P137" i="54"/>
  <c r="P138" i="54"/>
  <c r="P139" i="54"/>
  <c r="P140" i="54"/>
  <c r="P141" i="54"/>
  <c r="P142" i="54"/>
  <c r="P143" i="54"/>
  <c r="P144" i="54"/>
  <c r="P145" i="54"/>
  <c r="P146" i="54"/>
  <c r="P147" i="54"/>
  <c r="P148" i="54"/>
  <c r="P149" i="54"/>
  <c r="P150" i="54"/>
  <c r="P151" i="54"/>
  <c r="P152" i="54"/>
  <c r="P153" i="54"/>
  <c r="P154" i="54"/>
  <c r="P155" i="54"/>
  <c r="P156" i="54"/>
  <c r="P157" i="54"/>
  <c r="P158" i="54"/>
  <c r="P159" i="54"/>
  <c r="P160" i="54"/>
  <c r="P161" i="54"/>
  <c r="P162" i="54"/>
  <c r="P163" i="54"/>
  <c r="P164" i="54"/>
  <c r="P165" i="54"/>
  <c r="P166" i="54"/>
  <c r="P167" i="54"/>
  <c r="P168" i="54"/>
  <c r="P169" i="54"/>
  <c r="P170" i="54"/>
  <c r="P171" i="54"/>
  <c r="P172" i="54"/>
  <c r="P173" i="54"/>
  <c r="P174" i="54"/>
  <c r="P175" i="54"/>
  <c r="P176" i="54"/>
  <c r="P177" i="54"/>
  <c r="P178" i="54"/>
  <c r="P179" i="54"/>
  <c r="P180" i="54"/>
  <c r="P181" i="54"/>
  <c r="P182" i="54"/>
  <c r="P183" i="54"/>
  <c r="P184" i="54"/>
  <c r="P185" i="54"/>
  <c r="P186" i="54"/>
  <c r="P187" i="54"/>
  <c r="P188" i="54"/>
  <c r="P189" i="54"/>
  <c r="P190" i="54"/>
  <c r="P191" i="54"/>
  <c r="P192" i="54"/>
  <c r="P193" i="54"/>
  <c r="P194" i="54"/>
  <c r="P195" i="54"/>
  <c r="P196" i="54"/>
  <c r="P197" i="54"/>
  <c r="P198" i="54"/>
  <c r="P199" i="54"/>
  <c r="P200" i="54"/>
  <c r="P201" i="54"/>
  <c r="P202" i="54"/>
  <c r="P203" i="54"/>
  <c r="P204" i="54"/>
  <c r="P205" i="54"/>
  <c r="P206" i="54"/>
  <c r="P207" i="54"/>
  <c r="P208" i="54"/>
  <c r="P209" i="54"/>
  <c r="P210" i="54"/>
  <c r="P211" i="54"/>
  <c r="P212" i="54"/>
  <c r="P213" i="54"/>
  <c r="P214" i="54"/>
  <c r="P215" i="54"/>
  <c r="P216" i="54"/>
  <c r="P217" i="54"/>
  <c r="P218" i="54"/>
  <c r="P219" i="54"/>
  <c r="P220" i="54"/>
  <c r="P221" i="54"/>
  <c r="P222" i="54"/>
  <c r="P223" i="54"/>
  <c r="P224" i="54"/>
  <c r="P225" i="54"/>
  <c r="P226" i="54"/>
  <c r="P227" i="54"/>
  <c r="P228" i="54"/>
  <c r="P229" i="54"/>
  <c r="P230" i="54"/>
  <c r="P231" i="54"/>
  <c r="P232" i="54"/>
  <c r="P233" i="54"/>
  <c r="P234" i="54"/>
  <c r="P235" i="54"/>
  <c r="P236" i="54"/>
  <c r="P237" i="54"/>
  <c r="P238" i="54"/>
  <c r="P239" i="54"/>
  <c r="P240" i="54"/>
  <c r="P241" i="54"/>
  <c r="P242" i="54"/>
  <c r="P243" i="54"/>
  <c r="P244" i="54"/>
  <c r="P245" i="54"/>
  <c r="P246" i="54"/>
  <c r="P247" i="54"/>
  <c r="P248" i="54"/>
  <c r="P249" i="54"/>
  <c r="P250" i="54"/>
  <c r="P251" i="54"/>
  <c r="P252" i="54"/>
  <c r="P253" i="54"/>
  <c r="P254" i="54"/>
  <c r="P255" i="54"/>
  <c r="P256" i="54"/>
  <c r="P257" i="54"/>
  <c r="P258" i="54"/>
  <c r="P259" i="54"/>
  <c r="P260" i="54"/>
  <c r="P261" i="54"/>
  <c r="P262" i="54"/>
  <c r="P263" i="54"/>
  <c r="P264" i="54"/>
  <c r="P265" i="54"/>
  <c r="P266" i="54"/>
  <c r="P267" i="54"/>
  <c r="P268" i="54"/>
  <c r="P269" i="54"/>
  <c r="P270" i="54"/>
  <c r="P271" i="54"/>
  <c r="P272" i="54"/>
  <c r="P273" i="54"/>
  <c r="P274" i="54"/>
  <c r="P275" i="54"/>
  <c r="P276" i="54"/>
  <c r="P277" i="54"/>
  <c r="P278" i="54"/>
  <c r="P279" i="54"/>
  <c r="P280" i="54"/>
  <c r="P281" i="54"/>
  <c r="P282" i="54"/>
  <c r="P283" i="54"/>
  <c r="P284" i="54"/>
  <c r="P285" i="54"/>
  <c r="P286" i="54"/>
  <c r="P287" i="54"/>
  <c r="P288" i="54"/>
  <c r="P289" i="54"/>
  <c r="P290" i="54"/>
  <c r="P291" i="54"/>
  <c r="P292" i="54"/>
  <c r="P293" i="54"/>
  <c r="P294" i="54"/>
  <c r="P295" i="54"/>
  <c r="P296" i="54"/>
  <c r="P297" i="54"/>
  <c r="P298" i="54"/>
  <c r="P299" i="54"/>
  <c r="P300" i="54"/>
  <c r="P301" i="54"/>
  <c r="P302" i="54"/>
  <c r="P303" i="54"/>
  <c r="P304" i="54"/>
  <c r="P305" i="54"/>
  <c r="P306" i="54"/>
  <c r="P307" i="54"/>
  <c r="P308" i="54"/>
  <c r="P309" i="54"/>
  <c r="P310" i="54"/>
  <c r="P311" i="54"/>
  <c r="P312" i="54"/>
  <c r="P313" i="54"/>
  <c r="P314" i="54"/>
  <c r="P315" i="54"/>
  <c r="P316" i="54"/>
  <c r="P317" i="54"/>
  <c r="P318" i="54"/>
  <c r="P319" i="54"/>
  <c r="P320" i="54"/>
  <c r="P321" i="54"/>
  <c r="P322" i="54"/>
  <c r="P323" i="54"/>
  <c r="P324" i="54"/>
  <c r="P325" i="54"/>
  <c r="P326" i="54"/>
  <c r="P327" i="54"/>
  <c r="P328" i="54"/>
  <c r="P329" i="54"/>
  <c r="P330" i="54"/>
  <c r="P331" i="54"/>
  <c r="P332" i="54"/>
  <c r="P333" i="54"/>
  <c r="P334" i="54"/>
  <c r="P335" i="54"/>
  <c r="P336" i="54"/>
  <c r="P337" i="54"/>
  <c r="P338" i="54"/>
  <c r="P339" i="54"/>
  <c r="P340" i="54"/>
  <c r="P341" i="54"/>
  <c r="P342" i="54"/>
  <c r="P343" i="54"/>
  <c r="P344" i="54"/>
  <c r="P345" i="54"/>
  <c r="P346" i="54"/>
  <c r="P347" i="54"/>
  <c r="P348" i="54"/>
  <c r="P349" i="54"/>
  <c r="P350" i="54"/>
  <c r="P351" i="54"/>
  <c r="P352" i="54"/>
  <c r="P353" i="54"/>
  <c r="P354" i="54"/>
  <c r="P355" i="54"/>
  <c r="P356" i="54"/>
  <c r="P357" i="54"/>
  <c r="P358" i="54"/>
  <c r="P359" i="54"/>
  <c r="P360" i="54"/>
  <c r="P361" i="54"/>
  <c r="P362" i="54"/>
  <c r="P363" i="54"/>
  <c r="P364" i="54"/>
  <c r="P365" i="54"/>
  <c r="P366" i="54"/>
  <c r="P367" i="54"/>
  <c r="P368" i="54"/>
  <c r="P369" i="54"/>
  <c r="P370" i="54"/>
  <c r="P371" i="54"/>
  <c r="P372" i="54"/>
  <c r="P373" i="54"/>
  <c r="P374" i="54"/>
  <c r="P375" i="54"/>
  <c r="P376" i="54"/>
  <c r="P377" i="54"/>
  <c r="P378" i="54"/>
  <c r="P379" i="54"/>
  <c r="P380" i="54"/>
  <c r="P381" i="54"/>
  <c r="P382" i="54"/>
  <c r="P383" i="54"/>
  <c r="P384" i="54"/>
  <c r="P385" i="54"/>
  <c r="P386" i="54"/>
  <c r="P387" i="54"/>
  <c r="P388" i="54"/>
  <c r="P389" i="54"/>
  <c r="P390" i="54"/>
  <c r="P391" i="54"/>
  <c r="P392" i="54"/>
  <c r="P393" i="54"/>
  <c r="P394" i="54"/>
  <c r="P395" i="54"/>
  <c r="P396" i="54"/>
  <c r="P397" i="54"/>
  <c r="P398" i="54"/>
  <c r="P399" i="54"/>
  <c r="P400" i="54"/>
  <c r="P401" i="54"/>
  <c r="P402" i="54"/>
  <c r="P403" i="54"/>
  <c r="P404" i="54"/>
  <c r="P405" i="54"/>
  <c r="P406" i="54"/>
  <c r="P407" i="54"/>
  <c r="P408" i="54"/>
  <c r="P409" i="54"/>
  <c r="P410" i="54"/>
  <c r="P411" i="54"/>
  <c r="P412" i="54"/>
  <c r="P413" i="54"/>
  <c r="P414" i="54"/>
  <c r="P415" i="54"/>
  <c r="P417" i="54"/>
  <c r="P418" i="54"/>
  <c r="P419" i="54"/>
  <c r="P420" i="54"/>
  <c r="P421" i="54"/>
  <c r="P422" i="54"/>
  <c r="P423" i="54"/>
  <c r="P424" i="54"/>
  <c r="P425" i="54"/>
  <c r="P426" i="54"/>
  <c r="P427" i="54"/>
  <c r="P428" i="54"/>
  <c r="P429" i="54"/>
  <c r="P430" i="54"/>
  <c r="P431" i="54"/>
  <c r="P432" i="54"/>
  <c r="P433" i="54"/>
  <c r="P434" i="54"/>
  <c r="P435" i="54"/>
  <c r="P436" i="54"/>
  <c r="P437" i="54"/>
  <c r="P438" i="54"/>
  <c r="P439" i="54"/>
  <c r="P440" i="54"/>
  <c r="P441" i="54"/>
  <c r="P442" i="54"/>
  <c r="P443" i="54"/>
  <c r="P444" i="54"/>
  <c r="P445" i="54"/>
  <c r="P446" i="54"/>
  <c r="P447" i="54"/>
  <c r="P448" i="54"/>
  <c r="P449" i="54"/>
  <c r="P450" i="54"/>
  <c r="P451" i="54"/>
  <c r="P452" i="54"/>
  <c r="P453" i="54"/>
  <c r="P454" i="54"/>
  <c r="P455" i="54"/>
  <c r="P456" i="54"/>
  <c r="P2" i="54"/>
  <c r="P3" i="53"/>
  <c r="P4" i="53"/>
  <c r="P5" i="53"/>
  <c r="P6" i="53"/>
  <c r="P7" i="53"/>
  <c r="P8" i="53"/>
  <c r="P9" i="53"/>
  <c r="P10" i="53"/>
  <c r="P11" i="53"/>
  <c r="P12" i="53"/>
  <c r="P13" i="53"/>
  <c r="P14" i="53"/>
  <c r="P15" i="53"/>
  <c r="P16" i="53"/>
  <c r="P17" i="53"/>
  <c r="P18" i="53"/>
  <c r="P19" i="53"/>
  <c r="P20" i="53"/>
  <c r="P21" i="53"/>
  <c r="P22" i="53"/>
  <c r="P23" i="53"/>
  <c r="P24" i="53"/>
  <c r="P25" i="53"/>
  <c r="P26" i="53"/>
  <c r="P27" i="53"/>
  <c r="P28" i="53"/>
  <c r="P29" i="53"/>
  <c r="P30" i="53"/>
  <c r="P31" i="53"/>
  <c r="P32" i="53"/>
  <c r="P33" i="53"/>
  <c r="P34" i="53"/>
  <c r="P35" i="53"/>
  <c r="P36" i="53"/>
  <c r="P37" i="53"/>
  <c r="P38" i="53"/>
  <c r="P39" i="53"/>
  <c r="P40" i="53"/>
  <c r="P41" i="53"/>
  <c r="P42" i="53"/>
  <c r="P43" i="53"/>
  <c r="P44" i="53"/>
  <c r="P45" i="53"/>
  <c r="P46" i="53"/>
  <c r="P47" i="53"/>
  <c r="P48" i="53"/>
  <c r="P49" i="53"/>
  <c r="P50" i="53"/>
  <c r="P51" i="53"/>
  <c r="P52" i="53"/>
  <c r="P53" i="53"/>
  <c r="P54" i="53"/>
  <c r="P55" i="53"/>
  <c r="P56" i="53"/>
  <c r="P57" i="53"/>
  <c r="P58" i="53"/>
  <c r="P59" i="53"/>
  <c r="P60" i="53"/>
  <c r="P61" i="53"/>
  <c r="P62" i="53"/>
  <c r="P63" i="53"/>
  <c r="P64" i="53"/>
  <c r="P65" i="53"/>
  <c r="P66" i="53"/>
  <c r="P67" i="53"/>
  <c r="P68" i="53"/>
  <c r="P69" i="53"/>
  <c r="P70" i="53"/>
  <c r="P71" i="53"/>
  <c r="P72" i="53"/>
  <c r="P73" i="53"/>
  <c r="P74" i="53"/>
  <c r="P75" i="53"/>
  <c r="P76" i="53"/>
  <c r="P77" i="53"/>
  <c r="P78" i="53"/>
  <c r="P79" i="53"/>
  <c r="P80" i="53"/>
  <c r="P81" i="53"/>
  <c r="P82" i="53"/>
  <c r="P83" i="53"/>
  <c r="P84" i="53"/>
  <c r="P85" i="53"/>
  <c r="P86" i="53"/>
  <c r="P87" i="53"/>
  <c r="P88" i="53"/>
  <c r="P89" i="53"/>
  <c r="P90" i="53"/>
  <c r="P91" i="53"/>
  <c r="P92" i="53"/>
  <c r="P93" i="53"/>
  <c r="P94" i="53"/>
  <c r="P95" i="53"/>
  <c r="P96" i="53"/>
  <c r="P97" i="53"/>
  <c r="P98" i="53"/>
  <c r="P99" i="53"/>
  <c r="P100" i="53"/>
  <c r="P101" i="53"/>
  <c r="P102" i="53"/>
  <c r="P103" i="53"/>
  <c r="P104" i="53"/>
  <c r="P105" i="53"/>
  <c r="P106" i="53"/>
  <c r="P107" i="53"/>
  <c r="P108" i="53"/>
  <c r="P109" i="53"/>
  <c r="P110" i="53"/>
  <c r="P111" i="53"/>
  <c r="P112" i="53"/>
  <c r="P113" i="53"/>
  <c r="P114" i="53"/>
  <c r="P115" i="53"/>
  <c r="P116" i="53"/>
  <c r="P117" i="53"/>
  <c r="P118" i="53"/>
  <c r="P119" i="53"/>
  <c r="P120" i="53"/>
  <c r="P121" i="53"/>
  <c r="P122" i="53"/>
  <c r="P123" i="53"/>
  <c r="P124" i="53"/>
  <c r="P125" i="53"/>
  <c r="P126" i="53"/>
  <c r="P127" i="53"/>
  <c r="P128" i="53"/>
  <c r="P129" i="53"/>
  <c r="P130" i="53"/>
  <c r="P131" i="53"/>
  <c r="P132" i="53"/>
  <c r="P133" i="53"/>
  <c r="P134" i="53"/>
  <c r="P135" i="53"/>
  <c r="P136" i="53"/>
  <c r="P137" i="53"/>
  <c r="P138" i="53"/>
  <c r="P139" i="53"/>
  <c r="P140" i="53"/>
  <c r="P141" i="53"/>
  <c r="P142" i="53"/>
  <c r="P143" i="53"/>
  <c r="P144" i="53"/>
  <c r="P145" i="53"/>
  <c r="P146" i="53"/>
  <c r="P147" i="53"/>
  <c r="P148" i="53"/>
  <c r="P149" i="53"/>
  <c r="P150" i="53"/>
  <c r="P151" i="53"/>
  <c r="P152" i="53"/>
  <c r="P153" i="53"/>
  <c r="P154" i="53"/>
  <c r="P155" i="53"/>
  <c r="P156" i="53"/>
  <c r="P157" i="53"/>
  <c r="P158" i="53"/>
  <c r="P159" i="53"/>
  <c r="P160" i="53"/>
  <c r="P161" i="53"/>
  <c r="P162" i="53"/>
  <c r="P163" i="53"/>
  <c r="P164" i="53"/>
  <c r="P165" i="53"/>
  <c r="P166" i="53"/>
  <c r="P167" i="53"/>
  <c r="P168" i="53"/>
  <c r="P169" i="53"/>
  <c r="P170" i="53"/>
  <c r="P171" i="53"/>
  <c r="P172" i="53"/>
  <c r="P173" i="53"/>
  <c r="P174" i="53"/>
  <c r="P175" i="53"/>
  <c r="P176" i="53"/>
  <c r="P177" i="53"/>
  <c r="P178" i="53"/>
  <c r="P179" i="53"/>
  <c r="P180" i="53"/>
  <c r="P181" i="53"/>
  <c r="P182" i="53"/>
  <c r="P183" i="53"/>
  <c r="P184" i="53"/>
  <c r="P185" i="53"/>
  <c r="P186" i="53"/>
  <c r="P187" i="53"/>
  <c r="P188" i="53"/>
  <c r="P189" i="53"/>
  <c r="P190" i="53"/>
  <c r="P191" i="53"/>
  <c r="P192" i="53"/>
  <c r="P193" i="53"/>
  <c r="P194" i="53"/>
  <c r="P195" i="53"/>
  <c r="P196" i="53"/>
  <c r="P197" i="53"/>
  <c r="P198" i="53"/>
  <c r="P199" i="53"/>
  <c r="P200" i="53"/>
  <c r="P201" i="53"/>
  <c r="P202" i="53"/>
  <c r="P203" i="53"/>
  <c r="P204" i="53"/>
  <c r="P205" i="53"/>
  <c r="P206" i="53"/>
  <c r="P207" i="53"/>
  <c r="P208" i="53"/>
  <c r="P209" i="53"/>
  <c r="P210" i="53"/>
  <c r="P211" i="53"/>
  <c r="P212" i="53"/>
  <c r="P213" i="53"/>
  <c r="P214" i="53"/>
  <c r="P215" i="53"/>
  <c r="P216" i="53"/>
  <c r="P217" i="53"/>
  <c r="P218" i="53"/>
  <c r="P219" i="53"/>
  <c r="P220" i="53"/>
  <c r="P221" i="53"/>
  <c r="P222" i="53"/>
  <c r="P223" i="53"/>
  <c r="P224" i="53"/>
  <c r="P225" i="53"/>
  <c r="P226" i="53"/>
  <c r="P227" i="53"/>
  <c r="P228" i="53"/>
  <c r="P229" i="53"/>
  <c r="P230" i="53"/>
  <c r="P231" i="53"/>
  <c r="P232" i="53"/>
  <c r="P233" i="53"/>
  <c r="P234" i="53"/>
  <c r="P235" i="53"/>
  <c r="P236" i="53"/>
  <c r="P237" i="53"/>
  <c r="P238" i="53"/>
  <c r="P239" i="53"/>
  <c r="P240" i="53"/>
  <c r="P241" i="53"/>
  <c r="P242" i="53"/>
  <c r="P243" i="53"/>
  <c r="P244" i="53"/>
  <c r="P245" i="53"/>
  <c r="P246" i="53"/>
  <c r="P247" i="53"/>
  <c r="P248" i="53"/>
  <c r="P249" i="53"/>
  <c r="P250" i="53"/>
  <c r="P251" i="53"/>
  <c r="P252" i="53"/>
  <c r="P253" i="53"/>
  <c r="P254" i="53"/>
  <c r="P255" i="53"/>
  <c r="P256" i="53"/>
  <c r="P257" i="53"/>
  <c r="P258" i="53"/>
  <c r="P259" i="53"/>
  <c r="P260" i="53"/>
  <c r="P261" i="53"/>
  <c r="P262" i="53"/>
  <c r="P263" i="53"/>
  <c r="P264" i="53"/>
  <c r="P265" i="53"/>
  <c r="P266" i="53"/>
  <c r="P267" i="53"/>
  <c r="P268" i="53"/>
  <c r="P269" i="53"/>
  <c r="P270" i="53"/>
  <c r="P271" i="53"/>
  <c r="P272" i="53"/>
  <c r="P273" i="53"/>
  <c r="P274" i="53"/>
  <c r="P275" i="53"/>
  <c r="P276" i="53"/>
  <c r="P277" i="53"/>
  <c r="P278" i="53"/>
  <c r="P279" i="53"/>
  <c r="P280" i="53"/>
  <c r="P281" i="53"/>
  <c r="P282" i="53"/>
  <c r="P283" i="53"/>
  <c r="P284" i="53"/>
  <c r="P285" i="53"/>
  <c r="P286" i="53"/>
  <c r="P287" i="53"/>
  <c r="P288" i="53"/>
  <c r="P289" i="53"/>
  <c r="P290" i="53"/>
  <c r="P291" i="53"/>
  <c r="P292" i="53"/>
  <c r="P293" i="53"/>
  <c r="P294" i="53"/>
  <c r="P295" i="53"/>
  <c r="P296" i="53"/>
  <c r="P297" i="53"/>
  <c r="P298" i="53"/>
  <c r="P299" i="53"/>
  <c r="P300" i="53"/>
  <c r="P301" i="53"/>
  <c r="P302" i="53"/>
  <c r="P303" i="53"/>
  <c r="P304" i="53"/>
  <c r="P305" i="53"/>
  <c r="P306" i="53"/>
  <c r="P307" i="53"/>
  <c r="P308" i="53"/>
  <c r="P309" i="53"/>
  <c r="P310" i="53"/>
  <c r="P311" i="53"/>
  <c r="P312" i="53"/>
  <c r="P313" i="53"/>
  <c r="P314" i="53"/>
  <c r="P315" i="53"/>
  <c r="P316" i="53"/>
  <c r="P317" i="53"/>
  <c r="P318" i="53"/>
  <c r="P319" i="53"/>
  <c r="P320" i="53"/>
  <c r="P321" i="53"/>
  <c r="P322" i="53"/>
  <c r="P323" i="53"/>
  <c r="P324" i="53"/>
  <c r="P325" i="53"/>
  <c r="P326" i="53"/>
  <c r="P327" i="53"/>
  <c r="P328" i="53"/>
  <c r="P329" i="53"/>
  <c r="P330" i="53"/>
  <c r="P331" i="53"/>
  <c r="P332" i="53"/>
  <c r="P333" i="53"/>
  <c r="P334" i="53"/>
  <c r="P335" i="53"/>
  <c r="P336" i="53"/>
  <c r="P337" i="53"/>
  <c r="P338" i="53"/>
  <c r="P339" i="53"/>
  <c r="P340" i="53"/>
  <c r="P341" i="53"/>
  <c r="P342" i="53"/>
  <c r="P343" i="53"/>
  <c r="P344" i="53"/>
  <c r="P345" i="53"/>
  <c r="P346" i="53"/>
  <c r="P347" i="53"/>
  <c r="P348" i="53"/>
  <c r="P349" i="53"/>
  <c r="P350" i="53"/>
  <c r="P351" i="53"/>
  <c r="P352" i="53"/>
  <c r="P353" i="53"/>
  <c r="P354" i="53"/>
  <c r="P355" i="53"/>
  <c r="P356" i="53"/>
  <c r="P357" i="53"/>
  <c r="P358" i="53"/>
  <c r="P359" i="53"/>
  <c r="P360" i="53"/>
  <c r="P361" i="53"/>
  <c r="P362" i="53"/>
  <c r="P363" i="53"/>
  <c r="P364" i="53"/>
  <c r="P365" i="53"/>
  <c r="P366" i="53"/>
  <c r="P367" i="53"/>
  <c r="P368" i="53"/>
  <c r="P369" i="53"/>
  <c r="P370" i="53"/>
  <c r="P371" i="53"/>
  <c r="P372" i="53"/>
  <c r="P373" i="53"/>
  <c r="P374" i="53"/>
  <c r="P375" i="53"/>
  <c r="P376" i="53"/>
  <c r="P377" i="53"/>
  <c r="P378" i="53"/>
  <c r="P379" i="53"/>
  <c r="P380" i="53"/>
  <c r="P381" i="53"/>
  <c r="P382" i="53"/>
  <c r="P383" i="53"/>
  <c r="P384" i="53"/>
  <c r="P385" i="53"/>
  <c r="P386" i="53"/>
  <c r="P387" i="53"/>
  <c r="P388" i="53"/>
  <c r="P389" i="53"/>
  <c r="P390" i="53"/>
  <c r="P391" i="53"/>
  <c r="P392" i="53"/>
  <c r="P393" i="53"/>
  <c r="P394" i="53"/>
  <c r="P395" i="53"/>
  <c r="P396" i="53"/>
  <c r="P397" i="53"/>
  <c r="P398" i="53"/>
  <c r="P399" i="53"/>
  <c r="P400" i="53"/>
  <c r="P401" i="53"/>
  <c r="P402" i="53"/>
  <c r="P403" i="53"/>
  <c r="P404" i="53"/>
  <c r="P405" i="53"/>
  <c r="P406" i="53"/>
  <c r="P407" i="53"/>
  <c r="P408" i="53"/>
  <c r="P409" i="53"/>
  <c r="P410" i="53"/>
  <c r="P411" i="53"/>
  <c r="P412" i="53"/>
  <c r="P413" i="53"/>
  <c r="P414" i="53"/>
  <c r="P415" i="53"/>
  <c r="P417" i="53"/>
  <c r="P418" i="53"/>
  <c r="P419" i="53"/>
  <c r="P420" i="53"/>
  <c r="P421" i="53"/>
  <c r="P422" i="53"/>
  <c r="P423" i="53"/>
  <c r="P424" i="53"/>
  <c r="P425" i="53"/>
  <c r="P426" i="53"/>
  <c r="P427" i="53"/>
  <c r="P428" i="53"/>
  <c r="P429" i="53"/>
  <c r="P430" i="53"/>
  <c r="P431" i="53"/>
  <c r="P2" i="53"/>
  <c r="P17" i="52"/>
  <c r="P18" i="52"/>
  <c r="P19" i="52"/>
  <c r="P20" i="52"/>
  <c r="P21" i="52"/>
  <c r="P22" i="52"/>
  <c r="P23" i="52"/>
  <c r="P24" i="52"/>
  <c r="P25" i="52"/>
  <c r="P26" i="52"/>
  <c r="P27" i="52"/>
  <c r="P28" i="52"/>
  <c r="P29" i="52"/>
  <c r="P30" i="52"/>
  <c r="P31" i="52"/>
  <c r="P32" i="52"/>
  <c r="P33" i="52"/>
  <c r="P34" i="52"/>
  <c r="P35" i="52"/>
  <c r="P36" i="52"/>
  <c r="P37" i="52"/>
  <c r="P38" i="52"/>
  <c r="P39" i="52"/>
  <c r="P40" i="52"/>
  <c r="P41" i="52"/>
  <c r="P42" i="52"/>
  <c r="P43" i="52"/>
  <c r="P44" i="52"/>
  <c r="P45" i="52"/>
  <c r="P46" i="52"/>
  <c r="P47" i="52"/>
  <c r="P48" i="52"/>
  <c r="P49" i="52"/>
  <c r="P50" i="52"/>
  <c r="P51" i="52"/>
  <c r="P52" i="52"/>
  <c r="P53" i="52"/>
  <c r="P54" i="52"/>
  <c r="P55" i="52"/>
  <c r="P56" i="52"/>
  <c r="P57" i="52"/>
  <c r="P58" i="52"/>
  <c r="P59" i="52"/>
  <c r="P60" i="52"/>
  <c r="P61" i="52"/>
  <c r="P62" i="52"/>
  <c r="P63" i="52"/>
  <c r="P64" i="52"/>
  <c r="P65" i="52"/>
  <c r="P66" i="52"/>
  <c r="P67" i="52"/>
  <c r="P68" i="52"/>
  <c r="P69" i="52"/>
  <c r="P70" i="52"/>
  <c r="P71" i="52"/>
  <c r="P72" i="52"/>
  <c r="P73" i="52"/>
  <c r="P74" i="52"/>
  <c r="P75" i="52"/>
  <c r="P76" i="52"/>
  <c r="P77" i="52"/>
  <c r="P78" i="52"/>
  <c r="P79" i="52"/>
  <c r="P80" i="52"/>
  <c r="P81" i="52"/>
  <c r="P82" i="52"/>
  <c r="P83" i="52"/>
  <c r="P84" i="52"/>
  <c r="P85" i="52"/>
  <c r="P86" i="52"/>
  <c r="P87" i="52"/>
  <c r="P88" i="52"/>
  <c r="P89" i="52"/>
  <c r="P90" i="52"/>
  <c r="P91" i="52"/>
  <c r="P92" i="52"/>
  <c r="P93" i="52"/>
  <c r="P94" i="52"/>
  <c r="P95" i="52"/>
  <c r="P96" i="52"/>
  <c r="P97" i="52"/>
  <c r="P98" i="52"/>
  <c r="P99" i="52"/>
  <c r="P100" i="52"/>
  <c r="P101" i="52"/>
  <c r="P102" i="52"/>
  <c r="P103" i="52"/>
  <c r="P104" i="52"/>
  <c r="P105" i="52"/>
  <c r="P106" i="52"/>
  <c r="P107" i="52"/>
  <c r="P108" i="52"/>
  <c r="P109" i="52"/>
  <c r="P110" i="52"/>
  <c r="P111" i="52"/>
  <c r="P112" i="52"/>
  <c r="P113" i="52"/>
  <c r="P114" i="52"/>
  <c r="P115" i="52"/>
  <c r="P116" i="52"/>
  <c r="P117" i="52"/>
  <c r="P118" i="52"/>
  <c r="P119" i="52"/>
  <c r="P120" i="52"/>
  <c r="P121" i="52"/>
  <c r="P122" i="52"/>
  <c r="P123" i="52"/>
  <c r="P124" i="52"/>
  <c r="P125" i="52"/>
  <c r="P126" i="52"/>
  <c r="P127" i="52"/>
  <c r="P128" i="52"/>
  <c r="P129" i="52"/>
  <c r="P130" i="52"/>
  <c r="P131" i="52"/>
  <c r="P132" i="52"/>
  <c r="P133" i="52"/>
  <c r="P134" i="52"/>
  <c r="P135" i="52"/>
  <c r="P136" i="52"/>
  <c r="P137" i="52"/>
  <c r="P138" i="52"/>
  <c r="P139" i="52"/>
  <c r="P140" i="52"/>
  <c r="P141" i="52"/>
  <c r="P142" i="52"/>
  <c r="P143" i="52"/>
  <c r="P144" i="52"/>
  <c r="P145" i="52"/>
  <c r="P146" i="52"/>
  <c r="P147" i="52"/>
  <c r="P148" i="52"/>
  <c r="P149" i="52"/>
  <c r="P150" i="52"/>
  <c r="P151" i="52"/>
  <c r="P152" i="52"/>
  <c r="P153" i="52"/>
  <c r="P154" i="52"/>
  <c r="P155" i="52"/>
  <c r="P156" i="52"/>
  <c r="P157" i="52"/>
  <c r="P158" i="52"/>
  <c r="P159" i="52"/>
  <c r="P160" i="52"/>
  <c r="P161" i="52"/>
  <c r="P162" i="52"/>
  <c r="P163" i="52"/>
  <c r="P164" i="52"/>
  <c r="P165" i="52"/>
  <c r="P166" i="52"/>
  <c r="P167" i="52"/>
  <c r="P168" i="52"/>
  <c r="P169" i="52"/>
  <c r="P170" i="52"/>
  <c r="P171" i="52"/>
  <c r="P172" i="52"/>
  <c r="P173" i="52"/>
  <c r="P174" i="52"/>
  <c r="P175" i="52"/>
  <c r="P176" i="52"/>
  <c r="P177" i="52"/>
  <c r="P178" i="52"/>
  <c r="P179" i="52"/>
  <c r="P180" i="52"/>
  <c r="P181" i="52"/>
  <c r="P182" i="52"/>
  <c r="P183" i="52"/>
  <c r="P184" i="52"/>
  <c r="P185" i="52"/>
  <c r="P186" i="52"/>
  <c r="P187" i="52"/>
  <c r="P188" i="52"/>
  <c r="P189" i="52"/>
  <c r="P190" i="52"/>
  <c r="P191" i="52"/>
  <c r="P192" i="52"/>
  <c r="P193" i="52"/>
  <c r="P194" i="52"/>
  <c r="P195" i="52"/>
  <c r="P196" i="52"/>
  <c r="P197" i="52"/>
  <c r="P198" i="52"/>
  <c r="P199" i="52"/>
  <c r="P200" i="52"/>
  <c r="P201" i="52"/>
  <c r="P202" i="52"/>
  <c r="P203" i="52"/>
  <c r="P204" i="52"/>
  <c r="P205" i="52"/>
  <c r="P206" i="52"/>
  <c r="P207" i="52"/>
  <c r="P208" i="52"/>
  <c r="P209" i="52"/>
  <c r="P210" i="52"/>
  <c r="P211" i="52"/>
  <c r="P212" i="52"/>
  <c r="P213" i="52"/>
  <c r="P214" i="52"/>
  <c r="P215" i="52"/>
  <c r="P216" i="52"/>
  <c r="P217" i="52"/>
  <c r="P218" i="52"/>
  <c r="P219" i="52"/>
  <c r="P220" i="52"/>
  <c r="P221" i="52"/>
  <c r="P222" i="52"/>
  <c r="P223" i="52"/>
  <c r="P224" i="52"/>
  <c r="P225" i="52"/>
  <c r="P226" i="52"/>
  <c r="P227" i="52"/>
  <c r="P228" i="52"/>
  <c r="P229" i="52"/>
  <c r="P230" i="52"/>
  <c r="P231" i="52"/>
  <c r="P232" i="52"/>
  <c r="P233" i="52"/>
  <c r="P234" i="52"/>
  <c r="P235" i="52"/>
  <c r="P236" i="52"/>
  <c r="P237" i="52"/>
  <c r="P238" i="52"/>
  <c r="P239" i="52"/>
  <c r="P240" i="52"/>
  <c r="P241" i="52"/>
  <c r="P242" i="52"/>
  <c r="P243" i="52"/>
  <c r="P244" i="52"/>
  <c r="P245" i="52"/>
  <c r="P246" i="52"/>
  <c r="P247" i="52"/>
  <c r="P248" i="52"/>
  <c r="P249" i="52"/>
  <c r="P250" i="52"/>
  <c r="P251" i="52"/>
  <c r="P252" i="52"/>
  <c r="P253" i="52"/>
  <c r="P254" i="52"/>
  <c r="P255" i="52"/>
  <c r="P256" i="52"/>
  <c r="P257" i="52"/>
  <c r="P258" i="52"/>
  <c r="P259" i="52"/>
  <c r="P260" i="52"/>
  <c r="P261" i="52"/>
  <c r="P262" i="52"/>
  <c r="P263" i="52"/>
  <c r="P264" i="52"/>
  <c r="P265" i="52"/>
  <c r="P266" i="52"/>
  <c r="P267" i="52"/>
  <c r="P268" i="52"/>
  <c r="P269" i="52"/>
  <c r="P270" i="52"/>
  <c r="P271" i="52"/>
  <c r="P272" i="52"/>
  <c r="P273" i="52"/>
  <c r="P274" i="52"/>
  <c r="P275" i="52"/>
  <c r="P276" i="52"/>
  <c r="P277" i="52"/>
  <c r="P278" i="52"/>
  <c r="P279" i="52"/>
  <c r="P280" i="52"/>
  <c r="P281" i="52"/>
  <c r="P282" i="52"/>
  <c r="P283" i="52"/>
  <c r="P284" i="52"/>
  <c r="P285" i="52"/>
  <c r="P286" i="52"/>
  <c r="P287" i="52"/>
  <c r="P288" i="52"/>
  <c r="P289" i="52"/>
  <c r="P290" i="52"/>
  <c r="P291" i="52"/>
  <c r="P292" i="52"/>
  <c r="P293" i="52"/>
  <c r="P294" i="52"/>
  <c r="P295" i="52"/>
  <c r="P296" i="52"/>
  <c r="P297" i="52"/>
  <c r="P298" i="52"/>
  <c r="P299" i="52"/>
  <c r="P300" i="52"/>
  <c r="P301" i="52"/>
  <c r="P302" i="52"/>
  <c r="P303" i="52"/>
  <c r="P304" i="52"/>
  <c r="P305" i="52"/>
  <c r="P306" i="52"/>
  <c r="P307" i="52"/>
  <c r="P308" i="52"/>
  <c r="P309" i="52"/>
  <c r="P310" i="52"/>
  <c r="P311" i="52"/>
  <c r="P312" i="52"/>
  <c r="P313" i="52"/>
  <c r="P314" i="52"/>
  <c r="P315" i="52"/>
  <c r="P316" i="52"/>
  <c r="P317" i="52"/>
  <c r="P318" i="52"/>
  <c r="P319" i="52"/>
  <c r="P320" i="52"/>
  <c r="P321" i="52"/>
  <c r="P322" i="52"/>
  <c r="P323" i="52"/>
  <c r="P324" i="52"/>
  <c r="P325" i="52"/>
  <c r="P326" i="52"/>
  <c r="P327" i="52"/>
  <c r="P328" i="52"/>
  <c r="P329" i="52"/>
  <c r="P330" i="52"/>
  <c r="P331" i="52"/>
  <c r="P332" i="52"/>
  <c r="P333" i="52"/>
  <c r="P334" i="52"/>
  <c r="P335" i="52"/>
  <c r="P336" i="52"/>
  <c r="P337" i="52"/>
  <c r="P338" i="52"/>
  <c r="P339" i="52"/>
  <c r="P340" i="52"/>
  <c r="P341" i="52"/>
  <c r="P342" i="52"/>
  <c r="P343" i="52"/>
  <c r="P344" i="52"/>
  <c r="P345" i="52"/>
  <c r="P346" i="52"/>
  <c r="P347" i="52"/>
  <c r="P348" i="52"/>
  <c r="P349" i="52"/>
  <c r="P350" i="52"/>
  <c r="P351" i="52"/>
  <c r="P352" i="52"/>
  <c r="P353" i="52"/>
  <c r="P354" i="52"/>
  <c r="P355" i="52"/>
  <c r="P356" i="52"/>
  <c r="P357" i="52"/>
  <c r="P358" i="52"/>
  <c r="P359" i="52"/>
  <c r="P360" i="52"/>
  <c r="P361" i="52"/>
  <c r="P362" i="52"/>
  <c r="P363" i="52"/>
  <c r="P364" i="52"/>
  <c r="P365" i="52"/>
  <c r="P366" i="52"/>
  <c r="P367" i="52"/>
  <c r="P368" i="52"/>
  <c r="P369" i="52"/>
  <c r="P370" i="52"/>
  <c r="P371" i="52"/>
  <c r="P372" i="52"/>
  <c r="P373" i="52"/>
  <c r="P374" i="52"/>
  <c r="P375" i="52"/>
  <c r="P376" i="52"/>
  <c r="P377" i="52"/>
  <c r="P378" i="52"/>
  <c r="P379" i="52"/>
  <c r="P380" i="52"/>
  <c r="P381" i="52"/>
  <c r="P382" i="52"/>
  <c r="P383" i="52"/>
  <c r="P384" i="52"/>
  <c r="P385" i="52"/>
  <c r="P386" i="52"/>
  <c r="P387" i="52"/>
  <c r="P388" i="52"/>
  <c r="P389" i="52"/>
  <c r="P390" i="52"/>
  <c r="P391" i="52"/>
  <c r="P392" i="52"/>
  <c r="P393" i="52"/>
  <c r="P394" i="52"/>
  <c r="P395" i="52"/>
  <c r="P396" i="52"/>
  <c r="P397" i="52"/>
  <c r="P398" i="52"/>
  <c r="P399" i="52"/>
  <c r="P3" i="52"/>
  <c r="P4" i="52"/>
  <c r="P5" i="52"/>
  <c r="P6" i="52"/>
  <c r="P7" i="52"/>
  <c r="P8" i="52"/>
  <c r="P9" i="52"/>
  <c r="P10" i="52"/>
  <c r="P11" i="52"/>
  <c r="P12" i="52"/>
  <c r="P13" i="52"/>
  <c r="P14" i="52"/>
  <c r="P15" i="52"/>
  <c r="P16" i="52"/>
  <c r="P2" i="52"/>
  <c r="P92" i="51"/>
  <c r="P93" i="51"/>
  <c r="P94" i="51"/>
  <c r="P95" i="51"/>
  <c r="P96" i="51"/>
  <c r="P97" i="51"/>
  <c r="P98" i="51"/>
  <c r="P99" i="51"/>
  <c r="P100" i="51"/>
  <c r="P101" i="51"/>
  <c r="P102" i="51"/>
  <c r="P103" i="51"/>
  <c r="P104" i="51"/>
  <c r="P105" i="51"/>
  <c r="P106" i="51"/>
  <c r="P107" i="51"/>
  <c r="P108" i="51"/>
  <c r="P109" i="51"/>
  <c r="P110" i="51"/>
  <c r="P111" i="51"/>
  <c r="P112" i="51"/>
  <c r="P113" i="51"/>
  <c r="P114" i="51"/>
  <c r="P115" i="51"/>
  <c r="P116" i="51"/>
  <c r="P117" i="51"/>
  <c r="P118" i="51"/>
  <c r="P119" i="51"/>
  <c r="P120" i="51"/>
  <c r="P121" i="51"/>
  <c r="P122" i="51"/>
  <c r="P123" i="51"/>
  <c r="P124" i="51"/>
  <c r="P125" i="51"/>
  <c r="P126" i="51"/>
  <c r="P127" i="51"/>
  <c r="P128" i="51"/>
  <c r="P129" i="51"/>
  <c r="P130" i="51"/>
  <c r="P131" i="51"/>
  <c r="P132" i="51"/>
  <c r="P133" i="51"/>
  <c r="P134" i="51"/>
  <c r="P135" i="51"/>
  <c r="P136" i="51"/>
  <c r="P137" i="51"/>
  <c r="P138" i="51"/>
  <c r="P139" i="51"/>
  <c r="P140" i="51"/>
  <c r="P141" i="51"/>
  <c r="P142" i="51"/>
  <c r="P143" i="51"/>
  <c r="P144" i="51"/>
  <c r="P145" i="51"/>
  <c r="P146" i="51"/>
  <c r="P147" i="51"/>
  <c r="P148" i="51"/>
  <c r="P149" i="51"/>
  <c r="P150" i="51"/>
  <c r="P151" i="51"/>
  <c r="P152" i="51"/>
  <c r="P153" i="51"/>
  <c r="P154" i="51"/>
  <c r="P155" i="51"/>
  <c r="P156" i="51"/>
  <c r="P157" i="51"/>
  <c r="P158" i="51"/>
  <c r="P159" i="51"/>
  <c r="P160" i="51"/>
  <c r="P161" i="51"/>
  <c r="P162" i="51"/>
  <c r="P163" i="51"/>
  <c r="P164" i="51"/>
  <c r="P165" i="51"/>
  <c r="P166" i="51"/>
  <c r="P167" i="51"/>
  <c r="P168" i="51"/>
  <c r="P169" i="51"/>
  <c r="P170" i="51"/>
  <c r="P171" i="51"/>
  <c r="P172" i="51"/>
  <c r="P173" i="51"/>
  <c r="P174" i="51"/>
  <c r="P175" i="51"/>
  <c r="P176" i="51"/>
  <c r="P177" i="51"/>
  <c r="P178" i="51"/>
  <c r="P179" i="51"/>
  <c r="P180" i="51"/>
  <c r="P181" i="51"/>
  <c r="P182" i="51"/>
  <c r="P183" i="51"/>
  <c r="P184" i="51"/>
  <c r="P185" i="51"/>
  <c r="P186" i="51"/>
  <c r="P187" i="51"/>
  <c r="P188" i="51"/>
  <c r="P189" i="51"/>
  <c r="P190" i="51"/>
  <c r="P191" i="51"/>
  <c r="P192" i="51"/>
  <c r="P193" i="51"/>
  <c r="P194" i="51"/>
  <c r="P195" i="51"/>
  <c r="P196" i="51"/>
  <c r="P197" i="51"/>
  <c r="P198" i="51"/>
  <c r="P199" i="51"/>
  <c r="P200" i="51"/>
  <c r="P201" i="51"/>
  <c r="P202" i="51"/>
  <c r="P203" i="51"/>
  <c r="P204" i="51"/>
  <c r="P205" i="51"/>
  <c r="P206" i="51"/>
  <c r="P207" i="51"/>
  <c r="P208" i="51"/>
  <c r="P209" i="51"/>
  <c r="P210" i="51"/>
  <c r="P211" i="51"/>
  <c r="P212" i="51"/>
  <c r="P213" i="51"/>
  <c r="P214" i="51"/>
  <c r="P215" i="51"/>
  <c r="P216" i="51"/>
  <c r="P217" i="51"/>
  <c r="P218" i="51"/>
  <c r="P219" i="51"/>
  <c r="P220" i="51"/>
  <c r="P221" i="51"/>
  <c r="P222" i="51"/>
  <c r="P223" i="51"/>
  <c r="P224" i="51"/>
  <c r="P225" i="51"/>
  <c r="P226" i="51"/>
  <c r="P227" i="51"/>
  <c r="P228" i="51"/>
  <c r="P229" i="51"/>
  <c r="P230" i="51"/>
  <c r="P231" i="51"/>
  <c r="P232" i="51"/>
  <c r="P233" i="51"/>
  <c r="P234" i="51"/>
  <c r="P235" i="51"/>
  <c r="P236" i="51"/>
  <c r="P237" i="51"/>
  <c r="P238" i="51"/>
  <c r="P239" i="51"/>
  <c r="P240" i="51"/>
  <c r="P241" i="51"/>
  <c r="P242" i="51"/>
  <c r="P243" i="51"/>
  <c r="P244" i="51"/>
  <c r="P245" i="51"/>
  <c r="P246" i="51"/>
  <c r="P247" i="51"/>
  <c r="P248" i="51"/>
  <c r="P249" i="51"/>
  <c r="P250" i="51"/>
  <c r="P251" i="51"/>
  <c r="P252" i="51"/>
  <c r="P253" i="51"/>
  <c r="P254" i="51"/>
  <c r="P255" i="51"/>
  <c r="P256" i="51"/>
  <c r="P257" i="51"/>
  <c r="P258" i="51"/>
  <c r="P259" i="51"/>
  <c r="P260" i="51"/>
  <c r="P261" i="51"/>
  <c r="P262" i="51"/>
  <c r="P263" i="51"/>
  <c r="P264" i="51"/>
  <c r="P265" i="51"/>
  <c r="P266" i="51"/>
  <c r="P267" i="51"/>
  <c r="P268" i="51"/>
  <c r="P269" i="51"/>
  <c r="P270" i="51"/>
  <c r="P271" i="51"/>
  <c r="P272" i="51"/>
  <c r="P273" i="51"/>
  <c r="P274" i="51"/>
  <c r="P275" i="51"/>
  <c r="P276" i="51"/>
  <c r="P277" i="51"/>
  <c r="P278" i="51"/>
  <c r="P279" i="51"/>
  <c r="P280" i="51"/>
  <c r="P281" i="51"/>
  <c r="P282" i="51"/>
  <c r="P283" i="51"/>
  <c r="P284" i="51"/>
  <c r="P285" i="51"/>
  <c r="P286" i="51"/>
  <c r="P287" i="51"/>
  <c r="P288" i="51"/>
  <c r="P289" i="51"/>
  <c r="P290" i="51"/>
  <c r="P291" i="51"/>
  <c r="P292" i="51"/>
  <c r="P293" i="51"/>
  <c r="P294" i="51"/>
  <c r="P295" i="51"/>
  <c r="P296" i="51"/>
  <c r="P297" i="51"/>
  <c r="P298" i="51"/>
  <c r="P299" i="51"/>
  <c r="P300" i="51"/>
  <c r="P301" i="51"/>
  <c r="P302" i="51"/>
  <c r="P303" i="51"/>
  <c r="P304" i="51"/>
  <c r="P305" i="51"/>
  <c r="P306" i="51"/>
  <c r="P307" i="51"/>
  <c r="P308" i="51"/>
  <c r="P309" i="51"/>
  <c r="P310" i="51"/>
  <c r="P311" i="51"/>
  <c r="P312" i="51"/>
  <c r="P313" i="51"/>
  <c r="P314" i="51"/>
  <c r="P315" i="51"/>
  <c r="P316" i="51"/>
  <c r="P317" i="51"/>
  <c r="P318" i="51"/>
  <c r="P319" i="51"/>
  <c r="P320" i="51"/>
  <c r="P321" i="51"/>
  <c r="P322" i="51"/>
  <c r="P323" i="51"/>
  <c r="P324" i="51"/>
  <c r="P325" i="51"/>
  <c r="P326" i="51"/>
  <c r="P327" i="51"/>
  <c r="P328" i="51"/>
  <c r="P329" i="51"/>
  <c r="P330" i="51"/>
  <c r="P331" i="51"/>
  <c r="P332" i="51"/>
  <c r="P333" i="51"/>
  <c r="P334" i="51"/>
  <c r="P335" i="51"/>
  <c r="P336" i="51"/>
  <c r="P337" i="51"/>
  <c r="P338" i="51"/>
  <c r="P339" i="51"/>
  <c r="P340" i="51"/>
  <c r="P341" i="51"/>
  <c r="P342" i="51"/>
  <c r="P343" i="51"/>
  <c r="P344" i="51"/>
  <c r="P345" i="51"/>
  <c r="P346" i="51"/>
  <c r="P347" i="51"/>
  <c r="P348" i="51"/>
  <c r="P349" i="51"/>
  <c r="P350" i="51"/>
  <c r="P351" i="51"/>
  <c r="P352" i="51"/>
  <c r="P353" i="51"/>
  <c r="P354" i="51"/>
  <c r="P355" i="51"/>
  <c r="P356" i="51"/>
  <c r="P357" i="51"/>
  <c r="P358" i="51"/>
  <c r="P359" i="51"/>
  <c r="P360" i="51"/>
  <c r="P361" i="51"/>
  <c r="P362" i="51"/>
  <c r="P363" i="51"/>
  <c r="P364" i="51"/>
  <c r="P365" i="51"/>
  <c r="P366" i="51"/>
  <c r="P367" i="51"/>
  <c r="P368" i="51"/>
  <c r="P369" i="51"/>
  <c r="P370" i="51"/>
  <c r="P371" i="51"/>
  <c r="P372" i="51"/>
  <c r="P373" i="51"/>
  <c r="P374" i="51"/>
  <c r="P375" i="51"/>
  <c r="P376" i="51"/>
  <c r="P377" i="51"/>
  <c r="P378" i="51"/>
  <c r="P17" i="51"/>
  <c r="P18" i="51"/>
  <c r="P19" i="51"/>
  <c r="P20" i="51"/>
  <c r="P21" i="51"/>
  <c r="P22" i="51"/>
  <c r="P23" i="51"/>
  <c r="P24" i="51"/>
  <c r="P25" i="51"/>
  <c r="P26" i="51"/>
  <c r="P27" i="51"/>
  <c r="P28" i="51"/>
  <c r="P29" i="51"/>
  <c r="P30" i="51"/>
  <c r="P31" i="51"/>
  <c r="P32" i="51"/>
  <c r="P33" i="51"/>
  <c r="P34" i="51"/>
  <c r="P35" i="51"/>
  <c r="P36" i="51"/>
  <c r="P37" i="51"/>
  <c r="P38" i="51"/>
  <c r="P39" i="51"/>
  <c r="P40" i="51"/>
  <c r="P41" i="51"/>
  <c r="P42" i="51"/>
  <c r="P43" i="51"/>
  <c r="P44" i="51"/>
  <c r="P45" i="51"/>
  <c r="P46" i="51"/>
  <c r="P47" i="51"/>
  <c r="P48" i="51"/>
  <c r="P49" i="51"/>
  <c r="P50" i="51"/>
  <c r="P51" i="51"/>
  <c r="P52" i="51"/>
  <c r="P53" i="51"/>
  <c r="P54" i="51"/>
  <c r="P55" i="51"/>
  <c r="P56" i="51"/>
  <c r="P57" i="51"/>
  <c r="P58" i="51"/>
  <c r="P59" i="51"/>
  <c r="P60" i="51"/>
  <c r="P61" i="51"/>
  <c r="P62" i="51"/>
  <c r="P63" i="51"/>
  <c r="P64" i="51"/>
  <c r="P65" i="51"/>
  <c r="P66" i="51"/>
  <c r="P67" i="51"/>
  <c r="P68" i="51"/>
  <c r="P69" i="51"/>
  <c r="P70" i="51"/>
  <c r="P71" i="51"/>
  <c r="P72" i="51"/>
  <c r="P73" i="51"/>
  <c r="P74" i="51"/>
  <c r="P75" i="51"/>
  <c r="P76" i="51"/>
  <c r="P77" i="51"/>
  <c r="P78" i="51"/>
  <c r="P79" i="51"/>
  <c r="P80" i="51"/>
  <c r="P81" i="51"/>
  <c r="P82" i="51"/>
  <c r="P83" i="51"/>
  <c r="P84" i="51"/>
  <c r="P85" i="51"/>
  <c r="P86" i="51"/>
  <c r="P87" i="51"/>
  <c r="P88" i="51"/>
  <c r="P89" i="51"/>
  <c r="P90" i="51"/>
  <c r="P91" i="51"/>
  <c r="P3" i="51"/>
  <c r="P4" i="51"/>
  <c r="P5" i="51"/>
  <c r="P6" i="51"/>
  <c r="P7" i="51"/>
  <c r="P8" i="51"/>
  <c r="P9" i="51"/>
  <c r="P10" i="51"/>
  <c r="P11" i="51"/>
  <c r="P12" i="51"/>
  <c r="P13" i="51"/>
  <c r="P14" i="51"/>
  <c r="P15" i="51"/>
  <c r="P16" i="51"/>
  <c r="P2" i="51"/>
  <c r="R92" i="54"/>
  <c r="U92" i="54" s="1"/>
  <c r="G4" i="58"/>
  <c r="K14" i="58" a="1"/>
  <c r="G5" i="58"/>
  <c r="Z35" i="16" a="1"/>
  <c r="C12" i="58"/>
  <c r="Z36" i="16" a="1"/>
  <c r="G9" i="58"/>
  <c r="O12" i="58" a="1"/>
  <c r="M10" i="58"/>
  <c r="P11" i="16" a="1"/>
  <c r="M8" i="58"/>
  <c r="K11" i="58" a="1"/>
  <c r="O8" i="58" a="1"/>
  <c r="O11" i="58" a="1"/>
  <c r="V22" i="58" a="1"/>
  <c r="Z41" i="16" a="1"/>
  <c r="V30" i="58" a="1"/>
  <c r="L8" i="58"/>
  <c r="M6" i="58"/>
  <c r="G11" i="16"/>
  <c r="L11" i="58"/>
  <c r="G14" i="58"/>
  <c r="M12" i="58"/>
  <c r="F12" i="58"/>
  <c r="Q12" i="58" a="1"/>
  <c r="O5" i="58" a="1"/>
  <c r="G12" i="58"/>
  <c r="F13" i="58"/>
  <c r="O7" i="58" a="1"/>
  <c r="Q8" i="58" a="1"/>
  <c r="F14" i="58"/>
  <c r="Q13" i="58" a="1"/>
  <c r="L13" i="58"/>
  <c r="K13" i="58" a="1"/>
  <c r="F10" i="58"/>
  <c r="G6" i="58"/>
  <c r="C9" i="58"/>
  <c r="O9" i="58" a="1"/>
  <c r="K4" i="58" a="1"/>
  <c r="G11" i="58"/>
  <c r="M11" i="58"/>
  <c r="K8" i="58" a="1"/>
  <c r="Q14" i="58" a="1"/>
  <c r="C4" i="58"/>
  <c r="L4" i="58"/>
  <c r="L5" i="58"/>
  <c r="O6" i="58" a="1"/>
  <c r="M14" i="58"/>
  <c r="V21" i="58" a="1"/>
  <c r="G7" i="58"/>
  <c r="C14" i="58"/>
  <c r="Y41" i="25" a="1"/>
  <c r="F11" i="16"/>
  <c r="L9" i="58"/>
  <c r="Q6" i="58" a="1"/>
  <c r="C10" i="58"/>
  <c r="C16" i="58"/>
  <c r="K12" i="58" a="1"/>
  <c r="L12" i="58"/>
  <c r="L6" i="58"/>
  <c r="F11" i="58"/>
  <c r="M5" i="58"/>
  <c r="F9" i="58"/>
  <c r="C11" i="58"/>
  <c r="C5" i="58"/>
  <c r="Y43" i="25" a="1"/>
  <c r="G16" i="58"/>
  <c r="Q7" i="58" a="1"/>
  <c r="Q10" i="58" a="1"/>
  <c r="Y42" i="25" a="1"/>
  <c r="F16" i="58"/>
  <c r="N11" i="16"/>
  <c r="Q9" i="58" a="1"/>
  <c r="F4" i="58"/>
  <c r="K10" i="58" a="1"/>
  <c r="K9" i="58" a="1"/>
  <c r="M4" i="58"/>
  <c r="C11" i="16"/>
  <c r="C8" i="58"/>
  <c r="F7" i="58"/>
  <c r="K11" i="16" a="1"/>
  <c r="Z42" i="16" a="1"/>
  <c r="L14" i="58"/>
  <c r="G10" i="58"/>
  <c r="G8" i="58"/>
  <c r="M7" i="58"/>
  <c r="Q5" i="58" a="1"/>
  <c r="V23" i="58" a="1"/>
  <c r="F8" i="58"/>
  <c r="K5" i="58" a="1"/>
  <c r="O10" i="58" a="1"/>
  <c r="L10" i="58"/>
  <c r="C13" i="58"/>
  <c r="Q11" i="58" a="1"/>
  <c r="Z34" i="16" a="1"/>
  <c r="M13" i="58"/>
  <c r="C7" i="58"/>
  <c r="M9" i="58"/>
  <c r="O4" i="58" a="1"/>
  <c r="K6" i="58" a="1"/>
  <c r="F5" i="58"/>
  <c r="M11" i="16"/>
  <c r="F6" i="58"/>
  <c r="C6" i="58"/>
  <c r="L7" i="58"/>
  <c r="K7" i="58" a="1"/>
  <c r="Q4" i="58" a="1"/>
  <c r="G13" i="58"/>
  <c r="Q11" i="16" a="1"/>
  <c r="Y42" i="25" l="1"/>
  <c r="Z35" i="16"/>
  <c r="Y41" i="25"/>
  <c r="Z42" i="16"/>
  <c r="Z41" i="16"/>
  <c r="Z36" i="16"/>
  <c r="Y43" i="25"/>
  <c r="Z34" i="16"/>
  <c r="D30" i="25"/>
  <c r="H30" i="25"/>
  <c r="D17" i="58"/>
  <c r="H17" i="58"/>
  <c r="Q30" i="23"/>
  <c r="I30" i="23" s="1"/>
  <c r="Q30" i="25"/>
  <c r="I30" i="25" s="1"/>
  <c r="R17" i="58"/>
  <c r="I17" i="58" s="1"/>
  <c r="D30" i="23"/>
  <c r="H30" i="23"/>
  <c r="R30" i="16"/>
  <c r="I30" i="16" s="1"/>
  <c r="D30" i="16"/>
  <c r="H30" i="16"/>
  <c r="R16" i="58"/>
  <c r="Q29" i="23"/>
  <c r="Q14" i="58"/>
  <c r="K13" i="58"/>
  <c r="L26" i="16" s="1"/>
  <c r="K14" i="58"/>
  <c r="Q13" i="58"/>
  <c r="Q27" i="25"/>
  <c r="Q28" i="25"/>
  <c r="Q27" i="23"/>
  <c r="Q29" i="25"/>
  <c r="Q28" i="23"/>
  <c r="D29" i="16"/>
  <c r="H29" i="16"/>
  <c r="R29" i="16"/>
  <c r="I29" i="16" s="1"/>
  <c r="D28" i="16"/>
  <c r="H28" i="16"/>
  <c r="D28" i="25"/>
  <c r="H28" i="25"/>
  <c r="H28" i="23"/>
  <c r="D28" i="23"/>
  <c r="D15" i="58"/>
  <c r="H15" i="58"/>
  <c r="H29" i="23"/>
  <c r="D29" i="23"/>
  <c r="D29" i="25"/>
  <c r="H29" i="25"/>
  <c r="K11" i="16"/>
  <c r="P11" i="16"/>
  <c r="L29" i="16"/>
  <c r="E16" i="58"/>
  <c r="Q11" i="16"/>
  <c r="V23" i="58"/>
  <c r="V22" i="58"/>
  <c r="V21" i="58"/>
  <c r="Q8" i="58"/>
  <c r="O12" i="58"/>
  <c r="E11" i="58"/>
  <c r="K10" i="58"/>
  <c r="L23" i="16" s="1"/>
  <c r="K4" i="58"/>
  <c r="O8" i="58"/>
  <c r="K5" i="58"/>
  <c r="E12" i="58"/>
  <c r="K11" i="58"/>
  <c r="L24" i="16" s="1"/>
  <c r="Q9" i="58"/>
  <c r="Q12" i="58"/>
  <c r="Q7" i="58"/>
  <c r="E4" i="58"/>
  <c r="O4" i="58"/>
  <c r="K6" i="58"/>
  <c r="O9" i="58"/>
  <c r="E13" i="58"/>
  <c r="E6" i="58"/>
  <c r="O10" i="58"/>
  <c r="E9" i="58"/>
  <c r="E5" i="58"/>
  <c r="K12" i="58"/>
  <c r="L25" i="16" s="1"/>
  <c r="Q5" i="58"/>
  <c r="O6" i="58"/>
  <c r="K8" i="58"/>
  <c r="L21" i="16" s="1"/>
  <c r="E14" i="58"/>
  <c r="Q11" i="58"/>
  <c r="V30" i="58"/>
  <c r="Q4" i="58"/>
  <c r="O5" i="58"/>
  <c r="K7" i="58"/>
  <c r="E7" i="58"/>
  <c r="E8" i="58"/>
  <c r="Q10" i="58"/>
  <c r="Q6" i="58"/>
  <c r="O7" i="58"/>
  <c r="O11" i="58"/>
  <c r="E10" i="58"/>
  <c r="K9" i="58"/>
  <c r="L22" i="16" s="1"/>
  <c r="S92" i="54"/>
  <c r="T92" i="54"/>
  <c r="V28" i="58" a="1"/>
  <c r="V29" i="58" a="1"/>
  <c r="R13" i="58" l="1"/>
  <c r="I13" i="58" s="1"/>
  <c r="R14" i="58"/>
  <c r="I14" i="58" s="1"/>
  <c r="R15" i="58"/>
  <c r="I15" i="58" s="1"/>
  <c r="L27" i="16"/>
  <c r="I16" i="58"/>
  <c r="D16" i="58"/>
  <c r="H16" i="58"/>
  <c r="R10" i="58"/>
  <c r="I10" i="58" s="1"/>
  <c r="R6" i="58"/>
  <c r="I6" i="58" s="1"/>
  <c r="R7" i="58"/>
  <c r="I7" i="58" s="1"/>
  <c r="V29" i="58"/>
  <c r="V28" i="58"/>
  <c r="D9" i="58"/>
  <c r="H9" i="58"/>
  <c r="H10" i="58"/>
  <c r="D10" i="58"/>
  <c r="R5" i="58"/>
  <c r="I5" i="58" s="1"/>
  <c r="R11" i="58"/>
  <c r="I11" i="58" s="1"/>
  <c r="H7" i="58"/>
  <c r="D7" i="58"/>
  <c r="R9" i="58"/>
  <c r="I9" i="58" s="1"/>
  <c r="H14" i="58"/>
  <c r="D14" i="58"/>
  <c r="D11" i="58"/>
  <c r="H11" i="58"/>
  <c r="R12" i="58"/>
  <c r="I12" i="58" s="1"/>
  <c r="R4" i="58"/>
  <c r="I4" i="58" s="1"/>
  <c r="H8" i="58"/>
  <c r="D8" i="58"/>
  <c r="I8" i="58"/>
  <c r="D5" i="58"/>
  <c r="H5" i="58"/>
  <c r="D13" i="58"/>
  <c r="H13" i="58"/>
  <c r="H12" i="58"/>
  <c r="D12" i="58"/>
  <c r="D6" i="58"/>
  <c r="H6" i="58"/>
  <c r="D4" i="58"/>
  <c r="H4" i="58"/>
  <c r="R370" i="51"/>
  <c r="S370" i="51" s="1"/>
  <c r="R369" i="51"/>
  <c r="R368" i="51"/>
  <c r="R367" i="51"/>
  <c r="U367" i="51" s="1"/>
  <c r="R366" i="51"/>
  <c r="U366" i="51" s="1"/>
  <c r="R365" i="51"/>
  <c r="U365" i="51" s="1"/>
  <c r="R364" i="51"/>
  <c r="S364" i="51" s="1"/>
  <c r="R363" i="51"/>
  <c r="R362" i="51"/>
  <c r="U362" i="51" s="1"/>
  <c r="R361" i="51"/>
  <c r="R360" i="51"/>
  <c r="U360" i="51" s="1"/>
  <c r="R359" i="51"/>
  <c r="U359" i="51" s="1"/>
  <c r="R358" i="51"/>
  <c r="R357" i="51"/>
  <c r="S357" i="51" s="1"/>
  <c r="R370" i="52"/>
  <c r="U370" i="52" s="1"/>
  <c r="R369" i="52"/>
  <c r="T369" i="52" s="1"/>
  <c r="R368" i="52"/>
  <c r="R367" i="52"/>
  <c r="U367" i="52" s="1"/>
  <c r="R366" i="52"/>
  <c r="R365" i="52"/>
  <c r="T365" i="52" s="1"/>
  <c r="R364" i="52"/>
  <c r="R363" i="52"/>
  <c r="S363" i="52" s="1"/>
  <c r="R362" i="52"/>
  <c r="S362" i="52" s="1"/>
  <c r="R361" i="52"/>
  <c r="U361" i="52" s="1"/>
  <c r="R360" i="52"/>
  <c r="U360" i="52" s="1"/>
  <c r="R359" i="52"/>
  <c r="S359" i="52" s="1"/>
  <c r="R358" i="52"/>
  <c r="U358" i="52" s="1"/>
  <c r="R357" i="52"/>
  <c r="S357" i="52" s="1"/>
  <c r="R431" i="53"/>
  <c r="T431" i="53" s="1"/>
  <c r="R430" i="53"/>
  <c r="S430" i="53" s="1"/>
  <c r="R429" i="53"/>
  <c r="U429" i="53" s="1"/>
  <c r="R428" i="53"/>
  <c r="R427" i="53"/>
  <c r="U427" i="53" s="1"/>
  <c r="R426" i="53"/>
  <c r="R425" i="53"/>
  <c r="R424" i="53"/>
  <c r="T424" i="53" s="1"/>
  <c r="R423" i="53"/>
  <c r="R422" i="53"/>
  <c r="U422" i="53" s="1"/>
  <c r="R421" i="53"/>
  <c r="U421" i="53" s="1"/>
  <c r="R420" i="53"/>
  <c r="T420" i="53" s="1"/>
  <c r="R419" i="53"/>
  <c r="T419" i="53" s="1"/>
  <c r="R418" i="53"/>
  <c r="U418" i="53" s="1"/>
  <c r="R417" i="53"/>
  <c r="U417" i="53" s="1"/>
  <c r="R415" i="53"/>
  <c r="S415" i="53" s="1"/>
  <c r="R414" i="53"/>
  <c r="U414" i="53" s="1"/>
  <c r="R413" i="53"/>
  <c r="R412" i="53"/>
  <c r="S412" i="53" s="1"/>
  <c r="R411" i="53"/>
  <c r="S411" i="53" s="1"/>
  <c r="R410" i="53"/>
  <c r="S410" i="53" s="1"/>
  <c r="R409" i="53"/>
  <c r="S409" i="53" s="1"/>
  <c r="R408" i="53"/>
  <c r="U408" i="53" s="1"/>
  <c r="R407" i="53"/>
  <c r="R406" i="53"/>
  <c r="T406" i="53" s="1"/>
  <c r="R405" i="53"/>
  <c r="U405" i="53" s="1"/>
  <c r="R404" i="53"/>
  <c r="R403" i="53"/>
  <c r="R402" i="53"/>
  <c r="U402" i="53" s="1"/>
  <c r="R401" i="53"/>
  <c r="U401" i="53" s="1"/>
  <c r="R400" i="53"/>
  <c r="U400" i="53" s="1"/>
  <c r="R399" i="53"/>
  <c r="R398" i="53"/>
  <c r="S398" i="53" s="1"/>
  <c r="R397" i="53"/>
  <c r="S397" i="53" s="1"/>
  <c r="R396" i="53"/>
  <c r="U396" i="53" s="1"/>
  <c r="R395" i="53"/>
  <c r="R394" i="53"/>
  <c r="U394" i="53" s="1"/>
  <c r="R393" i="53"/>
  <c r="T393" i="53" s="1"/>
  <c r="R392" i="53"/>
  <c r="S392" i="53" s="1"/>
  <c r="R391" i="53"/>
  <c r="R390" i="53"/>
  <c r="R389" i="53"/>
  <c r="S389" i="53" s="1"/>
  <c r="R388" i="53"/>
  <c r="U388" i="53" s="1"/>
  <c r="R387" i="53"/>
  <c r="U387" i="53" s="1"/>
  <c r="R386" i="53"/>
  <c r="U386" i="53" s="1"/>
  <c r="R385" i="53"/>
  <c r="T385" i="53" s="1"/>
  <c r="R384" i="53"/>
  <c r="T384" i="53" s="1"/>
  <c r="R383" i="53"/>
  <c r="S383" i="53" s="1"/>
  <c r="R382" i="53"/>
  <c r="S382" i="53" s="1"/>
  <c r="R381" i="53"/>
  <c r="U381" i="53" s="1"/>
  <c r="R380" i="53"/>
  <c r="T380" i="53" s="1"/>
  <c r="R379" i="53"/>
  <c r="U379" i="53" s="1"/>
  <c r="R378" i="53"/>
  <c r="S378" i="53" s="1"/>
  <c r="R377" i="53"/>
  <c r="S377" i="53" s="1"/>
  <c r="R376" i="53"/>
  <c r="S376" i="53" s="1"/>
  <c r="R375" i="53"/>
  <c r="S375" i="53" s="1"/>
  <c r="R374" i="53"/>
  <c r="R373" i="53"/>
  <c r="U373" i="53" s="1"/>
  <c r="R372" i="53"/>
  <c r="S372" i="53" s="1"/>
  <c r="R371" i="53"/>
  <c r="T371" i="53" s="1"/>
  <c r="R370" i="53"/>
  <c r="R369" i="53"/>
  <c r="U369" i="53" s="1"/>
  <c r="R368" i="53"/>
  <c r="S368" i="53" s="1"/>
  <c r="R367" i="53"/>
  <c r="U367" i="53" s="1"/>
  <c r="R366" i="53"/>
  <c r="U366" i="53" s="1"/>
  <c r="R365" i="53"/>
  <c r="S365" i="53" s="1"/>
  <c r="R364" i="53"/>
  <c r="S364" i="53" s="1"/>
  <c r="R363" i="53"/>
  <c r="U363" i="53" s="1"/>
  <c r="R362" i="53"/>
  <c r="S362" i="53" s="1"/>
  <c r="R361" i="53"/>
  <c r="T361" i="53" s="1"/>
  <c r="R360" i="53"/>
  <c r="R359" i="53"/>
  <c r="R358" i="53"/>
  <c r="U358" i="53" s="1"/>
  <c r="R357" i="53"/>
  <c r="S357" i="53" s="1"/>
  <c r="R356" i="53"/>
  <c r="S356" i="53" s="1"/>
  <c r="R355" i="53"/>
  <c r="R354" i="53"/>
  <c r="U354" i="53" s="1"/>
  <c r="R353" i="53"/>
  <c r="U353" i="53" s="1"/>
  <c r="R352" i="53"/>
  <c r="U352" i="53" s="1"/>
  <c r="R351" i="53"/>
  <c r="U351" i="53" s="1"/>
  <c r="R350" i="53"/>
  <c r="S350" i="53" s="1"/>
  <c r="R349" i="53"/>
  <c r="S349" i="53" s="1"/>
  <c r="R348" i="53"/>
  <c r="U348" i="53" s="1"/>
  <c r="R347" i="53"/>
  <c r="U347" i="53" s="1"/>
  <c r="R346" i="53"/>
  <c r="U346" i="53" s="1"/>
  <c r="R345" i="53"/>
  <c r="U345" i="53" s="1"/>
  <c r="R344" i="53"/>
  <c r="U344" i="53" s="1"/>
  <c r="R343" i="53"/>
  <c r="S343" i="53" s="1"/>
  <c r="R342" i="53"/>
  <c r="S342" i="53" s="1"/>
  <c r="R341" i="53"/>
  <c r="R340" i="53"/>
  <c r="R339" i="53"/>
  <c r="S339" i="53" s="1"/>
  <c r="R338" i="53"/>
  <c r="T338" i="53" s="1"/>
  <c r="R337" i="53"/>
  <c r="U337" i="53" s="1"/>
  <c r="R336" i="53"/>
  <c r="R335" i="53"/>
  <c r="R334" i="53"/>
  <c r="S334" i="53" s="1"/>
  <c r="R333" i="53"/>
  <c r="U333" i="53" s="1"/>
  <c r="R332" i="53"/>
  <c r="U332" i="53" s="1"/>
  <c r="R331" i="53"/>
  <c r="R330" i="53"/>
  <c r="R329" i="53"/>
  <c r="S329" i="53" s="1"/>
  <c r="R328" i="53"/>
  <c r="T328" i="53" s="1"/>
  <c r="R327" i="53"/>
  <c r="U327" i="53" s="1"/>
  <c r="R326" i="53"/>
  <c r="R325" i="53"/>
  <c r="R324" i="53"/>
  <c r="T324" i="53" s="1"/>
  <c r="R323" i="53"/>
  <c r="T323" i="53" s="1"/>
  <c r="R322" i="53"/>
  <c r="R321" i="53"/>
  <c r="R320" i="53"/>
  <c r="S320" i="53" s="1"/>
  <c r="R319" i="53"/>
  <c r="S319" i="53" s="1"/>
  <c r="R318" i="53"/>
  <c r="U318" i="53" s="1"/>
  <c r="R317" i="53"/>
  <c r="U317" i="53" s="1"/>
  <c r="R316" i="53"/>
  <c r="T316" i="53" s="1"/>
  <c r="R315" i="53"/>
  <c r="S315" i="53" s="1"/>
  <c r="R314" i="53"/>
  <c r="U314" i="53" s="1"/>
  <c r="R313" i="53"/>
  <c r="U313" i="53" s="1"/>
  <c r="R312" i="53"/>
  <c r="T312" i="53" s="1"/>
  <c r="R311" i="53"/>
  <c r="R310" i="53"/>
  <c r="R309" i="53"/>
  <c r="U309" i="53" s="1"/>
  <c r="R308" i="53"/>
  <c r="S308" i="53" s="1"/>
  <c r="R307" i="53"/>
  <c r="R306" i="53"/>
  <c r="S306" i="53" s="1"/>
  <c r="R305" i="53"/>
  <c r="U305" i="53" s="1"/>
  <c r="R304" i="53"/>
  <c r="U304" i="53" s="1"/>
  <c r="R303" i="53"/>
  <c r="U303" i="53" s="1"/>
  <c r="R302" i="53"/>
  <c r="U302" i="53" s="1"/>
  <c r="R301" i="53"/>
  <c r="S301" i="53" s="1"/>
  <c r="R300" i="53"/>
  <c r="S300" i="53" s="1"/>
  <c r="R299" i="53"/>
  <c r="S299" i="53" s="1"/>
  <c r="R298" i="53"/>
  <c r="U298" i="53" s="1"/>
  <c r="R297" i="53"/>
  <c r="U297" i="53" s="1"/>
  <c r="R296" i="53"/>
  <c r="U296" i="53" s="1"/>
  <c r="R295" i="53"/>
  <c r="R294" i="53"/>
  <c r="S294" i="53" s="1"/>
  <c r="R293" i="53"/>
  <c r="U293" i="53" s="1"/>
  <c r="R292" i="53"/>
  <c r="S292" i="53" s="1"/>
  <c r="R291" i="53"/>
  <c r="R290" i="53"/>
  <c r="U290" i="53" s="1"/>
  <c r="R289" i="53"/>
  <c r="S289" i="53" s="1"/>
  <c r="R288" i="53"/>
  <c r="U288" i="53" s="1"/>
  <c r="R287" i="53"/>
  <c r="T287" i="53" s="1"/>
  <c r="R286" i="53"/>
  <c r="T286" i="53" s="1"/>
  <c r="R285" i="53"/>
  <c r="S285" i="53" s="1"/>
  <c r="R284" i="53"/>
  <c r="U284" i="53" s="1"/>
  <c r="R283" i="53"/>
  <c r="U283" i="53" s="1"/>
  <c r="R282" i="53"/>
  <c r="T282" i="53" s="1"/>
  <c r="R281" i="53"/>
  <c r="R280" i="53"/>
  <c r="S280" i="53" s="1"/>
  <c r="R279" i="53"/>
  <c r="U279" i="53" s="1"/>
  <c r="R278" i="53"/>
  <c r="T278" i="53" s="1"/>
  <c r="R277" i="53"/>
  <c r="S277" i="53" s="1"/>
  <c r="R276" i="53"/>
  <c r="R275" i="53"/>
  <c r="R274" i="53"/>
  <c r="T274" i="53" s="1"/>
  <c r="R273" i="53"/>
  <c r="R272" i="53"/>
  <c r="S272" i="53" s="1"/>
  <c r="R271" i="53"/>
  <c r="U271" i="53" s="1"/>
  <c r="R270" i="53"/>
  <c r="S270" i="53" s="1"/>
  <c r="R269" i="53"/>
  <c r="U269" i="53" s="1"/>
  <c r="R268" i="53"/>
  <c r="U268" i="53" s="1"/>
  <c r="R267" i="53"/>
  <c r="U267" i="53" s="1"/>
  <c r="R266" i="53"/>
  <c r="S266" i="53" s="1"/>
  <c r="R265" i="53"/>
  <c r="T265" i="53" s="1"/>
  <c r="R264" i="53"/>
  <c r="T264" i="53" s="1"/>
  <c r="R263" i="53"/>
  <c r="U263" i="53" s="1"/>
  <c r="R262" i="53"/>
  <c r="R261" i="53"/>
  <c r="U261" i="53" s="1"/>
  <c r="R260" i="53"/>
  <c r="S260" i="53" s="1"/>
  <c r="R259" i="53"/>
  <c r="S259" i="53" s="1"/>
  <c r="R258" i="53"/>
  <c r="R257" i="53"/>
  <c r="R256" i="53"/>
  <c r="S256" i="53" s="1"/>
  <c r="R255" i="53"/>
  <c r="U255" i="53" s="1"/>
  <c r="R254" i="53"/>
  <c r="U254" i="53" s="1"/>
  <c r="R253" i="53"/>
  <c r="S253" i="53" s="1"/>
  <c r="R252" i="53"/>
  <c r="S252" i="53" s="1"/>
  <c r="R251" i="53"/>
  <c r="S251" i="53" s="1"/>
  <c r="R250" i="53"/>
  <c r="U250" i="53" s="1"/>
  <c r="R249" i="53"/>
  <c r="S249" i="53" s="1"/>
  <c r="R248" i="53"/>
  <c r="U248" i="53" s="1"/>
  <c r="R247" i="53"/>
  <c r="R246" i="53"/>
  <c r="T246" i="53" s="1"/>
  <c r="R245" i="53"/>
  <c r="S245" i="53" s="1"/>
  <c r="R244" i="53"/>
  <c r="T244" i="53" s="1"/>
  <c r="R243" i="53"/>
  <c r="S243" i="53" s="1"/>
  <c r="R242" i="53"/>
  <c r="S242" i="53" s="1"/>
  <c r="R241" i="53"/>
  <c r="U241" i="53" s="1"/>
  <c r="R240" i="53"/>
  <c r="S240" i="53" s="1"/>
  <c r="R239" i="53"/>
  <c r="U239" i="53" s="1"/>
  <c r="R238" i="53"/>
  <c r="S238" i="53" s="1"/>
  <c r="R237" i="53"/>
  <c r="U237" i="53" s="1"/>
  <c r="R236" i="53"/>
  <c r="S236" i="53" s="1"/>
  <c r="R235" i="53"/>
  <c r="S235" i="53" s="1"/>
  <c r="R234" i="53"/>
  <c r="U234" i="53" s="1"/>
  <c r="R233" i="53"/>
  <c r="U233" i="53" s="1"/>
  <c r="R232" i="53"/>
  <c r="R231" i="53"/>
  <c r="S231" i="53" s="1"/>
  <c r="R230" i="53"/>
  <c r="T230" i="53" s="1"/>
  <c r="R229" i="53"/>
  <c r="U229" i="53" s="1"/>
  <c r="R228" i="53"/>
  <c r="R227" i="53"/>
  <c r="U227" i="53" s="1"/>
  <c r="R226" i="53"/>
  <c r="S226" i="53" s="1"/>
  <c r="R225" i="53"/>
  <c r="U225" i="53" s="1"/>
  <c r="R224" i="53"/>
  <c r="R223" i="53"/>
  <c r="U223" i="53" s="1"/>
  <c r="R222" i="53"/>
  <c r="S222" i="53" s="1"/>
  <c r="R221" i="53"/>
  <c r="S221" i="53" s="1"/>
  <c r="R220" i="53"/>
  <c r="U220" i="53" s="1"/>
  <c r="R219" i="53"/>
  <c r="U219" i="53" s="1"/>
  <c r="R218" i="53"/>
  <c r="S218" i="53" s="1"/>
  <c r="R217" i="53"/>
  <c r="S217" i="53" s="1"/>
  <c r="R216" i="53"/>
  <c r="U216" i="53" s="1"/>
  <c r="R215" i="53"/>
  <c r="U215" i="53" s="1"/>
  <c r="R214" i="53"/>
  <c r="S214" i="53" s="1"/>
  <c r="R213" i="53"/>
  <c r="R212" i="53"/>
  <c r="U212" i="53" s="1"/>
  <c r="R211" i="53"/>
  <c r="S211" i="53" s="1"/>
  <c r="R210" i="53"/>
  <c r="S210" i="53" s="1"/>
  <c r="R209" i="53"/>
  <c r="R208" i="53"/>
  <c r="T208" i="53" s="1"/>
  <c r="R207" i="53"/>
  <c r="R206" i="53"/>
  <c r="U206" i="53" s="1"/>
  <c r="R205" i="53"/>
  <c r="U205" i="53" s="1"/>
  <c r="R204" i="53"/>
  <c r="T204" i="53" s="1"/>
  <c r="R203" i="53"/>
  <c r="S203" i="53" s="1"/>
  <c r="R202" i="53"/>
  <c r="S202" i="53" s="1"/>
  <c r="R201" i="53"/>
  <c r="S201" i="53" s="1"/>
  <c r="R200" i="53"/>
  <c r="T200" i="53" s="1"/>
  <c r="R199" i="53"/>
  <c r="U199" i="53" s="1"/>
  <c r="R198" i="53"/>
  <c r="R197" i="53"/>
  <c r="U197" i="53" s="1"/>
  <c r="R196" i="53"/>
  <c r="S196" i="53" s="1"/>
  <c r="R195" i="53"/>
  <c r="U195" i="53" s="1"/>
  <c r="R194" i="53"/>
  <c r="R193" i="53"/>
  <c r="T193" i="53" s="1"/>
  <c r="R192" i="53"/>
  <c r="U192" i="53" s="1"/>
  <c r="R191" i="53"/>
  <c r="U191" i="53" s="1"/>
  <c r="R190" i="53"/>
  <c r="R189" i="53"/>
  <c r="S189" i="53" s="1"/>
  <c r="R188" i="53"/>
  <c r="T188" i="53" s="1"/>
  <c r="R187" i="53"/>
  <c r="S187" i="53" s="1"/>
  <c r="R186" i="53"/>
  <c r="R185" i="53"/>
  <c r="U185" i="53" s="1"/>
  <c r="R184" i="53"/>
  <c r="T184" i="53" s="1"/>
  <c r="R183" i="53"/>
  <c r="U183" i="53" s="1"/>
  <c r="R182" i="53"/>
  <c r="S182" i="53" s="1"/>
  <c r="R181" i="53"/>
  <c r="U181" i="53" s="1"/>
  <c r="R180" i="53"/>
  <c r="S180" i="53" s="1"/>
  <c r="R179" i="53"/>
  <c r="S179" i="53" s="1"/>
  <c r="R178" i="53"/>
  <c r="U178" i="53" s="1"/>
  <c r="R177" i="53"/>
  <c r="R176" i="53"/>
  <c r="U176" i="53" s="1"/>
  <c r="R175" i="53"/>
  <c r="R174" i="53"/>
  <c r="U174" i="53" s="1"/>
  <c r="R173" i="53"/>
  <c r="R172" i="53"/>
  <c r="S172" i="53" s="1"/>
  <c r="R171" i="53"/>
  <c r="U171" i="53" s="1"/>
  <c r="R170" i="53"/>
  <c r="U170" i="53" s="1"/>
  <c r="R169" i="53"/>
  <c r="R168" i="53"/>
  <c r="S168" i="53" s="1"/>
  <c r="R167" i="53"/>
  <c r="T167" i="53" s="1"/>
  <c r="R166" i="53"/>
  <c r="U166" i="53" s="1"/>
  <c r="R165" i="53"/>
  <c r="S165" i="53" s="1"/>
  <c r="R164" i="53"/>
  <c r="R163" i="53"/>
  <c r="S163" i="53" s="1"/>
  <c r="R162" i="53"/>
  <c r="T162" i="53" s="1"/>
  <c r="R161" i="53"/>
  <c r="S161" i="53" s="1"/>
  <c r="R160" i="53"/>
  <c r="U160" i="53" s="1"/>
  <c r="R159" i="53"/>
  <c r="T159" i="53" s="1"/>
  <c r="R158" i="53"/>
  <c r="U158" i="53" s="1"/>
  <c r="R157" i="53"/>
  <c r="R156" i="53"/>
  <c r="U156" i="53" s="1"/>
  <c r="R155" i="53"/>
  <c r="T155" i="53" s="1"/>
  <c r="U154" i="53"/>
  <c r="R153" i="53"/>
  <c r="R152" i="53"/>
  <c r="S152" i="53" s="1"/>
  <c r="R151" i="53"/>
  <c r="U151" i="53" s="1"/>
  <c r="R150" i="53"/>
  <c r="R149" i="53"/>
  <c r="R148" i="53"/>
  <c r="U148" i="53" s="1"/>
  <c r="R147" i="53"/>
  <c r="U147" i="53" s="1"/>
  <c r="U146" i="53"/>
  <c r="R145" i="53"/>
  <c r="R144" i="53"/>
  <c r="U144" i="53" s="1"/>
  <c r="R143" i="53"/>
  <c r="R142" i="53"/>
  <c r="U142" i="53" s="1"/>
  <c r="R141" i="53"/>
  <c r="S141" i="53" s="1"/>
  <c r="R140" i="53"/>
  <c r="U140" i="53" s="1"/>
  <c r="R139" i="53"/>
  <c r="U139" i="53" s="1"/>
  <c r="R138" i="53"/>
  <c r="U138" i="53" s="1"/>
  <c r="R137" i="53"/>
  <c r="U137" i="53" s="1"/>
  <c r="R136" i="53"/>
  <c r="U136" i="53" s="1"/>
  <c r="R135" i="53"/>
  <c r="U135" i="53" s="1"/>
  <c r="R134" i="53"/>
  <c r="U134" i="53" s="1"/>
  <c r="R133" i="53"/>
  <c r="S133" i="53" s="1"/>
  <c r="R132" i="53"/>
  <c r="U132" i="53" s="1"/>
  <c r="R131" i="53"/>
  <c r="U131" i="53" s="1"/>
  <c r="R130" i="53"/>
  <c r="U130" i="53" s="1"/>
  <c r="R129" i="53"/>
  <c r="U129" i="53" s="1"/>
  <c r="R128" i="53"/>
  <c r="S128" i="53" s="1"/>
  <c r="R127" i="53"/>
  <c r="T127" i="53" s="1"/>
  <c r="R126" i="53"/>
  <c r="S126" i="53" s="1"/>
  <c r="R125" i="53"/>
  <c r="U125" i="53" s="1"/>
  <c r="R124" i="53"/>
  <c r="S124" i="53" s="1"/>
  <c r="R123" i="53"/>
  <c r="T123" i="53" s="1"/>
  <c r="R122" i="53"/>
  <c r="R121" i="53"/>
  <c r="U121" i="53" s="1"/>
  <c r="R120" i="53"/>
  <c r="S120" i="53" s="1"/>
  <c r="R119" i="53"/>
  <c r="U119" i="53" s="1"/>
  <c r="R118" i="53"/>
  <c r="U118" i="53" s="1"/>
  <c r="R117" i="53"/>
  <c r="U117" i="53" s="1"/>
  <c r="R116" i="53"/>
  <c r="T116" i="53" s="1"/>
  <c r="R115" i="53"/>
  <c r="U115" i="53" s="1"/>
  <c r="R114" i="53"/>
  <c r="U114" i="53" s="1"/>
  <c r="R113" i="53"/>
  <c r="U113" i="53" s="1"/>
  <c r="R112" i="53"/>
  <c r="U112" i="53" s="1"/>
  <c r="R111" i="53"/>
  <c r="U111" i="53" s="1"/>
  <c r="R110" i="53"/>
  <c r="R109" i="53"/>
  <c r="T109" i="53" s="1"/>
  <c r="R108" i="53"/>
  <c r="R107" i="53"/>
  <c r="T107" i="53" s="1"/>
  <c r="R106" i="53"/>
  <c r="R105" i="53"/>
  <c r="U105" i="53" s="1"/>
  <c r="R104" i="53"/>
  <c r="U104" i="53" s="1"/>
  <c r="R103" i="53"/>
  <c r="U103" i="53" s="1"/>
  <c r="R102" i="53"/>
  <c r="R101" i="53"/>
  <c r="U101" i="53" s="1"/>
  <c r="R100" i="53"/>
  <c r="T100" i="53" s="1"/>
  <c r="R99" i="53"/>
  <c r="U99" i="53" s="1"/>
  <c r="R98" i="53"/>
  <c r="T98" i="53" s="1"/>
  <c r="R97" i="53"/>
  <c r="U97" i="53" s="1"/>
  <c r="R96" i="53"/>
  <c r="U96" i="53" s="1"/>
  <c r="R95" i="53"/>
  <c r="U95" i="53" s="1"/>
  <c r="R94" i="53"/>
  <c r="R93" i="53"/>
  <c r="S93" i="53" s="1"/>
  <c r="R92" i="53"/>
  <c r="U92" i="53" s="1"/>
  <c r="R91" i="53"/>
  <c r="T91" i="53" s="1"/>
  <c r="R90" i="53"/>
  <c r="R89" i="53"/>
  <c r="S89" i="53" s="1"/>
  <c r="R88" i="53"/>
  <c r="U88" i="53" s="1"/>
  <c r="R87" i="53"/>
  <c r="R86" i="53"/>
  <c r="R85" i="53"/>
  <c r="S85" i="53" s="1"/>
  <c r="R84" i="53"/>
  <c r="U84" i="53" s="1"/>
  <c r="R83" i="53"/>
  <c r="U83" i="53" s="1"/>
  <c r="R82" i="53"/>
  <c r="U82" i="53" s="1"/>
  <c r="R81" i="53"/>
  <c r="S81" i="53" s="1"/>
  <c r="R80" i="53"/>
  <c r="S80" i="53" s="1"/>
  <c r="R79" i="53"/>
  <c r="U79" i="53" s="1"/>
  <c r="R78" i="53"/>
  <c r="U78" i="53" s="1"/>
  <c r="R77" i="53"/>
  <c r="T77" i="53" s="1"/>
  <c r="R76" i="53"/>
  <c r="U76" i="53" s="1"/>
  <c r="R75" i="53"/>
  <c r="R74" i="53"/>
  <c r="U74" i="53" s="1"/>
  <c r="R73" i="53"/>
  <c r="S73" i="53" s="1"/>
  <c r="R72" i="53"/>
  <c r="U72" i="53" s="1"/>
  <c r="R71" i="53"/>
  <c r="S71" i="53" s="1"/>
  <c r="R70" i="53"/>
  <c r="U70" i="53" s="1"/>
  <c r="R69" i="53"/>
  <c r="U69" i="53" s="1"/>
  <c r="R68" i="53"/>
  <c r="U68" i="53" s="1"/>
  <c r="R67" i="53"/>
  <c r="U67" i="53" s="1"/>
  <c r="R66" i="53"/>
  <c r="S66" i="53" s="1"/>
  <c r="R65" i="53"/>
  <c r="S65" i="53" s="1"/>
  <c r="R64" i="53"/>
  <c r="U64" i="53" s="1"/>
  <c r="R63" i="53"/>
  <c r="U63" i="53" s="1"/>
  <c r="R62" i="53"/>
  <c r="U62" i="53" s="1"/>
  <c r="R61" i="53"/>
  <c r="T61" i="53" s="1"/>
  <c r="R60" i="53"/>
  <c r="R59" i="53"/>
  <c r="S59" i="53" s="1"/>
  <c r="R58" i="53"/>
  <c r="T58" i="53" s="1"/>
  <c r="R57" i="53"/>
  <c r="U57" i="53" s="1"/>
  <c r="R56" i="53"/>
  <c r="R55" i="53"/>
  <c r="S55" i="53" s="1"/>
  <c r="R54" i="53"/>
  <c r="U54" i="53" s="1"/>
  <c r="R53" i="53"/>
  <c r="U53" i="53" s="1"/>
  <c r="R52" i="53"/>
  <c r="R51" i="53"/>
  <c r="T51" i="53" s="1"/>
  <c r="R50" i="53"/>
  <c r="U50" i="53" s="1"/>
  <c r="R49" i="53"/>
  <c r="S49" i="53" s="1"/>
  <c r="R48" i="53"/>
  <c r="U48" i="53" s="1"/>
  <c r="R47" i="53"/>
  <c r="S47" i="53" s="1"/>
  <c r="R46" i="53"/>
  <c r="U46" i="53" s="1"/>
  <c r="R45" i="53"/>
  <c r="U45" i="53" s="1"/>
  <c r="R44" i="53"/>
  <c r="T44" i="53" s="1"/>
  <c r="R43" i="53"/>
  <c r="U43" i="53" s="1"/>
  <c r="R42" i="53"/>
  <c r="R41" i="53"/>
  <c r="U41" i="53" s="1"/>
  <c r="R40" i="53"/>
  <c r="T40" i="53" s="1"/>
  <c r="R39" i="53"/>
  <c r="U39" i="53" s="1"/>
  <c r="R38" i="53"/>
  <c r="T38" i="53" s="1"/>
  <c r="R37" i="53"/>
  <c r="T37" i="53" s="1"/>
  <c r="R36" i="53"/>
  <c r="U36" i="53" s="1"/>
  <c r="R35" i="53"/>
  <c r="R34" i="53"/>
  <c r="S34" i="53" s="1"/>
  <c r="R33" i="53"/>
  <c r="U33" i="53" s="1"/>
  <c r="R32" i="53"/>
  <c r="U32" i="53" s="1"/>
  <c r="R31" i="53"/>
  <c r="S31" i="53" s="1"/>
  <c r="R30" i="53"/>
  <c r="T30" i="53" s="1"/>
  <c r="R29" i="53"/>
  <c r="U29" i="53" s="1"/>
  <c r="R28" i="53"/>
  <c r="R27" i="53"/>
  <c r="U27" i="53" s="1"/>
  <c r="R26" i="53"/>
  <c r="S26" i="53" s="1"/>
  <c r="R25" i="53"/>
  <c r="U25" i="53" s="1"/>
  <c r="R24" i="53"/>
  <c r="T24" i="53" s="1"/>
  <c r="R23" i="53"/>
  <c r="T23" i="53" s="1"/>
  <c r="R22" i="53"/>
  <c r="U22" i="53" s="1"/>
  <c r="R21" i="53"/>
  <c r="R20" i="53"/>
  <c r="U20" i="53" s="1"/>
  <c r="R19" i="53"/>
  <c r="S19" i="53" s="1"/>
  <c r="R18" i="53"/>
  <c r="U18" i="53" s="1"/>
  <c r="R17" i="53"/>
  <c r="U17" i="53" s="1"/>
  <c r="R16" i="53"/>
  <c r="T16" i="53" s="1"/>
  <c r="R15" i="53"/>
  <c r="U15" i="53" s="1"/>
  <c r="R14" i="53"/>
  <c r="R13" i="53"/>
  <c r="T13" i="53" s="1"/>
  <c r="R12" i="53"/>
  <c r="S12" i="53" s="1"/>
  <c r="R11" i="53"/>
  <c r="U11" i="53" s="1"/>
  <c r="R10" i="53"/>
  <c r="U10" i="53" s="1"/>
  <c r="R9" i="53"/>
  <c r="T9" i="53" s="1"/>
  <c r="R8" i="53"/>
  <c r="U8" i="53" s="1"/>
  <c r="T7" i="53"/>
  <c r="S7" i="53"/>
  <c r="R6" i="53"/>
  <c r="U6" i="53" s="1"/>
  <c r="R5" i="53"/>
  <c r="T5" i="53" s="1"/>
  <c r="R4" i="53"/>
  <c r="U4" i="53" s="1"/>
  <c r="R3" i="53"/>
  <c r="R2" i="53"/>
  <c r="S2" i="53" s="1"/>
  <c r="R431" i="54"/>
  <c r="S431" i="54" s="1"/>
  <c r="R430" i="54"/>
  <c r="U430" i="54" s="1"/>
  <c r="R429" i="54"/>
  <c r="T429" i="54" s="1"/>
  <c r="R428" i="54"/>
  <c r="T428" i="54" s="1"/>
  <c r="R427" i="54"/>
  <c r="U427" i="54" s="1"/>
  <c r="R426" i="54"/>
  <c r="R425" i="54"/>
  <c r="S425" i="54" s="1"/>
  <c r="R424" i="54"/>
  <c r="U424" i="54" s="1"/>
  <c r="R423" i="54"/>
  <c r="U423" i="54" s="1"/>
  <c r="R422" i="54"/>
  <c r="T422" i="54" s="1"/>
  <c r="R421" i="54"/>
  <c r="U421" i="54" s="1"/>
  <c r="R420" i="54"/>
  <c r="R419" i="54"/>
  <c r="T419" i="54" s="1"/>
  <c r="R418" i="54"/>
  <c r="S418" i="54" s="1"/>
  <c r="R417" i="54"/>
  <c r="U417" i="54" s="1"/>
  <c r="R415" i="54"/>
  <c r="U415" i="54" s="1"/>
  <c r="R414" i="54"/>
  <c r="T414" i="54" s="1"/>
  <c r="R413" i="54"/>
  <c r="U413" i="54" s="1"/>
  <c r="R412" i="54"/>
  <c r="R411" i="54"/>
  <c r="U411" i="54" s="1"/>
  <c r="R410" i="54"/>
  <c r="U410" i="54" s="1"/>
  <c r="R409" i="54"/>
  <c r="U409" i="54" s="1"/>
  <c r="R408" i="54"/>
  <c r="S408" i="54" s="1"/>
  <c r="R407" i="54"/>
  <c r="T407" i="54" s="1"/>
  <c r="R406" i="54"/>
  <c r="U406" i="54" s="1"/>
  <c r="R405" i="54"/>
  <c r="S405" i="54" s="1"/>
  <c r="R404" i="54"/>
  <c r="U404" i="54" s="1"/>
  <c r="R403" i="54"/>
  <c r="U403" i="54" s="1"/>
  <c r="R402" i="54"/>
  <c r="U402" i="54" s="1"/>
  <c r="R401" i="54"/>
  <c r="T401" i="54" s="1"/>
  <c r="R400" i="54"/>
  <c r="U400" i="54" s="1"/>
  <c r="R432" i="54"/>
  <c r="T432" i="54" s="1"/>
  <c r="R433" i="54"/>
  <c r="S433" i="54" s="1"/>
  <c r="R434" i="54"/>
  <c r="T434" i="54" s="1"/>
  <c r="R435" i="54"/>
  <c r="T435" i="54" s="1"/>
  <c r="R436" i="54"/>
  <c r="S436" i="54" s="1"/>
  <c r="R437" i="54"/>
  <c r="S437" i="54" s="1"/>
  <c r="R438" i="54"/>
  <c r="T438" i="54" s="1"/>
  <c r="R439" i="54"/>
  <c r="T439" i="54" s="1"/>
  <c r="R440" i="54"/>
  <c r="S440" i="54" s="1"/>
  <c r="R441" i="54"/>
  <c r="T441" i="54" s="1"/>
  <c r="R442" i="54"/>
  <c r="T442" i="54" s="1"/>
  <c r="R443" i="54"/>
  <c r="T443" i="54" s="1"/>
  <c r="R444" i="54"/>
  <c r="S444" i="54" s="1"/>
  <c r="R445" i="54"/>
  <c r="S445" i="54" s="1"/>
  <c r="R446" i="54"/>
  <c r="T446" i="54" s="1"/>
  <c r="R447" i="54"/>
  <c r="S447" i="54" s="1"/>
  <c r="R448" i="54"/>
  <c r="T448" i="54" s="1"/>
  <c r="R449" i="54"/>
  <c r="S449" i="54" s="1"/>
  <c r="R450" i="54"/>
  <c r="T450" i="54" s="1"/>
  <c r="R451" i="54"/>
  <c r="S451" i="54" s="1"/>
  <c r="R452" i="54"/>
  <c r="S452" i="54" s="1"/>
  <c r="R453" i="54"/>
  <c r="U453" i="54" s="1"/>
  <c r="R454" i="54"/>
  <c r="R455" i="54"/>
  <c r="T455" i="54" s="1"/>
  <c r="R456" i="54"/>
  <c r="S456" i="54" s="1"/>
  <c r="R370" i="54"/>
  <c r="S370" i="54" s="1"/>
  <c r="R360" i="54"/>
  <c r="T360" i="54" s="1"/>
  <c r="R357" i="54"/>
  <c r="U357" i="54" s="1"/>
  <c r="R457" i="55"/>
  <c r="T457" i="55" s="1"/>
  <c r="R458" i="55"/>
  <c r="T458" i="55" s="1"/>
  <c r="R459" i="55"/>
  <c r="S459" i="55" s="1"/>
  <c r="R460" i="55"/>
  <c r="S460" i="55" s="1"/>
  <c r="R461" i="55"/>
  <c r="S461" i="55" s="1"/>
  <c r="R462" i="55"/>
  <c r="S462" i="55" s="1"/>
  <c r="R463" i="55"/>
  <c r="S463" i="55" s="1"/>
  <c r="R464" i="55"/>
  <c r="T464" i="55" s="1"/>
  <c r="R465" i="55"/>
  <c r="T465" i="55" s="1"/>
  <c r="R466" i="55"/>
  <c r="S466" i="55" s="1"/>
  <c r="R467" i="55"/>
  <c r="S467" i="55" s="1"/>
  <c r="R468" i="55"/>
  <c r="S468" i="55" s="1"/>
  <c r="R469" i="55"/>
  <c r="S469" i="55" s="1"/>
  <c r="R456" i="55"/>
  <c r="R455" i="55"/>
  <c r="R454" i="55"/>
  <c r="R452" i="55"/>
  <c r="R451" i="55"/>
  <c r="R453" i="55"/>
  <c r="R450" i="55"/>
  <c r="R449" i="55"/>
  <c r="R448" i="55"/>
  <c r="R447" i="55"/>
  <c r="R446" i="55"/>
  <c r="R445" i="55"/>
  <c r="R444" i="55"/>
  <c r="R443" i="55"/>
  <c r="R442" i="55"/>
  <c r="R441" i="55"/>
  <c r="R440" i="55"/>
  <c r="R439" i="55"/>
  <c r="R438" i="55"/>
  <c r="R437" i="55"/>
  <c r="R436" i="55"/>
  <c r="R435" i="55"/>
  <c r="R434" i="55"/>
  <c r="R433" i="55"/>
  <c r="R432" i="55"/>
  <c r="R431" i="55"/>
  <c r="R430" i="55"/>
  <c r="R429" i="55"/>
  <c r="R428" i="55"/>
  <c r="R427" i="55"/>
  <c r="R426" i="55"/>
  <c r="R425" i="55"/>
  <c r="R424" i="55"/>
  <c r="R423" i="55"/>
  <c r="R422" i="55"/>
  <c r="R421" i="55"/>
  <c r="R420" i="55"/>
  <c r="R419" i="55"/>
  <c r="R418" i="55"/>
  <c r="R417" i="55"/>
  <c r="R415" i="55"/>
  <c r="R414" i="55"/>
  <c r="R413" i="55"/>
  <c r="R412" i="55"/>
  <c r="R411" i="55"/>
  <c r="R410" i="55"/>
  <c r="R409" i="55"/>
  <c r="R408" i="55"/>
  <c r="R407" i="55"/>
  <c r="R406" i="55"/>
  <c r="R405" i="55"/>
  <c r="R404" i="55"/>
  <c r="R403" i="55"/>
  <c r="R402" i="55"/>
  <c r="R401" i="55"/>
  <c r="R400" i="55"/>
  <c r="R399" i="55"/>
  <c r="R398" i="55"/>
  <c r="R397" i="55"/>
  <c r="R396" i="55"/>
  <c r="R395" i="55"/>
  <c r="R394" i="55"/>
  <c r="R393" i="55"/>
  <c r="R392" i="55"/>
  <c r="R391" i="55"/>
  <c r="R390" i="55"/>
  <c r="R389" i="55"/>
  <c r="R388" i="55"/>
  <c r="R387" i="55"/>
  <c r="R386" i="55"/>
  <c r="R385" i="55"/>
  <c r="R384" i="55"/>
  <c r="R383" i="55"/>
  <c r="R382" i="55"/>
  <c r="R381" i="55"/>
  <c r="R380" i="55"/>
  <c r="R379" i="55"/>
  <c r="R378" i="55"/>
  <c r="R377" i="55"/>
  <c r="R376" i="55"/>
  <c r="R375" i="55"/>
  <c r="R374" i="55"/>
  <c r="R373" i="55"/>
  <c r="R372" i="55"/>
  <c r="R371" i="55"/>
  <c r="R370" i="55"/>
  <c r="R369" i="55"/>
  <c r="R368" i="55"/>
  <c r="R367" i="55"/>
  <c r="R366" i="55"/>
  <c r="R365" i="55"/>
  <c r="R364" i="55"/>
  <c r="R363" i="55"/>
  <c r="R362" i="55"/>
  <c r="R361" i="55"/>
  <c r="R360" i="55"/>
  <c r="R359" i="55"/>
  <c r="R358" i="55"/>
  <c r="R357" i="55"/>
  <c r="R356" i="55"/>
  <c r="R355" i="55"/>
  <c r="R354" i="55"/>
  <c r="R353" i="55"/>
  <c r="R352" i="55"/>
  <c r="R351" i="55"/>
  <c r="R350" i="55"/>
  <c r="R349" i="55"/>
  <c r="R348" i="55"/>
  <c r="R347" i="55"/>
  <c r="R346" i="55"/>
  <c r="R345" i="55"/>
  <c r="R344" i="55"/>
  <c r="R343" i="55"/>
  <c r="R342" i="55"/>
  <c r="R341" i="55"/>
  <c r="R340" i="55"/>
  <c r="R339" i="55"/>
  <c r="R338" i="55"/>
  <c r="R337" i="55"/>
  <c r="R336" i="55"/>
  <c r="R335" i="55"/>
  <c r="R334" i="55"/>
  <c r="R333" i="55"/>
  <c r="R332" i="55"/>
  <c r="R331" i="55"/>
  <c r="R330" i="55"/>
  <c r="R329" i="55"/>
  <c r="R328" i="55"/>
  <c r="R327" i="55"/>
  <c r="R326" i="55"/>
  <c r="R325" i="55"/>
  <c r="R324" i="55"/>
  <c r="R323" i="55"/>
  <c r="R322" i="55"/>
  <c r="R321" i="55"/>
  <c r="R320" i="55"/>
  <c r="R319" i="55"/>
  <c r="R318" i="55"/>
  <c r="R317" i="55"/>
  <c r="R316" i="55"/>
  <c r="R315" i="55"/>
  <c r="R314" i="55"/>
  <c r="R313" i="55"/>
  <c r="R312" i="55"/>
  <c r="R311" i="55"/>
  <c r="R310" i="55"/>
  <c r="R309" i="55"/>
  <c r="R308" i="55"/>
  <c r="R307" i="55"/>
  <c r="R306" i="55"/>
  <c r="R305" i="55"/>
  <c r="R304" i="55"/>
  <c r="R303" i="55"/>
  <c r="R302" i="55"/>
  <c r="R301" i="55"/>
  <c r="R300" i="55"/>
  <c r="R299" i="55"/>
  <c r="R298" i="55"/>
  <c r="R297" i="55"/>
  <c r="R296" i="55"/>
  <c r="R295" i="55"/>
  <c r="R294" i="55"/>
  <c r="R293" i="55"/>
  <c r="R292" i="55"/>
  <c r="R291" i="55"/>
  <c r="R290" i="55"/>
  <c r="R289" i="55"/>
  <c r="R288" i="55"/>
  <c r="R287" i="55"/>
  <c r="R286" i="55"/>
  <c r="R285" i="55"/>
  <c r="R284" i="55"/>
  <c r="R283" i="55"/>
  <c r="R282" i="55"/>
  <c r="R281" i="55"/>
  <c r="R280" i="55"/>
  <c r="R279" i="55"/>
  <c r="R278" i="55"/>
  <c r="R277" i="55"/>
  <c r="R276" i="55"/>
  <c r="R275" i="55"/>
  <c r="R274" i="55"/>
  <c r="R273" i="55"/>
  <c r="R272" i="55"/>
  <c r="R271" i="55"/>
  <c r="R270" i="55"/>
  <c r="R269" i="55"/>
  <c r="R268" i="55"/>
  <c r="R267" i="55"/>
  <c r="R266" i="55"/>
  <c r="R265" i="55"/>
  <c r="R264" i="55"/>
  <c r="R263" i="55"/>
  <c r="R262" i="55"/>
  <c r="R261" i="55"/>
  <c r="R260" i="55"/>
  <c r="R259" i="55"/>
  <c r="R258" i="55"/>
  <c r="R257" i="55"/>
  <c r="R256" i="55"/>
  <c r="R255" i="55"/>
  <c r="R254" i="55"/>
  <c r="R253" i="55"/>
  <c r="R252" i="55"/>
  <c r="R251" i="55"/>
  <c r="R250" i="55"/>
  <c r="R249" i="55"/>
  <c r="R248" i="55"/>
  <c r="R247" i="55"/>
  <c r="R246" i="55"/>
  <c r="R245" i="55"/>
  <c r="R244" i="55"/>
  <c r="R243" i="55"/>
  <c r="R242" i="55"/>
  <c r="R241" i="55"/>
  <c r="R240" i="55"/>
  <c r="R239" i="55"/>
  <c r="R238" i="55"/>
  <c r="R237" i="55"/>
  <c r="R236" i="55"/>
  <c r="R235" i="55"/>
  <c r="R234" i="55"/>
  <c r="R233" i="55"/>
  <c r="R232" i="55"/>
  <c r="R231" i="55"/>
  <c r="R230" i="55"/>
  <c r="R229" i="55"/>
  <c r="R228" i="55"/>
  <c r="R227" i="55"/>
  <c r="R226" i="55"/>
  <c r="R225" i="55"/>
  <c r="R224" i="55"/>
  <c r="R223" i="55"/>
  <c r="R222" i="55"/>
  <c r="R221" i="55"/>
  <c r="R220" i="55"/>
  <c r="R219" i="55"/>
  <c r="R218" i="55"/>
  <c r="R217" i="55"/>
  <c r="R216" i="55"/>
  <c r="R215" i="55"/>
  <c r="R214" i="55"/>
  <c r="R213" i="55"/>
  <c r="R212" i="55"/>
  <c r="R211" i="55"/>
  <c r="R210" i="55"/>
  <c r="R209" i="55"/>
  <c r="R208" i="55"/>
  <c r="R207" i="55"/>
  <c r="R206" i="55"/>
  <c r="R205" i="55"/>
  <c r="R204" i="55"/>
  <c r="R203" i="55"/>
  <c r="R202" i="55"/>
  <c r="R201" i="55"/>
  <c r="R200" i="55"/>
  <c r="R199" i="55"/>
  <c r="R198" i="55"/>
  <c r="R197" i="55"/>
  <c r="R196" i="55"/>
  <c r="R195" i="55"/>
  <c r="R194" i="55"/>
  <c r="R193" i="55"/>
  <c r="R192" i="55"/>
  <c r="R191" i="55"/>
  <c r="R190" i="55"/>
  <c r="R189" i="55"/>
  <c r="R188" i="55"/>
  <c r="R187" i="55"/>
  <c r="R186" i="55"/>
  <c r="R185" i="55"/>
  <c r="R184" i="55"/>
  <c r="R183" i="55"/>
  <c r="R182" i="55"/>
  <c r="R181" i="55"/>
  <c r="R180" i="55"/>
  <c r="R179" i="55"/>
  <c r="R178" i="55"/>
  <c r="R177" i="55"/>
  <c r="R176" i="55"/>
  <c r="R175" i="55"/>
  <c r="R174" i="55"/>
  <c r="R173" i="55"/>
  <c r="R172" i="55"/>
  <c r="R171" i="55"/>
  <c r="R170" i="55"/>
  <c r="R169" i="55"/>
  <c r="R168" i="55"/>
  <c r="R167" i="55"/>
  <c r="R166" i="55"/>
  <c r="R165" i="55"/>
  <c r="R164" i="55"/>
  <c r="R163" i="55"/>
  <c r="R162" i="55"/>
  <c r="R161" i="55"/>
  <c r="R160" i="55"/>
  <c r="R159" i="55"/>
  <c r="R158" i="55"/>
  <c r="R157" i="55"/>
  <c r="R156" i="55"/>
  <c r="R155" i="55"/>
  <c r="R153" i="55"/>
  <c r="R152" i="55"/>
  <c r="R151" i="55"/>
  <c r="R150" i="55"/>
  <c r="R149" i="55"/>
  <c r="R148" i="55"/>
  <c r="R147" i="55"/>
  <c r="R145" i="55"/>
  <c r="R144" i="55"/>
  <c r="R143" i="55"/>
  <c r="R142" i="55"/>
  <c r="R141" i="55"/>
  <c r="R140" i="55"/>
  <c r="R139" i="55"/>
  <c r="R138" i="55"/>
  <c r="R137" i="55"/>
  <c r="R136" i="55"/>
  <c r="R135" i="55"/>
  <c r="R134" i="55"/>
  <c r="R133" i="55"/>
  <c r="R132" i="55"/>
  <c r="R131" i="55"/>
  <c r="R130" i="55"/>
  <c r="R129" i="55"/>
  <c r="R128" i="55"/>
  <c r="R127" i="55"/>
  <c r="R126" i="55"/>
  <c r="R125" i="55"/>
  <c r="R124" i="55"/>
  <c r="R123" i="55"/>
  <c r="R122" i="55"/>
  <c r="R121" i="55"/>
  <c r="R120" i="55"/>
  <c r="R119" i="55"/>
  <c r="R118" i="55"/>
  <c r="R117" i="55"/>
  <c r="R116" i="55"/>
  <c r="R115" i="55"/>
  <c r="R114" i="55"/>
  <c r="R113" i="55"/>
  <c r="R112" i="55"/>
  <c r="R111" i="55"/>
  <c r="R110" i="55"/>
  <c r="R109" i="55"/>
  <c r="R108" i="55"/>
  <c r="R107" i="55"/>
  <c r="R106" i="55"/>
  <c r="R105" i="55"/>
  <c r="R104" i="55"/>
  <c r="R103" i="55"/>
  <c r="R102" i="55"/>
  <c r="R101" i="55"/>
  <c r="R100" i="55"/>
  <c r="R99" i="55"/>
  <c r="R98" i="55"/>
  <c r="R97" i="55"/>
  <c r="R96" i="55"/>
  <c r="R95" i="55"/>
  <c r="R94" i="55"/>
  <c r="R93" i="55"/>
  <c r="R92" i="55"/>
  <c r="R91" i="55"/>
  <c r="R90" i="55"/>
  <c r="R89" i="55"/>
  <c r="R88" i="55"/>
  <c r="R87" i="55"/>
  <c r="R86" i="55"/>
  <c r="R85" i="55"/>
  <c r="R84" i="55"/>
  <c r="R83" i="55"/>
  <c r="R82" i="55"/>
  <c r="R81" i="55"/>
  <c r="R80" i="55"/>
  <c r="R79" i="55"/>
  <c r="R78" i="55"/>
  <c r="R77" i="55"/>
  <c r="R76" i="55"/>
  <c r="R75" i="55"/>
  <c r="R74" i="55"/>
  <c r="R73" i="55"/>
  <c r="R72" i="55"/>
  <c r="R71" i="55"/>
  <c r="R70" i="55"/>
  <c r="R69" i="55"/>
  <c r="R68" i="55"/>
  <c r="R67" i="55"/>
  <c r="R66" i="55"/>
  <c r="R65" i="55"/>
  <c r="R64" i="55"/>
  <c r="R63" i="55"/>
  <c r="R62" i="55"/>
  <c r="R61" i="55"/>
  <c r="R60" i="55"/>
  <c r="R59" i="55"/>
  <c r="R58" i="55"/>
  <c r="R57" i="55"/>
  <c r="R56" i="55"/>
  <c r="R55" i="55"/>
  <c r="R54" i="55"/>
  <c r="R53" i="55"/>
  <c r="R52" i="55"/>
  <c r="R51" i="55"/>
  <c r="R50" i="55"/>
  <c r="R49" i="55"/>
  <c r="R48" i="55"/>
  <c r="R47" i="55"/>
  <c r="R46" i="55"/>
  <c r="R45" i="55"/>
  <c r="R44" i="55"/>
  <c r="R43" i="55"/>
  <c r="R42" i="55"/>
  <c r="R41" i="55"/>
  <c r="R40" i="55"/>
  <c r="R39" i="55"/>
  <c r="R38" i="55"/>
  <c r="R37" i="55"/>
  <c r="R36" i="55"/>
  <c r="R35" i="55"/>
  <c r="R34" i="55"/>
  <c r="R33" i="55"/>
  <c r="R32" i="55"/>
  <c r="R31" i="55"/>
  <c r="R30" i="55"/>
  <c r="R29" i="55"/>
  <c r="R28" i="55"/>
  <c r="R27" i="55"/>
  <c r="R26" i="55"/>
  <c r="R25" i="55"/>
  <c r="R24" i="55"/>
  <c r="R23" i="55"/>
  <c r="R22" i="55"/>
  <c r="R21" i="55"/>
  <c r="R20" i="55"/>
  <c r="R19" i="55"/>
  <c r="R18" i="55"/>
  <c r="R17" i="55"/>
  <c r="R16" i="55"/>
  <c r="R15" i="55"/>
  <c r="R14" i="55"/>
  <c r="R13" i="55"/>
  <c r="R12" i="55"/>
  <c r="R11" i="55"/>
  <c r="R10" i="55"/>
  <c r="R9" i="55"/>
  <c r="R8" i="55"/>
  <c r="T7" i="55"/>
  <c r="S7" i="55"/>
  <c r="R6" i="55"/>
  <c r="R5" i="55"/>
  <c r="R4" i="55"/>
  <c r="R3" i="55"/>
  <c r="R2" i="55"/>
  <c r="R399" i="54"/>
  <c r="U399" i="54" s="1"/>
  <c r="R398" i="54"/>
  <c r="U398" i="54" s="1"/>
  <c r="R397" i="54"/>
  <c r="U397" i="54" s="1"/>
  <c r="R396" i="54"/>
  <c r="U396" i="54" s="1"/>
  <c r="R395" i="54"/>
  <c r="U395" i="54" s="1"/>
  <c r="R394" i="54"/>
  <c r="U394" i="54" s="1"/>
  <c r="R393" i="54"/>
  <c r="U393" i="54" s="1"/>
  <c r="R392" i="54"/>
  <c r="U392" i="54" s="1"/>
  <c r="R391" i="54"/>
  <c r="U391" i="54" s="1"/>
  <c r="R390" i="54"/>
  <c r="U390" i="54" s="1"/>
  <c r="R389" i="54"/>
  <c r="U389" i="54" s="1"/>
  <c r="R388" i="54"/>
  <c r="U388" i="54" s="1"/>
  <c r="R387" i="54"/>
  <c r="U387" i="54" s="1"/>
  <c r="R386" i="54"/>
  <c r="S386" i="54" s="1"/>
  <c r="R385" i="54"/>
  <c r="R384" i="54"/>
  <c r="S384" i="54" s="1"/>
  <c r="R383" i="54"/>
  <c r="U383" i="54" s="1"/>
  <c r="R382" i="54"/>
  <c r="U382" i="54" s="1"/>
  <c r="R381" i="54"/>
  <c r="S381" i="54" s="1"/>
  <c r="R380" i="54"/>
  <c r="U380" i="54" s="1"/>
  <c r="R379" i="54"/>
  <c r="S379" i="54" s="1"/>
  <c r="R378" i="54"/>
  <c r="U378" i="54" s="1"/>
  <c r="R377" i="54"/>
  <c r="U377" i="54" s="1"/>
  <c r="R376" i="54"/>
  <c r="U376" i="54" s="1"/>
  <c r="R375" i="54"/>
  <c r="U375" i="54" s="1"/>
  <c r="R374" i="54"/>
  <c r="U374" i="54" s="1"/>
  <c r="R373" i="54"/>
  <c r="T373" i="54" s="1"/>
  <c r="R372" i="54"/>
  <c r="S372" i="54" s="1"/>
  <c r="R371" i="54"/>
  <c r="U371" i="54" s="1"/>
  <c r="R369" i="54"/>
  <c r="S369" i="54" s="1"/>
  <c r="R368" i="54"/>
  <c r="U368" i="54" s="1"/>
  <c r="R367" i="54"/>
  <c r="U367" i="54" s="1"/>
  <c r="R366" i="54"/>
  <c r="S366" i="54" s="1"/>
  <c r="R365" i="54"/>
  <c r="S365" i="54" s="1"/>
  <c r="R364" i="54"/>
  <c r="U364" i="54" s="1"/>
  <c r="R363" i="54"/>
  <c r="U363" i="54" s="1"/>
  <c r="R362" i="54"/>
  <c r="T362" i="54" s="1"/>
  <c r="R361" i="54"/>
  <c r="U361" i="54" s="1"/>
  <c r="R359" i="54"/>
  <c r="U359" i="54" s="1"/>
  <c r="R358" i="54"/>
  <c r="S358" i="54" s="1"/>
  <c r="R356" i="54"/>
  <c r="U356" i="54" s="1"/>
  <c r="R355" i="54"/>
  <c r="R354" i="54"/>
  <c r="U354" i="54" s="1"/>
  <c r="R353" i="54"/>
  <c r="U353" i="54" s="1"/>
  <c r="R352" i="54"/>
  <c r="U352" i="54" s="1"/>
  <c r="R351" i="54"/>
  <c r="R350" i="54"/>
  <c r="S350" i="54" s="1"/>
  <c r="R349" i="54"/>
  <c r="U349" i="54" s="1"/>
  <c r="R348" i="54"/>
  <c r="U348" i="54" s="1"/>
  <c r="R347" i="54"/>
  <c r="S347" i="54" s="1"/>
  <c r="R346" i="54"/>
  <c r="U346" i="54" s="1"/>
  <c r="R345" i="54"/>
  <c r="T345" i="54" s="1"/>
  <c r="R344" i="54"/>
  <c r="S344" i="54" s="1"/>
  <c r="R343" i="54"/>
  <c r="U343" i="54" s="1"/>
  <c r="R342" i="54"/>
  <c r="U342" i="54" s="1"/>
  <c r="R341" i="54"/>
  <c r="U341" i="54" s="1"/>
  <c r="R340" i="54"/>
  <c r="U340" i="54" s="1"/>
  <c r="R339" i="54"/>
  <c r="U339" i="54" s="1"/>
  <c r="R338" i="54"/>
  <c r="U338" i="54" s="1"/>
  <c r="R337" i="54"/>
  <c r="S337" i="54" s="1"/>
  <c r="R336" i="54"/>
  <c r="R335" i="54"/>
  <c r="S335" i="54" s="1"/>
  <c r="R334" i="54"/>
  <c r="U334" i="54" s="1"/>
  <c r="R333" i="54"/>
  <c r="U333" i="54" s="1"/>
  <c r="R332" i="54"/>
  <c r="S332" i="54" s="1"/>
  <c r="R331" i="54"/>
  <c r="U331" i="54" s="1"/>
  <c r="R330" i="54"/>
  <c r="S330" i="54" s="1"/>
  <c r="R329" i="54"/>
  <c r="U329" i="54" s="1"/>
  <c r="R328" i="54"/>
  <c r="U328" i="54" s="1"/>
  <c r="R327" i="54"/>
  <c r="U327" i="54" s="1"/>
  <c r="R326" i="54"/>
  <c r="U326" i="54" s="1"/>
  <c r="R325" i="54"/>
  <c r="U325" i="54" s="1"/>
  <c r="R324" i="54"/>
  <c r="S324" i="54" s="1"/>
  <c r="R323" i="54"/>
  <c r="S323" i="54" s="1"/>
  <c r="R322" i="54"/>
  <c r="U322" i="54" s="1"/>
  <c r="R321" i="54"/>
  <c r="R320" i="54"/>
  <c r="S320" i="54" s="1"/>
  <c r="R319" i="54"/>
  <c r="U319" i="54" s="1"/>
  <c r="R318" i="54"/>
  <c r="U318" i="54" s="1"/>
  <c r="R317" i="54"/>
  <c r="S317" i="54" s="1"/>
  <c r="R316" i="54"/>
  <c r="S316" i="54" s="1"/>
  <c r="R315" i="54"/>
  <c r="U315" i="54" s="1"/>
  <c r="R314" i="54"/>
  <c r="U314" i="54" s="1"/>
  <c r="R313" i="54"/>
  <c r="U313" i="54" s="1"/>
  <c r="R312" i="54"/>
  <c r="U312" i="54" s="1"/>
  <c r="R311" i="54"/>
  <c r="S311" i="54" s="1"/>
  <c r="R310" i="54"/>
  <c r="U310" i="54" s="1"/>
  <c r="R309" i="54"/>
  <c r="S309" i="54" s="1"/>
  <c r="R308" i="54"/>
  <c r="U308" i="54" s="1"/>
  <c r="R307" i="54"/>
  <c r="U307" i="54" s="1"/>
  <c r="R306" i="54"/>
  <c r="R305" i="54"/>
  <c r="U305" i="54" s="1"/>
  <c r="R304" i="54"/>
  <c r="U304" i="54" s="1"/>
  <c r="R303" i="54"/>
  <c r="U303" i="54" s="1"/>
  <c r="R302" i="54"/>
  <c r="R301" i="54"/>
  <c r="S301" i="54" s="1"/>
  <c r="R300" i="54"/>
  <c r="U300" i="54" s="1"/>
  <c r="R299" i="54"/>
  <c r="U299" i="54" s="1"/>
  <c r="R298" i="54"/>
  <c r="U298" i="54" s="1"/>
  <c r="R297" i="54"/>
  <c r="U297" i="54" s="1"/>
  <c r="R296" i="54"/>
  <c r="S296" i="54" s="1"/>
  <c r="R295" i="54"/>
  <c r="S295" i="54" s="1"/>
  <c r="R294" i="54"/>
  <c r="U294" i="54" s="1"/>
  <c r="R293" i="54"/>
  <c r="U293" i="54" s="1"/>
  <c r="R292" i="54"/>
  <c r="U292" i="54" s="1"/>
  <c r="R291" i="54"/>
  <c r="R290" i="54"/>
  <c r="U290" i="54" s="1"/>
  <c r="R289" i="54"/>
  <c r="U289" i="54" s="1"/>
  <c r="R288" i="54"/>
  <c r="S288" i="54" s="1"/>
  <c r="R287" i="54"/>
  <c r="R286" i="54"/>
  <c r="S286" i="54" s="1"/>
  <c r="R285" i="54"/>
  <c r="U285" i="54" s="1"/>
  <c r="R284" i="54"/>
  <c r="U284" i="54" s="1"/>
  <c r="R283" i="54"/>
  <c r="U283" i="54" s="1"/>
  <c r="R282" i="54"/>
  <c r="U282" i="54" s="1"/>
  <c r="R281" i="54"/>
  <c r="S281" i="54" s="1"/>
  <c r="R280" i="54"/>
  <c r="U280" i="54" s="1"/>
  <c r="R279" i="54"/>
  <c r="U279" i="54" s="1"/>
  <c r="R278" i="54"/>
  <c r="U278" i="54" s="1"/>
  <c r="R277" i="54"/>
  <c r="U277" i="54" s="1"/>
  <c r="R276" i="54"/>
  <c r="R275" i="54"/>
  <c r="S275" i="54" s="1"/>
  <c r="R274" i="54"/>
  <c r="S274" i="54" s="1"/>
  <c r="R273" i="54"/>
  <c r="U273" i="54" s="1"/>
  <c r="R272" i="54"/>
  <c r="R271" i="54"/>
  <c r="S271" i="54" s="1"/>
  <c r="R270" i="54"/>
  <c r="U270" i="54" s="1"/>
  <c r="R269" i="54"/>
  <c r="U269" i="54" s="1"/>
  <c r="R268" i="54"/>
  <c r="U268" i="54" s="1"/>
  <c r="R267" i="54"/>
  <c r="S267" i="54" s="1"/>
  <c r="R266" i="54"/>
  <c r="U266" i="54" s="1"/>
  <c r="R265" i="54"/>
  <c r="U265" i="54" s="1"/>
  <c r="R264" i="54"/>
  <c r="U264" i="54" s="1"/>
  <c r="R263" i="54"/>
  <c r="U263" i="54" s="1"/>
  <c r="R262" i="54"/>
  <c r="U262" i="54" s="1"/>
  <c r="R261" i="54"/>
  <c r="R260" i="54"/>
  <c r="S260" i="54" s="1"/>
  <c r="R259" i="54"/>
  <c r="U259" i="54" s="1"/>
  <c r="R258" i="54"/>
  <c r="U258" i="54" s="1"/>
  <c r="R257" i="54"/>
  <c r="S257" i="54" s="1"/>
  <c r="R256" i="54"/>
  <c r="U256" i="54" s="1"/>
  <c r="R255" i="54"/>
  <c r="U255" i="54" s="1"/>
  <c r="R254" i="54"/>
  <c r="U254" i="54" s="1"/>
  <c r="R253" i="54"/>
  <c r="R252" i="54"/>
  <c r="S252" i="54" s="1"/>
  <c r="R251" i="54"/>
  <c r="U251" i="54" s="1"/>
  <c r="R250" i="54"/>
  <c r="U250" i="54" s="1"/>
  <c r="R249" i="54"/>
  <c r="U249" i="54" s="1"/>
  <c r="R248" i="54"/>
  <c r="U248" i="54" s="1"/>
  <c r="R247" i="54"/>
  <c r="U247" i="54" s="1"/>
  <c r="R246" i="54"/>
  <c r="S246" i="54" s="1"/>
  <c r="R245" i="54"/>
  <c r="S245" i="54" s="1"/>
  <c r="R244" i="54"/>
  <c r="U244" i="54" s="1"/>
  <c r="R243" i="54"/>
  <c r="U243" i="54" s="1"/>
  <c r="R242" i="54"/>
  <c r="R241" i="54"/>
  <c r="T241" i="54" s="1"/>
  <c r="R240" i="54"/>
  <c r="U240" i="54" s="1"/>
  <c r="R239" i="54"/>
  <c r="S239" i="54" s="1"/>
  <c r="R238" i="54"/>
  <c r="R237" i="54"/>
  <c r="S237" i="54" s="1"/>
  <c r="R236" i="54"/>
  <c r="U236" i="54" s="1"/>
  <c r="R235" i="54"/>
  <c r="U235" i="54" s="1"/>
  <c r="R234" i="54"/>
  <c r="U234" i="54" s="1"/>
  <c r="R233" i="54"/>
  <c r="T233" i="54" s="1"/>
  <c r="R232" i="54"/>
  <c r="S232" i="54" s="1"/>
  <c r="R231" i="54"/>
  <c r="U231" i="54" s="1"/>
  <c r="R230" i="54"/>
  <c r="U230" i="54" s="1"/>
  <c r="R229" i="54"/>
  <c r="U229" i="54" s="1"/>
  <c r="R228" i="54"/>
  <c r="U228" i="54" s="1"/>
  <c r="R227" i="54"/>
  <c r="R226" i="54"/>
  <c r="U226" i="54" s="1"/>
  <c r="R225" i="54"/>
  <c r="S225" i="54" s="1"/>
  <c r="R224" i="54"/>
  <c r="U224" i="54" s="1"/>
  <c r="R223" i="54"/>
  <c r="R222" i="54"/>
  <c r="S222" i="54" s="1"/>
  <c r="R221" i="54"/>
  <c r="U221" i="54" s="1"/>
  <c r="R220" i="54"/>
  <c r="U220" i="54" s="1"/>
  <c r="R219" i="54"/>
  <c r="U219" i="54" s="1"/>
  <c r="R218" i="54"/>
  <c r="S218" i="54" s="1"/>
  <c r="R217" i="54"/>
  <c r="U217" i="54" s="1"/>
  <c r="R216" i="54"/>
  <c r="U216" i="54" s="1"/>
  <c r="R215" i="54"/>
  <c r="T215" i="54" s="1"/>
  <c r="R214" i="54"/>
  <c r="U214" i="54" s="1"/>
  <c r="R213" i="54"/>
  <c r="U213" i="54" s="1"/>
  <c r="R212" i="54"/>
  <c r="R211" i="54"/>
  <c r="S211" i="54" s="1"/>
  <c r="R210" i="54"/>
  <c r="U210" i="54" s="1"/>
  <c r="R209" i="54"/>
  <c r="U209" i="54" s="1"/>
  <c r="R208" i="54"/>
  <c r="R207" i="54"/>
  <c r="U207" i="54" s="1"/>
  <c r="R206" i="54"/>
  <c r="U206" i="54" s="1"/>
  <c r="R205" i="54"/>
  <c r="U205" i="54" s="1"/>
  <c r="R204" i="54"/>
  <c r="R203" i="54"/>
  <c r="S203" i="54" s="1"/>
  <c r="R202" i="54"/>
  <c r="U202" i="54" s="1"/>
  <c r="R201" i="54"/>
  <c r="U201" i="54" s="1"/>
  <c r="R200" i="54"/>
  <c r="U200" i="54" s="1"/>
  <c r="R199" i="54"/>
  <c r="U199" i="54" s="1"/>
  <c r="R198" i="54"/>
  <c r="U198" i="54" s="1"/>
  <c r="R197" i="54"/>
  <c r="S197" i="54" s="1"/>
  <c r="R196" i="54"/>
  <c r="S196" i="54" s="1"/>
  <c r="R195" i="54"/>
  <c r="U195" i="54" s="1"/>
  <c r="R194" i="54"/>
  <c r="U194" i="54" s="1"/>
  <c r="R193" i="54"/>
  <c r="R192" i="54"/>
  <c r="U192" i="54" s="1"/>
  <c r="R191" i="54"/>
  <c r="U191" i="54" s="1"/>
  <c r="R190" i="54"/>
  <c r="S190" i="54" s="1"/>
  <c r="R189" i="54"/>
  <c r="S189" i="54" s="1"/>
  <c r="R188" i="54"/>
  <c r="S188" i="54" s="1"/>
  <c r="R187" i="54"/>
  <c r="U187" i="54" s="1"/>
  <c r="R186" i="54"/>
  <c r="U186" i="54" s="1"/>
  <c r="R185" i="54"/>
  <c r="U185" i="54" s="1"/>
  <c r="R184" i="54"/>
  <c r="U184" i="54" s="1"/>
  <c r="R183" i="54"/>
  <c r="S183" i="54" s="1"/>
  <c r="R182" i="54"/>
  <c r="U182" i="54" s="1"/>
  <c r="R181" i="54"/>
  <c r="U181" i="54" s="1"/>
  <c r="R180" i="54"/>
  <c r="U180" i="54" s="1"/>
  <c r="R179" i="54"/>
  <c r="U179" i="54" s="1"/>
  <c r="R178" i="54"/>
  <c r="R177" i="54"/>
  <c r="U177" i="54" s="1"/>
  <c r="R176" i="54"/>
  <c r="S176" i="54" s="1"/>
  <c r="R175" i="54"/>
  <c r="U175" i="54" s="1"/>
  <c r="R174" i="54"/>
  <c r="R173" i="54"/>
  <c r="S173" i="54" s="1"/>
  <c r="R172" i="54"/>
  <c r="U172" i="54" s="1"/>
  <c r="R171" i="54"/>
  <c r="U171" i="54" s="1"/>
  <c r="R170" i="54"/>
  <c r="U170" i="54" s="1"/>
  <c r="R169" i="54"/>
  <c r="S169" i="54" s="1"/>
  <c r="R168" i="54"/>
  <c r="U168" i="54" s="1"/>
  <c r="R167" i="54"/>
  <c r="U167" i="54" s="1"/>
  <c r="R166" i="54"/>
  <c r="T166" i="54" s="1"/>
  <c r="R165" i="54"/>
  <c r="U165" i="54" s="1"/>
  <c r="R164" i="54"/>
  <c r="S164" i="54" s="1"/>
  <c r="R163" i="54"/>
  <c r="R162" i="54"/>
  <c r="S162" i="54" s="1"/>
  <c r="R161" i="54"/>
  <c r="U161" i="54" s="1"/>
  <c r="R160" i="54"/>
  <c r="U160" i="54" s="1"/>
  <c r="R159" i="54"/>
  <c r="S159" i="54" s="1"/>
  <c r="R158" i="54"/>
  <c r="U158" i="54" s="1"/>
  <c r="R157" i="54"/>
  <c r="U157" i="54" s="1"/>
  <c r="R156" i="54"/>
  <c r="U156" i="54" s="1"/>
  <c r="R155" i="54"/>
  <c r="T155" i="54" s="1"/>
  <c r="S154" i="54"/>
  <c r="R153" i="54"/>
  <c r="U153" i="54" s="1"/>
  <c r="R152" i="54"/>
  <c r="U152" i="54" s="1"/>
  <c r="R151" i="54"/>
  <c r="U151" i="54" s="1"/>
  <c r="R150" i="54"/>
  <c r="U150" i="54" s="1"/>
  <c r="R149" i="54"/>
  <c r="U149" i="54" s="1"/>
  <c r="R148" i="54"/>
  <c r="S148" i="54" s="1"/>
  <c r="R147" i="54"/>
  <c r="U147" i="54" s="1"/>
  <c r="U146" i="54"/>
  <c r="R145" i="54"/>
  <c r="U145" i="54" s="1"/>
  <c r="R144" i="54"/>
  <c r="R143" i="54"/>
  <c r="S143" i="54" s="1"/>
  <c r="R142" i="54"/>
  <c r="U142" i="54" s="1"/>
  <c r="R141" i="54"/>
  <c r="S141" i="54" s="1"/>
  <c r="R140" i="54"/>
  <c r="S140" i="54" s="1"/>
  <c r="R139" i="54"/>
  <c r="S139" i="54" s="1"/>
  <c r="R138" i="54"/>
  <c r="U138" i="54" s="1"/>
  <c r="R137" i="54"/>
  <c r="U137" i="54" s="1"/>
  <c r="R136" i="54"/>
  <c r="U136" i="54" s="1"/>
  <c r="R135" i="54"/>
  <c r="S135" i="54" s="1"/>
  <c r="R134" i="54"/>
  <c r="U134" i="54" s="1"/>
  <c r="R133" i="54"/>
  <c r="R132" i="54"/>
  <c r="U132" i="54" s="1"/>
  <c r="R131" i="54"/>
  <c r="U131" i="54" s="1"/>
  <c r="R130" i="54"/>
  <c r="U130" i="54" s="1"/>
  <c r="R129" i="54"/>
  <c r="U129" i="54" s="1"/>
  <c r="R128" i="54"/>
  <c r="S128" i="54" s="1"/>
  <c r="R127" i="54"/>
  <c r="U127" i="54" s="1"/>
  <c r="R126" i="54"/>
  <c r="R125" i="54"/>
  <c r="U125" i="54" s="1"/>
  <c r="R124" i="54"/>
  <c r="U124" i="54" s="1"/>
  <c r="R123" i="54"/>
  <c r="U123" i="54" s="1"/>
  <c r="R122" i="54"/>
  <c r="U122" i="54" s="1"/>
  <c r="R121" i="54"/>
  <c r="T121" i="54" s="1"/>
  <c r="R120" i="54"/>
  <c r="S120" i="54" s="1"/>
  <c r="R119" i="54"/>
  <c r="R118" i="54"/>
  <c r="U118" i="54" s="1"/>
  <c r="R117" i="54"/>
  <c r="U117" i="54" s="1"/>
  <c r="R116" i="54"/>
  <c r="U116" i="54" s="1"/>
  <c r="R115" i="54"/>
  <c r="U115" i="54" s="1"/>
  <c r="R114" i="54"/>
  <c r="U114" i="54" s="1"/>
  <c r="R113" i="54"/>
  <c r="S113" i="54" s="1"/>
  <c r="R112" i="54"/>
  <c r="R111" i="54"/>
  <c r="T111" i="54" s="1"/>
  <c r="R110" i="54"/>
  <c r="U110" i="54" s="1"/>
  <c r="R109" i="54"/>
  <c r="U109" i="54" s="1"/>
  <c r="R108" i="54"/>
  <c r="U108" i="54" s="1"/>
  <c r="R107" i="54"/>
  <c r="U107" i="54" s="1"/>
  <c r="R106" i="54"/>
  <c r="U106" i="54" s="1"/>
  <c r="R105" i="54"/>
  <c r="R104" i="54"/>
  <c r="T104" i="54" s="1"/>
  <c r="R103" i="54"/>
  <c r="U103" i="54" s="1"/>
  <c r="R102" i="54"/>
  <c r="U102" i="54" s="1"/>
  <c r="R101" i="54"/>
  <c r="U101" i="54" s="1"/>
  <c r="R100" i="54"/>
  <c r="U100" i="54" s="1"/>
  <c r="R99" i="54"/>
  <c r="U99" i="54" s="1"/>
  <c r="R98" i="54"/>
  <c r="R97" i="54"/>
  <c r="T97" i="54" s="1"/>
  <c r="R96" i="54"/>
  <c r="U96" i="54" s="1"/>
  <c r="R95" i="54"/>
  <c r="U95" i="54" s="1"/>
  <c r="R94" i="54"/>
  <c r="U94" i="54" s="1"/>
  <c r="R93" i="54"/>
  <c r="T93" i="54" s="1"/>
  <c r="R91" i="54"/>
  <c r="R90" i="54"/>
  <c r="U90" i="54" s="1"/>
  <c r="R89" i="54"/>
  <c r="U89" i="54" s="1"/>
  <c r="R88" i="54"/>
  <c r="U88" i="54" s="1"/>
  <c r="R87" i="54"/>
  <c r="U87" i="54" s="1"/>
  <c r="R86" i="54"/>
  <c r="U86" i="54" s="1"/>
  <c r="R85" i="54"/>
  <c r="U85" i="54" s="1"/>
  <c r="R84" i="54"/>
  <c r="R83" i="54"/>
  <c r="U83" i="54" s="1"/>
  <c r="R82" i="54"/>
  <c r="U82" i="54" s="1"/>
  <c r="R81" i="54"/>
  <c r="U81" i="54" s="1"/>
  <c r="R80" i="54"/>
  <c r="U80" i="54" s="1"/>
  <c r="R79" i="54"/>
  <c r="S79" i="54" s="1"/>
  <c r="R78" i="54"/>
  <c r="U78" i="54" s="1"/>
  <c r="R77" i="54"/>
  <c r="R76" i="54"/>
  <c r="U76" i="54" s="1"/>
  <c r="R75" i="54"/>
  <c r="U75" i="54" s="1"/>
  <c r="R74" i="54"/>
  <c r="U74" i="54" s="1"/>
  <c r="R73" i="54"/>
  <c r="U73" i="54" s="1"/>
  <c r="R72" i="54"/>
  <c r="U72" i="54" s="1"/>
  <c r="R71" i="54"/>
  <c r="U71" i="54" s="1"/>
  <c r="R70" i="54"/>
  <c r="R69" i="54"/>
  <c r="U69" i="54" s="1"/>
  <c r="R68" i="54"/>
  <c r="U68" i="54" s="1"/>
  <c r="R67" i="54"/>
  <c r="U67" i="54" s="1"/>
  <c r="R66" i="54"/>
  <c r="U66" i="54" s="1"/>
  <c r="R65" i="54"/>
  <c r="U65" i="54" s="1"/>
  <c r="R64" i="54"/>
  <c r="U64" i="54" s="1"/>
  <c r="R63" i="54"/>
  <c r="R62" i="54"/>
  <c r="U62" i="54" s="1"/>
  <c r="R61" i="54"/>
  <c r="U61" i="54" s="1"/>
  <c r="R60" i="54"/>
  <c r="U60" i="54" s="1"/>
  <c r="R59" i="54"/>
  <c r="U59" i="54" s="1"/>
  <c r="R58" i="54"/>
  <c r="S58" i="54" s="1"/>
  <c r="R57" i="54"/>
  <c r="U57" i="54" s="1"/>
  <c r="R56" i="54"/>
  <c r="R55" i="54"/>
  <c r="U55" i="54" s="1"/>
  <c r="R54" i="54"/>
  <c r="U54" i="54" s="1"/>
  <c r="R53" i="54"/>
  <c r="U53" i="54" s="1"/>
  <c r="R52" i="54"/>
  <c r="U52" i="54" s="1"/>
  <c r="R51" i="54"/>
  <c r="U51" i="54" s="1"/>
  <c r="R50" i="54"/>
  <c r="U50" i="54" s="1"/>
  <c r="R49" i="54"/>
  <c r="R48" i="54"/>
  <c r="S48" i="54" s="1"/>
  <c r="R47" i="54"/>
  <c r="U47" i="54" s="1"/>
  <c r="R46" i="54"/>
  <c r="U46" i="54" s="1"/>
  <c r="R45" i="54"/>
  <c r="U45" i="54" s="1"/>
  <c r="R44" i="54"/>
  <c r="U44" i="54" s="1"/>
  <c r="R43" i="54"/>
  <c r="U43" i="54" s="1"/>
  <c r="R42" i="54"/>
  <c r="R41" i="54"/>
  <c r="S41" i="54" s="1"/>
  <c r="R40" i="54"/>
  <c r="U40" i="54" s="1"/>
  <c r="R39" i="54"/>
  <c r="U39" i="54" s="1"/>
  <c r="R38" i="54"/>
  <c r="U38" i="54" s="1"/>
  <c r="R37" i="54"/>
  <c r="U37" i="54" s="1"/>
  <c r="R36" i="54"/>
  <c r="U36" i="54" s="1"/>
  <c r="R35" i="54"/>
  <c r="R34" i="54"/>
  <c r="S34" i="54" s="1"/>
  <c r="R33" i="54"/>
  <c r="U33" i="54" s="1"/>
  <c r="R32" i="54"/>
  <c r="U32" i="54" s="1"/>
  <c r="R31" i="54"/>
  <c r="U31" i="54" s="1"/>
  <c r="R30" i="54"/>
  <c r="U30" i="54" s="1"/>
  <c r="R29" i="54"/>
  <c r="S29" i="54" s="1"/>
  <c r="R28" i="54"/>
  <c r="R27" i="54"/>
  <c r="S27" i="54" s="1"/>
  <c r="R26" i="54"/>
  <c r="U26" i="54" s="1"/>
  <c r="R25" i="54"/>
  <c r="U25" i="54" s="1"/>
  <c r="R24" i="54"/>
  <c r="U24" i="54" s="1"/>
  <c r="R23" i="54"/>
  <c r="U23" i="54" s="1"/>
  <c r="R22" i="54"/>
  <c r="S22" i="54" s="1"/>
  <c r="R21" i="54"/>
  <c r="R20" i="54"/>
  <c r="S20" i="54" s="1"/>
  <c r="R19" i="54"/>
  <c r="U19" i="54" s="1"/>
  <c r="R18" i="54"/>
  <c r="U18" i="54" s="1"/>
  <c r="R17" i="54"/>
  <c r="U17" i="54" s="1"/>
  <c r="R16" i="54"/>
  <c r="U16" i="54" s="1"/>
  <c r="R15" i="54"/>
  <c r="U15" i="54" s="1"/>
  <c r="R14" i="54"/>
  <c r="R13" i="54"/>
  <c r="S13" i="54" s="1"/>
  <c r="R12" i="54"/>
  <c r="U12" i="54" s="1"/>
  <c r="R11" i="54"/>
  <c r="U11" i="54" s="1"/>
  <c r="R10" i="54"/>
  <c r="U10" i="54" s="1"/>
  <c r="R9" i="54"/>
  <c r="T9" i="54" s="1"/>
  <c r="R8" i="54"/>
  <c r="U8" i="54" s="1"/>
  <c r="T7" i="54"/>
  <c r="S7" i="54"/>
  <c r="R6" i="54"/>
  <c r="U6" i="54" s="1"/>
  <c r="R5" i="54"/>
  <c r="S5" i="54" s="1"/>
  <c r="R4" i="54"/>
  <c r="U4" i="54" s="1"/>
  <c r="R3" i="54"/>
  <c r="R2" i="54"/>
  <c r="S2" i="54" s="1"/>
  <c r="R379" i="52"/>
  <c r="U379" i="52" s="1"/>
  <c r="R380" i="52"/>
  <c r="T380" i="52" s="1"/>
  <c r="R381" i="52"/>
  <c r="S381" i="52" s="1"/>
  <c r="R382" i="52"/>
  <c r="T382" i="52" s="1"/>
  <c r="R383" i="52"/>
  <c r="S383" i="52" s="1"/>
  <c r="R384" i="52"/>
  <c r="U384" i="52" s="1"/>
  <c r="R385" i="52"/>
  <c r="S385" i="52" s="1"/>
  <c r="R386" i="52"/>
  <c r="S386" i="52" s="1"/>
  <c r="R387" i="52"/>
  <c r="T387" i="52" s="1"/>
  <c r="R388" i="52"/>
  <c r="S388" i="52" s="1"/>
  <c r="R389" i="52"/>
  <c r="T389" i="52" s="1"/>
  <c r="R390" i="52"/>
  <c r="S390" i="52" s="1"/>
  <c r="R391" i="52"/>
  <c r="U391" i="52" s="1"/>
  <c r="R392" i="52"/>
  <c r="S392" i="52" s="1"/>
  <c r="R393" i="52"/>
  <c r="S393" i="52" s="1"/>
  <c r="R394" i="52"/>
  <c r="S394" i="52" s="1"/>
  <c r="R395" i="52"/>
  <c r="T395" i="52" s="1"/>
  <c r="R396" i="52"/>
  <c r="S396" i="52" s="1"/>
  <c r="R397" i="52"/>
  <c r="U397" i="52" s="1"/>
  <c r="R398" i="52"/>
  <c r="S398" i="52" s="1"/>
  <c r="R399" i="52"/>
  <c r="S399" i="52" s="1"/>
  <c r="R230" i="52"/>
  <c r="U230" i="52" s="1"/>
  <c r="R378" i="52"/>
  <c r="U378" i="52" s="1"/>
  <c r="R377" i="52"/>
  <c r="U377" i="52" s="1"/>
  <c r="R376" i="52"/>
  <c r="U376" i="52" s="1"/>
  <c r="R375" i="52"/>
  <c r="R374" i="52"/>
  <c r="S374" i="52" s="1"/>
  <c r="R373" i="52"/>
  <c r="U373" i="52" s="1"/>
  <c r="R372" i="52"/>
  <c r="U372" i="52" s="1"/>
  <c r="R371" i="52"/>
  <c r="S371" i="52" s="1"/>
  <c r="R356" i="52"/>
  <c r="R355" i="52"/>
  <c r="S355" i="52" s="1"/>
  <c r="R354" i="52"/>
  <c r="U354" i="52" s="1"/>
  <c r="R353" i="52"/>
  <c r="R352" i="52"/>
  <c r="R351" i="52"/>
  <c r="U351" i="52" s="1"/>
  <c r="R350" i="52"/>
  <c r="S350" i="52" s="1"/>
  <c r="R349" i="52"/>
  <c r="R348" i="52"/>
  <c r="S348" i="52" s="1"/>
  <c r="R347" i="52"/>
  <c r="U347" i="52" s="1"/>
  <c r="R346" i="52"/>
  <c r="S346" i="52" s="1"/>
  <c r="R345" i="52"/>
  <c r="R344" i="52"/>
  <c r="S344" i="52" s="1"/>
  <c r="R343" i="52"/>
  <c r="U343" i="52" s="1"/>
  <c r="R342" i="52"/>
  <c r="R341" i="52"/>
  <c r="U341" i="52" s="1"/>
  <c r="R340" i="52"/>
  <c r="S340" i="52" s="1"/>
  <c r="R339" i="52"/>
  <c r="S339" i="52" s="1"/>
  <c r="R338" i="52"/>
  <c r="R337" i="52"/>
  <c r="U337" i="52" s="1"/>
  <c r="R336" i="52"/>
  <c r="S336" i="52" s="1"/>
  <c r="R335" i="52"/>
  <c r="T335" i="52" s="1"/>
  <c r="R334" i="52"/>
  <c r="R333" i="52"/>
  <c r="U333" i="52" s="1"/>
  <c r="R332" i="52"/>
  <c r="S332" i="52" s="1"/>
  <c r="R331" i="52"/>
  <c r="U331" i="52" s="1"/>
  <c r="R330" i="52"/>
  <c r="R329" i="52"/>
  <c r="U329" i="52" s="1"/>
  <c r="R328" i="52"/>
  <c r="R327" i="52"/>
  <c r="U327" i="52" s="1"/>
  <c r="R326" i="52"/>
  <c r="R325" i="52"/>
  <c r="S325" i="52" s="1"/>
  <c r="R324" i="52"/>
  <c r="U324" i="52" s="1"/>
  <c r="R323" i="52"/>
  <c r="S323" i="52" s="1"/>
  <c r="R322" i="52"/>
  <c r="S322" i="52" s="1"/>
  <c r="R321" i="52"/>
  <c r="T321" i="52" s="1"/>
  <c r="R320" i="52"/>
  <c r="U320" i="52" s="1"/>
  <c r="R319" i="52"/>
  <c r="U319" i="52" s="1"/>
  <c r="R318" i="52"/>
  <c r="R317" i="52"/>
  <c r="U317" i="52" s="1"/>
  <c r="R316" i="52"/>
  <c r="U316" i="52" s="1"/>
  <c r="R315" i="52"/>
  <c r="U315" i="52" s="1"/>
  <c r="R314" i="52"/>
  <c r="T314" i="52" s="1"/>
  <c r="R313" i="52"/>
  <c r="U313" i="52" s="1"/>
  <c r="R312" i="52"/>
  <c r="U312" i="52" s="1"/>
  <c r="R311" i="52"/>
  <c r="S311" i="52" s="1"/>
  <c r="R310" i="52"/>
  <c r="U310" i="52" s="1"/>
  <c r="R309" i="52"/>
  <c r="U309" i="52" s="1"/>
  <c r="R308" i="52"/>
  <c r="U308" i="52" s="1"/>
  <c r="R307" i="52"/>
  <c r="R306" i="52"/>
  <c r="U306" i="52" s="1"/>
  <c r="R305" i="52"/>
  <c r="U305" i="52" s="1"/>
  <c r="R304" i="52"/>
  <c r="R303" i="52"/>
  <c r="U303" i="52" s="1"/>
  <c r="R302" i="52"/>
  <c r="T302" i="52" s="1"/>
  <c r="R301" i="52"/>
  <c r="U301" i="52" s="1"/>
  <c r="R300" i="52"/>
  <c r="R299" i="52"/>
  <c r="U299" i="52" s="1"/>
  <c r="R298" i="52"/>
  <c r="S298" i="52" s="1"/>
  <c r="R297" i="52"/>
  <c r="S297" i="52" s="1"/>
  <c r="R296" i="52"/>
  <c r="R295" i="52"/>
  <c r="T295" i="52" s="1"/>
  <c r="R294" i="52"/>
  <c r="U294" i="52" s="1"/>
  <c r="R293" i="52"/>
  <c r="T293" i="52" s="1"/>
  <c r="R292" i="52"/>
  <c r="R291" i="52"/>
  <c r="S291" i="52" s="1"/>
  <c r="R290" i="52"/>
  <c r="S290" i="52" s="1"/>
  <c r="R289" i="52"/>
  <c r="R288" i="52"/>
  <c r="R287" i="52"/>
  <c r="S287" i="52" s="1"/>
  <c r="R286" i="52"/>
  <c r="T286" i="52" s="1"/>
  <c r="R285" i="52"/>
  <c r="S285" i="52" s="1"/>
  <c r="R284" i="52"/>
  <c r="R283" i="52"/>
  <c r="S283" i="52" s="1"/>
  <c r="R282" i="52"/>
  <c r="U282" i="52" s="1"/>
  <c r="R281" i="52"/>
  <c r="R280" i="52"/>
  <c r="R279" i="52"/>
  <c r="T279" i="52" s="1"/>
  <c r="R278" i="52"/>
  <c r="U278" i="52" s="1"/>
  <c r="R277" i="52"/>
  <c r="R276" i="52"/>
  <c r="S276" i="52" s="1"/>
  <c r="R275" i="52"/>
  <c r="U275" i="52" s="1"/>
  <c r="R274" i="52"/>
  <c r="U274" i="52" s="1"/>
  <c r="R273" i="52"/>
  <c r="T273" i="52" s="1"/>
  <c r="R272" i="52"/>
  <c r="U272" i="52" s="1"/>
  <c r="R271" i="52"/>
  <c r="S271" i="52" s="1"/>
  <c r="R270" i="52"/>
  <c r="R269" i="52"/>
  <c r="U269" i="52" s="1"/>
  <c r="R268" i="52"/>
  <c r="U268" i="52" s="1"/>
  <c r="R267" i="52"/>
  <c r="S267" i="52" s="1"/>
  <c r="R266" i="52"/>
  <c r="T266" i="52" s="1"/>
  <c r="R265" i="52"/>
  <c r="U265" i="52" s="1"/>
  <c r="R264" i="52"/>
  <c r="U264" i="52" s="1"/>
  <c r="R263" i="52"/>
  <c r="S263" i="52" s="1"/>
  <c r="R262" i="52"/>
  <c r="U262" i="52" s="1"/>
  <c r="R261" i="52"/>
  <c r="U261" i="52" s="1"/>
  <c r="R260" i="52"/>
  <c r="U260" i="52" s="1"/>
  <c r="R259" i="52"/>
  <c r="T259" i="52" s="1"/>
  <c r="R258" i="52"/>
  <c r="S258" i="52" s="1"/>
  <c r="R257" i="52"/>
  <c r="U257" i="52" s="1"/>
  <c r="R256" i="52"/>
  <c r="T256" i="52" s="1"/>
  <c r="R255" i="52"/>
  <c r="U255" i="52" s="1"/>
  <c r="R254" i="52"/>
  <c r="S254" i="52" s="1"/>
  <c r="R253" i="52"/>
  <c r="U253" i="52" s="1"/>
  <c r="R252" i="52"/>
  <c r="R251" i="52"/>
  <c r="S251" i="52" s="1"/>
  <c r="R250" i="52"/>
  <c r="S250" i="52" s="1"/>
  <c r="R249" i="52"/>
  <c r="S249" i="52" s="1"/>
  <c r="R248" i="52"/>
  <c r="R247" i="52"/>
  <c r="U247" i="52" s="1"/>
  <c r="R246" i="52"/>
  <c r="T246" i="52" s="1"/>
  <c r="R245" i="52"/>
  <c r="R244" i="52"/>
  <c r="U244" i="52" s="1"/>
  <c r="R243" i="52"/>
  <c r="U243" i="52" s="1"/>
  <c r="R242" i="52"/>
  <c r="S242" i="52" s="1"/>
  <c r="R241" i="52"/>
  <c r="S241" i="52" s="1"/>
  <c r="R240" i="52"/>
  <c r="R239" i="52"/>
  <c r="T239" i="52" s="1"/>
  <c r="R238" i="52"/>
  <c r="T238" i="52" s="1"/>
  <c r="R237" i="52"/>
  <c r="S237" i="52" s="1"/>
  <c r="R236" i="52"/>
  <c r="R235" i="52"/>
  <c r="S235" i="52" s="1"/>
  <c r="R234" i="52"/>
  <c r="U234" i="52" s="1"/>
  <c r="R233" i="52"/>
  <c r="S233" i="52" s="1"/>
  <c r="R232" i="52"/>
  <c r="R231" i="52"/>
  <c r="T231" i="52" s="1"/>
  <c r="R229" i="52"/>
  <c r="R228" i="52"/>
  <c r="S228" i="52" s="1"/>
  <c r="R227" i="52"/>
  <c r="U227" i="52" s="1"/>
  <c r="R226" i="52"/>
  <c r="U226" i="52" s="1"/>
  <c r="R225" i="52"/>
  <c r="R224" i="52"/>
  <c r="T224" i="52" s="1"/>
  <c r="R223" i="52"/>
  <c r="U223" i="52" s="1"/>
  <c r="R222" i="52"/>
  <c r="U222" i="52" s="1"/>
  <c r="R221" i="52"/>
  <c r="R220" i="52"/>
  <c r="U220" i="52" s="1"/>
  <c r="R219" i="52"/>
  <c r="U219" i="52" s="1"/>
  <c r="R218" i="52"/>
  <c r="T218" i="52" s="1"/>
  <c r="R217" i="52"/>
  <c r="R216" i="52"/>
  <c r="U216" i="52" s="1"/>
  <c r="R215" i="52"/>
  <c r="U215" i="52" s="1"/>
  <c r="R214" i="52"/>
  <c r="S214" i="52" s="1"/>
  <c r="R213" i="52"/>
  <c r="U213" i="52" s="1"/>
  <c r="R212" i="52"/>
  <c r="U212" i="52" s="1"/>
  <c r="R211" i="52"/>
  <c r="U211" i="52" s="1"/>
  <c r="R210" i="52"/>
  <c r="R209" i="52"/>
  <c r="S209" i="52" s="1"/>
  <c r="R208" i="52"/>
  <c r="T208" i="52" s="1"/>
  <c r="R207" i="52"/>
  <c r="R206" i="52"/>
  <c r="U206" i="52" s="1"/>
  <c r="R205" i="52"/>
  <c r="S205" i="52" s="1"/>
  <c r="R204" i="52"/>
  <c r="U204" i="52" s="1"/>
  <c r="R203" i="52"/>
  <c r="R202" i="52"/>
  <c r="S202" i="52" s="1"/>
  <c r="R201" i="52"/>
  <c r="S201" i="52" s="1"/>
  <c r="R200" i="52"/>
  <c r="S200" i="52" s="1"/>
  <c r="R199" i="52"/>
  <c r="R198" i="52"/>
  <c r="S198" i="52" s="1"/>
  <c r="R197" i="52"/>
  <c r="T197" i="52" s="1"/>
  <c r="R196" i="52"/>
  <c r="T196" i="52" s="1"/>
  <c r="R195" i="52"/>
  <c r="R194" i="52"/>
  <c r="S194" i="52" s="1"/>
  <c r="R193" i="52"/>
  <c r="S193" i="52" s="1"/>
  <c r="R192" i="52"/>
  <c r="R191" i="52"/>
  <c r="U191" i="52" s="1"/>
  <c r="R190" i="52"/>
  <c r="U190" i="52" s="1"/>
  <c r="R189" i="52"/>
  <c r="T189" i="52" s="1"/>
  <c r="R188" i="52"/>
  <c r="R187" i="52"/>
  <c r="R186" i="52"/>
  <c r="S186" i="52" s="1"/>
  <c r="R185" i="52"/>
  <c r="U185" i="52" s="1"/>
  <c r="R184" i="52"/>
  <c r="R183" i="52"/>
  <c r="U183" i="52" s="1"/>
  <c r="R182" i="52"/>
  <c r="R181" i="52"/>
  <c r="T181" i="52" s="1"/>
  <c r="R180" i="52"/>
  <c r="S180" i="52" s="1"/>
  <c r="R179" i="52"/>
  <c r="S179" i="52" s="1"/>
  <c r="R178" i="52"/>
  <c r="U178" i="52" s="1"/>
  <c r="R177" i="52"/>
  <c r="S177" i="52" s="1"/>
  <c r="R176" i="52"/>
  <c r="S176" i="52" s="1"/>
  <c r="R175" i="52"/>
  <c r="T175" i="52" s="1"/>
  <c r="R174" i="52"/>
  <c r="U174" i="52" s="1"/>
  <c r="R173" i="52"/>
  <c r="U173" i="52" s="1"/>
  <c r="R172" i="52"/>
  <c r="R171" i="52"/>
  <c r="U171" i="52" s="1"/>
  <c r="R170" i="52"/>
  <c r="U170" i="52" s="1"/>
  <c r="R169" i="52"/>
  <c r="U169" i="52" s="1"/>
  <c r="R168" i="52"/>
  <c r="R167" i="52"/>
  <c r="S167" i="52" s="1"/>
  <c r="R166" i="52"/>
  <c r="U166" i="52" s="1"/>
  <c r="R165" i="52"/>
  <c r="S165" i="52" s="1"/>
  <c r="R164" i="52"/>
  <c r="R163" i="52"/>
  <c r="S163" i="52" s="1"/>
  <c r="R162" i="52"/>
  <c r="U162" i="52" s="1"/>
  <c r="R161" i="52"/>
  <c r="S161" i="52" s="1"/>
  <c r="R160" i="52"/>
  <c r="S160" i="52" s="1"/>
  <c r="R159" i="52"/>
  <c r="R158" i="52"/>
  <c r="U158" i="52" s="1"/>
  <c r="R157" i="52"/>
  <c r="U157" i="52" s="1"/>
  <c r="R156" i="52"/>
  <c r="U156" i="52" s="1"/>
  <c r="R155" i="52"/>
  <c r="S155" i="52" s="1"/>
  <c r="S154" i="52"/>
  <c r="R153" i="52"/>
  <c r="S153" i="52" s="1"/>
  <c r="R152" i="52"/>
  <c r="U152" i="52" s="1"/>
  <c r="R151" i="52"/>
  <c r="U151" i="52" s="1"/>
  <c r="R150" i="52"/>
  <c r="U150" i="52" s="1"/>
  <c r="R149" i="52"/>
  <c r="R148" i="52"/>
  <c r="S148" i="52" s="1"/>
  <c r="R147" i="52"/>
  <c r="S147" i="52" s="1"/>
  <c r="U146" i="52"/>
  <c r="R145" i="52"/>
  <c r="S145" i="52" s="1"/>
  <c r="R144" i="52"/>
  <c r="R143" i="52"/>
  <c r="U143" i="52" s="1"/>
  <c r="R142" i="52"/>
  <c r="T142" i="52" s="1"/>
  <c r="R141" i="52"/>
  <c r="U141" i="52" s="1"/>
  <c r="R140" i="52"/>
  <c r="R139" i="52"/>
  <c r="U139" i="52" s="1"/>
  <c r="R138" i="52"/>
  <c r="S138" i="52" s="1"/>
  <c r="R137" i="52"/>
  <c r="S137" i="52" s="1"/>
  <c r="R136" i="52"/>
  <c r="R135" i="52"/>
  <c r="U135" i="52" s="1"/>
  <c r="R134" i="52"/>
  <c r="R133" i="52"/>
  <c r="S133" i="52" s="1"/>
  <c r="R132" i="52"/>
  <c r="U132" i="52" s="1"/>
  <c r="R131" i="52"/>
  <c r="U131" i="52" s="1"/>
  <c r="R130" i="52"/>
  <c r="R129" i="52"/>
  <c r="U129" i="52" s="1"/>
  <c r="R128" i="52"/>
  <c r="T128" i="52" s="1"/>
  <c r="R127" i="52"/>
  <c r="U127" i="52" s="1"/>
  <c r="R126" i="52"/>
  <c r="T126" i="52" s="1"/>
  <c r="R125" i="52"/>
  <c r="R124" i="52"/>
  <c r="U124" i="52" s="1"/>
  <c r="R123" i="52"/>
  <c r="S123" i="52" s="1"/>
  <c r="R122" i="52"/>
  <c r="U122" i="52" s="1"/>
  <c r="R121" i="52"/>
  <c r="S121" i="52" s="1"/>
  <c r="R120" i="52"/>
  <c r="U120" i="52" s="1"/>
  <c r="R119" i="52"/>
  <c r="S119" i="52" s="1"/>
  <c r="R118" i="52"/>
  <c r="U118" i="52" s="1"/>
  <c r="R117" i="52"/>
  <c r="U117" i="52" s="1"/>
  <c r="R116" i="52"/>
  <c r="U116" i="52" s="1"/>
  <c r="R115" i="52"/>
  <c r="R114" i="52"/>
  <c r="S114" i="52" s="1"/>
  <c r="R113" i="52"/>
  <c r="U113" i="52" s="1"/>
  <c r="R112" i="52"/>
  <c r="S112" i="52" s="1"/>
  <c r="R111" i="52"/>
  <c r="R110" i="52"/>
  <c r="R109" i="52"/>
  <c r="T109" i="52" s="1"/>
  <c r="R108" i="52"/>
  <c r="U108" i="52" s="1"/>
  <c r="R107" i="52"/>
  <c r="U107" i="52" s="1"/>
  <c r="R106" i="52"/>
  <c r="R105" i="52"/>
  <c r="S105" i="52" s="1"/>
  <c r="R104" i="52"/>
  <c r="S104" i="52" s="1"/>
  <c r="R103" i="52"/>
  <c r="U103" i="52" s="1"/>
  <c r="R102" i="52"/>
  <c r="U102" i="52" s="1"/>
  <c r="R101" i="52"/>
  <c r="U101" i="52" s="1"/>
  <c r="R100" i="52"/>
  <c r="U100" i="52" s="1"/>
  <c r="R99" i="52"/>
  <c r="S99" i="52" s="1"/>
  <c r="R98" i="52"/>
  <c r="S98" i="52" s="1"/>
  <c r="R97" i="52"/>
  <c r="S97" i="52" s="1"/>
  <c r="R96" i="52"/>
  <c r="R95" i="52"/>
  <c r="U95" i="52" s="1"/>
  <c r="R94" i="52"/>
  <c r="U94" i="52" s="1"/>
  <c r="R93" i="52"/>
  <c r="U93" i="52" s="1"/>
  <c r="R92" i="52"/>
  <c r="U92" i="52" s="1"/>
  <c r="R91" i="52"/>
  <c r="R90" i="52"/>
  <c r="S90" i="52" s="1"/>
  <c r="R89" i="52"/>
  <c r="S89" i="52" s="1"/>
  <c r="R88" i="52"/>
  <c r="U88" i="52" s="1"/>
  <c r="R87" i="52"/>
  <c r="R86" i="52"/>
  <c r="U86" i="52" s="1"/>
  <c r="R85" i="52"/>
  <c r="R84" i="52"/>
  <c r="S84" i="52" s="1"/>
  <c r="R83" i="52"/>
  <c r="U83" i="52" s="1"/>
  <c r="R82" i="52"/>
  <c r="U82" i="52" s="1"/>
  <c r="R81" i="52"/>
  <c r="S81" i="52" s="1"/>
  <c r="R80" i="52"/>
  <c r="R79" i="52"/>
  <c r="U79" i="52" s="1"/>
  <c r="R78" i="52"/>
  <c r="S78" i="52" s="1"/>
  <c r="R77" i="52"/>
  <c r="U77" i="52" s="1"/>
  <c r="R76" i="52"/>
  <c r="U76" i="52" s="1"/>
  <c r="R75" i="52"/>
  <c r="U75" i="52" s="1"/>
  <c r="R74" i="52"/>
  <c r="U74" i="52" s="1"/>
  <c r="R73" i="52"/>
  <c r="R72" i="52"/>
  <c r="S72" i="52" s="1"/>
  <c r="R71" i="52"/>
  <c r="S71" i="52" s="1"/>
  <c r="R70" i="52"/>
  <c r="U70" i="52" s="1"/>
  <c r="R69" i="52"/>
  <c r="U69" i="52" s="1"/>
  <c r="R68" i="52"/>
  <c r="S68" i="52" s="1"/>
  <c r="R67" i="52"/>
  <c r="U67" i="52" s="1"/>
  <c r="R66" i="52"/>
  <c r="R65" i="52"/>
  <c r="S65" i="52" s="1"/>
  <c r="R64" i="52"/>
  <c r="S64" i="52" s="1"/>
  <c r="R63" i="52"/>
  <c r="U63" i="52" s="1"/>
  <c r="R62" i="52"/>
  <c r="U62" i="52" s="1"/>
  <c r="R61" i="52"/>
  <c r="S61" i="52" s="1"/>
  <c r="R60" i="52"/>
  <c r="U60" i="52" s="1"/>
  <c r="R59" i="52"/>
  <c r="R58" i="52"/>
  <c r="T58" i="52" s="1"/>
  <c r="R57" i="52"/>
  <c r="S57" i="52" s="1"/>
  <c r="R56" i="52"/>
  <c r="S56" i="52" s="1"/>
  <c r="R55" i="52"/>
  <c r="U55" i="52" s="1"/>
  <c r="R54" i="52"/>
  <c r="U54" i="52" s="1"/>
  <c r="R53" i="52"/>
  <c r="U53" i="52" s="1"/>
  <c r="R52" i="52"/>
  <c r="R51" i="52"/>
  <c r="U51" i="52" s="1"/>
  <c r="R50" i="52"/>
  <c r="S50" i="52" s="1"/>
  <c r="R49" i="52"/>
  <c r="T49" i="52" s="1"/>
  <c r="R48" i="52"/>
  <c r="U48" i="52" s="1"/>
  <c r="R47" i="52"/>
  <c r="T47" i="52" s="1"/>
  <c r="R46" i="52"/>
  <c r="U46" i="52" s="1"/>
  <c r="R45" i="52"/>
  <c r="U45" i="52" s="1"/>
  <c r="R44" i="52"/>
  <c r="S44" i="52" s="1"/>
  <c r="R43" i="52"/>
  <c r="S43" i="52" s="1"/>
  <c r="R42" i="52"/>
  <c r="T42" i="52" s="1"/>
  <c r="R41" i="52"/>
  <c r="U41" i="52" s="1"/>
  <c r="R40" i="52"/>
  <c r="U40" i="52" s="1"/>
  <c r="R39" i="52"/>
  <c r="U39" i="52" s="1"/>
  <c r="R38" i="52"/>
  <c r="U38" i="52" s="1"/>
  <c r="R37" i="52"/>
  <c r="U37" i="52" s="1"/>
  <c r="R36" i="52"/>
  <c r="S36" i="52" s="1"/>
  <c r="R35" i="52"/>
  <c r="S35" i="52" s="1"/>
  <c r="R34" i="52"/>
  <c r="U34" i="52" s="1"/>
  <c r="R33" i="52"/>
  <c r="U33" i="52" s="1"/>
  <c r="R32" i="52"/>
  <c r="U32" i="52" s="1"/>
  <c r="R31" i="52"/>
  <c r="U31" i="52" s="1"/>
  <c r="R30" i="52"/>
  <c r="U30" i="52" s="1"/>
  <c r="R29" i="52"/>
  <c r="S29" i="52" s="1"/>
  <c r="R28" i="52"/>
  <c r="U28" i="52" s="1"/>
  <c r="R27" i="52"/>
  <c r="U27" i="52" s="1"/>
  <c r="R26" i="52"/>
  <c r="U26" i="52" s="1"/>
  <c r="R25" i="52"/>
  <c r="U25" i="52" s="1"/>
  <c r="R24" i="52"/>
  <c r="S24" i="52" s="1"/>
  <c r="R23" i="52"/>
  <c r="T23" i="52" s="1"/>
  <c r="R22" i="52"/>
  <c r="S22" i="52" s="1"/>
  <c r="R21" i="52"/>
  <c r="T21" i="52" s="1"/>
  <c r="R20" i="52"/>
  <c r="U20" i="52" s="1"/>
  <c r="R19" i="52"/>
  <c r="T19" i="52" s="1"/>
  <c r="R18" i="52"/>
  <c r="U18" i="52" s="1"/>
  <c r="R17" i="52"/>
  <c r="S17" i="52" s="1"/>
  <c r="R16" i="52"/>
  <c r="U16" i="52" s="1"/>
  <c r="R15" i="52"/>
  <c r="S15" i="52" s="1"/>
  <c r="R14" i="52"/>
  <c r="U14" i="52" s="1"/>
  <c r="R13" i="52"/>
  <c r="U13" i="52" s="1"/>
  <c r="R12" i="52"/>
  <c r="T12" i="52" s="1"/>
  <c r="R11" i="52"/>
  <c r="U11" i="52" s="1"/>
  <c r="R10" i="52"/>
  <c r="U10" i="52" s="1"/>
  <c r="R9" i="52"/>
  <c r="T9" i="52" s="1"/>
  <c r="R8" i="52"/>
  <c r="S8" i="52" s="1"/>
  <c r="T7" i="52"/>
  <c r="S7" i="52"/>
  <c r="R6" i="52"/>
  <c r="U6" i="52" s="1"/>
  <c r="R5" i="52"/>
  <c r="S5" i="52" s="1"/>
  <c r="R4" i="52"/>
  <c r="S4" i="52" s="1"/>
  <c r="R3" i="52"/>
  <c r="T3" i="52" s="1"/>
  <c r="R2" i="52"/>
  <c r="U2" i="52" s="1"/>
  <c r="R378" i="51"/>
  <c r="U378" i="51" s="1"/>
  <c r="R377" i="51"/>
  <c r="U377" i="51" s="1"/>
  <c r="R376" i="51"/>
  <c r="U376" i="51" s="1"/>
  <c r="R375" i="51"/>
  <c r="S375" i="51" s="1"/>
  <c r="R374" i="51"/>
  <c r="U374" i="51" s="1"/>
  <c r="R373" i="51"/>
  <c r="T373" i="51" s="1"/>
  <c r="R372" i="51"/>
  <c r="U372" i="51" s="1"/>
  <c r="R355" i="51"/>
  <c r="S355" i="51" s="1"/>
  <c r="R356" i="51"/>
  <c r="U356" i="51" s="1"/>
  <c r="R371" i="51"/>
  <c r="U371" i="51" s="1"/>
  <c r="R354" i="51"/>
  <c r="S354" i="51" s="1"/>
  <c r="R353" i="51"/>
  <c r="U353" i="51" s="1"/>
  <c r="R352" i="51"/>
  <c r="T352" i="51" s="1"/>
  <c r="R351" i="51"/>
  <c r="S351" i="51" s="1"/>
  <c r="R350" i="51"/>
  <c r="R349" i="51"/>
  <c r="S349" i="51" s="1"/>
  <c r="R348" i="51"/>
  <c r="R347" i="51"/>
  <c r="R346" i="51"/>
  <c r="T346" i="51" s="1"/>
  <c r="R345" i="51"/>
  <c r="S345" i="51" s="1"/>
  <c r="R344" i="51"/>
  <c r="U344" i="51" s="1"/>
  <c r="R343" i="51"/>
  <c r="U343" i="51" s="1"/>
  <c r="R342" i="51"/>
  <c r="T342" i="51" s="1"/>
  <c r="R341" i="51"/>
  <c r="R340" i="51"/>
  <c r="U340" i="51" s="1"/>
  <c r="R339" i="51"/>
  <c r="T339" i="51" s="1"/>
  <c r="R338" i="51"/>
  <c r="S338" i="51" s="1"/>
  <c r="R337" i="51"/>
  <c r="U337" i="51" s="1"/>
  <c r="R336" i="51"/>
  <c r="T336" i="51" s="1"/>
  <c r="R335" i="51"/>
  <c r="U335" i="51" s="1"/>
  <c r="R334" i="51"/>
  <c r="R333" i="51"/>
  <c r="U333" i="51" s="1"/>
  <c r="R332" i="51"/>
  <c r="T332" i="51" s="1"/>
  <c r="R331" i="51"/>
  <c r="S331" i="51" s="1"/>
  <c r="R330" i="51"/>
  <c r="S330" i="51" s="1"/>
  <c r="R329" i="51"/>
  <c r="U329" i="51" s="1"/>
  <c r="R328" i="51"/>
  <c r="U328" i="51" s="1"/>
  <c r="R327" i="51"/>
  <c r="S327" i="51" s="1"/>
  <c r="R326" i="51"/>
  <c r="R325" i="51"/>
  <c r="T325" i="51" s="1"/>
  <c r="R324" i="51"/>
  <c r="S324" i="51" s="1"/>
  <c r="R323" i="51"/>
  <c r="U323" i="51" s="1"/>
  <c r="R322" i="51"/>
  <c r="U322" i="51" s="1"/>
  <c r="R321" i="51"/>
  <c r="T321" i="51" s="1"/>
  <c r="R320" i="51"/>
  <c r="R319" i="51"/>
  <c r="U319" i="51" s="1"/>
  <c r="R318" i="51"/>
  <c r="R317" i="51"/>
  <c r="S317" i="51" s="1"/>
  <c r="R316" i="51"/>
  <c r="S316" i="51" s="1"/>
  <c r="R315" i="51"/>
  <c r="U315" i="51" s="1"/>
  <c r="R314" i="51"/>
  <c r="S314" i="51" s="1"/>
  <c r="R313" i="51"/>
  <c r="S313" i="51" s="1"/>
  <c r="R312" i="51"/>
  <c r="S312" i="51" s="1"/>
  <c r="R311" i="51"/>
  <c r="T311" i="51" s="1"/>
  <c r="R310" i="51"/>
  <c r="S310" i="51" s="1"/>
  <c r="R309" i="51"/>
  <c r="T309" i="51" s="1"/>
  <c r="R308" i="51"/>
  <c r="T308" i="51" s="1"/>
  <c r="R307" i="51"/>
  <c r="T307" i="51" s="1"/>
  <c r="R306" i="51"/>
  <c r="R305" i="51"/>
  <c r="S305" i="51" s="1"/>
  <c r="R304" i="51"/>
  <c r="T304" i="51" s="1"/>
  <c r="R303" i="51"/>
  <c r="S303" i="51" s="1"/>
  <c r="R302" i="51"/>
  <c r="U302" i="51" s="1"/>
  <c r="R301" i="51"/>
  <c r="U301" i="51" s="1"/>
  <c r="R300" i="51"/>
  <c r="S300" i="51" s="1"/>
  <c r="R299" i="51"/>
  <c r="U299" i="51" s="1"/>
  <c r="R298" i="51"/>
  <c r="R297" i="51"/>
  <c r="U297" i="51" s="1"/>
  <c r="R296" i="51"/>
  <c r="S296" i="51" s="1"/>
  <c r="R295" i="51"/>
  <c r="U295" i="51" s="1"/>
  <c r="R294" i="51"/>
  <c r="S294" i="51" s="1"/>
  <c r="R293" i="51"/>
  <c r="U293" i="51" s="1"/>
  <c r="R292" i="51"/>
  <c r="U292" i="51" s="1"/>
  <c r="R291" i="51"/>
  <c r="U291" i="51" s="1"/>
  <c r="R290" i="51"/>
  <c r="U290" i="51" s="1"/>
  <c r="R289" i="51"/>
  <c r="S289" i="51" s="1"/>
  <c r="R288" i="51"/>
  <c r="U288" i="51" s="1"/>
  <c r="R287" i="51"/>
  <c r="U287" i="51" s="1"/>
  <c r="R286" i="51"/>
  <c r="U286" i="51" s="1"/>
  <c r="R285" i="51"/>
  <c r="U285" i="51" s="1"/>
  <c r="R284" i="51"/>
  <c r="U284" i="51" s="1"/>
  <c r="R283" i="51"/>
  <c r="R282" i="51"/>
  <c r="S282" i="51" s="1"/>
  <c r="R281" i="51"/>
  <c r="S281" i="51" s="1"/>
  <c r="R280" i="51"/>
  <c r="U280" i="51" s="1"/>
  <c r="R279" i="51"/>
  <c r="S279" i="51" s="1"/>
  <c r="R278" i="51"/>
  <c r="U278" i="51" s="1"/>
  <c r="R277" i="51"/>
  <c r="T277" i="51" s="1"/>
  <c r="R276" i="51"/>
  <c r="U276" i="51" s="1"/>
  <c r="R275" i="51"/>
  <c r="R274" i="51"/>
  <c r="T274" i="51" s="1"/>
  <c r="R273" i="51"/>
  <c r="U273" i="51" s="1"/>
  <c r="R272" i="51"/>
  <c r="U272" i="51" s="1"/>
  <c r="R271" i="51"/>
  <c r="U271" i="51" s="1"/>
  <c r="R270" i="51"/>
  <c r="U270" i="51" s="1"/>
  <c r="R269" i="51"/>
  <c r="S269" i="51" s="1"/>
  <c r="R268" i="51"/>
  <c r="U268" i="51" s="1"/>
  <c r="R267" i="51"/>
  <c r="S267" i="51" s="1"/>
  <c r="R266" i="51"/>
  <c r="T266" i="51" s="1"/>
  <c r="R265" i="51"/>
  <c r="R264" i="51"/>
  <c r="U264" i="51" s="1"/>
  <c r="R263" i="51"/>
  <c r="T263" i="51" s="1"/>
  <c r="R262" i="51"/>
  <c r="S262" i="51" s="1"/>
  <c r="R261" i="51"/>
  <c r="R260" i="51"/>
  <c r="S260" i="51" s="1"/>
  <c r="R259" i="51"/>
  <c r="U259" i="51" s="1"/>
  <c r="R258" i="51"/>
  <c r="U258" i="51" s="1"/>
  <c r="R257" i="51"/>
  <c r="R256" i="51"/>
  <c r="U256" i="51" s="1"/>
  <c r="R255" i="51"/>
  <c r="S255" i="51" s="1"/>
  <c r="R254" i="51"/>
  <c r="U254" i="51" s="1"/>
  <c r="R253" i="51"/>
  <c r="T253" i="51" s="1"/>
  <c r="R252" i="51"/>
  <c r="S252" i="51" s="1"/>
  <c r="R251" i="51"/>
  <c r="U251" i="51" s="1"/>
  <c r="R250" i="51"/>
  <c r="R249" i="51"/>
  <c r="T249" i="51" s="1"/>
  <c r="R248" i="51"/>
  <c r="S248" i="51" s="1"/>
  <c r="R247" i="51"/>
  <c r="U247" i="51" s="1"/>
  <c r="R246" i="51"/>
  <c r="S246" i="51" s="1"/>
  <c r="R245" i="51"/>
  <c r="S245" i="51" s="1"/>
  <c r="R244" i="51"/>
  <c r="U244" i="51" s="1"/>
  <c r="R243" i="51"/>
  <c r="U243" i="51" s="1"/>
  <c r="R242" i="51"/>
  <c r="U242" i="51" s="1"/>
  <c r="R241" i="51"/>
  <c r="S241" i="51" s="1"/>
  <c r="R240" i="51"/>
  <c r="U240" i="51" s="1"/>
  <c r="R239" i="51"/>
  <c r="U239" i="51" s="1"/>
  <c r="R238" i="51"/>
  <c r="T238" i="51" s="1"/>
  <c r="R237" i="51"/>
  <c r="U237" i="51" s="1"/>
  <c r="R236" i="51"/>
  <c r="U236" i="51" s="1"/>
  <c r="R235" i="51"/>
  <c r="R234" i="51"/>
  <c r="S234" i="51" s="1"/>
  <c r="R233" i="51"/>
  <c r="S233" i="51" s="1"/>
  <c r="R232" i="51"/>
  <c r="U232" i="51" s="1"/>
  <c r="R231" i="51"/>
  <c r="R230" i="51"/>
  <c r="U230" i="51" s="1"/>
  <c r="R229" i="51"/>
  <c r="T229" i="51" s="1"/>
  <c r="R228" i="51"/>
  <c r="U228" i="51" s="1"/>
  <c r="R227" i="51"/>
  <c r="R226" i="51"/>
  <c r="T226" i="51" s="1"/>
  <c r="R225" i="51"/>
  <c r="U225" i="51" s="1"/>
  <c r="R224" i="51"/>
  <c r="U224" i="51" s="1"/>
  <c r="R223" i="51"/>
  <c r="U223" i="51" s="1"/>
  <c r="R222" i="51"/>
  <c r="U222" i="51" s="1"/>
  <c r="R221" i="51"/>
  <c r="U221" i="51" s="1"/>
  <c r="R220" i="51"/>
  <c r="S220" i="51" s="1"/>
  <c r="R219" i="51"/>
  <c r="T219" i="51" s="1"/>
  <c r="R218" i="51"/>
  <c r="S218" i="51" s="1"/>
  <c r="R217" i="51"/>
  <c r="U217" i="51" s="1"/>
  <c r="R216" i="51"/>
  <c r="R215" i="51"/>
  <c r="U215" i="51" s="1"/>
  <c r="R214" i="51"/>
  <c r="T214" i="51" s="1"/>
  <c r="R213" i="51"/>
  <c r="S213" i="51" s="1"/>
  <c r="R212" i="51"/>
  <c r="R211" i="51"/>
  <c r="U211" i="51" s="1"/>
  <c r="R210" i="51"/>
  <c r="U210" i="51" s="1"/>
  <c r="R209" i="51"/>
  <c r="U209" i="51" s="1"/>
  <c r="R208" i="51"/>
  <c r="U208" i="51" s="1"/>
  <c r="R207" i="51"/>
  <c r="U207" i="51" s="1"/>
  <c r="R206" i="51"/>
  <c r="S206" i="51" s="1"/>
  <c r="R205" i="51"/>
  <c r="U205" i="51" s="1"/>
  <c r="R204" i="51"/>
  <c r="U204" i="51" s="1"/>
  <c r="R203" i="51"/>
  <c r="S203" i="51" s="1"/>
  <c r="R202" i="51"/>
  <c r="U202" i="51" s="1"/>
  <c r="R201" i="51"/>
  <c r="R200" i="51"/>
  <c r="T200" i="51" s="1"/>
  <c r="R199" i="51"/>
  <c r="S199" i="51" s="1"/>
  <c r="R198" i="51"/>
  <c r="U198" i="51" s="1"/>
  <c r="R197" i="51"/>
  <c r="R196" i="51"/>
  <c r="S196" i="51" s="1"/>
  <c r="R195" i="51"/>
  <c r="U195" i="51" s="1"/>
  <c r="R194" i="51"/>
  <c r="U194" i="51" s="1"/>
  <c r="R193" i="51"/>
  <c r="U193" i="51" s="1"/>
  <c r="R192" i="51"/>
  <c r="R191" i="51"/>
  <c r="U191" i="51" s="1"/>
  <c r="R190" i="51"/>
  <c r="U190" i="51" s="1"/>
  <c r="R189" i="51"/>
  <c r="U189" i="51" s="1"/>
  <c r="R188" i="51"/>
  <c r="U188" i="51" s="1"/>
  <c r="R187" i="51"/>
  <c r="U187" i="51" s="1"/>
  <c r="R186" i="51"/>
  <c r="R185" i="51"/>
  <c r="S185" i="51" s="1"/>
  <c r="R184" i="51"/>
  <c r="S184" i="51" s="1"/>
  <c r="R183" i="51"/>
  <c r="T183" i="51" s="1"/>
  <c r="R182" i="51"/>
  <c r="S182" i="51" s="1"/>
  <c r="R181" i="51"/>
  <c r="U181" i="51" s="1"/>
  <c r="R180" i="51"/>
  <c r="T180" i="51" s="1"/>
  <c r="R179" i="51"/>
  <c r="U179" i="51" s="1"/>
  <c r="R178" i="51"/>
  <c r="R177" i="51"/>
  <c r="U177" i="51" s="1"/>
  <c r="R176" i="51"/>
  <c r="U176" i="51" s="1"/>
  <c r="R175" i="51"/>
  <c r="U175" i="51" s="1"/>
  <c r="R174" i="51"/>
  <c r="U174" i="51" s="1"/>
  <c r="R173" i="51"/>
  <c r="U173" i="51" s="1"/>
  <c r="R172" i="51"/>
  <c r="U172" i="51" s="1"/>
  <c r="R171" i="51"/>
  <c r="S171" i="51" s="1"/>
  <c r="R170" i="51"/>
  <c r="T170" i="51" s="1"/>
  <c r="R169" i="51"/>
  <c r="S169" i="51" s="1"/>
  <c r="R168" i="51"/>
  <c r="U168" i="51" s="1"/>
  <c r="R167" i="51"/>
  <c r="R166" i="51"/>
  <c r="R165" i="51"/>
  <c r="T165" i="51" s="1"/>
  <c r="R164" i="51"/>
  <c r="S164" i="51" s="1"/>
  <c r="R163" i="51"/>
  <c r="S163" i="51" s="1"/>
  <c r="R162" i="51"/>
  <c r="T162" i="51" s="1"/>
  <c r="R161" i="51"/>
  <c r="U161" i="51" s="1"/>
  <c r="R160" i="51"/>
  <c r="U160" i="51" s="1"/>
  <c r="R159" i="51"/>
  <c r="U159" i="51" s="1"/>
  <c r="R158" i="51"/>
  <c r="U158" i="51" s="1"/>
  <c r="R157" i="51"/>
  <c r="S157" i="51" s="1"/>
  <c r="R156" i="51"/>
  <c r="U156" i="51" s="1"/>
  <c r="R155" i="51"/>
  <c r="U155" i="51" s="1"/>
  <c r="S154" i="51"/>
  <c r="R153" i="51"/>
  <c r="U153" i="51" s="1"/>
  <c r="R152" i="51"/>
  <c r="R151" i="51"/>
  <c r="S151" i="51" s="1"/>
  <c r="R150" i="51"/>
  <c r="S150" i="51" s="1"/>
  <c r="R149" i="51"/>
  <c r="U149" i="51" s="1"/>
  <c r="R148" i="51"/>
  <c r="U148" i="51" s="1"/>
  <c r="R147" i="51"/>
  <c r="U146" i="51"/>
  <c r="R145" i="51"/>
  <c r="U145" i="51" s="1"/>
  <c r="R144" i="51"/>
  <c r="U144" i="51" s="1"/>
  <c r="R143" i="51"/>
  <c r="S143" i="51" s="1"/>
  <c r="R142" i="51"/>
  <c r="U142" i="51" s="1"/>
  <c r="R141" i="51"/>
  <c r="R140" i="51"/>
  <c r="U140" i="51" s="1"/>
  <c r="R139" i="51"/>
  <c r="U139" i="51" s="1"/>
  <c r="R138" i="51"/>
  <c r="U138" i="51" s="1"/>
  <c r="R137" i="51"/>
  <c r="S137" i="51" s="1"/>
  <c r="R136" i="51"/>
  <c r="S136" i="51" s="1"/>
  <c r="R135" i="51"/>
  <c r="S135" i="51" s="1"/>
  <c r="R134" i="51"/>
  <c r="T134" i="51" s="1"/>
  <c r="R133" i="51"/>
  <c r="U133" i="51" s="1"/>
  <c r="R132" i="51"/>
  <c r="U132" i="51" s="1"/>
  <c r="R131" i="51"/>
  <c r="T131" i="51" s="1"/>
  <c r="R130" i="51"/>
  <c r="U130" i="51" s="1"/>
  <c r="R129" i="51"/>
  <c r="S129" i="51" s="1"/>
  <c r="R128" i="51"/>
  <c r="U128" i="51" s="1"/>
  <c r="R127" i="51"/>
  <c r="U127" i="51" s="1"/>
  <c r="R126" i="51"/>
  <c r="R125" i="51"/>
  <c r="U125" i="51" s="1"/>
  <c r="R124" i="51"/>
  <c r="U124" i="51" s="1"/>
  <c r="R123" i="51"/>
  <c r="U123" i="51" s="1"/>
  <c r="R122" i="51"/>
  <c r="R121" i="51"/>
  <c r="U121" i="51" s="1"/>
  <c r="R120" i="51"/>
  <c r="S120" i="51" s="1"/>
  <c r="R119" i="51"/>
  <c r="S119" i="51" s="1"/>
  <c r="R118" i="51"/>
  <c r="R117" i="51"/>
  <c r="U117" i="51" s="1"/>
  <c r="R116" i="51"/>
  <c r="T116" i="51" s="1"/>
  <c r="R115" i="51"/>
  <c r="S115" i="51" s="1"/>
  <c r="R114" i="51"/>
  <c r="U114" i="51" s="1"/>
  <c r="R113" i="51"/>
  <c r="T113" i="51" s="1"/>
  <c r="R112" i="51"/>
  <c r="U112" i="51" s="1"/>
  <c r="R111" i="51"/>
  <c r="U111" i="51" s="1"/>
  <c r="R110" i="51"/>
  <c r="S110" i="51" s="1"/>
  <c r="R109" i="51"/>
  <c r="U109" i="51" s="1"/>
  <c r="R108" i="51"/>
  <c r="S108" i="51" s="1"/>
  <c r="R107" i="51"/>
  <c r="R106" i="51"/>
  <c r="T106" i="51" s="1"/>
  <c r="R105" i="51"/>
  <c r="S105" i="51" s="1"/>
  <c r="R104" i="51"/>
  <c r="U104" i="51" s="1"/>
  <c r="R103" i="51"/>
  <c r="S103" i="51" s="1"/>
  <c r="R102" i="51"/>
  <c r="U102" i="51" s="1"/>
  <c r="R101" i="51"/>
  <c r="S101" i="51" s="1"/>
  <c r="R100" i="51"/>
  <c r="R99" i="51"/>
  <c r="U99" i="51" s="1"/>
  <c r="R98" i="51"/>
  <c r="U98" i="51" s="1"/>
  <c r="R97" i="51"/>
  <c r="U97" i="51" s="1"/>
  <c r="R96" i="51"/>
  <c r="U96" i="51" s="1"/>
  <c r="R95" i="51"/>
  <c r="S95" i="51" s="1"/>
  <c r="R94" i="51"/>
  <c r="S94" i="51" s="1"/>
  <c r="R93" i="51"/>
  <c r="U93" i="51" s="1"/>
  <c r="R92" i="51"/>
  <c r="R91" i="51"/>
  <c r="U91" i="51" s="1"/>
  <c r="R90" i="51"/>
  <c r="U90" i="51" s="1"/>
  <c r="R89" i="51"/>
  <c r="U89" i="51" s="1"/>
  <c r="R88" i="51"/>
  <c r="S88" i="51" s="1"/>
  <c r="R87" i="51"/>
  <c r="S87" i="51" s="1"/>
  <c r="R86" i="51"/>
  <c r="S86" i="51" s="1"/>
  <c r="R85" i="51"/>
  <c r="T85" i="51" s="1"/>
  <c r="R84" i="51"/>
  <c r="U84" i="51" s="1"/>
  <c r="R83" i="51"/>
  <c r="U83" i="51" s="1"/>
  <c r="R82" i="51"/>
  <c r="T82" i="51" s="1"/>
  <c r="R81" i="51"/>
  <c r="U81" i="51" s="1"/>
  <c r="R80" i="51"/>
  <c r="S80" i="51" s="1"/>
  <c r="R79" i="51"/>
  <c r="T79" i="51" s="1"/>
  <c r="R78" i="51"/>
  <c r="U78" i="51" s="1"/>
  <c r="R77" i="51"/>
  <c r="R76" i="51"/>
  <c r="U76" i="51" s="1"/>
  <c r="R75" i="51"/>
  <c r="U75" i="51" s="1"/>
  <c r="R74" i="51"/>
  <c r="U74" i="51" s="1"/>
  <c r="R73" i="51"/>
  <c r="R72" i="51"/>
  <c r="S72" i="51" s="1"/>
  <c r="R71" i="51"/>
  <c r="S71" i="51" s="1"/>
  <c r="R70" i="51"/>
  <c r="S70" i="51" s="1"/>
  <c r="R69" i="51"/>
  <c r="U69" i="51" s="1"/>
  <c r="R68" i="51"/>
  <c r="U68" i="51" s="1"/>
  <c r="R67" i="51"/>
  <c r="U67" i="51" s="1"/>
  <c r="R66" i="51"/>
  <c r="R65" i="51"/>
  <c r="T65" i="51" s="1"/>
  <c r="R64" i="51"/>
  <c r="S64" i="51" s="1"/>
  <c r="R63" i="51"/>
  <c r="U63" i="51" s="1"/>
  <c r="R62" i="51"/>
  <c r="U62" i="51" s="1"/>
  <c r="R61" i="51"/>
  <c r="T61" i="51" s="1"/>
  <c r="R60" i="51"/>
  <c r="U60" i="51" s="1"/>
  <c r="R59" i="51"/>
  <c r="R58" i="51"/>
  <c r="S58" i="51" s="1"/>
  <c r="R57" i="51"/>
  <c r="S57" i="51" s="1"/>
  <c r="R56" i="51"/>
  <c r="T56" i="51" s="1"/>
  <c r="R55" i="51"/>
  <c r="U55" i="51" s="1"/>
  <c r="R54" i="51"/>
  <c r="U54" i="51" s="1"/>
  <c r="R53" i="51"/>
  <c r="U53" i="51" s="1"/>
  <c r="R52" i="51"/>
  <c r="R51" i="51"/>
  <c r="T51" i="51" s="1"/>
  <c r="R50" i="51"/>
  <c r="S50" i="51" s="1"/>
  <c r="R49" i="51"/>
  <c r="U49" i="51" s="1"/>
  <c r="R48" i="51"/>
  <c r="U48" i="51" s="1"/>
  <c r="R47" i="51"/>
  <c r="T47" i="51" s="1"/>
  <c r="R46" i="51"/>
  <c r="U46" i="51" s="1"/>
  <c r="R45" i="51"/>
  <c r="R44" i="51"/>
  <c r="S44" i="51" s="1"/>
  <c r="R43" i="51"/>
  <c r="S43" i="51" s="1"/>
  <c r="R42" i="51"/>
  <c r="U42" i="51" s="1"/>
  <c r="R41" i="51"/>
  <c r="U41" i="51" s="1"/>
  <c r="R40" i="51"/>
  <c r="S40" i="51" s="1"/>
  <c r="R39" i="51"/>
  <c r="U39" i="51" s="1"/>
  <c r="R38" i="51"/>
  <c r="R37" i="51"/>
  <c r="T37" i="51" s="1"/>
  <c r="R36" i="51"/>
  <c r="S36" i="51" s="1"/>
  <c r="R35" i="51"/>
  <c r="U35" i="51" s="1"/>
  <c r="R34" i="51"/>
  <c r="U34" i="51" s="1"/>
  <c r="R33" i="51"/>
  <c r="T33" i="51" s="1"/>
  <c r="R32" i="51"/>
  <c r="U32" i="51" s="1"/>
  <c r="R31" i="51"/>
  <c r="R30" i="51"/>
  <c r="S30" i="51" s="1"/>
  <c r="R29" i="51"/>
  <c r="S29" i="51" s="1"/>
  <c r="R28" i="51"/>
  <c r="U28" i="51" s="1"/>
  <c r="R27" i="51"/>
  <c r="U27" i="51" s="1"/>
  <c r="R26" i="51"/>
  <c r="S26" i="51" s="1"/>
  <c r="R25" i="51"/>
  <c r="U25" i="51" s="1"/>
  <c r="R24" i="51"/>
  <c r="R23" i="51"/>
  <c r="U23" i="51" s="1"/>
  <c r="R22" i="51"/>
  <c r="S22" i="51" s="1"/>
  <c r="R21" i="51"/>
  <c r="U21" i="51" s="1"/>
  <c r="R20" i="51"/>
  <c r="U20" i="51" s="1"/>
  <c r="R19" i="51"/>
  <c r="U19" i="51" s="1"/>
  <c r="R18" i="51"/>
  <c r="U18" i="51" s="1"/>
  <c r="R17" i="51"/>
  <c r="R16" i="51"/>
  <c r="U16" i="51" s="1"/>
  <c r="R15" i="51"/>
  <c r="S15" i="51" s="1"/>
  <c r="R14" i="51"/>
  <c r="T14" i="51" s="1"/>
  <c r="R13" i="51"/>
  <c r="U13" i="51" s="1"/>
  <c r="R12" i="51"/>
  <c r="S12" i="51" s="1"/>
  <c r="R11" i="51"/>
  <c r="U11" i="51" s="1"/>
  <c r="R10" i="51"/>
  <c r="R9" i="51"/>
  <c r="U9" i="51" s="1"/>
  <c r="R8" i="51"/>
  <c r="S8" i="51" s="1"/>
  <c r="T7" i="51"/>
  <c r="S7" i="51"/>
  <c r="R6" i="51"/>
  <c r="R5" i="51"/>
  <c r="S5" i="51" s="1"/>
  <c r="R4" i="51"/>
  <c r="S4" i="51" s="1"/>
  <c r="R3" i="51"/>
  <c r="U3" i="51" s="1"/>
  <c r="R2" i="51"/>
  <c r="U2" i="51" s="1"/>
  <c r="R355" i="50"/>
  <c r="S355" i="50" s="1"/>
  <c r="R350" i="50"/>
  <c r="S350" i="50" s="1"/>
  <c r="R351" i="50"/>
  <c r="S351" i="50" s="1"/>
  <c r="R352" i="50"/>
  <c r="S352" i="50" s="1"/>
  <c r="R353" i="50"/>
  <c r="S353" i="50" s="1"/>
  <c r="R354" i="50"/>
  <c r="S354" i="50" s="1"/>
  <c r="R349" i="50"/>
  <c r="S349" i="50" s="1"/>
  <c r="R348" i="50"/>
  <c r="U348" i="50" s="1"/>
  <c r="R347" i="50"/>
  <c r="U347" i="50" s="1"/>
  <c r="R346" i="50"/>
  <c r="U346" i="50" s="1"/>
  <c r="R345" i="50"/>
  <c r="S345" i="50" s="1"/>
  <c r="R344" i="50"/>
  <c r="S344" i="50" s="1"/>
  <c r="R343" i="50"/>
  <c r="R342" i="50"/>
  <c r="T342" i="50" s="1"/>
  <c r="R341" i="50"/>
  <c r="U341" i="50" s="1"/>
  <c r="R340" i="50"/>
  <c r="S340" i="50" s="1"/>
  <c r="R339" i="50"/>
  <c r="U339" i="50" s="1"/>
  <c r="R338" i="50"/>
  <c r="S338" i="50" s="1"/>
  <c r="R337" i="50"/>
  <c r="S337" i="50" s="1"/>
  <c r="R336" i="50"/>
  <c r="R335" i="50"/>
  <c r="T335" i="50" s="1"/>
  <c r="R334" i="50"/>
  <c r="U334" i="50" s="1"/>
  <c r="R333" i="50"/>
  <c r="S333" i="50" s="1"/>
  <c r="R332" i="50"/>
  <c r="U332" i="50" s="1"/>
  <c r="R331" i="50"/>
  <c r="S331" i="50" s="1"/>
  <c r="R330" i="50"/>
  <c r="S330" i="50" s="1"/>
  <c r="R329" i="50"/>
  <c r="R328" i="50"/>
  <c r="T328" i="50" s="1"/>
  <c r="R327" i="50"/>
  <c r="U327" i="50" s="1"/>
  <c r="R326" i="50"/>
  <c r="S326" i="50" s="1"/>
  <c r="R325" i="50"/>
  <c r="U325" i="50" s="1"/>
  <c r="R324" i="50"/>
  <c r="S324" i="50" s="1"/>
  <c r="R323" i="50"/>
  <c r="S323" i="50" s="1"/>
  <c r="R322" i="50"/>
  <c r="R321" i="50"/>
  <c r="T321" i="50" s="1"/>
  <c r="R320" i="50"/>
  <c r="U320" i="50" s="1"/>
  <c r="R319" i="50"/>
  <c r="T319" i="50" s="1"/>
  <c r="R318" i="50"/>
  <c r="U318" i="50" s="1"/>
  <c r="R317" i="50"/>
  <c r="S317" i="50" s="1"/>
  <c r="R316" i="50"/>
  <c r="S316" i="50" s="1"/>
  <c r="R315" i="50"/>
  <c r="T315" i="50" s="1"/>
  <c r="R314" i="50"/>
  <c r="U314" i="50" s="1"/>
  <c r="R313" i="50"/>
  <c r="U313" i="50" s="1"/>
  <c r="R312" i="50"/>
  <c r="R311" i="50"/>
  <c r="U311" i="50" s="1"/>
  <c r="R310" i="50"/>
  <c r="S310" i="50" s="1"/>
  <c r="R309" i="50"/>
  <c r="S309" i="50" s="1"/>
  <c r="R308" i="50"/>
  <c r="R307" i="50"/>
  <c r="U307" i="50" s="1"/>
  <c r="R306" i="50"/>
  <c r="U306" i="50" s="1"/>
  <c r="R305" i="50"/>
  <c r="R304" i="50"/>
  <c r="U304" i="50" s="1"/>
  <c r="R303" i="50"/>
  <c r="S303" i="50" s="1"/>
  <c r="R302" i="50"/>
  <c r="S302" i="50" s="1"/>
  <c r="R301" i="50"/>
  <c r="R300" i="50"/>
  <c r="S300" i="50" s="1"/>
  <c r="R299" i="50"/>
  <c r="U299" i="50" s="1"/>
  <c r="R298" i="50"/>
  <c r="R297" i="50"/>
  <c r="U297" i="50" s="1"/>
  <c r="R296" i="50"/>
  <c r="S296" i="50" s="1"/>
  <c r="R295" i="50"/>
  <c r="S295" i="50" s="1"/>
  <c r="R294" i="50"/>
  <c r="R293" i="50"/>
  <c r="U293" i="50" s="1"/>
  <c r="R292" i="50"/>
  <c r="U292" i="50" s="1"/>
  <c r="R291" i="50"/>
  <c r="R290" i="50"/>
  <c r="U290" i="50" s="1"/>
  <c r="R289" i="50"/>
  <c r="S289" i="50" s="1"/>
  <c r="R288" i="50"/>
  <c r="S288" i="50" s="1"/>
  <c r="R287" i="50"/>
  <c r="R286" i="50"/>
  <c r="U286" i="50" s="1"/>
  <c r="R285" i="50"/>
  <c r="U285" i="50" s="1"/>
  <c r="R284" i="50"/>
  <c r="T284" i="50" s="1"/>
  <c r="R283" i="50"/>
  <c r="U283" i="50" s="1"/>
  <c r="R282" i="50"/>
  <c r="S282" i="50" s="1"/>
  <c r="R281" i="50"/>
  <c r="S281" i="50" s="1"/>
  <c r="R280" i="50"/>
  <c r="R279" i="50"/>
  <c r="U279" i="50" s="1"/>
  <c r="R278" i="50"/>
  <c r="U278" i="50" s="1"/>
  <c r="R277" i="50"/>
  <c r="T277" i="50" s="1"/>
  <c r="R276" i="50"/>
  <c r="U276" i="50" s="1"/>
  <c r="R275" i="50"/>
  <c r="S275" i="50" s="1"/>
  <c r="R274" i="50"/>
  <c r="S274" i="50" s="1"/>
  <c r="R273" i="50"/>
  <c r="T273" i="50" s="1"/>
  <c r="R272" i="50"/>
  <c r="R271" i="50"/>
  <c r="U271" i="50" s="1"/>
  <c r="R270" i="50"/>
  <c r="T270" i="50" s="1"/>
  <c r="R269" i="50"/>
  <c r="U269" i="50" s="1"/>
  <c r="R268" i="50"/>
  <c r="S268" i="50" s="1"/>
  <c r="R267" i="50"/>
  <c r="S267" i="50" s="1"/>
  <c r="R266" i="50"/>
  <c r="T266" i="50" s="1"/>
  <c r="R265" i="50"/>
  <c r="S265" i="50" s="1"/>
  <c r="R264" i="50"/>
  <c r="U264" i="50" s="1"/>
  <c r="R263" i="50"/>
  <c r="R262" i="50"/>
  <c r="U262" i="50" s="1"/>
  <c r="R261" i="50"/>
  <c r="S261" i="50" s="1"/>
  <c r="R260" i="50"/>
  <c r="U260" i="50" s="1"/>
  <c r="R259" i="50"/>
  <c r="S259" i="50" s="1"/>
  <c r="R258" i="50"/>
  <c r="U258" i="50" s="1"/>
  <c r="R257" i="50"/>
  <c r="U257" i="50" s="1"/>
  <c r="R256" i="50"/>
  <c r="U256" i="50" s="1"/>
  <c r="R255" i="50"/>
  <c r="U255" i="50" s="1"/>
  <c r="R254" i="50"/>
  <c r="S254" i="50" s="1"/>
  <c r="R253" i="50"/>
  <c r="U253" i="50" s="1"/>
  <c r="R252" i="50"/>
  <c r="S252" i="50" s="1"/>
  <c r="R251" i="50"/>
  <c r="U251" i="50" s="1"/>
  <c r="R250" i="50"/>
  <c r="U250" i="50" s="1"/>
  <c r="R249" i="50"/>
  <c r="U249" i="50" s="1"/>
  <c r="R248" i="50"/>
  <c r="U248" i="50" s="1"/>
  <c r="R247" i="50"/>
  <c r="S247" i="50" s="1"/>
  <c r="R246" i="50"/>
  <c r="T246" i="50" s="1"/>
  <c r="R245" i="50"/>
  <c r="S245" i="50" s="1"/>
  <c r="R244" i="50"/>
  <c r="U244" i="50" s="1"/>
  <c r="R243" i="50"/>
  <c r="U243" i="50" s="1"/>
  <c r="R242" i="50"/>
  <c r="T242" i="50" s="1"/>
  <c r="R241" i="50"/>
  <c r="U241" i="50" s="1"/>
  <c r="R240" i="50"/>
  <c r="S240" i="50" s="1"/>
  <c r="R239" i="50"/>
  <c r="U239" i="50" s="1"/>
  <c r="R238" i="50"/>
  <c r="S238" i="50" s="1"/>
  <c r="R237" i="50"/>
  <c r="S237" i="50" s="1"/>
  <c r="R236" i="50"/>
  <c r="U236" i="50" s="1"/>
  <c r="R235" i="50"/>
  <c r="U235" i="50" s="1"/>
  <c r="R234" i="50"/>
  <c r="U234" i="50" s="1"/>
  <c r="R233" i="50"/>
  <c r="S233" i="50" s="1"/>
  <c r="R232" i="50"/>
  <c r="U232" i="50" s="1"/>
  <c r="R231" i="50"/>
  <c r="S231" i="50" s="1"/>
  <c r="R230" i="50"/>
  <c r="S230" i="50" s="1"/>
  <c r="R229" i="50"/>
  <c r="U229" i="50" s="1"/>
  <c r="R228" i="50"/>
  <c r="S228" i="50" s="1"/>
  <c r="R227" i="50"/>
  <c r="U227" i="50" s="1"/>
  <c r="R226" i="50"/>
  <c r="R225" i="50"/>
  <c r="U225" i="50" s="1"/>
  <c r="R224" i="50"/>
  <c r="S224" i="50" s="1"/>
  <c r="R223" i="50"/>
  <c r="U223" i="50" s="1"/>
  <c r="R222" i="50"/>
  <c r="U222" i="50" s="1"/>
  <c r="R221" i="50"/>
  <c r="S221" i="50" s="1"/>
  <c r="R220" i="50"/>
  <c r="U220" i="50" s="1"/>
  <c r="R219" i="50"/>
  <c r="S219" i="50" s="1"/>
  <c r="R218" i="50"/>
  <c r="U218" i="50" s="1"/>
  <c r="R217" i="50"/>
  <c r="S217" i="50" s="1"/>
  <c r="R216" i="50"/>
  <c r="U216" i="50" s="1"/>
  <c r="R215" i="50"/>
  <c r="U215" i="50" s="1"/>
  <c r="R214" i="50"/>
  <c r="U214" i="50" s="1"/>
  <c r="R213" i="50"/>
  <c r="U213" i="50" s="1"/>
  <c r="R212" i="50"/>
  <c r="S212" i="50" s="1"/>
  <c r="R211" i="50"/>
  <c r="U211" i="50" s="1"/>
  <c r="R210" i="50"/>
  <c r="S210" i="50" s="1"/>
  <c r="R209" i="50"/>
  <c r="U209" i="50" s="1"/>
  <c r="R208" i="50"/>
  <c r="U208" i="50" s="1"/>
  <c r="R207" i="50"/>
  <c r="U207" i="50" s="1"/>
  <c r="R206" i="50"/>
  <c r="U206" i="50" s="1"/>
  <c r="R205" i="50"/>
  <c r="S205" i="50" s="1"/>
  <c r="R204" i="50"/>
  <c r="T204" i="50" s="1"/>
  <c r="R203" i="50"/>
  <c r="S203" i="50" s="1"/>
  <c r="R202" i="50"/>
  <c r="U202" i="50" s="1"/>
  <c r="R201" i="50"/>
  <c r="U201" i="50" s="1"/>
  <c r="R200" i="50"/>
  <c r="U200" i="50" s="1"/>
  <c r="R199" i="50"/>
  <c r="U199" i="50" s="1"/>
  <c r="R198" i="50"/>
  <c r="S198" i="50" s="1"/>
  <c r="R197" i="50"/>
  <c r="T197" i="50" s="1"/>
  <c r="R196" i="50"/>
  <c r="S196" i="50" s="1"/>
  <c r="R195" i="50"/>
  <c r="U195" i="50" s="1"/>
  <c r="R194" i="50"/>
  <c r="U194" i="50" s="1"/>
  <c r="R193" i="50"/>
  <c r="T193" i="50" s="1"/>
  <c r="R192" i="50"/>
  <c r="U192" i="50" s="1"/>
  <c r="R191" i="50"/>
  <c r="S191" i="50" s="1"/>
  <c r="R190" i="50"/>
  <c r="U190" i="50" s="1"/>
  <c r="R189" i="50"/>
  <c r="S189" i="50" s="1"/>
  <c r="R188" i="50"/>
  <c r="T188" i="50" s="1"/>
  <c r="R187" i="50"/>
  <c r="U187" i="50" s="1"/>
  <c r="R186" i="50"/>
  <c r="U186" i="50" s="1"/>
  <c r="R185" i="50"/>
  <c r="U185" i="50" s="1"/>
  <c r="R184" i="50"/>
  <c r="S184" i="50" s="1"/>
  <c r="R183" i="50"/>
  <c r="R182" i="50"/>
  <c r="S182" i="50" s="1"/>
  <c r="R181" i="50"/>
  <c r="S181" i="50" s="1"/>
  <c r="R180" i="50"/>
  <c r="U180" i="50" s="1"/>
  <c r="R179" i="50"/>
  <c r="U179" i="50" s="1"/>
  <c r="R178" i="50"/>
  <c r="R177" i="50"/>
  <c r="S177" i="50" s="1"/>
  <c r="R176" i="50"/>
  <c r="U176" i="50" s="1"/>
  <c r="R175" i="50"/>
  <c r="R174" i="50"/>
  <c r="U174" i="50" s="1"/>
  <c r="R173" i="50"/>
  <c r="U173" i="50" s="1"/>
  <c r="R172" i="50"/>
  <c r="U172" i="50" s="1"/>
  <c r="R171" i="50"/>
  <c r="U171" i="50" s="1"/>
  <c r="R170" i="50"/>
  <c r="S170" i="50" s="1"/>
  <c r="R169" i="50"/>
  <c r="T169" i="50" s="1"/>
  <c r="R168" i="50"/>
  <c r="S168" i="50" s="1"/>
  <c r="R167" i="50"/>
  <c r="R166" i="50"/>
  <c r="U166" i="50" s="1"/>
  <c r="R165" i="50"/>
  <c r="U165" i="50" s="1"/>
  <c r="R164" i="50"/>
  <c r="U164" i="50" s="1"/>
  <c r="R163" i="50"/>
  <c r="S163" i="50" s="1"/>
  <c r="R162" i="50"/>
  <c r="U162" i="50" s="1"/>
  <c r="R161" i="50"/>
  <c r="S161" i="50" s="1"/>
  <c r="R160" i="50"/>
  <c r="U160" i="50" s="1"/>
  <c r="R159" i="50"/>
  <c r="U159" i="50" s="1"/>
  <c r="R158" i="50"/>
  <c r="U158" i="50" s="1"/>
  <c r="R157" i="50"/>
  <c r="U157" i="50" s="1"/>
  <c r="R156" i="50"/>
  <c r="S156" i="50" s="1"/>
  <c r="R155" i="50"/>
  <c r="U155" i="50" s="1"/>
  <c r="R154" i="50"/>
  <c r="S154" i="50" s="1"/>
  <c r="R153" i="50"/>
  <c r="U153" i="50" s="1"/>
  <c r="R152" i="50"/>
  <c r="U152" i="50" s="1"/>
  <c r="R151" i="50"/>
  <c r="U151" i="50" s="1"/>
  <c r="R150" i="50"/>
  <c r="U150" i="50" s="1"/>
  <c r="R149" i="50"/>
  <c r="S149" i="50" s="1"/>
  <c r="R148" i="50"/>
  <c r="T148" i="50" s="1"/>
  <c r="R147" i="50"/>
  <c r="S147" i="50" s="1"/>
  <c r="R146" i="50"/>
  <c r="U146" i="50" s="1"/>
  <c r="R145" i="50"/>
  <c r="U145" i="50" s="1"/>
  <c r="R144" i="50"/>
  <c r="T144" i="50" s="1"/>
  <c r="R143" i="50"/>
  <c r="U143" i="50" s="1"/>
  <c r="R142" i="50"/>
  <c r="S142" i="50" s="1"/>
  <c r="R141" i="50"/>
  <c r="U141" i="50" s="1"/>
  <c r="R140" i="50"/>
  <c r="S140" i="50" s="1"/>
  <c r="R139" i="50"/>
  <c r="S139" i="50" s="1"/>
  <c r="R138" i="50"/>
  <c r="U138" i="50" s="1"/>
  <c r="R137" i="50"/>
  <c r="U137" i="50" s="1"/>
  <c r="R136" i="50"/>
  <c r="U136" i="50" s="1"/>
  <c r="R135" i="50"/>
  <c r="S135" i="50" s="1"/>
  <c r="R134" i="50"/>
  <c r="U134" i="50" s="1"/>
  <c r="R133" i="50"/>
  <c r="S133" i="50" s="1"/>
  <c r="R132" i="50"/>
  <c r="R131" i="50"/>
  <c r="U131" i="50" s="1"/>
  <c r="R130" i="50"/>
  <c r="U130" i="50" s="1"/>
  <c r="R129" i="50"/>
  <c r="U129" i="50" s="1"/>
  <c r="R128" i="50"/>
  <c r="S128" i="50" s="1"/>
  <c r="R127" i="50"/>
  <c r="U127" i="50" s="1"/>
  <c r="R126" i="50"/>
  <c r="S126" i="50" s="1"/>
  <c r="R125" i="50"/>
  <c r="U125" i="50" s="1"/>
  <c r="R124" i="50"/>
  <c r="U124" i="50" s="1"/>
  <c r="R123" i="50"/>
  <c r="U123" i="50" s="1"/>
  <c r="R122" i="50"/>
  <c r="U122" i="50" s="1"/>
  <c r="R121" i="50"/>
  <c r="S121" i="50" s="1"/>
  <c r="R120" i="50"/>
  <c r="U120" i="50" s="1"/>
  <c r="R119" i="50"/>
  <c r="S119" i="50" s="1"/>
  <c r="R118" i="50"/>
  <c r="U118" i="50" s="1"/>
  <c r="R117" i="50"/>
  <c r="U117" i="50" s="1"/>
  <c r="R116" i="50"/>
  <c r="U116" i="50" s="1"/>
  <c r="R115" i="50"/>
  <c r="U115" i="50" s="1"/>
  <c r="R114" i="50"/>
  <c r="R113" i="50"/>
  <c r="U113" i="50" s="1"/>
  <c r="R112" i="50"/>
  <c r="S112" i="50" s="1"/>
  <c r="R111" i="50"/>
  <c r="U111" i="50" s="1"/>
  <c r="R110" i="50"/>
  <c r="U110" i="50" s="1"/>
  <c r="R109" i="50"/>
  <c r="U109" i="50" s="1"/>
  <c r="R108" i="50"/>
  <c r="U108" i="50" s="1"/>
  <c r="R107" i="50"/>
  <c r="S107" i="50" s="1"/>
  <c r="R106" i="50"/>
  <c r="U106" i="50" s="1"/>
  <c r="R105" i="50"/>
  <c r="S105" i="50" s="1"/>
  <c r="R104" i="50"/>
  <c r="U104" i="50" s="1"/>
  <c r="R103" i="50"/>
  <c r="U103" i="50" s="1"/>
  <c r="R102" i="50"/>
  <c r="U102" i="50" s="1"/>
  <c r="R101" i="50"/>
  <c r="U101" i="50" s="1"/>
  <c r="R100" i="50"/>
  <c r="S100" i="50" s="1"/>
  <c r="R99" i="50"/>
  <c r="T99" i="50" s="1"/>
  <c r="R98" i="50"/>
  <c r="S98" i="50" s="1"/>
  <c r="R97" i="50"/>
  <c r="U97" i="50" s="1"/>
  <c r="R96" i="50"/>
  <c r="U96" i="50" s="1"/>
  <c r="R95" i="50"/>
  <c r="U95" i="50" s="1"/>
  <c r="R94" i="50"/>
  <c r="U94" i="50" s="1"/>
  <c r="R93" i="50"/>
  <c r="U93" i="50" s="1"/>
  <c r="R92" i="50"/>
  <c r="T92" i="50" s="1"/>
  <c r="R91" i="50"/>
  <c r="S91" i="50" s="1"/>
  <c r="R90" i="50"/>
  <c r="U90" i="50" s="1"/>
  <c r="R89" i="50"/>
  <c r="U89" i="50" s="1"/>
  <c r="R88" i="50"/>
  <c r="R87" i="50"/>
  <c r="U87" i="50" s="1"/>
  <c r="R86" i="50"/>
  <c r="U86" i="50" s="1"/>
  <c r="R85" i="50"/>
  <c r="U85" i="50" s="1"/>
  <c r="R84" i="50"/>
  <c r="S84" i="50" s="1"/>
  <c r="R83" i="50"/>
  <c r="T83" i="50" s="1"/>
  <c r="R82" i="50"/>
  <c r="U82" i="50" s="1"/>
  <c r="R81" i="50"/>
  <c r="U81" i="50" s="1"/>
  <c r="R80" i="50"/>
  <c r="U80" i="50" s="1"/>
  <c r="R79" i="50"/>
  <c r="U79" i="50" s="1"/>
  <c r="R78" i="50"/>
  <c r="U78" i="50" s="1"/>
  <c r="R77" i="50"/>
  <c r="S77" i="50" s="1"/>
  <c r="R76" i="50"/>
  <c r="U76" i="50" s="1"/>
  <c r="R75" i="50"/>
  <c r="U75" i="50" s="1"/>
  <c r="R74" i="50"/>
  <c r="U74" i="50" s="1"/>
  <c r="R73" i="50"/>
  <c r="R72" i="50"/>
  <c r="U72" i="50" s="1"/>
  <c r="R71" i="50"/>
  <c r="U71" i="50" s="1"/>
  <c r="R70" i="50"/>
  <c r="S70" i="50" s="1"/>
  <c r="R69" i="50"/>
  <c r="S69" i="50" s="1"/>
  <c r="R68" i="50"/>
  <c r="T68" i="50" s="1"/>
  <c r="R67" i="50"/>
  <c r="U67" i="50" s="1"/>
  <c r="R66" i="50"/>
  <c r="U66" i="50" s="1"/>
  <c r="R65" i="50"/>
  <c r="T65" i="50" s="1"/>
  <c r="R64" i="50"/>
  <c r="R63" i="50"/>
  <c r="S63" i="50" s="1"/>
  <c r="R62" i="50"/>
  <c r="U62" i="50" s="1"/>
  <c r="R61" i="50"/>
  <c r="U61" i="50" s="1"/>
  <c r="R60" i="50"/>
  <c r="R59" i="50"/>
  <c r="U59" i="50" s="1"/>
  <c r="R58" i="50"/>
  <c r="U58" i="50" s="1"/>
  <c r="R57" i="50"/>
  <c r="U57" i="50" s="1"/>
  <c r="R56" i="50"/>
  <c r="S56" i="50" s="1"/>
  <c r="R55" i="50"/>
  <c r="U55" i="50" s="1"/>
  <c r="R54" i="50"/>
  <c r="T54" i="50" s="1"/>
  <c r="R53" i="50"/>
  <c r="S53" i="50" s="1"/>
  <c r="R52" i="50"/>
  <c r="U52" i="50" s="1"/>
  <c r="R51" i="50"/>
  <c r="U51" i="50" s="1"/>
  <c r="R50" i="50"/>
  <c r="U50" i="50" s="1"/>
  <c r="R49" i="50"/>
  <c r="U49" i="50" s="1"/>
  <c r="R48" i="50"/>
  <c r="U48" i="50" s="1"/>
  <c r="R47" i="50"/>
  <c r="S47" i="50" s="1"/>
  <c r="R46" i="50"/>
  <c r="S46" i="50" s="1"/>
  <c r="R45" i="50"/>
  <c r="U45" i="50" s="1"/>
  <c r="R44" i="50"/>
  <c r="U44" i="50" s="1"/>
  <c r="R43" i="50"/>
  <c r="U43" i="50" s="1"/>
  <c r="R42" i="50"/>
  <c r="U42" i="50" s="1"/>
  <c r="R41" i="50"/>
  <c r="R40" i="50"/>
  <c r="R39" i="50"/>
  <c r="T39" i="50" s="1"/>
  <c r="R38" i="50"/>
  <c r="U38" i="50" s="1"/>
  <c r="R37" i="50"/>
  <c r="U37" i="50" s="1"/>
  <c r="R36" i="50"/>
  <c r="U36" i="50" s="1"/>
  <c r="R35" i="50"/>
  <c r="R34" i="50"/>
  <c r="U34" i="50" s="1"/>
  <c r="R33" i="50"/>
  <c r="S33" i="50" s="1"/>
  <c r="R32" i="50"/>
  <c r="T32" i="50" s="1"/>
  <c r="R31" i="50"/>
  <c r="U31" i="50" s="1"/>
  <c r="R30" i="50"/>
  <c r="U30" i="50" s="1"/>
  <c r="R29" i="50"/>
  <c r="U29" i="50" s="1"/>
  <c r="R28" i="50"/>
  <c r="U28" i="50" s="1"/>
  <c r="R27" i="50"/>
  <c r="U27" i="50" s="1"/>
  <c r="R26" i="50"/>
  <c r="S26" i="50" s="1"/>
  <c r="R25" i="50"/>
  <c r="S25" i="50" s="1"/>
  <c r="R24" i="50"/>
  <c r="U24" i="50" s="1"/>
  <c r="R23" i="50"/>
  <c r="U23" i="50" s="1"/>
  <c r="R22" i="50"/>
  <c r="U22" i="50" s="1"/>
  <c r="R21" i="50"/>
  <c r="U21" i="50" s="1"/>
  <c r="R20" i="50"/>
  <c r="U20" i="50" s="1"/>
  <c r="R19" i="50"/>
  <c r="S19" i="50" s="1"/>
  <c r="R18" i="50"/>
  <c r="S18" i="50" s="1"/>
  <c r="R17" i="50"/>
  <c r="U17" i="50" s="1"/>
  <c r="R16" i="50"/>
  <c r="U16" i="50" s="1"/>
  <c r="R15" i="50"/>
  <c r="U15" i="50" s="1"/>
  <c r="R14" i="50"/>
  <c r="R13" i="50"/>
  <c r="U13" i="50" s="1"/>
  <c r="R12" i="50"/>
  <c r="S12" i="50" s="1"/>
  <c r="R11" i="50"/>
  <c r="S11" i="50" s="1"/>
  <c r="R10" i="50"/>
  <c r="U10" i="50" s="1"/>
  <c r="R9" i="50"/>
  <c r="U9" i="50" s="1"/>
  <c r="R8" i="50"/>
  <c r="U8" i="50" s="1"/>
  <c r="T7" i="50"/>
  <c r="S7" i="50"/>
  <c r="R6" i="50"/>
  <c r="U6" i="50" s="1"/>
  <c r="R5" i="50"/>
  <c r="U5" i="50" s="1"/>
  <c r="R4" i="50"/>
  <c r="U4" i="50" s="1"/>
  <c r="R3" i="50"/>
  <c r="U3" i="50" s="1"/>
  <c r="R2" i="50"/>
  <c r="U2" i="50" s="1"/>
  <c r="R343" i="49"/>
  <c r="T343" i="49" s="1"/>
  <c r="R344" i="49"/>
  <c r="U344" i="49" s="1"/>
  <c r="R345" i="49"/>
  <c r="S345" i="49" s="1"/>
  <c r="R346" i="49"/>
  <c r="S346" i="49" s="1"/>
  <c r="R347" i="49"/>
  <c r="S347" i="49" s="1"/>
  <c r="R348" i="49"/>
  <c r="T348" i="49" s="1"/>
  <c r="R331" i="49"/>
  <c r="T331" i="49" s="1"/>
  <c r="R332" i="49"/>
  <c r="S332" i="49" s="1"/>
  <c r="R333" i="49"/>
  <c r="S333" i="49" s="1"/>
  <c r="R334" i="49"/>
  <c r="S334" i="49" s="1"/>
  <c r="R335" i="49"/>
  <c r="S335" i="49" s="1"/>
  <c r="R336" i="49"/>
  <c r="S336" i="49" s="1"/>
  <c r="R337" i="49"/>
  <c r="T337" i="49" s="1"/>
  <c r="R338" i="49"/>
  <c r="T338" i="49" s="1"/>
  <c r="R339" i="49"/>
  <c r="S339" i="49" s="1"/>
  <c r="R340" i="49"/>
  <c r="S340" i="49" s="1"/>
  <c r="R341" i="49"/>
  <c r="T341" i="49" s="1"/>
  <c r="R342" i="49"/>
  <c r="S342" i="49" s="1"/>
  <c r="R330" i="49"/>
  <c r="S330" i="49" s="1"/>
  <c r="R329" i="49"/>
  <c r="S329" i="49" s="1"/>
  <c r="R328" i="49"/>
  <c r="R327" i="49"/>
  <c r="T327" i="49" s="1"/>
  <c r="R326" i="49"/>
  <c r="U326" i="49" s="1"/>
  <c r="R325" i="49"/>
  <c r="U325" i="49" s="1"/>
  <c r="R324" i="49"/>
  <c r="R323" i="49"/>
  <c r="S323" i="49" s="1"/>
  <c r="R322" i="49"/>
  <c r="S322" i="49" s="1"/>
  <c r="R321" i="49"/>
  <c r="U321" i="49" s="1"/>
  <c r="R320" i="49"/>
  <c r="S320" i="49" s="1"/>
  <c r="R319" i="49"/>
  <c r="U319" i="49" s="1"/>
  <c r="R318" i="49"/>
  <c r="U318" i="49" s="1"/>
  <c r="R317" i="49"/>
  <c r="S317" i="49" s="1"/>
  <c r="R316" i="49"/>
  <c r="R315" i="49"/>
  <c r="S315" i="49" s="1"/>
  <c r="R314" i="49"/>
  <c r="S314" i="49" s="1"/>
  <c r="R313" i="49"/>
  <c r="U313" i="49" s="1"/>
  <c r="R312" i="49"/>
  <c r="R311" i="49"/>
  <c r="U311" i="49" s="1"/>
  <c r="R310" i="49"/>
  <c r="S310" i="49" s="1"/>
  <c r="R309" i="49"/>
  <c r="S309" i="49" s="1"/>
  <c r="R308" i="49"/>
  <c r="S308" i="49" s="1"/>
  <c r="R307" i="49"/>
  <c r="S307" i="49" s="1"/>
  <c r="R306" i="49"/>
  <c r="S306" i="49" s="1"/>
  <c r="R305" i="49"/>
  <c r="U305" i="49" s="1"/>
  <c r="R304" i="49"/>
  <c r="U304" i="49" s="1"/>
  <c r="R303" i="49"/>
  <c r="U303" i="49" s="1"/>
  <c r="R302" i="49"/>
  <c r="S302" i="49" s="1"/>
  <c r="R301" i="49"/>
  <c r="S301" i="49" s="1"/>
  <c r="R300" i="49"/>
  <c r="U300" i="49" s="1"/>
  <c r="R299" i="49"/>
  <c r="U299" i="49" s="1"/>
  <c r="R298" i="49"/>
  <c r="U298" i="49" s="1"/>
  <c r="R297" i="49"/>
  <c r="U297" i="49" s="1"/>
  <c r="R296" i="49"/>
  <c r="U296" i="49" s="1"/>
  <c r="R295" i="49"/>
  <c r="S295" i="49" s="1"/>
  <c r="R294" i="49"/>
  <c r="S294" i="49" s="1"/>
  <c r="R293" i="49"/>
  <c r="U293" i="49" s="1"/>
  <c r="R292" i="49"/>
  <c r="U292" i="49" s="1"/>
  <c r="R291" i="49"/>
  <c r="S291" i="49" s="1"/>
  <c r="R290" i="49"/>
  <c r="U290" i="49" s="1"/>
  <c r="R289" i="49"/>
  <c r="U289" i="49" s="1"/>
  <c r="R288" i="49"/>
  <c r="S288" i="49" s="1"/>
  <c r="R287" i="49"/>
  <c r="R286" i="49"/>
  <c r="U286" i="49" s="1"/>
  <c r="R285" i="49"/>
  <c r="U285" i="49" s="1"/>
  <c r="R284" i="49"/>
  <c r="U284" i="49" s="1"/>
  <c r="R283" i="49"/>
  <c r="R282" i="49"/>
  <c r="S282" i="49" s="1"/>
  <c r="R281" i="49"/>
  <c r="S281" i="49" s="1"/>
  <c r="R280" i="49"/>
  <c r="S280" i="49" s="1"/>
  <c r="R279" i="49"/>
  <c r="R278" i="49"/>
  <c r="U278" i="49" s="1"/>
  <c r="R277" i="49"/>
  <c r="U277" i="49" s="1"/>
  <c r="R276" i="49"/>
  <c r="U276" i="49" s="1"/>
  <c r="R275" i="49"/>
  <c r="R274" i="49"/>
  <c r="S274" i="49" s="1"/>
  <c r="R273" i="49"/>
  <c r="S273" i="49" s="1"/>
  <c r="R272" i="49"/>
  <c r="U272" i="49" s="1"/>
  <c r="R271" i="49"/>
  <c r="R270" i="49"/>
  <c r="U270" i="49" s="1"/>
  <c r="R269" i="49"/>
  <c r="U269" i="49" s="1"/>
  <c r="R268" i="49"/>
  <c r="S268" i="49" s="1"/>
  <c r="R267" i="49"/>
  <c r="S267" i="49" s="1"/>
  <c r="R266" i="49"/>
  <c r="S266" i="49" s="1"/>
  <c r="R265" i="49"/>
  <c r="S265" i="49" s="1"/>
  <c r="R264" i="49"/>
  <c r="S264" i="49" s="1"/>
  <c r="R263" i="49"/>
  <c r="U263" i="49" s="1"/>
  <c r="R262" i="49"/>
  <c r="U262" i="49" s="1"/>
  <c r="R261" i="49"/>
  <c r="S261" i="49" s="1"/>
  <c r="R260" i="49"/>
  <c r="S260" i="49" s="1"/>
  <c r="R259" i="49"/>
  <c r="S259" i="49" s="1"/>
  <c r="R258" i="49"/>
  <c r="U258" i="49" s="1"/>
  <c r="R257" i="49"/>
  <c r="S257" i="49" s="1"/>
  <c r="R256" i="49"/>
  <c r="U256" i="49" s="1"/>
  <c r="R255" i="49"/>
  <c r="U255" i="49" s="1"/>
  <c r="R254" i="49"/>
  <c r="U254" i="49" s="1"/>
  <c r="R253" i="49"/>
  <c r="S253" i="49" s="1"/>
  <c r="R252" i="49"/>
  <c r="S252" i="49" s="1"/>
  <c r="R251" i="49"/>
  <c r="U251" i="49" s="1"/>
  <c r="R250" i="49"/>
  <c r="U250" i="49" s="1"/>
  <c r="R249" i="49"/>
  <c r="U249" i="49" s="1"/>
  <c r="R248" i="49"/>
  <c r="U248" i="49" s="1"/>
  <c r="R247" i="49"/>
  <c r="U247" i="49" s="1"/>
  <c r="R246" i="49"/>
  <c r="T246" i="49" s="1"/>
  <c r="R245" i="49"/>
  <c r="S245" i="49" s="1"/>
  <c r="R244" i="49"/>
  <c r="U244" i="49" s="1"/>
  <c r="R243" i="49"/>
  <c r="U243" i="49" s="1"/>
  <c r="R242" i="49"/>
  <c r="S242" i="49" s="1"/>
  <c r="R241" i="49"/>
  <c r="U241" i="49" s="1"/>
  <c r="R240" i="49"/>
  <c r="U240" i="49" s="1"/>
  <c r="R239" i="49"/>
  <c r="S239" i="49" s="1"/>
  <c r="R238" i="49"/>
  <c r="R237" i="49"/>
  <c r="U237" i="49" s="1"/>
  <c r="R236" i="49"/>
  <c r="U236" i="49" s="1"/>
  <c r="R235" i="49"/>
  <c r="U235" i="49" s="1"/>
  <c r="R234" i="49"/>
  <c r="R233" i="49"/>
  <c r="S233" i="49" s="1"/>
  <c r="R232" i="49"/>
  <c r="S232" i="49" s="1"/>
  <c r="R231" i="49"/>
  <c r="S231" i="49" s="1"/>
  <c r="R230" i="49"/>
  <c r="R229" i="49"/>
  <c r="U229" i="49" s="1"/>
  <c r="R228" i="49"/>
  <c r="U228" i="49" s="1"/>
  <c r="R227" i="49"/>
  <c r="U227" i="49" s="1"/>
  <c r="R226" i="49"/>
  <c r="R225" i="49"/>
  <c r="S225" i="49" s="1"/>
  <c r="R224" i="49"/>
  <c r="S224" i="49" s="1"/>
  <c r="R223" i="49"/>
  <c r="U223" i="49" s="1"/>
  <c r="R222" i="49"/>
  <c r="R221" i="49"/>
  <c r="U221" i="49" s="1"/>
  <c r="R220" i="49"/>
  <c r="U220" i="49" s="1"/>
  <c r="R219" i="49"/>
  <c r="U219" i="49" s="1"/>
  <c r="R218" i="49"/>
  <c r="S218" i="49" s="1"/>
  <c r="R217" i="49"/>
  <c r="S217" i="49" s="1"/>
  <c r="R216" i="49"/>
  <c r="S216" i="49" s="1"/>
  <c r="R215" i="49"/>
  <c r="S215" i="49" s="1"/>
  <c r="R214" i="49"/>
  <c r="R213" i="49"/>
  <c r="U213" i="49" s="1"/>
  <c r="R212" i="49"/>
  <c r="S212" i="49" s="1"/>
  <c r="R211" i="49"/>
  <c r="S211" i="49" s="1"/>
  <c r="R210" i="49"/>
  <c r="S210" i="49" s="1"/>
  <c r="R209" i="49"/>
  <c r="T209" i="49" s="1"/>
  <c r="R208" i="49"/>
  <c r="S208" i="49" s="1"/>
  <c r="R207" i="49"/>
  <c r="U207" i="49" s="1"/>
  <c r="R206" i="49"/>
  <c r="U206" i="49" s="1"/>
  <c r="R205" i="49"/>
  <c r="U205" i="49" s="1"/>
  <c r="R204" i="49"/>
  <c r="S204" i="49" s="1"/>
  <c r="R203" i="49"/>
  <c r="S203" i="49" s="1"/>
  <c r="R202" i="49"/>
  <c r="U202" i="49" s="1"/>
  <c r="R201" i="49"/>
  <c r="T201" i="49" s="1"/>
  <c r="R200" i="49"/>
  <c r="U200" i="49" s="1"/>
  <c r="R199" i="49"/>
  <c r="U199" i="49" s="1"/>
  <c r="R198" i="49"/>
  <c r="U198" i="49" s="1"/>
  <c r="R197" i="49"/>
  <c r="S197" i="49" s="1"/>
  <c r="R196" i="49"/>
  <c r="S196" i="49" s="1"/>
  <c r="R195" i="49"/>
  <c r="U195" i="49" s="1"/>
  <c r="R194" i="49"/>
  <c r="U194" i="49" s="1"/>
  <c r="R193" i="49"/>
  <c r="U193" i="49" s="1"/>
  <c r="R192" i="49"/>
  <c r="U192" i="49" s="1"/>
  <c r="R191" i="49"/>
  <c r="U191" i="49" s="1"/>
  <c r="R190" i="49"/>
  <c r="S190" i="49" s="1"/>
  <c r="R189" i="49"/>
  <c r="U189" i="49" s="1"/>
  <c r="R188" i="49"/>
  <c r="S188" i="49" s="1"/>
  <c r="R187" i="49"/>
  <c r="S187" i="49" s="1"/>
  <c r="R186" i="49"/>
  <c r="U186" i="49" s="1"/>
  <c r="R185" i="49"/>
  <c r="S185" i="49" s="1"/>
  <c r="R184" i="49"/>
  <c r="S184" i="49" s="1"/>
  <c r="R183" i="49"/>
  <c r="S183" i="49" s="1"/>
  <c r="R182" i="49"/>
  <c r="R181" i="49"/>
  <c r="S181" i="49" s="1"/>
  <c r="R180" i="49"/>
  <c r="T180" i="49" s="1"/>
  <c r="R179" i="49"/>
  <c r="U179" i="49" s="1"/>
  <c r="R178" i="49"/>
  <c r="S178" i="49" s="1"/>
  <c r="R177" i="49"/>
  <c r="U177" i="49" s="1"/>
  <c r="R176" i="49"/>
  <c r="S176" i="49" s="1"/>
  <c r="R175" i="49"/>
  <c r="T175" i="49" s="1"/>
  <c r="R174" i="49"/>
  <c r="U174" i="49" s="1"/>
  <c r="R173" i="49"/>
  <c r="S173" i="49" s="1"/>
  <c r="R172" i="49"/>
  <c r="U172" i="49" s="1"/>
  <c r="R171" i="49"/>
  <c r="U171" i="49" s="1"/>
  <c r="R170" i="49"/>
  <c r="T170" i="49" s="1"/>
  <c r="R169" i="49"/>
  <c r="S169" i="49" s="1"/>
  <c r="R168" i="49"/>
  <c r="S168" i="49" s="1"/>
  <c r="R167" i="49"/>
  <c r="R166" i="49"/>
  <c r="U166" i="49" s="1"/>
  <c r="R165" i="49"/>
  <c r="U165" i="49" s="1"/>
  <c r="R164" i="49"/>
  <c r="S164" i="49" s="1"/>
  <c r="R163" i="49"/>
  <c r="S163" i="49" s="1"/>
  <c r="R162" i="49"/>
  <c r="S162" i="49" s="1"/>
  <c r="R161" i="49"/>
  <c r="T161" i="49" s="1"/>
  <c r="R160" i="49"/>
  <c r="T160" i="49" s="1"/>
  <c r="R159" i="49"/>
  <c r="U159" i="49" s="1"/>
  <c r="R158" i="49"/>
  <c r="U158" i="49" s="1"/>
  <c r="R157" i="49"/>
  <c r="U157" i="49" s="1"/>
  <c r="R156" i="49"/>
  <c r="U156" i="49" s="1"/>
  <c r="R155" i="49"/>
  <c r="S155" i="49" s="1"/>
  <c r="R154" i="49"/>
  <c r="S154" i="49" s="1"/>
  <c r="R153" i="49"/>
  <c r="U153" i="49" s="1"/>
  <c r="R152" i="49"/>
  <c r="R151" i="49"/>
  <c r="U151" i="49" s="1"/>
  <c r="R150" i="49"/>
  <c r="S150" i="49" s="1"/>
  <c r="R149" i="49"/>
  <c r="S149" i="49" s="1"/>
  <c r="R148" i="49"/>
  <c r="R147" i="49"/>
  <c r="S147" i="49" s="1"/>
  <c r="R146" i="49"/>
  <c r="T146" i="49" s="1"/>
  <c r="R145" i="49"/>
  <c r="T145" i="49" s="1"/>
  <c r="R144" i="49"/>
  <c r="S144" i="49" s="1"/>
  <c r="R143" i="49"/>
  <c r="S143" i="49" s="1"/>
  <c r="R142" i="49"/>
  <c r="U142" i="49" s="1"/>
  <c r="R141" i="49"/>
  <c r="S141" i="49" s="1"/>
  <c r="R140" i="49"/>
  <c r="U140" i="49" s="1"/>
  <c r="R139" i="49"/>
  <c r="S139" i="49" s="1"/>
  <c r="R138" i="49"/>
  <c r="S138" i="49" s="1"/>
  <c r="R137" i="49"/>
  <c r="U137" i="49" s="1"/>
  <c r="R136" i="49"/>
  <c r="T136" i="49" s="1"/>
  <c r="R135" i="49"/>
  <c r="S135" i="49" s="1"/>
  <c r="R134" i="49"/>
  <c r="S134" i="49" s="1"/>
  <c r="R133" i="49"/>
  <c r="R132" i="49"/>
  <c r="T132" i="49" s="1"/>
  <c r="R131" i="49"/>
  <c r="T131" i="49" s="1"/>
  <c r="R130" i="49"/>
  <c r="U130" i="49" s="1"/>
  <c r="R129" i="49"/>
  <c r="S129" i="49" s="1"/>
  <c r="R128" i="49"/>
  <c r="U128" i="49" s="1"/>
  <c r="R127" i="49"/>
  <c r="S127" i="49" s="1"/>
  <c r="R126" i="49"/>
  <c r="T126" i="49" s="1"/>
  <c r="R125" i="49"/>
  <c r="U125" i="49" s="1"/>
  <c r="R124" i="49"/>
  <c r="S124" i="49" s="1"/>
  <c r="R123" i="49"/>
  <c r="U123" i="49" s="1"/>
  <c r="R122" i="49"/>
  <c r="U122" i="49" s="1"/>
  <c r="R121" i="49"/>
  <c r="S121" i="49" s="1"/>
  <c r="R120" i="49"/>
  <c r="S120" i="49" s="1"/>
  <c r="R119" i="49"/>
  <c r="T119" i="49" s="1"/>
  <c r="R118" i="49"/>
  <c r="R117" i="49"/>
  <c r="U117" i="49" s="1"/>
  <c r="R116" i="49"/>
  <c r="U116" i="49" s="1"/>
  <c r="R115" i="49"/>
  <c r="U115" i="49" s="1"/>
  <c r="R114" i="49"/>
  <c r="R113" i="49"/>
  <c r="S113" i="49" s="1"/>
  <c r="R112" i="49"/>
  <c r="T112" i="49" s="1"/>
  <c r="R111" i="49"/>
  <c r="T111" i="49" s="1"/>
  <c r="R110" i="49"/>
  <c r="U110" i="49" s="1"/>
  <c r="R109" i="49"/>
  <c r="U109" i="49" s="1"/>
  <c r="R108" i="49"/>
  <c r="U108" i="49" s="1"/>
  <c r="R107" i="49"/>
  <c r="U107" i="49" s="1"/>
  <c r="R106" i="49"/>
  <c r="S106" i="49" s="1"/>
  <c r="R105" i="49"/>
  <c r="S105" i="49" s="1"/>
  <c r="R104" i="49"/>
  <c r="T104" i="49" s="1"/>
  <c r="R103" i="49"/>
  <c r="R102" i="49"/>
  <c r="U102" i="49" s="1"/>
  <c r="R101" i="49"/>
  <c r="S101" i="49" s="1"/>
  <c r="R100" i="49"/>
  <c r="S100" i="49" s="1"/>
  <c r="R99" i="49"/>
  <c r="R98" i="49"/>
  <c r="U98" i="49" s="1"/>
  <c r="R97" i="49"/>
  <c r="T97" i="49" s="1"/>
  <c r="R96" i="49"/>
  <c r="T96" i="49" s="1"/>
  <c r="R95" i="49"/>
  <c r="R94" i="49"/>
  <c r="U94" i="49" s="1"/>
  <c r="R93" i="49"/>
  <c r="U93" i="49" s="1"/>
  <c r="R92" i="49"/>
  <c r="S92" i="49" s="1"/>
  <c r="R91" i="49"/>
  <c r="U91" i="49" s="1"/>
  <c r="R90" i="49"/>
  <c r="S90" i="49" s="1"/>
  <c r="R89" i="49"/>
  <c r="S89" i="49" s="1"/>
  <c r="R88" i="49"/>
  <c r="U88" i="49" s="1"/>
  <c r="R87" i="49"/>
  <c r="U87" i="49" s="1"/>
  <c r="R86" i="49"/>
  <c r="S86" i="49" s="1"/>
  <c r="R85" i="49"/>
  <c r="S85" i="49" s="1"/>
  <c r="R84" i="49"/>
  <c r="R83" i="49"/>
  <c r="U83" i="49" s="1"/>
  <c r="R82" i="49"/>
  <c r="T82" i="49" s="1"/>
  <c r="R81" i="49"/>
  <c r="U81" i="49" s="1"/>
  <c r="R80" i="49"/>
  <c r="S80" i="49" s="1"/>
  <c r="R79" i="49"/>
  <c r="U79" i="49" s="1"/>
  <c r="R78" i="49"/>
  <c r="S78" i="49" s="1"/>
  <c r="R77" i="49"/>
  <c r="U77" i="49" s="1"/>
  <c r="R76" i="49"/>
  <c r="U76" i="49" s="1"/>
  <c r="R75" i="49"/>
  <c r="S75" i="49" s="1"/>
  <c r="R74" i="49"/>
  <c r="U74" i="49" s="1"/>
  <c r="R73" i="49"/>
  <c r="U73" i="49" s="1"/>
  <c r="R72" i="49"/>
  <c r="U72" i="49" s="1"/>
  <c r="R71" i="49"/>
  <c r="S71" i="49" s="1"/>
  <c r="R70" i="49"/>
  <c r="U70" i="49" s="1"/>
  <c r="R69" i="49"/>
  <c r="R68" i="49"/>
  <c r="S68" i="49" s="1"/>
  <c r="R67" i="49"/>
  <c r="U67" i="49" s="1"/>
  <c r="R66" i="49"/>
  <c r="U66" i="49" s="1"/>
  <c r="R65" i="49"/>
  <c r="S65" i="49" s="1"/>
  <c r="R64" i="49"/>
  <c r="S64" i="49" s="1"/>
  <c r="R63" i="49"/>
  <c r="T63" i="49" s="1"/>
  <c r="R62" i="49"/>
  <c r="U62" i="49" s="1"/>
  <c r="R61" i="49"/>
  <c r="U61" i="49" s="1"/>
  <c r="R60" i="49"/>
  <c r="U60" i="49" s="1"/>
  <c r="R59" i="49"/>
  <c r="U59" i="49" s="1"/>
  <c r="R58" i="49"/>
  <c r="U58" i="49" s="1"/>
  <c r="R57" i="49"/>
  <c r="S57" i="49" s="1"/>
  <c r="R56" i="49"/>
  <c r="S56" i="49" s="1"/>
  <c r="R55" i="49"/>
  <c r="T55" i="49" s="1"/>
  <c r="R54" i="49"/>
  <c r="R53" i="49"/>
  <c r="U53" i="49" s="1"/>
  <c r="R52" i="49"/>
  <c r="S52" i="49" s="1"/>
  <c r="R51" i="49"/>
  <c r="U51" i="49" s="1"/>
  <c r="R50" i="49"/>
  <c r="R49" i="49"/>
  <c r="U49" i="49" s="1"/>
  <c r="R48" i="49"/>
  <c r="T48" i="49" s="1"/>
  <c r="R47" i="49"/>
  <c r="U47" i="49" s="1"/>
  <c r="R46" i="49"/>
  <c r="R45" i="49"/>
  <c r="U45" i="49" s="1"/>
  <c r="R44" i="49"/>
  <c r="U44" i="49" s="1"/>
  <c r="R43" i="49"/>
  <c r="S43" i="49" s="1"/>
  <c r="R42" i="49"/>
  <c r="U42" i="49" s="1"/>
  <c r="R41" i="49"/>
  <c r="S41" i="49" s="1"/>
  <c r="R40" i="49"/>
  <c r="T40" i="49" s="1"/>
  <c r="R39" i="49"/>
  <c r="U39" i="49" s="1"/>
  <c r="R38" i="49"/>
  <c r="U38" i="49" s="1"/>
  <c r="R37" i="49"/>
  <c r="S37" i="49" s="1"/>
  <c r="R36" i="49"/>
  <c r="S36" i="49" s="1"/>
  <c r="R35" i="49"/>
  <c r="R34" i="49"/>
  <c r="S34" i="49" s="1"/>
  <c r="R33" i="49"/>
  <c r="T33" i="49" s="1"/>
  <c r="R32" i="49"/>
  <c r="U32" i="49" s="1"/>
  <c r="R31" i="49"/>
  <c r="U31" i="49" s="1"/>
  <c r="R30" i="49"/>
  <c r="S30" i="49" s="1"/>
  <c r="R29" i="49"/>
  <c r="S29" i="49" s="1"/>
  <c r="R28" i="49"/>
  <c r="R27" i="49"/>
  <c r="U27" i="49" s="1"/>
  <c r="R26" i="49"/>
  <c r="T26" i="49" s="1"/>
  <c r="R25" i="49"/>
  <c r="U25" i="49" s="1"/>
  <c r="R24" i="49"/>
  <c r="U24" i="49" s="1"/>
  <c r="R23" i="49"/>
  <c r="S23" i="49" s="1"/>
  <c r="R22" i="49"/>
  <c r="U22" i="49" s="1"/>
  <c r="R21" i="49"/>
  <c r="R20" i="49"/>
  <c r="S20" i="49" s="1"/>
  <c r="R19" i="49"/>
  <c r="T19" i="49" s="1"/>
  <c r="R18" i="49"/>
  <c r="U18" i="49" s="1"/>
  <c r="R17" i="49"/>
  <c r="U17" i="49" s="1"/>
  <c r="R16" i="49"/>
  <c r="S16" i="49" s="1"/>
  <c r="R15" i="49"/>
  <c r="U15" i="49" s="1"/>
  <c r="R14" i="49"/>
  <c r="R13" i="49"/>
  <c r="U13" i="49" s="1"/>
  <c r="R12" i="49"/>
  <c r="T12" i="49" s="1"/>
  <c r="R11" i="49"/>
  <c r="U11" i="49" s="1"/>
  <c r="R10" i="49"/>
  <c r="U10" i="49" s="1"/>
  <c r="R9" i="49"/>
  <c r="S9" i="49" s="1"/>
  <c r="R8" i="49"/>
  <c r="S8" i="49" s="1"/>
  <c r="T7" i="49"/>
  <c r="S7" i="49"/>
  <c r="R6" i="49"/>
  <c r="U6" i="49" s="1"/>
  <c r="R5" i="49"/>
  <c r="S5" i="49" s="1"/>
  <c r="R4" i="49"/>
  <c r="S4" i="49" s="1"/>
  <c r="R3" i="49"/>
  <c r="R2" i="49"/>
  <c r="U2" i="49" s="1"/>
  <c r="Q317" i="48"/>
  <c r="R317" i="48" s="1"/>
  <c r="Q318" i="48"/>
  <c r="R318" i="48" s="1"/>
  <c r="Q319" i="48"/>
  <c r="S319" i="48" s="1"/>
  <c r="Q320" i="48"/>
  <c r="S320" i="48" s="1"/>
  <c r="Q321" i="48"/>
  <c r="R321" i="48" s="1"/>
  <c r="Q322" i="48"/>
  <c r="R322" i="48" s="1"/>
  <c r="Q323" i="48"/>
  <c r="R323" i="48" s="1"/>
  <c r="Q324" i="48"/>
  <c r="R324" i="48" s="1"/>
  <c r="Q325" i="48"/>
  <c r="R325" i="48" s="1"/>
  <c r="Q326" i="48"/>
  <c r="R326" i="48" s="1"/>
  <c r="Q327" i="48"/>
  <c r="S327" i="48" s="1"/>
  <c r="Q328" i="48"/>
  <c r="R328" i="48" s="1"/>
  <c r="Q329" i="48"/>
  <c r="R329" i="48" s="1"/>
  <c r="Q330" i="48"/>
  <c r="R330" i="48" s="1"/>
  <c r="Q301" i="48"/>
  <c r="T301" i="48" s="1"/>
  <c r="Q285" i="48"/>
  <c r="T285" i="48" s="1"/>
  <c r="Q282" i="48"/>
  <c r="S282" i="48" s="1"/>
  <c r="Q278" i="48"/>
  <c r="T278" i="48" s="1"/>
  <c r="Q267" i="48"/>
  <c r="Q243" i="48"/>
  <c r="T243" i="48" s="1"/>
  <c r="Q309" i="48"/>
  <c r="S309" i="48" s="1"/>
  <c r="Q310" i="48"/>
  <c r="Q311" i="48"/>
  <c r="S311" i="48" s="1"/>
  <c r="Q312" i="48"/>
  <c r="R312" i="48" s="1"/>
  <c r="Q313" i="48"/>
  <c r="R313" i="48" s="1"/>
  <c r="Q314" i="48"/>
  <c r="R314" i="48" s="1"/>
  <c r="Q315" i="48"/>
  <c r="T315" i="48" s="1"/>
  <c r="Q316" i="48"/>
  <c r="T316" i="48" s="1"/>
  <c r="Q308" i="48"/>
  <c r="Q307" i="48"/>
  <c r="T307" i="48" s="1"/>
  <c r="Q306" i="48"/>
  <c r="S306" i="48" s="1"/>
  <c r="Q305" i="48"/>
  <c r="T305" i="48" s="1"/>
  <c r="Q304" i="48"/>
  <c r="T304" i="48" s="1"/>
  <c r="Q303" i="48"/>
  <c r="T303" i="48" s="1"/>
  <c r="Q302" i="48"/>
  <c r="S302" i="48" s="1"/>
  <c r="Q300" i="48"/>
  <c r="Q299" i="48"/>
  <c r="T299" i="48" s="1"/>
  <c r="Q298" i="48"/>
  <c r="S298" i="48" s="1"/>
  <c r="Q297" i="48"/>
  <c r="R297" i="48" s="1"/>
  <c r="Q296" i="48"/>
  <c r="T296" i="48" s="1"/>
  <c r="Q295" i="48"/>
  <c r="T295" i="48" s="1"/>
  <c r="Q294" i="48"/>
  <c r="S294" i="48" s="1"/>
  <c r="Q293" i="48"/>
  <c r="Q292" i="48"/>
  <c r="T292" i="48" s="1"/>
  <c r="Q291" i="48"/>
  <c r="T291" i="48" s="1"/>
  <c r="Q290" i="48"/>
  <c r="R290" i="48" s="1"/>
  <c r="Q289" i="48"/>
  <c r="T289" i="48" s="1"/>
  <c r="Q288" i="48"/>
  <c r="S288" i="48" s="1"/>
  <c r="Q287" i="48"/>
  <c r="T287" i="48" s="1"/>
  <c r="Q286" i="48"/>
  <c r="S286" i="48" s="1"/>
  <c r="Q284" i="48"/>
  <c r="T284" i="48" s="1"/>
  <c r="Q283" i="48"/>
  <c r="T283" i="48" s="1"/>
  <c r="Q281" i="48"/>
  <c r="R281" i="48" s="1"/>
  <c r="Q280" i="48"/>
  <c r="T280" i="48" s="1"/>
  <c r="Q279" i="48"/>
  <c r="T279" i="48" s="1"/>
  <c r="Q277" i="48"/>
  <c r="Q276" i="48"/>
  <c r="S276" i="48" s="1"/>
  <c r="Q275" i="48"/>
  <c r="T275" i="48" s="1"/>
  <c r="Q274" i="48"/>
  <c r="T274" i="48" s="1"/>
  <c r="Q273" i="48"/>
  <c r="R273" i="48" s="1"/>
  <c r="Q272" i="48"/>
  <c r="T272" i="48" s="1"/>
  <c r="Q271" i="48"/>
  <c r="Q270" i="48"/>
  <c r="T270" i="48" s="1"/>
  <c r="Q269" i="48"/>
  <c r="Q268" i="48"/>
  <c r="S268" i="48" s="1"/>
  <c r="Q266" i="48"/>
  <c r="T266" i="48" s="1"/>
  <c r="Q265" i="48"/>
  <c r="R265" i="48" s="1"/>
  <c r="Q264" i="48"/>
  <c r="T264" i="48" s="1"/>
  <c r="Q263" i="48"/>
  <c r="R263" i="48" s="1"/>
  <c r="Q262" i="48"/>
  <c r="T262" i="48" s="1"/>
  <c r="Q261" i="48"/>
  <c r="Q260" i="48"/>
  <c r="T260" i="48" s="1"/>
  <c r="Q259" i="48"/>
  <c r="S259" i="48" s="1"/>
  <c r="Q258" i="48"/>
  <c r="R258" i="48" s="1"/>
  <c r="Q257" i="48"/>
  <c r="T257" i="48" s="1"/>
  <c r="Q256" i="48"/>
  <c r="T256" i="48" s="1"/>
  <c r="Q255" i="48"/>
  <c r="S255" i="48" s="1"/>
  <c r="Q254" i="48"/>
  <c r="Q253" i="48"/>
  <c r="S253" i="48" s="1"/>
  <c r="Q252" i="48"/>
  <c r="T252" i="48" s="1"/>
  <c r="Q251" i="48"/>
  <c r="R251" i="48" s="1"/>
  <c r="Q250" i="48"/>
  <c r="T250" i="48" s="1"/>
  <c r="Q249" i="48"/>
  <c r="S249" i="48" s="1"/>
  <c r="Q248" i="48"/>
  <c r="T248" i="48" s="1"/>
  <c r="Q247" i="48"/>
  <c r="S247" i="48" s="1"/>
  <c r="Q246" i="48"/>
  <c r="T246" i="48" s="1"/>
  <c r="Q245" i="48"/>
  <c r="S245" i="48" s="1"/>
  <c r="Q244" i="48"/>
  <c r="R244" i="48" s="1"/>
  <c r="Q242" i="48"/>
  <c r="T242" i="48" s="1"/>
  <c r="Q241" i="48"/>
  <c r="T241" i="48" s="1"/>
  <c r="Q240" i="48"/>
  <c r="S240" i="48" s="1"/>
  <c r="Q239" i="48"/>
  <c r="Q238" i="48"/>
  <c r="R238" i="48" s="1"/>
  <c r="Q237" i="48"/>
  <c r="T237" i="48" s="1"/>
  <c r="Q236" i="48"/>
  <c r="R236" i="48" s="1"/>
  <c r="Q235" i="48"/>
  <c r="T235" i="48" s="1"/>
  <c r="Q234" i="48"/>
  <c r="T234" i="48" s="1"/>
  <c r="Q233" i="48"/>
  <c r="T233" i="48" s="1"/>
  <c r="Q232" i="48"/>
  <c r="S232" i="48" s="1"/>
  <c r="Q231" i="48"/>
  <c r="T231" i="48" s="1"/>
  <c r="Q230" i="48"/>
  <c r="T230" i="48" s="1"/>
  <c r="Q229" i="48"/>
  <c r="R229" i="48" s="1"/>
  <c r="Q228" i="48"/>
  <c r="T228" i="48" s="1"/>
  <c r="Q227" i="48"/>
  <c r="T227" i="48" s="1"/>
  <c r="Q226" i="48"/>
  <c r="R226" i="48" s="1"/>
  <c r="Q225" i="48"/>
  <c r="S225" i="48" s="1"/>
  <c r="Q224" i="48"/>
  <c r="T224" i="48" s="1"/>
  <c r="Q223" i="48"/>
  <c r="T223" i="48" s="1"/>
  <c r="Q222" i="48"/>
  <c r="R222" i="48" s="1"/>
  <c r="Q221" i="48"/>
  <c r="T221" i="48" s="1"/>
  <c r="Q220" i="48"/>
  <c r="T220" i="48" s="1"/>
  <c r="Q219" i="48"/>
  <c r="T219" i="48" s="1"/>
  <c r="Q218" i="48"/>
  <c r="Q217" i="48"/>
  <c r="S217" i="48" s="1"/>
  <c r="Q216" i="48"/>
  <c r="S216" i="48" s="1"/>
  <c r="Q215" i="48"/>
  <c r="R215" i="48" s="1"/>
  <c r="Q214" i="48"/>
  <c r="T214" i="48" s="1"/>
  <c r="Q213" i="48"/>
  <c r="Q212" i="48"/>
  <c r="T212" i="48" s="1"/>
  <c r="Q211" i="48"/>
  <c r="Q210" i="48"/>
  <c r="T210" i="48" s="1"/>
  <c r="Q209" i="48"/>
  <c r="S209" i="48" s="1"/>
  <c r="Q208" i="48"/>
  <c r="R208" i="48" s="1"/>
  <c r="Q207" i="48"/>
  <c r="T207" i="48" s="1"/>
  <c r="Q206" i="48"/>
  <c r="T206" i="48" s="1"/>
  <c r="Q205" i="48"/>
  <c r="S205" i="48" s="1"/>
  <c r="Q204" i="48"/>
  <c r="Q203" i="48"/>
  <c r="S203" i="48" s="1"/>
  <c r="Q202" i="48"/>
  <c r="T202" i="48" s="1"/>
  <c r="Q201" i="48"/>
  <c r="R201" i="48" s="1"/>
  <c r="Q200" i="48"/>
  <c r="T200" i="48" s="1"/>
  <c r="Q199" i="48"/>
  <c r="S199" i="48" s="1"/>
  <c r="Q198" i="48"/>
  <c r="T198" i="48" s="1"/>
  <c r="Q197" i="48"/>
  <c r="S197" i="48" s="1"/>
  <c r="Q196" i="48"/>
  <c r="T196" i="48" s="1"/>
  <c r="Q195" i="48"/>
  <c r="S195" i="48" s="1"/>
  <c r="Q194" i="48"/>
  <c r="R194" i="48" s="1"/>
  <c r="Q193" i="48"/>
  <c r="T193" i="48" s="1"/>
  <c r="Q192" i="48"/>
  <c r="T192" i="48" s="1"/>
  <c r="Q191" i="48"/>
  <c r="S191" i="48" s="1"/>
  <c r="Q190" i="48"/>
  <c r="Q189" i="48"/>
  <c r="Q188" i="48"/>
  <c r="T188" i="48" s="1"/>
  <c r="Q187" i="48"/>
  <c r="R187" i="48" s="1"/>
  <c r="Q186" i="48"/>
  <c r="T186" i="48" s="1"/>
  <c r="Q185" i="48"/>
  <c r="T185" i="48" s="1"/>
  <c r="Q184" i="48"/>
  <c r="T184" i="48" s="1"/>
  <c r="Q183" i="48"/>
  <c r="S183" i="48" s="1"/>
  <c r="Q182" i="48"/>
  <c r="T182" i="48" s="1"/>
  <c r="Q181" i="48"/>
  <c r="T181" i="48" s="1"/>
  <c r="Q180" i="48"/>
  <c r="R180" i="48" s="1"/>
  <c r="Q179" i="48"/>
  <c r="T179" i="48" s="1"/>
  <c r="Q178" i="48"/>
  <c r="T178" i="48" s="1"/>
  <c r="Q177" i="48"/>
  <c r="T177" i="48" s="1"/>
  <c r="Q176" i="48"/>
  <c r="S176" i="48" s="1"/>
  <c r="Q175" i="48"/>
  <c r="S175" i="48" s="1"/>
  <c r="Q174" i="48"/>
  <c r="T174" i="48" s="1"/>
  <c r="Q173" i="48"/>
  <c r="R173" i="48" s="1"/>
  <c r="Q172" i="48"/>
  <c r="T172" i="48" s="1"/>
  <c r="Q171" i="48"/>
  <c r="T171" i="48" s="1"/>
  <c r="Q170" i="48"/>
  <c r="T170" i="48" s="1"/>
  <c r="Q169" i="48"/>
  <c r="S169" i="48" s="1"/>
  <c r="Q168" i="48"/>
  <c r="S168" i="48" s="1"/>
  <c r="Q167" i="48"/>
  <c r="S167" i="48" s="1"/>
  <c r="Q166" i="48"/>
  <c r="R166" i="48" s="1"/>
  <c r="Q165" i="48"/>
  <c r="T165" i="48" s="1"/>
  <c r="Q164" i="48"/>
  <c r="Q163" i="48"/>
  <c r="T163" i="48" s="1"/>
  <c r="Q162" i="48"/>
  <c r="Q161" i="48"/>
  <c r="T161" i="48" s="1"/>
  <c r="Q160" i="48"/>
  <c r="S160" i="48" s="1"/>
  <c r="Q159" i="48"/>
  <c r="R159" i="48" s="1"/>
  <c r="Q158" i="48"/>
  <c r="T158" i="48" s="1"/>
  <c r="Q157" i="48"/>
  <c r="T157" i="48" s="1"/>
  <c r="Q156" i="48"/>
  <c r="S156" i="48" s="1"/>
  <c r="Q155" i="48"/>
  <c r="Q154" i="48"/>
  <c r="S154" i="48" s="1"/>
  <c r="Q153" i="48"/>
  <c r="T153" i="48" s="1"/>
  <c r="Q152" i="48"/>
  <c r="R152" i="48" s="1"/>
  <c r="Q151" i="48"/>
  <c r="T151" i="48" s="1"/>
  <c r="Q150" i="48"/>
  <c r="S150" i="48" s="1"/>
  <c r="Q149" i="48"/>
  <c r="T149" i="48" s="1"/>
  <c r="Q148" i="48"/>
  <c r="S148" i="48" s="1"/>
  <c r="Q147" i="48"/>
  <c r="T147" i="48" s="1"/>
  <c r="Q146" i="48"/>
  <c r="S146" i="48" s="1"/>
  <c r="Q145" i="48"/>
  <c r="R145" i="48" s="1"/>
  <c r="Q144" i="48"/>
  <c r="T144" i="48" s="1"/>
  <c r="Q143" i="48"/>
  <c r="T143" i="48" s="1"/>
  <c r="Q142" i="48"/>
  <c r="S142" i="48" s="1"/>
  <c r="Q141" i="48"/>
  <c r="Q140" i="48"/>
  <c r="T140" i="48" s="1"/>
  <c r="Q139" i="48"/>
  <c r="T139" i="48" s="1"/>
  <c r="Q138" i="48"/>
  <c r="R138" i="48" s="1"/>
  <c r="Q137" i="48"/>
  <c r="T137" i="48" s="1"/>
  <c r="Q136" i="48"/>
  <c r="S136" i="48" s="1"/>
  <c r="Q135" i="48"/>
  <c r="T135" i="48" s="1"/>
  <c r="Q134" i="48"/>
  <c r="S134" i="48" s="1"/>
  <c r="Q133" i="48"/>
  <c r="T133" i="48" s="1"/>
  <c r="Q132" i="48"/>
  <c r="S132" i="48" s="1"/>
  <c r="Q131" i="48"/>
  <c r="R131" i="48" s="1"/>
  <c r="Q130" i="48"/>
  <c r="T130" i="48" s="1"/>
  <c r="Q129" i="48"/>
  <c r="T129" i="48" s="1"/>
  <c r="Q128" i="48"/>
  <c r="Q127" i="48"/>
  <c r="S127" i="48" s="1"/>
  <c r="Q126" i="48"/>
  <c r="T126" i="48" s="1"/>
  <c r="Q125" i="48"/>
  <c r="T125" i="48" s="1"/>
  <c r="Q124" i="48"/>
  <c r="R124" i="48" s="1"/>
  <c r="Q123" i="48"/>
  <c r="T123" i="48" s="1"/>
  <c r="Q122" i="48"/>
  <c r="R122" i="48" s="1"/>
  <c r="Q121" i="48"/>
  <c r="T121" i="48" s="1"/>
  <c r="Q120" i="48"/>
  <c r="S120" i="48" s="1"/>
  <c r="Q119" i="48"/>
  <c r="S119" i="48" s="1"/>
  <c r="Q118" i="48"/>
  <c r="T118" i="48" s="1"/>
  <c r="Q117" i="48"/>
  <c r="R117" i="48" s="1"/>
  <c r="Q116" i="48"/>
  <c r="T116" i="48" s="1"/>
  <c r="Q115" i="48"/>
  <c r="S115" i="48" s="1"/>
  <c r="Q114" i="48"/>
  <c r="R114" i="48" s="1"/>
  <c r="Q113" i="48"/>
  <c r="Q112" i="48"/>
  <c r="T112" i="48" s="1"/>
  <c r="Q111" i="48"/>
  <c r="S111" i="48" s="1"/>
  <c r="Q110" i="48"/>
  <c r="R110" i="48" s="1"/>
  <c r="Q109" i="48"/>
  <c r="T109" i="48" s="1"/>
  <c r="Q108" i="48"/>
  <c r="T108" i="48" s="1"/>
  <c r="Q107" i="48"/>
  <c r="S107" i="48" s="1"/>
  <c r="Q106" i="48"/>
  <c r="Q105" i="48"/>
  <c r="R105" i="48" s="1"/>
  <c r="Q104" i="48"/>
  <c r="T104" i="48" s="1"/>
  <c r="Q103" i="48"/>
  <c r="R103" i="48" s="1"/>
  <c r="Q102" i="48"/>
  <c r="T102" i="48" s="1"/>
  <c r="Q101" i="48"/>
  <c r="R101" i="48" s="1"/>
  <c r="Q100" i="48"/>
  <c r="T100" i="48" s="1"/>
  <c r="Q99" i="48"/>
  <c r="S99" i="48" s="1"/>
  <c r="Q98" i="48"/>
  <c r="T98" i="48" s="1"/>
  <c r="Q97" i="48"/>
  <c r="R97" i="48" s="1"/>
  <c r="Q96" i="48"/>
  <c r="R96" i="48" s="1"/>
  <c r="Q95" i="48"/>
  <c r="T95" i="48" s="1"/>
  <c r="Q94" i="48"/>
  <c r="T94" i="48" s="1"/>
  <c r="Q93" i="48"/>
  <c r="S93" i="48" s="1"/>
  <c r="Q92" i="48"/>
  <c r="Q91" i="48"/>
  <c r="T91" i="48" s="1"/>
  <c r="Q90" i="48"/>
  <c r="T90" i="48" s="1"/>
  <c r="Q89" i="48"/>
  <c r="R89" i="48" s="1"/>
  <c r="Q88" i="48"/>
  <c r="T88" i="48" s="1"/>
  <c r="Q87" i="48"/>
  <c r="T87" i="48" s="1"/>
  <c r="Q86" i="48"/>
  <c r="T86" i="48" s="1"/>
  <c r="Q85" i="48"/>
  <c r="S85" i="48" s="1"/>
  <c r="Q84" i="48"/>
  <c r="T84" i="48" s="1"/>
  <c r="Q83" i="48"/>
  <c r="T83" i="48" s="1"/>
  <c r="Q82" i="48"/>
  <c r="R82" i="48" s="1"/>
  <c r="Q81" i="48"/>
  <c r="Q80" i="48"/>
  <c r="T80" i="48" s="1"/>
  <c r="Q79" i="48"/>
  <c r="T79" i="48" s="1"/>
  <c r="Q78" i="48"/>
  <c r="S78" i="48" s="1"/>
  <c r="Q77" i="48"/>
  <c r="R77" i="48" s="1"/>
  <c r="Q76" i="48"/>
  <c r="T76" i="48" s="1"/>
  <c r="Q75" i="48"/>
  <c r="R75" i="48" s="1"/>
  <c r="Q74" i="48"/>
  <c r="T74" i="48" s="1"/>
  <c r="Q73" i="48"/>
  <c r="R73" i="48" s="1"/>
  <c r="Q72" i="48"/>
  <c r="T72" i="48" s="1"/>
  <c r="Q71" i="48"/>
  <c r="S71" i="48" s="1"/>
  <c r="Q70" i="48"/>
  <c r="S70" i="48" s="1"/>
  <c r="Q69" i="48"/>
  <c r="Q68" i="48"/>
  <c r="R68" i="48" s="1"/>
  <c r="Q67" i="48"/>
  <c r="T67" i="48" s="1"/>
  <c r="Q66" i="48"/>
  <c r="S66" i="48" s="1"/>
  <c r="Q65" i="48"/>
  <c r="T65" i="48" s="1"/>
  <c r="Q64" i="48"/>
  <c r="Q63" i="48"/>
  <c r="T63" i="48" s="1"/>
  <c r="Q62" i="48"/>
  <c r="Q61" i="48"/>
  <c r="R61" i="48" s="1"/>
  <c r="Q60" i="48"/>
  <c r="T60" i="48" s="1"/>
  <c r="Q59" i="48"/>
  <c r="T59" i="48" s="1"/>
  <c r="Q58" i="48"/>
  <c r="S58" i="48" s="1"/>
  <c r="Q57" i="48"/>
  <c r="Q56" i="48"/>
  <c r="R56" i="48" s="1"/>
  <c r="Q55" i="48"/>
  <c r="T55" i="48" s="1"/>
  <c r="Q54" i="48"/>
  <c r="R54" i="48" s="1"/>
  <c r="Q53" i="48"/>
  <c r="T53" i="48" s="1"/>
  <c r="Q52" i="48"/>
  <c r="R52" i="48" s="1"/>
  <c r="Q51" i="48"/>
  <c r="T51" i="48" s="1"/>
  <c r="Q50" i="48"/>
  <c r="S50" i="48" s="1"/>
  <c r="Q49" i="48"/>
  <c r="T49" i="48" s="1"/>
  <c r="Q48" i="48"/>
  <c r="R48" i="48" s="1"/>
  <c r="Q47" i="48"/>
  <c r="R47" i="48" s="1"/>
  <c r="Q46" i="48"/>
  <c r="T46" i="48" s="1"/>
  <c r="Q45" i="48"/>
  <c r="T45" i="48" s="1"/>
  <c r="Q44" i="48"/>
  <c r="R44" i="48" s="1"/>
  <c r="Q43" i="48"/>
  <c r="Q42" i="48"/>
  <c r="R42" i="48" s="1"/>
  <c r="Q41" i="48"/>
  <c r="T41" i="48" s="1"/>
  <c r="Q40" i="48"/>
  <c r="R40" i="48" s="1"/>
  <c r="Q39" i="48"/>
  <c r="T39" i="48" s="1"/>
  <c r="Q38" i="48"/>
  <c r="T38" i="48" s="1"/>
  <c r="Q37" i="48"/>
  <c r="T37" i="48" s="1"/>
  <c r="Q36" i="48"/>
  <c r="S36" i="48" s="1"/>
  <c r="Q35" i="48"/>
  <c r="T35" i="48" s="1"/>
  <c r="Q34" i="48"/>
  <c r="Q33" i="48"/>
  <c r="R33" i="48" s="1"/>
  <c r="Q32" i="48"/>
  <c r="T32" i="48" s="1"/>
  <c r="Q31" i="48"/>
  <c r="T31" i="48" s="1"/>
  <c r="Q30" i="48"/>
  <c r="T30" i="48" s="1"/>
  <c r="Q29" i="48"/>
  <c r="R29" i="48" s="1"/>
  <c r="Q28" i="48"/>
  <c r="R28" i="48" s="1"/>
  <c r="Q27" i="48"/>
  <c r="T27" i="48" s="1"/>
  <c r="Q26" i="48"/>
  <c r="R26" i="48" s="1"/>
  <c r="Q25" i="48"/>
  <c r="T25" i="48" s="1"/>
  <c r="Q24" i="48"/>
  <c r="S24" i="48" s="1"/>
  <c r="Q23" i="48"/>
  <c r="R23" i="48" s="1"/>
  <c r="Q22" i="48"/>
  <c r="T22" i="48" s="1"/>
  <c r="Q21" i="48"/>
  <c r="T21" i="48" s="1"/>
  <c r="Q20" i="48"/>
  <c r="T20" i="48" s="1"/>
  <c r="Q19" i="48"/>
  <c r="R19" i="48" s="1"/>
  <c r="Q18" i="48"/>
  <c r="T18" i="48" s="1"/>
  <c r="Q17" i="48"/>
  <c r="S17" i="48" s="1"/>
  <c r="Q16" i="48"/>
  <c r="R16" i="48" s="1"/>
  <c r="Q15" i="48"/>
  <c r="T15" i="48" s="1"/>
  <c r="Q14" i="48"/>
  <c r="T14" i="48" s="1"/>
  <c r="Q13" i="48"/>
  <c r="T13" i="48" s="1"/>
  <c r="Q12" i="48"/>
  <c r="R12" i="48" s="1"/>
  <c r="Q11" i="48"/>
  <c r="T11" i="48" s="1"/>
  <c r="Q10" i="48"/>
  <c r="S10" i="48" s="1"/>
  <c r="Q9" i="48"/>
  <c r="T9" i="48" s="1"/>
  <c r="Q8" i="48"/>
  <c r="T8" i="48" s="1"/>
  <c r="S7" i="48"/>
  <c r="R7" i="48"/>
  <c r="Q6" i="48"/>
  <c r="S6" i="48" s="1"/>
  <c r="Q5" i="48"/>
  <c r="R5" i="48" s="1"/>
  <c r="Q4" i="48"/>
  <c r="T4" i="48" s="1"/>
  <c r="Q3" i="48"/>
  <c r="S3" i="48" s="1"/>
  <c r="Q2" i="48"/>
  <c r="T2" i="48" s="1"/>
  <c r="Q304" i="47"/>
  <c r="S304" i="47" s="1"/>
  <c r="Q305" i="47"/>
  <c r="R305" i="47" s="1"/>
  <c r="Q306" i="47"/>
  <c r="R306" i="47" s="1"/>
  <c r="Q307" i="47"/>
  <c r="R307" i="47" s="1"/>
  <c r="Q308" i="47"/>
  <c r="R308" i="47" s="1"/>
  <c r="Q297" i="47"/>
  <c r="R297" i="47" s="1"/>
  <c r="Q298" i="47"/>
  <c r="R298" i="47" s="1"/>
  <c r="Q299" i="47"/>
  <c r="R299" i="47" s="1"/>
  <c r="Q300" i="47"/>
  <c r="S300" i="47" s="1"/>
  <c r="Q301" i="47"/>
  <c r="R301" i="47" s="1"/>
  <c r="Q302" i="47"/>
  <c r="R302" i="47" s="1"/>
  <c r="Q303" i="47"/>
  <c r="R303" i="47" s="1"/>
  <c r="Q276" i="47"/>
  <c r="R276" i="47" s="1"/>
  <c r="Q277" i="47"/>
  <c r="R277" i="47" s="1"/>
  <c r="Q278" i="47"/>
  <c r="R278" i="47" s="1"/>
  <c r="Q279" i="47"/>
  <c r="S279" i="47" s="1"/>
  <c r="Q280" i="47"/>
  <c r="S280" i="47" s="1"/>
  <c r="Q281" i="47"/>
  <c r="T281" i="47" s="1"/>
  <c r="Q282" i="47"/>
  <c r="R282" i="47" s="1"/>
  <c r="Q283" i="47"/>
  <c r="R283" i="47" s="1"/>
  <c r="Q284" i="47"/>
  <c r="S284" i="47" s="1"/>
  <c r="Q285" i="47"/>
  <c r="R285" i="47" s="1"/>
  <c r="Q286" i="47"/>
  <c r="S286" i="47" s="1"/>
  <c r="Q287" i="47"/>
  <c r="R287" i="47" s="1"/>
  <c r="Q288" i="47"/>
  <c r="R288" i="47" s="1"/>
  <c r="Q289" i="47"/>
  <c r="R289" i="47" s="1"/>
  <c r="Q290" i="47"/>
  <c r="T290" i="47" s="1"/>
  <c r="Q291" i="47"/>
  <c r="T291" i="47" s="1"/>
  <c r="Q292" i="47"/>
  <c r="R292" i="47" s="1"/>
  <c r="Q293" i="47"/>
  <c r="S293" i="47" s="1"/>
  <c r="Q294" i="47"/>
  <c r="R294" i="47" s="1"/>
  <c r="Q295" i="47"/>
  <c r="T295" i="47" s="1"/>
  <c r="Q296" i="47"/>
  <c r="R296" i="47" s="1"/>
  <c r="Q275" i="47"/>
  <c r="T275" i="47" s="1"/>
  <c r="Q274" i="47"/>
  <c r="T274" i="47" s="1"/>
  <c r="Q273" i="47"/>
  <c r="Q272" i="47"/>
  <c r="T272" i="47" s="1"/>
  <c r="Q271" i="47"/>
  <c r="T271" i="47" s="1"/>
  <c r="Q270" i="47"/>
  <c r="T270" i="47" s="1"/>
  <c r="Q269" i="47"/>
  <c r="S269" i="47" s="1"/>
  <c r="Q268" i="47"/>
  <c r="T268" i="47" s="1"/>
  <c r="Q267" i="47"/>
  <c r="T267" i="47" s="1"/>
  <c r="Q266" i="47"/>
  <c r="Q265" i="47"/>
  <c r="T265" i="47" s="1"/>
  <c r="Q264" i="47"/>
  <c r="T264" i="47" s="1"/>
  <c r="Q263" i="47"/>
  <c r="T263" i="47" s="1"/>
  <c r="Q262" i="47"/>
  <c r="S262" i="47" s="1"/>
  <c r="Q261" i="47"/>
  <c r="T261" i="47" s="1"/>
  <c r="Q260" i="47"/>
  <c r="T260" i="47" s="1"/>
  <c r="Q259" i="47"/>
  <c r="Q258" i="47"/>
  <c r="T258" i="47" s="1"/>
  <c r="Q257" i="47"/>
  <c r="T257" i="47" s="1"/>
  <c r="Q256" i="47"/>
  <c r="T256" i="47" s="1"/>
  <c r="Q255" i="47"/>
  <c r="S255" i="47" s="1"/>
  <c r="Q254" i="47"/>
  <c r="T254" i="47" s="1"/>
  <c r="Q253" i="47"/>
  <c r="T253" i="47" s="1"/>
  <c r="Q252" i="47"/>
  <c r="Q251" i="47"/>
  <c r="T251" i="47" s="1"/>
  <c r="Q250" i="47"/>
  <c r="T250" i="47" s="1"/>
  <c r="Q249" i="47"/>
  <c r="S249" i="47" s="1"/>
  <c r="Q248" i="47"/>
  <c r="S248" i="47" s="1"/>
  <c r="Q247" i="47"/>
  <c r="T247" i="47" s="1"/>
  <c r="Q246" i="47"/>
  <c r="T246" i="47" s="1"/>
  <c r="Q245" i="47"/>
  <c r="Q244" i="47"/>
  <c r="T244" i="47" s="1"/>
  <c r="Q243" i="47"/>
  <c r="T243" i="47" s="1"/>
  <c r="Q242" i="47"/>
  <c r="R242" i="47" s="1"/>
  <c r="Q241" i="47"/>
  <c r="S241" i="47" s="1"/>
  <c r="Q240" i="47"/>
  <c r="T240" i="47" s="1"/>
  <c r="Q239" i="47"/>
  <c r="T239" i="47" s="1"/>
  <c r="Q238" i="47"/>
  <c r="Q237" i="47"/>
  <c r="T237" i="47" s="1"/>
  <c r="Q236" i="47"/>
  <c r="T236" i="47" s="1"/>
  <c r="Q235" i="47"/>
  <c r="T235" i="47" s="1"/>
  <c r="Q234" i="47"/>
  <c r="S234" i="47" s="1"/>
  <c r="Q233" i="47"/>
  <c r="T233" i="47" s="1"/>
  <c r="Q232" i="47"/>
  <c r="T232" i="47" s="1"/>
  <c r="Q231" i="47"/>
  <c r="Q230" i="47"/>
  <c r="T230" i="47" s="1"/>
  <c r="Q229" i="47"/>
  <c r="T229" i="47" s="1"/>
  <c r="Q228" i="47"/>
  <c r="T228" i="47" s="1"/>
  <c r="Q227" i="47"/>
  <c r="S227" i="47" s="1"/>
  <c r="Q226" i="47"/>
  <c r="T226" i="47" s="1"/>
  <c r="Q225" i="47"/>
  <c r="T225" i="47" s="1"/>
  <c r="Q224" i="47"/>
  <c r="Q223" i="47"/>
  <c r="T223" i="47" s="1"/>
  <c r="Q222" i="47"/>
  <c r="T222" i="47" s="1"/>
  <c r="Q221" i="47"/>
  <c r="R221" i="47" s="1"/>
  <c r="Q220" i="47"/>
  <c r="S220" i="47" s="1"/>
  <c r="Q219" i="47"/>
  <c r="T219" i="47" s="1"/>
  <c r="Q218" i="47"/>
  <c r="T218" i="47" s="1"/>
  <c r="Q217" i="47"/>
  <c r="Q216" i="47"/>
  <c r="T216" i="47" s="1"/>
  <c r="Q215" i="47"/>
  <c r="T215" i="47" s="1"/>
  <c r="Q214" i="47"/>
  <c r="T214" i="47" s="1"/>
  <c r="Q213" i="47"/>
  <c r="S213" i="47" s="1"/>
  <c r="Q212" i="47"/>
  <c r="T212" i="47" s="1"/>
  <c r="Q211" i="47"/>
  <c r="T211" i="47" s="1"/>
  <c r="Q210" i="47"/>
  <c r="Q209" i="47"/>
  <c r="T209" i="47" s="1"/>
  <c r="Q208" i="47"/>
  <c r="T208" i="47" s="1"/>
  <c r="Q207" i="47"/>
  <c r="T207" i="47" s="1"/>
  <c r="Q206" i="47"/>
  <c r="S206" i="47" s="1"/>
  <c r="Q205" i="47"/>
  <c r="T205" i="47" s="1"/>
  <c r="Q204" i="47"/>
  <c r="T204" i="47" s="1"/>
  <c r="Q203" i="47"/>
  <c r="Q202" i="47"/>
  <c r="T202" i="47" s="1"/>
  <c r="Q201" i="47"/>
  <c r="T201" i="47" s="1"/>
  <c r="Q200" i="47"/>
  <c r="S200" i="47" s="1"/>
  <c r="Q199" i="47"/>
  <c r="S199" i="47" s="1"/>
  <c r="Q198" i="47"/>
  <c r="T198" i="47" s="1"/>
  <c r="Q197" i="47"/>
  <c r="T197" i="47" s="1"/>
  <c r="Q196" i="47"/>
  <c r="R196" i="47" s="1"/>
  <c r="Q195" i="47"/>
  <c r="T195" i="47" s="1"/>
  <c r="Q194" i="47"/>
  <c r="T194" i="47" s="1"/>
  <c r="Q193" i="47"/>
  <c r="S193" i="47" s="1"/>
  <c r="Q192" i="47"/>
  <c r="S192" i="47" s="1"/>
  <c r="Q191" i="47"/>
  <c r="T191" i="47" s="1"/>
  <c r="Q190" i="47"/>
  <c r="T190" i="47" s="1"/>
  <c r="Q189" i="47"/>
  <c r="R189" i="47" s="1"/>
  <c r="Q188" i="47"/>
  <c r="T188" i="47" s="1"/>
  <c r="Q187" i="47"/>
  <c r="T187" i="47" s="1"/>
  <c r="Q186" i="47"/>
  <c r="S186" i="47" s="1"/>
  <c r="Q185" i="47"/>
  <c r="S185" i="47" s="1"/>
  <c r="Q184" i="47"/>
  <c r="T184" i="47" s="1"/>
  <c r="Q183" i="47"/>
  <c r="T183" i="47" s="1"/>
  <c r="Q182" i="47"/>
  <c r="R182" i="47" s="1"/>
  <c r="Q181" i="47"/>
  <c r="T181" i="47" s="1"/>
  <c r="Q180" i="47"/>
  <c r="T180" i="47" s="1"/>
  <c r="Q179" i="47"/>
  <c r="T179" i="47" s="1"/>
  <c r="Q178" i="47"/>
  <c r="S178" i="47" s="1"/>
  <c r="Q177" i="47"/>
  <c r="T177" i="47" s="1"/>
  <c r="Q176" i="47"/>
  <c r="T176" i="47" s="1"/>
  <c r="Q175" i="47"/>
  <c r="Q174" i="47"/>
  <c r="T174" i="47" s="1"/>
  <c r="Q173" i="47"/>
  <c r="T173" i="47" s="1"/>
  <c r="Q172" i="47"/>
  <c r="T172" i="47" s="1"/>
  <c r="Q171" i="47"/>
  <c r="S171" i="47" s="1"/>
  <c r="Q170" i="47"/>
  <c r="T170" i="47" s="1"/>
  <c r="Q169" i="47"/>
  <c r="T169" i="47" s="1"/>
  <c r="Q168" i="47"/>
  <c r="Q167" i="47"/>
  <c r="T167" i="47" s="1"/>
  <c r="Q166" i="47"/>
  <c r="T166" i="47" s="1"/>
  <c r="Q165" i="47"/>
  <c r="T165" i="47" s="1"/>
  <c r="Q164" i="47"/>
  <c r="S164" i="47" s="1"/>
  <c r="Q163" i="47"/>
  <c r="T163" i="47" s="1"/>
  <c r="Q162" i="47"/>
  <c r="T162" i="47" s="1"/>
  <c r="Q161" i="47"/>
  <c r="Q160" i="47"/>
  <c r="T160" i="47" s="1"/>
  <c r="Q159" i="47"/>
  <c r="T159" i="47" s="1"/>
  <c r="Q158" i="47"/>
  <c r="T158" i="47" s="1"/>
  <c r="Q157" i="47"/>
  <c r="S157" i="47" s="1"/>
  <c r="Q156" i="47"/>
  <c r="T156" i="47" s="1"/>
  <c r="Q155" i="47"/>
  <c r="T155" i="47" s="1"/>
  <c r="Q154" i="47"/>
  <c r="Q153" i="47"/>
  <c r="T153" i="47" s="1"/>
  <c r="Q152" i="47"/>
  <c r="T152" i="47" s="1"/>
  <c r="Q151" i="47"/>
  <c r="T151" i="47" s="1"/>
  <c r="Q150" i="47"/>
  <c r="S150" i="47" s="1"/>
  <c r="Q149" i="47"/>
  <c r="T149" i="47" s="1"/>
  <c r="Q148" i="47"/>
  <c r="T148" i="47" s="1"/>
  <c r="Q147" i="47"/>
  <c r="R147" i="47" s="1"/>
  <c r="Q146" i="47"/>
  <c r="T146" i="47" s="1"/>
  <c r="Q145" i="47"/>
  <c r="T145" i="47" s="1"/>
  <c r="Q144" i="47"/>
  <c r="S144" i="47" s="1"/>
  <c r="Q143" i="47"/>
  <c r="S143" i="47" s="1"/>
  <c r="Q142" i="47"/>
  <c r="T142" i="47" s="1"/>
  <c r="Q141" i="47"/>
  <c r="T141" i="47" s="1"/>
  <c r="Q140" i="47"/>
  <c r="R140" i="47" s="1"/>
  <c r="Q139" i="47"/>
  <c r="T139" i="47" s="1"/>
  <c r="Q138" i="47"/>
  <c r="T138" i="47" s="1"/>
  <c r="Q137" i="47"/>
  <c r="R137" i="47" s="1"/>
  <c r="Q136" i="47"/>
  <c r="S136" i="47" s="1"/>
  <c r="Q135" i="47"/>
  <c r="T135" i="47" s="1"/>
  <c r="Q134" i="47"/>
  <c r="T134" i="47" s="1"/>
  <c r="Q133" i="47"/>
  <c r="R133" i="47" s="1"/>
  <c r="Q132" i="47"/>
  <c r="T132" i="47" s="1"/>
  <c r="Q131" i="47"/>
  <c r="T131" i="47" s="1"/>
  <c r="Q130" i="47"/>
  <c r="T130" i="47" s="1"/>
  <c r="Q129" i="47"/>
  <c r="S129" i="47" s="1"/>
  <c r="Q128" i="47"/>
  <c r="T128" i="47" s="1"/>
  <c r="Q127" i="47"/>
  <c r="T127" i="47" s="1"/>
  <c r="Q126" i="47"/>
  <c r="Q125" i="47"/>
  <c r="T125" i="47" s="1"/>
  <c r="Q124" i="47"/>
  <c r="T124" i="47" s="1"/>
  <c r="Q123" i="47"/>
  <c r="T123" i="47" s="1"/>
  <c r="Q122" i="47"/>
  <c r="S122" i="47" s="1"/>
  <c r="Q121" i="47"/>
  <c r="T121" i="47" s="1"/>
  <c r="Q120" i="47"/>
  <c r="T120" i="47" s="1"/>
  <c r="Q119" i="47"/>
  <c r="Q118" i="47"/>
  <c r="T118" i="47" s="1"/>
  <c r="Q117" i="47"/>
  <c r="T117" i="47" s="1"/>
  <c r="Q116" i="47"/>
  <c r="T116" i="47" s="1"/>
  <c r="Q115" i="47"/>
  <c r="S115" i="47" s="1"/>
  <c r="Q114" i="47"/>
  <c r="T114" i="47" s="1"/>
  <c r="Q113" i="47"/>
  <c r="R113" i="47" s="1"/>
  <c r="Q112" i="47"/>
  <c r="Q111" i="47"/>
  <c r="T111" i="47" s="1"/>
  <c r="Q110" i="47"/>
  <c r="T110" i="47" s="1"/>
  <c r="Q109" i="47"/>
  <c r="T109" i="47" s="1"/>
  <c r="Q108" i="47"/>
  <c r="S108" i="47" s="1"/>
  <c r="Q107" i="47"/>
  <c r="T107" i="47" s="1"/>
  <c r="Q106" i="47"/>
  <c r="R106" i="47" s="1"/>
  <c r="Q105" i="47"/>
  <c r="Q104" i="47"/>
  <c r="T104" i="47" s="1"/>
  <c r="Q103" i="47"/>
  <c r="T103" i="47" s="1"/>
  <c r="Q102" i="47"/>
  <c r="T102" i="47" s="1"/>
  <c r="Q101" i="47"/>
  <c r="S101" i="47" s="1"/>
  <c r="Q100" i="47"/>
  <c r="T100" i="47" s="1"/>
  <c r="Q99" i="47"/>
  <c r="T99" i="47" s="1"/>
  <c r="Q98" i="47"/>
  <c r="R98" i="47" s="1"/>
  <c r="Q97" i="47"/>
  <c r="T97" i="47" s="1"/>
  <c r="Q96" i="47"/>
  <c r="T96" i="47" s="1"/>
  <c r="Q95" i="47"/>
  <c r="T95" i="47" s="1"/>
  <c r="Q94" i="47"/>
  <c r="S94" i="47" s="1"/>
  <c r="Q93" i="47"/>
  <c r="T93" i="47" s="1"/>
  <c r="Q92" i="47"/>
  <c r="T92" i="47" s="1"/>
  <c r="Q91" i="47"/>
  <c r="R91" i="47" s="1"/>
  <c r="Q90" i="47"/>
  <c r="T90" i="47" s="1"/>
  <c r="Q89" i="47"/>
  <c r="T89" i="47" s="1"/>
  <c r="Q88" i="47"/>
  <c r="T88" i="47" s="1"/>
  <c r="Q87" i="47"/>
  <c r="S87" i="47" s="1"/>
  <c r="Q86" i="47"/>
  <c r="T86" i="47" s="1"/>
  <c r="Q85" i="47"/>
  <c r="T85" i="47" s="1"/>
  <c r="Q84" i="47"/>
  <c r="Q83" i="47"/>
  <c r="T83" i="47" s="1"/>
  <c r="Q82" i="47"/>
  <c r="T82" i="47" s="1"/>
  <c r="Q81" i="47"/>
  <c r="S81" i="47" s="1"/>
  <c r="Q80" i="47"/>
  <c r="S80" i="47" s="1"/>
  <c r="Q79" i="47"/>
  <c r="T79" i="47" s="1"/>
  <c r="Q78" i="47"/>
  <c r="T78" i="47" s="1"/>
  <c r="Q77" i="47"/>
  <c r="Q76" i="47"/>
  <c r="T76" i="47" s="1"/>
  <c r="Q75" i="47"/>
  <c r="T75" i="47" s="1"/>
  <c r="Q74" i="47"/>
  <c r="T74" i="47" s="1"/>
  <c r="Q73" i="47"/>
  <c r="S73" i="47" s="1"/>
  <c r="Q72" i="47"/>
  <c r="T72" i="47" s="1"/>
  <c r="Q71" i="47"/>
  <c r="T71" i="47" s="1"/>
  <c r="Q70" i="47"/>
  <c r="Q69" i="47"/>
  <c r="T69" i="47" s="1"/>
  <c r="Q68" i="47"/>
  <c r="T68" i="47" s="1"/>
  <c r="Q67" i="47"/>
  <c r="T67" i="47" s="1"/>
  <c r="Q66" i="47"/>
  <c r="S66" i="47" s="1"/>
  <c r="Q65" i="47"/>
  <c r="T65" i="47" s="1"/>
  <c r="Q64" i="47"/>
  <c r="T64" i="47" s="1"/>
  <c r="Q63" i="47"/>
  <c r="Q62" i="47"/>
  <c r="T62" i="47" s="1"/>
  <c r="Q61" i="47"/>
  <c r="T61" i="47" s="1"/>
  <c r="Q60" i="47"/>
  <c r="T60" i="47" s="1"/>
  <c r="Q59" i="47"/>
  <c r="S59" i="47" s="1"/>
  <c r="Q58" i="47"/>
  <c r="T58" i="47" s="1"/>
  <c r="Q57" i="47"/>
  <c r="R57" i="47" s="1"/>
  <c r="Q56" i="47"/>
  <c r="Q55" i="47"/>
  <c r="T55" i="47" s="1"/>
  <c r="Q54" i="47"/>
  <c r="T54" i="47" s="1"/>
  <c r="Q53" i="47"/>
  <c r="T53" i="47" s="1"/>
  <c r="Q52" i="47"/>
  <c r="S52" i="47" s="1"/>
  <c r="Q51" i="47"/>
  <c r="T51" i="47" s="1"/>
  <c r="Q50" i="47"/>
  <c r="T50" i="47" s="1"/>
  <c r="Q49" i="47"/>
  <c r="R49" i="47" s="1"/>
  <c r="Q48" i="47"/>
  <c r="T48" i="47" s="1"/>
  <c r="Q47" i="47"/>
  <c r="T47" i="47" s="1"/>
  <c r="Q46" i="47"/>
  <c r="T46" i="47" s="1"/>
  <c r="Q45" i="47"/>
  <c r="S45" i="47" s="1"/>
  <c r="Q44" i="47"/>
  <c r="T44" i="47" s="1"/>
  <c r="Q43" i="47"/>
  <c r="T43" i="47" s="1"/>
  <c r="Q42" i="47"/>
  <c r="R42" i="47" s="1"/>
  <c r="Q41" i="47"/>
  <c r="T41" i="47" s="1"/>
  <c r="Q40" i="47"/>
  <c r="T40" i="47" s="1"/>
  <c r="Q39" i="47"/>
  <c r="T39" i="47" s="1"/>
  <c r="Q38" i="47"/>
  <c r="S38" i="47" s="1"/>
  <c r="Q37" i="47"/>
  <c r="T37" i="47" s="1"/>
  <c r="Q36" i="47"/>
  <c r="R36" i="47" s="1"/>
  <c r="Q35" i="47"/>
  <c r="R35" i="47" s="1"/>
  <c r="Q34" i="47"/>
  <c r="T34" i="47" s="1"/>
  <c r="Q33" i="47"/>
  <c r="T33" i="47" s="1"/>
  <c r="Q32" i="47"/>
  <c r="T32" i="47" s="1"/>
  <c r="Q31" i="47"/>
  <c r="S31" i="47" s="1"/>
  <c r="Q30" i="47"/>
  <c r="T30" i="47" s="1"/>
  <c r="Q29" i="47"/>
  <c r="T29" i="47" s="1"/>
  <c r="Q28" i="47"/>
  <c r="R28" i="47" s="1"/>
  <c r="Q27" i="47"/>
  <c r="T27" i="47" s="1"/>
  <c r="Q26" i="47"/>
  <c r="T26" i="47" s="1"/>
  <c r="Q25" i="47"/>
  <c r="T25" i="47" s="1"/>
  <c r="Q24" i="47"/>
  <c r="S24" i="47" s="1"/>
  <c r="Q23" i="47"/>
  <c r="T23" i="47" s="1"/>
  <c r="Q22" i="47"/>
  <c r="T22" i="47" s="1"/>
  <c r="Q21" i="47"/>
  <c r="Q20" i="47"/>
  <c r="T20" i="47" s="1"/>
  <c r="Q19" i="47"/>
  <c r="T19" i="47" s="1"/>
  <c r="Q18" i="47"/>
  <c r="T18" i="47" s="1"/>
  <c r="Q17" i="47"/>
  <c r="S17" i="47" s="1"/>
  <c r="Q16" i="47"/>
  <c r="T16" i="47" s="1"/>
  <c r="Q15" i="47"/>
  <c r="T15" i="47" s="1"/>
  <c r="Q14" i="47"/>
  <c r="Q13" i="47"/>
  <c r="T13" i="47" s="1"/>
  <c r="Q12" i="47"/>
  <c r="T12" i="47" s="1"/>
  <c r="Q11" i="47"/>
  <c r="T11" i="47" s="1"/>
  <c r="Q10" i="47"/>
  <c r="S10" i="47" s="1"/>
  <c r="Q9" i="47"/>
  <c r="T9" i="47" s="1"/>
  <c r="Q8" i="47"/>
  <c r="T8" i="47" s="1"/>
  <c r="S7" i="47"/>
  <c r="R7" i="47"/>
  <c r="Q6" i="47"/>
  <c r="S6" i="47" s="1"/>
  <c r="Q5" i="47"/>
  <c r="T5" i="47" s="1"/>
  <c r="Q4" i="47"/>
  <c r="T4" i="47" s="1"/>
  <c r="Q3" i="47"/>
  <c r="S3" i="47" s="1"/>
  <c r="Q2" i="47"/>
  <c r="T2" i="47" s="1"/>
  <c r="Q274" i="46"/>
  <c r="R274" i="46" s="1"/>
  <c r="Q275" i="46"/>
  <c r="R275" i="46" s="1"/>
  <c r="Q269" i="46"/>
  <c r="S269" i="46" s="1"/>
  <c r="Q270" i="46"/>
  <c r="R270" i="46" s="1"/>
  <c r="Q271" i="46"/>
  <c r="R271" i="46" s="1"/>
  <c r="Q272" i="46"/>
  <c r="S272" i="46" s="1"/>
  <c r="Q273" i="46"/>
  <c r="T273" i="46" s="1"/>
  <c r="Q264" i="46"/>
  <c r="R264" i="46" s="1"/>
  <c r="Q265" i="46"/>
  <c r="R265" i="46" s="1"/>
  <c r="Q266" i="46"/>
  <c r="R266" i="46" s="1"/>
  <c r="Q267" i="46"/>
  <c r="S267" i="46" s="1"/>
  <c r="Q268" i="46"/>
  <c r="R268" i="46" s="1"/>
  <c r="Q263" i="46"/>
  <c r="T263" i="46" s="1"/>
  <c r="Q262" i="46"/>
  <c r="T262" i="46" s="1"/>
  <c r="Q261" i="46"/>
  <c r="S261" i="46" s="1"/>
  <c r="Q260" i="46"/>
  <c r="T260" i="46" s="1"/>
  <c r="Q259" i="46"/>
  <c r="R259" i="46" s="1"/>
  <c r="Q258" i="46"/>
  <c r="R258" i="46" s="1"/>
  <c r="Q257" i="46"/>
  <c r="T257" i="46" s="1"/>
  <c r="Q256" i="46"/>
  <c r="T256" i="46" s="1"/>
  <c r="Q255" i="46"/>
  <c r="T255" i="46" s="1"/>
  <c r="Q254" i="46"/>
  <c r="R254" i="46" s="1"/>
  <c r="Q253" i="46"/>
  <c r="Q252" i="46"/>
  <c r="R252" i="46" s="1"/>
  <c r="Q251" i="46"/>
  <c r="R251" i="46" s="1"/>
  <c r="Q250" i="46"/>
  <c r="T250" i="46" s="1"/>
  <c r="Q249" i="46"/>
  <c r="T249" i="46" s="1"/>
  <c r="Q248" i="46"/>
  <c r="T248" i="46" s="1"/>
  <c r="Q247" i="46"/>
  <c r="R247" i="46" s="1"/>
  <c r="Q246" i="46"/>
  <c r="Q245" i="46"/>
  <c r="R245" i="46" s="1"/>
  <c r="Q244" i="46"/>
  <c r="Q243" i="46"/>
  <c r="T243" i="46" s="1"/>
  <c r="Q242" i="46"/>
  <c r="T242" i="46" s="1"/>
  <c r="Q241" i="46"/>
  <c r="T241" i="46" s="1"/>
  <c r="Q240" i="46"/>
  <c r="R240" i="46" s="1"/>
  <c r="Q239" i="46"/>
  <c r="Q238" i="46"/>
  <c r="R238" i="46" s="1"/>
  <c r="Q237" i="46"/>
  <c r="Q236" i="46"/>
  <c r="T236" i="46" s="1"/>
  <c r="Q235" i="46"/>
  <c r="T235" i="46" s="1"/>
  <c r="Q234" i="46"/>
  <c r="T234" i="46" s="1"/>
  <c r="Q233" i="46"/>
  <c r="R233" i="46" s="1"/>
  <c r="Q232" i="46"/>
  <c r="Q231" i="46"/>
  <c r="R231" i="46" s="1"/>
  <c r="Q230" i="46"/>
  <c r="Q229" i="46"/>
  <c r="T229" i="46" s="1"/>
  <c r="Q228" i="46"/>
  <c r="T228" i="46" s="1"/>
  <c r="Q227" i="46"/>
  <c r="T227" i="46" s="1"/>
  <c r="Q226" i="46"/>
  <c r="T226" i="46" s="1"/>
  <c r="Q225" i="46"/>
  <c r="Q224" i="46"/>
  <c r="R224" i="46" s="1"/>
  <c r="Q223" i="46"/>
  <c r="Q222" i="46"/>
  <c r="T222" i="46" s="1"/>
  <c r="Q221" i="46"/>
  <c r="T221" i="46" s="1"/>
  <c r="Q220" i="46"/>
  <c r="T220" i="46" s="1"/>
  <c r="Q219" i="46"/>
  <c r="T219" i="46" s="1"/>
  <c r="Q218" i="46"/>
  <c r="Q217" i="46"/>
  <c r="R217" i="46" s="1"/>
  <c r="Q216" i="46"/>
  <c r="Q215" i="46"/>
  <c r="T215" i="46" s="1"/>
  <c r="Q214" i="46"/>
  <c r="T214" i="46" s="1"/>
  <c r="Q213" i="46"/>
  <c r="T213" i="46" s="1"/>
  <c r="Q212" i="46"/>
  <c r="T212" i="46" s="1"/>
  <c r="Q211" i="46"/>
  <c r="Q210" i="46"/>
  <c r="R210" i="46" s="1"/>
  <c r="Q209" i="46"/>
  <c r="Q208" i="46"/>
  <c r="T208" i="46" s="1"/>
  <c r="Q207" i="46"/>
  <c r="T207" i="46" s="1"/>
  <c r="Q206" i="46"/>
  <c r="T206" i="46" s="1"/>
  <c r="Q205" i="46"/>
  <c r="T205" i="46" s="1"/>
  <c r="Q204" i="46"/>
  <c r="Q203" i="46"/>
  <c r="R203" i="46" s="1"/>
  <c r="Q202" i="46"/>
  <c r="Q201" i="46"/>
  <c r="T201" i="46" s="1"/>
  <c r="Q200" i="46"/>
  <c r="T200" i="46" s="1"/>
  <c r="Q199" i="46"/>
  <c r="T199" i="46" s="1"/>
  <c r="Q198" i="46"/>
  <c r="T198" i="46" s="1"/>
  <c r="Q197" i="46"/>
  <c r="Q196" i="46"/>
  <c r="R196" i="46" s="1"/>
  <c r="Q195" i="46"/>
  <c r="Q194" i="46"/>
  <c r="T194" i="46" s="1"/>
  <c r="Q193" i="46"/>
  <c r="T193" i="46" s="1"/>
  <c r="Q192" i="46"/>
  <c r="T192" i="46" s="1"/>
  <c r="Q191" i="46"/>
  <c r="T191" i="46" s="1"/>
  <c r="Q190" i="46"/>
  <c r="Q189" i="46"/>
  <c r="R189" i="46" s="1"/>
  <c r="Q188" i="46"/>
  <c r="Q187" i="46"/>
  <c r="T187" i="46" s="1"/>
  <c r="Q186" i="46"/>
  <c r="T186" i="46" s="1"/>
  <c r="Q185" i="46"/>
  <c r="T185" i="46" s="1"/>
  <c r="Q184" i="46"/>
  <c r="T184" i="46" s="1"/>
  <c r="Q183" i="46"/>
  <c r="Q182" i="46"/>
  <c r="R182" i="46" s="1"/>
  <c r="Q181" i="46"/>
  <c r="Q180" i="46"/>
  <c r="T180" i="46" s="1"/>
  <c r="Q179" i="46"/>
  <c r="T179" i="46" s="1"/>
  <c r="Q178" i="46"/>
  <c r="T178" i="46" s="1"/>
  <c r="Q177" i="46"/>
  <c r="T177" i="46" s="1"/>
  <c r="Q176" i="46"/>
  <c r="Q175" i="46"/>
  <c r="R175" i="46" s="1"/>
  <c r="Q174" i="46"/>
  <c r="Q173" i="46"/>
  <c r="T173" i="46" s="1"/>
  <c r="Q172" i="46"/>
  <c r="T172" i="46" s="1"/>
  <c r="Q171" i="46"/>
  <c r="T171" i="46" s="1"/>
  <c r="Q170" i="46"/>
  <c r="T170" i="46" s="1"/>
  <c r="Q169" i="46"/>
  <c r="Q168" i="46"/>
  <c r="R168" i="46" s="1"/>
  <c r="Q167" i="46"/>
  <c r="Q166" i="46"/>
  <c r="T166" i="46" s="1"/>
  <c r="Q165" i="46"/>
  <c r="T165" i="46" s="1"/>
  <c r="Q164" i="46"/>
  <c r="T164" i="46" s="1"/>
  <c r="Q163" i="46"/>
  <c r="T163" i="46" s="1"/>
  <c r="Q162" i="46"/>
  <c r="Q161" i="46"/>
  <c r="R161" i="46" s="1"/>
  <c r="Q160" i="46"/>
  <c r="Q159" i="46"/>
  <c r="T159" i="46" s="1"/>
  <c r="Q158" i="46"/>
  <c r="T158" i="46" s="1"/>
  <c r="Q157" i="46"/>
  <c r="T157" i="46" s="1"/>
  <c r="Q156" i="46"/>
  <c r="T156" i="46" s="1"/>
  <c r="Q155" i="46"/>
  <c r="Q154" i="46"/>
  <c r="R154" i="46" s="1"/>
  <c r="Q153" i="46"/>
  <c r="Q152" i="46"/>
  <c r="T152" i="46" s="1"/>
  <c r="Q151" i="46"/>
  <c r="T151" i="46" s="1"/>
  <c r="Q150" i="46"/>
  <c r="T150" i="46" s="1"/>
  <c r="Q149" i="46"/>
  <c r="T149" i="46" s="1"/>
  <c r="Q148" i="46"/>
  <c r="Q147" i="46"/>
  <c r="R147" i="46" s="1"/>
  <c r="Q146" i="46"/>
  <c r="Q145" i="46"/>
  <c r="T145" i="46" s="1"/>
  <c r="Q144" i="46"/>
  <c r="T144" i="46" s="1"/>
  <c r="Q143" i="46"/>
  <c r="T143" i="46" s="1"/>
  <c r="Q142" i="46"/>
  <c r="T142" i="46" s="1"/>
  <c r="Q141" i="46"/>
  <c r="Q140" i="46"/>
  <c r="R140" i="46" s="1"/>
  <c r="Q139" i="46"/>
  <c r="Q138" i="46"/>
  <c r="T138" i="46" s="1"/>
  <c r="Q137" i="46"/>
  <c r="T137" i="46" s="1"/>
  <c r="Q136" i="46"/>
  <c r="T136" i="46" s="1"/>
  <c r="Q135" i="46"/>
  <c r="T135" i="46" s="1"/>
  <c r="Q134" i="46"/>
  <c r="Q133" i="46"/>
  <c r="R133" i="46" s="1"/>
  <c r="Q132" i="46"/>
  <c r="Q131" i="46"/>
  <c r="T131" i="46" s="1"/>
  <c r="Q130" i="46"/>
  <c r="T130" i="46" s="1"/>
  <c r="Q129" i="46"/>
  <c r="T129" i="46" s="1"/>
  <c r="Q128" i="46"/>
  <c r="T128" i="46" s="1"/>
  <c r="Q127" i="46"/>
  <c r="Q126" i="46"/>
  <c r="R126" i="46" s="1"/>
  <c r="Q125" i="46"/>
  <c r="Q124" i="46"/>
  <c r="T124" i="46" s="1"/>
  <c r="Q123" i="46"/>
  <c r="T123" i="46" s="1"/>
  <c r="Q122" i="46"/>
  <c r="T122" i="46" s="1"/>
  <c r="Q121" i="46"/>
  <c r="T121" i="46" s="1"/>
  <c r="Q120" i="46"/>
  <c r="Q119" i="46"/>
  <c r="R119" i="46" s="1"/>
  <c r="Q118" i="46"/>
  <c r="Q117" i="46"/>
  <c r="T117" i="46" s="1"/>
  <c r="Q116" i="46"/>
  <c r="T116" i="46" s="1"/>
  <c r="Q115" i="46"/>
  <c r="T115" i="46" s="1"/>
  <c r="Q114" i="46"/>
  <c r="T114" i="46" s="1"/>
  <c r="Q113" i="46"/>
  <c r="Q112" i="46"/>
  <c r="R112" i="46" s="1"/>
  <c r="Q111" i="46"/>
  <c r="Q110" i="46"/>
  <c r="T110" i="46" s="1"/>
  <c r="Q109" i="46"/>
  <c r="T109" i="46" s="1"/>
  <c r="Q108" i="46"/>
  <c r="T108" i="46" s="1"/>
  <c r="Q107" i="46"/>
  <c r="T107" i="46" s="1"/>
  <c r="Q106" i="46"/>
  <c r="Q105" i="46"/>
  <c r="R105" i="46" s="1"/>
  <c r="Q104" i="46"/>
  <c r="Q103" i="46"/>
  <c r="T103" i="46" s="1"/>
  <c r="Q102" i="46"/>
  <c r="T102" i="46" s="1"/>
  <c r="Q101" i="46"/>
  <c r="T101" i="46" s="1"/>
  <c r="Q100" i="46"/>
  <c r="T100" i="46" s="1"/>
  <c r="Q99" i="46"/>
  <c r="Q98" i="46"/>
  <c r="R98" i="46" s="1"/>
  <c r="Q97" i="46"/>
  <c r="Q96" i="46"/>
  <c r="T96" i="46" s="1"/>
  <c r="Q95" i="46"/>
  <c r="T95" i="46" s="1"/>
  <c r="Q94" i="46"/>
  <c r="T94" i="46" s="1"/>
  <c r="Q93" i="46"/>
  <c r="T93" i="46" s="1"/>
  <c r="Q92" i="46"/>
  <c r="Q91" i="46"/>
  <c r="R91" i="46" s="1"/>
  <c r="Q90" i="46"/>
  <c r="Q89" i="46"/>
  <c r="T89" i="46" s="1"/>
  <c r="Q88" i="46"/>
  <c r="T88" i="46" s="1"/>
  <c r="Q87" i="46"/>
  <c r="T87" i="46" s="1"/>
  <c r="Q86" i="46"/>
  <c r="T86" i="46" s="1"/>
  <c r="Q85" i="46"/>
  <c r="Q84" i="46"/>
  <c r="R84" i="46" s="1"/>
  <c r="Q83" i="46"/>
  <c r="Q82" i="46"/>
  <c r="T82" i="46" s="1"/>
  <c r="Q81" i="46"/>
  <c r="T81" i="46" s="1"/>
  <c r="Q80" i="46"/>
  <c r="T80" i="46" s="1"/>
  <c r="Q79" i="46"/>
  <c r="T79" i="46" s="1"/>
  <c r="Q78" i="46"/>
  <c r="Q77" i="46"/>
  <c r="R77" i="46" s="1"/>
  <c r="Q76" i="46"/>
  <c r="Q75" i="46"/>
  <c r="T75" i="46" s="1"/>
  <c r="Q74" i="46"/>
  <c r="T74" i="46" s="1"/>
  <c r="Q73" i="46"/>
  <c r="T73" i="46" s="1"/>
  <c r="Q72" i="46"/>
  <c r="T72" i="46" s="1"/>
  <c r="Q71" i="46"/>
  <c r="Q70" i="46"/>
  <c r="R70" i="46" s="1"/>
  <c r="Q69" i="46"/>
  <c r="Q68" i="46"/>
  <c r="T68" i="46" s="1"/>
  <c r="Q67" i="46"/>
  <c r="T67" i="46" s="1"/>
  <c r="Q66" i="46"/>
  <c r="T66" i="46" s="1"/>
  <c r="Q65" i="46"/>
  <c r="T65" i="46" s="1"/>
  <c r="Q64" i="46"/>
  <c r="Q63" i="46"/>
  <c r="R63" i="46" s="1"/>
  <c r="Q62" i="46"/>
  <c r="Q61" i="46"/>
  <c r="T61" i="46" s="1"/>
  <c r="Q60" i="46"/>
  <c r="T60" i="46" s="1"/>
  <c r="Q59" i="46"/>
  <c r="T59" i="46" s="1"/>
  <c r="Q58" i="46"/>
  <c r="T58" i="46" s="1"/>
  <c r="Q57" i="46"/>
  <c r="Q56" i="46"/>
  <c r="R56" i="46" s="1"/>
  <c r="Q55" i="46"/>
  <c r="Q54" i="46"/>
  <c r="T54" i="46" s="1"/>
  <c r="Q53" i="46"/>
  <c r="T53" i="46" s="1"/>
  <c r="Q52" i="46"/>
  <c r="T52" i="46" s="1"/>
  <c r="Q51" i="46"/>
  <c r="T51" i="46" s="1"/>
  <c r="Q50" i="46"/>
  <c r="Q49" i="46"/>
  <c r="R49" i="46" s="1"/>
  <c r="Q48" i="46"/>
  <c r="Q47" i="46"/>
  <c r="T47" i="46" s="1"/>
  <c r="Q46" i="46"/>
  <c r="T46" i="46" s="1"/>
  <c r="Q45" i="46"/>
  <c r="T45" i="46" s="1"/>
  <c r="Q44" i="46"/>
  <c r="T44" i="46" s="1"/>
  <c r="Q43" i="46"/>
  <c r="Q42" i="46"/>
  <c r="R42" i="46" s="1"/>
  <c r="Q41" i="46"/>
  <c r="Q40" i="46"/>
  <c r="T40" i="46" s="1"/>
  <c r="Q39" i="46"/>
  <c r="T39" i="46" s="1"/>
  <c r="Q38" i="46"/>
  <c r="T38" i="46" s="1"/>
  <c r="Q37" i="46"/>
  <c r="T37" i="46" s="1"/>
  <c r="Q36" i="46"/>
  <c r="Q35" i="46"/>
  <c r="R35" i="46" s="1"/>
  <c r="Q34" i="46"/>
  <c r="Q33" i="46"/>
  <c r="T33" i="46" s="1"/>
  <c r="Q32" i="46"/>
  <c r="T32" i="46" s="1"/>
  <c r="Q31" i="46"/>
  <c r="T31" i="46" s="1"/>
  <c r="Q30" i="46"/>
  <c r="T30" i="46" s="1"/>
  <c r="Q29" i="46"/>
  <c r="Q28" i="46"/>
  <c r="R28" i="46" s="1"/>
  <c r="Q27" i="46"/>
  <c r="Q26" i="46"/>
  <c r="T26" i="46" s="1"/>
  <c r="Q25" i="46"/>
  <c r="T25" i="46" s="1"/>
  <c r="Q24" i="46"/>
  <c r="T24" i="46" s="1"/>
  <c r="Q23" i="46"/>
  <c r="T23" i="46" s="1"/>
  <c r="Q22" i="46"/>
  <c r="Q21" i="46"/>
  <c r="R21" i="46" s="1"/>
  <c r="Q20" i="46"/>
  <c r="Q19" i="46"/>
  <c r="T19" i="46" s="1"/>
  <c r="Q18" i="46"/>
  <c r="T18" i="46" s="1"/>
  <c r="Q17" i="46"/>
  <c r="T17" i="46" s="1"/>
  <c r="Q16" i="46"/>
  <c r="T16" i="46" s="1"/>
  <c r="Q15" i="46"/>
  <c r="Q14" i="46"/>
  <c r="R14" i="46" s="1"/>
  <c r="Q13" i="46"/>
  <c r="Q12" i="46"/>
  <c r="T12" i="46" s="1"/>
  <c r="Q11" i="46"/>
  <c r="T11" i="46" s="1"/>
  <c r="Q10" i="46"/>
  <c r="T10" i="46" s="1"/>
  <c r="Q9" i="46"/>
  <c r="T9" i="46" s="1"/>
  <c r="Q8" i="46"/>
  <c r="S7" i="46"/>
  <c r="R7" i="46"/>
  <c r="Q6" i="46"/>
  <c r="T6" i="46" s="1"/>
  <c r="Q5" i="46"/>
  <c r="T5" i="46" s="1"/>
  <c r="Q4" i="46"/>
  <c r="Q3" i="46"/>
  <c r="R3" i="46" s="1"/>
  <c r="Q2" i="46"/>
  <c r="Q263" i="45"/>
  <c r="R263" i="45" s="1"/>
  <c r="Q258" i="45"/>
  <c r="R258" i="45" s="1"/>
  <c r="Q259" i="45"/>
  <c r="R259" i="45" s="1"/>
  <c r="Q260" i="45"/>
  <c r="R260" i="45" s="1"/>
  <c r="Q261" i="45"/>
  <c r="S261" i="45" s="1"/>
  <c r="Q262" i="45"/>
  <c r="R262" i="45" s="1"/>
  <c r="Q256" i="45"/>
  <c r="R256" i="45" s="1"/>
  <c r="Q257" i="45"/>
  <c r="R257" i="45" s="1"/>
  <c r="Q255" i="45"/>
  <c r="T255" i="45" s="1"/>
  <c r="Q254" i="45"/>
  <c r="T254" i="45" s="1"/>
  <c r="Q253" i="45"/>
  <c r="T253" i="45" s="1"/>
  <c r="Q252" i="45"/>
  <c r="T252" i="45" s="1"/>
  <c r="Q251" i="45"/>
  <c r="R251" i="45" s="1"/>
  <c r="Q250" i="45"/>
  <c r="R250" i="45" s="1"/>
  <c r="Q249" i="45"/>
  <c r="S249" i="45" s="1"/>
  <c r="Q248" i="45"/>
  <c r="T248" i="45" s="1"/>
  <c r="Q247" i="45"/>
  <c r="T247" i="45" s="1"/>
  <c r="Q246" i="45"/>
  <c r="T246" i="45" s="1"/>
  <c r="Q245" i="45"/>
  <c r="T245" i="45" s="1"/>
  <c r="Q244" i="45"/>
  <c r="R244" i="45" s="1"/>
  <c r="Q243" i="45"/>
  <c r="R243" i="45" s="1"/>
  <c r="Q242" i="45"/>
  <c r="R242" i="45" s="1"/>
  <c r="Q241" i="45"/>
  <c r="T241" i="45" s="1"/>
  <c r="Q240" i="45"/>
  <c r="T240" i="45" s="1"/>
  <c r="Q239" i="45"/>
  <c r="T239" i="45" s="1"/>
  <c r="Q238" i="45"/>
  <c r="T238" i="45" s="1"/>
  <c r="Q237" i="45"/>
  <c r="R237" i="45" s="1"/>
  <c r="Q236" i="45"/>
  <c r="T236" i="45" s="1"/>
  <c r="Q235" i="45"/>
  <c r="R235" i="45" s="1"/>
  <c r="Q234" i="45"/>
  <c r="T234" i="45" s="1"/>
  <c r="Q233" i="45"/>
  <c r="T233" i="45" s="1"/>
  <c r="Q232" i="45"/>
  <c r="T232" i="45" s="1"/>
  <c r="Q231" i="45"/>
  <c r="T231" i="45" s="1"/>
  <c r="Q230" i="45"/>
  <c r="R230" i="45" s="1"/>
  <c r="Q229" i="45"/>
  <c r="T229" i="45" s="1"/>
  <c r="Q228" i="45"/>
  <c r="R228" i="45" s="1"/>
  <c r="Q227" i="45"/>
  <c r="T227" i="45" s="1"/>
  <c r="Q226" i="45"/>
  <c r="T226" i="45" s="1"/>
  <c r="Q225" i="45"/>
  <c r="T225" i="45" s="1"/>
  <c r="Q224" i="45"/>
  <c r="T224" i="45" s="1"/>
  <c r="Q223" i="45"/>
  <c r="R223" i="45" s="1"/>
  <c r="Q222" i="45"/>
  <c r="T222" i="45" s="1"/>
  <c r="Q221" i="45"/>
  <c r="R221" i="45" s="1"/>
  <c r="Q220" i="45"/>
  <c r="T220" i="45" s="1"/>
  <c r="Q219" i="45"/>
  <c r="T219" i="45" s="1"/>
  <c r="Q218" i="45"/>
  <c r="T218" i="45" s="1"/>
  <c r="Q217" i="45"/>
  <c r="T217" i="45" s="1"/>
  <c r="Q216" i="45"/>
  <c r="R216" i="45" s="1"/>
  <c r="Q215" i="45"/>
  <c r="T215" i="45" s="1"/>
  <c r="Q214" i="45"/>
  <c r="S214" i="45" s="1"/>
  <c r="Q213" i="45"/>
  <c r="T213" i="45" s="1"/>
  <c r="Q212" i="45"/>
  <c r="T212" i="45" s="1"/>
  <c r="Q211" i="45"/>
  <c r="T211" i="45" s="1"/>
  <c r="Q210" i="45"/>
  <c r="T210" i="45" s="1"/>
  <c r="Q209" i="45"/>
  <c r="R209" i="45" s="1"/>
  <c r="Q208" i="45"/>
  <c r="T208" i="45" s="1"/>
  <c r="Q207" i="45"/>
  <c r="S207" i="45" s="1"/>
  <c r="Q206" i="45"/>
  <c r="T206" i="45" s="1"/>
  <c r="Q205" i="45"/>
  <c r="T205" i="45" s="1"/>
  <c r="Q204" i="45"/>
  <c r="T204" i="45" s="1"/>
  <c r="Q203" i="45"/>
  <c r="T203" i="45" s="1"/>
  <c r="Q202" i="45"/>
  <c r="R202" i="45" s="1"/>
  <c r="Q201" i="45"/>
  <c r="T201" i="45" s="1"/>
  <c r="Q200" i="45"/>
  <c r="S200" i="45" s="1"/>
  <c r="Q199" i="45"/>
  <c r="T199" i="45" s="1"/>
  <c r="Q198" i="45"/>
  <c r="T198" i="45" s="1"/>
  <c r="Q197" i="45"/>
  <c r="T197" i="45" s="1"/>
  <c r="Q196" i="45"/>
  <c r="T196" i="45" s="1"/>
  <c r="Q195" i="45"/>
  <c r="R195" i="45" s="1"/>
  <c r="Q194" i="45"/>
  <c r="T194" i="45" s="1"/>
  <c r="Q193" i="45"/>
  <c r="S193" i="45" s="1"/>
  <c r="Q192" i="45"/>
  <c r="T192" i="45" s="1"/>
  <c r="Q191" i="45"/>
  <c r="T191" i="45" s="1"/>
  <c r="Q190" i="45"/>
  <c r="T190" i="45" s="1"/>
  <c r="Q189" i="45"/>
  <c r="T189" i="45" s="1"/>
  <c r="Q188" i="45"/>
  <c r="R188" i="45" s="1"/>
  <c r="Q187" i="45"/>
  <c r="T187" i="45" s="1"/>
  <c r="Q186" i="45"/>
  <c r="S186" i="45" s="1"/>
  <c r="Q185" i="45"/>
  <c r="T185" i="45" s="1"/>
  <c r="Q184" i="45"/>
  <c r="T184" i="45" s="1"/>
  <c r="Q183" i="45"/>
  <c r="T183" i="45" s="1"/>
  <c r="Q182" i="45"/>
  <c r="T182" i="45" s="1"/>
  <c r="Q181" i="45"/>
  <c r="R181" i="45" s="1"/>
  <c r="Q180" i="45"/>
  <c r="T180" i="45" s="1"/>
  <c r="Q179" i="45"/>
  <c r="S179" i="45" s="1"/>
  <c r="Q178" i="45"/>
  <c r="T178" i="45" s="1"/>
  <c r="Q177" i="45"/>
  <c r="T177" i="45" s="1"/>
  <c r="Q176" i="45"/>
  <c r="T176" i="45" s="1"/>
  <c r="Q175" i="45"/>
  <c r="T175" i="45" s="1"/>
  <c r="Q174" i="45"/>
  <c r="R174" i="45" s="1"/>
  <c r="Q173" i="45"/>
  <c r="T173" i="45" s="1"/>
  <c r="Q172" i="45"/>
  <c r="S172" i="45" s="1"/>
  <c r="Q171" i="45"/>
  <c r="T171" i="45" s="1"/>
  <c r="Q170" i="45"/>
  <c r="T170" i="45" s="1"/>
  <c r="Q169" i="45"/>
  <c r="T169" i="45" s="1"/>
  <c r="Q168" i="45"/>
  <c r="T168" i="45" s="1"/>
  <c r="Q167" i="45"/>
  <c r="R167" i="45" s="1"/>
  <c r="Q166" i="45"/>
  <c r="T166" i="45" s="1"/>
  <c r="Q165" i="45"/>
  <c r="S165" i="45" s="1"/>
  <c r="Q164" i="45"/>
  <c r="T164" i="45" s="1"/>
  <c r="Q163" i="45"/>
  <c r="T163" i="45" s="1"/>
  <c r="Q162" i="45"/>
  <c r="T162" i="45" s="1"/>
  <c r="Q161" i="45"/>
  <c r="T161" i="45" s="1"/>
  <c r="Q160" i="45"/>
  <c r="R160" i="45" s="1"/>
  <c r="Q159" i="45"/>
  <c r="T159" i="45" s="1"/>
  <c r="Q158" i="45"/>
  <c r="S158" i="45" s="1"/>
  <c r="Q157" i="45"/>
  <c r="T157" i="45" s="1"/>
  <c r="Q156" i="45"/>
  <c r="T156" i="45" s="1"/>
  <c r="Q155" i="45"/>
  <c r="T155" i="45" s="1"/>
  <c r="Q154" i="45"/>
  <c r="T154" i="45" s="1"/>
  <c r="Q153" i="45"/>
  <c r="R153" i="45" s="1"/>
  <c r="Q152" i="45"/>
  <c r="T152" i="45" s="1"/>
  <c r="Q151" i="45"/>
  <c r="S151" i="45" s="1"/>
  <c r="Q150" i="45"/>
  <c r="T150" i="45" s="1"/>
  <c r="Q149" i="45"/>
  <c r="T149" i="45" s="1"/>
  <c r="Q148" i="45"/>
  <c r="T148" i="45" s="1"/>
  <c r="Q147" i="45"/>
  <c r="T147" i="45" s="1"/>
  <c r="Q146" i="45"/>
  <c r="R146" i="45" s="1"/>
  <c r="Q145" i="45"/>
  <c r="T145" i="45" s="1"/>
  <c r="Q144" i="45"/>
  <c r="S144" i="45" s="1"/>
  <c r="Q143" i="45"/>
  <c r="T143" i="45" s="1"/>
  <c r="Q142" i="45"/>
  <c r="T142" i="45" s="1"/>
  <c r="Q141" i="45"/>
  <c r="T141" i="45" s="1"/>
  <c r="Q140" i="45"/>
  <c r="T140" i="45" s="1"/>
  <c r="Q139" i="45"/>
  <c r="R139" i="45" s="1"/>
  <c r="Q138" i="45"/>
  <c r="T138" i="45" s="1"/>
  <c r="Q137" i="45"/>
  <c r="S137" i="45" s="1"/>
  <c r="Q136" i="45"/>
  <c r="T136" i="45" s="1"/>
  <c r="Q135" i="45"/>
  <c r="T135" i="45" s="1"/>
  <c r="Q134" i="45"/>
  <c r="T134" i="45" s="1"/>
  <c r="Q133" i="45"/>
  <c r="T133" i="45" s="1"/>
  <c r="Q132" i="45"/>
  <c r="R132" i="45" s="1"/>
  <c r="Q131" i="45"/>
  <c r="T131" i="45" s="1"/>
  <c r="Q130" i="45"/>
  <c r="S130" i="45" s="1"/>
  <c r="Q129" i="45"/>
  <c r="T129" i="45" s="1"/>
  <c r="Q128" i="45"/>
  <c r="T128" i="45" s="1"/>
  <c r="Q127" i="45"/>
  <c r="T127" i="45" s="1"/>
  <c r="Q126" i="45"/>
  <c r="T126" i="45" s="1"/>
  <c r="Q125" i="45"/>
  <c r="R125" i="45" s="1"/>
  <c r="Q124" i="45"/>
  <c r="T124" i="45" s="1"/>
  <c r="Q123" i="45"/>
  <c r="S123" i="45" s="1"/>
  <c r="Q122" i="45"/>
  <c r="T122" i="45" s="1"/>
  <c r="Q121" i="45"/>
  <c r="T121" i="45" s="1"/>
  <c r="Q120" i="45"/>
  <c r="T120" i="45" s="1"/>
  <c r="Q119" i="45"/>
  <c r="T119" i="45" s="1"/>
  <c r="Q118" i="45"/>
  <c r="R118" i="45" s="1"/>
  <c r="Q117" i="45"/>
  <c r="T117" i="45" s="1"/>
  <c r="Q116" i="45"/>
  <c r="S116" i="45" s="1"/>
  <c r="Q115" i="45"/>
  <c r="T115" i="45" s="1"/>
  <c r="Q114" i="45"/>
  <c r="T114" i="45" s="1"/>
  <c r="Q113" i="45"/>
  <c r="T113" i="45" s="1"/>
  <c r="Q112" i="45"/>
  <c r="T112" i="45" s="1"/>
  <c r="Q111" i="45"/>
  <c r="R111" i="45" s="1"/>
  <c r="Q110" i="45"/>
  <c r="T110" i="45" s="1"/>
  <c r="Q109" i="45"/>
  <c r="S109" i="45" s="1"/>
  <c r="Q108" i="45"/>
  <c r="T108" i="45" s="1"/>
  <c r="Q107" i="45"/>
  <c r="T107" i="45" s="1"/>
  <c r="Q106" i="45"/>
  <c r="T106" i="45" s="1"/>
  <c r="Q105" i="45"/>
  <c r="T105" i="45" s="1"/>
  <c r="Q104" i="45"/>
  <c r="R104" i="45" s="1"/>
  <c r="Q103" i="45"/>
  <c r="T103" i="45" s="1"/>
  <c r="Q102" i="45"/>
  <c r="S102" i="45" s="1"/>
  <c r="Q101" i="45"/>
  <c r="T101" i="45" s="1"/>
  <c r="Q100" i="45"/>
  <c r="T100" i="45" s="1"/>
  <c r="Q99" i="45"/>
  <c r="T99" i="45" s="1"/>
  <c r="Q98" i="45"/>
  <c r="T98" i="45" s="1"/>
  <c r="Q97" i="45"/>
  <c r="R97" i="45" s="1"/>
  <c r="Q96" i="45"/>
  <c r="T96" i="45" s="1"/>
  <c r="Q95" i="45"/>
  <c r="S95" i="45" s="1"/>
  <c r="Q94" i="45"/>
  <c r="T94" i="45" s="1"/>
  <c r="Q93" i="45"/>
  <c r="T93" i="45" s="1"/>
  <c r="Q92" i="45"/>
  <c r="T92" i="45" s="1"/>
  <c r="Q91" i="45"/>
  <c r="T91" i="45" s="1"/>
  <c r="Q90" i="45"/>
  <c r="R90" i="45" s="1"/>
  <c r="Q89" i="45"/>
  <c r="T89" i="45" s="1"/>
  <c r="Q88" i="45"/>
  <c r="S88" i="45" s="1"/>
  <c r="Q87" i="45"/>
  <c r="T87" i="45" s="1"/>
  <c r="Q86" i="45"/>
  <c r="T86" i="45" s="1"/>
  <c r="Q85" i="45"/>
  <c r="T85" i="45" s="1"/>
  <c r="Q84" i="45"/>
  <c r="T84" i="45" s="1"/>
  <c r="Q83" i="45"/>
  <c r="R83" i="45" s="1"/>
  <c r="Q82" i="45"/>
  <c r="T82" i="45" s="1"/>
  <c r="Q81" i="45"/>
  <c r="S81" i="45" s="1"/>
  <c r="Q80" i="45"/>
  <c r="T80" i="45" s="1"/>
  <c r="Q79" i="45"/>
  <c r="T79" i="45" s="1"/>
  <c r="Q78" i="45"/>
  <c r="T78" i="45" s="1"/>
  <c r="Q77" i="45"/>
  <c r="T77" i="45" s="1"/>
  <c r="Q76" i="45"/>
  <c r="R76" i="45" s="1"/>
  <c r="Q75" i="45"/>
  <c r="T75" i="45" s="1"/>
  <c r="Q74" i="45"/>
  <c r="S74" i="45" s="1"/>
  <c r="Q73" i="45"/>
  <c r="T73" i="45" s="1"/>
  <c r="Q72" i="45"/>
  <c r="T72" i="45" s="1"/>
  <c r="Q71" i="45"/>
  <c r="T71" i="45" s="1"/>
  <c r="Q70" i="45"/>
  <c r="T70" i="45" s="1"/>
  <c r="Q69" i="45"/>
  <c r="R69" i="45" s="1"/>
  <c r="Q68" i="45"/>
  <c r="T68" i="45" s="1"/>
  <c r="Q67" i="45"/>
  <c r="S67" i="45" s="1"/>
  <c r="Q66" i="45"/>
  <c r="T66" i="45" s="1"/>
  <c r="Q65" i="45"/>
  <c r="T65" i="45" s="1"/>
  <c r="Q64" i="45"/>
  <c r="T64" i="45" s="1"/>
  <c r="Q63" i="45"/>
  <c r="T63" i="45" s="1"/>
  <c r="Q62" i="45"/>
  <c r="R62" i="45" s="1"/>
  <c r="Q61" i="45"/>
  <c r="T61" i="45" s="1"/>
  <c r="Q60" i="45"/>
  <c r="S60" i="45" s="1"/>
  <c r="Q59" i="45"/>
  <c r="T59" i="45" s="1"/>
  <c r="Q58" i="45"/>
  <c r="T58" i="45" s="1"/>
  <c r="Q57" i="45"/>
  <c r="T57" i="45" s="1"/>
  <c r="Q56" i="45"/>
  <c r="T56" i="45" s="1"/>
  <c r="Q55" i="45"/>
  <c r="R55" i="45" s="1"/>
  <c r="Q54" i="45"/>
  <c r="T54" i="45" s="1"/>
  <c r="Q53" i="45"/>
  <c r="S53" i="45" s="1"/>
  <c r="Q52" i="45"/>
  <c r="T52" i="45" s="1"/>
  <c r="Q51" i="45"/>
  <c r="T51" i="45" s="1"/>
  <c r="Q50" i="45"/>
  <c r="T50" i="45" s="1"/>
  <c r="Q49" i="45"/>
  <c r="T49" i="45" s="1"/>
  <c r="Q48" i="45"/>
  <c r="R48" i="45" s="1"/>
  <c r="Q47" i="45"/>
  <c r="T47" i="45" s="1"/>
  <c r="Q46" i="45"/>
  <c r="S46" i="45" s="1"/>
  <c r="Q45" i="45"/>
  <c r="T45" i="45" s="1"/>
  <c r="Q44" i="45"/>
  <c r="T44" i="45" s="1"/>
  <c r="Q43" i="45"/>
  <c r="T43" i="45" s="1"/>
  <c r="Q42" i="45"/>
  <c r="T42" i="45" s="1"/>
  <c r="Q41" i="45"/>
  <c r="R41" i="45" s="1"/>
  <c r="Q40" i="45"/>
  <c r="T40" i="45" s="1"/>
  <c r="Q39" i="45"/>
  <c r="S39" i="45" s="1"/>
  <c r="Q38" i="45"/>
  <c r="T38" i="45" s="1"/>
  <c r="Q37" i="45"/>
  <c r="T37" i="45" s="1"/>
  <c r="Q36" i="45"/>
  <c r="T36" i="45" s="1"/>
  <c r="Q35" i="45"/>
  <c r="T35" i="45" s="1"/>
  <c r="Q34" i="45"/>
  <c r="R34" i="45" s="1"/>
  <c r="Q33" i="45"/>
  <c r="T33" i="45" s="1"/>
  <c r="Q32" i="45"/>
  <c r="S32" i="45" s="1"/>
  <c r="Q31" i="45"/>
  <c r="T31" i="45" s="1"/>
  <c r="Q30" i="45"/>
  <c r="T30" i="45" s="1"/>
  <c r="Q29" i="45"/>
  <c r="T29" i="45" s="1"/>
  <c r="Q28" i="45"/>
  <c r="T28" i="45" s="1"/>
  <c r="Q27" i="45"/>
  <c r="R27" i="45" s="1"/>
  <c r="Q26" i="45"/>
  <c r="T26" i="45" s="1"/>
  <c r="Q25" i="45"/>
  <c r="S25" i="45" s="1"/>
  <c r="Q24" i="45"/>
  <c r="T24" i="45" s="1"/>
  <c r="Q23" i="45"/>
  <c r="T23" i="45" s="1"/>
  <c r="Q22" i="45"/>
  <c r="T22" i="45" s="1"/>
  <c r="Q21" i="45"/>
  <c r="T21" i="45" s="1"/>
  <c r="Q20" i="45"/>
  <c r="R20" i="45" s="1"/>
  <c r="Q19" i="45"/>
  <c r="T19" i="45" s="1"/>
  <c r="Q18" i="45"/>
  <c r="S18" i="45" s="1"/>
  <c r="Q17" i="45"/>
  <c r="T17" i="45" s="1"/>
  <c r="Q16" i="45"/>
  <c r="T16" i="45" s="1"/>
  <c r="Q15" i="45"/>
  <c r="T15" i="45" s="1"/>
  <c r="Q14" i="45"/>
  <c r="T14" i="45" s="1"/>
  <c r="Q13" i="45"/>
  <c r="R13" i="45" s="1"/>
  <c r="Q12" i="45"/>
  <c r="T12" i="45" s="1"/>
  <c r="Q11" i="45"/>
  <c r="S11" i="45" s="1"/>
  <c r="Q10" i="45"/>
  <c r="T10" i="45" s="1"/>
  <c r="Q9" i="45"/>
  <c r="T9" i="45" s="1"/>
  <c r="Q8" i="45"/>
  <c r="T8" i="45" s="1"/>
  <c r="S7" i="45"/>
  <c r="R7" i="45"/>
  <c r="Q6" i="45"/>
  <c r="T6" i="45" s="1"/>
  <c r="Q5" i="45"/>
  <c r="T5" i="45" s="1"/>
  <c r="Q4" i="45"/>
  <c r="T4" i="45" s="1"/>
  <c r="Q3" i="45"/>
  <c r="T3" i="45" s="1"/>
  <c r="Q2" i="45"/>
  <c r="R2" i="45" s="1"/>
  <c r="Q255" i="44"/>
  <c r="R255" i="44" s="1"/>
  <c r="Q249" i="44"/>
  <c r="R249" i="44" s="1"/>
  <c r="Q250" i="44"/>
  <c r="S250" i="44" s="1"/>
  <c r="Q251" i="44"/>
  <c r="R251" i="44" s="1"/>
  <c r="Q252" i="44"/>
  <c r="S252" i="44" s="1"/>
  <c r="Q253" i="44"/>
  <c r="R253" i="44" s="1"/>
  <c r="Q254" i="44"/>
  <c r="R254" i="44" s="1"/>
  <c r="AH30" i="30"/>
  <c r="AI30" i="30" s="1"/>
  <c r="Q242" i="44"/>
  <c r="T242" i="44" s="1"/>
  <c r="Q225" i="43"/>
  <c r="T225" i="43" s="1"/>
  <c r="Q100" i="43"/>
  <c r="T100" i="43" s="1"/>
  <c r="Q100" i="42"/>
  <c r="R100" i="42" s="1"/>
  <c r="Q241" i="44"/>
  <c r="S241" i="44" s="1"/>
  <c r="Q243" i="44"/>
  <c r="R243" i="44" s="1"/>
  <c r="Q244" i="44"/>
  <c r="R244" i="44" s="1"/>
  <c r="Q245" i="44"/>
  <c r="R245" i="44" s="1"/>
  <c r="Q246" i="44"/>
  <c r="S246" i="44" s="1"/>
  <c r="Q247" i="44"/>
  <c r="S247" i="44" s="1"/>
  <c r="Q248" i="44"/>
  <c r="R248" i="44" s="1"/>
  <c r="Q240" i="44"/>
  <c r="T240" i="44" s="1"/>
  <c r="Q239" i="44"/>
  <c r="T239" i="44" s="1"/>
  <c r="Q238" i="44"/>
  <c r="T238" i="44" s="1"/>
  <c r="Q237" i="44"/>
  <c r="T237" i="44" s="1"/>
  <c r="Q236" i="44"/>
  <c r="T236" i="44" s="1"/>
  <c r="Q235" i="44"/>
  <c r="T235" i="44" s="1"/>
  <c r="Q234" i="44"/>
  <c r="R234" i="44" s="1"/>
  <c r="Q233" i="44"/>
  <c r="T233" i="44" s="1"/>
  <c r="Q232" i="44"/>
  <c r="T232" i="44" s="1"/>
  <c r="Q231" i="44"/>
  <c r="T231" i="44" s="1"/>
  <c r="Q230" i="44"/>
  <c r="T230" i="44" s="1"/>
  <c r="Q229" i="44"/>
  <c r="T229" i="44" s="1"/>
  <c r="Q228" i="44"/>
  <c r="T228" i="44" s="1"/>
  <c r="Q227" i="44"/>
  <c r="R227" i="44" s="1"/>
  <c r="Q226" i="44"/>
  <c r="T226" i="44" s="1"/>
  <c r="Q225" i="44"/>
  <c r="T225" i="44" s="1"/>
  <c r="Q224" i="44"/>
  <c r="T224" i="44" s="1"/>
  <c r="Q223" i="44"/>
  <c r="T223" i="44" s="1"/>
  <c r="Q222" i="44"/>
  <c r="T222" i="44" s="1"/>
  <c r="Q221" i="44"/>
  <c r="T221" i="44" s="1"/>
  <c r="Q220" i="44"/>
  <c r="R220" i="44" s="1"/>
  <c r="Q219" i="44"/>
  <c r="T219" i="44" s="1"/>
  <c r="Q218" i="44"/>
  <c r="T218" i="44" s="1"/>
  <c r="Q217" i="44"/>
  <c r="T217" i="44" s="1"/>
  <c r="Q216" i="44"/>
  <c r="T216" i="44" s="1"/>
  <c r="Q215" i="44"/>
  <c r="T215" i="44" s="1"/>
  <c r="Q214" i="44"/>
  <c r="R214" i="44" s="1"/>
  <c r="Q213" i="44"/>
  <c r="T213" i="44" s="1"/>
  <c r="Q212" i="44"/>
  <c r="T212" i="44" s="1"/>
  <c r="Q211" i="44"/>
  <c r="T211" i="44" s="1"/>
  <c r="Q210" i="44"/>
  <c r="T210" i="44" s="1"/>
  <c r="Q209" i="44"/>
  <c r="T209" i="44" s="1"/>
  <c r="Q208" i="44"/>
  <c r="T208" i="44" s="1"/>
  <c r="Q207" i="44"/>
  <c r="R207" i="44" s="1"/>
  <c r="Q206" i="44"/>
  <c r="T206" i="44" s="1"/>
  <c r="Q205" i="44"/>
  <c r="T205" i="44" s="1"/>
  <c r="Q204" i="44"/>
  <c r="T204" i="44" s="1"/>
  <c r="Q203" i="44"/>
  <c r="T203" i="44" s="1"/>
  <c r="Q202" i="44"/>
  <c r="T202" i="44" s="1"/>
  <c r="Q201" i="44"/>
  <c r="T201" i="44" s="1"/>
  <c r="Q200" i="44"/>
  <c r="R200" i="44" s="1"/>
  <c r="Q199" i="44"/>
  <c r="T199" i="44" s="1"/>
  <c r="Q198" i="44"/>
  <c r="T198" i="44" s="1"/>
  <c r="Q197" i="44"/>
  <c r="T197" i="44" s="1"/>
  <c r="Q196" i="44"/>
  <c r="T196" i="44" s="1"/>
  <c r="Q195" i="44"/>
  <c r="T195" i="44" s="1"/>
  <c r="Q194" i="44"/>
  <c r="T194" i="44" s="1"/>
  <c r="Q193" i="44"/>
  <c r="R193" i="44" s="1"/>
  <c r="Q192" i="44"/>
  <c r="T192" i="44" s="1"/>
  <c r="Q191" i="44"/>
  <c r="T191" i="44" s="1"/>
  <c r="Q190" i="44"/>
  <c r="T190" i="44" s="1"/>
  <c r="Q189" i="44"/>
  <c r="T189" i="44" s="1"/>
  <c r="Q188" i="44"/>
  <c r="T188" i="44" s="1"/>
  <c r="Q187" i="44"/>
  <c r="T187" i="44" s="1"/>
  <c r="Q186" i="44"/>
  <c r="R186" i="44" s="1"/>
  <c r="Q185" i="44"/>
  <c r="T185" i="44" s="1"/>
  <c r="Q184" i="44"/>
  <c r="T184" i="44" s="1"/>
  <c r="Q183" i="44"/>
  <c r="T183" i="44" s="1"/>
  <c r="Q182" i="44"/>
  <c r="T182" i="44" s="1"/>
  <c r="Q181" i="44"/>
  <c r="T181" i="44" s="1"/>
  <c r="Q180" i="44"/>
  <c r="T180" i="44" s="1"/>
  <c r="Q179" i="44"/>
  <c r="R179" i="44" s="1"/>
  <c r="Q178" i="44"/>
  <c r="T178" i="44" s="1"/>
  <c r="Q177" i="44"/>
  <c r="T177" i="44" s="1"/>
  <c r="Q176" i="44"/>
  <c r="T176" i="44" s="1"/>
  <c r="Q175" i="44"/>
  <c r="T175" i="44" s="1"/>
  <c r="Q174" i="44"/>
  <c r="T174" i="44" s="1"/>
  <c r="Q173" i="44"/>
  <c r="T173" i="44" s="1"/>
  <c r="Q172" i="44"/>
  <c r="R172" i="44" s="1"/>
  <c r="Q171" i="44"/>
  <c r="T171" i="44" s="1"/>
  <c r="Q170" i="44"/>
  <c r="T170" i="44" s="1"/>
  <c r="Q169" i="44"/>
  <c r="T169" i="44" s="1"/>
  <c r="Q168" i="44"/>
  <c r="T168" i="44" s="1"/>
  <c r="Q167" i="44"/>
  <c r="T167" i="44" s="1"/>
  <c r="Q166" i="44"/>
  <c r="T166" i="44" s="1"/>
  <c r="Q165" i="44"/>
  <c r="R165" i="44" s="1"/>
  <c r="Q164" i="44"/>
  <c r="T164" i="44" s="1"/>
  <c r="Q163" i="44"/>
  <c r="T163" i="44" s="1"/>
  <c r="Q162" i="44"/>
  <c r="T162" i="44" s="1"/>
  <c r="Q161" i="44"/>
  <c r="T161" i="44" s="1"/>
  <c r="Q160" i="44"/>
  <c r="T160" i="44" s="1"/>
  <c r="Q159" i="44"/>
  <c r="T159" i="44" s="1"/>
  <c r="Q158" i="44"/>
  <c r="R158" i="44" s="1"/>
  <c r="Q157" i="44"/>
  <c r="T157" i="44" s="1"/>
  <c r="Q156" i="44"/>
  <c r="T156" i="44" s="1"/>
  <c r="Q155" i="44"/>
  <c r="T155" i="44" s="1"/>
  <c r="Q154" i="44"/>
  <c r="T154" i="44" s="1"/>
  <c r="Q153" i="44"/>
  <c r="T153" i="44" s="1"/>
  <c r="Q152" i="44"/>
  <c r="T152" i="44" s="1"/>
  <c r="Q151" i="44"/>
  <c r="R151" i="44" s="1"/>
  <c r="Q150" i="44"/>
  <c r="T150" i="44" s="1"/>
  <c r="Q149" i="44"/>
  <c r="T149" i="44" s="1"/>
  <c r="Q148" i="44"/>
  <c r="T148" i="44" s="1"/>
  <c r="Q147" i="44"/>
  <c r="T147" i="44" s="1"/>
  <c r="Q146" i="44"/>
  <c r="T146" i="44" s="1"/>
  <c r="Q145" i="44"/>
  <c r="T145" i="44" s="1"/>
  <c r="Q144" i="44"/>
  <c r="R144" i="44" s="1"/>
  <c r="Q143" i="44"/>
  <c r="T143" i="44" s="1"/>
  <c r="Q142" i="44"/>
  <c r="T142" i="44" s="1"/>
  <c r="Q141" i="44"/>
  <c r="T141" i="44" s="1"/>
  <c r="Q140" i="44"/>
  <c r="T140" i="44" s="1"/>
  <c r="Q139" i="44"/>
  <c r="T139" i="44" s="1"/>
  <c r="Q138" i="44"/>
  <c r="T138" i="44" s="1"/>
  <c r="Q137" i="44"/>
  <c r="R137" i="44" s="1"/>
  <c r="Q136" i="44"/>
  <c r="T136" i="44" s="1"/>
  <c r="Q135" i="44"/>
  <c r="T135" i="44" s="1"/>
  <c r="Q134" i="44"/>
  <c r="T134" i="44" s="1"/>
  <c r="Q133" i="44"/>
  <c r="T133" i="44" s="1"/>
  <c r="Q132" i="44"/>
  <c r="T132" i="44" s="1"/>
  <c r="Q131" i="44"/>
  <c r="T131" i="44" s="1"/>
  <c r="Q130" i="44"/>
  <c r="R130" i="44" s="1"/>
  <c r="Q129" i="44"/>
  <c r="T129" i="44" s="1"/>
  <c r="Q128" i="44"/>
  <c r="T128" i="44" s="1"/>
  <c r="Q127" i="44"/>
  <c r="T127" i="44" s="1"/>
  <c r="Q126" i="44"/>
  <c r="T126" i="44" s="1"/>
  <c r="Q125" i="44"/>
  <c r="T125" i="44" s="1"/>
  <c r="Q124" i="44"/>
  <c r="T124" i="44" s="1"/>
  <c r="Q123" i="44"/>
  <c r="R123" i="44" s="1"/>
  <c r="Q122" i="44"/>
  <c r="T122" i="44" s="1"/>
  <c r="Q121" i="44"/>
  <c r="T121" i="44" s="1"/>
  <c r="Q120" i="44"/>
  <c r="T120" i="44" s="1"/>
  <c r="Q119" i="44"/>
  <c r="T119" i="44" s="1"/>
  <c r="Q118" i="44"/>
  <c r="T118" i="44" s="1"/>
  <c r="Q117" i="44"/>
  <c r="T117" i="44" s="1"/>
  <c r="Q116" i="44"/>
  <c r="R116" i="44" s="1"/>
  <c r="Q115" i="44"/>
  <c r="T115" i="44" s="1"/>
  <c r="Q114" i="44"/>
  <c r="T114" i="44" s="1"/>
  <c r="Q113" i="44"/>
  <c r="T113" i="44" s="1"/>
  <c r="Q112" i="44"/>
  <c r="T112" i="44" s="1"/>
  <c r="Q111" i="44"/>
  <c r="T111" i="44" s="1"/>
  <c r="Q110" i="44"/>
  <c r="T110" i="44" s="1"/>
  <c r="Q109" i="44"/>
  <c r="R109" i="44" s="1"/>
  <c r="Q108" i="44"/>
  <c r="T108" i="44" s="1"/>
  <c r="Q107" i="44"/>
  <c r="T107" i="44" s="1"/>
  <c r="Q106" i="44"/>
  <c r="T106" i="44" s="1"/>
  <c r="Q105" i="44"/>
  <c r="T105" i="44" s="1"/>
  <c r="Q104" i="44"/>
  <c r="T104" i="44" s="1"/>
  <c r="Q103" i="44"/>
  <c r="T103" i="44" s="1"/>
  <c r="Q102" i="44"/>
  <c r="R102" i="44" s="1"/>
  <c r="Q101" i="44"/>
  <c r="T101" i="44" s="1"/>
  <c r="Q100" i="44"/>
  <c r="T100" i="44" s="1"/>
  <c r="Q99" i="44"/>
  <c r="T99" i="44" s="1"/>
  <c r="Q98" i="44"/>
  <c r="T98" i="44" s="1"/>
  <c r="Q97" i="44"/>
  <c r="T97" i="44" s="1"/>
  <c r="Q96" i="44"/>
  <c r="T96" i="44" s="1"/>
  <c r="Q95" i="44"/>
  <c r="R95" i="44" s="1"/>
  <c r="Q94" i="44"/>
  <c r="T94" i="44" s="1"/>
  <c r="Q93" i="44"/>
  <c r="T93" i="44" s="1"/>
  <c r="Q92" i="44"/>
  <c r="T92" i="44" s="1"/>
  <c r="Q91" i="44"/>
  <c r="T91" i="44" s="1"/>
  <c r="Q90" i="44"/>
  <c r="T90" i="44" s="1"/>
  <c r="Q89" i="44"/>
  <c r="T89" i="44" s="1"/>
  <c r="Q88" i="44"/>
  <c r="R88" i="44" s="1"/>
  <c r="Q87" i="44"/>
  <c r="T87" i="44" s="1"/>
  <c r="Q86" i="44"/>
  <c r="T86" i="44" s="1"/>
  <c r="Q85" i="44"/>
  <c r="T85" i="44" s="1"/>
  <c r="Q84" i="44"/>
  <c r="T84" i="44" s="1"/>
  <c r="Q83" i="44"/>
  <c r="T83" i="44" s="1"/>
  <c r="Q82" i="44"/>
  <c r="T82" i="44" s="1"/>
  <c r="Q81" i="44"/>
  <c r="R81" i="44" s="1"/>
  <c r="Q80" i="44"/>
  <c r="T80" i="44" s="1"/>
  <c r="Q79" i="44"/>
  <c r="T79" i="44" s="1"/>
  <c r="Q78" i="44"/>
  <c r="T78" i="44" s="1"/>
  <c r="Q77" i="44"/>
  <c r="T77" i="44" s="1"/>
  <c r="Q76" i="44"/>
  <c r="T76" i="44" s="1"/>
  <c r="Q75" i="44"/>
  <c r="T75" i="44" s="1"/>
  <c r="Q74" i="44"/>
  <c r="R74" i="44" s="1"/>
  <c r="Q73" i="44"/>
  <c r="T73" i="44" s="1"/>
  <c r="Q72" i="44"/>
  <c r="T72" i="44" s="1"/>
  <c r="Q71" i="44"/>
  <c r="T71" i="44" s="1"/>
  <c r="Q70" i="44"/>
  <c r="T70" i="44" s="1"/>
  <c r="Q69" i="44"/>
  <c r="T69" i="44" s="1"/>
  <c r="Q68" i="44"/>
  <c r="T68" i="44" s="1"/>
  <c r="Q67" i="44"/>
  <c r="R67" i="44" s="1"/>
  <c r="Q66" i="44"/>
  <c r="T66" i="44" s="1"/>
  <c r="Q65" i="44"/>
  <c r="T65" i="44" s="1"/>
  <c r="Q64" i="44"/>
  <c r="T64" i="44" s="1"/>
  <c r="Q63" i="44"/>
  <c r="T63" i="44" s="1"/>
  <c r="Q62" i="44"/>
  <c r="T62" i="44" s="1"/>
  <c r="Q61" i="44"/>
  <c r="T61" i="44" s="1"/>
  <c r="Q60" i="44"/>
  <c r="R60" i="44" s="1"/>
  <c r="Q59" i="44"/>
  <c r="T59" i="44" s="1"/>
  <c r="Q58" i="44"/>
  <c r="T58" i="44" s="1"/>
  <c r="Q57" i="44"/>
  <c r="T57" i="44" s="1"/>
  <c r="Q56" i="44"/>
  <c r="T56" i="44" s="1"/>
  <c r="Q55" i="44"/>
  <c r="T55" i="44" s="1"/>
  <c r="Q54" i="44"/>
  <c r="T54" i="44" s="1"/>
  <c r="Q53" i="44"/>
  <c r="R53" i="44" s="1"/>
  <c r="Q52" i="44"/>
  <c r="T52" i="44" s="1"/>
  <c r="Q51" i="44"/>
  <c r="T51" i="44" s="1"/>
  <c r="Q50" i="44"/>
  <c r="T50" i="44" s="1"/>
  <c r="Q49" i="44"/>
  <c r="T49" i="44" s="1"/>
  <c r="Q48" i="44"/>
  <c r="T48" i="44" s="1"/>
  <c r="Q47" i="44"/>
  <c r="T47" i="44" s="1"/>
  <c r="Q46" i="44"/>
  <c r="R46" i="44" s="1"/>
  <c r="Q45" i="44"/>
  <c r="T45" i="44" s="1"/>
  <c r="Q44" i="44"/>
  <c r="T44" i="44" s="1"/>
  <c r="Q43" i="44"/>
  <c r="T43" i="44" s="1"/>
  <c r="Q42" i="44"/>
  <c r="T42" i="44" s="1"/>
  <c r="Q41" i="44"/>
  <c r="T41" i="44" s="1"/>
  <c r="Q40" i="44"/>
  <c r="T40" i="44" s="1"/>
  <c r="Q39" i="44"/>
  <c r="R39" i="44" s="1"/>
  <c r="Q38" i="44"/>
  <c r="T38" i="44" s="1"/>
  <c r="Q37" i="44"/>
  <c r="T37" i="44" s="1"/>
  <c r="Q36" i="44"/>
  <c r="T36" i="44" s="1"/>
  <c r="Q35" i="44"/>
  <c r="T35" i="44" s="1"/>
  <c r="Q34" i="44"/>
  <c r="T34" i="44" s="1"/>
  <c r="Q33" i="44"/>
  <c r="T33" i="44" s="1"/>
  <c r="Q32" i="44"/>
  <c r="R32" i="44" s="1"/>
  <c r="Q31" i="44"/>
  <c r="T31" i="44" s="1"/>
  <c r="Q30" i="44"/>
  <c r="T30" i="44" s="1"/>
  <c r="Q29" i="44"/>
  <c r="T29" i="44" s="1"/>
  <c r="Q28" i="44"/>
  <c r="T28" i="44" s="1"/>
  <c r="Q27" i="44"/>
  <c r="T27" i="44" s="1"/>
  <c r="Q26" i="44"/>
  <c r="T26" i="44" s="1"/>
  <c r="Q25" i="44"/>
  <c r="R25" i="44" s="1"/>
  <c r="Q24" i="44"/>
  <c r="T24" i="44" s="1"/>
  <c r="Q23" i="44"/>
  <c r="T23" i="44" s="1"/>
  <c r="Q22" i="44"/>
  <c r="T22" i="44" s="1"/>
  <c r="Q21" i="44"/>
  <c r="T21" i="44" s="1"/>
  <c r="Q20" i="44"/>
  <c r="T20" i="44" s="1"/>
  <c r="Q19" i="44"/>
  <c r="T19" i="44" s="1"/>
  <c r="Q18" i="44"/>
  <c r="R18" i="44" s="1"/>
  <c r="Q17" i="44"/>
  <c r="T17" i="44" s="1"/>
  <c r="Q16" i="44"/>
  <c r="T16" i="44" s="1"/>
  <c r="Q15" i="44"/>
  <c r="T15" i="44" s="1"/>
  <c r="Q14" i="44"/>
  <c r="T14" i="44" s="1"/>
  <c r="Q13" i="44"/>
  <c r="T13" i="44" s="1"/>
  <c r="Q12" i="44"/>
  <c r="T12" i="44" s="1"/>
  <c r="Q11" i="44"/>
  <c r="R11" i="44" s="1"/>
  <c r="Q10" i="44"/>
  <c r="T10" i="44" s="1"/>
  <c r="Q9" i="44"/>
  <c r="T9" i="44" s="1"/>
  <c r="Q8" i="44"/>
  <c r="T8" i="44" s="1"/>
  <c r="S7" i="44"/>
  <c r="R7" i="44"/>
  <c r="Q6" i="44"/>
  <c r="T6" i="44" s="1"/>
  <c r="Q5" i="44"/>
  <c r="T5" i="44" s="1"/>
  <c r="Q4" i="44"/>
  <c r="T4" i="44" s="1"/>
  <c r="Q3" i="44"/>
  <c r="T3" i="44" s="1"/>
  <c r="Q2" i="44"/>
  <c r="T2" i="44" s="1"/>
  <c r="Q215" i="40"/>
  <c r="T215" i="40" s="1"/>
  <c r="Q233" i="42"/>
  <c r="T233" i="42" s="1"/>
  <c r="Q232" i="42"/>
  <c r="S232" i="42" s="1"/>
  <c r="Q231" i="42"/>
  <c r="T231" i="42" s="1"/>
  <c r="Q230" i="42"/>
  <c r="R230" i="42" s="1"/>
  <c r="Q229" i="42"/>
  <c r="S229" i="42" s="1"/>
  <c r="Q228" i="42"/>
  <c r="S228" i="42" s="1"/>
  <c r="Q227" i="42"/>
  <c r="T227" i="42" s="1"/>
  <c r="Q226" i="42"/>
  <c r="T226" i="42" s="1"/>
  <c r="Q225" i="42"/>
  <c r="R225" i="42" s="1"/>
  <c r="Q224" i="42"/>
  <c r="S224" i="42" s="1"/>
  <c r="Q223" i="42"/>
  <c r="R223" i="42" s="1"/>
  <c r="Q222" i="42"/>
  <c r="T222" i="42" s="1"/>
  <c r="Q221" i="42"/>
  <c r="T221" i="42" s="1"/>
  <c r="Q220" i="42"/>
  <c r="T220" i="42" s="1"/>
  <c r="Q219" i="42"/>
  <c r="T219" i="42" s="1"/>
  <c r="Q218" i="42"/>
  <c r="T218" i="42" s="1"/>
  <c r="Q217" i="42"/>
  <c r="R217" i="42" s="1"/>
  <c r="Q216" i="42"/>
  <c r="T216" i="42" s="1"/>
  <c r="Q215" i="42"/>
  <c r="T215" i="42" s="1"/>
  <c r="Q215" i="43"/>
  <c r="R215" i="43" s="1"/>
  <c r="Q216" i="43"/>
  <c r="R216" i="43" s="1"/>
  <c r="Q217" i="43"/>
  <c r="S217" i="43" s="1"/>
  <c r="Q218" i="43"/>
  <c r="R218" i="43" s="1"/>
  <c r="Q219" i="43"/>
  <c r="R219" i="43" s="1"/>
  <c r="Q220" i="43"/>
  <c r="R220" i="43" s="1"/>
  <c r="Q221" i="43"/>
  <c r="R221" i="43" s="1"/>
  <c r="Q222" i="43"/>
  <c r="R222" i="43" s="1"/>
  <c r="Q223" i="43"/>
  <c r="S223" i="43" s="1"/>
  <c r="Q224" i="43"/>
  <c r="R224" i="43" s="1"/>
  <c r="Q226" i="43"/>
  <c r="R226" i="43" s="1"/>
  <c r="Q227" i="43"/>
  <c r="R227" i="43" s="1"/>
  <c r="Q228" i="43"/>
  <c r="R228" i="43" s="1"/>
  <c r="Q229" i="43"/>
  <c r="S229" i="43" s="1"/>
  <c r="Q230" i="43"/>
  <c r="R230" i="43" s="1"/>
  <c r="Q231" i="43"/>
  <c r="R231" i="43" s="1"/>
  <c r="Q232" i="43"/>
  <c r="R232" i="43" s="1"/>
  <c r="Q233" i="43"/>
  <c r="R233" i="43" s="1"/>
  <c r="Q234" i="43"/>
  <c r="R234" i="43" s="1"/>
  <c r="Q235" i="43"/>
  <c r="T235" i="43" s="1"/>
  <c r="Q236" i="43"/>
  <c r="S236" i="43" s="1"/>
  <c r="Q237" i="43"/>
  <c r="R237" i="43" s="1"/>
  <c r="Q238" i="43"/>
  <c r="R238" i="43" s="1"/>
  <c r="Q239" i="43"/>
  <c r="R239" i="43" s="1"/>
  <c r="Q240" i="43"/>
  <c r="R240" i="43" s="1"/>
  <c r="Q214" i="43"/>
  <c r="S214" i="43" s="1"/>
  <c r="Q213" i="43"/>
  <c r="T213" i="43" s="1"/>
  <c r="Q212" i="43"/>
  <c r="T212" i="43" s="1"/>
  <c r="Q211" i="43"/>
  <c r="S211" i="43" s="1"/>
  <c r="Q210" i="43"/>
  <c r="S210" i="43" s="1"/>
  <c r="Q209" i="43"/>
  <c r="T209" i="43" s="1"/>
  <c r="Q208" i="43"/>
  <c r="S208" i="43" s="1"/>
  <c r="Q207" i="43"/>
  <c r="S207" i="43" s="1"/>
  <c r="Q206" i="43"/>
  <c r="T206" i="43" s="1"/>
  <c r="Q205" i="43"/>
  <c r="T205" i="43" s="1"/>
  <c r="Q204" i="43"/>
  <c r="T204" i="43" s="1"/>
  <c r="Q203" i="43"/>
  <c r="S203" i="43" s="1"/>
  <c r="Q202" i="43"/>
  <c r="T202" i="43" s="1"/>
  <c r="Q201" i="43"/>
  <c r="R201" i="43" s="1"/>
  <c r="Q200" i="43"/>
  <c r="S200" i="43" s="1"/>
  <c r="Q199" i="43"/>
  <c r="T199" i="43" s="1"/>
  <c r="Q198" i="43"/>
  <c r="T198" i="43" s="1"/>
  <c r="Q197" i="43"/>
  <c r="T197" i="43" s="1"/>
  <c r="Q196" i="43"/>
  <c r="S196" i="43" s="1"/>
  <c r="Q195" i="43"/>
  <c r="T195" i="43" s="1"/>
  <c r="Q194" i="43"/>
  <c r="R194" i="43" s="1"/>
  <c r="Q193" i="43"/>
  <c r="T193" i="43" s="1"/>
  <c r="Q192" i="43"/>
  <c r="T192" i="43" s="1"/>
  <c r="Q191" i="43"/>
  <c r="T191" i="43" s="1"/>
  <c r="Q190" i="43"/>
  <c r="T190" i="43" s="1"/>
  <c r="Q189" i="43"/>
  <c r="T189" i="43" s="1"/>
  <c r="Q188" i="43"/>
  <c r="T188" i="43" s="1"/>
  <c r="Q187" i="43"/>
  <c r="R187" i="43" s="1"/>
  <c r="Q186" i="43"/>
  <c r="T186" i="43" s="1"/>
  <c r="Q185" i="43"/>
  <c r="T185" i="43" s="1"/>
  <c r="Q184" i="43"/>
  <c r="T184" i="43" s="1"/>
  <c r="Q183" i="43"/>
  <c r="R183" i="43" s="1"/>
  <c r="Q182" i="43"/>
  <c r="T182" i="43" s="1"/>
  <c r="Q181" i="43"/>
  <c r="T181" i="43" s="1"/>
  <c r="Q180" i="43"/>
  <c r="R180" i="43" s="1"/>
  <c r="Q179" i="43"/>
  <c r="T179" i="43" s="1"/>
  <c r="Q178" i="43"/>
  <c r="T178" i="43" s="1"/>
  <c r="Q177" i="43"/>
  <c r="T177" i="43" s="1"/>
  <c r="Q176" i="43"/>
  <c r="S176" i="43" s="1"/>
  <c r="Q175" i="43"/>
  <c r="T175" i="43" s="1"/>
  <c r="Q174" i="43"/>
  <c r="T174" i="43" s="1"/>
  <c r="Q173" i="43"/>
  <c r="R173" i="43" s="1"/>
  <c r="Q172" i="43"/>
  <c r="R172" i="43" s="1"/>
  <c r="Q171" i="43"/>
  <c r="T171" i="43" s="1"/>
  <c r="Q170" i="43"/>
  <c r="T170" i="43" s="1"/>
  <c r="Q169" i="43"/>
  <c r="T169" i="43" s="1"/>
  <c r="Q168" i="43"/>
  <c r="T168" i="43" s="1"/>
  <c r="Q167" i="43"/>
  <c r="T167" i="43" s="1"/>
  <c r="Q166" i="43"/>
  <c r="S166" i="43" s="1"/>
  <c r="Q165" i="43"/>
  <c r="S165" i="43" s="1"/>
  <c r="Q164" i="43"/>
  <c r="T164" i="43" s="1"/>
  <c r="Q163" i="43"/>
  <c r="T163" i="43" s="1"/>
  <c r="Q162" i="43"/>
  <c r="T162" i="43" s="1"/>
  <c r="Q161" i="43"/>
  <c r="T161" i="43" s="1"/>
  <c r="Q160" i="43"/>
  <c r="T160" i="43" s="1"/>
  <c r="Q159" i="43"/>
  <c r="S159" i="43" s="1"/>
  <c r="Q158" i="43"/>
  <c r="T158" i="43" s="1"/>
  <c r="Q157" i="43"/>
  <c r="T157" i="43" s="1"/>
  <c r="Q156" i="43"/>
  <c r="T156" i="43" s="1"/>
  <c r="Q155" i="43"/>
  <c r="S155" i="43" s="1"/>
  <c r="Q154" i="43"/>
  <c r="T154" i="43" s="1"/>
  <c r="Q153" i="43"/>
  <c r="T153" i="43" s="1"/>
  <c r="Q152" i="43"/>
  <c r="R152" i="43" s="1"/>
  <c r="Q151" i="43"/>
  <c r="T151" i="43" s="1"/>
  <c r="Q150" i="43"/>
  <c r="T150" i="43" s="1"/>
  <c r="Q149" i="43"/>
  <c r="T149" i="43" s="1"/>
  <c r="Q148" i="43"/>
  <c r="T148" i="43" s="1"/>
  <c r="Q147" i="43"/>
  <c r="T147" i="43" s="1"/>
  <c r="Q146" i="43"/>
  <c r="T146" i="43" s="1"/>
  <c r="Q145" i="43"/>
  <c r="S145" i="43" s="1"/>
  <c r="Q144" i="43"/>
  <c r="R144" i="43" s="1"/>
  <c r="Q143" i="43"/>
  <c r="T143" i="43" s="1"/>
  <c r="Q142" i="43"/>
  <c r="T142" i="43" s="1"/>
  <c r="Q141" i="43"/>
  <c r="T141" i="43" s="1"/>
  <c r="Q140" i="43"/>
  <c r="T140" i="43" s="1"/>
  <c r="Q139" i="43"/>
  <c r="T139" i="43" s="1"/>
  <c r="Q138" i="43"/>
  <c r="S138" i="43" s="1"/>
  <c r="Q137" i="43"/>
  <c r="R137" i="43" s="1"/>
  <c r="Q136" i="43"/>
  <c r="T136" i="43" s="1"/>
  <c r="Q135" i="43"/>
  <c r="T135" i="43" s="1"/>
  <c r="Q134" i="43"/>
  <c r="T134" i="43" s="1"/>
  <c r="Q133" i="43"/>
  <c r="T133" i="43" s="1"/>
  <c r="Q132" i="43"/>
  <c r="T132" i="43" s="1"/>
  <c r="Q131" i="43"/>
  <c r="S131" i="43" s="1"/>
  <c r="Q130" i="43"/>
  <c r="R130" i="43" s="1"/>
  <c r="Q129" i="43"/>
  <c r="T129" i="43" s="1"/>
  <c r="Q128" i="43"/>
  <c r="T128" i="43" s="1"/>
  <c r="Q127" i="43"/>
  <c r="T127" i="43" s="1"/>
  <c r="Q126" i="43"/>
  <c r="T126" i="43" s="1"/>
  <c r="Q125" i="43"/>
  <c r="T125" i="43" s="1"/>
  <c r="Q124" i="43"/>
  <c r="R124" i="43" s="1"/>
  <c r="Q123" i="43"/>
  <c r="S123" i="43" s="1"/>
  <c r="Q122" i="43"/>
  <c r="T122" i="43" s="1"/>
  <c r="Q121" i="43"/>
  <c r="T121" i="43" s="1"/>
  <c r="Q120" i="43"/>
  <c r="R120" i="43" s="1"/>
  <c r="Q119" i="43"/>
  <c r="T119" i="43" s="1"/>
  <c r="Q118" i="43"/>
  <c r="T118" i="43" s="1"/>
  <c r="Q117" i="43"/>
  <c r="S117" i="43" s="1"/>
  <c r="Q116" i="43"/>
  <c r="S116" i="43" s="1"/>
  <c r="Q115" i="43"/>
  <c r="T115" i="43" s="1"/>
  <c r="Q114" i="43"/>
  <c r="T114" i="43" s="1"/>
  <c r="Q113" i="43"/>
  <c r="R113" i="43" s="1"/>
  <c r="Q112" i="43"/>
  <c r="T112" i="43" s="1"/>
  <c r="Q111" i="43"/>
  <c r="T111" i="43" s="1"/>
  <c r="Q110" i="43"/>
  <c r="S110" i="43" s="1"/>
  <c r="Q109" i="43"/>
  <c r="S109" i="43" s="1"/>
  <c r="Q108" i="43"/>
  <c r="T108" i="43" s="1"/>
  <c r="Q107" i="43"/>
  <c r="T107" i="43" s="1"/>
  <c r="Q106" i="43"/>
  <c r="R106" i="43" s="1"/>
  <c r="Q105" i="43"/>
  <c r="T105" i="43" s="1"/>
  <c r="Q104" i="43"/>
  <c r="T104" i="43" s="1"/>
  <c r="Q103" i="43"/>
  <c r="S103" i="43" s="1"/>
  <c r="Q102" i="43"/>
  <c r="S102" i="43" s="1"/>
  <c r="Q101" i="43"/>
  <c r="T101" i="43" s="1"/>
  <c r="Q99" i="43"/>
  <c r="R99" i="43" s="1"/>
  <c r="Q98" i="43"/>
  <c r="T98" i="43" s="1"/>
  <c r="Q97" i="43"/>
  <c r="T97" i="43" s="1"/>
  <c r="Q96" i="43"/>
  <c r="S96" i="43" s="1"/>
  <c r="Q95" i="43"/>
  <c r="S95" i="43" s="1"/>
  <c r="Q94" i="43"/>
  <c r="T94" i="43" s="1"/>
  <c r="Q93" i="43"/>
  <c r="T93" i="43" s="1"/>
  <c r="Q92" i="43"/>
  <c r="R92" i="43" s="1"/>
  <c r="Q91" i="43"/>
  <c r="T91" i="43" s="1"/>
  <c r="Q90" i="43"/>
  <c r="T90" i="43" s="1"/>
  <c r="Q89" i="43"/>
  <c r="S89" i="43" s="1"/>
  <c r="Q88" i="43"/>
  <c r="S88" i="43" s="1"/>
  <c r="Q87" i="43"/>
  <c r="T87" i="43" s="1"/>
  <c r="Q86" i="43"/>
  <c r="T86" i="43" s="1"/>
  <c r="Q85" i="43"/>
  <c r="S85" i="43" s="1"/>
  <c r="Q84" i="43"/>
  <c r="T84" i="43" s="1"/>
  <c r="Q83" i="43"/>
  <c r="T83" i="43" s="1"/>
  <c r="Q82" i="43"/>
  <c r="S82" i="43" s="1"/>
  <c r="Q81" i="43"/>
  <c r="T81" i="43" s="1"/>
  <c r="Q80" i="43"/>
  <c r="T80" i="43" s="1"/>
  <c r="Q79" i="43"/>
  <c r="T79" i="43" s="1"/>
  <c r="Q78" i="43"/>
  <c r="T78" i="43" s="1"/>
  <c r="Q77" i="43"/>
  <c r="T77" i="43" s="1"/>
  <c r="Q76" i="43"/>
  <c r="T76" i="43" s="1"/>
  <c r="Q75" i="43"/>
  <c r="S75" i="43" s="1"/>
  <c r="Q74" i="43"/>
  <c r="T74" i="43" s="1"/>
  <c r="Q73" i="43"/>
  <c r="T73" i="43" s="1"/>
  <c r="Q72" i="43"/>
  <c r="T72" i="43" s="1"/>
  <c r="Q71" i="43"/>
  <c r="T71" i="43" s="1"/>
  <c r="Q70" i="43"/>
  <c r="T70" i="43" s="1"/>
  <c r="Q69" i="43"/>
  <c r="T69" i="43" s="1"/>
  <c r="Q68" i="43"/>
  <c r="S68" i="43" s="1"/>
  <c r="Q67" i="43"/>
  <c r="T67" i="43" s="1"/>
  <c r="Q66" i="43"/>
  <c r="T66" i="43" s="1"/>
  <c r="Q65" i="43"/>
  <c r="T65" i="43" s="1"/>
  <c r="Q64" i="43"/>
  <c r="R64" i="43" s="1"/>
  <c r="Q63" i="43"/>
  <c r="T63" i="43" s="1"/>
  <c r="Q62" i="43"/>
  <c r="T62" i="43" s="1"/>
  <c r="Q61" i="43"/>
  <c r="S61" i="43" s="1"/>
  <c r="Q60" i="43"/>
  <c r="T60" i="43" s="1"/>
  <c r="Q59" i="43"/>
  <c r="T59" i="43" s="1"/>
  <c r="Q58" i="43"/>
  <c r="T58" i="43" s="1"/>
  <c r="Q57" i="43"/>
  <c r="T57" i="43" s="1"/>
  <c r="Q56" i="43"/>
  <c r="T56" i="43" s="1"/>
  <c r="Q55" i="43"/>
  <c r="T55" i="43" s="1"/>
  <c r="Q54" i="43"/>
  <c r="R54" i="43" s="1"/>
  <c r="Q53" i="43"/>
  <c r="T53" i="43" s="1"/>
  <c r="Q52" i="43"/>
  <c r="T52" i="43" s="1"/>
  <c r="Q51" i="43"/>
  <c r="T51" i="43" s="1"/>
  <c r="Q50" i="43"/>
  <c r="R50" i="43" s="1"/>
  <c r="Q49" i="43"/>
  <c r="T49" i="43" s="1"/>
  <c r="Q48" i="43"/>
  <c r="T48" i="43" s="1"/>
  <c r="Q47" i="43"/>
  <c r="R47" i="43" s="1"/>
  <c r="Q46" i="43"/>
  <c r="T46" i="43" s="1"/>
  <c r="Q45" i="43"/>
  <c r="T45" i="43" s="1"/>
  <c r="Q44" i="43"/>
  <c r="T44" i="43" s="1"/>
  <c r="Q43" i="43"/>
  <c r="S43" i="43" s="1"/>
  <c r="Q42" i="43"/>
  <c r="T42" i="43" s="1"/>
  <c r="Q41" i="43"/>
  <c r="T41" i="43" s="1"/>
  <c r="Q40" i="43"/>
  <c r="S40" i="43" s="1"/>
  <c r="Q39" i="43"/>
  <c r="R39" i="43" s="1"/>
  <c r="Q38" i="43"/>
  <c r="T38" i="43" s="1"/>
  <c r="Q37" i="43"/>
  <c r="T37" i="43" s="1"/>
  <c r="Q36" i="43"/>
  <c r="T36" i="43" s="1"/>
  <c r="Q35" i="43"/>
  <c r="T35" i="43" s="1"/>
  <c r="Q34" i="43"/>
  <c r="T34" i="43" s="1"/>
  <c r="Q33" i="43"/>
  <c r="S33" i="43" s="1"/>
  <c r="Q32" i="43"/>
  <c r="S32" i="43" s="1"/>
  <c r="Q31" i="43"/>
  <c r="T31" i="43" s="1"/>
  <c r="Q30" i="43"/>
  <c r="T30" i="43" s="1"/>
  <c r="Q29" i="43"/>
  <c r="T29" i="43" s="1"/>
  <c r="Q28" i="43"/>
  <c r="T28" i="43" s="1"/>
  <c r="Q27" i="43"/>
  <c r="T27" i="43" s="1"/>
  <c r="Q26" i="43"/>
  <c r="S26" i="43" s="1"/>
  <c r="Q25" i="43"/>
  <c r="S25" i="43" s="1"/>
  <c r="Q24" i="43"/>
  <c r="T24" i="43" s="1"/>
  <c r="Q23" i="43"/>
  <c r="T23" i="43" s="1"/>
  <c r="Q22" i="43"/>
  <c r="T22" i="43" s="1"/>
  <c r="Q21" i="43"/>
  <c r="T21" i="43" s="1"/>
  <c r="Q20" i="43"/>
  <c r="T20" i="43" s="1"/>
  <c r="Q19" i="43"/>
  <c r="S19" i="43" s="1"/>
  <c r="Q18" i="43"/>
  <c r="S18" i="43" s="1"/>
  <c r="Q17" i="43"/>
  <c r="T17" i="43" s="1"/>
  <c r="Q16" i="43"/>
  <c r="T16" i="43" s="1"/>
  <c r="Q15" i="43"/>
  <c r="T15" i="43" s="1"/>
  <c r="Q14" i="43"/>
  <c r="T14" i="43" s="1"/>
  <c r="Q13" i="43"/>
  <c r="T13" i="43" s="1"/>
  <c r="Q12" i="43"/>
  <c r="R12" i="43" s="1"/>
  <c r="Q11" i="43"/>
  <c r="S11" i="43" s="1"/>
  <c r="Q10" i="43"/>
  <c r="T10" i="43" s="1"/>
  <c r="Q9" i="43"/>
  <c r="T9" i="43" s="1"/>
  <c r="Q8" i="43"/>
  <c r="T8" i="43" s="1"/>
  <c r="S7" i="43"/>
  <c r="R7" i="43"/>
  <c r="Q6" i="43"/>
  <c r="T6" i="43" s="1"/>
  <c r="Q5" i="43"/>
  <c r="T5" i="43" s="1"/>
  <c r="Q4" i="43"/>
  <c r="T4" i="43" s="1"/>
  <c r="Q3" i="43"/>
  <c r="T3" i="43" s="1"/>
  <c r="Q2" i="43"/>
  <c r="T2" i="43" s="1"/>
  <c r="Q214" i="42"/>
  <c r="R214" i="42" s="1"/>
  <c r="Q213" i="42"/>
  <c r="T213" i="42" s="1"/>
  <c r="Q212" i="42"/>
  <c r="T212" i="42" s="1"/>
  <c r="Q211" i="42"/>
  <c r="T211" i="42" s="1"/>
  <c r="Q210" i="42"/>
  <c r="T210" i="42" s="1"/>
  <c r="Q209" i="42"/>
  <c r="R209" i="42" s="1"/>
  <c r="Q208" i="42"/>
  <c r="R208" i="42" s="1"/>
  <c r="Q207" i="42"/>
  <c r="T207" i="42" s="1"/>
  <c r="Q206" i="42"/>
  <c r="T206" i="42" s="1"/>
  <c r="Q205" i="42"/>
  <c r="T205" i="42" s="1"/>
  <c r="Q204" i="42"/>
  <c r="T204" i="42" s="1"/>
  <c r="Q203" i="42"/>
  <c r="T203" i="42" s="1"/>
  <c r="Q202" i="42"/>
  <c r="R202" i="42" s="1"/>
  <c r="Q201" i="42"/>
  <c r="R201" i="42" s="1"/>
  <c r="Q200" i="42"/>
  <c r="S200" i="42" s="1"/>
  <c r="Q199" i="42"/>
  <c r="S199" i="42" s="1"/>
  <c r="Q198" i="42"/>
  <c r="T198" i="42" s="1"/>
  <c r="Q197" i="42"/>
  <c r="T197" i="42" s="1"/>
  <c r="Q196" i="42"/>
  <c r="T196" i="42" s="1"/>
  <c r="Q195" i="42"/>
  <c r="R195" i="42" s="1"/>
  <c r="Q194" i="42"/>
  <c r="R194" i="42" s="1"/>
  <c r="Q193" i="42"/>
  <c r="S193" i="42" s="1"/>
  <c r="Q192" i="42"/>
  <c r="R192" i="42" s="1"/>
  <c r="Q191" i="42"/>
  <c r="T191" i="42" s="1"/>
  <c r="Q190" i="42"/>
  <c r="T190" i="42" s="1"/>
  <c r="Q189" i="42"/>
  <c r="T189" i="42" s="1"/>
  <c r="Q188" i="42"/>
  <c r="R188" i="42" s="1"/>
  <c r="Q187" i="42"/>
  <c r="R187" i="42" s="1"/>
  <c r="Q186" i="42"/>
  <c r="T186" i="42" s="1"/>
  <c r="Q185" i="42"/>
  <c r="T185" i="42" s="1"/>
  <c r="Q184" i="42"/>
  <c r="T184" i="42" s="1"/>
  <c r="Q183" i="42"/>
  <c r="T183" i="42" s="1"/>
  <c r="Q182" i="42"/>
  <c r="T182" i="42" s="1"/>
  <c r="Q181" i="42"/>
  <c r="R181" i="42" s="1"/>
  <c r="Q180" i="42"/>
  <c r="R180" i="42" s="1"/>
  <c r="Q179" i="42"/>
  <c r="R179" i="42" s="1"/>
  <c r="Q178" i="42"/>
  <c r="S178" i="42" s="1"/>
  <c r="Q177" i="42"/>
  <c r="T177" i="42" s="1"/>
  <c r="Q176" i="42"/>
  <c r="T176" i="42" s="1"/>
  <c r="Q175" i="42"/>
  <c r="T175" i="42" s="1"/>
  <c r="Q174" i="42"/>
  <c r="R174" i="42" s="1"/>
  <c r="Q173" i="42"/>
  <c r="R173" i="42" s="1"/>
  <c r="Q172" i="42"/>
  <c r="R172" i="42" s="1"/>
  <c r="Q171" i="42"/>
  <c r="R171" i="42" s="1"/>
  <c r="Q170" i="42"/>
  <c r="T170" i="42" s="1"/>
  <c r="Q169" i="42"/>
  <c r="T169" i="42" s="1"/>
  <c r="Q168" i="42"/>
  <c r="T168" i="42" s="1"/>
  <c r="Q167" i="42"/>
  <c r="R167" i="42" s="1"/>
  <c r="Q166" i="42"/>
  <c r="R166" i="42" s="1"/>
  <c r="Q165" i="42"/>
  <c r="T165" i="42" s="1"/>
  <c r="Q164" i="42"/>
  <c r="R164" i="42" s="1"/>
  <c r="Q163" i="42"/>
  <c r="T163" i="42" s="1"/>
  <c r="Q162" i="42"/>
  <c r="T162" i="42" s="1"/>
  <c r="Q161" i="42"/>
  <c r="T161" i="42" s="1"/>
  <c r="Q160" i="42"/>
  <c r="R160" i="42" s="1"/>
  <c r="Q159" i="42"/>
  <c r="R159" i="42" s="1"/>
  <c r="Q158" i="42"/>
  <c r="R158" i="42" s="1"/>
  <c r="Q157" i="42"/>
  <c r="R157" i="42" s="1"/>
  <c r="Q156" i="42"/>
  <c r="T156" i="42" s="1"/>
  <c r="Q155" i="42"/>
  <c r="T155" i="42" s="1"/>
  <c r="Q154" i="42"/>
  <c r="T154" i="42" s="1"/>
  <c r="Q153" i="42"/>
  <c r="R153" i="42" s="1"/>
  <c r="Q152" i="42"/>
  <c r="R152" i="42" s="1"/>
  <c r="Q151" i="42"/>
  <c r="S151" i="42" s="1"/>
  <c r="Q150" i="42"/>
  <c r="T150" i="42" s="1"/>
  <c r="Q149" i="42"/>
  <c r="T149" i="42" s="1"/>
  <c r="Q148" i="42"/>
  <c r="T148" i="42" s="1"/>
  <c r="Q147" i="42"/>
  <c r="T147" i="42" s="1"/>
  <c r="Q146" i="42"/>
  <c r="R146" i="42" s="1"/>
  <c r="Q145" i="42"/>
  <c r="R145" i="42" s="1"/>
  <c r="Q144" i="42"/>
  <c r="S144" i="42" s="1"/>
  <c r="Q143" i="42"/>
  <c r="R143" i="42" s="1"/>
  <c r="Q142" i="42"/>
  <c r="T142" i="42" s="1"/>
  <c r="Q141" i="42"/>
  <c r="T141" i="42" s="1"/>
  <c r="Q140" i="42"/>
  <c r="T140" i="42" s="1"/>
  <c r="Q139" i="42"/>
  <c r="R139" i="42" s="1"/>
  <c r="Q138" i="42"/>
  <c r="R138" i="42" s="1"/>
  <c r="Q137" i="42"/>
  <c r="S137" i="42" s="1"/>
  <c r="Q136" i="42"/>
  <c r="S136" i="42" s="1"/>
  <c r="Q135" i="42"/>
  <c r="T135" i="42" s="1"/>
  <c r="Q134" i="42"/>
  <c r="T134" i="42" s="1"/>
  <c r="Q133" i="42"/>
  <c r="T133" i="42" s="1"/>
  <c r="Q132" i="42"/>
  <c r="R132" i="42" s="1"/>
  <c r="Q131" i="42"/>
  <c r="R131" i="42" s="1"/>
  <c r="Q130" i="42"/>
  <c r="S130" i="42" s="1"/>
  <c r="Q129" i="42"/>
  <c r="S129" i="42" s="1"/>
  <c r="Q128" i="42"/>
  <c r="T128" i="42" s="1"/>
  <c r="Q127" i="42"/>
  <c r="T127" i="42" s="1"/>
  <c r="Q126" i="42"/>
  <c r="T126" i="42" s="1"/>
  <c r="Q125" i="42"/>
  <c r="R125" i="42" s="1"/>
  <c r="Q124" i="42"/>
  <c r="R124" i="42" s="1"/>
  <c r="Q123" i="42"/>
  <c r="T123" i="42" s="1"/>
  <c r="Q122" i="42"/>
  <c r="T122" i="42" s="1"/>
  <c r="Q121" i="42"/>
  <c r="T121" i="42" s="1"/>
  <c r="Q120" i="42"/>
  <c r="T120" i="42" s="1"/>
  <c r="Q119" i="42"/>
  <c r="T119" i="42" s="1"/>
  <c r="Q118" i="42"/>
  <c r="R118" i="42" s="1"/>
  <c r="Q117" i="42"/>
  <c r="R117" i="42" s="1"/>
  <c r="Q116" i="42"/>
  <c r="T116" i="42" s="1"/>
  <c r="Q115" i="42"/>
  <c r="S115" i="42" s="1"/>
  <c r="Q114" i="42"/>
  <c r="T114" i="42" s="1"/>
  <c r="Q113" i="42"/>
  <c r="T113" i="42" s="1"/>
  <c r="Q112" i="42"/>
  <c r="T112" i="42" s="1"/>
  <c r="Q111" i="42"/>
  <c r="R111" i="42" s="1"/>
  <c r="Q110" i="42"/>
  <c r="R110" i="42" s="1"/>
  <c r="Q109" i="42"/>
  <c r="R109" i="42" s="1"/>
  <c r="Q108" i="42"/>
  <c r="T108" i="42" s="1"/>
  <c r="Q107" i="42"/>
  <c r="T107" i="42" s="1"/>
  <c r="Q106" i="42"/>
  <c r="T106" i="42" s="1"/>
  <c r="Q105" i="42"/>
  <c r="T105" i="42" s="1"/>
  <c r="Q104" i="42"/>
  <c r="R104" i="42" s="1"/>
  <c r="Q103" i="42"/>
  <c r="R103" i="42" s="1"/>
  <c r="Q102" i="42"/>
  <c r="T102" i="42" s="1"/>
  <c r="Q101" i="42"/>
  <c r="T101" i="42" s="1"/>
  <c r="Q99" i="42"/>
  <c r="T99" i="42" s="1"/>
  <c r="Q98" i="42"/>
  <c r="T98" i="42" s="1"/>
  <c r="Q97" i="42"/>
  <c r="R97" i="42" s="1"/>
  <c r="Q96" i="42"/>
  <c r="R96" i="42" s="1"/>
  <c r="Q95" i="42"/>
  <c r="R95" i="42" s="1"/>
  <c r="Q94" i="42"/>
  <c r="T94" i="42" s="1"/>
  <c r="Q93" i="42"/>
  <c r="T93" i="42" s="1"/>
  <c r="Q92" i="42"/>
  <c r="T92" i="42" s="1"/>
  <c r="Q91" i="42"/>
  <c r="T91" i="42" s="1"/>
  <c r="Q90" i="42"/>
  <c r="R90" i="42" s="1"/>
  <c r="Q89" i="42"/>
  <c r="R89" i="42" s="1"/>
  <c r="Q88" i="42"/>
  <c r="T88" i="42" s="1"/>
  <c r="Q87" i="42"/>
  <c r="S87" i="42" s="1"/>
  <c r="Q86" i="42"/>
  <c r="T86" i="42" s="1"/>
  <c r="Q85" i="42"/>
  <c r="T85" i="42" s="1"/>
  <c r="Q84" i="42"/>
  <c r="T84" i="42" s="1"/>
  <c r="Q83" i="42"/>
  <c r="R83" i="42" s="1"/>
  <c r="Q82" i="42"/>
  <c r="R82" i="42" s="1"/>
  <c r="Q81" i="42"/>
  <c r="S81" i="42" s="1"/>
  <c r="Q80" i="42"/>
  <c r="R80" i="42" s="1"/>
  <c r="Q79" i="42"/>
  <c r="T79" i="42" s="1"/>
  <c r="Q78" i="42"/>
  <c r="T78" i="42" s="1"/>
  <c r="Q77" i="42"/>
  <c r="T77" i="42" s="1"/>
  <c r="Q76" i="42"/>
  <c r="R76" i="42" s="1"/>
  <c r="Q75" i="42"/>
  <c r="R75" i="42" s="1"/>
  <c r="Q74" i="42"/>
  <c r="R74" i="42" s="1"/>
  <c r="Q73" i="42"/>
  <c r="R73" i="42" s="1"/>
  <c r="Q72" i="42"/>
  <c r="T72" i="42" s="1"/>
  <c r="Q71" i="42"/>
  <c r="T71" i="42" s="1"/>
  <c r="Q70" i="42"/>
  <c r="T70" i="42" s="1"/>
  <c r="Q69" i="42"/>
  <c r="R69" i="42" s="1"/>
  <c r="Q68" i="42"/>
  <c r="R68" i="42" s="1"/>
  <c r="Q67" i="42"/>
  <c r="R67" i="42" s="1"/>
  <c r="Q66" i="42"/>
  <c r="T66" i="42" s="1"/>
  <c r="Q65" i="42"/>
  <c r="T65" i="42" s="1"/>
  <c r="Q64" i="42"/>
  <c r="T64" i="42" s="1"/>
  <c r="Q63" i="42"/>
  <c r="T63" i="42" s="1"/>
  <c r="Q62" i="42"/>
  <c r="R62" i="42" s="1"/>
  <c r="Q61" i="42"/>
  <c r="R61" i="42" s="1"/>
  <c r="Q60" i="42"/>
  <c r="R60" i="42" s="1"/>
  <c r="Q59" i="42"/>
  <c r="T59" i="42" s="1"/>
  <c r="Q58" i="42"/>
  <c r="T58" i="42" s="1"/>
  <c r="Q57" i="42"/>
  <c r="T57" i="42" s="1"/>
  <c r="Q56" i="42"/>
  <c r="T56" i="42" s="1"/>
  <c r="Q55" i="42"/>
  <c r="R55" i="42" s="1"/>
  <c r="Q54" i="42"/>
  <c r="R54" i="42" s="1"/>
  <c r="Q53" i="42"/>
  <c r="T53" i="42" s="1"/>
  <c r="Q52" i="42"/>
  <c r="S52" i="42" s="1"/>
  <c r="Q51" i="42"/>
  <c r="T51" i="42" s="1"/>
  <c r="Q50" i="42"/>
  <c r="T50" i="42" s="1"/>
  <c r="Q49" i="42"/>
  <c r="T49" i="42" s="1"/>
  <c r="Q48" i="42"/>
  <c r="R48" i="42" s="1"/>
  <c r="Q47" i="42"/>
  <c r="R47" i="42" s="1"/>
  <c r="Q46" i="42"/>
  <c r="T46" i="42" s="1"/>
  <c r="Q45" i="42"/>
  <c r="S45" i="42" s="1"/>
  <c r="Q44" i="42"/>
  <c r="T44" i="42" s="1"/>
  <c r="Q43" i="42"/>
  <c r="T43" i="42" s="1"/>
  <c r="Q42" i="42"/>
  <c r="T42" i="42" s="1"/>
  <c r="Q41" i="42"/>
  <c r="R41" i="42" s="1"/>
  <c r="Q40" i="42"/>
  <c r="R40" i="42" s="1"/>
  <c r="Q39" i="42"/>
  <c r="S39" i="42" s="1"/>
  <c r="Q38" i="42"/>
  <c r="S38" i="42" s="1"/>
  <c r="Q37" i="42"/>
  <c r="T37" i="42" s="1"/>
  <c r="Q36" i="42"/>
  <c r="T36" i="42" s="1"/>
  <c r="Q35" i="42"/>
  <c r="T35" i="42" s="1"/>
  <c r="Q34" i="42"/>
  <c r="R34" i="42" s="1"/>
  <c r="Q33" i="42"/>
  <c r="R33" i="42" s="1"/>
  <c r="Q32" i="42"/>
  <c r="S32" i="42" s="1"/>
  <c r="Q31" i="42"/>
  <c r="R31" i="42" s="1"/>
  <c r="Q30" i="42"/>
  <c r="T30" i="42" s="1"/>
  <c r="Q29" i="42"/>
  <c r="T29" i="42" s="1"/>
  <c r="Q28" i="42"/>
  <c r="T28" i="42" s="1"/>
  <c r="Q27" i="42"/>
  <c r="R27" i="42" s="1"/>
  <c r="Q26" i="42"/>
  <c r="R26" i="42" s="1"/>
  <c r="Q25" i="42"/>
  <c r="S25" i="42" s="1"/>
  <c r="Q24" i="42"/>
  <c r="R24" i="42" s="1"/>
  <c r="Q23" i="42"/>
  <c r="T23" i="42" s="1"/>
  <c r="Q22" i="42"/>
  <c r="T22" i="42" s="1"/>
  <c r="Q21" i="42"/>
  <c r="T21" i="42" s="1"/>
  <c r="Q20" i="42"/>
  <c r="R20" i="42" s="1"/>
  <c r="Q19" i="42"/>
  <c r="R19" i="42" s="1"/>
  <c r="Q18" i="42"/>
  <c r="R18" i="42" s="1"/>
  <c r="Q17" i="42"/>
  <c r="R17" i="42" s="1"/>
  <c r="Q16" i="42"/>
  <c r="T16" i="42" s="1"/>
  <c r="Q15" i="42"/>
  <c r="T15" i="42" s="1"/>
  <c r="Q14" i="42"/>
  <c r="T14" i="42" s="1"/>
  <c r="Q13" i="42"/>
  <c r="R13" i="42" s="1"/>
  <c r="Q12" i="42"/>
  <c r="R12" i="42" s="1"/>
  <c r="Q11" i="42"/>
  <c r="T11" i="42" s="1"/>
  <c r="Q10" i="42"/>
  <c r="T10" i="42" s="1"/>
  <c r="Q9" i="42"/>
  <c r="T9" i="42" s="1"/>
  <c r="Q8" i="42"/>
  <c r="T8" i="42" s="1"/>
  <c r="S7" i="42"/>
  <c r="R7" i="42"/>
  <c r="Q6" i="42"/>
  <c r="T6" i="42" s="1"/>
  <c r="Q5" i="42"/>
  <c r="T5" i="42" s="1"/>
  <c r="Q4" i="42"/>
  <c r="T4" i="42" s="1"/>
  <c r="Q3" i="42"/>
  <c r="T3" i="42" s="1"/>
  <c r="Q2" i="42"/>
  <c r="R2" i="42" s="1"/>
  <c r="Q213" i="40"/>
  <c r="R213" i="40" s="1"/>
  <c r="Q214" i="40"/>
  <c r="R214" i="40" s="1"/>
  <c r="AD14" i="30"/>
  <c r="AD20" i="30" s="1"/>
  <c r="O3" i="30"/>
  <c r="O4" i="30"/>
  <c r="AH2" i="30"/>
  <c r="AK2" i="30" s="1"/>
  <c r="S2" i="30"/>
  <c r="Q2" i="30"/>
  <c r="Q3" i="30"/>
  <c r="Q4" i="30"/>
  <c r="V2" i="30"/>
  <c r="Y2" i="30"/>
  <c r="AB2" i="30"/>
  <c r="AD2" i="30"/>
  <c r="S3" i="30"/>
  <c r="V3" i="30"/>
  <c r="Y3" i="30"/>
  <c r="AB3" i="30"/>
  <c r="AD3" i="30"/>
  <c r="S4" i="30"/>
  <c r="V4" i="30"/>
  <c r="Y4" i="30"/>
  <c r="AB4" i="30"/>
  <c r="AD4" i="30"/>
  <c r="AF2" i="30"/>
  <c r="AF3" i="30"/>
  <c r="AF4" i="30"/>
  <c r="AH3" i="30"/>
  <c r="AI3" i="30" s="1"/>
  <c r="AH4" i="30"/>
  <c r="AJ4" i="30" s="1"/>
  <c r="O2" i="30"/>
  <c r="Q212" i="40"/>
  <c r="R212" i="40" s="1"/>
  <c r="Q211" i="40"/>
  <c r="T211" i="40" s="1"/>
  <c r="Q210" i="40"/>
  <c r="T210" i="40" s="1"/>
  <c r="Q209" i="40"/>
  <c r="T209" i="40" s="1"/>
  <c r="Q208" i="40"/>
  <c r="T208" i="40" s="1"/>
  <c r="Q207" i="40"/>
  <c r="T207" i="40" s="1"/>
  <c r="Q206" i="40"/>
  <c r="R206" i="40" s="1"/>
  <c r="Q205" i="40"/>
  <c r="T205" i="40" s="1"/>
  <c r="Q204" i="40"/>
  <c r="T204" i="40" s="1"/>
  <c r="Q203" i="40"/>
  <c r="T203" i="40" s="1"/>
  <c r="Q202" i="40"/>
  <c r="T202" i="40" s="1"/>
  <c r="Q201" i="40"/>
  <c r="T201" i="40" s="1"/>
  <c r="Q200" i="40"/>
  <c r="T200" i="40" s="1"/>
  <c r="Q199" i="40"/>
  <c r="R199" i="40" s="1"/>
  <c r="Q198" i="40"/>
  <c r="T198" i="40" s="1"/>
  <c r="Q197" i="40"/>
  <c r="T197" i="40" s="1"/>
  <c r="Q196" i="40"/>
  <c r="T196" i="40" s="1"/>
  <c r="Q195" i="40"/>
  <c r="T195" i="40" s="1"/>
  <c r="Q194" i="40"/>
  <c r="T194" i="40" s="1"/>
  <c r="Q193" i="40"/>
  <c r="T193" i="40" s="1"/>
  <c r="Q192" i="40"/>
  <c r="R192" i="40" s="1"/>
  <c r="Q191" i="40"/>
  <c r="T191" i="40" s="1"/>
  <c r="Q190" i="40"/>
  <c r="T190" i="40" s="1"/>
  <c r="Q189" i="40"/>
  <c r="T189" i="40" s="1"/>
  <c r="Q188" i="40"/>
  <c r="T188" i="40" s="1"/>
  <c r="Q187" i="40"/>
  <c r="T187" i="40" s="1"/>
  <c r="Q186" i="40"/>
  <c r="T186" i="40" s="1"/>
  <c r="Q185" i="40"/>
  <c r="R185" i="40" s="1"/>
  <c r="Q184" i="40"/>
  <c r="T184" i="40" s="1"/>
  <c r="Q183" i="40"/>
  <c r="T183" i="40" s="1"/>
  <c r="Q182" i="40"/>
  <c r="T182" i="40" s="1"/>
  <c r="Q181" i="40"/>
  <c r="T181" i="40" s="1"/>
  <c r="Q180" i="40"/>
  <c r="T180" i="40" s="1"/>
  <c r="Q179" i="40"/>
  <c r="T179" i="40" s="1"/>
  <c r="Q178" i="40"/>
  <c r="R178" i="40" s="1"/>
  <c r="Q177" i="40"/>
  <c r="T177" i="40" s="1"/>
  <c r="Q176" i="40"/>
  <c r="T176" i="40" s="1"/>
  <c r="Q175" i="40"/>
  <c r="T175" i="40" s="1"/>
  <c r="Q174" i="40"/>
  <c r="T174" i="40" s="1"/>
  <c r="Q173" i="40"/>
  <c r="T173" i="40" s="1"/>
  <c r="Q172" i="40"/>
  <c r="T172" i="40" s="1"/>
  <c r="Q171" i="40"/>
  <c r="R171" i="40" s="1"/>
  <c r="Q170" i="40"/>
  <c r="T170" i="40" s="1"/>
  <c r="Q169" i="40"/>
  <c r="T169" i="40" s="1"/>
  <c r="Q168" i="40"/>
  <c r="T168" i="40" s="1"/>
  <c r="Q167" i="40"/>
  <c r="T167" i="40" s="1"/>
  <c r="Q166" i="40"/>
  <c r="T166" i="40" s="1"/>
  <c r="Q165" i="40"/>
  <c r="T165" i="40" s="1"/>
  <c r="Q164" i="40"/>
  <c r="R164" i="40" s="1"/>
  <c r="Q163" i="40"/>
  <c r="T163" i="40" s="1"/>
  <c r="Q162" i="40"/>
  <c r="T162" i="40" s="1"/>
  <c r="Q161" i="40"/>
  <c r="T161" i="40" s="1"/>
  <c r="Q160" i="40"/>
  <c r="T160" i="40" s="1"/>
  <c r="Q159" i="40"/>
  <c r="T159" i="40" s="1"/>
  <c r="Q158" i="40"/>
  <c r="T158" i="40" s="1"/>
  <c r="Q157" i="40"/>
  <c r="R157" i="40" s="1"/>
  <c r="Q156" i="40"/>
  <c r="T156" i="40" s="1"/>
  <c r="Q155" i="40"/>
  <c r="T155" i="40" s="1"/>
  <c r="Q154" i="40"/>
  <c r="T154" i="40" s="1"/>
  <c r="Q153" i="40"/>
  <c r="T153" i="40" s="1"/>
  <c r="Q152" i="40"/>
  <c r="T152" i="40" s="1"/>
  <c r="Q151" i="40"/>
  <c r="T151" i="40" s="1"/>
  <c r="Q150" i="40"/>
  <c r="R150" i="40" s="1"/>
  <c r="Q149" i="40"/>
  <c r="T149" i="40" s="1"/>
  <c r="Q148" i="40"/>
  <c r="T148" i="40" s="1"/>
  <c r="Q147" i="40"/>
  <c r="T147" i="40" s="1"/>
  <c r="Q146" i="40"/>
  <c r="T146" i="40" s="1"/>
  <c r="Q145" i="40"/>
  <c r="T145" i="40" s="1"/>
  <c r="Q144" i="40"/>
  <c r="T144" i="40" s="1"/>
  <c r="Q143" i="40"/>
  <c r="R143" i="40" s="1"/>
  <c r="Q142" i="40"/>
  <c r="T142" i="40" s="1"/>
  <c r="Q141" i="40"/>
  <c r="T141" i="40" s="1"/>
  <c r="Q140" i="40"/>
  <c r="T140" i="40" s="1"/>
  <c r="Q139" i="40"/>
  <c r="T139" i="40" s="1"/>
  <c r="Q138" i="40"/>
  <c r="T138" i="40" s="1"/>
  <c r="Q137" i="40"/>
  <c r="T137" i="40" s="1"/>
  <c r="Q136" i="40"/>
  <c r="R136" i="40" s="1"/>
  <c r="Q135" i="40"/>
  <c r="T135" i="40" s="1"/>
  <c r="Q134" i="40"/>
  <c r="T134" i="40" s="1"/>
  <c r="Q133" i="40"/>
  <c r="T133" i="40" s="1"/>
  <c r="Q132" i="40"/>
  <c r="T132" i="40" s="1"/>
  <c r="Q131" i="40"/>
  <c r="T131" i="40" s="1"/>
  <c r="Q130" i="40"/>
  <c r="T130" i="40" s="1"/>
  <c r="Q129" i="40"/>
  <c r="R129" i="40" s="1"/>
  <c r="Q128" i="40"/>
  <c r="T128" i="40" s="1"/>
  <c r="Q127" i="40"/>
  <c r="T127" i="40" s="1"/>
  <c r="Q126" i="40"/>
  <c r="T126" i="40" s="1"/>
  <c r="Q125" i="40"/>
  <c r="T125" i="40" s="1"/>
  <c r="Q124" i="40"/>
  <c r="T124" i="40" s="1"/>
  <c r="Q123" i="40"/>
  <c r="T123" i="40" s="1"/>
  <c r="Q122" i="40"/>
  <c r="R122" i="40" s="1"/>
  <c r="Q121" i="40"/>
  <c r="T121" i="40" s="1"/>
  <c r="Q120" i="40"/>
  <c r="T120" i="40" s="1"/>
  <c r="Q119" i="40"/>
  <c r="T119" i="40" s="1"/>
  <c r="Q118" i="40"/>
  <c r="T118" i="40" s="1"/>
  <c r="Q117" i="40"/>
  <c r="T117" i="40" s="1"/>
  <c r="Q116" i="40"/>
  <c r="T116" i="40" s="1"/>
  <c r="Q115" i="40"/>
  <c r="R115" i="40" s="1"/>
  <c r="Q114" i="40"/>
  <c r="T114" i="40" s="1"/>
  <c r="Q113" i="40"/>
  <c r="T113" i="40" s="1"/>
  <c r="Q112" i="40"/>
  <c r="T112" i="40" s="1"/>
  <c r="Q111" i="40"/>
  <c r="T111" i="40" s="1"/>
  <c r="Q110" i="40"/>
  <c r="T110" i="40" s="1"/>
  <c r="Q109" i="40"/>
  <c r="T109" i="40" s="1"/>
  <c r="Q108" i="40"/>
  <c r="R108" i="40" s="1"/>
  <c r="Q107" i="40"/>
  <c r="T107" i="40" s="1"/>
  <c r="Q106" i="40"/>
  <c r="T106" i="40" s="1"/>
  <c r="Q105" i="40"/>
  <c r="T105" i="40" s="1"/>
  <c r="Q104" i="40"/>
  <c r="T104" i="40" s="1"/>
  <c r="Q103" i="40"/>
  <c r="T103" i="40" s="1"/>
  <c r="Q102" i="40"/>
  <c r="T102" i="40" s="1"/>
  <c r="Q101" i="40"/>
  <c r="R101" i="40" s="1"/>
  <c r="Q100" i="40"/>
  <c r="T100" i="40" s="1"/>
  <c r="Q99" i="40"/>
  <c r="T99" i="40" s="1"/>
  <c r="Q98" i="40"/>
  <c r="T98" i="40" s="1"/>
  <c r="Q97" i="40"/>
  <c r="T97" i="40" s="1"/>
  <c r="Q96" i="40"/>
  <c r="T96" i="40" s="1"/>
  <c r="Q95" i="40"/>
  <c r="T95" i="40" s="1"/>
  <c r="Q94" i="40"/>
  <c r="R94" i="40" s="1"/>
  <c r="Q93" i="40"/>
  <c r="T93" i="40" s="1"/>
  <c r="Q92" i="40"/>
  <c r="T92" i="40" s="1"/>
  <c r="Q91" i="40"/>
  <c r="T91" i="40" s="1"/>
  <c r="Q90" i="40"/>
  <c r="T90" i="40" s="1"/>
  <c r="Q89" i="40"/>
  <c r="T89" i="40" s="1"/>
  <c r="Q88" i="40"/>
  <c r="T88" i="40" s="1"/>
  <c r="Q87" i="40"/>
  <c r="R87" i="40" s="1"/>
  <c r="Q86" i="40"/>
  <c r="T86" i="40" s="1"/>
  <c r="Q85" i="40"/>
  <c r="T85" i="40" s="1"/>
  <c r="Q84" i="40"/>
  <c r="T84" i="40" s="1"/>
  <c r="Q83" i="40"/>
  <c r="T83" i="40" s="1"/>
  <c r="Q82" i="40"/>
  <c r="T82" i="40" s="1"/>
  <c r="Q81" i="40"/>
  <c r="T81" i="40" s="1"/>
  <c r="Q80" i="40"/>
  <c r="R80" i="40" s="1"/>
  <c r="Q79" i="40"/>
  <c r="T79" i="40" s="1"/>
  <c r="Q78" i="40"/>
  <c r="T78" i="40" s="1"/>
  <c r="Q77" i="40"/>
  <c r="T77" i="40" s="1"/>
  <c r="Q76" i="40"/>
  <c r="T76" i="40" s="1"/>
  <c r="Q75" i="40"/>
  <c r="T75" i="40" s="1"/>
  <c r="Q74" i="40"/>
  <c r="T74" i="40" s="1"/>
  <c r="Q73" i="40"/>
  <c r="R73" i="40" s="1"/>
  <c r="Q72" i="40"/>
  <c r="T72" i="40" s="1"/>
  <c r="Q71" i="40"/>
  <c r="T71" i="40" s="1"/>
  <c r="Q70" i="40"/>
  <c r="T70" i="40" s="1"/>
  <c r="Q69" i="40"/>
  <c r="T69" i="40" s="1"/>
  <c r="Q68" i="40"/>
  <c r="T68" i="40" s="1"/>
  <c r="Q67" i="40"/>
  <c r="T67" i="40" s="1"/>
  <c r="Q66" i="40"/>
  <c r="R66" i="40" s="1"/>
  <c r="Q65" i="40"/>
  <c r="T65" i="40" s="1"/>
  <c r="Q64" i="40"/>
  <c r="T64" i="40" s="1"/>
  <c r="Q63" i="40"/>
  <c r="T63" i="40" s="1"/>
  <c r="Q62" i="40"/>
  <c r="T62" i="40" s="1"/>
  <c r="Q61" i="40"/>
  <c r="T61" i="40" s="1"/>
  <c r="Q60" i="40"/>
  <c r="T60" i="40" s="1"/>
  <c r="Q59" i="40"/>
  <c r="R59" i="40" s="1"/>
  <c r="Q58" i="40"/>
  <c r="T58" i="40" s="1"/>
  <c r="Q57" i="40"/>
  <c r="T57" i="40" s="1"/>
  <c r="Q56" i="40"/>
  <c r="T56" i="40" s="1"/>
  <c r="Q55" i="40"/>
  <c r="T55" i="40" s="1"/>
  <c r="Q54" i="40"/>
  <c r="T54" i="40" s="1"/>
  <c r="Q53" i="40"/>
  <c r="T53" i="40" s="1"/>
  <c r="Q52" i="40"/>
  <c r="R52" i="40" s="1"/>
  <c r="Q51" i="40"/>
  <c r="T51" i="40" s="1"/>
  <c r="Q50" i="40"/>
  <c r="T50" i="40" s="1"/>
  <c r="Q49" i="40"/>
  <c r="T49" i="40" s="1"/>
  <c r="Q48" i="40"/>
  <c r="T48" i="40" s="1"/>
  <c r="Q47" i="40"/>
  <c r="T47" i="40" s="1"/>
  <c r="Q46" i="40"/>
  <c r="T46" i="40" s="1"/>
  <c r="Q45" i="40"/>
  <c r="R45" i="40" s="1"/>
  <c r="Q44" i="40"/>
  <c r="T44" i="40" s="1"/>
  <c r="Q43" i="40"/>
  <c r="T43" i="40" s="1"/>
  <c r="Q42" i="40"/>
  <c r="T42" i="40" s="1"/>
  <c r="Q41" i="40"/>
  <c r="T41" i="40" s="1"/>
  <c r="Q40" i="40"/>
  <c r="T40" i="40" s="1"/>
  <c r="Q39" i="40"/>
  <c r="T39" i="40" s="1"/>
  <c r="Q38" i="40"/>
  <c r="R38" i="40" s="1"/>
  <c r="Q37" i="40"/>
  <c r="T37" i="40" s="1"/>
  <c r="Q36" i="40"/>
  <c r="T36" i="40" s="1"/>
  <c r="Q35" i="40"/>
  <c r="T35" i="40" s="1"/>
  <c r="Q34" i="40"/>
  <c r="T34" i="40" s="1"/>
  <c r="Q33" i="40"/>
  <c r="T33" i="40" s="1"/>
  <c r="Q32" i="40"/>
  <c r="T32" i="40" s="1"/>
  <c r="Q31" i="40"/>
  <c r="R31" i="40" s="1"/>
  <c r="Q30" i="40"/>
  <c r="T30" i="40" s="1"/>
  <c r="Q29" i="40"/>
  <c r="T29" i="40" s="1"/>
  <c r="Q28" i="40"/>
  <c r="T28" i="40" s="1"/>
  <c r="Q27" i="40"/>
  <c r="T27" i="40" s="1"/>
  <c r="Q26" i="40"/>
  <c r="T26" i="40" s="1"/>
  <c r="Q25" i="40"/>
  <c r="T25" i="40" s="1"/>
  <c r="Q24" i="40"/>
  <c r="R24" i="40" s="1"/>
  <c r="Q23" i="40"/>
  <c r="T23" i="40" s="1"/>
  <c r="Q22" i="40"/>
  <c r="T22" i="40" s="1"/>
  <c r="Q21" i="40"/>
  <c r="T21" i="40" s="1"/>
  <c r="Q20" i="40"/>
  <c r="T20" i="40" s="1"/>
  <c r="Q19" i="40"/>
  <c r="T19" i="40" s="1"/>
  <c r="Q18" i="40"/>
  <c r="T18" i="40" s="1"/>
  <c r="Q17" i="40"/>
  <c r="R17" i="40" s="1"/>
  <c r="Q16" i="40"/>
  <c r="T16" i="40" s="1"/>
  <c r="Q15" i="40"/>
  <c r="T15" i="40" s="1"/>
  <c r="Q14" i="40"/>
  <c r="T14" i="40" s="1"/>
  <c r="Q13" i="40"/>
  <c r="T13" i="40" s="1"/>
  <c r="Q12" i="40"/>
  <c r="T12" i="40" s="1"/>
  <c r="Q11" i="40"/>
  <c r="T11" i="40" s="1"/>
  <c r="Q10" i="40"/>
  <c r="R10" i="40" s="1"/>
  <c r="Q9" i="40"/>
  <c r="T9" i="40" s="1"/>
  <c r="Q8" i="40"/>
  <c r="T8" i="40" s="1"/>
  <c r="S7" i="40"/>
  <c r="R7" i="40"/>
  <c r="Q6" i="40"/>
  <c r="R6" i="40" s="1"/>
  <c r="Q5" i="40"/>
  <c r="T5" i="40" s="1"/>
  <c r="Q4" i="40"/>
  <c r="T4" i="40" s="1"/>
  <c r="Q3" i="40"/>
  <c r="T3" i="40" s="1"/>
  <c r="Q2" i="40"/>
  <c r="T2" i="40" s="1"/>
  <c r="AD32" i="30"/>
  <c r="AB32" i="30"/>
  <c r="Y32" i="30"/>
  <c r="V32" i="30"/>
  <c r="S32" i="30"/>
  <c r="Q32" i="30"/>
  <c r="O32" i="30"/>
  <c r="E20" i="30"/>
  <c r="F20" i="30"/>
  <c r="G20" i="30"/>
  <c r="H20" i="30"/>
  <c r="I20" i="30"/>
  <c r="J20" i="30"/>
  <c r="K20" i="30"/>
  <c r="L20" i="30"/>
  <c r="M20" i="30"/>
  <c r="N20" i="30"/>
  <c r="P20" i="30"/>
  <c r="R20" i="30"/>
  <c r="T20" i="30"/>
  <c r="U20" i="30"/>
  <c r="W20" i="30"/>
  <c r="X20" i="30"/>
  <c r="Z20" i="30"/>
  <c r="AA20" i="30"/>
  <c r="AC20" i="30"/>
  <c r="AG20" i="30"/>
  <c r="D20" i="30"/>
  <c r="Y17" i="30"/>
  <c r="Q15" i="30"/>
  <c r="Q6" i="30"/>
  <c r="Q7" i="30"/>
  <c r="Q8" i="30"/>
  <c r="Q9" i="30"/>
  <c r="Q10" i="30"/>
  <c r="Q11" i="30"/>
  <c r="Q12" i="30"/>
  <c r="Q13" i="30"/>
  <c r="Q14" i="30"/>
  <c r="Q20" i="30" s="1"/>
  <c r="Q16" i="30"/>
  <c r="Q17" i="30"/>
  <c r="Q18" i="30"/>
  <c r="Q19" i="30"/>
  <c r="Q21" i="30"/>
  <c r="Q22" i="30"/>
  <c r="Q23" i="30"/>
  <c r="Q24" i="30"/>
  <c r="Q25" i="30"/>
  <c r="Q26" i="30"/>
  <c r="Q27" i="30"/>
  <c r="Q28" i="30"/>
  <c r="Q29" i="30"/>
  <c r="Q31" i="30"/>
  <c r="Q33" i="30"/>
  <c r="Q34" i="30"/>
  <c r="Q35" i="30"/>
  <c r="Q30" i="30"/>
  <c r="Q36" i="30"/>
  <c r="Q37" i="30"/>
  <c r="Q38" i="30"/>
  <c r="Q39" i="30"/>
  <c r="Q5" i="30"/>
  <c r="Q211" i="39"/>
  <c r="T211" i="39" s="1"/>
  <c r="Q208" i="39"/>
  <c r="R208" i="39" s="1"/>
  <c r="Q209" i="39"/>
  <c r="R209" i="39" s="1"/>
  <c r="Q210" i="39"/>
  <c r="R210" i="39" s="1"/>
  <c r="Q207" i="39"/>
  <c r="T207" i="39" s="1"/>
  <c r="Q206" i="39"/>
  <c r="T206" i="39" s="1"/>
  <c r="Q205" i="39"/>
  <c r="T205" i="39" s="1"/>
  <c r="Q204" i="39"/>
  <c r="T204" i="39" s="1"/>
  <c r="Q203" i="39"/>
  <c r="T203" i="39" s="1"/>
  <c r="Q202" i="39"/>
  <c r="R202" i="39" s="1"/>
  <c r="Q201" i="39"/>
  <c r="R201" i="39" s="1"/>
  <c r="Q200" i="39"/>
  <c r="T200" i="39" s="1"/>
  <c r="Q199" i="39"/>
  <c r="T199" i="39" s="1"/>
  <c r="Q198" i="39"/>
  <c r="T198" i="39" s="1"/>
  <c r="Q197" i="39"/>
  <c r="T197" i="39" s="1"/>
  <c r="Q196" i="39"/>
  <c r="T196" i="39" s="1"/>
  <c r="Q195" i="39"/>
  <c r="R195" i="39" s="1"/>
  <c r="Q194" i="39"/>
  <c r="R194" i="39" s="1"/>
  <c r="Q193" i="39"/>
  <c r="T193" i="39" s="1"/>
  <c r="Q192" i="39"/>
  <c r="T192" i="39" s="1"/>
  <c r="Q191" i="39"/>
  <c r="T191" i="39" s="1"/>
  <c r="Q190" i="39"/>
  <c r="T190" i="39" s="1"/>
  <c r="Q189" i="39"/>
  <c r="T189" i="39" s="1"/>
  <c r="Q188" i="39"/>
  <c r="R188" i="39" s="1"/>
  <c r="Q187" i="39"/>
  <c r="R187" i="39" s="1"/>
  <c r="Q186" i="39"/>
  <c r="T186" i="39" s="1"/>
  <c r="Q185" i="39"/>
  <c r="T185" i="39" s="1"/>
  <c r="Q184" i="39"/>
  <c r="T184" i="39" s="1"/>
  <c r="Q183" i="39"/>
  <c r="T183" i="39" s="1"/>
  <c r="Q182" i="39"/>
  <c r="T182" i="39" s="1"/>
  <c r="Q181" i="39"/>
  <c r="R181" i="39" s="1"/>
  <c r="Q180" i="39"/>
  <c r="R180" i="39" s="1"/>
  <c r="Q179" i="39"/>
  <c r="T179" i="39" s="1"/>
  <c r="Q178" i="39"/>
  <c r="T178" i="39" s="1"/>
  <c r="Q177" i="39"/>
  <c r="T177" i="39" s="1"/>
  <c r="Q176" i="39"/>
  <c r="T176" i="39" s="1"/>
  <c r="Q175" i="39"/>
  <c r="T175" i="39" s="1"/>
  <c r="Q174" i="39"/>
  <c r="R174" i="39" s="1"/>
  <c r="Q173" i="39"/>
  <c r="R173" i="39" s="1"/>
  <c r="Q172" i="39"/>
  <c r="T172" i="39" s="1"/>
  <c r="Q171" i="39"/>
  <c r="T171" i="39" s="1"/>
  <c r="Q170" i="39"/>
  <c r="T170" i="39" s="1"/>
  <c r="Q169" i="39"/>
  <c r="T169" i="39" s="1"/>
  <c r="Q168" i="39"/>
  <c r="T168" i="39" s="1"/>
  <c r="Q167" i="39"/>
  <c r="T167" i="39" s="1"/>
  <c r="Q166" i="39"/>
  <c r="R166" i="39" s="1"/>
  <c r="Q165" i="39"/>
  <c r="T165" i="39" s="1"/>
  <c r="Q164" i="39"/>
  <c r="T164" i="39" s="1"/>
  <c r="Q163" i="39"/>
  <c r="T163" i="39" s="1"/>
  <c r="Q162" i="39"/>
  <c r="T162" i="39" s="1"/>
  <c r="Q161" i="39"/>
  <c r="T161" i="39" s="1"/>
  <c r="Q160" i="39"/>
  <c r="T160" i="39" s="1"/>
  <c r="Q159" i="39"/>
  <c r="R159" i="39" s="1"/>
  <c r="Q158" i="39"/>
  <c r="T158" i="39" s="1"/>
  <c r="Q157" i="39"/>
  <c r="T157" i="39" s="1"/>
  <c r="Q156" i="39"/>
  <c r="T156" i="39" s="1"/>
  <c r="Q155" i="39"/>
  <c r="T155" i="39" s="1"/>
  <c r="Q154" i="39"/>
  <c r="T154" i="39" s="1"/>
  <c r="Q153" i="39"/>
  <c r="T153" i="39" s="1"/>
  <c r="Q152" i="39"/>
  <c r="R152" i="39" s="1"/>
  <c r="Q151" i="39"/>
  <c r="T151" i="39" s="1"/>
  <c r="Q150" i="39"/>
  <c r="T150" i="39" s="1"/>
  <c r="Q149" i="39"/>
  <c r="T149" i="39" s="1"/>
  <c r="Q148" i="39"/>
  <c r="T148" i="39" s="1"/>
  <c r="Q147" i="39"/>
  <c r="T147" i="39" s="1"/>
  <c r="Q146" i="39"/>
  <c r="T146" i="39" s="1"/>
  <c r="Q145" i="39"/>
  <c r="R145" i="39" s="1"/>
  <c r="Q144" i="39"/>
  <c r="T144" i="39" s="1"/>
  <c r="Q143" i="39"/>
  <c r="T143" i="39" s="1"/>
  <c r="Q142" i="39"/>
  <c r="T142" i="39" s="1"/>
  <c r="Q141" i="39"/>
  <c r="T141" i="39" s="1"/>
  <c r="Q140" i="39"/>
  <c r="T140" i="39" s="1"/>
  <c r="Q139" i="39"/>
  <c r="T139" i="39" s="1"/>
  <c r="Q138" i="39"/>
  <c r="R138" i="39" s="1"/>
  <c r="Q137" i="39"/>
  <c r="T137" i="39" s="1"/>
  <c r="Q136" i="39"/>
  <c r="T136" i="39" s="1"/>
  <c r="Q135" i="39"/>
  <c r="T135" i="39" s="1"/>
  <c r="Q134" i="39"/>
  <c r="R134" i="39" s="1"/>
  <c r="Q133" i="39"/>
  <c r="T133" i="39" s="1"/>
  <c r="Q132" i="39"/>
  <c r="T132" i="39" s="1"/>
  <c r="Q131" i="39"/>
  <c r="R131" i="39" s="1"/>
  <c r="Q130" i="39"/>
  <c r="T130" i="39" s="1"/>
  <c r="Q129" i="39"/>
  <c r="T129" i="39" s="1"/>
  <c r="Q128" i="39"/>
  <c r="T128" i="39" s="1"/>
  <c r="Q127" i="39"/>
  <c r="R127" i="39" s="1"/>
  <c r="Q126" i="39"/>
  <c r="T126" i="39" s="1"/>
  <c r="Q125" i="39"/>
  <c r="T125" i="39" s="1"/>
  <c r="Q124" i="39"/>
  <c r="R124" i="39" s="1"/>
  <c r="Q123" i="39"/>
  <c r="T123" i="39" s="1"/>
  <c r="Q122" i="39"/>
  <c r="T122" i="39" s="1"/>
  <c r="Q121" i="39"/>
  <c r="T121" i="39" s="1"/>
  <c r="Q120" i="39"/>
  <c r="R120" i="39" s="1"/>
  <c r="Q119" i="39"/>
  <c r="T119" i="39" s="1"/>
  <c r="Q118" i="39"/>
  <c r="T118" i="39" s="1"/>
  <c r="Q117" i="39"/>
  <c r="R117" i="39" s="1"/>
  <c r="Q116" i="39"/>
  <c r="T116" i="39" s="1"/>
  <c r="Q115" i="39"/>
  <c r="T115" i="39" s="1"/>
  <c r="Q114" i="39"/>
  <c r="T114" i="39" s="1"/>
  <c r="Q113" i="39"/>
  <c r="R113" i="39" s="1"/>
  <c r="Q112" i="39"/>
  <c r="T112" i="39" s="1"/>
  <c r="Q111" i="39"/>
  <c r="T111" i="39" s="1"/>
  <c r="Q110" i="39"/>
  <c r="R110" i="39" s="1"/>
  <c r="Q109" i="39"/>
  <c r="T109" i="39" s="1"/>
  <c r="Q108" i="39"/>
  <c r="T108" i="39" s="1"/>
  <c r="Q107" i="39"/>
  <c r="T107" i="39" s="1"/>
  <c r="Q106" i="39"/>
  <c r="R106" i="39" s="1"/>
  <c r="Q105" i="39"/>
  <c r="T105" i="39" s="1"/>
  <c r="Q104" i="39"/>
  <c r="T104" i="39" s="1"/>
  <c r="Q103" i="39"/>
  <c r="R103" i="39" s="1"/>
  <c r="Q102" i="39"/>
  <c r="T102" i="39" s="1"/>
  <c r="Q101" i="39"/>
  <c r="T101" i="39" s="1"/>
  <c r="Q100" i="39"/>
  <c r="T100" i="39" s="1"/>
  <c r="Q99" i="39"/>
  <c r="R99" i="39" s="1"/>
  <c r="Q98" i="39"/>
  <c r="T98" i="39" s="1"/>
  <c r="Q97" i="39"/>
  <c r="T97" i="39" s="1"/>
  <c r="Q96" i="39"/>
  <c r="R96" i="39" s="1"/>
  <c r="Q95" i="39"/>
  <c r="T95" i="39" s="1"/>
  <c r="Q94" i="39"/>
  <c r="T94" i="39" s="1"/>
  <c r="Q93" i="39"/>
  <c r="T93" i="39" s="1"/>
  <c r="Q92" i="39"/>
  <c r="R92" i="39" s="1"/>
  <c r="Q91" i="39"/>
  <c r="T91" i="39" s="1"/>
  <c r="Q90" i="39"/>
  <c r="T90" i="39" s="1"/>
  <c r="Q89" i="39"/>
  <c r="R89" i="39" s="1"/>
  <c r="Q88" i="39"/>
  <c r="T88" i="39" s="1"/>
  <c r="Q87" i="39"/>
  <c r="T87" i="39" s="1"/>
  <c r="Q86" i="39"/>
  <c r="T86" i="39" s="1"/>
  <c r="Q85" i="39"/>
  <c r="R85" i="39" s="1"/>
  <c r="Q84" i="39"/>
  <c r="T84" i="39" s="1"/>
  <c r="Q83" i="39"/>
  <c r="T83" i="39" s="1"/>
  <c r="Q82" i="39"/>
  <c r="R82" i="39" s="1"/>
  <c r="Q81" i="39"/>
  <c r="T81" i="39" s="1"/>
  <c r="Q80" i="39"/>
  <c r="T80" i="39" s="1"/>
  <c r="Q79" i="39"/>
  <c r="T79" i="39" s="1"/>
  <c r="Q78" i="39"/>
  <c r="R78" i="39" s="1"/>
  <c r="Q77" i="39"/>
  <c r="T77" i="39" s="1"/>
  <c r="Q76" i="39"/>
  <c r="T76" i="39" s="1"/>
  <c r="Q75" i="39"/>
  <c r="R75" i="39" s="1"/>
  <c r="Q74" i="39"/>
  <c r="T74" i="39" s="1"/>
  <c r="Q73" i="39"/>
  <c r="T73" i="39" s="1"/>
  <c r="Q72" i="39"/>
  <c r="T72" i="39" s="1"/>
  <c r="Q71" i="39"/>
  <c r="R71" i="39" s="1"/>
  <c r="Q70" i="39"/>
  <c r="T70" i="39" s="1"/>
  <c r="Q69" i="39"/>
  <c r="T69" i="39" s="1"/>
  <c r="Q68" i="39"/>
  <c r="R68" i="39" s="1"/>
  <c r="Q67" i="39"/>
  <c r="T67" i="39" s="1"/>
  <c r="Q66" i="39"/>
  <c r="T66" i="39" s="1"/>
  <c r="Q65" i="39"/>
  <c r="T65" i="39" s="1"/>
  <c r="Q64" i="39"/>
  <c r="R64" i="39" s="1"/>
  <c r="Q63" i="39"/>
  <c r="T63" i="39" s="1"/>
  <c r="Q62" i="39"/>
  <c r="T62" i="39" s="1"/>
  <c r="Q61" i="39"/>
  <c r="R61" i="39" s="1"/>
  <c r="Q60" i="39"/>
  <c r="T60" i="39" s="1"/>
  <c r="Q59" i="39"/>
  <c r="T59" i="39" s="1"/>
  <c r="Q58" i="39"/>
  <c r="T58" i="39" s="1"/>
  <c r="Q57" i="39"/>
  <c r="R57" i="39" s="1"/>
  <c r="Q56" i="39"/>
  <c r="T56" i="39" s="1"/>
  <c r="Q55" i="39"/>
  <c r="T55" i="39" s="1"/>
  <c r="Q54" i="39"/>
  <c r="R54" i="39" s="1"/>
  <c r="Q53" i="39"/>
  <c r="T53" i="39" s="1"/>
  <c r="Q52" i="39"/>
  <c r="T52" i="39" s="1"/>
  <c r="Q51" i="39"/>
  <c r="T51" i="39" s="1"/>
  <c r="Q50" i="39"/>
  <c r="R50" i="39" s="1"/>
  <c r="Q49" i="39"/>
  <c r="T49" i="39" s="1"/>
  <c r="Q48" i="39"/>
  <c r="T48" i="39" s="1"/>
  <c r="Q47" i="39"/>
  <c r="R47" i="39" s="1"/>
  <c r="Q46" i="39"/>
  <c r="T46" i="39" s="1"/>
  <c r="Q45" i="39"/>
  <c r="T45" i="39" s="1"/>
  <c r="Q44" i="39"/>
  <c r="T44" i="39" s="1"/>
  <c r="Q43" i="39"/>
  <c r="R43" i="39" s="1"/>
  <c r="Q42" i="39"/>
  <c r="T42" i="39" s="1"/>
  <c r="Q41" i="39"/>
  <c r="T41" i="39" s="1"/>
  <c r="Q40" i="39"/>
  <c r="R40" i="39" s="1"/>
  <c r="Q39" i="39"/>
  <c r="T39" i="39" s="1"/>
  <c r="Q38" i="39"/>
  <c r="T38" i="39" s="1"/>
  <c r="Q37" i="39"/>
  <c r="T37" i="39" s="1"/>
  <c r="Q36" i="39"/>
  <c r="R36" i="39" s="1"/>
  <c r="Q35" i="39"/>
  <c r="T35" i="39" s="1"/>
  <c r="Q34" i="39"/>
  <c r="T34" i="39" s="1"/>
  <c r="Q33" i="39"/>
  <c r="R33" i="39" s="1"/>
  <c r="Q32" i="39"/>
  <c r="T32" i="39" s="1"/>
  <c r="Q31" i="39"/>
  <c r="T31" i="39" s="1"/>
  <c r="Q30" i="39"/>
  <c r="T30" i="39" s="1"/>
  <c r="Q29" i="39"/>
  <c r="R29" i="39" s="1"/>
  <c r="Q28" i="39"/>
  <c r="T28" i="39" s="1"/>
  <c r="Q27" i="39"/>
  <c r="T27" i="39" s="1"/>
  <c r="Q26" i="39"/>
  <c r="R26" i="39" s="1"/>
  <c r="Q25" i="39"/>
  <c r="T25" i="39" s="1"/>
  <c r="Q24" i="39"/>
  <c r="T24" i="39" s="1"/>
  <c r="Q23" i="39"/>
  <c r="T23" i="39" s="1"/>
  <c r="Q22" i="39"/>
  <c r="R22" i="39" s="1"/>
  <c r="Q21" i="39"/>
  <c r="T21" i="39" s="1"/>
  <c r="Q20" i="39"/>
  <c r="T20" i="39" s="1"/>
  <c r="Q19" i="39"/>
  <c r="R19" i="39" s="1"/>
  <c r="Q18" i="39"/>
  <c r="T18" i="39" s="1"/>
  <c r="Q17" i="39"/>
  <c r="T17" i="39" s="1"/>
  <c r="Q16" i="39"/>
  <c r="T16" i="39" s="1"/>
  <c r="Q15" i="39"/>
  <c r="R15" i="39" s="1"/>
  <c r="Q14" i="39"/>
  <c r="T14" i="39" s="1"/>
  <c r="Q13" i="39"/>
  <c r="T13" i="39" s="1"/>
  <c r="Q12" i="39"/>
  <c r="R12" i="39" s="1"/>
  <c r="Q11" i="39"/>
  <c r="T11" i="39" s="1"/>
  <c r="Q10" i="39"/>
  <c r="T10" i="39" s="1"/>
  <c r="Q9" i="39"/>
  <c r="T9" i="39" s="1"/>
  <c r="Q8" i="39"/>
  <c r="R8" i="39" s="1"/>
  <c r="S7" i="39"/>
  <c r="R7" i="39"/>
  <c r="Q6" i="39"/>
  <c r="T6" i="39" s="1"/>
  <c r="Q5" i="39"/>
  <c r="T5" i="39" s="1"/>
  <c r="Q4" i="39"/>
  <c r="R4" i="39" s="1"/>
  <c r="Q3" i="39"/>
  <c r="T3" i="39" s="1"/>
  <c r="Q2" i="39"/>
  <c r="T2" i="39" s="1"/>
  <c r="O21" i="30"/>
  <c r="S21" i="30"/>
  <c r="V21" i="30"/>
  <c r="Y21" i="30"/>
  <c r="AB21" i="30"/>
  <c r="AD21" i="30"/>
  <c r="AF21" i="30"/>
  <c r="AH21" i="30"/>
  <c r="AI21" i="30" s="1"/>
  <c r="AF6" i="30"/>
  <c r="AF7" i="30"/>
  <c r="AF8" i="30"/>
  <c r="AF9" i="30"/>
  <c r="AF10" i="30"/>
  <c r="AF11" i="30"/>
  <c r="AF12" i="30"/>
  <c r="AF13" i="30"/>
  <c r="AF14" i="30"/>
  <c r="AF20" i="30" s="1"/>
  <c r="AF15" i="30"/>
  <c r="AF16" i="30"/>
  <c r="AF17" i="30"/>
  <c r="AF18" i="30"/>
  <c r="AF19" i="30"/>
  <c r="AF22" i="30"/>
  <c r="AF23" i="30"/>
  <c r="AF24" i="30"/>
  <c r="AF25" i="30"/>
  <c r="AF26" i="30"/>
  <c r="AF27" i="30"/>
  <c r="AF28" i="30"/>
  <c r="AF29" i="30"/>
  <c r="AF31" i="30"/>
  <c r="AF32" i="30"/>
  <c r="AF33" i="30"/>
  <c r="AF34" i="30"/>
  <c r="AF35" i="30"/>
  <c r="AF30" i="30"/>
  <c r="AD6" i="30"/>
  <c r="AD7" i="30"/>
  <c r="AD8" i="30"/>
  <c r="AD9" i="30"/>
  <c r="AD10" i="30"/>
  <c r="AD11" i="30"/>
  <c r="AD12" i="30"/>
  <c r="AD13" i="30"/>
  <c r="AD15" i="30"/>
  <c r="AD16" i="30"/>
  <c r="AD17" i="30"/>
  <c r="AD18" i="30"/>
  <c r="AD19" i="30"/>
  <c r="AD22" i="30"/>
  <c r="AD23" i="30"/>
  <c r="AD24" i="30"/>
  <c r="AD25" i="30"/>
  <c r="AD26" i="30"/>
  <c r="AD27" i="30"/>
  <c r="AD28" i="30"/>
  <c r="AD29" i="30"/>
  <c r="AD31" i="30"/>
  <c r="AD33" i="30"/>
  <c r="AD34" i="30"/>
  <c r="AD35" i="30"/>
  <c r="AD30" i="30"/>
  <c r="AD36" i="30"/>
  <c r="AB6" i="30"/>
  <c r="AB7" i="30"/>
  <c r="AB8" i="30"/>
  <c r="AB9" i="30"/>
  <c r="AB10" i="30"/>
  <c r="AB11" i="30"/>
  <c r="AB12" i="30"/>
  <c r="AB13" i="30"/>
  <c r="AB14" i="30"/>
  <c r="AB20" i="30" s="1"/>
  <c r="AB15" i="30"/>
  <c r="AB16" i="30"/>
  <c r="AB17" i="30"/>
  <c r="AB18" i="30"/>
  <c r="AB19" i="30"/>
  <c r="AB22" i="30"/>
  <c r="AB23" i="30"/>
  <c r="AB24" i="30"/>
  <c r="AB25" i="30"/>
  <c r="AB26" i="30"/>
  <c r="AB27" i="30"/>
  <c r="AB28" i="30"/>
  <c r="AB29" i="30"/>
  <c r="AB31" i="30"/>
  <c r="AB33" i="30"/>
  <c r="AB34" i="30"/>
  <c r="AB35" i="30"/>
  <c r="AB30" i="30"/>
  <c r="AB36" i="30"/>
  <c r="Y6" i="30"/>
  <c r="Y7" i="30"/>
  <c r="Y8" i="30"/>
  <c r="Y9" i="30"/>
  <c r="Y10" i="30"/>
  <c r="Y11" i="30"/>
  <c r="Y12" i="30"/>
  <c r="Y13" i="30"/>
  <c r="Y14" i="30"/>
  <c r="Y20" i="30" s="1"/>
  <c r="Y15" i="30"/>
  <c r="Y16" i="30"/>
  <c r="Y18" i="30"/>
  <c r="Y19" i="30"/>
  <c r="Y22" i="30"/>
  <c r="Y23" i="30"/>
  <c r="Y24" i="30"/>
  <c r="Y25" i="30"/>
  <c r="Y26" i="30"/>
  <c r="Y27" i="30"/>
  <c r="Y28" i="30"/>
  <c r="Y29" i="30"/>
  <c r="Y31" i="30"/>
  <c r="Y33" i="30"/>
  <c r="Y34" i="30"/>
  <c r="Y35" i="30"/>
  <c r="Y30" i="30"/>
  <c r="Y36" i="30"/>
  <c r="V8" i="30"/>
  <c r="V9" i="30"/>
  <c r="V10" i="30"/>
  <c r="V11" i="30"/>
  <c r="V12" i="30"/>
  <c r="V13" i="30"/>
  <c r="V14" i="30"/>
  <c r="V20" i="30" s="1"/>
  <c r="V15" i="30"/>
  <c r="V16" i="30"/>
  <c r="V17" i="30"/>
  <c r="V18" i="30"/>
  <c r="V19" i="30"/>
  <c r="V22" i="30"/>
  <c r="V23" i="30"/>
  <c r="V24" i="30"/>
  <c r="V25" i="30"/>
  <c r="V26" i="30"/>
  <c r="V27" i="30"/>
  <c r="V28" i="30"/>
  <c r="V29" i="30"/>
  <c r="V31" i="30"/>
  <c r="V33" i="30"/>
  <c r="V34" i="30"/>
  <c r="V35" i="30"/>
  <c r="V30" i="30"/>
  <c r="V36" i="30"/>
  <c r="V6" i="30"/>
  <c r="V7" i="30"/>
  <c r="S6" i="30"/>
  <c r="S7" i="30"/>
  <c r="S8" i="30"/>
  <c r="S9" i="30"/>
  <c r="S10" i="30"/>
  <c r="S11" i="30"/>
  <c r="S12" i="30"/>
  <c r="S13" i="30"/>
  <c r="S14" i="30"/>
  <c r="S20" i="30" s="1"/>
  <c r="S15" i="30"/>
  <c r="S16" i="30"/>
  <c r="S17" i="30"/>
  <c r="S18" i="30"/>
  <c r="S19" i="30"/>
  <c r="S22" i="30"/>
  <c r="S23" i="30"/>
  <c r="S24" i="30"/>
  <c r="S25" i="30"/>
  <c r="S26" i="30"/>
  <c r="S27" i="30"/>
  <c r="S28" i="30"/>
  <c r="S29" i="30"/>
  <c r="S31" i="30"/>
  <c r="S33" i="30"/>
  <c r="S34" i="30"/>
  <c r="S35" i="30"/>
  <c r="S30" i="30"/>
  <c r="S36" i="30"/>
  <c r="O6" i="30"/>
  <c r="O7" i="30"/>
  <c r="O8" i="30"/>
  <c r="O9" i="30"/>
  <c r="O10" i="30"/>
  <c r="O11" i="30"/>
  <c r="O12" i="30"/>
  <c r="O13" i="30"/>
  <c r="O14" i="30"/>
  <c r="O20" i="30" s="1"/>
  <c r="O15" i="30"/>
  <c r="O16" i="30"/>
  <c r="O17" i="30"/>
  <c r="O18" i="30"/>
  <c r="O19" i="30"/>
  <c r="O22" i="30"/>
  <c r="O23" i="30"/>
  <c r="O24" i="30"/>
  <c r="O25" i="30"/>
  <c r="O26" i="30"/>
  <c r="O27" i="30"/>
  <c r="O28" i="30"/>
  <c r="O29" i="30"/>
  <c r="O31" i="30"/>
  <c r="O33" i="30"/>
  <c r="O34" i="30"/>
  <c r="O35" i="30"/>
  <c r="O30" i="30"/>
  <c r="O36" i="30"/>
  <c r="AH8" i="30"/>
  <c r="AI8" i="30" s="1"/>
  <c r="AH9" i="30"/>
  <c r="AJ9" i="30" s="1"/>
  <c r="AH10" i="30"/>
  <c r="AI10" i="30" s="1"/>
  <c r="AH11" i="30"/>
  <c r="AJ11" i="30" s="1"/>
  <c r="AH12" i="30"/>
  <c r="AI12" i="30" s="1"/>
  <c r="AH13" i="30"/>
  <c r="AI13" i="30" s="1"/>
  <c r="AH14" i="30"/>
  <c r="AH20" i="30" s="1"/>
  <c r="AK20" i="30" s="1"/>
  <c r="AH15" i="30"/>
  <c r="AI15" i="30" s="1"/>
  <c r="AH16" i="30"/>
  <c r="AI16" i="30" s="1"/>
  <c r="AH17" i="30"/>
  <c r="AI17" i="30" s="1"/>
  <c r="AH18" i="30"/>
  <c r="AI18" i="30" s="1"/>
  <c r="AH19" i="30"/>
  <c r="AJ19" i="30" s="1"/>
  <c r="AH22" i="30"/>
  <c r="AI22" i="30" s="1"/>
  <c r="AH23" i="30"/>
  <c r="AJ23" i="30" s="1"/>
  <c r="AH24" i="30"/>
  <c r="AJ24" i="30" s="1"/>
  <c r="AH25" i="30"/>
  <c r="AJ25" i="30" s="1"/>
  <c r="AH26" i="30"/>
  <c r="AI26" i="30" s="1"/>
  <c r="AH27" i="30"/>
  <c r="AK27" i="30" s="1"/>
  <c r="AH28" i="30"/>
  <c r="AI28" i="30" s="1"/>
  <c r="AH29" i="30"/>
  <c r="AI29" i="30" s="1"/>
  <c r="AH31" i="30"/>
  <c r="AI31" i="30" s="1"/>
  <c r="AH32" i="30"/>
  <c r="AI32" i="30" s="1"/>
  <c r="AH33" i="30"/>
  <c r="AJ33" i="30" s="1"/>
  <c r="AH34" i="30"/>
  <c r="AJ34" i="30" s="1"/>
  <c r="AH35" i="30"/>
  <c r="AK35" i="30" s="1"/>
  <c r="AF37" i="30"/>
  <c r="AF38" i="30"/>
  <c r="AF39" i="30"/>
  <c r="AD37" i="30"/>
  <c r="AD38" i="30"/>
  <c r="AD39" i="30"/>
  <c r="AB37" i="30"/>
  <c r="AB38" i="30"/>
  <c r="AB39" i="30"/>
  <c r="Y37" i="30"/>
  <c r="Y38" i="30"/>
  <c r="Y39" i="30"/>
  <c r="V37" i="30"/>
  <c r="V38" i="30"/>
  <c r="V39" i="30"/>
  <c r="S37" i="30"/>
  <c r="S38" i="30"/>
  <c r="S39" i="30"/>
  <c r="O37" i="30"/>
  <c r="O38" i="30"/>
  <c r="O39" i="30"/>
  <c r="AF5" i="30"/>
  <c r="AD5" i="30"/>
  <c r="AB5" i="30"/>
  <c r="Y5" i="30"/>
  <c r="V5" i="30"/>
  <c r="S5" i="30"/>
  <c r="O5" i="30"/>
  <c r="AH7" i="30"/>
  <c r="AI7" i="30" s="1"/>
  <c r="AH37" i="30"/>
  <c r="AH38" i="30"/>
  <c r="AH39" i="30"/>
  <c r="AH6" i="30"/>
  <c r="AK6" i="30" s="1"/>
  <c r="AH5" i="30"/>
  <c r="AI5" i="30" s="1"/>
  <c r="Q207" i="38"/>
  <c r="R207" i="38" s="1"/>
  <c r="R207" i="26" s="1"/>
  <c r="A198" i="26"/>
  <c r="B198" i="26"/>
  <c r="C198" i="26"/>
  <c r="D198" i="26"/>
  <c r="E198" i="26"/>
  <c r="F198" i="26"/>
  <c r="G198" i="26"/>
  <c r="H198" i="26"/>
  <c r="I198" i="26"/>
  <c r="J198" i="26"/>
  <c r="K198" i="26"/>
  <c r="L198" i="26"/>
  <c r="M198" i="26"/>
  <c r="N198" i="26"/>
  <c r="O198" i="26"/>
  <c r="P198" i="26"/>
  <c r="A199" i="26"/>
  <c r="B199" i="26"/>
  <c r="C199" i="26"/>
  <c r="D199" i="26"/>
  <c r="E199" i="26"/>
  <c r="F199" i="26"/>
  <c r="G199" i="26"/>
  <c r="H199" i="26"/>
  <c r="I199" i="26"/>
  <c r="J199" i="26"/>
  <c r="K199" i="26"/>
  <c r="L199" i="26"/>
  <c r="M199" i="26"/>
  <c r="N199" i="26"/>
  <c r="O199" i="26"/>
  <c r="P199" i="26"/>
  <c r="A200" i="26"/>
  <c r="B200" i="26"/>
  <c r="C200" i="26"/>
  <c r="D200" i="26"/>
  <c r="E200" i="26"/>
  <c r="F200" i="26"/>
  <c r="G200" i="26"/>
  <c r="H200" i="26"/>
  <c r="I200" i="26"/>
  <c r="J200" i="26"/>
  <c r="K200" i="26"/>
  <c r="L200" i="26"/>
  <c r="M200" i="26"/>
  <c r="N200" i="26"/>
  <c r="O200" i="26"/>
  <c r="P200" i="26"/>
  <c r="A201" i="26"/>
  <c r="B201" i="26"/>
  <c r="C201" i="26"/>
  <c r="D201" i="26"/>
  <c r="E201" i="26"/>
  <c r="F201" i="26"/>
  <c r="G201" i="26"/>
  <c r="H201" i="26"/>
  <c r="I201" i="26"/>
  <c r="J201" i="26"/>
  <c r="K201" i="26"/>
  <c r="L201" i="26"/>
  <c r="M201" i="26"/>
  <c r="N201" i="26"/>
  <c r="O201" i="26"/>
  <c r="P201" i="26"/>
  <c r="A202" i="26"/>
  <c r="B202" i="26"/>
  <c r="C202" i="26"/>
  <c r="D202" i="26"/>
  <c r="E202" i="26"/>
  <c r="F202" i="26"/>
  <c r="G202" i="26"/>
  <c r="H202" i="26"/>
  <c r="I202" i="26"/>
  <c r="J202" i="26"/>
  <c r="K202" i="26"/>
  <c r="L202" i="26"/>
  <c r="M202" i="26"/>
  <c r="N202" i="26"/>
  <c r="O202" i="26"/>
  <c r="P202" i="26"/>
  <c r="A203" i="26"/>
  <c r="B203" i="26"/>
  <c r="C203" i="26"/>
  <c r="D203" i="26"/>
  <c r="E203" i="26"/>
  <c r="F203" i="26"/>
  <c r="G203" i="26"/>
  <c r="H203" i="26"/>
  <c r="I203" i="26"/>
  <c r="J203" i="26"/>
  <c r="K203" i="26"/>
  <c r="L203" i="26"/>
  <c r="M203" i="26"/>
  <c r="N203" i="26"/>
  <c r="O203" i="26"/>
  <c r="P203" i="26"/>
  <c r="A204" i="26"/>
  <c r="B204" i="26"/>
  <c r="C204" i="26"/>
  <c r="D204" i="26"/>
  <c r="E204" i="26"/>
  <c r="F204" i="26"/>
  <c r="G204" i="26"/>
  <c r="H204" i="26"/>
  <c r="I204" i="26"/>
  <c r="J204" i="26"/>
  <c r="K204" i="26"/>
  <c r="L204" i="26"/>
  <c r="M204" i="26"/>
  <c r="N204" i="26"/>
  <c r="O204" i="26"/>
  <c r="P204" i="26"/>
  <c r="A205" i="26"/>
  <c r="B205" i="26"/>
  <c r="C205" i="26"/>
  <c r="D205" i="26"/>
  <c r="E205" i="26"/>
  <c r="F205" i="26"/>
  <c r="G205" i="26"/>
  <c r="H205" i="26"/>
  <c r="I205" i="26"/>
  <c r="J205" i="26"/>
  <c r="K205" i="26"/>
  <c r="L205" i="26"/>
  <c r="M205" i="26"/>
  <c r="N205" i="26"/>
  <c r="O205" i="26"/>
  <c r="P205" i="26"/>
  <c r="A206" i="26"/>
  <c r="B206" i="26"/>
  <c r="C206" i="26"/>
  <c r="D206" i="26"/>
  <c r="E206" i="26"/>
  <c r="F206" i="26"/>
  <c r="G206" i="26"/>
  <c r="H206" i="26"/>
  <c r="I206" i="26"/>
  <c r="J206" i="26"/>
  <c r="K206" i="26"/>
  <c r="L206" i="26"/>
  <c r="M206" i="26"/>
  <c r="N206" i="26"/>
  <c r="O206" i="26"/>
  <c r="P206" i="26"/>
  <c r="A207" i="26"/>
  <c r="B207" i="26"/>
  <c r="C207" i="26"/>
  <c r="D207" i="26"/>
  <c r="E207" i="26"/>
  <c r="F207" i="26"/>
  <c r="G207" i="26"/>
  <c r="H207" i="26"/>
  <c r="I207" i="26"/>
  <c r="J207" i="26"/>
  <c r="K207" i="26"/>
  <c r="L207" i="26"/>
  <c r="M207" i="26"/>
  <c r="N207" i="26"/>
  <c r="O207" i="26"/>
  <c r="P207" i="26"/>
  <c r="A208" i="26"/>
  <c r="B208" i="26"/>
  <c r="C208" i="26"/>
  <c r="D208" i="26"/>
  <c r="E208" i="26"/>
  <c r="F208" i="26"/>
  <c r="G208" i="26"/>
  <c r="H208" i="26"/>
  <c r="I208" i="26"/>
  <c r="J208" i="26"/>
  <c r="K208" i="26"/>
  <c r="L208" i="26"/>
  <c r="M208" i="26"/>
  <c r="N208" i="26"/>
  <c r="O208" i="26"/>
  <c r="P208" i="26"/>
  <c r="Q208" i="26"/>
  <c r="R208" i="26"/>
  <c r="S208" i="26"/>
  <c r="A209" i="26"/>
  <c r="B209" i="26"/>
  <c r="C209" i="26"/>
  <c r="D209" i="26"/>
  <c r="E209" i="26"/>
  <c r="F209" i="26"/>
  <c r="G209" i="26"/>
  <c r="H209" i="26"/>
  <c r="I209" i="26"/>
  <c r="J209" i="26"/>
  <c r="K209" i="26"/>
  <c r="L209" i="26"/>
  <c r="M209" i="26"/>
  <c r="N209" i="26"/>
  <c r="O209" i="26"/>
  <c r="P209" i="26"/>
  <c r="Q209" i="26"/>
  <c r="R209" i="26"/>
  <c r="S209" i="26"/>
  <c r="A210" i="26"/>
  <c r="B210" i="26"/>
  <c r="C210" i="26"/>
  <c r="D210" i="26"/>
  <c r="E210" i="26"/>
  <c r="F210" i="26"/>
  <c r="G210" i="26"/>
  <c r="H210" i="26"/>
  <c r="I210" i="26"/>
  <c r="J210" i="26"/>
  <c r="K210" i="26"/>
  <c r="L210" i="26"/>
  <c r="M210" i="26"/>
  <c r="N210" i="26"/>
  <c r="O210" i="26"/>
  <c r="P210" i="26"/>
  <c r="Q210" i="26"/>
  <c r="R210" i="26"/>
  <c r="S210" i="26"/>
  <c r="P197" i="26"/>
  <c r="O197" i="26"/>
  <c r="N197" i="26"/>
  <c r="M197" i="26"/>
  <c r="L197" i="26"/>
  <c r="K197" i="26"/>
  <c r="J197" i="26"/>
  <c r="I197" i="26"/>
  <c r="H197" i="26"/>
  <c r="G197" i="26"/>
  <c r="F197" i="26"/>
  <c r="E197" i="26"/>
  <c r="D197" i="26"/>
  <c r="C197" i="26"/>
  <c r="B197" i="26"/>
  <c r="A197" i="26"/>
  <c r="P196" i="26"/>
  <c r="O196" i="26"/>
  <c r="N196" i="26"/>
  <c r="M196" i="26"/>
  <c r="L196" i="26"/>
  <c r="K196" i="26"/>
  <c r="J196" i="26"/>
  <c r="I196" i="26"/>
  <c r="H196" i="26"/>
  <c r="G196" i="26"/>
  <c r="F196" i="26"/>
  <c r="E196" i="26"/>
  <c r="D196" i="26"/>
  <c r="C196" i="26"/>
  <c r="B196" i="26"/>
  <c r="A196" i="26"/>
  <c r="P195" i="26"/>
  <c r="O195" i="26"/>
  <c r="N195" i="26"/>
  <c r="M195" i="26"/>
  <c r="L195" i="26"/>
  <c r="K195" i="26"/>
  <c r="J195" i="26"/>
  <c r="I195" i="26"/>
  <c r="H195" i="26"/>
  <c r="G195" i="26"/>
  <c r="F195" i="26"/>
  <c r="E195" i="26"/>
  <c r="D195" i="26"/>
  <c r="C195" i="26"/>
  <c r="B195" i="26"/>
  <c r="A195" i="26"/>
  <c r="P194" i="26"/>
  <c r="O194" i="26"/>
  <c r="N194" i="26"/>
  <c r="M194" i="26"/>
  <c r="L194" i="26"/>
  <c r="K194" i="26"/>
  <c r="J194" i="26"/>
  <c r="I194" i="26"/>
  <c r="H194" i="26"/>
  <c r="G194" i="26"/>
  <c r="F194" i="26"/>
  <c r="E194" i="26"/>
  <c r="D194" i="26"/>
  <c r="C194" i="26"/>
  <c r="B194" i="26"/>
  <c r="A194" i="26"/>
  <c r="P193" i="26"/>
  <c r="O193" i="26"/>
  <c r="N193" i="26"/>
  <c r="M193" i="26"/>
  <c r="L193" i="26"/>
  <c r="K193" i="26"/>
  <c r="J193" i="26"/>
  <c r="I193" i="26"/>
  <c r="H193" i="26"/>
  <c r="G193" i="26"/>
  <c r="F193" i="26"/>
  <c r="E193" i="26"/>
  <c r="D193" i="26"/>
  <c r="C193" i="26"/>
  <c r="B193" i="26"/>
  <c r="A193" i="26"/>
  <c r="P192" i="26"/>
  <c r="O192" i="26"/>
  <c r="N192" i="26"/>
  <c r="M192" i="26"/>
  <c r="L192" i="26"/>
  <c r="K192" i="26"/>
  <c r="J192" i="26"/>
  <c r="I192" i="26"/>
  <c r="H192" i="26"/>
  <c r="G192" i="26"/>
  <c r="F192" i="26"/>
  <c r="E192" i="26"/>
  <c r="D192" i="26"/>
  <c r="C192" i="26"/>
  <c r="B192" i="26"/>
  <c r="A192" i="26"/>
  <c r="P191" i="26"/>
  <c r="O191" i="26"/>
  <c r="N191" i="26"/>
  <c r="M191" i="26"/>
  <c r="L191" i="26"/>
  <c r="K191" i="26"/>
  <c r="J191" i="26"/>
  <c r="I191" i="26"/>
  <c r="H191" i="26"/>
  <c r="G191" i="26"/>
  <c r="F191" i="26"/>
  <c r="E191" i="26"/>
  <c r="D191" i="26"/>
  <c r="C191" i="26"/>
  <c r="B191" i="26"/>
  <c r="A191" i="26"/>
  <c r="P190" i="26"/>
  <c r="O190" i="26"/>
  <c r="N190" i="26"/>
  <c r="M190" i="26"/>
  <c r="L190" i="26"/>
  <c r="K190" i="26"/>
  <c r="J190" i="26"/>
  <c r="I190" i="26"/>
  <c r="H190" i="26"/>
  <c r="G190" i="26"/>
  <c r="F190" i="26"/>
  <c r="E190" i="26"/>
  <c r="D190" i="26"/>
  <c r="C190" i="26"/>
  <c r="B190" i="26"/>
  <c r="A190" i="26"/>
  <c r="P189" i="26"/>
  <c r="O189" i="26"/>
  <c r="N189" i="26"/>
  <c r="M189" i="26"/>
  <c r="L189" i="26"/>
  <c r="K189" i="26"/>
  <c r="J189" i="26"/>
  <c r="I189" i="26"/>
  <c r="H189" i="26"/>
  <c r="G189" i="26"/>
  <c r="F189" i="26"/>
  <c r="E189" i="26"/>
  <c r="D189" i="26"/>
  <c r="C189" i="26"/>
  <c r="B189" i="26"/>
  <c r="A189" i="26"/>
  <c r="P188" i="26"/>
  <c r="O188" i="26"/>
  <c r="N188" i="26"/>
  <c r="M188" i="26"/>
  <c r="L188" i="26"/>
  <c r="K188" i="26"/>
  <c r="J188" i="26"/>
  <c r="I188" i="26"/>
  <c r="H188" i="26"/>
  <c r="G188" i="26"/>
  <c r="F188" i="26"/>
  <c r="E188" i="26"/>
  <c r="D188" i="26"/>
  <c r="C188" i="26"/>
  <c r="B188" i="26"/>
  <c r="A188" i="26"/>
  <c r="P187" i="26"/>
  <c r="O187" i="26"/>
  <c r="N187" i="26"/>
  <c r="M187" i="26"/>
  <c r="L187" i="26"/>
  <c r="K187" i="26"/>
  <c r="J187" i="26"/>
  <c r="I187" i="26"/>
  <c r="H187" i="26"/>
  <c r="G187" i="26"/>
  <c r="F187" i="26"/>
  <c r="E187" i="26"/>
  <c r="D187" i="26"/>
  <c r="C187" i="26"/>
  <c r="B187" i="26"/>
  <c r="A187" i="26"/>
  <c r="P186" i="26"/>
  <c r="O186" i="26"/>
  <c r="N186" i="26"/>
  <c r="M186" i="26"/>
  <c r="L186" i="26"/>
  <c r="K186" i="26"/>
  <c r="J186" i="26"/>
  <c r="I186" i="26"/>
  <c r="H186" i="26"/>
  <c r="G186" i="26"/>
  <c r="F186" i="26"/>
  <c r="E186" i="26"/>
  <c r="D186" i="26"/>
  <c r="C186" i="26"/>
  <c r="B186" i="26"/>
  <c r="A186" i="26"/>
  <c r="P185" i="26"/>
  <c r="O185" i="26"/>
  <c r="N185" i="26"/>
  <c r="M185" i="26"/>
  <c r="L185" i="26"/>
  <c r="K185" i="26"/>
  <c r="J185" i="26"/>
  <c r="I185" i="26"/>
  <c r="H185" i="26"/>
  <c r="G185" i="26"/>
  <c r="F185" i="26"/>
  <c r="E185" i="26"/>
  <c r="D185" i="26"/>
  <c r="C185" i="26"/>
  <c r="B185" i="26"/>
  <c r="A185" i="26"/>
  <c r="P184" i="26"/>
  <c r="O184" i="26"/>
  <c r="N184" i="26"/>
  <c r="M184" i="26"/>
  <c r="L184" i="26"/>
  <c r="K184" i="26"/>
  <c r="J184" i="26"/>
  <c r="I184" i="26"/>
  <c r="H184" i="26"/>
  <c r="G184" i="26"/>
  <c r="F184" i="26"/>
  <c r="E184" i="26"/>
  <c r="D184" i="26"/>
  <c r="C184" i="26"/>
  <c r="B184" i="26"/>
  <c r="A184" i="26"/>
  <c r="P183" i="26"/>
  <c r="O183" i="26"/>
  <c r="N183" i="26"/>
  <c r="M183" i="26"/>
  <c r="L183" i="26"/>
  <c r="K183" i="26"/>
  <c r="J183" i="26"/>
  <c r="I183" i="26"/>
  <c r="H183" i="26"/>
  <c r="G183" i="26"/>
  <c r="F183" i="26"/>
  <c r="E183" i="26"/>
  <c r="D183" i="26"/>
  <c r="C183" i="26"/>
  <c r="B183" i="26"/>
  <c r="A183" i="26"/>
  <c r="P182" i="26"/>
  <c r="O182" i="26"/>
  <c r="N182" i="26"/>
  <c r="M182" i="26"/>
  <c r="L182" i="26"/>
  <c r="K182" i="26"/>
  <c r="J182" i="26"/>
  <c r="I182" i="26"/>
  <c r="H182" i="26"/>
  <c r="G182" i="26"/>
  <c r="F182" i="26"/>
  <c r="E182" i="26"/>
  <c r="D182" i="26"/>
  <c r="C182" i="26"/>
  <c r="B182" i="26"/>
  <c r="A182" i="26"/>
  <c r="P181" i="26"/>
  <c r="O181" i="26"/>
  <c r="N181" i="26"/>
  <c r="M181" i="26"/>
  <c r="L181" i="26"/>
  <c r="K181" i="26"/>
  <c r="J181" i="26"/>
  <c r="I181" i="26"/>
  <c r="H181" i="26"/>
  <c r="G181" i="26"/>
  <c r="F181" i="26"/>
  <c r="E181" i="26"/>
  <c r="D181" i="26"/>
  <c r="C181" i="26"/>
  <c r="B181" i="26"/>
  <c r="A181" i="26"/>
  <c r="P180" i="26"/>
  <c r="O180" i="26"/>
  <c r="N180" i="26"/>
  <c r="M180" i="26"/>
  <c r="L180" i="26"/>
  <c r="K180" i="26"/>
  <c r="J180" i="26"/>
  <c r="I180" i="26"/>
  <c r="H180" i="26"/>
  <c r="G180" i="26"/>
  <c r="F180" i="26"/>
  <c r="E180" i="26"/>
  <c r="D180" i="26"/>
  <c r="C180" i="26"/>
  <c r="B180" i="26"/>
  <c r="A180" i="26"/>
  <c r="P179" i="26"/>
  <c r="O179" i="26"/>
  <c r="N179" i="26"/>
  <c r="M179" i="26"/>
  <c r="L179" i="26"/>
  <c r="K179" i="26"/>
  <c r="J179" i="26"/>
  <c r="I179" i="26"/>
  <c r="H179" i="26"/>
  <c r="G179" i="26"/>
  <c r="F179" i="26"/>
  <c r="E179" i="26"/>
  <c r="D179" i="26"/>
  <c r="C179" i="26"/>
  <c r="B179" i="26"/>
  <c r="A179" i="26"/>
  <c r="P178" i="26"/>
  <c r="O178" i="26"/>
  <c r="N178" i="26"/>
  <c r="M178" i="26"/>
  <c r="L178" i="26"/>
  <c r="K178" i="26"/>
  <c r="J178" i="26"/>
  <c r="I178" i="26"/>
  <c r="H178" i="26"/>
  <c r="G178" i="26"/>
  <c r="F178" i="26"/>
  <c r="E178" i="26"/>
  <c r="D178" i="26"/>
  <c r="C178" i="26"/>
  <c r="B178" i="26"/>
  <c r="A178" i="26"/>
  <c r="P177" i="26"/>
  <c r="O177" i="26"/>
  <c r="N177" i="26"/>
  <c r="M177" i="26"/>
  <c r="L177" i="26"/>
  <c r="K177" i="26"/>
  <c r="J177" i="26"/>
  <c r="I177" i="26"/>
  <c r="H177" i="26"/>
  <c r="G177" i="26"/>
  <c r="F177" i="26"/>
  <c r="E177" i="26"/>
  <c r="D177" i="26"/>
  <c r="C177" i="26"/>
  <c r="B177" i="26"/>
  <c r="A177" i="26"/>
  <c r="P176" i="26"/>
  <c r="O176" i="26"/>
  <c r="N176" i="26"/>
  <c r="M176" i="26"/>
  <c r="L176" i="26"/>
  <c r="K176" i="26"/>
  <c r="J176" i="26"/>
  <c r="I176" i="26"/>
  <c r="H176" i="26"/>
  <c r="G176" i="26"/>
  <c r="F176" i="26"/>
  <c r="E176" i="26"/>
  <c r="D176" i="26"/>
  <c r="C176" i="26"/>
  <c r="B176" i="26"/>
  <c r="A176" i="26"/>
  <c r="P175" i="26"/>
  <c r="O175" i="26"/>
  <c r="N175" i="26"/>
  <c r="M175" i="26"/>
  <c r="L175" i="26"/>
  <c r="K175" i="26"/>
  <c r="J175" i="26"/>
  <c r="I175" i="26"/>
  <c r="H175" i="26"/>
  <c r="G175" i="26"/>
  <c r="F175" i="26"/>
  <c r="E175" i="26"/>
  <c r="D175" i="26"/>
  <c r="C175" i="26"/>
  <c r="B175" i="26"/>
  <c r="A175" i="26"/>
  <c r="P174" i="26"/>
  <c r="O174" i="26"/>
  <c r="N174" i="26"/>
  <c r="M174" i="26"/>
  <c r="L174" i="26"/>
  <c r="K174" i="26"/>
  <c r="J174" i="26"/>
  <c r="I174" i="26"/>
  <c r="H174" i="26"/>
  <c r="G174" i="26"/>
  <c r="F174" i="26"/>
  <c r="E174" i="26"/>
  <c r="D174" i="26"/>
  <c r="C174" i="26"/>
  <c r="B174" i="26"/>
  <c r="A174" i="26"/>
  <c r="P173" i="26"/>
  <c r="O173" i="26"/>
  <c r="N173" i="26"/>
  <c r="M173" i="26"/>
  <c r="L173" i="26"/>
  <c r="K173" i="26"/>
  <c r="J173" i="26"/>
  <c r="I173" i="26"/>
  <c r="H173" i="26"/>
  <c r="G173" i="26"/>
  <c r="F173" i="26"/>
  <c r="E173" i="26"/>
  <c r="D173" i="26"/>
  <c r="C173" i="26"/>
  <c r="B173" i="26"/>
  <c r="A173" i="26"/>
  <c r="P172" i="26"/>
  <c r="O172" i="26"/>
  <c r="N172" i="26"/>
  <c r="M172" i="26"/>
  <c r="L172" i="26"/>
  <c r="K172" i="26"/>
  <c r="J172" i="26"/>
  <c r="I172" i="26"/>
  <c r="H172" i="26"/>
  <c r="G172" i="26"/>
  <c r="F172" i="26"/>
  <c r="E172" i="26"/>
  <c r="D172" i="26"/>
  <c r="C172" i="26"/>
  <c r="B172" i="26"/>
  <c r="A172" i="26"/>
  <c r="P171" i="26"/>
  <c r="O171" i="26"/>
  <c r="N171" i="26"/>
  <c r="M171" i="26"/>
  <c r="L171" i="26"/>
  <c r="K171" i="26"/>
  <c r="J171" i="26"/>
  <c r="I171" i="26"/>
  <c r="H171" i="26"/>
  <c r="G171" i="26"/>
  <c r="F171" i="26"/>
  <c r="E171" i="26"/>
  <c r="D171" i="26"/>
  <c r="C171" i="26"/>
  <c r="B171" i="26"/>
  <c r="A171" i="26"/>
  <c r="P170" i="26"/>
  <c r="O170" i="26"/>
  <c r="N170" i="26"/>
  <c r="M170" i="26"/>
  <c r="L170" i="26"/>
  <c r="K170" i="26"/>
  <c r="J170" i="26"/>
  <c r="I170" i="26"/>
  <c r="H170" i="26"/>
  <c r="G170" i="26"/>
  <c r="F170" i="26"/>
  <c r="E170" i="26"/>
  <c r="D170" i="26"/>
  <c r="C170" i="26"/>
  <c r="B170" i="26"/>
  <c r="A170" i="26"/>
  <c r="P169" i="26"/>
  <c r="O169" i="26"/>
  <c r="N169" i="26"/>
  <c r="M169" i="26"/>
  <c r="L169" i="26"/>
  <c r="K169" i="26"/>
  <c r="J169" i="26"/>
  <c r="I169" i="26"/>
  <c r="H169" i="26"/>
  <c r="G169" i="26"/>
  <c r="F169" i="26"/>
  <c r="E169" i="26"/>
  <c r="D169" i="26"/>
  <c r="C169" i="26"/>
  <c r="B169" i="26"/>
  <c r="A169" i="26"/>
  <c r="P168" i="26"/>
  <c r="O168" i="26"/>
  <c r="N168" i="26"/>
  <c r="M168" i="26"/>
  <c r="L168" i="26"/>
  <c r="K168" i="26"/>
  <c r="J168" i="26"/>
  <c r="I168" i="26"/>
  <c r="H168" i="26"/>
  <c r="G168" i="26"/>
  <c r="F168" i="26"/>
  <c r="E168" i="26"/>
  <c r="D168" i="26"/>
  <c r="C168" i="26"/>
  <c r="B168" i="26"/>
  <c r="A168" i="26"/>
  <c r="P167" i="26"/>
  <c r="O167" i="26"/>
  <c r="N167" i="26"/>
  <c r="M167" i="26"/>
  <c r="L167" i="26"/>
  <c r="K167" i="26"/>
  <c r="J167" i="26"/>
  <c r="I167" i="26"/>
  <c r="H167" i="26"/>
  <c r="G167" i="26"/>
  <c r="F167" i="26"/>
  <c r="E167" i="26"/>
  <c r="D167" i="26"/>
  <c r="C167" i="26"/>
  <c r="B167" i="26"/>
  <c r="A167" i="26"/>
  <c r="P166" i="26"/>
  <c r="O166" i="26"/>
  <c r="N166" i="26"/>
  <c r="M166" i="26"/>
  <c r="L166" i="26"/>
  <c r="K166" i="26"/>
  <c r="J166" i="26"/>
  <c r="I166" i="26"/>
  <c r="H166" i="26"/>
  <c r="G166" i="26"/>
  <c r="F166" i="26"/>
  <c r="E166" i="26"/>
  <c r="D166" i="26"/>
  <c r="C166" i="26"/>
  <c r="B166" i="26"/>
  <c r="A166" i="26"/>
  <c r="P165" i="26"/>
  <c r="O165" i="26"/>
  <c r="N165" i="26"/>
  <c r="M165" i="26"/>
  <c r="L165" i="26"/>
  <c r="K165" i="26"/>
  <c r="J165" i="26"/>
  <c r="I165" i="26"/>
  <c r="H165" i="26"/>
  <c r="G165" i="26"/>
  <c r="F165" i="26"/>
  <c r="E165" i="26"/>
  <c r="D165" i="26"/>
  <c r="C165" i="26"/>
  <c r="B165" i="26"/>
  <c r="A165" i="26"/>
  <c r="P164" i="26"/>
  <c r="O164" i="26"/>
  <c r="N164" i="26"/>
  <c r="M164" i="26"/>
  <c r="L164" i="26"/>
  <c r="K164" i="26"/>
  <c r="J164" i="26"/>
  <c r="I164" i="26"/>
  <c r="H164" i="26"/>
  <c r="G164" i="26"/>
  <c r="F164" i="26"/>
  <c r="E164" i="26"/>
  <c r="D164" i="26"/>
  <c r="C164" i="26"/>
  <c r="B164" i="26"/>
  <c r="A164" i="26"/>
  <c r="P163" i="26"/>
  <c r="O163" i="26"/>
  <c r="N163" i="26"/>
  <c r="M163" i="26"/>
  <c r="L163" i="26"/>
  <c r="K163" i="26"/>
  <c r="J163" i="26"/>
  <c r="I163" i="26"/>
  <c r="H163" i="26"/>
  <c r="G163" i="26"/>
  <c r="F163" i="26"/>
  <c r="E163" i="26"/>
  <c r="D163" i="26"/>
  <c r="C163" i="26"/>
  <c r="B163" i="26"/>
  <c r="A163" i="26"/>
  <c r="P162" i="26"/>
  <c r="O162" i="26"/>
  <c r="N162" i="26"/>
  <c r="M162" i="26"/>
  <c r="L162" i="26"/>
  <c r="K162" i="26"/>
  <c r="J162" i="26"/>
  <c r="I162" i="26"/>
  <c r="H162" i="26"/>
  <c r="G162" i="26"/>
  <c r="F162" i="26"/>
  <c r="E162" i="26"/>
  <c r="D162" i="26"/>
  <c r="C162" i="26"/>
  <c r="B162" i="26"/>
  <c r="A162" i="26"/>
  <c r="P161" i="26"/>
  <c r="O161" i="26"/>
  <c r="N161" i="26"/>
  <c r="M161" i="26"/>
  <c r="L161" i="26"/>
  <c r="K161" i="26"/>
  <c r="J161" i="26"/>
  <c r="I161" i="26"/>
  <c r="H161" i="26"/>
  <c r="G161" i="26"/>
  <c r="F161" i="26"/>
  <c r="E161" i="26"/>
  <c r="D161" i="26"/>
  <c r="C161" i="26"/>
  <c r="B161" i="26"/>
  <c r="A161" i="26"/>
  <c r="P160" i="26"/>
  <c r="O160" i="26"/>
  <c r="N160" i="26"/>
  <c r="M160" i="26"/>
  <c r="L160" i="26"/>
  <c r="K160" i="26"/>
  <c r="J160" i="26"/>
  <c r="I160" i="26"/>
  <c r="H160" i="26"/>
  <c r="G160" i="26"/>
  <c r="F160" i="26"/>
  <c r="E160" i="26"/>
  <c r="D160" i="26"/>
  <c r="C160" i="26"/>
  <c r="B160" i="26"/>
  <c r="A160" i="26"/>
  <c r="P159" i="26"/>
  <c r="O159" i="26"/>
  <c r="N159" i="26"/>
  <c r="M159" i="26"/>
  <c r="L159" i="26"/>
  <c r="K159" i="26"/>
  <c r="J159" i="26"/>
  <c r="I159" i="26"/>
  <c r="H159" i="26"/>
  <c r="G159" i="26"/>
  <c r="F159" i="26"/>
  <c r="E159" i="26"/>
  <c r="D159" i="26"/>
  <c r="C159" i="26"/>
  <c r="B159" i="26"/>
  <c r="A159" i="26"/>
  <c r="P158" i="26"/>
  <c r="O158" i="26"/>
  <c r="N158" i="26"/>
  <c r="M158" i="26"/>
  <c r="L158" i="26"/>
  <c r="K158" i="26"/>
  <c r="J158" i="26"/>
  <c r="I158" i="26"/>
  <c r="H158" i="26"/>
  <c r="G158" i="26"/>
  <c r="F158" i="26"/>
  <c r="E158" i="26"/>
  <c r="D158" i="26"/>
  <c r="C158" i="26"/>
  <c r="B158" i="26"/>
  <c r="A158" i="26"/>
  <c r="P157" i="26"/>
  <c r="O157" i="26"/>
  <c r="N157" i="26"/>
  <c r="M157" i="26"/>
  <c r="L157" i="26"/>
  <c r="K157" i="26"/>
  <c r="J157" i="26"/>
  <c r="I157" i="26"/>
  <c r="H157" i="26"/>
  <c r="G157" i="26"/>
  <c r="F157" i="26"/>
  <c r="E157" i="26"/>
  <c r="D157" i="26"/>
  <c r="C157" i="26"/>
  <c r="B157" i="26"/>
  <c r="A157" i="26"/>
  <c r="P156" i="26"/>
  <c r="O156" i="26"/>
  <c r="N156" i="26"/>
  <c r="M156" i="26"/>
  <c r="L156" i="26"/>
  <c r="K156" i="26"/>
  <c r="J156" i="26"/>
  <c r="I156" i="26"/>
  <c r="H156" i="26"/>
  <c r="G156" i="26"/>
  <c r="F156" i="26"/>
  <c r="E156" i="26"/>
  <c r="D156" i="26"/>
  <c r="C156" i="26"/>
  <c r="B156" i="26"/>
  <c r="A156" i="26"/>
  <c r="P155" i="26"/>
  <c r="O155" i="26"/>
  <c r="N155" i="26"/>
  <c r="M155" i="26"/>
  <c r="L155" i="26"/>
  <c r="K155" i="26"/>
  <c r="J155" i="26"/>
  <c r="I155" i="26"/>
  <c r="H155" i="26"/>
  <c r="G155" i="26"/>
  <c r="F155" i="26"/>
  <c r="E155" i="26"/>
  <c r="D155" i="26"/>
  <c r="C155" i="26"/>
  <c r="B155" i="26"/>
  <c r="A155" i="26"/>
  <c r="P154" i="26"/>
  <c r="O154" i="26"/>
  <c r="N154" i="26"/>
  <c r="M154" i="26"/>
  <c r="L154" i="26"/>
  <c r="K154" i="26"/>
  <c r="J154" i="26"/>
  <c r="I154" i="26"/>
  <c r="H154" i="26"/>
  <c r="G154" i="26"/>
  <c r="F154" i="26"/>
  <c r="E154" i="26"/>
  <c r="D154" i="26"/>
  <c r="C154" i="26"/>
  <c r="B154" i="26"/>
  <c r="A154" i="26"/>
  <c r="P153" i="26"/>
  <c r="O153" i="26"/>
  <c r="N153" i="26"/>
  <c r="M153" i="26"/>
  <c r="L153" i="26"/>
  <c r="K153" i="26"/>
  <c r="J153" i="26"/>
  <c r="I153" i="26"/>
  <c r="H153" i="26"/>
  <c r="G153" i="26"/>
  <c r="F153" i="26"/>
  <c r="E153" i="26"/>
  <c r="D153" i="26"/>
  <c r="C153" i="26"/>
  <c r="B153" i="26"/>
  <c r="A153" i="26"/>
  <c r="P152" i="26"/>
  <c r="O152" i="26"/>
  <c r="N152" i="26"/>
  <c r="M152" i="26"/>
  <c r="L152" i="26"/>
  <c r="K152" i="26"/>
  <c r="J152" i="26"/>
  <c r="I152" i="26"/>
  <c r="H152" i="26"/>
  <c r="G152" i="26"/>
  <c r="F152" i="26"/>
  <c r="E152" i="26"/>
  <c r="D152" i="26"/>
  <c r="C152" i="26"/>
  <c r="B152" i="26"/>
  <c r="A152" i="26"/>
  <c r="P151" i="26"/>
  <c r="O151" i="26"/>
  <c r="N151" i="26"/>
  <c r="M151" i="26"/>
  <c r="L151" i="26"/>
  <c r="K151" i="26"/>
  <c r="J151" i="26"/>
  <c r="I151" i="26"/>
  <c r="H151" i="26"/>
  <c r="G151" i="26"/>
  <c r="F151" i="26"/>
  <c r="E151" i="26"/>
  <c r="D151" i="26"/>
  <c r="C151" i="26"/>
  <c r="B151" i="26"/>
  <c r="A151" i="26"/>
  <c r="P150" i="26"/>
  <c r="O150" i="26"/>
  <c r="N150" i="26"/>
  <c r="M150" i="26"/>
  <c r="L150" i="26"/>
  <c r="K150" i="26"/>
  <c r="J150" i="26"/>
  <c r="I150" i="26"/>
  <c r="H150" i="26"/>
  <c r="G150" i="26"/>
  <c r="F150" i="26"/>
  <c r="E150" i="26"/>
  <c r="D150" i="26"/>
  <c r="C150" i="26"/>
  <c r="B150" i="26"/>
  <c r="A150" i="26"/>
  <c r="P149" i="26"/>
  <c r="O149" i="26"/>
  <c r="N149" i="26"/>
  <c r="M149" i="26"/>
  <c r="L149" i="26"/>
  <c r="K149" i="26"/>
  <c r="J149" i="26"/>
  <c r="I149" i="26"/>
  <c r="H149" i="26"/>
  <c r="G149" i="26"/>
  <c r="F149" i="26"/>
  <c r="E149" i="26"/>
  <c r="D149" i="26"/>
  <c r="C149" i="26"/>
  <c r="B149" i="26"/>
  <c r="A149" i="26"/>
  <c r="P148" i="26"/>
  <c r="O148" i="26"/>
  <c r="N148" i="26"/>
  <c r="M148" i="26"/>
  <c r="L148" i="26"/>
  <c r="K148" i="26"/>
  <c r="J148" i="26"/>
  <c r="I148" i="26"/>
  <c r="H148" i="26"/>
  <c r="G148" i="26"/>
  <c r="F148" i="26"/>
  <c r="E148" i="26"/>
  <c r="D148" i="26"/>
  <c r="C148" i="26"/>
  <c r="B148" i="26"/>
  <c r="A148" i="26"/>
  <c r="P147" i="26"/>
  <c r="O147" i="26"/>
  <c r="N147" i="26"/>
  <c r="M147" i="26"/>
  <c r="L147" i="26"/>
  <c r="K147" i="26"/>
  <c r="J147" i="26"/>
  <c r="I147" i="26"/>
  <c r="H147" i="26"/>
  <c r="G147" i="26"/>
  <c r="F147" i="26"/>
  <c r="E147" i="26"/>
  <c r="D147" i="26"/>
  <c r="C147" i="26"/>
  <c r="B147" i="26"/>
  <c r="A147" i="26"/>
  <c r="P146" i="26"/>
  <c r="O146" i="26"/>
  <c r="N146" i="26"/>
  <c r="M146" i="26"/>
  <c r="L146" i="26"/>
  <c r="K146" i="26"/>
  <c r="J146" i="26"/>
  <c r="I146" i="26"/>
  <c r="H146" i="26"/>
  <c r="G146" i="26"/>
  <c r="F146" i="26"/>
  <c r="E146" i="26"/>
  <c r="D146" i="26"/>
  <c r="C146" i="26"/>
  <c r="B146" i="26"/>
  <c r="A146" i="26"/>
  <c r="P145" i="26"/>
  <c r="O145" i="26"/>
  <c r="N145" i="26"/>
  <c r="M145" i="26"/>
  <c r="L145" i="26"/>
  <c r="K145" i="26"/>
  <c r="J145" i="26"/>
  <c r="I145" i="26"/>
  <c r="H145" i="26"/>
  <c r="G145" i="26"/>
  <c r="F145" i="26"/>
  <c r="E145" i="26"/>
  <c r="D145" i="26"/>
  <c r="C145" i="26"/>
  <c r="B145" i="26"/>
  <c r="A145" i="26"/>
  <c r="P144" i="26"/>
  <c r="O144" i="26"/>
  <c r="N144" i="26"/>
  <c r="M144" i="26"/>
  <c r="L144" i="26"/>
  <c r="K144" i="26"/>
  <c r="J144" i="26"/>
  <c r="I144" i="26"/>
  <c r="H144" i="26"/>
  <c r="G144" i="26"/>
  <c r="F144" i="26"/>
  <c r="E144" i="26"/>
  <c r="D144" i="26"/>
  <c r="C144" i="26"/>
  <c r="B144" i="26"/>
  <c r="A144" i="26"/>
  <c r="P143" i="26"/>
  <c r="O143" i="26"/>
  <c r="N143" i="26"/>
  <c r="M143" i="26"/>
  <c r="L143" i="26"/>
  <c r="K143" i="26"/>
  <c r="J143" i="26"/>
  <c r="I143" i="26"/>
  <c r="H143" i="26"/>
  <c r="G143" i="26"/>
  <c r="F143" i="26"/>
  <c r="E143" i="26"/>
  <c r="D143" i="26"/>
  <c r="C143" i="26"/>
  <c r="B143" i="26"/>
  <c r="A143" i="26"/>
  <c r="P142" i="26"/>
  <c r="O142" i="26"/>
  <c r="N142" i="26"/>
  <c r="M142" i="26"/>
  <c r="L142" i="26"/>
  <c r="K142" i="26"/>
  <c r="J142" i="26"/>
  <c r="I142" i="26"/>
  <c r="H142" i="26"/>
  <c r="G142" i="26"/>
  <c r="F142" i="26"/>
  <c r="E142" i="26"/>
  <c r="D142" i="26"/>
  <c r="C142" i="26"/>
  <c r="B142" i="26"/>
  <c r="A142" i="26"/>
  <c r="P141" i="26"/>
  <c r="O141" i="26"/>
  <c r="N141" i="26"/>
  <c r="M141" i="26"/>
  <c r="L141" i="26"/>
  <c r="K141" i="26"/>
  <c r="J141" i="26"/>
  <c r="I141" i="26"/>
  <c r="H141" i="26"/>
  <c r="G141" i="26"/>
  <c r="F141" i="26"/>
  <c r="E141" i="26"/>
  <c r="D141" i="26"/>
  <c r="C141" i="26"/>
  <c r="B141" i="26"/>
  <c r="A141" i="26"/>
  <c r="P140" i="26"/>
  <c r="O140" i="26"/>
  <c r="N140" i="26"/>
  <c r="M140" i="26"/>
  <c r="L140" i="26"/>
  <c r="K140" i="26"/>
  <c r="J140" i="26"/>
  <c r="I140" i="26"/>
  <c r="H140" i="26"/>
  <c r="G140" i="26"/>
  <c r="F140" i="26"/>
  <c r="E140" i="26"/>
  <c r="D140" i="26"/>
  <c r="C140" i="26"/>
  <c r="B140" i="26"/>
  <c r="A140" i="26"/>
  <c r="P139" i="26"/>
  <c r="O139" i="26"/>
  <c r="N139" i="26"/>
  <c r="M139" i="26"/>
  <c r="L139" i="26"/>
  <c r="K139" i="26"/>
  <c r="J139" i="26"/>
  <c r="I139" i="26"/>
  <c r="H139" i="26"/>
  <c r="G139" i="26"/>
  <c r="F139" i="26"/>
  <c r="E139" i="26"/>
  <c r="D139" i="26"/>
  <c r="C139" i="26"/>
  <c r="B139" i="26"/>
  <c r="A139" i="26"/>
  <c r="P138" i="26"/>
  <c r="O138" i="26"/>
  <c r="N138" i="26"/>
  <c r="M138" i="26"/>
  <c r="L138" i="26"/>
  <c r="K138" i="26"/>
  <c r="J138" i="26"/>
  <c r="I138" i="26"/>
  <c r="H138" i="26"/>
  <c r="G138" i="26"/>
  <c r="F138" i="26"/>
  <c r="E138" i="26"/>
  <c r="D138" i="26"/>
  <c r="C138" i="26"/>
  <c r="B138" i="26"/>
  <c r="A138" i="26"/>
  <c r="P137" i="26"/>
  <c r="O137" i="26"/>
  <c r="N137" i="26"/>
  <c r="M137" i="26"/>
  <c r="L137" i="26"/>
  <c r="K137" i="26"/>
  <c r="J137" i="26"/>
  <c r="I137" i="26"/>
  <c r="H137" i="26"/>
  <c r="G137" i="26"/>
  <c r="F137" i="26"/>
  <c r="E137" i="26"/>
  <c r="D137" i="26"/>
  <c r="C137" i="26"/>
  <c r="B137" i="26"/>
  <c r="A137" i="26"/>
  <c r="P136" i="26"/>
  <c r="O136" i="26"/>
  <c r="N136" i="26"/>
  <c r="M136" i="26"/>
  <c r="L136" i="26"/>
  <c r="K136" i="26"/>
  <c r="J136" i="26"/>
  <c r="I136" i="26"/>
  <c r="H136" i="26"/>
  <c r="G136" i="26"/>
  <c r="F136" i="26"/>
  <c r="E136" i="26"/>
  <c r="D136" i="26"/>
  <c r="C136" i="26"/>
  <c r="B136" i="26"/>
  <c r="A136" i="26"/>
  <c r="P135" i="26"/>
  <c r="O135" i="26"/>
  <c r="N135" i="26"/>
  <c r="M135" i="26"/>
  <c r="L135" i="26"/>
  <c r="K135" i="26"/>
  <c r="J135" i="26"/>
  <c r="I135" i="26"/>
  <c r="H135" i="26"/>
  <c r="G135" i="26"/>
  <c r="F135" i="26"/>
  <c r="E135" i="26"/>
  <c r="D135" i="26"/>
  <c r="C135" i="26"/>
  <c r="B135" i="26"/>
  <c r="A135" i="26"/>
  <c r="P134" i="26"/>
  <c r="O134" i="26"/>
  <c r="N134" i="26"/>
  <c r="M134" i="26"/>
  <c r="L134" i="26"/>
  <c r="K134" i="26"/>
  <c r="J134" i="26"/>
  <c r="I134" i="26"/>
  <c r="H134" i="26"/>
  <c r="G134" i="26"/>
  <c r="F134" i="26"/>
  <c r="E134" i="26"/>
  <c r="D134" i="26"/>
  <c r="C134" i="26"/>
  <c r="B134" i="26"/>
  <c r="A134" i="26"/>
  <c r="P133" i="26"/>
  <c r="O133" i="26"/>
  <c r="N133" i="26"/>
  <c r="M133" i="26"/>
  <c r="L133" i="26"/>
  <c r="K133" i="26"/>
  <c r="J133" i="26"/>
  <c r="I133" i="26"/>
  <c r="H133" i="26"/>
  <c r="G133" i="26"/>
  <c r="F133" i="26"/>
  <c r="E133" i="26"/>
  <c r="D133" i="26"/>
  <c r="C133" i="26"/>
  <c r="B133" i="26"/>
  <c r="A133" i="26"/>
  <c r="P132" i="26"/>
  <c r="O132" i="26"/>
  <c r="N132" i="26"/>
  <c r="M132" i="26"/>
  <c r="L132" i="26"/>
  <c r="K132" i="26"/>
  <c r="J132" i="26"/>
  <c r="I132" i="26"/>
  <c r="H132" i="26"/>
  <c r="G132" i="26"/>
  <c r="F132" i="26"/>
  <c r="E132" i="26"/>
  <c r="D132" i="26"/>
  <c r="C132" i="26"/>
  <c r="B132" i="26"/>
  <c r="A132" i="26"/>
  <c r="P131" i="26"/>
  <c r="O131" i="26"/>
  <c r="N131" i="26"/>
  <c r="M131" i="26"/>
  <c r="L131" i="26"/>
  <c r="K131" i="26"/>
  <c r="J131" i="26"/>
  <c r="I131" i="26"/>
  <c r="H131" i="26"/>
  <c r="G131" i="26"/>
  <c r="F131" i="26"/>
  <c r="E131" i="26"/>
  <c r="D131" i="26"/>
  <c r="C131" i="26"/>
  <c r="B131" i="26"/>
  <c r="A131" i="26"/>
  <c r="P130" i="26"/>
  <c r="O130" i="26"/>
  <c r="N130" i="26"/>
  <c r="M130" i="26"/>
  <c r="L130" i="26"/>
  <c r="K130" i="26"/>
  <c r="J130" i="26"/>
  <c r="I130" i="26"/>
  <c r="H130" i="26"/>
  <c r="G130" i="26"/>
  <c r="F130" i="26"/>
  <c r="E130" i="26"/>
  <c r="D130" i="26"/>
  <c r="C130" i="26"/>
  <c r="B130" i="26"/>
  <c r="A130" i="26"/>
  <c r="P129" i="26"/>
  <c r="O129" i="26"/>
  <c r="N129" i="26"/>
  <c r="M129" i="26"/>
  <c r="L129" i="26"/>
  <c r="K129" i="26"/>
  <c r="J129" i="26"/>
  <c r="I129" i="26"/>
  <c r="H129" i="26"/>
  <c r="G129" i="26"/>
  <c r="F129" i="26"/>
  <c r="E129" i="26"/>
  <c r="D129" i="26"/>
  <c r="C129" i="26"/>
  <c r="B129" i="26"/>
  <c r="A129" i="26"/>
  <c r="P128" i="26"/>
  <c r="O128" i="26"/>
  <c r="N128" i="26"/>
  <c r="M128" i="26"/>
  <c r="L128" i="26"/>
  <c r="K128" i="26"/>
  <c r="J128" i="26"/>
  <c r="I128" i="26"/>
  <c r="H128" i="26"/>
  <c r="G128" i="26"/>
  <c r="F128" i="26"/>
  <c r="E128" i="26"/>
  <c r="D128" i="26"/>
  <c r="C128" i="26"/>
  <c r="B128" i="26"/>
  <c r="A128" i="26"/>
  <c r="P127" i="26"/>
  <c r="O127" i="26"/>
  <c r="N127" i="26"/>
  <c r="M127" i="26"/>
  <c r="L127" i="26"/>
  <c r="K127" i="26"/>
  <c r="J127" i="26"/>
  <c r="I127" i="26"/>
  <c r="H127" i="26"/>
  <c r="G127" i="26"/>
  <c r="F127" i="26"/>
  <c r="E127" i="26"/>
  <c r="D127" i="26"/>
  <c r="C127" i="26"/>
  <c r="B127" i="26"/>
  <c r="A127" i="26"/>
  <c r="P126" i="26"/>
  <c r="O126" i="26"/>
  <c r="N126" i="26"/>
  <c r="M126" i="26"/>
  <c r="L126" i="26"/>
  <c r="K126" i="26"/>
  <c r="J126" i="26"/>
  <c r="I126" i="26"/>
  <c r="H126" i="26"/>
  <c r="G126" i="26"/>
  <c r="F126" i="26"/>
  <c r="E126" i="26"/>
  <c r="D126" i="26"/>
  <c r="C126" i="26"/>
  <c r="B126" i="26"/>
  <c r="A126" i="26"/>
  <c r="P125" i="26"/>
  <c r="O125" i="26"/>
  <c r="N125" i="26"/>
  <c r="M125" i="26"/>
  <c r="L125" i="26"/>
  <c r="K125" i="26"/>
  <c r="J125" i="26"/>
  <c r="I125" i="26"/>
  <c r="H125" i="26"/>
  <c r="G125" i="26"/>
  <c r="F125" i="26"/>
  <c r="E125" i="26"/>
  <c r="D125" i="26"/>
  <c r="C125" i="26"/>
  <c r="B125" i="26"/>
  <c r="A125" i="26"/>
  <c r="P124" i="26"/>
  <c r="O124" i="26"/>
  <c r="N124" i="26"/>
  <c r="M124" i="26"/>
  <c r="L124" i="26"/>
  <c r="K124" i="26"/>
  <c r="J124" i="26"/>
  <c r="I124" i="26"/>
  <c r="H124" i="26"/>
  <c r="G124" i="26"/>
  <c r="F124" i="26"/>
  <c r="E124" i="26"/>
  <c r="D124" i="26"/>
  <c r="C124" i="26"/>
  <c r="B124" i="26"/>
  <c r="A124" i="26"/>
  <c r="P123" i="26"/>
  <c r="O123" i="26"/>
  <c r="N123" i="26"/>
  <c r="M123" i="26"/>
  <c r="L123" i="26"/>
  <c r="K123" i="26"/>
  <c r="J123" i="26"/>
  <c r="I123" i="26"/>
  <c r="H123" i="26"/>
  <c r="G123" i="26"/>
  <c r="F123" i="26"/>
  <c r="E123" i="26"/>
  <c r="D123" i="26"/>
  <c r="C123" i="26"/>
  <c r="B123" i="26"/>
  <c r="A123" i="26"/>
  <c r="P122" i="26"/>
  <c r="O122" i="26"/>
  <c r="N122" i="26"/>
  <c r="M122" i="26"/>
  <c r="L122" i="26"/>
  <c r="K122" i="26"/>
  <c r="J122" i="26"/>
  <c r="I122" i="26"/>
  <c r="H122" i="26"/>
  <c r="G122" i="26"/>
  <c r="F122" i="26"/>
  <c r="E122" i="26"/>
  <c r="D122" i="26"/>
  <c r="C122" i="26"/>
  <c r="B122" i="26"/>
  <c r="A122" i="26"/>
  <c r="P121" i="26"/>
  <c r="O121" i="26"/>
  <c r="N121" i="26"/>
  <c r="M121" i="26"/>
  <c r="L121" i="26"/>
  <c r="K121" i="26"/>
  <c r="J121" i="26"/>
  <c r="I121" i="26"/>
  <c r="H121" i="26"/>
  <c r="G121" i="26"/>
  <c r="F121" i="26"/>
  <c r="E121" i="26"/>
  <c r="D121" i="26"/>
  <c r="C121" i="26"/>
  <c r="B121" i="26"/>
  <c r="A121" i="26"/>
  <c r="P120" i="26"/>
  <c r="O120" i="26"/>
  <c r="N120" i="26"/>
  <c r="M120" i="26"/>
  <c r="L120" i="26"/>
  <c r="K120" i="26"/>
  <c r="J120" i="26"/>
  <c r="I120" i="26"/>
  <c r="H120" i="26"/>
  <c r="G120" i="26"/>
  <c r="F120" i="26"/>
  <c r="E120" i="26"/>
  <c r="D120" i="26"/>
  <c r="C120" i="26"/>
  <c r="B120" i="26"/>
  <c r="A120" i="26"/>
  <c r="P119" i="26"/>
  <c r="O119" i="26"/>
  <c r="N119" i="26"/>
  <c r="M119" i="26"/>
  <c r="L119" i="26"/>
  <c r="K119" i="26"/>
  <c r="J119" i="26"/>
  <c r="I119" i="26"/>
  <c r="H119" i="26"/>
  <c r="G119" i="26"/>
  <c r="F119" i="26"/>
  <c r="E119" i="26"/>
  <c r="D119" i="26"/>
  <c r="C119" i="26"/>
  <c r="B119" i="26"/>
  <c r="A119" i="26"/>
  <c r="P118" i="26"/>
  <c r="O118" i="26"/>
  <c r="N118" i="26"/>
  <c r="M118" i="26"/>
  <c r="L118" i="26"/>
  <c r="K118" i="26"/>
  <c r="J118" i="26"/>
  <c r="I118" i="26"/>
  <c r="H118" i="26"/>
  <c r="G118" i="26"/>
  <c r="F118" i="26"/>
  <c r="E118" i="26"/>
  <c r="D118" i="26"/>
  <c r="C118" i="26"/>
  <c r="B118" i="26"/>
  <c r="A118" i="26"/>
  <c r="P117" i="26"/>
  <c r="O117" i="26"/>
  <c r="N117" i="26"/>
  <c r="M117" i="26"/>
  <c r="L117" i="26"/>
  <c r="K117" i="26"/>
  <c r="J117" i="26"/>
  <c r="I117" i="26"/>
  <c r="H117" i="26"/>
  <c r="G117" i="26"/>
  <c r="F117" i="26"/>
  <c r="E117" i="26"/>
  <c r="D117" i="26"/>
  <c r="C117" i="26"/>
  <c r="B117" i="26"/>
  <c r="A117" i="26"/>
  <c r="P116" i="26"/>
  <c r="O116" i="26"/>
  <c r="N116" i="26"/>
  <c r="M116" i="26"/>
  <c r="L116" i="26"/>
  <c r="K116" i="26"/>
  <c r="J116" i="26"/>
  <c r="I116" i="26"/>
  <c r="H116" i="26"/>
  <c r="G116" i="26"/>
  <c r="F116" i="26"/>
  <c r="E116" i="26"/>
  <c r="D116" i="26"/>
  <c r="C116" i="26"/>
  <c r="B116" i="26"/>
  <c r="A116" i="26"/>
  <c r="P115" i="26"/>
  <c r="O115" i="26"/>
  <c r="N115" i="26"/>
  <c r="M115" i="26"/>
  <c r="L115" i="26"/>
  <c r="K115" i="26"/>
  <c r="J115" i="26"/>
  <c r="I115" i="26"/>
  <c r="H115" i="26"/>
  <c r="G115" i="26"/>
  <c r="F115" i="26"/>
  <c r="E115" i="26"/>
  <c r="D115" i="26"/>
  <c r="C115" i="26"/>
  <c r="B115" i="26"/>
  <c r="A115" i="26"/>
  <c r="P114" i="26"/>
  <c r="O114" i="26"/>
  <c r="N114" i="26"/>
  <c r="M114" i="26"/>
  <c r="L114" i="26"/>
  <c r="K114" i="26"/>
  <c r="J114" i="26"/>
  <c r="I114" i="26"/>
  <c r="H114" i="26"/>
  <c r="G114" i="26"/>
  <c r="F114" i="26"/>
  <c r="E114" i="26"/>
  <c r="D114" i="26"/>
  <c r="C114" i="26"/>
  <c r="B114" i="26"/>
  <c r="A114" i="26"/>
  <c r="P113" i="26"/>
  <c r="O113" i="26"/>
  <c r="N113" i="26"/>
  <c r="M113" i="26"/>
  <c r="L113" i="26"/>
  <c r="K113" i="26"/>
  <c r="J113" i="26"/>
  <c r="I113" i="26"/>
  <c r="H113" i="26"/>
  <c r="G113" i="26"/>
  <c r="F113" i="26"/>
  <c r="E113" i="26"/>
  <c r="D113" i="26"/>
  <c r="C113" i="26"/>
  <c r="B113" i="26"/>
  <c r="A113" i="26"/>
  <c r="P112" i="26"/>
  <c r="O112" i="26"/>
  <c r="N112" i="26"/>
  <c r="M112" i="26"/>
  <c r="L112" i="26"/>
  <c r="K112" i="26"/>
  <c r="J112" i="26"/>
  <c r="I112" i="26"/>
  <c r="H112" i="26"/>
  <c r="G112" i="26"/>
  <c r="F112" i="26"/>
  <c r="E112" i="26"/>
  <c r="D112" i="26"/>
  <c r="C112" i="26"/>
  <c r="B112" i="26"/>
  <c r="A112" i="26"/>
  <c r="P111" i="26"/>
  <c r="O111" i="26"/>
  <c r="N111" i="26"/>
  <c r="M111" i="26"/>
  <c r="L111" i="26"/>
  <c r="K111" i="26"/>
  <c r="J111" i="26"/>
  <c r="I111" i="26"/>
  <c r="H111" i="26"/>
  <c r="G111" i="26"/>
  <c r="F111" i="26"/>
  <c r="E111" i="26"/>
  <c r="D111" i="26"/>
  <c r="C111" i="26"/>
  <c r="B111" i="26"/>
  <c r="A111" i="26"/>
  <c r="P110" i="26"/>
  <c r="O110" i="26"/>
  <c r="N110" i="26"/>
  <c r="M110" i="26"/>
  <c r="L110" i="26"/>
  <c r="K110" i="26"/>
  <c r="J110" i="26"/>
  <c r="I110" i="26"/>
  <c r="H110" i="26"/>
  <c r="G110" i="26"/>
  <c r="F110" i="26"/>
  <c r="E110" i="26"/>
  <c r="D110" i="26"/>
  <c r="C110" i="26"/>
  <c r="B110" i="26"/>
  <c r="A110" i="26"/>
  <c r="P109" i="26"/>
  <c r="O109" i="26"/>
  <c r="N109" i="26"/>
  <c r="M109" i="26"/>
  <c r="L109" i="26"/>
  <c r="K109" i="26"/>
  <c r="J109" i="26"/>
  <c r="I109" i="26"/>
  <c r="H109" i="26"/>
  <c r="G109" i="26"/>
  <c r="F109" i="26"/>
  <c r="E109" i="26"/>
  <c r="D109" i="26"/>
  <c r="C109" i="26"/>
  <c r="B109" i="26"/>
  <c r="A109" i="26"/>
  <c r="P108" i="26"/>
  <c r="O108" i="26"/>
  <c r="N108" i="26"/>
  <c r="M108" i="26"/>
  <c r="L108" i="26"/>
  <c r="K108" i="26"/>
  <c r="J108" i="26"/>
  <c r="I108" i="26"/>
  <c r="H108" i="26"/>
  <c r="G108" i="26"/>
  <c r="F108" i="26"/>
  <c r="E108" i="26"/>
  <c r="D108" i="26"/>
  <c r="C108" i="26"/>
  <c r="B108" i="26"/>
  <c r="A108" i="26"/>
  <c r="P107" i="26"/>
  <c r="O107" i="26"/>
  <c r="N107" i="26"/>
  <c r="M107" i="26"/>
  <c r="L107" i="26"/>
  <c r="K107" i="26"/>
  <c r="J107" i="26"/>
  <c r="I107" i="26"/>
  <c r="H107" i="26"/>
  <c r="G107" i="26"/>
  <c r="F107" i="26"/>
  <c r="E107" i="26"/>
  <c r="D107" i="26"/>
  <c r="C107" i="26"/>
  <c r="B107" i="26"/>
  <c r="A107" i="26"/>
  <c r="P106" i="26"/>
  <c r="O106" i="26"/>
  <c r="N106" i="26"/>
  <c r="M106" i="26"/>
  <c r="L106" i="26"/>
  <c r="K106" i="26"/>
  <c r="J106" i="26"/>
  <c r="I106" i="26"/>
  <c r="H106" i="26"/>
  <c r="G106" i="26"/>
  <c r="F106" i="26"/>
  <c r="E106" i="26"/>
  <c r="D106" i="26"/>
  <c r="C106" i="26"/>
  <c r="B106" i="26"/>
  <c r="A106" i="26"/>
  <c r="P105" i="26"/>
  <c r="O105" i="26"/>
  <c r="N105" i="26"/>
  <c r="M105" i="26"/>
  <c r="L105" i="26"/>
  <c r="K105" i="26"/>
  <c r="J105" i="26"/>
  <c r="I105" i="26"/>
  <c r="H105" i="26"/>
  <c r="G105" i="26"/>
  <c r="F105" i="26"/>
  <c r="E105" i="26"/>
  <c r="D105" i="26"/>
  <c r="C105" i="26"/>
  <c r="B105" i="26"/>
  <c r="A105" i="26"/>
  <c r="P104" i="26"/>
  <c r="O104" i="26"/>
  <c r="N104" i="26"/>
  <c r="M104" i="26"/>
  <c r="L104" i="26"/>
  <c r="K104" i="26"/>
  <c r="J104" i="26"/>
  <c r="I104" i="26"/>
  <c r="H104" i="26"/>
  <c r="G104" i="26"/>
  <c r="F104" i="26"/>
  <c r="E104" i="26"/>
  <c r="D104" i="26"/>
  <c r="C104" i="26"/>
  <c r="B104" i="26"/>
  <c r="A104" i="26"/>
  <c r="P103" i="26"/>
  <c r="O103" i="26"/>
  <c r="N103" i="26"/>
  <c r="M103" i="26"/>
  <c r="L103" i="26"/>
  <c r="K103" i="26"/>
  <c r="J103" i="26"/>
  <c r="I103" i="26"/>
  <c r="H103" i="26"/>
  <c r="G103" i="26"/>
  <c r="F103" i="26"/>
  <c r="E103" i="26"/>
  <c r="D103" i="26"/>
  <c r="C103" i="26"/>
  <c r="B103" i="26"/>
  <c r="A103" i="26"/>
  <c r="P102" i="26"/>
  <c r="O102" i="26"/>
  <c r="N102" i="26"/>
  <c r="M102" i="26"/>
  <c r="L102" i="26"/>
  <c r="K102" i="26"/>
  <c r="J102" i="26"/>
  <c r="I102" i="26"/>
  <c r="H102" i="26"/>
  <c r="G102" i="26"/>
  <c r="F102" i="26"/>
  <c r="E102" i="26"/>
  <c r="D102" i="26"/>
  <c r="C102" i="26"/>
  <c r="B102" i="26"/>
  <c r="A102" i="26"/>
  <c r="P101" i="26"/>
  <c r="O101" i="26"/>
  <c r="N101" i="26"/>
  <c r="M101" i="26"/>
  <c r="L101" i="26"/>
  <c r="K101" i="26"/>
  <c r="J101" i="26"/>
  <c r="I101" i="26"/>
  <c r="H101" i="26"/>
  <c r="G101" i="26"/>
  <c r="F101" i="26"/>
  <c r="E101" i="26"/>
  <c r="D101" i="26"/>
  <c r="C101" i="26"/>
  <c r="B101" i="26"/>
  <c r="A101" i="26"/>
  <c r="P100" i="26"/>
  <c r="O100" i="26"/>
  <c r="N100" i="26"/>
  <c r="M100" i="26"/>
  <c r="L100" i="26"/>
  <c r="K100" i="26"/>
  <c r="J100" i="26"/>
  <c r="I100" i="26"/>
  <c r="H100" i="26"/>
  <c r="G100" i="26"/>
  <c r="F100" i="26"/>
  <c r="E100" i="26"/>
  <c r="D100" i="26"/>
  <c r="C100" i="26"/>
  <c r="B100" i="26"/>
  <c r="A100" i="26"/>
  <c r="P99" i="26"/>
  <c r="O99" i="26"/>
  <c r="N99" i="26"/>
  <c r="M99" i="26"/>
  <c r="L99" i="26"/>
  <c r="K99" i="26"/>
  <c r="J99" i="26"/>
  <c r="I99" i="26"/>
  <c r="H99" i="26"/>
  <c r="G99" i="26"/>
  <c r="F99" i="26"/>
  <c r="E99" i="26"/>
  <c r="D99" i="26"/>
  <c r="C99" i="26"/>
  <c r="B99" i="26"/>
  <c r="A99" i="26"/>
  <c r="P98" i="26"/>
  <c r="O98" i="26"/>
  <c r="N98" i="26"/>
  <c r="M98" i="26"/>
  <c r="L98" i="26"/>
  <c r="K98" i="26"/>
  <c r="J98" i="26"/>
  <c r="I98" i="26"/>
  <c r="H98" i="26"/>
  <c r="G98" i="26"/>
  <c r="F98" i="26"/>
  <c r="E98" i="26"/>
  <c r="D98" i="26"/>
  <c r="C98" i="26"/>
  <c r="B98" i="26"/>
  <c r="A98" i="26"/>
  <c r="P97" i="26"/>
  <c r="O97" i="26"/>
  <c r="N97" i="26"/>
  <c r="M97" i="26"/>
  <c r="L97" i="26"/>
  <c r="K97" i="26"/>
  <c r="J97" i="26"/>
  <c r="I97" i="26"/>
  <c r="H97" i="26"/>
  <c r="G97" i="26"/>
  <c r="F97" i="26"/>
  <c r="E97" i="26"/>
  <c r="D97" i="26"/>
  <c r="C97" i="26"/>
  <c r="B97" i="26"/>
  <c r="A97" i="26"/>
  <c r="P96" i="26"/>
  <c r="O96" i="26"/>
  <c r="N96" i="26"/>
  <c r="M96" i="26"/>
  <c r="L96" i="26"/>
  <c r="K96" i="26"/>
  <c r="J96" i="26"/>
  <c r="I96" i="26"/>
  <c r="H96" i="26"/>
  <c r="G96" i="26"/>
  <c r="F96" i="26"/>
  <c r="E96" i="26"/>
  <c r="D96" i="26"/>
  <c r="C96" i="26"/>
  <c r="B96" i="26"/>
  <c r="A96" i="26"/>
  <c r="P95" i="26"/>
  <c r="O95" i="26"/>
  <c r="N95" i="26"/>
  <c r="M95" i="26"/>
  <c r="L95" i="26"/>
  <c r="K95" i="26"/>
  <c r="J95" i="26"/>
  <c r="I95" i="26"/>
  <c r="H95" i="26"/>
  <c r="G95" i="26"/>
  <c r="F95" i="26"/>
  <c r="E95" i="26"/>
  <c r="D95" i="26"/>
  <c r="C95" i="26"/>
  <c r="B95" i="26"/>
  <c r="A95" i="26"/>
  <c r="P94" i="26"/>
  <c r="O94" i="26"/>
  <c r="N94" i="26"/>
  <c r="M94" i="26"/>
  <c r="L94" i="26"/>
  <c r="K94" i="26"/>
  <c r="J94" i="26"/>
  <c r="I94" i="26"/>
  <c r="H94" i="26"/>
  <c r="G94" i="26"/>
  <c r="F94" i="26"/>
  <c r="E94" i="26"/>
  <c r="D94" i="26"/>
  <c r="C94" i="26"/>
  <c r="B94" i="26"/>
  <c r="A94" i="26"/>
  <c r="P93" i="26"/>
  <c r="O93" i="26"/>
  <c r="N93" i="26"/>
  <c r="M93" i="26"/>
  <c r="L93" i="26"/>
  <c r="K93" i="26"/>
  <c r="J93" i="26"/>
  <c r="I93" i="26"/>
  <c r="H93" i="26"/>
  <c r="G93" i="26"/>
  <c r="F93" i="26"/>
  <c r="E93" i="26"/>
  <c r="D93" i="26"/>
  <c r="C93" i="26"/>
  <c r="B93" i="26"/>
  <c r="A93" i="26"/>
  <c r="P92" i="26"/>
  <c r="O92" i="26"/>
  <c r="N92" i="26"/>
  <c r="M92" i="26"/>
  <c r="L92" i="26"/>
  <c r="K92" i="26"/>
  <c r="J92" i="26"/>
  <c r="I92" i="26"/>
  <c r="H92" i="26"/>
  <c r="G92" i="26"/>
  <c r="F92" i="26"/>
  <c r="E92" i="26"/>
  <c r="D92" i="26"/>
  <c r="C92" i="26"/>
  <c r="B92" i="26"/>
  <c r="A92" i="26"/>
  <c r="P91" i="26"/>
  <c r="O91" i="26"/>
  <c r="N91" i="26"/>
  <c r="M91" i="26"/>
  <c r="L91" i="26"/>
  <c r="K91" i="26"/>
  <c r="J91" i="26"/>
  <c r="I91" i="26"/>
  <c r="H91" i="26"/>
  <c r="G91" i="26"/>
  <c r="F91" i="26"/>
  <c r="E91" i="26"/>
  <c r="D91" i="26"/>
  <c r="C91" i="26"/>
  <c r="B91" i="26"/>
  <c r="A91" i="26"/>
  <c r="P90" i="26"/>
  <c r="O90" i="26"/>
  <c r="N90" i="26"/>
  <c r="M90" i="26"/>
  <c r="L90" i="26"/>
  <c r="K90" i="26"/>
  <c r="J90" i="26"/>
  <c r="I90" i="26"/>
  <c r="H90" i="26"/>
  <c r="G90" i="26"/>
  <c r="F90" i="26"/>
  <c r="E90" i="26"/>
  <c r="D90" i="26"/>
  <c r="C90" i="26"/>
  <c r="B90" i="26"/>
  <c r="A90" i="26"/>
  <c r="P89" i="26"/>
  <c r="O89" i="26"/>
  <c r="N89" i="26"/>
  <c r="M89" i="26"/>
  <c r="L89" i="26"/>
  <c r="K89" i="26"/>
  <c r="J89" i="26"/>
  <c r="I89" i="26"/>
  <c r="H89" i="26"/>
  <c r="G89" i="26"/>
  <c r="F89" i="26"/>
  <c r="E89" i="26"/>
  <c r="D89" i="26"/>
  <c r="C89" i="26"/>
  <c r="B89" i="26"/>
  <c r="A89" i="26"/>
  <c r="P88" i="26"/>
  <c r="O88" i="26"/>
  <c r="N88" i="26"/>
  <c r="M88" i="26"/>
  <c r="L88" i="26"/>
  <c r="K88" i="26"/>
  <c r="J88" i="26"/>
  <c r="I88" i="26"/>
  <c r="H88" i="26"/>
  <c r="G88" i="26"/>
  <c r="F88" i="26"/>
  <c r="E88" i="26"/>
  <c r="D88" i="26"/>
  <c r="C88" i="26"/>
  <c r="B88" i="26"/>
  <c r="A88" i="26"/>
  <c r="P87" i="26"/>
  <c r="O87" i="26"/>
  <c r="N87" i="26"/>
  <c r="M87" i="26"/>
  <c r="L87" i="26"/>
  <c r="K87" i="26"/>
  <c r="J87" i="26"/>
  <c r="I87" i="26"/>
  <c r="H87" i="26"/>
  <c r="G87" i="26"/>
  <c r="F87" i="26"/>
  <c r="E87" i="26"/>
  <c r="D87" i="26"/>
  <c r="C87" i="26"/>
  <c r="B87" i="26"/>
  <c r="A87" i="26"/>
  <c r="P86" i="26"/>
  <c r="O86" i="26"/>
  <c r="N86" i="26"/>
  <c r="M86" i="26"/>
  <c r="L86" i="26"/>
  <c r="K86" i="26"/>
  <c r="J86" i="26"/>
  <c r="I86" i="26"/>
  <c r="H86" i="26"/>
  <c r="G86" i="26"/>
  <c r="F86" i="26"/>
  <c r="E86" i="26"/>
  <c r="D86" i="26"/>
  <c r="C86" i="26"/>
  <c r="B86" i="26"/>
  <c r="A86" i="26"/>
  <c r="P85" i="26"/>
  <c r="O85" i="26"/>
  <c r="N85" i="26"/>
  <c r="M85" i="26"/>
  <c r="L85" i="26"/>
  <c r="K85" i="26"/>
  <c r="J85" i="26"/>
  <c r="I85" i="26"/>
  <c r="H85" i="26"/>
  <c r="G85" i="26"/>
  <c r="F85" i="26"/>
  <c r="E85" i="26"/>
  <c r="D85" i="26"/>
  <c r="C85" i="26"/>
  <c r="B85" i="26"/>
  <c r="A85" i="26"/>
  <c r="P84" i="26"/>
  <c r="O84" i="26"/>
  <c r="N84" i="26"/>
  <c r="M84" i="26"/>
  <c r="L84" i="26"/>
  <c r="K84" i="26"/>
  <c r="J84" i="26"/>
  <c r="I84" i="26"/>
  <c r="H84" i="26"/>
  <c r="G84" i="26"/>
  <c r="F84" i="26"/>
  <c r="E84" i="26"/>
  <c r="D84" i="26"/>
  <c r="C84" i="26"/>
  <c r="B84" i="26"/>
  <c r="A84" i="26"/>
  <c r="P83" i="26"/>
  <c r="O83" i="26"/>
  <c r="N83" i="26"/>
  <c r="M83" i="26"/>
  <c r="L83" i="26"/>
  <c r="K83" i="26"/>
  <c r="J83" i="26"/>
  <c r="I83" i="26"/>
  <c r="H83" i="26"/>
  <c r="G83" i="26"/>
  <c r="F83" i="26"/>
  <c r="E83" i="26"/>
  <c r="D83" i="26"/>
  <c r="C83" i="26"/>
  <c r="B83" i="26"/>
  <c r="A83" i="26"/>
  <c r="P82" i="26"/>
  <c r="O82" i="26"/>
  <c r="N82" i="26"/>
  <c r="M82" i="26"/>
  <c r="L82" i="26"/>
  <c r="K82" i="26"/>
  <c r="J82" i="26"/>
  <c r="I82" i="26"/>
  <c r="H82" i="26"/>
  <c r="G82" i="26"/>
  <c r="F82" i="26"/>
  <c r="E82" i="26"/>
  <c r="D82" i="26"/>
  <c r="C82" i="26"/>
  <c r="B82" i="26"/>
  <c r="A82" i="26"/>
  <c r="P81" i="26"/>
  <c r="O81" i="26"/>
  <c r="N81" i="26"/>
  <c r="M81" i="26"/>
  <c r="L81" i="26"/>
  <c r="K81" i="26"/>
  <c r="J81" i="26"/>
  <c r="I81" i="26"/>
  <c r="H81" i="26"/>
  <c r="G81" i="26"/>
  <c r="F81" i="26"/>
  <c r="E81" i="26"/>
  <c r="D81" i="26"/>
  <c r="C81" i="26"/>
  <c r="B81" i="26"/>
  <c r="A81" i="26"/>
  <c r="P80" i="26"/>
  <c r="O80" i="26"/>
  <c r="N80" i="26"/>
  <c r="M80" i="26"/>
  <c r="L80" i="26"/>
  <c r="K80" i="26"/>
  <c r="J80" i="26"/>
  <c r="I80" i="26"/>
  <c r="H80" i="26"/>
  <c r="G80" i="26"/>
  <c r="F80" i="26"/>
  <c r="E80" i="26"/>
  <c r="D80" i="26"/>
  <c r="C80" i="26"/>
  <c r="B80" i="26"/>
  <c r="A80" i="26"/>
  <c r="P79" i="26"/>
  <c r="O79" i="26"/>
  <c r="N79" i="26"/>
  <c r="M79" i="26"/>
  <c r="L79" i="26"/>
  <c r="K79" i="26"/>
  <c r="J79" i="26"/>
  <c r="I79" i="26"/>
  <c r="H79" i="26"/>
  <c r="G79" i="26"/>
  <c r="F79" i="26"/>
  <c r="E79" i="26"/>
  <c r="D79" i="26"/>
  <c r="C79" i="26"/>
  <c r="B79" i="26"/>
  <c r="A79" i="26"/>
  <c r="P78" i="26"/>
  <c r="O78" i="26"/>
  <c r="N78" i="26"/>
  <c r="M78" i="26"/>
  <c r="L78" i="26"/>
  <c r="K78" i="26"/>
  <c r="J78" i="26"/>
  <c r="I78" i="26"/>
  <c r="H78" i="26"/>
  <c r="G78" i="26"/>
  <c r="F78" i="26"/>
  <c r="E78" i="26"/>
  <c r="D78" i="26"/>
  <c r="C78" i="26"/>
  <c r="B78" i="26"/>
  <c r="A78" i="26"/>
  <c r="P77" i="26"/>
  <c r="O77" i="26"/>
  <c r="N77" i="26"/>
  <c r="M77" i="26"/>
  <c r="L77" i="26"/>
  <c r="K77" i="26"/>
  <c r="J77" i="26"/>
  <c r="I77" i="26"/>
  <c r="H77" i="26"/>
  <c r="G77" i="26"/>
  <c r="F77" i="26"/>
  <c r="E77" i="26"/>
  <c r="D77" i="26"/>
  <c r="C77" i="26"/>
  <c r="B77" i="26"/>
  <c r="A77" i="26"/>
  <c r="P76" i="26"/>
  <c r="O76" i="26"/>
  <c r="N76" i="26"/>
  <c r="M76" i="26"/>
  <c r="L76" i="26"/>
  <c r="K76" i="26"/>
  <c r="J76" i="26"/>
  <c r="I76" i="26"/>
  <c r="H76" i="26"/>
  <c r="G76" i="26"/>
  <c r="F76" i="26"/>
  <c r="E76" i="26"/>
  <c r="D76" i="26"/>
  <c r="C76" i="26"/>
  <c r="B76" i="26"/>
  <c r="A76" i="26"/>
  <c r="P75" i="26"/>
  <c r="O75" i="26"/>
  <c r="N75" i="26"/>
  <c r="M75" i="26"/>
  <c r="L75" i="26"/>
  <c r="K75" i="26"/>
  <c r="J75" i="26"/>
  <c r="I75" i="26"/>
  <c r="H75" i="26"/>
  <c r="G75" i="26"/>
  <c r="F75" i="26"/>
  <c r="E75" i="26"/>
  <c r="D75" i="26"/>
  <c r="C75" i="26"/>
  <c r="B75" i="26"/>
  <c r="A75" i="26"/>
  <c r="P74" i="26"/>
  <c r="O74" i="26"/>
  <c r="N74" i="26"/>
  <c r="M74" i="26"/>
  <c r="L74" i="26"/>
  <c r="K74" i="26"/>
  <c r="J74" i="26"/>
  <c r="I74" i="26"/>
  <c r="H74" i="26"/>
  <c r="G74" i="26"/>
  <c r="F74" i="26"/>
  <c r="E74" i="26"/>
  <c r="D74" i="26"/>
  <c r="C74" i="26"/>
  <c r="B74" i="26"/>
  <c r="A74" i="26"/>
  <c r="P73" i="26"/>
  <c r="O73" i="26"/>
  <c r="N73" i="26"/>
  <c r="M73" i="26"/>
  <c r="L73" i="26"/>
  <c r="K73" i="26"/>
  <c r="J73" i="26"/>
  <c r="I73" i="26"/>
  <c r="H73" i="26"/>
  <c r="G73" i="26"/>
  <c r="F73" i="26"/>
  <c r="E73" i="26"/>
  <c r="D73" i="26"/>
  <c r="C73" i="26"/>
  <c r="B73" i="26"/>
  <c r="A73" i="26"/>
  <c r="P72" i="26"/>
  <c r="O72" i="26"/>
  <c r="N72" i="26"/>
  <c r="M72" i="26"/>
  <c r="L72" i="26"/>
  <c r="K72" i="26"/>
  <c r="J72" i="26"/>
  <c r="I72" i="26"/>
  <c r="H72" i="26"/>
  <c r="G72" i="26"/>
  <c r="F72" i="26"/>
  <c r="E72" i="26"/>
  <c r="D72" i="26"/>
  <c r="C72" i="26"/>
  <c r="B72" i="26"/>
  <c r="A72" i="26"/>
  <c r="P71" i="26"/>
  <c r="O71" i="26"/>
  <c r="N71" i="26"/>
  <c r="M71" i="26"/>
  <c r="L71" i="26"/>
  <c r="K71" i="26"/>
  <c r="J71" i="26"/>
  <c r="I71" i="26"/>
  <c r="H71" i="26"/>
  <c r="G71" i="26"/>
  <c r="F71" i="26"/>
  <c r="E71" i="26"/>
  <c r="D71" i="26"/>
  <c r="C71" i="26"/>
  <c r="B71" i="26"/>
  <c r="A71" i="26"/>
  <c r="P70" i="26"/>
  <c r="O70" i="26"/>
  <c r="N70" i="26"/>
  <c r="M70" i="26"/>
  <c r="L70" i="26"/>
  <c r="K70" i="26"/>
  <c r="J70" i="26"/>
  <c r="I70" i="26"/>
  <c r="H70" i="26"/>
  <c r="G70" i="26"/>
  <c r="F70" i="26"/>
  <c r="E70" i="26"/>
  <c r="D70" i="26"/>
  <c r="C70" i="26"/>
  <c r="B70" i="26"/>
  <c r="A70" i="26"/>
  <c r="P69" i="26"/>
  <c r="O69" i="26"/>
  <c r="N69" i="26"/>
  <c r="M69" i="26"/>
  <c r="L69" i="26"/>
  <c r="K69" i="26"/>
  <c r="J69" i="26"/>
  <c r="I69" i="26"/>
  <c r="H69" i="26"/>
  <c r="G69" i="26"/>
  <c r="F69" i="26"/>
  <c r="E69" i="26"/>
  <c r="D69" i="26"/>
  <c r="C69" i="26"/>
  <c r="B69" i="26"/>
  <c r="A69" i="26"/>
  <c r="P68" i="26"/>
  <c r="O68" i="26"/>
  <c r="N68" i="26"/>
  <c r="M68" i="26"/>
  <c r="L68" i="26"/>
  <c r="K68" i="26"/>
  <c r="J68" i="26"/>
  <c r="I68" i="26"/>
  <c r="H68" i="26"/>
  <c r="G68" i="26"/>
  <c r="F68" i="26"/>
  <c r="E68" i="26"/>
  <c r="D68" i="26"/>
  <c r="C68" i="26"/>
  <c r="B68" i="26"/>
  <c r="A68" i="26"/>
  <c r="P67" i="26"/>
  <c r="O67" i="26"/>
  <c r="N67" i="26"/>
  <c r="M67" i="26"/>
  <c r="L67" i="26"/>
  <c r="K67" i="26"/>
  <c r="J67" i="26"/>
  <c r="I67" i="26"/>
  <c r="H67" i="26"/>
  <c r="G67" i="26"/>
  <c r="F67" i="26"/>
  <c r="E67" i="26"/>
  <c r="D67" i="26"/>
  <c r="C67" i="26"/>
  <c r="B67" i="26"/>
  <c r="A67" i="26"/>
  <c r="P66" i="26"/>
  <c r="O66" i="26"/>
  <c r="N66" i="26"/>
  <c r="M66" i="26"/>
  <c r="L66" i="26"/>
  <c r="K66" i="26"/>
  <c r="J66" i="26"/>
  <c r="I66" i="26"/>
  <c r="H66" i="26"/>
  <c r="G66" i="26"/>
  <c r="F66" i="26"/>
  <c r="E66" i="26"/>
  <c r="D66" i="26"/>
  <c r="C66" i="26"/>
  <c r="B66" i="26"/>
  <c r="A66" i="26"/>
  <c r="P65" i="26"/>
  <c r="O65" i="26"/>
  <c r="N65" i="26"/>
  <c r="M65" i="26"/>
  <c r="L65" i="26"/>
  <c r="K65" i="26"/>
  <c r="J65" i="26"/>
  <c r="I65" i="26"/>
  <c r="H65" i="26"/>
  <c r="G65" i="26"/>
  <c r="F65" i="26"/>
  <c r="E65" i="26"/>
  <c r="D65" i="26"/>
  <c r="C65" i="26"/>
  <c r="B65" i="26"/>
  <c r="A65" i="26"/>
  <c r="P64" i="26"/>
  <c r="O64" i="26"/>
  <c r="N64" i="26"/>
  <c r="M64" i="26"/>
  <c r="L64" i="26"/>
  <c r="K64" i="26"/>
  <c r="J64" i="26"/>
  <c r="I64" i="26"/>
  <c r="H64" i="26"/>
  <c r="G64" i="26"/>
  <c r="F64" i="26"/>
  <c r="E64" i="26"/>
  <c r="D64" i="26"/>
  <c r="C64" i="26"/>
  <c r="B64" i="26"/>
  <c r="A64" i="26"/>
  <c r="P63" i="26"/>
  <c r="O63" i="26"/>
  <c r="N63" i="26"/>
  <c r="M63" i="26"/>
  <c r="L63" i="26"/>
  <c r="K63" i="26"/>
  <c r="J63" i="26"/>
  <c r="I63" i="26"/>
  <c r="H63" i="26"/>
  <c r="G63" i="26"/>
  <c r="F63" i="26"/>
  <c r="E63" i="26"/>
  <c r="D63" i="26"/>
  <c r="C63" i="26"/>
  <c r="B63" i="26"/>
  <c r="A63" i="26"/>
  <c r="P62" i="26"/>
  <c r="O62" i="26"/>
  <c r="N62" i="26"/>
  <c r="M62" i="26"/>
  <c r="L62" i="26"/>
  <c r="K62" i="26"/>
  <c r="J62" i="26"/>
  <c r="I62" i="26"/>
  <c r="H62" i="26"/>
  <c r="G62" i="26"/>
  <c r="F62" i="26"/>
  <c r="E62" i="26"/>
  <c r="D62" i="26"/>
  <c r="C62" i="26"/>
  <c r="B62" i="26"/>
  <c r="A62" i="26"/>
  <c r="P61" i="26"/>
  <c r="O61" i="26"/>
  <c r="N61" i="26"/>
  <c r="M61" i="26"/>
  <c r="L61" i="26"/>
  <c r="K61" i="26"/>
  <c r="J61" i="26"/>
  <c r="I61" i="26"/>
  <c r="H61" i="26"/>
  <c r="G61" i="26"/>
  <c r="F61" i="26"/>
  <c r="E61" i="26"/>
  <c r="D61" i="26"/>
  <c r="C61" i="26"/>
  <c r="B61" i="26"/>
  <c r="A61" i="26"/>
  <c r="P60" i="26"/>
  <c r="O60" i="26"/>
  <c r="N60" i="26"/>
  <c r="M60" i="26"/>
  <c r="L60" i="26"/>
  <c r="K60" i="26"/>
  <c r="J60" i="26"/>
  <c r="I60" i="26"/>
  <c r="H60" i="26"/>
  <c r="G60" i="26"/>
  <c r="F60" i="26"/>
  <c r="E60" i="26"/>
  <c r="D60" i="26"/>
  <c r="C60" i="26"/>
  <c r="B60" i="26"/>
  <c r="A60" i="26"/>
  <c r="P59" i="26"/>
  <c r="O59" i="26"/>
  <c r="N59" i="26"/>
  <c r="M59" i="26"/>
  <c r="L59" i="26"/>
  <c r="K59" i="26"/>
  <c r="J59" i="26"/>
  <c r="I59" i="26"/>
  <c r="H59" i="26"/>
  <c r="G59" i="26"/>
  <c r="F59" i="26"/>
  <c r="E59" i="26"/>
  <c r="D59" i="26"/>
  <c r="C59" i="26"/>
  <c r="B59" i="26"/>
  <c r="A59" i="26"/>
  <c r="P58" i="26"/>
  <c r="O58" i="26"/>
  <c r="N58" i="26"/>
  <c r="M58" i="26"/>
  <c r="L58" i="26"/>
  <c r="K58" i="26"/>
  <c r="J58" i="26"/>
  <c r="I58" i="26"/>
  <c r="H58" i="26"/>
  <c r="G58" i="26"/>
  <c r="F58" i="26"/>
  <c r="E58" i="26"/>
  <c r="D58" i="26"/>
  <c r="C58" i="26"/>
  <c r="B58" i="26"/>
  <c r="A58" i="26"/>
  <c r="P57" i="26"/>
  <c r="O57" i="26"/>
  <c r="N57" i="26"/>
  <c r="M57" i="26"/>
  <c r="L57" i="26"/>
  <c r="K57" i="26"/>
  <c r="J57" i="26"/>
  <c r="I57" i="26"/>
  <c r="H57" i="26"/>
  <c r="G57" i="26"/>
  <c r="F57" i="26"/>
  <c r="E57" i="26"/>
  <c r="D57" i="26"/>
  <c r="C57" i="26"/>
  <c r="B57" i="26"/>
  <c r="A57" i="26"/>
  <c r="P56" i="26"/>
  <c r="O56" i="26"/>
  <c r="N56" i="26"/>
  <c r="M56" i="26"/>
  <c r="L56" i="26"/>
  <c r="K56" i="26"/>
  <c r="J56" i="26"/>
  <c r="I56" i="26"/>
  <c r="H56" i="26"/>
  <c r="G56" i="26"/>
  <c r="F56" i="26"/>
  <c r="E56" i="26"/>
  <c r="D56" i="26"/>
  <c r="C56" i="26"/>
  <c r="B56" i="26"/>
  <c r="A56" i="26"/>
  <c r="P55" i="26"/>
  <c r="O55" i="26"/>
  <c r="N55" i="26"/>
  <c r="M55" i="26"/>
  <c r="L55" i="26"/>
  <c r="K55" i="26"/>
  <c r="J55" i="26"/>
  <c r="I55" i="26"/>
  <c r="H55" i="26"/>
  <c r="G55" i="26"/>
  <c r="F55" i="26"/>
  <c r="E55" i="26"/>
  <c r="D55" i="26"/>
  <c r="C55" i="26"/>
  <c r="B55" i="26"/>
  <c r="A55" i="26"/>
  <c r="P54" i="26"/>
  <c r="O54" i="26"/>
  <c r="N54" i="26"/>
  <c r="M54" i="26"/>
  <c r="L54" i="26"/>
  <c r="K54" i="26"/>
  <c r="J54" i="26"/>
  <c r="I54" i="26"/>
  <c r="H54" i="26"/>
  <c r="G54" i="26"/>
  <c r="F54" i="26"/>
  <c r="E54" i="26"/>
  <c r="D54" i="26"/>
  <c r="C54" i="26"/>
  <c r="B54" i="26"/>
  <c r="A54" i="26"/>
  <c r="P53" i="26"/>
  <c r="O53" i="26"/>
  <c r="N53" i="26"/>
  <c r="M53" i="26"/>
  <c r="L53" i="26"/>
  <c r="K53" i="26"/>
  <c r="J53" i="26"/>
  <c r="I53" i="26"/>
  <c r="H53" i="26"/>
  <c r="G53" i="26"/>
  <c r="F53" i="26"/>
  <c r="E53" i="26"/>
  <c r="D53" i="26"/>
  <c r="C53" i="26"/>
  <c r="B53" i="26"/>
  <c r="A53" i="26"/>
  <c r="P52" i="26"/>
  <c r="O52" i="26"/>
  <c r="N52" i="26"/>
  <c r="M52" i="26"/>
  <c r="L52" i="26"/>
  <c r="K52" i="26"/>
  <c r="J52" i="26"/>
  <c r="I52" i="26"/>
  <c r="H52" i="26"/>
  <c r="G52" i="26"/>
  <c r="F52" i="26"/>
  <c r="E52" i="26"/>
  <c r="D52" i="26"/>
  <c r="C52" i="26"/>
  <c r="B52" i="26"/>
  <c r="A52" i="26"/>
  <c r="P51" i="26"/>
  <c r="O51" i="26"/>
  <c r="N51" i="26"/>
  <c r="M51" i="26"/>
  <c r="L51" i="26"/>
  <c r="K51" i="26"/>
  <c r="J51" i="26"/>
  <c r="I51" i="26"/>
  <c r="H51" i="26"/>
  <c r="G51" i="26"/>
  <c r="F51" i="26"/>
  <c r="E51" i="26"/>
  <c r="D51" i="26"/>
  <c r="C51" i="26"/>
  <c r="B51" i="26"/>
  <c r="A51" i="26"/>
  <c r="P50" i="26"/>
  <c r="O50" i="26"/>
  <c r="N50" i="26"/>
  <c r="M50" i="26"/>
  <c r="L50" i="26"/>
  <c r="K50" i="26"/>
  <c r="J50" i="26"/>
  <c r="I50" i="26"/>
  <c r="H50" i="26"/>
  <c r="G50" i="26"/>
  <c r="F50" i="26"/>
  <c r="E50" i="26"/>
  <c r="D50" i="26"/>
  <c r="C50" i="26"/>
  <c r="B50" i="26"/>
  <c r="A50" i="26"/>
  <c r="P49" i="26"/>
  <c r="O49" i="26"/>
  <c r="N49" i="26"/>
  <c r="M49" i="26"/>
  <c r="L49" i="26"/>
  <c r="K49" i="26"/>
  <c r="J49" i="26"/>
  <c r="I49" i="26"/>
  <c r="H49" i="26"/>
  <c r="G49" i="26"/>
  <c r="F49" i="26"/>
  <c r="E49" i="26"/>
  <c r="D49" i="26"/>
  <c r="C49" i="26"/>
  <c r="B49" i="26"/>
  <c r="A49" i="26"/>
  <c r="P48" i="26"/>
  <c r="O48" i="26"/>
  <c r="N48" i="26"/>
  <c r="M48" i="26"/>
  <c r="L48" i="26"/>
  <c r="K48" i="26"/>
  <c r="J48" i="26"/>
  <c r="I48" i="26"/>
  <c r="H48" i="26"/>
  <c r="G48" i="26"/>
  <c r="F48" i="26"/>
  <c r="E48" i="26"/>
  <c r="D48" i="26"/>
  <c r="C48" i="26"/>
  <c r="B48" i="26"/>
  <c r="A48" i="26"/>
  <c r="P47" i="26"/>
  <c r="O47" i="26"/>
  <c r="N47" i="26"/>
  <c r="M47" i="26"/>
  <c r="L47" i="26"/>
  <c r="K47" i="26"/>
  <c r="J47" i="26"/>
  <c r="I47" i="26"/>
  <c r="H47" i="26"/>
  <c r="G47" i="26"/>
  <c r="F47" i="26"/>
  <c r="E47" i="26"/>
  <c r="D47" i="26"/>
  <c r="C47" i="26"/>
  <c r="B47" i="26"/>
  <c r="A47" i="26"/>
  <c r="P46" i="26"/>
  <c r="O46" i="26"/>
  <c r="N46" i="26"/>
  <c r="M46" i="26"/>
  <c r="L46" i="26"/>
  <c r="K46" i="26"/>
  <c r="J46" i="26"/>
  <c r="I46" i="26"/>
  <c r="H46" i="26"/>
  <c r="G46" i="26"/>
  <c r="F46" i="26"/>
  <c r="E46" i="26"/>
  <c r="D46" i="26"/>
  <c r="C46" i="26"/>
  <c r="B46" i="26"/>
  <c r="A46" i="26"/>
  <c r="P45" i="26"/>
  <c r="O45" i="26"/>
  <c r="N45" i="26"/>
  <c r="M45" i="26"/>
  <c r="L45" i="26"/>
  <c r="K45" i="26"/>
  <c r="J45" i="26"/>
  <c r="I45" i="26"/>
  <c r="H45" i="26"/>
  <c r="G45" i="26"/>
  <c r="F45" i="26"/>
  <c r="E45" i="26"/>
  <c r="D45" i="26"/>
  <c r="C45" i="26"/>
  <c r="B45" i="26"/>
  <c r="A45" i="26"/>
  <c r="P44" i="26"/>
  <c r="O44" i="26"/>
  <c r="N44" i="26"/>
  <c r="M44" i="26"/>
  <c r="L44" i="26"/>
  <c r="K44" i="26"/>
  <c r="J44" i="26"/>
  <c r="I44" i="26"/>
  <c r="H44" i="26"/>
  <c r="G44" i="26"/>
  <c r="F44" i="26"/>
  <c r="E44" i="26"/>
  <c r="D44" i="26"/>
  <c r="C44" i="26"/>
  <c r="B44" i="26"/>
  <c r="A44" i="26"/>
  <c r="P43" i="26"/>
  <c r="O43" i="26"/>
  <c r="N43" i="26"/>
  <c r="M43" i="26"/>
  <c r="L43" i="26"/>
  <c r="K43" i="26"/>
  <c r="J43" i="26"/>
  <c r="I43" i="26"/>
  <c r="H43" i="26"/>
  <c r="G43" i="26"/>
  <c r="F43" i="26"/>
  <c r="E43" i="26"/>
  <c r="D43" i="26"/>
  <c r="C43" i="26"/>
  <c r="B43" i="26"/>
  <c r="A43" i="26"/>
  <c r="P42" i="26"/>
  <c r="O42" i="26"/>
  <c r="N42" i="26"/>
  <c r="M42" i="26"/>
  <c r="L42" i="26"/>
  <c r="K42" i="26"/>
  <c r="J42" i="26"/>
  <c r="I42" i="26"/>
  <c r="H42" i="26"/>
  <c r="G42" i="26"/>
  <c r="F42" i="26"/>
  <c r="E42" i="26"/>
  <c r="D42" i="26"/>
  <c r="C42" i="26"/>
  <c r="B42" i="26"/>
  <c r="A42" i="26"/>
  <c r="P41" i="26"/>
  <c r="O41" i="26"/>
  <c r="N41" i="26"/>
  <c r="M41" i="26"/>
  <c r="L41" i="26"/>
  <c r="K41" i="26"/>
  <c r="J41" i="26"/>
  <c r="I41" i="26"/>
  <c r="H41" i="26"/>
  <c r="G41" i="26"/>
  <c r="F41" i="26"/>
  <c r="E41" i="26"/>
  <c r="D41" i="26"/>
  <c r="C41" i="26"/>
  <c r="B41" i="26"/>
  <c r="A41" i="26"/>
  <c r="P40" i="26"/>
  <c r="O40" i="26"/>
  <c r="N40" i="26"/>
  <c r="M40" i="26"/>
  <c r="L40" i="26"/>
  <c r="K40" i="26"/>
  <c r="J40" i="26"/>
  <c r="I40" i="26"/>
  <c r="H40" i="26"/>
  <c r="G40" i="26"/>
  <c r="F40" i="26"/>
  <c r="E40" i="26"/>
  <c r="D40" i="26"/>
  <c r="C40" i="26"/>
  <c r="B40" i="26"/>
  <c r="A40" i="26"/>
  <c r="P39" i="26"/>
  <c r="O39" i="26"/>
  <c r="N39" i="26"/>
  <c r="M39" i="26"/>
  <c r="L39" i="26"/>
  <c r="K39" i="26"/>
  <c r="J39" i="26"/>
  <c r="I39" i="26"/>
  <c r="H39" i="26"/>
  <c r="G39" i="26"/>
  <c r="F39" i="26"/>
  <c r="E39" i="26"/>
  <c r="D39" i="26"/>
  <c r="C39" i="26"/>
  <c r="B39" i="26"/>
  <c r="A39" i="26"/>
  <c r="P38" i="26"/>
  <c r="O38" i="26"/>
  <c r="N38" i="26"/>
  <c r="M38" i="26"/>
  <c r="L38" i="26"/>
  <c r="K38" i="26"/>
  <c r="J38" i="26"/>
  <c r="I38" i="26"/>
  <c r="H38" i="26"/>
  <c r="G38" i="26"/>
  <c r="F38" i="26"/>
  <c r="E38" i="26"/>
  <c r="D38" i="26"/>
  <c r="C38" i="26"/>
  <c r="B38" i="26"/>
  <c r="A38" i="26"/>
  <c r="P37" i="26"/>
  <c r="O37" i="26"/>
  <c r="N37" i="26"/>
  <c r="M37" i="26"/>
  <c r="L37" i="26"/>
  <c r="K37" i="26"/>
  <c r="J37" i="26"/>
  <c r="I37" i="26"/>
  <c r="H37" i="26"/>
  <c r="G37" i="26"/>
  <c r="F37" i="26"/>
  <c r="E37" i="26"/>
  <c r="D37" i="26"/>
  <c r="C37" i="26"/>
  <c r="B37" i="26"/>
  <c r="A37" i="26"/>
  <c r="P36" i="26"/>
  <c r="O36" i="26"/>
  <c r="N36" i="26"/>
  <c r="M36" i="26"/>
  <c r="L36" i="26"/>
  <c r="K36" i="26"/>
  <c r="J36" i="26"/>
  <c r="I36" i="26"/>
  <c r="H36" i="26"/>
  <c r="G36" i="26"/>
  <c r="F36" i="26"/>
  <c r="E36" i="26"/>
  <c r="D36" i="26"/>
  <c r="C36" i="26"/>
  <c r="B36" i="26"/>
  <c r="A36" i="26"/>
  <c r="P35" i="26"/>
  <c r="O35" i="26"/>
  <c r="N35" i="26"/>
  <c r="M35" i="26"/>
  <c r="L35" i="26"/>
  <c r="K35" i="26"/>
  <c r="J35" i="26"/>
  <c r="I35" i="26"/>
  <c r="H35" i="26"/>
  <c r="G35" i="26"/>
  <c r="F35" i="26"/>
  <c r="E35" i="26"/>
  <c r="D35" i="26"/>
  <c r="C35" i="26"/>
  <c r="B35" i="26"/>
  <c r="A35" i="26"/>
  <c r="P34" i="26"/>
  <c r="O34" i="26"/>
  <c r="N34" i="26"/>
  <c r="M34" i="26"/>
  <c r="L34" i="26"/>
  <c r="K34" i="26"/>
  <c r="J34" i="26"/>
  <c r="I34" i="26"/>
  <c r="H34" i="26"/>
  <c r="G34" i="26"/>
  <c r="F34" i="26"/>
  <c r="E34" i="26"/>
  <c r="D34" i="26"/>
  <c r="C34" i="26"/>
  <c r="B34" i="26"/>
  <c r="A34" i="26"/>
  <c r="P33" i="26"/>
  <c r="O33" i="26"/>
  <c r="N33" i="26"/>
  <c r="M33" i="26"/>
  <c r="L33" i="26"/>
  <c r="K33" i="26"/>
  <c r="J33" i="26"/>
  <c r="I33" i="26"/>
  <c r="H33" i="26"/>
  <c r="G33" i="26"/>
  <c r="F33" i="26"/>
  <c r="E33" i="26"/>
  <c r="D33" i="26"/>
  <c r="C33" i="26"/>
  <c r="B33" i="26"/>
  <c r="A33" i="26"/>
  <c r="P32" i="26"/>
  <c r="O32" i="26"/>
  <c r="N32" i="26"/>
  <c r="M32" i="26"/>
  <c r="L32" i="26"/>
  <c r="K32" i="26"/>
  <c r="J32" i="26"/>
  <c r="I32" i="26"/>
  <c r="H32" i="26"/>
  <c r="G32" i="26"/>
  <c r="F32" i="26"/>
  <c r="E32" i="26"/>
  <c r="D32" i="26"/>
  <c r="C32" i="26"/>
  <c r="B32" i="26"/>
  <c r="A32" i="26"/>
  <c r="P31" i="26"/>
  <c r="O31" i="26"/>
  <c r="N31" i="26"/>
  <c r="M31" i="26"/>
  <c r="L31" i="26"/>
  <c r="K31" i="26"/>
  <c r="J31" i="26"/>
  <c r="I31" i="26"/>
  <c r="H31" i="26"/>
  <c r="G31" i="26"/>
  <c r="F31" i="26"/>
  <c r="E31" i="26"/>
  <c r="D31" i="26"/>
  <c r="C31" i="26"/>
  <c r="B31" i="26"/>
  <c r="A31" i="26"/>
  <c r="P30" i="26"/>
  <c r="O30" i="26"/>
  <c r="N30" i="26"/>
  <c r="M30" i="26"/>
  <c r="L30" i="26"/>
  <c r="K30" i="26"/>
  <c r="J30" i="26"/>
  <c r="I30" i="26"/>
  <c r="H30" i="26"/>
  <c r="G30" i="26"/>
  <c r="F30" i="26"/>
  <c r="E30" i="26"/>
  <c r="D30" i="26"/>
  <c r="C30" i="26"/>
  <c r="B30" i="26"/>
  <c r="A30" i="26"/>
  <c r="P29" i="26"/>
  <c r="O29" i="26"/>
  <c r="N29" i="26"/>
  <c r="M29" i="26"/>
  <c r="L29" i="26"/>
  <c r="K29" i="26"/>
  <c r="J29" i="26"/>
  <c r="I29" i="26"/>
  <c r="H29" i="26"/>
  <c r="G29" i="26"/>
  <c r="F29" i="26"/>
  <c r="E29" i="26"/>
  <c r="D29" i="26"/>
  <c r="C29" i="26"/>
  <c r="B29" i="26"/>
  <c r="A29" i="26"/>
  <c r="P28" i="26"/>
  <c r="O28" i="26"/>
  <c r="N28" i="26"/>
  <c r="M28" i="26"/>
  <c r="L28" i="26"/>
  <c r="K28" i="26"/>
  <c r="J28" i="26"/>
  <c r="I28" i="26"/>
  <c r="H28" i="26"/>
  <c r="G28" i="26"/>
  <c r="F28" i="26"/>
  <c r="E28" i="26"/>
  <c r="D28" i="26"/>
  <c r="C28" i="26"/>
  <c r="B28" i="26"/>
  <c r="A28" i="26"/>
  <c r="P27" i="26"/>
  <c r="O27" i="26"/>
  <c r="N27" i="26"/>
  <c r="M27" i="26"/>
  <c r="L27" i="26"/>
  <c r="K27" i="26"/>
  <c r="J27" i="26"/>
  <c r="I27" i="26"/>
  <c r="H27" i="26"/>
  <c r="G27" i="26"/>
  <c r="F27" i="26"/>
  <c r="E27" i="26"/>
  <c r="D27" i="26"/>
  <c r="C27" i="26"/>
  <c r="B27" i="26"/>
  <c r="A27" i="26"/>
  <c r="P26" i="26"/>
  <c r="O26" i="26"/>
  <c r="N26" i="26"/>
  <c r="M26" i="26"/>
  <c r="L26" i="26"/>
  <c r="K26" i="26"/>
  <c r="J26" i="26"/>
  <c r="I26" i="26"/>
  <c r="H26" i="26"/>
  <c r="G26" i="26"/>
  <c r="F26" i="26"/>
  <c r="E26" i="26"/>
  <c r="D26" i="26"/>
  <c r="C26" i="26"/>
  <c r="B26" i="26"/>
  <c r="A26" i="26"/>
  <c r="P25" i="26"/>
  <c r="O25" i="26"/>
  <c r="N25" i="26"/>
  <c r="M25" i="26"/>
  <c r="L25" i="26"/>
  <c r="K25" i="26"/>
  <c r="J25" i="26"/>
  <c r="I25" i="26"/>
  <c r="H25" i="26"/>
  <c r="G25" i="26"/>
  <c r="F25" i="26"/>
  <c r="E25" i="26"/>
  <c r="D25" i="26"/>
  <c r="C25" i="26"/>
  <c r="B25" i="26"/>
  <c r="A25" i="26"/>
  <c r="P24" i="26"/>
  <c r="O24" i="26"/>
  <c r="N24" i="26"/>
  <c r="M24" i="26"/>
  <c r="L24" i="26"/>
  <c r="K24" i="26"/>
  <c r="J24" i="26"/>
  <c r="I24" i="26"/>
  <c r="H24" i="26"/>
  <c r="G24" i="26"/>
  <c r="F24" i="26"/>
  <c r="E24" i="26"/>
  <c r="D24" i="26"/>
  <c r="C24" i="26"/>
  <c r="B24" i="26"/>
  <c r="A24" i="26"/>
  <c r="P23" i="26"/>
  <c r="O23" i="26"/>
  <c r="N23" i="26"/>
  <c r="M23" i="26"/>
  <c r="L23" i="26"/>
  <c r="K23" i="26"/>
  <c r="J23" i="26"/>
  <c r="I23" i="26"/>
  <c r="H23" i="26"/>
  <c r="G23" i="26"/>
  <c r="F23" i="26"/>
  <c r="E23" i="26"/>
  <c r="D23" i="26"/>
  <c r="C23" i="26"/>
  <c r="B23" i="26"/>
  <c r="A23" i="26"/>
  <c r="P22" i="26"/>
  <c r="O22" i="26"/>
  <c r="N22" i="26"/>
  <c r="M22" i="26"/>
  <c r="L22" i="26"/>
  <c r="K22" i="26"/>
  <c r="J22" i="26"/>
  <c r="I22" i="26"/>
  <c r="H22" i="26"/>
  <c r="G22" i="26"/>
  <c r="F22" i="26"/>
  <c r="E22" i="26"/>
  <c r="D22" i="26"/>
  <c r="C22" i="26"/>
  <c r="B22" i="26"/>
  <c r="A22" i="26"/>
  <c r="P21" i="26"/>
  <c r="O21" i="26"/>
  <c r="N21" i="26"/>
  <c r="M21" i="26"/>
  <c r="L21" i="26"/>
  <c r="K21" i="26"/>
  <c r="J21" i="26"/>
  <c r="I21" i="26"/>
  <c r="H21" i="26"/>
  <c r="G21" i="26"/>
  <c r="F21" i="26"/>
  <c r="E21" i="26"/>
  <c r="D21" i="26"/>
  <c r="C21" i="26"/>
  <c r="B21" i="26"/>
  <c r="A21" i="26"/>
  <c r="P20" i="26"/>
  <c r="O20" i="26"/>
  <c r="N20" i="26"/>
  <c r="M20" i="26"/>
  <c r="L20" i="26"/>
  <c r="K20" i="26"/>
  <c r="J20" i="26"/>
  <c r="I20" i="26"/>
  <c r="H20" i="26"/>
  <c r="G20" i="26"/>
  <c r="F20" i="26"/>
  <c r="E20" i="26"/>
  <c r="D20" i="26"/>
  <c r="C20" i="26"/>
  <c r="B20" i="26"/>
  <c r="A20" i="26"/>
  <c r="P19" i="26"/>
  <c r="O19" i="26"/>
  <c r="N19" i="26"/>
  <c r="M19" i="26"/>
  <c r="L19" i="26"/>
  <c r="K19" i="26"/>
  <c r="J19" i="26"/>
  <c r="I19" i="26"/>
  <c r="H19" i="26"/>
  <c r="G19" i="26"/>
  <c r="F19" i="26"/>
  <c r="E19" i="26"/>
  <c r="D19" i="26"/>
  <c r="C19" i="26"/>
  <c r="B19" i="26"/>
  <c r="A19" i="26"/>
  <c r="P18" i="26"/>
  <c r="O18" i="26"/>
  <c r="N18" i="26"/>
  <c r="M18" i="26"/>
  <c r="L18" i="26"/>
  <c r="K18" i="26"/>
  <c r="J18" i="26"/>
  <c r="I18" i="26"/>
  <c r="H18" i="26"/>
  <c r="G18" i="26"/>
  <c r="F18" i="26"/>
  <c r="E18" i="26"/>
  <c r="D18" i="26"/>
  <c r="C18" i="26"/>
  <c r="B18" i="26"/>
  <c r="A18" i="26"/>
  <c r="P17" i="26"/>
  <c r="O17" i="26"/>
  <c r="N17" i="26"/>
  <c r="M17" i="26"/>
  <c r="L17" i="26"/>
  <c r="K17" i="26"/>
  <c r="J17" i="26"/>
  <c r="I17" i="26"/>
  <c r="H17" i="26"/>
  <c r="G17" i="26"/>
  <c r="F17" i="26"/>
  <c r="E17" i="26"/>
  <c r="D17" i="26"/>
  <c r="C17" i="26"/>
  <c r="B17" i="26"/>
  <c r="A17" i="26"/>
  <c r="P16" i="26"/>
  <c r="O16" i="26"/>
  <c r="N16" i="26"/>
  <c r="M16" i="26"/>
  <c r="L16" i="26"/>
  <c r="K16" i="26"/>
  <c r="J16" i="26"/>
  <c r="I16" i="26"/>
  <c r="H16" i="26"/>
  <c r="G16" i="26"/>
  <c r="F16" i="26"/>
  <c r="E16" i="26"/>
  <c r="D16" i="26"/>
  <c r="C16" i="26"/>
  <c r="B16" i="26"/>
  <c r="A16" i="26"/>
  <c r="P15" i="26"/>
  <c r="O15" i="26"/>
  <c r="N15" i="26"/>
  <c r="M15" i="26"/>
  <c r="L15" i="26"/>
  <c r="K15" i="26"/>
  <c r="J15" i="26"/>
  <c r="I15" i="26"/>
  <c r="H15" i="26"/>
  <c r="G15" i="26"/>
  <c r="F15" i="26"/>
  <c r="E15" i="26"/>
  <c r="D15" i="26"/>
  <c r="C15" i="26"/>
  <c r="B15" i="26"/>
  <c r="A15" i="26"/>
  <c r="P14" i="26"/>
  <c r="O14" i="26"/>
  <c r="N14" i="26"/>
  <c r="M14" i="26"/>
  <c r="L14" i="26"/>
  <c r="K14" i="26"/>
  <c r="J14" i="26"/>
  <c r="I14" i="26"/>
  <c r="H14" i="26"/>
  <c r="G14" i="26"/>
  <c r="F14" i="26"/>
  <c r="E14" i="26"/>
  <c r="D14" i="26"/>
  <c r="C14" i="26"/>
  <c r="B14" i="26"/>
  <c r="A14" i="26"/>
  <c r="P13" i="26"/>
  <c r="O13" i="26"/>
  <c r="N13" i="26"/>
  <c r="M13" i="26"/>
  <c r="L13" i="26"/>
  <c r="K13" i="26"/>
  <c r="J13" i="26"/>
  <c r="I13" i="26"/>
  <c r="H13" i="26"/>
  <c r="G13" i="26"/>
  <c r="F13" i="26"/>
  <c r="E13" i="26"/>
  <c r="D13" i="26"/>
  <c r="C13" i="26"/>
  <c r="B13" i="26"/>
  <c r="A13" i="26"/>
  <c r="P12" i="26"/>
  <c r="O12" i="26"/>
  <c r="N12" i="26"/>
  <c r="M12" i="26"/>
  <c r="L12" i="26"/>
  <c r="K12" i="26"/>
  <c r="J12" i="26"/>
  <c r="I12" i="26"/>
  <c r="H12" i="26"/>
  <c r="G12" i="26"/>
  <c r="F12" i="26"/>
  <c r="E12" i="26"/>
  <c r="D12" i="26"/>
  <c r="C12" i="26"/>
  <c r="B12" i="26"/>
  <c r="A12" i="26"/>
  <c r="P11" i="26"/>
  <c r="O11" i="26"/>
  <c r="N11" i="26"/>
  <c r="M11" i="26"/>
  <c r="L11" i="26"/>
  <c r="K11" i="26"/>
  <c r="J11" i="26"/>
  <c r="I11" i="26"/>
  <c r="H11" i="26"/>
  <c r="G11" i="26"/>
  <c r="F11" i="26"/>
  <c r="E11" i="26"/>
  <c r="D11" i="26"/>
  <c r="C11" i="26"/>
  <c r="B11" i="26"/>
  <c r="A11" i="26"/>
  <c r="P10" i="26"/>
  <c r="O10" i="26"/>
  <c r="N10" i="26"/>
  <c r="M10" i="26"/>
  <c r="L10" i="26"/>
  <c r="K10" i="26"/>
  <c r="J10" i="26"/>
  <c r="I10" i="26"/>
  <c r="H10" i="26"/>
  <c r="G10" i="26"/>
  <c r="F10" i="26"/>
  <c r="E10" i="26"/>
  <c r="D10" i="26"/>
  <c r="C10" i="26"/>
  <c r="B10" i="26"/>
  <c r="A10" i="26"/>
  <c r="P9" i="26"/>
  <c r="O9" i="26"/>
  <c r="N9" i="26"/>
  <c r="M9" i="26"/>
  <c r="L9" i="26"/>
  <c r="K9" i="26"/>
  <c r="J9" i="26"/>
  <c r="I9" i="26"/>
  <c r="H9" i="26"/>
  <c r="G9" i="26"/>
  <c r="F9" i="26"/>
  <c r="E9" i="26"/>
  <c r="D9" i="26"/>
  <c r="C9" i="26"/>
  <c r="B9" i="26"/>
  <c r="A9" i="26"/>
  <c r="P8" i="26"/>
  <c r="O8" i="26"/>
  <c r="N8" i="26"/>
  <c r="M8" i="26"/>
  <c r="L8" i="26"/>
  <c r="K8" i="26"/>
  <c r="J8" i="26"/>
  <c r="I8" i="26"/>
  <c r="H8" i="26"/>
  <c r="G8" i="26"/>
  <c r="F8" i="26"/>
  <c r="E8" i="26"/>
  <c r="D8" i="26"/>
  <c r="C8" i="26"/>
  <c r="B8" i="26"/>
  <c r="A8" i="26"/>
  <c r="Q7" i="26"/>
  <c r="P7" i="26"/>
  <c r="O7" i="26"/>
  <c r="N7" i="26"/>
  <c r="M7" i="26"/>
  <c r="L7" i="26"/>
  <c r="K7" i="26"/>
  <c r="J7" i="26"/>
  <c r="I7" i="26"/>
  <c r="H7" i="26"/>
  <c r="G7" i="26"/>
  <c r="F7" i="26"/>
  <c r="E7" i="26"/>
  <c r="D7" i="26"/>
  <c r="C7" i="26"/>
  <c r="B7" i="26"/>
  <c r="A7" i="26"/>
  <c r="P6" i="26"/>
  <c r="O6" i="26"/>
  <c r="N6" i="26"/>
  <c r="M6" i="26"/>
  <c r="L6" i="26"/>
  <c r="K6" i="26"/>
  <c r="J6" i="26"/>
  <c r="I6" i="26"/>
  <c r="H6" i="26"/>
  <c r="G6" i="26"/>
  <c r="F6" i="26"/>
  <c r="E6" i="26"/>
  <c r="D6" i="26"/>
  <c r="C6" i="26"/>
  <c r="B6" i="26"/>
  <c r="A6" i="26"/>
  <c r="P5" i="26"/>
  <c r="O5" i="26"/>
  <c r="N5" i="26"/>
  <c r="M5" i="26"/>
  <c r="L5" i="26"/>
  <c r="K5" i="26"/>
  <c r="J5" i="26"/>
  <c r="I5" i="26"/>
  <c r="H5" i="26"/>
  <c r="G5" i="26"/>
  <c r="F5" i="26"/>
  <c r="E5" i="26"/>
  <c r="D5" i="26"/>
  <c r="C5" i="26"/>
  <c r="B5" i="26"/>
  <c r="A5" i="26"/>
  <c r="P4" i="26"/>
  <c r="O4" i="26"/>
  <c r="N4" i="26"/>
  <c r="M4" i="26"/>
  <c r="L4" i="26"/>
  <c r="K4" i="26"/>
  <c r="J4" i="26"/>
  <c r="I4" i="26"/>
  <c r="H4" i="26"/>
  <c r="G4" i="26"/>
  <c r="F4" i="26"/>
  <c r="E4" i="26"/>
  <c r="D4" i="26"/>
  <c r="C4" i="26"/>
  <c r="B4" i="26"/>
  <c r="A4" i="26"/>
  <c r="P3" i="26"/>
  <c r="O3" i="26"/>
  <c r="N3" i="26"/>
  <c r="M3" i="26"/>
  <c r="L3" i="26"/>
  <c r="K3" i="26"/>
  <c r="J3" i="26"/>
  <c r="I3" i="26"/>
  <c r="H3" i="26"/>
  <c r="G3" i="26"/>
  <c r="F3" i="26"/>
  <c r="E3" i="26"/>
  <c r="D3" i="26"/>
  <c r="C3" i="26"/>
  <c r="B3" i="26"/>
  <c r="A3" i="26"/>
  <c r="P2" i="26"/>
  <c r="O2" i="26"/>
  <c r="N2" i="26"/>
  <c r="M2" i="26"/>
  <c r="L2" i="26"/>
  <c r="K2" i="26"/>
  <c r="J2" i="26"/>
  <c r="I2" i="26"/>
  <c r="H2" i="26"/>
  <c r="G2" i="26"/>
  <c r="F2" i="26"/>
  <c r="E2" i="26"/>
  <c r="D2" i="26"/>
  <c r="C2" i="26"/>
  <c r="B2" i="26"/>
  <c r="A2" i="26"/>
  <c r="S1" i="26"/>
  <c r="R1" i="26"/>
  <c r="Q1" i="26"/>
  <c r="P1" i="26"/>
  <c r="O1" i="26"/>
  <c r="N1" i="26"/>
  <c r="M1" i="26"/>
  <c r="L1" i="26"/>
  <c r="K1" i="26"/>
  <c r="J1" i="26"/>
  <c r="I1" i="26"/>
  <c r="H1" i="26"/>
  <c r="G1" i="26"/>
  <c r="F1" i="26"/>
  <c r="E1" i="26"/>
  <c r="D1" i="26"/>
  <c r="C1" i="26"/>
  <c r="B1" i="26"/>
  <c r="A1" i="26"/>
  <c r="C12" i="23" a="1"/>
  <c r="G26" i="25" a="1"/>
  <c r="L13" i="25" a="1"/>
  <c r="P17" i="16" a="1"/>
  <c r="F17" i="23" a="1"/>
  <c r="G27" i="23" a="1"/>
  <c r="G13" i="23" a="1"/>
  <c r="G27" i="25" a="1"/>
  <c r="M21" i="16"/>
  <c r="O20" i="23" a="1"/>
  <c r="P24" i="23" a="1"/>
  <c r="F18" i="23" a="1"/>
  <c r="C19" i="25" a="1"/>
  <c r="C15" i="16"/>
  <c r="C21" i="23" a="1"/>
  <c r="P16" i="23" a="1"/>
  <c r="K23" i="25" a="1"/>
  <c r="C16" i="23" a="1"/>
  <c r="K12" i="16" a="1"/>
  <c r="F23" i="16"/>
  <c r="C25" i="25" a="1"/>
  <c r="M12" i="23" a="1"/>
  <c r="C26" i="16"/>
  <c r="K18" i="23" a="1"/>
  <c r="C26" i="23" a="1"/>
  <c r="F14" i="25" a="1"/>
  <c r="G22" i="23" a="1"/>
  <c r="C25" i="23" a="1"/>
  <c r="F25" i="25" a="1"/>
  <c r="P25" i="16" a="1"/>
  <c r="G26" i="23" a="1"/>
  <c r="O18" i="25" a="1"/>
  <c r="N22" i="16"/>
  <c r="K20" i="23" a="1"/>
  <c r="K17" i="23" a="1"/>
  <c r="O17" i="23" a="1"/>
  <c r="C17" i="16"/>
  <c r="Q18" i="16" a="1"/>
  <c r="P14" i="16" a="1"/>
  <c r="Q24" i="16" a="1"/>
  <c r="K20" i="16" a="1"/>
  <c r="M15" i="25" a="1"/>
  <c r="M22" i="23" a="1"/>
  <c r="C22" i="16"/>
  <c r="M14" i="23" a="1"/>
  <c r="P15" i="16" a="1"/>
  <c r="F26" i="23" a="1"/>
  <c r="G25" i="16"/>
  <c r="K24" i="23" a="1"/>
  <c r="N21" i="16"/>
  <c r="C24" i="16"/>
  <c r="L25" i="25" a="1"/>
  <c r="C23" i="16"/>
  <c r="G23" i="25" a="1"/>
  <c r="G12" i="16"/>
  <c r="G22" i="25" a="1"/>
  <c r="G16" i="25" a="1"/>
  <c r="G13" i="25" a="1"/>
  <c r="Q15" i="16" a="1"/>
  <c r="F25" i="16"/>
  <c r="M17" i="23" a="1"/>
  <c r="G12" i="25" a="1"/>
  <c r="G12" i="23" a="1"/>
  <c r="K19" i="25" a="1"/>
  <c r="P17" i="23" a="1"/>
  <c r="P13" i="23" a="1"/>
  <c r="L22" i="23" a="1"/>
  <c r="L20" i="23" a="1"/>
  <c r="F19" i="25" a="1"/>
  <c r="F25" i="23" a="1"/>
  <c r="C12" i="25" a="1"/>
  <c r="P26" i="16" a="1"/>
  <c r="K26" i="16" a="1"/>
  <c r="M25" i="25" a="1"/>
  <c r="P24" i="25" a="1"/>
  <c r="C14" i="23" a="1"/>
  <c r="G20" i="23" a="1"/>
  <c r="F24" i="25" a="1"/>
  <c r="P24" i="16" a="1"/>
  <c r="O19" i="23" a="1"/>
  <c r="M24" i="25" a="1"/>
  <c r="O25" i="23" a="1"/>
  <c r="L16" i="25" a="1"/>
  <c r="P12" i="16" a="1"/>
  <c r="F16" i="25" a="1"/>
  <c r="P23" i="16" a="1"/>
  <c r="F13" i="25" a="1"/>
  <c r="F21" i="25" a="1"/>
  <c r="P23" i="25" a="1"/>
  <c r="L14" i="25" a="1"/>
  <c r="C21" i="25" a="1"/>
  <c r="L21" i="23" a="1"/>
  <c r="Q27" i="16" a="1"/>
  <c r="F18" i="25" a="1"/>
  <c r="M16" i="25" a="1"/>
  <c r="M22" i="25" a="1"/>
  <c r="K22" i="16" a="1"/>
  <c r="C13" i="25" a="1"/>
  <c r="G23" i="16"/>
  <c r="F24" i="23" a="1"/>
  <c r="F24" i="16"/>
  <c r="Z22" i="58" a="1"/>
  <c r="O21" i="23" a="1"/>
  <c r="O19" i="25" a="1"/>
  <c r="L25" i="23" a="1"/>
  <c r="C13" i="23" a="1"/>
  <c r="F19" i="16"/>
  <c r="O13" i="25" a="1"/>
  <c r="Q22" i="16" a="1"/>
  <c r="P13" i="16" a="1"/>
  <c r="M20" i="25" a="1"/>
  <c r="C25" i="16"/>
  <c r="O15" i="23" a="1"/>
  <c r="L12" i="25" a="1"/>
  <c r="P21" i="23" a="1"/>
  <c r="P20" i="23" a="1"/>
  <c r="K17" i="25" a="1"/>
  <c r="K16" i="16" a="1"/>
  <c r="K21" i="25" a="1"/>
  <c r="N16" i="16"/>
  <c r="G15" i="16"/>
  <c r="G27" i="16"/>
  <c r="K22" i="25" a="1"/>
  <c r="O12" i="25" a="1"/>
  <c r="F26" i="25" a="1"/>
  <c r="F15" i="16"/>
  <c r="F20" i="16"/>
  <c r="Q12" i="16" a="1"/>
  <c r="M19" i="25" a="1"/>
  <c r="C27" i="23" a="1"/>
  <c r="M21" i="23" a="1"/>
  <c r="F22" i="25" a="1"/>
  <c r="P17" i="25" a="1"/>
  <c r="P20" i="16" a="1"/>
  <c r="K24" i="16" a="1"/>
  <c r="N26" i="16"/>
  <c r="O18" i="23" a="1"/>
  <c r="M23" i="25" a="1"/>
  <c r="O22" i="23" a="1"/>
  <c r="G21" i="25" a="1"/>
  <c r="F21" i="16"/>
  <c r="P21" i="25" a="1"/>
  <c r="F20" i="25" a="1"/>
  <c r="F15" i="25" a="1"/>
  <c r="L16" i="23" a="1"/>
  <c r="O13" i="23" a="1"/>
  <c r="F13" i="23" a="1"/>
  <c r="P15" i="25" a="1"/>
  <c r="M23" i="16"/>
  <c r="K17" i="16" a="1"/>
  <c r="C19" i="23" a="1"/>
  <c r="C20" i="16"/>
  <c r="P22" i="25" a="1"/>
  <c r="K13" i="23" a="1"/>
  <c r="K14" i="16" a="1"/>
  <c r="K24" i="25" a="1"/>
  <c r="Q20" i="16" a="1"/>
  <c r="C18" i="25" a="1"/>
  <c r="C18" i="23" a="1"/>
  <c r="P20" i="25" a="1"/>
  <c r="M13" i="23" a="1"/>
  <c r="F16" i="23" a="1"/>
  <c r="F27" i="16"/>
  <c r="M19" i="23" a="1"/>
  <c r="P25" i="25" a="1"/>
  <c r="C24" i="25" a="1"/>
  <c r="C17" i="23" a="1"/>
  <c r="K19" i="23" a="1"/>
  <c r="Q13" i="16" a="1"/>
  <c r="K21" i="16" a="1"/>
  <c r="L17" i="25" a="1"/>
  <c r="G21" i="16"/>
  <c r="G18" i="23" a="1"/>
  <c r="M23" i="23" a="1"/>
  <c r="C22" i="25" a="1"/>
  <c r="O15" i="25" a="1"/>
  <c r="Q19" i="16" a="1"/>
  <c r="N12" i="16"/>
  <c r="Z23" i="58" a="1"/>
  <c r="M18" i="23" a="1"/>
  <c r="G24" i="16"/>
  <c r="M18" i="25" a="1"/>
  <c r="N18" i="16"/>
  <c r="G25" i="25" a="1"/>
  <c r="M15" i="23" a="1"/>
  <c r="F19" i="23" a="1"/>
  <c r="K25" i="16" a="1"/>
  <c r="F17" i="25" a="1"/>
  <c r="G14" i="25" a="1"/>
  <c r="P12" i="25" a="1"/>
  <c r="C16" i="16"/>
  <c r="C26" i="25" a="1"/>
  <c r="G17" i="25" a="1"/>
  <c r="M16" i="23" a="1"/>
  <c r="G20" i="25" a="1"/>
  <c r="M16" i="16"/>
  <c r="K27" i="16" a="1"/>
  <c r="K20" i="25" a="1"/>
  <c r="O24" i="23" a="1"/>
  <c r="L19" i="25" a="1"/>
  <c r="C17" i="25" a="1"/>
  <c r="N20" i="16"/>
  <c r="Z21" i="58" a="1"/>
  <c r="O25" i="25" a="1"/>
  <c r="C19" i="16"/>
  <c r="K25" i="23" a="1"/>
  <c r="N24" i="16"/>
  <c r="Q14" i="16" a="1"/>
  <c r="L23" i="23" a="1"/>
  <c r="G23" i="23" a="1"/>
  <c r="M21" i="25" a="1"/>
  <c r="F20" i="23" a="1"/>
  <c r="C12" i="16"/>
  <c r="G16" i="23" a="1"/>
  <c r="M24" i="23" a="1"/>
  <c r="G24" i="25" a="1"/>
  <c r="P13" i="25" a="1"/>
  <c r="C22" i="23" a="1"/>
  <c r="L14" i="23" a="1"/>
  <c r="F27" i="25" a="1"/>
  <c r="P18" i="23" a="1"/>
  <c r="K25" i="25" a="1"/>
  <c r="C14" i="16"/>
  <c r="F14" i="23" a="1"/>
  <c r="O16" i="23" a="1"/>
  <c r="F12" i="16"/>
  <c r="F14" i="16"/>
  <c r="K21" i="23" a="1"/>
  <c r="Q25" i="16" a="1"/>
  <c r="C20" i="25" a="1"/>
  <c r="G19" i="25" a="1"/>
  <c r="G15" i="23" a="1"/>
  <c r="N14" i="16"/>
  <c r="P21" i="16" a="1"/>
  <c r="G18" i="16"/>
  <c r="O14" i="23" a="1"/>
  <c r="F22" i="16"/>
  <c r="L22" i="25" a="1"/>
  <c r="N27" i="16"/>
  <c r="Q23" i="16" a="1"/>
  <c r="L24" i="23" a="1"/>
  <c r="N13" i="16"/>
  <c r="P22" i="16" a="1"/>
  <c r="Q17" i="16" a="1"/>
  <c r="P25" i="23" a="1"/>
  <c r="L23" i="25" a="1"/>
  <c r="M14" i="25" a="1"/>
  <c r="L17" i="23" a="1"/>
  <c r="K15" i="16" a="1"/>
  <c r="G19" i="23" a="1"/>
  <c r="F21" i="23" a="1"/>
  <c r="P16" i="25" a="1"/>
  <c r="N17" i="16"/>
  <c r="C23" i="25" a="1"/>
  <c r="M17" i="25" a="1"/>
  <c r="G25" i="23" a="1"/>
  <c r="P19" i="16" a="1"/>
  <c r="L18" i="25" a="1"/>
  <c r="P15" i="23" a="1"/>
  <c r="N23" i="16"/>
  <c r="G16" i="16"/>
  <c r="P23" i="23" a="1"/>
  <c r="P22" i="23" a="1"/>
  <c r="F15" i="23" a="1"/>
  <c r="O20" i="25" a="1"/>
  <c r="K13" i="25" a="1"/>
  <c r="M20" i="16"/>
  <c r="K15" i="23" a="1"/>
  <c r="C16" i="25" a="1"/>
  <c r="L13" i="23" a="1"/>
  <c r="K14" i="25" a="1"/>
  <c r="M20" i="23" a="1"/>
  <c r="F26" i="16"/>
  <c r="P16" i="16" a="1"/>
  <c r="F27" i="23" a="1"/>
  <c r="K12" i="25" a="1"/>
  <c r="K18" i="25" a="1"/>
  <c r="P18" i="16" a="1"/>
  <c r="G17" i="16"/>
  <c r="L24" i="25" a="1"/>
  <c r="F12" i="25" a="1"/>
  <c r="N15" i="16"/>
  <c r="K13" i="16" a="1"/>
  <c r="C15" i="23" a="1"/>
  <c r="L15" i="25" a="1"/>
  <c r="O17" i="25" a="1"/>
  <c r="M27" i="16"/>
  <c r="C14" i="25" a="1"/>
  <c r="M18" i="16"/>
  <c r="F16" i="16"/>
  <c r="M14" i="16"/>
  <c r="Z29" i="58" a="1"/>
  <c r="F23" i="25" a="1"/>
  <c r="F23" i="23" a="1"/>
  <c r="P19" i="23" a="1"/>
  <c r="F17" i="16"/>
  <c r="O14" i="25" a="1"/>
  <c r="M22" i="16"/>
  <c r="G20" i="16"/>
  <c r="Q16" i="16" a="1"/>
  <c r="M24" i="16"/>
  <c r="K22" i="23" a="1"/>
  <c r="M12" i="25" a="1"/>
  <c r="L12" i="23" a="1"/>
  <c r="M15" i="16"/>
  <c r="O24" i="25" a="1"/>
  <c r="G15" i="25" a="1"/>
  <c r="G22" i="16"/>
  <c r="G26" i="16"/>
  <c r="L21" i="25" a="1"/>
  <c r="F22" i="23" a="1"/>
  <c r="K12" i="23" a="1"/>
  <c r="C21" i="16"/>
  <c r="K23" i="23" a="1"/>
  <c r="M13" i="25" a="1"/>
  <c r="G18" i="25" a="1"/>
  <c r="N19" i="16"/>
  <c r="F18" i="16"/>
  <c r="G13" i="16"/>
  <c r="Z30" i="58" a="1"/>
  <c r="K16" i="25" a="1"/>
  <c r="K23" i="16" a="1"/>
  <c r="O21" i="25" a="1"/>
  <c r="M17" i="16"/>
  <c r="O12" i="23" a="1"/>
  <c r="M26" i="16"/>
  <c r="M13" i="16"/>
  <c r="P18" i="25" a="1"/>
  <c r="L15" i="23" a="1"/>
  <c r="P12" i="23" a="1"/>
  <c r="G19" i="16"/>
  <c r="G17" i="23" a="1"/>
  <c r="C23" i="23" a="1"/>
  <c r="L20" i="25" a="1"/>
  <c r="C18" i="16"/>
  <c r="C27" i="16"/>
  <c r="M19" i="16"/>
  <c r="P14" i="25" a="1"/>
  <c r="K18" i="16" a="1"/>
  <c r="M12" i="16"/>
  <c r="G24" i="23" a="1"/>
  <c r="Q26" i="16" a="1"/>
  <c r="P27" i="16" a="1"/>
  <c r="K15" i="25" a="1"/>
  <c r="Q21" i="16" a="1"/>
  <c r="C15" i="25" a="1"/>
  <c r="L18" i="23" a="1"/>
  <c r="C13" i="16"/>
  <c r="L19" i="23" a="1"/>
  <c r="K14" i="23" a="1"/>
  <c r="C20" i="23" a="1"/>
  <c r="F13" i="16"/>
  <c r="N25" i="16"/>
  <c r="K19" i="16" a="1"/>
  <c r="C27" i="25" a="1"/>
  <c r="M25" i="23" a="1"/>
  <c r="G14" i="23" a="1"/>
  <c r="O23" i="23" a="1"/>
  <c r="P14" i="23" a="1"/>
  <c r="O22" i="25" a="1"/>
  <c r="C24" i="23" a="1"/>
  <c r="P19" i="25" a="1"/>
  <c r="K16" i="23" a="1"/>
  <c r="O23" i="25" a="1"/>
  <c r="G14" i="16"/>
  <c r="Z28" i="58" a="1"/>
  <c r="O16" i="25" a="1"/>
  <c r="M25" i="16"/>
  <c r="G21" i="23" a="1"/>
  <c r="F12" i="23" a="1"/>
  <c r="Z30" i="58" l="1"/>
  <c r="Z22" i="58"/>
  <c r="Z23" i="58"/>
  <c r="Z28" i="58"/>
  <c r="Z29" i="58"/>
  <c r="Z21" i="58"/>
  <c r="U166" i="51"/>
  <c r="U100" i="51"/>
  <c r="U147" i="51"/>
  <c r="U257" i="51"/>
  <c r="S192" i="51"/>
  <c r="V31" i="58"/>
  <c r="V24" i="58"/>
  <c r="U438" i="54"/>
  <c r="S420" i="53"/>
  <c r="S446" i="54"/>
  <c r="T252" i="53"/>
  <c r="U128" i="53"/>
  <c r="S52" i="53"/>
  <c r="T52" i="53"/>
  <c r="T80" i="53"/>
  <c r="U328" i="53"/>
  <c r="T151" i="53"/>
  <c r="U372" i="53"/>
  <c r="U424" i="53"/>
  <c r="U61" i="53"/>
  <c r="T456" i="54"/>
  <c r="U432" i="54"/>
  <c r="U359" i="52"/>
  <c r="S453" i="54"/>
  <c r="S147" i="53"/>
  <c r="U201" i="53"/>
  <c r="U286" i="53"/>
  <c r="T299" i="53"/>
  <c r="U338" i="53"/>
  <c r="S429" i="53"/>
  <c r="U299" i="53"/>
  <c r="S248" i="53"/>
  <c r="U420" i="53"/>
  <c r="S432" i="54"/>
  <c r="T128" i="53"/>
  <c r="T248" i="53"/>
  <c r="U364" i="53"/>
  <c r="T415" i="53"/>
  <c r="S441" i="54"/>
  <c r="T451" i="54"/>
  <c r="S448" i="54"/>
  <c r="S438" i="54"/>
  <c r="U252" i="53"/>
  <c r="T429" i="53"/>
  <c r="T2" i="53"/>
  <c r="U2" i="53"/>
  <c r="S269" i="53"/>
  <c r="U412" i="53"/>
  <c r="U369" i="52"/>
  <c r="T269" i="53"/>
  <c r="T359" i="52"/>
  <c r="U238" i="53"/>
  <c r="U312" i="53"/>
  <c r="S348" i="53"/>
  <c r="T425" i="54"/>
  <c r="U26" i="53"/>
  <c r="T74" i="53"/>
  <c r="T161" i="53"/>
  <c r="U172" i="53"/>
  <c r="T348" i="53"/>
  <c r="T382" i="53"/>
  <c r="T26" i="53"/>
  <c r="U425" i="54"/>
  <c r="U161" i="53"/>
  <c r="T227" i="53"/>
  <c r="U382" i="53"/>
  <c r="T360" i="51"/>
  <c r="T89" i="53"/>
  <c r="U349" i="53"/>
  <c r="U65" i="53"/>
  <c r="U19" i="53"/>
  <c r="T430" i="53"/>
  <c r="T437" i="54"/>
  <c r="U31" i="53"/>
  <c r="U430" i="53"/>
  <c r="S333" i="53"/>
  <c r="S353" i="53"/>
  <c r="S443" i="54"/>
  <c r="T10" i="53"/>
  <c r="T47" i="53"/>
  <c r="T133" i="53"/>
  <c r="U168" i="53"/>
  <c r="T333" i="53"/>
  <c r="T353" i="53"/>
  <c r="T378" i="53"/>
  <c r="T65" i="53"/>
  <c r="U410" i="53"/>
  <c r="S434" i="54"/>
  <c r="U47" i="53"/>
  <c r="U133" i="53"/>
  <c r="U89" i="53"/>
  <c r="U152" i="53"/>
  <c r="U451" i="54"/>
  <c r="S442" i="54"/>
  <c r="T55" i="53"/>
  <c r="S84" i="53"/>
  <c r="T96" i="53"/>
  <c r="S119" i="53"/>
  <c r="U127" i="53"/>
  <c r="T256" i="53"/>
  <c r="S318" i="53"/>
  <c r="U393" i="53"/>
  <c r="S402" i="53"/>
  <c r="U452" i="54"/>
  <c r="U443" i="54"/>
  <c r="T404" i="54"/>
  <c r="T31" i="53"/>
  <c r="U55" i="53"/>
  <c r="T84" i="53"/>
  <c r="T119" i="53"/>
  <c r="T152" i="53"/>
  <c r="U208" i="53"/>
  <c r="S227" i="53"/>
  <c r="U256" i="53"/>
  <c r="T318" i="53"/>
  <c r="U365" i="53"/>
  <c r="T402" i="53"/>
  <c r="U418" i="54"/>
  <c r="S6" i="53"/>
  <c r="U13" i="53"/>
  <c r="U24" i="53"/>
  <c r="S33" i="53"/>
  <c r="U40" i="53"/>
  <c r="S69" i="53"/>
  <c r="U85" i="53"/>
  <c r="U91" i="53"/>
  <c r="U98" i="53"/>
  <c r="T176" i="53"/>
  <c r="T240" i="53"/>
  <c r="U282" i="53"/>
  <c r="U300" i="53"/>
  <c r="T320" i="53"/>
  <c r="T368" i="53"/>
  <c r="S386" i="53"/>
  <c r="S40" i="53"/>
  <c r="S91" i="53"/>
  <c r="S98" i="53"/>
  <c r="S282" i="53"/>
  <c r="S176" i="53"/>
  <c r="U221" i="53"/>
  <c r="T6" i="53"/>
  <c r="T33" i="53"/>
  <c r="T69" i="53"/>
  <c r="U240" i="53"/>
  <c r="U320" i="53"/>
  <c r="U368" i="53"/>
  <c r="T386" i="53"/>
  <c r="U456" i="54"/>
  <c r="T408" i="54"/>
  <c r="U52" i="53"/>
  <c r="U80" i="53"/>
  <c r="T92" i="53"/>
  <c r="U123" i="53"/>
  <c r="S131" i="53"/>
  <c r="S139" i="53"/>
  <c r="T147" i="53"/>
  <c r="S223" i="53"/>
  <c r="T283" i="53"/>
  <c r="T342" i="53"/>
  <c r="U378" i="53"/>
  <c r="T398" i="53"/>
  <c r="U415" i="53"/>
  <c r="U408" i="54"/>
  <c r="T131" i="53"/>
  <c r="T139" i="53"/>
  <c r="U342" i="53"/>
  <c r="U398" i="53"/>
  <c r="S13" i="53"/>
  <c r="T34" i="53"/>
  <c r="S88" i="53"/>
  <c r="T93" i="53"/>
  <c r="T215" i="53"/>
  <c r="U242" i="53"/>
  <c r="T303" i="53"/>
  <c r="S351" i="53"/>
  <c r="S417" i="53"/>
  <c r="U34" i="53"/>
  <c r="S54" i="53"/>
  <c r="S82" i="53"/>
  <c r="T88" i="53"/>
  <c r="U93" i="53"/>
  <c r="S140" i="53"/>
  <c r="S225" i="53"/>
  <c r="U323" i="53"/>
  <c r="T351" i="53"/>
  <c r="T370" i="51"/>
  <c r="T187" i="53"/>
  <c r="T221" i="53"/>
  <c r="T289" i="53"/>
  <c r="T85" i="53"/>
  <c r="U187" i="53"/>
  <c r="U289" i="53"/>
  <c r="T410" i="54"/>
  <c r="U431" i="54"/>
  <c r="T54" i="53"/>
  <c r="T82" i="53"/>
  <c r="T126" i="53"/>
  <c r="T132" i="53"/>
  <c r="T140" i="53"/>
  <c r="U193" i="53"/>
  <c r="T225" i="53"/>
  <c r="T235" i="53"/>
  <c r="U265" i="53"/>
  <c r="S286" i="53"/>
  <c r="T304" i="53"/>
  <c r="U316" i="53"/>
  <c r="T400" i="53"/>
  <c r="U370" i="51"/>
  <c r="T19" i="53"/>
  <c r="S74" i="53"/>
  <c r="U126" i="53"/>
  <c r="T206" i="53"/>
  <c r="U217" i="53"/>
  <c r="U235" i="53"/>
  <c r="T372" i="53"/>
  <c r="T410" i="53"/>
  <c r="S360" i="51"/>
  <c r="S419" i="54"/>
  <c r="S234" i="53"/>
  <c r="T453" i="54"/>
  <c r="S439" i="54"/>
  <c r="S435" i="54"/>
  <c r="U124" i="53"/>
  <c r="U218" i="53"/>
  <c r="S239" i="53"/>
  <c r="S274" i="53"/>
  <c r="S347" i="53"/>
  <c r="S370" i="52"/>
  <c r="S70" i="53"/>
  <c r="T202" i="53"/>
  <c r="T210" i="53"/>
  <c r="T234" i="53"/>
  <c r="U246" i="53"/>
  <c r="U259" i="53"/>
  <c r="T305" i="53"/>
  <c r="S314" i="53"/>
  <c r="T319" i="53"/>
  <c r="T347" i="53"/>
  <c r="U361" i="53"/>
  <c r="S367" i="53"/>
  <c r="U411" i="53"/>
  <c r="T370" i="52"/>
  <c r="T452" i="54"/>
  <c r="U446" i="54"/>
  <c r="U442" i="54"/>
  <c r="T411" i="54"/>
  <c r="U419" i="54"/>
  <c r="U12" i="53"/>
  <c r="S20" i="53"/>
  <c r="T27" i="53"/>
  <c r="S41" i="53"/>
  <c r="T48" i="53"/>
  <c r="T70" i="53"/>
  <c r="U109" i="53"/>
  <c r="S135" i="53"/>
  <c r="S148" i="53"/>
  <c r="S154" i="53"/>
  <c r="T196" i="53"/>
  <c r="U202" i="53"/>
  <c r="U210" i="53"/>
  <c r="U226" i="53"/>
  <c r="U274" i="53"/>
  <c r="S293" i="53"/>
  <c r="T314" i="53"/>
  <c r="U319" i="53"/>
  <c r="T334" i="53"/>
  <c r="T352" i="53"/>
  <c r="T367" i="53"/>
  <c r="T387" i="53"/>
  <c r="S394" i="53"/>
  <c r="U406" i="53"/>
  <c r="U431" i="53"/>
  <c r="U363" i="52"/>
  <c r="S109" i="53"/>
  <c r="T259" i="53"/>
  <c r="U266" i="53"/>
  <c r="S305" i="53"/>
  <c r="S411" i="54"/>
  <c r="T12" i="53"/>
  <c r="S27" i="53"/>
  <c r="S48" i="53"/>
  <c r="T239" i="53"/>
  <c r="S352" i="53"/>
  <c r="T381" i="53"/>
  <c r="S387" i="53"/>
  <c r="U364" i="51"/>
  <c r="U437" i="54"/>
  <c r="T20" i="53"/>
  <c r="T41" i="53"/>
  <c r="S96" i="53"/>
  <c r="T135" i="53"/>
  <c r="T148" i="53"/>
  <c r="T154" i="53"/>
  <c r="U162" i="53"/>
  <c r="T172" i="53"/>
  <c r="U180" i="53"/>
  <c r="U196" i="53"/>
  <c r="U260" i="53"/>
  <c r="S283" i="53"/>
  <c r="T293" i="53"/>
  <c r="T300" i="53"/>
  <c r="U334" i="53"/>
  <c r="U362" i="53"/>
  <c r="T394" i="53"/>
  <c r="S400" i="53"/>
  <c r="U429" i="54"/>
  <c r="U163" i="53"/>
  <c r="S181" i="53"/>
  <c r="S191" i="53"/>
  <c r="S197" i="53"/>
  <c r="U204" i="53"/>
  <c r="S255" i="53"/>
  <c r="T261" i="53"/>
  <c r="S288" i="53"/>
  <c r="U315" i="53"/>
  <c r="S363" i="53"/>
  <c r="U376" i="53"/>
  <c r="S388" i="53"/>
  <c r="S408" i="53"/>
  <c r="S427" i="53"/>
  <c r="S358" i="52"/>
  <c r="U365" i="52"/>
  <c r="U445" i="54"/>
  <c r="U436" i="54"/>
  <c r="S97" i="53"/>
  <c r="S105" i="53"/>
  <c r="S112" i="53"/>
  <c r="S144" i="53"/>
  <c r="T191" i="53"/>
  <c r="T197" i="53"/>
  <c r="T255" i="53"/>
  <c r="S284" i="53"/>
  <c r="T288" i="53"/>
  <c r="T329" i="53"/>
  <c r="T363" i="53"/>
  <c r="T388" i="53"/>
  <c r="S396" i="53"/>
  <c r="S401" i="53"/>
  <c r="T408" i="53"/>
  <c r="S414" i="53"/>
  <c r="T427" i="53"/>
  <c r="T358" i="52"/>
  <c r="S359" i="51"/>
  <c r="T445" i="54"/>
  <c r="T436" i="54"/>
  <c r="T66" i="53"/>
  <c r="U81" i="53"/>
  <c r="T97" i="53"/>
  <c r="T105" i="53"/>
  <c r="T112" i="53"/>
  <c r="S127" i="53"/>
  <c r="T144" i="53"/>
  <c r="U214" i="53"/>
  <c r="U222" i="53"/>
  <c r="T236" i="53"/>
  <c r="T270" i="53"/>
  <c r="T284" i="53"/>
  <c r="S316" i="53"/>
  <c r="U329" i="53"/>
  <c r="S337" i="53"/>
  <c r="T343" i="53"/>
  <c r="T383" i="53"/>
  <c r="T396" i="53"/>
  <c r="T401" i="53"/>
  <c r="T414" i="53"/>
  <c r="T359" i="51"/>
  <c r="S455" i="54"/>
  <c r="T415" i="54"/>
  <c r="T431" i="54"/>
  <c r="U66" i="53"/>
  <c r="S92" i="53"/>
  <c r="U120" i="53"/>
  <c r="S132" i="53"/>
  <c r="S151" i="53"/>
  <c r="S206" i="53"/>
  <c r="U236" i="53"/>
  <c r="T242" i="53"/>
  <c r="U270" i="53"/>
  <c r="S303" i="53"/>
  <c r="T337" i="53"/>
  <c r="U343" i="53"/>
  <c r="T349" i="53"/>
  <c r="U383" i="53"/>
  <c r="U449" i="54"/>
  <c r="T449" i="54"/>
  <c r="U444" i="54"/>
  <c r="U439" i="54"/>
  <c r="U435" i="54"/>
  <c r="S113" i="53"/>
  <c r="S193" i="53"/>
  <c r="U231" i="53"/>
  <c r="T251" i="53"/>
  <c r="S265" i="53"/>
  <c r="U280" i="53"/>
  <c r="T285" i="53"/>
  <c r="S312" i="53"/>
  <c r="S323" i="53"/>
  <c r="S338" i="53"/>
  <c r="T397" i="53"/>
  <c r="S424" i="53"/>
  <c r="S369" i="52"/>
  <c r="T444" i="54"/>
  <c r="T418" i="54"/>
  <c r="U107" i="53"/>
  <c r="T160" i="53"/>
  <c r="U200" i="53"/>
  <c r="T238" i="53"/>
  <c r="U251" i="53"/>
  <c r="U285" i="53"/>
  <c r="S298" i="53"/>
  <c r="S304" i="53"/>
  <c r="T365" i="53"/>
  <c r="U397" i="53"/>
  <c r="U454" i="54"/>
  <c r="T454" i="54"/>
  <c r="S450" i="54"/>
  <c r="U60" i="53"/>
  <c r="T60" i="53"/>
  <c r="S60" i="53"/>
  <c r="S94" i="53"/>
  <c r="T94" i="53"/>
  <c r="U94" i="53"/>
  <c r="S101" i="53"/>
  <c r="T101" i="53"/>
  <c r="U190" i="53"/>
  <c r="T190" i="53"/>
  <c r="S190" i="53"/>
  <c r="T344" i="53"/>
  <c r="S344" i="53"/>
  <c r="U395" i="53"/>
  <c r="S395" i="53"/>
  <c r="T395" i="53"/>
  <c r="U42" i="53"/>
  <c r="T42" i="53"/>
  <c r="S232" i="53"/>
  <c r="T232" i="53"/>
  <c r="U232" i="53"/>
  <c r="U102" i="53"/>
  <c r="T102" i="53"/>
  <c r="U169" i="53"/>
  <c r="T169" i="53"/>
  <c r="U325" i="53"/>
  <c r="T325" i="53"/>
  <c r="S325" i="53"/>
  <c r="S67" i="53"/>
  <c r="S102" i="53"/>
  <c r="T121" i="53"/>
  <c r="S169" i="53"/>
  <c r="S244" i="53"/>
  <c r="T326" i="53"/>
  <c r="U326" i="53"/>
  <c r="U440" i="54"/>
  <c r="T440" i="54"/>
  <c r="U86" i="53"/>
  <c r="T86" i="53"/>
  <c r="T137" i="53"/>
  <c r="U257" i="53"/>
  <c r="T257" i="53"/>
  <c r="S279" i="53"/>
  <c r="T358" i="53"/>
  <c r="T390" i="53"/>
  <c r="U390" i="53"/>
  <c r="T370" i="54"/>
  <c r="U420" i="54"/>
  <c r="T420" i="54"/>
  <c r="U14" i="53"/>
  <c r="T14" i="53"/>
  <c r="U38" i="53"/>
  <c r="S63" i="53"/>
  <c r="S86" i="53"/>
  <c r="S117" i="53"/>
  <c r="T185" i="53"/>
  <c r="S198" i="53"/>
  <c r="T198" i="53"/>
  <c r="U244" i="53"/>
  <c r="S257" i="53"/>
  <c r="T279" i="53"/>
  <c r="T307" i="53"/>
  <c r="U307" i="53"/>
  <c r="S390" i="53"/>
  <c r="U370" i="54"/>
  <c r="S402" i="54"/>
  <c r="S420" i="54"/>
  <c r="S14" i="53"/>
  <c r="S45" i="53"/>
  <c r="T63" i="53"/>
  <c r="T117" i="53"/>
  <c r="S156" i="53"/>
  <c r="U186" i="53"/>
  <c r="T186" i="53"/>
  <c r="S186" i="53"/>
  <c r="U198" i="53"/>
  <c r="S302" i="53"/>
  <c r="S307" i="53"/>
  <c r="U391" i="53"/>
  <c r="S391" i="53"/>
  <c r="T391" i="53"/>
  <c r="U409" i="53"/>
  <c r="T409" i="53"/>
  <c r="U90" i="53"/>
  <c r="T90" i="53"/>
  <c r="U405" i="54"/>
  <c r="T405" i="54"/>
  <c r="S121" i="53"/>
  <c r="U413" i="53"/>
  <c r="T413" i="53"/>
  <c r="U412" i="54"/>
  <c r="T412" i="54"/>
  <c r="U177" i="53"/>
  <c r="T177" i="53"/>
  <c r="U339" i="53"/>
  <c r="T339" i="53"/>
  <c r="S358" i="53"/>
  <c r="S413" i="53"/>
  <c r="S412" i="54"/>
  <c r="U49" i="53"/>
  <c r="T49" i="53"/>
  <c r="T67" i="53"/>
  <c r="U110" i="53"/>
  <c r="T110" i="53"/>
  <c r="S110" i="53"/>
  <c r="U149" i="53"/>
  <c r="T149" i="53"/>
  <c r="S149" i="53"/>
  <c r="S177" i="53"/>
  <c r="S185" i="53"/>
  <c r="S326" i="53"/>
  <c r="S385" i="53"/>
  <c r="U385" i="53"/>
  <c r="T402" i="54"/>
  <c r="U426" i="54"/>
  <c r="T426" i="54"/>
  <c r="U21" i="53"/>
  <c r="T21" i="53"/>
  <c r="T45" i="53"/>
  <c r="U56" i="53"/>
  <c r="T56" i="53"/>
  <c r="U75" i="53"/>
  <c r="T75" i="53"/>
  <c r="S75" i="53"/>
  <c r="U145" i="53"/>
  <c r="T145" i="53"/>
  <c r="T156" i="53"/>
  <c r="T302" i="53"/>
  <c r="U368" i="51"/>
  <c r="S368" i="51"/>
  <c r="T368" i="51"/>
  <c r="U211" i="53"/>
  <c r="T211" i="53"/>
  <c r="S42" i="53"/>
  <c r="S90" i="53"/>
  <c r="S219" i="53"/>
  <c r="S38" i="53"/>
  <c r="S137" i="53"/>
  <c r="T219" i="53"/>
  <c r="S364" i="52"/>
  <c r="U364" i="52"/>
  <c r="T364" i="52"/>
  <c r="S415" i="54"/>
  <c r="S426" i="54"/>
  <c r="S10" i="53"/>
  <c r="S21" i="53"/>
  <c r="S56" i="53"/>
  <c r="S145" i="53"/>
  <c r="U207" i="53"/>
  <c r="T207" i="53"/>
  <c r="S207" i="53"/>
  <c r="S215" i="53"/>
  <c r="U253" i="53"/>
  <c r="T253" i="53"/>
  <c r="U335" i="53"/>
  <c r="S335" i="53"/>
  <c r="T335" i="53"/>
  <c r="S381" i="53"/>
  <c r="U447" i="54"/>
  <c r="T447" i="54"/>
  <c r="U3" i="53"/>
  <c r="T3" i="53"/>
  <c r="U28" i="53"/>
  <c r="T28" i="53"/>
  <c r="U164" i="53"/>
  <c r="S164" i="53"/>
  <c r="T164" i="53"/>
  <c r="U173" i="53"/>
  <c r="T173" i="53"/>
  <c r="U321" i="53"/>
  <c r="T321" i="53"/>
  <c r="S321" i="53"/>
  <c r="T404" i="53"/>
  <c r="U404" i="53"/>
  <c r="S423" i="54"/>
  <c r="S3" i="53"/>
  <c r="S17" i="53"/>
  <c r="S28" i="53"/>
  <c r="U106" i="53"/>
  <c r="T106" i="53"/>
  <c r="S106" i="53"/>
  <c r="S125" i="53"/>
  <c r="S129" i="53"/>
  <c r="T129" i="53"/>
  <c r="U165" i="53"/>
  <c r="T165" i="53"/>
  <c r="S173" i="53"/>
  <c r="T194" i="53"/>
  <c r="U194" i="53"/>
  <c r="S194" i="53"/>
  <c r="T298" i="53"/>
  <c r="S404" i="53"/>
  <c r="T423" i="54"/>
  <c r="T17" i="53"/>
  <c r="S78" i="53"/>
  <c r="T125" i="53"/>
  <c r="S330" i="53"/>
  <c r="T330" i="53"/>
  <c r="U399" i="53"/>
  <c r="T399" i="53"/>
  <c r="U450" i="54"/>
  <c r="U433" i="54"/>
  <c r="T433" i="54"/>
  <c r="S429" i="54"/>
  <c r="S24" i="53"/>
  <c r="U35" i="53"/>
  <c r="T35" i="53"/>
  <c r="T59" i="53"/>
  <c r="T78" i="53"/>
  <c r="T113" i="53"/>
  <c r="T181" i="53"/>
  <c r="T189" i="53"/>
  <c r="T223" i="53"/>
  <c r="U275" i="53"/>
  <c r="T275" i="53"/>
  <c r="S275" i="53"/>
  <c r="U330" i="53"/>
  <c r="S399" i="53"/>
  <c r="U425" i="53"/>
  <c r="T425" i="53"/>
  <c r="U361" i="51"/>
  <c r="T361" i="51"/>
  <c r="S454" i="54"/>
  <c r="S35" i="53"/>
  <c r="U59" i="53"/>
  <c r="U71" i="53"/>
  <c r="T71" i="53"/>
  <c r="U141" i="53"/>
  <c r="T141" i="53"/>
  <c r="U153" i="53"/>
  <c r="T153" i="53"/>
  <c r="S153" i="53"/>
  <c r="S160" i="53"/>
  <c r="U189" i="53"/>
  <c r="T231" i="53"/>
  <c r="U249" i="53"/>
  <c r="T249" i="53"/>
  <c r="S261" i="53"/>
  <c r="U331" i="53"/>
  <c r="S331" i="53"/>
  <c r="T331" i="53"/>
  <c r="T377" i="53"/>
  <c r="U377" i="53"/>
  <c r="S419" i="53"/>
  <c r="U419" i="53"/>
  <c r="S425" i="53"/>
  <c r="S361" i="51"/>
  <c r="U360" i="54"/>
  <c r="U401" i="54"/>
  <c r="U407" i="54"/>
  <c r="U414" i="54"/>
  <c r="U422" i="54"/>
  <c r="U428" i="54"/>
  <c r="U5" i="53"/>
  <c r="U9" i="53"/>
  <c r="U16" i="53"/>
  <c r="U23" i="53"/>
  <c r="U30" i="53"/>
  <c r="U37" i="53"/>
  <c r="U44" i="53"/>
  <c r="U51" i="53"/>
  <c r="U58" i="53"/>
  <c r="T62" i="53"/>
  <c r="U77" i="53"/>
  <c r="T81" i="53"/>
  <c r="U100" i="53"/>
  <c r="U116" i="53"/>
  <c r="T120" i="53"/>
  <c r="T124" i="53"/>
  <c r="S136" i="53"/>
  <c r="T136" i="53"/>
  <c r="U155" i="53"/>
  <c r="U159" i="53"/>
  <c r="T163" i="53"/>
  <c r="U167" i="53"/>
  <c r="T180" i="53"/>
  <c r="U184" i="53"/>
  <c r="U188" i="53"/>
  <c r="T201" i="53"/>
  <c r="T205" i="53"/>
  <c r="T214" i="53"/>
  <c r="T218" i="53"/>
  <c r="T222" i="53"/>
  <c r="T226" i="53"/>
  <c r="U230" i="53"/>
  <c r="T260" i="53"/>
  <c r="U264" i="53"/>
  <c r="U278" i="53"/>
  <c r="T297" i="53"/>
  <c r="U301" i="53"/>
  <c r="U306" i="53"/>
  <c r="T306" i="53"/>
  <c r="U324" i="53"/>
  <c r="U357" i="53"/>
  <c r="T362" i="53"/>
  <c r="T366" i="53"/>
  <c r="T376" i="53"/>
  <c r="U380" i="53"/>
  <c r="U384" i="53"/>
  <c r="U403" i="53"/>
  <c r="T403" i="53"/>
  <c r="S403" i="53"/>
  <c r="T412" i="53"/>
  <c r="U428" i="53"/>
  <c r="T428" i="53"/>
  <c r="S428" i="53"/>
  <c r="T363" i="52"/>
  <c r="T365" i="51"/>
  <c r="S157" i="53"/>
  <c r="T157" i="53"/>
  <c r="T228" i="53"/>
  <c r="U228" i="53"/>
  <c r="T308" i="53"/>
  <c r="S313" i="53"/>
  <c r="S317" i="53"/>
  <c r="S322" i="53"/>
  <c r="U322" i="53"/>
  <c r="S327" i="53"/>
  <c r="U340" i="53"/>
  <c r="T340" i="53"/>
  <c r="S354" i="53"/>
  <c r="T359" i="53"/>
  <c r="S359" i="53"/>
  <c r="S345" i="53"/>
  <c r="T345" i="53"/>
  <c r="S403" i="54"/>
  <c r="S409" i="54"/>
  <c r="S417" i="54"/>
  <c r="S424" i="54"/>
  <c r="S430" i="54"/>
  <c r="S11" i="53"/>
  <c r="S18" i="53"/>
  <c r="S25" i="53"/>
  <c r="S32" i="53"/>
  <c r="S39" i="53"/>
  <c r="S46" i="53"/>
  <c r="S53" i="53"/>
  <c r="S64" i="53"/>
  <c r="S79" i="53"/>
  <c r="S114" i="53"/>
  <c r="S118" i="53"/>
  <c r="S122" i="53"/>
  <c r="T122" i="53"/>
  <c r="S130" i="53"/>
  <c r="U157" i="53"/>
  <c r="S199" i="53"/>
  <c r="T203" i="53"/>
  <c r="S224" i="53"/>
  <c r="U224" i="53"/>
  <c r="S228" i="53"/>
  <c r="T245" i="53"/>
  <c r="U262" i="53"/>
  <c r="S262" i="53"/>
  <c r="T262" i="53"/>
  <c r="T294" i="53"/>
  <c r="U308" i="53"/>
  <c r="T313" i="53"/>
  <c r="T317" i="53"/>
  <c r="T322" i="53"/>
  <c r="T327" i="53"/>
  <c r="S340" i="53"/>
  <c r="T354" i="53"/>
  <c r="U359" i="53"/>
  <c r="S373" i="53"/>
  <c r="S366" i="52"/>
  <c r="T366" i="52"/>
  <c r="T403" i="54"/>
  <c r="T409" i="54"/>
  <c r="T417" i="54"/>
  <c r="T424" i="54"/>
  <c r="T430" i="54"/>
  <c r="T11" i="53"/>
  <c r="T18" i="53"/>
  <c r="T25" i="53"/>
  <c r="T32" i="53"/>
  <c r="T39" i="53"/>
  <c r="T46" i="53"/>
  <c r="T53" i="53"/>
  <c r="T64" i="53"/>
  <c r="S68" i="53"/>
  <c r="T79" i="53"/>
  <c r="S83" i="53"/>
  <c r="S87" i="53"/>
  <c r="T87" i="53"/>
  <c r="S95" i="53"/>
  <c r="T114" i="53"/>
  <c r="T118" i="53"/>
  <c r="U122" i="53"/>
  <c r="T130" i="53"/>
  <c r="S134" i="53"/>
  <c r="S138" i="53"/>
  <c r="T182" i="53"/>
  <c r="S195" i="53"/>
  <c r="T199" i="53"/>
  <c r="U203" i="53"/>
  <c r="S216" i="53"/>
  <c r="S220" i="53"/>
  <c r="T224" i="53"/>
  <c r="S233" i="53"/>
  <c r="S237" i="53"/>
  <c r="S241" i="53"/>
  <c r="U245" i="53"/>
  <c r="T258" i="53"/>
  <c r="U258" i="53"/>
  <c r="S271" i="53"/>
  <c r="S281" i="53"/>
  <c r="T281" i="53"/>
  <c r="U294" i="53"/>
  <c r="S336" i="53"/>
  <c r="U336" i="53"/>
  <c r="T341" i="53"/>
  <c r="U341" i="53"/>
  <c r="S346" i="53"/>
  <c r="T350" i="53"/>
  <c r="U360" i="53"/>
  <c r="S360" i="53"/>
  <c r="T360" i="53"/>
  <c r="T373" i="53"/>
  <c r="S405" i="53"/>
  <c r="S360" i="52"/>
  <c r="U366" i="52"/>
  <c r="U369" i="51"/>
  <c r="T369" i="51"/>
  <c r="S357" i="54"/>
  <c r="S400" i="54"/>
  <c r="S406" i="54"/>
  <c r="S413" i="54"/>
  <c r="S421" i="54"/>
  <c r="S427" i="54"/>
  <c r="S4" i="53"/>
  <c r="S8" i="53"/>
  <c r="S15" i="53"/>
  <c r="S22" i="53"/>
  <c r="S29" i="53"/>
  <c r="S36" i="53"/>
  <c r="S43" i="53"/>
  <c r="S50" i="53"/>
  <c r="S57" i="53"/>
  <c r="T68" i="53"/>
  <c r="S72" i="53"/>
  <c r="T83" i="53"/>
  <c r="U87" i="53"/>
  <c r="T95" i="53"/>
  <c r="S99" i="53"/>
  <c r="S103" i="53"/>
  <c r="T134" i="53"/>
  <c r="T138" i="53"/>
  <c r="S142" i="53"/>
  <c r="S146" i="53"/>
  <c r="S150" i="53"/>
  <c r="T150" i="53"/>
  <c r="S158" i="53"/>
  <c r="S166" i="53"/>
  <c r="S170" i="53"/>
  <c r="S174" i="53"/>
  <c r="S178" i="53"/>
  <c r="U182" i="53"/>
  <c r="T195" i="53"/>
  <c r="S212" i="53"/>
  <c r="T216" i="53"/>
  <c r="T220" i="53"/>
  <c r="S229" i="53"/>
  <c r="T233" i="53"/>
  <c r="T237" i="53"/>
  <c r="T241" i="53"/>
  <c r="S250" i="53"/>
  <c r="S254" i="53"/>
  <c r="S258" i="53"/>
  <c r="S263" i="53"/>
  <c r="S267" i="53"/>
  <c r="T271" i="53"/>
  <c r="U276" i="53"/>
  <c r="T276" i="53"/>
  <c r="S276" i="53"/>
  <c r="U281" i="53"/>
  <c r="T295" i="53"/>
  <c r="S295" i="53"/>
  <c r="S309" i="53"/>
  <c r="S332" i="53"/>
  <c r="T336" i="53"/>
  <c r="S341" i="53"/>
  <c r="T346" i="53"/>
  <c r="U350" i="53"/>
  <c r="U355" i="53"/>
  <c r="T355" i="53"/>
  <c r="S369" i="53"/>
  <c r="T392" i="53"/>
  <c r="T405" i="53"/>
  <c r="S421" i="53"/>
  <c r="S426" i="53"/>
  <c r="T426" i="53"/>
  <c r="T360" i="52"/>
  <c r="T357" i="51"/>
  <c r="T363" i="51"/>
  <c r="S363" i="51"/>
  <c r="U363" i="51"/>
  <c r="S369" i="51"/>
  <c r="T357" i="54"/>
  <c r="U455" i="54"/>
  <c r="U448" i="54"/>
  <c r="U441" i="54"/>
  <c r="U434" i="54"/>
  <c r="T400" i="54"/>
  <c r="T406" i="54"/>
  <c r="T413" i="54"/>
  <c r="T421" i="54"/>
  <c r="T427" i="54"/>
  <c r="T4" i="53"/>
  <c r="T8" i="53"/>
  <c r="T15" i="53"/>
  <c r="T22" i="53"/>
  <c r="T29" i="53"/>
  <c r="T36" i="53"/>
  <c r="T43" i="53"/>
  <c r="T50" i="53"/>
  <c r="T57" i="53"/>
  <c r="S61" i="53"/>
  <c r="T72" i="53"/>
  <c r="S76" i="53"/>
  <c r="T99" i="53"/>
  <c r="T103" i="53"/>
  <c r="S107" i="53"/>
  <c r="S111" i="53"/>
  <c r="S115" i="53"/>
  <c r="T115" i="53"/>
  <c r="S123" i="53"/>
  <c r="T142" i="53"/>
  <c r="T146" i="53"/>
  <c r="U150" i="53"/>
  <c r="T158" i="53"/>
  <c r="S162" i="53"/>
  <c r="T166" i="53"/>
  <c r="T170" i="53"/>
  <c r="T174" i="53"/>
  <c r="T178" i="53"/>
  <c r="S183" i="53"/>
  <c r="T183" i="53"/>
  <c r="S200" i="53"/>
  <c r="S204" i="53"/>
  <c r="S208" i="53"/>
  <c r="T212" i="53"/>
  <c r="T229" i="53"/>
  <c r="S246" i="53"/>
  <c r="T250" i="53"/>
  <c r="T254" i="53"/>
  <c r="T263" i="53"/>
  <c r="T267" i="53"/>
  <c r="T277" i="53"/>
  <c r="U277" i="53"/>
  <c r="S290" i="53"/>
  <c r="U295" i="53"/>
  <c r="T309" i="53"/>
  <c r="S328" i="53"/>
  <c r="T332" i="53"/>
  <c r="S355" i="53"/>
  <c r="S361" i="53"/>
  <c r="T369" i="53"/>
  <c r="U374" i="53"/>
  <c r="T374" i="53"/>
  <c r="S374" i="53"/>
  <c r="S379" i="53"/>
  <c r="T379" i="53"/>
  <c r="U392" i="53"/>
  <c r="T421" i="53"/>
  <c r="U426" i="53"/>
  <c r="S431" i="53"/>
  <c r="S367" i="52"/>
  <c r="U357" i="51"/>
  <c r="S404" i="54"/>
  <c r="S410" i="54"/>
  <c r="T76" i="53"/>
  <c r="T111" i="53"/>
  <c r="T179" i="53"/>
  <c r="U179" i="53"/>
  <c r="U272" i="53"/>
  <c r="T272" i="53"/>
  <c r="T290" i="53"/>
  <c r="S296" i="53"/>
  <c r="T296" i="53"/>
  <c r="T356" i="53"/>
  <c r="U356" i="53"/>
  <c r="T375" i="53"/>
  <c r="U375" i="53"/>
  <c r="T362" i="52"/>
  <c r="U362" i="52"/>
  <c r="T367" i="52"/>
  <c r="U358" i="51"/>
  <c r="T358" i="51"/>
  <c r="S358" i="51"/>
  <c r="T364" i="51"/>
  <c r="S143" i="53"/>
  <c r="T143" i="53"/>
  <c r="S175" i="53"/>
  <c r="U175" i="53"/>
  <c r="U213" i="53"/>
  <c r="S213" i="53"/>
  <c r="T213" i="53"/>
  <c r="U291" i="53"/>
  <c r="T291" i="53"/>
  <c r="T310" i="53"/>
  <c r="S310" i="53"/>
  <c r="U370" i="53"/>
  <c r="T370" i="53"/>
  <c r="T423" i="53"/>
  <c r="U423" i="53"/>
  <c r="U368" i="52"/>
  <c r="T368" i="52"/>
  <c r="S360" i="54"/>
  <c r="S401" i="54"/>
  <c r="S407" i="54"/>
  <c r="S414" i="54"/>
  <c r="S422" i="54"/>
  <c r="S428" i="54"/>
  <c r="S5" i="53"/>
  <c r="S9" i="53"/>
  <c r="S16" i="53"/>
  <c r="S23" i="53"/>
  <c r="S30" i="53"/>
  <c r="S37" i="53"/>
  <c r="S44" i="53"/>
  <c r="S51" i="53"/>
  <c r="S58" i="53"/>
  <c r="T73" i="53"/>
  <c r="S77" i="53"/>
  <c r="S100" i="53"/>
  <c r="S104" i="53"/>
  <c r="S108" i="53"/>
  <c r="T108" i="53"/>
  <c r="S116" i="53"/>
  <c r="U143" i="53"/>
  <c r="S155" i="53"/>
  <c r="S159" i="53"/>
  <c r="S167" i="53"/>
  <c r="S171" i="53"/>
  <c r="T175" i="53"/>
  <c r="S184" i="53"/>
  <c r="S188" i="53"/>
  <c r="S192" i="53"/>
  <c r="T209" i="53"/>
  <c r="U209" i="53"/>
  <c r="S230" i="53"/>
  <c r="S247" i="53"/>
  <c r="T247" i="53"/>
  <c r="S264" i="53"/>
  <c r="S268" i="53"/>
  <c r="S273" i="53"/>
  <c r="U273" i="53"/>
  <c r="S278" i="53"/>
  <c r="S291" i="53"/>
  <c r="U310" i="53"/>
  <c r="S324" i="53"/>
  <c r="S370" i="53"/>
  <c r="S380" i="53"/>
  <c r="S384" i="53"/>
  <c r="U407" i="53"/>
  <c r="S407" i="53"/>
  <c r="T407" i="53"/>
  <c r="T417" i="53"/>
  <c r="S423" i="53"/>
  <c r="S368" i="52"/>
  <c r="S62" i="53"/>
  <c r="U73" i="53"/>
  <c r="T104" i="53"/>
  <c r="U108" i="53"/>
  <c r="T171" i="53"/>
  <c r="T192" i="53"/>
  <c r="S205" i="53"/>
  <c r="S209" i="53"/>
  <c r="T243" i="53"/>
  <c r="U243" i="53"/>
  <c r="U247" i="53"/>
  <c r="T268" i="53"/>
  <c r="T273" i="53"/>
  <c r="S287" i="53"/>
  <c r="U287" i="53"/>
  <c r="T292" i="53"/>
  <c r="U292" i="53"/>
  <c r="S297" i="53"/>
  <c r="T301" i="53"/>
  <c r="U311" i="53"/>
  <c r="S311" i="53"/>
  <c r="T311" i="53"/>
  <c r="T357" i="53"/>
  <c r="S366" i="53"/>
  <c r="S371" i="53"/>
  <c r="U371" i="53"/>
  <c r="U389" i="53"/>
  <c r="T389" i="53"/>
  <c r="S365" i="51"/>
  <c r="T168" i="53"/>
  <c r="T217" i="53"/>
  <c r="T266" i="53"/>
  <c r="T315" i="53"/>
  <c r="T364" i="53"/>
  <c r="T411" i="53"/>
  <c r="T367" i="51"/>
  <c r="S418" i="53"/>
  <c r="T357" i="52"/>
  <c r="S361" i="52"/>
  <c r="S362" i="51"/>
  <c r="S393" i="53"/>
  <c r="S406" i="53"/>
  <c r="T418" i="53"/>
  <c r="S422" i="53"/>
  <c r="U357" i="52"/>
  <c r="T361" i="52"/>
  <c r="S365" i="52"/>
  <c r="T362" i="51"/>
  <c r="S366" i="51"/>
  <c r="T280" i="53"/>
  <c r="T422" i="53"/>
  <c r="T366" i="51"/>
  <c r="S367" i="51"/>
  <c r="U461" i="55"/>
  <c r="T461" i="55"/>
  <c r="T460" i="55"/>
  <c r="U468" i="55"/>
  <c r="G27" i="23"/>
  <c r="E27" i="16"/>
  <c r="P27" i="16"/>
  <c r="C27" i="25"/>
  <c r="E27" i="25"/>
  <c r="F27" i="23"/>
  <c r="K27" i="16"/>
  <c r="Q27" i="16"/>
  <c r="R28" i="16" s="1"/>
  <c r="I28" i="16" s="1"/>
  <c r="I29" i="23"/>
  <c r="F27" i="25"/>
  <c r="I29" i="25"/>
  <c r="C27" i="23"/>
  <c r="E27" i="23"/>
  <c r="G27" i="25"/>
  <c r="T462" i="55"/>
  <c r="U469" i="55"/>
  <c r="U467" i="55"/>
  <c r="T468" i="55"/>
  <c r="U460" i="55"/>
  <c r="T467" i="55"/>
  <c r="S465" i="55"/>
  <c r="S464" i="55"/>
  <c r="S458" i="55"/>
  <c r="T469" i="55"/>
  <c r="S457" i="55"/>
  <c r="U462" i="55"/>
  <c r="U463" i="55"/>
  <c r="T463" i="55"/>
  <c r="U466" i="55"/>
  <c r="U459" i="55"/>
  <c r="T466" i="55"/>
  <c r="T459" i="55"/>
  <c r="U465" i="55"/>
  <c r="U458" i="55"/>
  <c r="U464" i="55"/>
  <c r="U457" i="55"/>
  <c r="U2" i="55"/>
  <c r="T2" i="55"/>
  <c r="S2" i="55"/>
  <c r="U3" i="55"/>
  <c r="T3" i="55"/>
  <c r="S3" i="55"/>
  <c r="U4" i="55"/>
  <c r="T4" i="55"/>
  <c r="S4" i="55"/>
  <c r="U5" i="55"/>
  <c r="T5" i="55"/>
  <c r="S5" i="55"/>
  <c r="U6" i="55"/>
  <c r="T6" i="55"/>
  <c r="S6" i="55"/>
  <c r="U8" i="55"/>
  <c r="T8" i="55"/>
  <c r="S8" i="55"/>
  <c r="U9" i="55"/>
  <c r="T9" i="55"/>
  <c r="S9" i="55"/>
  <c r="U10" i="55"/>
  <c r="T10" i="55"/>
  <c r="S10" i="55"/>
  <c r="U11" i="55"/>
  <c r="T11" i="55"/>
  <c r="S11" i="55"/>
  <c r="U12" i="55"/>
  <c r="T12" i="55"/>
  <c r="S12" i="55"/>
  <c r="U13" i="55"/>
  <c r="T13" i="55"/>
  <c r="S13" i="55"/>
  <c r="U14" i="55"/>
  <c r="T14" i="55"/>
  <c r="S14" i="55"/>
  <c r="U15" i="55"/>
  <c r="T15" i="55"/>
  <c r="S15" i="55"/>
  <c r="U16" i="55"/>
  <c r="T16" i="55"/>
  <c r="S16" i="55"/>
  <c r="U17" i="55"/>
  <c r="T17" i="55"/>
  <c r="S17" i="55"/>
  <c r="U18" i="55"/>
  <c r="T18" i="55"/>
  <c r="S18" i="55"/>
  <c r="U19" i="55"/>
  <c r="T19" i="55"/>
  <c r="S19" i="55"/>
  <c r="U20" i="55"/>
  <c r="T20" i="55"/>
  <c r="S20" i="55"/>
  <c r="U21" i="55"/>
  <c r="T21" i="55"/>
  <c r="S21" i="55"/>
  <c r="U22" i="55"/>
  <c r="T22" i="55"/>
  <c r="S22" i="55"/>
  <c r="U23" i="55"/>
  <c r="T23" i="55"/>
  <c r="S23" i="55"/>
  <c r="U24" i="55"/>
  <c r="T24" i="55"/>
  <c r="S24" i="55"/>
  <c r="U25" i="55"/>
  <c r="T25" i="55"/>
  <c r="S25" i="55"/>
  <c r="U26" i="55"/>
  <c r="T26" i="55"/>
  <c r="S26" i="55"/>
  <c r="U27" i="55"/>
  <c r="T27" i="55"/>
  <c r="S27" i="55"/>
  <c r="U28" i="55"/>
  <c r="T28" i="55"/>
  <c r="S28" i="55"/>
  <c r="U29" i="55"/>
  <c r="T29" i="55"/>
  <c r="S29" i="55"/>
  <c r="U30" i="55"/>
  <c r="T30" i="55"/>
  <c r="S30" i="55"/>
  <c r="U31" i="55"/>
  <c r="T31" i="55"/>
  <c r="S31" i="55"/>
  <c r="U32" i="55"/>
  <c r="T32" i="55"/>
  <c r="S32" i="55"/>
  <c r="U33" i="55"/>
  <c r="T33" i="55"/>
  <c r="S33" i="55"/>
  <c r="U34" i="55"/>
  <c r="T34" i="55"/>
  <c r="S34" i="55"/>
  <c r="U35" i="55"/>
  <c r="T35" i="55"/>
  <c r="S35" i="55"/>
  <c r="U36" i="55"/>
  <c r="T36" i="55"/>
  <c r="S36" i="55"/>
  <c r="U37" i="55"/>
  <c r="T37" i="55"/>
  <c r="S37" i="55"/>
  <c r="U38" i="55"/>
  <c r="T38" i="55"/>
  <c r="S38" i="55"/>
  <c r="U39" i="55"/>
  <c r="T39" i="55"/>
  <c r="S39" i="55"/>
  <c r="U40" i="55"/>
  <c r="T40" i="55"/>
  <c r="S40" i="55"/>
  <c r="U41" i="55"/>
  <c r="T41" i="55"/>
  <c r="S41" i="55"/>
  <c r="U42" i="55"/>
  <c r="T42" i="55"/>
  <c r="S42" i="55"/>
  <c r="U43" i="55"/>
  <c r="T43" i="55"/>
  <c r="S43" i="55"/>
  <c r="U44" i="55"/>
  <c r="T44" i="55"/>
  <c r="S44" i="55"/>
  <c r="U45" i="55"/>
  <c r="T45" i="55"/>
  <c r="S45" i="55"/>
  <c r="U46" i="55"/>
  <c r="T46" i="55"/>
  <c r="S46" i="55"/>
  <c r="U47" i="55"/>
  <c r="T47" i="55"/>
  <c r="S47" i="55"/>
  <c r="U48" i="55"/>
  <c r="T48" i="55"/>
  <c r="S48" i="55"/>
  <c r="U49" i="55"/>
  <c r="T49" i="55"/>
  <c r="S49" i="55"/>
  <c r="U50" i="55"/>
  <c r="T50" i="55"/>
  <c r="S50" i="55"/>
  <c r="U51" i="55"/>
  <c r="T51" i="55"/>
  <c r="S51" i="55"/>
  <c r="U52" i="55"/>
  <c r="T52" i="55"/>
  <c r="S52" i="55"/>
  <c r="U53" i="55"/>
  <c r="T53" i="55"/>
  <c r="S53" i="55"/>
  <c r="U54" i="55"/>
  <c r="T54" i="55"/>
  <c r="S54" i="55"/>
  <c r="U55" i="55"/>
  <c r="T55" i="55"/>
  <c r="S55" i="55"/>
  <c r="U56" i="55"/>
  <c r="T56" i="55"/>
  <c r="S56" i="55"/>
  <c r="U57" i="55"/>
  <c r="T57" i="55"/>
  <c r="S57" i="55"/>
  <c r="U58" i="55"/>
  <c r="T58" i="55"/>
  <c r="S58" i="55"/>
  <c r="U59" i="55"/>
  <c r="T59" i="55"/>
  <c r="S59" i="55"/>
  <c r="U60" i="55"/>
  <c r="T60" i="55"/>
  <c r="S60" i="55"/>
  <c r="U61" i="55"/>
  <c r="T61" i="55"/>
  <c r="S61" i="55"/>
  <c r="U62" i="55"/>
  <c r="T62" i="55"/>
  <c r="S62" i="55"/>
  <c r="U63" i="55"/>
  <c r="T63" i="55"/>
  <c r="S63" i="55"/>
  <c r="U64" i="55"/>
  <c r="T64" i="55"/>
  <c r="S64" i="55"/>
  <c r="U65" i="55"/>
  <c r="T65" i="55"/>
  <c r="S65" i="55"/>
  <c r="U66" i="55"/>
  <c r="T66" i="55"/>
  <c r="S66" i="55"/>
  <c r="U67" i="55"/>
  <c r="T67" i="55"/>
  <c r="S67" i="55"/>
  <c r="U68" i="55"/>
  <c r="T68" i="55"/>
  <c r="S68" i="55"/>
  <c r="U69" i="55"/>
  <c r="T69" i="55"/>
  <c r="S69" i="55"/>
  <c r="U70" i="55"/>
  <c r="T70" i="55"/>
  <c r="S70" i="55"/>
  <c r="U71" i="55"/>
  <c r="T71" i="55"/>
  <c r="S71" i="55"/>
  <c r="U72" i="55"/>
  <c r="T72" i="55"/>
  <c r="S72" i="55"/>
  <c r="U73" i="55"/>
  <c r="T73" i="55"/>
  <c r="S73" i="55"/>
  <c r="U74" i="55"/>
  <c r="T74" i="55"/>
  <c r="S74" i="55"/>
  <c r="U75" i="55"/>
  <c r="T75" i="55"/>
  <c r="S75" i="55"/>
  <c r="U76" i="55"/>
  <c r="T76" i="55"/>
  <c r="S76" i="55"/>
  <c r="U77" i="55"/>
  <c r="T77" i="55"/>
  <c r="S77" i="55"/>
  <c r="U78" i="55"/>
  <c r="T78" i="55"/>
  <c r="S78" i="55"/>
  <c r="U79" i="55"/>
  <c r="T79" i="55"/>
  <c r="S79" i="55"/>
  <c r="U80" i="55"/>
  <c r="T80" i="55"/>
  <c r="S80" i="55"/>
  <c r="U81" i="55"/>
  <c r="T81" i="55"/>
  <c r="S81" i="55"/>
  <c r="U82" i="55"/>
  <c r="T82" i="55"/>
  <c r="S82" i="55"/>
  <c r="U83" i="55"/>
  <c r="T83" i="55"/>
  <c r="S83" i="55"/>
  <c r="U84" i="55"/>
  <c r="T84" i="55"/>
  <c r="S84" i="55"/>
  <c r="U85" i="55"/>
  <c r="T85" i="55"/>
  <c r="S85" i="55"/>
  <c r="U86" i="55"/>
  <c r="T86" i="55"/>
  <c r="S86" i="55"/>
  <c r="U87" i="55"/>
  <c r="T87" i="55"/>
  <c r="S87" i="55"/>
  <c r="U88" i="55"/>
  <c r="T88" i="55"/>
  <c r="S88" i="55"/>
  <c r="U89" i="55"/>
  <c r="T89" i="55"/>
  <c r="S89" i="55"/>
  <c r="U90" i="55"/>
  <c r="T90" i="55"/>
  <c r="S90" i="55"/>
  <c r="U91" i="55"/>
  <c r="T91" i="55"/>
  <c r="S91" i="55"/>
  <c r="U92" i="55"/>
  <c r="T92" i="55"/>
  <c r="S92" i="55"/>
  <c r="U93" i="55"/>
  <c r="T93" i="55"/>
  <c r="S93" i="55"/>
  <c r="U94" i="55"/>
  <c r="T94" i="55"/>
  <c r="S94" i="55"/>
  <c r="U95" i="55"/>
  <c r="T95" i="55"/>
  <c r="S95" i="55"/>
  <c r="U96" i="55"/>
  <c r="T96" i="55"/>
  <c r="S96" i="55"/>
  <c r="U97" i="55"/>
  <c r="T97" i="55"/>
  <c r="S97" i="55"/>
  <c r="U98" i="55"/>
  <c r="T98" i="55"/>
  <c r="S98" i="55"/>
  <c r="U99" i="55"/>
  <c r="T99" i="55"/>
  <c r="S99" i="55"/>
  <c r="U100" i="55"/>
  <c r="T100" i="55"/>
  <c r="S100" i="55"/>
  <c r="U101" i="55"/>
  <c r="T101" i="55"/>
  <c r="S101" i="55"/>
  <c r="U102" i="55"/>
  <c r="T102" i="55"/>
  <c r="S102" i="55"/>
  <c r="U103" i="55"/>
  <c r="T103" i="55"/>
  <c r="S103" i="55"/>
  <c r="U104" i="55"/>
  <c r="T104" i="55"/>
  <c r="S104" i="55"/>
  <c r="U105" i="55"/>
  <c r="T105" i="55"/>
  <c r="S105" i="55"/>
  <c r="U106" i="55"/>
  <c r="T106" i="55"/>
  <c r="S106" i="55"/>
  <c r="U107" i="55"/>
  <c r="T107" i="55"/>
  <c r="S107" i="55"/>
  <c r="U108" i="55"/>
  <c r="T108" i="55"/>
  <c r="S108" i="55"/>
  <c r="U109" i="55"/>
  <c r="T109" i="55"/>
  <c r="S109" i="55"/>
  <c r="U110" i="55"/>
  <c r="T110" i="55"/>
  <c r="S110" i="55"/>
  <c r="U111" i="55"/>
  <c r="T111" i="55"/>
  <c r="S111" i="55"/>
  <c r="U112" i="55"/>
  <c r="T112" i="55"/>
  <c r="S112" i="55"/>
  <c r="U113" i="55"/>
  <c r="T113" i="55"/>
  <c r="S113" i="55"/>
  <c r="U114" i="55"/>
  <c r="T114" i="55"/>
  <c r="S114" i="55"/>
  <c r="U115" i="55"/>
  <c r="T115" i="55"/>
  <c r="S115" i="55"/>
  <c r="U116" i="55"/>
  <c r="T116" i="55"/>
  <c r="S116" i="55"/>
  <c r="U117" i="55"/>
  <c r="T117" i="55"/>
  <c r="S117" i="55"/>
  <c r="U118" i="55"/>
  <c r="T118" i="55"/>
  <c r="S118" i="55"/>
  <c r="U119" i="55"/>
  <c r="T119" i="55"/>
  <c r="S119" i="55"/>
  <c r="U120" i="55"/>
  <c r="T120" i="55"/>
  <c r="S120" i="55"/>
  <c r="U121" i="55"/>
  <c r="T121" i="55"/>
  <c r="S121" i="55"/>
  <c r="U122" i="55"/>
  <c r="T122" i="55"/>
  <c r="S122" i="55"/>
  <c r="U123" i="55"/>
  <c r="T123" i="55"/>
  <c r="S123" i="55"/>
  <c r="U124" i="55"/>
  <c r="T124" i="55"/>
  <c r="S124" i="55"/>
  <c r="U125" i="55"/>
  <c r="T125" i="55"/>
  <c r="S125" i="55"/>
  <c r="U126" i="55"/>
  <c r="T126" i="55"/>
  <c r="S126" i="55"/>
  <c r="U127" i="55"/>
  <c r="T127" i="55"/>
  <c r="S127" i="55"/>
  <c r="U128" i="55"/>
  <c r="T128" i="55"/>
  <c r="S128" i="55"/>
  <c r="U129" i="55"/>
  <c r="T129" i="55"/>
  <c r="S129" i="55"/>
  <c r="U130" i="55"/>
  <c r="T130" i="55"/>
  <c r="S130" i="55"/>
  <c r="U131" i="55"/>
  <c r="T131" i="55"/>
  <c r="S131" i="55"/>
  <c r="U132" i="55"/>
  <c r="T132" i="55"/>
  <c r="S132" i="55"/>
  <c r="U133" i="55"/>
  <c r="T133" i="55"/>
  <c r="S133" i="55"/>
  <c r="U134" i="55"/>
  <c r="T134" i="55"/>
  <c r="S134" i="55"/>
  <c r="U135" i="55"/>
  <c r="T135" i="55"/>
  <c r="S135" i="55"/>
  <c r="U136" i="55"/>
  <c r="T136" i="55"/>
  <c r="S136" i="55"/>
  <c r="U137" i="55"/>
  <c r="T137" i="55"/>
  <c r="S137" i="55"/>
  <c r="U138" i="55"/>
  <c r="T138" i="55"/>
  <c r="S138" i="55"/>
  <c r="U139" i="55"/>
  <c r="T139" i="55"/>
  <c r="S139" i="55"/>
  <c r="U140" i="55"/>
  <c r="T140" i="55"/>
  <c r="S140" i="55"/>
  <c r="U141" i="55"/>
  <c r="T141" i="55"/>
  <c r="S141" i="55"/>
  <c r="U142" i="55"/>
  <c r="T142" i="55"/>
  <c r="S142" i="55"/>
  <c r="U143" i="55"/>
  <c r="T143" i="55"/>
  <c r="S143" i="55"/>
  <c r="U144" i="55"/>
  <c r="T144" i="55"/>
  <c r="S144" i="55"/>
  <c r="U145" i="55"/>
  <c r="T145" i="55"/>
  <c r="S145" i="55"/>
  <c r="U146" i="55"/>
  <c r="T146" i="55"/>
  <c r="S146" i="55"/>
  <c r="U147" i="55"/>
  <c r="T147" i="55"/>
  <c r="S147" i="55"/>
  <c r="U148" i="55"/>
  <c r="T148" i="55"/>
  <c r="S148" i="55"/>
  <c r="U149" i="55"/>
  <c r="T149" i="55"/>
  <c r="S149" i="55"/>
  <c r="U150" i="55"/>
  <c r="T150" i="55"/>
  <c r="S150" i="55"/>
  <c r="U151" i="55"/>
  <c r="T151" i="55"/>
  <c r="S151" i="55"/>
  <c r="U152" i="55"/>
  <c r="T152" i="55"/>
  <c r="S152" i="55"/>
  <c r="U153" i="55"/>
  <c r="T153" i="55"/>
  <c r="S153" i="55"/>
  <c r="U154" i="55"/>
  <c r="T154" i="55"/>
  <c r="S154" i="55"/>
  <c r="U155" i="55"/>
  <c r="T155" i="55"/>
  <c r="S155" i="55"/>
  <c r="U156" i="55"/>
  <c r="T156" i="55"/>
  <c r="S156" i="55"/>
  <c r="U157" i="55"/>
  <c r="T157" i="55"/>
  <c r="S157" i="55"/>
  <c r="U158" i="55"/>
  <c r="T158" i="55"/>
  <c r="S158" i="55"/>
  <c r="U159" i="55"/>
  <c r="T159" i="55"/>
  <c r="S159" i="55"/>
  <c r="U160" i="55"/>
  <c r="T160" i="55"/>
  <c r="S160" i="55"/>
  <c r="U161" i="55"/>
  <c r="T161" i="55"/>
  <c r="S161" i="55"/>
  <c r="U162" i="55"/>
  <c r="T162" i="55"/>
  <c r="S162" i="55"/>
  <c r="U163" i="55"/>
  <c r="T163" i="55"/>
  <c r="S163" i="55"/>
  <c r="U164" i="55"/>
  <c r="T164" i="55"/>
  <c r="S164" i="55"/>
  <c r="U165" i="55"/>
  <c r="T165" i="55"/>
  <c r="S165" i="55"/>
  <c r="U166" i="55"/>
  <c r="T166" i="55"/>
  <c r="S166" i="55"/>
  <c r="U167" i="55"/>
  <c r="T167" i="55"/>
  <c r="S167" i="55"/>
  <c r="U168" i="55"/>
  <c r="T168" i="55"/>
  <c r="S168" i="55"/>
  <c r="U169" i="55"/>
  <c r="T169" i="55"/>
  <c r="S169" i="55"/>
  <c r="U170" i="55"/>
  <c r="T170" i="55"/>
  <c r="S170" i="55"/>
  <c r="U171" i="55"/>
  <c r="T171" i="55"/>
  <c r="S171" i="55"/>
  <c r="U172" i="55"/>
  <c r="T172" i="55"/>
  <c r="S172" i="55"/>
  <c r="U173" i="55"/>
  <c r="T173" i="55"/>
  <c r="S173" i="55"/>
  <c r="U174" i="55"/>
  <c r="T174" i="55"/>
  <c r="S174" i="55"/>
  <c r="U175" i="55"/>
  <c r="T175" i="55"/>
  <c r="S175" i="55"/>
  <c r="U176" i="55"/>
  <c r="T176" i="55"/>
  <c r="S176" i="55"/>
  <c r="U177" i="55"/>
  <c r="T177" i="55"/>
  <c r="S177" i="55"/>
  <c r="U178" i="55"/>
  <c r="T178" i="55"/>
  <c r="S178" i="55"/>
  <c r="U179" i="55"/>
  <c r="T179" i="55"/>
  <c r="S179" i="55"/>
  <c r="U180" i="55"/>
  <c r="T180" i="55"/>
  <c r="S180" i="55"/>
  <c r="U181" i="55"/>
  <c r="T181" i="55"/>
  <c r="S181" i="55"/>
  <c r="U182" i="55"/>
  <c r="T182" i="55"/>
  <c r="S182" i="55"/>
  <c r="U183" i="55"/>
  <c r="T183" i="55"/>
  <c r="S183" i="55"/>
  <c r="U184" i="55"/>
  <c r="T184" i="55"/>
  <c r="S184" i="55"/>
  <c r="U185" i="55"/>
  <c r="T185" i="55"/>
  <c r="S185" i="55"/>
  <c r="U186" i="55"/>
  <c r="T186" i="55"/>
  <c r="S186" i="55"/>
  <c r="U187" i="55"/>
  <c r="T187" i="55"/>
  <c r="S187" i="55"/>
  <c r="U188" i="55"/>
  <c r="T188" i="55"/>
  <c r="S188" i="55"/>
  <c r="U189" i="55"/>
  <c r="T189" i="55"/>
  <c r="S189" i="55"/>
  <c r="U190" i="55"/>
  <c r="T190" i="55"/>
  <c r="S190" i="55"/>
  <c r="U191" i="55"/>
  <c r="T191" i="55"/>
  <c r="S191" i="55"/>
  <c r="U192" i="55"/>
  <c r="T192" i="55"/>
  <c r="S192" i="55"/>
  <c r="U193" i="55"/>
  <c r="T193" i="55"/>
  <c r="S193" i="55"/>
  <c r="U194" i="55"/>
  <c r="T194" i="55"/>
  <c r="S194" i="55"/>
  <c r="U195" i="55"/>
  <c r="T195" i="55"/>
  <c r="S195" i="55"/>
  <c r="U196" i="55"/>
  <c r="T196" i="55"/>
  <c r="S196" i="55"/>
  <c r="U197" i="55"/>
  <c r="T197" i="55"/>
  <c r="S197" i="55"/>
  <c r="U198" i="55"/>
  <c r="T198" i="55"/>
  <c r="S198" i="55"/>
  <c r="U199" i="55"/>
  <c r="T199" i="55"/>
  <c r="S199" i="55"/>
  <c r="U200" i="55"/>
  <c r="T200" i="55"/>
  <c r="S200" i="55"/>
  <c r="U201" i="55"/>
  <c r="T201" i="55"/>
  <c r="S201" i="55"/>
  <c r="U202" i="55"/>
  <c r="T202" i="55"/>
  <c r="S202" i="55"/>
  <c r="U203" i="55"/>
  <c r="T203" i="55"/>
  <c r="S203" i="55"/>
  <c r="U204" i="55"/>
  <c r="T204" i="55"/>
  <c r="S204" i="55"/>
  <c r="U205" i="55"/>
  <c r="T205" i="55"/>
  <c r="S205" i="55"/>
  <c r="U206" i="55"/>
  <c r="T206" i="55"/>
  <c r="S206" i="55"/>
  <c r="U207" i="55"/>
  <c r="T207" i="55"/>
  <c r="S207" i="55"/>
  <c r="U208" i="55"/>
  <c r="T208" i="55"/>
  <c r="S208" i="55"/>
  <c r="U209" i="55"/>
  <c r="T209" i="55"/>
  <c r="S209" i="55"/>
  <c r="U210" i="55"/>
  <c r="T210" i="55"/>
  <c r="S210" i="55"/>
  <c r="U211" i="55"/>
  <c r="T211" i="55"/>
  <c r="S211" i="55"/>
  <c r="U212" i="55"/>
  <c r="T212" i="55"/>
  <c r="S212" i="55"/>
  <c r="U213" i="55"/>
  <c r="T213" i="55"/>
  <c r="S213" i="55"/>
  <c r="U214" i="55"/>
  <c r="T214" i="55"/>
  <c r="S214" i="55"/>
  <c r="U215" i="55"/>
  <c r="T215" i="55"/>
  <c r="S215" i="55"/>
  <c r="U216" i="55"/>
  <c r="T216" i="55"/>
  <c r="S216" i="55"/>
  <c r="U217" i="55"/>
  <c r="T217" i="55"/>
  <c r="S217" i="55"/>
  <c r="U218" i="55"/>
  <c r="T218" i="55"/>
  <c r="S218" i="55"/>
  <c r="U219" i="55"/>
  <c r="T219" i="55"/>
  <c r="S219" i="55"/>
  <c r="U220" i="55"/>
  <c r="T220" i="55"/>
  <c r="S220" i="55"/>
  <c r="U221" i="55"/>
  <c r="T221" i="55"/>
  <c r="S221" i="55"/>
  <c r="U222" i="55"/>
  <c r="T222" i="55"/>
  <c r="S222" i="55"/>
  <c r="U223" i="55"/>
  <c r="T223" i="55"/>
  <c r="S223" i="55"/>
  <c r="U224" i="55"/>
  <c r="T224" i="55"/>
  <c r="S224" i="55"/>
  <c r="U225" i="55"/>
  <c r="T225" i="55"/>
  <c r="S225" i="55"/>
  <c r="U226" i="55"/>
  <c r="T226" i="55"/>
  <c r="S226" i="55"/>
  <c r="U227" i="55"/>
  <c r="T227" i="55"/>
  <c r="S227" i="55"/>
  <c r="U228" i="55"/>
  <c r="T228" i="55"/>
  <c r="S228" i="55"/>
  <c r="U229" i="55"/>
  <c r="T229" i="55"/>
  <c r="S229" i="55"/>
  <c r="U230" i="55"/>
  <c r="T230" i="55"/>
  <c r="S230" i="55"/>
  <c r="U231" i="55"/>
  <c r="T231" i="55"/>
  <c r="S231" i="55"/>
  <c r="U232" i="55"/>
  <c r="T232" i="55"/>
  <c r="S232" i="55"/>
  <c r="U233" i="55"/>
  <c r="T233" i="55"/>
  <c r="S233" i="55"/>
  <c r="U234" i="55"/>
  <c r="T234" i="55"/>
  <c r="S234" i="55"/>
  <c r="U235" i="55"/>
  <c r="T235" i="55"/>
  <c r="S235" i="55"/>
  <c r="U236" i="55"/>
  <c r="T236" i="55"/>
  <c r="S236" i="55"/>
  <c r="U237" i="55"/>
  <c r="T237" i="55"/>
  <c r="S237" i="55"/>
  <c r="U238" i="55"/>
  <c r="T238" i="55"/>
  <c r="S238" i="55"/>
  <c r="U239" i="55"/>
  <c r="T239" i="55"/>
  <c r="S239" i="55"/>
  <c r="U240" i="55"/>
  <c r="T240" i="55"/>
  <c r="S240" i="55"/>
  <c r="U241" i="55"/>
  <c r="T241" i="55"/>
  <c r="S241" i="55"/>
  <c r="U242" i="55"/>
  <c r="T242" i="55"/>
  <c r="S242" i="55"/>
  <c r="U243" i="55"/>
  <c r="T243" i="55"/>
  <c r="S243" i="55"/>
  <c r="U244" i="55"/>
  <c r="T244" i="55"/>
  <c r="S244" i="55"/>
  <c r="U245" i="55"/>
  <c r="T245" i="55"/>
  <c r="S245" i="55"/>
  <c r="U246" i="55"/>
  <c r="T246" i="55"/>
  <c r="S246" i="55"/>
  <c r="U247" i="55"/>
  <c r="T247" i="55"/>
  <c r="S247" i="55"/>
  <c r="U248" i="55"/>
  <c r="T248" i="55"/>
  <c r="S248" i="55"/>
  <c r="U249" i="55"/>
  <c r="T249" i="55"/>
  <c r="S249" i="55"/>
  <c r="U250" i="55"/>
  <c r="T250" i="55"/>
  <c r="S250" i="55"/>
  <c r="U251" i="55"/>
  <c r="T251" i="55"/>
  <c r="S251" i="55"/>
  <c r="U252" i="55"/>
  <c r="T252" i="55"/>
  <c r="S252" i="55"/>
  <c r="U253" i="55"/>
  <c r="T253" i="55"/>
  <c r="S253" i="55"/>
  <c r="U254" i="55"/>
  <c r="T254" i="55"/>
  <c r="S254" i="55"/>
  <c r="U255" i="55"/>
  <c r="T255" i="55"/>
  <c r="S255" i="55"/>
  <c r="U256" i="55"/>
  <c r="T256" i="55"/>
  <c r="S256" i="55"/>
  <c r="U257" i="55"/>
  <c r="T257" i="55"/>
  <c r="S257" i="55"/>
  <c r="U258" i="55"/>
  <c r="T258" i="55"/>
  <c r="S258" i="55"/>
  <c r="U259" i="55"/>
  <c r="T259" i="55"/>
  <c r="S259" i="55"/>
  <c r="U260" i="55"/>
  <c r="T260" i="55"/>
  <c r="S260" i="55"/>
  <c r="U261" i="55"/>
  <c r="T261" i="55"/>
  <c r="S261" i="55"/>
  <c r="U262" i="55"/>
  <c r="T262" i="55"/>
  <c r="S262" i="55"/>
  <c r="U263" i="55"/>
  <c r="T263" i="55"/>
  <c r="S263" i="55"/>
  <c r="U264" i="55"/>
  <c r="T264" i="55"/>
  <c r="S264" i="55"/>
  <c r="U265" i="55"/>
  <c r="T265" i="55"/>
  <c r="S265" i="55"/>
  <c r="U266" i="55"/>
  <c r="T266" i="55"/>
  <c r="S266" i="55"/>
  <c r="U267" i="55"/>
  <c r="T267" i="55"/>
  <c r="S267" i="55"/>
  <c r="U268" i="55"/>
  <c r="T268" i="55"/>
  <c r="S268" i="55"/>
  <c r="U269" i="55"/>
  <c r="T269" i="55"/>
  <c r="S269" i="55"/>
  <c r="U270" i="55"/>
  <c r="T270" i="55"/>
  <c r="S270" i="55"/>
  <c r="U271" i="55"/>
  <c r="T271" i="55"/>
  <c r="S271" i="55"/>
  <c r="U272" i="55"/>
  <c r="T272" i="55"/>
  <c r="S272" i="55"/>
  <c r="U273" i="55"/>
  <c r="T273" i="55"/>
  <c r="S273" i="55"/>
  <c r="U274" i="55"/>
  <c r="T274" i="55"/>
  <c r="S274" i="55"/>
  <c r="U275" i="55"/>
  <c r="T275" i="55"/>
  <c r="S275" i="55"/>
  <c r="U276" i="55"/>
  <c r="T276" i="55"/>
  <c r="S276" i="55"/>
  <c r="U277" i="55"/>
  <c r="T277" i="55"/>
  <c r="S277" i="55"/>
  <c r="U278" i="55"/>
  <c r="T278" i="55"/>
  <c r="S278" i="55"/>
  <c r="U279" i="55"/>
  <c r="T279" i="55"/>
  <c r="S279" i="55"/>
  <c r="U280" i="55"/>
  <c r="T280" i="55"/>
  <c r="S280" i="55"/>
  <c r="U281" i="55"/>
  <c r="T281" i="55"/>
  <c r="S281" i="55"/>
  <c r="U282" i="55"/>
  <c r="T282" i="55"/>
  <c r="S282" i="55"/>
  <c r="U283" i="55"/>
  <c r="T283" i="55"/>
  <c r="S283" i="55"/>
  <c r="U284" i="55"/>
  <c r="T284" i="55"/>
  <c r="S284" i="55"/>
  <c r="U285" i="55"/>
  <c r="T285" i="55"/>
  <c r="S285" i="55"/>
  <c r="U286" i="55"/>
  <c r="T286" i="55"/>
  <c r="S286" i="55"/>
  <c r="U287" i="55"/>
  <c r="T287" i="55"/>
  <c r="S287" i="55"/>
  <c r="U288" i="55"/>
  <c r="T288" i="55"/>
  <c r="S288" i="55"/>
  <c r="U289" i="55"/>
  <c r="T289" i="55"/>
  <c r="S289" i="55"/>
  <c r="U290" i="55"/>
  <c r="T290" i="55"/>
  <c r="S290" i="55"/>
  <c r="U291" i="55"/>
  <c r="T291" i="55"/>
  <c r="S291" i="55"/>
  <c r="U292" i="55"/>
  <c r="T292" i="55"/>
  <c r="S292" i="55"/>
  <c r="U293" i="55"/>
  <c r="T293" i="55"/>
  <c r="S293" i="55"/>
  <c r="U294" i="55"/>
  <c r="T294" i="55"/>
  <c r="S294" i="55"/>
  <c r="U295" i="55"/>
  <c r="T295" i="55"/>
  <c r="S295" i="55"/>
  <c r="U296" i="55"/>
  <c r="T296" i="55"/>
  <c r="S296" i="55"/>
  <c r="U297" i="55"/>
  <c r="T297" i="55"/>
  <c r="S297" i="55"/>
  <c r="U298" i="55"/>
  <c r="T298" i="55"/>
  <c r="S298" i="55"/>
  <c r="U299" i="55"/>
  <c r="T299" i="55"/>
  <c r="S299" i="55"/>
  <c r="U300" i="55"/>
  <c r="T300" i="55"/>
  <c r="S300" i="55"/>
  <c r="U301" i="55"/>
  <c r="T301" i="55"/>
  <c r="S301" i="55"/>
  <c r="U302" i="55"/>
  <c r="T302" i="55"/>
  <c r="S302" i="55"/>
  <c r="U303" i="55"/>
  <c r="T303" i="55"/>
  <c r="S303" i="55"/>
  <c r="U304" i="55"/>
  <c r="T304" i="55"/>
  <c r="S304" i="55"/>
  <c r="U305" i="55"/>
  <c r="T305" i="55"/>
  <c r="S305" i="55"/>
  <c r="U306" i="55"/>
  <c r="T306" i="55"/>
  <c r="S306" i="55"/>
  <c r="U307" i="55"/>
  <c r="T307" i="55"/>
  <c r="S307" i="55"/>
  <c r="U308" i="55"/>
  <c r="T308" i="55"/>
  <c r="S308" i="55"/>
  <c r="U309" i="55"/>
  <c r="T309" i="55"/>
  <c r="S309" i="55"/>
  <c r="U310" i="55"/>
  <c r="T310" i="55"/>
  <c r="S310" i="55"/>
  <c r="U311" i="55"/>
  <c r="T311" i="55"/>
  <c r="S311" i="55"/>
  <c r="U312" i="55"/>
  <c r="T312" i="55"/>
  <c r="S312" i="55"/>
  <c r="U313" i="55"/>
  <c r="T313" i="55"/>
  <c r="S313" i="55"/>
  <c r="U314" i="55"/>
  <c r="T314" i="55"/>
  <c r="S314" i="55"/>
  <c r="U315" i="55"/>
  <c r="T315" i="55"/>
  <c r="S315" i="55"/>
  <c r="U316" i="55"/>
  <c r="T316" i="55"/>
  <c r="S316" i="55"/>
  <c r="U317" i="55"/>
  <c r="T317" i="55"/>
  <c r="S317" i="55"/>
  <c r="U318" i="55"/>
  <c r="T318" i="55"/>
  <c r="S318" i="55"/>
  <c r="U319" i="55"/>
  <c r="T319" i="55"/>
  <c r="S319" i="55"/>
  <c r="U320" i="55"/>
  <c r="T320" i="55"/>
  <c r="S320" i="55"/>
  <c r="U321" i="55"/>
  <c r="T321" i="55"/>
  <c r="S321" i="55"/>
  <c r="U322" i="55"/>
  <c r="T322" i="55"/>
  <c r="S322" i="55"/>
  <c r="U323" i="55"/>
  <c r="T323" i="55"/>
  <c r="S323" i="55"/>
  <c r="U324" i="55"/>
  <c r="T324" i="55"/>
  <c r="S324" i="55"/>
  <c r="U325" i="55"/>
  <c r="T325" i="55"/>
  <c r="S325" i="55"/>
  <c r="U326" i="55"/>
  <c r="T326" i="55"/>
  <c r="S326" i="55"/>
  <c r="U327" i="55"/>
  <c r="T327" i="55"/>
  <c r="S327" i="55"/>
  <c r="U328" i="55"/>
  <c r="T328" i="55"/>
  <c r="S328" i="55"/>
  <c r="U329" i="55"/>
  <c r="T329" i="55"/>
  <c r="S329" i="55"/>
  <c r="U330" i="55"/>
  <c r="T330" i="55"/>
  <c r="S330" i="55"/>
  <c r="U331" i="55"/>
  <c r="T331" i="55"/>
  <c r="S331" i="55"/>
  <c r="U332" i="55"/>
  <c r="T332" i="55"/>
  <c r="S332" i="55"/>
  <c r="U333" i="55"/>
  <c r="T333" i="55"/>
  <c r="S333" i="55"/>
  <c r="U334" i="55"/>
  <c r="T334" i="55"/>
  <c r="S334" i="55"/>
  <c r="U335" i="55"/>
  <c r="T335" i="55"/>
  <c r="S335" i="55"/>
  <c r="U336" i="55"/>
  <c r="T336" i="55"/>
  <c r="S336" i="55"/>
  <c r="U337" i="55"/>
  <c r="T337" i="55"/>
  <c r="S337" i="55"/>
  <c r="U338" i="55"/>
  <c r="T338" i="55"/>
  <c r="S338" i="55"/>
  <c r="U339" i="55"/>
  <c r="T339" i="55"/>
  <c r="S339" i="55"/>
  <c r="U340" i="55"/>
  <c r="T340" i="55"/>
  <c r="S340" i="55"/>
  <c r="U341" i="55"/>
  <c r="T341" i="55"/>
  <c r="S341" i="55"/>
  <c r="U342" i="55"/>
  <c r="T342" i="55"/>
  <c r="S342" i="55"/>
  <c r="U343" i="55"/>
  <c r="T343" i="55"/>
  <c r="S343" i="55"/>
  <c r="U344" i="55"/>
  <c r="T344" i="55"/>
  <c r="S344" i="55"/>
  <c r="U345" i="55"/>
  <c r="T345" i="55"/>
  <c r="S345" i="55"/>
  <c r="U346" i="55"/>
  <c r="T346" i="55"/>
  <c r="S346" i="55"/>
  <c r="U347" i="55"/>
  <c r="T347" i="55"/>
  <c r="S347" i="55"/>
  <c r="U348" i="55"/>
  <c r="T348" i="55"/>
  <c r="S348" i="55"/>
  <c r="U349" i="55"/>
  <c r="T349" i="55"/>
  <c r="S349" i="55"/>
  <c r="U350" i="55"/>
  <c r="T350" i="55"/>
  <c r="S350" i="55"/>
  <c r="U351" i="55"/>
  <c r="T351" i="55"/>
  <c r="S351" i="55"/>
  <c r="U352" i="55"/>
  <c r="T352" i="55"/>
  <c r="S352" i="55"/>
  <c r="U353" i="55"/>
  <c r="T353" i="55"/>
  <c r="S353" i="55"/>
  <c r="U354" i="55"/>
  <c r="T354" i="55"/>
  <c r="S354" i="55"/>
  <c r="U355" i="55"/>
  <c r="T355" i="55"/>
  <c r="S355" i="55"/>
  <c r="U356" i="55"/>
  <c r="T356" i="55"/>
  <c r="S356" i="55"/>
  <c r="U357" i="55"/>
  <c r="T357" i="55"/>
  <c r="S357" i="55"/>
  <c r="U358" i="55"/>
  <c r="T358" i="55"/>
  <c r="S358" i="55"/>
  <c r="U359" i="55"/>
  <c r="T359" i="55"/>
  <c r="S359" i="55"/>
  <c r="U360" i="55"/>
  <c r="T360" i="55"/>
  <c r="S360" i="55"/>
  <c r="U361" i="55"/>
  <c r="T361" i="55"/>
  <c r="S361" i="55"/>
  <c r="U362" i="55"/>
  <c r="T362" i="55"/>
  <c r="S362" i="55"/>
  <c r="U363" i="55"/>
  <c r="T363" i="55"/>
  <c r="S363" i="55"/>
  <c r="U364" i="55"/>
  <c r="T364" i="55"/>
  <c r="S364" i="55"/>
  <c r="U365" i="55"/>
  <c r="T365" i="55"/>
  <c r="S365" i="55"/>
  <c r="U366" i="55"/>
  <c r="T366" i="55"/>
  <c r="S366" i="55"/>
  <c r="U367" i="55"/>
  <c r="T367" i="55"/>
  <c r="S367" i="55"/>
  <c r="U368" i="55"/>
  <c r="T368" i="55"/>
  <c r="S368" i="55"/>
  <c r="U369" i="55"/>
  <c r="T369" i="55"/>
  <c r="S369" i="55"/>
  <c r="U370" i="55"/>
  <c r="T370" i="55"/>
  <c r="S370" i="55"/>
  <c r="U371" i="55"/>
  <c r="T371" i="55"/>
  <c r="S371" i="55"/>
  <c r="U372" i="55"/>
  <c r="T372" i="55"/>
  <c r="S372" i="55"/>
  <c r="U373" i="55"/>
  <c r="T373" i="55"/>
  <c r="S373" i="55"/>
  <c r="U374" i="55"/>
  <c r="T374" i="55"/>
  <c r="S374" i="55"/>
  <c r="U375" i="55"/>
  <c r="T375" i="55"/>
  <c r="S375" i="55"/>
  <c r="U376" i="55"/>
  <c r="T376" i="55"/>
  <c r="S376" i="55"/>
  <c r="U377" i="55"/>
  <c r="T377" i="55"/>
  <c r="S377" i="55"/>
  <c r="U378" i="55"/>
  <c r="T378" i="55"/>
  <c r="S378" i="55"/>
  <c r="U379" i="55"/>
  <c r="T379" i="55"/>
  <c r="S379" i="55"/>
  <c r="U380" i="55"/>
  <c r="T380" i="55"/>
  <c r="S380" i="55"/>
  <c r="U381" i="55"/>
  <c r="T381" i="55"/>
  <c r="S381" i="55"/>
  <c r="U382" i="55"/>
  <c r="T382" i="55"/>
  <c r="S382" i="55"/>
  <c r="U383" i="55"/>
  <c r="T383" i="55"/>
  <c r="S383" i="55"/>
  <c r="U384" i="55"/>
  <c r="T384" i="55"/>
  <c r="S384" i="55"/>
  <c r="U385" i="55"/>
  <c r="T385" i="55"/>
  <c r="S385" i="55"/>
  <c r="U386" i="55"/>
  <c r="T386" i="55"/>
  <c r="S386" i="55"/>
  <c r="U387" i="55"/>
  <c r="T387" i="55"/>
  <c r="S387" i="55"/>
  <c r="U388" i="55"/>
  <c r="T388" i="55"/>
  <c r="S388" i="55"/>
  <c r="U389" i="55"/>
  <c r="T389" i="55"/>
  <c r="S389" i="55"/>
  <c r="U390" i="55"/>
  <c r="T390" i="55"/>
  <c r="S390" i="55"/>
  <c r="U391" i="55"/>
  <c r="T391" i="55"/>
  <c r="S391" i="55"/>
  <c r="U392" i="55"/>
  <c r="T392" i="55"/>
  <c r="S392" i="55"/>
  <c r="U393" i="55"/>
  <c r="T393" i="55"/>
  <c r="S393" i="55"/>
  <c r="U394" i="55"/>
  <c r="T394" i="55"/>
  <c r="S394" i="55"/>
  <c r="U395" i="55"/>
  <c r="T395" i="55"/>
  <c r="S395" i="55"/>
  <c r="U396" i="55"/>
  <c r="T396" i="55"/>
  <c r="S396" i="55"/>
  <c r="U397" i="55"/>
  <c r="T397" i="55"/>
  <c r="S397" i="55"/>
  <c r="U398" i="55"/>
  <c r="T398" i="55"/>
  <c r="S398" i="55"/>
  <c r="U399" i="55"/>
  <c r="T399" i="55"/>
  <c r="S399" i="55"/>
  <c r="U400" i="55"/>
  <c r="T400" i="55"/>
  <c r="S400" i="55"/>
  <c r="U401" i="55"/>
  <c r="T401" i="55"/>
  <c r="S401" i="55"/>
  <c r="U402" i="55"/>
  <c r="T402" i="55"/>
  <c r="S402" i="55"/>
  <c r="U403" i="55"/>
  <c r="T403" i="55"/>
  <c r="S403" i="55"/>
  <c r="U404" i="55"/>
  <c r="T404" i="55"/>
  <c r="S404" i="55"/>
  <c r="U405" i="55"/>
  <c r="T405" i="55"/>
  <c r="S405" i="55"/>
  <c r="U406" i="55"/>
  <c r="T406" i="55"/>
  <c r="S406" i="55"/>
  <c r="U407" i="55"/>
  <c r="T407" i="55"/>
  <c r="S407" i="55"/>
  <c r="U408" i="55"/>
  <c r="T408" i="55"/>
  <c r="S408" i="55"/>
  <c r="U409" i="55"/>
  <c r="T409" i="55"/>
  <c r="S409" i="55"/>
  <c r="U410" i="55"/>
  <c r="T410" i="55"/>
  <c r="S410" i="55"/>
  <c r="U411" i="55"/>
  <c r="T411" i="55"/>
  <c r="S411" i="55"/>
  <c r="U412" i="55"/>
  <c r="T412" i="55"/>
  <c r="S412" i="55"/>
  <c r="U413" i="55"/>
  <c r="T413" i="55"/>
  <c r="S413" i="55"/>
  <c r="U414" i="55"/>
  <c r="T414" i="55"/>
  <c r="S414" i="55"/>
  <c r="U415" i="55"/>
  <c r="T415" i="55"/>
  <c r="S415" i="55"/>
  <c r="U417" i="55"/>
  <c r="T417" i="55"/>
  <c r="S417" i="55"/>
  <c r="U418" i="55"/>
  <c r="T418" i="55"/>
  <c r="S418" i="55"/>
  <c r="U419" i="55"/>
  <c r="T419" i="55"/>
  <c r="S419" i="55"/>
  <c r="U420" i="55"/>
  <c r="T420" i="55"/>
  <c r="S420" i="55"/>
  <c r="U421" i="55"/>
  <c r="T421" i="55"/>
  <c r="S421" i="55"/>
  <c r="U422" i="55"/>
  <c r="T422" i="55"/>
  <c r="S422" i="55"/>
  <c r="U423" i="55"/>
  <c r="T423" i="55"/>
  <c r="S423" i="55"/>
  <c r="U424" i="55"/>
  <c r="T424" i="55"/>
  <c r="S424" i="55"/>
  <c r="U425" i="55"/>
  <c r="T425" i="55"/>
  <c r="S425" i="55"/>
  <c r="U426" i="55"/>
  <c r="T426" i="55"/>
  <c r="S426" i="55"/>
  <c r="U427" i="55"/>
  <c r="T427" i="55"/>
  <c r="S427" i="55"/>
  <c r="U428" i="55"/>
  <c r="T428" i="55"/>
  <c r="S428" i="55"/>
  <c r="U429" i="55"/>
  <c r="T429" i="55"/>
  <c r="S429" i="55"/>
  <c r="U430" i="55"/>
  <c r="T430" i="55"/>
  <c r="S430" i="55"/>
  <c r="U431" i="55"/>
  <c r="T431" i="55"/>
  <c r="S431" i="55"/>
  <c r="U432" i="55"/>
  <c r="T432" i="55"/>
  <c r="S432" i="55"/>
  <c r="U433" i="55"/>
  <c r="T433" i="55"/>
  <c r="S433" i="55"/>
  <c r="U434" i="55"/>
  <c r="T434" i="55"/>
  <c r="S434" i="55"/>
  <c r="U435" i="55"/>
  <c r="T435" i="55"/>
  <c r="S435" i="55"/>
  <c r="U436" i="55"/>
  <c r="T436" i="55"/>
  <c r="S436" i="55"/>
  <c r="U437" i="55"/>
  <c r="T437" i="55"/>
  <c r="S437" i="55"/>
  <c r="U438" i="55"/>
  <c r="T438" i="55"/>
  <c r="S438" i="55"/>
  <c r="U439" i="55"/>
  <c r="T439" i="55"/>
  <c r="S439" i="55"/>
  <c r="U440" i="55"/>
  <c r="T440" i="55"/>
  <c r="S440" i="55"/>
  <c r="U441" i="55"/>
  <c r="T441" i="55"/>
  <c r="S441" i="55"/>
  <c r="U442" i="55"/>
  <c r="T442" i="55"/>
  <c r="S442" i="55"/>
  <c r="U443" i="55"/>
  <c r="T443" i="55"/>
  <c r="S443" i="55"/>
  <c r="U444" i="55"/>
  <c r="T444" i="55"/>
  <c r="S444" i="55"/>
  <c r="U445" i="55"/>
  <c r="T445" i="55"/>
  <c r="S445" i="55"/>
  <c r="U446" i="55"/>
  <c r="T446" i="55"/>
  <c r="S446" i="55"/>
  <c r="U447" i="55"/>
  <c r="T447" i="55"/>
  <c r="S447" i="55"/>
  <c r="U448" i="55"/>
  <c r="T448" i="55"/>
  <c r="S448" i="55"/>
  <c r="U449" i="55"/>
  <c r="T449" i="55"/>
  <c r="S449" i="55"/>
  <c r="U450" i="55"/>
  <c r="T450" i="55"/>
  <c r="S450" i="55"/>
  <c r="U453" i="55"/>
  <c r="T453" i="55"/>
  <c r="S453" i="55"/>
  <c r="U451" i="55"/>
  <c r="T451" i="55"/>
  <c r="S451" i="55"/>
  <c r="U452" i="55"/>
  <c r="T452" i="55"/>
  <c r="S452" i="55"/>
  <c r="U454" i="55"/>
  <c r="T454" i="55"/>
  <c r="S454" i="55"/>
  <c r="U455" i="55"/>
  <c r="T455" i="55"/>
  <c r="S455" i="55"/>
  <c r="U456" i="55"/>
  <c r="T456" i="55"/>
  <c r="S456" i="55"/>
  <c r="O25" i="25"/>
  <c r="G25" i="25"/>
  <c r="C26" i="25"/>
  <c r="E26" i="25"/>
  <c r="F25" i="25"/>
  <c r="K25" i="25"/>
  <c r="F26" i="25"/>
  <c r="I28" i="25"/>
  <c r="L25" i="25"/>
  <c r="P25" i="25"/>
  <c r="Q26" i="25" s="1"/>
  <c r="G26" i="25"/>
  <c r="C25" i="25"/>
  <c r="M25" i="25"/>
  <c r="E25" i="25" s="1"/>
  <c r="G25" i="23"/>
  <c r="C26" i="23"/>
  <c r="E26" i="23"/>
  <c r="F25" i="23"/>
  <c r="K25" i="23"/>
  <c r="O25" i="23"/>
  <c r="I28" i="23"/>
  <c r="L25" i="23"/>
  <c r="G26" i="23"/>
  <c r="P25" i="23"/>
  <c r="Q26" i="23" s="1"/>
  <c r="F26" i="23"/>
  <c r="C25" i="23"/>
  <c r="M25" i="23"/>
  <c r="E25" i="23" s="1"/>
  <c r="S394" i="54"/>
  <c r="T394" i="54"/>
  <c r="T387" i="54"/>
  <c r="S399" i="54"/>
  <c r="T399" i="54"/>
  <c r="T393" i="54"/>
  <c r="S393" i="54"/>
  <c r="T388" i="54"/>
  <c r="T398" i="54"/>
  <c r="T392" i="54"/>
  <c r="K25" i="16"/>
  <c r="K26" i="16"/>
  <c r="E25" i="16"/>
  <c r="P25" i="16"/>
  <c r="E26" i="16"/>
  <c r="Q25" i="16"/>
  <c r="P26" i="16"/>
  <c r="Q26" i="16"/>
  <c r="S390" i="54"/>
  <c r="S396" i="54"/>
  <c r="T390" i="54"/>
  <c r="T396" i="54"/>
  <c r="S387" i="54"/>
  <c r="S391" i="54"/>
  <c r="S397" i="54"/>
  <c r="T391" i="54"/>
  <c r="T397" i="54"/>
  <c r="S388" i="54"/>
  <c r="S392" i="54"/>
  <c r="S398" i="54"/>
  <c r="S389" i="54"/>
  <c r="S395" i="54"/>
  <c r="T389" i="54"/>
  <c r="T395" i="54"/>
  <c r="T150" i="54"/>
  <c r="S346" i="54"/>
  <c r="S285" i="54"/>
  <c r="T66" i="54"/>
  <c r="U271" i="54"/>
  <c r="S78" i="54"/>
  <c r="S171" i="54"/>
  <c r="U79" i="54"/>
  <c r="S186" i="54"/>
  <c r="T135" i="54"/>
  <c r="U20" i="54"/>
  <c r="S313" i="54"/>
  <c r="T8" i="54"/>
  <c r="T313" i="54"/>
  <c r="S263" i="54"/>
  <c r="U275" i="54"/>
  <c r="S64" i="54"/>
  <c r="S102" i="54"/>
  <c r="T196" i="54"/>
  <c r="T22" i="54"/>
  <c r="U48" i="54"/>
  <c r="U104" i="54"/>
  <c r="U215" i="54"/>
  <c r="S256" i="54"/>
  <c r="S69" i="54"/>
  <c r="U22" i="54"/>
  <c r="T179" i="54"/>
  <c r="T256" i="54"/>
  <c r="T83" i="54"/>
  <c r="T143" i="54"/>
  <c r="S294" i="54"/>
  <c r="S354" i="54"/>
  <c r="T4" i="54"/>
  <c r="U143" i="54"/>
  <c r="S205" i="54"/>
  <c r="T294" i="54"/>
  <c r="T354" i="54"/>
  <c r="U362" i="54"/>
  <c r="T5" i="54"/>
  <c r="T64" i="54"/>
  <c r="U97" i="54"/>
  <c r="U121" i="54"/>
  <c r="U5" i="54"/>
  <c r="U135" i="54"/>
  <c r="U196" i="54"/>
  <c r="T311" i="54"/>
  <c r="T346" i="54"/>
  <c r="S18" i="54"/>
  <c r="S88" i="54"/>
  <c r="U111" i="54"/>
  <c r="U311" i="54"/>
  <c r="U335" i="54"/>
  <c r="T57" i="54"/>
  <c r="U162" i="54"/>
  <c r="T16" i="54"/>
  <c r="S43" i="54"/>
  <c r="U58" i="54"/>
  <c r="T72" i="54"/>
  <c r="S106" i="54"/>
  <c r="T113" i="54"/>
  <c r="U120" i="54"/>
  <c r="T128" i="54"/>
  <c r="U154" i="54"/>
  <c r="T164" i="54"/>
  <c r="S181" i="54"/>
  <c r="U188" i="54"/>
  <c r="S248" i="54"/>
  <c r="S279" i="54"/>
  <c r="U296" i="54"/>
  <c r="S349" i="54"/>
  <c r="S380" i="54"/>
  <c r="T34" i="54"/>
  <c r="T43" i="54"/>
  <c r="S51" i="54"/>
  <c r="S100" i="54"/>
  <c r="T106" i="54"/>
  <c r="U113" i="54"/>
  <c r="U128" i="54"/>
  <c r="T136" i="54"/>
  <c r="U164" i="54"/>
  <c r="U173" i="54"/>
  <c r="T181" i="54"/>
  <c r="T248" i="54"/>
  <c r="T279" i="54"/>
  <c r="T380" i="54"/>
  <c r="S72" i="54"/>
  <c r="S25" i="54"/>
  <c r="U34" i="54"/>
  <c r="T51" i="54"/>
  <c r="S59" i="54"/>
  <c r="S66" i="54"/>
  <c r="S83" i="54"/>
  <c r="T100" i="54"/>
  <c r="S198" i="54"/>
  <c r="S297" i="54"/>
  <c r="U350" i="54"/>
  <c r="S361" i="54"/>
  <c r="U2" i="54"/>
  <c r="T59" i="54"/>
  <c r="S114" i="54"/>
  <c r="S147" i="54"/>
  <c r="S165" i="54"/>
  <c r="T198" i="54"/>
  <c r="S219" i="54"/>
  <c r="S230" i="54"/>
  <c r="T297" i="54"/>
  <c r="T361" i="54"/>
  <c r="S16" i="54"/>
  <c r="U93" i="54"/>
  <c r="T114" i="54"/>
  <c r="T147" i="54"/>
  <c r="T165" i="54"/>
  <c r="T219" i="54"/>
  <c r="T230" i="54"/>
  <c r="U241" i="54"/>
  <c r="S343" i="54"/>
  <c r="T120" i="54"/>
  <c r="T296" i="54"/>
  <c r="U9" i="54"/>
  <c r="S45" i="54"/>
  <c r="T108" i="54"/>
  <c r="U139" i="54"/>
  <c r="T158" i="54"/>
  <c r="S192" i="54"/>
  <c r="S362" i="54"/>
  <c r="T58" i="54"/>
  <c r="S4" i="54"/>
  <c r="T20" i="54"/>
  <c r="T37" i="54"/>
  <c r="T45" i="54"/>
  <c r="U166" i="54"/>
  <c r="S177" i="54"/>
  <c r="S184" i="54"/>
  <c r="T192" i="54"/>
  <c r="S282" i="54"/>
  <c r="S298" i="54"/>
  <c r="U373" i="54"/>
  <c r="S383" i="54"/>
  <c r="S62" i="54"/>
  <c r="S125" i="54"/>
  <c r="T177" i="54"/>
  <c r="T184" i="54"/>
  <c r="S213" i="54"/>
  <c r="U252" i="54"/>
  <c r="T282" i="54"/>
  <c r="T298" i="54"/>
  <c r="S30" i="54"/>
  <c r="T62" i="54"/>
  <c r="T69" i="54"/>
  <c r="T78" i="54"/>
  <c r="T86" i="54"/>
  <c r="S116" i="54"/>
  <c r="T125" i="54"/>
  <c r="S134" i="54"/>
  <c r="T213" i="54"/>
  <c r="U222" i="54"/>
  <c r="T263" i="54"/>
  <c r="T275" i="54"/>
  <c r="T30" i="54"/>
  <c r="S39" i="54"/>
  <c r="S97" i="54"/>
  <c r="S104" i="54"/>
  <c r="S111" i="54"/>
  <c r="T134" i="54"/>
  <c r="U233" i="54"/>
  <c r="T245" i="54"/>
  <c r="T48" i="54"/>
  <c r="S57" i="54"/>
  <c r="T79" i="54"/>
  <c r="T162" i="54"/>
  <c r="U245" i="54"/>
  <c r="S364" i="54"/>
  <c r="U309" i="54"/>
  <c r="T6" i="54"/>
  <c r="S11" i="54"/>
  <c r="T23" i="54"/>
  <c r="U29" i="54"/>
  <c r="S36" i="54"/>
  <c r="S52" i="54"/>
  <c r="S85" i="54"/>
  <c r="T90" i="54"/>
  <c r="S107" i="54"/>
  <c r="T118" i="54"/>
  <c r="S149" i="54"/>
  <c r="T199" i="54"/>
  <c r="S207" i="54"/>
  <c r="S214" i="54"/>
  <c r="T249" i="54"/>
  <c r="S264" i="54"/>
  <c r="S315" i="54"/>
  <c r="U324" i="54"/>
  <c r="S331" i="54"/>
  <c r="S339" i="54"/>
  <c r="U345" i="54"/>
  <c r="T375" i="54"/>
  <c r="T41" i="54"/>
  <c r="S228" i="54"/>
  <c r="T309" i="54"/>
  <c r="S345" i="54"/>
  <c r="S6" i="54"/>
  <c r="S23" i="54"/>
  <c r="T29" i="54"/>
  <c r="U41" i="54"/>
  <c r="S46" i="54"/>
  <c r="S67" i="54"/>
  <c r="S90" i="54"/>
  <c r="S95" i="54"/>
  <c r="S118" i="54"/>
  <c r="S123" i="54"/>
  <c r="S199" i="54"/>
  <c r="S220" i="54"/>
  <c r="T228" i="54"/>
  <c r="S235" i="54"/>
  <c r="S300" i="54"/>
  <c r="T324" i="54"/>
  <c r="S375" i="54"/>
  <c r="T2" i="54"/>
  <c r="T36" i="54"/>
  <c r="T52" i="54"/>
  <c r="S73" i="54"/>
  <c r="T85" i="54"/>
  <c r="T107" i="54"/>
  <c r="T129" i="54"/>
  <c r="T149" i="54"/>
  <c r="S156" i="54"/>
  <c r="S179" i="54"/>
  <c r="T207" i="54"/>
  <c r="T214" i="54"/>
  <c r="S236" i="54"/>
  <c r="T264" i="54"/>
  <c r="U301" i="54"/>
  <c r="T331" i="54"/>
  <c r="T339" i="54"/>
  <c r="T13" i="54"/>
  <c r="S24" i="54"/>
  <c r="S53" i="54"/>
  <c r="S74" i="54"/>
  <c r="S130" i="54"/>
  <c r="S200" i="54"/>
  <c r="S215" i="54"/>
  <c r="U237" i="54"/>
  <c r="S251" i="54"/>
  <c r="T260" i="54"/>
  <c r="S290" i="54"/>
  <c r="S326" i="54"/>
  <c r="U369" i="54"/>
  <c r="S377" i="54"/>
  <c r="S8" i="54"/>
  <c r="U13" i="54"/>
  <c r="S37" i="54"/>
  <c r="S86" i="54"/>
  <c r="S108" i="54"/>
  <c r="S150" i="54"/>
  <c r="S158" i="54"/>
  <c r="T200" i="54"/>
  <c r="U260" i="54"/>
  <c r="T290" i="54"/>
  <c r="T326" i="54"/>
  <c r="T377" i="54"/>
  <c r="U384" i="54"/>
  <c r="S44" i="54"/>
  <c r="S50" i="54"/>
  <c r="S55" i="54"/>
  <c r="S65" i="54"/>
  <c r="S76" i="54"/>
  <c r="S81" i="54"/>
  <c r="S132" i="54"/>
  <c r="T211" i="54"/>
  <c r="S247" i="54"/>
  <c r="S277" i="54"/>
  <c r="S283" i="54"/>
  <c r="S305" i="54"/>
  <c r="S312" i="54"/>
  <c r="S15" i="54"/>
  <c r="S32" i="54"/>
  <c r="T44" i="54"/>
  <c r="T50" i="54"/>
  <c r="T55" i="54"/>
  <c r="T65" i="54"/>
  <c r="S71" i="54"/>
  <c r="T76" i="54"/>
  <c r="S99" i="54"/>
  <c r="S109" i="54"/>
  <c r="S127" i="54"/>
  <c r="T132" i="54"/>
  <c r="S137" i="54"/>
  <c r="U211" i="54"/>
  <c r="S226" i="54"/>
  <c r="T247" i="54"/>
  <c r="S262" i="54"/>
  <c r="T277" i="54"/>
  <c r="T283" i="54"/>
  <c r="T305" i="54"/>
  <c r="T312" i="54"/>
  <c r="U320" i="54"/>
  <c r="S328" i="54"/>
  <c r="S334" i="54"/>
  <c r="U286" i="54"/>
  <c r="T330" i="54"/>
  <c r="S9" i="54"/>
  <c r="T15" i="54"/>
  <c r="T27" i="54"/>
  <c r="S60" i="54"/>
  <c r="T71" i="54"/>
  <c r="T87" i="54"/>
  <c r="S93" i="54"/>
  <c r="T99" i="54"/>
  <c r="S121" i="54"/>
  <c r="T127" i="54"/>
  <c r="S166" i="54"/>
  <c r="U203" i="54"/>
  <c r="T226" i="54"/>
  <c r="S233" i="54"/>
  <c r="S241" i="54"/>
  <c r="T262" i="54"/>
  <c r="T328" i="54"/>
  <c r="T343" i="54"/>
  <c r="T358" i="54"/>
  <c r="S373" i="54"/>
  <c r="T379" i="54"/>
  <c r="T10" i="54"/>
  <c r="U27" i="54"/>
  <c r="U358" i="54"/>
  <c r="U70" i="54"/>
  <c r="T70" i="54"/>
  <c r="S70" i="54"/>
  <c r="U21" i="54"/>
  <c r="T21" i="54"/>
  <c r="S21" i="54"/>
  <c r="S31" i="54"/>
  <c r="T73" i="54"/>
  <c r="S94" i="54"/>
  <c r="U105" i="54"/>
  <c r="T105" i="54"/>
  <c r="S105" i="54"/>
  <c r="S204" i="54"/>
  <c r="U204" i="54"/>
  <c r="U238" i="54"/>
  <c r="T238" i="54"/>
  <c r="T31" i="54"/>
  <c r="T94" i="54"/>
  <c r="S115" i="54"/>
  <c r="U126" i="54"/>
  <c r="T126" i="54"/>
  <c r="S126" i="54"/>
  <c r="S170" i="54"/>
  <c r="T204" i="54"/>
  <c r="U212" i="54"/>
  <c r="T212" i="54"/>
  <c r="S212" i="54"/>
  <c r="S238" i="54"/>
  <c r="U287" i="54"/>
  <c r="T287" i="54"/>
  <c r="S10" i="54"/>
  <c r="U49" i="54"/>
  <c r="T49" i="54"/>
  <c r="S49" i="54"/>
  <c r="T115" i="54"/>
  <c r="S136" i="54"/>
  <c r="T170" i="54"/>
  <c r="U178" i="54"/>
  <c r="T178" i="54"/>
  <c r="S178" i="54"/>
  <c r="S287" i="54"/>
  <c r="S351" i="54"/>
  <c r="T351" i="54"/>
  <c r="U351" i="54"/>
  <c r="T366" i="54"/>
  <c r="U366" i="54"/>
  <c r="U28" i="54"/>
  <c r="T28" i="54"/>
  <c r="S28" i="54"/>
  <c r="S38" i="54"/>
  <c r="S80" i="54"/>
  <c r="U91" i="54"/>
  <c r="T91" i="54"/>
  <c r="S91" i="54"/>
  <c r="S185" i="54"/>
  <c r="U227" i="54"/>
  <c r="T227" i="54"/>
  <c r="S227" i="54"/>
  <c r="S253" i="54"/>
  <c r="U253" i="54"/>
  <c r="U261" i="54"/>
  <c r="T261" i="54"/>
  <c r="S261" i="54"/>
  <c r="T38" i="54"/>
  <c r="T80" i="54"/>
  <c r="S101" i="54"/>
  <c r="U112" i="54"/>
  <c r="T112" i="54"/>
  <c r="S112" i="54"/>
  <c r="T185" i="54"/>
  <c r="U193" i="54"/>
  <c r="T193" i="54"/>
  <c r="S193" i="54"/>
  <c r="T253" i="54"/>
  <c r="S302" i="54"/>
  <c r="U302" i="54"/>
  <c r="S17" i="54"/>
  <c r="T101" i="54"/>
  <c r="S122" i="54"/>
  <c r="U133" i="54"/>
  <c r="T133" i="54"/>
  <c r="S133" i="54"/>
  <c r="S151" i="54"/>
  <c r="U159" i="54"/>
  <c r="T159" i="54"/>
  <c r="S234" i="54"/>
  <c r="S268" i="54"/>
  <c r="U276" i="54"/>
  <c r="T276" i="54"/>
  <c r="S276" i="54"/>
  <c r="T302" i="54"/>
  <c r="T317" i="54"/>
  <c r="U317" i="54"/>
  <c r="U144" i="54"/>
  <c r="T144" i="54"/>
  <c r="S144" i="54"/>
  <c r="U3" i="54"/>
  <c r="T3" i="54"/>
  <c r="S3" i="54"/>
  <c r="T17" i="54"/>
  <c r="U56" i="54"/>
  <c r="T56" i="54"/>
  <c r="S56" i="54"/>
  <c r="T122" i="54"/>
  <c r="T151" i="54"/>
  <c r="T234" i="54"/>
  <c r="T268" i="54"/>
  <c r="T332" i="54"/>
  <c r="U332" i="54"/>
  <c r="U35" i="54"/>
  <c r="T35" i="54"/>
  <c r="S35" i="54"/>
  <c r="U77" i="54"/>
  <c r="T77" i="54"/>
  <c r="S77" i="54"/>
  <c r="U174" i="54"/>
  <c r="T174" i="54"/>
  <c r="U208" i="54"/>
  <c r="T208" i="54"/>
  <c r="U242" i="54"/>
  <c r="T242" i="54"/>
  <c r="S242" i="54"/>
  <c r="U355" i="54"/>
  <c r="S355" i="54"/>
  <c r="T355" i="54"/>
  <c r="S87" i="54"/>
  <c r="U98" i="54"/>
  <c r="T98" i="54"/>
  <c r="S98" i="54"/>
  <c r="U140" i="54"/>
  <c r="T140" i="54"/>
  <c r="S174" i="54"/>
  <c r="S208" i="54"/>
  <c r="U291" i="54"/>
  <c r="T291" i="54"/>
  <c r="S291" i="54"/>
  <c r="U347" i="54"/>
  <c r="T347" i="54"/>
  <c r="U14" i="54"/>
  <c r="T14" i="54"/>
  <c r="S14" i="54"/>
  <c r="U119" i="54"/>
  <c r="T119" i="54"/>
  <c r="S119" i="54"/>
  <c r="U223" i="54"/>
  <c r="T223" i="54"/>
  <c r="U385" i="54"/>
  <c r="S385" i="54"/>
  <c r="T385" i="54"/>
  <c r="T24" i="54"/>
  <c r="S129" i="54"/>
  <c r="U189" i="54"/>
  <c r="T189" i="54"/>
  <c r="S223" i="54"/>
  <c r="S249" i="54"/>
  <c r="U257" i="54"/>
  <c r="T257" i="54"/>
  <c r="T381" i="54"/>
  <c r="U381" i="54"/>
  <c r="U42" i="54"/>
  <c r="T42" i="54"/>
  <c r="S42" i="54"/>
  <c r="U63" i="54"/>
  <c r="T63" i="54"/>
  <c r="S63" i="54"/>
  <c r="S155" i="54"/>
  <c r="U155" i="54"/>
  <c r="U272" i="54"/>
  <c r="T272" i="54"/>
  <c r="S306" i="54"/>
  <c r="U306" i="54"/>
  <c r="T306" i="54"/>
  <c r="U321" i="54"/>
  <c r="S321" i="54"/>
  <c r="T321" i="54"/>
  <c r="U84" i="54"/>
  <c r="T84" i="54"/>
  <c r="S84" i="54"/>
  <c r="U163" i="54"/>
  <c r="T163" i="54"/>
  <c r="S163" i="54"/>
  <c r="S272" i="54"/>
  <c r="S336" i="54"/>
  <c r="U336" i="54"/>
  <c r="T336" i="54"/>
  <c r="T139" i="54"/>
  <c r="T154" i="54"/>
  <c r="U169" i="54"/>
  <c r="T173" i="54"/>
  <c r="T188" i="54"/>
  <c r="T203" i="54"/>
  <c r="U218" i="54"/>
  <c r="T222" i="54"/>
  <c r="T237" i="54"/>
  <c r="T252" i="54"/>
  <c r="U267" i="54"/>
  <c r="T271" i="54"/>
  <c r="T286" i="54"/>
  <c r="T301" i="54"/>
  <c r="U316" i="54"/>
  <c r="T320" i="54"/>
  <c r="T335" i="54"/>
  <c r="T350" i="54"/>
  <c r="U365" i="54"/>
  <c r="T369" i="54"/>
  <c r="T384" i="54"/>
  <c r="S310" i="54"/>
  <c r="S325" i="54"/>
  <c r="S340" i="54"/>
  <c r="S359" i="54"/>
  <c r="S374" i="54"/>
  <c r="T148" i="54"/>
  <c r="S152" i="54"/>
  <c r="S167" i="54"/>
  <c r="S182" i="54"/>
  <c r="T197" i="54"/>
  <c r="S201" i="54"/>
  <c r="S216" i="54"/>
  <c r="S231" i="54"/>
  <c r="T246" i="54"/>
  <c r="S250" i="54"/>
  <c r="S265" i="54"/>
  <c r="S280" i="54"/>
  <c r="T295" i="54"/>
  <c r="S299" i="54"/>
  <c r="T310" i="54"/>
  <c r="S314" i="54"/>
  <c r="T325" i="54"/>
  <c r="S329" i="54"/>
  <c r="T340" i="54"/>
  <c r="T344" i="54"/>
  <c r="S348" i="54"/>
  <c r="T359" i="54"/>
  <c r="S363" i="54"/>
  <c r="T374" i="54"/>
  <c r="S378" i="54"/>
  <c r="U148" i="54"/>
  <c r="T152" i="54"/>
  <c r="T167" i="54"/>
  <c r="T182" i="54"/>
  <c r="U197" i="54"/>
  <c r="T201" i="54"/>
  <c r="T216" i="54"/>
  <c r="T231" i="54"/>
  <c r="U246" i="54"/>
  <c r="T250" i="54"/>
  <c r="S254" i="54"/>
  <c r="T265" i="54"/>
  <c r="S269" i="54"/>
  <c r="T280" i="54"/>
  <c r="S284" i="54"/>
  <c r="U295" i="54"/>
  <c r="T299" i="54"/>
  <c r="S303" i="54"/>
  <c r="T314" i="54"/>
  <c r="S318" i="54"/>
  <c r="T329" i="54"/>
  <c r="S333" i="54"/>
  <c r="U344" i="54"/>
  <c r="T348" i="54"/>
  <c r="S352" i="54"/>
  <c r="T363" i="54"/>
  <c r="S367" i="54"/>
  <c r="T378" i="54"/>
  <c r="S382" i="54"/>
  <c r="T11" i="54"/>
  <c r="T18" i="54"/>
  <c r="T25" i="54"/>
  <c r="T32" i="54"/>
  <c r="T39" i="54"/>
  <c r="T46" i="54"/>
  <c r="T53" i="54"/>
  <c r="T60" i="54"/>
  <c r="T67" i="54"/>
  <c r="T74" i="54"/>
  <c r="T81" i="54"/>
  <c r="T88" i="54"/>
  <c r="T95" i="54"/>
  <c r="T102" i="54"/>
  <c r="T109" i="54"/>
  <c r="T116" i="54"/>
  <c r="T123" i="54"/>
  <c r="T130" i="54"/>
  <c r="T137" i="54"/>
  <c r="T141" i="54"/>
  <c r="S145" i="54"/>
  <c r="T156" i="54"/>
  <c r="S160" i="54"/>
  <c r="T171" i="54"/>
  <c r="S175" i="54"/>
  <c r="T186" i="54"/>
  <c r="T190" i="54"/>
  <c r="S194" i="54"/>
  <c r="T205" i="54"/>
  <c r="S209" i="54"/>
  <c r="T220" i="54"/>
  <c r="S224" i="54"/>
  <c r="T235" i="54"/>
  <c r="T239" i="54"/>
  <c r="S243" i="54"/>
  <c r="T254" i="54"/>
  <c r="S258" i="54"/>
  <c r="T269" i="54"/>
  <c r="S273" i="54"/>
  <c r="T284" i="54"/>
  <c r="T288" i="54"/>
  <c r="S292" i="54"/>
  <c r="T303" i="54"/>
  <c r="S307" i="54"/>
  <c r="T318" i="54"/>
  <c r="S322" i="54"/>
  <c r="T333" i="54"/>
  <c r="T337" i="54"/>
  <c r="S341" i="54"/>
  <c r="T352" i="54"/>
  <c r="S356" i="54"/>
  <c r="T367" i="54"/>
  <c r="S371" i="54"/>
  <c r="T382" i="54"/>
  <c r="T386" i="54"/>
  <c r="U141" i="54"/>
  <c r="T145" i="54"/>
  <c r="T160" i="54"/>
  <c r="T175" i="54"/>
  <c r="U190" i="54"/>
  <c r="T194" i="54"/>
  <c r="T209" i="54"/>
  <c r="T224" i="54"/>
  <c r="U239" i="54"/>
  <c r="T243" i="54"/>
  <c r="T258" i="54"/>
  <c r="T273" i="54"/>
  <c r="U288" i="54"/>
  <c r="T292" i="54"/>
  <c r="T307" i="54"/>
  <c r="T322" i="54"/>
  <c r="U337" i="54"/>
  <c r="T341" i="54"/>
  <c r="T356" i="54"/>
  <c r="T371" i="54"/>
  <c r="U386" i="54"/>
  <c r="S138" i="54"/>
  <c r="S153" i="54"/>
  <c r="S168" i="54"/>
  <c r="T183" i="54"/>
  <c r="S187" i="54"/>
  <c r="S202" i="54"/>
  <c r="S217" i="54"/>
  <c r="T232" i="54"/>
  <c r="S266" i="54"/>
  <c r="T281" i="54"/>
  <c r="S12" i="54"/>
  <c r="S19" i="54"/>
  <c r="S26" i="54"/>
  <c r="S33" i="54"/>
  <c r="S40" i="54"/>
  <c r="S47" i="54"/>
  <c r="S54" i="54"/>
  <c r="S61" i="54"/>
  <c r="S68" i="54"/>
  <c r="S75" i="54"/>
  <c r="S82" i="54"/>
  <c r="S89" i="54"/>
  <c r="S96" i="54"/>
  <c r="S103" i="54"/>
  <c r="S110" i="54"/>
  <c r="S117" i="54"/>
  <c r="S124" i="54"/>
  <c r="S131" i="54"/>
  <c r="T138" i="54"/>
  <c r="S142" i="54"/>
  <c r="T153" i="54"/>
  <c r="S157" i="54"/>
  <c r="T168" i="54"/>
  <c r="S172" i="54"/>
  <c r="U183" i="54"/>
  <c r="T187" i="54"/>
  <c r="S191" i="54"/>
  <c r="T202" i="54"/>
  <c r="S206" i="54"/>
  <c r="T217" i="54"/>
  <c r="S221" i="54"/>
  <c r="U232" i="54"/>
  <c r="T236" i="54"/>
  <c r="S240" i="54"/>
  <c r="T251" i="54"/>
  <c r="S255" i="54"/>
  <c r="T266" i="54"/>
  <c r="S270" i="54"/>
  <c r="U281" i="54"/>
  <c r="T285" i="54"/>
  <c r="S289" i="54"/>
  <c r="T300" i="54"/>
  <c r="S304" i="54"/>
  <c r="T315" i="54"/>
  <c r="S319" i="54"/>
  <c r="U330" i="54"/>
  <c r="T334" i="54"/>
  <c r="S338" i="54"/>
  <c r="T349" i="54"/>
  <c r="S353" i="54"/>
  <c r="T364" i="54"/>
  <c r="S368" i="54"/>
  <c r="U379" i="54"/>
  <c r="T383" i="54"/>
  <c r="T12" i="54"/>
  <c r="T19" i="54"/>
  <c r="T26" i="54"/>
  <c r="T33" i="54"/>
  <c r="T40" i="54"/>
  <c r="T47" i="54"/>
  <c r="T54" i="54"/>
  <c r="T61" i="54"/>
  <c r="T68" i="54"/>
  <c r="T75" i="54"/>
  <c r="T82" i="54"/>
  <c r="T89" i="54"/>
  <c r="T96" i="54"/>
  <c r="T103" i="54"/>
  <c r="T110" i="54"/>
  <c r="T117" i="54"/>
  <c r="T124" i="54"/>
  <c r="T131" i="54"/>
  <c r="T142" i="54"/>
  <c r="S146" i="54"/>
  <c r="T157" i="54"/>
  <c r="S161" i="54"/>
  <c r="T172" i="54"/>
  <c r="T176" i="54"/>
  <c r="S180" i="54"/>
  <c r="T191" i="54"/>
  <c r="S195" i="54"/>
  <c r="T206" i="54"/>
  <c r="S210" i="54"/>
  <c r="T221" i="54"/>
  <c r="T225" i="54"/>
  <c r="S229" i="54"/>
  <c r="T240" i="54"/>
  <c r="S244" i="54"/>
  <c r="T255" i="54"/>
  <c r="S259" i="54"/>
  <c r="T270" i="54"/>
  <c r="T274" i="54"/>
  <c r="S278" i="54"/>
  <c r="T289" i="54"/>
  <c r="S293" i="54"/>
  <c r="T304" i="54"/>
  <c r="S308" i="54"/>
  <c r="T319" i="54"/>
  <c r="T323" i="54"/>
  <c r="S327" i="54"/>
  <c r="T338" i="54"/>
  <c r="S342" i="54"/>
  <c r="T353" i="54"/>
  <c r="T368" i="54"/>
  <c r="T372" i="54"/>
  <c r="S376" i="54"/>
  <c r="T146" i="54"/>
  <c r="T161" i="54"/>
  <c r="U176" i="54"/>
  <c r="T180" i="54"/>
  <c r="T195" i="54"/>
  <c r="T210" i="54"/>
  <c r="U225" i="54"/>
  <c r="T229" i="54"/>
  <c r="T244" i="54"/>
  <c r="T259" i="54"/>
  <c r="U274" i="54"/>
  <c r="T278" i="54"/>
  <c r="T293" i="54"/>
  <c r="T308" i="54"/>
  <c r="U323" i="54"/>
  <c r="T327" i="54"/>
  <c r="T342" i="54"/>
  <c r="U372" i="54"/>
  <c r="T376" i="54"/>
  <c r="T169" i="54"/>
  <c r="T218" i="54"/>
  <c r="T267" i="54"/>
  <c r="T316" i="54"/>
  <c r="T365" i="54"/>
  <c r="T391" i="52"/>
  <c r="S379" i="52"/>
  <c r="U395" i="52"/>
  <c r="T379" i="52"/>
  <c r="T393" i="52"/>
  <c r="U393" i="52"/>
  <c r="U392" i="52"/>
  <c r="T399" i="52"/>
  <c r="T386" i="52"/>
  <c r="U398" i="52"/>
  <c r="U385" i="52"/>
  <c r="T398" i="52"/>
  <c r="T385" i="52"/>
  <c r="T397" i="52"/>
  <c r="S391" i="52"/>
  <c r="U382" i="52"/>
  <c r="S395" i="52"/>
  <c r="S389" i="52"/>
  <c r="S380" i="52"/>
  <c r="T384" i="52"/>
  <c r="U399" i="52"/>
  <c r="U389" i="52"/>
  <c r="S384" i="52"/>
  <c r="S387" i="52"/>
  <c r="S382" i="52"/>
  <c r="U386" i="52"/>
  <c r="S397" i="52"/>
  <c r="T392" i="52"/>
  <c r="P19" i="25"/>
  <c r="U394" i="52"/>
  <c r="U388" i="52"/>
  <c r="U381" i="52"/>
  <c r="T394" i="52"/>
  <c r="T388" i="52"/>
  <c r="T381" i="52"/>
  <c r="U387" i="52"/>
  <c r="U380" i="52"/>
  <c r="U396" i="52"/>
  <c r="U390" i="52"/>
  <c r="U383" i="52"/>
  <c r="T396" i="52"/>
  <c r="T390" i="52"/>
  <c r="T383" i="52"/>
  <c r="L24" i="23"/>
  <c r="O24" i="23"/>
  <c r="F24" i="23"/>
  <c r="P24" i="23"/>
  <c r="Q24" i="16"/>
  <c r="K24" i="16"/>
  <c r="K24" i="25"/>
  <c r="G24" i="23"/>
  <c r="L24" i="25"/>
  <c r="E24" i="16"/>
  <c r="P24" i="16"/>
  <c r="C24" i="25"/>
  <c r="M24" i="25"/>
  <c r="E24" i="25" s="1"/>
  <c r="K24" i="23"/>
  <c r="F24" i="25"/>
  <c r="C24" i="23"/>
  <c r="M24" i="23"/>
  <c r="E24" i="23" s="1"/>
  <c r="O24" i="25"/>
  <c r="P24" i="25"/>
  <c r="G24" i="25"/>
  <c r="U72" i="52"/>
  <c r="U165" i="52"/>
  <c r="T5" i="52"/>
  <c r="T72" i="52"/>
  <c r="T202" i="52"/>
  <c r="U271" i="52"/>
  <c r="U202" i="52"/>
  <c r="T153" i="52"/>
  <c r="S230" i="52"/>
  <c r="U295" i="52"/>
  <c r="T230" i="52"/>
  <c r="S317" i="52"/>
  <c r="T355" i="52"/>
  <c r="U355" i="52"/>
  <c r="T317" i="52"/>
  <c r="S269" i="52"/>
  <c r="T226" i="52"/>
  <c r="U5" i="52"/>
  <c r="T165" i="52"/>
  <c r="T61" i="52"/>
  <c r="U61" i="52"/>
  <c r="S312" i="52"/>
  <c r="U23" i="52"/>
  <c r="S58" i="52"/>
  <c r="U78" i="52"/>
  <c r="U89" i="52"/>
  <c r="T198" i="52"/>
  <c r="T350" i="52"/>
  <c r="U350" i="52"/>
  <c r="T110" i="51"/>
  <c r="T4" i="52"/>
  <c r="T13" i="52"/>
  <c r="U24" i="52"/>
  <c r="S103" i="52"/>
  <c r="S127" i="52"/>
  <c r="T163" i="52"/>
  <c r="U311" i="52"/>
  <c r="T312" i="52"/>
  <c r="U110" i="51"/>
  <c r="U4" i="52"/>
  <c r="T103" i="52"/>
  <c r="T127" i="52"/>
  <c r="S42" i="52"/>
  <c r="T107" i="52"/>
  <c r="U179" i="52"/>
  <c r="S262" i="52"/>
  <c r="S86" i="52"/>
  <c r="T262" i="52"/>
  <c r="T86" i="52"/>
  <c r="S378" i="51"/>
  <c r="T123" i="52"/>
  <c r="T378" i="51"/>
  <c r="T77" i="52"/>
  <c r="T147" i="52"/>
  <c r="S23" i="52"/>
  <c r="T67" i="52"/>
  <c r="T171" i="52"/>
  <c r="S220" i="52"/>
  <c r="U302" i="52"/>
  <c r="U58" i="52"/>
  <c r="U198" i="52"/>
  <c r="U50" i="52"/>
  <c r="T235" i="52"/>
  <c r="T311" i="52"/>
  <c r="T34" i="52"/>
  <c r="S374" i="51"/>
  <c r="T51" i="52"/>
  <c r="U142" i="52"/>
  <c r="S226" i="52"/>
  <c r="T261" i="52"/>
  <c r="T271" i="52"/>
  <c r="U47" i="52"/>
  <c r="U181" i="52"/>
  <c r="T343" i="52"/>
  <c r="S28" i="52"/>
  <c r="U35" i="52"/>
  <c r="T44" i="52"/>
  <c r="U49" i="52"/>
  <c r="T56" i="52"/>
  <c r="U84" i="52"/>
  <c r="U128" i="52"/>
  <c r="T177" i="52"/>
  <c r="S204" i="52"/>
  <c r="U214" i="52"/>
  <c r="U239" i="52"/>
  <c r="T267" i="52"/>
  <c r="T291" i="52"/>
  <c r="T298" i="52"/>
  <c r="T323" i="52"/>
  <c r="U344" i="52"/>
  <c r="S372" i="52"/>
  <c r="T306" i="52"/>
  <c r="U373" i="51"/>
  <c r="T28" i="52"/>
  <c r="U44" i="52"/>
  <c r="U56" i="52"/>
  <c r="T102" i="52"/>
  <c r="U109" i="52"/>
  <c r="S142" i="52"/>
  <c r="T161" i="52"/>
  <c r="U177" i="52"/>
  <c r="U267" i="52"/>
  <c r="T283" i="52"/>
  <c r="U291" i="52"/>
  <c r="U298" i="52"/>
  <c r="S308" i="52"/>
  <c r="U323" i="52"/>
  <c r="T354" i="52"/>
  <c r="T372" i="52"/>
  <c r="S19" i="52"/>
  <c r="T90" i="52"/>
  <c r="S2" i="52"/>
  <c r="S49" i="52"/>
  <c r="U90" i="52"/>
  <c r="S108" i="52"/>
  <c r="T148" i="52"/>
  <c r="S239" i="52"/>
  <c r="T257" i="52"/>
  <c r="U19" i="52"/>
  <c r="T35" i="52"/>
  <c r="T84" i="52"/>
  <c r="T108" i="52"/>
  <c r="T344" i="52"/>
  <c r="U12" i="52"/>
  <c r="T50" i="52"/>
  <c r="U283" i="52"/>
  <c r="T308" i="52"/>
  <c r="T2" i="52"/>
  <c r="S257" i="52"/>
  <c r="S166" i="52"/>
  <c r="S272" i="52"/>
  <c r="T166" i="52"/>
  <c r="T214" i="52"/>
  <c r="T272" i="52"/>
  <c r="T282" i="52"/>
  <c r="U375" i="51"/>
  <c r="S30" i="52"/>
  <c r="S46" i="52"/>
  <c r="S51" i="52"/>
  <c r="T78" i="52"/>
  <c r="U123" i="52"/>
  <c r="U153" i="52"/>
  <c r="U163" i="52"/>
  <c r="S171" i="52"/>
  <c r="U208" i="52"/>
  <c r="U218" i="52"/>
  <c r="U235" i="52"/>
  <c r="S243" i="52"/>
  <c r="S253" i="52"/>
  <c r="T269" i="52"/>
  <c r="U276" i="52"/>
  <c r="S294" i="52"/>
  <c r="U348" i="52"/>
  <c r="T243" i="52"/>
  <c r="T294" i="52"/>
  <c r="T135" i="51"/>
  <c r="S41" i="52"/>
  <c r="S47" i="52"/>
  <c r="T97" i="52"/>
  <c r="T114" i="52"/>
  <c r="S181" i="52"/>
  <c r="T209" i="52"/>
  <c r="S219" i="52"/>
  <c r="T287" i="52"/>
  <c r="U135" i="51"/>
  <c r="T371" i="51"/>
  <c r="T24" i="52"/>
  <c r="T41" i="52"/>
  <c r="U97" i="52"/>
  <c r="U114" i="52"/>
  <c r="T146" i="52"/>
  <c r="T219" i="52"/>
  <c r="S278" i="52"/>
  <c r="U287" i="52"/>
  <c r="S303" i="52"/>
  <c r="T374" i="51"/>
  <c r="T8" i="52"/>
  <c r="T92" i="52"/>
  <c r="T204" i="52"/>
  <c r="U209" i="52"/>
  <c r="T220" i="52"/>
  <c r="T253" i="52"/>
  <c r="T258" i="52"/>
  <c r="T263" i="52"/>
  <c r="T278" i="52"/>
  <c r="T99" i="52"/>
  <c r="U104" i="52"/>
  <c r="S124" i="52"/>
  <c r="S178" i="52"/>
  <c r="T193" i="52"/>
  <c r="S313" i="52"/>
  <c r="U193" i="52"/>
  <c r="S216" i="52"/>
  <c r="S234" i="52"/>
  <c r="U246" i="52"/>
  <c r="U258" i="52"/>
  <c r="U263" i="52"/>
  <c r="S268" i="52"/>
  <c r="S309" i="52"/>
  <c r="T313" i="52"/>
  <c r="S319" i="52"/>
  <c r="T331" i="52"/>
  <c r="U339" i="52"/>
  <c r="U346" i="52"/>
  <c r="S351" i="52"/>
  <c r="S373" i="52"/>
  <c r="U3" i="52"/>
  <c r="T15" i="52"/>
  <c r="S20" i="52"/>
  <c r="S26" i="52"/>
  <c r="T48" i="52"/>
  <c r="S53" i="52"/>
  <c r="U57" i="52"/>
  <c r="S63" i="52"/>
  <c r="U68" i="52"/>
  <c r="S74" i="52"/>
  <c r="S93" i="52"/>
  <c r="U99" i="52"/>
  <c r="S118" i="52"/>
  <c r="T124" i="52"/>
  <c r="T137" i="52"/>
  <c r="T143" i="52"/>
  <c r="S162" i="52"/>
  <c r="T167" i="52"/>
  <c r="T173" i="52"/>
  <c r="T178" i="52"/>
  <c r="S185" i="52"/>
  <c r="T200" i="52"/>
  <c r="T216" i="52"/>
  <c r="T234" i="52"/>
  <c r="T268" i="52"/>
  <c r="T299" i="52"/>
  <c r="T309" i="52"/>
  <c r="T319" i="52"/>
  <c r="T351" i="52"/>
  <c r="S3" i="52"/>
  <c r="S331" i="52"/>
  <c r="S173" i="52"/>
  <c r="T375" i="51"/>
  <c r="U9" i="52"/>
  <c r="U15" i="52"/>
  <c r="T20" i="52"/>
  <c r="T26" i="52"/>
  <c r="T53" i="52"/>
  <c r="T63" i="52"/>
  <c r="T74" i="52"/>
  <c r="S88" i="52"/>
  <c r="T93" i="52"/>
  <c r="T105" i="52"/>
  <c r="T112" i="52"/>
  <c r="T118" i="52"/>
  <c r="S131" i="52"/>
  <c r="U137" i="52"/>
  <c r="T150" i="52"/>
  <c r="S157" i="52"/>
  <c r="U167" i="52"/>
  <c r="T185" i="52"/>
  <c r="T194" i="52"/>
  <c r="U200" i="52"/>
  <c r="T205" i="52"/>
  <c r="T211" i="52"/>
  <c r="S222" i="52"/>
  <c r="U228" i="52"/>
  <c r="T254" i="52"/>
  <c r="T264" i="52"/>
  <c r="S305" i="52"/>
  <c r="U325" i="52"/>
  <c r="T332" i="52"/>
  <c r="S347" i="52"/>
  <c r="U374" i="52"/>
  <c r="S143" i="52"/>
  <c r="T88" i="52"/>
  <c r="U105" i="52"/>
  <c r="U112" i="52"/>
  <c r="T131" i="52"/>
  <c r="T157" i="52"/>
  <c r="U194" i="52"/>
  <c r="U205" i="52"/>
  <c r="T222" i="52"/>
  <c r="U254" i="52"/>
  <c r="T305" i="52"/>
  <c r="U332" i="52"/>
  <c r="T347" i="52"/>
  <c r="S16" i="52"/>
  <c r="U21" i="52"/>
  <c r="S27" i="52"/>
  <c r="T33" i="52"/>
  <c r="S54" i="52"/>
  <c r="S70" i="52"/>
  <c r="S83" i="52"/>
  <c r="T138" i="52"/>
  <c r="T174" i="52"/>
  <c r="T201" i="52"/>
  <c r="S212" i="52"/>
  <c r="T242" i="52"/>
  <c r="S260" i="52"/>
  <c r="S265" i="52"/>
  <c r="S274" i="52"/>
  <c r="S301" i="52"/>
  <c r="S310" i="52"/>
  <c r="S320" i="52"/>
  <c r="T104" i="52"/>
  <c r="S372" i="51"/>
  <c r="S11" i="52"/>
  <c r="T16" i="52"/>
  <c r="T27" i="52"/>
  <c r="S40" i="52"/>
  <c r="T54" i="52"/>
  <c r="T64" i="52"/>
  <c r="T70" i="52"/>
  <c r="T83" i="52"/>
  <c r="S94" i="52"/>
  <c r="S113" i="52"/>
  <c r="U119" i="52"/>
  <c r="U138" i="52"/>
  <c r="S152" i="52"/>
  <c r="S158" i="52"/>
  <c r="S169" i="52"/>
  <c r="U201" i="52"/>
  <c r="T206" i="52"/>
  <c r="T212" i="52"/>
  <c r="S218" i="52"/>
  <c r="U242" i="52"/>
  <c r="T250" i="52"/>
  <c r="S255" i="52"/>
  <c r="T265" i="52"/>
  <c r="T274" i="52"/>
  <c r="T301" i="52"/>
  <c r="T310" i="52"/>
  <c r="S315" i="52"/>
  <c r="T320" i="52"/>
  <c r="S327" i="52"/>
  <c r="S376" i="52"/>
  <c r="T30" i="52"/>
  <c r="T129" i="52"/>
  <c r="U148" i="52"/>
  <c r="U161" i="52"/>
  <c r="T303" i="52"/>
  <c r="U8" i="52"/>
  <c r="T37" i="52"/>
  <c r="U42" i="52"/>
  <c r="T57" i="52"/>
  <c r="T68" i="52"/>
  <c r="U131" i="51"/>
  <c r="U170" i="51"/>
  <c r="T372" i="51"/>
  <c r="T11" i="52"/>
  <c r="S34" i="52"/>
  <c r="T40" i="52"/>
  <c r="U64" i="52"/>
  <c r="S77" i="52"/>
  <c r="T89" i="52"/>
  <c r="S102" i="52"/>
  <c r="S107" i="52"/>
  <c r="T113" i="52"/>
  <c r="T132" i="52"/>
  <c r="S146" i="52"/>
  <c r="T152" i="52"/>
  <c r="T158" i="52"/>
  <c r="T169" i="52"/>
  <c r="S223" i="52"/>
  <c r="U250" i="52"/>
  <c r="S261" i="52"/>
  <c r="S282" i="52"/>
  <c r="S306" i="52"/>
  <c r="T315" i="52"/>
  <c r="T327" i="52"/>
  <c r="S343" i="52"/>
  <c r="T348" i="52"/>
  <c r="S354" i="52"/>
  <c r="T376" i="52"/>
  <c r="S373" i="51"/>
  <c r="S12" i="52"/>
  <c r="U17" i="52"/>
  <c r="T55" i="52"/>
  <c r="S60" i="52"/>
  <c r="T65" i="52"/>
  <c r="T71" i="52"/>
  <c r="T133" i="52"/>
  <c r="U197" i="52"/>
  <c r="S208" i="52"/>
  <c r="T213" i="52"/>
  <c r="T251" i="52"/>
  <c r="U290" i="52"/>
  <c r="S302" i="52"/>
  <c r="T377" i="52"/>
  <c r="T60" i="52"/>
  <c r="U65" i="52"/>
  <c r="U71" i="52"/>
  <c r="U133" i="52"/>
  <c r="U251" i="52"/>
  <c r="U241" i="52"/>
  <c r="T241" i="52"/>
  <c r="S270" i="52"/>
  <c r="U270" i="52"/>
  <c r="T270" i="52"/>
  <c r="T329" i="52"/>
  <c r="S329" i="52"/>
  <c r="T341" i="52"/>
  <c r="S341" i="52"/>
  <c r="U356" i="52"/>
  <c r="S356" i="52"/>
  <c r="T356" i="52"/>
  <c r="U96" i="52"/>
  <c r="T96" i="52"/>
  <c r="T110" i="52"/>
  <c r="S110" i="52"/>
  <c r="U115" i="52"/>
  <c r="T115" i="52"/>
  <c r="S115" i="52"/>
  <c r="U134" i="52"/>
  <c r="T134" i="52"/>
  <c r="S134" i="52"/>
  <c r="U184" i="52"/>
  <c r="T184" i="52"/>
  <c r="U210" i="52"/>
  <c r="S210" i="52"/>
  <c r="U225" i="52"/>
  <c r="T225" i="52"/>
  <c r="T280" i="52"/>
  <c r="S280" i="52"/>
  <c r="U296" i="52"/>
  <c r="T296" i="52"/>
  <c r="S296" i="52"/>
  <c r="S10" i="52"/>
  <c r="S14" i="52"/>
  <c r="S18" i="52"/>
  <c r="T22" i="52"/>
  <c r="S39" i="52"/>
  <c r="T43" i="52"/>
  <c r="T73" i="52"/>
  <c r="S73" i="52"/>
  <c r="S82" i="52"/>
  <c r="S91" i="52"/>
  <c r="U91" i="52"/>
  <c r="T91" i="52"/>
  <c r="S96" i="52"/>
  <c r="S101" i="52"/>
  <c r="U110" i="52"/>
  <c r="S120" i="52"/>
  <c r="S139" i="52"/>
  <c r="T144" i="52"/>
  <c r="S144" i="52"/>
  <c r="U149" i="52"/>
  <c r="T149" i="52"/>
  <c r="S149" i="52"/>
  <c r="S184" i="52"/>
  <c r="S190" i="52"/>
  <c r="T195" i="52"/>
  <c r="S195" i="52"/>
  <c r="T210" i="52"/>
  <c r="S215" i="52"/>
  <c r="S225" i="52"/>
  <c r="T236" i="52"/>
  <c r="S236" i="52"/>
  <c r="S247" i="52"/>
  <c r="U252" i="52"/>
  <c r="S252" i="52"/>
  <c r="T252" i="52"/>
  <c r="U280" i="52"/>
  <c r="S324" i="52"/>
  <c r="U330" i="52"/>
  <c r="T330" i="52"/>
  <c r="U342" i="52"/>
  <c r="S342" i="52"/>
  <c r="S376" i="51"/>
  <c r="S6" i="52"/>
  <c r="T10" i="52"/>
  <c r="T14" i="52"/>
  <c r="T18" i="52"/>
  <c r="U22" i="52"/>
  <c r="T39" i="52"/>
  <c r="U43" i="52"/>
  <c r="T52" i="52"/>
  <c r="S52" i="52"/>
  <c r="S69" i="52"/>
  <c r="U73" i="52"/>
  <c r="T82" i="52"/>
  <c r="U87" i="52"/>
  <c r="T87" i="52"/>
  <c r="T101" i="52"/>
  <c r="U106" i="52"/>
  <c r="T106" i="52"/>
  <c r="U111" i="52"/>
  <c r="T111" i="52"/>
  <c r="S116" i="52"/>
  <c r="T120" i="52"/>
  <c r="T125" i="52"/>
  <c r="S125" i="52"/>
  <c r="U130" i="52"/>
  <c r="T130" i="52"/>
  <c r="S135" i="52"/>
  <c r="T139" i="52"/>
  <c r="U144" i="52"/>
  <c r="T154" i="52"/>
  <c r="T159" i="52"/>
  <c r="S159" i="52"/>
  <c r="U164" i="52"/>
  <c r="T164" i="52"/>
  <c r="S164" i="52"/>
  <c r="T190" i="52"/>
  <c r="U195" i="52"/>
  <c r="T215" i="52"/>
  <c r="U236" i="52"/>
  <c r="T247" i="52"/>
  <c r="S275" i="52"/>
  <c r="U281" i="52"/>
  <c r="T281" i="52"/>
  <c r="T292" i="52"/>
  <c r="S292" i="52"/>
  <c r="T297" i="52"/>
  <c r="T324" i="52"/>
  <c r="S330" i="52"/>
  <c r="T336" i="52"/>
  <c r="T342" i="52"/>
  <c r="U352" i="52"/>
  <c r="S352" i="52"/>
  <c r="T376" i="51"/>
  <c r="T6" i="52"/>
  <c r="T31" i="52"/>
  <c r="S31" i="52"/>
  <c r="S48" i="52"/>
  <c r="U52" i="52"/>
  <c r="T69" i="52"/>
  <c r="S87" i="52"/>
  <c r="S92" i="52"/>
  <c r="S106" i="52"/>
  <c r="S111" i="52"/>
  <c r="T116" i="52"/>
  <c r="U125" i="52"/>
  <c r="S130" i="52"/>
  <c r="T135" i="52"/>
  <c r="U145" i="52"/>
  <c r="T145" i="52"/>
  <c r="S150" i="52"/>
  <c r="U154" i="52"/>
  <c r="U159" i="52"/>
  <c r="S174" i="52"/>
  <c r="U196" i="52"/>
  <c r="S196" i="52"/>
  <c r="S206" i="52"/>
  <c r="S211" i="52"/>
  <c r="U231" i="52"/>
  <c r="S231" i="52"/>
  <c r="U237" i="52"/>
  <c r="T237" i="52"/>
  <c r="T275" i="52"/>
  <c r="S281" i="52"/>
  <c r="U292" i="52"/>
  <c r="U297" i="52"/>
  <c r="U336" i="52"/>
  <c r="T352" i="52"/>
  <c r="U121" i="52"/>
  <c r="T121" i="52"/>
  <c r="S126" i="52"/>
  <c r="U126" i="52"/>
  <c r="S140" i="52"/>
  <c r="U140" i="52"/>
  <c r="T140" i="52"/>
  <c r="U155" i="52"/>
  <c r="T155" i="52"/>
  <c r="U160" i="52"/>
  <c r="T160" i="52"/>
  <c r="U180" i="52"/>
  <c r="T180" i="52"/>
  <c r="T191" i="52"/>
  <c r="S191" i="52"/>
  <c r="S221" i="52"/>
  <c r="U221" i="52"/>
  <c r="T221" i="52"/>
  <c r="U248" i="52"/>
  <c r="T248" i="52"/>
  <c r="S248" i="52"/>
  <c r="U293" i="52"/>
  <c r="S293" i="52"/>
  <c r="T337" i="52"/>
  <c r="S337" i="52"/>
  <c r="S353" i="52"/>
  <c r="U353" i="52"/>
  <c r="T353" i="52"/>
  <c r="U136" i="52"/>
  <c r="T136" i="52"/>
  <c r="S207" i="52"/>
  <c r="U207" i="52"/>
  <c r="T232" i="52"/>
  <c r="S232" i="52"/>
  <c r="U326" i="52"/>
  <c r="T326" i="52"/>
  <c r="U375" i="52"/>
  <c r="T375" i="52"/>
  <c r="S377" i="51"/>
  <c r="S32" i="52"/>
  <c r="T36" i="52"/>
  <c r="T66" i="52"/>
  <c r="S66" i="52"/>
  <c r="S117" i="52"/>
  <c r="S136" i="52"/>
  <c r="S141" i="52"/>
  <c r="S151" i="52"/>
  <c r="S170" i="52"/>
  <c r="T186" i="52"/>
  <c r="U192" i="52"/>
  <c r="T192" i="52"/>
  <c r="T207" i="52"/>
  <c r="U232" i="52"/>
  <c r="T249" i="52"/>
  <c r="U277" i="52"/>
  <c r="T277" i="52"/>
  <c r="T288" i="52"/>
  <c r="S288" i="52"/>
  <c r="U307" i="52"/>
  <c r="S307" i="52"/>
  <c r="S326" i="52"/>
  <c r="U338" i="52"/>
  <c r="T338" i="52"/>
  <c r="S375" i="52"/>
  <c r="S371" i="51"/>
  <c r="T377" i="51"/>
  <c r="T32" i="52"/>
  <c r="U36" i="52"/>
  <c r="T45" i="52"/>
  <c r="S45" i="52"/>
  <c r="S62" i="52"/>
  <c r="U66" i="52"/>
  <c r="S75" i="52"/>
  <c r="S79" i="52"/>
  <c r="T98" i="52"/>
  <c r="T117" i="52"/>
  <c r="S122" i="52"/>
  <c r="T141" i="52"/>
  <c r="T151" i="52"/>
  <c r="S156" i="52"/>
  <c r="T170" i="52"/>
  <c r="U176" i="52"/>
  <c r="T176" i="52"/>
  <c r="U186" i="52"/>
  <c r="S192" i="52"/>
  <c r="S227" i="52"/>
  <c r="U233" i="52"/>
  <c r="T233" i="52"/>
  <c r="U249" i="52"/>
  <c r="U259" i="52"/>
  <c r="S259" i="52"/>
  <c r="S277" i="52"/>
  <c r="U288" i="52"/>
  <c r="T307" i="52"/>
  <c r="S316" i="52"/>
  <c r="S338" i="52"/>
  <c r="T62" i="52"/>
  <c r="T75" i="52"/>
  <c r="T79" i="52"/>
  <c r="U98" i="52"/>
  <c r="T122" i="52"/>
  <c r="T156" i="52"/>
  <c r="T187" i="52"/>
  <c r="S187" i="52"/>
  <c r="U203" i="52"/>
  <c r="S203" i="52"/>
  <c r="T203" i="52"/>
  <c r="T227" i="52"/>
  <c r="T244" i="52"/>
  <c r="S244" i="52"/>
  <c r="U289" i="52"/>
  <c r="T289" i="52"/>
  <c r="T316" i="52"/>
  <c r="U322" i="52"/>
  <c r="T322" i="52"/>
  <c r="S33" i="52"/>
  <c r="S37" i="52"/>
  <c r="S67" i="52"/>
  <c r="S132" i="52"/>
  <c r="U187" i="52"/>
  <c r="S264" i="52"/>
  <c r="S289" i="52"/>
  <c r="S299" i="52"/>
  <c r="T333" i="52"/>
  <c r="S333" i="52"/>
  <c r="U371" i="52"/>
  <c r="T371" i="52"/>
  <c r="T80" i="52"/>
  <c r="S80" i="52"/>
  <c r="T85" i="52"/>
  <c r="S85" i="52"/>
  <c r="U182" i="52"/>
  <c r="S182" i="52"/>
  <c r="U188" i="52"/>
  <c r="T188" i="52"/>
  <c r="U245" i="52"/>
  <c r="S245" i="52"/>
  <c r="T284" i="52"/>
  <c r="S284" i="52"/>
  <c r="S304" i="52"/>
  <c r="U304" i="52"/>
  <c r="U345" i="52"/>
  <c r="T345" i="52"/>
  <c r="S345" i="52"/>
  <c r="S9" i="52"/>
  <c r="S21" i="52"/>
  <c r="S25" i="52"/>
  <c r="T29" i="52"/>
  <c r="T46" i="52"/>
  <c r="T59" i="52"/>
  <c r="S59" i="52"/>
  <c r="S76" i="52"/>
  <c r="U80" i="52"/>
  <c r="U85" i="52"/>
  <c r="T94" i="52"/>
  <c r="S109" i="52"/>
  <c r="S128" i="52"/>
  <c r="U147" i="52"/>
  <c r="T162" i="52"/>
  <c r="S172" i="52"/>
  <c r="U172" i="52"/>
  <c r="T172" i="52"/>
  <c r="T182" i="52"/>
  <c r="S188" i="52"/>
  <c r="U199" i="52"/>
  <c r="T199" i="52"/>
  <c r="S199" i="52"/>
  <c r="T223" i="52"/>
  <c r="U229" i="52"/>
  <c r="T229" i="52"/>
  <c r="T240" i="52"/>
  <c r="S240" i="52"/>
  <c r="T245" i="52"/>
  <c r="T255" i="52"/>
  <c r="T260" i="52"/>
  <c r="U284" i="52"/>
  <c r="S295" i="52"/>
  <c r="T304" i="52"/>
  <c r="U328" i="52"/>
  <c r="S328" i="52"/>
  <c r="U334" i="52"/>
  <c r="T334" i="52"/>
  <c r="T340" i="52"/>
  <c r="S13" i="52"/>
  <c r="T17" i="52"/>
  <c r="T25" i="52"/>
  <c r="U29" i="52"/>
  <c r="T38" i="52"/>
  <c r="S38" i="52"/>
  <c r="S55" i="52"/>
  <c r="U59" i="52"/>
  <c r="T76" i="52"/>
  <c r="U81" i="52"/>
  <c r="T81" i="52"/>
  <c r="T95" i="52"/>
  <c r="S95" i="52"/>
  <c r="T100" i="52"/>
  <c r="S100" i="52"/>
  <c r="T183" i="52"/>
  <c r="S183" i="52"/>
  <c r="S229" i="52"/>
  <c r="U240" i="52"/>
  <c r="S256" i="52"/>
  <c r="U256" i="52"/>
  <c r="U279" i="52"/>
  <c r="S279" i="52"/>
  <c r="U285" i="52"/>
  <c r="T285" i="52"/>
  <c r="U300" i="52"/>
  <c r="S300" i="52"/>
  <c r="T300" i="52"/>
  <c r="S318" i="52"/>
  <c r="U318" i="52"/>
  <c r="T318" i="52"/>
  <c r="T328" i="52"/>
  <c r="S334" i="52"/>
  <c r="U340" i="52"/>
  <c r="T346" i="52"/>
  <c r="U168" i="52"/>
  <c r="S168" i="52"/>
  <c r="U217" i="52"/>
  <c r="S217" i="52"/>
  <c r="U266" i="52"/>
  <c r="S266" i="52"/>
  <c r="U314" i="52"/>
  <c r="S314" i="52"/>
  <c r="T119" i="52"/>
  <c r="T168" i="52"/>
  <c r="S197" i="52"/>
  <c r="S213" i="52"/>
  <c r="T217" i="52"/>
  <c r="S246" i="52"/>
  <c r="U189" i="52"/>
  <c r="S189" i="52"/>
  <c r="U238" i="52"/>
  <c r="S238" i="52"/>
  <c r="U286" i="52"/>
  <c r="S286" i="52"/>
  <c r="T290" i="52"/>
  <c r="U335" i="52"/>
  <c r="S335" i="52"/>
  <c r="T339" i="52"/>
  <c r="U349" i="52"/>
  <c r="S349" i="52"/>
  <c r="T373" i="52"/>
  <c r="S378" i="52"/>
  <c r="T349" i="52"/>
  <c r="T378" i="52"/>
  <c r="S129" i="52"/>
  <c r="U175" i="52"/>
  <c r="S175" i="52"/>
  <c r="T179" i="52"/>
  <c r="U224" i="52"/>
  <c r="S224" i="52"/>
  <c r="T228" i="52"/>
  <c r="U273" i="52"/>
  <c r="S273" i="52"/>
  <c r="T276" i="52"/>
  <c r="U321" i="52"/>
  <c r="S321" i="52"/>
  <c r="T325" i="52"/>
  <c r="T374" i="52"/>
  <c r="S377" i="52"/>
  <c r="T356" i="51"/>
  <c r="T48" i="51"/>
  <c r="U196" i="51"/>
  <c r="T316" i="51"/>
  <c r="T39" i="51"/>
  <c r="S166" i="51"/>
  <c r="U331" i="51"/>
  <c r="T25" i="51"/>
  <c r="T15" i="51"/>
  <c r="S63" i="51"/>
  <c r="T166" i="51"/>
  <c r="T218" i="51"/>
  <c r="S322" i="51"/>
  <c r="T49" i="51"/>
  <c r="U308" i="51"/>
  <c r="U15" i="51"/>
  <c r="T63" i="51"/>
  <c r="U233" i="51"/>
  <c r="S308" i="51"/>
  <c r="S65" i="51"/>
  <c r="T196" i="51"/>
  <c r="T331" i="51"/>
  <c r="T57" i="51"/>
  <c r="U305" i="51"/>
  <c r="U57" i="51"/>
  <c r="U51" i="51"/>
  <c r="T60" i="51"/>
  <c r="S319" i="51"/>
  <c r="T8" i="51"/>
  <c r="T42" i="51"/>
  <c r="U105" i="51"/>
  <c r="U116" i="51"/>
  <c r="U300" i="51"/>
  <c r="T319" i="51"/>
  <c r="S42" i="51"/>
  <c r="U8" i="51"/>
  <c r="S19" i="51"/>
  <c r="S139" i="51"/>
  <c r="T71" i="51"/>
  <c r="T83" i="51"/>
  <c r="T139" i="51"/>
  <c r="T237" i="51"/>
  <c r="S342" i="51"/>
  <c r="S266" i="51"/>
  <c r="U321" i="51"/>
  <c r="T343" i="51"/>
  <c r="S56" i="51"/>
  <c r="U85" i="51"/>
  <c r="T120" i="51"/>
  <c r="U266" i="51"/>
  <c r="U56" i="51"/>
  <c r="U64" i="51"/>
  <c r="T75" i="51"/>
  <c r="T86" i="51"/>
  <c r="U134" i="51"/>
  <c r="S168" i="51"/>
  <c r="S232" i="51"/>
  <c r="T267" i="51"/>
  <c r="T322" i="51"/>
  <c r="S356" i="51"/>
  <c r="U86" i="51"/>
  <c r="T158" i="51"/>
  <c r="T168" i="51"/>
  <c r="T232" i="51"/>
  <c r="U307" i="51"/>
  <c r="U316" i="51"/>
  <c r="U183" i="51"/>
  <c r="T338" i="51"/>
  <c r="T4" i="51"/>
  <c r="S61" i="51"/>
  <c r="S85" i="51"/>
  <c r="S158" i="51"/>
  <c r="T188" i="51"/>
  <c r="U43" i="51"/>
  <c r="T132" i="51"/>
  <c r="T281" i="51"/>
  <c r="U61" i="51"/>
  <c r="S9" i="51"/>
  <c r="T18" i="51"/>
  <c r="S189" i="51"/>
  <c r="T198" i="51"/>
  <c r="T222" i="51"/>
  <c r="S242" i="51"/>
  <c r="U150" i="51"/>
  <c r="U180" i="51"/>
  <c r="T189" i="51"/>
  <c r="T233" i="51"/>
  <c r="S301" i="51"/>
  <c r="U336" i="51"/>
  <c r="U310" i="51"/>
  <c r="S14" i="51"/>
  <c r="U101" i="51"/>
  <c r="T154" i="51"/>
  <c r="S193" i="51"/>
  <c r="T203" i="51"/>
  <c r="S295" i="51"/>
  <c r="U355" i="51"/>
  <c r="T234" i="51"/>
  <c r="U281" i="51"/>
  <c r="U303" i="51"/>
  <c r="T329" i="51"/>
  <c r="U14" i="51"/>
  <c r="T36" i="51"/>
  <c r="T62" i="51"/>
  <c r="U82" i="51"/>
  <c r="S90" i="51"/>
  <c r="S124" i="51"/>
  <c r="S134" i="51"/>
  <c r="U154" i="51"/>
  <c r="U165" i="51"/>
  <c r="T173" i="51"/>
  <c r="T184" i="51"/>
  <c r="U203" i="51"/>
  <c r="T262" i="51"/>
  <c r="T295" i="51"/>
  <c r="S321" i="51"/>
  <c r="T355" i="51"/>
  <c r="T303" i="51"/>
  <c r="U4" i="51"/>
  <c r="T90" i="51"/>
  <c r="T124" i="51"/>
  <c r="U262" i="51"/>
  <c r="U37" i="51"/>
  <c r="U50" i="51"/>
  <c r="T70" i="51"/>
  <c r="T119" i="51"/>
  <c r="U143" i="51"/>
  <c r="U213" i="51"/>
  <c r="U252" i="51"/>
  <c r="U260" i="51"/>
  <c r="U274" i="51"/>
  <c r="U342" i="51"/>
  <c r="T349" i="51"/>
  <c r="T5" i="51"/>
  <c r="S33" i="51"/>
  <c r="U70" i="51"/>
  <c r="U119" i="51"/>
  <c r="S183" i="51"/>
  <c r="S230" i="51"/>
  <c r="U267" i="51"/>
  <c r="T301" i="51"/>
  <c r="S307" i="51"/>
  <c r="T312" i="51"/>
  <c r="T317" i="51"/>
  <c r="S336" i="51"/>
  <c r="U349" i="51"/>
  <c r="U5" i="51"/>
  <c r="T20" i="51"/>
  <c r="U33" i="51"/>
  <c r="T46" i="51"/>
  <c r="S51" i="51"/>
  <c r="T64" i="51"/>
  <c r="T105" i="51"/>
  <c r="S198" i="51"/>
  <c r="U214" i="51"/>
  <c r="S222" i="51"/>
  <c r="T230" i="51"/>
  <c r="S237" i="51"/>
  <c r="U253" i="51"/>
  <c r="U312" i="51"/>
  <c r="U317" i="51"/>
  <c r="S329" i="51"/>
  <c r="S343" i="51"/>
  <c r="S21" i="51"/>
  <c r="S28" i="51"/>
  <c r="T34" i="51"/>
  <c r="S47" i="51"/>
  <c r="U71" i="51"/>
  <c r="S114" i="51"/>
  <c r="U120" i="51"/>
  <c r="T164" i="51"/>
  <c r="T169" i="51"/>
  <c r="S177" i="51"/>
  <c r="S207" i="51"/>
  <c r="S247" i="51"/>
  <c r="U277" i="51"/>
  <c r="S285" i="51"/>
  <c r="S323" i="51"/>
  <c r="T351" i="51"/>
  <c r="T21" i="51"/>
  <c r="T28" i="51"/>
  <c r="U47" i="51"/>
  <c r="U164" i="51"/>
  <c r="U169" i="51"/>
  <c r="T177" i="51"/>
  <c r="T207" i="51"/>
  <c r="T247" i="51"/>
  <c r="T285" i="51"/>
  <c r="T323" i="51"/>
  <c r="U351" i="51"/>
  <c r="S35" i="51"/>
  <c r="T53" i="51"/>
  <c r="U65" i="51"/>
  <c r="S100" i="51"/>
  <c r="T115" i="51"/>
  <c r="S148" i="51"/>
  <c r="U184" i="51"/>
  <c r="U199" i="51"/>
  <c r="S217" i="51"/>
  <c r="T223" i="51"/>
  <c r="S256" i="51"/>
  <c r="U263" i="51"/>
  <c r="S271" i="51"/>
  <c r="U296" i="51"/>
  <c r="T35" i="51"/>
  <c r="T100" i="51"/>
  <c r="U115" i="51"/>
  <c r="T217" i="51"/>
  <c r="T256" i="51"/>
  <c r="T271" i="51"/>
  <c r="U338" i="51"/>
  <c r="T345" i="51"/>
  <c r="S352" i="51"/>
  <c r="S3" i="51"/>
  <c r="T22" i="51"/>
  <c r="T29" i="51"/>
  <c r="S109" i="51"/>
  <c r="S149" i="51"/>
  <c r="U200" i="51"/>
  <c r="T241" i="51"/>
  <c r="U248" i="51"/>
  <c r="S280" i="51"/>
  <c r="S304" i="51"/>
  <c r="S315" i="51"/>
  <c r="T324" i="51"/>
  <c r="U345" i="51"/>
  <c r="U352" i="51"/>
  <c r="T3" i="51"/>
  <c r="U22" i="51"/>
  <c r="U29" i="51"/>
  <c r="S49" i="51"/>
  <c r="T67" i="51"/>
  <c r="S75" i="51"/>
  <c r="T109" i="51"/>
  <c r="T149" i="51"/>
  <c r="T280" i="51"/>
  <c r="U304" i="51"/>
  <c r="U309" i="51"/>
  <c r="T315" i="51"/>
  <c r="U324" i="51"/>
  <c r="S23" i="51"/>
  <c r="U36" i="51"/>
  <c r="T43" i="51"/>
  <c r="S173" i="51"/>
  <c r="S188" i="51"/>
  <c r="U218" i="51"/>
  <c r="T242" i="51"/>
  <c r="T300" i="51"/>
  <c r="T305" i="51"/>
  <c r="T310" i="51"/>
  <c r="T11" i="51"/>
  <c r="T32" i="51"/>
  <c r="S37" i="51"/>
  <c r="T50" i="51"/>
  <c r="U94" i="51"/>
  <c r="T143" i="51"/>
  <c r="T213" i="51"/>
  <c r="U229" i="51"/>
  <c r="T252" i="51"/>
  <c r="T260" i="51"/>
  <c r="S274" i="51"/>
  <c r="L23" i="23"/>
  <c r="M23" i="23"/>
  <c r="E23" i="23" s="1"/>
  <c r="F23" i="25"/>
  <c r="K23" i="16"/>
  <c r="G23" i="25"/>
  <c r="E23" i="16"/>
  <c r="P23" i="16"/>
  <c r="K23" i="25"/>
  <c r="L23" i="25"/>
  <c r="C23" i="23"/>
  <c r="P23" i="23"/>
  <c r="P23" i="25"/>
  <c r="F23" i="23"/>
  <c r="O23" i="23"/>
  <c r="C23" i="25"/>
  <c r="G23" i="23"/>
  <c r="M23" i="25"/>
  <c r="E23" i="25" s="1"/>
  <c r="Q23" i="16"/>
  <c r="K23" i="23"/>
  <c r="O23" i="25"/>
  <c r="U77" i="51"/>
  <c r="T77" i="51"/>
  <c r="S77" i="51"/>
  <c r="U88" i="51"/>
  <c r="T88" i="51"/>
  <c r="U126" i="51"/>
  <c r="T126" i="51"/>
  <c r="S126" i="51"/>
  <c r="U137" i="51"/>
  <c r="T137" i="51"/>
  <c r="S347" i="51"/>
  <c r="U347" i="51"/>
  <c r="T347" i="51"/>
  <c r="U231" i="51"/>
  <c r="T231" i="51"/>
  <c r="S144" i="51"/>
  <c r="S155" i="51"/>
  <c r="S178" i="51"/>
  <c r="U178" i="51"/>
  <c r="S231" i="51"/>
  <c r="U261" i="51"/>
  <c r="T261" i="51"/>
  <c r="T282" i="51"/>
  <c r="T289" i="51"/>
  <c r="S2" i="51"/>
  <c r="T12" i="51"/>
  <c r="T16" i="51"/>
  <c r="T26" i="51"/>
  <c r="T30" i="51"/>
  <c r="T40" i="51"/>
  <c r="T44" i="51"/>
  <c r="T54" i="51"/>
  <c r="T58" i="51"/>
  <c r="T68" i="51"/>
  <c r="T72" i="51"/>
  <c r="S79" i="51"/>
  <c r="T84" i="51"/>
  <c r="T95" i="51"/>
  <c r="S106" i="51"/>
  <c r="S117" i="51"/>
  <c r="T121" i="51"/>
  <c r="S128" i="51"/>
  <c r="T133" i="51"/>
  <c r="T144" i="51"/>
  <c r="T155" i="51"/>
  <c r="S162" i="51"/>
  <c r="U167" i="51"/>
  <c r="T167" i="51"/>
  <c r="S167" i="51"/>
  <c r="T178" i="51"/>
  <c r="U197" i="51"/>
  <c r="T197" i="51"/>
  <c r="S208" i="51"/>
  <c r="S219" i="51"/>
  <c r="S249" i="51"/>
  <c r="S261" i="51"/>
  <c r="U282" i="51"/>
  <c r="U289" i="51"/>
  <c r="U325" i="51"/>
  <c r="U201" i="51"/>
  <c r="T201" i="51"/>
  <c r="S201" i="51"/>
  <c r="U6" i="51"/>
  <c r="T6" i="51"/>
  <c r="S6" i="51"/>
  <c r="U26" i="51"/>
  <c r="T117" i="51"/>
  <c r="T128" i="51"/>
  <c r="S197" i="51"/>
  <c r="T208" i="51"/>
  <c r="S272" i="51"/>
  <c r="U326" i="51"/>
  <c r="T326" i="51"/>
  <c r="S73" i="51"/>
  <c r="U73" i="51"/>
  <c r="T73" i="51"/>
  <c r="U106" i="51"/>
  <c r="S215" i="51"/>
  <c r="S13" i="51"/>
  <c r="U118" i="51"/>
  <c r="T118" i="51"/>
  <c r="T215" i="51"/>
  <c r="U226" i="51"/>
  <c r="T245" i="51"/>
  <c r="S333" i="51"/>
  <c r="T13" i="51"/>
  <c r="T27" i="51"/>
  <c r="T41" i="51"/>
  <c r="T55" i="51"/>
  <c r="T69" i="51"/>
  <c r="T80" i="51"/>
  <c r="S102" i="51"/>
  <c r="U113" i="51"/>
  <c r="S118" i="51"/>
  <c r="T129" i="51"/>
  <c r="S140" i="51"/>
  <c r="S147" i="51"/>
  <c r="T151" i="51"/>
  <c r="U185" i="51"/>
  <c r="U192" i="51"/>
  <c r="S204" i="51"/>
  <c r="S227" i="51"/>
  <c r="U227" i="51"/>
  <c r="U238" i="51"/>
  <c r="U245" i="51"/>
  <c r="S297" i="51"/>
  <c r="T333" i="51"/>
  <c r="U80" i="51"/>
  <c r="T91" i="51"/>
  <c r="S98" i="51"/>
  <c r="T102" i="51"/>
  <c r="U129" i="51"/>
  <c r="T140" i="51"/>
  <c r="T147" i="51"/>
  <c r="U151" i="51"/>
  <c r="S174" i="51"/>
  <c r="S181" i="51"/>
  <c r="U186" i="51"/>
  <c r="T186" i="51"/>
  <c r="S186" i="51"/>
  <c r="T204" i="51"/>
  <c r="S211" i="51"/>
  <c r="U216" i="51"/>
  <c r="T216" i="51"/>
  <c r="S216" i="51"/>
  <c r="T227" i="51"/>
  <c r="U246" i="51"/>
  <c r="T246" i="51"/>
  <c r="S257" i="51"/>
  <c r="S268" i="51"/>
  <c r="T297" i="51"/>
  <c r="U313" i="51"/>
  <c r="T313" i="51"/>
  <c r="T318" i="51"/>
  <c r="U318" i="51"/>
  <c r="S318" i="51"/>
  <c r="S16" i="51"/>
  <c r="S54" i="51"/>
  <c r="S337" i="51"/>
  <c r="U12" i="51"/>
  <c r="U40" i="51"/>
  <c r="U58" i="51"/>
  <c r="U72" i="51"/>
  <c r="S278" i="51"/>
  <c r="U283" i="51"/>
  <c r="T283" i="51"/>
  <c r="S283" i="51"/>
  <c r="T337" i="51"/>
  <c r="T353" i="51"/>
  <c r="U31" i="51"/>
  <c r="T31" i="51"/>
  <c r="S31" i="51"/>
  <c r="U45" i="51"/>
  <c r="T45" i="51"/>
  <c r="S45" i="51"/>
  <c r="U79" i="51"/>
  <c r="S113" i="51"/>
  <c r="U162" i="51"/>
  <c r="U219" i="51"/>
  <c r="S238" i="51"/>
  <c r="U249" i="51"/>
  <c r="T278" i="51"/>
  <c r="S290" i="51"/>
  <c r="S326" i="51"/>
  <c r="S41" i="51"/>
  <c r="S55" i="51"/>
  <c r="S69" i="51"/>
  <c r="T192" i="51"/>
  <c r="U250" i="51"/>
  <c r="T250" i="51"/>
  <c r="S250" i="51"/>
  <c r="U279" i="51"/>
  <c r="T279" i="51"/>
  <c r="T290" i="51"/>
  <c r="S91" i="51"/>
  <c r="T98" i="51"/>
  <c r="U152" i="51"/>
  <c r="T152" i="51"/>
  <c r="T174" i="51"/>
  <c r="T181" i="51"/>
  <c r="T211" i="51"/>
  <c r="T257" i="51"/>
  <c r="T268" i="51"/>
  <c r="U334" i="51"/>
  <c r="T334" i="51"/>
  <c r="S350" i="51"/>
  <c r="U350" i="51"/>
  <c r="T350" i="51"/>
  <c r="S68" i="51"/>
  <c r="S121" i="51"/>
  <c r="S133" i="51"/>
  <c r="S353" i="51"/>
  <c r="T185" i="51"/>
  <c r="T9" i="51"/>
  <c r="T19" i="51"/>
  <c r="T23" i="51"/>
  <c r="U92" i="51"/>
  <c r="T92" i="51"/>
  <c r="S92" i="51"/>
  <c r="U103" i="51"/>
  <c r="T103" i="51"/>
  <c r="T114" i="51"/>
  <c r="U141" i="51"/>
  <c r="T141" i="51"/>
  <c r="S141" i="51"/>
  <c r="S152" i="51"/>
  <c r="U182" i="51"/>
  <c r="T182" i="51"/>
  <c r="T193" i="51"/>
  <c r="S264" i="51"/>
  <c r="S286" i="51"/>
  <c r="S293" i="51"/>
  <c r="U298" i="51"/>
  <c r="T298" i="51"/>
  <c r="S298" i="51"/>
  <c r="U314" i="51"/>
  <c r="T314" i="51"/>
  <c r="S334" i="51"/>
  <c r="S84" i="51"/>
  <c r="T2" i="51"/>
  <c r="U30" i="51"/>
  <c r="U44" i="51"/>
  <c r="U95" i="51"/>
  <c r="S226" i="51"/>
  <c r="U17" i="51"/>
  <c r="T17" i="51"/>
  <c r="S17" i="51"/>
  <c r="U59" i="51"/>
  <c r="T59" i="51"/>
  <c r="S59" i="51"/>
  <c r="S122" i="51"/>
  <c r="U122" i="51"/>
  <c r="T122" i="51"/>
  <c r="T272" i="51"/>
  <c r="S27" i="51"/>
  <c r="U107" i="51"/>
  <c r="T107" i="51"/>
  <c r="S107" i="51"/>
  <c r="U163" i="51"/>
  <c r="T163" i="51"/>
  <c r="U212" i="51"/>
  <c r="T212" i="51"/>
  <c r="T264" i="51"/>
  <c r="T286" i="51"/>
  <c r="T293" i="51"/>
  <c r="U341" i="51"/>
  <c r="T341" i="51"/>
  <c r="U10" i="51"/>
  <c r="T10" i="51"/>
  <c r="S10" i="51"/>
  <c r="U24" i="51"/>
  <c r="T24" i="51"/>
  <c r="S24" i="51"/>
  <c r="U38" i="51"/>
  <c r="T38" i="51"/>
  <c r="S38" i="51"/>
  <c r="U52" i="51"/>
  <c r="T52" i="51"/>
  <c r="S52" i="51"/>
  <c r="U66" i="51"/>
  <c r="T66" i="51"/>
  <c r="S66" i="51"/>
  <c r="S76" i="51"/>
  <c r="T87" i="51"/>
  <c r="S99" i="51"/>
  <c r="S125" i="51"/>
  <c r="T136" i="51"/>
  <c r="T148" i="51"/>
  <c r="S159" i="51"/>
  <c r="S170" i="51"/>
  <c r="S200" i="51"/>
  <c r="S212" i="51"/>
  <c r="U234" i="51"/>
  <c r="U241" i="51"/>
  <c r="S253" i="51"/>
  <c r="S275" i="51"/>
  <c r="U275" i="51"/>
  <c r="S309" i="51"/>
  <c r="S341" i="51"/>
  <c r="S346" i="51"/>
  <c r="S325" i="51"/>
  <c r="S20" i="51"/>
  <c r="S34" i="51"/>
  <c r="S48" i="51"/>
  <c r="S62" i="51"/>
  <c r="T76" i="51"/>
  <c r="S83" i="51"/>
  <c r="U87" i="51"/>
  <c r="T94" i="51"/>
  <c r="T99" i="51"/>
  <c r="T125" i="51"/>
  <c r="S132" i="51"/>
  <c r="U136" i="51"/>
  <c r="T159" i="51"/>
  <c r="S223" i="51"/>
  <c r="U235" i="51"/>
  <c r="T235" i="51"/>
  <c r="S235" i="51"/>
  <c r="U265" i="51"/>
  <c r="T265" i="51"/>
  <c r="S265" i="51"/>
  <c r="T275" i="51"/>
  <c r="U294" i="51"/>
  <c r="T294" i="51"/>
  <c r="U330" i="51"/>
  <c r="T330" i="51"/>
  <c r="U346" i="51"/>
  <c r="U306" i="51"/>
  <c r="T306" i="51"/>
  <c r="S156" i="51"/>
  <c r="T171" i="51"/>
  <c r="S175" i="51"/>
  <c r="S190" i="51"/>
  <c r="S205" i="51"/>
  <c r="T220" i="51"/>
  <c r="S224" i="51"/>
  <c r="S239" i="51"/>
  <c r="S254" i="51"/>
  <c r="T269" i="51"/>
  <c r="S273" i="51"/>
  <c r="S287" i="51"/>
  <c r="S302" i="51"/>
  <c r="S306" i="51"/>
  <c r="S335" i="51"/>
  <c r="S81" i="51"/>
  <c r="S96" i="51"/>
  <c r="S111" i="51"/>
  <c r="S130" i="51"/>
  <c r="S145" i="51"/>
  <c r="T156" i="51"/>
  <c r="S160" i="51"/>
  <c r="U171" i="51"/>
  <c r="T175" i="51"/>
  <c r="S179" i="51"/>
  <c r="T190" i="51"/>
  <c r="S194" i="51"/>
  <c r="T205" i="51"/>
  <c r="S209" i="51"/>
  <c r="U220" i="51"/>
  <c r="T224" i="51"/>
  <c r="S228" i="51"/>
  <c r="T239" i="51"/>
  <c r="S243" i="51"/>
  <c r="T254" i="51"/>
  <c r="S258" i="51"/>
  <c r="U269" i="51"/>
  <c r="T273" i="51"/>
  <c r="S276" i="51"/>
  <c r="T287" i="51"/>
  <c r="S291" i="51"/>
  <c r="T302" i="51"/>
  <c r="U327" i="51"/>
  <c r="T327" i="51"/>
  <c r="T335" i="51"/>
  <c r="S339" i="51"/>
  <c r="T81" i="51"/>
  <c r="T96" i="51"/>
  <c r="T111" i="51"/>
  <c r="T130" i="51"/>
  <c r="T145" i="51"/>
  <c r="T160" i="51"/>
  <c r="T179" i="51"/>
  <c r="T194" i="51"/>
  <c r="T209" i="51"/>
  <c r="T228" i="51"/>
  <c r="T243" i="51"/>
  <c r="T258" i="51"/>
  <c r="T276" i="51"/>
  <c r="T291" i="51"/>
  <c r="U339" i="51"/>
  <c r="S74" i="51"/>
  <c r="S89" i="51"/>
  <c r="S104" i="51"/>
  <c r="S123" i="51"/>
  <c r="S138" i="51"/>
  <c r="S153" i="51"/>
  <c r="S172" i="51"/>
  <c r="S187" i="51"/>
  <c r="S202" i="51"/>
  <c r="S221" i="51"/>
  <c r="S236" i="51"/>
  <c r="S251" i="51"/>
  <c r="S270" i="51"/>
  <c r="S284" i="51"/>
  <c r="S299" i="51"/>
  <c r="S311" i="51"/>
  <c r="U348" i="51"/>
  <c r="T348" i="51"/>
  <c r="S11" i="51"/>
  <c r="S18" i="51"/>
  <c r="S25" i="51"/>
  <c r="S32" i="51"/>
  <c r="S39" i="51"/>
  <c r="S46" i="51"/>
  <c r="S53" i="51"/>
  <c r="S60" i="51"/>
  <c r="S67" i="51"/>
  <c r="T74" i="51"/>
  <c r="S78" i="51"/>
  <c r="T89" i="51"/>
  <c r="S93" i="51"/>
  <c r="T104" i="51"/>
  <c r="T108" i="51"/>
  <c r="S112" i="51"/>
  <c r="T123" i="51"/>
  <c r="S127" i="51"/>
  <c r="T138" i="51"/>
  <c r="S142" i="51"/>
  <c r="T153" i="51"/>
  <c r="T157" i="51"/>
  <c r="S161" i="51"/>
  <c r="T172" i="51"/>
  <c r="S176" i="51"/>
  <c r="T187" i="51"/>
  <c r="S191" i="51"/>
  <c r="T202" i="51"/>
  <c r="T206" i="51"/>
  <c r="S210" i="51"/>
  <c r="T221" i="51"/>
  <c r="S225" i="51"/>
  <c r="T236" i="51"/>
  <c r="S240" i="51"/>
  <c r="T251" i="51"/>
  <c r="T255" i="51"/>
  <c r="S259" i="51"/>
  <c r="T270" i="51"/>
  <c r="T284" i="51"/>
  <c r="S288" i="51"/>
  <c r="T299" i="51"/>
  <c r="U311" i="51"/>
  <c r="S328" i="51"/>
  <c r="S340" i="51"/>
  <c r="S344" i="51"/>
  <c r="S348" i="51"/>
  <c r="T78" i="51"/>
  <c r="S82" i="51"/>
  <c r="T93" i="51"/>
  <c r="S97" i="51"/>
  <c r="U108" i="51"/>
  <c r="T112" i="51"/>
  <c r="S116" i="51"/>
  <c r="T127" i="51"/>
  <c r="S131" i="51"/>
  <c r="T142" i="51"/>
  <c r="S146" i="51"/>
  <c r="U157" i="51"/>
  <c r="T161" i="51"/>
  <c r="S165" i="51"/>
  <c r="T176" i="51"/>
  <c r="S180" i="51"/>
  <c r="T191" i="51"/>
  <c r="S195" i="51"/>
  <c r="U206" i="51"/>
  <c r="T210" i="51"/>
  <c r="S214" i="51"/>
  <c r="T225" i="51"/>
  <c r="S229" i="51"/>
  <c r="T240" i="51"/>
  <c r="S244" i="51"/>
  <c r="U255" i="51"/>
  <c r="T259" i="51"/>
  <c r="S263" i="51"/>
  <c r="S277" i="51"/>
  <c r="T288" i="51"/>
  <c r="S292" i="51"/>
  <c r="U320" i="51"/>
  <c r="T320" i="51"/>
  <c r="T328" i="51"/>
  <c r="S332" i="51"/>
  <c r="T340" i="51"/>
  <c r="T344" i="51"/>
  <c r="U354" i="51"/>
  <c r="T354" i="51"/>
  <c r="T97" i="51"/>
  <c r="T101" i="51"/>
  <c r="T146" i="51"/>
  <c r="T150" i="51"/>
  <c r="T195" i="51"/>
  <c r="T199" i="51"/>
  <c r="T244" i="51"/>
  <c r="T248" i="51"/>
  <c r="T292" i="51"/>
  <c r="T296" i="51"/>
  <c r="S320" i="51"/>
  <c r="U332" i="51"/>
  <c r="T353" i="50"/>
  <c r="U355" i="50"/>
  <c r="T355" i="50"/>
  <c r="S343" i="49"/>
  <c r="O22" i="23"/>
  <c r="K22" i="16"/>
  <c r="F22" i="23"/>
  <c r="P22" i="23"/>
  <c r="K22" i="25"/>
  <c r="G22" i="23"/>
  <c r="L22" i="25"/>
  <c r="E22" i="16"/>
  <c r="P22" i="16"/>
  <c r="C22" i="25"/>
  <c r="M22" i="25"/>
  <c r="E22" i="25" s="1"/>
  <c r="Q22" i="16"/>
  <c r="K22" i="23"/>
  <c r="O22" i="25"/>
  <c r="L22" i="23"/>
  <c r="F22" i="25"/>
  <c r="P22" i="25"/>
  <c r="C22" i="23"/>
  <c r="M22" i="23"/>
  <c r="E22" i="23" s="1"/>
  <c r="G22" i="25"/>
  <c r="U351" i="50"/>
  <c r="T351" i="50"/>
  <c r="U354" i="50"/>
  <c r="T354" i="50"/>
  <c r="U350" i="50"/>
  <c r="T350" i="50"/>
  <c r="U353" i="50"/>
  <c r="U352" i="50"/>
  <c r="T352" i="50"/>
  <c r="S344" i="49"/>
  <c r="U14" i="50"/>
  <c r="T14" i="50"/>
  <c r="S14" i="50"/>
  <c r="U35" i="50"/>
  <c r="T35" i="50"/>
  <c r="S40" i="50"/>
  <c r="T40" i="50"/>
  <c r="U41" i="50"/>
  <c r="T41" i="50"/>
  <c r="T60" i="50"/>
  <c r="U60" i="50"/>
  <c r="S60" i="50"/>
  <c r="U64" i="50"/>
  <c r="S64" i="50"/>
  <c r="U73" i="50"/>
  <c r="S73" i="50"/>
  <c r="T88" i="50"/>
  <c r="S88" i="50"/>
  <c r="S114" i="50"/>
  <c r="T114" i="50"/>
  <c r="S132" i="50"/>
  <c r="T132" i="50"/>
  <c r="U167" i="50"/>
  <c r="S167" i="50"/>
  <c r="S175" i="50"/>
  <c r="U175" i="50"/>
  <c r="U178" i="50"/>
  <c r="T178" i="50"/>
  <c r="U183" i="50"/>
  <c r="T183" i="50"/>
  <c r="S226" i="50"/>
  <c r="U226" i="50"/>
  <c r="T226" i="50"/>
  <c r="S263" i="50"/>
  <c r="U263" i="50"/>
  <c r="T263" i="50"/>
  <c r="S272" i="50"/>
  <c r="T272" i="50"/>
  <c r="T79" i="50"/>
  <c r="T181" i="50"/>
  <c r="S35" i="50"/>
  <c r="T56" i="50"/>
  <c r="U65" i="50"/>
  <c r="U88" i="50"/>
  <c r="T124" i="50"/>
  <c r="S159" i="50"/>
  <c r="T171" i="50"/>
  <c r="U189" i="50"/>
  <c r="T212" i="50"/>
  <c r="S339" i="50"/>
  <c r="S90" i="50"/>
  <c r="T27" i="50"/>
  <c r="T116" i="50"/>
  <c r="T174" i="50"/>
  <c r="U182" i="50"/>
  <c r="S204" i="50"/>
  <c r="T289" i="50"/>
  <c r="T26" i="50"/>
  <c r="T326" i="50"/>
  <c r="T58" i="50"/>
  <c r="T138" i="50"/>
  <c r="T151" i="50"/>
  <c r="U193" i="50"/>
  <c r="U204" i="50"/>
  <c r="U228" i="50"/>
  <c r="U289" i="50"/>
  <c r="T175" i="50"/>
  <c r="S183" i="50"/>
  <c r="T278" i="50"/>
  <c r="T299" i="50"/>
  <c r="T19" i="50"/>
  <c r="S94" i="50"/>
  <c r="T142" i="50"/>
  <c r="U142" i="50"/>
  <c r="S54" i="50"/>
  <c r="U132" i="50"/>
  <c r="S232" i="50"/>
  <c r="T33" i="50"/>
  <c r="S42" i="50"/>
  <c r="U54" i="50"/>
  <c r="S178" i="50"/>
  <c r="T13" i="50"/>
  <c r="S124" i="50"/>
  <c r="S200" i="50"/>
  <c r="U272" i="50"/>
  <c r="S223" i="50"/>
  <c r="T344" i="49"/>
  <c r="S28" i="50"/>
  <c r="T47" i="50"/>
  <c r="S55" i="50"/>
  <c r="S71" i="50"/>
  <c r="S179" i="50"/>
  <c r="T223" i="50"/>
  <c r="T253" i="50"/>
  <c r="S332" i="50"/>
  <c r="T12" i="50"/>
  <c r="T55" i="50"/>
  <c r="T71" i="50"/>
  <c r="T118" i="50"/>
  <c r="S125" i="50"/>
  <c r="S155" i="50"/>
  <c r="S165" i="50"/>
  <c r="S173" i="50"/>
  <c r="T179" i="50"/>
  <c r="S21" i="50"/>
  <c r="T48" i="50"/>
  <c r="T125" i="50"/>
  <c r="T155" i="50"/>
  <c r="T165" i="50"/>
  <c r="S187" i="50"/>
  <c r="U197" i="50"/>
  <c r="T224" i="50"/>
  <c r="T231" i="50"/>
  <c r="S292" i="50"/>
  <c r="U321" i="50"/>
  <c r="T21" i="50"/>
  <c r="U231" i="50"/>
  <c r="T265" i="50"/>
  <c r="T283" i="50"/>
  <c r="T304" i="50"/>
  <c r="S314" i="50"/>
  <c r="T346" i="50"/>
  <c r="T185" i="50"/>
  <c r="T214" i="50"/>
  <c r="T20" i="50"/>
  <c r="T28" i="50"/>
  <c r="S118" i="50"/>
  <c r="T133" i="50"/>
  <c r="U230" i="50"/>
  <c r="U282" i="50"/>
  <c r="S348" i="49"/>
  <c r="T3" i="50"/>
  <c r="S49" i="50"/>
  <c r="T64" i="50"/>
  <c r="U84" i="50"/>
  <c r="T90" i="50"/>
  <c r="U99" i="50"/>
  <c r="S120" i="50"/>
  <c r="U198" i="50"/>
  <c r="S208" i="50"/>
  <c r="S218" i="50"/>
  <c r="U275" i="50"/>
  <c r="T314" i="50"/>
  <c r="S325" i="50"/>
  <c r="U335" i="50"/>
  <c r="T49" i="50"/>
  <c r="T120" i="50"/>
  <c r="T218" i="50"/>
  <c r="T325" i="50"/>
  <c r="S347" i="50"/>
  <c r="U347" i="49"/>
  <c r="S58" i="50"/>
  <c r="T85" i="50"/>
  <c r="U100" i="50"/>
  <c r="T128" i="50"/>
  <c r="S138" i="50"/>
  <c r="U267" i="50"/>
  <c r="T285" i="50"/>
  <c r="S306" i="50"/>
  <c r="T347" i="50"/>
  <c r="T282" i="50"/>
  <c r="U316" i="50"/>
  <c r="T34" i="50"/>
  <c r="T42" i="50"/>
  <c r="S86" i="50"/>
  <c r="S92" i="50"/>
  <c r="U114" i="50"/>
  <c r="T159" i="50"/>
  <c r="T191" i="50"/>
  <c r="S220" i="50"/>
  <c r="S227" i="50"/>
  <c r="T311" i="50"/>
  <c r="T86" i="50"/>
  <c r="U92" i="50"/>
  <c r="S122" i="50"/>
  <c r="S151" i="50"/>
  <c r="U169" i="50"/>
  <c r="U177" i="50"/>
  <c r="T220" i="50"/>
  <c r="T261" i="50"/>
  <c r="U212" i="50"/>
  <c r="T228" i="50"/>
  <c r="T236" i="50"/>
  <c r="S299" i="50"/>
  <c r="U309" i="50"/>
  <c r="U346" i="49"/>
  <c r="S3" i="50"/>
  <c r="U12" i="50"/>
  <c r="U19" i="50"/>
  <c r="U26" i="50"/>
  <c r="U33" i="50"/>
  <c r="U40" i="50"/>
  <c r="U47" i="50"/>
  <c r="T66" i="50"/>
  <c r="S79" i="50"/>
  <c r="S116" i="50"/>
  <c r="U148" i="50"/>
  <c r="U181" i="50"/>
  <c r="T187" i="50"/>
  <c r="U224" i="50"/>
  <c r="T230" i="50"/>
  <c r="S236" i="50"/>
  <c r="S253" i="50"/>
  <c r="U261" i="50"/>
  <c r="S335" i="50"/>
  <c r="U345" i="49"/>
  <c r="S13" i="50"/>
  <c r="S20" i="50"/>
  <c r="S27" i="50"/>
  <c r="S34" i="50"/>
  <c r="S41" i="50"/>
  <c r="S48" i="50"/>
  <c r="T73" i="50"/>
  <c r="T122" i="50"/>
  <c r="U128" i="50"/>
  <c r="U133" i="50"/>
  <c r="U140" i="50"/>
  <c r="U149" i="50"/>
  <c r="S171" i="50"/>
  <c r="T177" i="50"/>
  <c r="T182" i="50"/>
  <c r="S214" i="50"/>
  <c r="U246" i="50"/>
  <c r="S285" i="50"/>
  <c r="T292" i="50"/>
  <c r="S346" i="50"/>
  <c r="T69" i="50"/>
  <c r="S74" i="50"/>
  <c r="S102" i="50"/>
  <c r="S110" i="50"/>
  <c r="S129" i="50"/>
  <c r="S134" i="50"/>
  <c r="U238" i="50"/>
  <c r="U247" i="50"/>
  <c r="S293" i="50"/>
  <c r="T330" i="50"/>
  <c r="U69" i="50"/>
  <c r="T74" i="50"/>
  <c r="T102" i="50"/>
  <c r="T110" i="50"/>
  <c r="T129" i="50"/>
  <c r="T134" i="50"/>
  <c r="T293" i="50"/>
  <c r="U330" i="50"/>
  <c r="U56" i="50"/>
  <c r="T70" i="50"/>
  <c r="S75" i="50"/>
  <c r="S89" i="50"/>
  <c r="T94" i="50"/>
  <c r="S130" i="50"/>
  <c r="T167" i="50"/>
  <c r="T173" i="50"/>
  <c r="U191" i="50"/>
  <c r="T200" i="50"/>
  <c r="T208" i="50"/>
  <c r="S216" i="50"/>
  <c r="S222" i="50"/>
  <c r="T227" i="50"/>
  <c r="T232" i="50"/>
  <c r="T240" i="50"/>
  <c r="S249" i="50"/>
  <c r="S257" i="50"/>
  <c r="T288" i="50"/>
  <c r="T324" i="50"/>
  <c r="T339" i="50"/>
  <c r="U70" i="50"/>
  <c r="T75" i="50"/>
  <c r="T89" i="50"/>
  <c r="T130" i="50"/>
  <c r="T216" i="50"/>
  <c r="T222" i="50"/>
  <c r="U240" i="50"/>
  <c r="T249" i="50"/>
  <c r="T257" i="50"/>
  <c r="U288" i="50"/>
  <c r="U324" i="50"/>
  <c r="T136" i="50"/>
  <c r="U144" i="50"/>
  <c r="S174" i="50"/>
  <c r="U265" i="50"/>
  <c r="T332" i="50"/>
  <c r="T340" i="50"/>
  <c r="T347" i="49"/>
  <c r="S2" i="50"/>
  <c r="S106" i="50"/>
  <c r="T126" i="50"/>
  <c r="T163" i="50"/>
  <c r="S169" i="50"/>
  <c r="T234" i="50"/>
  <c r="U242" i="50"/>
  <c r="T275" i="50"/>
  <c r="S283" i="50"/>
  <c r="T333" i="50"/>
  <c r="T2" i="50"/>
  <c r="T106" i="50"/>
  <c r="U126" i="50"/>
  <c r="U163" i="50"/>
  <c r="U349" i="50"/>
  <c r="U280" i="50"/>
  <c r="S280" i="50"/>
  <c r="S32" i="50"/>
  <c r="S83" i="50"/>
  <c r="T147" i="50"/>
  <c r="S188" i="50"/>
  <c r="S305" i="50"/>
  <c r="U305" i="50"/>
  <c r="T11" i="50"/>
  <c r="T18" i="50"/>
  <c r="S57" i="50"/>
  <c r="S72" i="50"/>
  <c r="S127" i="50"/>
  <c r="T139" i="50"/>
  <c r="U147" i="50"/>
  <c r="S172" i="50"/>
  <c r="T184" i="50"/>
  <c r="T192" i="50"/>
  <c r="S225" i="50"/>
  <c r="T233" i="50"/>
  <c r="T241" i="50"/>
  <c r="T290" i="50"/>
  <c r="T300" i="50"/>
  <c r="T310" i="50"/>
  <c r="S4" i="50"/>
  <c r="S8" i="50"/>
  <c r="U11" i="50"/>
  <c r="S15" i="50"/>
  <c r="U18" i="50"/>
  <c r="S22" i="50"/>
  <c r="U25" i="50"/>
  <c r="S29" i="50"/>
  <c r="U32" i="50"/>
  <c r="S36" i="50"/>
  <c r="U39" i="50"/>
  <c r="S43" i="50"/>
  <c r="U46" i="50"/>
  <c r="S50" i="50"/>
  <c r="U53" i="50"/>
  <c r="T57" i="50"/>
  <c r="S61" i="50"/>
  <c r="U68" i="50"/>
  <c r="T72" i="50"/>
  <c r="S76" i="50"/>
  <c r="U83" i="50"/>
  <c r="T87" i="50"/>
  <c r="T91" i="50"/>
  <c r="S95" i="50"/>
  <c r="S111" i="50"/>
  <c r="S115" i="50"/>
  <c r="T119" i="50"/>
  <c r="T123" i="50"/>
  <c r="T127" i="50"/>
  <c r="T131" i="50"/>
  <c r="U135" i="50"/>
  <c r="U139" i="50"/>
  <c r="S160" i="50"/>
  <c r="S164" i="50"/>
  <c r="T168" i="50"/>
  <c r="T172" i="50"/>
  <c r="T176" i="50"/>
  <c r="T180" i="50"/>
  <c r="U184" i="50"/>
  <c r="U188" i="50"/>
  <c r="S209" i="50"/>
  <c r="S213" i="50"/>
  <c r="T217" i="50"/>
  <c r="T221" i="50"/>
  <c r="T225" i="50"/>
  <c r="T229" i="50"/>
  <c r="U233" i="50"/>
  <c r="U237" i="50"/>
  <c r="S258" i="50"/>
  <c r="S262" i="50"/>
  <c r="T271" i="50"/>
  <c r="S276" i="50"/>
  <c r="T281" i="50"/>
  <c r="S286" i="50"/>
  <c r="S291" i="50"/>
  <c r="U291" i="50"/>
  <c r="U300" i="50"/>
  <c r="U310" i="50"/>
  <c r="T320" i="50"/>
  <c r="T331" i="50"/>
  <c r="S68" i="50"/>
  <c r="T98" i="50"/>
  <c r="S143" i="50"/>
  <c r="S192" i="50"/>
  <c r="T280" i="50"/>
  <c r="S290" i="50"/>
  <c r="T295" i="50"/>
  <c r="S341" i="50"/>
  <c r="T25" i="50"/>
  <c r="T46" i="50"/>
  <c r="T53" i="50"/>
  <c r="S87" i="50"/>
  <c r="S123" i="50"/>
  <c r="T135" i="50"/>
  <c r="T143" i="50"/>
  <c r="S176" i="50"/>
  <c r="U196" i="50"/>
  <c r="U315" i="50"/>
  <c r="S315" i="50"/>
  <c r="S320" i="50"/>
  <c r="T341" i="50"/>
  <c r="U343" i="49"/>
  <c r="T4" i="50"/>
  <c r="T8" i="50"/>
  <c r="T15" i="50"/>
  <c r="T22" i="50"/>
  <c r="T29" i="50"/>
  <c r="T36" i="50"/>
  <c r="T43" i="50"/>
  <c r="T50" i="50"/>
  <c r="T61" i="50"/>
  <c r="S65" i="50"/>
  <c r="T76" i="50"/>
  <c r="S80" i="50"/>
  <c r="U91" i="50"/>
  <c r="T95" i="50"/>
  <c r="S99" i="50"/>
  <c r="S103" i="50"/>
  <c r="T107" i="50"/>
  <c r="T111" i="50"/>
  <c r="T115" i="50"/>
  <c r="U119" i="50"/>
  <c r="S144" i="50"/>
  <c r="S148" i="50"/>
  <c r="S152" i="50"/>
  <c r="T156" i="50"/>
  <c r="T160" i="50"/>
  <c r="T164" i="50"/>
  <c r="U168" i="50"/>
  <c r="S193" i="50"/>
  <c r="S197" i="50"/>
  <c r="S201" i="50"/>
  <c r="T205" i="50"/>
  <c r="T209" i="50"/>
  <c r="T213" i="50"/>
  <c r="U217" i="50"/>
  <c r="U221" i="50"/>
  <c r="S242" i="50"/>
  <c r="S246" i="50"/>
  <c r="S250" i="50"/>
  <c r="T254" i="50"/>
  <c r="T258" i="50"/>
  <c r="T262" i="50"/>
  <c r="T276" i="50"/>
  <c r="U281" i="50"/>
  <c r="T286" i="50"/>
  <c r="T291" i="50"/>
  <c r="T296" i="50"/>
  <c r="U301" i="50"/>
  <c r="S301" i="50"/>
  <c r="U331" i="50"/>
  <c r="T337" i="50"/>
  <c r="S342" i="50"/>
  <c r="S39" i="50"/>
  <c r="T196" i="50"/>
  <c r="S241" i="50"/>
  <c r="T245" i="50"/>
  <c r="U98" i="50"/>
  <c r="S131" i="50"/>
  <c r="S180" i="50"/>
  <c r="S229" i="50"/>
  <c r="T237" i="50"/>
  <c r="U245" i="50"/>
  <c r="U266" i="50"/>
  <c r="S266" i="50"/>
  <c r="S271" i="50"/>
  <c r="U295" i="50"/>
  <c r="T305" i="50"/>
  <c r="U336" i="50"/>
  <c r="T336" i="50"/>
  <c r="S336" i="50"/>
  <c r="T80" i="50"/>
  <c r="T84" i="50"/>
  <c r="T103" i="50"/>
  <c r="U107" i="50"/>
  <c r="S136" i="50"/>
  <c r="T140" i="50"/>
  <c r="T152" i="50"/>
  <c r="U156" i="50"/>
  <c r="S185" i="50"/>
  <c r="T189" i="50"/>
  <c r="T201" i="50"/>
  <c r="U205" i="50"/>
  <c r="S234" i="50"/>
  <c r="T238" i="50"/>
  <c r="T250" i="50"/>
  <c r="U254" i="50"/>
  <c r="T267" i="50"/>
  <c r="S277" i="50"/>
  <c r="U277" i="50"/>
  <c r="U296" i="50"/>
  <c r="T301" i="50"/>
  <c r="T306" i="50"/>
  <c r="S311" i="50"/>
  <c r="T316" i="50"/>
  <c r="S321" i="50"/>
  <c r="U337" i="50"/>
  <c r="U342" i="50"/>
  <c r="U287" i="50"/>
  <c r="S287" i="50"/>
  <c r="U343" i="50"/>
  <c r="T343" i="50"/>
  <c r="S343" i="50"/>
  <c r="T346" i="49"/>
  <c r="S5" i="50"/>
  <c r="S9" i="50"/>
  <c r="S16" i="50"/>
  <c r="S23" i="50"/>
  <c r="S30" i="50"/>
  <c r="S37" i="50"/>
  <c r="S44" i="50"/>
  <c r="S51" i="50"/>
  <c r="S62" i="50"/>
  <c r="T77" i="50"/>
  <c r="S81" i="50"/>
  <c r="S96" i="50"/>
  <c r="S104" i="50"/>
  <c r="S108" i="50"/>
  <c r="T112" i="50"/>
  <c r="S153" i="50"/>
  <c r="S157" i="50"/>
  <c r="T161" i="50"/>
  <c r="S202" i="50"/>
  <c r="S206" i="50"/>
  <c r="T210" i="50"/>
  <c r="S251" i="50"/>
  <c r="S255" i="50"/>
  <c r="T259" i="50"/>
  <c r="T287" i="50"/>
  <c r="S297" i="50"/>
  <c r="T302" i="50"/>
  <c r="S307" i="50"/>
  <c r="S312" i="50"/>
  <c r="U312" i="50"/>
  <c r="U322" i="50"/>
  <c r="S322" i="50"/>
  <c r="S327" i="50"/>
  <c r="T338" i="50"/>
  <c r="S348" i="50"/>
  <c r="T5" i="50"/>
  <c r="T9" i="50"/>
  <c r="T16" i="50"/>
  <c r="T23" i="50"/>
  <c r="T30" i="50"/>
  <c r="T37" i="50"/>
  <c r="T44" i="50"/>
  <c r="T51" i="50"/>
  <c r="T62" i="50"/>
  <c r="S66" i="50"/>
  <c r="U77" i="50"/>
  <c r="T81" i="50"/>
  <c r="S85" i="50"/>
  <c r="T96" i="50"/>
  <c r="T100" i="50"/>
  <c r="T104" i="50"/>
  <c r="T108" i="50"/>
  <c r="U112" i="50"/>
  <c r="S137" i="50"/>
  <c r="S141" i="50"/>
  <c r="S145" i="50"/>
  <c r="T149" i="50"/>
  <c r="T153" i="50"/>
  <c r="T157" i="50"/>
  <c r="U161" i="50"/>
  <c r="S186" i="50"/>
  <c r="S190" i="50"/>
  <c r="S194" i="50"/>
  <c r="T198" i="50"/>
  <c r="T202" i="50"/>
  <c r="T206" i="50"/>
  <c r="U210" i="50"/>
  <c r="S235" i="50"/>
  <c r="S239" i="50"/>
  <c r="S243" i="50"/>
  <c r="T247" i="50"/>
  <c r="T251" i="50"/>
  <c r="T255" i="50"/>
  <c r="U259" i="50"/>
  <c r="T268" i="50"/>
  <c r="U273" i="50"/>
  <c r="S273" i="50"/>
  <c r="S278" i="50"/>
  <c r="T297" i="50"/>
  <c r="U302" i="50"/>
  <c r="T307" i="50"/>
  <c r="T312" i="50"/>
  <c r="T317" i="50"/>
  <c r="T322" i="50"/>
  <c r="T327" i="50"/>
  <c r="U338" i="50"/>
  <c r="T344" i="50"/>
  <c r="T348" i="50"/>
  <c r="T137" i="50"/>
  <c r="T141" i="50"/>
  <c r="T145" i="50"/>
  <c r="T186" i="50"/>
  <c r="T190" i="50"/>
  <c r="T194" i="50"/>
  <c r="T235" i="50"/>
  <c r="T239" i="50"/>
  <c r="T243" i="50"/>
  <c r="U268" i="50"/>
  <c r="S298" i="50"/>
  <c r="U298" i="50"/>
  <c r="U317" i="50"/>
  <c r="U344" i="50"/>
  <c r="S59" i="50"/>
  <c r="S78" i="50"/>
  <c r="S93" i="50"/>
  <c r="S109" i="50"/>
  <c r="S113" i="50"/>
  <c r="S117" i="50"/>
  <c r="T121" i="50"/>
  <c r="S158" i="50"/>
  <c r="S162" i="50"/>
  <c r="S166" i="50"/>
  <c r="T170" i="50"/>
  <c r="S207" i="50"/>
  <c r="S211" i="50"/>
  <c r="S215" i="50"/>
  <c r="T219" i="50"/>
  <c r="S256" i="50"/>
  <c r="S260" i="50"/>
  <c r="S264" i="50"/>
  <c r="T298" i="50"/>
  <c r="T303" i="50"/>
  <c r="U308" i="50"/>
  <c r="S308" i="50"/>
  <c r="S313" i="50"/>
  <c r="T323" i="50"/>
  <c r="S328" i="50"/>
  <c r="T345" i="49"/>
  <c r="S6" i="50"/>
  <c r="S10" i="50"/>
  <c r="S17" i="50"/>
  <c r="S24" i="50"/>
  <c r="S31" i="50"/>
  <c r="S38" i="50"/>
  <c r="S45" i="50"/>
  <c r="S52" i="50"/>
  <c r="T59" i="50"/>
  <c r="T63" i="50"/>
  <c r="S67" i="50"/>
  <c r="T78" i="50"/>
  <c r="S82" i="50"/>
  <c r="T93" i="50"/>
  <c r="S97" i="50"/>
  <c r="S101" i="50"/>
  <c r="T105" i="50"/>
  <c r="T109" i="50"/>
  <c r="T113" i="50"/>
  <c r="T117" i="50"/>
  <c r="U121" i="50"/>
  <c r="S146" i="50"/>
  <c r="S150" i="50"/>
  <c r="T154" i="50"/>
  <c r="T158" i="50"/>
  <c r="T162" i="50"/>
  <c r="T166" i="50"/>
  <c r="U170" i="50"/>
  <c r="S195" i="50"/>
  <c r="S199" i="50"/>
  <c r="T203" i="50"/>
  <c r="T207" i="50"/>
  <c r="T211" i="50"/>
  <c r="T215" i="50"/>
  <c r="U219" i="50"/>
  <c r="S244" i="50"/>
  <c r="S248" i="50"/>
  <c r="T252" i="50"/>
  <c r="T256" i="50"/>
  <c r="T260" i="50"/>
  <c r="T264" i="50"/>
  <c r="S269" i="50"/>
  <c r="T274" i="50"/>
  <c r="S279" i="50"/>
  <c r="S284" i="50"/>
  <c r="U284" i="50"/>
  <c r="U303" i="50"/>
  <c r="T308" i="50"/>
  <c r="T313" i="50"/>
  <c r="S318" i="50"/>
  <c r="U323" i="50"/>
  <c r="U328" i="50"/>
  <c r="S334" i="50"/>
  <c r="T345" i="50"/>
  <c r="U348" i="49"/>
  <c r="T6" i="50"/>
  <c r="T10" i="50"/>
  <c r="T17" i="50"/>
  <c r="T24" i="50"/>
  <c r="T31" i="50"/>
  <c r="T38" i="50"/>
  <c r="T45" i="50"/>
  <c r="T52" i="50"/>
  <c r="U63" i="50"/>
  <c r="T67" i="50"/>
  <c r="T82" i="50"/>
  <c r="T97" i="50"/>
  <c r="T101" i="50"/>
  <c r="U105" i="50"/>
  <c r="T146" i="50"/>
  <c r="T150" i="50"/>
  <c r="U154" i="50"/>
  <c r="T195" i="50"/>
  <c r="T199" i="50"/>
  <c r="U203" i="50"/>
  <c r="T244" i="50"/>
  <c r="T248" i="50"/>
  <c r="U252" i="50"/>
  <c r="T269" i="50"/>
  <c r="U274" i="50"/>
  <c r="T279" i="50"/>
  <c r="U294" i="50"/>
  <c r="S294" i="50"/>
  <c r="T318" i="50"/>
  <c r="U329" i="50"/>
  <c r="T329" i="50"/>
  <c r="S329" i="50"/>
  <c r="T334" i="50"/>
  <c r="U345" i="50"/>
  <c r="S270" i="50"/>
  <c r="U270" i="50"/>
  <c r="T294" i="50"/>
  <c r="S304" i="50"/>
  <c r="T309" i="50"/>
  <c r="S319" i="50"/>
  <c r="U319" i="50"/>
  <c r="U326" i="50"/>
  <c r="U333" i="50"/>
  <c r="U340" i="50"/>
  <c r="T349" i="50"/>
  <c r="U126" i="49"/>
  <c r="T199" i="49"/>
  <c r="T79" i="49"/>
  <c r="S91" i="49"/>
  <c r="U90" i="49"/>
  <c r="T91" i="49"/>
  <c r="T31" i="49"/>
  <c r="S44" i="49"/>
  <c r="T56" i="49"/>
  <c r="T44" i="49"/>
  <c r="U56" i="49"/>
  <c r="U334" i="49"/>
  <c r="U204" i="49"/>
  <c r="T334" i="49"/>
  <c r="S180" i="49"/>
  <c r="S172" i="49"/>
  <c r="S293" i="49"/>
  <c r="T172" i="49"/>
  <c r="T342" i="49"/>
  <c r="S153" i="49"/>
  <c r="T164" i="49"/>
  <c r="U340" i="49"/>
  <c r="T332" i="49"/>
  <c r="T153" i="49"/>
  <c r="U164" i="49"/>
  <c r="T143" i="49"/>
  <c r="T339" i="49"/>
  <c r="U143" i="49"/>
  <c r="S337" i="49"/>
  <c r="S341" i="49"/>
  <c r="S109" i="49"/>
  <c r="U201" i="49"/>
  <c r="T237" i="49"/>
  <c r="S276" i="49"/>
  <c r="S51" i="49"/>
  <c r="S136" i="49"/>
  <c r="U265" i="49"/>
  <c r="U333" i="49"/>
  <c r="U4" i="49"/>
  <c r="T51" i="49"/>
  <c r="U136" i="49"/>
  <c r="T147" i="49"/>
  <c r="S338" i="49"/>
  <c r="T211" i="49"/>
  <c r="S17" i="49"/>
  <c r="U147" i="49"/>
  <c r="U168" i="49"/>
  <c r="T227" i="49"/>
  <c r="U315" i="49"/>
  <c r="T17" i="49"/>
  <c r="U337" i="49"/>
  <c r="T187" i="49"/>
  <c r="S31" i="49"/>
  <c r="S159" i="49"/>
  <c r="U216" i="49"/>
  <c r="S331" i="49"/>
  <c r="U71" i="49"/>
  <c r="U211" i="49"/>
  <c r="U329" i="49"/>
  <c r="S79" i="49"/>
  <c r="U341" i="49"/>
  <c r="T335" i="49"/>
  <c r="K21" i="23"/>
  <c r="L21" i="23"/>
  <c r="C21" i="23"/>
  <c r="M21" i="23"/>
  <c r="E21" i="23" s="1"/>
  <c r="O21" i="23"/>
  <c r="K21" i="16"/>
  <c r="F21" i="23"/>
  <c r="P21" i="23"/>
  <c r="G21" i="23"/>
  <c r="E21" i="16"/>
  <c r="Q21" i="16"/>
  <c r="P21" i="16"/>
  <c r="T93" i="49"/>
  <c r="S104" i="49"/>
  <c r="S123" i="49"/>
  <c r="U183" i="49"/>
  <c r="U280" i="49"/>
  <c r="T289" i="49"/>
  <c r="U301" i="49"/>
  <c r="T76" i="49"/>
  <c r="T123" i="49"/>
  <c r="T140" i="49"/>
  <c r="T233" i="49"/>
  <c r="S272" i="49"/>
  <c r="T9" i="49"/>
  <c r="U104" i="49"/>
  <c r="T113" i="49"/>
  <c r="U184" i="49"/>
  <c r="T203" i="49"/>
  <c r="T225" i="49"/>
  <c r="U233" i="49"/>
  <c r="U253" i="49"/>
  <c r="T264" i="49"/>
  <c r="T272" i="49"/>
  <c r="U57" i="49"/>
  <c r="U113" i="49"/>
  <c r="S177" i="49"/>
  <c r="U203" i="49"/>
  <c r="U225" i="49"/>
  <c r="S244" i="49"/>
  <c r="U264" i="49"/>
  <c r="T282" i="49"/>
  <c r="S303" i="49"/>
  <c r="T20" i="49"/>
  <c r="U30" i="49"/>
  <c r="S70" i="49"/>
  <c r="U96" i="49"/>
  <c r="U149" i="49"/>
  <c r="T158" i="49"/>
  <c r="T177" i="49"/>
  <c r="T244" i="49"/>
  <c r="U282" i="49"/>
  <c r="T303" i="49"/>
  <c r="U314" i="49"/>
  <c r="T340" i="49"/>
  <c r="T333" i="49"/>
  <c r="U20" i="49"/>
  <c r="T70" i="49"/>
  <c r="U336" i="49"/>
  <c r="T149" i="49"/>
  <c r="T336" i="49"/>
  <c r="T85" i="49"/>
  <c r="T4" i="49"/>
  <c r="T151" i="49"/>
  <c r="U187" i="49"/>
  <c r="S199" i="49"/>
  <c r="S237" i="49"/>
  <c r="U257" i="49"/>
  <c r="U339" i="49"/>
  <c r="U332" i="49"/>
  <c r="S321" i="49"/>
  <c r="T23" i="49"/>
  <c r="U100" i="49"/>
  <c r="T109" i="49"/>
  <c r="U145" i="49"/>
  <c r="T268" i="49"/>
  <c r="T276" i="49"/>
  <c r="S286" i="49"/>
  <c r="U306" i="49"/>
  <c r="T317" i="49"/>
  <c r="U327" i="49"/>
  <c r="U342" i="49"/>
  <c r="U335" i="49"/>
  <c r="U132" i="49"/>
  <c r="U23" i="49"/>
  <c r="U268" i="49"/>
  <c r="T286" i="49"/>
  <c r="U317" i="49"/>
  <c r="U37" i="49"/>
  <c r="T57" i="49"/>
  <c r="U85" i="49"/>
  <c r="T321" i="49"/>
  <c r="T6" i="49"/>
  <c r="U16" i="49"/>
  <c r="T34" i="49"/>
  <c r="S83" i="49"/>
  <c r="S110" i="49"/>
  <c r="S130" i="49"/>
  <c r="T138" i="49"/>
  <c r="S201" i="49"/>
  <c r="T231" i="49"/>
  <c r="S250" i="49"/>
  <c r="U338" i="49"/>
  <c r="U331" i="49"/>
  <c r="U9" i="49"/>
  <c r="U34" i="49"/>
  <c r="T74" i="49"/>
  <c r="T83" i="49"/>
  <c r="T110" i="49"/>
  <c r="T130" i="49"/>
  <c r="U138" i="49"/>
  <c r="T191" i="49"/>
  <c r="U231" i="49"/>
  <c r="T250" i="49"/>
  <c r="U261" i="49"/>
  <c r="T329" i="49"/>
  <c r="M21" i="25"/>
  <c r="E21" i="25" s="1"/>
  <c r="K21" i="25"/>
  <c r="L21" i="25"/>
  <c r="O21" i="25"/>
  <c r="C21" i="25"/>
  <c r="F21" i="25"/>
  <c r="P21" i="25"/>
  <c r="G21" i="25"/>
  <c r="S55" i="49"/>
  <c r="T68" i="49"/>
  <c r="U208" i="49"/>
  <c r="S6" i="49"/>
  <c r="U40" i="49"/>
  <c r="T59" i="49"/>
  <c r="S74" i="49"/>
  <c r="S93" i="49"/>
  <c r="T100" i="49"/>
  <c r="U119" i="49"/>
  <c r="S132" i="49"/>
  <c r="U154" i="49"/>
  <c r="S161" i="49"/>
  <c r="T168" i="49"/>
  <c r="T207" i="49"/>
  <c r="T213" i="49"/>
  <c r="S227" i="49"/>
  <c r="T240" i="49"/>
  <c r="S289" i="49"/>
  <c r="U310" i="49"/>
  <c r="U68" i="49"/>
  <c r="T15" i="49"/>
  <c r="T29" i="49"/>
  <c r="S49" i="49"/>
  <c r="U55" i="49"/>
  <c r="U75" i="49"/>
  <c r="T89" i="49"/>
  <c r="T94" i="49"/>
  <c r="T108" i="49"/>
  <c r="T121" i="49"/>
  <c r="S128" i="49"/>
  <c r="T134" i="49"/>
  <c r="T139" i="49"/>
  <c r="U150" i="49"/>
  <c r="S157" i="49"/>
  <c r="T176" i="49"/>
  <c r="U181" i="49"/>
  <c r="T188" i="49"/>
  <c r="S209" i="49"/>
  <c r="T215" i="49"/>
  <c r="S229" i="49"/>
  <c r="T248" i="49"/>
  <c r="T290" i="49"/>
  <c r="T297" i="49"/>
  <c r="S313" i="49"/>
  <c r="S60" i="49"/>
  <c r="T221" i="49"/>
  <c r="S15" i="49"/>
  <c r="T75" i="49"/>
  <c r="S94" i="49"/>
  <c r="T195" i="49"/>
  <c r="T241" i="49"/>
  <c r="S248" i="49"/>
  <c r="T262" i="49"/>
  <c r="S290" i="49"/>
  <c r="S297" i="49"/>
  <c r="T325" i="49"/>
  <c r="T8" i="49"/>
  <c r="S22" i="49"/>
  <c r="U29" i="49"/>
  <c r="T36" i="49"/>
  <c r="T42" i="49"/>
  <c r="T49" i="49"/>
  <c r="U89" i="49"/>
  <c r="T102" i="49"/>
  <c r="S115" i="49"/>
  <c r="U121" i="49"/>
  <c r="T128" i="49"/>
  <c r="U134" i="49"/>
  <c r="U139" i="49"/>
  <c r="T157" i="49"/>
  <c r="S170" i="49"/>
  <c r="U188" i="49"/>
  <c r="T196" i="49"/>
  <c r="U209" i="49"/>
  <c r="U215" i="49"/>
  <c r="S223" i="49"/>
  <c r="T229" i="49"/>
  <c r="S256" i="49"/>
  <c r="S278" i="49"/>
  <c r="T313" i="49"/>
  <c r="U8" i="49"/>
  <c r="T22" i="49"/>
  <c r="U36" i="49"/>
  <c r="T115" i="49"/>
  <c r="U170" i="49"/>
  <c r="U196" i="49"/>
  <c r="T223" i="49"/>
  <c r="T236" i="49"/>
  <c r="T249" i="49"/>
  <c r="T256" i="49"/>
  <c r="T278" i="49"/>
  <c r="T285" i="49"/>
  <c r="T298" i="49"/>
  <c r="T305" i="49"/>
  <c r="S327" i="49"/>
  <c r="S81" i="49"/>
  <c r="U120" i="49"/>
  <c r="U162" i="49"/>
  <c r="U175" i="49"/>
  <c r="S241" i="49"/>
  <c r="U41" i="49"/>
  <c r="T60" i="49"/>
  <c r="T81" i="49"/>
  <c r="U101" i="49"/>
  <c r="S108" i="49"/>
  <c r="T181" i="49"/>
  <c r="T16" i="49"/>
  <c r="T30" i="49"/>
  <c r="T90" i="49"/>
  <c r="U135" i="49"/>
  <c r="S140" i="49"/>
  <c r="S158" i="49"/>
  <c r="T183" i="49"/>
  <c r="T189" i="49"/>
  <c r="U169" i="49"/>
  <c r="T41" i="49"/>
  <c r="S325" i="49"/>
  <c r="T280" i="49"/>
  <c r="T293" i="49"/>
  <c r="T301" i="49"/>
  <c r="T315" i="49"/>
  <c r="T5" i="49"/>
  <c r="T10" i="49"/>
  <c r="S45" i="49"/>
  <c r="S66" i="49"/>
  <c r="T124" i="49"/>
  <c r="S142" i="49"/>
  <c r="U212" i="49"/>
  <c r="S219" i="49"/>
  <c r="T245" i="49"/>
  <c r="U5" i="49"/>
  <c r="S40" i="49"/>
  <c r="T45" i="49"/>
  <c r="U52" i="49"/>
  <c r="T66" i="49"/>
  <c r="T105" i="49"/>
  <c r="U111" i="49"/>
  <c r="S119" i="49"/>
  <c r="U124" i="49"/>
  <c r="T142" i="49"/>
  <c r="U160" i="49"/>
  <c r="T173" i="49"/>
  <c r="S179" i="49"/>
  <c r="S192" i="49"/>
  <c r="T219" i="49"/>
  <c r="T232" i="49"/>
  <c r="U245" i="49"/>
  <c r="T252" i="49"/>
  <c r="T260" i="49"/>
  <c r="U274" i="49"/>
  <c r="T294" i="49"/>
  <c r="U309" i="49"/>
  <c r="S59" i="49"/>
  <c r="U86" i="49"/>
  <c r="U105" i="49"/>
  <c r="T154" i="49"/>
  <c r="U173" i="49"/>
  <c r="T179" i="49"/>
  <c r="T192" i="49"/>
  <c r="T200" i="49"/>
  <c r="S207" i="49"/>
  <c r="S213" i="49"/>
  <c r="U252" i="49"/>
  <c r="U260" i="49"/>
  <c r="U294" i="49"/>
  <c r="U302" i="49"/>
  <c r="U323" i="49"/>
  <c r="T80" i="49"/>
  <c r="U80" i="49"/>
  <c r="S102" i="49"/>
  <c r="U152" i="49"/>
  <c r="T152" i="49"/>
  <c r="S152" i="49"/>
  <c r="U163" i="49"/>
  <c r="T163" i="49"/>
  <c r="S189" i="49"/>
  <c r="U275" i="49"/>
  <c r="T275" i="49"/>
  <c r="S275" i="49"/>
  <c r="U324" i="49"/>
  <c r="T324" i="49"/>
  <c r="S324" i="49"/>
  <c r="S35" i="49"/>
  <c r="U35" i="49"/>
  <c r="T35" i="49"/>
  <c r="S69" i="49"/>
  <c r="U69" i="49"/>
  <c r="T69" i="49"/>
  <c r="U46" i="49"/>
  <c r="T46" i="49"/>
  <c r="S13" i="49"/>
  <c r="S46" i="49"/>
  <c r="U64" i="49"/>
  <c r="S87" i="49"/>
  <c r="S98" i="49"/>
  <c r="S125" i="49"/>
  <c r="T174" i="49"/>
  <c r="T185" i="49"/>
  <c r="U214" i="49"/>
  <c r="T214" i="49"/>
  <c r="S214" i="49"/>
  <c r="S226" i="49"/>
  <c r="U226" i="49"/>
  <c r="T226" i="49"/>
  <c r="S258" i="49"/>
  <c r="S270" i="49"/>
  <c r="U295" i="49"/>
  <c r="T307" i="49"/>
  <c r="T319" i="49"/>
  <c r="S2" i="49"/>
  <c r="T13" i="49"/>
  <c r="S24" i="49"/>
  <c r="S53" i="49"/>
  <c r="T65" i="49"/>
  <c r="U65" i="49"/>
  <c r="T87" i="49"/>
  <c r="T98" i="49"/>
  <c r="T125" i="49"/>
  <c r="S148" i="49"/>
  <c r="U148" i="49"/>
  <c r="T148" i="49"/>
  <c r="U185" i="49"/>
  <c r="T197" i="49"/>
  <c r="S246" i="49"/>
  <c r="U246" i="49"/>
  <c r="T258" i="49"/>
  <c r="T270" i="49"/>
  <c r="U283" i="49"/>
  <c r="T283" i="49"/>
  <c r="S283" i="49"/>
  <c r="U307" i="49"/>
  <c r="U320" i="49"/>
  <c r="T320" i="49"/>
  <c r="T2" i="49"/>
  <c r="T24" i="49"/>
  <c r="T53" i="49"/>
  <c r="U197" i="49"/>
  <c r="S271" i="49"/>
  <c r="U271" i="49"/>
  <c r="T271" i="49"/>
  <c r="T295" i="49"/>
  <c r="U14" i="49"/>
  <c r="T14" i="49"/>
  <c r="S14" i="49"/>
  <c r="S42" i="49"/>
  <c r="S54" i="49"/>
  <c r="U54" i="49"/>
  <c r="T54" i="49"/>
  <c r="S76" i="49"/>
  <c r="S99" i="49"/>
  <c r="T99" i="49"/>
  <c r="U99" i="49"/>
  <c r="T159" i="49"/>
  <c r="S221" i="49"/>
  <c r="U291" i="49"/>
  <c r="T291" i="49"/>
  <c r="S133" i="49"/>
  <c r="U133" i="49"/>
  <c r="T133" i="49"/>
  <c r="S166" i="49"/>
  <c r="U222" i="49"/>
  <c r="T222" i="49"/>
  <c r="S222" i="49"/>
  <c r="U234" i="49"/>
  <c r="S234" i="49"/>
  <c r="T234" i="49"/>
  <c r="S254" i="49"/>
  <c r="T266" i="49"/>
  <c r="U21" i="49"/>
  <c r="T21" i="49"/>
  <c r="S21" i="49"/>
  <c r="S27" i="49"/>
  <c r="T38" i="49"/>
  <c r="S72" i="49"/>
  <c r="S117" i="49"/>
  <c r="U144" i="49"/>
  <c r="T144" i="49"/>
  <c r="T155" i="49"/>
  <c r="T166" i="49"/>
  <c r="U182" i="49"/>
  <c r="T182" i="49"/>
  <c r="S182" i="49"/>
  <c r="S193" i="49"/>
  <c r="S205" i="49"/>
  <c r="U242" i="49"/>
  <c r="T242" i="49"/>
  <c r="T254" i="49"/>
  <c r="U266" i="49"/>
  <c r="U279" i="49"/>
  <c r="T279" i="49"/>
  <c r="S279" i="49"/>
  <c r="S316" i="49"/>
  <c r="U316" i="49"/>
  <c r="T316" i="49"/>
  <c r="S328" i="49"/>
  <c r="U328" i="49"/>
  <c r="T328" i="49"/>
  <c r="T27" i="49"/>
  <c r="U114" i="49"/>
  <c r="T114" i="49"/>
  <c r="T64" i="49"/>
  <c r="U103" i="49"/>
  <c r="T103" i="49"/>
  <c r="S103" i="49"/>
  <c r="S114" i="49"/>
  <c r="S174" i="49"/>
  <c r="S238" i="49"/>
  <c r="U238" i="49"/>
  <c r="T238" i="49"/>
  <c r="S319" i="49"/>
  <c r="S38" i="49"/>
  <c r="S50" i="49"/>
  <c r="T50" i="49"/>
  <c r="U50" i="49"/>
  <c r="T72" i="49"/>
  <c r="S84" i="49"/>
  <c r="U84" i="49"/>
  <c r="T84" i="49"/>
  <c r="T117" i="49"/>
  <c r="U155" i="49"/>
  <c r="T193" i="49"/>
  <c r="T205" i="49"/>
  <c r="S61" i="49"/>
  <c r="U95" i="49"/>
  <c r="T95" i="49"/>
  <c r="T106" i="49"/>
  <c r="U167" i="49"/>
  <c r="T167" i="49"/>
  <c r="S167" i="49"/>
  <c r="T217" i="49"/>
  <c r="S299" i="49"/>
  <c r="S311" i="49"/>
  <c r="S10" i="49"/>
  <c r="U28" i="49"/>
  <c r="T28" i="49"/>
  <c r="S28" i="49"/>
  <c r="T61" i="49"/>
  <c r="S95" i="49"/>
  <c r="U106" i="49"/>
  <c r="U118" i="49"/>
  <c r="T118" i="49"/>
  <c r="S118" i="49"/>
  <c r="U129" i="49"/>
  <c r="T129" i="49"/>
  <c r="S151" i="49"/>
  <c r="T162" i="49"/>
  <c r="U178" i="49"/>
  <c r="T178" i="49"/>
  <c r="U217" i="49"/>
  <c r="U230" i="49"/>
  <c r="T230" i="49"/>
  <c r="S230" i="49"/>
  <c r="S262" i="49"/>
  <c r="T274" i="49"/>
  <c r="S287" i="49"/>
  <c r="U287" i="49"/>
  <c r="T287" i="49"/>
  <c r="T299" i="49"/>
  <c r="T311" i="49"/>
  <c r="T323" i="49"/>
  <c r="U3" i="49"/>
  <c r="T3" i="49"/>
  <c r="S3" i="49"/>
  <c r="U312" i="49"/>
  <c r="T312" i="49"/>
  <c r="S312" i="49"/>
  <c r="U12" i="49"/>
  <c r="U19" i="49"/>
  <c r="U26" i="49"/>
  <c r="U33" i="49"/>
  <c r="T37" i="49"/>
  <c r="U48" i="49"/>
  <c r="T52" i="49"/>
  <c r="U63" i="49"/>
  <c r="T67" i="49"/>
  <c r="T71" i="49"/>
  <c r="U82" i="49"/>
  <c r="T86" i="49"/>
  <c r="U97" i="49"/>
  <c r="T101" i="49"/>
  <c r="U112" i="49"/>
  <c r="T116" i="49"/>
  <c r="T120" i="49"/>
  <c r="U131" i="49"/>
  <c r="T135" i="49"/>
  <c r="U146" i="49"/>
  <c r="T150" i="49"/>
  <c r="U161" i="49"/>
  <c r="T165" i="49"/>
  <c r="T169" i="49"/>
  <c r="U180" i="49"/>
  <c r="T184" i="49"/>
  <c r="S200" i="49"/>
  <c r="T204" i="49"/>
  <c r="T208" i="49"/>
  <c r="T212" i="49"/>
  <c r="T216" i="49"/>
  <c r="T220" i="49"/>
  <c r="U224" i="49"/>
  <c r="S249" i="49"/>
  <c r="T253" i="49"/>
  <c r="T257" i="49"/>
  <c r="T261" i="49"/>
  <c r="T265" i="49"/>
  <c r="T269" i="49"/>
  <c r="U273" i="49"/>
  <c r="S298" i="49"/>
  <c r="T302" i="49"/>
  <c r="T306" i="49"/>
  <c r="T310" i="49"/>
  <c r="T314" i="49"/>
  <c r="T318" i="49"/>
  <c r="U322" i="49"/>
  <c r="T218" i="49"/>
  <c r="S263" i="49"/>
  <c r="T267" i="49"/>
  <c r="S39" i="49"/>
  <c r="S58" i="49"/>
  <c r="S73" i="49"/>
  <c r="S88" i="49"/>
  <c r="S107" i="49"/>
  <c r="S122" i="49"/>
  <c r="S137" i="49"/>
  <c r="S156" i="49"/>
  <c r="S171" i="49"/>
  <c r="S186" i="49"/>
  <c r="S194" i="49"/>
  <c r="S198" i="49"/>
  <c r="S202" i="49"/>
  <c r="S206" i="49"/>
  <c r="T210" i="49"/>
  <c r="U218" i="49"/>
  <c r="S243" i="49"/>
  <c r="S247" i="49"/>
  <c r="S251" i="49"/>
  <c r="S255" i="49"/>
  <c r="T259" i="49"/>
  <c r="T263" i="49"/>
  <c r="U267" i="49"/>
  <c r="S292" i="49"/>
  <c r="S296" i="49"/>
  <c r="S300" i="49"/>
  <c r="S304" i="49"/>
  <c r="T308" i="49"/>
  <c r="S11" i="49"/>
  <c r="S18" i="49"/>
  <c r="S25" i="49"/>
  <c r="S32" i="49"/>
  <c r="T39" i="49"/>
  <c r="T43" i="49"/>
  <c r="S47" i="49"/>
  <c r="T58" i="49"/>
  <c r="S62" i="49"/>
  <c r="T73" i="49"/>
  <c r="S77" i="49"/>
  <c r="T88" i="49"/>
  <c r="T92" i="49"/>
  <c r="S96" i="49"/>
  <c r="T107" i="49"/>
  <c r="S111" i="49"/>
  <c r="T122" i="49"/>
  <c r="S126" i="49"/>
  <c r="T137" i="49"/>
  <c r="T141" i="49"/>
  <c r="S145" i="49"/>
  <c r="T156" i="49"/>
  <c r="S160" i="49"/>
  <c r="T171" i="49"/>
  <c r="S175" i="49"/>
  <c r="T186" i="49"/>
  <c r="T190" i="49"/>
  <c r="T194" i="49"/>
  <c r="T198" i="49"/>
  <c r="T202" i="49"/>
  <c r="T206" i="49"/>
  <c r="U210" i="49"/>
  <c r="S235" i="49"/>
  <c r="T239" i="49"/>
  <c r="T243" i="49"/>
  <c r="T247" i="49"/>
  <c r="T251" i="49"/>
  <c r="T255" i="49"/>
  <c r="U259" i="49"/>
  <c r="S284" i="49"/>
  <c r="T288" i="49"/>
  <c r="T292" i="49"/>
  <c r="T296" i="49"/>
  <c r="T300" i="49"/>
  <c r="T304" i="49"/>
  <c r="U308" i="49"/>
  <c r="T11" i="49"/>
  <c r="T18" i="49"/>
  <c r="T25" i="49"/>
  <c r="T32" i="49"/>
  <c r="U43" i="49"/>
  <c r="T47" i="49"/>
  <c r="T62" i="49"/>
  <c r="T77" i="49"/>
  <c r="U92" i="49"/>
  <c r="U141" i="49"/>
  <c r="U190" i="49"/>
  <c r="T235" i="49"/>
  <c r="U239" i="49"/>
  <c r="T284" i="49"/>
  <c r="U288" i="49"/>
  <c r="S305" i="49"/>
  <c r="T309" i="49"/>
  <c r="S191" i="49"/>
  <c r="S195" i="49"/>
  <c r="S236" i="49"/>
  <c r="S240" i="49"/>
  <c r="S285" i="49"/>
  <c r="S12" i="49"/>
  <c r="S19" i="49"/>
  <c r="S26" i="49"/>
  <c r="S33" i="49"/>
  <c r="S48" i="49"/>
  <c r="S63" i="49"/>
  <c r="T78" i="49"/>
  <c r="S82" i="49"/>
  <c r="S97" i="49"/>
  <c r="S112" i="49"/>
  <c r="T127" i="49"/>
  <c r="S131" i="49"/>
  <c r="S146" i="49"/>
  <c r="S228" i="49"/>
  <c r="S277" i="49"/>
  <c r="T281" i="49"/>
  <c r="S326" i="49"/>
  <c r="T330" i="49"/>
  <c r="S67" i="49"/>
  <c r="U78" i="49"/>
  <c r="S116" i="49"/>
  <c r="U127" i="49"/>
  <c r="S165" i="49"/>
  <c r="U176" i="49"/>
  <c r="S220" i="49"/>
  <c r="T224" i="49"/>
  <c r="T228" i="49"/>
  <c r="U232" i="49"/>
  <c r="S269" i="49"/>
  <c r="T273" i="49"/>
  <c r="T277" i="49"/>
  <c r="U281" i="49"/>
  <c r="S318" i="49"/>
  <c r="T322" i="49"/>
  <c r="T326" i="49"/>
  <c r="U330" i="49"/>
  <c r="S325" i="48"/>
  <c r="S316" i="48"/>
  <c r="S324" i="48"/>
  <c r="T321" i="48"/>
  <c r="R319" i="48"/>
  <c r="T328" i="48"/>
  <c r="T318" i="48"/>
  <c r="T325" i="48"/>
  <c r="T326" i="48"/>
  <c r="S326" i="48"/>
  <c r="T319" i="48"/>
  <c r="S318" i="48"/>
  <c r="S317" i="48"/>
  <c r="T330" i="48"/>
  <c r="R327" i="48"/>
  <c r="T323" i="48"/>
  <c r="R320" i="48"/>
  <c r="R311" i="48"/>
  <c r="S330" i="48"/>
  <c r="S323" i="48"/>
  <c r="T329" i="48"/>
  <c r="T322" i="48"/>
  <c r="S329" i="48"/>
  <c r="S322" i="48"/>
  <c r="R205" i="48"/>
  <c r="S328" i="48"/>
  <c r="S321" i="48"/>
  <c r="T324" i="48"/>
  <c r="T317" i="48"/>
  <c r="T327" i="48"/>
  <c r="T320" i="48"/>
  <c r="T308" i="47"/>
  <c r="R316" i="48"/>
  <c r="T307" i="47"/>
  <c r="R193" i="48"/>
  <c r="S19" i="48"/>
  <c r="R309" i="48"/>
  <c r="T305" i="47"/>
  <c r="S296" i="48"/>
  <c r="S14" i="48"/>
  <c r="R306" i="48"/>
  <c r="T54" i="48"/>
  <c r="T6" i="48"/>
  <c r="S307" i="47"/>
  <c r="T44" i="48"/>
  <c r="R268" i="48"/>
  <c r="R14" i="48"/>
  <c r="R91" i="48"/>
  <c r="R6" i="48"/>
  <c r="S315" i="48"/>
  <c r="S114" i="48"/>
  <c r="R126" i="48"/>
  <c r="T216" i="48"/>
  <c r="S126" i="48"/>
  <c r="T312" i="48"/>
  <c r="T167" i="48"/>
  <c r="S193" i="48"/>
  <c r="T205" i="48"/>
  <c r="T217" i="48"/>
  <c r="T290" i="48"/>
  <c r="R25" i="48"/>
  <c r="T138" i="48"/>
  <c r="T175" i="48"/>
  <c r="R224" i="48"/>
  <c r="R38" i="48"/>
  <c r="T73" i="48"/>
  <c r="R119" i="48"/>
  <c r="S224" i="48"/>
  <c r="S236" i="48"/>
  <c r="S73" i="48"/>
  <c r="S38" i="48"/>
  <c r="T119" i="48"/>
  <c r="T236" i="48"/>
  <c r="S305" i="47"/>
  <c r="R74" i="48"/>
  <c r="R275" i="48"/>
  <c r="T314" i="48"/>
  <c r="S138" i="48"/>
  <c r="R18" i="48"/>
  <c r="T154" i="48"/>
  <c r="S275" i="48"/>
  <c r="S314" i="48"/>
  <c r="S12" i="48"/>
  <c r="T19" i="48"/>
  <c r="S101" i="48"/>
  <c r="T156" i="48"/>
  <c r="T12" i="48"/>
  <c r="T101" i="48"/>
  <c r="S308" i="47"/>
  <c r="S91" i="48"/>
  <c r="T114" i="48"/>
  <c r="T146" i="48"/>
  <c r="R242" i="48"/>
  <c r="T268" i="48"/>
  <c r="T306" i="48"/>
  <c r="S312" i="48"/>
  <c r="S44" i="48"/>
  <c r="S242" i="48"/>
  <c r="R296" i="48"/>
  <c r="T311" i="48"/>
  <c r="S87" i="48"/>
  <c r="R107" i="48"/>
  <c r="R115" i="48"/>
  <c r="T132" i="48"/>
  <c r="R163" i="48"/>
  <c r="R181" i="48"/>
  <c r="R292" i="48"/>
  <c r="R32" i="48"/>
  <c r="R140" i="48"/>
  <c r="S310" i="48"/>
  <c r="R310" i="48"/>
  <c r="T310" i="48"/>
  <c r="S32" i="48"/>
  <c r="S60" i="48"/>
  <c r="T34" i="48"/>
  <c r="S34" i="48"/>
  <c r="S61" i="48"/>
  <c r="R79" i="48"/>
  <c r="T107" i="48"/>
  <c r="T115" i="48"/>
  <c r="S163" i="48"/>
  <c r="S181" i="48"/>
  <c r="R212" i="48"/>
  <c r="R230" i="48"/>
  <c r="T271" i="48"/>
  <c r="S271" i="48"/>
  <c r="R271" i="48"/>
  <c r="S292" i="48"/>
  <c r="R34" i="48"/>
  <c r="S52" i="48"/>
  <c r="S62" i="48"/>
  <c r="T62" i="48"/>
  <c r="S79" i="48"/>
  <c r="S212" i="48"/>
  <c r="S230" i="48"/>
  <c r="R262" i="48"/>
  <c r="R283" i="48"/>
  <c r="S243" i="48"/>
  <c r="T277" i="48"/>
  <c r="S277" i="48"/>
  <c r="R277" i="48"/>
  <c r="T69" i="48"/>
  <c r="R69" i="48"/>
  <c r="S69" i="48"/>
  <c r="R87" i="48"/>
  <c r="S140" i="48"/>
  <c r="S26" i="48"/>
  <c r="T52" i="48"/>
  <c r="R62" i="48"/>
  <c r="S164" i="48"/>
  <c r="T164" i="48"/>
  <c r="R164" i="48"/>
  <c r="T203" i="48"/>
  <c r="S262" i="48"/>
  <c r="S283" i="48"/>
  <c r="T267" i="48"/>
  <c r="S267" i="48"/>
  <c r="S40" i="48"/>
  <c r="R132" i="48"/>
  <c r="T189" i="48"/>
  <c r="S189" i="48"/>
  <c r="T40" i="48"/>
  <c r="R189" i="48"/>
  <c r="R304" i="47"/>
  <c r="T26" i="48"/>
  <c r="S109" i="48"/>
  <c r="R175" i="48"/>
  <c r="S213" i="48"/>
  <c r="T213" i="48"/>
  <c r="R213" i="48"/>
  <c r="T253" i="48"/>
  <c r="T313" i="48"/>
  <c r="T81" i="48"/>
  <c r="S81" i="48"/>
  <c r="R81" i="48"/>
  <c r="R156" i="48"/>
  <c r="S263" i="48"/>
  <c r="T263" i="48"/>
  <c r="T28" i="48"/>
  <c r="S28" i="48"/>
  <c r="S68" i="48"/>
  <c r="R128" i="48"/>
  <c r="T128" i="48"/>
  <c r="S128" i="48"/>
  <c r="R255" i="48"/>
  <c r="T238" i="48"/>
  <c r="S238" i="48"/>
  <c r="R46" i="48"/>
  <c r="R66" i="48"/>
  <c r="T195" i="48"/>
  <c r="T255" i="48"/>
  <c r="R21" i="48"/>
  <c r="S46" i="48"/>
  <c r="T66" i="48"/>
  <c r="R168" i="48"/>
  <c r="S187" i="48"/>
  <c r="T245" i="48"/>
  <c r="S21" i="48"/>
  <c r="T93" i="48"/>
  <c r="T122" i="48"/>
  <c r="S122" i="48"/>
  <c r="T168" i="48"/>
  <c r="T187" i="48"/>
  <c r="R217" i="48"/>
  <c r="R10" i="48"/>
  <c r="S42" i="48"/>
  <c r="T3" i="48"/>
  <c r="R11" i="48"/>
  <c r="T17" i="48"/>
  <c r="R24" i="48"/>
  <c r="R30" i="48"/>
  <c r="T42" i="48"/>
  <c r="R65" i="48"/>
  <c r="R70" i="48"/>
  <c r="S77" i="48"/>
  <c r="R83" i="48"/>
  <c r="T89" i="48"/>
  <c r="T111" i="48"/>
  <c r="R118" i="48"/>
  <c r="R130" i="48"/>
  <c r="T136" i="48"/>
  <c r="T152" i="48"/>
  <c r="R160" i="48"/>
  <c r="R172" i="48"/>
  <c r="S185" i="48"/>
  <c r="R209" i="48"/>
  <c r="R221" i="48"/>
  <c r="S234" i="48"/>
  <c r="T259" i="48"/>
  <c r="R266" i="48"/>
  <c r="R280" i="48"/>
  <c r="T288" i="48"/>
  <c r="S295" i="48"/>
  <c r="R303" i="48"/>
  <c r="R171" i="48"/>
  <c r="R95" i="48"/>
  <c r="T150" i="48"/>
  <c r="S171" i="48"/>
  <c r="S177" i="48"/>
  <c r="S220" i="48"/>
  <c r="S226" i="48"/>
  <c r="T294" i="48"/>
  <c r="R3" i="48"/>
  <c r="T10" i="48"/>
  <c r="R17" i="48"/>
  <c r="T56" i="48"/>
  <c r="S95" i="48"/>
  <c r="T103" i="48"/>
  <c r="R136" i="48"/>
  <c r="S159" i="48"/>
  <c r="T226" i="48"/>
  <c r="S265" i="48"/>
  <c r="R288" i="48"/>
  <c r="T302" i="48"/>
  <c r="S89" i="48"/>
  <c r="R111" i="48"/>
  <c r="R123" i="48"/>
  <c r="R185" i="48"/>
  <c r="T191" i="48"/>
  <c r="S215" i="48"/>
  <c r="R234" i="48"/>
  <c r="T240" i="48"/>
  <c r="R259" i="48"/>
  <c r="R295" i="48"/>
  <c r="T24" i="48"/>
  <c r="S30" i="48"/>
  <c r="R58" i="48"/>
  <c r="S65" i="48"/>
  <c r="T70" i="48"/>
  <c r="T77" i="48"/>
  <c r="S83" i="48"/>
  <c r="S97" i="48"/>
  <c r="S105" i="48"/>
  <c r="S118" i="48"/>
  <c r="S130" i="48"/>
  <c r="R144" i="48"/>
  <c r="T160" i="48"/>
  <c r="R167" i="48"/>
  <c r="R179" i="48"/>
  <c r="T201" i="48"/>
  <c r="T209" i="48"/>
  <c r="R216" i="48"/>
  <c r="R228" i="48"/>
  <c r="T251" i="48"/>
  <c r="S266" i="48"/>
  <c r="S280" i="48"/>
  <c r="S303" i="48"/>
  <c r="R315" i="48"/>
  <c r="S158" i="48"/>
  <c r="R177" i="48"/>
  <c r="R220" i="48"/>
  <c r="R302" i="48"/>
  <c r="S48" i="48"/>
  <c r="S56" i="48"/>
  <c r="S110" i="48"/>
  <c r="T48" i="48"/>
  <c r="S117" i="48"/>
  <c r="T142" i="48"/>
  <c r="T199" i="48"/>
  <c r="S208" i="48"/>
  <c r="T249" i="48"/>
  <c r="S166" i="48"/>
  <c r="R272" i="48"/>
  <c r="T58" i="48"/>
  <c r="T97" i="48"/>
  <c r="T105" i="48"/>
  <c r="S144" i="48"/>
  <c r="S179" i="48"/>
  <c r="S228" i="48"/>
  <c r="O20" i="23"/>
  <c r="K20" i="16"/>
  <c r="F20" i="23"/>
  <c r="P20" i="23"/>
  <c r="K20" i="25"/>
  <c r="G20" i="23"/>
  <c r="L20" i="25"/>
  <c r="E20" i="16"/>
  <c r="P20" i="16"/>
  <c r="C20" i="25"/>
  <c r="M20" i="25"/>
  <c r="E20" i="25" s="1"/>
  <c r="Q20" i="16"/>
  <c r="K20" i="23"/>
  <c r="O20" i="25"/>
  <c r="L20" i="23"/>
  <c r="F20" i="25"/>
  <c r="P20" i="25"/>
  <c r="C20" i="23"/>
  <c r="M20" i="23"/>
  <c r="E20" i="23" s="1"/>
  <c r="G20" i="25"/>
  <c r="S75" i="48"/>
  <c r="T218" i="48"/>
  <c r="R218" i="48"/>
  <c r="S222" i="48"/>
  <c r="T269" i="48"/>
  <c r="R269" i="48"/>
  <c r="S5" i="48"/>
  <c r="S9" i="48"/>
  <c r="S16" i="48"/>
  <c r="S23" i="48"/>
  <c r="R51" i="48"/>
  <c r="R55" i="48"/>
  <c r="R59" i="48"/>
  <c r="R63" i="48"/>
  <c r="R67" i="48"/>
  <c r="T75" i="48"/>
  <c r="R100" i="48"/>
  <c r="R104" i="48"/>
  <c r="R108" i="48"/>
  <c r="R112" i="48"/>
  <c r="R116" i="48"/>
  <c r="T124" i="48"/>
  <c r="R149" i="48"/>
  <c r="R153" i="48"/>
  <c r="R157" i="48"/>
  <c r="R161" i="48"/>
  <c r="R165" i="48"/>
  <c r="T173" i="48"/>
  <c r="R198" i="48"/>
  <c r="R202" i="48"/>
  <c r="R206" i="48"/>
  <c r="R210" i="48"/>
  <c r="R214" i="48"/>
  <c r="S218" i="48"/>
  <c r="T222" i="48"/>
  <c r="R248" i="48"/>
  <c r="R252" i="48"/>
  <c r="R256" i="48"/>
  <c r="R260" i="48"/>
  <c r="R264" i="48"/>
  <c r="S269" i="48"/>
  <c r="T273" i="48"/>
  <c r="R9" i="48"/>
  <c r="T169" i="48"/>
  <c r="R169" i="48"/>
  <c r="R2" i="48"/>
  <c r="T5" i="48"/>
  <c r="R13" i="48"/>
  <c r="T16" i="48"/>
  <c r="R20" i="48"/>
  <c r="T23" i="48"/>
  <c r="R27" i="48"/>
  <c r="T43" i="48"/>
  <c r="R43" i="48"/>
  <c r="S47" i="48"/>
  <c r="S51" i="48"/>
  <c r="S55" i="48"/>
  <c r="S59" i="48"/>
  <c r="S63" i="48"/>
  <c r="S67" i="48"/>
  <c r="T92" i="48"/>
  <c r="R92" i="48"/>
  <c r="S96" i="48"/>
  <c r="S100" i="48"/>
  <c r="S104" i="48"/>
  <c r="S108" i="48"/>
  <c r="S112" i="48"/>
  <c r="S116" i="48"/>
  <c r="T141" i="48"/>
  <c r="R141" i="48"/>
  <c r="S145" i="48"/>
  <c r="S149" i="48"/>
  <c r="S153" i="48"/>
  <c r="S157" i="48"/>
  <c r="S161" i="48"/>
  <c r="S165" i="48"/>
  <c r="T190" i="48"/>
  <c r="R190" i="48"/>
  <c r="S194" i="48"/>
  <c r="S198" i="48"/>
  <c r="S202" i="48"/>
  <c r="S206" i="48"/>
  <c r="S210" i="48"/>
  <c r="S214" i="48"/>
  <c r="T239" i="48"/>
  <c r="R239" i="48"/>
  <c r="S244" i="48"/>
  <c r="S248" i="48"/>
  <c r="S252" i="48"/>
  <c r="S256" i="48"/>
  <c r="S260" i="48"/>
  <c r="S264" i="48"/>
  <c r="T293" i="48"/>
  <c r="R293" i="48"/>
  <c r="S297" i="48"/>
  <c r="R307" i="48"/>
  <c r="T306" i="47"/>
  <c r="S2" i="48"/>
  <c r="S13" i="48"/>
  <c r="S20" i="48"/>
  <c r="S27" i="48"/>
  <c r="R31" i="48"/>
  <c r="R35" i="48"/>
  <c r="R39" i="48"/>
  <c r="S43" i="48"/>
  <c r="T47" i="48"/>
  <c r="R72" i="48"/>
  <c r="R76" i="48"/>
  <c r="R80" i="48"/>
  <c r="R84" i="48"/>
  <c r="R88" i="48"/>
  <c r="S92" i="48"/>
  <c r="T96" i="48"/>
  <c r="R121" i="48"/>
  <c r="R125" i="48"/>
  <c r="R129" i="48"/>
  <c r="R133" i="48"/>
  <c r="R137" i="48"/>
  <c r="S141" i="48"/>
  <c r="T145" i="48"/>
  <c r="R170" i="48"/>
  <c r="R174" i="48"/>
  <c r="R178" i="48"/>
  <c r="R182" i="48"/>
  <c r="R186" i="48"/>
  <c r="S190" i="48"/>
  <c r="T194" i="48"/>
  <c r="R219" i="48"/>
  <c r="R223" i="48"/>
  <c r="R227" i="48"/>
  <c r="R231" i="48"/>
  <c r="R235" i="48"/>
  <c r="S239" i="48"/>
  <c r="T244" i="48"/>
  <c r="R270" i="48"/>
  <c r="R274" i="48"/>
  <c r="R279" i="48"/>
  <c r="R284" i="48"/>
  <c r="R289" i="48"/>
  <c r="S293" i="48"/>
  <c r="T297" i="48"/>
  <c r="S307" i="48"/>
  <c r="S124" i="48"/>
  <c r="S306" i="47"/>
  <c r="S31" i="48"/>
  <c r="S35" i="48"/>
  <c r="S39" i="48"/>
  <c r="T64" i="48"/>
  <c r="R64" i="48"/>
  <c r="S72" i="48"/>
  <c r="S76" i="48"/>
  <c r="S80" i="48"/>
  <c r="S84" i="48"/>
  <c r="S88" i="48"/>
  <c r="T113" i="48"/>
  <c r="R113" i="48"/>
  <c r="S121" i="48"/>
  <c r="S125" i="48"/>
  <c r="S129" i="48"/>
  <c r="S133" i="48"/>
  <c r="S137" i="48"/>
  <c r="T162" i="48"/>
  <c r="R162" i="48"/>
  <c r="S170" i="48"/>
  <c r="S174" i="48"/>
  <c r="S178" i="48"/>
  <c r="S182" i="48"/>
  <c r="S186" i="48"/>
  <c r="T211" i="48"/>
  <c r="R211" i="48"/>
  <c r="S219" i="48"/>
  <c r="S223" i="48"/>
  <c r="S227" i="48"/>
  <c r="S231" i="48"/>
  <c r="S235" i="48"/>
  <c r="T261" i="48"/>
  <c r="R261" i="48"/>
  <c r="S270" i="48"/>
  <c r="S274" i="48"/>
  <c r="S279" i="48"/>
  <c r="S284" i="48"/>
  <c r="S289" i="48"/>
  <c r="S173" i="48"/>
  <c r="R60" i="48"/>
  <c r="S64" i="48"/>
  <c r="T68" i="48"/>
  <c r="R93" i="48"/>
  <c r="R109" i="48"/>
  <c r="S113" i="48"/>
  <c r="T117" i="48"/>
  <c r="R142" i="48"/>
  <c r="R146" i="48"/>
  <c r="R150" i="48"/>
  <c r="R154" i="48"/>
  <c r="R158" i="48"/>
  <c r="S162" i="48"/>
  <c r="T166" i="48"/>
  <c r="R191" i="48"/>
  <c r="R195" i="48"/>
  <c r="R199" i="48"/>
  <c r="R203" i="48"/>
  <c r="R207" i="48"/>
  <c r="S211" i="48"/>
  <c r="T215" i="48"/>
  <c r="R240" i="48"/>
  <c r="R245" i="48"/>
  <c r="R249" i="48"/>
  <c r="R253" i="48"/>
  <c r="R257" i="48"/>
  <c r="S261" i="48"/>
  <c r="T265" i="48"/>
  <c r="R294" i="48"/>
  <c r="R298" i="48"/>
  <c r="T308" i="48"/>
  <c r="R308" i="48"/>
  <c r="T36" i="48"/>
  <c r="R36" i="48"/>
  <c r="T85" i="48"/>
  <c r="R85" i="48"/>
  <c r="T134" i="48"/>
  <c r="R134" i="48"/>
  <c r="T183" i="48"/>
  <c r="R183" i="48"/>
  <c r="S207" i="48"/>
  <c r="T232" i="48"/>
  <c r="R232" i="48"/>
  <c r="S257" i="48"/>
  <c r="T286" i="48"/>
  <c r="R286" i="48"/>
  <c r="S290" i="48"/>
  <c r="T298" i="48"/>
  <c r="S308" i="48"/>
  <c r="T71" i="48"/>
  <c r="R71" i="48"/>
  <c r="T57" i="48"/>
  <c r="R57" i="48"/>
  <c r="T106" i="48"/>
  <c r="R106" i="48"/>
  <c r="T155" i="48"/>
  <c r="R155" i="48"/>
  <c r="T204" i="48"/>
  <c r="R204" i="48"/>
  <c r="T254" i="48"/>
  <c r="R254" i="48"/>
  <c r="S258" i="48"/>
  <c r="R299" i="48"/>
  <c r="R304" i="48"/>
  <c r="S11" i="48"/>
  <c r="S18" i="48"/>
  <c r="S25" i="48"/>
  <c r="R37" i="48"/>
  <c r="R41" i="48"/>
  <c r="R45" i="48"/>
  <c r="R49" i="48"/>
  <c r="R53" i="48"/>
  <c r="S57" i="48"/>
  <c r="T61" i="48"/>
  <c r="R86" i="48"/>
  <c r="R90" i="48"/>
  <c r="R94" i="48"/>
  <c r="R98" i="48"/>
  <c r="R102" i="48"/>
  <c r="S106" i="48"/>
  <c r="T110" i="48"/>
  <c r="R135" i="48"/>
  <c r="R139" i="48"/>
  <c r="R143" i="48"/>
  <c r="R147" i="48"/>
  <c r="R151" i="48"/>
  <c r="S155" i="48"/>
  <c r="T159" i="48"/>
  <c r="R184" i="48"/>
  <c r="R188" i="48"/>
  <c r="R192" i="48"/>
  <c r="R196" i="48"/>
  <c r="R200" i="48"/>
  <c r="S204" i="48"/>
  <c r="T208" i="48"/>
  <c r="R233" i="48"/>
  <c r="R237" i="48"/>
  <c r="R241" i="48"/>
  <c r="R246" i="48"/>
  <c r="R250" i="48"/>
  <c r="S254" i="48"/>
  <c r="T258" i="48"/>
  <c r="R287" i="48"/>
  <c r="R291" i="48"/>
  <c r="S299" i="48"/>
  <c r="S304" i="48"/>
  <c r="T120" i="48"/>
  <c r="R120" i="48"/>
  <c r="S273" i="48"/>
  <c r="R4" i="48"/>
  <c r="R8" i="48"/>
  <c r="R15" i="48"/>
  <c r="R22" i="48"/>
  <c r="S29" i="48"/>
  <c r="S33" i="48"/>
  <c r="S37" i="48"/>
  <c r="S41" i="48"/>
  <c r="S45" i="48"/>
  <c r="S49" i="48"/>
  <c r="S53" i="48"/>
  <c r="T78" i="48"/>
  <c r="R78" i="48"/>
  <c r="S82" i="48"/>
  <c r="S86" i="48"/>
  <c r="S90" i="48"/>
  <c r="S94" i="48"/>
  <c r="S98" i="48"/>
  <c r="S102" i="48"/>
  <c r="T127" i="48"/>
  <c r="R127" i="48"/>
  <c r="S131" i="48"/>
  <c r="S135" i="48"/>
  <c r="S139" i="48"/>
  <c r="S143" i="48"/>
  <c r="S147" i="48"/>
  <c r="S151" i="48"/>
  <c r="T176" i="48"/>
  <c r="R176" i="48"/>
  <c r="S180" i="48"/>
  <c r="S184" i="48"/>
  <c r="S188" i="48"/>
  <c r="S192" i="48"/>
  <c r="S196" i="48"/>
  <c r="S200" i="48"/>
  <c r="T225" i="48"/>
  <c r="R225" i="48"/>
  <c r="S229" i="48"/>
  <c r="S233" i="48"/>
  <c r="S237" i="48"/>
  <c r="S241" i="48"/>
  <c r="S246" i="48"/>
  <c r="S250" i="48"/>
  <c r="T276" i="48"/>
  <c r="R276" i="48"/>
  <c r="S281" i="48"/>
  <c r="S287" i="48"/>
  <c r="S291" i="48"/>
  <c r="S305" i="48"/>
  <c r="R305" i="48"/>
  <c r="T304" i="47"/>
  <c r="S4" i="48"/>
  <c r="S8" i="48"/>
  <c r="S15" i="48"/>
  <c r="S22" i="48"/>
  <c r="T29" i="48"/>
  <c r="T33" i="48"/>
  <c r="T82" i="48"/>
  <c r="T131" i="48"/>
  <c r="T180" i="48"/>
  <c r="T229" i="48"/>
  <c r="T281" i="48"/>
  <c r="T300" i="48"/>
  <c r="R300" i="48"/>
  <c r="T50" i="48"/>
  <c r="R50" i="48"/>
  <c r="S54" i="48"/>
  <c r="S74" i="48"/>
  <c r="T99" i="48"/>
  <c r="R99" i="48"/>
  <c r="S103" i="48"/>
  <c r="S123" i="48"/>
  <c r="T148" i="48"/>
  <c r="R148" i="48"/>
  <c r="S152" i="48"/>
  <c r="S172" i="48"/>
  <c r="T197" i="48"/>
  <c r="R197" i="48"/>
  <c r="S201" i="48"/>
  <c r="S221" i="48"/>
  <c r="T247" i="48"/>
  <c r="R247" i="48"/>
  <c r="S251" i="48"/>
  <c r="S272" i="48"/>
  <c r="S300" i="48"/>
  <c r="R243" i="48"/>
  <c r="T282" i="48"/>
  <c r="R285" i="48"/>
  <c r="S285" i="48"/>
  <c r="R267" i="48"/>
  <c r="R301" i="48"/>
  <c r="S301" i="48"/>
  <c r="S313" i="48"/>
  <c r="R278" i="48"/>
  <c r="T309" i="48"/>
  <c r="S278" i="48"/>
  <c r="R282" i="48"/>
  <c r="S302" i="47"/>
  <c r="T302" i="47"/>
  <c r="T303" i="47"/>
  <c r="R300" i="47"/>
  <c r="S303" i="47"/>
  <c r="T299" i="47"/>
  <c r="S299" i="47"/>
  <c r="T298" i="47"/>
  <c r="S298" i="47"/>
  <c r="T301" i="47"/>
  <c r="S301" i="47"/>
  <c r="T297" i="47"/>
  <c r="S297" i="47"/>
  <c r="T300" i="47"/>
  <c r="S283" i="47"/>
  <c r="T279" i="47"/>
  <c r="R279" i="47"/>
  <c r="T286" i="47"/>
  <c r="R286" i="47"/>
  <c r="T276" i="47"/>
  <c r="T294" i="47"/>
  <c r="R284" i="47"/>
  <c r="S276" i="47"/>
  <c r="T293" i="47"/>
  <c r="T283" i="47"/>
  <c r="S288" i="47"/>
  <c r="R281" i="47"/>
  <c r="R280" i="47"/>
  <c r="S291" i="47"/>
  <c r="R291" i="47"/>
  <c r="T288" i="47"/>
  <c r="S281" i="47"/>
  <c r="S295" i="47"/>
  <c r="S290" i="47"/>
  <c r="T284" i="47"/>
  <c r="R295" i="47"/>
  <c r="R290" i="47"/>
  <c r="R293" i="47"/>
  <c r="T277" i="47"/>
  <c r="S277" i="47"/>
  <c r="T287" i="47"/>
  <c r="T280" i="47"/>
  <c r="T296" i="47"/>
  <c r="T289" i="47"/>
  <c r="T282" i="47"/>
  <c r="S296" i="47"/>
  <c r="S289" i="47"/>
  <c r="S282" i="47"/>
  <c r="T292" i="47"/>
  <c r="T285" i="47"/>
  <c r="T278" i="47"/>
  <c r="S292" i="47"/>
  <c r="S285" i="47"/>
  <c r="S278" i="47"/>
  <c r="S294" i="47"/>
  <c r="S287" i="47"/>
  <c r="S151" i="47"/>
  <c r="R53" i="47"/>
  <c r="S53" i="47"/>
  <c r="T144" i="47"/>
  <c r="S221" i="47"/>
  <c r="T221" i="47"/>
  <c r="S214" i="47"/>
  <c r="S265" i="47"/>
  <c r="R109" i="47"/>
  <c r="S109" i="47"/>
  <c r="R25" i="47"/>
  <c r="S25" i="47"/>
  <c r="S90" i="47"/>
  <c r="T193" i="47"/>
  <c r="R39" i="47"/>
  <c r="R88" i="47"/>
  <c r="T137" i="47"/>
  <c r="R207" i="47"/>
  <c r="S39" i="47"/>
  <c r="S207" i="47"/>
  <c r="S258" i="47"/>
  <c r="S158" i="47"/>
  <c r="S102" i="47"/>
  <c r="S137" i="47"/>
  <c r="R151" i="47"/>
  <c r="S181" i="47"/>
  <c r="S188" i="47"/>
  <c r="R193" i="47"/>
  <c r="R32" i="47"/>
  <c r="R165" i="47"/>
  <c r="S165" i="47"/>
  <c r="R144" i="47"/>
  <c r="T186" i="47"/>
  <c r="T81" i="47"/>
  <c r="T200" i="47"/>
  <c r="T249" i="47"/>
  <c r="R74" i="47"/>
  <c r="R130" i="47"/>
  <c r="R18" i="47"/>
  <c r="R46" i="47"/>
  <c r="S74" i="47"/>
  <c r="S83" i="47"/>
  <c r="S130" i="47"/>
  <c r="R186" i="47"/>
  <c r="S242" i="47"/>
  <c r="S251" i="47"/>
  <c r="R270" i="47"/>
  <c r="S18" i="47"/>
  <c r="S46" i="47"/>
  <c r="R102" i="47"/>
  <c r="S139" i="47"/>
  <c r="R158" i="47"/>
  <c r="R214" i="47"/>
  <c r="T242" i="47"/>
  <c r="S270" i="47"/>
  <c r="R67" i="47"/>
  <c r="R123" i="47"/>
  <c r="R179" i="47"/>
  <c r="R235" i="47"/>
  <c r="R263" i="47"/>
  <c r="R11" i="47"/>
  <c r="S67" i="47"/>
  <c r="R95" i="47"/>
  <c r="S123" i="47"/>
  <c r="S132" i="47"/>
  <c r="S179" i="47"/>
  <c r="S235" i="47"/>
  <c r="S263" i="47"/>
  <c r="S11" i="47"/>
  <c r="S95" i="47"/>
  <c r="R256" i="47"/>
  <c r="S2" i="47"/>
  <c r="S32" i="47"/>
  <c r="S41" i="47"/>
  <c r="R60" i="47"/>
  <c r="S88" i="47"/>
  <c r="R116" i="47"/>
  <c r="R172" i="47"/>
  <c r="R228" i="47"/>
  <c r="S256" i="47"/>
  <c r="S60" i="47"/>
  <c r="S116" i="47"/>
  <c r="S172" i="47"/>
  <c r="S228" i="47"/>
  <c r="R81" i="47"/>
  <c r="R200" i="47"/>
  <c r="R249" i="47"/>
  <c r="S27" i="47"/>
  <c r="S76" i="47"/>
  <c r="S125" i="47"/>
  <c r="S174" i="47"/>
  <c r="R3" i="47"/>
  <c r="S77" i="47"/>
  <c r="T77" i="47"/>
  <c r="S126" i="47"/>
  <c r="T126" i="47"/>
  <c r="S175" i="47"/>
  <c r="T175" i="47"/>
  <c r="T3" i="47"/>
  <c r="S20" i="47"/>
  <c r="S69" i="47"/>
  <c r="R77" i="47"/>
  <c r="S118" i="47"/>
  <c r="R126" i="47"/>
  <c r="S167" i="47"/>
  <c r="R175" i="47"/>
  <c r="S21" i="47"/>
  <c r="T21" i="47"/>
  <c r="S70" i="47"/>
  <c r="T70" i="47"/>
  <c r="S119" i="47"/>
  <c r="T119" i="47"/>
  <c r="S168" i="47"/>
  <c r="T168" i="47"/>
  <c r="S13" i="47"/>
  <c r="R21" i="47"/>
  <c r="S62" i="47"/>
  <c r="R70" i="47"/>
  <c r="S111" i="47"/>
  <c r="R119" i="47"/>
  <c r="S160" i="47"/>
  <c r="R168" i="47"/>
  <c r="S34" i="47"/>
  <c r="S224" i="47"/>
  <c r="T224" i="47"/>
  <c r="R224" i="47"/>
  <c r="S35" i="47"/>
  <c r="T35" i="47"/>
  <c r="S182" i="47"/>
  <c r="T182" i="47"/>
  <c r="S252" i="47"/>
  <c r="T252" i="47"/>
  <c r="R252" i="47"/>
  <c r="S209" i="47"/>
  <c r="S14" i="47"/>
  <c r="T14" i="47"/>
  <c r="S63" i="47"/>
  <c r="T63" i="47"/>
  <c r="S112" i="47"/>
  <c r="T112" i="47"/>
  <c r="S161" i="47"/>
  <c r="T161" i="47"/>
  <c r="S237" i="47"/>
  <c r="S272" i="47"/>
  <c r="S84" i="47"/>
  <c r="T84" i="47"/>
  <c r="S216" i="47"/>
  <c r="T6" i="47"/>
  <c r="R14" i="47"/>
  <c r="S55" i="47"/>
  <c r="R63" i="47"/>
  <c r="S104" i="47"/>
  <c r="R112" i="47"/>
  <c r="S153" i="47"/>
  <c r="R161" i="47"/>
  <c r="S202" i="47"/>
  <c r="S238" i="47"/>
  <c r="T238" i="47"/>
  <c r="R238" i="47"/>
  <c r="S273" i="47"/>
  <c r="T273" i="47"/>
  <c r="R273" i="47"/>
  <c r="S56" i="47"/>
  <c r="T56" i="47"/>
  <c r="S105" i="47"/>
  <c r="T105" i="47"/>
  <c r="S154" i="47"/>
  <c r="T154" i="47"/>
  <c r="S203" i="47"/>
  <c r="T203" i="47"/>
  <c r="R203" i="47"/>
  <c r="R84" i="47"/>
  <c r="S244" i="47"/>
  <c r="S210" i="47"/>
  <c r="T210" i="47"/>
  <c r="R210" i="47"/>
  <c r="S48" i="47"/>
  <c r="R56" i="47"/>
  <c r="S97" i="47"/>
  <c r="R105" i="47"/>
  <c r="S146" i="47"/>
  <c r="R154" i="47"/>
  <c r="S195" i="47"/>
  <c r="S230" i="47"/>
  <c r="S266" i="47"/>
  <c r="T266" i="47"/>
  <c r="S133" i="47"/>
  <c r="T133" i="47"/>
  <c r="S28" i="47"/>
  <c r="T28" i="47"/>
  <c r="S49" i="47"/>
  <c r="T49" i="47"/>
  <c r="S98" i="47"/>
  <c r="T98" i="47"/>
  <c r="S147" i="47"/>
  <c r="T147" i="47"/>
  <c r="S196" i="47"/>
  <c r="T196" i="47"/>
  <c r="S231" i="47"/>
  <c r="T231" i="47"/>
  <c r="R231" i="47"/>
  <c r="R266" i="47"/>
  <c r="S217" i="47"/>
  <c r="T217" i="47"/>
  <c r="R217" i="47"/>
  <c r="S245" i="47"/>
  <c r="T245" i="47"/>
  <c r="R245" i="47"/>
  <c r="S42" i="47"/>
  <c r="T42" i="47"/>
  <c r="S91" i="47"/>
  <c r="T91" i="47"/>
  <c r="S140" i="47"/>
  <c r="T140" i="47"/>
  <c r="S189" i="47"/>
  <c r="T189" i="47"/>
  <c r="S223" i="47"/>
  <c r="S259" i="47"/>
  <c r="T259" i="47"/>
  <c r="R259" i="47"/>
  <c r="T10" i="47"/>
  <c r="T17" i="47"/>
  <c r="T24" i="47"/>
  <c r="T31" i="47"/>
  <c r="T38" i="47"/>
  <c r="T45" i="47"/>
  <c r="T52" i="47"/>
  <c r="T59" i="47"/>
  <c r="T66" i="47"/>
  <c r="T73" i="47"/>
  <c r="T80" i="47"/>
  <c r="T87" i="47"/>
  <c r="T94" i="47"/>
  <c r="T101" i="47"/>
  <c r="T108" i="47"/>
  <c r="T115" i="47"/>
  <c r="T122" i="47"/>
  <c r="T129" i="47"/>
  <c r="T136" i="47"/>
  <c r="T143" i="47"/>
  <c r="T150" i="47"/>
  <c r="T157" i="47"/>
  <c r="T164" i="47"/>
  <c r="T171" i="47"/>
  <c r="T178" i="47"/>
  <c r="T185" i="47"/>
  <c r="T192" i="47"/>
  <c r="T199" i="47"/>
  <c r="T206" i="47"/>
  <c r="T213" i="47"/>
  <c r="T220" i="47"/>
  <c r="T227" i="47"/>
  <c r="T234" i="47"/>
  <c r="T241" i="47"/>
  <c r="T248" i="47"/>
  <c r="T255" i="47"/>
  <c r="T262" i="47"/>
  <c r="T269" i="47"/>
  <c r="F19" i="23"/>
  <c r="O19" i="23"/>
  <c r="G19" i="23"/>
  <c r="L19" i="25"/>
  <c r="P19" i="23"/>
  <c r="C19" i="25"/>
  <c r="M19" i="25"/>
  <c r="E19" i="25" s="1"/>
  <c r="K19" i="23"/>
  <c r="O19" i="25"/>
  <c r="K19" i="25"/>
  <c r="L19" i="23"/>
  <c r="F19" i="25"/>
  <c r="C19" i="23"/>
  <c r="M19" i="23"/>
  <c r="E19" i="23" s="1"/>
  <c r="G19" i="25"/>
  <c r="R4" i="47"/>
  <c r="R8" i="47"/>
  <c r="R15" i="47"/>
  <c r="R22" i="47"/>
  <c r="R29" i="47"/>
  <c r="R43" i="47"/>
  <c r="R50" i="47"/>
  <c r="R64" i="47"/>
  <c r="R71" i="47"/>
  <c r="R78" i="47"/>
  <c r="R92" i="47"/>
  <c r="R99" i="47"/>
  <c r="R120" i="47"/>
  <c r="R127" i="47"/>
  <c r="R134" i="47"/>
  <c r="R141" i="47"/>
  <c r="R148" i="47"/>
  <c r="R155" i="47"/>
  <c r="R162" i="47"/>
  <c r="R169" i="47"/>
  <c r="R176" i="47"/>
  <c r="R183" i="47"/>
  <c r="R197" i="47"/>
  <c r="R204" i="47"/>
  <c r="R211" i="47"/>
  <c r="R218" i="47"/>
  <c r="R225" i="47"/>
  <c r="R232" i="47"/>
  <c r="R239" i="47"/>
  <c r="R246" i="47"/>
  <c r="R253" i="47"/>
  <c r="R260" i="47"/>
  <c r="R267" i="47"/>
  <c r="R274" i="47"/>
  <c r="R190" i="47"/>
  <c r="S4" i="47"/>
  <c r="S8" i="47"/>
  <c r="S15" i="47"/>
  <c r="S22" i="47"/>
  <c r="S29" i="47"/>
  <c r="S36" i="47"/>
  <c r="S43" i="47"/>
  <c r="S50" i="47"/>
  <c r="S57" i="47"/>
  <c r="S64" i="47"/>
  <c r="S71" i="47"/>
  <c r="S78" i="47"/>
  <c r="S85" i="47"/>
  <c r="S92" i="47"/>
  <c r="S99" i="47"/>
  <c r="S106" i="47"/>
  <c r="S113" i="47"/>
  <c r="S120" i="47"/>
  <c r="S127" i="47"/>
  <c r="S134" i="47"/>
  <c r="S141" i="47"/>
  <c r="S148" i="47"/>
  <c r="S155" i="47"/>
  <c r="S162" i="47"/>
  <c r="S169" i="47"/>
  <c r="S176" i="47"/>
  <c r="S183" i="47"/>
  <c r="S190" i="47"/>
  <c r="S197" i="47"/>
  <c r="S204" i="47"/>
  <c r="S211" i="47"/>
  <c r="S218" i="47"/>
  <c r="S225" i="47"/>
  <c r="S232" i="47"/>
  <c r="S239" i="47"/>
  <c r="S246" i="47"/>
  <c r="S253" i="47"/>
  <c r="S260" i="47"/>
  <c r="S267" i="47"/>
  <c r="S274" i="47"/>
  <c r="R85" i="47"/>
  <c r="R12" i="47"/>
  <c r="R19" i="47"/>
  <c r="R26" i="47"/>
  <c r="R33" i="47"/>
  <c r="T36" i="47"/>
  <c r="R40" i="47"/>
  <c r="R47" i="47"/>
  <c r="R54" i="47"/>
  <c r="T57" i="47"/>
  <c r="R61" i="47"/>
  <c r="R68" i="47"/>
  <c r="R75" i="47"/>
  <c r="R82" i="47"/>
  <c r="R89" i="47"/>
  <c r="R96" i="47"/>
  <c r="R103" i="47"/>
  <c r="T106" i="47"/>
  <c r="R110" i="47"/>
  <c r="T113" i="47"/>
  <c r="R117" i="47"/>
  <c r="R124" i="47"/>
  <c r="R131" i="47"/>
  <c r="R138" i="47"/>
  <c r="R145" i="47"/>
  <c r="R152" i="47"/>
  <c r="R159" i="47"/>
  <c r="R166" i="47"/>
  <c r="R173" i="47"/>
  <c r="R180" i="47"/>
  <c r="R187" i="47"/>
  <c r="R194" i="47"/>
  <c r="R201" i="47"/>
  <c r="R208" i="47"/>
  <c r="R215" i="47"/>
  <c r="R222" i="47"/>
  <c r="R229" i="47"/>
  <c r="R236" i="47"/>
  <c r="R243" i="47"/>
  <c r="R250" i="47"/>
  <c r="R257" i="47"/>
  <c r="R264" i="47"/>
  <c r="R271" i="47"/>
  <c r="S12" i="47"/>
  <c r="S19" i="47"/>
  <c r="S26" i="47"/>
  <c r="S33" i="47"/>
  <c r="S40" i="47"/>
  <c r="S47" i="47"/>
  <c r="S54" i="47"/>
  <c r="S61" i="47"/>
  <c r="S68" i="47"/>
  <c r="S75" i="47"/>
  <c r="S82" i="47"/>
  <c r="S89" i="47"/>
  <c r="S96" i="47"/>
  <c r="S103" i="47"/>
  <c r="S110" i="47"/>
  <c r="S117" i="47"/>
  <c r="S124" i="47"/>
  <c r="S131" i="47"/>
  <c r="S138" i="47"/>
  <c r="S145" i="47"/>
  <c r="S152" i="47"/>
  <c r="S159" i="47"/>
  <c r="S166" i="47"/>
  <c r="S173" i="47"/>
  <c r="S180" i="47"/>
  <c r="S187" i="47"/>
  <c r="S194" i="47"/>
  <c r="S201" i="47"/>
  <c r="S208" i="47"/>
  <c r="S215" i="47"/>
  <c r="S222" i="47"/>
  <c r="S229" i="47"/>
  <c r="S236" i="47"/>
  <c r="S243" i="47"/>
  <c r="S250" i="47"/>
  <c r="S257" i="47"/>
  <c r="S264" i="47"/>
  <c r="S271" i="47"/>
  <c r="R5" i="47"/>
  <c r="R9" i="47"/>
  <c r="R16" i="47"/>
  <c r="R23" i="47"/>
  <c r="R30" i="47"/>
  <c r="R37" i="47"/>
  <c r="R44" i="47"/>
  <c r="R51" i="47"/>
  <c r="R58" i="47"/>
  <c r="R65" i="47"/>
  <c r="R72" i="47"/>
  <c r="R79" i="47"/>
  <c r="R86" i="47"/>
  <c r="R93" i="47"/>
  <c r="R100" i="47"/>
  <c r="R107" i="47"/>
  <c r="R114" i="47"/>
  <c r="R121" i="47"/>
  <c r="R128" i="47"/>
  <c r="R135" i="47"/>
  <c r="R142" i="47"/>
  <c r="R149" i="47"/>
  <c r="R156" i="47"/>
  <c r="R163" i="47"/>
  <c r="R170" i="47"/>
  <c r="R177" i="47"/>
  <c r="R184" i="47"/>
  <c r="R191" i="47"/>
  <c r="R198" i="47"/>
  <c r="R205" i="47"/>
  <c r="R212" i="47"/>
  <c r="R219" i="47"/>
  <c r="R226" i="47"/>
  <c r="R233" i="47"/>
  <c r="R240" i="47"/>
  <c r="R247" i="47"/>
  <c r="R254" i="47"/>
  <c r="R261" i="47"/>
  <c r="R268" i="47"/>
  <c r="R275" i="47"/>
  <c r="S5" i="47"/>
  <c r="S9" i="47"/>
  <c r="S16" i="47"/>
  <c r="S23" i="47"/>
  <c r="S30" i="47"/>
  <c r="S37" i="47"/>
  <c r="S44" i="47"/>
  <c r="S51" i="47"/>
  <c r="S58" i="47"/>
  <c r="S65" i="47"/>
  <c r="S72" i="47"/>
  <c r="S79" i="47"/>
  <c r="S86" i="47"/>
  <c r="S93" i="47"/>
  <c r="S100" i="47"/>
  <c r="S107" i="47"/>
  <c r="S114" i="47"/>
  <c r="S121" i="47"/>
  <c r="S128" i="47"/>
  <c r="S135" i="47"/>
  <c r="S142" i="47"/>
  <c r="S149" i="47"/>
  <c r="S156" i="47"/>
  <c r="S163" i="47"/>
  <c r="S170" i="47"/>
  <c r="S177" i="47"/>
  <c r="S184" i="47"/>
  <c r="S191" i="47"/>
  <c r="S198" i="47"/>
  <c r="S205" i="47"/>
  <c r="S212" i="47"/>
  <c r="S219" i="47"/>
  <c r="S226" i="47"/>
  <c r="S233" i="47"/>
  <c r="S240" i="47"/>
  <c r="S247" i="47"/>
  <c r="S254" i="47"/>
  <c r="S261" i="47"/>
  <c r="S268" i="47"/>
  <c r="S275" i="47"/>
  <c r="R2" i="47"/>
  <c r="R13" i="47"/>
  <c r="R20" i="47"/>
  <c r="R27" i="47"/>
  <c r="R34" i="47"/>
  <c r="R41" i="47"/>
  <c r="R48" i="47"/>
  <c r="R55" i="47"/>
  <c r="R62" i="47"/>
  <c r="R69" i="47"/>
  <c r="R76" i="47"/>
  <c r="R83" i="47"/>
  <c r="R90" i="47"/>
  <c r="R97" i="47"/>
  <c r="R104" i="47"/>
  <c r="R111" i="47"/>
  <c r="R118" i="47"/>
  <c r="R125" i="47"/>
  <c r="R132" i="47"/>
  <c r="R139" i="47"/>
  <c r="R146" i="47"/>
  <c r="R153" i="47"/>
  <c r="R160" i="47"/>
  <c r="R167" i="47"/>
  <c r="R174" i="47"/>
  <c r="R181" i="47"/>
  <c r="R188" i="47"/>
  <c r="R195" i="47"/>
  <c r="R202" i="47"/>
  <c r="R209" i="47"/>
  <c r="R216" i="47"/>
  <c r="R223" i="47"/>
  <c r="R230" i="47"/>
  <c r="R237" i="47"/>
  <c r="R244" i="47"/>
  <c r="R251" i="47"/>
  <c r="R258" i="47"/>
  <c r="R265" i="47"/>
  <c r="R272" i="47"/>
  <c r="R6" i="47"/>
  <c r="R10" i="47"/>
  <c r="R17" i="47"/>
  <c r="R24" i="47"/>
  <c r="R31" i="47"/>
  <c r="R38" i="47"/>
  <c r="R45" i="47"/>
  <c r="R52" i="47"/>
  <c r="R59" i="47"/>
  <c r="R66" i="47"/>
  <c r="R73" i="47"/>
  <c r="R80" i="47"/>
  <c r="R87" i="47"/>
  <c r="R94" i="47"/>
  <c r="R101" i="47"/>
  <c r="R108" i="47"/>
  <c r="R115" i="47"/>
  <c r="R122" i="47"/>
  <c r="R129" i="47"/>
  <c r="R136" i="47"/>
  <c r="R143" i="47"/>
  <c r="R150" i="47"/>
  <c r="R157" i="47"/>
  <c r="R164" i="47"/>
  <c r="R171" i="47"/>
  <c r="R178" i="47"/>
  <c r="R185" i="47"/>
  <c r="R192" i="47"/>
  <c r="R199" i="47"/>
  <c r="R206" i="47"/>
  <c r="R213" i="47"/>
  <c r="R220" i="47"/>
  <c r="R227" i="47"/>
  <c r="R234" i="47"/>
  <c r="R241" i="47"/>
  <c r="R248" i="47"/>
  <c r="R255" i="47"/>
  <c r="R262" i="47"/>
  <c r="R269" i="47"/>
  <c r="P19" i="16"/>
  <c r="Q19" i="16"/>
  <c r="E19" i="16"/>
  <c r="K19" i="16"/>
  <c r="T275" i="46"/>
  <c r="S275" i="46"/>
  <c r="T274" i="46"/>
  <c r="S274" i="46"/>
  <c r="S273" i="46"/>
  <c r="T269" i="46"/>
  <c r="R273" i="46"/>
  <c r="T271" i="46"/>
  <c r="S271" i="46"/>
  <c r="R269" i="46"/>
  <c r="R272" i="46"/>
  <c r="S114" i="46"/>
  <c r="R214" i="46"/>
  <c r="T270" i="46"/>
  <c r="S270" i="46"/>
  <c r="T272" i="46"/>
  <c r="S163" i="46"/>
  <c r="T247" i="46"/>
  <c r="S91" i="46"/>
  <c r="T91" i="46"/>
  <c r="R186" i="46"/>
  <c r="S245" i="46"/>
  <c r="R32" i="46"/>
  <c r="T56" i="46"/>
  <c r="R178" i="46"/>
  <c r="S227" i="46"/>
  <c r="S58" i="46"/>
  <c r="T70" i="46"/>
  <c r="S93" i="46"/>
  <c r="T168" i="46"/>
  <c r="S217" i="46"/>
  <c r="T35" i="46"/>
  <c r="S133" i="46"/>
  <c r="R158" i="46"/>
  <c r="S194" i="46"/>
  <c r="R206" i="46"/>
  <c r="S229" i="46"/>
  <c r="S159" i="46"/>
  <c r="S196" i="46"/>
  <c r="R220" i="46"/>
  <c r="S73" i="46"/>
  <c r="S136" i="46"/>
  <c r="S220" i="46"/>
  <c r="S16" i="46"/>
  <c r="T126" i="46"/>
  <c r="R151" i="46"/>
  <c r="T245" i="46"/>
  <c r="R248" i="46"/>
  <c r="S49" i="46"/>
  <c r="S248" i="46"/>
  <c r="R241" i="46"/>
  <c r="S26" i="46"/>
  <c r="S37" i="46"/>
  <c r="S61" i="46"/>
  <c r="R73" i="46"/>
  <c r="S252" i="46"/>
  <c r="C18" i="23"/>
  <c r="M18" i="23"/>
  <c r="E18" i="23" s="1"/>
  <c r="O18" i="23"/>
  <c r="K18" i="25"/>
  <c r="F18" i="23"/>
  <c r="P18" i="23"/>
  <c r="G18" i="23"/>
  <c r="C18" i="25"/>
  <c r="M18" i="25"/>
  <c r="E18" i="25" s="1"/>
  <c r="O18" i="25"/>
  <c r="L18" i="25"/>
  <c r="K18" i="23"/>
  <c r="F18" i="25"/>
  <c r="P18" i="25"/>
  <c r="L18" i="23"/>
  <c r="G18" i="25"/>
  <c r="S25" i="46"/>
  <c r="S35" i="46"/>
  <c r="T63" i="46"/>
  <c r="S82" i="46"/>
  <c r="T119" i="46"/>
  <c r="S149" i="46"/>
  <c r="S166" i="46"/>
  <c r="S175" i="46"/>
  <c r="S184" i="46"/>
  <c r="S247" i="46"/>
  <c r="S100" i="46"/>
  <c r="S112" i="46"/>
  <c r="S140" i="46"/>
  <c r="R150" i="46"/>
  <c r="S212" i="46"/>
  <c r="S240" i="46"/>
  <c r="S65" i="46"/>
  <c r="T84" i="46"/>
  <c r="T140" i="46"/>
  <c r="S150" i="46"/>
  <c r="R10" i="46"/>
  <c r="S19" i="46"/>
  <c r="R59" i="46"/>
  <c r="S86" i="46"/>
  <c r="S124" i="46"/>
  <c r="S151" i="46"/>
  <c r="S161" i="46"/>
  <c r="S170" i="46"/>
  <c r="R179" i="46"/>
  <c r="S233" i="46"/>
  <c r="S10" i="46"/>
  <c r="S68" i="46"/>
  <c r="S179" i="46"/>
  <c r="S189" i="46"/>
  <c r="S207" i="46"/>
  <c r="T233" i="46"/>
  <c r="S243" i="46"/>
  <c r="S250" i="46"/>
  <c r="S40" i="46"/>
  <c r="R87" i="46"/>
  <c r="S115" i="46"/>
  <c r="R171" i="46"/>
  <c r="T189" i="46"/>
  <c r="R199" i="46"/>
  <c r="S30" i="46"/>
  <c r="S59" i="46"/>
  <c r="S77" i="46"/>
  <c r="R115" i="46"/>
  <c r="S135" i="46"/>
  <c r="T161" i="46"/>
  <c r="S215" i="46"/>
  <c r="R52" i="46"/>
  <c r="S87" i="46"/>
  <c r="S96" i="46"/>
  <c r="S126" i="46"/>
  <c r="R136" i="46"/>
  <c r="S171" i="46"/>
  <c r="S180" i="46"/>
  <c r="S199" i="46"/>
  <c r="S208" i="46"/>
  <c r="T3" i="46"/>
  <c r="S23" i="46"/>
  <c r="R80" i="46"/>
  <c r="R108" i="46"/>
  <c r="S117" i="46"/>
  <c r="S147" i="46"/>
  <c r="S191" i="46"/>
  <c r="R200" i="46"/>
  <c r="S14" i="46"/>
  <c r="S54" i="46"/>
  <c r="S89" i="46"/>
  <c r="S98" i="46"/>
  <c r="S200" i="46"/>
  <c r="S210" i="46"/>
  <c r="R228" i="46"/>
  <c r="T14" i="46"/>
  <c r="S44" i="46"/>
  <c r="S63" i="46"/>
  <c r="S72" i="46"/>
  <c r="T98" i="46"/>
  <c r="S138" i="46"/>
  <c r="R157" i="46"/>
  <c r="T210" i="46"/>
  <c r="S219" i="46"/>
  <c r="S228" i="46"/>
  <c r="S238" i="46"/>
  <c r="K18" i="16"/>
  <c r="E18" i="16"/>
  <c r="P18" i="16"/>
  <c r="Q18" i="16"/>
  <c r="S51" i="46"/>
  <c r="R66" i="46"/>
  <c r="S79" i="46"/>
  <c r="R94" i="46"/>
  <c r="R101" i="46"/>
  <c r="S108" i="46"/>
  <c r="S123" i="46"/>
  <c r="R130" i="46"/>
  <c r="R144" i="46"/>
  <c r="S157" i="46"/>
  <c r="R164" i="46"/>
  <c r="S177" i="46"/>
  <c r="T196" i="46"/>
  <c r="S203" i="46"/>
  <c r="S222" i="46"/>
  <c r="R235" i="46"/>
  <c r="S241" i="46"/>
  <c r="S254" i="46"/>
  <c r="S66" i="46"/>
  <c r="S94" i="46"/>
  <c r="S101" i="46"/>
  <c r="S130" i="46"/>
  <c r="S144" i="46"/>
  <c r="S164" i="46"/>
  <c r="T203" i="46"/>
  <c r="S235" i="46"/>
  <c r="T254" i="46"/>
  <c r="R242" i="46"/>
  <c r="T261" i="46"/>
  <c r="S9" i="46"/>
  <c r="R24" i="46"/>
  <c r="R31" i="46"/>
  <c r="R45" i="46"/>
  <c r="S52" i="46"/>
  <c r="R67" i="46"/>
  <c r="S80" i="46"/>
  <c r="R95" i="46"/>
  <c r="S110" i="46"/>
  <c r="S131" i="46"/>
  <c r="S145" i="46"/>
  <c r="S158" i="46"/>
  <c r="R165" i="46"/>
  <c r="S178" i="46"/>
  <c r="R185" i="46"/>
  <c r="S198" i="46"/>
  <c r="T217" i="46"/>
  <c r="S224" i="46"/>
  <c r="S236" i="46"/>
  <c r="S242" i="46"/>
  <c r="R255" i="46"/>
  <c r="R17" i="46"/>
  <c r="S24" i="46"/>
  <c r="S31" i="46"/>
  <c r="R38" i="46"/>
  <c r="S45" i="46"/>
  <c r="S67" i="46"/>
  <c r="R74" i="46"/>
  <c r="S103" i="46"/>
  <c r="S152" i="46"/>
  <c r="S165" i="46"/>
  <c r="R172" i="46"/>
  <c r="S185" i="46"/>
  <c r="R192" i="46"/>
  <c r="S205" i="46"/>
  <c r="T224" i="46"/>
  <c r="S231" i="46"/>
  <c r="R249" i="46"/>
  <c r="S255" i="46"/>
  <c r="R262" i="46"/>
  <c r="S3" i="46"/>
  <c r="S17" i="46"/>
  <c r="S38" i="46"/>
  <c r="S74" i="46"/>
  <c r="S119" i="46"/>
  <c r="S172" i="46"/>
  <c r="S192" i="46"/>
  <c r="T231" i="46"/>
  <c r="S249" i="46"/>
  <c r="R256" i="46"/>
  <c r="R263" i="46"/>
  <c r="S32" i="46"/>
  <c r="S47" i="46"/>
  <c r="S75" i="46"/>
  <c r="S105" i="46"/>
  <c r="T112" i="46"/>
  <c r="T133" i="46"/>
  <c r="T147" i="46"/>
  <c r="S154" i="46"/>
  <c r="S173" i="46"/>
  <c r="S186" i="46"/>
  <c r="R193" i="46"/>
  <c r="S206" i="46"/>
  <c r="R213" i="46"/>
  <c r="S226" i="46"/>
  <c r="T238" i="46"/>
  <c r="S256" i="46"/>
  <c r="T105" i="46"/>
  <c r="T154" i="46"/>
  <c r="S193" i="46"/>
  <c r="S213" i="46"/>
  <c r="S5" i="46"/>
  <c r="S12" i="46"/>
  <c r="S33" i="46"/>
  <c r="S56" i="46"/>
  <c r="S70" i="46"/>
  <c r="S84" i="46"/>
  <c r="S121" i="46"/>
  <c r="S128" i="46"/>
  <c r="S142" i="46"/>
  <c r="S168" i="46"/>
  <c r="S187" i="46"/>
  <c r="R207" i="46"/>
  <c r="R227" i="46"/>
  <c r="S257" i="46"/>
  <c r="R6" i="46"/>
  <c r="S21" i="46"/>
  <c r="S28" i="46"/>
  <c r="S42" i="46"/>
  <c r="T49" i="46"/>
  <c r="T77" i="46"/>
  <c r="S107" i="46"/>
  <c r="R122" i="46"/>
  <c r="R129" i="46"/>
  <c r="R143" i="46"/>
  <c r="S156" i="46"/>
  <c r="T175" i="46"/>
  <c r="S182" i="46"/>
  <c r="S201" i="46"/>
  <c r="S214" i="46"/>
  <c r="R221" i="46"/>
  <c r="R234" i="46"/>
  <c r="T240" i="46"/>
  <c r="T252" i="46"/>
  <c r="S6" i="46"/>
  <c r="T21" i="46"/>
  <c r="T28" i="46"/>
  <c r="T42" i="46"/>
  <c r="S122" i="46"/>
  <c r="S129" i="46"/>
  <c r="S143" i="46"/>
  <c r="T182" i="46"/>
  <c r="S221" i="46"/>
  <c r="S234" i="46"/>
  <c r="S259" i="46"/>
  <c r="T259" i="46"/>
  <c r="R104" i="46"/>
  <c r="T104" i="46"/>
  <c r="S104" i="46"/>
  <c r="R202" i="46"/>
  <c r="T202" i="46"/>
  <c r="S202" i="46"/>
  <c r="R111" i="46"/>
  <c r="T111" i="46"/>
  <c r="S111" i="46"/>
  <c r="R137" i="46"/>
  <c r="R209" i="46"/>
  <c r="T209" i="46"/>
  <c r="S209" i="46"/>
  <c r="R20" i="46"/>
  <c r="T20" i="46"/>
  <c r="S20" i="46"/>
  <c r="S39" i="46"/>
  <c r="R46" i="46"/>
  <c r="T92" i="46"/>
  <c r="S92" i="46"/>
  <c r="R92" i="46"/>
  <c r="S137" i="46"/>
  <c r="T190" i="46"/>
  <c r="S190" i="46"/>
  <c r="R190" i="46"/>
  <c r="R27" i="46"/>
  <c r="T27" i="46"/>
  <c r="S27" i="46"/>
  <c r="S46" i="46"/>
  <c r="R53" i="46"/>
  <c r="R125" i="46"/>
  <c r="T125" i="46"/>
  <c r="S125" i="46"/>
  <c r="T197" i="46"/>
  <c r="S197" i="46"/>
  <c r="R197" i="46"/>
  <c r="T8" i="46"/>
  <c r="S8" i="46"/>
  <c r="R8" i="46"/>
  <c r="R34" i="46"/>
  <c r="T34" i="46"/>
  <c r="S34" i="46"/>
  <c r="S53" i="46"/>
  <c r="R60" i="46"/>
  <c r="T106" i="46"/>
  <c r="S106" i="46"/>
  <c r="R106" i="46"/>
  <c r="R132" i="46"/>
  <c r="T132" i="46"/>
  <c r="S132" i="46"/>
  <c r="T204" i="46"/>
  <c r="S204" i="46"/>
  <c r="R204" i="46"/>
  <c r="R230" i="46"/>
  <c r="T230" i="46"/>
  <c r="S230" i="46"/>
  <c r="T78" i="46"/>
  <c r="S78" i="46"/>
  <c r="R78" i="46"/>
  <c r="T176" i="46"/>
  <c r="S176" i="46"/>
  <c r="R176" i="46"/>
  <c r="T253" i="46"/>
  <c r="S253" i="46"/>
  <c r="R253" i="46"/>
  <c r="R13" i="46"/>
  <c r="T13" i="46"/>
  <c r="S13" i="46"/>
  <c r="R39" i="46"/>
  <c r="T85" i="46"/>
  <c r="S85" i="46"/>
  <c r="R85" i="46"/>
  <c r="T183" i="46"/>
  <c r="S183" i="46"/>
  <c r="R183" i="46"/>
  <c r="R118" i="46"/>
  <c r="T118" i="46"/>
  <c r="S118" i="46"/>
  <c r="R216" i="46"/>
  <c r="T216" i="46"/>
  <c r="S216" i="46"/>
  <c r="T99" i="46"/>
  <c r="S99" i="46"/>
  <c r="R99" i="46"/>
  <c r="R223" i="46"/>
  <c r="T223" i="46"/>
  <c r="S223" i="46"/>
  <c r="T15" i="46"/>
  <c r="S15" i="46"/>
  <c r="R15" i="46"/>
  <c r="R41" i="46"/>
  <c r="T41" i="46"/>
  <c r="S41" i="46"/>
  <c r="S60" i="46"/>
  <c r="T113" i="46"/>
  <c r="S113" i="46"/>
  <c r="R113" i="46"/>
  <c r="R139" i="46"/>
  <c r="T139" i="46"/>
  <c r="S139" i="46"/>
  <c r="T211" i="46"/>
  <c r="S211" i="46"/>
  <c r="R211" i="46"/>
  <c r="R2" i="46"/>
  <c r="T2" i="46"/>
  <c r="S2" i="46"/>
  <c r="T22" i="46"/>
  <c r="S22" i="46"/>
  <c r="R22" i="46"/>
  <c r="R48" i="46"/>
  <c r="T48" i="46"/>
  <c r="S48" i="46"/>
  <c r="T120" i="46"/>
  <c r="S120" i="46"/>
  <c r="R120" i="46"/>
  <c r="R146" i="46"/>
  <c r="T146" i="46"/>
  <c r="S146" i="46"/>
  <c r="T218" i="46"/>
  <c r="S218" i="46"/>
  <c r="R218" i="46"/>
  <c r="R237" i="46"/>
  <c r="T237" i="46"/>
  <c r="S237" i="46"/>
  <c r="T29" i="46"/>
  <c r="S29" i="46"/>
  <c r="R29" i="46"/>
  <c r="R55" i="46"/>
  <c r="T55" i="46"/>
  <c r="S55" i="46"/>
  <c r="R81" i="46"/>
  <c r="T127" i="46"/>
  <c r="S127" i="46"/>
  <c r="R127" i="46"/>
  <c r="R153" i="46"/>
  <c r="T153" i="46"/>
  <c r="S153" i="46"/>
  <c r="T225" i="46"/>
  <c r="S225" i="46"/>
  <c r="R225" i="46"/>
  <c r="T36" i="46"/>
  <c r="S36" i="46"/>
  <c r="R36" i="46"/>
  <c r="R62" i="46"/>
  <c r="T62" i="46"/>
  <c r="S62" i="46"/>
  <c r="S81" i="46"/>
  <c r="R88" i="46"/>
  <c r="T134" i="46"/>
  <c r="S134" i="46"/>
  <c r="R134" i="46"/>
  <c r="R160" i="46"/>
  <c r="T160" i="46"/>
  <c r="S160" i="46"/>
  <c r="T232" i="46"/>
  <c r="S232" i="46"/>
  <c r="R232" i="46"/>
  <c r="R244" i="46"/>
  <c r="T244" i="46"/>
  <c r="S244" i="46"/>
  <c r="T43" i="46"/>
  <c r="S43" i="46"/>
  <c r="R43" i="46"/>
  <c r="R69" i="46"/>
  <c r="T69" i="46"/>
  <c r="S69" i="46"/>
  <c r="S88" i="46"/>
  <c r="T141" i="46"/>
  <c r="S141" i="46"/>
  <c r="R141" i="46"/>
  <c r="R167" i="46"/>
  <c r="T167" i="46"/>
  <c r="S167" i="46"/>
  <c r="T4" i="46"/>
  <c r="S4" i="46"/>
  <c r="R4" i="46"/>
  <c r="T50" i="46"/>
  <c r="S50" i="46"/>
  <c r="R50" i="46"/>
  <c r="R76" i="46"/>
  <c r="T76" i="46"/>
  <c r="S76" i="46"/>
  <c r="S95" i="46"/>
  <c r="R102" i="46"/>
  <c r="T148" i="46"/>
  <c r="S148" i="46"/>
  <c r="R148" i="46"/>
  <c r="R174" i="46"/>
  <c r="T174" i="46"/>
  <c r="S174" i="46"/>
  <c r="T239" i="46"/>
  <c r="S239" i="46"/>
  <c r="R239" i="46"/>
  <c r="R11" i="46"/>
  <c r="T57" i="46"/>
  <c r="S57" i="46"/>
  <c r="R57" i="46"/>
  <c r="R83" i="46"/>
  <c r="T83" i="46"/>
  <c r="S83" i="46"/>
  <c r="S102" i="46"/>
  <c r="R109" i="46"/>
  <c r="T155" i="46"/>
  <c r="S155" i="46"/>
  <c r="R155" i="46"/>
  <c r="R181" i="46"/>
  <c r="T181" i="46"/>
  <c r="S181" i="46"/>
  <c r="S11" i="46"/>
  <c r="R18" i="46"/>
  <c r="T64" i="46"/>
  <c r="S64" i="46"/>
  <c r="R64" i="46"/>
  <c r="R90" i="46"/>
  <c r="T90" i="46"/>
  <c r="S90" i="46"/>
  <c r="S109" i="46"/>
  <c r="R116" i="46"/>
  <c r="T162" i="46"/>
  <c r="S162" i="46"/>
  <c r="R162" i="46"/>
  <c r="R188" i="46"/>
  <c r="T188" i="46"/>
  <c r="S188" i="46"/>
  <c r="T246" i="46"/>
  <c r="S246" i="46"/>
  <c r="R246" i="46"/>
  <c r="S18" i="46"/>
  <c r="R25" i="46"/>
  <c r="T71" i="46"/>
  <c r="S71" i="46"/>
  <c r="R71" i="46"/>
  <c r="R97" i="46"/>
  <c r="T97" i="46"/>
  <c r="S97" i="46"/>
  <c r="S116" i="46"/>
  <c r="R123" i="46"/>
  <c r="T169" i="46"/>
  <c r="S169" i="46"/>
  <c r="R169" i="46"/>
  <c r="R195" i="46"/>
  <c r="T195" i="46"/>
  <c r="S195" i="46"/>
  <c r="S251" i="46"/>
  <c r="S258" i="46"/>
  <c r="R267" i="46"/>
  <c r="T251" i="46"/>
  <c r="T258" i="46"/>
  <c r="S262" i="46"/>
  <c r="T266" i="46"/>
  <c r="S266" i="46"/>
  <c r="S263" i="46"/>
  <c r="T265" i="46"/>
  <c r="R260" i="46"/>
  <c r="S265" i="46"/>
  <c r="S260" i="46"/>
  <c r="T268" i="46"/>
  <c r="R12" i="46"/>
  <c r="R19" i="46"/>
  <c r="R26" i="46"/>
  <c r="R33" i="46"/>
  <c r="R40" i="46"/>
  <c r="R47" i="46"/>
  <c r="R54" i="46"/>
  <c r="R61" i="46"/>
  <c r="R68" i="46"/>
  <c r="R75" i="46"/>
  <c r="R82" i="46"/>
  <c r="R89" i="46"/>
  <c r="R96" i="46"/>
  <c r="R103" i="46"/>
  <c r="R110" i="46"/>
  <c r="R117" i="46"/>
  <c r="R124" i="46"/>
  <c r="R131" i="46"/>
  <c r="R138" i="46"/>
  <c r="R145" i="46"/>
  <c r="R152" i="46"/>
  <c r="R159" i="46"/>
  <c r="R166" i="46"/>
  <c r="R173" i="46"/>
  <c r="R180" i="46"/>
  <c r="R187" i="46"/>
  <c r="R194" i="46"/>
  <c r="R201" i="46"/>
  <c r="R208" i="46"/>
  <c r="R215" i="46"/>
  <c r="R222" i="46"/>
  <c r="R229" i="46"/>
  <c r="R236" i="46"/>
  <c r="R243" i="46"/>
  <c r="R250" i="46"/>
  <c r="R257" i="46"/>
  <c r="S268" i="46"/>
  <c r="T264" i="46"/>
  <c r="R5" i="46"/>
  <c r="R9" i="46"/>
  <c r="R16" i="46"/>
  <c r="R23" i="46"/>
  <c r="R30" i="46"/>
  <c r="R37" i="46"/>
  <c r="R44" i="46"/>
  <c r="R51" i="46"/>
  <c r="R58" i="46"/>
  <c r="R65" i="46"/>
  <c r="R72" i="46"/>
  <c r="R79" i="46"/>
  <c r="R86" i="46"/>
  <c r="R93" i="46"/>
  <c r="R100" i="46"/>
  <c r="R107" i="46"/>
  <c r="R114" i="46"/>
  <c r="R121" i="46"/>
  <c r="R128" i="46"/>
  <c r="R135" i="46"/>
  <c r="R142" i="46"/>
  <c r="R149" i="46"/>
  <c r="R156" i="46"/>
  <c r="R163" i="46"/>
  <c r="R170" i="46"/>
  <c r="R177" i="46"/>
  <c r="R184" i="46"/>
  <c r="R191" i="46"/>
  <c r="R198" i="46"/>
  <c r="R205" i="46"/>
  <c r="R212" i="46"/>
  <c r="R219" i="46"/>
  <c r="R226" i="46"/>
  <c r="R261" i="46"/>
  <c r="S264" i="46"/>
  <c r="T267" i="46"/>
  <c r="T263" i="45"/>
  <c r="S263" i="45"/>
  <c r="S262" i="45"/>
  <c r="R261" i="45"/>
  <c r="T260" i="45"/>
  <c r="S260" i="45"/>
  <c r="T259" i="45"/>
  <c r="S259" i="45"/>
  <c r="T262" i="45"/>
  <c r="T258" i="45"/>
  <c r="S258" i="45"/>
  <c r="T261" i="45"/>
  <c r="K15" i="25"/>
  <c r="L16" i="25"/>
  <c r="K16" i="25"/>
  <c r="P15" i="25"/>
  <c r="P16" i="25"/>
  <c r="M15" i="25"/>
  <c r="E15" i="25" s="1"/>
  <c r="M16" i="25"/>
  <c r="E16" i="25" s="1"/>
  <c r="O17" i="25"/>
  <c r="M17" i="25"/>
  <c r="E17" i="25" s="1"/>
  <c r="L17" i="25"/>
  <c r="K17" i="25"/>
  <c r="O15" i="25"/>
  <c r="O16" i="25"/>
  <c r="L15" i="25"/>
  <c r="P17" i="25"/>
  <c r="C17" i="25"/>
  <c r="G17" i="25"/>
  <c r="F17" i="25"/>
  <c r="S162" i="45"/>
  <c r="T53" i="45"/>
  <c r="S124" i="45"/>
  <c r="S106" i="45"/>
  <c r="L17" i="23"/>
  <c r="C17" i="23"/>
  <c r="O17" i="23"/>
  <c r="M17" i="23"/>
  <c r="E17" i="23" s="1"/>
  <c r="P17" i="23"/>
  <c r="G17" i="23"/>
  <c r="F17" i="23"/>
  <c r="K17" i="23"/>
  <c r="S181" i="45"/>
  <c r="S64" i="45"/>
  <c r="T144" i="45"/>
  <c r="S96" i="45"/>
  <c r="R162" i="45"/>
  <c r="T249" i="45"/>
  <c r="S29" i="45"/>
  <c r="S90" i="45"/>
  <c r="S103" i="45"/>
  <c r="T67" i="45"/>
  <c r="S251" i="45"/>
  <c r="S19" i="45"/>
  <c r="S202" i="45"/>
  <c r="S76" i="45"/>
  <c r="S55" i="45"/>
  <c r="S153" i="45"/>
  <c r="S174" i="45"/>
  <c r="S201" i="45"/>
  <c r="S120" i="45"/>
  <c r="S229" i="45"/>
  <c r="S211" i="45"/>
  <c r="S188" i="45"/>
  <c r="R211" i="45"/>
  <c r="T11" i="45"/>
  <c r="S218" i="45"/>
  <c r="T151" i="45"/>
  <c r="T123" i="45"/>
  <c r="T172" i="45"/>
  <c r="T39" i="45"/>
  <c r="R64" i="45"/>
  <c r="S75" i="45"/>
  <c r="S145" i="45"/>
  <c r="S155" i="45"/>
  <c r="T193" i="45"/>
  <c r="R4" i="45"/>
  <c r="S41" i="45"/>
  <c r="S125" i="45"/>
  <c r="S173" i="45"/>
  <c r="S221" i="45"/>
  <c r="S242" i="45"/>
  <c r="T250" i="45"/>
  <c r="S4" i="45"/>
  <c r="S13" i="45"/>
  <c r="S61" i="45"/>
  <c r="S69" i="45"/>
  <c r="T109" i="45"/>
  <c r="S117" i="45"/>
  <c r="T137" i="45"/>
  <c r="T165" i="45"/>
  <c r="S194" i="45"/>
  <c r="S204" i="45"/>
  <c r="T242" i="45"/>
  <c r="S33" i="45"/>
  <c r="S43" i="45"/>
  <c r="S62" i="45"/>
  <c r="S110" i="45"/>
  <c r="S118" i="45"/>
  <c r="T158" i="45"/>
  <c r="S166" i="45"/>
  <c r="T186" i="45"/>
  <c r="T214" i="45"/>
  <c r="S243" i="45"/>
  <c r="S12" i="45"/>
  <c r="S20" i="45"/>
  <c r="T60" i="45"/>
  <c r="S68" i="45"/>
  <c r="T88" i="45"/>
  <c r="T116" i="45"/>
  <c r="S230" i="45"/>
  <c r="R15" i="45"/>
  <c r="S54" i="45"/>
  <c r="S71" i="45"/>
  <c r="T102" i="45"/>
  <c r="S139" i="45"/>
  <c r="S15" i="45"/>
  <c r="T25" i="45"/>
  <c r="S34" i="45"/>
  <c r="S82" i="45"/>
  <c r="S92" i="45"/>
  <c r="S111" i="45"/>
  <c r="S159" i="45"/>
  <c r="S167" i="45"/>
  <c r="T207" i="45"/>
  <c r="S215" i="45"/>
  <c r="R225" i="45"/>
  <c r="S8" i="45"/>
  <c r="S26" i="45"/>
  <c r="T46" i="45"/>
  <c r="S83" i="45"/>
  <c r="S131" i="45"/>
  <c r="S141" i="45"/>
  <c r="S160" i="45"/>
  <c r="S208" i="45"/>
  <c r="S216" i="45"/>
  <c r="R246" i="45"/>
  <c r="T74" i="45"/>
  <c r="S104" i="45"/>
  <c r="R113" i="45"/>
  <c r="S152" i="45"/>
  <c r="S169" i="45"/>
  <c r="T200" i="45"/>
  <c r="S246" i="45"/>
  <c r="T18" i="45"/>
  <c r="S27" i="45"/>
  <c r="S47" i="45"/>
  <c r="S57" i="45"/>
  <c r="T95" i="45"/>
  <c r="S113" i="45"/>
  <c r="S132" i="45"/>
  <c r="S180" i="45"/>
  <c r="S190" i="45"/>
  <c r="S209" i="45"/>
  <c r="T228" i="45"/>
  <c r="R239" i="45"/>
  <c r="S239" i="45"/>
  <c r="C16" i="25"/>
  <c r="F16" i="25"/>
  <c r="G16" i="25"/>
  <c r="T32" i="45"/>
  <c r="S40" i="45"/>
  <c r="S48" i="45"/>
  <c r="T81" i="45"/>
  <c r="S89" i="45"/>
  <c r="S97" i="45"/>
  <c r="T130" i="45"/>
  <c r="S138" i="45"/>
  <c r="S146" i="45"/>
  <c r="T179" i="45"/>
  <c r="S187" i="45"/>
  <c r="S195" i="45"/>
  <c r="S235" i="45"/>
  <c r="R8" i="45"/>
  <c r="R57" i="45"/>
  <c r="R106" i="45"/>
  <c r="R155" i="45"/>
  <c r="R204" i="45"/>
  <c r="S228" i="45"/>
  <c r="T235" i="45"/>
  <c r="S250" i="45"/>
  <c r="R50" i="45"/>
  <c r="R99" i="45"/>
  <c r="R148" i="45"/>
  <c r="R197" i="45"/>
  <c r="T221" i="45"/>
  <c r="S236" i="45"/>
  <c r="T243" i="45"/>
  <c r="S50" i="45"/>
  <c r="S99" i="45"/>
  <c r="S148" i="45"/>
  <c r="S197" i="45"/>
  <c r="S2" i="45"/>
  <c r="R43" i="45"/>
  <c r="R92" i="45"/>
  <c r="R141" i="45"/>
  <c r="R190" i="45"/>
  <c r="S222" i="45"/>
  <c r="S237" i="45"/>
  <c r="S244" i="45"/>
  <c r="R36" i="45"/>
  <c r="R85" i="45"/>
  <c r="R134" i="45"/>
  <c r="R183" i="45"/>
  <c r="S223" i="45"/>
  <c r="R253" i="45"/>
  <c r="S36" i="45"/>
  <c r="S85" i="45"/>
  <c r="S134" i="45"/>
  <c r="S183" i="45"/>
  <c r="R29" i="45"/>
  <c r="R78" i="45"/>
  <c r="R127" i="45"/>
  <c r="R176" i="45"/>
  <c r="R232" i="45"/>
  <c r="S78" i="45"/>
  <c r="S127" i="45"/>
  <c r="S176" i="45"/>
  <c r="S232" i="45"/>
  <c r="R22" i="45"/>
  <c r="R71" i="45"/>
  <c r="R120" i="45"/>
  <c r="R169" i="45"/>
  <c r="R218" i="45"/>
  <c r="S225" i="45"/>
  <c r="S22" i="45"/>
  <c r="P17" i="16"/>
  <c r="E17" i="16"/>
  <c r="K17" i="16"/>
  <c r="Q17" i="16"/>
  <c r="T2" i="45"/>
  <c r="R6" i="45"/>
  <c r="R10" i="45"/>
  <c r="T13" i="45"/>
  <c r="R17" i="45"/>
  <c r="T20" i="45"/>
  <c r="R24" i="45"/>
  <c r="T27" i="45"/>
  <c r="R31" i="45"/>
  <c r="T34" i="45"/>
  <c r="R38" i="45"/>
  <c r="T41" i="45"/>
  <c r="R45" i="45"/>
  <c r="T48" i="45"/>
  <c r="R52" i="45"/>
  <c r="T55" i="45"/>
  <c r="R59" i="45"/>
  <c r="T62" i="45"/>
  <c r="R66" i="45"/>
  <c r="T69" i="45"/>
  <c r="R73" i="45"/>
  <c r="T76" i="45"/>
  <c r="R80" i="45"/>
  <c r="T83" i="45"/>
  <c r="R87" i="45"/>
  <c r="T90" i="45"/>
  <c r="R94" i="45"/>
  <c r="T97" i="45"/>
  <c r="R101" i="45"/>
  <c r="T104" i="45"/>
  <c r="R108" i="45"/>
  <c r="T111" i="45"/>
  <c r="R115" i="45"/>
  <c r="T118" i="45"/>
  <c r="R122" i="45"/>
  <c r="T125" i="45"/>
  <c r="R129" i="45"/>
  <c r="T132" i="45"/>
  <c r="R136" i="45"/>
  <c r="T139" i="45"/>
  <c r="R143" i="45"/>
  <c r="T146" i="45"/>
  <c r="R150" i="45"/>
  <c r="T153" i="45"/>
  <c r="R157" i="45"/>
  <c r="T160" i="45"/>
  <c r="R164" i="45"/>
  <c r="T167" i="45"/>
  <c r="R171" i="45"/>
  <c r="T174" i="45"/>
  <c r="R178" i="45"/>
  <c r="T181" i="45"/>
  <c r="R185" i="45"/>
  <c r="T188" i="45"/>
  <c r="R192" i="45"/>
  <c r="T195" i="45"/>
  <c r="R199" i="45"/>
  <c r="T202" i="45"/>
  <c r="R206" i="45"/>
  <c r="T209" i="45"/>
  <c r="R213" i="45"/>
  <c r="T216" i="45"/>
  <c r="R220" i="45"/>
  <c r="T223" i="45"/>
  <c r="R227" i="45"/>
  <c r="T230" i="45"/>
  <c r="R234" i="45"/>
  <c r="T237" i="45"/>
  <c r="R241" i="45"/>
  <c r="T244" i="45"/>
  <c r="R248" i="45"/>
  <c r="T251" i="45"/>
  <c r="R255" i="45"/>
  <c r="S6" i="45"/>
  <c r="S10" i="45"/>
  <c r="S17" i="45"/>
  <c r="S24" i="45"/>
  <c r="S31" i="45"/>
  <c r="S38" i="45"/>
  <c r="S45" i="45"/>
  <c r="S52" i="45"/>
  <c r="S59" i="45"/>
  <c r="S66" i="45"/>
  <c r="S73" i="45"/>
  <c r="S80" i="45"/>
  <c r="S87" i="45"/>
  <c r="S94" i="45"/>
  <c r="S101" i="45"/>
  <c r="S108" i="45"/>
  <c r="S115" i="45"/>
  <c r="S122" i="45"/>
  <c r="S129" i="45"/>
  <c r="S136" i="45"/>
  <c r="S143" i="45"/>
  <c r="S150" i="45"/>
  <c r="S157" i="45"/>
  <c r="S164" i="45"/>
  <c r="S171" i="45"/>
  <c r="S178" i="45"/>
  <c r="S185" i="45"/>
  <c r="S192" i="45"/>
  <c r="S199" i="45"/>
  <c r="S206" i="45"/>
  <c r="S213" i="45"/>
  <c r="S220" i="45"/>
  <c r="S227" i="45"/>
  <c r="S234" i="45"/>
  <c r="S241" i="45"/>
  <c r="S248" i="45"/>
  <c r="S255" i="45"/>
  <c r="R3" i="45"/>
  <c r="R14" i="45"/>
  <c r="R21" i="45"/>
  <c r="R28" i="45"/>
  <c r="R35" i="45"/>
  <c r="R42" i="45"/>
  <c r="R49" i="45"/>
  <c r="R56" i="45"/>
  <c r="R63" i="45"/>
  <c r="R70" i="45"/>
  <c r="R77" i="45"/>
  <c r="R84" i="45"/>
  <c r="R91" i="45"/>
  <c r="R98" i="45"/>
  <c r="R105" i="45"/>
  <c r="R112" i="45"/>
  <c r="R119" i="45"/>
  <c r="R126" i="45"/>
  <c r="R133" i="45"/>
  <c r="R140" i="45"/>
  <c r="R147" i="45"/>
  <c r="R154" i="45"/>
  <c r="R161" i="45"/>
  <c r="R168" i="45"/>
  <c r="R175" i="45"/>
  <c r="R182" i="45"/>
  <c r="R189" i="45"/>
  <c r="R196" i="45"/>
  <c r="R203" i="45"/>
  <c r="R210" i="45"/>
  <c r="R217" i="45"/>
  <c r="R224" i="45"/>
  <c r="R231" i="45"/>
  <c r="R238" i="45"/>
  <c r="R245" i="45"/>
  <c r="R252" i="45"/>
  <c r="S3" i="45"/>
  <c r="S14" i="45"/>
  <c r="S21" i="45"/>
  <c r="S28" i="45"/>
  <c r="S35" i="45"/>
  <c r="S42" i="45"/>
  <c r="S49" i="45"/>
  <c r="S56" i="45"/>
  <c r="S63" i="45"/>
  <c r="S70" i="45"/>
  <c r="S77" i="45"/>
  <c r="S84" i="45"/>
  <c r="S91" i="45"/>
  <c r="S98" i="45"/>
  <c r="S105" i="45"/>
  <c r="S112" i="45"/>
  <c r="S119" i="45"/>
  <c r="S126" i="45"/>
  <c r="S133" i="45"/>
  <c r="S140" i="45"/>
  <c r="S147" i="45"/>
  <c r="S154" i="45"/>
  <c r="S161" i="45"/>
  <c r="S168" i="45"/>
  <c r="S175" i="45"/>
  <c r="S182" i="45"/>
  <c r="S189" i="45"/>
  <c r="S196" i="45"/>
  <c r="S203" i="45"/>
  <c r="S210" i="45"/>
  <c r="S217" i="45"/>
  <c r="S224" i="45"/>
  <c r="S231" i="45"/>
  <c r="S238" i="45"/>
  <c r="S245" i="45"/>
  <c r="S252" i="45"/>
  <c r="T257" i="45"/>
  <c r="R11" i="45"/>
  <c r="R18" i="45"/>
  <c r="R25" i="45"/>
  <c r="R32" i="45"/>
  <c r="R39" i="45"/>
  <c r="R46" i="45"/>
  <c r="R53" i="45"/>
  <c r="R60" i="45"/>
  <c r="R67" i="45"/>
  <c r="R74" i="45"/>
  <c r="R81" i="45"/>
  <c r="R88" i="45"/>
  <c r="R95" i="45"/>
  <c r="R102" i="45"/>
  <c r="R109" i="45"/>
  <c r="R116" i="45"/>
  <c r="R123" i="45"/>
  <c r="R130" i="45"/>
  <c r="R137" i="45"/>
  <c r="R144" i="45"/>
  <c r="R151" i="45"/>
  <c r="R158" i="45"/>
  <c r="R165" i="45"/>
  <c r="R172" i="45"/>
  <c r="R179" i="45"/>
  <c r="R186" i="45"/>
  <c r="R193" i="45"/>
  <c r="R200" i="45"/>
  <c r="R207" i="45"/>
  <c r="R214" i="45"/>
  <c r="R249" i="45"/>
  <c r="S257" i="45"/>
  <c r="S253" i="45"/>
  <c r="T256" i="45"/>
  <c r="R12" i="45"/>
  <c r="R19" i="45"/>
  <c r="R26" i="45"/>
  <c r="R33" i="45"/>
  <c r="R40" i="45"/>
  <c r="R47" i="45"/>
  <c r="R54" i="45"/>
  <c r="R61" i="45"/>
  <c r="R68" i="45"/>
  <c r="R75" i="45"/>
  <c r="R82" i="45"/>
  <c r="R89" i="45"/>
  <c r="R96" i="45"/>
  <c r="R103" i="45"/>
  <c r="R110" i="45"/>
  <c r="R117" i="45"/>
  <c r="R124" i="45"/>
  <c r="R131" i="45"/>
  <c r="R138" i="45"/>
  <c r="R145" i="45"/>
  <c r="R152" i="45"/>
  <c r="R159" i="45"/>
  <c r="R166" i="45"/>
  <c r="R173" i="45"/>
  <c r="R180" i="45"/>
  <c r="R187" i="45"/>
  <c r="R194" i="45"/>
  <c r="R201" i="45"/>
  <c r="R208" i="45"/>
  <c r="R215" i="45"/>
  <c r="R222" i="45"/>
  <c r="R229" i="45"/>
  <c r="R236" i="45"/>
  <c r="S256" i="45"/>
  <c r="R5" i="45"/>
  <c r="R9" i="45"/>
  <c r="R16" i="45"/>
  <c r="R23" i="45"/>
  <c r="R30" i="45"/>
  <c r="R37" i="45"/>
  <c r="R44" i="45"/>
  <c r="R51" i="45"/>
  <c r="R58" i="45"/>
  <c r="R65" i="45"/>
  <c r="R72" i="45"/>
  <c r="R79" i="45"/>
  <c r="R86" i="45"/>
  <c r="R93" i="45"/>
  <c r="R100" i="45"/>
  <c r="R107" i="45"/>
  <c r="R114" i="45"/>
  <c r="R121" i="45"/>
  <c r="R128" i="45"/>
  <c r="R135" i="45"/>
  <c r="R142" i="45"/>
  <c r="R149" i="45"/>
  <c r="R156" i="45"/>
  <c r="R163" i="45"/>
  <c r="R170" i="45"/>
  <c r="R177" i="45"/>
  <c r="R184" i="45"/>
  <c r="R191" i="45"/>
  <c r="R198" i="45"/>
  <c r="R205" i="45"/>
  <c r="R212" i="45"/>
  <c r="R219" i="45"/>
  <c r="R226" i="45"/>
  <c r="R233" i="45"/>
  <c r="R240" i="45"/>
  <c r="R247" i="45"/>
  <c r="R254" i="45"/>
  <c r="S5" i="45"/>
  <c r="S9" i="45"/>
  <c r="S16" i="45"/>
  <c r="S23" i="45"/>
  <c r="S30" i="45"/>
  <c r="S37" i="45"/>
  <c r="S44" i="45"/>
  <c r="S51" i="45"/>
  <c r="S58" i="45"/>
  <c r="S65" i="45"/>
  <c r="S72" i="45"/>
  <c r="S79" i="45"/>
  <c r="S86" i="45"/>
  <c r="S93" i="45"/>
  <c r="S100" i="45"/>
  <c r="S107" i="45"/>
  <c r="S114" i="45"/>
  <c r="S121" i="45"/>
  <c r="S128" i="45"/>
  <c r="S135" i="45"/>
  <c r="S142" i="45"/>
  <c r="S149" i="45"/>
  <c r="S156" i="45"/>
  <c r="S163" i="45"/>
  <c r="S170" i="45"/>
  <c r="S177" i="45"/>
  <c r="S184" i="45"/>
  <c r="S191" i="45"/>
  <c r="S198" i="45"/>
  <c r="S205" i="45"/>
  <c r="S212" i="45"/>
  <c r="S219" i="45"/>
  <c r="S226" i="45"/>
  <c r="S233" i="45"/>
  <c r="S240" i="45"/>
  <c r="S247" i="45"/>
  <c r="S254" i="45"/>
  <c r="T255" i="44"/>
  <c r="S255" i="44"/>
  <c r="T253" i="44"/>
  <c r="S253" i="44"/>
  <c r="R250" i="44"/>
  <c r="T249" i="44"/>
  <c r="S249" i="44"/>
  <c r="T252" i="44"/>
  <c r="R252" i="44"/>
  <c r="T251" i="44"/>
  <c r="S251" i="44"/>
  <c r="T254" i="44"/>
  <c r="S254" i="44"/>
  <c r="T250" i="44"/>
  <c r="AK30" i="30"/>
  <c r="AJ30" i="30"/>
  <c r="T246" i="44"/>
  <c r="S168" i="44"/>
  <c r="S207" i="44"/>
  <c r="T245" i="44"/>
  <c r="S89" i="44"/>
  <c r="S182" i="44"/>
  <c r="S100" i="42"/>
  <c r="T100" i="42"/>
  <c r="S100" i="43"/>
  <c r="R246" i="44"/>
  <c r="R242" i="44"/>
  <c r="S242" i="44"/>
  <c r="R247" i="44"/>
  <c r="R225" i="43"/>
  <c r="S158" i="44"/>
  <c r="S220" i="44"/>
  <c r="R100" i="43"/>
  <c r="S172" i="44"/>
  <c r="S198" i="44"/>
  <c r="S225" i="43"/>
  <c r="S42" i="44"/>
  <c r="S96" i="44"/>
  <c r="S109" i="44"/>
  <c r="S201" i="44"/>
  <c r="R241" i="44"/>
  <c r="S14" i="44"/>
  <c r="S47" i="44"/>
  <c r="S79" i="44"/>
  <c r="S131" i="44"/>
  <c r="S5" i="44"/>
  <c r="S25" i="44"/>
  <c r="S121" i="44"/>
  <c r="S163" i="44"/>
  <c r="S60" i="44"/>
  <c r="S70" i="44"/>
  <c r="S102" i="44"/>
  <c r="S112" i="44"/>
  <c r="S39" i="44"/>
  <c r="S61" i="44"/>
  <c r="S93" i="44"/>
  <c r="S103" i="44"/>
  <c r="S123" i="44"/>
  <c r="S145" i="44"/>
  <c r="S165" i="44"/>
  <c r="S186" i="44"/>
  <c r="S214" i="44"/>
  <c r="S235" i="44"/>
  <c r="S51" i="44"/>
  <c r="S156" i="44"/>
  <c r="S196" i="44"/>
  <c r="S205" i="44"/>
  <c r="S18" i="44"/>
  <c r="S84" i="44"/>
  <c r="S114" i="44"/>
  <c r="S177" i="44"/>
  <c r="S187" i="44"/>
  <c r="S9" i="44"/>
  <c r="S74" i="44"/>
  <c r="S105" i="44"/>
  <c r="S137" i="44"/>
  <c r="S147" i="44"/>
  <c r="S227" i="44"/>
  <c r="S245" i="44"/>
  <c r="S173" i="44"/>
  <c r="S203" i="44"/>
  <c r="S32" i="44"/>
  <c r="S65" i="44"/>
  <c r="S75" i="44"/>
  <c r="S116" i="44"/>
  <c r="S138" i="44"/>
  <c r="S189" i="44"/>
  <c r="S228" i="44"/>
  <c r="S194" i="44"/>
  <c r="S11" i="44"/>
  <c r="S107" i="44"/>
  <c r="S149" i="44"/>
  <c r="S159" i="44"/>
  <c r="S180" i="44"/>
  <c r="S218" i="44"/>
  <c r="S212" i="44"/>
  <c r="S234" i="44"/>
  <c r="S33" i="44"/>
  <c r="S56" i="44"/>
  <c r="S88" i="44"/>
  <c r="S98" i="44"/>
  <c r="S200" i="44"/>
  <c r="S154" i="44"/>
  <c r="S16" i="44"/>
  <c r="S23" i="44"/>
  <c r="S67" i="44"/>
  <c r="S130" i="44"/>
  <c r="S140" i="44"/>
  <c r="S191" i="44"/>
  <c r="S210" i="44"/>
  <c r="S152" i="44"/>
  <c r="S161" i="44"/>
  <c r="S170" i="44"/>
  <c r="S179" i="44"/>
  <c r="S19" i="44"/>
  <c r="S28" i="44"/>
  <c r="S37" i="44"/>
  <c r="S46" i="44"/>
  <c r="S117" i="44"/>
  <c r="S126" i="44"/>
  <c r="S135" i="44"/>
  <c r="S144" i="44"/>
  <c r="S215" i="44"/>
  <c r="S223" i="44"/>
  <c r="S232" i="44"/>
  <c r="T248" i="44"/>
  <c r="S54" i="44"/>
  <c r="S63" i="44"/>
  <c r="S72" i="44"/>
  <c r="S81" i="44"/>
  <c r="S82" i="44"/>
  <c r="S91" i="44"/>
  <c r="S100" i="44"/>
  <c r="S248" i="44"/>
  <c r="T244" i="44"/>
  <c r="S3" i="44"/>
  <c r="S12" i="44"/>
  <c r="S21" i="44"/>
  <c r="S30" i="44"/>
  <c r="S110" i="44"/>
  <c r="S119" i="44"/>
  <c r="S128" i="44"/>
  <c r="S208" i="44"/>
  <c r="S217" i="44"/>
  <c r="S225" i="44"/>
  <c r="S244" i="44"/>
  <c r="T247" i="44"/>
  <c r="S40" i="44"/>
  <c r="S49" i="44"/>
  <c r="S58" i="44"/>
  <c r="T243" i="44"/>
  <c r="S68" i="44"/>
  <c r="S77" i="44"/>
  <c r="S86" i="44"/>
  <c r="S95" i="44"/>
  <c r="S166" i="44"/>
  <c r="S175" i="44"/>
  <c r="S184" i="44"/>
  <c r="S193" i="44"/>
  <c r="S243" i="44"/>
  <c r="T241" i="44"/>
  <c r="S26" i="44"/>
  <c r="S35" i="44"/>
  <c r="S44" i="44"/>
  <c r="S53" i="44"/>
  <c r="S124" i="44"/>
  <c r="S133" i="44"/>
  <c r="S142" i="44"/>
  <c r="S151" i="44"/>
  <c r="S221" i="44"/>
  <c r="S230" i="44"/>
  <c r="C16" i="23"/>
  <c r="M16" i="23"/>
  <c r="E16" i="23" s="1"/>
  <c r="O16" i="23"/>
  <c r="F16" i="23"/>
  <c r="P16" i="23"/>
  <c r="K16" i="16"/>
  <c r="G16" i="23"/>
  <c r="E16" i="16"/>
  <c r="P16" i="16"/>
  <c r="K16" i="23"/>
  <c r="Q16" i="16"/>
  <c r="L16" i="23"/>
  <c r="R4" i="44"/>
  <c r="R8" i="44"/>
  <c r="T11" i="44"/>
  <c r="R15" i="44"/>
  <c r="T18" i="44"/>
  <c r="R22" i="44"/>
  <c r="T25" i="44"/>
  <c r="R29" i="44"/>
  <c r="T32" i="44"/>
  <c r="R36" i="44"/>
  <c r="T39" i="44"/>
  <c r="R43" i="44"/>
  <c r="T46" i="44"/>
  <c r="R50" i="44"/>
  <c r="T53" i="44"/>
  <c r="R57" i="44"/>
  <c r="T60" i="44"/>
  <c r="R64" i="44"/>
  <c r="T67" i="44"/>
  <c r="R71" i="44"/>
  <c r="T74" i="44"/>
  <c r="R78" i="44"/>
  <c r="T81" i="44"/>
  <c r="R85" i="44"/>
  <c r="T88" i="44"/>
  <c r="R92" i="44"/>
  <c r="T95" i="44"/>
  <c r="R99" i="44"/>
  <c r="T102" i="44"/>
  <c r="R106" i="44"/>
  <c r="T109" i="44"/>
  <c r="R113" i="44"/>
  <c r="T116" i="44"/>
  <c r="R120" i="44"/>
  <c r="T123" i="44"/>
  <c r="R127" i="44"/>
  <c r="T130" i="44"/>
  <c r="R134" i="44"/>
  <c r="T137" i="44"/>
  <c r="R141" i="44"/>
  <c r="T144" i="44"/>
  <c r="R148" i="44"/>
  <c r="T151" i="44"/>
  <c r="R155" i="44"/>
  <c r="T158" i="44"/>
  <c r="R162" i="44"/>
  <c r="T165" i="44"/>
  <c r="R169" i="44"/>
  <c r="T172" i="44"/>
  <c r="R176" i="44"/>
  <c r="T179" i="44"/>
  <c r="R183" i="44"/>
  <c r="T186" i="44"/>
  <c r="R190" i="44"/>
  <c r="T193" i="44"/>
  <c r="R197" i="44"/>
  <c r="T200" i="44"/>
  <c r="R204" i="44"/>
  <c r="T207" i="44"/>
  <c r="R211" i="44"/>
  <c r="T214" i="44"/>
  <c r="T220" i="44"/>
  <c r="R224" i="44"/>
  <c r="T227" i="44"/>
  <c r="R231" i="44"/>
  <c r="T234" i="44"/>
  <c r="R238" i="44"/>
  <c r="S4" i="44"/>
  <c r="S8" i="44"/>
  <c r="S15" i="44"/>
  <c r="S22" i="44"/>
  <c r="S29" i="44"/>
  <c r="S36" i="44"/>
  <c r="S43" i="44"/>
  <c r="S50" i="44"/>
  <c r="S57" i="44"/>
  <c r="S64" i="44"/>
  <c r="S71" i="44"/>
  <c r="S78" i="44"/>
  <c r="S85" i="44"/>
  <c r="S92" i="44"/>
  <c r="S99" i="44"/>
  <c r="S106" i="44"/>
  <c r="S113" i="44"/>
  <c r="S120" i="44"/>
  <c r="S127" i="44"/>
  <c r="S134" i="44"/>
  <c r="S141" i="44"/>
  <c r="S148" i="44"/>
  <c r="S155" i="44"/>
  <c r="S162" i="44"/>
  <c r="S169" i="44"/>
  <c r="S176" i="44"/>
  <c r="S183" i="44"/>
  <c r="S190" i="44"/>
  <c r="S197" i="44"/>
  <c r="S204" i="44"/>
  <c r="S211" i="44"/>
  <c r="S224" i="44"/>
  <c r="S231" i="44"/>
  <c r="S238" i="44"/>
  <c r="R12" i="44"/>
  <c r="R19" i="44"/>
  <c r="R26" i="44"/>
  <c r="R33" i="44"/>
  <c r="R40" i="44"/>
  <c r="R47" i="44"/>
  <c r="R54" i="44"/>
  <c r="R61" i="44"/>
  <c r="R68" i="44"/>
  <c r="R75" i="44"/>
  <c r="R82" i="44"/>
  <c r="R89" i="44"/>
  <c r="R96" i="44"/>
  <c r="R103" i="44"/>
  <c r="R110" i="44"/>
  <c r="R117" i="44"/>
  <c r="R124" i="44"/>
  <c r="R131" i="44"/>
  <c r="R138" i="44"/>
  <c r="R145" i="44"/>
  <c r="R152" i="44"/>
  <c r="R159" i="44"/>
  <c r="R166" i="44"/>
  <c r="R173" i="44"/>
  <c r="R180" i="44"/>
  <c r="R187" i="44"/>
  <c r="R194" i="44"/>
  <c r="R201" i="44"/>
  <c r="R208" i="44"/>
  <c r="R215" i="44"/>
  <c r="R221" i="44"/>
  <c r="R228" i="44"/>
  <c r="R235" i="44"/>
  <c r="R5" i="44"/>
  <c r="R9" i="44"/>
  <c r="R16" i="44"/>
  <c r="R23" i="44"/>
  <c r="R30" i="44"/>
  <c r="R37" i="44"/>
  <c r="R44" i="44"/>
  <c r="R51" i="44"/>
  <c r="R58" i="44"/>
  <c r="R65" i="44"/>
  <c r="R72" i="44"/>
  <c r="R79" i="44"/>
  <c r="R86" i="44"/>
  <c r="R93" i="44"/>
  <c r="R100" i="44"/>
  <c r="R107" i="44"/>
  <c r="R114" i="44"/>
  <c r="R121" i="44"/>
  <c r="R128" i="44"/>
  <c r="R135" i="44"/>
  <c r="R142" i="44"/>
  <c r="R149" i="44"/>
  <c r="R156" i="44"/>
  <c r="R163" i="44"/>
  <c r="R170" i="44"/>
  <c r="R177" i="44"/>
  <c r="R184" i="44"/>
  <c r="R191" i="44"/>
  <c r="R198" i="44"/>
  <c r="R205" i="44"/>
  <c r="R212" i="44"/>
  <c r="R218" i="44"/>
  <c r="R225" i="44"/>
  <c r="R232" i="44"/>
  <c r="R239" i="44"/>
  <c r="S239" i="44"/>
  <c r="R2" i="44"/>
  <c r="R13" i="44"/>
  <c r="R20" i="44"/>
  <c r="R27" i="44"/>
  <c r="R34" i="44"/>
  <c r="R41" i="44"/>
  <c r="R48" i="44"/>
  <c r="R55" i="44"/>
  <c r="R62" i="44"/>
  <c r="R69" i="44"/>
  <c r="R76" i="44"/>
  <c r="R83" i="44"/>
  <c r="R90" i="44"/>
  <c r="R97" i="44"/>
  <c r="R104" i="44"/>
  <c r="R111" i="44"/>
  <c r="R118" i="44"/>
  <c r="R125" i="44"/>
  <c r="R132" i="44"/>
  <c r="R139" i="44"/>
  <c r="R146" i="44"/>
  <c r="R153" i="44"/>
  <c r="R160" i="44"/>
  <c r="R167" i="44"/>
  <c r="R174" i="44"/>
  <c r="R181" i="44"/>
  <c r="R188" i="44"/>
  <c r="R195" i="44"/>
  <c r="R202" i="44"/>
  <c r="R209" i="44"/>
  <c r="R216" i="44"/>
  <c r="R222" i="44"/>
  <c r="R229" i="44"/>
  <c r="R236" i="44"/>
  <c r="S2" i="44"/>
  <c r="S13" i="44"/>
  <c r="S20" i="44"/>
  <c r="S27" i="44"/>
  <c r="S34" i="44"/>
  <c r="S41" i="44"/>
  <c r="S48" i="44"/>
  <c r="S55" i="44"/>
  <c r="S62" i="44"/>
  <c r="S69" i="44"/>
  <c r="S76" i="44"/>
  <c r="S83" i="44"/>
  <c r="S90" i="44"/>
  <c r="S97" i="44"/>
  <c r="S104" i="44"/>
  <c r="S111" i="44"/>
  <c r="S118" i="44"/>
  <c r="S125" i="44"/>
  <c r="S132" i="44"/>
  <c r="S139" i="44"/>
  <c r="S146" i="44"/>
  <c r="S153" i="44"/>
  <c r="S160" i="44"/>
  <c r="S167" i="44"/>
  <c r="S174" i="44"/>
  <c r="S181" i="44"/>
  <c r="S188" i="44"/>
  <c r="S195" i="44"/>
  <c r="S202" i="44"/>
  <c r="S209" i="44"/>
  <c r="S216" i="44"/>
  <c r="S222" i="44"/>
  <c r="S229" i="44"/>
  <c r="S236" i="44"/>
  <c r="R6" i="44"/>
  <c r="R10" i="44"/>
  <c r="R17" i="44"/>
  <c r="R24" i="44"/>
  <c r="R31" i="44"/>
  <c r="R38" i="44"/>
  <c r="R45" i="44"/>
  <c r="R52" i="44"/>
  <c r="R59" i="44"/>
  <c r="R66" i="44"/>
  <c r="R73" i="44"/>
  <c r="R80" i="44"/>
  <c r="R87" i="44"/>
  <c r="R94" i="44"/>
  <c r="R101" i="44"/>
  <c r="R108" i="44"/>
  <c r="R115" i="44"/>
  <c r="R122" i="44"/>
  <c r="R129" i="44"/>
  <c r="R136" i="44"/>
  <c r="R143" i="44"/>
  <c r="R150" i="44"/>
  <c r="R157" i="44"/>
  <c r="R164" i="44"/>
  <c r="R171" i="44"/>
  <c r="R178" i="44"/>
  <c r="R185" i="44"/>
  <c r="R192" i="44"/>
  <c r="R199" i="44"/>
  <c r="R206" i="44"/>
  <c r="R213" i="44"/>
  <c r="R219" i="44"/>
  <c r="R226" i="44"/>
  <c r="R233" i="44"/>
  <c r="R240" i="44"/>
  <c r="S6" i="44"/>
  <c r="S10" i="44"/>
  <c r="S17" i="44"/>
  <c r="S24" i="44"/>
  <c r="S31" i="44"/>
  <c r="S38" i="44"/>
  <c r="S45" i="44"/>
  <c r="S52" i="44"/>
  <c r="S59" i="44"/>
  <c r="S66" i="44"/>
  <c r="S73" i="44"/>
  <c r="S80" i="44"/>
  <c r="S87" i="44"/>
  <c r="S94" i="44"/>
  <c r="S101" i="44"/>
  <c r="S108" i="44"/>
  <c r="S115" i="44"/>
  <c r="S122" i="44"/>
  <c r="S129" i="44"/>
  <c r="S136" i="44"/>
  <c r="S143" i="44"/>
  <c r="S150" i="44"/>
  <c r="S157" i="44"/>
  <c r="S164" i="44"/>
  <c r="S171" i="44"/>
  <c r="S178" i="44"/>
  <c r="S185" i="44"/>
  <c r="S192" i="44"/>
  <c r="S199" i="44"/>
  <c r="S206" i="44"/>
  <c r="S213" i="44"/>
  <c r="S219" i="44"/>
  <c r="S226" i="44"/>
  <c r="S233" i="44"/>
  <c r="S240" i="44"/>
  <c r="R3" i="44"/>
  <c r="R14" i="44"/>
  <c r="R21" i="44"/>
  <c r="R28" i="44"/>
  <c r="R35" i="44"/>
  <c r="R42" i="44"/>
  <c r="R49" i="44"/>
  <c r="R56" i="44"/>
  <c r="R63" i="44"/>
  <c r="R70" i="44"/>
  <c r="R77" i="44"/>
  <c r="R84" i="44"/>
  <c r="R91" i="44"/>
  <c r="R98" i="44"/>
  <c r="R105" i="44"/>
  <c r="R112" i="44"/>
  <c r="R119" i="44"/>
  <c r="R126" i="44"/>
  <c r="R133" i="44"/>
  <c r="R140" i="44"/>
  <c r="R147" i="44"/>
  <c r="R154" i="44"/>
  <c r="R161" i="44"/>
  <c r="R168" i="44"/>
  <c r="R175" i="44"/>
  <c r="R182" i="44"/>
  <c r="R189" i="44"/>
  <c r="R196" i="44"/>
  <c r="R203" i="44"/>
  <c r="R210" i="44"/>
  <c r="R217" i="44"/>
  <c r="R223" i="44"/>
  <c r="R230" i="44"/>
  <c r="R237" i="44"/>
  <c r="S237" i="44"/>
  <c r="R215" i="40"/>
  <c r="S215" i="40"/>
  <c r="T223" i="42"/>
  <c r="S223" i="42"/>
  <c r="S217" i="42"/>
  <c r="T217" i="42"/>
  <c r="S230" i="42"/>
  <c r="T230" i="42"/>
  <c r="R220" i="42"/>
  <c r="R227" i="42"/>
  <c r="S220" i="42"/>
  <c r="R231" i="42"/>
  <c r="S231" i="42"/>
  <c r="R215" i="42"/>
  <c r="R221" i="42"/>
  <c r="S215" i="42"/>
  <c r="S221" i="42"/>
  <c r="R218" i="42"/>
  <c r="R232" i="42"/>
  <c r="S218" i="42"/>
  <c r="R216" i="42"/>
  <c r="R222" i="42"/>
  <c r="T225" i="42"/>
  <c r="T232" i="42"/>
  <c r="S216" i="42"/>
  <c r="S222" i="42"/>
  <c r="R219" i="42"/>
  <c r="R226" i="42"/>
  <c r="T229" i="42"/>
  <c r="R233" i="42"/>
  <c r="S227" i="42"/>
  <c r="R224" i="42"/>
  <c r="T224" i="42"/>
  <c r="T228" i="42"/>
  <c r="S225" i="42"/>
  <c r="S219" i="42"/>
  <c r="S226" i="42"/>
  <c r="S233" i="42"/>
  <c r="R228" i="42"/>
  <c r="R229" i="42"/>
  <c r="R229" i="43"/>
  <c r="G15" i="25"/>
  <c r="F15" i="25"/>
  <c r="C15" i="25"/>
  <c r="K15" i="23"/>
  <c r="G15" i="23"/>
  <c r="L15" i="23"/>
  <c r="P15" i="23"/>
  <c r="F15" i="23"/>
  <c r="O15" i="23"/>
  <c r="M15" i="23"/>
  <c r="E15" i="23" s="1"/>
  <c r="C15" i="23"/>
  <c r="S235" i="43"/>
  <c r="R235" i="43"/>
  <c r="T232" i="43"/>
  <c r="T231" i="43"/>
  <c r="S220" i="43"/>
  <c r="T219" i="43"/>
  <c r="T228" i="43"/>
  <c r="T220" i="43"/>
  <c r="T218" i="43"/>
  <c r="T240" i="43"/>
  <c r="S232" i="43"/>
  <c r="R217" i="43"/>
  <c r="T238" i="43"/>
  <c r="R223" i="43"/>
  <c r="T216" i="43"/>
  <c r="T226" i="43"/>
  <c r="R236" i="43"/>
  <c r="S240" i="43"/>
  <c r="S228" i="43"/>
  <c r="S216" i="43"/>
  <c r="T239" i="43"/>
  <c r="S231" i="43"/>
  <c r="T227" i="43"/>
  <c r="S219" i="43"/>
  <c r="T215" i="43"/>
  <c r="S239" i="43"/>
  <c r="T234" i="43"/>
  <c r="S227" i="43"/>
  <c r="T222" i="43"/>
  <c r="S215" i="43"/>
  <c r="S234" i="43"/>
  <c r="S222" i="43"/>
  <c r="S218" i="43"/>
  <c r="S238" i="43"/>
  <c r="T233" i="43"/>
  <c r="S226" i="43"/>
  <c r="T221" i="43"/>
  <c r="S233" i="43"/>
  <c r="S221" i="43"/>
  <c r="T237" i="43"/>
  <c r="T230" i="43"/>
  <c r="T224" i="43"/>
  <c r="S237" i="43"/>
  <c r="S230" i="43"/>
  <c r="S224" i="43"/>
  <c r="T236" i="43"/>
  <c r="T229" i="43"/>
  <c r="T223" i="43"/>
  <c r="T217" i="43"/>
  <c r="Q15" i="16"/>
  <c r="P15" i="16"/>
  <c r="E15" i="16"/>
  <c r="K15" i="16"/>
  <c r="H15" i="16" s="1"/>
  <c r="T106" i="43"/>
  <c r="S113" i="43"/>
  <c r="R122" i="43"/>
  <c r="S129" i="43"/>
  <c r="T165" i="43"/>
  <c r="R192" i="43"/>
  <c r="S192" i="43"/>
  <c r="R193" i="43"/>
  <c r="R8" i="43"/>
  <c r="T32" i="43"/>
  <c r="S57" i="43"/>
  <c r="R57" i="43"/>
  <c r="T109" i="43"/>
  <c r="T120" i="43"/>
  <c r="S157" i="43"/>
  <c r="R207" i="43"/>
  <c r="S122" i="43"/>
  <c r="S39" i="43"/>
  <c r="T123" i="43"/>
  <c r="T176" i="43"/>
  <c r="R200" i="43"/>
  <c r="T95" i="43"/>
  <c r="R66" i="43"/>
  <c r="T200" i="43"/>
  <c r="S66" i="43"/>
  <c r="S106" i="43"/>
  <c r="T116" i="43"/>
  <c r="T18" i="43"/>
  <c r="R29" i="43"/>
  <c r="T39" i="43"/>
  <c r="T88" i="43"/>
  <c r="T113" i="43"/>
  <c r="R129" i="43"/>
  <c r="R136" i="43"/>
  <c r="R157" i="43"/>
  <c r="S50" i="43"/>
  <c r="R206" i="43"/>
  <c r="T50" i="43"/>
  <c r="S59" i="43"/>
  <c r="R80" i="43"/>
  <c r="S99" i="43"/>
  <c r="R115" i="43"/>
  <c r="S130" i="43"/>
  <c r="S137" i="43"/>
  <c r="R169" i="43"/>
  <c r="R179" i="43"/>
  <c r="T196" i="43"/>
  <c r="R148" i="43"/>
  <c r="T99" i="43"/>
  <c r="S115" i="43"/>
  <c r="T130" i="43"/>
  <c r="T137" i="43"/>
  <c r="S179" i="43"/>
  <c r="T11" i="43"/>
  <c r="R22" i="43"/>
  <c r="T43" i="43"/>
  <c r="R60" i="43"/>
  <c r="R81" i="43"/>
  <c r="S92" i="43"/>
  <c r="R108" i="43"/>
  <c r="S150" i="43"/>
  <c r="R190" i="43"/>
  <c r="T92" i="43"/>
  <c r="S108" i="43"/>
  <c r="S190" i="43"/>
  <c r="S53" i="43"/>
  <c r="S73" i="43"/>
  <c r="R101" i="43"/>
  <c r="R162" i="43"/>
  <c r="S172" i="43"/>
  <c r="S101" i="43"/>
  <c r="S162" i="43"/>
  <c r="T172" i="43"/>
  <c r="T25" i="43"/>
  <c r="R36" i="43"/>
  <c r="R46" i="43"/>
  <c r="R74" i="43"/>
  <c r="R94" i="43"/>
  <c r="R127" i="43"/>
  <c r="R134" i="43"/>
  <c r="T211" i="43"/>
  <c r="R15" i="43"/>
  <c r="S46" i="43"/>
  <c r="S74" i="43"/>
  <c r="T85" i="43"/>
  <c r="S94" i="43"/>
  <c r="T102" i="43"/>
  <c r="S127" i="43"/>
  <c r="S134" i="43"/>
  <c r="S183" i="43"/>
  <c r="S120" i="43"/>
  <c r="T155" i="43"/>
  <c r="T183" i="43"/>
  <c r="R4" i="43"/>
  <c r="S10" i="43"/>
  <c r="S17" i="43"/>
  <c r="S24" i="43"/>
  <c r="S31" i="43"/>
  <c r="R38" i="43"/>
  <c r="S64" i="43"/>
  <c r="R71" i="43"/>
  <c r="S144" i="43"/>
  <c r="R151" i="43"/>
  <c r="S164" i="43"/>
  <c r="R171" i="43"/>
  <c r="R197" i="43"/>
  <c r="T210" i="43"/>
  <c r="R164" i="43"/>
  <c r="S4" i="43"/>
  <c r="S38" i="43"/>
  <c r="R45" i="43"/>
  <c r="T64" i="43"/>
  <c r="S71" i="43"/>
  <c r="R78" i="43"/>
  <c r="T144" i="43"/>
  <c r="S151" i="43"/>
  <c r="R158" i="43"/>
  <c r="S171" i="43"/>
  <c r="R178" i="43"/>
  <c r="S197" i="43"/>
  <c r="R204" i="43"/>
  <c r="R11" i="43"/>
  <c r="R18" i="43"/>
  <c r="R25" i="43"/>
  <c r="R32" i="43"/>
  <c r="S45" i="43"/>
  <c r="R52" i="43"/>
  <c r="S78" i="43"/>
  <c r="R85" i="43"/>
  <c r="S158" i="43"/>
  <c r="R165" i="43"/>
  <c r="S178" i="43"/>
  <c r="R185" i="43"/>
  <c r="S204" i="43"/>
  <c r="R211" i="43"/>
  <c r="T203" i="43"/>
  <c r="S52" i="43"/>
  <c r="R59" i="43"/>
  <c r="S185" i="43"/>
  <c r="S6" i="43"/>
  <c r="R53" i="43"/>
  <c r="R73" i="43"/>
  <c r="R141" i="43"/>
  <c r="R186" i="43"/>
  <c r="R199" i="43"/>
  <c r="S141" i="43"/>
  <c r="S186" i="43"/>
  <c r="S199" i="43"/>
  <c r="S60" i="43"/>
  <c r="R67" i="43"/>
  <c r="S80" i="43"/>
  <c r="R87" i="43"/>
  <c r="S148" i="43"/>
  <c r="R155" i="43"/>
  <c r="S193" i="43"/>
  <c r="S206" i="43"/>
  <c r="R213" i="43"/>
  <c r="S67" i="43"/>
  <c r="S87" i="43"/>
  <c r="S213" i="43"/>
  <c r="S8" i="43"/>
  <c r="S15" i="43"/>
  <c r="S22" i="43"/>
  <c r="S29" i="43"/>
  <c r="S36" i="43"/>
  <c r="R43" i="43"/>
  <c r="S81" i="43"/>
  <c r="R88" i="43"/>
  <c r="S136" i="43"/>
  <c r="R143" i="43"/>
  <c r="S169" i="43"/>
  <c r="R176" i="43"/>
  <c r="T207" i="43"/>
  <c r="R214" i="43"/>
  <c r="R95" i="43"/>
  <c r="R102" i="43"/>
  <c r="R109" i="43"/>
  <c r="R116" i="43"/>
  <c r="R123" i="43"/>
  <c r="S143" i="43"/>
  <c r="R150" i="43"/>
  <c r="T214" i="43"/>
  <c r="R5" i="43"/>
  <c r="R9" i="43"/>
  <c r="T12" i="43"/>
  <c r="R16" i="43"/>
  <c r="T19" i="43"/>
  <c r="R23" i="43"/>
  <c r="T26" i="43"/>
  <c r="R30" i="43"/>
  <c r="T33" i="43"/>
  <c r="R37" i="43"/>
  <c r="T40" i="43"/>
  <c r="R44" i="43"/>
  <c r="T47" i="43"/>
  <c r="R51" i="43"/>
  <c r="T54" i="43"/>
  <c r="R58" i="43"/>
  <c r="T61" i="43"/>
  <c r="R65" i="43"/>
  <c r="T68" i="43"/>
  <c r="R72" i="43"/>
  <c r="T75" i="43"/>
  <c r="R79" i="43"/>
  <c r="T82" i="43"/>
  <c r="R86" i="43"/>
  <c r="T89" i="43"/>
  <c r="R93" i="43"/>
  <c r="T96" i="43"/>
  <c r="T103" i="43"/>
  <c r="R107" i="43"/>
  <c r="T110" i="43"/>
  <c r="R114" i="43"/>
  <c r="T117" i="43"/>
  <c r="R121" i="43"/>
  <c r="T124" i="43"/>
  <c r="R128" i="43"/>
  <c r="T131" i="43"/>
  <c r="R135" i="43"/>
  <c r="T138" i="43"/>
  <c r="R142" i="43"/>
  <c r="T145" i="43"/>
  <c r="R149" i="43"/>
  <c r="T152" i="43"/>
  <c r="R156" i="43"/>
  <c r="T159" i="43"/>
  <c r="R163" i="43"/>
  <c r="T166" i="43"/>
  <c r="R170" i="43"/>
  <c r="T173" i="43"/>
  <c r="R177" i="43"/>
  <c r="T180" i="43"/>
  <c r="R184" i="43"/>
  <c r="T187" i="43"/>
  <c r="R191" i="43"/>
  <c r="T194" i="43"/>
  <c r="R198" i="43"/>
  <c r="T201" i="43"/>
  <c r="R205" i="43"/>
  <c r="T208" i="43"/>
  <c r="R212" i="43"/>
  <c r="S12" i="43"/>
  <c r="S201" i="43"/>
  <c r="S5" i="43"/>
  <c r="S9" i="43"/>
  <c r="S16" i="43"/>
  <c r="S23" i="43"/>
  <c r="S30" i="43"/>
  <c r="S37" i="43"/>
  <c r="S44" i="43"/>
  <c r="S51" i="43"/>
  <c r="S58" i="43"/>
  <c r="S65" i="43"/>
  <c r="S72" i="43"/>
  <c r="S79" i="43"/>
  <c r="S86" i="43"/>
  <c r="S93" i="43"/>
  <c r="S107" i="43"/>
  <c r="S114" i="43"/>
  <c r="S121" i="43"/>
  <c r="S128" i="43"/>
  <c r="S135" i="43"/>
  <c r="S142" i="43"/>
  <c r="S149" i="43"/>
  <c r="S156" i="43"/>
  <c r="S163" i="43"/>
  <c r="S170" i="43"/>
  <c r="S177" i="43"/>
  <c r="S184" i="43"/>
  <c r="S191" i="43"/>
  <c r="S198" i="43"/>
  <c r="S205" i="43"/>
  <c r="S212" i="43"/>
  <c r="S194" i="43"/>
  <c r="R2" i="43"/>
  <c r="R13" i="43"/>
  <c r="R20" i="43"/>
  <c r="R27" i="43"/>
  <c r="R34" i="43"/>
  <c r="R41" i="43"/>
  <c r="R48" i="43"/>
  <c r="R55" i="43"/>
  <c r="R62" i="43"/>
  <c r="R69" i="43"/>
  <c r="R76" i="43"/>
  <c r="R83" i="43"/>
  <c r="R90" i="43"/>
  <c r="R97" i="43"/>
  <c r="R104" i="43"/>
  <c r="R111" i="43"/>
  <c r="R118" i="43"/>
  <c r="R125" i="43"/>
  <c r="R132" i="43"/>
  <c r="R139" i="43"/>
  <c r="R146" i="43"/>
  <c r="R153" i="43"/>
  <c r="R160" i="43"/>
  <c r="R167" i="43"/>
  <c r="R174" i="43"/>
  <c r="R181" i="43"/>
  <c r="R188" i="43"/>
  <c r="R195" i="43"/>
  <c r="R202" i="43"/>
  <c r="R209" i="43"/>
  <c r="R26" i="43"/>
  <c r="R33" i="43"/>
  <c r="R40" i="43"/>
  <c r="R61" i="43"/>
  <c r="R68" i="43"/>
  <c r="R89" i="43"/>
  <c r="R96" i="43"/>
  <c r="R110" i="43"/>
  <c r="R117" i="43"/>
  <c r="R138" i="43"/>
  <c r="R145" i="43"/>
  <c r="R166" i="43"/>
  <c r="R208" i="43"/>
  <c r="S124" i="43"/>
  <c r="S152" i="43"/>
  <c r="S173" i="43"/>
  <c r="S180" i="43"/>
  <c r="S2" i="43"/>
  <c r="S13" i="43"/>
  <c r="S20" i="43"/>
  <c r="S27" i="43"/>
  <c r="S34" i="43"/>
  <c r="S41" i="43"/>
  <c r="S48" i="43"/>
  <c r="S55" i="43"/>
  <c r="S62" i="43"/>
  <c r="S69" i="43"/>
  <c r="S76" i="43"/>
  <c r="S83" i="43"/>
  <c r="S90" i="43"/>
  <c r="S97" i="43"/>
  <c r="S104" i="43"/>
  <c r="S111" i="43"/>
  <c r="S118" i="43"/>
  <c r="S125" i="43"/>
  <c r="S132" i="43"/>
  <c r="S139" i="43"/>
  <c r="S146" i="43"/>
  <c r="S153" i="43"/>
  <c r="S160" i="43"/>
  <c r="S167" i="43"/>
  <c r="S174" i="43"/>
  <c r="S181" i="43"/>
  <c r="S188" i="43"/>
  <c r="S195" i="43"/>
  <c r="S202" i="43"/>
  <c r="S209" i="43"/>
  <c r="S187" i="43"/>
  <c r="R6" i="43"/>
  <c r="R10" i="43"/>
  <c r="R17" i="43"/>
  <c r="R24" i="43"/>
  <c r="R31" i="43"/>
  <c r="S47" i="43"/>
  <c r="S54" i="43"/>
  <c r="R3" i="43"/>
  <c r="R14" i="43"/>
  <c r="R21" i="43"/>
  <c r="R28" i="43"/>
  <c r="R35" i="43"/>
  <c r="R42" i="43"/>
  <c r="R49" i="43"/>
  <c r="R56" i="43"/>
  <c r="R63" i="43"/>
  <c r="R70" i="43"/>
  <c r="R77" i="43"/>
  <c r="R84" i="43"/>
  <c r="R91" i="43"/>
  <c r="R98" i="43"/>
  <c r="R105" i="43"/>
  <c r="R112" i="43"/>
  <c r="R119" i="43"/>
  <c r="R126" i="43"/>
  <c r="R133" i="43"/>
  <c r="R140" i="43"/>
  <c r="R147" i="43"/>
  <c r="R154" i="43"/>
  <c r="R161" i="43"/>
  <c r="R168" i="43"/>
  <c r="R175" i="43"/>
  <c r="R182" i="43"/>
  <c r="R189" i="43"/>
  <c r="R196" i="43"/>
  <c r="R203" i="43"/>
  <c r="R210" i="43"/>
  <c r="R19" i="43"/>
  <c r="R75" i="43"/>
  <c r="R82" i="43"/>
  <c r="R103" i="43"/>
  <c r="R131" i="43"/>
  <c r="R159" i="43"/>
  <c r="S3" i="43"/>
  <c r="S14" i="43"/>
  <c r="S21" i="43"/>
  <c r="S28" i="43"/>
  <c r="S35" i="43"/>
  <c r="S42" i="43"/>
  <c r="S49" i="43"/>
  <c r="S56" i="43"/>
  <c r="S63" i="43"/>
  <c r="S70" i="43"/>
  <c r="S77" i="43"/>
  <c r="S84" i="43"/>
  <c r="S91" i="43"/>
  <c r="S98" i="43"/>
  <c r="S105" i="43"/>
  <c r="S112" i="43"/>
  <c r="S119" i="43"/>
  <c r="S126" i="43"/>
  <c r="S133" i="43"/>
  <c r="S140" i="43"/>
  <c r="S147" i="43"/>
  <c r="S154" i="43"/>
  <c r="S161" i="43"/>
  <c r="S168" i="43"/>
  <c r="S175" i="43"/>
  <c r="S182" i="43"/>
  <c r="S189" i="43"/>
  <c r="R23" i="42"/>
  <c r="T192" i="42"/>
  <c r="S192" i="42"/>
  <c r="R204" i="42"/>
  <c r="T125" i="42"/>
  <c r="R72" i="42"/>
  <c r="T24" i="42"/>
  <c r="R93" i="42"/>
  <c r="T81" i="42"/>
  <c r="R135" i="42"/>
  <c r="T17" i="42"/>
  <c r="T157" i="42"/>
  <c r="T171" i="42"/>
  <c r="T60" i="42"/>
  <c r="S171" i="42"/>
  <c r="S156" i="42"/>
  <c r="R106" i="42"/>
  <c r="S150" i="42"/>
  <c r="S73" i="42"/>
  <c r="S106" i="42"/>
  <c r="R130" i="42"/>
  <c r="T73" i="42"/>
  <c r="S43" i="42"/>
  <c r="T55" i="42"/>
  <c r="R65" i="42"/>
  <c r="T130" i="42"/>
  <c r="S141" i="42"/>
  <c r="S209" i="42"/>
  <c r="T32" i="42"/>
  <c r="S165" i="42"/>
  <c r="T209" i="42"/>
  <c r="T2" i="42"/>
  <c r="S22" i="42"/>
  <c r="R66" i="42"/>
  <c r="R88" i="42"/>
  <c r="S142" i="42"/>
  <c r="S13" i="42"/>
  <c r="T45" i="42"/>
  <c r="S57" i="42"/>
  <c r="S66" i="42"/>
  <c r="S88" i="42"/>
  <c r="S99" i="42"/>
  <c r="T199" i="42"/>
  <c r="S8" i="42"/>
  <c r="S6" i="42"/>
  <c r="R16" i="42"/>
  <c r="S60" i="42"/>
  <c r="S114" i="42"/>
  <c r="S135" i="42"/>
  <c r="S204" i="42"/>
  <c r="S17" i="42"/>
  <c r="T39" i="42"/>
  <c r="T115" i="42"/>
  <c r="S183" i="42"/>
  <c r="R205" i="42"/>
  <c r="O14" i="23"/>
  <c r="G14" i="25"/>
  <c r="K14" i="25"/>
  <c r="F14" i="23"/>
  <c r="P14" i="23"/>
  <c r="C14" i="23"/>
  <c r="L14" i="25"/>
  <c r="M14" i="23"/>
  <c r="E14" i="23" s="1"/>
  <c r="G14" i="23"/>
  <c r="C14" i="25"/>
  <c r="M14" i="25"/>
  <c r="E14" i="25" s="1"/>
  <c r="O14" i="25"/>
  <c r="F14" i="25"/>
  <c r="P14" i="25"/>
  <c r="K14" i="23"/>
  <c r="L14" i="23"/>
  <c r="T178" i="42"/>
  <c r="R11" i="42"/>
  <c r="S67" i="42"/>
  <c r="R178" i="42"/>
  <c r="S186" i="42"/>
  <c r="S11" i="42"/>
  <c r="R44" i="42"/>
  <c r="T67" i="42"/>
  <c r="T76" i="42"/>
  <c r="R87" i="42"/>
  <c r="R94" i="42"/>
  <c r="S120" i="42"/>
  <c r="R129" i="42"/>
  <c r="S18" i="42"/>
  <c r="T87" i="42"/>
  <c r="S94" i="42"/>
  <c r="T104" i="42"/>
  <c r="T129" i="42"/>
  <c r="T136" i="42"/>
  <c r="R144" i="42"/>
  <c r="R5" i="42"/>
  <c r="T18" i="42"/>
  <c r="T27" i="42"/>
  <c r="R38" i="42"/>
  <c r="R45" i="42"/>
  <c r="S62" i="42"/>
  <c r="S121" i="42"/>
  <c r="T144" i="42"/>
  <c r="R155" i="42"/>
  <c r="S172" i="42"/>
  <c r="T188" i="42"/>
  <c r="T38" i="42"/>
  <c r="T62" i="42"/>
  <c r="T172" i="42"/>
  <c r="T13" i="42"/>
  <c r="R39" i="42"/>
  <c r="S71" i="42"/>
  <c r="R115" i="42"/>
  <c r="S123" i="42"/>
  <c r="S139" i="42"/>
  <c r="S181" i="42"/>
  <c r="R57" i="42"/>
  <c r="R81" i="42"/>
  <c r="T97" i="42"/>
  <c r="S157" i="42"/>
  <c r="T167" i="42"/>
  <c r="T181" i="42"/>
  <c r="R8" i="42"/>
  <c r="R32" i="42"/>
  <c r="T48" i="42"/>
  <c r="S108" i="42"/>
  <c r="S125" i="42"/>
  <c r="R141" i="42"/>
  <c r="S176" i="42"/>
  <c r="S92" i="42"/>
  <c r="S109" i="42"/>
  <c r="S134" i="42"/>
  <c r="S170" i="42"/>
  <c r="R177" i="42"/>
  <c r="T193" i="42"/>
  <c r="S214" i="42"/>
  <c r="S24" i="42"/>
  <c r="S50" i="42"/>
  <c r="T109" i="42"/>
  <c r="T118" i="42"/>
  <c r="R142" i="42"/>
  <c r="T151" i="42"/>
  <c r="T160" i="42"/>
  <c r="S177" i="42"/>
  <c r="T214" i="42"/>
  <c r="R190" i="42"/>
  <c r="S80" i="42"/>
  <c r="R212" i="42"/>
  <c r="R10" i="42"/>
  <c r="S15" i="42"/>
  <c r="T20" i="42"/>
  <c r="T25" i="42"/>
  <c r="T31" i="42"/>
  <c r="R37" i="42"/>
  <c r="R53" i="42"/>
  <c r="R59" i="42"/>
  <c r="S64" i="42"/>
  <c r="T69" i="42"/>
  <c r="T74" i="42"/>
  <c r="T80" i="42"/>
  <c r="R86" i="42"/>
  <c r="R102" i="42"/>
  <c r="R113" i="42"/>
  <c r="S128" i="42"/>
  <c r="T143" i="42"/>
  <c r="R149" i="42"/>
  <c r="T158" i="42"/>
  <c r="S164" i="42"/>
  <c r="T174" i="42"/>
  <c r="S179" i="42"/>
  <c r="S185" i="42"/>
  <c r="R200" i="42"/>
  <c r="R185" i="42"/>
  <c r="S10" i="42"/>
  <c r="R43" i="42"/>
  <c r="S48" i="42"/>
  <c r="S53" i="42"/>
  <c r="S59" i="42"/>
  <c r="R92" i="42"/>
  <c r="S97" i="42"/>
  <c r="S102" i="42"/>
  <c r="R108" i="42"/>
  <c r="S113" i="42"/>
  <c r="S118" i="42"/>
  <c r="R123" i="42"/>
  <c r="R134" i="42"/>
  <c r="S149" i="42"/>
  <c r="T164" i="42"/>
  <c r="R170" i="42"/>
  <c r="T179" i="42"/>
  <c r="R191" i="42"/>
  <c r="R207" i="42"/>
  <c r="R213" i="42"/>
  <c r="T195" i="42"/>
  <c r="R197" i="42"/>
  <c r="S202" i="42"/>
  <c r="S207" i="42"/>
  <c r="S213" i="42"/>
  <c r="R85" i="42"/>
  <c r="S90" i="42"/>
  <c r="S95" i="42"/>
  <c r="S101" i="42"/>
  <c r="T111" i="42"/>
  <c r="R137" i="42"/>
  <c r="R206" i="42"/>
  <c r="R9" i="42"/>
  <c r="R25" i="42"/>
  <c r="S36" i="42"/>
  <c r="T41" i="42"/>
  <c r="T52" i="42"/>
  <c r="T95" i="42"/>
  <c r="R107" i="42"/>
  <c r="S148" i="42"/>
  <c r="S206" i="42"/>
  <c r="S4" i="42"/>
  <c r="R15" i="42"/>
  <c r="S74" i="42"/>
  <c r="T137" i="42"/>
  <c r="S143" i="42"/>
  <c r="S158" i="42"/>
  <c r="T200" i="42"/>
  <c r="R6" i="42"/>
  <c r="R22" i="42"/>
  <c r="S27" i="42"/>
  <c r="R71" i="42"/>
  <c r="S76" i="42"/>
  <c r="R114" i="42"/>
  <c r="T139" i="42"/>
  <c r="R150" i="42"/>
  <c r="S155" i="42"/>
  <c r="S160" i="42"/>
  <c r="R165" i="42"/>
  <c r="R176" i="42"/>
  <c r="R186" i="42"/>
  <c r="S197" i="42"/>
  <c r="T202" i="42"/>
  <c r="R184" i="42"/>
  <c r="S195" i="42"/>
  <c r="S31" i="42"/>
  <c r="S190" i="42"/>
  <c r="R30" i="42"/>
  <c r="R46" i="42"/>
  <c r="R52" i="42"/>
  <c r="R79" i="42"/>
  <c r="R101" i="42"/>
  <c r="S111" i="42"/>
  <c r="R116" i="42"/>
  <c r="R127" i="42"/>
  <c r="R163" i="42"/>
  <c r="R211" i="42"/>
  <c r="R36" i="42"/>
  <c r="S41" i="42"/>
  <c r="S46" i="42"/>
  <c r="S116" i="42"/>
  <c r="R122" i="42"/>
  <c r="S127" i="42"/>
  <c r="S132" i="42"/>
  <c r="R148" i="42"/>
  <c r="S211" i="42"/>
  <c r="R4" i="42"/>
  <c r="S85" i="42"/>
  <c r="T90" i="42"/>
  <c r="S122" i="42"/>
  <c r="T132" i="42"/>
  <c r="S153" i="42"/>
  <c r="S20" i="42"/>
  <c r="R64" i="42"/>
  <c r="S69" i="42"/>
  <c r="S107" i="42"/>
  <c r="R128" i="42"/>
  <c r="T153" i="42"/>
  <c r="S169" i="42"/>
  <c r="S174" i="42"/>
  <c r="R50" i="42"/>
  <c r="S55" i="42"/>
  <c r="R99" i="42"/>
  <c r="S104" i="42"/>
  <c r="R120" i="42"/>
  <c r="R156" i="42"/>
  <c r="R198" i="42"/>
  <c r="R58" i="42"/>
  <c r="R29" i="42"/>
  <c r="S34" i="42"/>
  <c r="R78" i="42"/>
  <c r="S83" i="42"/>
  <c r="R136" i="42"/>
  <c r="S146" i="42"/>
  <c r="R151" i="42"/>
  <c r="R162" i="42"/>
  <c r="R193" i="42"/>
  <c r="R199" i="42"/>
  <c r="S163" i="42"/>
  <c r="R169" i="42"/>
  <c r="S2" i="42"/>
  <c r="S29" i="42"/>
  <c r="T34" i="42"/>
  <c r="R51" i="42"/>
  <c r="S78" i="42"/>
  <c r="T83" i="42"/>
  <c r="R121" i="42"/>
  <c r="T146" i="42"/>
  <c r="S162" i="42"/>
  <c r="S167" i="42"/>
  <c r="R183" i="42"/>
  <c r="S188" i="42"/>
  <c r="K14" i="16"/>
  <c r="E14" i="16"/>
  <c r="P14" i="16"/>
  <c r="Q14" i="16"/>
  <c r="S12" i="42"/>
  <c r="S19" i="42"/>
  <c r="S26" i="42"/>
  <c r="S33" i="42"/>
  <c r="S40" i="42"/>
  <c r="S47" i="42"/>
  <c r="S54" i="42"/>
  <c r="S61" i="42"/>
  <c r="S68" i="42"/>
  <c r="S75" i="42"/>
  <c r="S82" i="42"/>
  <c r="S89" i="42"/>
  <c r="S96" i="42"/>
  <c r="S103" i="42"/>
  <c r="S110" i="42"/>
  <c r="S117" i="42"/>
  <c r="S124" i="42"/>
  <c r="S131" i="42"/>
  <c r="S138" i="42"/>
  <c r="S145" i="42"/>
  <c r="S152" i="42"/>
  <c r="S159" i="42"/>
  <c r="S166" i="42"/>
  <c r="S173" i="42"/>
  <c r="S180" i="42"/>
  <c r="S187" i="42"/>
  <c r="S194" i="42"/>
  <c r="S201" i="42"/>
  <c r="S208" i="42"/>
  <c r="T12" i="42"/>
  <c r="T19" i="42"/>
  <c r="T26" i="42"/>
  <c r="T33" i="42"/>
  <c r="T40" i="42"/>
  <c r="T47" i="42"/>
  <c r="T54" i="42"/>
  <c r="T61" i="42"/>
  <c r="T68" i="42"/>
  <c r="T75" i="42"/>
  <c r="T82" i="42"/>
  <c r="T89" i="42"/>
  <c r="T96" i="42"/>
  <c r="T103" i="42"/>
  <c r="T110" i="42"/>
  <c r="T117" i="42"/>
  <c r="T124" i="42"/>
  <c r="T131" i="42"/>
  <c r="T138" i="42"/>
  <c r="T145" i="42"/>
  <c r="T152" i="42"/>
  <c r="T159" i="42"/>
  <c r="T166" i="42"/>
  <c r="T173" i="42"/>
  <c r="T180" i="42"/>
  <c r="T187" i="42"/>
  <c r="T194" i="42"/>
  <c r="T201" i="42"/>
  <c r="T208" i="42"/>
  <c r="S5" i="42"/>
  <c r="S9" i="42"/>
  <c r="S16" i="42"/>
  <c r="S23" i="42"/>
  <c r="S30" i="42"/>
  <c r="S37" i="42"/>
  <c r="S44" i="42"/>
  <c r="S51" i="42"/>
  <c r="S58" i="42"/>
  <c r="S65" i="42"/>
  <c r="S72" i="42"/>
  <c r="S79" i="42"/>
  <c r="S86" i="42"/>
  <c r="S93" i="42"/>
  <c r="S184" i="42"/>
  <c r="S191" i="42"/>
  <c r="S198" i="42"/>
  <c r="S205" i="42"/>
  <c r="S212" i="42"/>
  <c r="R3" i="42"/>
  <c r="R14" i="42"/>
  <c r="R21" i="42"/>
  <c r="R28" i="42"/>
  <c r="R35" i="42"/>
  <c r="R42" i="42"/>
  <c r="R49" i="42"/>
  <c r="R56" i="42"/>
  <c r="R63" i="42"/>
  <c r="R70" i="42"/>
  <c r="R77" i="42"/>
  <c r="R84" i="42"/>
  <c r="R91" i="42"/>
  <c r="R98" i="42"/>
  <c r="R105" i="42"/>
  <c r="R112" i="42"/>
  <c r="R119" i="42"/>
  <c r="R126" i="42"/>
  <c r="R133" i="42"/>
  <c r="R140" i="42"/>
  <c r="R147" i="42"/>
  <c r="R154" i="42"/>
  <c r="R161" i="42"/>
  <c r="R168" i="42"/>
  <c r="R175" i="42"/>
  <c r="R182" i="42"/>
  <c r="R189" i="42"/>
  <c r="R196" i="42"/>
  <c r="R203" i="42"/>
  <c r="R210" i="42"/>
  <c r="S3" i="42"/>
  <c r="S14" i="42"/>
  <c r="S21" i="42"/>
  <c r="S28" i="42"/>
  <c r="S35" i="42"/>
  <c r="S42" i="42"/>
  <c r="S49" i="42"/>
  <c r="S56" i="42"/>
  <c r="S63" i="42"/>
  <c r="S70" i="42"/>
  <c r="S77" i="42"/>
  <c r="S84" i="42"/>
  <c r="S91" i="42"/>
  <c r="S98" i="42"/>
  <c r="S105" i="42"/>
  <c r="S112" i="42"/>
  <c r="S119" i="42"/>
  <c r="S126" i="42"/>
  <c r="S133" i="42"/>
  <c r="S140" i="42"/>
  <c r="S147" i="42"/>
  <c r="S154" i="42"/>
  <c r="S161" i="42"/>
  <c r="S168" i="42"/>
  <c r="S175" i="42"/>
  <c r="S182" i="42"/>
  <c r="S189" i="42"/>
  <c r="S196" i="42"/>
  <c r="S203" i="42"/>
  <c r="S210" i="42"/>
  <c r="T214" i="40"/>
  <c r="S214" i="40"/>
  <c r="T213" i="40"/>
  <c r="S213" i="40"/>
  <c r="AI34" i="30"/>
  <c r="AK23" i="30"/>
  <c r="AI11" i="30"/>
  <c r="AK10" i="30"/>
  <c r="AI14" i="30"/>
  <c r="AJ20" i="30"/>
  <c r="AK19" i="30"/>
  <c r="AI19" i="30"/>
  <c r="AJ18" i="30"/>
  <c r="AK13" i="30"/>
  <c r="AJ6" i="30"/>
  <c r="AI35" i="30"/>
  <c r="AK34" i="30"/>
  <c r="AJ35" i="30"/>
  <c r="AI24" i="30"/>
  <c r="AJ14" i="30"/>
  <c r="AK33" i="30"/>
  <c r="AJ10" i="30"/>
  <c r="AI33" i="30"/>
  <c r="AK18" i="30"/>
  <c r="AI6" i="30"/>
  <c r="AK29" i="30"/>
  <c r="AK5" i="30"/>
  <c r="AJ29" i="30"/>
  <c r="AK16" i="30"/>
  <c r="AJ5" i="30"/>
  <c r="AI20" i="30"/>
  <c r="AK15" i="30"/>
  <c r="AI25" i="30"/>
  <c r="AJ15" i="30"/>
  <c r="AK24" i="30"/>
  <c r="AK14" i="30"/>
  <c r="AJ28" i="30"/>
  <c r="AJ27" i="30"/>
  <c r="AK22" i="30"/>
  <c r="AJ13" i="30"/>
  <c r="AK8" i="30"/>
  <c r="AI4" i="30"/>
  <c r="AK32" i="30"/>
  <c r="AI27" i="30"/>
  <c r="AJ22" i="30"/>
  <c r="AK17" i="30"/>
  <c r="AJ8" i="30"/>
  <c r="AI23" i="30"/>
  <c r="AI2" i="30"/>
  <c r="AJ32" i="30"/>
  <c r="AK26" i="30"/>
  <c r="AJ17" i="30"/>
  <c r="AK12" i="30"/>
  <c r="AK28" i="30"/>
  <c r="AK4" i="30"/>
  <c r="AI9" i="30"/>
  <c r="AJ26" i="30"/>
  <c r="AK21" i="30"/>
  <c r="AJ12" i="30"/>
  <c r="AK7" i="30"/>
  <c r="AK31" i="30"/>
  <c r="AJ21" i="30"/>
  <c r="AJ7" i="30"/>
  <c r="AK3" i="30"/>
  <c r="AJ31" i="30"/>
  <c r="AK25" i="30"/>
  <c r="AJ16" i="30"/>
  <c r="AK11" i="30"/>
  <c r="AJ3" i="30"/>
  <c r="AK9" i="30"/>
  <c r="AJ2" i="30"/>
  <c r="P13" i="25"/>
  <c r="O13" i="25"/>
  <c r="C13" i="25"/>
  <c r="M13" i="25"/>
  <c r="E13" i="25" s="1"/>
  <c r="G13" i="25"/>
  <c r="L13" i="25"/>
  <c r="F13" i="25"/>
  <c r="K13" i="25"/>
  <c r="C13" i="23"/>
  <c r="O13" i="23"/>
  <c r="F13" i="23"/>
  <c r="P13" i="23"/>
  <c r="M13" i="23"/>
  <c r="E13" i="23" s="1"/>
  <c r="G13" i="23"/>
  <c r="K13" i="23"/>
  <c r="L13" i="23"/>
  <c r="S119" i="40"/>
  <c r="S168" i="40"/>
  <c r="S176" i="40"/>
  <c r="S62" i="40"/>
  <c r="S41" i="40"/>
  <c r="S97" i="40"/>
  <c r="S127" i="40"/>
  <c r="S154" i="40"/>
  <c r="S179" i="40"/>
  <c r="S8" i="40"/>
  <c r="S120" i="40"/>
  <c r="S155" i="40"/>
  <c r="S55" i="40"/>
  <c r="S64" i="40"/>
  <c r="S146" i="40"/>
  <c r="S204" i="40"/>
  <c r="S29" i="40"/>
  <c r="S63" i="40"/>
  <c r="S98" i="40"/>
  <c r="S21" i="40"/>
  <c r="S56" i="40"/>
  <c r="S90" i="40"/>
  <c r="S112" i="40"/>
  <c r="S78" i="40"/>
  <c r="S22" i="40"/>
  <c r="S57" i="40"/>
  <c r="S13" i="40"/>
  <c r="S48" i="40"/>
  <c r="S104" i="40"/>
  <c r="S139" i="40"/>
  <c r="S161" i="40"/>
  <c r="R209" i="40"/>
  <c r="S4" i="40"/>
  <c r="S14" i="40"/>
  <c r="S49" i="40"/>
  <c r="S70" i="40"/>
  <c r="S105" i="40"/>
  <c r="S147" i="40"/>
  <c r="S113" i="40"/>
  <c r="S162" i="40"/>
  <c r="S169" i="40"/>
  <c r="S15" i="40"/>
  <c r="S71" i="40"/>
  <c r="S106" i="40"/>
  <c r="S153" i="40"/>
  <c r="S180" i="40"/>
  <c r="S3" i="40"/>
  <c r="S26" i="40"/>
  <c r="R34" i="40"/>
  <c r="S75" i="40"/>
  <c r="R83" i="40"/>
  <c r="S124" i="40"/>
  <c r="R132" i="40"/>
  <c r="S173" i="40"/>
  <c r="R188" i="40"/>
  <c r="S34" i="40"/>
  <c r="S42" i="40"/>
  <c r="S50" i="40"/>
  <c r="S83" i="40"/>
  <c r="S91" i="40"/>
  <c r="S99" i="40"/>
  <c r="S132" i="40"/>
  <c r="S140" i="40"/>
  <c r="S148" i="40"/>
  <c r="R181" i="40"/>
  <c r="R2" i="40"/>
  <c r="S19" i="40"/>
  <c r="R27" i="40"/>
  <c r="S68" i="40"/>
  <c r="R76" i="40"/>
  <c r="S117" i="40"/>
  <c r="R125" i="40"/>
  <c r="S166" i="40"/>
  <c r="R174" i="40"/>
  <c r="S206" i="40"/>
  <c r="S2" i="40"/>
  <c r="S27" i="40"/>
  <c r="S35" i="40"/>
  <c r="S43" i="40"/>
  <c r="S76" i="40"/>
  <c r="S84" i="40"/>
  <c r="S92" i="40"/>
  <c r="S125" i="40"/>
  <c r="S133" i="40"/>
  <c r="S141" i="40"/>
  <c r="S174" i="40"/>
  <c r="S182" i="40"/>
  <c r="S190" i="40"/>
  <c r="S12" i="40"/>
  <c r="R20" i="40"/>
  <c r="S61" i="40"/>
  <c r="R69" i="40"/>
  <c r="S110" i="40"/>
  <c r="R118" i="40"/>
  <c r="S159" i="40"/>
  <c r="R167" i="40"/>
  <c r="S199" i="40"/>
  <c r="S207" i="40"/>
  <c r="S20" i="40"/>
  <c r="S28" i="40"/>
  <c r="S36" i="40"/>
  <c r="S69" i="40"/>
  <c r="S77" i="40"/>
  <c r="S85" i="40"/>
  <c r="S118" i="40"/>
  <c r="S126" i="40"/>
  <c r="S134" i="40"/>
  <c r="S167" i="40"/>
  <c r="S175" i="40"/>
  <c r="S183" i="40"/>
  <c r="R13" i="40"/>
  <c r="S54" i="40"/>
  <c r="R62" i="40"/>
  <c r="S103" i="40"/>
  <c r="R111" i="40"/>
  <c r="S152" i="40"/>
  <c r="R160" i="40"/>
  <c r="S192" i="40"/>
  <c r="S200" i="40"/>
  <c r="S111" i="40"/>
  <c r="S160" i="40"/>
  <c r="S47" i="40"/>
  <c r="R55" i="40"/>
  <c r="S96" i="40"/>
  <c r="R104" i="40"/>
  <c r="S145" i="40"/>
  <c r="R153" i="40"/>
  <c r="S185" i="40"/>
  <c r="S193" i="40"/>
  <c r="S201" i="40"/>
  <c r="S40" i="40"/>
  <c r="R48" i="40"/>
  <c r="S89" i="40"/>
  <c r="R97" i="40"/>
  <c r="S138" i="40"/>
  <c r="R146" i="40"/>
  <c r="S186" i="40"/>
  <c r="S194" i="40"/>
  <c r="R202" i="40"/>
  <c r="S211" i="40"/>
  <c r="S197" i="40"/>
  <c r="S33" i="40"/>
  <c r="R41" i="40"/>
  <c r="S82" i="40"/>
  <c r="R90" i="40"/>
  <c r="S131" i="40"/>
  <c r="R139" i="40"/>
  <c r="S187" i="40"/>
  <c r="R195" i="40"/>
  <c r="K13" i="16"/>
  <c r="E13" i="16"/>
  <c r="P13" i="16"/>
  <c r="Q13" i="16"/>
  <c r="S6" i="40"/>
  <c r="S10" i="40"/>
  <c r="S17" i="40"/>
  <c r="S24" i="40"/>
  <c r="S31" i="40"/>
  <c r="S38" i="40"/>
  <c r="S45" i="40"/>
  <c r="S52" i="40"/>
  <c r="S59" i="40"/>
  <c r="S66" i="40"/>
  <c r="S73" i="40"/>
  <c r="S80" i="40"/>
  <c r="S87" i="40"/>
  <c r="S94" i="40"/>
  <c r="S101" i="40"/>
  <c r="S108" i="40"/>
  <c r="S115" i="40"/>
  <c r="S122" i="40"/>
  <c r="S129" i="40"/>
  <c r="S136" i="40"/>
  <c r="S143" i="40"/>
  <c r="S150" i="40"/>
  <c r="S157" i="40"/>
  <c r="S164" i="40"/>
  <c r="S171" i="40"/>
  <c r="S178" i="40"/>
  <c r="R3" i="40"/>
  <c r="T6" i="40"/>
  <c r="T10" i="40"/>
  <c r="R14" i="40"/>
  <c r="T17" i="40"/>
  <c r="R21" i="40"/>
  <c r="T24" i="40"/>
  <c r="R28" i="40"/>
  <c r="T31" i="40"/>
  <c r="R35" i="40"/>
  <c r="T38" i="40"/>
  <c r="R42" i="40"/>
  <c r="T45" i="40"/>
  <c r="R49" i="40"/>
  <c r="T52" i="40"/>
  <c r="R56" i="40"/>
  <c r="T59" i="40"/>
  <c r="R63" i="40"/>
  <c r="T66" i="40"/>
  <c r="R70" i="40"/>
  <c r="T73" i="40"/>
  <c r="R77" i="40"/>
  <c r="T80" i="40"/>
  <c r="R84" i="40"/>
  <c r="T87" i="40"/>
  <c r="R91" i="40"/>
  <c r="T94" i="40"/>
  <c r="R98" i="40"/>
  <c r="T101" i="40"/>
  <c r="R105" i="40"/>
  <c r="T108" i="40"/>
  <c r="R112" i="40"/>
  <c r="T115" i="40"/>
  <c r="R119" i="40"/>
  <c r="T122" i="40"/>
  <c r="R126" i="40"/>
  <c r="T129" i="40"/>
  <c r="R133" i="40"/>
  <c r="T136" i="40"/>
  <c r="R140" i="40"/>
  <c r="T143" i="40"/>
  <c r="R147" i="40"/>
  <c r="T150" i="40"/>
  <c r="R154" i="40"/>
  <c r="T157" i="40"/>
  <c r="R161" i="40"/>
  <c r="T164" i="40"/>
  <c r="R168" i="40"/>
  <c r="T171" i="40"/>
  <c r="R175" i="40"/>
  <c r="T178" i="40"/>
  <c r="R182" i="40"/>
  <c r="T185" i="40"/>
  <c r="R189" i="40"/>
  <c r="T192" i="40"/>
  <c r="R196" i="40"/>
  <c r="T199" i="40"/>
  <c r="R203" i="40"/>
  <c r="T206" i="40"/>
  <c r="R210" i="40"/>
  <c r="S189" i="40"/>
  <c r="S196" i="40"/>
  <c r="S203" i="40"/>
  <c r="S210" i="40"/>
  <c r="R11" i="40"/>
  <c r="R18" i="40"/>
  <c r="R25" i="40"/>
  <c r="R32" i="40"/>
  <c r="R39" i="40"/>
  <c r="R46" i="40"/>
  <c r="R53" i="40"/>
  <c r="R60" i="40"/>
  <c r="R67" i="40"/>
  <c r="R74" i="40"/>
  <c r="R81" i="40"/>
  <c r="R88" i="40"/>
  <c r="R95" i="40"/>
  <c r="R102" i="40"/>
  <c r="R109" i="40"/>
  <c r="R116" i="40"/>
  <c r="R123" i="40"/>
  <c r="R130" i="40"/>
  <c r="R137" i="40"/>
  <c r="R144" i="40"/>
  <c r="R151" i="40"/>
  <c r="R158" i="40"/>
  <c r="R165" i="40"/>
  <c r="R172" i="40"/>
  <c r="R179" i="40"/>
  <c r="R186" i="40"/>
  <c r="R193" i="40"/>
  <c r="R200" i="40"/>
  <c r="R207" i="40"/>
  <c r="S11" i="40"/>
  <c r="S18" i="40"/>
  <c r="S25" i="40"/>
  <c r="S32" i="40"/>
  <c r="S39" i="40"/>
  <c r="S46" i="40"/>
  <c r="S53" i="40"/>
  <c r="S60" i="40"/>
  <c r="S67" i="40"/>
  <c r="S74" i="40"/>
  <c r="S81" i="40"/>
  <c r="S88" i="40"/>
  <c r="S95" i="40"/>
  <c r="S102" i="40"/>
  <c r="S109" i="40"/>
  <c r="S116" i="40"/>
  <c r="S123" i="40"/>
  <c r="S130" i="40"/>
  <c r="S137" i="40"/>
  <c r="S144" i="40"/>
  <c r="S151" i="40"/>
  <c r="S158" i="40"/>
  <c r="S165" i="40"/>
  <c r="S172" i="40"/>
  <c r="R4" i="40"/>
  <c r="R8" i="40"/>
  <c r="R15" i="40"/>
  <c r="R22" i="40"/>
  <c r="R29" i="40"/>
  <c r="R36" i="40"/>
  <c r="R43" i="40"/>
  <c r="R50" i="40"/>
  <c r="R57" i="40"/>
  <c r="R64" i="40"/>
  <c r="R71" i="40"/>
  <c r="R78" i="40"/>
  <c r="R85" i="40"/>
  <c r="R92" i="40"/>
  <c r="R99" i="40"/>
  <c r="R106" i="40"/>
  <c r="R113" i="40"/>
  <c r="R120" i="40"/>
  <c r="R127" i="40"/>
  <c r="R134" i="40"/>
  <c r="R141" i="40"/>
  <c r="R148" i="40"/>
  <c r="R155" i="40"/>
  <c r="R162" i="40"/>
  <c r="R169" i="40"/>
  <c r="R176" i="40"/>
  <c r="R183" i="40"/>
  <c r="R190" i="40"/>
  <c r="R197" i="40"/>
  <c r="R204" i="40"/>
  <c r="R211" i="40"/>
  <c r="R12" i="40"/>
  <c r="R19" i="40"/>
  <c r="R26" i="40"/>
  <c r="R33" i="40"/>
  <c r="R40" i="40"/>
  <c r="R47" i="40"/>
  <c r="R54" i="40"/>
  <c r="R61" i="40"/>
  <c r="R68" i="40"/>
  <c r="R75" i="40"/>
  <c r="R82" i="40"/>
  <c r="R89" i="40"/>
  <c r="R96" i="40"/>
  <c r="R103" i="40"/>
  <c r="R110" i="40"/>
  <c r="R117" i="40"/>
  <c r="R124" i="40"/>
  <c r="R131" i="40"/>
  <c r="R138" i="40"/>
  <c r="R145" i="40"/>
  <c r="R152" i="40"/>
  <c r="R159" i="40"/>
  <c r="R166" i="40"/>
  <c r="R173" i="40"/>
  <c r="R180" i="40"/>
  <c r="R187" i="40"/>
  <c r="R194" i="40"/>
  <c r="R201" i="40"/>
  <c r="R208" i="40"/>
  <c r="S208" i="40"/>
  <c r="T212" i="40"/>
  <c r="R5" i="40"/>
  <c r="R9" i="40"/>
  <c r="R16" i="40"/>
  <c r="R23" i="40"/>
  <c r="R30" i="40"/>
  <c r="R37" i="40"/>
  <c r="R44" i="40"/>
  <c r="R51" i="40"/>
  <c r="R58" i="40"/>
  <c r="R65" i="40"/>
  <c r="R72" i="40"/>
  <c r="R79" i="40"/>
  <c r="R86" i="40"/>
  <c r="R93" i="40"/>
  <c r="R100" i="40"/>
  <c r="R107" i="40"/>
  <c r="R114" i="40"/>
  <c r="R121" i="40"/>
  <c r="R128" i="40"/>
  <c r="R135" i="40"/>
  <c r="R142" i="40"/>
  <c r="R149" i="40"/>
  <c r="R156" i="40"/>
  <c r="R163" i="40"/>
  <c r="R170" i="40"/>
  <c r="R177" i="40"/>
  <c r="R184" i="40"/>
  <c r="R191" i="40"/>
  <c r="R198" i="40"/>
  <c r="R205" i="40"/>
  <c r="S212" i="40"/>
  <c r="S5" i="40"/>
  <c r="S9" i="40"/>
  <c r="S16" i="40"/>
  <c r="S23" i="40"/>
  <c r="S30" i="40"/>
  <c r="S37" i="40"/>
  <c r="S44" i="40"/>
  <c r="S51" i="40"/>
  <c r="S58" i="40"/>
  <c r="S65" i="40"/>
  <c r="S72" i="40"/>
  <c r="S79" i="40"/>
  <c r="S86" i="40"/>
  <c r="S93" i="40"/>
  <c r="S100" i="40"/>
  <c r="S107" i="40"/>
  <c r="S114" i="40"/>
  <c r="S121" i="40"/>
  <c r="S128" i="40"/>
  <c r="S135" i="40"/>
  <c r="S142" i="40"/>
  <c r="S149" i="40"/>
  <c r="S156" i="40"/>
  <c r="S163" i="40"/>
  <c r="S170" i="40"/>
  <c r="S177" i="40"/>
  <c r="S184" i="40"/>
  <c r="S191" i="40"/>
  <c r="S198" i="40"/>
  <c r="S205" i="40"/>
  <c r="S181" i="40"/>
  <c r="S188" i="40"/>
  <c r="S195" i="40"/>
  <c r="S202" i="40"/>
  <c r="S209" i="40"/>
  <c r="R211" i="39"/>
  <c r="S211" i="39"/>
  <c r="F12" i="25"/>
  <c r="S111" i="39"/>
  <c r="S124" i="39"/>
  <c r="T124" i="39"/>
  <c r="T61" i="39"/>
  <c r="T40" i="39"/>
  <c r="R79" i="39"/>
  <c r="R141" i="39"/>
  <c r="S68" i="39"/>
  <c r="S132" i="39"/>
  <c r="R58" i="39"/>
  <c r="T181" i="39"/>
  <c r="S194" i="39"/>
  <c r="S34" i="39"/>
  <c r="S146" i="39"/>
  <c r="T194" i="39"/>
  <c r="R149" i="39"/>
  <c r="S166" i="39"/>
  <c r="T201" i="39"/>
  <c r="T166" i="39"/>
  <c r="S181" i="39"/>
  <c r="S13" i="39"/>
  <c r="S26" i="39"/>
  <c r="T138" i="39"/>
  <c r="T26" i="39"/>
  <c r="S103" i="39"/>
  <c r="T103" i="39"/>
  <c r="T188" i="39"/>
  <c r="S159" i="39"/>
  <c r="R176" i="39"/>
  <c r="T33" i="39"/>
  <c r="R51" i="39"/>
  <c r="S96" i="39"/>
  <c r="S104" i="39"/>
  <c r="T131" i="39"/>
  <c r="R148" i="39"/>
  <c r="R156" i="39"/>
  <c r="S173" i="39"/>
  <c r="T180" i="39"/>
  <c r="S195" i="39"/>
  <c r="T202" i="39"/>
  <c r="R44" i="39"/>
  <c r="S89" i="39"/>
  <c r="S97" i="39"/>
  <c r="S174" i="39"/>
  <c r="R204" i="39"/>
  <c r="R9" i="39"/>
  <c r="S54" i="39"/>
  <c r="S62" i="39"/>
  <c r="T89" i="39"/>
  <c r="R107" i="39"/>
  <c r="R142" i="39"/>
  <c r="T174" i="39"/>
  <c r="S19" i="39"/>
  <c r="S27" i="39"/>
  <c r="T54" i="39"/>
  <c r="R72" i="39"/>
  <c r="S117" i="39"/>
  <c r="T159" i="39"/>
  <c r="S167" i="39"/>
  <c r="R205" i="39"/>
  <c r="T19" i="39"/>
  <c r="R37" i="39"/>
  <c r="S82" i="39"/>
  <c r="S90" i="39"/>
  <c r="R135" i="39"/>
  <c r="S152" i="39"/>
  <c r="S47" i="39"/>
  <c r="S55" i="39"/>
  <c r="T82" i="39"/>
  <c r="R100" i="39"/>
  <c r="T152" i="39"/>
  <c r="S160" i="39"/>
  <c r="S2" i="39"/>
  <c r="S20" i="39"/>
  <c r="R65" i="39"/>
  <c r="S110" i="39"/>
  <c r="S118" i="39"/>
  <c r="S145" i="39"/>
  <c r="R169" i="39"/>
  <c r="R23" i="39"/>
  <c r="S33" i="39"/>
  <c r="S41" i="39"/>
  <c r="R16" i="39"/>
  <c r="S61" i="39"/>
  <c r="S69" i="39"/>
  <c r="T96" i="39"/>
  <c r="R114" i="39"/>
  <c r="T173" i="39"/>
  <c r="S188" i="39"/>
  <c r="T195" i="39"/>
  <c r="R198" i="39"/>
  <c r="R30" i="39"/>
  <c r="S75" i="39"/>
  <c r="S83" i="39"/>
  <c r="T110" i="39"/>
  <c r="R128" i="39"/>
  <c r="T145" i="39"/>
  <c r="S153" i="39"/>
  <c r="R177" i="39"/>
  <c r="R197" i="39"/>
  <c r="R190" i="39"/>
  <c r="R183" i="39"/>
  <c r="R191" i="39"/>
  <c r="S12" i="39"/>
  <c r="T12" i="39"/>
  <c r="S40" i="39"/>
  <c r="S48" i="39"/>
  <c r="T75" i="39"/>
  <c r="R93" i="39"/>
  <c r="S138" i="39"/>
  <c r="R162" i="39"/>
  <c r="R170" i="39"/>
  <c r="S201" i="39"/>
  <c r="S125" i="39"/>
  <c r="T117" i="39"/>
  <c r="T47" i="39"/>
  <c r="R5" i="39"/>
  <c r="S76" i="39"/>
  <c r="R121" i="39"/>
  <c r="R155" i="39"/>
  <c r="R163" i="39"/>
  <c r="S187" i="39"/>
  <c r="R184" i="39"/>
  <c r="T68" i="39"/>
  <c r="R86" i="39"/>
  <c r="S131" i="39"/>
  <c r="S139" i="39"/>
  <c r="S180" i="39"/>
  <c r="T187" i="39"/>
  <c r="S202" i="39"/>
  <c r="P12" i="23"/>
  <c r="F12" i="23"/>
  <c r="K12" i="25"/>
  <c r="P12" i="16"/>
  <c r="E12" i="16"/>
  <c r="O12" i="23"/>
  <c r="M12" i="23"/>
  <c r="E12" i="23" s="1"/>
  <c r="C12" i="23"/>
  <c r="G12" i="25"/>
  <c r="K12" i="16"/>
  <c r="L12" i="23"/>
  <c r="P12" i="25"/>
  <c r="K12" i="23"/>
  <c r="O12" i="25"/>
  <c r="M12" i="25"/>
  <c r="E12" i="25" s="1"/>
  <c r="C12" i="25"/>
  <c r="G12" i="23"/>
  <c r="L12" i="25"/>
  <c r="Q12" i="16"/>
  <c r="S4" i="39"/>
  <c r="S8" i="39"/>
  <c r="S15" i="39"/>
  <c r="S22" i="39"/>
  <c r="S29" i="39"/>
  <c r="S36" i="39"/>
  <c r="S43" i="39"/>
  <c r="S50" i="39"/>
  <c r="S57" i="39"/>
  <c r="S64" i="39"/>
  <c r="S71" i="39"/>
  <c r="S78" i="39"/>
  <c r="S85" i="39"/>
  <c r="S92" i="39"/>
  <c r="S99" i="39"/>
  <c r="S106" i="39"/>
  <c r="S113" i="39"/>
  <c r="S120" i="39"/>
  <c r="S127" i="39"/>
  <c r="S134" i="39"/>
  <c r="S141" i="39"/>
  <c r="S148" i="39"/>
  <c r="S155" i="39"/>
  <c r="S162" i="39"/>
  <c r="S169" i="39"/>
  <c r="S176" i="39"/>
  <c r="S183" i="39"/>
  <c r="S190" i="39"/>
  <c r="S197" i="39"/>
  <c r="S204" i="39"/>
  <c r="T210" i="39"/>
  <c r="T4" i="39"/>
  <c r="T8" i="39"/>
  <c r="T15" i="39"/>
  <c r="T22" i="39"/>
  <c r="T29" i="39"/>
  <c r="T36" i="39"/>
  <c r="T43" i="39"/>
  <c r="T50" i="39"/>
  <c r="T57" i="39"/>
  <c r="T64" i="39"/>
  <c r="T71" i="39"/>
  <c r="T78" i="39"/>
  <c r="T85" i="39"/>
  <c r="T92" i="39"/>
  <c r="T99" i="39"/>
  <c r="T106" i="39"/>
  <c r="T113" i="39"/>
  <c r="T120" i="39"/>
  <c r="T127" i="39"/>
  <c r="T134" i="39"/>
  <c r="S210" i="39"/>
  <c r="S5" i="39"/>
  <c r="S9" i="39"/>
  <c r="S16" i="39"/>
  <c r="S23" i="39"/>
  <c r="S30" i="39"/>
  <c r="S37" i="39"/>
  <c r="S44" i="39"/>
  <c r="S51" i="39"/>
  <c r="S58" i="39"/>
  <c r="S65" i="39"/>
  <c r="S72" i="39"/>
  <c r="S79" i="39"/>
  <c r="S86" i="39"/>
  <c r="S93" i="39"/>
  <c r="S100" i="39"/>
  <c r="S107" i="39"/>
  <c r="S114" i="39"/>
  <c r="S121" i="39"/>
  <c r="S128" i="39"/>
  <c r="S135" i="39"/>
  <c r="S142" i="39"/>
  <c r="S149" i="39"/>
  <c r="S156" i="39"/>
  <c r="S163" i="39"/>
  <c r="S170" i="39"/>
  <c r="S177" i="39"/>
  <c r="S184" i="39"/>
  <c r="S191" i="39"/>
  <c r="S198" i="39"/>
  <c r="S205" i="39"/>
  <c r="T209" i="39"/>
  <c r="R2" i="39"/>
  <c r="R13" i="39"/>
  <c r="R20" i="39"/>
  <c r="R27" i="39"/>
  <c r="R34" i="39"/>
  <c r="R41" i="39"/>
  <c r="R48" i="39"/>
  <c r="R55" i="39"/>
  <c r="R62" i="39"/>
  <c r="R69" i="39"/>
  <c r="R76" i="39"/>
  <c r="R83" i="39"/>
  <c r="R90" i="39"/>
  <c r="R97" i="39"/>
  <c r="R104" i="39"/>
  <c r="R111" i="39"/>
  <c r="R118" i="39"/>
  <c r="R125" i="39"/>
  <c r="R132" i="39"/>
  <c r="R139" i="39"/>
  <c r="R146" i="39"/>
  <c r="R153" i="39"/>
  <c r="R160" i="39"/>
  <c r="R167" i="39"/>
  <c r="S209" i="39"/>
  <c r="R6" i="39"/>
  <c r="R10" i="39"/>
  <c r="R17" i="39"/>
  <c r="R24" i="39"/>
  <c r="R31" i="39"/>
  <c r="R38" i="39"/>
  <c r="R45" i="39"/>
  <c r="R52" i="39"/>
  <c r="R59" i="39"/>
  <c r="R66" i="39"/>
  <c r="R73" i="39"/>
  <c r="R80" i="39"/>
  <c r="R87" i="39"/>
  <c r="R94" i="39"/>
  <c r="R101" i="39"/>
  <c r="R108" i="39"/>
  <c r="R115" i="39"/>
  <c r="R122" i="39"/>
  <c r="R129" i="39"/>
  <c r="R136" i="39"/>
  <c r="R143" i="39"/>
  <c r="R150" i="39"/>
  <c r="R157" i="39"/>
  <c r="R164" i="39"/>
  <c r="R171" i="39"/>
  <c r="R178" i="39"/>
  <c r="R185" i="39"/>
  <c r="R192" i="39"/>
  <c r="R199" i="39"/>
  <c r="R206" i="39"/>
  <c r="S6" i="39"/>
  <c r="S10" i="39"/>
  <c r="S17" i="39"/>
  <c r="S24" i="39"/>
  <c r="S31" i="39"/>
  <c r="S38" i="39"/>
  <c r="S45" i="39"/>
  <c r="S52" i="39"/>
  <c r="S59" i="39"/>
  <c r="S66" i="39"/>
  <c r="S73" i="39"/>
  <c r="S80" i="39"/>
  <c r="S87" i="39"/>
  <c r="S94" i="39"/>
  <c r="S101" i="39"/>
  <c r="S108" i="39"/>
  <c r="S115" i="39"/>
  <c r="S122" i="39"/>
  <c r="S129" i="39"/>
  <c r="S136" i="39"/>
  <c r="S143" i="39"/>
  <c r="S150" i="39"/>
  <c r="S157" i="39"/>
  <c r="S164" i="39"/>
  <c r="S171" i="39"/>
  <c r="S178" i="39"/>
  <c r="S185" i="39"/>
  <c r="S192" i="39"/>
  <c r="S199" i="39"/>
  <c r="S206" i="39"/>
  <c r="T208" i="39"/>
  <c r="R3" i="39"/>
  <c r="R14" i="39"/>
  <c r="R21" i="39"/>
  <c r="R28" i="39"/>
  <c r="R35" i="39"/>
  <c r="R42" i="39"/>
  <c r="R49" i="39"/>
  <c r="R56" i="39"/>
  <c r="R63" i="39"/>
  <c r="R70" i="39"/>
  <c r="R77" i="39"/>
  <c r="R84" i="39"/>
  <c r="R91" i="39"/>
  <c r="R98" i="39"/>
  <c r="R105" i="39"/>
  <c r="R112" i="39"/>
  <c r="R119" i="39"/>
  <c r="R126" i="39"/>
  <c r="R133" i="39"/>
  <c r="R140" i="39"/>
  <c r="R147" i="39"/>
  <c r="R154" i="39"/>
  <c r="R161" i="39"/>
  <c r="R168" i="39"/>
  <c r="R175" i="39"/>
  <c r="R182" i="39"/>
  <c r="R189" i="39"/>
  <c r="R196" i="39"/>
  <c r="R203" i="39"/>
  <c r="S208" i="39"/>
  <c r="S3" i="39"/>
  <c r="S14" i="39"/>
  <c r="S21" i="39"/>
  <c r="S28" i="39"/>
  <c r="S35" i="39"/>
  <c r="S42" i="39"/>
  <c r="S49" i="39"/>
  <c r="S56" i="39"/>
  <c r="S63" i="39"/>
  <c r="S70" i="39"/>
  <c r="S77" i="39"/>
  <c r="S84" i="39"/>
  <c r="S91" i="39"/>
  <c r="S98" i="39"/>
  <c r="S105" i="39"/>
  <c r="S112" i="39"/>
  <c r="S119" i="39"/>
  <c r="S126" i="39"/>
  <c r="S133" i="39"/>
  <c r="S140" i="39"/>
  <c r="S147" i="39"/>
  <c r="S154" i="39"/>
  <c r="S161" i="39"/>
  <c r="S168" i="39"/>
  <c r="S175" i="39"/>
  <c r="S182" i="39"/>
  <c r="S189" i="39"/>
  <c r="S196" i="39"/>
  <c r="S203" i="39"/>
  <c r="R11" i="39"/>
  <c r="R18" i="39"/>
  <c r="R25" i="39"/>
  <c r="R32" i="39"/>
  <c r="R39" i="39"/>
  <c r="R46" i="39"/>
  <c r="R53" i="39"/>
  <c r="R60" i="39"/>
  <c r="R67" i="39"/>
  <c r="R74" i="39"/>
  <c r="R81" i="39"/>
  <c r="R88" i="39"/>
  <c r="R95" i="39"/>
  <c r="R102" i="39"/>
  <c r="R109" i="39"/>
  <c r="R116" i="39"/>
  <c r="R123" i="39"/>
  <c r="R130" i="39"/>
  <c r="R137" i="39"/>
  <c r="R144" i="39"/>
  <c r="R151" i="39"/>
  <c r="R158" i="39"/>
  <c r="R165" i="39"/>
  <c r="R172" i="39"/>
  <c r="R179" i="39"/>
  <c r="R186" i="39"/>
  <c r="R193" i="39"/>
  <c r="R200" i="39"/>
  <c r="R207" i="39"/>
  <c r="S11" i="39"/>
  <c r="S18" i="39"/>
  <c r="S25" i="39"/>
  <c r="S32" i="39"/>
  <c r="S39" i="39"/>
  <c r="S46" i="39"/>
  <c r="S53" i="39"/>
  <c r="S60" i="39"/>
  <c r="S67" i="39"/>
  <c r="S74" i="39"/>
  <c r="S81" i="39"/>
  <c r="S88" i="39"/>
  <c r="S95" i="39"/>
  <c r="S102" i="39"/>
  <c r="S109" i="39"/>
  <c r="S116" i="39"/>
  <c r="S123" i="39"/>
  <c r="S130" i="39"/>
  <c r="S137" i="39"/>
  <c r="S144" i="39"/>
  <c r="S151" i="39"/>
  <c r="S158" i="39"/>
  <c r="S165" i="39"/>
  <c r="S172" i="39"/>
  <c r="S179" i="39"/>
  <c r="S186" i="39"/>
  <c r="S193" i="39"/>
  <c r="S200" i="39"/>
  <c r="S207" i="39"/>
  <c r="Q207" i="26"/>
  <c r="T207" i="38"/>
  <c r="S207" i="38"/>
  <c r="S207" i="26" s="1"/>
  <c r="Z31" i="58" a="1"/>
  <c r="X42" i="16" a="1"/>
  <c r="X43" i="16" a="1"/>
  <c r="W22" i="58" a="1"/>
  <c r="Y29" i="58" a="1"/>
  <c r="W43" i="16" a="1"/>
  <c r="Z24" i="58" a="1"/>
  <c r="X22" i="58" a="1"/>
  <c r="P9" i="25" a="1"/>
  <c r="Y22" i="58" a="1"/>
  <c r="C9" i="25" a="1"/>
  <c r="Y30" i="58" a="1"/>
  <c r="W29" i="58" a="1"/>
  <c r="G4" i="25" a="1"/>
  <c r="Y42" i="16" a="1"/>
  <c r="G6" i="25" a="1"/>
  <c r="Y36" i="16" a="1"/>
  <c r="G10" i="25" a="1"/>
  <c r="W30" i="58" a="1"/>
  <c r="X35" i="16" a="1"/>
  <c r="F6" i="25" a="1"/>
  <c r="W34" i="16" a="1"/>
  <c r="F11" i="25" a="1"/>
  <c r="W23" i="58" a="1"/>
  <c r="W28" i="58" a="1"/>
  <c r="C8" i="25" a="1"/>
  <c r="P11" i="25" a="1"/>
  <c r="Y28" i="58" a="1"/>
  <c r="Y34" i="16" a="1"/>
  <c r="Y23" i="58" a="1"/>
  <c r="F8" i="25" a="1"/>
  <c r="W42" i="16" a="1"/>
  <c r="W35" i="16" a="1"/>
  <c r="Y41" i="16" a="1"/>
  <c r="X21" i="58" a="1"/>
  <c r="Y21" i="58" a="1"/>
  <c r="L8" i="25" a="1"/>
  <c r="K4" i="25" a="1"/>
  <c r="Y35" i="16" a="1"/>
  <c r="W36" i="16" a="1"/>
  <c r="X30" i="58" a="1"/>
  <c r="G11" i="25" a="1"/>
  <c r="K6" i="25" a="1"/>
  <c r="X23" i="58" a="1"/>
  <c r="X28" i="58" a="1"/>
  <c r="X34" i="16" a="1"/>
  <c r="X41" i="16" a="1"/>
  <c r="Y43" i="16" a="1"/>
  <c r="X36" i="16" a="1"/>
  <c r="X29" i="58" a="1"/>
  <c r="W41" i="16" a="1"/>
  <c r="W21" i="58" a="1"/>
  <c r="Z24" i="58" l="1"/>
  <c r="Z31" i="58"/>
  <c r="Y23" i="58"/>
  <c r="X22" i="58"/>
  <c r="W21" i="58"/>
  <c r="X21" i="58"/>
  <c r="Y21" i="58"/>
  <c r="W22" i="58"/>
  <c r="Y22" i="58"/>
  <c r="W23" i="58"/>
  <c r="X23" i="58"/>
  <c r="W34" i="16"/>
  <c r="X34" i="16"/>
  <c r="Y34" i="16"/>
  <c r="W35" i="16"/>
  <c r="X35" i="16"/>
  <c r="Y35" i="16"/>
  <c r="W36" i="16"/>
  <c r="X36" i="16"/>
  <c r="Y36" i="16"/>
  <c r="W28" i="58"/>
  <c r="X28" i="58"/>
  <c r="Y28" i="58"/>
  <c r="W29" i="58"/>
  <c r="X29" i="58"/>
  <c r="W30" i="58"/>
  <c r="Y29" i="58"/>
  <c r="X30" i="58"/>
  <c r="Y30" i="58"/>
  <c r="I27" i="23"/>
  <c r="D27" i="23"/>
  <c r="H27" i="23"/>
  <c r="R27" i="16"/>
  <c r="I27" i="16" s="1"/>
  <c r="D27" i="16"/>
  <c r="H27" i="16"/>
  <c r="H27" i="25"/>
  <c r="D27" i="25"/>
  <c r="I27" i="25"/>
  <c r="Q25" i="25"/>
  <c r="I25" i="25" s="1"/>
  <c r="Q25" i="23"/>
  <c r="I25" i="23" s="1"/>
  <c r="I26" i="25"/>
  <c r="D25" i="25"/>
  <c r="H25" i="25"/>
  <c r="D26" i="25"/>
  <c r="H26" i="25"/>
  <c r="R26" i="16"/>
  <c r="I26" i="16" s="1"/>
  <c r="I26" i="23"/>
  <c r="D26" i="23"/>
  <c r="H26" i="23"/>
  <c r="D25" i="23"/>
  <c r="H25" i="23"/>
  <c r="R25" i="16"/>
  <c r="I25" i="16" s="1"/>
  <c r="D26" i="16"/>
  <c r="H26" i="16"/>
  <c r="D25" i="16"/>
  <c r="H25" i="16"/>
  <c r="H24" i="23"/>
  <c r="D24" i="23"/>
  <c r="D24" i="25"/>
  <c r="H24" i="25"/>
  <c r="D24" i="16"/>
  <c r="H24" i="16"/>
  <c r="Q24" i="25"/>
  <c r="I24" i="25" s="1"/>
  <c r="R24" i="16"/>
  <c r="I24" i="16" s="1"/>
  <c r="Q24" i="23"/>
  <c r="I24" i="23" s="1"/>
  <c r="Q23" i="25"/>
  <c r="I23" i="25" s="1"/>
  <c r="Q23" i="23"/>
  <c r="I23" i="23" s="1"/>
  <c r="D23" i="25"/>
  <c r="H23" i="25"/>
  <c r="D23" i="23"/>
  <c r="H23" i="23"/>
  <c r="R23" i="16"/>
  <c r="I23" i="16" s="1"/>
  <c r="H23" i="16"/>
  <c r="D23" i="16"/>
  <c r="H22" i="23"/>
  <c r="D22" i="23"/>
  <c r="D22" i="25"/>
  <c r="H22" i="25"/>
  <c r="R22" i="16"/>
  <c r="I22" i="16" s="1"/>
  <c r="Q22" i="23"/>
  <c r="I22" i="23" s="1"/>
  <c r="Q22" i="25"/>
  <c r="I22" i="25" s="1"/>
  <c r="D22" i="16"/>
  <c r="H22" i="16"/>
  <c r="R21" i="16"/>
  <c r="I21" i="16" s="1"/>
  <c r="Q21" i="25"/>
  <c r="I21" i="25" s="1"/>
  <c r="H21" i="16"/>
  <c r="D21" i="16"/>
  <c r="Q21" i="23"/>
  <c r="I21" i="23" s="1"/>
  <c r="H21" i="23"/>
  <c r="D21" i="23"/>
  <c r="D21" i="25"/>
  <c r="H21" i="25"/>
  <c r="R20" i="16"/>
  <c r="I20" i="16" s="1"/>
  <c r="D20" i="25"/>
  <c r="H20" i="25"/>
  <c r="Q20" i="23"/>
  <c r="I20" i="23" s="1"/>
  <c r="H20" i="23"/>
  <c r="D20" i="23"/>
  <c r="Q20" i="25"/>
  <c r="I20" i="25" s="1"/>
  <c r="D20" i="16"/>
  <c r="H20" i="16"/>
  <c r="Q19" i="25"/>
  <c r="I19" i="25" s="1"/>
  <c r="D19" i="25"/>
  <c r="H19" i="25"/>
  <c r="R16" i="16"/>
  <c r="I16" i="16" s="1"/>
  <c r="H19" i="23"/>
  <c r="D19" i="23"/>
  <c r="Q19" i="23"/>
  <c r="I19" i="23" s="1"/>
  <c r="D19" i="16"/>
  <c r="H19" i="16"/>
  <c r="R19" i="16"/>
  <c r="I19" i="16" s="1"/>
  <c r="Q16" i="23"/>
  <c r="I16" i="23" s="1"/>
  <c r="Q14" i="23"/>
  <c r="I14" i="23" s="1"/>
  <c r="Q13" i="25"/>
  <c r="I13" i="25" s="1"/>
  <c r="Q18" i="23"/>
  <c r="I18" i="23" s="1"/>
  <c r="Q17" i="25"/>
  <c r="I17" i="25" s="1"/>
  <c r="Q18" i="25"/>
  <c r="I18" i="25" s="1"/>
  <c r="Q16" i="25"/>
  <c r="I16" i="25" s="1"/>
  <c r="Q14" i="25"/>
  <c r="I14" i="25" s="1"/>
  <c r="R14" i="16"/>
  <c r="I14" i="16" s="1"/>
  <c r="Q15" i="23"/>
  <c r="I15" i="23" s="1"/>
  <c r="Q15" i="25"/>
  <c r="I15" i="25" s="1"/>
  <c r="Q13" i="23"/>
  <c r="I13" i="23" s="1"/>
  <c r="Q17" i="23"/>
  <c r="I17" i="23" s="1"/>
  <c r="R17" i="16"/>
  <c r="I17" i="16" s="1"/>
  <c r="R13" i="16"/>
  <c r="I13" i="16" s="1"/>
  <c r="R15" i="16"/>
  <c r="I15" i="16" s="1"/>
  <c r="R18" i="16"/>
  <c r="I18" i="16" s="1"/>
  <c r="H18" i="23"/>
  <c r="D18" i="23"/>
  <c r="D18" i="25"/>
  <c r="H18" i="25"/>
  <c r="D18" i="16"/>
  <c r="H18" i="16"/>
  <c r="D16" i="25"/>
  <c r="D17" i="25"/>
  <c r="H17" i="25"/>
  <c r="H17" i="23"/>
  <c r="D17" i="23"/>
  <c r="H16" i="25"/>
  <c r="D17" i="16"/>
  <c r="H17" i="16"/>
  <c r="W42" i="16"/>
  <c r="X42" i="16"/>
  <c r="X43" i="16"/>
  <c r="Y42" i="16"/>
  <c r="Y41" i="16"/>
  <c r="W41" i="16"/>
  <c r="X41" i="16"/>
  <c r="Y43" i="16"/>
  <c r="W43" i="16"/>
  <c r="D16" i="16"/>
  <c r="H16" i="16"/>
  <c r="H16" i="23"/>
  <c r="D16" i="23"/>
  <c r="D15" i="25"/>
  <c r="H15" i="25"/>
  <c r="D15" i="23"/>
  <c r="H15" i="23"/>
  <c r="D15" i="16"/>
  <c r="D14" i="25"/>
  <c r="H14" i="25"/>
  <c r="H14" i="23"/>
  <c r="D14" i="23"/>
  <c r="D14" i="16"/>
  <c r="H14" i="16"/>
  <c r="D13" i="25"/>
  <c r="H13" i="25"/>
  <c r="H13" i="23"/>
  <c r="D13" i="23"/>
  <c r="D13" i="16"/>
  <c r="H13" i="16"/>
  <c r="H12" i="23"/>
  <c r="D12" i="23"/>
  <c r="D12" i="16"/>
  <c r="H12" i="16"/>
  <c r="D12" i="25"/>
  <c r="H12" i="25"/>
  <c r="P11" i="25"/>
  <c r="F11" i="25"/>
  <c r="G11" i="25"/>
  <c r="G10" i="25"/>
  <c r="C9" i="25"/>
  <c r="P9" i="25"/>
  <c r="F8" i="25"/>
  <c r="C8" i="25"/>
  <c r="L8" i="25"/>
  <c r="F6" i="25"/>
  <c r="G6" i="25"/>
  <c r="K6" i="25"/>
  <c r="G4" i="25"/>
  <c r="K4" i="25"/>
  <c r="M10" i="25" a="1"/>
  <c r="O10" i="25" a="1"/>
  <c r="P5" i="25" a="1"/>
  <c r="P10" i="25" a="1"/>
  <c r="C7" i="25" a="1"/>
  <c r="K9" i="25" a="1"/>
  <c r="C6" i="25" a="1"/>
  <c r="C4" i="25" a="1"/>
  <c r="M8" i="25" a="1"/>
  <c r="O5" i="25" a="1"/>
  <c r="O7" i="25" a="1"/>
  <c r="O8" i="25" a="1"/>
  <c r="M7" i="25" a="1"/>
  <c r="K5" i="25" a="1"/>
  <c r="F4" i="25" a="1"/>
  <c r="K11" i="25" a="1"/>
  <c r="K7" i="25" a="1"/>
  <c r="G8" i="25" a="1"/>
  <c r="M9" i="25" a="1"/>
  <c r="F11" i="23" a="1"/>
  <c r="F10" i="25" a="1"/>
  <c r="P7" i="25" a="1"/>
  <c r="P8" i="25" a="1"/>
  <c r="G5" i="25" a="1"/>
  <c r="M11" i="25" a="1"/>
  <c r="L10" i="25" a="1"/>
  <c r="K8" i="25" a="1"/>
  <c r="P4" i="25" a="1"/>
  <c r="O9" i="25" a="1"/>
  <c r="L5" i="25" a="1"/>
  <c r="C5" i="25" a="1"/>
  <c r="O4" i="25" a="1"/>
  <c r="C10" i="25" a="1"/>
  <c r="O6" i="25" a="1"/>
  <c r="C11" i="25" a="1"/>
  <c r="M6" i="25" a="1"/>
  <c r="L11" i="25" a="1"/>
  <c r="P6" i="25" a="1"/>
  <c r="L7" i="25" a="1"/>
  <c r="G9" i="25" a="1"/>
  <c r="F5" i="25" a="1"/>
  <c r="L6" i="25" a="1"/>
  <c r="G7" i="25" a="1"/>
  <c r="M4" i="25" a="1"/>
  <c r="L9" i="25" a="1"/>
  <c r="C11" i="23" a="1"/>
  <c r="F7" i="25" a="1"/>
  <c r="K10" i="25" a="1"/>
  <c r="M5" i="25" a="1"/>
  <c r="O11" i="25" a="1"/>
  <c r="F9" i="25" a="1"/>
  <c r="L4" i="25" a="1"/>
  <c r="Y24" i="58" l="1"/>
  <c r="X24" i="58"/>
  <c r="W24" i="58"/>
  <c r="Y31" i="58"/>
  <c r="X31" i="58"/>
  <c r="W31" i="58"/>
  <c r="Q12" i="25"/>
  <c r="I12" i="25" s="1"/>
  <c r="W44" i="16"/>
  <c r="C5" i="25"/>
  <c r="F7" i="25"/>
  <c r="F9" i="25"/>
  <c r="K11" i="25"/>
  <c r="O8" i="25"/>
  <c r="P10" i="25"/>
  <c r="Q10" i="25" s="1"/>
  <c r="M4" i="25"/>
  <c r="E4" i="25" s="1"/>
  <c r="G9" i="25"/>
  <c r="M5" i="25"/>
  <c r="E5" i="25" s="1"/>
  <c r="C4" i="25"/>
  <c r="L9" i="25"/>
  <c r="O10" i="25"/>
  <c r="L6" i="25"/>
  <c r="D6" i="25" s="1"/>
  <c r="C11" i="25"/>
  <c r="L10" i="25"/>
  <c r="P5" i="25"/>
  <c r="P8" i="25"/>
  <c r="Q9" i="25" s="1"/>
  <c r="M11" i="25"/>
  <c r="E11" i="25" s="1"/>
  <c r="O6" i="25"/>
  <c r="G7" i="25"/>
  <c r="L7" i="25"/>
  <c r="L5" i="25"/>
  <c r="L11" i="25"/>
  <c r="C7" i="25"/>
  <c r="C6" i="25"/>
  <c r="O11" i="25"/>
  <c r="C11" i="23"/>
  <c r="O7" i="25"/>
  <c r="M6" i="25"/>
  <c r="E6" i="25" s="1"/>
  <c r="P6" i="25"/>
  <c r="C10" i="25"/>
  <c r="G8" i="25"/>
  <c r="M8" i="25"/>
  <c r="E8" i="25" s="1"/>
  <c r="M9" i="25"/>
  <c r="L4" i="25"/>
  <c r="D4" i="25" s="1"/>
  <c r="F5" i="25"/>
  <c r="G5" i="25"/>
  <c r="F10" i="25"/>
  <c r="M7" i="25"/>
  <c r="E7" i="25" s="1"/>
  <c r="O4" i="25"/>
  <c r="K9" i="25"/>
  <c r="P7" i="25"/>
  <c r="M10" i="25"/>
  <c r="E10" i="25" s="1"/>
  <c r="P4" i="25"/>
  <c r="O9" i="25"/>
  <c r="K10" i="25"/>
  <c r="O5" i="25"/>
  <c r="K7" i="25"/>
  <c r="K5" i="25"/>
  <c r="K8" i="25"/>
  <c r="D8" i="25" s="1"/>
  <c r="F4" i="25"/>
  <c r="F11" i="23"/>
  <c r="Q201" i="38"/>
  <c r="Q202" i="38"/>
  <c r="Q203" i="38"/>
  <c r="Q204" i="38"/>
  <c r="Q205" i="38"/>
  <c r="Q206" i="38"/>
  <c r="Q173" i="38"/>
  <c r="Q91" i="38"/>
  <c r="Q92" i="38"/>
  <c r="Q200" i="37"/>
  <c r="Q199" i="37"/>
  <c r="Q198" i="37"/>
  <c r="Q198" i="38"/>
  <c r="R198" i="38" s="1"/>
  <c r="Q199" i="38"/>
  <c r="R199" i="38" s="1"/>
  <c r="Q200" i="38"/>
  <c r="S200" i="38" s="1"/>
  <c r="Q197" i="38"/>
  <c r="Q196" i="38"/>
  <c r="R196" i="38" s="1"/>
  <c r="Q195" i="38"/>
  <c r="T195" i="38" s="1"/>
  <c r="Q194" i="38"/>
  <c r="R194" i="38" s="1"/>
  <c r="Q193" i="38"/>
  <c r="T193" i="38" s="1"/>
  <c r="Q192" i="38"/>
  <c r="Q191" i="38"/>
  <c r="T191" i="38" s="1"/>
  <c r="Q190" i="38"/>
  <c r="T190" i="38" s="1"/>
  <c r="Q189" i="38"/>
  <c r="T189" i="38" s="1"/>
  <c r="Q188" i="38"/>
  <c r="T188" i="38" s="1"/>
  <c r="Q187" i="38"/>
  <c r="R187" i="38" s="1"/>
  <c r="Q186" i="38"/>
  <c r="T186" i="38" s="1"/>
  <c r="Q185" i="38"/>
  <c r="R185" i="38" s="1"/>
  <c r="Q184" i="38"/>
  <c r="T184" i="38" s="1"/>
  <c r="Q183" i="38"/>
  <c r="T183" i="38" s="1"/>
  <c r="Q182" i="38"/>
  <c r="T182" i="38" s="1"/>
  <c r="Q181" i="38"/>
  <c r="T181" i="38" s="1"/>
  <c r="Q180" i="38"/>
  <c r="R180" i="38" s="1"/>
  <c r="Q179" i="38"/>
  <c r="T179" i="38" s="1"/>
  <c r="Q178" i="38"/>
  <c r="T178" i="38" s="1"/>
  <c r="Q177" i="38"/>
  <c r="T177" i="38" s="1"/>
  <c r="Q176" i="38"/>
  <c r="T176" i="38" s="1"/>
  <c r="Q175" i="38"/>
  <c r="R175" i="38" s="1"/>
  <c r="Q174" i="38"/>
  <c r="T174" i="38" s="1"/>
  <c r="Q172" i="38"/>
  <c r="T172" i="38" s="1"/>
  <c r="Q171" i="38"/>
  <c r="T171" i="38" s="1"/>
  <c r="Q170" i="38"/>
  <c r="T170" i="38" s="1"/>
  <c r="Q169" i="38"/>
  <c r="T169" i="38" s="1"/>
  <c r="Q168" i="38"/>
  <c r="T168" i="38" s="1"/>
  <c r="Q167" i="38"/>
  <c r="R167" i="38" s="1"/>
  <c r="Q166" i="38"/>
  <c r="T166" i="38" s="1"/>
  <c r="Q165" i="38"/>
  <c r="T165" i="38" s="1"/>
  <c r="Q164" i="38"/>
  <c r="T164" i="38" s="1"/>
  <c r="Q163" i="38"/>
  <c r="T163" i="38" s="1"/>
  <c r="Q162" i="38"/>
  <c r="Q161" i="38"/>
  <c r="T161" i="38" s="1"/>
  <c r="Q160" i="38"/>
  <c r="R160" i="38" s="1"/>
  <c r="Q159" i="38"/>
  <c r="T159" i="38" s="1"/>
  <c r="Q158" i="38"/>
  <c r="S158" i="38" s="1"/>
  <c r="Q157" i="38"/>
  <c r="T157" i="38" s="1"/>
  <c r="Q156" i="38"/>
  <c r="T156" i="38" s="1"/>
  <c r="Q155" i="38"/>
  <c r="T155" i="38" s="1"/>
  <c r="Q154" i="38"/>
  <c r="Q153" i="38"/>
  <c r="R153" i="38" s="1"/>
  <c r="Q152" i="38"/>
  <c r="T152" i="38" s="1"/>
  <c r="Q151" i="38"/>
  <c r="T151" i="38" s="1"/>
  <c r="Q150" i="38"/>
  <c r="T150" i="38" s="1"/>
  <c r="Q149" i="38"/>
  <c r="T149" i="38" s="1"/>
  <c r="Q148" i="38"/>
  <c r="T148" i="38" s="1"/>
  <c r="Q147" i="38"/>
  <c r="Q146" i="38"/>
  <c r="R146" i="38" s="1"/>
  <c r="Q145" i="38"/>
  <c r="T145" i="38" s="1"/>
  <c r="Q144" i="38"/>
  <c r="T144" i="38" s="1"/>
  <c r="Q143" i="38"/>
  <c r="T143" i="38" s="1"/>
  <c r="Q142" i="38"/>
  <c r="T142" i="38" s="1"/>
  <c r="Q141" i="38"/>
  <c r="T141" i="38" s="1"/>
  <c r="Q140" i="38"/>
  <c r="T140" i="38" s="1"/>
  <c r="Q139" i="38"/>
  <c r="R139" i="38" s="1"/>
  <c r="Q138" i="38"/>
  <c r="T138" i="38" s="1"/>
  <c r="Q137" i="38"/>
  <c r="T137" i="38" s="1"/>
  <c r="Q136" i="38"/>
  <c r="T136" i="38" s="1"/>
  <c r="Q135" i="38"/>
  <c r="T135" i="38" s="1"/>
  <c r="Q134" i="38"/>
  <c r="T134" i="38" s="1"/>
  <c r="Q133" i="38"/>
  <c r="T133" i="38" s="1"/>
  <c r="Q132" i="38"/>
  <c r="R132" i="38" s="1"/>
  <c r="Q131" i="38"/>
  <c r="T131" i="38" s="1"/>
  <c r="Q130" i="38"/>
  <c r="S130" i="38" s="1"/>
  <c r="Q129" i="38"/>
  <c r="T129" i="38" s="1"/>
  <c r="Q128" i="38"/>
  <c r="T128" i="38" s="1"/>
  <c r="Q127" i="38"/>
  <c r="T127" i="38" s="1"/>
  <c r="Q126" i="38"/>
  <c r="T126" i="38" s="1"/>
  <c r="Q125" i="38"/>
  <c r="Q124" i="38"/>
  <c r="T124" i="38" s="1"/>
  <c r="Q123" i="38"/>
  <c r="Q122" i="38"/>
  <c r="T122" i="38" s="1"/>
  <c r="Q121" i="38"/>
  <c r="T121" i="38" s="1"/>
  <c r="Q120" i="38"/>
  <c r="T120" i="38" s="1"/>
  <c r="Q119" i="38"/>
  <c r="T119" i="38" s="1"/>
  <c r="Q118" i="38"/>
  <c r="R118" i="38" s="1"/>
  <c r="Q117" i="38"/>
  <c r="T117" i="38" s="1"/>
  <c r="Q116" i="38"/>
  <c r="T116" i="38" s="1"/>
  <c r="Q115" i="38"/>
  <c r="T115" i="38" s="1"/>
  <c r="Q114" i="38"/>
  <c r="T114" i="38" s="1"/>
  <c r="Q113" i="38"/>
  <c r="T113" i="38" s="1"/>
  <c r="Q112" i="38"/>
  <c r="T112" i="38" s="1"/>
  <c r="Q111" i="38"/>
  <c r="R111" i="38" s="1"/>
  <c r="Q110" i="38"/>
  <c r="T110" i="38" s="1"/>
  <c r="Q109" i="38"/>
  <c r="R109" i="38" s="1"/>
  <c r="Q108" i="38"/>
  <c r="T108" i="38" s="1"/>
  <c r="Q107" i="38"/>
  <c r="T107" i="38" s="1"/>
  <c r="Q106" i="38"/>
  <c r="T106" i="38" s="1"/>
  <c r="Q105" i="38"/>
  <c r="T105" i="38" s="1"/>
  <c r="Q104" i="38"/>
  <c r="R104" i="38" s="1"/>
  <c r="Q103" i="38"/>
  <c r="T103" i="38" s="1"/>
  <c r="Q102" i="38"/>
  <c r="R102" i="38" s="1"/>
  <c r="Q101" i="38"/>
  <c r="T101" i="38" s="1"/>
  <c r="Q100" i="38"/>
  <c r="T100" i="38" s="1"/>
  <c r="Q99" i="38"/>
  <c r="T99" i="38" s="1"/>
  <c r="Q98" i="38"/>
  <c r="T98" i="38" s="1"/>
  <c r="Q97" i="38"/>
  <c r="R97" i="38" s="1"/>
  <c r="Q96" i="38"/>
  <c r="T96" i="38" s="1"/>
  <c r="Q95" i="38"/>
  <c r="Q94" i="38"/>
  <c r="T94" i="38" s="1"/>
  <c r="Q93" i="38"/>
  <c r="T93" i="38" s="1"/>
  <c r="Q90" i="38"/>
  <c r="R90" i="38" s="1"/>
  <c r="Q89" i="38"/>
  <c r="T89" i="38" s="1"/>
  <c r="Q88" i="38"/>
  <c r="R88" i="38" s="1"/>
  <c r="Q87" i="38"/>
  <c r="T87" i="38" s="1"/>
  <c r="Q86" i="38"/>
  <c r="T86" i="38" s="1"/>
  <c r="Q85" i="38"/>
  <c r="T85" i="38" s="1"/>
  <c r="Q84" i="38"/>
  <c r="T84" i="38" s="1"/>
  <c r="Q83" i="38"/>
  <c r="R83" i="38" s="1"/>
  <c r="Q82" i="38"/>
  <c r="T82" i="38" s="1"/>
  <c r="Q81" i="38"/>
  <c r="R81" i="38" s="1"/>
  <c r="Q80" i="38"/>
  <c r="Q79" i="38"/>
  <c r="T79" i="38" s="1"/>
  <c r="Q78" i="38"/>
  <c r="T78" i="38" s="1"/>
  <c r="Q77" i="38"/>
  <c r="T77" i="38" s="1"/>
  <c r="Q76" i="38"/>
  <c r="R76" i="38" s="1"/>
  <c r="Q75" i="38"/>
  <c r="T75" i="38" s="1"/>
  <c r="Q74" i="38"/>
  <c r="R74" i="38" s="1"/>
  <c r="Q73" i="38"/>
  <c r="T73" i="38" s="1"/>
  <c r="Q72" i="38"/>
  <c r="T72" i="38" s="1"/>
  <c r="Q71" i="38"/>
  <c r="T71" i="38" s="1"/>
  <c r="Q70" i="38"/>
  <c r="T70" i="38" s="1"/>
  <c r="Q69" i="38"/>
  <c r="R69" i="38" s="1"/>
  <c r="Q68" i="38"/>
  <c r="T68" i="38" s="1"/>
  <c r="Q67" i="38"/>
  <c r="R67" i="38" s="1"/>
  <c r="Q66" i="38"/>
  <c r="T66" i="38" s="1"/>
  <c r="Q65" i="38"/>
  <c r="T65" i="38" s="1"/>
  <c r="Q64" i="38"/>
  <c r="T64" i="38" s="1"/>
  <c r="Q63" i="38"/>
  <c r="T63" i="38" s="1"/>
  <c r="Q62" i="38"/>
  <c r="R62" i="38" s="1"/>
  <c r="Q61" i="38"/>
  <c r="T61" i="38" s="1"/>
  <c r="Q60" i="38"/>
  <c r="R60" i="38" s="1"/>
  <c r="Q59" i="38"/>
  <c r="T59" i="38" s="1"/>
  <c r="Q58" i="38"/>
  <c r="T58" i="38" s="1"/>
  <c r="Q57" i="38"/>
  <c r="T57" i="38" s="1"/>
  <c r="Q56" i="38"/>
  <c r="T56" i="38" s="1"/>
  <c r="Q55" i="38"/>
  <c r="R55" i="38" s="1"/>
  <c r="Q54" i="38"/>
  <c r="T54" i="38" s="1"/>
  <c r="Q53" i="38"/>
  <c r="R53" i="38" s="1"/>
  <c r="Q52" i="38"/>
  <c r="T52" i="38" s="1"/>
  <c r="Q51" i="38"/>
  <c r="T51" i="38" s="1"/>
  <c r="Q50" i="38"/>
  <c r="T50" i="38" s="1"/>
  <c r="Q49" i="38"/>
  <c r="T49" i="38" s="1"/>
  <c r="Q48" i="38"/>
  <c r="R48" i="38" s="1"/>
  <c r="Q47" i="38"/>
  <c r="T47" i="38" s="1"/>
  <c r="Q46" i="38"/>
  <c r="R46" i="38" s="1"/>
  <c r="Q45" i="38"/>
  <c r="T45" i="38" s="1"/>
  <c r="Q44" i="38"/>
  <c r="T44" i="38" s="1"/>
  <c r="Q43" i="38"/>
  <c r="T43" i="38" s="1"/>
  <c r="Q42" i="38"/>
  <c r="T42" i="38" s="1"/>
  <c r="Q41" i="38"/>
  <c r="R41" i="38" s="1"/>
  <c r="Q40" i="38"/>
  <c r="T40" i="38" s="1"/>
  <c r="Q39" i="38"/>
  <c r="R39" i="38" s="1"/>
  <c r="Q38" i="38"/>
  <c r="T38" i="38" s="1"/>
  <c r="Q37" i="38"/>
  <c r="T37" i="38" s="1"/>
  <c r="Q36" i="38"/>
  <c r="T36" i="38" s="1"/>
  <c r="Q35" i="38"/>
  <c r="T35" i="38" s="1"/>
  <c r="Q34" i="38"/>
  <c r="R34" i="38" s="1"/>
  <c r="Q33" i="38"/>
  <c r="T33" i="38" s="1"/>
  <c r="Q32" i="38"/>
  <c r="R32" i="38" s="1"/>
  <c r="Q31" i="38"/>
  <c r="Q30" i="38"/>
  <c r="T30" i="38" s="1"/>
  <c r="Q29" i="38"/>
  <c r="T29" i="38" s="1"/>
  <c r="Q28" i="38"/>
  <c r="T28" i="38" s="1"/>
  <c r="Q27" i="38"/>
  <c r="R27" i="38" s="1"/>
  <c r="Q26" i="38"/>
  <c r="T26" i="38" s="1"/>
  <c r="Q25" i="38"/>
  <c r="R25" i="38" s="1"/>
  <c r="Q24" i="38"/>
  <c r="T24" i="38" s="1"/>
  <c r="Q23" i="38"/>
  <c r="T23" i="38" s="1"/>
  <c r="Q22" i="38"/>
  <c r="T22" i="38" s="1"/>
  <c r="Q21" i="38"/>
  <c r="T21" i="38" s="1"/>
  <c r="Q20" i="38"/>
  <c r="R20" i="38" s="1"/>
  <c r="Q19" i="38"/>
  <c r="T19" i="38" s="1"/>
  <c r="Q18" i="38"/>
  <c r="R18" i="38" s="1"/>
  <c r="Q17" i="38"/>
  <c r="T17" i="38" s="1"/>
  <c r="Q16" i="38"/>
  <c r="T16" i="38" s="1"/>
  <c r="Q15" i="38"/>
  <c r="T15" i="38" s="1"/>
  <c r="Q14" i="38"/>
  <c r="T14" i="38" s="1"/>
  <c r="Q13" i="38"/>
  <c r="R13" i="38" s="1"/>
  <c r="Q12" i="38"/>
  <c r="T12" i="38" s="1"/>
  <c r="Q11" i="38"/>
  <c r="Q10" i="38"/>
  <c r="T10" i="38" s="1"/>
  <c r="Q9" i="38"/>
  <c r="T9" i="38" s="1"/>
  <c r="Q8" i="38"/>
  <c r="T8" i="38" s="1"/>
  <c r="S7" i="38"/>
  <c r="R7" i="38"/>
  <c r="Q6" i="38"/>
  <c r="T6" i="38" s="1"/>
  <c r="Q5" i="38"/>
  <c r="T5" i="38" s="1"/>
  <c r="Q4" i="38"/>
  <c r="T4" i="38" s="1"/>
  <c r="Q3" i="38"/>
  <c r="T3" i="38" s="1"/>
  <c r="Q2" i="38"/>
  <c r="R2" i="38" s="1"/>
  <c r="U51" i="23"/>
  <c r="R7" i="37"/>
  <c r="S7" i="37"/>
  <c r="Q3" i="37"/>
  <c r="Q4" i="37"/>
  <c r="Q5" i="37"/>
  <c r="Q6" i="37"/>
  <c r="Q8" i="37"/>
  <c r="Q9" i="37"/>
  <c r="Q10" i="37"/>
  <c r="Q11" i="37"/>
  <c r="Q12" i="37"/>
  <c r="Q13" i="37"/>
  <c r="Q14" i="37"/>
  <c r="Q15" i="37"/>
  <c r="Q16" i="37"/>
  <c r="Q17" i="37"/>
  <c r="Q18" i="37"/>
  <c r="Q19" i="37"/>
  <c r="Q20" i="37"/>
  <c r="Q21" i="37"/>
  <c r="Q22" i="37"/>
  <c r="Q23" i="37"/>
  <c r="Q24" i="37"/>
  <c r="Q25" i="37"/>
  <c r="Q26" i="37"/>
  <c r="Q27" i="37"/>
  <c r="Q28" i="37"/>
  <c r="Q29" i="37"/>
  <c r="Q30" i="37"/>
  <c r="Q31" i="37"/>
  <c r="Q32" i="37"/>
  <c r="Q33" i="37"/>
  <c r="Q34" i="37"/>
  <c r="Q35" i="37"/>
  <c r="Q36" i="37"/>
  <c r="Q37" i="37"/>
  <c r="Q38" i="37"/>
  <c r="Q39" i="37"/>
  <c r="Q40" i="37"/>
  <c r="Q41" i="37"/>
  <c r="Q42" i="37"/>
  <c r="Q43" i="37"/>
  <c r="Q44" i="37"/>
  <c r="Q45" i="37"/>
  <c r="Q46" i="37"/>
  <c r="Q47" i="37"/>
  <c r="Q48" i="37"/>
  <c r="Q49" i="37"/>
  <c r="Q50" i="37"/>
  <c r="Q51" i="37"/>
  <c r="Q52" i="37"/>
  <c r="Q53" i="37"/>
  <c r="Q54" i="37"/>
  <c r="Q55" i="37"/>
  <c r="Q56" i="37"/>
  <c r="Q57" i="37"/>
  <c r="Q58" i="37"/>
  <c r="Q59" i="37"/>
  <c r="Q60" i="37"/>
  <c r="Q61" i="37"/>
  <c r="Q62" i="37"/>
  <c r="Q63" i="37"/>
  <c r="Q64" i="37"/>
  <c r="Q65" i="37"/>
  <c r="Q66" i="37"/>
  <c r="Q67" i="37"/>
  <c r="Q68" i="37"/>
  <c r="Q69" i="37"/>
  <c r="Q70" i="37"/>
  <c r="Q71" i="37"/>
  <c r="Q72" i="37"/>
  <c r="Q73" i="37"/>
  <c r="Q74" i="37"/>
  <c r="Q75" i="37"/>
  <c r="Q76" i="37"/>
  <c r="Q77" i="37"/>
  <c r="Q78" i="37"/>
  <c r="Q79" i="37"/>
  <c r="Q80" i="37"/>
  <c r="Q81" i="37"/>
  <c r="Q82" i="37"/>
  <c r="Q83" i="37"/>
  <c r="Q84" i="37"/>
  <c r="Q85" i="37"/>
  <c r="Q86" i="37"/>
  <c r="Q87" i="37"/>
  <c r="Q88" i="37"/>
  <c r="Q89" i="37"/>
  <c r="Q90" i="37"/>
  <c r="Q91" i="37"/>
  <c r="Q92" i="37"/>
  <c r="Q93" i="37"/>
  <c r="Q94" i="37"/>
  <c r="Q95" i="37"/>
  <c r="Q96" i="37"/>
  <c r="Q97" i="37"/>
  <c r="Q98" i="37"/>
  <c r="Q99" i="37"/>
  <c r="Q100" i="37"/>
  <c r="Q101" i="37"/>
  <c r="Q102" i="37"/>
  <c r="Q103" i="37"/>
  <c r="Q104" i="37"/>
  <c r="Q105" i="37"/>
  <c r="Q106" i="37"/>
  <c r="Q107" i="37"/>
  <c r="Q108" i="37"/>
  <c r="Q109" i="37"/>
  <c r="Q110" i="37"/>
  <c r="Q111" i="37"/>
  <c r="Q112" i="37"/>
  <c r="Q113" i="37"/>
  <c r="Q114" i="37"/>
  <c r="Q115" i="37"/>
  <c r="Q116" i="37"/>
  <c r="Q117" i="37"/>
  <c r="Q118" i="37"/>
  <c r="Q119" i="37"/>
  <c r="Q120" i="37"/>
  <c r="Q121" i="37"/>
  <c r="Q122" i="37"/>
  <c r="Q123" i="37"/>
  <c r="Q124" i="37"/>
  <c r="Q125" i="37"/>
  <c r="Q126" i="37"/>
  <c r="Q127" i="37"/>
  <c r="Q128" i="37"/>
  <c r="Q129" i="37"/>
  <c r="Q130" i="37"/>
  <c r="Q131" i="37"/>
  <c r="Q132" i="37"/>
  <c r="Q133" i="37"/>
  <c r="Q134" i="37"/>
  <c r="Q135" i="37"/>
  <c r="Q136" i="37"/>
  <c r="Q137" i="37"/>
  <c r="Q138" i="37"/>
  <c r="Q139" i="37"/>
  <c r="Q140" i="37"/>
  <c r="Q141" i="37"/>
  <c r="Q142" i="37"/>
  <c r="Q143" i="37"/>
  <c r="Q144" i="37"/>
  <c r="Q145" i="37"/>
  <c r="Q146" i="37"/>
  <c r="Q147" i="37"/>
  <c r="Q148" i="37"/>
  <c r="Q149" i="37"/>
  <c r="Q150" i="37"/>
  <c r="Q151" i="37"/>
  <c r="Q152" i="37"/>
  <c r="Q153" i="37"/>
  <c r="Q154" i="37"/>
  <c r="Q155" i="37"/>
  <c r="Q156" i="37"/>
  <c r="Q157" i="37"/>
  <c r="Q158" i="37"/>
  <c r="Q159" i="37"/>
  <c r="Q160" i="37"/>
  <c r="Q161" i="37"/>
  <c r="Q162" i="37"/>
  <c r="Q163" i="37"/>
  <c r="Q164" i="37"/>
  <c r="Q165" i="37"/>
  <c r="Q167" i="37"/>
  <c r="Q168" i="37"/>
  <c r="Q169" i="37"/>
  <c r="Q170" i="37"/>
  <c r="Q171" i="37"/>
  <c r="Q172" i="37"/>
  <c r="Q173" i="37"/>
  <c r="Q174" i="37"/>
  <c r="Q175" i="37"/>
  <c r="Q176" i="37"/>
  <c r="Q177" i="37"/>
  <c r="Q195" i="37"/>
  <c r="Q178" i="37"/>
  <c r="Q182" i="37"/>
  <c r="Q186" i="37"/>
  <c r="Q187" i="37"/>
  <c r="Q188" i="37"/>
  <c r="Q166" i="37"/>
  <c r="Q179" i="37"/>
  <c r="Q180" i="37"/>
  <c r="Q181" i="37"/>
  <c r="Q183" i="37"/>
  <c r="Q184" i="37"/>
  <c r="Q185" i="37"/>
  <c r="Q189" i="37"/>
  <c r="Q192" i="37"/>
  <c r="Q190" i="37"/>
  <c r="Q191" i="37"/>
  <c r="Q193" i="37"/>
  <c r="Q194" i="37"/>
  <c r="Q196" i="37"/>
  <c r="Q197" i="37"/>
  <c r="Q2" i="37"/>
  <c r="U7" i="36"/>
  <c r="T7" i="36"/>
  <c r="S7" i="36"/>
  <c r="R7" i="36"/>
  <c r="Q194" i="36"/>
  <c r="U194" i="36" s="1"/>
  <c r="Q193" i="36"/>
  <c r="U193" i="36" s="1"/>
  <c r="Q192" i="36"/>
  <c r="U192" i="36" s="1"/>
  <c r="Q191" i="36"/>
  <c r="U191" i="36" s="1"/>
  <c r="Q190" i="36"/>
  <c r="U190" i="36" s="1"/>
  <c r="Q189" i="36"/>
  <c r="S189" i="36" s="1"/>
  <c r="Q188" i="36"/>
  <c r="U188" i="36" s="1"/>
  <c r="Q187" i="36"/>
  <c r="T187" i="36" s="1"/>
  <c r="Q186" i="36"/>
  <c r="R186" i="36" s="1"/>
  <c r="Q185" i="36"/>
  <c r="U185" i="36" s="1"/>
  <c r="Q184" i="36"/>
  <c r="U184" i="36" s="1"/>
  <c r="Q183" i="36"/>
  <c r="T183" i="36" s="1"/>
  <c r="Q182" i="36"/>
  <c r="U182" i="36" s="1"/>
  <c r="Q181" i="36"/>
  <c r="S181" i="36" s="1"/>
  <c r="Q180" i="36"/>
  <c r="U180" i="36" s="1"/>
  <c r="Q179" i="36"/>
  <c r="U179" i="36" s="1"/>
  <c r="Q164" i="36"/>
  <c r="U164" i="36" s="1"/>
  <c r="Q144" i="36"/>
  <c r="U144" i="36" s="1"/>
  <c r="Q114" i="36"/>
  <c r="U114" i="36" s="1"/>
  <c r="Q100" i="36"/>
  <c r="U100" i="36" s="1"/>
  <c r="Q80" i="36"/>
  <c r="U80" i="36" s="1"/>
  <c r="Q37" i="36"/>
  <c r="U37" i="36" s="1"/>
  <c r="Q195" i="36"/>
  <c r="U195" i="36" s="1"/>
  <c r="Q178" i="36"/>
  <c r="U178" i="36" s="1"/>
  <c r="Q177" i="36"/>
  <c r="S177" i="36" s="1"/>
  <c r="Q176" i="36"/>
  <c r="R176" i="36" s="1"/>
  <c r="Q175" i="36"/>
  <c r="U175" i="36" s="1"/>
  <c r="Q174" i="36"/>
  <c r="U174" i="36" s="1"/>
  <c r="Q173" i="36"/>
  <c r="S173" i="36" s="1"/>
  <c r="Q172" i="36"/>
  <c r="T172" i="36" s="1"/>
  <c r="Q171" i="36"/>
  <c r="U171" i="36" s="1"/>
  <c r="Q170" i="36"/>
  <c r="T170" i="36" s="1"/>
  <c r="Q169" i="36"/>
  <c r="U169" i="36" s="1"/>
  <c r="Q168" i="36"/>
  <c r="R168" i="36" s="1"/>
  <c r="Q167" i="36"/>
  <c r="T167" i="36" s="1"/>
  <c r="Q166" i="36"/>
  <c r="U166" i="36" s="1"/>
  <c r="Q165" i="36"/>
  <c r="U165" i="36" s="1"/>
  <c r="Q163" i="36"/>
  <c r="U163" i="36" s="1"/>
  <c r="Q162" i="36"/>
  <c r="S162" i="36" s="1"/>
  <c r="Q161" i="36"/>
  <c r="U161" i="36" s="1"/>
  <c r="Q160" i="36"/>
  <c r="U160" i="36" s="1"/>
  <c r="Q159" i="36"/>
  <c r="U159" i="36" s="1"/>
  <c r="Q158" i="36"/>
  <c r="S158" i="36" s="1"/>
  <c r="Q157" i="36"/>
  <c r="T157" i="36" s="1"/>
  <c r="Q156" i="36"/>
  <c r="U156" i="36" s="1"/>
  <c r="Q155" i="36"/>
  <c r="T155" i="36" s="1"/>
  <c r="Q154" i="36"/>
  <c r="U154" i="36" s="1"/>
  <c r="Q153" i="36"/>
  <c r="U153" i="36" s="1"/>
  <c r="Q152" i="36"/>
  <c r="R152" i="36" s="1"/>
  <c r="Q151" i="36"/>
  <c r="U151" i="36" s="1"/>
  <c r="Q150" i="36"/>
  <c r="U150" i="36" s="1"/>
  <c r="Q149" i="36"/>
  <c r="U149" i="36" s="1"/>
  <c r="Q148" i="36"/>
  <c r="S148" i="36" s="1"/>
  <c r="Q147" i="36"/>
  <c r="S147" i="36" s="1"/>
  <c r="Q146" i="36"/>
  <c r="U146" i="36" s="1"/>
  <c r="Q145" i="36"/>
  <c r="U145" i="36" s="1"/>
  <c r="Q143" i="36"/>
  <c r="S143" i="36" s="1"/>
  <c r="Q142" i="36"/>
  <c r="T142" i="36" s="1"/>
  <c r="Q141" i="36"/>
  <c r="U141" i="36" s="1"/>
  <c r="Q140" i="36"/>
  <c r="T140" i="36" s="1"/>
  <c r="Q139" i="36"/>
  <c r="U139" i="36" s="1"/>
  <c r="Q138" i="36"/>
  <c r="R138" i="36" s="1"/>
  <c r="Q137" i="36"/>
  <c r="U137" i="36" s="1"/>
  <c r="Q136" i="36"/>
  <c r="U136" i="36" s="1"/>
  <c r="Q135" i="36"/>
  <c r="U135" i="36" s="1"/>
  <c r="Q134" i="36"/>
  <c r="U134" i="36" s="1"/>
  <c r="Q133" i="36"/>
  <c r="S133" i="36" s="1"/>
  <c r="Q132" i="36"/>
  <c r="T132" i="36" s="1"/>
  <c r="Q131" i="36"/>
  <c r="U131" i="36" s="1"/>
  <c r="Q130" i="36"/>
  <c r="U130" i="36" s="1"/>
  <c r="Q129" i="36"/>
  <c r="S129" i="36" s="1"/>
  <c r="Q128" i="36"/>
  <c r="T128" i="36" s="1"/>
  <c r="Q127" i="36"/>
  <c r="T127" i="36" s="1"/>
  <c r="Q126" i="36"/>
  <c r="U126" i="36" s="1"/>
  <c r="Q125" i="36"/>
  <c r="U125" i="36" s="1"/>
  <c r="Q124" i="36"/>
  <c r="S124" i="36" s="1"/>
  <c r="Q123" i="36"/>
  <c r="U123" i="36" s="1"/>
  <c r="Q122" i="36"/>
  <c r="U122" i="36" s="1"/>
  <c r="Q121" i="36"/>
  <c r="U121" i="36" s="1"/>
  <c r="Q120" i="36"/>
  <c r="S120" i="36" s="1"/>
  <c r="Q119" i="36"/>
  <c r="R119" i="36" s="1"/>
  <c r="Q118" i="36"/>
  <c r="U118" i="36" s="1"/>
  <c r="Q117" i="36"/>
  <c r="U117" i="36" s="1"/>
  <c r="Q116" i="36"/>
  <c r="S116" i="36" s="1"/>
  <c r="Q115" i="36"/>
  <c r="T115" i="36" s="1"/>
  <c r="Q113" i="36"/>
  <c r="U113" i="36" s="1"/>
  <c r="Q112" i="36"/>
  <c r="T112" i="36" s="1"/>
  <c r="Q111" i="36"/>
  <c r="U111" i="36" s="1"/>
  <c r="Q110" i="36"/>
  <c r="R110" i="36" s="1"/>
  <c r="Q109" i="36"/>
  <c r="U109" i="36" s="1"/>
  <c r="Q108" i="36"/>
  <c r="U108" i="36" s="1"/>
  <c r="Q107" i="36"/>
  <c r="Q106" i="36"/>
  <c r="U106" i="36" s="1"/>
  <c r="Q105" i="36"/>
  <c r="S105" i="36" s="1"/>
  <c r="Q104" i="36"/>
  <c r="R104" i="36" s="1"/>
  <c r="Q103" i="36"/>
  <c r="U103" i="36" s="1"/>
  <c r="Q102" i="36"/>
  <c r="U102" i="36" s="1"/>
  <c r="Q101" i="36"/>
  <c r="S101" i="36" s="1"/>
  <c r="Q99" i="36"/>
  <c r="T99" i="36" s="1"/>
  <c r="Q98" i="36"/>
  <c r="U98" i="36" s="1"/>
  <c r="Q97" i="36"/>
  <c r="T97" i="36" s="1"/>
  <c r="Q96" i="36"/>
  <c r="U96" i="36" s="1"/>
  <c r="Q95" i="36"/>
  <c r="U95" i="36" s="1"/>
  <c r="Q94" i="36"/>
  <c r="U94" i="36" s="1"/>
  <c r="Q93" i="36"/>
  <c r="U93" i="36" s="1"/>
  <c r="Q92" i="36"/>
  <c r="Q91" i="36"/>
  <c r="U91" i="36" s="1"/>
  <c r="Q90" i="36"/>
  <c r="S90" i="36" s="1"/>
  <c r="Q89" i="36"/>
  <c r="R89" i="36" s="1"/>
  <c r="Q88" i="36"/>
  <c r="U88" i="36" s="1"/>
  <c r="Q87" i="36"/>
  <c r="U87" i="36" s="1"/>
  <c r="Q86" i="36"/>
  <c r="S86" i="36" s="1"/>
  <c r="Q85" i="36"/>
  <c r="T85" i="36" s="1"/>
  <c r="Q84" i="36"/>
  <c r="U84" i="36" s="1"/>
  <c r="Q83" i="36"/>
  <c r="T83" i="36" s="1"/>
  <c r="Q82" i="36"/>
  <c r="U82" i="36" s="1"/>
  <c r="Q81" i="36"/>
  <c r="R81" i="36" s="1"/>
  <c r="Q79" i="36"/>
  <c r="T79" i="36" s="1"/>
  <c r="Q78" i="36"/>
  <c r="U78" i="36" s="1"/>
  <c r="Q77" i="36"/>
  <c r="U77" i="36" s="1"/>
  <c r="Q76" i="36"/>
  <c r="U76" i="36" s="1"/>
  <c r="Q75" i="36"/>
  <c r="S75" i="36" s="1"/>
  <c r="Q74" i="36"/>
  <c r="T74" i="36" s="1"/>
  <c r="Q73" i="36"/>
  <c r="U73" i="36" s="1"/>
  <c r="Q72" i="36"/>
  <c r="U72" i="36" s="1"/>
  <c r="Q71" i="36"/>
  <c r="S71" i="36" s="1"/>
  <c r="Q70" i="36"/>
  <c r="T70" i="36" s="1"/>
  <c r="Q69" i="36"/>
  <c r="U69" i="36" s="1"/>
  <c r="Q68" i="36"/>
  <c r="T68" i="36" s="1"/>
  <c r="Q67" i="36"/>
  <c r="U67" i="36" s="1"/>
  <c r="Q66" i="36"/>
  <c r="U66" i="36" s="1"/>
  <c r="Q65" i="36"/>
  <c r="U65" i="36" s="1"/>
  <c r="Q64" i="36"/>
  <c r="U64" i="36" s="1"/>
  <c r="Q63" i="36"/>
  <c r="U63" i="36" s="1"/>
  <c r="Q62" i="36"/>
  <c r="U62" i="36" s="1"/>
  <c r="Q61" i="36"/>
  <c r="S61" i="36" s="1"/>
  <c r="Q60" i="36"/>
  <c r="R60" i="36" s="1"/>
  <c r="Q59" i="36"/>
  <c r="U59" i="36" s="1"/>
  <c r="Q58" i="36"/>
  <c r="U58" i="36" s="1"/>
  <c r="Q57" i="36"/>
  <c r="S57" i="36" s="1"/>
  <c r="Q56" i="36"/>
  <c r="T56" i="36" s="1"/>
  <c r="Q55" i="36"/>
  <c r="U55" i="36" s="1"/>
  <c r="Q54" i="36"/>
  <c r="T54" i="36" s="1"/>
  <c r="Q53" i="36"/>
  <c r="U53" i="36" s="1"/>
  <c r="Q52" i="36"/>
  <c r="R52" i="36" s="1"/>
  <c r="Q51" i="36"/>
  <c r="U51" i="36" s="1"/>
  <c r="Q50" i="36"/>
  <c r="U50" i="36" s="1"/>
  <c r="Q49" i="36"/>
  <c r="U49" i="36" s="1"/>
  <c r="Q48" i="36"/>
  <c r="U48" i="36" s="1"/>
  <c r="Q47" i="36"/>
  <c r="S47" i="36" s="1"/>
  <c r="Q46" i="36"/>
  <c r="R46" i="36" s="1"/>
  <c r="Q45" i="36"/>
  <c r="U45" i="36" s="1"/>
  <c r="Q44" i="36"/>
  <c r="U44" i="36" s="1"/>
  <c r="Q43" i="36"/>
  <c r="S43" i="36" s="1"/>
  <c r="Q42" i="36"/>
  <c r="T42" i="36" s="1"/>
  <c r="Q41" i="36"/>
  <c r="U41" i="36" s="1"/>
  <c r="Q40" i="36"/>
  <c r="T40" i="36" s="1"/>
  <c r="Q39" i="36"/>
  <c r="U39" i="36" s="1"/>
  <c r="Q38" i="36"/>
  <c r="U38" i="36" s="1"/>
  <c r="Q36" i="36"/>
  <c r="T36" i="36" s="1"/>
  <c r="Q35" i="36"/>
  <c r="U35" i="36" s="1"/>
  <c r="Q34" i="36"/>
  <c r="U34" i="36" s="1"/>
  <c r="Q33" i="36"/>
  <c r="U33" i="36" s="1"/>
  <c r="Q32" i="36"/>
  <c r="S32" i="36" s="1"/>
  <c r="Q31" i="36"/>
  <c r="R31" i="36" s="1"/>
  <c r="Q30" i="36"/>
  <c r="U30" i="36" s="1"/>
  <c r="Q29" i="36"/>
  <c r="U29" i="36" s="1"/>
  <c r="Q28" i="36"/>
  <c r="S28" i="36" s="1"/>
  <c r="Q27" i="36"/>
  <c r="T27" i="36" s="1"/>
  <c r="Q26" i="36"/>
  <c r="U26" i="36" s="1"/>
  <c r="Q25" i="36"/>
  <c r="T25" i="36" s="1"/>
  <c r="Q24" i="36"/>
  <c r="U24" i="36" s="1"/>
  <c r="Q23" i="36"/>
  <c r="R23" i="36" s="1"/>
  <c r="Q22" i="36"/>
  <c r="R22" i="36" s="1"/>
  <c r="Q21" i="36"/>
  <c r="U21" i="36" s="1"/>
  <c r="Q20" i="36"/>
  <c r="S20" i="36" s="1"/>
  <c r="Q19" i="36"/>
  <c r="U19" i="36" s="1"/>
  <c r="Q18" i="36"/>
  <c r="S18" i="36" s="1"/>
  <c r="Q17" i="36"/>
  <c r="R17" i="36" s="1"/>
  <c r="Q16" i="36"/>
  <c r="U16" i="36" s="1"/>
  <c r="Q15" i="36"/>
  <c r="U15" i="36" s="1"/>
  <c r="Q14" i="36"/>
  <c r="S14" i="36" s="1"/>
  <c r="Q13" i="36"/>
  <c r="U13" i="36" s="1"/>
  <c r="Q12" i="36"/>
  <c r="U12" i="36" s="1"/>
  <c r="Q11" i="36"/>
  <c r="T11" i="36" s="1"/>
  <c r="Q10" i="36"/>
  <c r="U10" i="36" s="1"/>
  <c r="Q9" i="36"/>
  <c r="R9" i="36" s="1"/>
  <c r="Q8" i="36"/>
  <c r="S8" i="36" s="1"/>
  <c r="Q6" i="36"/>
  <c r="R6" i="36" s="1"/>
  <c r="Q5" i="36"/>
  <c r="U5" i="36" s="1"/>
  <c r="Q4" i="36"/>
  <c r="U4" i="36" s="1"/>
  <c r="Q3" i="36"/>
  <c r="U3" i="36" s="1"/>
  <c r="Q2" i="36"/>
  <c r="U2" i="36" s="1"/>
  <c r="Q80" i="34"/>
  <c r="R80" i="34" s="1"/>
  <c r="Q190" i="35"/>
  <c r="U190" i="35" s="1"/>
  <c r="Q189" i="35"/>
  <c r="S189" i="35" s="1"/>
  <c r="Q188" i="35"/>
  <c r="T188" i="35" s="1"/>
  <c r="Q187" i="35"/>
  <c r="U187" i="35" s="1"/>
  <c r="Q186" i="35"/>
  <c r="U186" i="35" s="1"/>
  <c r="Q185" i="35"/>
  <c r="R185" i="35" s="1"/>
  <c r="Q184" i="35"/>
  <c r="U184" i="35" s="1"/>
  <c r="Q183" i="35"/>
  <c r="U183" i="35" s="1"/>
  <c r="Q182" i="35"/>
  <c r="S182" i="35" s="1"/>
  <c r="Q181" i="35"/>
  <c r="U181" i="35" s="1"/>
  <c r="Q180" i="35"/>
  <c r="U180" i="35" s="1"/>
  <c r="Q179" i="35"/>
  <c r="T179" i="35" s="1"/>
  <c r="Q178" i="35"/>
  <c r="R178" i="35" s="1"/>
  <c r="Q177" i="35"/>
  <c r="R177" i="35" s="1"/>
  <c r="Q176" i="35"/>
  <c r="U176" i="35" s="1"/>
  <c r="Q175" i="35"/>
  <c r="S175" i="35" s="1"/>
  <c r="Q174" i="35"/>
  <c r="S174" i="35" s="1"/>
  <c r="Q173" i="35"/>
  <c r="U173" i="35" s="1"/>
  <c r="Q172" i="35"/>
  <c r="U172" i="35" s="1"/>
  <c r="Q171" i="35"/>
  <c r="R171" i="35" s="1"/>
  <c r="Q170" i="35"/>
  <c r="U170" i="35" s="1"/>
  <c r="Q169" i="35"/>
  <c r="U169" i="35" s="1"/>
  <c r="Q168" i="35"/>
  <c r="R168" i="35" s="1"/>
  <c r="Q167" i="35"/>
  <c r="R167" i="35" s="1"/>
  <c r="Q166" i="35"/>
  <c r="U166" i="35" s="1"/>
  <c r="Q165" i="35"/>
  <c r="T165" i="35" s="1"/>
  <c r="Q164" i="35"/>
  <c r="R164" i="35" s="1"/>
  <c r="Q163" i="35"/>
  <c r="R163" i="35" s="1"/>
  <c r="Q162" i="35"/>
  <c r="U162" i="35" s="1"/>
  <c r="Q161" i="35"/>
  <c r="S161" i="35" s="1"/>
  <c r="Q160" i="35"/>
  <c r="U160" i="35" s="1"/>
  <c r="Q159" i="35"/>
  <c r="U159" i="35" s="1"/>
  <c r="Q158" i="35"/>
  <c r="U158" i="35" s="1"/>
  <c r="Q157" i="35"/>
  <c r="R157" i="35" s="1"/>
  <c r="Q156" i="35"/>
  <c r="U156" i="35" s="1"/>
  <c r="Q155" i="35"/>
  <c r="U155" i="35" s="1"/>
  <c r="Q154" i="35"/>
  <c r="U154" i="35" s="1"/>
  <c r="Q153" i="35"/>
  <c r="R153" i="35" s="1"/>
  <c r="Q152" i="35"/>
  <c r="R152" i="35" s="1"/>
  <c r="Q151" i="35"/>
  <c r="T151" i="35" s="1"/>
  <c r="Q150" i="35"/>
  <c r="R150" i="35" s="1"/>
  <c r="Q149" i="35"/>
  <c r="S149" i="35" s="1"/>
  <c r="Q148" i="35"/>
  <c r="U148" i="35" s="1"/>
  <c r="Q147" i="35"/>
  <c r="S147" i="35" s="1"/>
  <c r="Q146" i="35"/>
  <c r="U146" i="35" s="1"/>
  <c r="Q145" i="35"/>
  <c r="U145" i="35" s="1"/>
  <c r="Q144" i="35"/>
  <c r="U144" i="35" s="1"/>
  <c r="Q143" i="35"/>
  <c r="R143" i="35" s="1"/>
  <c r="Q142" i="35"/>
  <c r="U142" i="35" s="1"/>
  <c r="Q141" i="35"/>
  <c r="U141" i="35" s="1"/>
  <c r="Q140" i="35"/>
  <c r="T140" i="35" s="1"/>
  <c r="Q139" i="35"/>
  <c r="T139" i="35" s="1"/>
  <c r="Q138" i="35"/>
  <c r="U138" i="35" s="1"/>
  <c r="Q137" i="35"/>
  <c r="T137" i="35" s="1"/>
  <c r="Q136" i="35"/>
  <c r="R136" i="35" s="1"/>
  <c r="Q135" i="35"/>
  <c r="S135" i="35" s="1"/>
  <c r="Q134" i="35"/>
  <c r="U134" i="35" s="1"/>
  <c r="Q133" i="35"/>
  <c r="S133" i="35" s="1"/>
  <c r="Q132" i="35"/>
  <c r="U132" i="35" s="1"/>
  <c r="Q131" i="35"/>
  <c r="U131" i="35" s="1"/>
  <c r="Q130" i="35"/>
  <c r="U130" i="35" s="1"/>
  <c r="Q129" i="35"/>
  <c r="R129" i="35" s="1"/>
  <c r="Q128" i="35"/>
  <c r="U128" i="35" s="1"/>
  <c r="Q127" i="35"/>
  <c r="U127" i="35" s="1"/>
  <c r="Q126" i="35"/>
  <c r="U126" i="35" s="1"/>
  <c r="Q125" i="35"/>
  <c r="S125" i="35" s="1"/>
  <c r="Q124" i="35"/>
  <c r="U124" i="35" s="1"/>
  <c r="Q123" i="35"/>
  <c r="T123" i="35" s="1"/>
  <c r="Q122" i="35"/>
  <c r="R122" i="35" s="1"/>
  <c r="Q121" i="35"/>
  <c r="R121" i="35" s="1"/>
  <c r="Q120" i="35"/>
  <c r="U120" i="35" s="1"/>
  <c r="Q119" i="35"/>
  <c r="S119" i="35" s="1"/>
  <c r="Q118" i="35"/>
  <c r="R118" i="35" s="1"/>
  <c r="Q117" i="35"/>
  <c r="U117" i="35" s="1"/>
  <c r="Q116" i="35"/>
  <c r="U116" i="35" s="1"/>
  <c r="Q115" i="35"/>
  <c r="R115" i="35" s="1"/>
  <c r="Q114" i="35"/>
  <c r="U114" i="35" s="1"/>
  <c r="Q113" i="35"/>
  <c r="U113" i="35" s="1"/>
  <c r="Q112" i="35"/>
  <c r="R112" i="35" s="1"/>
  <c r="Q111" i="35"/>
  <c r="U111" i="35" s="1"/>
  <c r="Q110" i="35"/>
  <c r="U110" i="35" s="1"/>
  <c r="Q109" i="35"/>
  <c r="T109" i="35" s="1"/>
  <c r="Q108" i="35"/>
  <c r="R108" i="35" s="1"/>
  <c r="Q107" i="35"/>
  <c r="R107" i="35" s="1"/>
  <c r="Q106" i="35"/>
  <c r="U106" i="35" s="1"/>
  <c r="Q105" i="35"/>
  <c r="S105" i="35" s="1"/>
  <c r="Q104" i="35"/>
  <c r="R104" i="35" s="1"/>
  <c r="Q103" i="35"/>
  <c r="U103" i="35" s="1"/>
  <c r="Q102" i="35"/>
  <c r="U102" i="35" s="1"/>
  <c r="Q101" i="35"/>
  <c r="R101" i="35" s="1"/>
  <c r="Q100" i="35"/>
  <c r="U100" i="35" s="1"/>
  <c r="Q99" i="35"/>
  <c r="U99" i="35" s="1"/>
  <c r="Q98" i="35"/>
  <c r="R98" i="35" s="1"/>
  <c r="Q97" i="35"/>
  <c r="R97" i="35" s="1"/>
  <c r="Q96" i="35"/>
  <c r="U96" i="35" s="1"/>
  <c r="Q95" i="35"/>
  <c r="T95" i="35" s="1"/>
  <c r="Q94" i="35"/>
  <c r="R94" i="35" s="1"/>
  <c r="Q93" i="35"/>
  <c r="R93" i="35" s="1"/>
  <c r="Q92" i="35"/>
  <c r="U92" i="35" s="1"/>
  <c r="Q91" i="35"/>
  <c r="S91" i="35" s="1"/>
  <c r="Q90" i="35"/>
  <c r="U90" i="35" s="1"/>
  <c r="Q89" i="35"/>
  <c r="U89" i="35" s="1"/>
  <c r="Q88" i="35"/>
  <c r="U88" i="35" s="1"/>
  <c r="Q87" i="35"/>
  <c r="R87" i="35" s="1"/>
  <c r="Q86" i="35"/>
  <c r="U86" i="35" s="1"/>
  <c r="Q85" i="35"/>
  <c r="U85" i="35" s="1"/>
  <c r="Q84" i="35"/>
  <c r="U84" i="35" s="1"/>
  <c r="Q83" i="35"/>
  <c r="T83" i="35" s="1"/>
  <c r="Q82" i="35"/>
  <c r="U82" i="35" s="1"/>
  <c r="Q81" i="35"/>
  <c r="T81" i="35" s="1"/>
  <c r="Q80" i="35"/>
  <c r="R80" i="35" s="1"/>
  <c r="Q79" i="35"/>
  <c r="S79" i="35" s="1"/>
  <c r="Q78" i="35"/>
  <c r="U78" i="35" s="1"/>
  <c r="Q77" i="35"/>
  <c r="S77" i="35" s="1"/>
  <c r="Q76" i="35"/>
  <c r="U76" i="35" s="1"/>
  <c r="Q75" i="35"/>
  <c r="U75" i="35" s="1"/>
  <c r="Q74" i="35"/>
  <c r="U74" i="35" s="1"/>
  <c r="Q73" i="35"/>
  <c r="R73" i="35" s="1"/>
  <c r="Q72" i="35"/>
  <c r="U72" i="35" s="1"/>
  <c r="Q71" i="35"/>
  <c r="U71" i="35" s="1"/>
  <c r="Q70" i="35"/>
  <c r="T70" i="35" s="1"/>
  <c r="Q69" i="35"/>
  <c r="T69" i="35" s="1"/>
  <c r="Q68" i="35"/>
  <c r="U68" i="35" s="1"/>
  <c r="Q67" i="35"/>
  <c r="T67" i="35" s="1"/>
  <c r="Q66" i="35"/>
  <c r="R66" i="35" s="1"/>
  <c r="Q65" i="35"/>
  <c r="S65" i="35" s="1"/>
  <c r="Q64" i="35"/>
  <c r="U64" i="35" s="1"/>
  <c r="Q63" i="35"/>
  <c r="S63" i="35" s="1"/>
  <c r="Q62" i="35"/>
  <c r="U62" i="35" s="1"/>
  <c r="Q61" i="35"/>
  <c r="U61" i="35" s="1"/>
  <c r="Q60" i="35"/>
  <c r="U60" i="35" s="1"/>
  <c r="Q59" i="35"/>
  <c r="R59" i="35" s="1"/>
  <c r="Q58" i="35"/>
  <c r="U58" i="35" s="1"/>
  <c r="Q57" i="35"/>
  <c r="U57" i="35" s="1"/>
  <c r="Q56" i="35"/>
  <c r="U56" i="35" s="1"/>
  <c r="Q55" i="35"/>
  <c r="R55" i="35" s="1"/>
  <c r="Q54" i="35"/>
  <c r="U54" i="35" s="1"/>
  <c r="Q53" i="35"/>
  <c r="T53" i="35" s="1"/>
  <c r="Q52" i="35"/>
  <c r="R52" i="35" s="1"/>
  <c r="Q51" i="35"/>
  <c r="R51" i="35" s="1"/>
  <c r="Q50" i="35"/>
  <c r="U50" i="35" s="1"/>
  <c r="Q49" i="35"/>
  <c r="S49" i="35" s="1"/>
  <c r="Q48" i="35"/>
  <c r="U48" i="35" s="1"/>
  <c r="Q47" i="35"/>
  <c r="U47" i="35" s="1"/>
  <c r="Q46" i="35"/>
  <c r="U46" i="35" s="1"/>
  <c r="Q45" i="35"/>
  <c r="R45" i="35" s="1"/>
  <c r="Q44" i="35"/>
  <c r="U44" i="35" s="1"/>
  <c r="Q43" i="35"/>
  <c r="U43" i="35" s="1"/>
  <c r="Q42" i="35"/>
  <c r="T42" i="35" s="1"/>
  <c r="Q41" i="35"/>
  <c r="T41" i="35" s="1"/>
  <c r="Q40" i="35"/>
  <c r="U40" i="35" s="1"/>
  <c r="Q39" i="35"/>
  <c r="T39" i="35" s="1"/>
  <c r="Q38" i="35"/>
  <c r="R38" i="35" s="1"/>
  <c r="Q37" i="35"/>
  <c r="S37" i="35" s="1"/>
  <c r="Q36" i="35"/>
  <c r="U36" i="35" s="1"/>
  <c r="Q35" i="35"/>
  <c r="S35" i="35" s="1"/>
  <c r="Q34" i="35"/>
  <c r="U34" i="35" s="1"/>
  <c r="Q33" i="35"/>
  <c r="U33" i="35" s="1"/>
  <c r="Q32" i="35"/>
  <c r="U32" i="35" s="1"/>
  <c r="Q31" i="35"/>
  <c r="R31" i="35" s="1"/>
  <c r="Q30" i="35"/>
  <c r="U30" i="35" s="1"/>
  <c r="Q29" i="35"/>
  <c r="U29" i="35" s="1"/>
  <c r="Q28" i="35"/>
  <c r="U28" i="35" s="1"/>
  <c r="Q27" i="35"/>
  <c r="R27" i="35" s="1"/>
  <c r="Q26" i="35"/>
  <c r="U26" i="35" s="1"/>
  <c r="Q25" i="35"/>
  <c r="T25" i="35" s="1"/>
  <c r="Q24" i="35"/>
  <c r="R24" i="35" s="1"/>
  <c r="Q23" i="35"/>
  <c r="T23" i="35" s="1"/>
  <c r="Q22" i="35"/>
  <c r="U22" i="35" s="1"/>
  <c r="Q21" i="35"/>
  <c r="S21" i="35" s="1"/>
  <c r="Q20" i="35"/>
  <c r="R20" i="35" s="1"/>
  <c r="Q19" i="35"/>
  <c r="U19" i="35" s="1"/>
  <c r="Q18" i="35"/>
  <c r="U18" i="35" s="1"/>
  <c r="Q17" i="35"/>
  <c r="R17" i="35" s="1"/>
  <c r="Q16" i="35"/>
  <c r="U16" i="35" s="1"/>
  <c r="Q15" i="35"/>
  <c r="U15" i="35" s="1"/>
  <c r="Q14" i="35"/>
  <c r="U14" i="35" s="1"/>
  <c r="Q13" i="35"/>
  <c r="U13" i="35" s="1"/>
  <c r="Q12" i="35"/>
  <c r="U12" i="35" s="1"/>
  <c r="Q11" i="35"/>
  <c r="T11" i="35" s="1"/>
  <c r="Q10" i="35"/>
  <c r="R10" i="35" s="1"/>
  <c r="Q9" i="35"/>
  <c r="R9" i="35" s="1"/>
  <c r="Q8" i="35"/>
  <c r="U8" i="35" s="1"/>
  <c r="U7" i="35"/>
  <c r="T7" i="35"/>
  <c r="S7" i="35"/>
  <c r="R7" i="35"/>
  <c r="Q6" i="35"/>
  <c r="S6" i="35" s="1"/>
  <c r="Q5" i="35"/>
  <c r="U5" i="35" s="1"/>
  <c r="Q4" i="35"/>
  <c r="S4" i="35" s="1"/>
  <c r="Q3" i="35"/>
  <c r="T3" i="35" s="1"/>
  <c r="Q2" i="35"/>
  <c r="U2" i="35" s="1"/>
  <c r="Q183" i="34"/>
  <c r="R183" i="34" s="1"/>
  <c r="Q184" i="34"/>
  <c r="S184" i="34" s="1"/>
  <c r="Q185" i="34"/>
  <c r="U185" i="34" s="1"/>
  <c r="Q186" i="34"/>
  <c r="R186" i="34" s="1"/>
  <c r="Q187" i="34"/>
  <c r="R187" i="34" s="1"/>
  <c r="Q188" i="34"/>
  <c r="T188" i="34" s="1"/>
  <c r="Q189" i="34"/>
  <c r="R189" i="34" s="1"/>
  <c r="Q190" i="34"/>
  <c r="R190" i="34" s="1"/>
  <c r="Q181" i="34"/>
  <c r="R181" i="34" s="1"/>
  <c r="Q182" i="34"/>
  <c r="R182" i="34" s="1"/>
  <c r="Q180" i="34"/>
  <c r="R180" i="34" s="1"/>
  <c r="Q179" i="34"/>
  <c r="R179" i="34" s="1"/>
  <c r="Q176" i="34"/>
  <c r="R176" i="34" s="1"/>
  <c r="Q75" i="34"/>
  <c r="S75" i="34" s="1"/>
  <c r="Q76" i="34"/>
  <c r="R76" i="34" s="1"/>
  <c r="Q77" i="34"/>
  <c r="R77" i="34" s="1"/>
  <c r="Q78" i="34"/>
  <c r="S78" i="34" s="1"/>
  <c r="Q79" i="34"/>
  <c r="S79" i="34" s="1"/>
  <c r="Q81" i="34"/>
  <c r="R81" i="34" s="1"/>
  <c r="Q82" i="34"/>
  <c r="R82" i="34" s="1"/>
  <c r="Q83" i="34"/>
  <c r="Q84" i="34"/>
  <c r="R84" i="34" s="1"/>
  <c r="Q85" i="34"/>
  <c r="R85" i="34" s="1"/>
  <c r="Q86" i="34"/>
  <c r="Q87" i="34"/>
  <c r="U87" i="34" s="1"/>
  <c r="Q88" i="34"/>
  <c r="Q89" i="34"/>
  <c r="Q90" i="34"/>
  <c r="S90" i="34" s="1"/>
  <c r="Q91" i="34"/>
  <c r="T91" i="34" s="1"/>
  <c r="Q92" i="34"/>
  <c r="R92" i="34" s="1"/>
  <c r="Q93" i="34"/>
  <c r="S93" i="34" s="1"/>
  <c r="Q94" i="34"/>
  <c r="S94" i="34" s="1"/>
  <c r="Q95" i="34"/>
  <c r="S95" i="34" s="1"/>
  <c r="Q96" i="34"/>
  <c r="R96" i="34" s="1"/>
  <c r="Q97" i="34"/>
  <c r="Q98" i="34"/>
  <c r="R98" i="34" s="1"/>
  <c r="Q99" i="34"/>
  <c r="U99" i="34" s="1"/>
  <c r="Q100" i="34"/>
  <c r="Q101" i="34"/>
  <c r="U101" i="34" s="1"/>
  <c r="Q102" i="34"/>
  <c r="Q103" i="34"/>
  <c r="Q104" i="34"/>
  <c r="S104" i="34" s="1"/>
  <c r="Q105" i="34"/>
  <c r="T105" i="34" s="1"/>
  <c r="Q106" i="34"/>
  <c r="R106" i="34" s="1"/>
  <c r="Q107" i="34"/>
  <c r="S107" i="34" s="1"/>
  <c r="Q108" i="34"/>
  <c r="S108" i="34" s="1"/>
  <c r="Q109" i="34"/>
  <c r="R109" i="34" s="1"/>
  <c r="Q110" i="34"/>
  <c r="R110" i="34" s="1"/>
  <c r="Q111" i="34"/>
  <c r="Q112" i="34"/>
  <c r="R112" i="34" s="1"/>
  <c r="Q113" i="34"/>
  <c r="S113" i="34" s="1"/>
  <c r="Q114" i="34"/>
  <c r="Q115" i="34"/>
  <c r="U115" i="34" s="1"/>
  <c r="Q116" i="34"/>
  <c r="Q117" i="34"/>
  <c r="Q118" i="34"/>
  <c r="S118" i="34" s="1"/>
  <c r="Q119" i="34"/>
  <c r="T119" i="34" s="1"/>
  <c r="Q120" i="34"/>
  <c r="R120" i="34" s="1"/>
  <c r="Q121" i="34"/>
  <c r="S121" i="34" s="1"/>
  <c r="Q122" i="34"/>
  <c r="S122" i="34" s="1"/>
  <c r="Q123" i="34"/>
  <c r="R123" i="34" s="1"/>
  <c r="Q124" i="34"/>
  <c r="R124" i="34" s="1"/>
  <c r="Q125" i="34"/>
  <c r="Q126" i="34"/>
  <c r="R126" i="34" s="1"/>
  <c r="Q127" i="34"/>
  <c r="R127" i="34" s="1"/>
  <c r="Q128" i="34"/>
  <c r="Q129" i="34"/>
  <c r="U129" i="34" s="1"/>
  <c r="Q130" i="34"/>
  <c r="Q131" i="34"/>
  <c r="Q132" i="34"/>
  <c r="S132" i="34" s="1"/>
  <c r="Q133" i="34"/>
  <c r="T133" i="34" s="1"/>
  <c r="Q134" i="34"/>
  <c r="R134" i="34" s="1"/>
  <c r="Q135" i="34"/>
  <c r="S135" i="34" s="1"/>
  <c r="Q136" i="34"/>
  <c r="S136" i="34" s="1"/>
  <c r="Q137" i="34"/>
  <c r="R137" i="34" s="1"/>
  <c r="Q138" i="34"/>
  <c r="R138" i="34" s="1"/>
  <c r="Q139" i="34"/>
  <c r="Q140" i="34"/>
  <c r="R140" i="34" s="1"/>
  <c r="Q141" i="34"/>
  <c r="R141" i="34" s="1"/>
  <c r="Q142" i="34"/>
  <c r="Q143" i="34"/>
  <c r="U143" i="34" s="1"/>
  <c r="Q144" i="34"/>
  <c r="Q145" i="34"/>
  <c r="Q146" i="34"/>
  <c r="S146" i="34" s="1"/>
  <c r="Q147" i="34"/>
  <c r="T147" i="34" s="1"/>
  <c r="Q148" i="34"/>
  <c r="R148" i="34" s="1"/>
  <c r="Q149" i="34"/>
  <c r="S149" i="34" s="1"/>
  <c r="Q150" i="34"/>
  <c r="S150" i="34" s="1"/>
  <c r="Q151" i="34"/>
  <c r="T151" i="34" s="1"/>
  <c r="Q152" i="34"/>
  <c r="R152" i="34" s="1"/>
  <c r="Q153" i="34"/>
  <c r="Q154" i="34"/>
  <c r="R154" i="34" s="1"/>
  <c r="Q155" i="34"/>
  <c r="S155" i="34" s="1"/>
  <c r="Q156" i="34"/>
  <c r="Q157" i="34"/>
  <c r="U157" i="34" s="1"/>
  <c r="Q158" i="34"/>
  <c r="Q159" i="34"/>
  <c r="Q160" i="34"/>
  <c r="S160" i="34" s="1"/>
  <c r="Q161" i="34"/>
  <c r="T161" i="34" s="1"/>
  <c r="Q162" i="34"/>
  <c r="R162" i="34" s="1"/>
  <c r="Q163" i="34"/>
  <c r="S163" i="34" s="1"/>
  <c r="Q164" i="34"/>
  <c r="S164" i="34" s="1"/>
  <c r="Q165" i="34"/>
  <c r="R165" i="34" s="1"/>
  <c r="Q166" i="34"/>
  <c r="R166" i="34" s="1"/>
  <c r="Q167" i="34"/>
  <c r="Q168" i="34"/>
  <c r="R168" i="34" s="1"/>
  <c r="Q169" i="34"/>
  <c r="U169" i="34" s="1"/>
  <c r="Q170" i="34"/>
  <c r="Q171" i="34"/>
  <c r="U171" i="34" s="1"/>
  <c r="Q172" i="34"/>
  <c r="Q173" i="34"/>
  <c r="Q174" i="34"/>
  <c r="S174" i="34" s="1"/>
  <c r="Q175" i="34"/>
  <c r="T175" i="34" s="1"/>
  <c r="Q177" i="34"/>
  <c r="S177" i="34" s="1"/>
  <c r="Q178" i="34"/>
  <c r="T178" i="34" s="1"/>
  <c r="Q37" i="34"/>
  <c r="U37" i="34" s="1"/>
  <c r="Q74" i="34"/>
  <c r="S74" i="34" s="1"/>
  <c r="Q73" i="34"/>
  <c r="S73" i="34" s="1"/>
  <c r="Q72" i="34"/>
  <c r="U72" i="34" s="1"/>
  <c r="Q71" i="34"/>
  <c r="T71" i="34" s="1"/>
  <c r="Q70" i="34"/>
  <c r="T70" i="34" s="1"/>
  <c r="Q69" i="34"/>
  <c r="R69" i="34" s="1"/>
  <c r="Q68" i="34"/>
  <c r="U68" i="34" s="1"/>
  <c r="Q67" i="34"/>
  <c r="U67" i="34" s="1"/>
  <c r="Q66" i="34"/>
  <c r="S66" i="34" s="1"/>
  <c r="Q65" i="34"/>
  <c r="U65" i="34" s="1"/>
  <c r="Q64" i="34"/>
  <c r="U64" i="34" s="1"/>
  <c r="Q63" i="34"/>
  <c r="U63" i="34" s="1"/>
  <c r="Q62" i="34"/>
  <c r="U62" i="34" s="1"/>
  <c r="Q61" i="34"/>
  <c r="R61" i="34" s="1"/>
  <c r="Q60" i="34"/>
  <c r="S60" i="34" s="1"/>
  <c r="Q59" i="34"/>
  <c r="U59" i="34" s="1"/>
  <c r="Q58" i="34"/>
  <c r="U58" i="34" s="1"/>
  <c r="Q57" i="34"/>
  <c r="T57" i="34" s="1"/>
  <c r="Q56" i="34"/>
  <c r="T56" i="34" s="1"/>
  <c r="Q55" i="34"/>
  <c r="R55" i="34" s="1"/>
  <c r="Q54" i="34"/>
  <c r="U54" i="34" s="1"/>
  <c r="Q53" i="34"/>
  <c r="U53" i="34" s="1"/>
  <c r="Q52" i="34"/>
  <c r="S52" i="34" s="1"/>
  <c r="Q51" i="34"/>
  <c r="U51" i="34" s="1"/>
  <c r="Q50" i="34"/>
  <c r="U50" i="34" s="1"/>
  <c r="Q49" i="34"/>
  <c r="U49" i="34" s="1"/>
  <c r="Q48" i="34"/>
  <c r="R48" i="34" s="1"/>
  <c r="Q47" i="34"/>
  <c r="R47" i="34" s="1"/>
  <c r="Q46" i="34"/>
  <c r="S46" i="34" s="1"/>
  <c r="Q45" i="34"/>
  <c r="U45" i="34" s="1"/>
  <c r="Q44" i="34"/>
  <c r="U44" i="34" s="1"/>
  <c r="Q43" i="34"/>
  <c r="T43" i="34" s="1"/>
  <c r="Q42" i="34"/>
  <c r="T42" i="34" s="1"/>
  <c r="Q41" i="34"/>
  <c r="R41" i="34" s="1"/>
  <c r="Q40" i="34"/>
  <c r="U40" i="34" s="1"/>
  <c r="Q39" i="34"/>
  <c r="U39" i="34" s="1"/>
  <c r="Q38" i="34"/>
  <c r="R38" i="34" s="1"/>
  <c r="Q36" i="34"/>
  <c r="U36" i="34" s="1"/>
  <c r="Q35" i="34"/>
  <c r="U35" i="34" s="1"/>
  <c r="Q34" i="34"/>
  <c r="S34" i="34" s="1"/>
  <c r="Q33" i="34"/>
  <c r="S33" i="34" s="1"/>
  <c r="Q32" i="34"/>
  <c r="S32" i="34" s="1"/>
  <c r="Q31" i="34"/>
  <c r="S31" i="34" s="1"/>
  <c r="Q30" i="34"/>
  <c r="U30" i="34" s="1"/>
  <c r="Q29" i="34"/>
  <c r="U29" i="34" s="1"/>
  <c r="Q28" i="34"/>
  <c r="T28" i="34" s="1"/>
  <c r="Q27" i="34"/>
  <c r="T27" i="34" s="1"/>
  <c r="Q26" i="34"/>
  <c r="R26" i="34" s="1"/>
  <c r="Q25" i="34"/>
  <c r="U25" i="34" s="1"/>
  <c r="Q24" i="34"/>
  <c r="U24" i="34" s="1"/>
  <c r="Q23" i="34"/>
  <c r="S23" i="34" s="1"/>
  <c r="Q22" i="34"/>
  <c r="U22" i="34" s="1"/>
  <c r="Q21" i="34"/>
  <c r="R21" i="34" s="1"/>
  <c r="Q20" i="34"/>
  <c r="R20" i="34" s="1"/>
  <c r="Q19" i="34"/>
  <c r="R19" i="34" s="1"/>
  <c r="Q18" i="34"/>
  <c r="U18" i="34" s="1"/>
  <c r="Q17" i="34"/>
  <c r="S17" i="34" s="1"/>
  <c r="Q16" i="34"/>
  <c r="U16" i="34" s="1"/>
  <c r="Q15" i="34"/>
  <c r="U15" i="34" s="1"/>
  <c r="Q14" i="34"/>
  <c r="T14" i="34" s="1"/>
  <c r="Q13" i="34"/>
  <c r="T13" i="34" s="1"/>
  <c r="Q12" i="34"/>
  <c r="R12" i="34" s="1"/>
  <c r="Q11" i="34"/>
  <c r="U11" i="34" s="1"/>
  <c r="Q10" i="34"/>
  <c r="U10" i="34" s="1"/>
  <c r="Q9" i="34"/>
  <c r="S9" i="34" s="1"/>
  <c r="Q8" i="34"/>
  <c r="U8" i="34" s="1"/>
  <c r="U7" i="34"/>
  <c r="T7" i="34"/>
  <c r="S7" i="34"/>
  <c r="R7" i="34"/>
  <c r="Q6" i="34"/>
  <c r="R6" i="34" s="1"/>
  <c r="Q5" i="34"/>
  <c r="U5" i="34" s="1"/>
  <c r="Q4" i="34"/>
  <c r="U4" i="34" s="1"/>
  <c r="Q3" i="34"/>
  <c r="U3" i="34" s="1"/>
  <c r="Q2" i="34"/>
  <c r="R2" i="34" s="1"/>
  <c r="Q8" i="33"/>
  <c r="T8" i="33" s="1"/>
  <c r="Q9" i="33"/>
  <c r="R9" i="33" s="1"/>
  <c r="Q10" i="33"/>
  <c r="T10" i="33" s="1"/>
  <c r="Q11" i="33"/>
  <c r="U11" i="33" s="1"/>
  <c r="Q12" i="33"/>
  <c r="R12" i="33" s="1"/>
  <c r="Q13" i="33"/>
  <c r="S13" i="33" s="1"/>
  <c r="Q14" i="33"/>
  <c r="S14" i="33" s="1"/>
  <c r="Q15" i="33"/>
  <c r="S15" i="33" s="1"/>
  <c r="Q16" i="33"/>
  <c r="R16" i="33" s="1"/>
  <c r="Q17" i="33"/>
  <c r="S17" i="33" s="1"/>
  <c r="Q18" i="33"/>
  <c r="R18" i="33" s="1"/>
  <c r="Q19" i="33"/>
  <c r="R19" i="33" s="1"/>
  <c r="Q20" i="33"/>
  <c r="R20" i="33" s="1"/>
  <c r="Q21" i="33"/>
  <c r="U21" i="33" s="1"/>
  <c r="Q22" i="33"/>
  <c r="S22" i="33" s="1"/>
  <c r="Q23" i="33"/>
  <c r="R23" i="33" s="1"/>
  <c r="Q24" i="33"/>
  <c r="R24" i="33" s="1"/>
  <c r="Q25" i="33"/>
  <c r="U25" i="33" s="1"/>
  <c r="Q26" i="33"/>
  <c r="R26" i="33" s="1"/>
  <c r="Q27" i="33"/>
  <c r="S27" i="33" s="1"/>
  <c r="Q28" i="33"/>
  <c r="R28" i="33" s="1"/>
  <c r="Q29" i="33"/>
  <c r="S29" i="33" s="1"/>
  <c r="Q30" i="33"/>
  <c r="R30" i="33" s="1"/>
  <c r="Q31" i="33"/>
  <c r="S31" i="33" s="1"/>
  <c r="Q32" i="33"/>
  <c r="R32" i="33" s="1"/>
  <c r="Q33" i="33"/>
  <c r="S33" i="33" s="1"/>
  <c r="Q34" i="33"/>
  <c r="R34" i="33" s="1"/>
  <c r="Q35" i="33"/>
  <c r="R35" i="33" s="1"/>
  <c r="Q36" i="33"/>
  <c r="S36" i="33" s="1"/>
  <c r="Q37" i="33"/>
  <c r="R37" i="33" s="1"/>
  <c r="Q38" i="33"/>
  <c r="T38" i="33" s="1"/>
  <c r="Q39" i="33"/>
  <c r="U39" i="33" s="1"/>
  <c r="Q40" i="33"/>
  <c r="R40" i="33" s="1"/>
  <c r="Q41" i="33"/>
  <c r="S41" i="33" s="1"/>
  <c r="Q42" i="33"/>
  <c r="T42" i="33" s="1"/>
  <c r="Q43" i="33"/>
  <c r="S43" i="33" s="1"/>
  <c r="Q44" i="33"/>
  <c r="R44" i="33" s="1"/>
  <c r="Q45" i="33"/>
  <c r="S45" i="33" s="1"/>
  <c r="Q46" i="33"/>
  <c r="R46" i="33" s="1"/>
  <c r="Q47" i="33"/>
  <c r="R47" i="33" s="1"/>
  <c r="Q48" i="33"/>
  <c r="R48" i="33" s="1"/>
  <c r="Q49" i="33"/>
  <c r="R49" i="33" s="1"/>
  <c r="Q50" i="33"/>
  <c r="S50" i="33" s="1"/>
  <c r="Q51" i="33"/>
  <c r="R51" i="33" s="1"/>
  <c r="Q52" i="33"/>
  <c r="T52" i="33" s="1"/>
  <c r="Q53" i="33"/>
  <c r="U53" i="33" s="1"/>
  <c r="Q54" i="33"/>
  <c r="R54" i="33" s="1"/>
  <c r="Q55" i="33"/>
  <c r="S55" i="33" s="1"/>
  <c r="Q56" i="33"/>
  <c r="S56" i="33" s="1"/>
  <c r="Q57" i="33"/>
  <c r="S57" i="33" s="1"/>
  <c r="Q58" i="33"/>
  <c r="R58" i="33" s="1"/>
  <c r="Q59" i="33"/>
  <c r="S59" i="33" s="1"/>
  <c r="Q60" i="33"/>
  <c r="R60" i="33" s="1"/>
  <c r="Q61" i="33"/>
  <c r="R61" i="33" s="1"/>
  <c r="Q62" i="33"/>
  <c r="R62" i="33" s="1"/>
  <c r="Q63" i="33"/>
  <c r="R63" i="33" s="1"/>
  <c r="Q64" i="33"/>
  <c r="S64" i="33" s="1"/>
  <c r="Q65" i="33"/>
  <c r="R65" i="33" s="1"/>
  <c r="Q66" i="33"/>
  <c r="T66" i="33" s="1"/>
  <c r="Q67" i="33"/>
  <c r="U67" i="33" s="1"/>
  <c r="Q68" i="33"/>
  <c r="R68" i="33" s="1"/>
  <c r="Q69" i="33"/>
  <c r="S69" i="33" s="1"/>
  <c r="Q70" i="33"/>
  <c r="R70" i="33" s="1"/>
  <c r="Q71" i="33"/>
  <c r="S71" i="33" s="1"/>
  <c r="Q72" i="33"/>
  <c r="R72" i="33" s="1"/>
  <c r="Q73" i="33"/>
  <c r="S73" i="33" s="1"/>
  <c r="Q74" i="33"/>
  <c r="R74" i="33" s="1"/>
  <c r="Q75" i="33"/>
  <c r="T75" i="33" s="1"/>
  <c r="Q76" i="33"/>
  <c r="R76" i="33" s="1"/>
  <c r="Q77" i="33"/>
  <c r="R77" i="33" s="1"/>
  <c r="Q78" i="33"/>
  <c r="S78" i="33" s="1"/>
  <c r="Q79" i="33"/>
  <c r="R79" i="33" s="1"/>
  <c r="Q80" i="33"/>
  <c r="T80" i="33" s="1"/>
  <c r="Q81" i="33"/>
  <c r="U81" i="33" s="1"/>
  <c r="Q82" i="33"/>
  <c r="R82" i="33" s="1"/>
  <c r="Q83" i="33"/>
  <c r="S83" i="33" s="1"/>
  <c r="Q84" i="33"/>
  <c r="R84" i="33" s="1"/>
  <c r="Q85" i="33"/>
  <c r="S85" i="33" s="1"/>
  <c r="Q86" i="33"/>
  <c r="R86" i="33" s="1"/>
  <c r="Q87" i="33"/>
  <c r="S87" i="33" s="1"/>
  <c r="Q88" i="33"/>
  <c r="R88" i="33" s="1"/>
  <c r="Q89" i="33"/>
  <c r="S89" i="33" s="1"/>
  <c r="Q90" i="33"/>
  <c r="R90" i="33" s="1"/>
  <c r="Q91" i="33"/>
  <c r="R91" i="33" s="1"/>
  <c r="Q92" i="33"/>
  <c r="S92" i="33" s="1"/>
  <c r="Q93" i="33"/>
  <c r="R93" i="33" s="1"/>
  <c r="Q94" i="33"/>
  <c r="T94" i="33" s="1"/>
  <c r="Q95" i="33"/>
  <c r="U95" i="33" s="1"/>
  <c r="Q96" i="33"/>
  <c r="R96" i="33" s="1"/>
  <c r="Q97" i="33"/>
  <c r="S97" i="33" s="1"/>
  <c r="Q98" i="33"/>
  <c r="T98" i="33" s="1"/>
  <c r="Q99" i="33"/>
  <c r="S99" i="33" s="1"/>
  <c r="Q100" i="33"/>
  <c r="R100" i="33" s="1"/>
  <c r="Q101" i="33"/>
  <c r="S101" i="33" s="1"/>
  <c r="Q102" i="33"/>
  <c r="R102" i="33" s="1"/>
  <c r="Q103" i="33"/>
  <c r="R103" i="33" s="1"/>
  <c r="Q104" i="33"/>
  <c r="R104" i="33" s="1"/>
  <c r="Q105" i="33"/>
  <c r="R105" i="33" s="1"/>
  <c r="Q106" i="33"/>
  <c r="S106" i="33" s="1"/>
  <c r="Q107" i="33"/>
  <c r="R107" i="33" s="1"/>
  <c r="Q108" i="33"/>
  <c r="T108" i="33" s="1"/>
  <c r="Q109" i="33"/>
  <c r="U109" i="33" s="1"/>
  <c r="Q110" i="33"/>
  <c r="R110" i="33" s="1"/>
  <c r="Q111" i="33"/>
  <c r="S111" i="33" s="1"/>
  <c r="Q112" i="33"/>
  <c r="S112" i="33" s="1"/>
  <c r="Q113" i="33"/>
  <c r="T113" i="33" s="1"/>
  <c r="Q114" i="33"/>
  <c r="R114" i="33" s="1"/>
  <c r="Q115" i="33"/>
  <c r="S115" i="33" s="1"/>
  <c r="Q116" i="33"/>
  <c r="R116" i="33" s="1"/>
  <c r="Q117" i="33"/>
  <c r="T117" i="33" s="1"/>
  <c r="Q118" i="33"/>
  <c r="R118" i="33" s="1"/>
  <c r="Q119" i="33"/>
  <c r="R119" i="33" s="1"/>
  <c r="Q120" i="33"/>
  <c r="S120" i="33" s="1"/>
  <c r="Q121" i="33"/>
  <c r="R121" i="33" s="1"/>
  <c r="Q122" i="33"/>
  <c r="T122" i="33" s="1"/>
  <c r="Q123" i="33"/>
  <c r="U123" i="33" s="1"/>
  <c r="Q124" i="33"/>
  <c r="R124" i="33" s="1"/>
  <c r="Q125" i="33"/>
  <c r="S125" i="33" s="1"/>
  <c r="Q126" i="33"/>
  <c r="U126" i="33" s="1"/>
  <c r="Q127" i="33"/>
  <c r="T127" i="33" s="1"/>
  <c r="Q128" i="33"/>
  <c r="R128" i="33" s="1"/>
  <c r="Q129" i="33"/>
  <c r="S129" i="33" s="1"/>
  <c r="Q130" i="33"/>
  <c r="R130" i="33" s="1"/>
  <c r="Q131" i="33"/>
  <c r="R131" i="33" s="1"/>
  <c r="Q132" i="33"/>
  <c r="R132" i="33" s="1"/>
  <c r="Q133" i="33"/>
  <c r="R133" i="33" s="1"/>
  <c r="Q134" i="33"/>
  <c r="S134" i="33" s="1"/>
  <c r="Q135" i="33"/>
  <c r="R135" i="33" s="1"/>
  <c r="Q136" i="33"/>
  <c r="T136" i="33" s="1"/>
  <c r="Q137" i="33"/>
  <c r="U137" i="33" s="1"/>
  <c r="Q138" i="33"/>
  <c r="R138" i="33" s="1"/>
  <c r="Q139" i="33"/>
  <c r="S139" i="33" s="1"/>
  <c r="Q140" i="33"/>
  <c r="S140" i="33" s="1"/>
  <c r="Q141" i="33"/>
  <c r="T141" i="33" s="1"/>
  <c r="Q142" i="33"/>
  <c r="R142" i="33" s="1"/>
  <c r="Q143" i="33"/>
  <c r="S143" i="33" s="1"/>
  <c r="Q144" i="33"/>
  <c r="R144" i="33" s="1"/>
  <c r="Q145" i="33"/>
  <c r="T145" i="33" s="1"/>
  <c r="Q146" i="33"/>
  <c r="R146" i="33" s="1"/>
  <c r="Q147" i="33"/>
  <c r="R147" i="33" s="1"/>
  <c r="Q148" i="33"/>
  <c r="S148" i="33" s="1"/>
  <c r="Q149" i="33"/>
  <c r="R149" i="33" s="1"/>
  <c r="Q150" i="33"/>
  <c r="T150" i="33" s="1"/>
  <c r="Q151" i="33"/>
  <c r="U151" i="33" s="1"/>
  <c r="Q152" i="33"/>
  <c r="R152" i="33" s="1"/>
  <c r="Q153" i="33"/>
  <c r="S153" i="33" s="1"/>
  <c r="Q154" i="33"/>
  <c r="R154" i="33" s="1"/>
  <c r="Q155" i="33"/>
  <c r="T155" i="33" s="1"/>
  <c r="Q156" i="33"/>
  <c r="R156" i="33" s="1"/>
  <c r="Q157" i="33"/>
  <c r="S157" i="33" s="1"/>
  <c r="Q158" i="33"/>
  <c r="R158" i="33" s="1"/>
  <c r="Q159" i="33"/>
  <c r="T159" i="33" s="1"/>
  <c r="Q160" i="33"/>
  <c r="R160" i="33" s="1"/>
  <c r="Q161" i="33"/>
  <c r="R161" i="33" s="1"/>
  <c r="Q162" i="33"/>
  <c r="S162" i="33" s="1"/>
  <c r="Q163" i="33"/>
  <c r="R163" i="33" s="1"/>
  <c r="Q164" i="33"/>
  <c r="T164" i="33" s="1"/>
  <c r="Q165" i="33"/>
  <c r="U165" i="33" s="1"/>
  <c r="Q166" i="33"/>
  <c r="R166" i="33" s="1"/>
  <c r="Q167" i="33"/>
  <c r="S167" i="33" s="1"/>
  <c r="Q168" i="33"/>
  <c r="S168" i="33" s="1"/>
  <c r="Q169" i="33"/>
  <c r="T169" i="33" s="1"/>
  <c r="Q170" i="33"/>
  <c r="R170" i="33" s="1"/>
  <c r="Q171" i="33"/>
  <c r="S171" i="33" s="1"/>
  <c r="Q3" i="33"/>
  <c r="R3" i="33" s="1"/>
  <c r="Q4" i="33"/>
  <c r="T4" i="33" s="1"/>
  <c r="Q5" i="33"/>
  <c r="U5" i="33" s="1"/>
  <c r="Q6" i="33"/>
  <c r="R6" i="33" s="1"/>
  <c r="Q127" i="32"/>
  <c r="U127" i="32" s="1"/>
  <c r="R7" i="33"/>
  <c r="Q2" i="33"/>
  <c r="U2" i="33" s="1"/>
  <c r="Q144" i="32"/>
  <c r="U144" i="32" s="1"/>
  <c r="Q113" i="32"/>
  <c r="U113" i="32" s="1"/>
  <c r="Q99" i="32"/>
  <c r="U99" i="32" s="1"/>
  <c r="Q90" i="32"/>
  <c r="U90" i="32" s="1"/>
  <c r="Q37" i="32"/>
  <c r="U37" i="32" s="1"/>
  <c r="Q169" i="32"/>
  <c r="U169" i="32" s="1"/>
  <c r="Q168" i="32"/>
  <c r="U168" i="32" s="1"/>
  <c r="Q167" i="32"/>
  <c r="U167" i="32" s="1"/>
  <c r="Q166" i="32"/>
  <c r="U166" i="32" s="1"/>
  <c r="Q165" i="32"/>
  <c r="U165" i="32" s="1"/>
  <c r="Q164" i="32"/>
  <c r="U164" i="32" s="1"/>
  <c r="Q163" i="32"/>
  <c r="R163" i="32" s="1"/>
  <c r="Q162" i="32"/>
  <c r="U162" i="32" s="1"/>
  <c r="Q161" i="32"/>
  <c r="U161" i="32" s="1"/>
  <c r="Q160" i="32"/>
  <c r="T160" i="32" s="1"/>
  <c r="Q159" i="32"/>
  <c r="S159" i="32" s="1"/>
  <c r="Q158" i="32"/>
  <c r="R158" i="32" s="1"/>
  <c r="Q157" i="32"/>
  <c r="U157" i="32" s="1"/>
  <c r="Q156" i="32"/>
  <c r="R156" i="32" s="1"/>
  <c r="Q155" i="32"/>
  <c r="U155" i="32" s="1"/>
  <c r="Q154" i="32"/>
  <c r="U154" i="32" s="1"/>
  <c r="Q153" i="32"/>
  <c r="U153" i="32" s="1"/>
  <c r="Q152" i="32"/>
  <c r="S152" i="32" s="1"/>
  <c r="Q151" i="32"/>
  <c r="U151" i="32" s="1"/>
  <c r="Q150" i="32"/>
  <c r="U150" i="32" s="1"/>
  <c r="Q149" i="32"/>
  <c r="R149" i="32" s="1"/>
  <c r="Q148" i="32"/>
  <c r="U148" i="32" s="1"/>
  <c r="Q147" i="32"/>
  <c r="U147" i="32" s="1"/>
  <c r="Q146" i="32"/>
  <c r="T146" i="32" s="1"/>
  <c r="Q145" i="32"/>
  <c r="S145" i="32" s="1"/>
  <c r="Q143" i="32"/>
  <c r="R143" i="32" s="1"/>
  <c r="Q142" i="32"/>
  <c r="U142" i="32" s="1"/>
  <c r="Q141" i="32"/>
  <c r="R141" i="32" s="1"/>
  <c r="Q140" i="32"/>
  <c r="U140" i="32" s="1"/>
  <c r="Q139" i="32"/>
  <c r="U139" i="32" s="1"/>
  <c r="Q138" i="32"/>
  <c r="U138" i="32" s="1"/>
  <c r="Q137" i="32"/>
  <c r="T137" i="32" s="1"/>
  <c r="Q136" i="32"/>
  <c r="U136" i="32" s="1"/>
  <c r="Q135" i="32"/>
  <c r="U135" i="32" s="1"/>
  <c r="Q134" i="32"/>
  <c r="R134" i="32" s="1"/>
  <c r="Q133" i="32"/>
  <c r="U133" i="32" s="1"/>
  <c r="Q132" i="32"/>
  <c r="U132" i="32" s="1"/>
  <c r="Q131" i="32"/>
  <c r="T131" i="32" s="1"/>
  <c r="Q130" i="32"/>
  <c r="T130" i="32" s="1"/>
  <c r="Q129" i="32"/>
  <c r="R129" i="32" s="1"/>
  <c r="Q128" i="32"/>
  <c r="U128" i="32" s="1"/>
  <c r="Q126" i="32"/>
  <c r="U126" i="32" s="1"/>
  <c r="Q125" i="32"/>
  <c r="U125" i="32" s="1"/>
  <c r="Q124" i="32"/>
  <c r="U124" i="32" s="1"/>
  <c r="Q123" i="32"/>
  <c r="S123" i="32" s="1"/>
  <c r="Q122" i="32"/>
  <c r="U122" i="32" s="1"/>
  <c r="Q121" i="32"/>
  <c r="U121" i="32" s="1"/>
  <c r="Q120" i="32"/>
  <c r="R120" i="32" s="1"/>
  <c r="Q119" i="32"/>
  <c r="U119" i="32" s="1"/>
  <c r="Q118" i="32"/>
  <c r="U118" i="32" s="1"/>
  <c r="Q117" i="32"/>
  <c r="T117" i="32" s="1"/>
  <c r="Q116" i="32"/>
  <c r="T116" i="32" s="1"/>
  <c r="Q115" i="32"/>
  <c r="U115" i="32" s="1"/>
  <c r="Q114" i="32"/>
  <c r="U114" i="32" s="1"/>
  <c r="Q112" i="32"/>
  <c r="T112" i="32" s="1"/>
  <c r="Q111" i="32"/>
  <c r="U111" i="32" s="1"/>
  <c r="Q110" i="32"/>
  <c r="U110" i="32" s="1"/>
  <c r="Q109" i="32"/>
  <c r="U109" i="32" s="1"/>
  <c r="Q108" i="32"/>
  <c r="U108" i="32" s="1"/>
  <c r="Q107" i="32"/>
  <c r="U107" i="32" s="1"/>
  <c r="Q106" i="32"/>
  <c r="U106" i="32" s="1"/>
  <c r="Q105" i="32"/>
  <c r="R105" i="32" s="1"/>
  <c r="Q104" i="32"/>
  <c r="U104" i="32" s="1"/>
  <c r="Q103" i="32"/>
  <c r="U103" i="32" s="1"/>
  <c r="Q102" i="32"/>
  <c r="T102" i="32" s="1"/>
  <c r="Q101" i="32"/>
  <c r="T101" i="32" s="1"/>
  <c r="Q100" i="32"/>
  <c r="R100" i="32" s="1"/>
  <c r="Q98" i="32"/>
  <c r="U98" i="32" s="1"/>
  <c r="Q97" i="32"/>
  <c r="T97" i="32" s="1"/>
  <c r="Q96" i="32"/>
  <c r="U96" i="32" s="1"/>
  <c r="Q95" i="32"/>
  <c r="U95" i="32" s="1"/>
  <c r="Q94" i="32"/>
  <c r="U94" i="32" s="1"/>
  <c r="Q93" i="32"/>
  <c r="R93" i="32" s="1"/>
  <c r="Q92" i="32"/>
  <c r="U92" i="32" s="1"/>
  <c r="Q91" i="32"/>
  <c r="U91" i="32" s="1"/>
  <c r="Q89" i="32"/>
  <c r="R89" i="32" s="1"/>
  <c r="Q88" i="32"/>
  <c r="U88" i="32" s="1"/>
  <c r="Q87" i="32"/>
  <c r="U87" i="32" s="1"/>
  <c r="Q86" i="32"/>
  <c r="T86" i="32" s="1"/>
  <c r="Q85" i="32"/>
  <c r="T85" i="32" s="1"/>
  <c r="Q84" i="32"/>
  <c r="R84" i="32" s="1"/>
  <c r="Q83" i="32"/>
  <c r="U83" i="32" s="1"/>
  <c r="Q82" i="32"/>
  <c r="T82" i="32" s="1"/>
  <c r="Q81" i="32"/>
  <c r="U81" i="32" s="1"/>
  <c r="Q80" i="32"/>
  <c r="U80" i="32" s="1"/>
  <c r="Q79" i="32"/>
  <c r="U79" i="32" s="1"/>
  <c r="Q78" i="32"/>
  <c r="R78" i="32" s="1"/>
  <c r="Q77" i="32"/>
  <c r="U77" i="32" s="1"/>
  <c r="Q76" i="32"/>
  <c r="U76" i="32" s="1"/>
  <c r="Q75" i="32"/>
  <c r="R75" i="32" s="1"/>
  <c r="Q74" i="32"/>
  <c r="U74" i="32" s="1"/>
  <c r="Q73" i="32"/>
  <c r="U73" i="32" s="1"/>
  <c r="Q72" i="32"/>
  <c r="T72" i="32" s="1"/>
  <c r="Q71" i="32"/>
  <c r="T71" i="32" s="1"/>
  <c r="Q70" i="32"/>
  <c r="U70" i="32" s="1"/>
  <c r="Q69" i="32"/>
  <c r="U69" i="32" s="1"/>
  <c r="Q68" i="32"/>
  <c r="U68" i="32" s="1"/>
  <c r="Q67" i="32"/>
  <c r="U67" i="32" s="1"/>
  <c r="Q66" i="32"/>
  <c r="U66" i="32" s="1"/>
  <c r="Q65" i="32"/>
  <c r="U65" i="32" s="1"/>
  <c r="Q64" i="32"/>
  <c r="R64" i="32" s="1"/>
  <c r="Q63" i="32"/>
  <c r="U63" i="32" s="1"/>
  <c r="Q62" i="32"/>
  <c r="U62" i="32" s="1"/>
  <c r="Q61" i="32"/>
  <c r="R61" i="32" s="1"/>
  <c r="Q60" i="32"/>
  <c r="U60" i="32" s="1"/>
  <c r="Q59" i="32"/>
  <c r="U59" i="32" s="1"/>
  <c r="Q58" i="32"/>
  <c r="T58" i="32" s="1"/>
  <c r="Q57" i="32"/>
  <c r="T57" i="32" s="1"/>
  <c r="Q56" i="32"/>
  <c r="U56" i="32" s="1"/>
  <c r="Q55" i="32"/>
  <c r="U55" i="32" s="1"/>
  <c r="Q54" i="32"/>
  <c r="U54" i="32" s="1"/>
  <c r="Q53" i="32"/>
  <c r="U53" i="32" s="1"/>
  <c r="Q52" i="32"/>
  <c r="U52" i="32" s="1"/>
  <c r="Q51" i="32"/>
  <c r="U51" i="32" s="1"/>
  <c r="Q50" i="32"/>
  <c r="R50" i="32" s="1"/>
  <c r="Q49" i="32"/>
  <c r="U49" i="32" s="1"/>
  <c r="Q48" i="32"/>
  <c r="U48" i="32" s="1"/>
  <c r="Q47" i="32"/>
  <c r="R47" i="32" s="1"/>
  <c r="Q46" i="32"/>
  <c r="U46" i="32" s="1"/>
  <c r="Q45" i="32"/>
  <c r="U45" i="32" s="1"/>
  <c r="Q44" i="32"/>
  <c r="T44" i="32" s="1"/>
  <c r="Q43" i="32"/>
  <c r="T43" i="32" s="1"/>
  <c r="Q42" i="32"/>
  <c r="R42" i="32" s="1"/>
  <c r="Q41" i="32"/>
  <c r="U41" i="32" s="1"/>
  <c r="Q40" i="32"/>
  <c r="U40" i="32" s="1"/>
  <c r="Q39" i="32"/>
  <c r="U39" i="32" s="1"/>
  <c r="Q38" i="32"/>
  <c r="U38" i="32" s="1"/>
  <c r="Q36" i="32"/>
  <c r="U36" i="32" s="1"/>
  <c r="Q35" i="32"/>
  <c r="T35" i="32" s="1"/>
  <c r="Q34" i="32"/>
  <c r="T34" i="32" s="1"/>
  <c r="Q33" i="32"/>
  <c r="U33" i="32" s="1"/>
  <c r="Q32" i="32"/>
  <c r="R32" i="32" s="1"/>
  <c r="Q31" i="32"/>
  <c r="U31" i="32" s="1"/>
  <c r="Q30" i="32"/>
  <c r="U30" i="32" s="1"/>
  <c r="Q29" i="32"/>
  <c r="T29" i="32" s="1"/>
  <c r="Q28" i="32"/>
  <c r="T28" i="32" s="1"/>
  <c r="Q27" i="32"/>
  <c r="R27" i="32" s="1"/>
  <c r="Q26" i="32"/>
  <c r="U26" i="32" s="1"/>
  <c r="Q25" i="32"/>
  <c r="T25" i="32" s="1"/>
  <c r="Q24" i="32"/>
  <c r="U24" i="32" s="1"/>
  <c r="Q23" i="32"/>
  <c r="U23" i="32" s="1"/>
  <c r="Q22" i="32"/>
  <c r="U22" i="32" s="1"/>
  <c r="Q21" i="32"/>
  <c r="U21" i="32" s="1"/>
  <c r="Q20" i="32"/>
  <c r="R20" i="32" s="1"/>
  <c r="Q19" i="32"/>
  <c r="U19" i="32" s="1"/>
  <c r="Q18" i="32"/>
  <c r="R18" i="32" s="1"/>
  <c r="Q17" i="32"/>
  <c r="U17" i="32" s="1"/>
  <c r="Q16" i="32"/>
  <c r="U16" i="32" s="1"/>
  <c r="Q15" i="32"/>
  <c r="T15" i="32" s="1"/>
  <c r="Q14" i="32"/>
  <c r="T14" i="32" s="1"/>
  <c r="Q13" i="32"/>
  <c r="U13" i="32" s="1"/>
  <c r="Q12" i="32"/>
  <c r="U12" i="32" s="1"/>
  <c r="Q11" i="32"/>
  <c r="R11" i="32" s="1"/>
  <c r="Q10" i="32"/>
  <c r="U10" i="32" s="1"/>
  <c r="Q9" i="32"/>
  <c r="U9" i="32" s="1"/>
  <c r="Q8" i="32"/>
  <c r="U8" i="32" s="1"/>
  <c r="Q7" i="32"/>
  <c r="T7" i="32" s="1"/>
  <c r="Q6" i="32"/>
  <c r="U6" i="32" s="1"/>
  <c r="Q5" i="32"/>
  <c r="U5" i="32" s="1"/>
  <c r="Q4" i="32"/>
  <c r="R4" i="32" s="1"/>
  <c r="Q3" i="32"/>
  <c r="U3" i="32" s="1"/>
  <c r="Q2" i="32"/>
  <c r="U2" i="32" s="1"/>
  <c r="U51" i="25"/>
  <c r="Q131" i="28"/>
  <c r="T131" i="28" s="1"/>
  <c r="Q105" i="28"/>
  <c r="S105" i="28" s="1"/>
  <c r="Q3" i="28"/>
  <c r="R3" i="28" s="1"/>
  <c r="Q4" i="28"/>
  <c r="U4" i="28" s="1"/>
  <c r="Q5" i="28"/>
  <c r="Q6" i="28"/>
  <c r="S6" i="28" s="1"/>
  <c r="Q7" i="28"/>
  <c r="T7" i="28" s="1"/>
  <c r="Q8" i="28"/>
  <c r="T8" i="28" s="1"/>
  <c r="Q9" i="28"/>
  <c r="S9" i="28" s="1"/>
  <c r="Q10" i="28"/>
  <c r="R10" i="28" s="1"/>
  <c r="Q11" i="28"/>
  <c r="R11" i="28" s="1"/>
  <c r="Q12" i="28"/>
  <c r="S12" i="28" s="1"/>
  <c r="Q13" i="28"/>
  <c r="R13" i="28" s="1"/>
  <c r="Q14" i="28"/>
  <c r="T14" i="28" s="1"/>
  <c r="Q15" i="28"/>
  <c r="T15" i="28" s="1"/>
  <c r="Q16" i="28"/>
  <c r="R16" i="28" s="1"/>
  <c r="Q17" i="28"/>
  <c r="R17" i="28" s="1"/>
  <c r="Q18" i="28"/>
  <c r="U18" i="28" s="1"/>
  <c r="Q19" i="28"/>
  <c r="R19" i="28" s="1"/>
  <c r="Q20" i="28"/>
  <c r="S20" i="28" s="1"/>
  <c r="Q21" i="28"/>
  <c r="T21" i="28" s="1"/>
  <c r="Q22" i="28"/>
  <c r="S22" i="28" s="1"/>
  <c r="Q23" i="28"/>
  <c r="S23" i="28" s="1"/>
  <c r="Q24" i="28"/>
  <c r="T24" i="28" s="1"/>
  <c r="Q25" i="28"/>
  <c r="S25" i="28" s="1"/>
  <c r="Q26" i="28"/>
  <c r="S26" i="28" s="1"/>
  <c r="Q27" i="28"/>
  <c r="S27" i="28" s="1"/>
  <c r="Q28" i="28"/>
  <c r="T28" i="28" s="1"/>
  <c r="Q29" i="28"/>
  <c r="R29" i="28" s="1"/>
  <c r="Q30" i="28"/>
  <c r="R30" i="28" s="1"/>
  <c r="Q31" i="28"/>
  <c r="R31" i="28" s="1"/>
  <c r="Q32" i="28"/>
  <c r="U32" i="28" s="1"/>
  <c r="Q33" i="28"/>
  <c r="R33" i="28" s="1"/>
  <c r="Q34" i="28"/>
  <c r="S34" i="28" s="1"/>
  <c r="Q35" i="28"/>
  <c r="T35" i="28" s="1"/>
  <c r="Q36" i="28"/>
  <c r="R36" i="28" s="1"/>
  <c r="Q37" i="28"/>
  <c r="R37" i="28" s="1"/>
  <c r="Q38" i="28"/>
  <c r="R38" i="28" s="1"/>
  <c r="Q39" i="28"/>
  <c r="R39" i="28" s="1"/>
  <c r="Q40" i="28"/>
  <c r="R40" i="28" s="1"/>
  <c r="Q41" i="28"/>
  <c r="R41" i="28" s="1"/>
  <c r="Q42" i="28"/>
  <c r="S42" i="28" s="1"/>
  <c r="Q43" i="28"/>
  <c r="Q44" i="28"/>
  <c r="S44" i="28" s="1"/>
  <c r="Q45" i="28"/>
  <c r="R45" i="28" s="1"/>
  <c r="Q46" i="28"/>
  <c r="T46" i="28" s="1"/>
  <c r="Q47" i="28"/>
  <c r="T47" i="28" s="1"/>
  <c r="Q48" i="28"/>
  <c r="S48" i="28" s="1"/>
  <c r="Q49" i="28"/>
  <c r="R49" i="28" s="1"/>
  <c r="Q50" i="28"/>
  <c r="T50" i="28" s="1"/>
  <c r="Q51" i="28"/>
  <c r="R51" i="28" s="1"/>
  <c r="Q52" i="28"/>
  <c r="R52" i="28" s="1"/>
  <c r="Q53" i="28"/>
  <c r="R53" i="28" s="1"/>
  <c r="Q54" i="28"/>
  <c r="S54" i="28" s="1"/>
  <c r="Q55" i="28"/>
  <c r="R55" i="28" s="1"/>
  <c r="Q56" i="28"/>
  <c r="R56" i="28" s="1"/>
  <c r="Q57" i="28"/>
  <c r="T57" i="28" s="1"/>
  <c r="Q58" i="28"/>
  <c r="S58" i="28" s="1"/>
  <c r="Q59" i="28"/>
  <c r="R59" i="28" s="1"/>
  <c r="Q60" i="28"/>
  <c r="R60" i="28" s="1"/>
  <c r="Q61" i="28"/>
  <c r="U61" i="28" s="1"/>
  <c r="Q62" i="28"/>
  <c r="S62" i="28" s="1"/>
  <c r="Q63" i="28"/>
  <c r="R63" i="28" s="1"/>
  <c r="Q64" i="28"/>
  <c r="S64" i="28" s="1"/>
  <c r="Q65" i="28"/>
  <c r="S65" i="28" s="1"/>
  <c r="Q66" i="28"/>
  <c r="S66" i="28" s="1"/>
  <c r="Q67" i="28"/>
  <c r="S67" i="28" s="1"/>
  <c r="Q68" i="28"/>
  <c r="R68" i="28" s="1"/>
  <c r="Q69" i="28"/>
  <c r="R69" i="28" s="1"/>
  <c r="Q70" i="28"/>
  <c r="R70" i="28" s="1"/>
  <c r="Q71" i="28"/>
  <c r="U71" i="28" s="1"/>
  <c r="Q72" i="28"/>
  <c r="R72" i="28" s="1"/>
  <c r="Q73" i="28"/>
  <c r="R73" i="28" s="1"/>
  <c r="Q74" i="28"/>
  <c r="R74" i="28" s="1"/>
  <c r="Q75" i="28"/>
  <c r="U75" i="28" s="1"/>
  <c r="Q76" i="28"/>
  <c r="S76" i="28" s="1"/>
  <c r="Q77" i="28"/>
  <c r="R77" i="28" s="1"/>
  <c r="Q78" i="28"/>
  <c r="S78" i="28" s="1"/>
  <c r="Q79" i="28"/>
  <c r="S79" i="28" s="1"/>
  <c r="Q80" i="28"/>
  <c r="S80" i="28" s="1"/>
  <c r="Q81" i="28"/>
  <c r="S81" i="28" s="1"/>
  <c r="Q82" i="28"/>
  <c r="S82" i="28" s="1"/>
  <c r="Q83" i="28"/>
  <c r="S83" i="28" s="1"/>
  <c r="Q84" i="28"/>
  <c r="S84" i="28" s="1"/>
  <c r="Q85" i="28"/>
  <c r="T85" i="28" s="1"/>
  <c r="Q86" i="28"/>
  <c r="R86" i="28" s="1"/>
  <c r="Q87" i="28"/>
  <c r="T87" i="28" s="1"/>
  <c r="Q88" i="28"/>
  <c r="U88" i="28" s="1"/>
  <c r="Q89" i="28"/>
  <c r="T89" i="28" s="1"/>
  <c r="Q90" i="28"/>
  <c r="U90" i="28" s="1"/>
  <c r="Q91" i="28"/>
  <c r="R91" i="28" s="1"/>
  <c r="Q92" i="28"/>
  <c r="R92" i="28" s="1"/>
  <c r="Q93" i="28"/>
  <c r="R93" i="28" s="1"/>
  <c r="Q94" i="28"/>
  <c r="R94" i="28" s="1"/>
  <c r="Q95" i="28"/>
  <c r="R95" i="28" s="1"/>
  <c r="Q96" i="28"/>
  <c r="R96" i="28" s="1"/>
  <c r="Q97" i="28"/>
  <c r="Q98" i="28"/>
  <c r="R98" i="28" s="1"/>
  <c r="Q99" i="28"/>
  <c r="T99" i="28" s="1"/>
  <c r="Q100" i="28"/>
  <c r="S100" i="28" s="1"/>
  <c r="Q101" i="28"/>
  <c r="T101" i="28" s="1"/>
  <c r="Q102" i="28"/>
  <c r="R102" i="28" s="1"/>
  <c r="Q103" i="28"/>
  <c r="R103" i="28" s="1"/>
  <c r="Q104" i="28"/>
  <c r="S104" i="28" s="1"/>
  <c r="Q106" i="28"/>
  <c r="R106" i="28" s="1"/>
  <c r="Q107" i="28"/>
  <c r="S107" i="28" s="1"/>
  <c r="Q108" i="28"/>
  <c r="R108" i="28" s="1"/>
  <c r="Q109" i="28"/>
  <c r="Q110" i="28"/>
  <c r="R110" i="28" s="1"/>
  <c r="Q111" i="28"/>
  <c r="T111" i="28" s="1"/>
  <c r="Q112" i="28"/>
  <c r="U112" i="28" s="1"/>
  <c r="Q113" i="28"/>
  <c r="U113" i="28" s="1"/>
  <c r="Q114" i="28"/>
  <c r="R114" i="28" s="1"/>
  <c r="Q115" i="28"/>
  <c r="R115" i="28" s="1"/>
  <c r="Q116" i="28"/>
  <c r="T116" i="28" s="1"/>
  <c r="Q117" i="28"/>
  <c r="T117" i="28" s="1"/>
  <c r="Q118" i="28"/>
  <c r="T118" i="28" s="1"/>
  <c r="Q119" i="28"/>
  <c r="T119" i="28" s="1"/>
  <c r="Q120" i="28"/>
  <c r="T120" i="28" s="1"/>
  <c r="Q121" i="28"/>
  <c r="S121" i="28" s="1"/>
  <c r="Q122" i="28"/>
  <c r="S122" i="28" s="1"/>
  <c r="Q123" i="28"/>
  <c r="S123" i="28" s="1"/>
  <c r="Q124" i="28"/>
  <c r="T124" i="28" s="1"/>
  <c r="Q125" i="28"/>
  <c r="S125" i="28" s="1"/>
  <c r="Q126" i="28"/>
  <c r="S126" i="28" s="1"/>
  <c r="Q127" i="28"/>
  <c r="R127" i="28" s="1"/>
  <c r="Q128" i="28"/>
  <c r="R128" i="28" s="1"/>
  <c r="Q129" i="28"/>
  <c r="T129" i="28" s="1"/>
  <c r="Q130" i="28"/>
  <c r="R130" i="28" s="1"/>
  <c r="Q132" i="28"/>
  <c r="T132" i="28" s="1"/>
  <c r="Q133" i="28"/>
  <c r="U133" i="28" s="1"/>
  <c r="Q134" i="28"/>
  <c r="R134" i="28" s="1"/>
  <c r="Q135" i="28"/>
  <c r="T135" i="28" s="1"/>
  <c r="Q136" i="28"/>
  <c r="T136" i="28" s="1"/>
  <c r="Q137" i="28"/>
  <c r="T137" i="28" s="1"/>
  <c r="Q138" i="28"/>
  <c r="R138" i="28" s="1"/>
  <c r="Q139" i="28"/>
  <c r="R139" i="28" s="1"/>
  <c r="Q140" i="28"/>
  <c r="S140" i="28" s="1"/>
  <c r="Q141" i="28"/>
  <c r="R141" i="28" s="1"/>
  <c r="Q142" i="28"/>
  <c r="R142" i="28" s="1"/>
  <c r="Q143" i="28"/>
  <c r="U143" i="28" s="1"/>
  <c r="Q144" i="28"/>
  <c r="R144" i="28" s="1"/>
  <c r="Q145" i="28"/>
  <c r="S145" i="28" s="1"/>
  <c r="Q146" i="28"/>
  <c r="T146" i="28" s="1"/>
  <c r="Q147" i="28"/>
  <c r="U147" i="28" s="1"/>
  <c r="Q148" i="28"/>
  <c r="S148" i="28" s="1"/>
  <c r="Q149" i="28"/>
  <c r="R149" i="28" s="1"/>
  <c r="Q150" i="28"/>
  <c r="T150" i="28" s="1"/>
  <c r="Q151" i="28"/>
  <c r="T151" i="28" s="1"/>
  <c r="Q152" i="28"/>
  <c r="S152" i="28" s="1"/>
  <c r="Q153" i="28"/>
  <c r="S153" i="28" s="1"/>
  <c r="Q154" i="28"/>
  <c r="R154" i="28" s="1"/>
  <c r="Q155" i="28"/>
  <c r="R155" i="28" s="1"/>
  <c r="Q156" i="28"/>
  <c r="T156" i="28" s="1"/>
  <c r="Q157" i="28"/>
  <c r="U157" i="28" s="1"/>
  <c r="Q158" i="28"/>
  <c r="T158" i="28" s="1"/>
  <c r="Q159" i="28"/>
  <c r="S159" i="28" s="1"/>
  <c r="Q160" i="28"/>
  <c r="T160" i="28" s="1"/>
  <c r="Q161" i="28"/>
  <c r="U161" i="28" s="1"/>
  <c r="Q162" i="28"/>
  <c r="S162" i="28" s="1"/>
  <c r="Q163" i="28"/>
  <c r="R163" i="28" s="1"/>
  <c r="Q164" i="28"/>
  <c r="T164" i="28" s="1"/>
  <c r="Q165" i="28"/>
  <c r="T165" i="28" s="1"/>
  <c r="Q166" i="28"/>
  <c r="S166" i="28" s="1"/>
  <c r="Q2" i="28"/>
  <c r="S2" i="28" s="1"/>
  <c r="Q158" i="27"/>
  <c r="R158" i="27" s="1"/>
  <c r="Q157" i="27"/>
  <c r="S157" i="27" s="1"/>
  <c r="Q156" i="27"/>
  <c r="R156" i="27" s="1"/>
  <c r="Q155" i="27"/>
  <c r="R155" i="27" s="1"/>
  <c r="Q154" i="27"/>
  <c r="S154" i="27" s="1"/>
  <c r="Q153" i="27"/>
  <c r="S153" i="27" s="1"/>
  <c r="Q152" i="27"/>
  <c r="S152" i="27" s="1"/>
  <c r="Q151" i="27"/>
  <c r="S151" i="27" s="1"/>
  <c r="Q150" i="27"/>
  <c r="R150" i="27" s="1"/>
  <c r="Q149" i="27"/>
  <c r="S149" i="27" s="1"/>
  <c r="Q148" i="27"/>
  <c r="R148" i="27" s="1"/>
  <c r="Q147" i="27"/>
  <c r="S147" i="27" s="1"/>
  <c r="Q146" i="27"/>
  <c r="S146" i="27" s="1"/>
  <c r="Q145" i="27"/>
  <c r="S145" i="27" s="1"/>
  <c r="Q144" i="27"/>
  <c r="S144" i="27" s="1"/>
  <c r="Q143" i="27"/>
  <c r="S143" i="27" s="1"/>
  <c r="Q142" i="27"/>
  <c r="Q141" i="27"/>
  <c r="R141" i="27" s="1"/>
  <c r="Q140" i="27"/>
  <c r="S140" i="27" s="1"/>
  <c r="Q139" i="27"/>
  <c r="Q138" i="27"/>
  <c r="S138" i="27" s="1"/>
  <c r="Q137" i="27"/>
  <c r="S137" i="27" s="1"/>
  <c r="Q136" i="27"/>
  <c r="R136" i="27" s="1"/>
  <c r="Q135" i="27"/>
  <c r="S135" i="27" s="1"/>
  <c r="Q134" i="27"/>
  <c r="Q133" i="27"/>
  <c r="S133" i="27" s="1"/>
  <c r="Q132" i="27"/>
  <c r="S132" i="27" s="1"/>
  <c r="Q131" i="27"/>
  <c r="S131" i="27" s="1"/>
  <c r="Q130" i="27"/>
  <c r="S130" i="27" s="1"/>
  <c r="Q129" i="27"/>
  <c r="S129" i="27" s="1"/>
  <c r="Q128" i="27"/>
  <c r="S128" i="27" s="1"/>
  <c r="Q127" i="27"/>
  <c r="Q126" i="27"/>
  <c r="R126" i="27" s="1"/>
  <c r="Q125" i="27"/>
  <c r="S125" i="27" s="1"/>
  <c r="Q124" i="27"/>
  <c r="S124" i="27" s="1"/>
  <c r="Q123" i="27"/>
  <c r="R123" i="27" s="1"/>
  <c r="Q122" i="27"/>
  <c r="S122" i="27" s="1"/>
  <c r="Q121" i="27"/>
  <c r="Q120" i="27"/>
  <c r="S120" i="27" s="1"/>
  <c r="Q119" i="27"/>
  <c r="S119" i="27" s="1"/>
  <c r="Q118" i="27"/>
  <c r="S118" i="27" s="1"/>
  <c r="Q117" i="27"/>
  <c r="S117" i="27" s="1"/>
  <c r="Q116" i="27"/>
  <c r="S116" i="27" s="1"/>
  <c r="Q115" i="27"/>
  <c r="R115" i="27" s="1"/>
  <c r="Q114" i="27"/>
  <c r="Q113" i="27"/>
  <c r="R113" i="27" s="1"/>
  <c r="Q112" i="27"/>
  <c r="S112" i="27" s="1"/>
  <c r="Q111" i="27"/>
  <c r="R111" i="27" s="1"/>
  <c r="Q110" i="27"/>
  <c r="S110" i="27" s="1"/>
  <c r="Q109" i="27"/>
  <c r="S109" i="27" s="1"/>
  <c r="Q108" i="27"/>
  <c r="R108" i="27" s="1"/>
  <c r="Q107" i="27"/>
  <c r="S107" i="27" s="1"/>
  <c r="Q106" i="27"/>
  <c r="Q105" i="27"/>
  <c r="S105" i="27" s="1"/>
  <c r="Q104" i="27"/>
  <c r="S104" i="27" s="1"/>
  <c r="Q103" i="27"/>
  <c r="S103" i="27" s="1"/>
  <c r="Q102" i="27"/>
  <c r="S102" i="27" s="1"/>
  <c r="Q101" i="27"/>
  <c r="S101" i="27" s="1"/>
  <c r="Q100" i="27"/>
  <c r="S100" i="27" s="1"/>
  <c r="Q99" i="27"/>
  <c r="S99" i="27" s="1"/>
  <c r="Q98" i="27"/>
  <c r="Q97" i="27"/>
  <c r="S97" i="27" s="1"/>
  <c r="Q96" i="27"/>
  <c r="S96" i="27" s="1"/>
  <c r="Q95" i="27"/>
  <c r="S95" i="27" s="1"/>
  <c r="Q94" i="27"/>
  <c r="S94" i="27" s="1"/>
  <c r="Q93" i="27"/>
  <c r="R93" i="27" s="1"/>
  <c r="Q92" i="27"/>
  <c r="S92" i="27" s="1"/>
  <c r="Q91" i="27"/>
  <c r="Q90" i="27"/>
  <c r="S90" i="27" s="1"/>
  <c r="Q78" i="27"/>
  <c r="R78" i="27" s="1"/>
  <c r="Q81" i="27"/>
  <c r="S81" i="27" s="1"/>
  <c r="Q19" i="27"/>
  <c r="R19" i="27" s="1"/>
  <c r="Q16" i="27"/>
  <c r="S16" i="27" s="1"/>
  <c r="Q160" i="27"/>
  <c r="R160" i="27" s="1"/>
  <c r="Q161" i="27"/>
  <c r="R161" i="27" s="1"/>
  <c r="Q162" i="27"/>
  <c r="R162" i="27" s="1"/>
  <c r="Q163" i="27"/>
  <c r="R163" i="27" s="1"/>
  <c r="Q164" i="27"/>
  <c r="S164" i="27" s="1"/>
  <c r="Q37" i="27"/>
  <c r="S37" i="27" s="1"/>
  <c r="Q159" i="27"/>
  <c r="Q89" i="27"/>
  <c r="R89" i="27" s="1"/>
  <c r="Q88" i="27"/>
  <c r="S88" i="27" s="1"/>
  <c r="Q87" i="27"/>
  <c r="S87" i="27" s="1"/>
  <c r="Q86" i="27"/>
  <c r="S86" i="27" s="1"/>
  <c r="Q85" i="27"/>
  <c r="S85" i="27" s="1"/>
  <c r="Q84" i="27"/>
  <c r="S84" i="27" s="1"/>
  <c r="Q83" i="27"/>
  <c r="Q82" i="27"/>
  <c r="S82" i="27" s="1"/>
  <c r="Q80" i="27"/>
  <c r="S80" i="27" s="1"/>
  <c r="Q79" i="27"/>
  <c r="S79" i="27" s="1"/>
  <c r="Q77" i="27"/>
  <c r="S77" i="27" s="1"/>
  <c r="Q76" i="27"/>
  <c r="Q75" i="27"/>
  <c r="S75" i="27" s="1"/>
  <c r="Q74" i="27"/>
  <c r="S74" i="27" s="1"/>
  <c r="Q73" i="27"/>
  <c r="S73" i="27" s="1"/>
  <c r="Q72" i="27"/>
  <c r="S72" i="27" s="1"/>
  <c r="Q71" i="27"/>
  <c r="S71" i="27" s="1"/>
  <c r="Q70" i="27"/>
  <c r="S70" i="27" s="1"/>
  <c r="Q69" i="27"/>
  <c r="Q68" i="27"/>
  <c r="S68" i="27" s="1"/>
  <c r="Q67" i="27"/>
  <c r="S67" i="27" s="1"/>
  <c r="Q66" i="27"/>
  <c r="S66" i="27" s="1"/>
  <c r="Q65" i="27"/>
  <c r="S65" i="27" s="1"/>
  <c r="Q64" i="27"/>
  <c r="R64" i="27" s="1"/>
  <c r="Q63" i="27"/>
  <c r="S63" i="27" s="1"/>
  <c r="Q62" i="27"/>
  <c r="Q61" i="27"/>
  <c r="S61" i="27" s="1"/>
  <c r="Q60" i="27"/>
  <c r="S60" i="27" s="1"/>
  <c r="Q59" i="27"/>
  <c r="S59" i="27" s="1"/>
  <c r="Q58" i="27"/>
  <c r="S58" i="27" s="1"/>
  <c r="Q57" i="27"/>
  <c r="S57" i="27" s="1"/>
  <c r="Q56" i="27"/>
  <c r="R56" i="27" s="1"/>
  <c r="Q55" i="27"/>
  <c r="Q54" i="27"/>
  <c r="S54" i="27" s="1"/>
  <c r="Q53" i="27"/>
  <c r="R53" i="27" s="1"/>
  <c r="Q52" i="27"/>
  <c r="S52" i="27" s="1"/>
  <c r="Q51" i="27"/>
  <c r="S51" i="27" s="1"/>
  <c r="Q50" i="27"/>
  <c r="R50" i="27" s="1"/>
  <c r="Q49" i="27"/>
  <c r="S49" i="27" s="1"/>
  <c r="Q48" i="27"/>
  <c r="Q47" i="27"/>
  <c r="R47" i="27" s="1"/>
  <c r="Q46" i="27"/>
  <c r="S46" i="27" s="1"/>
  <c r="Q45" i="27"/>
  <c r="S45" i="27" s="1"/>
  <c r="Q44" i="27"/>
  <c r="S44" i="27" s="1"/>
  <c r="Q43" i="27"/>
  <c r="S43" i="27" s="1"/>
  <c r="Q42" i="27"/>
  <c r="S42" i="27" s="1"/>
  <c r="Q41" i="27"/>
  <c r="Q40" i="27"/>
  <c r="S40" i="27" s="1"/>
  <c r="Q39" i="27"/>
  <c r="R39" i="27" s="1"/>
  <c r="Q38" i="27"/>
  <c r="S38" i="27" s="1"/>
  <c r="Q36" i="27"/>
  <c r="S36" i="27" s="1"/>
  <c r="Q35" i="27"/>
  <c r="R35" i="27" s="1"/>
  <c r="Q34" i="27"/>
  <c r="S34" i="27" s="1"/>
  <c r="Q33" i="27"/>
  <c r="Q32" i="27"/>
  <c r="S32" i="27" s="1"/>
  <c r="Q31" i="27"/>
  <c r="S31" i="27" s="1"/>
  <c r="Q30" i="27"/>
  <c r="S30" i="27" s="1"/>
  <c r="Q29" i="27"/>
  <c r="S29" i="27" s="1"/>
  <c r="Q28" i="27"/>
  <c r="S28" i="27" s="1"/>
  <c r="Q27" i="27"/>
  <c r="R27" i="27" s="1"/>
  <c r="Q26" i="27"/>
  <c r="Q25" i="27"/>
  <c r="S25" i="27" s="1"/>
  <c r="Q24" i="27"/>
  <c r="R24" i="27" s="1"/>
  <c r="Q23" i="27"/>
  <c r="S23" i="27" s="1"/>
  <c r="Q22" i="27"/>
  <c r="S22" i="27" s="1"/>
  <c r="Q21" i="27"/>
  <c r="R21" i="27" s="1"/>
  <c r="Q20" i="27"/>
  <c r="S20" i="27" s="1"/>
  <c r="Q18" i="27"/>
  <c r="Q17" i="27"/>
  <c r="S17" i="27" s="1"/>
  <c r="Q15" i="27"/>
  <c r="S15" i="27" s="1"/>
  <c r="S14" i="27"/>
  <c r="R14" i="27"/>
  <c r="Q13" i="27"/>
  <c r="S13" i="27" s="1"/>
  <c r="Q12" i="27"/>
  <c r="S12" i="27" s="1"/>
  <c r="Q11" i="27"/>
  <c r="S11" i="27" s="1"/>
  <c r="Q10" i="27"/>
  <c r="S10" i="27" s="1"/>
  <c r="Q9" i="27"/>
  <c r="S9" i="27" s="1"/>
  <c r="Q8" i="27"/>
  <c r="S8" i="27" s="1"/>
  <c r="Q7" i="27"/>
  <c r="S7" i="27" s="1"/>
  <c r="Q6" i="27"/>
  <c r="S6" i="27" s="1"/>
  <c r="Q5" i="27"/>
  <c r="Q4" i="27"/>
  <c r="S4" i="27" s="1"/>
  <c r="Q3" i="27"/>
  <c r="R3" i="27" s="1"/>
  <c r="Q2" i="27"/>
  <c r="R2" i="27" s="1"/>
  <c r="Q37" i="21"/>
  <c r="R37" i="21" s="1"/>
  <c r="Q149" i="21"/>
  <c r="R149" i="21" s="1"/>
  <c r="Q150" i="21"/>
  <c r="R150" i="21" s="1"/>
  <c r="Q151" i="21"/>
  <c r="R151" i="21" s="1"/>
  <c r="Q152" i="21"/>
  <c r="R152" i="21" s="1"/>
  <c r="Q153" i="21"/>
  <c r="S153" i="21" s="1"/>
  <c r="Q154" i="21"/>
  <c r="R154" i="21" s="1"/>
  <c r="Q155" i="21"/>
  <c r="S155" i="21" s="1"/>
  <c r="Q148" i="21"/>
  <c r="S148" i="21" s="1"/>
  <c r="Q147" i="21"/>
  <c r="S147" i="21" s="1"/>
  <c r="Q146" i="21"/>
  <c r="S146" i="21" s="1"/>
  <c r="Q145" i="21"/>
  <c r="R145" i="21" s="1"/>
  <c r="Q144" i="21"/>
  <c r="R144" i="21" s="1"/>
  <c r="Q143" i="21"/>
  <c r="S143" i="21" s="1"/>
  <c r="Q142" i="21"/>
  <c r="R142" i="21" s="1"/>
  <c r="Q141" i="21"/>
  <c r="S141" i="21" s="1"/>
  <c r="Q140" i="21"/>
  <c r="S140" i="21" s="1"/>
  <c r="Q139" i="21"/>
  <c r="S139" i="21" s="1"/>
  <c r="Q138" i="21"/>
  <c r="R138" i="21" s="1"/>
  <c r="Q137" i="21"/>
  <c r="R137" i="21" s="1"/>
  <c r="Q136" i="21"/>
  <c r="S136" i="21" s="1"/>
  <c r="Q135" i="21"/>
  <c r="R135" i="21" s="1"/>
  <c r="Q134" i="21"/>
  <c r="Q133" i="21"/>
  <c r="S133" i="21" s="1"/>
  <c r="Q132" i="21"/>
  <c r="S132" i="21" s="1"/>
  <c r="Q131" i="21"/>
  <c r="R131" i="21" s="1"/>
  <c r="Q130" i="21"/>
  <c r="S130" i="21" s="1"/>
  <c r="Q129" i="21"/>
  <c r="S129" i="21" s="1"/>
  <c r="Q128" i="21"/>
  <c r="S128" i="21" s="1"/>
  <c r="Q127" i="21"/>
  <c r="Q126" i="21"/>
  <c r="R126" i="21" s="1"/>
  <c r="Q125" i="21"/>
  <c r="R125" i="21" s="1"/>
  <c r="Q124" i="21"/>
  <c r="R124" i="21" s="1"/>
  <c r="Q123" i="21"/>
  <c r="S123" i="21" s="1"/>
  <c r="Q122" i="21"/>
  <c r="R122" i="21" s="1"/>
  <c r="Q121" i="21"/>
  <c r="Q120" i="21"/>
  <c r="S120" i="21" s="1"/>
  <c r="Q119" i="21"/>
  <c r="S119" i="21" s="1"/>
  <c r="Q118" i="21"/>
  <c r="R118" i="21" s="1"/>
  <c r="Q117" i="21"/>
  <c r="S117" i="21" s="1"/>
  <c r="Q116" i="21"/>
  <c r="S116" i="21" s="1"/>
  <c r="Q115" i="21"/>
  <c r="R115" i="21" s="1"/>
  <c r="Q114" i="21"/>
  <c r="Q113" i="21"/>
  <c r="S113" i="21" s="1"/>
  <c r="Q112" i="21"/>
  <c r="S112" i="21" s="1"/>
  <c r="Q111" i="21"/>
  <c r="R111" i="21" s="1"/>
  <c r="Q110" i="21"/>
  <c r="R110" i="21" s="1"/>
  <c r="Q109" i="21"/>
  <c r="S109" i="21" s="1"/>
  <c r="Q108" i="21"/>
  <c r="R108" i="21" s="1"/>
  <c r="Q107" i="21"/>
  <c r="Q106" i="21"/>
  <c r="S106" i="21" s="1"/>
  <c r="Q105" i="21"/>
  <c r="S105" i="21" s="1"/>
  <c r="Q104" i="21"/>
  <c r="R104" i="21" s="1"/>
  <c r="Q103" i="21"/>
  <c r="S103" i="21" s="1"/>
  <c r="Q102" i="21"/>
  <c r="S102" i="21" s="1"/>
  <c r="Q101" i="21"/>
  <c r="S101" i="21" s="1"/>
  <c r="Q100" i="21"/>
  <c r="Q99" i="21"/>
  <c r="S99" i="21" s="1"/>
  <c r="Q98" i="21"/>
  <c r="S98" i="21" s="1"/>
  <c r="Q97" i="21"/>
  <c r="R97" i="21" s="1"/>
  <c r="Q96" i="21"/>
  <c r="R96" i="21" s="1"/>
  <c r="Q95" i="21"/>
  <c r="S95" i="21" s="1"/>
  <c r="Q94" i="21"/>
  <c r="R94" i="21" s="1"/>
  <c r="Q93" i="21"/>
  <c r="Q92" i="21"/>
  <c r="S92" i="21" s="1"/>
  <c r="Q91" i="21"/>
  <c r="S91" i="21" s="1"/>
  <c r="Q90" i="21"/>
  <c r="R90" i="21" s="1"/>
  <c r="Q89" i="21"/>
  <c r="R89" i="21" s="1"/>
  <c r="Q88" i="21"/>
  <c r="S88" i="21" s="1"/>
  <c r="Q87" i="21"/>
  <c r="R87" i="21" s="1"/>
  <c r="Q86" i="21"/>
  <c r="Q85" i="21"/>
  <c r="S85" i="21" s="1"/>
  <c r="Q84" i="21"/>
  <c r="R84" i="21" s="1"/>
  <c r="Q83" i="21"/>
  <c r="R83" i="21" s="1"/>
  <c r="Q82" i="21"/>
  <c r="R82" i="21" s="1"/>
  <c r="Q81" i="21"/>
  <c r="S81" i="21" s="1"/>
  <c r="Q80" i="21"/>
  <c r="R80" i="21" s="1"/>
  <c r="Q79" i="21"/>
  <c r="Q78" i="21"/>
  <c r="S78" i="21" s="1"/>
  <c r="Q77" i="21"/>
  <c r="S77" i="21" s="1"/>
  <c r="Q76" i="21"/>
  <c r="R76" i="21" s="1"/>
  <c r="Q75" i="21"/>
  <c r="S75" i="21" s="1"/>
  <c r="Q74" i="21"/>
  <c r="S74" i="21" s="1"/>
  <c r="Q73" i="21"/>
  <c r="S73" i="21" s="1"/>
  <c r="Q72" i="21"/>
  <c r="Q71" i="21"/>
  <c r="S71" i="21" s="1"/>
  <c r="Q70" i="21"/>
  <c r="R70" i="21" s="1"/>
  <c r="Q69" i="21"/>
  <c r="R69" i="21" s="1"/>
  <c r="Q68" i="21"/>
  <c r="R68" i="21" s="1"/>
  <c r="Q67" i="21"/>
  <c r="S67" i="21" s="1"/>
  <c r="Q66" i="21"/>
  <c r="R66" i="21" s="1"/>
  <c r="Q65" i="21"/>
  <c r="Q64" i="21"/>
  <c r="S64" i="21" s="1"/>
  <c r="Q63" i="21"/>
  <c r="S63" i="21" s="1"/>
  <c r="Q62" i="21"/>
  <c r="R62" i="21" s="1"/>
  <c r="Q61" i="21"/>
  <c r="R61" i="21" s="1"/>
  <c r="Q60" i="21"/>
  <c r="S60" i="21" s="1"/>
  <c r="Q59" i="21"/>
  <c r="S59" i="21" s="1"/>
  <c r="Q58" i="21"/>
  <c r="Q57" i="21"/>
  <c r="S57" i="21" s="1"/>
  <c r="Q56" i="21"/>
  <c r="S56" i="21" s="1"/>
  <c r="Q55" i="21"/>
  <c r="R55" i="21" s="1"/>
  <c r="Q54" i="21"/>
  <c r="R54" i="21" s="1"/>
  <c r="Q53" i="21"/>
  <c r="S53" i="21" s="1"/>
  <c r="Q52" i="21"/>
  <c r="R52" i="21" s="1"/>
  <c r="Q51" i="21"/>
  <c r="Q50" i="21"/>
  <c r="S50" i="21" s="1"/>
  <c r="Q49" i="21"/>
  <c r="S49" i="21" s="1"/>
  <c r="Q48" i="21"/>
  <c r="R48" i="21" s="1"/>
  <c r="Q47" i="21"/>
  <c r="S47" i="21" s="1"/>
  <c r="Q46" i="21"/>
  <c r="S46" i="21" s="1"/>
  <c r="Q45" i="21"/>
  <c r="S45" i="21" s="1"/>
  <c r="Q44" i="21"/>
  <c r="Q43" i="21"/>
  <c r="S43" i="21" s="1"/>
  <c r="Q42" i="21"/>
  <c r="S42" i="21" s="1"/>
  <c r="Q41" i="21"/>
  <c r="R41" i="21" s="1"/>
  <c r="Q40" i="21"/>
  <c r="R40" i="21" s="1"/>
  <c r="Q39" i="21"/>
  <c r="S39" i="21" s="1"/>
  <c r="Q38" i="21"/>
  <c r="R38" i="21" s="1"/>
  <c r="Q36" i="21"/>
  <c r="Q35" i="21"/>
  <c r="S35" i="21" s="1"/>
  <c r="Q34" i="21"/>
  <c r="S34" i="21" s="1"/>
  <c r="Q33" i="21"/>
  <c r="R33" i="21" s="1"/>
  <c r="Q32" i="21"/>
  <c r="S32" i="21" s="1"/>
  <c r="Q31" i="21"/>
  <c r="S31" i="21" s="1"/>
  <c r="Q30" i="21"/>
  <c r="S30" i="21" s="1"/>
  <c r="Q29" i="21"/>
  <c r="Q28" i="21"/>
  <c r="S28" i="21" s="1"/>
  <c r="Q27" i="21"/>
  <c r="R27" i="21" s="1"/>
  <c r="Q26" i="21"/>
  <c r="R26" i="21" s="1"/>
  <c r="Q25" i="21"/>
  <c r="R25" i="21" s="1"/>
  <c r="Q24" i="21"/>
  <c r="S24" i="21" s="1"/>
  <c r="Q23" i="21"/>
  <c r="R23" i="21" s="1"/>
  <c r="Q22" i="21"/>
  <c r="R22" i="21" s="1"/>
  <c r="Q21" i="21"/>
  <c r="S21" i="21" s="1"/>
  <c r="Q20" i="21"/>
  <c r="S20" i="21" s="1"/>
  <c r="Q19" i="21"/>
  <c r="R19" i="21" s="1"/>
  <c r="Q18" i="21"/>
  <c r="R18" i="21" s="1"/>
  <c r="Q17" i="21"/>
  <c r="S17" i="21" s="1"/>
  <c r="Q16" i="21"/>
  <c r="S16" i="21" s="1"/>
  <c r="Q15" i="21"/>
  <c r="S14" i="21"/>
  <c r="R14" i="21"/>
  <c r="Q13" i="21"/>
  <c r="S13" i="21" s="1"/>
  <c r="Q12" i="21"/>
  <c r="S12" i="21" s="1"/>
  <c r="Q11" i="21"/>
  <c r="S11" i="21" s="1"/>
  <c r="Q10" i="21"/>
  <c r="S10" i="21" s="1"/>
  <c r="Q9" i="21"/>
  <c r="S9" i="21" s="1"/>
  <c r="Q8" i="21"/>
  <c r="S8" i="21" s="1"/>
  <c r="Q7" i="21"/>
  <c r="R7" i="21" s="1"/>
  <c r="Q6" i="21"/>
  <c r="R6" i="21" s="1"/>
  <c r="Q5" i="21"/>
  <c r="S5" i="21" s="1"/>
  <c r="Q4" i="21"/>
  <c r="R4" i="21" s="1"/>
  <c r="Q3" i="21"/>
  <c r="R3" i="21" s="1"/>
  <c r="Q2" i="21"/>
  <c r="S2" i="21" s="1"/>
  <c r="F9" i="23" a="1"/>
  <c r="P7" i="23" a="1"/>
  <c r="P5" i="23" a="1"/>
  <c r="M5" i="23" a="1"/>
  <c r="O8" i="23" a="1"/>
  <c r="K10" i="23" a="1"/>
  <c r="L11" i="23" a="1"/>
  <c r="O10" i="23" a="1"/>
  <c r="O11" i="23" a="1"/>
  <c r="K6" i="23" a="1"/>
  <c r="K9" i="23" a="1"/>
  <c r="F7" i="23" a="1"/>
  <c r="O7" i="23" a="1"/>
  <c r="L9" i="23" a="1"/>
  <c r="M6" i="23" a="1"/>
  <c r="L4" i="23" a="1"/>
  <c r="O9" i="23" a="1"/>
  <c r="C10" i="23" a="1"/>
  <c r="K5" i="23" a="1"/>
  <c r="K7" i="23" a="1"/>
  <c r="G5" i="23" a="1"/>
  <c r="O4" i="23" a="1"/>
  <c r="L5" i="23" a="1"/>
  <c r="O6" i="23" a="1"/>
  <c r="L6" i="23" a="1"/>
  <c r="L7" i="23" a="1"/>
  <c r="M7" i="23" a="1"/>
  <c r="F5" i="23" a="1"/>
  <c r="C4" i="23" a="1"/>
  <c r="C9" i="23" a="1"/>
  <c r="P9" i="23" a="1"/>
  <c r="C8" i="23" a="1"/>
  <c r="P4" i="23" a="1"/>
  <c r="C6" i="23" a="1"/>
  <c r="G7" i="23" a="1"/>
  <c r="F4" i="23" a="1"/>
  <c r="F8" i="23" a="1"/>
  <c r="G11" i="23" a="1"/>
  <c r="M11" i="23" a="1"/>
  <c r="K8" i="23" a="1"/>
  <c r="C7" i="23" a="1"/>
  <c r="U34" i="25" a="1"/>
  <c r="U43" i="25" a="1"/>
  <c r="F6" i="23" a="1"/>
  <c r="G8" i="23" a="1"/>
  <c r="U42" i="25" a="1"/>
  <c r="P11" i="23" a="1"/>
  <c r="F10" i="23" a="1"/>
  <c r="M9" i="23" a="1"/>
  <c r="O5" i="23" a="1"/>
  <c r="L8" i="23" a="1"/>
  <c r="L10" i="23" a="1"/>
  <c r="C5" i="23" a="1"/>
  <c r="G9" i="23" a="1"/>
  <c r="G4" i="23" a="1"/>
  <c r="G6" i="23" a="1"/>
  <c r="M8" i="23" a="1"/>
  <c r="K11" i="23" a="1"/>
  <c r="P10" i="23" a="1"/>
  <c r="K4" i="23" a="1"/>
  <c r="U36" i="25" a="1"/>
  <c r="M4" i="23" a="1"/>
  <c r="U35" i="25" a="1"/>
  <c r="U41" i="25" a="1"/>
  <c r="P8" i="23" a="1"/>
  <c r="M10" i="23" a="1"/>
  <c r="G10" i="23" a="1"/>
  <c r="P6" i="23" a="1"/>
  <c r="Q181" i="26" l="1"/>
  <c r="I9" i="25"/>
  <c r="I10" i="25"/>
  <c r="Q11" i="25"/>
  <c r="I11" i="25" s="1"/>
  <c r="Q35" i="26"/>
  <c r="I4" i="25"/>
  <c r="H6" i="25"/>
  <c r="Q21" i="26"/>
  <c r="Q63" i="26"/>
  <c r="Q49" i="26"/>
  <c r="Q113" i="26"/>
  <c r="Q120" i="26"/>
  <c r="Q127" i="26"/>
  <c r="Q155" i="26"/>
  <c r="D9" i="25"/>
  <c r="R7" i="26"/>
  <c r="S7" i="26"/>
  <c r="Q99" i="26"/>
  <c r="Q141" i="26"/>
  <c r="I6" i="25"/>
  <c r="I8" i="25"/>
  <c r="D10" i="25"/>
  <c r="H4" i="25"/>
  <c r="D5" i="25"/>
  <c r="D7" i="25"/>
  <c r="H10" i="25"/>
  <c r="D11" i="25"/>
  <c r="H8" i="25"/>
  <c r="H9" i="25"/>
  <c r="I5" i="25"/>
  <c r="H11" i="25"/>
  <c r="I7" i="25"/>
  <c r="E9" i="25"/>
  <c r="H7" i="25"/>
  <c r="H5" i="25"/>
  <c r="T147" i="38"/>
  <c r="T173" i="38"/>
  <c r="T80" i="38"/>
  <c r="R92" i="38"/>
  <c r="T154" i="38"/>
  <c r="R11" i="38"/>
  <c r="T91" i="38"/>
  <c r="R95" i="38"/>
  <c r="Q84" i="26"/>
  <c r="Q28" i="26"/>
  <c r="Q14" i="26"/>
  <c r="Q42" i="26"/>
  <c r="Q70" i="26"/>
  <c r="Q56" i="26"/>
  <c r="Q156" i="26"/>
  <c r="Q142" i="26"/>
  <c r="Q128" i="26"/>
  <c r="Q114" i="26"/>
  <c r="Q100" i="26"/>
  <c r="Q170" i="26"/>
  <c r="Q2" i="26"/>
  <c r="Q171" i="26"/>
  <c r="Q187" i="26"/>
  <c r="Q158" i="26"/>
  <c r="Q144" i="26"/>
  <c r="Q130" i="26"/>
  <c r="Q116" i="26"/>
  <c r="Q102" i="26"/>
  <c r="Q172" i="26"/>
  <c r="Q157" i="26"/>
  <c r="Q143" i="26"/>
  <c r="Q129" i="26"/>
  <c r="Q115" i="26"/>
  <c r="Q101" i="26"/>
  <c r="Q85" i="26"/>
  <c r="Q71" i="26"/>
  <c r="Q57" i="26"/>
  <c r="Q43" i="26"/>
  <c r="Q29" i="26"/>
  <c r="Q15" i="26"/>
  <c r="G11" i="23"/>
  <c r="M11" i="23"/>
  <c r="L11" i="23"/>
  <c r="K11" i="23"/>
  <c r="Q184" i="26"/>
  <c r="Q195" i="26"/>
  <c r="Q79" i="26"/>
  <c r="Q65" i="26"/>
  <c r="Q51" i="26"/>
  <c r="Q37" i="26"/>
  <c r="Q23" i="26"/>
  <c r="Q9" i="26"/>
  <c r="Q185" i="26"/>
  <c r="Q169" i="26"/>
  <c r="Q3" i="26"/>
  <c r="Q86" i="26"/>
  <c r="Q72" i="26"/>
  <c r="Q58" i="26"/>
  <c r="Q44" i="26"/>
  <c r="Q30" i="26"/>
  <c r="Q16" i="26"/>
  <c r="Q83" i="26"/>
  <c r="Q69" i="26"/>
  <c r="Q55" i="26"/>
  <c r="Q41" i="26"/>
  <c r="Q27" i="26"/>
  <c r="Q106" i="26"/>
  <c r="Q190" i="26"/>
  <c r="Q178" i="26"/>
  <c r="Q164" i="26"/>
  <c r="Q150" i="26"/>
  <c r="Q136" i="26"/>
  <c r="Q122" i="26"/>
  <c r="Q108" i="26"/>
  <c r="Q94" i="26"/>
  <c r="Q80" i="26"/>
  <c r="Q66" i="26"/>
  <c r="Q52" i="26"/>
  <c r="Q38" i="26"/>
  <c r="Q24" i="26"/>
  <c r="Q10" i="26"/>
  <c r="Q153" i="26"/>
  <c r="Q111" i="26"/>
  <c r="Q177" i="26"/>
  <c r="Q148" i="26"/>
  <c r="Q91" i="26"/>
  <c r="Q76" i="26"/>
  <c r="Q48" i="26"/>
  <c r="Q20" i="26"/>
  <c r="Q197" i="26"/>
  <c r="Q196" i="26"/>
  <c r="Q154" i="26"/>
  <c r="Q140" i="26"/>
  <c r="Q126" i="26"/>
  <c r="Q112" i="26"/>
  <c r="Q98" i="26"/>
  <c r="Q139" i="26"/>
  <c r="Q97" i="26"/>
  <c r="Q162" i="26"/>
  <c r="Q134" i="26"/>
  <c r="Q77" i="26"/>
  <c r="Q90" i="26"/>
  <c r="Q62" i="26"/>
  <c r="Q34" i="26"/>
  <c r="Q168" i="26"/>
  <c r="Q125" i="26"/>
  <c r="T200" i="37"/>
  <c r="Q200" i="26"/>
  <c r="R206" i="38"/>
  <c r="R206" i="26" s="1"/>
  <c r="Q206" i="26"/>
  <c r="R205" i="38"/>
  <c r="R205" i="26" s="1"/>
  <c r="Q205" i="26"/>
  <c r="S204" i="38"/>
  <c r="S204" i="26" s="1"/>
  <c r="Q204" i="26"/>
  <c r="Q191" i="26"/>
  <c r="Q182" i="26"/>
  <c r="Q165" i="26"/>
  <c r="Q151" i="26"/>
  <c r="Q137" i="26"/>
  <c r="Q123" i="26"/>
  <c r="Q109" i="26"/>
  <c r="Q95" i="26"/>
  <c r="Q81" i="26"/>
  <c r="Q67" i="26"/>
  <c r="Q53" i="26"/>
  <c r="Q39" i="26"/>
  <c r="Q25" i="26"/>
  <c r="Q11" i="26"/>
  <c r="T199" i="37"/>
  <c r="Q199" i="26"/>
  <c r="Q192" i="26"/>
  <c r="Q163" i="26"/>
  <c r="Q149" i="26"/>
  <c r="Q135" i="26"/>
  <c r="Q121" i="26"/>
  <c r="Q107" i="26"/>
  <c r="Q93" i="26"/>
  <c r="Q78" i="26"/>
  <c r="Q64" i="26"/>
  <c r="Q50" i="26"/>
  <c r="Q36" i="26"/>
  <c r="Q22" i="26"/>
  <c r="Q180" i="26"/>
  <c r="R203" i="38"/>
  <c r="R203" i="26" s="1"/>
  <c r="Q203" i="26"/>
  <c r="Q179" i="26"/>
  <c r="R202" i="38"/>
  <c r="R202" i="26" s="1"/>
  <c r="Q202" i="26"/>
  <c r="Q166" i="26"/>
  <c r="R201" i="38"/>
  <c r="R201" i="26" s="1"/>
  <c r="Q201" i="26"/>
  <c r="Q13" i="26"/>
  <c r="Q194" i="26"/>
  <c r="T198" i="37"/>
  <c r="Q198" i="26"/>
  <c r="Q189" i="26"/>
  <c r="Q92" i="26"/>
  <c r="Q8" i="26"/>
  <c r="Q176" i="26"/>
  <c r="Q161" i="26"/>
  <c r="Q147" i="26"/>
  <c r="Q133" i="26"/>
  <c r="Q119" i="26"/>
  <c r="Q105" i="26"/>
  <c r="Q6" i="26"/>
  <c r="Q175" i="26"/>
  <c r="Q160" i="26"/>
  <c r="Q146" i="26"/>
  <c r="Q132" i="26"/>
  <c r="Q118" i="26"/>
  <c r="Q104" i="26"/>
  <c r="Q5" i="26"/>
  <c r="Q183" i="26"/>
  <c r="Q174" i="26"/>
  <c r="Q159" i="26"/>
  <c r="Q145" i="26"/>
  <c r="Q131" i="26"/>
  <c r="Q117" i="26"/>
  <c r="Q103" i="26"/>
  <c r="Q89" i="26"/>
  <c r="Q75" i="26"/>
  <c r="Q61" i="26"/>
  <c r="Q47" i="26"/>
  <c r="Q33" i="26"/>
  <c r="Q19" i="26"/>
  <c r="Q4" i="26"/>
  <c r="Q173" i="26"/>
  <c r="Q88" i="26"/>
  <c r="Q74" i="26"/>
  <c r="Q60" i="26"/>
  <c r="Q46" i="26"/>
  <c r="Q32" i="26"/>
  <c r="Q18" i="26"/>
  <c r="Q87" i="26"/>
  <c r="Q73" i="26"/>
  <c r="Q59" i="26"/>
  <c r="Q45" i="26"/>
  <c r="Q31" i="26"/>
  <c r="Q17" i="26"/>
  <c r="Q188" i="26"/>
  <c r="Q193" i="26"/>
  <c r="Q186" i="26"/>
  <c r="Q167" i="26"/>
  <c r="Q152" i="26"/>
  <c r="Q138" i="26"/>
  <c r="Q124" i="26"/>
  <c r="Q110" i="26"/>
  <c r="Q96" i="26"/>
  <c r="Q82" i="26"/>
  <c r="Q68" i="26"/>
  <c r="Q54" i="26"/>
  <c r="Q40" i="26"/>
  <c r="Q26" i="26"/>
  <c r="Q12" i="26"/>
  <c r="S191" i="37"/>
  <c r="S182" i="37"/>
  <c r="R165" i="37"/>
  <c r="R151" i="37"/>
  <c r="R137" i="37"/>
  <c r="R123" i="37"/>
  <c r="R109" i="37"/>
  <c r="R109" i="26" s="1"/>
  <c r="R95" i="37"/>
  <c r="R81" i="37"/>
  <c r="R81" i="26" s="1"/>
  <c r="R67" i="37"/>
  <c r="R67" i="26" s="1"/>
  <c r="R53" i="37"/>
  <c r="R53" i="26" s="1"/>
  <c r="R39" i="37"/>
  <c r="R39" i="26" s="1"/>
  <c r="R25" i="37"/>
  <c r="R25" i="26" s="1"/>
  <c r="R11" i="37"/>
  <c r="T90" i="37"/>
  <c r="S117" i="37"/>
  <c r="R158" i="37"/>
  <c r="R130" i="37"/>
  <c r="R102" i="37"/>
  <c r="R102" i="26" s="1"/>
  <c r="R88" i="37"/>
  <c r="R88" i="26" s="1"/>
  <c r="R74" i="37"/>
  <c r="R74" i="26" s="1"/>
  <c r="R60" i="37"/>
  <c r="R60" i="26" s="1"/>
  <c r="R46" i="37"/>
  <c r="R46" i="26" s="1"/>
  <c r="R32" i="37"/>
  <c r="R32" i="26" s="1"/>
  <c r="R18" i="37"/>
  <c r="R18" i="26" s="1"/>
  <c r="R3" i="37"/>
  <c r="S190" i="37"/>
  <c r="R150" i="37"/>
  <c r="R122" i="37"/>
  <c r="R94" i="37"/>
  <c r="R66" i="37"/>
  <c r="R38" i="37"/>
  <c r="R24" i="37"/>
  <c r="R163" i="37"/>
  <c r="R135" i="37"/>
  <c r="R107" i="37"/>
  <c r="R79" i="37"/>
  <c r="R51" i="37"/>
  <c r="R23" i="37"/>
  <c r="R177" i="37"/>
  <c r="R148" i="37"/>
  <c r="R120" i="37"/>
  <c r="R92" i="37"/>
  <c r="R64" i="37"/>
  <c r="R36" i="37"/>
  <c r="R8" i="37"/>
  <c r="R185" i="37"/>
  <c r="R185" i="26" s="1"/>
  <c r="T161" i="37"/>
  <c r="T133" i="37"/>
  <c r="T105" i="37"/>
  <c r="T77" i="37"/>
  <c r="T49" i="37"/>
  <c r="T35" i="37"/>
  <c r="S6" i="37"/>
  <c r="T184" i="37"/>
  <c r="T146" i="37"/>
  <c r="T118" i="37"/>
  <c r="T104" i="37"/>
  <c r="S76" i="37"/>
  <c r="S48" i="37"/>
  <c r="R34" i="37"/>
  <c r="R34" i="26" s="1"/>
  <c r="R20" i="37"/>
  <c r="R20" i="26" s="1"/>
  <c r="S5" i="37"/>
  <c r="R183" i="37"/>
  <c r="R174" i="37"/>
  <c r="S159" i="37"/>
  <c r="S145" i="37"/>
  <c r="S131" i="37"/>
  <c r="S103" i="37"/>
  <c r="S89" i="37"/>
  <c r="S75" i="37"/>
  <c r="S61" i="37"/>
  <c r="S47" i="37"/>
  <c r="S33" i="37"/>
  <c r="S19" i="37"/>
  <c r="R4" i="37"/>
  <c r="S181" i="37"/>
  <c r="R173" i="37"/>
  <c r="R144" i="37"/>
  <c r="R116" i="37"/>
  <c r="R180" i="37"/>
  <c r="R180" i="26" s="1"/>
  <c r="R172" i="37"/>
  <c r="R157" i="37"/>
  <c r="R143" i="37"/>
  <c r="R129" i="37"/>
  <c r="R115" i="37"/>
  <c r="R101" i="37"/>
  <c r="R87" i="37"/>
  <c r="R73" i="37"/>
  <c r="R59" i="37"/>
  <c r="R45" i="37"/>
  <c r="R31" i="37"/>
  <c r="R17" i="37"/>
  <c r="S2" i="37"/>
  <c r="R179" i="37"/>
  <c r="T171" i="37"/>
  <c r="S156" i="37"/>
  <c r="S142" i="37"/>
  <c r="S128" i="37"/>
  <c r="S114" i="37"/>
  <c r="S100" i="37"/>
  <c r="R86" i="37"/>
  <c r="S72" i="37"/>
  <c r="R58" i="37"/>
  <c r="S44" i="37"/>
  <c r="S30" i="37"/>
  <c r="S16" i="37"/>
  <c r="S132" i="37"/>
  <c r="R197" i="37"/>
  <c r="S166" i="37"/>
  <c r="T170" i="37"/>
  <c r="T155" i="37"/>
  <c r="T141" i="37"/>
  <c r="R127" i="37"/>
  <c r="T113" i="37"/>
  <c r="R99" i="37"/>
  <c r="T85" i="37"/>
  <c r="T71" i="37"/>
  <c r="T57" i="37"/>
  <c r="T43" i="37"/>
  <c r="R29" i="37"/>
  <c r="T15" i="37"/>
  <c r="R160" i="37"/>
  <c r="R160" i="26" s="1"/>
  <c r="T196" i="37"/>
  <c r="T188" i="37"/>
  <c r="R169" i="37"/>
  <c r="R154" i="37"/>
  <c r="R140" i="37"/>
  <c r="R126" i="37"/>
  <c r="R112" i="37"/>
  <c r="R98" i="37"/>
  <c r="R84" i="37"/>
  <c r="R70" i="37"/>
  <c r="R56" i="37"/>
  <c r="R42" i="37"/>
  <c r="R28" i="37"/>
  <c r="R14" i="37"/>
  <c r="R195" i="37"/>
  <c r="T175" i="37"/>
  <c r="R194" i="37"/>
  <c r="R194" i="26" s="1"/>
  <c r="R187" i="37"/>
  <c r="R187" i="26" s="1"/>
  <c r="R153" i="37"/>
  <c r="R153" i="26" s="1"/>
  <c r="R139" i="37"/>
  <c r="R139" i="26" s="1"/>
  <c r="R125" i="37"/>
  <c r="R111" i="37"/>
  <c r="R111" i="26" s="1"/>
  <c r="R97" i="37"/>
  <c r="R97" i="26" s="1"/>
  <c r="R83" i="37"/>
  <c r="R83" i="26" s="1"/>
  <c r="R69" i="37"/>
  <c r="R69" i="26" s="1"/>
  <c r="R55" i="37"/>
  <c r="R55" i="26" s="1"/>
  <c r="R41" i="37"/>
  <c r="R41" i="26" s="1"/>
  <c r="R27" i="37"/>
  <c r="R27" i="26" s="1"/>
  <c r="R13" i="37"/>
  <c r="R13" i="26" s="1"/>
  <c r="R178" i="37"/>
  <c r="R164" i="37"/>
  <c r="R136" i="37"/>
  <c r="R108" i="37"/>
  <c r="R80" i="37"/>
  <c r="R52" i="37"/>
  <c r="R10" i="37"/>
  <c r="R192" i="37"/>
  <c r="R149" i="37"/>
  <c r="R121" i="37"/>
  <c r="R93" i="37"/>
  <c r="R65" i="37"/>
  <c r="R37" i="37"/>
  <c r="R9" i="37"/>
  <c r="R189" i="37"/>
  <c r="R162" i="37"/>
  <c r="R134" i="37"/>
  <c r="R106" i="37"/>
  <c r="R78" i="37"/>
  <c r="R50" i="37"/>
  <c r="R22" i="37"/>
  <c r="R176" i="37"/>
  <c r="T147" i="37"/>
  <c r="T119" i="37"/>
  <c r="T91" i="37"/>
  <c r="T63" i="37"/>
  <c r="T21" i="37"/>
  <c r="R62" i="37"/>
  <c r="R62" i="26" s="1"/>
  <c r="R168" i="37"/>
  <c r="R193" i="37"/>
  <c r="R186" i="37"/>
  <c r="S167" i="37"/>
  <c r="S152" i="37"/>
  <c r="S138" i="37"/>
  <c r="S124" i="37"/>
  <c r="S110" i="37"/>
  <c r="S96" i="37"/>
  <c r="S82" i="37"/>
  <c r="S68" i="37"/>
  <c r="S54" i="37"/>
  <c r="S40" i="37"/>
  <c r="S26" i="37"/>
  <c r="S12" i="37"/>
  <c r="U43" i="25"/>
  <c r="U42" i="25"/>
  <c r="U41" i="25"/>
  <c r="U36" i="25"/>
  <c r="U35" i="25"/>
  <c r="U34" i="25"/>
  <c r="T31" i="38"/>
  <c r="R123" i="38"/>
  <c r="R125" i="38"/>
  <c r="R162" i="38"/>
  <c r="T192" i="38"/>
  <c r="T197" i="38"/>
  <c r="O11" i="23"/>
  <c r="P11" i="23"/>
  <c r="F10" i="23"/>
  <c r="K10" i="23"/>
  <c r="L10" i="23"/>
  <c r="M10" i="23"/>
  <c r="O10" i="23"/>
  <c r="G10" i="23"/>
  <c r="C10" i="23"/>
  <c r="P10" i="23"/>
  <c r="K9" i="23"/>
  <c r="F9" i="23"/>
  <c r="L9" i="23"/>
  <c r="M9" i="23"/>
  <c r="G9" i="23"/>
  <c r="O9" i="23"/>
  <c r="C9" i="23"/>
  <c r="P9" i="23"/>
  <c r="F8" i="23"/>
  <c r="G8" i="23"/>
  <c r="L8" i="23"/>
  <c r="K8" i="23"/>
  <c r="M8" i="23"/>
  <c r="O8" i="23"/>
  <c r="C8" i="23"/>
  <c r="P8" i="23"/>
  <c r="G7" i="23"/>
  <c r="F7" i="23"/>
  <c r="K7" i="23"/>
  <c r="L7" i="23"/>
  <c r="M7" i="23"/>
  <c r="O7" i="23"/>
  <c r="C7" i="23"/>
  <c r="P7" i="23"/>
  <c r="F6" i="23"/>
  <c r="G6" i="23"/>
  <c r="K6" i="23"/>
  <c r="L6" i="23"/>
  <c r="M6" i="23"/>
  <c r="O6" i="23"/>
  <c r="C6" i="23"/>
  <c r="P6" i="23"/>
  <c r="F5" i="23"/>
  <c r="K5" i="23"/>
  <c r="L5" i="23"/>
  <c r="M5" i="23"/>
  <c r="G5" i="23"/>
  <c r="O5" i="23"/>
  <c r="C5" i="23"/>
  <c r="P5" i="23"/>
  <c r="F4" i="23"/>
  <c r="K4" i="23"/>
  <c r="L4" i="23"/>
  <c r="G4" i="23"/>
  <c r="M4" i="23"/>
  <c r="O4" i="23"/>
  <c r="P4" i="23"/>
  <c r="C4" i="23"/>
  <c r="N9" i="16"/>
  <c r="K8" i="16" a="1"/>
  <c r="C4" i="16"/>
  <c r="G10" i="16"/>
  <c r="P5" i="16" a="1"/>
  <c r="N6" i="16"/>
  <c r="K6" i="16" a="1"/>
  <c r="N5" i="16"/>
  <c r="C8" i="16"/>
  <c r="V35" i="16" a="1"/>
  <c r="C5" i="16"/>
  <c r="K4" i="16" a="1"/>
  <c r="M10" i="16"/>
  <c r="F9" i="16"/>
  <c r="N8" i="16"/>
  <c r="G5" i="16"/>
  <c r="F8" i="16"/>
  <c r="F5" i="16"/>
  <c r="F7" i="16"/>
  <c r="Q4" i="16" a="1"/>
  <c r="N4" i="16"/>
  <c r="K7" i="16" a="1"/>
  <c r="G9" i="16"/>
  <c r="P9" i="16" a="1"/>
  <c r="M9" i="16"/>
  <c r="Q9" i="16" a="1"/>
  <c r="G8" i="16"/>
  <c r="V42" i="16" a="1"/>
  <c r="P4" i="16" a="1"/>
  <c r="K10" i="16" a="1"/>
  <c r="M6" i="16"/>
  <c r="M4" i="16"/>
  <c r="M8" i="16"/>
  <c r="V43" i="16" a="1"/>
  <c r="G4" i="16"/>
  <c r="Q7" i="16" a="1"/>
  <c r="K5" i="16" a="1"/>
  <c r="V41" i="16" a="1"/>
  <c r="F10" i="16"/>
  <c r="Q6" i="16" a="1"/>
  <c r="N10" i="16"/>
  <c r="C10" i="16"/>
  <c r="P7" i="16" a="1"/>
  <c r="C7" i="16"/>
  <c r="P8" i="16" a="1"/>
  <c r="N7" i="16"/>
  <c r="Q10" i="16" a="1"/>
  <c r="Q5" i="16" a="1"/>
  <c r="C6" i="16"/>
  <c r="G7" i="16"/>
  <c r="G6" i="16"/>
  <c r="P6" i="16" a="1"/>
  <c r="M5" i="16"/>
  <c r="V36" i="16" a="1"/>
  <c r="F4" i="16"/>
  <c r="F6" i="16"/>
  <c r="V34" i="16" a="1"/>
  <c r="Q8" i="16" a="1"/>
  <c r="M7" i="16"/>
  <c r="P10" i="16" a="1"/>
  <c r="K9" i="16" a="1"/>
  <c r="C9" i="16"/>
  <c r="Q9" i="23" l="1"/>
  <c r="I9" i="23" s="1"/>
  <c r="Q11" i="23"/>
  <c r="I11" i="23" s="1"/>
  <c r="Q12" i="23"/>
  <c r="I12" i="23" s="1"/>
  <c r="Q10" i="23"/>
  <c r="I10" i="23" s="1"/>
  <c r="R11" i="26"/>
  <c r="R92" i="26"/>
  <c r="R95" i="26"/>
  <c r="R125" i="26"/>
  <c r="R123" i="26"/>
  <c r="R162" i="26"/>
  <c r="E10" i="23"/>
  <c r="H10" i="23"/>
  <c r="E9" i="23"/>
  <c r="E8" i="23"/>
  <c r="E7" i="23"/>
  <c r="E6" i="23"/>
  <c r="E5" i="23"/>
  <c r="E4" i="23"/>
  <c r="V43" i="16"/>
  <c r="V42" i="16"/>
  <c r="V41" i="16"/>
  <c r="V36" i="16"/>
  <c r="V35" i="16"/>
  <c r="V34" i="16"/>
  <c r="D11" i="16"/>
  <c r="K10" i="16"/>
  <c r="H10" i="16" s="1"/>
  <c r="P10" i="16"/>
  <c r="Q10" i="16"/>
  <c r="K9" i="16"/>
  <c r="D9" i="16" s="1"/>
  <c r="P9" i="16"/>
  <c r="Q9" i="16"/>
  <c r="K8" i="16"/>
  <c r="D8" i="16" s="1"/>
  <c r="P8" i="16"/>
  <c r="Q8" i="16"/>
  <c r="K7" i="16"/>
  <c r="D7" i="16" s="1"/>
  <c r="P7" i="16"/>
  <c r="Q7" i="16"/>
  <c r="K6" i="16"/>
  <c r="D6" i="16" s="1"/>
  <c r="P6" i="16"/>
  <c r="Q6" i="16"/>
  <c r="K5" i="16"/>
  <c r="D5" i="16" s="1"/>
  <c r="P5" i="16"/>
  <c r="Q5" i="16"/>
  <c r="K4" i="16"/>
  <c r="H4" i="16" s="1"/>
  <c r="P4" i="16"/>
  <c r="Q4" i="16"/>
  <c r="E11" i="16"/>
  <c r="E10" i="16"/>
  <c r="E9" i="16"/>
  <c r="E8" i="16"/>
  <c r="E7" i="16"/>
  <c r="E6" i="16"/>
  <c r="E5" i="16"/>
  <c r="E4" i="16"/>
  <c r="S205" i="38"/>
  <c r="S205" i="26" s="1"/>
  <c r="T205" i="38"/>
  <c r="S203" i="38"/>
  <c r="S203" i="26" s="1"/>
  <c r="T204" i="38"/>
  <c r="T203" i="38"/>
  <c r="T201" i="38"/>
  <c r="S201" i="38"/>
  <c r="S201" i="26" s="1"/>
  <c r="S206" i="38"/>
  <c r="S206" i="26" s="1"/>
  <c r="R204" i="38"/>
  <c r="R204" i="26" s="1"/>
  <c r="T206" i="38"/>
  <c r="T202" i="38"/>
  <c r="S202" i="38"/>
  <c r="S202" i="26" s="1"/>
  <c r="R173" i="38"/>
  <c r="R173" i="26" s="1"/>
  <c r="S173" i="38"/>
  <c r="R91" i="38"/>
  <c r="S91" i="38"/>
  <c r="S92" i="38"/>
  <c r="T92" i="38"/>
  <c r="R199" i="37"/>
  <c r="R199" i="26" s="1"/>
  <c r="R198" i="37"/>
  <c r="R198" i="26" s="1"/>
  <c r="S198" i="37"/>
  <c r="S199" i="37"/>
  <c r="R200" i="37"/>
  <c r="S200" i="37"/>
  <c r="S200" i="26" s="1"/>
  <c r="S199" i="38"/>
  <c r="T200" i="38"/>
  <c r="R200" i="38"/>
  <c r="T199" i="38"/>
  <c r="T198" i="38"/>
  <c r="S198" i="38"/>
  <c r="S123" i="38"/>
  <c r="T39" i="38"/>
  <c r="T123" i="38"/>
  <c r="T88" i="38"/>
  <c r="S175" i="38"/>
  <c r="T175" i="38"/>
  <c r="S89" i="38"/>
  <c r="S89" i="26" s="1"/>
  <c r="R126" i="38"/>
  <c r="R126" i="26" s="1"/>
  <c r="S190" i="38"/>
  <c r="S190" i="26" s="1"/>
  <c r="S39" i="38"/>
  <c r="S149" i="38"/>
  <c r="T130" i="38"/>
  <c r="R84" i="38"/>
  <c r="R84" i="26" s="1"/>
  <c r="S96" i="38"/>
  <c r="S96" i="26" s="1"/>
  <c r="S23" i="38"/>
  <c r="S116" i="38"/>
  <c r="R178" i="38"/>
  <c r="R178" i="26" s="1"/>
  <c r="S103" i="38"/>
  <c r="S103" i="26" s="1"/>
  <c r="R35" i="38"/>
  <c r="R116" i="38"/>
  <c r="R116" i="26" s="1"/>
  <c r="S47" i="38"/>
  <c r="S47" i="26" s="1"/>
  <c r="S60" i="38"/>
  <c r="R105" i="38"/>
  <c r="S178" i="38"/>
  <c r="S145" i="38"/>
  <c r="S145" i="26" s="1"/>
  <c r="T60" i="38"/>
  <c r="S11" i="38"/>
  <c r="T11" i="38"/>
  <c r="R14" i="38"/>
  <c r="R14" i="26" s="1"/>
  <c r="S72" i="38"/>
  <c r="S72" i="26" s="1"/>
  <c r="R161" i="38"/>
  <c r="R119" i="38"/>
  <c r="S128" i="38"/>
  <c r="S128" i="26" s="1"/>
  <c r="R151" i="38"/>
  <c r="R151" i="26" s="1"/>
  <c r="S16" i="38"/>
  <c r="S16" i="26" s="1"/>
  <c r="R63" i="38"/>
  <c r="S163" i="38"/>
  <c r="R181" i="38"/>
  <c r="S40" i="38"/>
  <c r="S40" i="26" s="1"/>
  <c r="S88" i="38"/>
  <c r="S142" i="38"/>
  <c r="S142" i="26" s="1"/>
  <c r="S152" i="38"/>
  <c r="S152" i="26" s="1"/>
  <c r="S166" i="38"/>
  <c r="S166" i="26" s="1"/>
  <c r="S65" i="38"/>
  <c r="R165" i="38"/>
  <c r="R165" i="26" s="1"/>
  <c r="S12" i="38"/>
  <c r="S12" i="26" s="1"/>
  <c r="S37" i="38"/>
  <c r="T53" i="38"/>
  <c r="S61" i="38"/>
  <c r="S61" i="26" s="1"/>
  <c r="S86" i="38"/>
  <c r="S102" i="38"/>
  <c r="T109" i="38"/>
  <c r="S124" i="38"/>
  <c r="S124" i="26" s="1"/>
  <c r="R147" i="38"/>
  <c r="S162" i="38"/>
  <c r="S179" i="38"/>
  <c r="T185" i="38"/>
  <c r="R192" i="38"/>
  <c r="R192" i="26" s="1"/>
  <c r="R21" i="38"/>
  <c r="S46" i="38"/>
  <c r="R70" i="38"/>
  <c r="R70" i="26" s="1"/>
  <c r="S95" i="38"/>
  <c r="T102" i="38"/>
  <c r="S117" i="38"/>
  <c r="S117" i="26" s="1"/>
  <c r="R140" i="38"/>
  <c r="R140" i="26" s="1"/>
  <c r="T162" i="38"/>
  <c r="R169" i="38"/>
  <c r="R169" i="26" s="1"/>
  <c r="R174" i="38"/>
  <c r="R174" i="26" s="1"/>
  <c r="S192" i="38"/>
  <c r="S5" i="38"/>
  <c r="S5" i="26" s="1"/>
  <c r="S30" i="38"/>
  <c r="S30" i="26" s="1"/>
  <c r="T46" i="38"/>
  <c r="S54" i="38"/>
  <c r="S54" i="26" s="1"/>
  <c r="S79" i="38"/>
  <c r="T95" i="38"/>
  <c r="S110" i="38"/>
  <c r="S110" i="26" s="1"/>
  <c r="R133" i="38"/>
  <c r="S156" i="38"/>
  <c r="S156" i="26" s="1"/>
  <c r="S169" i="38"/>
  <c r="S186" i="38"/>
  <c r="S193" i="38"/>
  <c r="R154" i="38"/>
  <c r="R154" i="26" s="1"/>
  <c r="S32" i="38"/>
  <c r="R56" i="38"/>
  <c r="R56" i="26" s="1"/>
  <c r="S81" i="38"/>
  <c r="R112" i="38"/>
  <c r="R112" i="26" s="1"/>
  <c r="S135" i="38"/>
  <c r="R158" i="38"/>
  <c r="R158" i="26" s="1"/>
  <c r="S170" i="38"/>
  <c r="R182" i="38"/>
  <c r="R188" i="38"/>
  <c r="T32" i="38"/>
  <c r="T81" i="38"/>
  <c r="T158" i="38"/>
  <c r="S182" i="38"/>
  <c r="S182" i="26" s="1"/>
  <c r="S25" i="38"/>
  <c r="R49" i="38"/>
  <c r="S74" i="38"/>
  <c r="R98" i="38"/>
  <c r="R98" i="26" s="1"/>
  <c r="S121" i="38"/>
  <c r="R144" i="38"/>
  <c r="R144" i="26" s="1"/>
  <c r="S151" i="38"/>
  <c r="S165" i="38"/>
  <c r="S176" i="38"/>
  <c r="R189" i="38"/>
  <c r="R189" i="26" s="1"/>
  <c r="S185" i="38"/>
  <c r="S9" i="38"/>
  <c r="T25" i="38"/>
  <c r="S33" i="38"/>
  <c r="S33" i="26" s="1"/>
  <c r="S58" i="38"/>
  <c r="T74" i="38"/>
  <c r="S82" i="38"/>
  <c r="S82" i="26" s="1"/>
  <c r="S114" i="38"/>
  <c r="S114" i="26" s="1"/>
  <c r="R137" i="38"/>
  <c r="R137" i="26" s="1"/>
  <c r="S144" i="38"/>
  <c r="S159" i="38"/>
  <c r="S159" i="26" s="1"/>
  <c r="R172" i="38"/>
  <c r="R172" i="26" s="1"/>
  <c r="S189" i="38"/>
  <c r="S196" i="38"/>
  <c r="S68" i="38"/>
  <c r="S68" i="26" s="1"/>
  <c r="R3" i="38"/>
  <c r="S109" i="38"/>
  <c r="R168" i="38"/>
  <c r="R168" i="26" s="1"/>
  <c r="S18" i="38"/>
  <c r="R42" i="38"/>
  <c r="R42" i="26" s="1"/>
  <c r="S67" i="38"/>
  <c r="S107" i="38"/>
  <c r="R130" i="38"/>
  <c r="R130" i="26" s="1"/>
  <c r="S137" i="38"/>
  <c r="S172" i="38"/>
  <c r="S183" i="38"/>
  <c r="T196" i="38"/>
  <c r="S19" i="38"/>
  <c r="S19" i="26" s="1"/>
  <c r="S44" i="38"/>
  <c r="S44" i="26" s="1"/>
  <c r="S93" i="38"/>
  <c r="S138" i="38"/>
  <c r="S138" i="26" s="1"/>
  <c r="R28" i="38"/>
  <c r="R28" i="26" s="1"/>
  <c r="S53" i="38"/>
  <c r="R77" i="38"/>
  <c r="S131" i="38"/>
  <c r="S131" i="26" s="1"/>
  <c r="T18" i="38"/>
  <c r="S26" i="38"/>
  <c r="S26" i="26" s="1"/>
  <c r="S51" i="38"/>
  <c r="T67" i="38"/>
  <c r="S75" i="38"/>
  <c r="S75" i="26" s="1"/>
  <c r="S100" i="38"/>
  <c r="S100" i="26" s="1"/>
  <c r="S13" i="38"/>
  <c r="S34" i="38"/>
  <c r="S48" i="38"/>
  <c r="S48" i="26" s="1"/>
  <c r="S55" i="38"/>
  <c r="S69" i="38"/>
  <c r="S104" i="38"/>
  <c r="S111" i="38"/>
  <c r="T2" i="38"/>
  <c r="R6" i="38"/>
  <c r="R10" i="38"/>
  <c r="R10" i="26" s="1"/>
  <c r="T13" i="38"/>
  <c r="R17" i="38"/>
  <c r="R17" i="26" s="1"/>
  <c r="T20" i="38"/>
  <c r="R24" i="38"/>
  <c r="R24" i="26" s="1"/>
  <c r="T27" i="38"/>
  <c r="R31" i="38"/>
  <c r="R31" i="26" s="1"/>
  <c r="T34" i="38"/>
  <c r="R38" i="38"/>
  <c r="R38" i="26" s="1"/>
  <c r="T41" i="38"/>
  <c r="R45" i="38"/>
  <c r="R45" i="26" s="1"/>
  <c r="T48" i="38"/>
  <c r="R52" i="38"/>
  <c r="R52" i="26" s="1"/>
  <c r="T55" i="38"/>
  <c r="R59" i="38"/>
  <c r="R59" i="26" s="1"/>
  <c r="T62" i="38"/>
  <c r="R66" i="38"/>
  <c r="R66" i="26" s="1"/>
  <c r="T69" i="38"/>
  <c r="R73" i="38"/>
  <c r="R73" i="26" s="1"/>
  <c r="T76" i="38"/>
  <c r="R80" i="38"/>
  <c r="R80" i="26" s="1"/>
  <c r="T83" i="38"/>
  <c r="R87" i="38"/>
  <c r="R87" i="26" s="1"/>
  <c r="T90" i="38"/>
  <c r="R94" i="38"/>
  <c r="R94" i="26" s="1"/>
  <c r="T97" i="38"/>
  <c r="R101" i="38"/>
  <c r="R101" i="26" s="1"/>
  <c r="T104" i="38"/>
  <c r="R108" i="38"/>
  <c r="R108" i="26" s="1"/>
  <c r="T111" i="38"/>
  <c r="R115" i="38"/>
  <c r="R115" i="26" s="1"/>
  <c r="T118" i="38"/>
  <c r="R122" i="38"/>
  <c r="R122" i="26" s="1"/>
  <c r="T125" i="38"/>
  <c r="R129" i="38"/>
  <c r="R129" i="26" s="1"/>
  <c r="T132" i="38"/>
  <c r="R136" i="38"/>
  <c r="R136" i="26" s="1"/>
  <c r="T139" i="38"/>
  <c r="R143" i="38"/>
  <c r="R143" i="26" s="1"/>
  <c r="T146" i="38"/>
  <c r="R150" i="38"/>
  <c r="R150" i="26" s="1"/>
  <c r="T153" i="38"/>
  <c r="R157" i="38"/>
  <c r="R157" i="26" s="1"/>
  <c r="T160" i="38"/>
  <c r="R164" i="38"/>
  <c r="R164" i="26" s="1"/>
  <c r="T167" i="38"/>
  <c r="R171" i="38"/>
  <c r="R177" i="38"/>
  <c r="R177" i="26" s="1"/>
  <c r="T180" i="38"/>
  <c r="R184" i="38"/>
  <c r="T187" i="38"/>
  <c r="R191" i="38"/>
  <c r="T194" i="38"/>
  <c r="S2" i="38"/>
  <c r="S20" i="38"/>
  <c r="S27" i="38"/>
  <c r="S41" i="38"/>
  <c r="S62" i="38"/>
  <c r="S76" i="38"/>
  <c r="S76" i="26" s="1"/>
  <c r="S83" i="38"/>
  <c r="S90" i="38"/>
  <c r="S97" i="38"/>
  <c r="S118" i="38"/>
  <c r="S125" i="38"/>
  <c r="S132" i="38"/>
  <c r="S132" i="26" s="1"/>
  <c r="S139" i="38"/>
  <c r="S146" i="38"/>
  <c r="S153" i="38"/>
  <c r="S160" i="38"/>
  <c r="S167" i="38"/>
  <c r="S167" i="26" s="1"/>
  <c r="S180" i="38"/>
  <c r="S187" i="38"/>
  <c r="S194" i="38"/>
  <c r="S6" i="38"/>
  <c r="S6" i="26" s="1"/>
  <c r="S10" i="38"/>
  <c r="S17" i="38"/>
  <c r="S24" i="38"/>
  <c r="S31" i="38"/>
  <c r="S38" i="38"/>
  <c r="S45" i="38"/>
  <c r="S52" i="38"/>
  <c r="S59" i="38"/>
  <c r="S66" i="38"/>
  <c r="S73" i="38"/>
  <c r="S80" i="38"/>
  <c r="S87" i="38"/>
  <c r="S94" i="38"/>
  <c r="S101" i="38"/>
  <c r="S108" i="38"/>
  <c r="S115" i="38"/>
  <c r="S122" i="38"/>
  <c r="S129" i="38"/>
  <c r="S136" i="38"/>
  <c r="S143" i="38"/>
  <c r="S150" i="38"/>
  <c r="S157" i="38"/>
  <c r="S164" i="38"/>
  <c r="S171" i="38"/>
  <c r="S177" i="38"/>
  <c r="S184" i="38"/>
  <c r="S191" i="38"/>
  <c r="S191" i="26" s="1"/>
  <c r="R195" i="38"/>
  <c r="R195" i="26" s="1"/>
  <c r="S3" i="38"/>
  <c r="S14" i="38"/>
  <c r="S21" i="38"/>
  <c r="S28" i="38"/>
  <c r="S35" i="38"/>
  <c r="S42" i="38"/>
  <c r="S49" i="38"/>
  <c r="S56" i="38"/>
  <c r="S63" i="38"/>
  <c r="S70" i="38"/>
  <c r="S77" i="38"/>
  <c r="S84" i="38"/>
  <c r="S98" i="38"/>
  <c r="S105" i="38"/>
  <c r="S112" i="38"/>
  <c r="S119" i="38"/>
  <c r="S126" i="38"/>
  <c r="S133" i="38"/>
  <c r="S140" i="38"/>
  <c r="S147" i="38"/>
  <c r="S154" i="38"/>
  <c r="S161" i="38"/>
  <c r="S168" i="38"/>
  <c r="S174" i="38"/>
  <c r="S181" i="38"/>
  <c r="S181" i="26" s="1"/>
  <c r="S188" i="38"/>
  <c r="S195" i="38"/>
  <c r="R4" i="38"/>
  <c r="R8" i="38"/>
  <c r="R8" i="26" s="1"/>
  <c r="R15" i="38"/>
  <c r="R22" i="38"/>
  <c r="R22" i="26" s="1"/>
  <c r="R29" i="38"/>
  <c r="R29" i="26" s="1"/>
  <c r="R36" i="38"/>
  <c r="R36" i="26" s="1"/>
  <c r="R43" i="38"/>
  <c r="R50" i="38"/>
  <c r="R50" i="26" s="1"/>
  <c r="R57" i="38"/>
  <c r="R64" i="38"/>
  <c r="R64" i="26" s="1"/>
  <c r="R71" i="38"/>
  <c r="R78" i="38"/>
  <c r="R78" i="26" s="1"/>
  <c r="R85" i="38"/>
  <c r="R99" i="38"/>
  <c r="R99" i="26" s="1"/>
  <c r="R106" i="38"/>
  <c r="R106" i="26" s="1"/>
  <c r="R113" i="38"/>
  <c r="R120" i="38"/>
  <c r="R120" i="26" s="1"/>
  <c r="R127" i="38"/>
  <c r="R127" i="26" s="1"/>
  <c r="R134" i="38"/>
  <c r="R134" i="26" s="1"/>
  <c r="R141" i="38"/>
  <c r="R148" i="38"/>
  <c r="R148" i="26" s="1"/>
  <c r="R155" i="38"/>
  <c r="S4" i="38"/>
  <c r="S8" i="38"/>
  <c r="S15" i="38"/>
  <c r="S22" i="38"/>
  <c r="S29" i="38"/>
  <c r="S36" i="38"/>
  <c r="S43" i="38"/>
  <c r="S50" i="38"/>
  <c r="S57" i="38"/>
  <c r="S64" i="38"/>
  <c r="S71" i="38"/>
  <c r="S78" i="38"/>
  <c r="S85" i="38"/>
  <c r="S99" i="38"/>
  <c r="S106" i="38"/>
  <c r="S113" i="38"/>
  <c r="S120" i="38"/>
  <c r="S127" i="38"/>
  <c r="S134" i="38"/>
  <c r="S141" i="38"/>
  <c r="S148" i="38"/>
  <c r="S155" i="38"/>
  <c r="R12" i="38"/>
  <c r="R19" i="38"/>
  <c r="R26" i="38"/>
  <c r="R33" i="38"/>
  <c r="R40" i="38"/>
  <c r="R47" i="38"/>
  <c r="R54" i="38"/>
  <c r="R61" i="38"/>
  <c r="R68" i="38"/>
  <c r="R75" i="38"/>
  <c r="R82" i="38"/>
  <c r="R89" i="38"/>
  <c r="R96" i="38"/>
  <c r="R103" i="38"/>
  <c r="R110" i="38"/>
  <c r="R117" i="38"/>
  <c r="R124" i="38"/>
  <c r="R131" i="38"/>
  <c r="R138" i="38"/>
  <c r="R145" i="38"/>
  <c r="R152" i="38"/>
  <c r="R159" i="38"/>
  <c r="R166" i="38"/>
  <c r="R179" i="38"/>
  <c r="R179" i="26" s="1"/>
  <c r="R186" i="38"/>
  <c r="R186" i="26" s="1"/>
  <c r="R193" i="38"/>
  <c r="R193" i="26" s="1"/>
  <c r="R5" i="38"/>
  <c r="R9" i="38"/>
  <c r="R9" i="26" s="1"/>
  <c r="R16" i="38"/>
  <c r="R23" i="38"/>
  <c r="R23" i="26" s="1"/>
  <c r="R30" i="38"/>
  <c r="R37" i="38"/>
  <c r="R37" i="26" s="1"/>
  <c r="R44" i="38"/>
  <c r="R51" i="38"/>
  <c r="R51" i="26" s="1"/>
  <c r="R58" i="38"/>
  <c r="R58" i="26" s="1"/>
  <c r="R65" i="38"/>
  <c r="R65" i="26" s="1"/>
  <c r="R72" i="38"/>
  <c r="R79" i="38"/>
  <c r="R79" i="26" s="1"/>
  <c r="R86" i="38"/>
  <c r="R86" i="26" s="1"/>
  <c r="R93" i="38"/>
  <c r="R93" i="26" s="1"/>
  <c r="R100" i="38"/>
  <c r="R107" i="38"/>
  <c r="R107" i="26" s="1"/>
  <c r="R114" i="38"/>
  <c r="R121" i="38"/>
  <c r="R121" i="26" s="1"/>
  <c r="R128" i="38"/>
  <c r="R135" i="38"/>
  <c r="R135" i="26" s="1"/>
  <c r="R142" i="38"/>
  <c r="R149" i="38"/>
  <c r="R149" i="26" s="1"/>
  <c r="R156" i="38"/>
  <c r="R163" i="38"/>
  <c r="R163" i="26" s="1"/>
  <c r="R170" i="38"/>
  <c r="R176" i="38"/>
  <c r="R176" i="26" s="1"/>
  <c r="R183" i="38"/>
  <c r="R183" i="26" s="1"/>
  <c r="R190" i="38"/>
  <c r="R197" i="38"/>
  <c r="R197" i="26" s="1"/>
  <c r="S197" i="38"/>
  <c r="H6" i="23"/>
  <c r="I6" i="23"/>
  <c r="I7" i="23"/>
  <c r="D8" i="23"/>
  <c r="T195" i="37"/>
  <c r="T132" i="37"/>
  <c r="R132" i="37"/>
  <c r="R132" i="26" s="1"/>
  <c r="S62" i="37"/>
  <c r="T131" i="37"/>
  <c r="S118" i="37"/>
  <c r="R63" i="37"/>
  <c r="R61" i="37"/>
  <c r="R117" i="37"/>
  <c r="T25" i="37"/>
  <c r="S104" i="37"/>
  <c r="T20" i="37"/>
  <c r="T34" i="37"/>
  <c r="R184" i="37"/>
  <c r="R104" i="37"/>
  <c r="R104" i="26" s="1"/>
  <c r="S20" i="37"/>
  <c r="T103" i="37"/>
  <c r="S195" i="37"/>
  <c r="R103" i="37"/>
  <c r="R49" i="37"/>
  <c r="R118" i="37"/>
  <c r="R118" i="26" s="1"/>
  <c r="T174" i="37"/>
  <c r="S90" i="37"/>
  <c r="S146" i="37"/>
  <c r="R89" i="37"/>
  <c r="R146" i="37"/>
  <c r="R146" i="26" s="1"/>
  <c r="R76" i="37"/>
  <c r="R76" i="26" s="1"/>
  <c r="R133" i="37"/>
  <c r="S63" i="37"/>
  <c r="S25" i="37"/>
  <c r="S175" i="37"/>
  <c r="R175" i="37"/>
  <c r="R175" i="26" s="1"/>
  <c r="R91" i="37"/>
  <c r="T53" i="37"/>
  <c r="R12" i="37"/>
  <c r="S164" i="37"/>
  <c r="R90" i="37"/>
  <c r="R90" i="26" s="1"/>
  <c r="T48" i="37"/>
  <c r="S11" i="37"/>
  <c r="T11" i="37"/>
  <c r="S161" i="37"/>
  <c r="T89" i="37"/>
  <c r="R48" i="37"/>
  <c r="R48" i="26" s="1"/>
  <c r="R161" i="37"/>
  <c r="R40" i="37"/>
  <c r="T160" i="37"/>
  <c r="S77" i="37"/>
  <c r="T39" i="37"/>
  <c r="R190" i="37"/>
  <c r="S160" i="37"/>
  <c r="T117" i="37"/>
  <c r="T76" i="37"/>
  <c r="S39" i="37"/>
  <c r="T6" i="37"/>
  <c r="T192" i="37"/>
  <c r="S147" i="37"/>
  <c r="R6" i="37"/>
  <c r="S192" i="37"/>
  <c r="R147" i="37"/>
  <c r="S105" i="37"/>
  <c r="T75" i="37"/>
  <c r="S34" i="37"/>
  <c r="R5" i="37"/>
  <c r="S184" i="37"/>
  <c r="R75" i="37"/>
  <c r="R26" i="37"/>
  <c r="S53" i="37"/>
  <c r="R96" i="37"/>
  <c r="T81" i="37"/>
  <c r="S67" i="37"/>
  <c r="T38" i="37"/>
  <c r="T24" i="37"/>
  <c r="T10" i="37"/>
  <c r="R82" i="37"/>
  <c r="T67" i="37"/>
  <c r="T183" i="37"/>
  <c r="S174" i="37"/>
  <c r="T145" i="37"/>
  <c r="R131" i="37"/>
  <c r="R110" i="37"/>
  <c r="T95" i="37"/>
  <c r="S81" i="37"/>
  <c r="T52" i="37"/>
  <c r="S38" i="37"/>
  <c r="S24" i="37"/>
  <c r="S10" i="37"/>
  <c r="S183" i="37"/>
  <c r="T159" i="37"/>
  <c r="R145" i="37"/>
  <c r="R124" i="37"/>
  <c r="T109" i="37"/>
  <c r="S95" i="37"/>
  <c r="T66" i="37"/>
  <c r="S52" i="37"/>
  <c r="S35" i="37"/>
  <c r="S21" i="37"/>
  <c r="R54" i="37"/>
  <c r="R159" i="37"/>
  <c r="R138" i="37"/>
  <c r="T123" i="37"/>
  <c r="S109" i="37"/>
  <c r="T80" i="37"/>
  <c r="S66" i="37"/>
  <c r="S49" i="37"/>
  <c r="R35" i="37"/>
  <c r="R21" i="37"/>
  <c r="T181" i="37"/>
  <c r="R152" i="37"/>
  <c r="T137" i="37"/>
  <c r="S123" i="37"/>
  <c r="T94" i="37"/>
  <c r="S80" i="37"/>
  <c r="R68" i="37"/>
  <c r="R181" i="37"/>
  <c r="R167" i="37"/>
  <c r="R167" i="26" s="1"/>
  <c r="T151" i="37"/>
  <c r="S137" i="37"/>
  <c r="T108" i="37"/>
  <c r="S94" i="37"/>
  <c r="R182" i="37"/>
  <c r="T165" i="37"/>
  <c r="S151" i="37"/>
  <c r="T122" i="37"/>
  <c r="S108" i="37"/>
  <c r="S91" i="37"/>
  <c r="R77" i="37"/>
  <c r="T62" i="37"/>
  <c r="R191" i="37"/>
  <c r="T178" i="37"/>
  <c r="S165" i="37"/>
  <c r="T136" i="37"/>
  <c r="S122" i="37"/>
  <c r="T33" i="37"/>
  <c r="T19" i="37"/>
  <c r="T190" i="37"/>
  <c r="S178" i="37"/>
  <c r="T150" i="37"/>
  <c r="S136" i="37"/>
  <c r="S119" i="37"/>
  <c r="R105" i="37"/>
  <c r="T47" i="37"/>
  <c r="R33" i="37"/>
  <c r="R19" i="37"/>
  <c r="T5" i="37"/>
  <c r="T164" i="37"/>
  <c r="S150" i="37"/>
  <c r="S133" i="37"/>
  <c r="R119" i="37"/>
  <c r="T61" i="37"/>
  <c r="R47" i="37"/>
  <c r="T30" i="37"/>
  <c r="T16" i="37"/>
  <c r="T44" i="37"/>
  <c r="R156" i="37"/>
  <c r="R142" i="37"/>
  <c r="R142" i="26" s="1"/>
  <c r="R128" i="37"/>
  <c r="R100" i="37"/>
  <c r="T127" i="37"/>
  <c r="T99" i="37"/>
  <c r="T29" i="37"/>
  <c r="S196" i="37"/>
  <c r="S188" i="37"/>
  <c r="S170" i="37"/>
  <c r="S155" i="37"/>
  <c r="S141" i="37"/>
  <c r="S127" i="37"/>
  <c r="S113" i="37"/>
  <c r="S99" i="37"/>
  <c r="S85" i="37"/>
  <c r="S71" i="37"/>
  <c r="S57" i="37"/>
  <c r="S43" i="37"/>
  <c r="S29" i="37"/>
  <c r="S15" i="37"/>
  <c r="R196" i="37"/>
  <c r="R196" i="26" s="1"/>
  <c r="R188" i="37"/>
  <c r="R170" i="37"/>
  <c r="R155" i="37"/>
  <c r="R141" i="37"/>
  <c r="R113" i="37"/>
  <c r="R85" i="37"/>
  <c r="R71" i="37"/>
  <c r="R57" i="37"/>
  <c r="R43" i="37"/>
  <c r="R15" i="37"/>
  <c r="T197" i="37"/>
  <c r="T142" i="37"/>
  <c r="T114" i="37"/>
  <c r="T100" i="37"/>
  <c r="T86" i="37"/>
  <c r="T72" i="37"/>
  <c r="T58" i="37"/>
  <c r="S171" i="37"/>
  <c r="S86" i="37"/>
  <c r="S58" i="37"/>
  <c r="R166" i="37"/>
  <c r="R171" i="37"/>
  <c r="R114" i="37"/>
  <c r="R72" i="37"/>
  <c r="R16" i="37"/>
  <c r="T194" i="37"/>
  <c r="T187" i="37"/>
  <c r="T169" i="37"/>
  <c r="T154" i="37"/>
  <c r="T140" i="37"/>
  <c r="T126" i="37"/>
  <c r="T112" i="37"/>
  <c r="T98" i="37"/>
  <c r="T84" i="37"/>
  <c r="T70" i="37"/>
  <c r="T56" i="37"/>
  <c r="T42" i="37"/>
  <c r="T28" i="37"/>
  <c r="T14" i="37"/>
  <c r="S194" i="37"/>
  <c r="T189" i="37"/>
  <c r="S187" i="37"/>
  <c r="T177" i="37"/>
  <c r="S169" i="37"/>
  <c r="T163" i="37"/>
  <c r="S154" i="37"/>
  <c r="T149" i="37"/>
  <c r="S140" i="37"/>
  <c r="T135" i="37"/>
  <c r="S126" i="37"/>
  <c r="T121" i="37"/>
  <c r="S112" i="37"/>
  <c r="T107" i="37"/>
  <c r="S98" i="37"/>
  <c r="T93" i="37"/>
  <c r="S84" i="37"/>
  <c r="T79" i="37"/>
  <c r="S70" i="37"/>
  <c r="T65" i="37"/>
  <c r="S56" i="37"/>
  <c r="T51" i="37"/>
  <c r="S42" i="37"/>
  <c r="T37" i="37"/>
  <c r="S28" i="37"/>
  <c r="T23" i="37"/>
  <c r="S14" i="37"/>
  <c r="T9" i="37"/>
  <c r="R30" i="37"/>
  <c r="S189" i="37"/>
  <c r="T180" i="37"/>
  <c r="S177" i="37"/>
  <c r="T173" i="37"/>
  <c r="S163" i="37"/>
  <c r="T158" i="37"/>
  <c r="S149" i="37"/>
  <c r="T144" i="37"/>
  <c r="S135" i="37"/>
  <c r="T130" i="37"/>
  <c r="S121" i="37"/>
  <c r="T116" i="37"/>
  <c r="S107" i="37"/>
  <c r="T102" i="37"/>
  <c r="S93" i="37"/>
  <c r="T88" i="37"/>
  <c r="S79" i="37"/>
  <c r="T74" i="37"/>
  <c r="S65" i="37"/>
  <c r="T60" i="37"/>
  <c r="S51" i="37"/>
  <c r="T46" i="37"/>
  <c r="S37" i="37"/>
  <c r="T32" i="37"/>
  <c r="S23" i="37"/>
  <c r="T18" i="37"/>
  <c r="S9" i="37"/>
  <c r="T4" i="37"/>
  <c r="T166" i="37"/>
  <c r="T156" i="37"/>
  <c r="T128" i="37"/>
  <c r="S197" i="37"/>
  <c r="T193" i="37"/>
  <c r="S180" i="37"/>
  <c r="T186" i="37"/>
  <c r="S173" i="37"/>
  <c r="T168" i="37"/>
  <c r="S158" i="37"/>
  <c r="S158" i="26" s="1"/>
  <c r="T153" i="37"/>
  <c r="S144" i="37"/>
  <c r="T139" i="37"/>
  <c r="S130" i="37"/>
  <c r="S130" i="26" s="1"/>
  <c r="T125" i="37"/>
  <c r="S116" i="37"/>
  <c r="T111" i="37"/>
  <c r="S102" i="37"/>
  <c r="T97" i="37"/>
  <c r="S88" i="37"/>
  <c r="T83" i="37"/>
  <c r="S74" i="37"/>
  <c r="T69" i="37"/>
  <c r="S60" i="37"/>
  <c r="T55" i="37"/>
  <c r="S46" i="37"/>
  <c r="T41" i="37"/>
  <c r="S32" i="37"/>
  <c r="T27" i="37"/>
  <c r="S18" i="37"/>
  <c r="T13" i="37"/>
  <c r="S4" i="37"/>
  <c r="R44" i="37"/>
  <c r="S193" i="37"/>
  <c r="T185" i="37"/>
  <c r="S186" i="37"/>
  <c r="T176" i="37"/>
  <c r="S168" i="37"/>
  <c r="T162" i="37"/>
  <c r="S153" i="37"/>
  <c r="T148" i="37"/>
  <c r="S139" i="37"/>
  <c r="T134" i="37"/>
  <c r="S125" i="37"/>
  <c r="T120" i="37"/>
  <c r="S111" i="37"/>
  <c r="T106" i="37"/>
  <c r="S97" i="37"/>
  <c r="T92" i="37"/>
  <c r="S83" i="37"/>
  <c r="T78" i="37"/>
  <c r="S69" i="37"/>
  <c r="T64" i="37"/>
  <c r="S55" i="37"/>
  <c r="T50" i="37"/>
  <c r="S41" i="37"/>
  <c r="T36" i="37"/>
  <c r="S27" i="37"/>
  <c r="T22" i="37"/>
  <c r="S13" i="37"/>
  <c r="T8" i="37"/>
  <c r="S185" i="37"/>
  <c r="T179" i="37"/>
  <c r="S176" i="37"/>
  <c r="T172" i="37"/>
  <c r="S162" i="37"/>
  <c r="T157" i="37"/>
  <c r="S148" i="37"/>
  <c r="T143" i="37"/>
  <c r="S134" i="37"/>
  <c r="T129" i="37"/>
  <c r="S120" i="37"/>
  <c r="T115" i="37"/>
  <c r="S106" i="37"/>
  <c r="T101" i="37"/>
  <c r="S92" i="37"/>
  <c r="T87" i="37"/>
  <c r="S78" i="37"/>
  <c r="T73" i="37"/>
  <c r="S64" i="37"/>
  <c r="T59" i="37"/>
  <c r="S50" i="37"/>
  <c r="T45" i="37"/>
  <c r="S36" i="37"/>
  <c r="T31" i="37"/>
  <c r="S22" i="37"/>
  <c r="T17" i="37"/>
  <c r="S8" i="37"/>
  <c r="T3" i="37"/>
  <c r="T191" i="37"/>
  <c r="S179" i="37"/>
  <c r="T182" i="37"/>
  <c r="S172" i="37"/>
  <c r="T167" i="37"/>
  <c r="S157" i="37"/>
  <c r="T152" i="37"/>
  <c r="S143" i="37"/>
  <c r="T138" i="37"/>
  <c r="S129" i="37"/>
  <c r="T124" i="37"/>
  <c r="S115" i="37"/>
  <c r="T110" i="37"/>
  <c r="S101" i="37"/>
  <c r="T96" i="37"/>
  <c r="S87" i="37"/>
  <c r="T82" i="37"/>
  <c r="S73" i="37"/>
  <c r="T68" i="37"/>
  <c r="S59" i="37"/>
  <c r="T54" i="37"/>
  <c r="S45" i="37"/>
  <c r="T40" i="37"/>
  <c r="S31" i="37"/>
  <c r="T26" i="37"/>
  <c r="S17" i="37"/>
  <c r="T12" i="37"/>
  <c r="S3" i="37"/>
  <c r="R2" i="37"/>
  <c r="R2" i="26" s="1"/>
  <c r="T2" i="37"/>
  <c r="U189" i="36"/>
  <c r="T189" i="36"/>
  <c r="T192" i="36"/>
  <c r="T188" i="36"/>
  <c r="R189" i="36"/>
  <c r="S186" i="36"/>
  <c r="S190" i="36"/>
  <c r="T186" i="36"/>
  <c r="U186" i="36"/>
  <c r="S191" i="36"/>
  <c r="R179" i="36"/>
  <c r="R191" i="36"/>
  <c r="R188" i="36"/>
  <c r="R192" i="36"/>
  <c r="S188" i="36"/>
  <c r="S192" i="36"/>
  <c r="U183" i="36"/>
  <c r="R193" i="36"/>
  <c r="R181" i="36"/>
  <c r="T181" i="36"/>
  <c r="S184" i="36"/>
  <c r="R187" i="36"/>
  <c r="R184" i="36"/>
  <c r="U181" i="36"/>
  <c r="T184" i="36"/>
  <c r="S187" i="36"/>
  <c r="R190" i="36"/>
  <c r="S179" i="36"/>
  <c r="R182" i="36"/>
  <c r="U187" i="36"/>
  <c r="T190" i="36"/>
  <c r="S193" i="36"/>
  <c r="T179" i="36"/>
  <c r="S182" i="36"/>
  <c r="R185" i="36"/>
  <c r="T193" i="36"/>
  <c r="T182" i="36"/>
  <c r="S185" i="36"/>
  <c r="T185" i="36"/>
  <c r="R180" i="36"/>
  <c r="R194" i="36"/>
  <c r="S180" i="36"/>
  <c r="R183" i="36"/>
  <c r="T191" i="36"/>
  <c r="S194" i="36"/>
  <c r="T180" i="36"/>
  <c r="S183" i="36"/>
  <c r="T194" i="36"/>
  <c r="S164" i="36"/>
  <c r="T164" i="36"/>
  <c r="R164" i="36"/>
  <c r="R144" i="36"/>
  <c r="S144" i="36"/>
  <c r="T144" i="36"/>
  <c r="R114" i="36"/>
  <c r="S114" i="36"/>
  <c r="T114" i="36"/>
  <c r="R100" i="36"/>
  <c r="S100" i="36"/>
  <c r="T100" i="36"/>
  <c r="T142" i="34"/>
  <c r="R167" i="34"/>
  <c r="R97" i="34"/>
  <c r="T170" i="34"/>
  <c r="T114" i="34"/>
  <c r="U107" i="36"/>
  <c r="R153" i="34"/>
  <c r="R111" i="34"/>
  <c r="R83" i="34"/>
  <c r="U92" i="36"/>
  <c r="R139" i="34"/>
  <c r="T100" i="34"/>
  <c r="R125" i="34"/>
  <c r="S173" i="34"/>
  <c r="S159" i="34"/>
  <c r="S145" i="34"/>
  <c r="S131" i="34"/>
  <c r="S117" i="34"/>
  <c r="S103" i="34"/>
  <c r="S89" i="34"/>
  <c r="T156" i="34"/>
  <c r="R86" i="34"/>
  <c r="U172" i="34"/>
  <c r="U158" i="34"/>
  <c r="U144" i="34"/>
  <c r="U130" i="34"/>
  <c r="U116" i="34"/>
  <c r="U102" i="34"/>
  <c r="S88" i="34"/>
  <c r="T128" i="34"/>
  <c r="R80" i="36"/>
  <c r="S80" i="36"/>
  <c r="T80" i="36"/>
  <c r="R37" i="36"/>
  <c r="R132" i="36"/>
  <c r="S37" i="36"/>
  <c r="T37" i="36"/>
  <c r="R56" i="36"/>
  <c r="T4" i="36"/>
  <c r="R177" i="36"/>
  <c r="U47" i="36"/>
  <c r="S53" i="36"/>
  <c r="T17" i="36"/>
  <c r="U177" i="36"/>
  <c r="T53" i="36"/>
  <c r="T177" i="36"/>
  <c r="T31" i="36"/>
  <c r="R82" i="36"/>
  <c r="U31" i="36"/>
  <c r="U32" i="36"/>
  <c r="T10" i="36"/>
  <c r="U104" i="36"/>
  <c r="T20" i="36"/>
  <c r="U20" i="36"/>
  <c r="S13" i="36"/>
  <c r="T67" i="36"/>
  <c r="S107" i="36"/>
  <c r="T107" i="36"/>
  <c r="U14" i="36"/>
  <c r="R34" i="36"/>
  <c r="U158" i="36"/>
  <c r="R172" i="36"/>
  <c r="S49" i="36"/>
  <c r="T109" i="36"/>
  <c r="R148" i="36"/>
  <c r="T49" i="36"/>
  <c r="U99" i="36"/>
  <c r="T148" i="36"/>
  <c r="U8" i="36"/>
  <c r="U17" i="36"/>
  <c r="R111" i="36"/>
  <c r="S176" i="36"/>
  <c r="T176" i="36"/>
  <c r="R63" i="36"/>
  <c r="T139" i="36"/>
  <c r="R27" i="36"/>
  <c r="U43" i="36"/>
  <c r="S79" i="36"/>
  <c r="T173" i="36"/>
  <c r="T43" i="36"/>
  <c r="R94" i="36"/>
  <c r="U173" i="36"/>
  <c r="U27" i="36"/>
  <c r="T34" i="36"/>
  <c r="T61" i="36"/>
  <c r="U79" i="36"/>
  <c r="S89" i="36"/>
  <c r="T124" i="36"/>
  <c r="U132" i="36"/>
  <c r="R142" i="36"/>
  <c r="S27" i="36"/>
  <c r="R5" i="36"/>
  <c r="R20" i="36"/>
  <c r="T71" i="36"/>
  <c r="T89" i="36"/>
  <c r="U97" i="36"/>
  <c r="T105" i="36"/>
  <c r="U112" i="36"/>
  <c r="U124" i="36"/>
  <c r="S154" i="36"/>
  <c r="R165" i="36"/>
  <c r="R79" i="36"/>
  <c r="T35" i="36"/>
  <c r="T46" i="36"/>
  <c r="U89" i="36"/>
  <c r="U105" i="36"/>
  <c r="T143" i="36"/>
  <c r="T154" i="36"/>
  <c r="R161" i="36"/>
  <c r="U36" i="36"/>
  <c r="R47" i="36"/>
  <c r="T90" i="36"/>
  <c r="R99" i="36"/>
  <c r="R126" i="36"/>
  <c r="U167" i="36"/>
  <c r="T14" i="36"/>
  <c r="S31" i="36"/>
  <c r="T47" i="36"/>
  <c r="U74" i="36"/>
  <c r="U83" i="36"/>
  <c r="U90" i="36"/>
  <c r="S99" i="36"/>
  <c r="R107" i="36"/>
  <c r="T126" i="36"/>
  <c r="R8" i="36"/>
  <c r="R67" i="36"/>
  <c r="S85" i="36"/>
  <c r="T92" i="36"/>
  <c r="T101" i="36"/>
  <c r="U119" i="36"/>
  <c r="R139" i="36"/>
  <c r="T8" i="36"/>
  <c r="T32" i="36"/>
  <c r="R49" i="36"/>
  <c r="T57" i="36"/>
  <c r="S67" i="36"/>
  <c r="U85" i="36"/>
  <c r="U101" i="36"/>
  <c r="S139" i="36"/>
  <c r="T162" i="36"/>
  <c r="R3" i="36"/>
  <c r="R18" i="36"/>
  <c r="T22" i="36"/>
  <c r="R39" i="36"/>
  <c r="U54" i="36"/>
  <c r="U60" i="36"/>
  <c r="R65" i="36"/>
  <c r="S70" i="36"/>
  <c r="T75" i="36"/>
  <c r="T86" i="36"/>
  <c r="S96" i="36"/>
  <c r="R115" i="36"/>
  <c r="T120" i="36"/>
  <c r="S135" i="36"/>
  <c r="U140" i="36"/>
  <c r="T147" i="36"/>
  <c r="S152" i="36"/>
  <c r="U157" i="36"/>
  <c r="U162" i="36"/>
  <c r="R169" i="36"/>
  <c r="S3" i="36"/>
  <c r="T18" i="36"/>
  <c r="U22" i="36"/>
  <c r="T28" i="36"/>
  <c r="S39" i="36"/>
  <c r="S65" i="36"/>
  <c r="U70" i="36"/>
  <c r="U75" i="36"/>
  <c r="U86" i="36"/>
  <c r="R92" i="36"/>
  <c r="T96" i="36"/>
  <c r="S104" i="36"/>
  <c r="R109" i="36"/>
  <c r="S115" i="36"/>
  <c r="U120" i="36"/>
  <c r="T135" i="36"/>
  <c r="U147" i="36"/>
  <c r="T152" i="36"/>
  <c r="S169" i="36"/>
  <c r="S60" i="36"/>
  <c r="T64" i="36"/>
  <c r="T129" i="36"/>
  <c r="U11" i="36"/>
  <c r="T60" i="36"/>
  <c r="U129" i="36"/>
  <c r="T3" i="36"/>
  <c r="R13" i="36"/>
  <c r="U18" i="36"/>
  <c r="U28" i="36"/>
  <c r="S34" i="36"/>
  <c r="T39" i="36"/>
  <c r="S46" i="36"/>
  <c r="T50" i="36"/>
  <c r="R61" i="36"/>
  <c r="T65" i="36"/>
  <c r="S92" i="36"/>
  <c r="T104" i="36"/>
  <c r="S109" i="36"/>
  <c r="U115" i="36"/>
  <c r="S126" i="36"/>
  <c r="U152" i="36"/>
  <c r="T158" i="36"/>
  <c r="T169" i="36"/>
  <c r="R162" i="36"/>
  <c r="R157" i="36"/>
  <c r="S22" i="36"/>
  <c r="R96" i="36"/>
  <c r="R135" i="36"/>
  <c r="R24" i="36"/>
  <c r="U40" i="36"/>
  <c r="U46" i="36"/>
  <c r="R51" i="36"/>
  <c r="S56" i="36"/>
  <c r="U61" i="36"/>
  <c r="U71" i="36"/>
  <c r="R77" i="36"/>
  <c r="S82" i="36"/>
  <c r="T116" i="36"/>
  <c r="R122" i="36"/>
  <c r="S132" i="36"/>
  <c r="R137" i="36"/>
  <c r="S142" i="36"/>
  <c r="S165" i="36"/>
  <c r="U170" i="36"/>
  <c r="U176" i="36"/>
  <c r="R70" i="36"/>
  <c r="R75" i="36"/>
  <c r="R120" i="36"/>
  <c r="S24" i="36"/>
  <c r="S51" i="36"/>
  <c r="U56" i="36"/>
  <c r="S77" i="36"/>
  <c r="T82" i="36"/>
  <c r="R105" i="36"/>
  <c r="U116" i="36"/>
  <c r="S122" i="36"/>
  <c r="U127" i="36"/>
  <c r="S137" i="36"/>
  <c r="U142" i="36"/>
  <c r="U148" i="36"/>
  <c r="R154" i="36"/>
  <c r="T165" i="36"/>
  <c r="S157" i="36"/>
  <c r="T24" i="36"/>
  <c r="T51" i="36"/>
  <c r="T77" i="36"/>
  <c r="T122" i="36"/>
  <c r="T137" i="36"/>
  <c r="R147" i="36"/>
  <c r="R42" i="36"/>
  <c r="S5" i="36"/>
  <c r="U25" i="36"/>
  <c r="R36" i="36"/>
  <c r="S42" i="36"/>
  <c r="U57" i="36"/>
  <c r="S63" i="36"/>
  <c r="R74" i="36"/>
  <c r="S94" i="36"/>
  <c r="S111" i="36"/>
  <c r="R128" i="36"/>
  <c r="R133" i="36"/>
  <c r="U143" i="36"/>
  <c r="R150" i="36"/>
  <c r="S161" i="36"/>
  <c r="R167" i="36"/>
  <c r="S172" i="36"/>
  <c r="T5" i="36"/>
  <c r="R10" i="36"/>
  <c r="S36" i="36"/>
  <c r="U42" i="36"/>
  <c r="T63" i="36"/>
  <c r="S74" i="36"/>
  <c r="T78" i="36"/>
  <c r="T94" i="36"/>
  <c r="T111" i="36"/>
  <c r="S119" i="36"/>
  <c r="R124" i="36"/>
  <c r="S128" i="36"/>
  <c r="T133" i="36"/>
  <c r="S150" i="36"/>
  <c r="U155" i="36"/>
  <c r="T161" i="36"/>
  <c r="S167" i="36"/>
  <c r="U172" i="36"/>
  <c r="R195" i="36"/>
  <c r="S10" i="36"/>
  <c r="S17" i="36"/>
  <c r="T21" i="36"/>
  <c r="R32" i="36"/>
  <c r="R53" i="36"/>
  <c r="U68" i="36"/>
  <c r="R85" i="36"/>
  <c r="R90" i="36"/>
  <c r="T119" i="36"/>
  <c r="U128" i="36"/>
  <c r="U133" i="36"/>
  <c r="T150" i="36"/>
  <c r="S195" i="36"/>
  <c r="R38" i="36"/>
  <c r="R66" i="36"/>
  <c r="R95" i="36"/>
  <c r="R125" i="36"/>
  <c r="R153" i="36"/>
  <c r="S6" i="36"/>
  <c r="S9" i="36"/>
  <c r="R12" i="36"/>
  <c r="S23" i="36"/>
  <c r="R26" i="36"/>
  <c r="S38" i="36"/>
  <c r="R41" i="36"/>
  <c r="S52" i="36"/>
  <c r="R55" i="36"/>
  <c r="S66" i="36"/>
  <c r="R69" i="36"/>
  <c r="S81" i="36"/>
  <c r="R84" i="36"/>
  <c r="S95" i="36"/>
  <c r="R98" i="36"/>
  <c r="S110" i="36"/>
  <c r="R113" i="36"/>
  <c r="S125" i="36"/>
  <c r="S138" i="36"/>
  <c r="R141" i="36"/>
  <c r="S153" i="36"/>
  <c r="R156" i="36"/>
  <c r="S168" i="36"/>
  <c r="R171" i="36"/>
  <c r="T6" i="36"/>
  <c r="T9" i="36"/>
  <c r="S12" i="36"/>
  <c r="R15" i="36"/>
  <c r="T23" i="36"/>
  <c r="S26" i="36"/>
  <c r="R29" i="36"/>
  <c r="T38" i="36"/>
  <c r="S41" i="36"/>
  <c r="R44" i="36"/>
  <c r="T52" i="36"/>
  <c r="S55" i="36"/>
  <c r="R58" i="36"/>
  <c r="T66" i="36"/>
  <c r="S69" i="36"/>
  <c r="R72" i="36"/>
  <c r="T81" i="36"/>
  <c r="S84" i="36"/>
  <c r="R87" i="36"/>
  <c r="T95" i="36"/>
  <c r="S98" i="36"/>
  <c r="R102" i="36"/>
  <c r="T110" i="36"/>
  <c r="S113" i="36"/>
  <c r="R117" i="36"/>
  <c r="T125" i="36"/>
  <c r="R130" i="36"/>
  <c r="T138" i="36"/>
  <c r="S141" i="36"/>
  <c r="R145" i="36"/>
  <c r="T153" i="36"/>
  <c r="S156" i="36"/>
  <c r="R159" i="36"/>
  <c r="T168" i="36"/>
  <c r="S171" i="36"/>
  <c r="R174" i="36"/>
  <c r="U6" i="36"/>
  <c r="U9" i="36"/>
  <c r="T12" i="36"/>
  <c r="S15" i="36"/>
  <c r="U23" i="36"/>
  <c r="T26" i="36"/>
  <c r="S29" i="36"/>
  <c r="T41" i="36"/>
  <c r="S44" i="36"/>
  <c r="U52" i="36"/>
  <c r="T55" i="36"/>
  <c r="S58" i="36"/>
  <c r="T69" i="36"/>
  <c r="S72" i="36"/>
  <c r="U81" i="36"/>
  <c r="T84" i="36"/>
  <c r="S87" i="36"/>
  <c r="T98" i="36"/>
  <c r="S102" i="36"/>
  <c r="U110" i="36"/>
  <c r="T113" i="36"/>
  <c r="S117" i="36"/>
  <c r="S130" i="36"/>
  <c r="U138" i="36"/>
  <c r="T141" i="36"/>
  <c r="S145" i="36"/>
  <c r="T156" i="36"/>
  <c r="S159" i="36"/>
  <c r="U168" i="36"/>
  <c r="T171" i="36"/>
  <c r="S174" i="36"/>
  <c r="R4" i="36"/>
  <c r="T15" i="36"/>
  <c r="R21" i="36"/>
  <c r="T29" i="36"/>
  <c r="R35" i="36"/>
  <c r="T44" i="36"/>
  <c r="R50" i="36"/>
  <c r="T58" i="36"/>
  <c r="R64" i="36"/>
  <c r="T72" i="36"/>
  <c r="R78" i="36"/>
  <c r="T87" i="36"/>
  <c r="R93" i="36"/>
  <c r="T102" i="36"/>
  <c r="R108" i="36"/>
  <c r="T117" i="36"/>
  <c r="R123" i="36"/>
  <c r="T130" i="36"/>
  <c r="R136" i="36"/>
  <c r="T145" i="36"/>
  <c r="R151" i="36"/>
  <c r="T159" i="36"/>
  <c r="R166" i="36"/>
  <c r="T174" i="36"/>
  <c r="S4" i="36"/>
  <c r="S21" i="36"/>
  <c r="S35" i="36"/>
  <c r="S50" i="36"/>
  <c r="S64" i="36"/>
  <c r="S78" i="36"/>
  <c r="S93" i="36"/>
  <c r="S108" i="36"/>
  <c r="S123" i="36"/>
  <c r="S136" i="36"/>
  <c r="S151" i="36"/>
  <c r="S166" i="36"/>
  <c r="T93" i="36"/>
  <c r="T108" i="36"/>
  <c r="T123" i="36"/>
  <c r="T136" i="36"/>
  <c r="T151" i="36"/>
  <c r="T166" i="36"/>
  <c r="R16" i="36"/>
  <c r="R30" i="36"/>
  <c r="R45" i="36"/>
  <c r="R59" i="36"/>
  <c r="R73" i="36"/>
  <c r="R88" i="36"/>
  <c r="R103" i="36"/>
  <c r="R118" i="36"/>
  <c r="R131" i="36"/>
  <c r="R146" i="36"/>
  <c r="R160" i="36"/>
  <c r="R175" i="36"/>
  <c r="R2" i="36"/>
  <c r="T13" i="36"/>
  <c r="S16" i="36"/>
  <c r="R19" i="36"/>
  <c r="S30" i="36"/>
  <c r="R33" i="36"/>
  <c r="S45" i="36"/>
  <c r="R48" i="36"/>
  <c r="S59" i="36"/>
  <c r="R62" i="36"/>
  <c r="S73" i="36"/>
  <c r="R76" i="36"/>
  <c r="S88" i="36"/>
  <c r="R91" i="36"/>
  <c r="S103" i="36"/>
  <c r="R106" i="36"/>
  <c r="S118" i="36"/>
  <c r="R121" i="36"/>
  <c r="S131" i="36"/>
  <c r="R134" i="36"/>
  <c r="S146" i="36"/>
  <c r="R149" i="36"/>
  <c r="S160" i="36"/>
  <c r="R163" i="36"/>
  <c r="S175" i="36"/>
  <c r="R178" i="36"/>
  <c r="S2" i="36"/>
  <c r="T16" i="36"/>
  <c r="S19" i="36"/>
  <c r="T30" i="36"/>
  <c r="S33" i="36"/>
  <c r="T45" i="36"/>
  <c r="S48" i="36"/>
  <c r="T59" i="36"/>
  <c r="S62" i="36"/>
  <c r="T73" i="36"/>
  <c r="S76" i="36"/>
  <c r="T88" i="36"/>
  <c r="S91" i="36"/>
  <c r="T103" i="36"/>
  <c r="S106" i="36"/>
  <c r="T118" i="36"/>
  <c r="S121" i="36"/>
  <c r="T131" i="36"/>
  <c r="S134" i="36"/>
  <c r="T146" i="36"/>
  <c r="S149" i="36"/>
  <c r="T160" i="36"/>
  <c r="S163" i="36"/>
  <c r="T175" i="36"/>
  <c r="S178" i="36"/>
  <c r="T2" i="36"/>
  <c r="R11" i="36"/>
  <c r="T19" i="36"/>
  <c r="R25" i="36"/>
  <c r="T33" i="36"/>
  <c r="R40" i="36"/>
  <c r="T48" i="36"/>
  <c r="R54" i="36"/>
  <c r="T62" i="36"/>
  <c r="R68" i="36"/>
  <c r="T76" i="36"/>
  <c r="R83" i="36"/>
  <c r="T91" i="36"/>
  <c r="R97" i="36"/>
  <c r="T106" i="36"/>
  <c r="R112" i="36"/>
  <c r="T121" i="36"/>
  <c r="R127" i="36"/>
  <c r="T134" i="36"/>
  <c r="R140" i="36"/>
  <c r="T149" i="36"/>
  <c r="R155" i="36"/>
  <c r="T163" i="36"/>
  <c r="R170" i="36"/>
  <c r="T178" i="36"/>
  <c r="S11" i="36"/>
  <c r="R14" i="36"/>
  <c r="S25" i="36"/>
  <c r="R28" i="36"/>
  <c r="S40" i="36"/>
  <c r="R43" i="36"/>
  <c r="S54" i="36"/>
  <c r="R57" i="36"/>
  <c r="S68" i="36"/>
  <c r="R71" i="36"/>
  <c r="S83" i="36"/>
  <c r="R86" i="36"/>
  <c r="S97" i="36"/>
  <c r="R101" i="36"/>
  <c r="S112" i="36"/>
  <c r="R116" i="36"/>
  <c r="S127" i="36"/>
  <c r="R129" i="36"/>
  <c r="S140" i="36"/>
  <c r="R143" i="36"/>
  <c r="S155" i="36"/>
  <c r="R158" i="36"/>
  <c r="S170" i="36"/>
  <c r="R173" i="36"/>
  <c r="T195" i="36"/>
  <c r="U80" i="34"/>
  <c r="T80" i="34"/>
  <c r="S80" i="34"/>
  <c r="U38" i="35"/>
  <c r="S14" i="35"/>
  <c r="T27" i="35"/>
  <c r="U97" i="35"/>
  <c r="S25" i="35"/>
  <c r="U25" i="35"/>
  <c r="U112" i="35"/>
  <c r="U139" i="35"/>
  <c r="U153" i="35"/>
  <c r="U94" i="35"/>
  <c r="U118" i="35"/>
  <c r="U98" i="35"/>
  <c r="T84" i="35"/>
  <c r="T168" i="35"/>
  <c r="U123" i="35"/>
  <c r="U168" i="35"/>
  <c r="T52" i="35"/>
  <c r="U104" i="35"/>
  <c r="R114" i="35"/>
  <c r="T147" i="35"/>
  <c r="S11" i="35"/>
  <c r="S41" i="35"/>
  <c r="S97" i="35"/>
  <c r="T182" i="35"/>
  <c r="U3" i="35"/>
  <c r="U11" i="35"/>
  <c r="U41" i="35"/>
  <c r="T97" i="35"/>
  <c r="T125" i="35"/>
  <c r="U182" i="35"/>
  <c r="U4" i="35"/>
  <c r="S24" i="35"/>
  <c r="S55" i="35"/>
  <c r="U24" i="35"/>
  <c r="T55" i="35"/>
  <c r="U91" i="35"/>
  <c r="S98" i="35"/>
  <c r="S118" i="35"/>
  <c r="S153" i="35"/>
  <c r="T164" i="35"/>
  <c r="R14" i="35"/>
  <c r="U35" i="35"/>
  <c r="U55" i="35"/>
  <c r="T98" i="35"/>
  <c r="U109" i="35"/>
  <c r="T118" i="35"/>
  <c r="T153" i="35"/>
  <c r="U174" i="35"/>
  <c r="U70" i="35"/>
  <c r="U83" i="35"/>
  <c r="S94" i="35"/>
  <c r="T167" i="35"/>
  <c r="T38" i="35"/>
  <c r="R84" i="35"/>
  <c r="T94" i="35"/>
  <c r="T112" i="35"/>
  <c r="U167" i="35"/>
  <c r="R3" i="35"/>
  <c r="S17" i="35"/>
  <c r="U63" i="35"/>
  <c r="R83" i="35"/>
  <c r="S3" i="35"/>
  <c r="U42" i="35"/>
  <c r="S83" i="35"/>
  <c r="S104" i="35"/>
  <c r="U140" i="35"/>
  <c r="T161" i="35"/>
  <c r="T91" i="35"/>
  <c r="T104" i="35"/>
  <c r="S112" i="35"/>
  <c r="U119" i="35"/>
  <c r="U161" i="35"/>
  <c r="S168" i="35"/>
  <c r="S20" i="35"/>
  <c r="T66" i="35"/>
  <c r="S178" i="35"/>
  <c r="S185" i="35"/>
  <c r="T20" i="35"/>
  <c r="U66" i="35"/>
  <c r="T178" i="35"/>
  <c r="T185" i="35"/>
  <c r="U20" i="35"/>
  <c r="S27" i="35"/>
  <c r="T77" i="35"/>
  <c r="S84" i="35"/>
  <c r="S164" i="35"/>
  <c r="U178" i="35"/>
  <c r="U185" i="35"/>
  <c r="T21" i="35"/>
  <c r="U27" i="35"/>
  <c r="R100" i="35"/>
  <c r="S108" i="35"/>
  <c r="U164" i="35"/>
  <c r="S171" i="35"/>
  <c r="S179" i="35"/>
  <c r="T14" i="35"/>
  <c r="U21" i="35"/>
  <c r="T49" i="35"/>
  <c r="S69" i="35"/>
  <c r="T108" i="35"/>
  <c r="U136" i="35"/>
  <c r="U179" i="35"/>
  <c r="U69" i="35"/>
  <c r="T80" i="35"/>
  <c r="S101" i="35"/>
  <c r="U108" i="35"/>
  <c r="U157" i="35"/>
  <c r="U188" i="35"/>
  <c r="U87" i="35"/>
  <c r="U101" i="35"/>
  <c r="U125" i="35"/>
  <c r="S167" i="35"/>
  <c r="T174" i="35"/>
  <c r="T17" i="35"/>
  <c r="R34" i="35"/>
  <c r="U39" i="35"/>
  <c r="R62" i="35"/>
  <c r="U67" i="35"/>
  <c r="R111" i="35"/>
  <c r="T115" i="35"/>
  <c r="R126" i="35"/>
  <c r="S132" i="35"/>
  <c r="U137" i="35"/>
  <c r="T175" i="35"/>
  <c r="R181" i="35"/>
  <c r="U49" i="35"/>
  <c r="S115" i="35"/>
  <c r="R132" i="35"/>
  <c r="S137" i="35"/>
  <c r="R13" i="35"/>
  <c r="U17" i="35"/>
  <c r="R28" i="35"/>
  <c r="S34" i="35"/>
  <c r="S45" i="35"/>
  <c r="R56" i="35"/>
  <c r="S62" i="35"/>
  <c r="S73" i="35"/>
  <c r="R90" i="35"/>
  <c r="S95" i="35"/>
  <c r="T105" i="35"/>
  <c r="S111" i="35"/>
  <c r="U115" i="35"/>
  <c r="S122" i="35"/>
  <c r="S126" i="35"/>
  <c r="T132" i="35"/>
  <c r="S143" i="35"/>
  <c r="R160" i="35"/>
  <c r="S165" i="35"/>
  <c r="U175" i="35"/>
  <c r="S181" i="35"/>
  <c r="S13" i="35"/>
  <c r="S28" i="35"/>
  <c r="T34" i="35"/>
  <c r="T45" i="35"/>
  <c r="S56" i="35"/>
  <c r="T62" i="35"/>
  <c r="T73" i="35"/>
  <c r="S90" i="35"/>
  <c r="U95" i="35"/>
  <c r="U105" i="35"/>
  <c r="T111" i="35"/>
  <c r="T122" i="35"/>
  <c r="T126" i="35"/>
  <c r="T143" i="35"/>
  <c r="R154" i="35"/>
  <c r="S160" i="35"/>
  <c r="U165" i="35"/>
  <c r="T181" i="35"/>
  <c r="U77" i="35"/>
  <c r="U147" i="35"/>
  <c r="T13" i="35"/>
  <c r="T24" i="35"/>
  <c r="T28" i="35"/>
  <c r="R41" i="35"/>
  <c r="U45" i="35"/>
  <c r="S52" i="35"/>
  <c r="T56" i="35"/>
  <c r="R69" i="35"/>
  <c r="U73" i="35"/>
  <c r="S80" i="35"/>
  <c r="T90" i="35"/>
  <c r="U122" i="35"/>
  <c r="R139" i="35"/>
  <c r="U143" i="35"/>
  <c r="S150" i="35"/>
  <c r="S154" i="35"/>
  <c r="T160" i="35"/>
  <c r="R188" i="35"/>
  <c r="T133" i="35"/>
  <c r="S139" i="35"/>
  <c r="T150" i="35"/>
  <c r="T154" i="35"/>
  <c r="T171" i="35"/>
  <c r="R182" i="35"/>
  <c r="S188" i="35"/>
  <c r="T35" i="35"/>
  <c r="U52" i="35"/>
  <c r="T63" i="35"/>
  <c r="U80" i="35"/>
  <c r="T101" i="35"/>
  <c r="S123" i="35"/>
  <c r="U133" i="35"/>
  <c r="U150" i="35"/>
  <c r="U171" i="35"/>
  <c r="S10" i="35"/>
  <c r="R48" i="35"/>
  <c r="U53" i="35"/>
  <c r="R76" i="35"/>
  <c r="S81" i="35"/>
  <c r="S129" i="35"/>
  <c r="R146" i="35"/>
  <c r="S151" i="35"/>
  <c r="T10" i="35"/>
  <c r="S31" i="35"/>
  <c r="R42" i="35"/>
  <c r="S48" i="35"/>
  <c r="S59" i="35"/>
  <c r="R70" i="35"/>
  <c r="S76" i="35"/>
  <c r="U81" i="35"/>
  <c r="T129" i="35"/>
  <c r="R140" i="35"/>
  <c r="S146" i="35"/>
  <c r="U151" i="35"/>
  <c r="T189" i="35"/>
  <c r="R4" i="35"/>
  <c r="U10" i="35"/>
  <c r="T31" i="35"/>
  <c r="S42" i="35"/>
  <c r="T48" i="35"/>
  <c r="T59" i="35"/>
  <c r="S70" i="35"/>
  <c r="T76" i="35"/>
  <c r="S87" i="35"/>
  <c r="R125" i="35"/>
  <c r="U129" i="35"/>
  <c r="S136" i="35"/>
  <c r="S140" i="35"/>
  <c r="T146" i="35"/>
  <c r="S157" i="35"/>
  <c r="R174" i="35"/>
  <c r="U189" i="35"/>
  <c r="T4" i="35"/>
  <c r="R21" i="35"/>
  <c r="U31" i="35"/>
  <c r="S38" i="35"/>
  <c r="U59" i="35"/>
  <c r="S66" i="35"/>
  <c r="T87" i="35"/>
  <c r="S109" i="35"/>
  <c r="T119" i="35"/>
  <c r="T136" i="35"/>
  <c r="T157" i="35"/>
  <c r="R65" i="35"/>
  <c r="S51" i="35"/>
  <c r="R180" i="35"/>
  <c r="S26" i="35"/>
  <c r="R29" i="35"/>
  <c r="T37" i="35"/>
  <c r="S40" i="35"/>
  <c r="R43" i="35"/>
  <c r="T51" i="35"/>
  <c r="S54" i="35"/>
  <c r="R57" i="35"/>
  <c r="T65" i="35"/>
  <c r="T79" i="35"/>
  <c r="S82" i="35"/>
  <c r="R85" i="35"/>
  <c r="T93" i="35"/>
  <c r="S96" i="35"/>
  <c r="R99" i="35"/>
  <c r="T107" i="35"/>
  <c r="S110" i="35"/>
  <c r="R113" i="35"/>
  <c r="T121" i="35"/>
  <c r="S124" i="35"/>
  <c r="R127" i="35"/>
  <c r="T135" i="35"/>
  <c r="S138" i="35"/>
  <c r="R141" i="35"/>
  <c r="T149" i="35"/>
  <c r="S152" i="35"/>
  <c r="R155" i="35"/>
  <c r="T163" i="35"/>
  <c r="S166" i="35"/>
  <c r="R169" i="35"/>
  <c r="T177" i="35"/>
  <c r="S180" i="35"/>
  <c r="R183" i="35"/>
  <c r="R37" i="35"/>
  <c r="R79" i="35"/>
  <c r="R149" i="35"/>
  <c r="S23" i="35"/>
  <c r="R26" i="35"/>
  <c r="R40" i="35"/>
  <c r="R54" i="35"/>
  <c r="S93" i="35"/>
  <c r="R96" i="35"/>
  <c r="S121" i="35"/>
  <c r="R124" i="35"/>
  <c r="S163" i="35"/>
  <c r="R166" i="35"/>
  <c r="T6" i="35"/>
  <c r="R15" i="35"/>
  <c r="S68" i="35"/>
  <c r="U6" i="35"/>
  <c r="U9" i="35"/>
  <c r="T12" i="35"/>
  <c r="S15" i="35"/>
  <c r="R18" i="35"/>
  <c r="U23" i="35"/>
  <c r="T26" i="35"/>
  <c r="S29" i="35"/>
  <c r="R32" i="35"/>
  <c r="U37" i="35"/>
  <c r="T40" i="35"/>
  <c r="S43" i="35"/>
  <c r="R46" i="35"/>
  <c r="U51" i="35"/>
  <c r="T54" i="35"/>
  <c r="S57" i="35"/>
  <c r="R60" i="35"/>
  <c r="U65" i="35"/>
  <c r="T68" i="35"/>
  <c r="S71" i="35"/>
  <c r="R74" i="35"/>
  <c r="U79" i="35"/>
  <c r="T82" i="35"/>
  <c r="S85" i="35"/>
  <c r="R88" i="35"/>
  <c r="U93" i="35"/>
  <c r="T96" i="35"/>
  <c r="S99" i="35"/>
  <c r="R102" i="35"/>
  <c r="U107" i="35"/>
  <c r="T110" i="35"/>
  <c r="S113" i="35"/>
  <c r="R116" i="35"/>
  <c r="U121" i="35"/>
  <c r="T124" i="35"/>
  <c r="S127" i="35"/>
  <c r="R130" i="35"/>
  <c r="U135" i="35"/>
  <c r="T138" i="35"/>
  <c r="S141" i="35"/>
  <c r="R144" i="35"/>
  <c r="U149" i="35"/>
  <c r="T152" i="35"/>
  <c r="S155" i="35"/>
  <c r="R158" i="35"/>
  <c r="U163" i="35"/>
  <c r="T166" i="35"/>
  <c r="S169" i="35"/>
  <c r="R172" i="35"/>
  <c r="U177" i="35"/>
  <c r="T180" i="35"/>
  <c r="S183" i="35"/>
  <c r="R186" i="35"/>
  <c r="R6" i="35"/>
  <c r="R23" i="35"/>
  <c r="R135" i="35"/>
  <c r="S9" i="35"/>
  <c r="R12" i="35"/>
  <c r="R68" i="35"/>
  <c r="R82" i="35"/>
  <c r="S107" i="35"/>
  <c r="R110" i="35"/>
  <c r="R138" i="35"/>
  <c r="T9" i="35"/>
  <c r="S12" i="35"/>
  <c r="T15" i="35"/>
  <c r="S18" i="35"/>
  <c r="T29" i="35"/>
  <c r="S32" i="35"/>
  <c r="R35" i="35"/>
  <c r="T43" i="35"/>
  <c r="S46" i="35"/>
  <c r="R49" i="35"/>
  <c r="T57" i="35"/>
  <c r="S60" i="35"/>
  <c r="R63" i="35"/>
  <c r="T71" i="35"/>
  <c r="S74" i="35"/>
  <c r="R77" i="35"/>
  <c r="T85" i="35"/>
  <c r="S88" i="35"/>
  <c r="R91" i="35"/>
  <c r="T99" i="35"/>
  <c r="S102" i="35"/>
  <c r="R105" i="35"/>
  <c r="T113" i="35"/>
  <c r="S116" i="35"/>
  <c r="R119" i="35"/>
  <c r="T127" i="35"/>
  <c r="S130" i="35"/>
  <c r="R133" i="35"/>
  <c r="T141" i="35"/>
  <c r="S144" i="35"/>
  <c r="R147" i="35"/>
  <c r="U152" i="35"/>
  <c r="T155" i="35"/>
  <c r="S158" i="35"/>
  <c r="R161" i="35"/>
  <c r="T169" i="35"/>
  <c r="S172" i="35"/>
  <c r="R175" i="35"/>
  <c r="T183" i="35"/>
  <c r="S186" i="35"/>
  <c r="R189" i="35"/>
  <c r="S177" i="35"/>
  <c r="R71" i="35"/>
  <c r="T18" i="35"/>
  <c r="T32" i="35"/>
  <c r="T46" i="35"/>
  <c r="T60" i="35"/>
  <c r="T74" i="35"/>
  <c r="T88" i="35"/>
  <c r="T102" i="35"/>
  <c r="T116" i="35"/>
  <c r="T130" i="35"/>
  <c r="T144" i="35"/>
  <c r="T158" i="35"/>
  <c r="T172" i="35"/>
  <c r="T186" i="35"/>
  <c r="R16" i="35"/>
  <c r="R30" i="35"/>
  <c r="R44" i="35"/>
  <c r="R58" i="35"/>
  <c r="R72" i="35"/>
  <c r="R86" i="35"/>
  <c r="R128" i="35"/>
  <c r="R142" i="35"/>
  <c r="R156" i="35"/>
  <c r="R170" i="35"/>
  <c r="R184" i="35"/>
  <c r="R2" i="35"/>
  <c r="S16" i="35"/>
  <c r="R19" i="35"/>
  <c r="S30" i="35"/>
  <c r="R33" i="35"/>
  <c r="S44" i="35"/>
  <c r="R47" i="35"/>
  <c r="S58" i="35"/>
  <c r="R61" i="35"/>
  <c r="S72" i="35"/>
  <c r="R75" i="35"/>
  <c r="S86" i="35"/>
  <c r="R89" i="35"/>
  <c r="S100" i="35"/>
  <c r="R103" i="35"/>
  <c r="S114" i="35"/>
  <c r="R117" i="35"/>
  <c r="S128" i="35"/>
  <c r="R131" i="35"/>
  <c r="S142" i="35"/>
  <c r="R145" i="35"/>
  <c r="S156" i="35"/>
  <c r="R159" i="35"/>
  <c r="S170" i="35"/>
  <c r="R173" i="35"/>
  <c r="S184" i="35"/>
  <c r="R187" i="35"/>
  <c r="S2" i="35"/>
  <c r="R5" i="35"/>
  <c r="R8" i="35"/>
  <c r="T16" i="35"/>
  <c r="S19" i="35"/>
  <c r="R22" i="35"/>
  <c r="T30" i="35"/>
  <c r="S33" i="35"/>
  <c r="R36" i="35"/>
  <c r="T44" i="35"/>
  <c r="S47" i="35"/>
  <c r="R50" i="35"/>
  <c r="T58" i="35"/>
  <c r="S61" i="35"/>
  <c r="R64" i="35"/>
  <c r="T72" i="35"/>
  <c r="S75" i="35"/>
  <c r="R78" i="35"/>
  <c r="T86" i="35"/>
  <c r="S89" i="35"/>
  <c r="R92" i="35"/>
  <c r="T100" i="35"/>
  <c r="S103" i="35"/>
  <c r="R106" i="35"/>
  <c r="T114" i="35"/>
  <c r="S117" i="35"/>
  <c r="R120" i="35"/>
  <c r="T128" i="35"/>
  <c r="S131" i="35"/>
  <c r="R134" i="35"/>
  <c r="T142" i="35"/>
  <c r="S145" i="35"/>
  <c r="R148" i="35"/>
  <c r="T156" i="35"/>
  <c r="S159" i="35"/>
  <c r="R162" i="35"/>
  <c r="T170" i="35"/>
  <c r="S173" i="35"/>
  <c r="R176" i="35"/>
  <c r="T184" i="35"/>
  <c r="S187" i="35"/>
  <c r="R190" i="35"/>
  <c r="T2" i="35"/>
  <c r="S5" i="35"/>
  <c r="S8" i="35"/>
  <c r="R11" i="35"/>
  <c r="T19" i="35"/>
  <c r="S22" i="35"/>
  <c r="R25" i="35"/>
  <c r="T33" i="35"/>
  <c r="S36" i="35"/>
  <c r="R39" i="35"/>
  <c r="T47" i="35"/>
  <c r="S50" i="35"/>
  <c r="R53" i="35"/>
  <c r="T61" i="35"/>
  <c r="S64" i="35"/>
  <c r="R67" i="35"/>
  <c r="T75" i="35"/>
  <c r="S78" i="35"/>
  <c r="R81" i="35"/>
  <c r="T89" i="35"/>
  <c r="S92" i="35"/>
  <c r="R95" i="35"/>
  <c r="T103" i="35"/>
  <c r="S106" i="35"/>
  <c r="R109" i="35"/>
  <c r="T117" i="35"/>
  <c r="S120" i="35"/>
  <c r="R123" i="35"/>
  <c r="T131" i="35"/>
  <c r="S134" i="35"/>
  <c r="R137" i="35"/>
  <c r="T145" i="35"/>
  <c r="S148" i="35"/>
  <c r="R151" i="35"/>
  <c r="T159" i="35"/>
  <c r="S162" i="35"/>
  <c r="R165" i="35"/>
  <c r="T173" i="35"/>
  <c r="S176" i="35"/>
  <c r="R179" i="35"/>
  <c r="T187" i="35"/>
  <c r="S190" i="35"/>
  <c r="T5" i="35"/>
  <c r="T8" i="35"/>
  <c r="T22" i="35"/>
  <c r="T36" i="35"/>
  <c r="S39" i="35"/>
  <c r="T50" i="35"/>
  <c r="S53" i="35"/>
  <c r="T64" i="35"/>
  <c r="S67" i="35"/>
  <c r="T78" i="35"/>
  <c r="T92" i="35"/>
  <c r="T106" i="35"/>
  <c r="T120" i="35"/>
  <c r="T134" i="35"/>
  <c r="T148" i="35"/>
  <c r="T162" i="35"/>
  <c r="T176" i="35"/>
  <c r="T190" i="35"/>
  <c r="T190" i="34"/>
  <c r="S185" i="34"/>
  <c r="R188" i="34"/>
  <c r="U186" i="34"/>
  <c r="T186" i="34"/>
  <c r="R185" i="34"/>
  <c r="U187" i="34"/>
  <c r="U190" i="34"/>
  <c r="T185" i="34"/>
  <c r="U189" i="34"/>
  <c r="S189" i="34"/>
  <c r="R184" i="34"/>
  <c r="S188" i="34"/>
  <c r="U183" i="34"/>
  <c r="S190" i="34"/>
  <c r="T187" i="34"/>
  <c r="U184" i="34"/>
  <c r="S187" i="34"/>
  <c r="T184" i="34"/>
  <c r="T189" i="34"/>
  <c r="S186" i="34"/>
  <c r="T183" i="34"/>
  <c r="S183" i="34"/>
  <c r="U188" i="34"/>
  <c r="U118" i="34"/>
  <c r="S105" i="34"/>
  <c r="R151" i="34"/>
  <c r="T96" i="34"/>
  <c r="S129" i="34"/>
  <c r="U104" i="34"/>
  <c r="S152" i="34"/>
  <c r="U149" i="34"/>
  <c r="S137" i="34"/>
  <c r="T99" i="34"/>
  <c r="S99" i="34"/>
  <c r="S156" i="34"/>
  <c r="R99" i="34"/>
  <c r="R144" i="34"/>
  <c r="R119" i="34"/>
  <c r="R155" i="34"/>
  <c r="S166" i="34"/>
  <c r="R78" i="34"/>
  <c r="S87" i="34"/>
  <c r="S151" i="34"/>
  <c r="S98" i="34"/>
  <c r="R87" i="34"/>
  <c r="R129" i="34"/>
  <c r="U137" i="34"/>
  <c r="T137" i="34"/>
  <c r="S115" i="34"/>
  <c r="S130" i="34"/>
  <c r="R100" i="34"/>
  <c r="S81" i="34"/>
  <c r="S178" i="34"/>
  <c r="T115" i="34"/>
  <c r="U174" i="34"/>
  <c r="R122" i="34"/>
  <c r="R113" i="34"/>
  <c r="R161" i="34"/>
  <c r="U151" i="34"/>
  <c r="T82" i="34"/>
  <c r="S100" i="34"/>
  <c r="S142" i="34"/>
  <c r="U127" i="34"/>
  <c r="U110" i="34"/>
  <c r="U85" i="34"/>
  <c r="T172" i="34"/>
  <c r="S165" i="34"/>
  <c r="S110" i="34"/>
  <c r="R93" i="34"/>
  <c r="T85" i="34"/>
  <c r="U140" i="34"/>
  <c r="T116" i="34"/>
  <c r="S84" i="34"/>
  <c r="S179" i="34"/>
  <c r="S170" i="34"/>
  <c r="T163" i="34"/>
  <c r="S154" i="34"/>
  <c r="S140" i="34"/>
  <c r="S133" i="34"/>
  <c r="U124" i="34"/>
  <c r="R108" i="34"/>
  <c r="R91" i="34"/>
  <c r="R170" i="34"/>
  <c r="R147" i="34"/>
  <c r="T124" i="34"/>
  <c r="T169" i="34"/>
  <c r="S161" i="34"/>
  <c r="T152" i="34"/>
  <c r="U146" i="34"/>
  <c r="U138" i="34"/>
  <c r="R115" i="34"/>
  <c r="R89" i="34"/>
  <c r="T182" i="34"/>
  <c r="S169" i="34"/>
  <c r="T138" i="34"/>
  <c r="R169" i="34"/>
  <c r="R145" i="34"/>
  <c r="S138" i="34"/>
  <c r="T171" i="34"/>
  <c r="U165" i="34"/>
  <c r="S91" i="34"/>
  <c r="U84" i="34"/>
  <c r="R156" i="34"/>
  <c r="R131" i="34"/>
  <c r="U155" i="34"/>
  <c r="R163" i="34"/>
  <c r="T155" i="34"/>
  <c r="R143" i="34"/>
  <c r="R130" i="34"/>
  <c r="U123" i="34"/>
  <c r="U109" i="34"/>
  <c r="T101" i="34"/>
  <c r="U180" i="34"/>
  <c r="R175" i="34"/>
  <c r="T123" i="34"/>
  <c r="S101" i="34"/>
  <c r="R95" i="34"/>
  <c r="U81" i="34"/>
  <c r="U141" i="34"/>
  <c r="T107" i="34"/>
  <c r="U93" i="34"/>
  <c r="R173" i="34"/>
  <c r="S147" i="34"/>
  <c r="T141" i="34"/>
  <c r="R128" i="34"/>
  <c r="R121" i="34"/>
  <c r="S114" i="34"/>
  <c r="R107" i="34"/>
  <c r="T93" i="34"/>
  <c r="U78" i="34"/>
  <c r="T165" i="34"/>
  <c r="U160" i="34"/>
  <c r="R142" i="34"/>
  <c r="R133" i="34"/>
  <c r="S128" i="34"/>
  <c r="S124" i="34"/>
  <c r="S119" i="34"/>
  <c r="T110" i="34"/>
  <c r="R101" i="34"/>
  <c r="U96" i="34"/>
  <c r="S86" i="34"/>
  <c r="T81" i="34"/>
  <c r="R178" i="34"/>
  <c r="R159" i="34"/>
  <c r="U132" i="34"/>
  <c r="R114" i="34"/>
  <c r="R105" i="34"/>
  <c r="S96" i="34"/>
  <c r="T180" i="34"/>
  <c r="U177" i="34"/>
  <c r="S172" i="34"/>
  <c r="R164" i="34"/>
  <c r="T158" i="34"/>
  <c r="S141" i="34"/>
  <c r="T127" i="34"/>
  <c r="S123" i="34"/>
  <c r="U113" i="34"/>
  <c r="T109" i="34"/>
  <c r="U95" i="34"/>
  <c r="S85" i="34"/>
  <c r="R79" i="34"/>
  <c r="R172" i="34"/>
  <c r="U168" i="34"/>
  <c r="S158" i="34"/>
  <c r="R150" i="34"/>
  <c r="T144" i="34"/>
  <c r="S127" i="34"/>
  <c r="R117" i="34"/>
  <c r="T113" i="34"/>
  <c r="S109" i="34"/>
  <c r="T95" i="34"/>
  <c r="U90" i="34"/>
  <c r="U176" i="34"/>
  <c r="S168" i="34"/>
  <c r="U163" i="34"/>
  <c r="R158" i="34"/>
  <c r="U154" i="34"/>
  <c r="S144" i="34"/>
  <c r="R136" i="34"/>
  <c r="T130" i="34"/>
  <c r="R103" i="34"/>
  <c r="T176" i="34"/>
  <c r="S176" i="34"/>
  <c r="S171" i="34"/>
  <c r="T157" i="34"/>
  <c r="T149" i="34"/>
  <c r="U135" i="34"/>
  <c r="U126" i="34"/>
  <c r="S116" i="34"/>
  <c r="T102" i="34"/>
  <c r="R171" i="34"/>
  <c r="U166" i="34"/>
  <c r="S157" i="34"/>
  <c r="R149" i="34"/>
  <c r="T143" i="34"/>
  <c r="T135" i="34"/>
  <c r="S126" i="34"/>
  <c r="U121" i="34"/>
  <c r="R116" i="34"/>
  <c r="U112" i="34"/>
  <c r="S102" i="34"/>
  <c r="R94" i="34"/>
  <c r="U181" i="34"/>
  <c r="S175" i="34"/>
  <c r="T166" i="34"/>
  <c r="R157" i="34"/>
  <c r="U152" i="34"/>
  <c r="S143" i="34"/>
  <c r="R135" i="34"/>
  <c r="T129" i="34"/>
  <c r="T121" i="34"/>
  <c r="S112" i="34"/>
  <c r="U107" i="34"/>
  <c r="R102" i="34"/>
  <c r="U98" i="34"/>
  <c r="T87" i="34"/>
  <c r="U82" i="34"/>
  <c r="S76" i="34"/>
  <c r="R177" i="34"/>
  <c r="R174" i="34"/>
  <c r="T168" i="34"/>
  <c r="R160" i="34"/>
  <c r="T154" i="34"/>
  <c r="R146" i="34"/>
  <c r="T140" i="34"/>
  <c r="R132" i="34"/>
  <c r="T126" i="34"/>
  <c r="R118" i="34"/>
  <c r="T112" i="34"/>
  <c r="R104" i="34"/>
  <c r="T98" i="34"/>
  <c r="R90" i="34"/>
  <c r="T84" i="34"/>
  <c r="R75" i="34"/>
  <c r="U162" i="34"/>
  <c r="U148" i="34"/>
  <c r="U134" i="34"/>
  <c r="U92" i="34"/>
  <c r="U173" i="34"/>
  <c r="T162" i="34"/>
  <c r="U159" i="34"/>
  <c r="T148" i="34"/>
  <c r="U145" i="34"/>
  <c r="T134" i="34"/>
  <c r="U131" i="34"/>
  <c r="T120" i="34"/>
  <c r="U117" i="34"/>
  <c r="T106" i="34"/>
  <c r="U103" i="34"/>
  <c r="T92" i="34"/>
  <c r="U89" i="34"/>
  <c r="T77" i="34"/>
  <c r="T88" i="34"/>
  <c r="U106" i="34"/>
  <c r="T173" i="34"/>
  <c r="U170" i="34"/>
  <c r="S162" i="34"/>
  <c r="T159" i="34"/>
  <c r="U156" i="34"/>
  <c r="S148" i="34"/>
  <c r="T145" i="34"/>
  <c r="U142" i="34"/>
  <c r="S134" i="34"/>
  <c r="T131" i="34"/>
  <c r="U128" i="34"/>
  <c r="S120" i="34"/>
  <c r="T117" i="34"/>
  <c r="U114" i="34"/>
  <c r="S106" i="34"/>
  <c r="T103" i="34"/>
  <c r="U100" i="34"/>
  <c r="S92" i="34"/>
  <c r="T89" i="34"/>
  <c r="U86" i="34"/>
  <c r="S77" i="34"/>
  <c r="U179" i="34"/>
  <c r="U120" i="34"/>
  <c r="U77" i="34"/>
  <c r="U167" i="34"/>
  <c r="U153" i="34"/>
  <c r="U139" i="34"/>
  <c r="U125" i="34"/>
  <c r="U111" i="34"/>
  <c r="U97" i="34"/>
  <c r="T86" i="34"/>
  <c r="U83" i="34"/>
  <c r="T179" i="34"/>
  <c r="U182" i="34"/>
  <c r="T153" i="34"/>
  <c r="U150" i="34"/>
  <c r="T125" i="34"/>
  <c r="U122" i="34"/>
  <c r="T97" i="34"/>
  <c r="U94" i="34"/>
  <c r="U178" i="34"/>
  <c r="U175" i="34"/>
  <c r="S167" i="34"/>
  <c r="T164" i="34"/>
  <c r="U161" i="34"/>
  <c r="S153" i="34"/>
  <c r="T150" i="34"/>
  <c r="U147" i="34"/>
  <c r="S139" i="34"/>
  <c r="T136" i="34"/>
  <c r="U133" i="34"/>
  <c r="S125" i="34"/>
  <c r="T122" i="34"/>
  <c r="U119" i="34"/>
  <c r="S111" i="34"/>
  <c r="T108" i="34"/>
  <c r="U105" i="34"/>
  <c r="S97" i="34"/>
  <c r="T94" i="34"/>
  <c r="U91" i="34"/>
  <c r="S83" i="34"/>
  <c r="T79" i="34"/>
  <c r="U76" i="34"/>
  <c r="S182" i="34"/>
  <c r="R88" i="34"/>
  <c r="T167" i="34"/>
  <c r="U164" i="34"/>
  <c r="T139" i="34"/>
  <c r="U136" i="34"/>
  <c r="T111" i="34"/>
  <c r="U108" i="34"/>
  <c r="T83" i="34"/>
  <c r="U79" i="34"/>
  <c r="U88" i="34"/>
  <c r="T76" i="34"/>
  <c r="S180" i="34"/>
  <c r="T181" i="34"/>
  <c r="S82" i="34"/>
  <c r="T78" i="34"/>
  <c r="U75" i="34"/>
  <c r="S181" i="34"/>
  <c r="T177" i="34"/>
  <c r="T174" i="34"/>
  <c r="T160" i="34"/>
  <c r="T146" i="34"/>
  <c r="T132" i="34"/>
  <c r="T118" i="34"/>
  <c r="T104" i="34"/>
  <c r="T90" i="34"/>
  <c r="T75" i="34"/>
  <c r="R37" i="34"/>
  <c r="S37" i="34"/>
  <c r="T37" i="34"/>
  <c r="S51" i="34"/>
  <c r="T38" i="34"/>
  <c r="U38" i="34"/>
  <c r="R51" i="34"/>
  <c r="S15" i="34"/>
  <c r="U28" i="34"/>
  <c r="T8" i="34"/>
  <c r="U2" i="34"/>
  <c r="S8" i="34"/>
  <c r="R8" i="34"/>
  <c r="S65" i="34"/>
  <c r="S22" i="34"/>
  <c r="U33" i="34"/>
  <c r="T15" i="34"/>
  <c r="T22" i="34"/>
  <c r="T44" i="34"/>
  <c r="T55" i="34"/>
  <c r="S38" i="34"/>
  <c r="U19" i="34"/>
  <c r="T29" i="34"/>
  <c r="T2" i="34"/>
  <c r="T73" i="34"/>
  <c r="R9" i="34"/>
  <c r="T17" i="34"/>
  <c r="T23" i="34"/>
  <c r="U31" i="34"/>
  <c r="U52" i="34"/>
  <c r="U73" i="34"/>
  <c r="R73" i="34"/>
  <c r="T31" i="34"/>
  <c r="T9" i="34"/>
  <c r="U17" i="34"/>
  <c r="U23" i="34"/>
  <c r="S48" i="34"/>
  <c r="S6" i="34"/>
  <c r="U9" i="34"/>
  <c r="T41" i="34"/>
  <c r="T48" i="34"/>
  <c r="R62" i="34"/>
  <c r="S69" i="34"/>
  <c r="T74" i="34"/>
  <c r="T6" i="34"/>
  <c r="R33" i="34"/>
  <c r="U41" i="34"/>
  <c r="U48" i="34"/>
  <c r="S62" i="34"/>
  <c r="T69" i="34"/>
  <c r="U74" i="34"/>
  <c r="R52" i="34"/>
  <c r="U6" i="34"/>
  <c r="S19" i="34"/>
  <c r="T33" i="34"/>
  <c r="S55" i="34"/>
  <c r="T62" i="34"/>
  <c r="U69" i="34"/>
  <c r="R66" i="34"/>
  <c r="R23" i="34"/>
  <c r="U43" i="34"/>
  <c r="U55" i="34"/>
  <c r="U70" i="34"/>
  <c r="T52" i="34"/>
  <c r="U14" i="34"/>
  <c r="R44" i="34"/>
  <c r="U56" i="34"/>
  <c r="U71" i="34"/>
  <c r="U60" i="34"/>
  <c r="R22" i="34"/>
  <c r="S29" i="34"/>
  <c r="S44" i="34"/>
  <c r="T51" i="34"/>
  <c r="R65" i="34"/>
  <c r="R58" i="34"/>
  <c r="R3" i="34"/>
  <c r="R16" i="34"/>
  <c r="R30" i="34"/>
  <c r="R34" i="34"/>
  <c r="S3" i="34"/>
  <c r="S16" i="34"/>
  <c r="T20" i="34"/>
  <c r="S30" i="34"/>
  <c r="R45" i="34"/>
  <c r="R49" i="34"/>
  <c r="U66" i="34"/>
  <c r="T72" i="34"/>
  <c r="T3" i="34"/>
  <c r="S12" i="34"/>
  <c r="T16" i="34"/>
  <c r="U20" i="34"/>
  <c r="S26" i="34"/>
  <c r="T30" i="34"/>
  <c r="T34" i="34"/>
  <c r="S45" i="34"/>
  <c r="S49" i="34"/>
  <c r="R59" i="34"/>
  <c r="R63" i="34"/>
  <c r="T12" i="34"/>
  <c r="T26" i="34"/>
  <c r="U34" i="34"/>
  <c r="S41" i="34"/>
  <c r="T45" i="34"/>
  <c r="T49" i="34"/>
  <c r="S59" i="34"/>
  <c r="S63" i="34"/>
  <c r="S20" i="34"/>
  <c r="T58" i="34"/>
  <c r="T66" i="34"/>
  <c r="U12" i="34"/>
  <c r="U26" i="34"/>
  <c r="T59" i="34"/>
  <c r="T63" i="34"/>
  <c r="R5" i="34"/>
  <c r="U13" i="34"/>
  <c r="U27" i="34"/>
  <c r="R36" i="34"/>
  <c r="T46" i="34"/>
  <c r="S5" i="34"/>
  <c r="S36" i="34"/>
  <c r="U42" i="34"/>
  <c r="U46" i="34"/>
  <c r="T60" i="34"/>
  <c r="S58" i="34"/>
  <c r="S72" i="34"/>
  <c r="T5" i="34"/>
  <c r="T36" i="34"/>
  <c r="R72" i="34"/>
  <c r="S2" i="34"/>
  <c r="R15" i="34"/>
  <c r="T19" i="34"/>
  <c r="R29" i="34"/>
  <c r="U57" i="34"/>
  <c r="T65" i="34"/>
  <c r="R32" i="34"/>
  <c r="R4" i="34"/>
  <c r="S18" i="34"/>
  <c r="S47" i="34"/>
  <c r="R50" i="34"/>
  <c r="S4" i="34"/>
  <c r="R10" i="34"/>
  <c r="T18" i="34"/>
  <c r="S21" i="34"/>
  <c r="R24" i="34"/>
  <c r="T32" i="34"/>
  <c r="S35" i="34"/>
  <c r="R39" i="34"/>
  <c r="T47" i="34"/>
  <c r="S50" i="34"/>
  <c r="R53" i="34"/>
  <c r="T61" i="34"/>
  <c r="S64" i="34"/>
  <c r="R67" i="34"/>
  <c r="R18" i="34"/>
  <c r="R35" i="34"/>
  <c r="S61" i="34"/>
  <c r="R64" i="34"/>
  <c r="T4" i="34"/>
  <c r="S10" i="34"/>
  <c r="R13" i="34"/>
  <c r="T21" i="34"/>
  <c r="S24" i="34"/>
  <c r="R27" i="34"/>
  <c r="U32" i="34"/>
  <c r="T35" i="34"/>
  <c r="S39" i="34"/>
  <c r="R42" i="34"/>
  <c r="U47" i="34"/>
  <c r="T50" i="34"/>
  <c r="S53" i="34"/>
  <c r="R56" i="34"/>
  <c r="U61" i="34"/>
  <c r="T64" i="34"/>
  <c r="S67" i="34"/>
  <c r="R70" i="34"/>
  <c r="T10" i="34"/>
  <c r="S13" i="34"/>
  <c r="U21" i="34"/>
  <c r="T24" i="34"/>
  <c r="S27" i="34"/>
  <c r="T39" i="34"/>
  <c r="S42" i="34"/>
  <c r="T53" i="34"/>
  <c r="S56" i="34"/>
  <c r="T67" i="34"/>
  <c r="S70" i="34"/>
  <c r="R11" i="34"/>
  <c r="R25" i="34"/>
  <c r="R40" i="34"/>
  <c r="R54" i="34"/>
  <c r="R68" i="34"/>
  <c r="S11" i="34"/>
  <c r="R14" i="34"/>
  <c r="S25" i="34"/>
  <c r="R28" i="34"/>
  <c r="S40" i="34"/>
  <c r="R43" i="34"/>
  <c r="S54" i="34"/>
  <c r="R57" i="34"/>
  <c r="S68" i="34"/>
  <c r="R71" i="34"/>
  <c r="T11" i="34"/>
  <c r="S14" i="34"/>
  <c r="R17" i="34"/>
  <c r="T25" i="34"/>
  <c r="S28" i="34"/>
  <c r="R31" i="34"/>
  <c r="T40" i="34"/>
  <c r="S43" i="34"/>
  <c r="R46" i="34"/>
  <c r="T54" i="34"/>
  <c r="S57" i="34"/>
  <c r="R60" i="34"/>
  <c r="T68" i="34"/>
  <c r="S71" i="34"/>
  <c r="R74" i="34"/>
  <c r="R36" i="33"/>
  <c r="U116" i="33"/>
  <c r="U103" i="33"/>
  <c r="T163" i="33"/>
  <c r="U120" i="33"/>
  <c r="R15" i="33"/>
  <c r="S82" i="33"/>
  <c r="R69" i="33"/>
  <c r="R56" i="33"/>
  <c r="U43" i="33"/>
  <c r="T24" i="33"/>
  <c r="R129" i="33"/>
  <c r="U56" i="33"/>
  <c r="U19" i="33"/>
  <c r="S66" i="33"/>
  <c r="S164" i="33"/>
  <c r="R66" i="33"/>
  <c r="T151" i="33"/>
  <c r="U125" i="33"/>
  <c r="U89" i="33"/>
  <c r="R111" i="33"/>
  <c r="R98" i="33"/>
  <c r="T119" i="33"/>
  <c r="R139" i="33"/>
  <c r="U108" i="33"/>
  <c r="S98" i="33"/>
  <c r="T84" i="33"/>
  <c r="S124" i="33"/>
  <c r="T37" i="33"/>
  <c r="R14" i="33"/>
  <c r="R169" i="33"/>
  <c r="T112" i="33"/>
  <c r="T103" i="33"/>
  <c r="U57" i="33"/>
  <c r="U46" i="33"/>
  <c r="T121" i="33"/>
  <c r="R112" i="33"/>
  <c r="S103" i="33"/>
  <c r="S156" i="33"/>
  <c r="U78" i="33"/>
  <c r="U61" i="33"/>
  <c r="T167" i="33"/>
  <c r="T93" i="33"/>
  <c r="R78" i="33"/>
  <c r="S68" i="33"/>
  <c r="T61" i="33"/>
  <c r="S166" i="33"/>
  <c r="T126" i="33"/>
  <c r="R101" i="33"/>
  <c r="T92" i="33"/>
  <c r="U60" i="33"/>
  <c r="U52" i="33"/>
  <c r="S155" i="33"/>
  <c r="R136" i="33"/>
  <c r="S126" i="33"/>
  <c r="U83" i="33"/>
  <c r="U66" i="33"/>
  <c r="T60" i="33"/>
  <c r="S52" i="33"/>
  <c r="S42" i="33"/>
  <c r="U33" i="33"/>
  <c r="U13" i="33"/>
  <c r="R155" i="33"/>
  <c r="S91" i="33"/>
  <c r="U75" i="33"/>
  <c r="R42" i="33"/>
  <c r="R33" i="33"/>
  <c r="R13" i="33"/>
  <c r="T3" i="33"/>
  <c r="R143" i="33"/>
  <c r="R134" i="33"/>
  <c r="T116" i="33"/>
  <c r="R41" i="33"/>
  <c r="S12" i="33"/>
  <c r="U153" i="33"/>
  <c r="T153" i="33"/>
  <c r="T142" i="33"/>
  <c r="R89" i="33"/>
  <c r="U80" i="33"/>
  <c r="U64" i="33"/>
  <c r="R57" i="33"/>
  <c r="S19" i="33"/>
  <c r="T170" i="33"/>
  <c r="S142" i="33"/>
  <c r="T114" i="33"/>
  <c r="T97" i="33"/>
  <c r="S80" i="33"/>
  <c r="R64" i="33"/>
  <c r="T47" i="33"/>
  <c r="T88" i="33"/>
  <c r="R80" i="33"/>
  <c r="T70" i="33"/>
  <c r="U28" i="33"/>
  <c r="U159" i="33"/>
  <c r="U130" i="33"/>
  <c r="T28" i="33"/>
  <c r="U164" i="33"/>
  <c r="S159" i="33"/>
  <c r="S152" i="33"/>
  <c r="T137" i="33"/>
  <c r="T130" i="33"/>
  <c r="T109" i="33"/>
  <c r="U97" i="33"/>
  <c r="U69" i="33"/>
  <c r="U41" i="33"/>
  <c r="S28" i="33"/>
  <c r="T19" i="33"/>
  <c r="T13" i="33"/>
  <c r="S108" i="33"/>
  <c r="T89" i="33"/>
  <c r="S75" i="33"/>
  <c r="T18" i="33"/>
  <c r="T156" i="33"/>
  <c r="U141" i="33"/>
  <c r="S128" i="33"/>
  <c r="U112" i="33"/>
  <c r="R108" i="33"/>
  <c r="R75" i="33"/>
  <c r="S61" i="33"/>
  <c r="T39" i="33"/>
  <c r="T32" i="33"/>
  <c r="R168" i="33"/>
  <c r="U162" i="33"/>
  <c r="S141" i="33"/>
  <c r="U134" i="33"/>
  <c r="U94" i="33"/>
  <c r="T162" i="33"/>
  <c r="U148" i="33"/>
  <c r="R141" i="33"/>
  <c r="T134" i="33"/>
  <c r="T107" i="33"/>
  <c r="S94" i="33"/>
  <c r="T74" i="33"/>
  <c r="U38" i="33"/>
  <c r="R31" i="33"/>
  <c r="T16" i="33"/>
  <c r="U10" i="33"/>
  <c r="U167" i="33"/>
  <c r="R162" i="33"/>
  <c r="T148" i="33"/>
  <c r="R10" i="33"/>
  <c r="U106" i="33"/>
  <c r="S4" i="33"/>
  <c r="R167" i="33"/>
  <c r="T161" i="33"/>
  <c r="U139" i="33"/>
  <c r="S133" i="33"/>
  <c r="R126" i="33"/>
  <c r="U111" i="33"/>
  <c r="T106" i="33"/>
  <c r="U98" i="33"/>
  <c r="S72" i="33"/>
  <c r="R59" i="33"/>
  <c r="U42" i="33"/>
  <c r="U29" i="33"/>
  <c r="T21" i="33"/>
  <c r="T9" i="33"/>
  <c r="R4" i="33"/>
  <c r="S161" i="33"/>
  <c r="T139" i="33"/>
  <c r="T111" i="33"/>
  <c r="R106" i="33"/>
  <c r="U92" i="33"/>
  <c r="S86" i="33"/>
  <c r="T51" i="33"/>
  <c r="U36" i="33"/>
  <c r="R29" i="33"/>
  <c r="S21" i="33"/>
  <c r="T14" i="33"/>
  <c r="R171" i="33"/>
  <c r="T144" i="33"/>
  <c r="R140" i="33"/>
  <c r="T135" i="33"/>
  <c r="R122" i="33"/>
  <c r="S117" i="33"/>
  <c r="R99" i="33"/>
  <c r="U85" i="33"/>
  <c r="T81" i="33"/>
  <c r="U71" i="33"/>
  <c r="T67" i="33"/>
  <c r="S49" i="33"/>
  <c r="S44" i="33"/>
  <c r="S40" i="33"/>
  <c r="T35" i="33"/>
  <c r="T30" i="33"/>
  <c r="R17" i="33"/>
  <c r="R157" i="33"/>
  <c r="R117" i="33"/>
  <c r="R85" i="33"/>
  <c r="R71" i="33"/>
  <c r="T53" i="33"/>
  <c r="S35" i="33"/>
  <c r="S30" i="33"/>
  <c r="S26" i="33"/>
  <c r="S170" i="33"/>
  <c r="R153" i="33"/>
  <c r="R148" i="33"/>
  <c r="R94" i="33"/>
  <c r="U84" i="33"/>
  <c r="U70" i="33"/>
  <c r="U47" i="33"/>
  <c r="R43" i="33"/>
  <c r="T25" i="33"/>
  <c r="R21" i="33"/>
  <c r="S16" i="33"/>
  <c r="U169" i="33"/>
  <c r="T147" i="33"/>
  <c r="T125" i="33"/>
  <c r="T120" i="33"/>
  <c r="U102" i="33"/>
  <c r="S84" i="33"/>
  <c r="S70" i="33"/>
  <c r="T56" i="33"/>
  <c r="R52" i="33"/>
  <c r="S47" i="33"/>
  <c r="S38" i="33"/>
  <c r="T33" i="33"/>
  <c r="U24" i="33"/>
  <c r="U15" i="33"/>
  <c r="S169" i="33"/>
  <c r="T165" i="33"/>
  <c r="U155" i="33"/>
  <c r="S147" i="33"/>
  <c r="S138" i="33"/>
  <c r="T133" i="33"/>
  <c r="T128" i="33"/>
  <c r="R125" i="33"/>
  <c r="R120" i="33"/>
  <c r="R115" i="33"/>
  <c r="T102" i="33"/>
  <c r="U88" i="33"/>
  <c r="T79" i="33"/>
  <c r="U74" i="33"/>
  <c r="T65" i="33"/>
  <c r="R38" i="33"/>
  <c r="S24" i="33"/>
  <c r="T15" i="33"/>
  <c r="T11" i="33"/>
  <c r="U168" i="33"/>
  <c r="U150" i="33"/>
  <c r="U145" i="33"/>
  <c r="U127" i="33"/>
  <c r="S119" i="33"/>
  <c r="S114" i="33"/>
  <c r="R97" i="33"/>
  <c r="R92" i="33"/>
  <c r="R87" i="33"/>
  <c r="T83" i="33"/>
  <c r="T78" i="33"/>
  <c r="R73" i="33"/>
  <c r="T69" i="33"/>
  <c r="T64" i="33"/>
  <c r="U55" i="33"/>
  <c r="U50" i="33"/>
  <c r="T46" i="33"/>
  <c r="U32" i="33"/>
  <c r="T23" i="33"/>
  <c r="U14" i="33"/>
  <c r="S10" i="33"/>
  <c r="T168" i="33"/>
  <c r="R164" i="33"/>
  <c r="R159" i="33"/>
  <c r="U154" i="33"/>
  <c r="S150" i="33"/>
  <c r="S145" i="33"/>
  <c r="U136" i="33"/>
  <c r="U131" i="33"/>
  <c r="S127" i="33"/>
  <c r="T123" i="33"/>
  <c r="S110" i="33"/>
  <c r="T105" i="33"/>
  <c r="T100" i="33"/>
  <c r="R83" i="33"/>
  <c r="T55" i="33"/>
  <c r="T50" i="33"/>
  <c r="U3" i="33"/>
  <c r="T154" i="33"/>
  <c r="R150" i="33"/>
  <c r="R145" i="33"/>
  <c r="U140" i="33"/>
  <c r="S136" i="33"/>
  <c r="T131" i="33"/>
  <c r="R127" i="33"/>
  <c r="U113" i="33"/>
  <c r="S105" i="33"/>
  <c r="S100" i="33"/>
  <c r="S96" i="33"/>
  <c r="T91" i="33"/>
  <c r="T86" i="33"/>
  <c r="T72" i="33"/>
  <c r="R55" i="33"/>
  <c r="R50" i="33"/>
  <c r="R45" i="33"/>
  <c r="T41" i="33"/>
  <c r="T36" i="33"/>
  <c r="U27" i="33"/>
  <c r="U22" i="33"/>
  <c r="U18" i="33"/>
  <c r="U158" i="33"/>
  <c r="S154" i="33"/>
  <c r="T140" i="33"/>
  <c r="S131" i="33"/>
  <c r="U122" i="33"/>
  <c r="U117" i="33"/>
  <c r="S113" i="33"/>
  <c r="T77" i="33"/>
  <c r="T63" i="33"/>
  <c r="T58" i="33"/>
  <c r="T27" i="33"/>
  <c r="T22" i="33"/>
  <c r="T158" i="33"/>
  <c r="T149" i="33"/>
  <c r="U144" i="33"/>
  <c r="S122" i="33"/>
  <c r="R113" i="33"/>
  <c r="U99" i="33"/>
  <c r="T95" i="33"/>
  <c r="S77" i="33"/>
  <c r="S63" i="33"/>
  <c r="S58" i="33"/>
  <c r="S54" i="33"/>
  <c r="T49" i="33"/>
  <c r="T44" i="33"/>
  <c r="R27" i="33"/>
  <c r="R22" i="33"/>
  <c r="S165" i="33"/>
  <c r="S151" i="33"/>
  <c r="S137" i="33"/>
  <c r="S123" i="33"/>
  <c r="S109" i="33"/>
  <c r="S95" i="33"/>
  <c r="S81" i="33"/>
  <c r="S67" i="33"/>
  <c r="S53" i="33"/>
  <c r="S39" i="33"/>
  <c r="S25" i="33"/>
  <c r="S11" i="33"/>
  <c r="U4" i="33"/>
  <c r="U170" i="33"/>
  <c r="R165" i="33"/>
  <c r="U156" i="33"/>
  <c r="R151" i="33"/>
  <c r="U142" i="33"/>
  <c r="R137" i="33"/>
  <c r="U128" i="33"/>
  <c r="R123" i="33"/>
  <c r="U114" i="33"/>
  <c r="R109" i="33"/>
  <c r="U100" i="33"/>
  <c r="R95" i="33"/>
  <c r="U86" i="33"/>
  <c r="R81" i="33"/>
  <c r="U72" i="33"/>
  <c r="R67" i="33"/>
  <c r="U58" i="33"/>
  <c r="R53" i="33"/>
  <c r="U44" i="33"/>
  <c r="R39" i="33"/>
  <c r="U30" i="33"/>
  <c r="R25" i="33"/>
  <c r="U16" i="33"/>
  <c r="R11" i="33"/>
  <c r="U161" i="33"/>
  <c r="U147" i="33"/>
  <c r="U133" i="33"/>
  <c r="U119" i="33"/>
  <c r="U105" i="33"/>
  <c r="U91" i="33"/>
  <c r="U77" i="33"/>
  <c r="U63" i="33"/>
  <c r="U49" i="33"/>
  <c r="U35" i="33"/>
  <c r="S3" i="33"/>
  <c r="U166" i="33"/>
  <c r="S158" i="33"/>
  <c r="U152" i="33"/>
  <c r="S144" i="33"/>
  <c r="U138" i="33"/>
  <c r="S130" i="33"/>
  <c r="U124" i="33"/>
  <c r="S116" i="33"/>
  <c r="U110" i="33"/>
  <c r="S102" i="33"/>
  <c r="T99" i="33"/>
  <c r="U96" i="33"/>
  <c r="S88" i="33"/>
  <c r="T85" i="33"/>
  <c r="U82" i="33"/>
  <c r="S74" i="33"/>
  <c r="T71" i="33"/>
  <c r="U68" i="33"/>
  <c r="S60" i="33"/>
  <c r="T57" i="33"/>
  <c r="U54" i="33"/>
  <c r="S46" i="33"/>
  <c r="T43" i="33"/>
  <c r="U40" i="33"/>
  <c r="S32" i="33"/>
  <c r="T29" i="33"/>
  <c r="U26" i="33"/>
  <c r="S18" i="33"/>
  <c r="U12" i="33"/>
  <c r="T166" i="33"/>
  <c r="U163" i="33"/>
  <c r="T152" i="33"/>
  <c r="U149" i="33"/>
  <c r="T138" i="33"/>
  <c r="U135" i="33"/>
  <c r="T124" i="33"/>
  <c r="U121" i="33"/>
  <c r="T110" i="33"/>
  <c r="U107" i="33"/>
  <c r="T96" i="33"/>
  <c r="U93" i="33"/>
  <c r="T82" i="33"/>
  <c r="U79" i="33"/>
  <c r="T68" i="33"/>
  <c r="U65" i="33"/>
  <c r="T54" i="33"/>
  <c r="U51" i="33"/>
  <c r="T40" i="33"/>
  <c r="U37" i="33"/>
  <c r="T26" i="33"/>
  <c r="U23" i="33"/>
  <c r="T12" i="33"/>
  <c r="U9" i="33"/>
  <c r="U160" i="33"/>
  <c r="U146" i="33"/>
  <c r="U132" i="33"/>
  <c r="U118" i="33"/>
  <c r="U104" i="33"/>
  <c r="U90" i="33"/>
  <c r="U76" i="33"/>
  <c r="U62" i="33"/>
  <c r="U48" i="33"/>
  <c r="U34" i="33"/>
  <c r="U20" i="33"/>
  <c r="U171" i="33"/>
  <c r="S163" i="33"/>
  <c r="T160" i="33"/>
  <c r="U157" i="33"/>
  <c r="S149" i="33"/>
  <c r="T146" i="33"/>
  <c r="U143" i="33"/>
  <c r="S135" i="33"/>
  <c r="T132" i="33"/>
  <c r="U129" i="33"/>
  <c r="S121" i="33"/>
  <c r="T118" i="33"/>
  <c r="U115" i="33"/>
  <c r="S107" i="33"/>
  <c r="T104" i="33"/>
  <c r="U101" i="33"/>
  <c r="S93" i="33"/>
  <c r="T90" i="33"/>
  <c r="U87" i="33"/>
  <c r="S79" i="33"/>
  <c r="T76" i="33"/>
  <c r="U73" i="33"/>
  <c r="S65" i="33"/>
  <c r="T62" i="33"/>
  <c r="U59" i="33"/>
  <c r="S51" i="33"/>
  <c r="T48" i="33"/>
  <c r="U45" i="33"/>
  <c r="S37" i="33"/>
  <c r="T34" i="33"/>
  <c r="U31" i="33"/>
  <c r="S23" i="33"/>
  <c r="T20" i="33"/>
  <c r="U17" i="33"/>
  <c r="S9" i="33"/>
  <c r="T171" i="33"/>
  <c r="S160" i="33"/>
  <c r="T157" i="33"/>
  <c r="S146" i="33"/>
  <c r="T143" i="33"/>
  <c r="S132" i="33"/>
  <c r="T129" i="33"/>
  <c r="S118" i="33"/>
  <c r="T115" i="33"/>
  <c r="S104" i="33"/>
  <c r="T101" i="33"/>
  <c r="S90" i="33"/>
  <c r="T87" i="33"/>
  <c r="S76" i="33"/>
  <c r="T73" i="33"/>
  <c r="S62" i="33"/>
  <c r="T59" i="33"/>
  <c r="S48" i="33"/>
  <c r="T45" i="33"/>
  <c r="S34" i="33"/>
  <c r="T31" i="33"/>
  <c r="S20" i="33"/>
  <c r="T17" i="33"/>
  <c r="T5" i="33"/>
  <c r="S5" i="33"/>
  <c r="R5" i="33"/>
  <c r="U6" i="33"/>
  <c r="T6" i="33"/>
  <c r="S6" i="33"/>
  <c r="S127" i="32"/>
  <c r="R127" i="32"/>
  <c r="T127" i="32"/>
  <c r="R2" i="33"/>
  <c r="R8" i="33"/>
  <c r="S2" i="33"/>
  <c r="U8" i="33"/>
  <c r="T2" i="33"/>
  <c r="S7" i="33"/>
  <c r="T7" i="33"/>
  <c r="U7" i="33"/>
  <c r="S8" i="33"/>
  <c r="S144" i="32"/>
  <c r="R144" i="32"/>
  <c r="T144" i="32"/>
  <c r="R113" i="32"/>
  <c r="S113" i="32"/>
  <c r="T113" i="32"/>
  <c r="R99" i="32"/>
  <c r="S99" i="32"/>
  <c r="T99" i="32"/>
  <c r="R90" i="32"/>
  <c r="S90" i="32"/>
  <c r="T90" i="32"/>
  <c r="R37" i="32"/>
  <c r="S37" i="32"/>
  <c r="T37" i="32"/>
  <c r="T64" i="32"/>
  <c r="T53" i="32"/>
  <c r="U64" i="32"/>
  <c r="R136" i="32"/>
  <c r="R137" i="32"/>
  <c r="S137" i="32"/>
  <c r="U18" i="32"/>
  <c r="U137" i="32"/>
  <c r="U7" i="32"/>
  <c r="T51" i="32"/>
  <c r="T63" i="32"/>
  <c r="U160" i="32"/>
  <c r="T21" i="32"/>
  <c r="S67" i="32"/>
  <c r="S34" i="32"/>
  <c r="U163" i="32"/>
  <c r="U34" i="32"/>
  <c r="U141" i="32"/>
  <c r="S155" i="32"/>
  <c r="S82" i="32"/>
  <c r="S94" i="32"/>
  <c r="S25" i="32"/>
  <c r="U82" i="32"/>
  <c r="S136" i="32"/>
  <c r="S156" i="32"/>
  <c r="T8" i="32"/>
  <c r="S141" i="32"/>
  <c r="T81" i="32"/>
  <c r="T141" i="32"/>
  <c r="U4" i="32"/>
  <c r="U25" i="32"/>
  <c r="R110" i="32"/>
  <c r="T136" i="32"/>
  <c r="U156" i="32"/>
  <c r="R166" i="32"/>
  <c r="U43" i="32"/>
  <c r="T163" i="32"/>
  <c r="U89" i="32"/>
  <c r="S18" i="32"/>
  <c r="S64" i="32"/>
  <c r="S22" i="32"/>
  <c r="U47" i="32"/>
  <c r="R97" i="32"/>
  <c r="S107" i="32"/>
  <c r="T126" i="32"/>
  <c r="U32" i="32"/>
  <c r="S38" i="32"/>
  <c r="U71" i="32"/>
  <c r="S81" i="32"/>
  <c r="S89" i="32"/>
  <c r="S97" i="32"/>
  <c r="T107" i="32"/>
  <c r="R155" i="32"/>
  <c r="R107" i="32"/>
  <c r="R49" i="32"/>
  <c r="U57" i="32"/>
  <c r="S66" i="32"/>
  <c r="U97" i="32"/>
  <c r="T155" i="32"/>
  <c r="S8" i="32"/>
  <c r="R25" i="32"/>
  <c r="R34" i="32"/>
  <c r="T49" i="32"/>
  <c r="R82" i="32"/>
  <c r="T47" i="32"/>
  <c r="T18" i="32"/>
  <c r="T67" i="32"/>
  <c r="S93" i="32"/>
  <c r="R122" i="32"/>
  <c r="U131" i="32"/>
  <c r="T156" i="32"/>
  <c r="T93" i="32"/>
  <c r="S122" i="32"/>
  <c r="R68" i="32"/>
  <c r="U93" i="32"/>
  <c r="R112" i="32"/>
  <c r="T122" i="32"/>
  <c r="T36" i="32"/>
  <c r="R126" i="32"/>
  <c r="T3" i="32"/>
  <c r="S11" i="32"/>
  <c r="R35" i="32"/>
  <c r="S52" i="32"/>
  <c r="S68" i="32"/>
  <c r="S78" i="32"/>
  <c r="U112" i="32"/>
  <c r="R152" i="32"/>
  <c r="T167" i="32"/>
  <c r="R116" i="32"/>
  <c r="T11" i="32"/>
  <c r="S35" i="32"/>
  <c r="T68" i="32"/>
  <c r="T78" i="32"/>
  <c r="T152" i="32"/>
  <c r="T4" i="32"/>
  <c r="U11" i="32"/>
  <c r="S21" i="32"/>
  <c r="U35" i="32"/>
  <c r="T46" i="32"/>
  <c r="S53" i="32"/>
  <c r="U78" i="32"/>
  <c r="U152" i="32"/>
  <c r="T75" i="32"/>
  <c r="T79" i="32"/>
  <c r="S95" i="32"/>
  <c r="U101" i="32"/>
  <c r="S111" i="32"/>
  <c r="R9" i="32"/>
  <c r="R14" i="32"/>
  <c r="S20" i="32"/>
  <c r="S39" i="32"/>
  <c r="S50" i="32"/>
  <c r="R54" i="32"/>
  <c r="U75" i="32"/>
  <c r="T111" i="32"/>
  <c r="T123" i="32"/>
  <c r="S134" i="32"/>
  <c r="S138" i="32"/>
  <c r="U149" i="32"/>
  <c r="S168" i="32"/>
  <c r="R6" i="32"/>
  <c r="S9" i="32"/>
  <c r="U14" i="32"/>
  <c r="T20" i="32"/>
  <c r="R24" i="32"/>
  <c r="U29" i="32"/>
  <c r="T39" i="32"/>
  <c r="T50" i="32"/>
  <c r="S54" i="32"/>
  <c r="S61" i="32"/>
  <c r="S65" i="32"/>
  <c r="R80" i="32"/>
  <c r="R85" i="32"/>
  <c r="S92" i="32"/>
  <c r="R96" i="32"/>
  <c r="U102" i="32"/>
  <c r="R108" i="32"/>
  <c r="T119" i="32"/>
  <c r="U123" i="32"/>
  <c r="T134" i="32"/>
  <c r="T138" i="32"/>
  <c r="R154" i="32"/>
  <c r="R159" i="32"/>
  <c r="R165" i="32"/>
  <c r="S6" i="32"/>
  <c r="U20" i="32"/>
  <c r="S24" i="32"/>
  <c r="U50" i="32"/>
  <c r="T54" i="32"/>
  <c r="T61" i="32"/>
  <c r="T65" i="32"/>
  <c r="S80" i="32"/>
  <c r="U85" i="32"/>
  <c r="T92" i="32"/>
  <c r="S96" i="32"/>
  <c r="S108" i="32"/>
  <c r="U134" i="32"/>
  <c r="S154" i="32"/>
  <c r="T159" i="32"/>
  <c r="S165" i="32"/>
  <c r="R169" i="32"/>
  <c r="R23" i="32"/>
  <c r="R28" i="32"/>
  <c r="S75" i="32"/>
  <c r="S79" i="32"/>
  <c r="R95" i="32"/>
  <c r="R101" i="32"/>
  <c r="R111" i="32"/>
  <c r="U117" i="32"/>
  <c r="R123" i="32"/>
  <c r="U28" i="32"/>
  <c r="R39" i="32"/>
  <c r="U44" i="32"/>
  <c r="T60" i="32"/>
  <c r="R168" i="32"/>
  <c r="R92" i="32"/>
  <c r="T6" i="32"/>
  <c r="R10" i="32"/>
  <c r="U15" i="32"/>
  <c r="T24" i="32"/>
  <c r="R40" i="32"/>
  <c r="U61" i="32"/>
  <c r="R77" i="32"/>
  <c r="T96" i="32"/>
  <c r="T108" i="32"/>
  <c r="S112" i="32"/>
  <c r="S120" i="32"/>
  <c r="S124" i="32"/>
  <c r="R139" i="32"/>
  <c r="R145" i="32"/>
  <c r="R151" i="32"/>
  <c r="U159" i="32"/>
  <c r="T165" i="32"/>
  <c r="S169" i="32"/>
  <c r="S10" i="32"/>
  <c r="R21" i="32"/>
  <c r="T31" i="32"/>
  <c r="S40" i="32"/>
  <c r="S47" i="32"/>
  <c r="S51" i="32"/>
  <c r="R66" i="32"/>
  <c r="R71" i="32"/>
  <c r="S77" i="32"/>
  <c r="R81" i="32"/>
  <c r="U86" i="32"/>
  <c r="T104" i="32"/>
  <c r="T120" i="32"/>
  <c r="T124" i="32"/>
  <c r="S139" i="32"/>
  <c r="T145" i="32"/>
  <c r="S151" i="32"/>
  <c r="T169" i="32"/>
  <c r="T10" i="32"/>
  <c r="T40" i="32"/>
  <c r="T77" i="32"/>
  <c r="U120" i="32"/>
  <c r="U145" i="32"/>
  <c r="T151" i="32"/>
  <c r="S149" i="32"/>
  <c r="T149" i="32"/>
  <c r="R7" i="32"/>
  <c r="T17" i="32"/>
  <c r="S32" i="32"/>
  <c r="R63" i="32"/>
  <c r="S105" i="32"/>
  <c r="S109" i="32"/>
  <c r="R125" i="32"/>
  <c r="R130" i="32"/>
  <c r="R140" i="32"/>
  <c r="S166" i="32"/>
  <c r="T153" i="32"/>
  <c r="S7" i="32"/>
  <c r="T32" i="32"/>
  <c r="S36" i="32"/>
  <c r="R52" i="32"/>
  <c r="R57" i="32"/>
  <c r="S63" i="32"/>
  <c r="R67" i="32"/>
  <c r="U72" i="32"/>
  <c r="T88" i="32"/>
  <c r="T105" i="32"/>
  <c r="T109" i="32"/>
  <c r="S125" i="32"/>
  <c r="U130" i="32"/>
  <c r="S140" i="32"/>
  <c r="U146" i="32"/>
  <c r="T166" i="32"/>
  <c r="S153" i="32"/>
  <c r="U105" i="32"/>
  <c r="T140" i="32"/>
  <c r="T162" i="32"/>
  <c r="T133" i="32"/>
  <c r="S23" i="32"/>
  <c r="S4" i="32"/>
  <c r="T22" i="32"/>
  <c r="R38" i="32"/>
  <c r="R43" i="32"/>
  <c r="S49" i="32"/>
  <c r="R53" i="32"/>
  <c r="U58" i="32"/>
  <c r="T74" i="32"/>
  <c r="T89" i="32"/>
  <c r="T94" i="32"/>
  <c r="S110" i="32"/>
  <c r="U116" i="32"/>
  <c r="S126" i="32"/>
  <c r="T148" i="32"/>
  <c r="S163" i="32"/>
  <c r="S167" i="32"/>
  <c r="S27" i="32"/>
  <c r="R30" i="32"/>
  <c r="R45" i="32"/>
  <c r="S70" i="32"/>
  <c r="R73" i="32"/>
  <c r="S84" i="32"/>
  <c r="R87" i="32"/>
  <c r="S2" i="32"/>
  <c r="R5" i="32"/>
  <c r="T13" i="32"/>
  <c r="S16" i="32"/>
  <c r="R19" i="32"/>
  <c r="T27" i="32"/>
  <c r="S30" i="32"/>
  <c r="R33" i="32"/>
  <c r="T42" i="32"/>
  <c r="S45" i="32"/>
  <c r="R48" i="32"/>
  <c r="T56" i="32"/>
  <c r="S59" i="32"/>
  <c r="R62" i="32"/>
  <c r="T70" i="32"/>
  <c r="S73" i="32"/>
  <c r="R76" i="32"/>
  <c r="T84" i="32"/>
  <c r="S87" i="32"/>
  <c r="R91" i="32"/>
  <c r="T100" i="32"/>
  <c r="S103" i="32"/>
  <c r="R106" i="32"/>
  <c r="T115" i="32"/>
  <c r="S118" i="32"/>
  <c r="R121" i="32"/>
  <c r="T129" i="32"/>
  <c r="S132" i="32"/>
  <c r="R135" i="32"/>
  <c r="T143" i="32"/>
  <c r="S147" i="32"/>
  <c r="R150" i="32"/>
  <c r="T158" i="32"/>
  <c r="S161" i="32"/>
  <c r="R164" i="32"/>
  <c r="R13" i="32"/>
  <c r="R56" i="32"/>
  <c r="R70" i="32"/>
  <c r="R115" i="32"/>
  <c r="S13" i="32"/>
  <c r="R16" i="32"/>
  <c r="S42" i="32"/>
  <c r="S56" i="32"/>
  <c r="R59" i="32"/>
  <c r="S100" i="32"/>
  <c r="R103" i="32"/>
  <c r="S115" i="32"/>
  <c r="R118" i="32"/>
  <c r="S129" i="32"/>
  <c r="R132" i="32"/>
  <c r="S143" i="32"/>
  <c r="R147" i="32"/>
  <c r="S158" i="32"/>
  <c r="R161" i="32"/>
  <c r="T2" i="32"/>
  <c r="S5" i="32"/>
  <c r="R8" i="32"/>
  <c r="T16" i="32"/>
  <c r="S19" i="32"/>
  <c r="R22" i="32"/>
  <c r="U27" i="32"/>
  <c r="T30" i="32"/>
  <c r="S33" i="32"/>
  <c r="R36" i="32"/>
  <c r="U42" i="32"/>
  <c r="T45" i="32"/>
  <c r="S48" i="32"/>
  <c r="R51" i="32"/>
  <c r="T59" i="32"/>
  <c r="S62" i="32"/>
  <c r="R65" i="32"/>
  <c r="T73" i="32"/>
  <c r="S76" i="32"/>
  <c r="R79" i="32"/>
  <c r="U84" i="32"/>
  <c r="T87" i="32"/>
  <c r="S91" i="32"/>
  <c r="R94" i="32"/>
  <c r="U100" i="32"/>
  <c r="T103" i="32"/>
  <c r="S106" i="32"/>
  <c r="R109" i="32"/>
  <c r="T118" i="32"/>
  <c r="S121" i="32"/>
  <c r="R124" i="32"/>
  <c r="U129" i="32"/>
  <c r="T132" i="32"/>
  <c r="S135" i="32"/>
  <c r="R138" i="32"/>
  <c r="U143" i="32"/>
  <c r="T147" i="32"/>
  <c r="S150" i="32"/>
  <c r="R153" i="32"/>
  <c r="U158" i="32"/>
  <c r="T161" i="32"/>
  <c r="S164" i="32"/>
  <c r="R167" i="32"/>
  <c r="R2" i="32"/>
  <c r="T5" i="32"/>
  <c r="T19" i="32"/>
  <c r="T33" i="32"/>
  <c r="T48" i="32"/>
  <c r="T62" i="32"/>
  <c r="T76" i="32"/>
  <c r="T91" i="32"/>
  <c r="T106" i="32"/>
  <c r="T121" i="32"/>
  <c r="T135" i="32"/>
  <c r="T150" i="32"/>
  <c r="T164" i="32"/>
  <c r="R3" i="32"/>
  <c r="S14" i="32"/>
  <c r="R17" i="32"/>
  <c r="S28" i="32"/>
  <c r="R31" i="32"/>
  <c r="S43" i="32"/>
  <c r="R46" i="32"/>
  <c r="S57" i="32"/>
  <c r="R60" i="32"/>
  <c r="S71" i="32"/>
  <c r="R74" i="32"/>
  <c r="S85" i="32"/>
  <c r="R88" i="32"/>
  <c r="S101" i="32"/>
  <c r="R104" i="32"/>
  <c r="S116" i="32"/>
  <c r="R119" i="32"/>
  <c r="S130" i="32"/>
  <c r="R133" i="32"/>
  <c r="R148" i="32"/>
  <c r="R162" i="32"/>
  <c r="S3" i="32"/>
  <c r="S17" i="32"/>
  <c r="S31" i="32"/>
  <c r="S46" i="32"/>
  <c r="S60" i="32"/>
  <c r="S74" i="32"/>
  <c r="S88" i="32"/>
  <c r="S104" i="32"/>
  <c r="S119" i="32"/>
  <c r="S133" i="32"/>
  <c r="S148" i="32"/>
  <c r="S162" i="32"/>
  <c r="R12" i="32"/>
  <c r="R26" i="32"/>
  <c r="R41" i="32"/>
  <c r="R55" i="32"/>
  <c r="R69" i="32"/>
  <c r="R83" i="32"/>
  <c r="R98" i="32"/>
  <c r="R114" i="32"/>
  <c r="R128" i="32"/>
  <c r="R142" i="32"/>
  <c r="R157" i="32"/>
  <c r="T9" i="32"/>
  <c r="S12" i="32"/>
  <c r="R15" i="32"/>
  <c r="T23" i="32"/>
  <c r="S26" i="32"/>
  <c r="R29" i="32"/>
  <c r="T38" i="32"/>
  <c r="S41" i="32"/>
  <c r="R44" i="32"/>
  <c r="T52" i="32"/>
  <c r="S55" i="32"/>
  <c r="R58" i="32"/>
  <c r="T66" i="32"/>
  <c r="S69" i="32"/>
  <c r="R72" i="32"/>
  <c r="T80" i="32"/>
  <c r="S83" i="32"/>
  <c r="R86" i="32"/>
  <c r="T95" i="32"/>
  <c r="S98" i="32"/>
  <c r="R102" i="32"/>
  <c r="T110" i="32"/>
  <c r="S114" i="32"/>
  <c r="R117" i="32"/>
  <c r="T125" i="32"/>
  <c r="S128" i="32"/>
  <c r="R131" i="32"/>
  <c r="T139" i="32"/>
  <c r="S142" i="32"/>
  <c r="R146" i="32"/>
  <c r="T154" i="32"/>
  <c r="S157" i="32"/>
  <c r="R160" i="32"/>
  <c r="T168" i="32"/>
  <c r="T12" i="32"/>
  <c r="S15" i="32"/>
  <c r="T26" i="32"/>
  <c r="S29" i="32"/>
  <c r="T41" i="32"/>
  <c r="S44" i="32"/>
  <c r="T55" i="32"/>
  <c r="S58" i="32"/>
  <c r="T69" i="32"/>
  <c r="S72" i="32"/>
  <c r="T83" i="32"/>
  <c r="S86" i="32"/>
  <c r="T98" i="32"/>
  <c r="S102" i="32"/>
  <c r="T114" i="32"/>
  <c r="S117" i="32"/>
  <c r="T128" i="32"/>
  <c r="S131" i="32"/>
  <c r="T142" i="32"/>
  <c r="S146" i="32"/>
  <c r="T157" i="32"/>
  <c r="S160" i="32"/>
  <c r="R155" i="21"/>
  <c r="T109" i="28"/>
  <c r="R5" i="28"/>
  <c r="R97" i="28"/>
  <c r="U43" i="28"/>
  <c r="U44" i="25"/>
  <c r="U37" i="25"/>
  <c r="T30" i="28"/>
  <c r="U141" i="28"/>
  <c r="T157" i="28"/>
  <c r="T102" i="28"/>
  <c r="T100" i="28"/>
  <c r="T33" i="28"/>
  <c r="T32" i="28"/>
  <c r="U72" i="28"/>
  <c r="U69" i="28"/>
  <c r="U140" i="28"/>
  <c r="U58" i="28"/>
  <c r="U55" i="28"/>
  <c r="T159" i="28"/>
  <c r="U138" i="28"/>
  <c r="U137" i="28"/>
  <c r="U93" i="28"/>
  <c r="T66" i="28"/>
  <c r="U65" i="28"/>
  <c r="U165" i="28"/>
  <c r="U51" i="28"/>
  <c r="U151" i="28"/>
  <c r="U41" i="28"/>
  <c r="U166" i="28"/>
  <c r="S63" i="28"/>
  <c r="U145" i="28"/>
  <c r="U37" i="28"/>
  <c r="T94" i="28"/>
  <c r="S30" i="28"/>
  <c r="U144" i="28"/>
  <c r="U9" i="28"/>
  <c r="T147" i="28"/>
  <c r="T88" i="28"/>
  <c r="T18" i="28"/>
  <c r="T145" i="28"/>
  <c r="T86" i="28"/>
  <c r="T16" i="28"/>
  <c r="T143" i="28"/>
  <c r="T75" i="28"/>
  <c r="T6" i="28"/>
  <c r="R100" i="28"/>
  <c r="T141" i="28"/>
  <c r="T74" i="28"/>
  <c r="T5" i="28"/>
  <c r="R58" i="28"/>
  <c r="T140" i="28"/>
  <c r="T72" i="28"/>
  <c r="U105" i="28"/>
  <c r="R27" i="28"/>
  <c r="T126" i="28"/>
  <c r="U159" i="28"/>
  <c r="U97" i="28"/>
  <c r="U30" i="28"/>
  <c r="S72" i="28"/>
  <c r="T113" i="28"/>
  <c r="T60" i="28"/>
  <c r="U158" i="28"/>
  <c r="T112" i="28"/>
  <c r="T58" i="28"/>
  <c r="U155" i="28"/>
  <c r="U86" i="28"/>
  <c r="U23" i="28"/>
  <c r="T105" i="28"/>
  <c r="T44" i="28"/>
  <c r="U154" i="28"/>
  <c r="U83" i="28"/>
  <c r="U16" i="28"/>
  <c r="U6" i="28"/>
  <c r="U44" i="28"/>
  <c r="R44" i="28"/>
  <c r="T130" i="28"/>
  <c r="T71" i="28"/>
  <c r="U100" i="28"/>
  <c r="U27" i="28"/>
  <c r="S35" i="28"/>
  <c r="T104" i="28"/>
  <c r="T34" i="28"/>
  <c r="U152" i="28"/>
  <c r="U79" i="28"/>
  <c r="U13" i="28"/>
  <c r="U127" i="28"/>
  <c r="U114" i="28"/>
  <c r="R148" i="28"/>
  <c r="T43" i="28"/>
  <c r="U99" i="28"/>
  <c r="U85" i="28"/>
  <c r="U57" i="28"/>
  <c r="U29" i="28"/>
  <c r="U15" i="28"/>
  <c r="R126" i="28"/>
  <c r="T38" i="28"/>
  <c r="T4" i="28"/>
  <c r="U153" i="28"/>
  <c r="U139" i="28"/>
  <c r="U126" i="28"/>
  <c r="U98" i="28"/>
  <c r="U84" i="28"/>
  <c r="U70" i="28"/>
  <c r="U56" i="28"/>
  <c r="U42" i="28"/>
  <c r="U28" i="28"/>
  <c r="U14" i="28"/>
  <c r="R66" i="28"/>
  <c r="S21" i="28"/>
  <c r="T62" i="28"/>
  <c r="U164" i="28"/>
  <c r="U150" i="28"/>
  <c r="U136" i="28"/>
  <c r="U123" i="28"/>
  <c r="U109" i="28"/>
  <c r="U95" i="28"/>
  <c r="U81" i="28"/>
  <c r="U67" i="28"/>
  <c r="U53" i="28"/>
  <c r="U39" i="28"/>
  <c r="U25" i="28"/>
  <c r="U11" i="28"/>
  <c r="R67" i="28"/>
  <c r="U124" i="28"/>
  <c r="U110" i="28"/>
  <c r="U96" i="28"/>
  <c r="U82" i="28"/>
  <c r="U68" i="28"/>
  <c r="U54" i="28"/>
  <c r="U40" i="28"/>
  <c r="U26" i="28"/>
  <c r="U12" i="28"/>
  <c r="S11" i="28"/>
  <c r="T133" i="28"/>
  <c r="T61" i="28"/>
  <c r="U163" i="28"/>
  <c r="U149" i="28"/>
  <c r="U135" i="28"/>
  <c r="U122" i="28"/>
  <c r="U108" i="28"/>
  <c r="U94" i="28"/>
  <c r="U80" i="28"/>
  <c r="U66" i="28"/>
  <c r="U52" i="28"/>
  <c r="U38" i="28"/>
  <c r="U24" i="28"/>
  <c r="U10" i="28"/>
  <c r="T29" i="28"/>
  <c r="U162" i="28"/>
  <c r="U148" i="28"/>
  <c r="U134" i="28"/>
  <c r="U121" i="28"/>
  <c r="U107" i="28"/>
  <c r="T161" i="28"/>
  <c r="T127" i="28"/>
  <c r="T90" i="28"/>
  <c r="U120" i="28"/>
  <c r="U106" i="28"/>
  <c r="U92" i="28"/>
  <c r="U78" i="28"/>
  <c r="U64" i="28"/>
  <c r="U50" i="28"/>
  <c r="U36" i="28"/>
  <c r="U22" i="28"/>
  <c r="U8" i="28"/>
  <c r="R26" i="28"/>
  <c r="T20" i="28"/>
  <c r="U160" i="28"/>
  <c r="U146" i="28"/>
  <c r="U132" i="28"/>
  <c r="U119" i="28"/>
  <c r="U91" i="28"/>
  <c r="U77" i="28"/>
  <c r="U63" i="28"/>
  <c r="U49" i="28"/>
  <c r="U35" i="28"/>
  <c r="U21" i="28"/>
  <c r="U7" i="28"/>
  <c r="U34" i="28"/>
  <c r="T155" i="28"/>
  <c r="T48" i="28"/>
  <c r="U130" i="28"/>
  <c r="U117" i="28"/>
  <c r="U103" i="28"/>
  <c r="U89" i="28"/>
  <c r="U47" i="28"/>
  <c r="U33" i="28"/>
  <c r="U19" i="28"/>
  <c r="U5" i="28"/>
  <c r="U125" i="28"/>
  <c r="U111" i="28"/>
  <c r="S141" i="28"/>
  <c r="T52" i="28"/>
  <c r="U131" i="28"/>
  <c r="U118" i="28"/>
  <c r="U104" i="28"/>
  <c r="U76" i="28"/>
  <c r="U62" i="28"/>
  <c r="U48" i="28"/>
  <c r="U20" i="28"/>
  <c r="T154" i="28"/>
  <c r="T80" i="28"/>
  <c r="U129" i="28"/>
  <c r="U116" i="28"/>
  <c r="U102" i="28"/>
  <c r="U74" i="28"/>
  <c r="U60" i="28"/>
  <c r="U46" i="28"/>
  <c r="S86" i="28"/>
  <c r="T114" i="28"/>
  <c r="T76" i="28"/>
  <c r="T10" i="28"/>
  <c r="U156" i="28"/>
  <c r="U142" i="28"/>
  <c r="U128" i="28"/>
  <c r="U115" i="28"/>
  <c r="U101" i="28"/>
  <c r="U87" i="28"/>
  <c r="U73" i="28"/>
  <c r="U59" i="28"/>
  <c r="U45" i="28"/>
  <c r="U31" i="28"/>
  <c r="U17" i="28"/>
  <c r="U3" i="28"/>
  <c r="R136" i="28"/>
  <c r="R135" i="28"/>
  <c r="R65" i="28"/>
  <c r="R25" i="28"/>
  <c r="S139" i="28"/>
  <c r="S53" i="28"/>
  <c r="S7" i="28"/>
  <c r="T153" i="28"/>
  <c r="T139" i="28"/>
  <c r="T98" i="28"/>
  <c r="T84" i="28"/>
  <c r="T70" i="28"/>
  <c r="T56" i="28"/>
  <c r="T42" i="28"/>
  <c r="R64" i="28"/>
  <c r="R22" i="28"/>
  <c r="S135" i="28"/>
  <c r="S50" i="28"/>
  <c r="T166" i="28"/>
  <c r="T152" i="28"/>
  <c r="T138" i="28"/>
  <c r="T125" i="28"/>
  <c r="T97" i="28"/>
  <c r="T83" i="28"/>
  <c r="T69" i="28"/>
  <c r="T55" i="28"/>
  <c r="T41" i="28"/>
  <c r="T27" i="28"/>
  <c r="T13" i="28"/>
  <c r="T26" i="28"/>
  <c r="S8" i="28"/>
  <c r="R12" i="28"/>
  <c r="S49" i="28"/>
  <c r="T110" i="28"/>
  <c r="T96" i="28"/>
  <c r="T82" i="28"/>
  <c r="T68" i="28"/>
  <c r="T54" i="28"/>
  <c r="T40" i="28"/>
  <c r="T12" i="28"/>
  <c r="R125" i="28"/>
  <c r="R54" i="28"/>
  <c r="R9" i="28"/>
  <c r="T123" i="28"/>
  <c r="T95" i="28"/>
  <c r="T81" i="28"/>
  <c r="T67" i="28"/>
  <c r="T53" i="28"/>
  <c r="T39" i="28"/>
  <c r="T25" i="28"/>
  <c r="T11" i="28"/>
  <c r="R121" i="28"/>
  <c r="R8" i="28"/>
  <c r="S95" i="28"/>
  <c r="S39" i="28"/>
  <c r="T163" i="28"/>
  <c r="T149" i="28"/>
  <c r="T122" i="28"/>
  <c r="T108" i="28"/>
  <c r="R48" i="28"/>
  <c r="S163" i="28"/>
  <c r="S92" i="28"/>
  <c r="S36" i="28"/>
  <c r="T162" i="28"/>
  <c r="T148" i="28"/>
  <c r="T134" i="28"/>
  <c r="T121" i="28"/>
  <c r="T107" i="28"/>
  <c r="T93" i="28"/>
  <c r="T79" i="28"/>
  <c r="T65" i="28"/>
  <c r="T51" i="28"/>
  <c r="T37" i="28"/>
  <c r="T23" i="28"/>
  <c r="T9" i="28"/>
  <c r="R107" i="28"/>
  <c r="S158" i="28"/>
  <c r="T106" i="28"/>
  <c r="T92" i="28"/>
  <c r="T78" i="28"/>
  <c r="T64" i="28"/>
  <c r="T36" i="28"/>
  <c r="T22" i="28"/>
  <c r="R166" i="28"/>
  <c r="S155" i="28"/>
  <c r="T91" i="28"/>
  <c r="T77" i="28"/>
  <c r="T63" i="28"/>
  <c r="T49" i="28"/>
  <c r="S154" i="28"/>
  <c r="R153" i="28"/>
  <c r="T144" i="28"/>
  <c r="T103" i="28"/>
  <c r="T19" i="28"/>
  <c r="R152" i="28"/>
  <c r="S149" i="28"/>
  <c r="S144" i="28"/>
  <c r="S16" i="28"/>
  <c r="T142" i="28"/>
  <c r="T128" i="28"/>
  <c r="T115" i="28"/>
  <c r="T73" i="28"/>
  <c r="T59" i="28"/>
  <c r="T45" i="28"/>
  <c r="T31" i="28"/>
  <c r="T17" i="28"/>
  <c r="T3" i="28"/>
  <c r="R84" i="28"/>
  <c r="S113" i="28"/>
  <c r="S99" i="28"/>
  <c r="S85" i="28"/>
  <c r="S29" i="28"/>
  <c r="R165" i="28"/>
  <c r="R83" i="28"/>
  <c r="R43" i="28"/>
  <c r="R6" i="28"/>
  <c r="S56" i="28"/>
  <c r="S28" i="28"/>
  <c r="R164" i="28"/>
  <c r="R145" i="28"/>
  <c r="R124" i="28"/>
  <c r="R82" i="28"/>
  <c r="R42" i="28"/>
  <c r="R24" i="28"/>
  <c r="S138" i="28"/>
  <c r="S111" i="28"/>
  <c r="S97" i="28"/>
  <c r="S69" i="28"/>
  <c r="S55" i="28"/>
  <c r="S41" i="28"/>
  <c r="S13" i="28"/>
  <c r="R85" i="28"/>
  <c r="S15" i="28"/>
  <c r="R147" i="28"/>
  <c r="R104" i="28"/>
  <c r="S112" i="28"/>
  <c r="S98" i="28"/>
  <c r="S70" i="28"/>
  <c r="S14" i="28"/>
  <c r="R123" i="28"/>
  <c r="R99" i="28"/>
  <c r="R81" i="28"/>
  <c r="R62" i="28"/>
  <c r="R23" i="28"/>
  <c r="S165" i="28"/>
  <c r="S151" i="28"/>
  <c r="S137" i="28"/>
  <c r="S124" i="28"/>
  <c r="S110" i="28"/>
  <c r="S96" i="28"/>
  <c r="S68" i="28"/>
  <c r="S40" i="28"/>
  <c r="S71" i="28"/>
  <c r="R162" i="28"/>
  <c r="R140" i="28"/>
  <c r="R122" i="28"/>
  <c r="R80" i="28"/>
  <c r="S164" i="28"/>
  <c r="S150" i="28"/>
  <c r="S136" i="28"/>
  <c r="S109" i="28"/>
  <c r="S57" i="28"/>
  <c r="R57" i="28"/>
  <c r="S127" i="28"/>
  <c r="S114" i="28"/>
  <c r="S43" i="28"/>
  <c r="R161" i="28"/>
  <c r="R79" i="28"/>
  <c r="R20" i="28"/>
  <c r="S108" i="28"/>
  <c r="S94" i="28"/>
  <c r="S52" i="28"/>
  <c r="S38" i="28"/>
  <c r="S24" i="28"/>
  <c r="S10" i="28"/>
  <c r="R159" i="28"/>
  <c r="R118" i="28"/>
  <c r="R78" i="28"/>
  <c r="S134" i="28"/>
  <c r="S93" i="28"/>
  <c r="S51" i="28"/>
  <c r="S37" i="28"/>
  <c r="R137" i="28"/>
  <c r="R76" i="28"/>
  <c r="R15" i="28"/>
  <c r="S161" i="28"/>
  <c r="S147" i="28"/>
  <c r="S133" i="28"/>
  <c r="S120" i="28"/>
  <c r="S106" i="28"/>
  <c r="R113" i="28"/>
  <c r="R14" i="28"/>
  <c r="S160" i="28"/>
  <c r="S146" i="28"/>
  <c r="S132" i="28"/>
  <c r="S119" i="28"/>
  <c r="S91" i="28"/>
  <c r="S77" i="28"/>
  <c r="R112" i="28"/>
  <c r="R71" i="28"/>
  <c r="R34" i="28"/>
  <c r="S131" i="28"/>
  <c r="S118" i="28"/>
  <c r="S90" i="28"/>
  <c r="R111" i="28"/>
  <c r="S130" i="28"/>
  <c r="S117" i="28"/>
  <c r="S103" i="28"/>
  <c r="S89" i="28"/>
  <c r="S75" i="28"/>
  <c r="S61" i="28"/>
  <c r="S47" i="28"/>
  <c r="S33" i="28"/>
  <c r="S19" i="28"/>
  <c r="S5" i="28"/>
  <c r="R151" i="28"/>
  <c r="R133" i="28"/>
  <c r="R90" i="28"/>
  <c r="S157" i="28"/>
  <c r="S143" i="28"/>
  <c r="S129" i="28"/>
  <c r="S116" i="28"/>
  <c r="S102" i="28"/>
  <c r="S88" i="28"/>
  <c r="S74" i="28"/>
  <c r="S60" i="28"/>
  <c r="S46" i="28"/>
  <c r="S32" i="28"/>
  <c r="S18" i="28"/>
  <c r="S4" i="28"/>
  <c r="R150" i="28"/>
  <c r="R109" i="28"/>
  <c r="R50" i="28"/>
  <c r="R28" i="28"/>
  <c r="S156" i="28"/>
  <c r="S142" i="28"/>
  <c r="S128" i="28"/>
  <c r="S115" i="28"/>
  <c r="S101" i="28"/>
  <c r="S87" i="28"/>
  <c r="S73" i="28"/>
  <c r="S59" i="28"/>
  <c r="S45" i="28"/>
  <c r="S31" i="28"/>
  <c r="S17" i="28"/>
  <c r="S3" i="28"/>
  <c r="R120" i="28"/>
  <c r="R160" i="28"/>
  <c r="R146" i="28"/>
  <c r="R132" i="28"/>
  <c r="R119" i="28"/>
  <c r="R105" i="28"/>
  <c r="R35" i="28"/>
  <c r="R21" i="28"/>
  <c r="R7" i="28"/>
  <c r="R131" i="28"/>
  <c r="R158" i="28"/>
  <c r="R117" i="28"/>
  <c r="R89" i="28"/>
  <c r="R75" i="28"/>
  <c r="R61" i="28"/>
  <c r="R47" i="28"/>
  <c r="R157" i="28"/>
  <c r="R143" i="28"/>
  <c r="R129" i="28"/>
  <c r="R116" i="28"/>
  <c r="R88" i="28"/>
  <c r="R46" i="28"/>
  <c r="R32" i="28"/>
  <c r="R18" i="28"/>
  <c r="R4" i="28"/>
  <c r="R156" i="28"/>
  <c r="R101" i="28"/>
  <c r="R87" i="28"/>
  <c r="U2" i="28"/>
  <c r="T2" i="28"/>
  <c r="R2" i="28"/>
  <c r="S158" i="27"/>
  <c r="S160" i="27"/>
  <c r="S163" i="27"/>
  <c r="R164" i="27"/>
  <c r="S162" i="27"/>
  <c r="S161" i="27"/>
  <c r="S113" i="27"/>
  <c r="R99" i="27"/>
  <c r="S29" i="21"/>
  <c r="S44" i="21"/>
  <c r="S72" i="21"/>
  <c r="S114" i="21"/>
  <c r="S33" i="27"/>
  <c r="R62" i="27"/>
  <c r="R91" i="27"/>
  <c r="R134" i="27"/>
  <c r="S15" i="21"/>
  <c r="S58" i="21"/>
  <c r="S86" i="21"/>
  <c r="S127" i="21"/>
  <c r="S18" i="27"/>
  <c r="R76" i="27"/>
  <c r="R106" i="27"/>
  <c r="R121" i="27"/>
  <c r="S100" i="21"/>
  <c r="R48" i="27"/>
  <c r="R90" i="27"/>
  <c r="R36" i="21"/>
  <c r="R51" i="21"/>
  <c r="R65" i="21"/>
  <c r="R79" i="21"/>
  <c r="R93" i="21"/>
  <c r="R107" i="21"/>
  <c r="R121" i="21"/>
  <c r="R134" i="21"/>
  <c r="R26" i="27"/>
  <c r="S41" i="27"/>
  <c r="S55" i="27"/>
  <c r="R69" i="27"/>
  <c r="S83" i="27"/>
  <c r="S98" i="27"/>
  <c r="R114" i="27"/>
  <c r="S127" i="27"/>
  <c r="R37" i="27"/>
  <c r="R147" i="27"/>
  <c r="S156" i="27"/>
  <c r="R149" i="27"/>
  <c r="R143" i="27"/>
  <c r="S141" i="27"/>
  <c r="S155" i="27"/>
  <c r="S148" i="27"/>
  <c r="R142" i="27"/>
  <c r="S142" i="27"/>
  <c r="S5" i="27"/>
  <c r="R145" i="27"/>
  <c r="R139" i="27"/>
  <c r="S2" i="27"/>
  <c r="S139" i="27"/>
  <c r="R153" i="27"/>
  <c r="S3" i="27"/>
  <c r="R159" i="27"/>
  <c r="S159" i="27"/>
  <c r="R5" i="27"/>
  <c r="S150" i="27"/>
  <c r="R157" i="27"/>
  <c r="S76" i="27"/>
  <c r="R100" i="27"/>
  <c r="S114" i="27"/>
  <c r="S39" i="27"/>
  <c r="R13" i="27"/>
  <c r="S78" i="27"/>
  <c r="R55" i="27"/>
  <c r="S136" i="27"/>
  <c r="R49" i="27"/>
  <c r="S115" i="27"/>
  <c r="R9" i="27"/>
  <c r="R75" i="27"/>
  <c r="R85" i="27"/>
  <c r="R98" i="27"/>
  <c r="R131" i="27"/>
  <c r="R42" i="27"/>
  <c r="S53" i="27"/>
  <c r="R107" i="27"/>
  <c r="S21" i="27"/>
  <c r="S121" i="27"/>
  <c r="S24" i="27"/>
  <c r="R67" i="27"/>
  <c r="S47" i="27"/>
  <c r="S56" i="27"/>
  <c r="S89" i="27"/>
  <c r="S26" i="27"/>
  <c r="S69" i="27"/>
  <c r="R59" i="27"/>
  <c r="R127" i="27"/>
  <c r="S19" i="27"/>
  <c r="R28" i="27"/>
  <c r="R105" i="27"/>
  <c r="S64" i="27"/>
  <c r="R71" i="27"/>
  <c r="S50" i="27"/>
  <c r="R57" i="27"/>
  <c r="R103" i="27"/>
  <c r="S27" i="27"/>
  <c r="R87" i="27"/>
  <c r="R96" i="27"/>
  <c r="S111" i="27"/>
  <c r="R133" i="27"/>
  <c r="R73" i="27"/>
  <c r="R81" i="27"/>
  <c r="R120" i="27"/>
  <c r="S126" i="27"/>
  <c r="R20" i="27"/>
  <c r="S35" i="27"/>
  <c r="R43" i="27"/>
  <c r="R45" i="27"/>
  <c r="S134" i="27"/>
  <c r="R118" i="27"/>
  <c r="R61" i="27"/>
  <c r="R83" i="27"/>
  <c r="S106" i="27"/>
  <c r="R128" i="27"/>
  <c r="R135" i="27"/>
  <c r="R34" i="27"/>
  <c r="R7" i="27"/>
  <c r="R30" i="27"/>
  <c r="S91" i="27"/>
  <c r="R122" i="27"/>
  <c r="R8" i="27"/>
  <c r="R32" i="27"/>
  <c r="R41" i="27"/>
  <c r="S62" i="27"/>
  <c r="R84" i="27"/>
  <c r="R92" i="27"/>
  <c r="S123" i="27"/>
  <c r="R129" i="27"/>
  <c r="R70" i="27"/>
  <c r="S108" i="27"/>
  <c r="R116" i="27"/>
  <c r="S48" i="27"/>
  <c r="R77" i="27"/>
  <c r="R63" i="27"/>
  <c r="S93" i="27"/>
  <c r="R101" i="27"/>
  <c r="R12" i="27"/>
  <c r="R17" i="27"/>
  <c r="R31" i="27"/>
  <c r="R46" i="27"/>
  <c r="R60" i="27"/>
  <c r="R74" i="27"/>
  <c r="R88" i="27"/>
  <c r="R104" i="27"/>
  <c r="R119" i="27"/>
  <c r="R132" i="27"/>
  <c r="R146" i="27"/>
  <c r="R22" i="27"/>
  <c r="R36" i="27"/>
  <c r="R51" i="27"/>
  <c r="R65" i="27"/>
  <c r="R79" i="27"/>
  <c r="R94" i="27"/>
  <c r="R109" i="27"/>
  <c r="R124" i="27"/>
  <c r="R137" i="27"/>
  <c r="R151" i="27"/>
  <c r="R4" i="27"/>
  <c r="R23" i="27"/>
  <c r="R38" i="27"/>
  <c r="R52" i="27"/>
  <c r="R66" i="27"/>
  <c r="R80" i="27"/>
  <c r="R95" i="27"/>
  <c r="R110" i="27"/>
  <c r="R125" i="27"/>
  <c r="R138" i="27"/>
  <c r="R152" i="27"/>
  <c r="R18" i="27"/>
  <c r="R33" i="27"/>
  <c r="R10" i="27"/>
  <c r="R15" i="27"/>
  <c r="R29" i="27"/>
  <c r="R44" i="27"/>
  <c r="R58" i="27"/>
  <c r="R72" i="27"/>
  <c r="R86" i="27"/>
  <c r="R102" i="27"/>
  <c r="R117" i="27"/>
  <c r="R130" i="27"/>
  <c r="R144" i="27"/>
  <c r="R6" i="27"/>
  <c r="R25" i="27"/>
  <c r="R40" i="27"/>
  <c r="R54" i="27"/>
  <c r="R68" i="27"/>
  <c r="R82" i="27"/>
  <c r="R97" i="27"/>
  <c r="R112" i="27"/>
  <c r="R140" i="27"/>
  <c r="R154" i="27"/>
  <c r="R11" i="27"/>
  <c r="R16" i="27"/>
  <c r="S37" i="21"/>
  <c r="S6" i="21"/>
  <c r="S145" i="21"/>
  <c r="S138" i="21"/>
  <c r="R136" i="21"/>
  <c r="R2" i="21"/>
  <c r="R139" i="21"/>
  <c r="R5" i="21"/>
  <c r="R147" i="21"/>
  <c r="R8" i="21"/>
  <c r="S154" i="21"/>
  <c r="S142" i="21"/>
  <c r="R153" i="21"/>
  <c r="S3" i="21"/>
  <c r="S137" i="21"/>
  <c r="S152" i="21"/>
  <c r="R16" i="21"/>
  <c r="S115" i="21"/>
  <c r="S151" i="21"/>
  <c r="S150" i="21"/>
  <c r="S149" i="21"/>
  <c r="S65" i="21"/>
  <c r="R53" i="21"/>
  <c r="S26" i="21"/>
  <c r="S125" i="21"/>
  <c r="S70" i="21"/>
  <c r="S84" i="21"/>
  <c r="R95" i="21"/>
  <c r="R30" i="21"/>
  <c r="R50" i="21"/>
  <c r="S62" i="21"/>
  <c r="R128" i="21"/>
  <c r="R39" i="21"/>
  <c r="R11" i="21"/>
  <c r="S87" i="21"/>
  <c r="R109" i="21"/>
  <c r="R42" i="21"/>
  <c r="S110" i="21"/>
  <c r="S48" i="21"/>
  <c r="R24" i="21"/>
  <c r="S33" i="21"/>
  <c r="S90" i="21"/>
  <c r="R101" i="21"/>
  <c r="R123" i="21"/>
  <c r="R45" i="21"/>
  <c r="R102" i="21"/>
  <c r="S7" i="21"/>
  <c r="R59" i="21"/>
  <c r="R67" i="21"/>
  <c r="S104" i="21"/>
  <c r="S126" i="21"/>
  <c r="R73" i="21"/>
  <c r="S118" i="21"/>
  <c r="S27" i="21"/>
  <c r="R21" i="21"/>
  <c r="S36" i="21"/>
  <c r="R74" i="21"/>
  <c r="S82" i="21"/>
  <c r="S97" i="21"/>
  <c r="R112" i="21"/>
  <c r="R120" i="21"/>
  <c r="S134" i="21"/>
  <c r="R81" i="21"/>
  <c r="R35" i="21"/>
  <c r="S51" i="21"/>
  <c r="R133" i="21"/>
  <c r="R12" i="21"/>
  <c r="S22" i="21"/>
  <c r="R60" i="21"/>
  <c r="S68" i="21"/>
  <c r="S83" i="21"/>
  <c r="R98" i="21"/>
  <c r="R106" i="21"/>
  <c r="S121" i="21"/>
  <c r="S19" i="21"/>
  <c r="S111" i="21"/>
  <c r="S76" i="21"/>
  <c r="R88" i="21"/>
  <c r="S96" i="21"/>
  <c r="R46" i="21"/>
  <c r="S54" i="21"/>
  <c r="S69" i="21"/>
  <c r="R92" i="21"/>
  <c r="S107" i="21"/>
  <c r="R31" i="21"/>
  <c r="S40" i="21"/>
  <c r="S55" i="21"/>
  <c r="R78" i="21"/>
  <c r="S93" i="21"/>
  <c r="R129" i="21"/>
  <c r="R17" i="21"/>
  <c r="S25" i="21"/>
  <c r="S41" i="21"/>
  <c r="R56" i="21"/>
  <c r="R64" i="21"/>
  <c r="S79" i="21"/>
  <c r="R116" i="21"/>
  <c r="S124" i="21"/>
  <c r="S131" i="21"/>
  <c r="R13" i="21"/>
  <c r="S4" i="21"/>
  <c r="R9" i="21"/>
  <c r="S23" i="21"/>
  <c r="R28" i="21"/>
  <c r="S38" i="21"/>
  <c r="R43" i="21"/>
  <c r="S52" i="21"/>
  <c r="R57" i="21"/>
  <c r="S66" i="21"/>
  <c r="R71" i="21"/>
  <c r="S80" i="21"/>
  <c r="R85" i="21"/>
  <c r="S94" i="21"/>
  <c r="R99" i="21"/>
  <c r="S108" i="21"/>
  <c r="R113" i="21"/>
  <c r="S122" i="21"/>
  <c r="S135" i="21"/>
  <c r="R140" i="21"/>
  <c r="R130" i="21"/>
  <c r="S18" i="21"/>
  <c r="S61" i="21"/>
  <c r="R141" i="21"/>
  <c r="R75" i="21"/>
  <c r="R103" i="21"/>
  <c r="R117" i="21"/>
  <c r="S89" i="21"/>
  <c r="S144" i="21"/>
  <c r="R10" i="21"/>
  <c r="R15" i="21"/>
  <c r="R29" i="21"/>
  <c r="R44" i="21"/>
  <c r="R58" i="21"/>
  <c r="R72" i="21"/>
  <c r="R86" i="21"/>
  <c r="R100" i="21"/>
  <c r="R114" i="21"/>
  <c r="R127" i="21"/>
  <c r="R20" i="21"/>
  <c r="R34" i="21"/>
  <c r="R49" i="21"/>
  <c r="R63" i="21"/>
  <c r="R77" i="21"/>
  <c r="R91" i="21"/>
  <c r="R105" i="21"/>
  <c r="R119" i="21"/>
  <c r="R132" i="21"/>
  <c r="R146" i="21"/>
  <c r="R32" i="21"/>
  <c r="R47" i="21"/>
  <c r="R143" i="21"/>
  <c r="R148" i="21"/>
  <c r="Y44" i="25" a="1"/>
  <c r="X43" i="25" a="1"/>
  <c r="X42" i="25" a="1"/>
  <c r="W43" i="25" a="1"/>
  <c r="W41" i="25" a="1"/>
  <c r="W42" i="25" a="1"/>
  <c r="W35" i="25" a="1"/>
  <c r="W34" i="25" a="1"/>
  <c r="V36" i="25" a="1"/>
  <c r="X36" i="25" a="1"/>
  <c r="V43" i="25" a="1"/>
  <c r="X34" i="25" a="1"/>
  <c r="X35" i="25" a="1"/>
  <c r="W36" i="25" a="1"/>
  <c r="V42" i="25" a="1"/>
  <c r="V35" i="25" a="1"/>
  <c r="X41" i="25" a="1"/>
  <c r="V34" i="25" a="1"/>
  <c r="Y37" i="25" a="1"/>
  <c r="V41" i="25" a="1"/>
  <c r="S69" i="26" l="1"/>
  <c r="Y44" i="25"/>
  <c r="Y37" i="25"/>
  <c r="S2" i="26"/>
  <c r="R3" i="26"/>
  <c r="R4" i="26"/>
  <c r="S170" i="26"/>
  <c r="S81" i="26"/>
  <c r="R9" i="16"/>
  <c r="I9" i="16" s="1"/>
  <c r="R10" i="16"/>
  <c r="I10" i="16" s="1"/>
  <c r="R11" i="16"/>
  <c r="I11" i="16" s="1"/>
  <c r="R12" i="16"/>
  <c r="I12" i="16" s="1"/>
  <c r="S25" i="26"/>
  <c r="S123" i="26"/>
  <c r="S155" i="26"/>
  <c r="S84" i="26"/>
  <c r="R119" i="26"/>
  <c r="S97" i="26"/>
  <c r="S86" i="26"/>
  <c r="S187" i="26"/>
  <c r="S85" i="26"/>
  <c r="S153" i="26"/>
  <c r="S171" i="26"/>
  <c r="S92" i="26"/>
  <c r="R61" i="26"/>
  <c r="S179" i="26"/>
  <c r="S160" i="26"/>
  <c r="S164" i="26"/>
  <c r="S15" i="26"/>
  <c r="S38" i="26"/>
  <c r="S198" i="26"/>
  <c r="S87" i="26"/>
  <c r="S51" i="26"/>
  <c r="S127" i="26"/>
  <c r="R96" i="26"/>
  <c r="S180" i="26"/>
  <c r="S141" i="26"/>
  <c r="R138" i="26"/>
  <c r="X41" i="25"/>
  <c r="X42" i="25"/>
  <c r="S120" i="26"/>
  <c r="S27" i="26"/>
  <c r="S116" i="26"/>
  <c r="S174" i="26"/>
  <c r="S79" i="26"/>
  <c r="S101" i="26"/>
  <c r="S21" i="26"/>
  <c r="S177" i="26"/>
  <c r="S188" i="26"/>
  <c r="R21" i="26"/>
  <c r="S184" i="26"/>
  <c r="R105" i="26"/>
  <c r="R184" i="26"/>
  <c r="S71" i="26"/>
  <c r="R128" i="26"/>
  <c r="R181" i="26"/>
  <c r="R43" i="26"/>
  <c r="R33" i="26"/>
  <c r="R191" i="26"/>
  <c r="S20" i="26"/>
  <c r="R89" i="26"/>
  <c r="S65" i="26"/>
  <c r="S163" i="26"/>
  <c r="S151" i="26"/>
  <c r="R26" i="26"/>
  <c r="S8" i="26"/>
  <c r="S102" i="26"/>
  <c r="S70" i="26"/>
  <c r="S169" i="26"/>
  <c r="R170" i="26"/>
  <c r="R75" i="26"/>
  <c r="S22" i="26"/>
  <c r="S66" i="26"/>
  <c r="S55" i="26"/>
  <c r="R72" i="26"/>
  <c r="S109" i="26"/>
  <c r="R147" i="26"/>
  <c r="R40" i="26"/>
  <c r="S147" i="26"/>
  <c r="S78" i="26"/>
  <c r="S186" i="26"/>
  <c r="S173" i="26"/>
  <c r="S42" i="26"/>
  <c r="S140" i="26"/>
  <c r="S149" i="26"/>
  <c r="R113" i="26"/>
  <c r="S136" i="26"/>
  <c r="S108" i="26"/>
  <c r="S193" i="26"/>
  <c r="S88" i="26"/>
  <c r="S56" i="26"/>
  <c r="S154" i="26"/>
  <c r="R141" i="26"/>
  <c r="S35" i="26"/>
  <c r="S53" i="26"/>
  <c r="S39" i="26"/>
  <c r="S11" i="26"/>
  <c r="S104" i="26"/>
  <c r="S106" i="26"/>
  <c r="S111" i="26"/>
  <c r="S4" i="26"/>
  <c r="R131" i="26"/>
  <c r="S199" i="26"/>
  <c r="S125" i="26"/>
  <c r="S18" i="26"/>
  <c r="S133" i="26"/>
  <c r="S178" i="26"/>
  <c r="R152" i="26"/>
  <c r="S31" i="26"/>
  <c r="S129" i="26"/>
  <c r="S93" i="26"/>
  <c r="S150" i="26"/>
  <c r="S49" i="26"/>
  <c r="R124" i="26"/>
  <c r="R49" i="26"/>
  <c r="R44" i="26"/>
  <c r="R155" i="26"/>
  <c r="R47" i="26"/>
  <c r="S52" i="26"/>
  <c r="S146" i="26"/>
  <c r="R200" i="26"/>
  <c r="S139" i="26"/>
  <c r="S32" i="26"/>
  <c r="R30" i="26"/>
  <c r="R145" i="26"/>
  <c r="R91" i="26"/>
  <c r="S45" i="26"/>
  <c r="S143" i="26"/>
  <c r="S9" i="26"/>
  <c r="S36" i="26"/>
  <c r="S134" i="26"/>
  <c r="S41" i="26"/>
  <c r="S98" i="26"/>
  <c r="S194" i="26"/>
  <c r="S29" i="26"/>
  <c r="S137" i="26"/>
  <c r="S77" i="26"/>
  <c r="R103" i="26"/>
  <c r="S107" i="26"/>
  <c r="R16" i="26"/>
  <c r="S43" i="26"/>
  <c r="S165" i="26"/>
  <c r="R82" i="26"/>
  <c r="S105" i="26"/>
  <c r="S195" i="26"/>
  <c r="S62" i="26"/>
  <c r="S189" i="26"/>
  <c r="S50" i="26"/>
  <c r="S148" i="26"/>
  <c r="S46" i="26"/>
  <c r="S144" i="26"/>
  <c r="S14" i="26"/>
  <c r="S112" i="26"/>
  <c r="R15" i="26"/>
  <c r="S57" i="26"/>
  <c r="R100" i="26"/>
  <c r="R19" i="26"/>
  <c r="S183" i="26"/>
  <c r="S175" i="26"/>
  <c r="R182" i="26"/>
  <c r="S59" i="26"/>
  <c r="S157" i="26"/>
  <c r="S23" i="26"/>
  <c r="S121" i="26"/>
  <c r="R114" i="26"/>
  <c r="S10" i="26"/>
  <c r="S192" i="26"/>
  <c r="R161" i="26"/>
  <c r="S3" i="26"/>
  <c r="R110" i="26"/>
  <c r="S13" i="26"/>
  <c r="S197" i="26"/>
  <c r="S90" i="26"/>
  <c r="R117" i="26"/>
  <c r="S17" i="26"/>
  <c r="S115" i="26"/>
  <c r="R188" i="26"/>
  <c r="S95" i="26"/>
  <c r="S196" i="26"/>
  <c r="S94" i="26"/>
  <c r="R35" i="26"/>
  <c r="R5" i="26"/>
  <c r="R190" i="26"/>
  <c r="R12" i="26"/>
  <c r="R63" i="26"/>
  <c r="S122" i="26"/>
  <c r="S34" i="26"/>
  <c r="S118" i="26"/>
  <c r="S64" i="26"/>
  <c r="S162" i="26"/>
  <c r="S168" i="26"/>
  <c r="S60" i="26"/>
  <c r="S28" i="26"/>
  <c r="S126" i="26"/>
  <c r="R171" i="26"/>
  <c r="R57" i="26"/>
  <c r="R68" i="26"/>
  <c r="S24" i="26"/>
  <c r="R6" i="26"/>
  <c r="S63" i="26"/>
  <c r="S73" i="26"/>
  <c r="S172" i="26"/>
  <c r="S37" i="26"/>
  <c r="S135" i="26"/>
  <c r="R166" i="26"/>
  <c r="R71" i="26"/>
  <c r="S99" i="26"/>
  <c r="R156" i="26"/>
  <c r="R77" i="26"/>
  <c r="S80" i="26"/>
  <c r="R159" i="26"/>
  <c r="S67" i="26"/>
  <c r="R133" i="26"/>
  <c r="S185" i="26"/>
  <c r="S176" i="26"/>
  <c r="S83" i="26"/>
  <c r="S74" i="26"/>
  <c r="S58" i="26"/>
  <c r="R85" i="26"/>
  <c r="S113" i="26"/>
  <c r="S119" i="26"/>
  <c r="S91" i="26"/>
  <c r="R54" i="26"/>
  <c r="S161" i="26"/>
  <c r="X43" i="25"/>
  <c r="V36" i="25"/>
  <c r="X35" i="25"/>
  <c r="W42" i="25"/>
  <c r="V34" i="25"/>
  <c r="V42" i="25"/>
  <c r="W43" i="25"/>
  <c r="V35" i="25"/>
  <c r="V43" i="25"/>
  <c r="X36" i="25"/>
  <c r="W34" i="25"/>
  <c r="V41" i="25"/>
  <c r="W36" i="25"/>
  <c r="X34" i="25"/>
  <c r="W41" i="25"/>
  <c r="W35" i="25"/>
  <c r="H9" i="23"/>
  <c r="I8" i="23"/>
  <c r="H8" i="23"/>
  <c r="D7" i="23"/>
  <c r="H5" i="23"/>
  <c r="H8" i="16"/>
  <c r="H11" i="16"/>
  <c r="D9" i="23"/>
  <c r="D5" i="23"/>
  <c r="D6" i="23"/>
  <c r="D10" i="23"/>
  <c r="I5" i="23"/>
  <c r="H7" i="23"/>
  <c r="H7" i="16"/>
  <c r="I4" i="23"/>
  <c r="H6" i="16"/>
  <c r="H4" i="23"/>
  <c r="D4" i="23"/>
  <c r="H5" i="16"/>
  <c r="V37" i="16"/>
  <c r="D10" i="16"/>
  <c r="I6" i="16"/>
  <c r="D4" i="16"/>
  <c r="V44" i="16"/>
  <c r="I5" i="16"/>
  <c r="I7" i="16"/>
  <c r="H9" i="16"/>
  <c r="I8" i="16"/>
  <c r="I4" i="16"/>
  <c r="Z44" i="16" a="1"/>
  <c r="Z37" i="16" a="1"/>
  <c r="Z44" i="16" l="1"/>
  <c r="Z37" i="16"/>
  <c r="V44" i="25"/>
  <c r="W44" i="25"/>
  <c r="X44" i="25"/>
  <c r="X37" i="25"/>
  <c r="W37" i="25"/>
  <c r="Y44" i="16"/>
  <c r="Y37" i="16"/>
  <c r="W37" i="16"/>
  <c r="V37" i="25"/>
  <c r="X37" i="16"/>
  <c r="X44" i="16"/>
  <c r="E11" i="23"/>
  <c r="D11" i="23"/>
  <c r="H11" i="23"/>
  <c r="V34" i="23" a="1"/>
  <c r="V34" i="23" l="1"/>
  <c r="W41" i="23" a="1"/>
  <c r="W41" i="23" l="1"/>
  <c r="X34" i="23" a="1"/>
  <c r="X34" i="23" l="1"/>
  <c r="W34" i="23" a="1"/>
  <c r="W34" i="23" l="1"/>
  <c r="U41" i="23" a="1"/>
  <c r="U41" i="23" l="1"/>
  <c r="U34" i="23" a="1"/>
  <c r="U34" i="23" l="1"/>
  <c r="V41" i="23" a="1"/>
  <c r="V41" i="23" l="1"/>
  <c r="X43" i="23" a="1"/>
  <c r="X43" i="23" l="1"/>
  <c r="W43" i="23" a="1"/>
  <c r="W43" i="23" l="1"/>
  <c r="V43" i="23" a="1"/>
  <c r="V43" i="23" l="1"/>
  <c r="U43" i="23" a="1"/>
  <c r="U43" i="23" l="1"/>
  <c r="U42" i="23" a="1"/>
  <c r="U42" i="23" l="1"/>
  <c r="U44" i="23" s="1"/>
  <c r="Y44" i="23" a="1"/>
  <c r="U36" i="23" a="1"/>
  <c r="Y44" i="23" l="1"/>
  <c r="U36" i="23"/>
  <c r="U35" i="23" a="1"/>
  <c r="U35" i="23" l="1"/>
  <c r="U37" i="23" s="1"/>
  <c r="Y37" i="23" a="1"/>
  <c r="W35" i="23" a="1"/>
  <c r="Y37" i="23" l="1"/>
  <c r="W35" i="23"/>
  <c r="X35" i="23" a="1"/>
  <c r="X35" i="23" l="1"/>
  <c r="V36" i="23" a="1"/>
  <c r="V36" i="23" l="1"/>
  <c r="W42" i="23" a="1"/>
  <c r="W42" i="23" l="1"/>
  <c r="W44" i="23" s="1"/>
  <c r="V35" i="23" a="1"/>
  <c r="V35" i="23" l="1"/>
  <c r="V37" i="23" s="1"/>
  <c r="X36" i="23" a="1"/>
  <c r="X36" i="23" l="1"/>
  <c r="X37" i="23" s="1"/>
  <c r="W36" i="23" a="1"/>
  <c r="W36" i="23" l="1"/>
  <c r="W37" i="23" s="1"/>
  <c r="V42" i="23" a="1"/>
  <c r="V42" i="23" l="1"/>
  <c r="V44" i="23" s="1"/>
  <c r="X42" i="23" a="1"/>
  <c r="X42" i="23" l="1"/>
  <c r="X41" i="23" a="1"/>
  <c r="X41" i="23" l="1"/>
  <c r="X44" i="2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Bruno Valente (GBS WEA PS PT)</author>
  </authors>
  <commentList>
    <comment ref="C2" authorId="0" shapeId="0" xr:uid="{1D7EF78B-A3CF-47E7-A451-60051BE6AD54}">
      <text>
        <r>
          <rPr>
            <b/>
            <sz val="9"/>
            <color indexed="81"/>
            <rFont val="Tahoma"/>
            <family val="2"/>
          </rPr>
          <t xml:space="preserve">Created </t>
        </r>
        <r>
          <rPr>
            <i/>
            <sz val="9"/>
            <color indexed="81"/>
            <rFont val="Tahoma"/>
            <family val="2"/>
          </rPr>
          <t xml:space="preserve">Until </t>
        </r>
        <r>
          <rPr>
            <u/>
            <sz val="9"/>
            <color indexed="81"/>
            <rFont val="Tahoma"/>
            <family val="2"/>
          </rPr>
          <t>End of the Week</t>
        </r>
      </text>
    </comment>
    <comment ref="D2" authorId="0" shapeId="0" xr:uid="{589F8BA7-141B-4F83-B327-D959DD241042}">
      <text>
        <r>
          <rPr>
            <b/>
            <sz val="9"/>
            <color indexed="81"/>
            <rFont val="Tahoma"/>
            <family val="2"/>
          </rPr>
          <t xml:space="preserve">Created </t>
        </r>
        <r>
          <rPr>
            <i/>
            <sz val="9"/>
            <color indexed="81"/>
            <rFont val="Tahoma"/>
            <family val="2"/>
          </rPr>
          <t xml:space="preserve">Until </t>
        </r>
        <r>
          <rPr>
            <u/>
            <sz val="9"/>
            <color indexed="81"/>
            <rFont val="Tahoma"/>
            <family val="2"/>
          </rPr>
          <t>End of the Week</t>
        </r>
        <r>
          <rPr>
            <sz val="9"/>
            <color indexed="81"/>
            <rFont val="Tahoma"/>
            <family val="2"/>
          </rPr>
          <t xml:space="preserve">
</t>
        </r>
        <r>
          <rPr>
            <b/>
            <sz val="9"/>
            <color indexed="81"/>
            <rFont val="Tahoma"/>
            <family val="2"/>
          </rPr>
          <t xml:space="preserve">Status </t>
        </r>
        <r>
          <rPr>
            <i/>
            <sz val="9"/>
            <color indexed="81"/>
            <rFont val="Tahoma"/>
            <family val="2"/>
          </rPr>
          <t>in</t>
        </r>
        <r>
          <rPr>
            <sz val="9"/>
            <color indexed="81"/>
            <rFont val="Tahoma"/>
            <family val="2"/>
          </rPr>
          <t xml:space="preserve"> </t>
        </r>
        <r>
          <rPr>
            <u/>
            <sz val="9"/>
            <color indexed="81"/>
            <rFont val="Tahoma"/>
            <family val="2"/>
          </rPr>
          <t>OpenList</t>
        </r>
      </text>
    </comment>
    <comment ref="K2" authorId="0" shapeId="0" xr:uid="{F53F4FA0-1B16-4D2A-9F02-1EE321B3F3E5}">
      <text>
        <r>
          <rPr>
            <b/>
            <sz val="9"/>
            <color indexed="81"/>
            <rFont val="Tahoma"/>
            <family val="2"/>
          </rPr>
          <t xml:space="preserve">Created </t>
        </r>
        <r>
          <rPr>
            <i/>
            <sz val="9"/>
            <color indexed="81"/>
            <rFont val="Tahoma"/>
            <family val="2"/>
          </rPr>
          <t xml:space="preserve">Until </t>
        </r>
        <r>
          <rPr>
            <u/>
            <sz val="9"/>
            <color indexed="81"/>
            <rFont val="Tahoma"/>
            <family val="2"/>
          </rPr>
          <t>End of the Week</t>
        </r>
        <r>
          <rPr>
            <sz val="9"/>
            <color indexed="81"/>
            <rFont val="Tahoma"/>
            <family val="2"/>
          </rPr>
          <t xml:space="preserve">
</t>
        </r>
        <r>
          <rPr>
            <b/>
            <sz val="9"/>
            <color indexed="81"/>
            <rFont val="Tahoma"/>
            <family val="2"/>
          </rPr>
          <t xml:space="preserve">Status </t>
        </r>
        <r>
          <rPr>
            <i/>
            <sz val="9"/>
            <color indexed="81"/>
            <rFont val="Tahoma"/>
            <family val="2"/>
          </rPr>
          <t>in</t>
        </r>
        <r>
          <rPr>
            <sz val="9"/>
            <color indexed="81"/>
            <rFont val="Tahoma"/>
            <family val="2"/>
          </rPr>
          <t xml:space="preserve"> </t>
        </r>
        <r>
          <rPr>
            <u/>
            <sz val="9"/>
            <color indexed="81"/>
            <rFont val="Tahoma"/>
            <family val="2"/>
          </rPr>
          <t>OpenList</t>
        </r>
      </text>
    </comment>
    <comment ref="L2" authorId="0" shapeId="0" xr:uid="{E7BECD9D-CDCC-4166-82EF-9686E4180FCF}">
      <text>
        <r>
          <rPr>
            <b/>
            <sz val="9"/>
            <color indexed="81"/>
            <rFont val="Tahoma"/>
            <family val="2"/>
          </rPr>
          <t xml:space="preserve">Created </t>
        </r>
        <r>
          <rPr>
            <i/>
            <sz val="9"/>
            <color indexed="81"/>
            <rFont val="Tahoma"/>
            <family val="2"/>
          </rPr>
          <t xml:space="preserve">Until </t>
        </r>
        <r>
          <rPr>
            <u/>
            <sz val="9"/>
            <color indexed="81"/>
            <rFont val="Tahoma"/>
            <family val="2"/>
          </rPr>
          <t>End of the Week</t>
        </r>
        <r>
          <rPr>
            <sz val="9"/>
            <color indexed="81"/>
            <rFont val="Tahoma"/>
            <family val="2"/>
          </rPr>
          <t xml:space="preserve">
</t>
        </r>
        <r>
          <rPr>
            <b/>
            <sz val="9"/>
            <color indexed="81"/>
            <rFont val="Tahoma"/>
            <family val="2"/>
          </rPr>
          <t xml:space="preserve">Status </t>
        </r>
        <r>
          <rPr>
            <i/>
            <sz val="9"/>
            <color indexed="81"/>
            <rFont val="Tahoma"/>
            <family val="2"/>
          </rPr>
          <t>in</t>
        </r>
        <r>
          <rPr>
            <sz val="9"/>
            <color indexed="81"/>
            <rFont val="Tahoma"/>
            <family val="2"/>
          </rPr>
          <t xml:space="preserve"> </t>
        </r>
        <r>
          <rPr>
            <u/>
            <sz val="9"/>
            <color indexed="81"/>
            <rFont val="Tahoma"/>
            <family val="2"/>
          </rPr>
          <t>OpenList</t>
        </r>
      </text>
    </comment>
    <comment ref="M2" authorId="0" shapeId="0" xr:uid="{7298E0AB-4DB8-4A6E-ADA8-F09DB0DC7321}">
      <text>
        <r>
          <rPr>
            <b/>
            <sz val="9"/>
            <color indexed="81"/>
            <rFont val="Tahoma"/>
            <family val="2"/>
          </rPr>
          <t xml:space="preserve">Created </t>
        </r>
        <r>
          <rPr>
            <i/>
            <sz val="9"/>
            <color indexed="81"/>
            <rFont val="Tahoma"/>
            <family val="2"/>
          </rPr>
          <t>on</t>
        </r>
        <r>
          <rPr>
            <b/>
            <sz val="9"/>
            <color indexed="81"/>
            <rFont val="Tahoma"/>
            <family val="2"/>
          </rPr>
          <t xml:space="preserve"> </t>
        </r>
        <r>
          <rPr>
            <u/>
            <sz val="9"/>
            <color indexed="81"/>
            <rFont val="Tahoma"/>
            <family val="2"/>
          </rPr>
          <t>Current Week</t>
        </r>
      </text>
    </comment>
    <comment ref="P2" authorId="0" shapeId="0" xr:uid="{6D9A96F8-A2FF-4C41-928A-EFDCCF11E46A}">
      <text>
        <r>
          <rPr>
            <b/>
            <sz val="9"/>
            <color indexed="81"/>
            <rFont val="Tahoma"/>
            <family val="2"/>
          </rPr>
          <t xml:space="preserve">Created </t>
        </r>
        <r>
          <rPr>
            <i/>
            <sz val="9"/>
            <color indexed="81"/>
            <rFont val="Tahoma"/>
            <family val="2"/>
          </rPr>
          <t>Until</t>
        </r>
        <r>
          <rPr>
            <sz val="9"/>
            <color indexed="81"/>
            <rFont val="Tahoma"/>
            <family val="2"/>
          </rPr>
          <t xml:space="preserve"> </t>
        </r>
        <r>
          <rPr>
            <u/>
            <sz val="9"/>
            <color indexed="81"/>
            <rFont val="Tahoma"/>
            <family val="2"/>
          </rPr>
          <t>End of the Week</t>
        </r>
        <r>
          <rPr>
            <b/>
            <sz val="9"/>
            <color indexed="81"/>
            <rFont val="Tahoma"/>
            <family val="2"/>
          </rPr>
          <t xml:space="preserve">
Status</t>
        </r>
        <r>
          <rPr>
            <sz val="9"/>
            <color indexed="81"/>
            <rFont val="Tahoma"/>
            <family val="2"/>
          </rPr>
          <t xml:space="preserve"> </t>
        </r>
        <r>
          <rPr>
            <i/>
            <sz val="9"/>
            <color indexed="81"/>
            <rFont val="Tahoma"/>
            <family val="2"/>
          </rPr>
          <t>in</t>
        </r>
        <r>
          <rPr>
            <sz val="9"/>
            <color indexed="81"/>
            <rFont val="Tahoma"/>
            <family val="2"/>
          </rPr>
          <t xml:space="preserve"> </t>
        </r>
        <r>
          <rPr>
            <u/>
            <sz val="9"/>
            <color indexed="81"/>
            <rFont val="Tahoma"/>
            <family val="2"/>
          </rPr>
          <t>ProposedSolutionList</t>
        </r>
      </text>
    </comment>
    <comment ref="Q2" authorId="0" shapeId="0" xr:uid="{7D45C037-5D82-41AA-BE9C-101EE1595958}">
      <text>
        <r>
          <rPr>
            <b/>
            <sz val="9"/>
            <color indexed="81"/>
            <rFont val="Tahoma"/>
            <family val="2"/>
          </rPr>
          <t>Last Changed On</t>
        </r>
        <r>
          <rPr>
            <sz val="9"/>
            <color indexed="81"/>
            <rFont val="Tahoma"/>
            <family val="2"/>
          </rPr>
          <t xml:space="preserve"> </t>
        </r>
        <r>
          <rPr>
            <i/>
            <sz val="9"/>
            <color indexed="81"/>
            <rFont val="Tahoma"/>
            <family val="2"/>
          </rPr>
          <t>During</t>
        </r>
        <r>
          <rPr>
            <sz val="9"/>
            <color indexed="81"/>
            <rFont val="Tahoma"/>
            <family val="2"/>
          </rPr>
          <t xml:space="preserve"> </t>
        </r>
        <r>
          <rPr>
            <u/>
            <sz val="9"/>
            <color indexed="81"/>
            <rFont val="Tahoma"/>
            <family val="2"/>
          </rPr>
          <t>Current Week</t>
        </r>
        <r>
          <rPr>
            <b/>
            <sz val="9"/>
            <color indexed="81"/>
            <rFont val="Tahoma"/>
            <family val="2"/>
          </rPr>
          <t xml:space="preserve">
Status</t>
        </r>
        <r>
          <rPr>
            <sz val="9"/>
            <color indexed="81"/>
            <rFont val="Tahoma"/>
            <family val="2"/>
          </rPr>
          <t xml:space="preserve"> </t>
        </r>
        <r>
          <rPr>
            <i/>
            <sz val="9"/>
            <color indexed="81"/>
            <rFont val="Tahoma"/>
            <family val="2"/>
          </rPr>
          <t>In</t>
        </r>
        <r>
          <rPr>
            <sz val="9"/>
            <color indexed="81"/>
            <rFont val="Tahoma"/>
            <family val="2"/>
          </rPr>
          <t xml:space="preserve"> </t>
        </r>
        <r>
          <rPr>
            <u/>
            <sz val="9"/>
            <color indexed="81"/>
            <rFont val="Tahoma"/>
            <family val="2"/>
          </rPr>
          <t>ClosedStatusList</t>
        </r>
      </text>
    </comment>
    <comment ref="F3" authorId="0" shapeId="0" xr:uid="{36D0F7A3-18A6-4ED1-868E-65184A96D352}">
      <text>
        <r>
          <rPr>
            <b/>
            <sz val="9"/>
            <color indexed="81"/>
            <rFont val="Tahoma"/>
            <family val="2"/>
          </rPr>
          <t xml:space="preserve">Created </t>
        </r>
        <r>
          <rPr>
            <i/>
            <sz val="9"/>
            <color indexed="81"/>
            <rFont val="Tahoma"/>
            <family val="2"/>
          </rPr>
          <t>Until</t>
        </r>
        <r>
          <rPr>
            <b/>
            <sz val="9"/>
            <color indexed="81"/>
            <rFont val="Tahoma"/>
            <family val="2"/>
          </rPr>
          <t xml:space="preserve"> </t>
        </r>
        <r>
          <rPr>
            <u/>
            <sz val="9"/>
            <color indexed="81"/>
            <rFont val="Tahoma"/>
            <family val="2"/>
          </rPr>
          <t xml:space="preserve">End of the Week
</t>
        </r>
        <r>
          <rPr>
            <b/>
            <sz val="9"/>
            <color indexed="81"/>
            <rFont val="Tahoma"/>
            <family val="2"/>
          </rPr>
          <t>Status</t>
        </r>
        <r>
          <rPr>
            <sz val="9"/>
            <color indexed="81"/>
            <rFont val="Tahoma"/>
            <family val="2"/>
          </rPr>
          <t xml:space="preserve"> </t>
        </r>
        <r>
          <rPr>
            <i/>
            <sz val="9"/>
            <color indexed="81"/>
            <rFont val="Tahoma"/>
            <family val="2"/>
          </rPr>
          <t>Is</t>
        </r>
        <r>
          <rPr>
            <sz val="9"/>
            <color indexed="81"/>
            <rFont val="Tahoma"/>
            <family val="2"/>
          </rPr>
          <t xml:space="preserve"> </t>
        </r>
        <r>
          <rPr>
            <u/>
            <sz val="9"/>
            <color indexed="81"/>
            <rFont val="Tahoma"/>
            <family val="2"/>
          </rPr>
          <t>Customer Action</t>
        </r>
      </text>
    </comment>
    <comment ref="G3" authorId="0" shapeId="0" xr:uid="{EC148BB8-314C-4133-8991-2BFFE79AF3EC}">
      <text>
        <r>
          <rPr>
            <b/>
            <sz val="9"/>
            <color indexed="81"/>
            <rFont val="Tahoma"/>
            <family val="2"/>
          </rPr>
          <t xml:space="preserve">Created </t>
        </r>
        <r>
          <rPr>
            <i/>
            <sz val="9"/>
            <color indexed="81"/>
            <rFont val="Tahoma"/>
            <family val="2"/>
          </rPr>
          <t>Until</t>
        </r>
        <r>
          <rPr>
            <b/>
            <sz val="9"/>
            <color indexed="81"/>
            <rFont val="Tahoma"/>
            <family val="2"/>
          </rPr>
          <t xml:space="preserve"> </t>
        </r>
        <r>
          <rPr>
            <u/>
            <sz val="9"/>
            <color indexed="81"/>
            <rFont val="Tahoma"/>
            <family val="2"/>
          </rPr>
          <t xml:space="preserve">End of the Week
</t>
        </r>
        <r>
          <rPr>
            <b/>
            <sz val="9"/>
            <color indexed="81"/>
            <rFont val="Tahoma"/>
            <family val="2"/>
          </rPr>
          <t>Status</t>
        </r>
        <r>
          <rPr>
            <sz val="9"/>
            <color indexed="81"/>
            <rFont val="Tahoma"/>
            <family val="2"/>
          </rPr>
          <t xml:space="preserve"> </t>
        </r>
        <r>
          <rPr>
            <i/>
            <sz val="9"/>
            <color indexed="81"/>
            <rFont val="Tahoma"/>
            <family val="2"/>
          </rPr>
          <t>Is</t>
        </r>
        <r>
          <rPr>
            <sz val="9"/>
            <color indexed="81"/>
            <rFont val="Tahoma"/>
            <family val="2"/>
          </rPr>
          <t xml:space="preserve"> </t>
        </r>
        <r>
          <rPr>
            <u/>
            <sz val="9"/>
            <color indexed="81"/>
            <rFont val="Tahoma"/>
            <family val="2"/>
          </rPr>
          <t>Forwarded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Bruno Valente (GBS WEA PS PT)</author>
  </authors>
  <commentList>
    <comment ref="C2" authorId="0" shapeId="0" xr:uid="{684E09A1-E58E-41D2-86BC-7EE316D03B6B}">
      <text>
        <r>
          <rPr>
            <b/>
            <sz val="9"/>
            <color indexed="81"/>
            <rFont val="Tahoma"/>
            <family val="2"/>
          </rPr>
          <t xml:space="preserve">Created </t>
        </r>
        <r>
          <rPr>
            <i/>
            <sz val="9"/>
            <color indexed="81"/>
            <rFont val="Tahoma"/>
            <family val="2"/>
          </rPr>
          <t xml:space="preserve">Until </t>
        </r>
        <r>
          <rPr>
            <u/>
            <sz val="9"/>
            <color indexed="81"/>
            <rFont val="Tahoma"/>
            <family val="2"/>
          </rPr>
          <t>End of the Week</t>
        </r>
      </text>
    </comment>
    <comment ref="D2" authorId="0" shapeId="0" xr:uid="{ABD8C42C-EAAE-4476-BB90-F4F038435AED}">
      <text>
        <r>
          <rPr>
            <b/>
            <sz val="9"/>
            <color indexed="81"/>
            <rFont val="Tahoma"/>
            <family val="2"/>
          </rPr>
          <t xml:space="preserve">Created </t>
        </r>
        <r>
          <rPr>
            <i/>
            <sz val="9"/>
            <color indexed="81"/>
            <rFont val="Tahoma"/>
            <family val="2"/>
          </rPr>
          <t xml:space="preserve">Until </t>
        </r>
        <r>
          <rPr>
            <u/>
            <sz val="9"/>
            <color indexed="81"/>
            <rFont val="Tahoma"/>
            <family val="2"/>
          </rPr>
          <t>End of the Week</t>
        </r>
        <r>
          <rPr>
            <sz val="9"/>
            <color indexed="81"/>
            <rFont val="Tahoma"/>
            <family val="2"/>
          </rPr>
          <t xml:space="preserve">
</t>
        </r>
        <r>
          <rPr>
            <b/>
            <sz val="9"/>
            <color indexed="81"/>
            <rFont val="Tahoma"/>
            <family val="2"/>
          </rPr>
          <t xml:space="preserve">Status </t>
        </r>
        <r>
          <rPr>
            <i/>
            <sz val="9"/>
            <color indexed="81"/>
            <rFont val="Tahoma"/>
            <family val="2"/>
          </rPr>
          <t>in</t>
        </r>
        <r>
          <rPr>
            <sz val="9"/>
            <color indexed="81"/>
            <rFont val="Tahoma"/>
            <family val="2"/>
          </rPr>
          <t xml:space="preserve"> </t>
        </r>
        <r>
          <rPr>
            <u/>
            <sz val="9"/>
            <color indexed="81"/>
            <rFont val="Tahoma"/>
            <family val="2"/>
          </rPr>
          <t>OpenList</t>
        </r>
      </text>
    </comment>
    <comment ref="K2" authorId="0" shapeId="0" xr:uid="{0F2E025F-D962-47F8-AC92-C53582181AFE}">
      <text>
        <r>
          <rPr>
            <b/>
            <sz val="9"/>
            <color indexed="81"/>
            <rFont val="Tahoma"/>
            <family val="2"/>
          </rPr>
          <t xml:space="preserve">Created </t>
        </r>
        <r>
          <rPr>
            <i/>
            <sz val="9"/>
            <color indexed="81"/>
            <rFont val="Tahoma"/>
            <family val="2"/>
          </rPr>
          <t xml:space="preserve">Until </t>
        </r>
        <r>
          <rPr>
            <u/>
            <sz val="9"/>
            <color indexed="81"/>
            <rFont val="Tahoma"/>
            <family val="2"/>
          </rPr>
          <t>End of the Week</t>
        </r>
        <r>
          <rPr>
            <sz val="9"/>
            <color indexed="81"/>
            <rFont val="Tahoma"/>
            <family val="2"/>
          </rPr>
          <t xml:space="preserve">
</t>
        </r>
        <r>
          <rPr>
            <b/>
            <sz val="9"/>
            <color indexed="81"/>
            <rFont val="Tahoma"/>
            <family val="2"/>
          </rPr>
          <t xml:space="preserve">Status </t>
        </r>
        <r>
          <rPr>
            <i/>
            <sz val="9"/>
            <color indexed="81"/>
            <rFont val="Tahoma"/>
            <family val="2"/>
          </rPr>
          <t>in</t>
        </r>
        <r>
          <rPr>
            <sz val="9"/>
            <color indexed="81"/>
            <rFont val="Tahoma"/>
            <family val="2"/>
          </rPr>
          <t xml:space="preserve"> </t>
        </r>
        <r>
          <rPr>
            <u/>
            <sz val="9"/>
            <color indexed="81"/>
            <rFont val="Tahoma"/>
            <family val="2"/>
          </rPr>
          <t>OpenList</t>
        </r>
      </text>
    </comment>
    <comment ref="L2" authorId="0" shapeId="0" xr:uid="{5E94699D-A55D-40B3-9F17-109D78567927}">
      <text>
        <r>
          <rPr>
            <b/>
            <sz val="9"/>
            <color indexed="81"/>
            <rFont val="Tahoma"/>
            <family val="2"/>
          </rPr>
          <t xml:space="preserve">Created </t>
        </r>
        <r>
          <rPr>
            <i/>
            <sz val="9"/>
            <color indexed="81"/>
            <rFont val="Tahoma"/>
            <family val="2"/>
          </rPr>
          <t>on</t>
        </r>
        <r>
          <rPr>
            <b/>
            <sz val="9"/>
            <color indexed="81"/>
            <rFont val="Tahoma"/>
            <family val="2"/>
          </rPr>
          <t xml:space="preserve"> </t>
        </r>
        <r>
          <rPr>
            <u/>
            <sz val="9"/>
            <color indexed="81"/>
            <rFont val="Tahoma"/>
            <family val="2"/>
          </rPr>
          <t>Current Week</t>
        </r>
      </text>
    </comment>
    <comment ref="O2" authorId="0" shapeId="0" xr:uid="{157699B0-3C6B-46FF-B9BF-931594714CAA}">
      <text>
        <r>
          <rPr>
            <b/>
            <sz val="9"/>
            <color indexed="81"/>
            <rFont val="Tahoma"/>
            <family val="2"/>
          </rPr>
          <t xml:space="preserve">Created </t>
        </r>
        <r>
          <rPr>
            <i/>
            <sz val="9"/>
            <color indexed="81"/>
            <rFont val="Tahoma"/>
            <family val="2"/>
          </rPr>
          <t>Until</t>
        </r>
        <r>
          <rPr>
            <sz val="9"/>
            <color indexed="81"/>
            <rFont val="Tahoma"/>
            <family val="2"/>
          </rPr>
          <t xml:space="preserve"> </t>
        </r>
        <r>
          <rPr>
            <u/>
            <sz val="9"/>
            <color indexed="81"/>
            <rFont val="Tahoma"/>
            <family val="2"/>
          </rPr>
          <t>End of the Week</t>
        </r>
        <r>
          <rPr>
            <b/>
            <sz val="9"/>
            <color indexed="81"/>
            <rFont val="Tahoma"/>
            <family val="2"/>
          </rPr>
          <t xml:space="preserve">
Status</t>
        </r>
        <r>
          <rPr>
            <sz val="9"/>
            <color indexed="81"/>
            <rFont val="Tahoma"/>
            <family val="2"/>
          </rPr>
          <t xml:space="preserve"> </t>
        </r>
        <r>
          <rPr>
            <i/>
            <sz val="9"/>
            <color indexed="81"/>
            <rFont val="Tahoma"/>
            <family val="2"/>
          </rPr>
          <t>in</t>
        </r>
        <r>
          <rPr>
            <sz val="9"/>
            <color indexed="81"/>
            <rFont val="Tahoma"/>
            <family val="2"/>
          </rPr>
          <t xml:space="preserve"> </t>
        </r>
        <r>
          <rPr>
            <u/>
            <sz val="9"/>
            <color indexed="81"/>
            <rFont val="Tahoma"/>
            <family val="2"/>
          </rPr>
          <t>ProposedSolutionList</t>
        </r>
      </text>
    </comment>
    <comment ref="Q2" authorId="0" shapeId="0" xr:uid="{5BF9053C-FFE5-4774-8DF0-0F9179A0C9F7}">
      <text>
        <r>
          <rPr>
            <b/>
            <sz val="9"/>
            <color indexed="81"/>
            <rFont val="Tahoma"/>
            <family val="2"/>
          </rPr>
          <t>Last Changed On</t>
        </r>
        <r>
          <rPr>
            <sz val="9"/>
            <color indexed="81"/>
            <rFont val="Tahoma"/>
            <family val="2"/>
          </rPr>
          <t xml:space="preserve"> </t>
        </r>
        <r>
          <rPr>
            <i/>
            <sz val="9"/>
            <color indexed="81"/>
            <rFont val="Tahoma"/>
            <family val="2"/>
          </rPr>
          <t>During</t>
        </r>
        <r>
          <rPr>
            <sz val="9"/>
            <color indexed="81"/>
            <rFont val="Tahoma"/>
            <family val="2"/>
          </rPr>
          <t xml:space="preserve"> </t>
        </r>
        <r>
          <rPr>
            <u/>
            <sz val="9"/>
            <color indexed="81"/>
            <rFont val="Tahoma"/>
            <family val="2"/>
          </rPr>
          <t>Current Week</t>
        </r>
        <r>
          <rPr>
            <b/>
            <sz val="9"/>
            <color indexed="81"/>
            <rFont val="Tahoma"/>
            <family val="2"/>
          </rPr>
          <t xml:space="preserve">
Status</t>
        </r>
        <r>
          <rPr>
            <sz val="9"/>
            <color indexed="81"/>
            <rFont val="Tahoma"/>
            <family val="2"/>
          </rPr>
          <t xml:space="preserve"> </t>
        </r>
        <r>
          <rPr>
            <i/>
            <sz val="9"/>
            <color indexed="81"/>
            <rFont val="Tahoma"/>
            <family val="2"/>
          </rPr>
          <t>In</t>
        </r>
        <r>
          <rPr>
            <sz val="9"/>
            <color indexed="81"/>
            <rFont val="Tahoma"/>
            <family val="2"/>
          </rPr>
          <t xml:space="preserve"> </t>
        </r>
        <r>
          <rPr>
            <u/>
            <sz val="9"/>
            <color indexed="81"/>
            <rFont val="Tahoma"/>
            <family val="2"/>
          </rPr>
          <t>ClosedStatusList</t>
        </r>
      </text>
    </comment>
    <comment ref="F3" authorId="0" shapeId="0" xr:uid="{1AF8EA82-331F-4F7B-B01C-B8B3D62C2BE0}">
      <text>
        <r>
          <rPr>
            <b/>
            <sz val="9"/>
            <color indexed="81"/>
            <rFont val="Tahoma"/>
            <family val="2"/>
          </rPr>
          <t xml:space="preserve">Created </t>
        </r>
        <r>
          <rPr>
            <i/>
            <sz val="9"/>
            <color indexed="81"/>
            <rFont val="Tahoma"/>
            <family val="2"/>
          </rPr>
          <t>Until</t>
        </r>
        <r>
          <rPr>
            <b/>
            <sz val="9"/>
            <color indexed="81"/>
            <rFont val="Tahoma"/>
            <family val="2"/>
          </rPr>
          <t xml:space="preserve"> </t>
        </r>
        <r>
          <rPr>
            <u/>
            <sz val="9"/>
            <color indexed="81"/>
            <rFont val="Tahoma"/>
            <family val="2"/>
          </rPr>
          <t xml:space="preserve">End of the Week
</t>
        </r>
        <r>
          <rPr>
            <b/>
            <sz val="9"/>
            <color indexed="81"/>
            <rFont val="Tahoma"/>
            <family val="2"/>
          </rPr>
          <t>Status</t>
        </r>
        <r>
          <rPr>
            <sz val="9"/>
            <color indexed="81"/>
            <rFont val="Tahoma"/>
            <family val="2"/>
          </rPr>
          <t xml:space="preserve"> </t>
        </r>
        <r>
          <rPr>
            <i/>
            <sz val="9"/>
            <color indexed="81"/>
            <rFont val="Tahoma"/>
            <family val="2"/>
          </rPr>
          <t>Is</t>
        </r>
        <r>
          <rPr>
            <sz val="9"/>
            <color indexed="81"/>
            <rFont val="Tahoma"/>
            <family val="2"/>
          </rPr>
          <t xml:space="preserve"> </t>
        </r>
        <r>
          <rPr>
            <u/>
            <sz val="9"/>
            <color indexed="81"/>
            <rFont val="Tahoma"/>
            <family val="2"/>
          </rPr>
          <t>Customer Action</t>
        </r>
      </text>
    </comment>
    <comment ref="G3" authorId="0" shapeId="0" xr:uid="{E94F8719-3600-4F80-BD47-D4CE64E29CD2}">
      <text>
        <r>
          <rPr>
            <b/>
            <sz val="9"/>
            <color indexed="81"/>
            <rFont val="Tahoma"/>
            <family val="2"/>
          </rPr>
          <t xml:space="preserve">Created </t>
        </r>
        <r>
          <rPr>
            <i/>
            <sz val="9"/>
            <color indexed="81"/>
            <rFont val="Tahoma"/>
            <family val="2"/>
          </rPr>
          <t>Until</t>
        </r>
        <r>
          <rPr>
            <b/>
            <sz val="9"/>
            <color indexed="81"/>
            <rFont val="Tahoma"/>
            <family val="2"/>
          </rPr>
          <t xml:space="preserve"> </t>
        </r>
        <r>
          <rPr>
            <u/>
            <sz val="9"/>
            <color indexed="81"/>
            <rFont val="Tahoma"/>
            <family val="2"/>
          </rPr>
          <t xml:space="preserve">End of the Week
</t>
        </r>
        <r>
          <rPr>
            <b/>
            <sz val="9"/>
            <color indexed="81"/>
            <rFont val="Tahoma"/>
            <family val="2"/>
          </rPr>
          <t>Status</t>
        </r>
        <r>
          <rPr>
            <sz val="9"/>
            <color indexed="81"/>
            <rFont val="Tahoma"/>
            <family val="2"/>
          </rPr>
          <t xml:space="preserve"> </t>
        </r>
        <r>
          <rPr>
            <i/>
            <sz val="9"/>
            <color indexed="81"/>
            <rFont val="Tahoma"/>
            <family val="2"/>
          </rPr>
          <t>Is</t>
        </r>
        <r>
          <rPr>
            <sz val="9"/>
            <color indexed="81"/>
            <rFont val="Tahoma"/>
            <family val="2"/>
          </rPr>
          <t xml:space="preserve"> </t>
        </r>
        <r>
          <rPr>
            <u/>
            <sz val="9"/>
            <color indexed="81"/>
            <rFont val="Tahoma"/>
            <family val="2"/>
          </rPr>
          <t>Forwarded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Bruno Valente (GBS WEA PS PT)</author>
  </authors>
  <commentList>
    <comment ref="C2" authorId="0" shapeId="0" xr:uid="{2F492D9B-7531-4ECF-B82F-EAD3261757F8}">
      <text>
        <r>
          <rPr>
            <b/>
            <sz val="9"/>
            <color indexed="81"/>
            <rFont val="Tahoma"/>
            <family val="2"/>
          </rPr>
          <t xml:space="preserve">Created </t>
        </r>
        <r>
          <rPr>
            <i/>
            <sz val="9"/>
            <color indexed="81"/>
            <rFont val="Tahoma"/>
            <family val="2"/>
          </rPr>
          <t xml:space="preserve">Until </t>
        </r>
        <r>
          <rPr>
            <u/>
            <sz val="9"/>
            <color indexed="81"/>
            <rFont val="Tahoma"/>
            <family val="2"/>
          </rPr>
          <t>End of the Week</t>
        </r>
      </text>
    </comment>
    <comment ref="D2" authorId="0" shapeId="0" xr:uid="{A960496C-4DF5-4C4A-81A4-EBAEEB63B913}">
      <text>
        <r>
          <rPr>
            <b/>
            <sz val="9"/>
            <color indexed="81"/>
            <rFont val="Tahoma"/>
            <family val="2"/>
          </rPr>
          <t xml:space="preserve">Created </t>
        </r>
        <r>
          <rPr>
            <i/>
            <sz val="9"/>
            <color indexed="81"/>
            <rFont val="Tahoma"/>
            <family val="2"/>
          </rPr>
          <t xml:space="preserve">Until </t>
        </r>
        <r>
          <rPr>
            <u/>
            <sz val="9"/>
            <color indexed="81"/>
            <rFont val="Tahoma"/>
            <family val="2"/>
          </rPr>
          <t>End of the Week</t>
        </r>
        <r>
          <rPr>
            <sz val="9"/>
            <color indexed="81"/>
            <rFont val="Tahoma"/>
            <family val="2"/>
          </rPr>
          <t xml:space="preserve">
</t>
        </r>
        <r>
          <rPr>
            <b/>
            <sz val="9"/>
            <color indexed="81"/>
            <rFont val="Tahoma"/>
            <family val="2"/>
          </rPr>
          <t xml:space="preserve">Status </t>
        </r>
        <r>
          <rPr>
            <i/>
            <sz val="9"/>
            <color indexed="81"/>
            <rFont val="Tahoma"/>
            <family val="2"/>
          </rPr>
          <t>in</t>
        </r>
        <r>
          <rPr>
            <sz val="9"/>
            <color indexed="81"/>
            <rFont val="Tahoma"/>
            <family val="2"/>
          </rPr>
          <t xml:space="preserve"> </t>
        </r>
        <r>
          <rPr>
            <u/>
            <sz val="9"/>
            <color indexed="81"/>
            <rFont val="Tahoma"/>
            <family val="2"/>
          </rPr>
          <t>OpenList</t>
        </r>
      </text>
    </comment>
    <comment ref="K2" authorId="0" shapeId="0" xr:uid="{9A0E96BC-8B83-4741-AEA4-E9A4BFA57653}">
      <text>
        <r>
          <rPr>
            <b/>
            <sz val="9"/>
            <color indexed="81"/>
            <rFont val="Tahoma"/>
            <family val="2"/>
          </rPr>
          <t xml:space="preserve">Created </t>
        </r>
        <r>
          <rPr>
            <i/>
            <sz val="9"/>
            <color indexed="81"/>
            <rFont val="Tahoma"/>
            <family val="2"/>
          </rPr>
          <t xml:space="preserve">Until </t>
        </r>
        <r>
          <rPr>
            <u/>
            <sz val="9"/>
            <color indexed="81"/>
            <rFont val="Tahoma"/>
            <family val="2"/>
          </rPr>
          <t>End of the Week</t>
        </r>
        <r>
          <rPr>
            <sz val="9"/>
            <color indexed="81"/>
            <rFont val="Tahoma"/>
            <family val="2"/>
          </rPr>
          <t xml:space="preserve">
</t>
        </r>
        <r>
          <rPr>
            <b/>
            <sz val="9"/>
            <color indexed="81"/>
            <rFont val="Tahoma"/>
            <family val="2"/>
          </rPr>
          <t xml:space="preserve">Status </t>
        </r>
        <r>
          <rPr>
            <i/>
            <sz val="9"/>
            <color indexed="81"/>
            <rFont val="Tahoma"/>
            <family val="2"/>
          </rPr>
          <t>in</t>
        </r>
        <r>
          <rPr>
            <sz val="9"/>
            <color indexed="81"/>
            <rFont val="Tahoma"/>
            <family val="2"/>
          </rPr>
          <t xml:space="preserve"> </t>
        </r>
        <r>
          <rPr>
            <u/>
            <sz val="9"/>
            <color indexed="81"/>
            <rFont val="Tahoma"/>
            <family val="2"/>
          </rPr>
          <t>OpenList</t>
        </r>
      </text>
    </comment>
    <comment ref="L2" authorId="0" shapeId="0" xr:uid="{1736E294-AB1D-46FE-AB10-91DBE165B150}">
      <text>
        <r>
          <rPr>
            <b/>
            <sz val="9"/>
            <color indexed="81"/>
            <rFont val="Tahoma"/>
            <family val="2"/>
          </rPr>
          <t xml:space="preserve">Created </t>
        </r>
        <r>
          <rPr>
            <i/>
            <sz val="9"/>
            <color indexed="81"/>
            <rFont val="Tahoma"/>
            <family val="2"/>
          </rPr>
          <t>on</t>
        </r>
        <r>
          <rPr>
            <b/>
            <sz val="9"/>
            <color indexed="81"/>
            <rFont val="Tahoma"/>
            <family val="2"/>
          </rPr>
          <t xml:space="preserve"> </t>
        </r>
        <r>
          <rPr>
            <u/>
            <sz val="9"/>
            <color indexed="81"/>
            <rFont val="Tahoma"/>
            <family val="2"/>
          </rPr>
          <t>Current Week</t>
        </r>
      </text>
    </comment>
    <comment ref="O2" authorId="0" shapeId="0" xr:uid="{9FF76F38-CF18-492F-BED5-1EC26C07FEDE}">
      <text>
        <r>
          <rPr>
            <b/>
            <sz val="9"/>
            <color indexed="81"/>
            <rFont val="Tahoma"/>
            <family val="2"/>
          </rPr>
          <t xml:space="preserve">Created </t>
        </r>
        <r>
          <rPr>
            <i/>
            <sz val="9"/>
            <color indexed="81"/>
            <rFont val="Tahoma"/>
            <family val="2"/>
          </rPr>
          <t>Until</t>
        </r>
        <r>
          <rPr>
            <sz val="9"/>
            <color indexed="81"/>
            <rFont val="Tahoma"/>
            <family val="2"/>
          </rPr>
          <t xml:space="preserve"> </t>
        </r>
        <r>
          <rPr>
            <u/>
            <sz val="9"/>
            <color indexed="81"/>
            <rFont val="Tahoma"/>
            <family val="2"/>
          </rPr>
          <t>End of the Week</t>
        </r>
        <r>
          <rPr>
            <b/>
            <sz val="9"/>
            <color indexed="81"/>
            <rFont val="Tahoma"/>
            <family val="2"/>
          </rPr>
          <t xml:space="preserve">
Status</t>
        </r>
        <r>
          <rPr>
            <sz val="9"/>
            <color indexed="81"/>
            <rFont val="Tahoma"/>
            <family val="2"/>
          </rPr>
          <t xml:space="preserve"> </t>
        </r>
        <r>
          <rPr>
            <i/>
            <sz val="9"/>
            <color indexed="81"/>
            <rFont val="Tahoma"/>
            <family val="2"/>
          </rPr>
          <t>in</t>
        </r>
        <r>
          <rPr>
            <sz val="9"/>
            <color indexed="81"/>
            <rFont val="Tahoma"/>
            <family val="2"/>
          </rPr>
          <t xml:space="preserve"> </t>
        </r>
        <r>
          <rPr>
            <u/>
            <sz val="9"/>
            <color indexed="81"/>
            <rFont val="Tahoma"/>
            <family val="2"/>
          </rPr>
          <t>ProposedSolutionList</t>
        </r>
      </text>
    </comment>
    <comment ref="P2" authorId="0" shapeId="0" xr:uid="{D893DD6E-6CE3-4640-8851-95761B771740}">
      <text>
        <r>
          <rPr>
            <b/>
            <sz val="9"/>
            <color indexed="81"/>
            <rFont val="Tahoma"/>
            <family val="2"/>
          </rPr>
          <t>Last Changed On</t>
        </r>
        <r>
          <rPr>
            <sz val="9"/>
            <color indexed="81"/>
            <rFont val="Tahoma"/>
            <family val="2"/>
          </rPr>
          <t xml:space="preserve"> </t>
        </r>
        <r>
          <rPr>
            <i/>
            <sz val="9"/>
            <color indexed="81"/>
            <rFont val="Tahoma"/>
            <family val="2"/>
          </rPr>
          <t>During</t>
        </r>
        <r>
          <rPr>
            <sz val="9"/>
            <color indexed="81"/>
            <rFont val="Tahoma"/>
            <family val="2"/>
          </rPr>
          <t xml:space="preserve"> </t>
        </r>
        <r>
          <rPr>
            <u/>
            <sz val="9"/>
            <color indexed="81"/>
            <rFont val="Tahoma"/>
            <family val="2"/>
          </rPr>
          <t>Current Week</t>
        </r>
        <r>
          <rPr>
            <b/>
            <sz val="9"/>
            <color indexed="81"/>
            <rFont val="Tahoma"/>
            <family val="2"/>
          </rPr>
          <t xml:space="preserve">
Status</t>
        </r>
        <r>
          <rPr>
            <sz val="9"/>
            <color indexed="81"/>
            <rFont val="Tahoma"/>
            <family val="2"/>
          </rPr>
          <t xml:space="preserve"> </t>
        </r>
        <r>
          <rPr>
            <i/>
            <sz val="9"/>
            <color indexed="81"/>
            <rFont val="Tahoma"/>
            <family val="2"/>
          </rPr>
          <t>In</t>
        </r>
        <r>
          <rPr>
            <sz val="9"/>
            <color indexed="81"/>
            <rFont val="Tahoma"/>
            <family val="2"/>
          </rPr>
          <t xml:space="preserve"> </t>
        </r>
        <r>
          <rPr>
            <u/>
            <sz val="9"/>
            <color indexed="81"/>
            <rFont val="Tahoma"/>
            <family val="2"/>
          </rPr>
          <t>ClosedStatusList</t>
        </r>
      </text>
    </comment>
    <comment ref="F3" authorId="0" shapeId="0" xr:uid="{4A16E247-113F-43C6-9AD3-FD68248F0C9A}">
      <text>
        <r>
          <rPr>
            <b/>
            <sz val="9"/>
            <color indexed="81"/>
            <rFont val="Tahoma"/>
            <family val="2"/>
          </rPr>
          <t xml:space="preserve">Created </t>
        </r>
        <r>
          <rPr>
            <i/>
            <sz val="9"/>
            <color indexed="81"/>
            <rFont val="Tahoma"/>
            <family val="2"/>
          </rPr>
          <t>Until</t>
        </r>
        <r>
          <rPr>
            <b/>
            <sz val="9"/>
            <color indexed="81"/>
            <rFont val="Tahoma"/>
            <family val="2"/>
          </rPr>
          <t xml:space="preserve"> </t>
        </r>
        <r>
          <rPr>
            <u/>
            <sz val="9"/>
            <color indexed="81"/>
            <rFont val="Tahoma"/>
            <family val="2"/>
          </rPr>
          <t xml:space="preserve">End of the Week
</t>
        </r>
        <r>
          <rPr>
            <b/>
            <sz val="9"/>
            <color indexed="81"/>
            <rFont val="Tahoma"/>
            <family val="2"/>
          </rPr>
          <t>Status</t>
        </r>
        <r>
          <rPr>
            <sz val="9"/>
            <color indexed="81"/>
            <rFont val="Tahoma"/>
            <family val="2"/>
          </rPr>
          <t xml:space="preserve"> </t>
        </r>
        <r>
          <rPr>
            <i/>
            <sz val="9"/>
            <color indexed="81"/>
            <rFont val="Tahoma"/>
            <family val="2"/>
          </rPr>
          <t>Is</t>
        </r>
        <r>
          <rPr>
            <sz val="9"/>
            <color indexed="81"/>
            <rFont val="Tahoma"/>
            <family val="2"/>
          </rPr>
          <t xml:space="preserve"> </t>
        </r>
        <r>
          <rPr>
            <u/>
            <sz val="9"/>
            <color indexed="81"/>
            <rFont val="Tahoma"/>
            <family val="2"/>
          </rPr>
          <t>Customer Action</t>
        </r>
      </text>
    </comment>
    <comment ref="G3" authorId="0" shapeId="0" xr:uid="{C8B04FB2-B6B3-4475-99EA-8D312A15ACB9}">
      <text>
        <r>
          <rPr>
            <b/>
            <sz val="9"/>
            <color indexed="81"/>
            <rFont val="Tahoma"/>
            <family val="2"/>
          </rPr>
          <t xml:space="preserve">Created </t>
        </r>
        <r>
          <rPr>
            <i/>
            <sz val="9"/>
            <color indexed="81"/>
            <rFont val="Tahoma"/>
            <family val="2"/>
          </rPr>
          <t>Until</t>
        </r>
        <r>
          <rPr>
            <b/>
            <sz val="9"/>
            <color indexed="81"/>
            <rFont val="Tahoma"/>
            <family val="2"/>
          </rPr>
          <t xml:space="preserve"> </t>
        </r>
        <r>
          <rPr>
            <u/>
            <sz val="9"/>
            <color indexed="81"/>
            <rFont val="Tahoma"/>
            <family val="2"/>
          </rPr>
          <t xml:space="preserve">End of the Week
</t>
        </r>
        <r>
          <rPr>
            <b/>
            <sz val="9"/>
            <color indexed="81"/>
            <rFont val="Tahoma"/>
            <family val="2"/>
          </rPr>
          <t>Status</t>
        </r>
        <r>
          <rPr>
            <sz val="9"/>
            <color indexed="81"/>
            <rFont val="Tahoma"/>
            <family val="2"/>
          </rPr>
          <t xml:space="preserve"> </t>
        </r>
        <r>
          <rPr>
            <i/>
            <sz val="9"/>
            <color indexed="81"/>
            <rFont val="Tahoma"/>
            <family val="2"/>
          </rPr>
          <t>Is</t>
        </r>
        <r>
          <rPr>
            <sz val="9"/>
            <color indexed="81"/>
            <rFont val="Tahoma"/>
            <family val="2"/>
          </rPr>
          <t xml:space="preserve"> </t>
        </r>
        <r>
          <rPr>
            <u/>
            <sz val="9"/>
            <color indexed="81"/>
            <rFont val="Tahoma"/>
            <family val="2"/>
          </rPr>
          <t>Forwarded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Bruno Valente (GBS WEA PS PT)</author>
  </authors>
  <commentList>
    <comment ref="C2" authorId="0" shapeId="0" xr:uid="{B53F2CA3-A370-4814-A383-2AD091D3C400}">
      <text>
        <r>
          <rPr>
            <b/>
            <sz val="9"/>
            <color indexed="81"/>
            <rFont val="Tahoma"/>
            <family val="2"/>
          </rPr>
          <t xml:space="preserve">Created </t>
        </r>
        <r>
          <rPr>
            <i/>
            <sz val="9"/>
            <color indexed="81"/>
            <rFont val="Tahoma"/>
            <family val="2"/>
          </rPr>
          <t xml:space="preserve">Until </t>
        </r>
        <r>
          <rPr>
            <u/>
            <sz val="9"/>
            <color indexed="81"/>
            <rFont val="Tahoma"/>
            <family val="2"/>
          </rPr>
          <t>End of the Week</t>
        </r>
      </text>
    </comment>
    <comment ref="D2" authorId="0" shapeId="0" xr:uid="{2BA06501-01AB-4B12-89B3-D1188EE4C040}">
      <text>
        <r>
          <rPr>
            <b/>
            <sz val="9"/>
            <color indexed="81"/>
            <rFont val="Tahoma"/>
            <family val="2"/>
          </rPr>
          <t xml:space="preserve">Created </t>
        </r>
        <r>
          <rPr>
            <i/>
            <sz val="9"/>
            <color indexed="81"/>
            <rFont val="Tahoma"/>
            <family val="2"/>
          </rPr>
          <t xml:space="preserve">Until </t>
        </r>
        <r>
          <rPr>
            <u/>
            <sz val="9"/>
            <color indexed="81"/>
            <rFont val="Tahoma"/>
            <family val="2"/>
          </rPr>
          <t>End of the Week</t>
        </r>
        <r>
          <rPr>
            <sz val="9"/>
            <color indexed="81"/>
            <rFont val="Tahoma"/>
            <family val="2"/>
          </rPr>
          <t xml:space="preserve">
</t>
        </r>
        <r>
          <rPr>
            <b/>
            <sz val="9"/>
            <color indexed="81"/>
            <rFont val="Tahoma"/>
            <family val="2"/>
          </rPr>
          <t xml:space="preserve">Status </t>
        </r>
        <r>
          <rPr>
            <i/>
            <sz val="9"/>
            <color indexed="81"/>
            <rFont val="Tahoma"/>
            <family val="2"/>
          </rPr>
          <t>in</t>
        </r>
        <r>
          <rPr>
            <sz val="9"/>
            <color indexed="81"/>
            <rFont val="Tahoma"/>
            <family val="2"/>
          </rPr>
          <t xml:space="preserve"> </t>
        </r>
        <r>
          <rPr>
            <u/>
            <sz val="9"/>
            <color indexed="81"/>
            <rFont val="Tahoma"/>
            <family val="2"/>
          </rPr>
          <t>OpenList</t>
        </r>
      </text>
    </comment>
    <comment ref="K2" authorId="0" shapeId="0" xr:uid="{45E5F1EA-818A-47F5-8F8E-3FB173071C45}">
      <text>
        <r>
          <rPr>
            <b/>
            <sz val="9"/>
            <color indexed="81"/>
            <rFont val="Tahoma"/>
            <family val="2"/>
          </rPr>
          <t xml:space="preserve">Created </t>
        </r>
        <r>
          <rPr>
            <i/>
            <sz val="9"/>
            <color indexed="81"/>
            <rFont val="Tahoma"/>
            <family val="2"/>
          </rPr>
          <t xml:space="preserve">Until </t>
        </r>
        <r>
          <rPr>
            <u/>
            <sz val="9"/>
            <color indexed="81"/>
            <rFont val="Tahoma"/>
            <family val="2"/>
          </rPr>
          <t>End of the Week</t>
        </r>
        <r>
          <rPr>
            <sz val="9"/>
            <color indexed="81"/>
            <rFont val="Tahoma"/>
            <family val="2"/>
          </rPr>
          <t xml:space="preserve">
</t>
        </r>
        <r>
          <rPr>
            <b/>
            <sz val="9"/>
            <color indexed="81"/>
            <rFont val="Tahoma"/>
            <family val="2"/>
          </rPr>
          <t xml:space="preserve">Status </t>
        </r>
        <r>
          <rPr>
            <i/>
            <sz val="9"/>
            <color indexed="81"/>
            <rFont val="Tahoma"/>
            <family val="2"/>
          </rPr>
          <t>in</t>
        </r>
        <r>
          <rPr>
            <sz val="9"/>
            <color indexed="81"/>
            <rFont val="Tahoma"/>
            <family val="2"/>
          </rPr>
          <t xml:space="preserve"> </t>
        </r>
        <r>
          <rPr>
            <u/>
            <sz val="9"/>
            <color indexed="81"/>
            <rFont val="Tahoma"/>
            <family val="2"/>
          </rPr>
          <t>OpenList</t>
        </r>
      </text>
    </comment>
    <comment ref="L2" authorId="0" shapeId="0" xr:uid="{D5C1F512-4806-4BA7-9470-86E3FBC8A3F6}">
      <text>
        <r>
          <rPr>
            <b/>
            <sz val="9"/>
            <color indexed="81"/>
            <rFont val="Tahoma"/>
            <family val="2"/>
          </rPr>
          <t xml:space="preserve">Created </t>
        </r>
        <r>
          <rPr>
            <i/>
            <sz val="9"/>
            <color indexed="81"/>
            <rFont val="Tahoma"/>
            <family val="2"/>
          </rPr>
          <t>on</t>
        </r>
        <r>
          <rPr>
            <b/>
            <sz val="9"/>
            <color indexed="81"/>
            <rFont val="Tahoma"/>
            <family val="2"/>
          </rPr>
          <t xml:space="preserve"> </t>
        </r>
        <r>
          <rPr>
            <u/>
            <sz val="9"/>
            <color indexed="81"/>
            <rFont val="Tahoma"/>
            <family val="2"/>
          </rPr>
          <t>Current Week</t>
        </r>
      </text>
    </comment>
    <comment ref="O2" authorId="0" shapeId="0" xr:uid="{148ACAB9-8526-4AD0-A10C-9001ED71B829}">
      <text>
        <r>
          <rPr>
            <b/>
            <sz val="9"/>
            <color indexed="81"/>
            <rFont val="Tahoma"/>
            <family val="2"/>
          </rPr>
          <t xml:space="preserve">Created </t>
        </r>
        <r>
          <rPr>
            <i/>
            <sz val="9"/>
            <color indexed="81"/>
            <rFont val="Tahoma"/>
            <family val="2"/>
          </rPr>
          <t>Until</t>
        </r>
        <r>
          <rPr>
            <sz val="9"/>
            <color indexed="81"/>
            <rFont val="Tahoma"/>
            <family val="2"/>
          </rPr>
          <t xml:space="preserve"> </t>
        </r>
        <r>
          <rPr>
            <u/>
            <sz val="9"/>
            <color indexed="81"/>
            <rFont val="Tahoma"/>
            <family val="2"/>
          </rPr>
          <t>End of the Week</t>
        </r>
        <r>
          <rPr>
            <b/>
            <sz val="9"/>
            <color indexed="81"/>
            <rFont val="Tahoma"/>
            <family val="2"/>
          </rPr>
          <t xml:space="preserve">
Status</t>
        </r>
        <r>
          <rPr>
            <sz val="9"/>
            <color indexed="81"/>
            <rFont val="Tahoma"/>
            <family val="2"/>
          </rPr>
          <t xml:space="preserve"> </t>
        </r>
        <r>
          <rPr>
            <i/>
            <sz val="9"/>
            <color indexed="81"/>
            <rFont val="Tahoma"/>
            <family val="2"/>
          </rPr>
          <t>in</t>
        </r>
        <r>
          <rPr>
            <sz val="9"/>
            <color indexed="81"/>
            <rFont val="Tahoma"/>
            <family val="2"/>
          </rPr>
          <t xml:space="preserve"> </t>
        </r>
        <r>
          <rPr>
            <u/>
            <sz val="9"/>
            <color indexed="81"/>
            <rFont val="Tahoma"/>
            <family val="2"/>
          </rPr>
          <t>ProposedSolutionList</t>
        </r>
      </text>
    </comment>
    <comment ref="P2" authorId="0" shapeId="0" xr:uid="{DFA76536-0F9C-4F86-BAEB-2257F92231F6}">
      <text>
        <r>
          <rPr>
            <b/>
            <sz val="9"/>
            <color indexed="81"/>
            <rFont val="Tahoma"/>
            <family val="2"/>
          </rPr>
          <t>Last Changed On</t>
        </r>
        <r>
          <rPr>
            <sz val="9"/>
            <color indexed="81"/>
            <rFont val="Tahoma"/>
            <family val="2"/>
          </rPr>
          <t xml:space="preserve"> </t>
        </r>
        <r>
          <rPr>
            <i/>
            <sz val="9"/>
            <color indexed="81"/>
            <rFont val="Tahoma"/>
            <family val="2"/>
          </rPr>
          <t>During</t>
        </r>
        <r>
          <rPr>
            <sz val="9"/>
            <color indexed="81"/>
            <rFont val="Tahoma"/>
            <family val="2"/>
          </rPr>
          <t xml:space="preserve"> </t>
        </r>
        <r>
          <rPr>
            <u/>
            <sz val="9"/>
            <color indexed="81"/>
            <rFont val="Tahoma"/>
            <family val="2"/>
          </rPr>
          <t>Current Week</t>
        </r>
        <r>
          <rPr>
            <b/>
            <sz val="9"/>
            <color indexed="81"/>
            <rFont val="Tahoma"/>
            <family val="2"/>
          </rPr>
          <t xml:space="preserve">
Status</t>
        </r>
        <r>
          <rPr>
            <sz val="9"/>
            <color indexed="81"/>
            <rFont val="Tahoma"/>
            <family val="2"/>
          </rPr>
          <t xml:space="preserve"> </t>
        </r>
        <r>
          <rPr>
            <i/>
            <sz val="9"/>
            <color indexed="81"/>
            <rFont val="Tahoma"/>
            <family val="2"/>
          </rPr>
          <t>In</t>
        </r>
        <r>
          <rPr>
            <sz val="9"/>
            <color indexed="81"/>
            <rFont val="Tahoma"/>
            <family val="2"/>
          </rPr>
          <t xml:space="preserve"> </t>
        </r>
        <r>
          <rPr>
            <u/>
            <sz val="9"/>
            <color indexed="81"/>
            <rFont val="Tahoma"/>
            <family val="2"/>
          </rPr>
          <t>ClosedStatusList</t>
        </r>
      </text>
    </comment>
    <comment ref="F3" authorId="0" shapeId="0" xr:uid="{E4530686-6DCF-4409-8AC5-00919C2C78D0}">
      <text>
        <r>
          <rPr>
            <b/>
            <sz val="9"/>
            <color indexed="81"/>
            <rFont val="Tahoma"/>
            <family val="2"/>
          </rPr>
          <t xml:space="preserve">Created </t>
        </r>
        <r>
          <rPr>
            <i/>
            <sz val="9"/>
            <color indexed="81"/>
            <rFont val="Tahoma"/>
            <family val="2"/>
          </rPr>
          <t>Until</t>
        </r>
        <r>
          <rPr>
            <b/>
            <sz val="9"/>
            <color indexed="81"/>
            <rFont val="Tahoma"/>
            <family val="2"/>
          </rPr>
          <t xml:space="preserve"> </t>
        </r>
        <r>
          <rPr>
            <u/>
            <sz val="9"/>
            <color indexed="81"/>
            <rFont val="Tahoma"/>
            <family val="2"/>
          </rPr>
          <t xml:space="preserve">End of the Week
</t>
        </r>
        <r>
          <rPr>
            <b/>
            <sz val="9"/>
            <color indexed="81"/>
            <rFont val="Tahoma"/>
            <family val="2"/>
          </rPr>
          <t>Status</t>
        </r>
        <r>
          <rPr>
            <sz val="9"/>
            <color indexed="81"/>
            <rFont val="Tahoma"/>
            <family val="2"/>
          </rPr>
          <t xml:space="preserve"> </t>
        </r>
        <r>
          <rPr>
            <i/>
            <sz val="9"/>
            <color indexed="81"/>
            <rFont val="Tahoma"/>
            <family val="2"/>
          </rPr>
          <t>Is</t>
        </r>
        <r>
          <rPr>
            <sz val="9"/>
            <color indexed="81"/>
            <rFont val="Tahoma"/>
            <family val="2"/>
          </rPr>
          <t xml:space="preserve"> </t>
        </r>
        <r>
          <rPr>
            <u/>
            <sz val="9"/>
            <color indexed="81"/>
            <rFont val="Tahoma"/>
            <family val="2"/>
          </rPr>
          <t>Customer Action</t>
        </r>
      </text>
    </comment>
    <comment ref="G3" authorId="0" shapeId="0" xr:uid="{308A76B8-DA7B-4BC6-87CC-4EDA2620DBB6}">
      <text>
        <r>
          <rPr>
            <b/>
            <sz val="9"/>
            <color indexed="81"/>
            <rFont val="Tahoma"/>
            <family val="2"/>
          </rPr>
          <t xml:space="preserve">Created </t>
        </r>
        <r>
          <rPr>
            <i/>
            <sz val="9"/>
            <color indexed="81"/>
            <rFont val="Tahoma"/>
            <family val="2"/>
          </rPr>
          <t>Until</t>
        </r>
        <r>
          <rPr>
            <b/>
            <sz val="9"/>
            <color indexed="81"/>
            <rFont val="Tahoma"/>
            <family val="2"/>
          </rPr>
          <t xml:space="preserve"> </t>
        </r>
        <r>
          <rPr>
            <u/>
            <sz val="9"/>
            <color indexed="81"/>
            <rFont val="Tahoma"/>
            <family val="2"/>
          </rPr>
          <t xml:space="preserve">End of the Week
</t>
        </r>
        <r>
          <rPr>
            <b/>
            <sz val="9"/>
            <color indexed="81"/>
            <rFont val="Tahoma"/>
            <family val="2"/>
          </rPr>
          <t>Status</t>
        </r>
        <r>
          <rPr>
            <sz val="9"/>
            <color indexed="81"/>
            <rFont val="Tahoma"/>
            <family val="2"/>
          </rPr>
          <t xml:space="preserve"> </t>
        </r>
        <r>
          <rPr>
            <i/>
            <sz val="9"/>
            <color indexed="81"/>
            <rFont val="Tahoma"/>
            <family val="2"/>
          </rPr>
          <t>Is</t>
        </r>
        <r>
          <rPr>
            <sz val="9"/>
            <color indexed="81"/>
            <rFont val="Tahoma"/>
            <family val="2"/>
          </rPr>
          <t xml:space="preserve"> </t>
        </r>
        <r>
          <rPr>
            <u/>
            <sz val="9"/>
            <color indexed="81"/>
            <rFont val="Tahoma"/>
            <family val="2"/>
          </rPr>
          <t>Forwarded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<sst xmlns="http://schemas.openxmlformats.org/spreadsheetml/2006/main" count="86352" uniqueCount="1557">
  <si>
    <t>FutureNow Ticket</t>
  </si>
  <si>
    <t>ID</t>
  </si>
  <si>
    <t>Recurrent Issue
(tech)</t>
  </si>
  <si>
    <t>Recurrent Issue
(Business)</t>
  </si>
  <si>
    <t>INC42077895</t>
  </si>
  <si>
    <t>INC42788004</t>
  </si>
  <si>
    <t>INC42930584</t>
  </si>
  <si>
    <t>INC42930203</t>
  </si>
  <si>
    <t>INC43019830</t>
  </si>
  <si>
    <t>x</t>
  </si>
  <si>
    <t>INC43035790</t>
  </si>
  <si>
    <t>INC43117032</t>
  </si>
  <si>
    <t>INC43149903</t>
  </si>
  <si>
    <t>INC43163860</t>
  </si>
  <si>
    <t>INC43215416</t>
  </si>
  <si>
    <t>INC43249416</t>
  </si>
  <si>
    <t>INC43255046</t>
  </si>
  <si>
    <t>INC43259250</t>
  </si>
  <si>
    <t>INC43287075</t>
  </si>
  <si>
    <t>INC43302173</t>
  </si>
  <si>
    <t>INC43332346</t>
  </si>
  <si>
    <t>INC43334219</t>
  </si>
  <si>
    <t>INC43344804</t>
  </si>
  <si>
    <t>INC43356074</t>
  </si>
  <si>
    <t>INC43371571</t>
  </si>
  <si>
    <t>INC43399228</t>
  </si>
  <si>
    <t>INC43400197</t>
  </si>
  <si>
    <t>INC43433151</t>
  </si>
  <si>
    <t>INC43436495</t>
  </si>
  <si>
    <t>INC43465907</t>
  </si>
  <si>
    <t>INC43469397</t>
  </si>
  <si>
    <t>INC43469550</t>
  </si>
  <si>
    <t>INC43487284</t>
  </si>
  <si>
    <t>INC43498557</t>
  </si>
  <si>
    <t>INC43504801</t>
  </si>
  <si>
    <t>INC43508169</t>
  </si>
  <si>
    <t>INC43508280</t>
  </si>
  <si>
    <t>INC43508305</t>
  </si>
  <si>
    <t>INC43508194</t>
  </si>
  <si>
    <t>INC43508341</t>
  </si>
  <si>
    <t>INC43512839</t>
  </si>
  <si>
    <t>INC43503029</t>
  </si>
  <si>
    <t>INC43513783</t>
  </si>
  <si>
    <t>INC43538753</t>
  </si>
  <si>
    <t>INC43563280</t>
  </si>
  <si>
    <t>INC43576197</t>
  </si>
  <si>
    <t>INC43584221</t>
  </si>
  <si>
    <t>INC43595418</t>
  </si>
  <si>
    <t>INC43626801</t>
  </si>
  <si>
    <t>INC43639701</t>
  </si>
  <si>
    <t>INC43642208</t>
  </si>
  <si>
    <t>INC43607409</t>
  </si>
  <si>
    <t>INC43690708</t>
  </si>
  <si>
    <t>X</t>
  </si>
  <si>
    <t>INC43720360</t>
  </si>
  <si>
    <t>INC43721827</t>
  </si>
  <si>
    <t>INC43724677</t>
  </si>
  <si>
    <t>INC43727632</t>
  </si>
  <si>
    <t>INC43737453</t>
  </si>
  <si>
    <t>INC43742772</t>
  </si>
  <si>
    <t>INC43743150</t>
  </si>
  <si>
    <t>INC43745390</t>
  </si>
  <si>
    <t>INC43748125</t>
  </si>
  <si>
    <t>INC43751646</t>
  </si>
  <si>
    <t>INC43753752</t>
  </si>
  <si>
    <t>INC43755284</t>
  </si>
  <si>
    <t>INC43756209</t>
  </si>
  <si>
    <t>INC43765407</t>
  </si>
  <si>
    <t>INC43765992</t>
  </si>
  <si>
    <t>INC43766812</t>
  </si>
  <si>
    <t>INC43768667</t>
  </si>
  <si>
    <t>INC43771246</t>
  </si>
  <si>
    <t>INC43771305</t>
  </si>
  <si>
    <t>INC43771434</t>
  </si>
  <si>
    <t>INC43772886</t>
  </si>
  <si>
    <t>INC43772965</t>
  </si>
  <si>
    <t>INC43773005</t>
  </si>
  <si>
    <t>INC43774476</t>
  </si>
  <si>
    <t>INC43775079</t>
  </si>
  <si>
    <t>INC43775669</t>
  </si>
  <si>
    <t>INC43775723</t>
  </si>
  <si>
    <t>INC43778039</t>
  </si>
  <si>
    <t>INC43822357</t>
  </si>
  <si>
    <t>INC43835191</t>
  </si>
  <si>
    <t>INC43836838</t>
  </si>
  <si>
    <t>INC43836990</t>
  </si>
  <si>
    <t>INC43881294</t>
  </si>
  <si>
    <t>INC43887207</t>
  </si>
  <si>
    <t>INC43896159</t>
  </si>
  <si>
    <t>INC43918755</t>
  </si>
  <si>
    <t>INC43926121</t>
  </si>
  <si>
    <t>INC43930182</t>
  </si>
  <si>
    <t>INC43930327</t>
  </si>
  <si>
    <t>INC43930951</t>
  </si>
  <si>
    <t>INC43940399</t>
  </si>
  <si>
    <t>INC43943430</t>
  </si>
  <si>
    <t>INC43943726</t>
  </si>
  <si>
    <t>INC43949745</t>
  </si>
  <si>
    <t>INC43956263</t>
  </si>
  <si>
    <t>INC43959121</t>
  </si>
  <si>
    <t>INC43959647</t>
  </si>
  <si>
    <t>INC43981419</t>
  </si>
  <si>
    <t>INC43982052</t>
  </si>
  <si>
    <t>INC43986270</t>
  </si>
  <si>
    <t>INC43993202</t>
  </si>
  <si>
    <t>INC44000976</t>
  </si>
  <si>
    <t>INC44007416</t>
  </si>
  <si>
    <t>INC44018033</t>
  </si>
  <si>
    <t>INC44019276</t>
  </si>
  <si>
    <t>INC44025759</t>
  </si>
  <si>
    <t>INC44030576</t>
  </si>
  <si>
    <t>INC44045835</t>
  </si>
  <si>
    <t>INC44013959</t>
  </si>
  <si>
    <t>INC44053998</t>
  </si>
  <si>
    <t>INC44063171</t>
  </si>
  <si>
    <t>INC44074955</t>
  </si>
  <si>
    <t>INC44079529</t>
  </si>
  <si>
    <t>INC44081374</t>
  </si>
  <si>
    <t>INC44098379</t>
  </si>
  <si>
    <t>INC44102724</t>
  </si>
  <si>
    <t>INC44108279</t>
  </si>
  <si>
    <t>INC44123924</t>
  </si>
  <si>
    <t>INC44131543</t>
  </si>
  <si>
    <t>INC44132834</t>
  </si>
  <si>
    <t>INC44134441</t>
  </si>
  <si>
    <t>INC44138662</t>
  </si>
  <si>
    <t>INC44138836</t>
  </si>
  <si>
    <t>INC44147077</t>
  </si>
  <si>
    <t>INC44147084</t>
  </si>
  <si>
    <t>INC44153405</t>
  </si>
  <si>
    <t>INC44163684</t>
  </si>
  <si>
    <t>INC44182026</t>
  </si>
  <si>
    <t>INC44184252</t>
  </si>
  <si>
    <t>INC44186109</t>
  </si>
  <si>
    <t>INC44186964</t>
  </si>
  <si>
    <t>INC44198641</t>
  </si>
  <si>
    <t>INC44202387</t>
  </si>
  <si>
    <t>INC44202474</t>
  </si>
  <si>
    <t>INC44207616</t>
  </si>
  <si>
    <t>INC44226037</t>
  </si>
  <si>
    <t>INC44232478</t>
  </si>
  <si>
    <t>INC44248424</t>
  </si>
  <si>
    <t>INC44260349</t>
  </si>
  <si>
    <t>INC44279290</t>
  </si>
  <si>
    <t>INC44292223</t>
  </si>
  <si>
    <t>INC44292283</t>
  </si>
  <si>
    <t>INC44298724</t>
  </si>
  <si>
    <t>INC44298794</t>
  </si>
  <si>
    <t>INC44300907</t>
  </si>
  <si>
    <t>INC44300914</t>
  </si>
  <si>
    <t>INC44307682</t>
  </si>
  <si>
    <t>INC44314907</t>
  </si>
  <si>
    <t>INC44319029</t>
  </si>
  <si>
    <t>INC44320339</t>
  </si>
  <si>
    <t>TBD</t>
  </si>
  <si>
    <t>INC44327821</t>
  </si>
  <si>
    <t>INC44338463</t>
  </si>
  <si>
    <t>INC44343292</t>
  </si>
  <si>
    <t>Open Status</t>
  </si>
  <si>
    <t>Transitional Status</t>
  </si>
  <si>
    <t>Closed Status</t>
  </si>
  <si>
    <t>Priority</t>
  </si>
  <si>
    <t>Starts</t>
  </si>
  <si>
    <t>Ends</t>
  </si>
  <si>
    <t>In Process</t>
  </si>
  <si>
    <t>Defect Correction in Process</t>
  </si>
  <si>
    <t>Closed</t>
  </si>
  <si>
    <t>*1*</t>
  </si>
  <si>
    <t>CW24</t>
  </si>
  <si>
    <t>Forwarded</t>
  </si>
  <si>
    <t>Proposed Solution</t>
  </si>
  <si>
    <t>Confirm_Closed</t>
  </si>
  <si>
    <t>*2*</t>
  </si>
  <si>
    <t>CW25</t>
  </si>
  <si>
    <t>Customer Action</t>
  </si>
  <si>
    <t>Solution Proposed</t>
  </si>
  <si>
    <t>Confirmed</t>
  </si>
  <si>
    <t>*3*</t>
  </si>
  <si>
    <t>CW26</t>
  </si>
  <si>
    <t>not in Scope</t>
  </si>
  <si>
    <t>Resolved</t>
  </si>
  <si>
    <t>*4*</t>
  </si>
  <si>
    <t>CW27</t>
  </si>
  <si>
    <t>Postponed</t>
  </si>
  <si>
    <t>CW28</t>
  </si>
  <si>
    <t>In Progress</t>
  </si>
  <si>
    <t>CW29</t>
  </si>
  <si>
    <t>Pending</t>
  </si>
  <si>
    <t>CW30</t>
  </si>
  <si>
    <t>CW31</t>
  </si>
  <si>
    <t>CW32</t>
  </si>
  <si>
    <t>CW33</t>
  </si>
  <si>
    <t>CW34</t>
  </si>
  <si>
    <t>CW35</t>
  </si>
  <si>
    <t>CW36</t>
  </si>
  <si>
    <t>CW37</t>
  </si>
  <si>
    <t>CW38</t>
  </si>
  <si>
    <t>CW39</t>
  </si>
  <si>
    <t>CW40</t>
  </si>
  <si>
    <t>System Users</t>
  </si>
  <si>
    <t>CW41</t>
  </si>
  <si>
    <t>SAP SOLUTION MANAGER S1A</t>
  </si>
  <si>
    <t>CW42</t>
  </si>
  <si>
    <t>CW43</t>
  </si>
  <si>
    <t>CW44</t>
  </si>
  <si>
    <t>CW45</t>
  </si>
  <si>
    <t>CW46</t>
  </si>
  <si>
    <t>CW47</t>
  </si>
  <si>
    <t>CW48</t>
  </si>
  <si>
    <t>CW49</t>
  </si>
  <si>
    <t>CW50</t>
  </si>
  <si>
    <t>CW51</t>
  </si>
  <si>
    <t>CW52</t>
  </si>
  <si>
    <t>CW53</t>
  </si>
  <si>
    <t>External ID</t>
  </si>
  <si>
    <t>ARE</t>
  </si>
  <si>
    <t>Created On</t>
  </si>
  <si>
    <t>Due by</t>
  </si>
  <si>
    <t>Reported By</t>
  </si>
  <si>
    <t>Message Processor</t>
  </si>
  <si>
    <t>Last Changed on</t>
  </si>
  <si>
    <t>Last Changed By</t>
  </si>
  <si>
    <t>Status</t>
  </si>
  <si>
    <t>Description</t>
  </si>
  <si>
    <t>Support Team</t>
  </si>
  <si>
    <t>System ID</t>
  </si>
  <si>
    <t>Open Days</t>
  </si>
  <si>
    <t>Open 7D+</t>
  </si>
  <si>
    <t>Open 30D+</t>
  </si>
  <si>
    <t>INC41987224</t>
  </si>
  <si>
    <t/>
  </si>
  <si>
    <t>5975</t>
  </si>
  <si>
    <t>Lenka Michalusova (GBS CEE P2P CZ AP 2 4 / Z002HBHR)</t>
  </si>
  <si>
    <t>Ulrich Rauch / 81739 Muenchen</t>
  </si>
  <si>
    <t>RFC_FITS</t>
  </si>
  <si>
    <t>4: Low</t>
  </si>
  <si>
    <t>VIM- missing tax code</t>
  </si>
  <si>
    <t>SIE_S4P_RS Siemens S4P - Readsoft</t>
  </si>
  <si>
    <t>INC41997245</t>
  </si>
  <si>
    <t>Simon Kostovski (GBS CEE P2P CZ AP 3 2 / Z003DW1N)</t>
  </si>
  <si>
    <t>Albert Galek</t>
  </si>
  <si>
    <t>3: Medium</t>
  </si>
  <si>
    <t>INC41861079 not solved but it was closed</t>
  </si>
  <si>
    <t>INC42022656</t>
  </si>
  <si>
    <t>Barbora Struskova (GBS CEE P2P CZ AP 2 4 / Z002HZ1U)</t>
  </si>
  <si>
    <t>Ilona Splichalova</t>
  </si>
  <si>
    <t>automatic text</t>
  </si>
  <si>
    <t>3003</t>
  </si>
  <si>
    <t>Ilona Splichalova (DI IT ERP CZ FICO / Z002Z2VA)</t>
  </si>
  <si>
    <t>DP 2807 in S4P: please check the status</t>
  </si>
  <si>
    <t>INC42075263</t>
  </si>
  <si>
    <t>7092</t>
  </si>
  <si>
    <t>Lena Osterhus (CE SEC TPC / Z001MA1B)</t>
  </si>
  <si>
    <t>Falsche Emailadresse bei Readsoft/ WebCycle</t>
  </si>
  <si>
    <t>SRE</t>
  </si>
  <si>
    <t>Zdenek Cifka (GBS CEE P2P CZ AP 2 3 / Z003JPCS)</t>
  </si>
  <si>
    <t>Ulrich Rauch</t>
  </si>
  <si>
    <t>VIM ID's 2391 and 2623 - after posting the payment block was'nt entered and approval workflow was'nt started</t>
  </si>
  <si>
    <t>INC42093959</t>
  </si>
  <si>
    <t>Andreas Mengele (MAP DF&amp;PCM PCM / Z001THRJ)</t>
  </si>
  <si>
    <t>Umstellung der Rechte von Susanne Spiegl auf Philipp Rath</t>
  </si>
  <si>
    <t>INC42106952</t>
  </si>
  <si>
    <t>Renata Staricna (GBS CEE P2P CZ AP 2 4 / Z0046K6B)</t>
  </si>
  <si>
    <t>Reminder - automatic answers</t>
  </si>
  <si>
    <t>INC42120663</t>
  </si>
  <si>
    <t>Veronika Andres (IT ECP FPS T&amp;CS / Z0029JJZ)</t>
  </si>
  <si>
    <t>WebCycle User locked</t>
  </si>
  <si>
    <t>INC42122188</t>
  </si>
  <si>
    <t>Tobias Moest (SRE FIN AR 2 / Z000F12V)</t>
  </si>
  <si>
    <t>S4P 100 - VIM: Vorgang aus Klärungs-WF nicht vorhanden</t>
  </si>
  <si>
    <t>VIM 2756 und 2774 - Error by 3 step approval WF by Construction Invoices</t>
  </si>
  <si>
    <t>INC42154604</t>
  </si>
  <si>
    <t>Is not possible to start the approval workflow for VIM ID 2515</t>
  </si>
  <si>
    <t>INC42161605</t>
  </si>
  <si>
    <t>3014</t>
  </si>
  <si>
    <t>Pompilia Bianca Trifa (DI MC GMC MF-EWN PU-BUZ FIN LOG 1-2 /</t>
  </si>
  <si>
    <t>S4P VIM - Invoices in Approval steps (direct materials) not visible to the approver</t>
  </si>
  <si>
    <t>INC42161726</t>
  </si>
  <si>
    <t>Andreea Laura Boran (DI MC GMC MF-EWN PU-BUZ FIN LOG 1-2 / Z</t>
  </si>
  <si>
    <t>S4P - VIM error in invoice approval</t>
  </si>
  <si>
    <t>INC42203263</t>
  </si>
  <si>
    <t>Helge Preiss (SRE DP PM EU / Z001WZ3K)</t>
  </si>
  <si>
    <t>S4P VIM FIORI Approval Invoice Management Fehlermeldung</t>
  </si>
  <si>
    <t>INC42205466</t>
  </si>
  <si>
    <t>Laura Hochwind (IT ECP FPS AP1 / Z003NVNW)</t>
  </si>
  <si>
    <t>Add Substitute for Webcycle Readsoft</t>
  </si>
  <si>
    <t>INC42234456</t>
  </si>
  <si>
    <t>Mario Beck (SRE DP PM EU / Z00109RY)</t>
  </si>
  <si>
    <t>Mr. Ramesh Itamsetti</t>
  </si>
  <si>
    <t>S4P 100 VIM - Fehlermeldung bei WF-Freigabe</t>
  </si>
  <si>
    <t>Ulrich Rauch (IT ECP ERP-CP ARC2 / Z00060NO)</t>
  </si>
  <si>
    <t>VIM: VIM Authorization issue in Exceptions App (mid-term solution)</t>
  </si>
  <si>
    <t>INC42252236</t>
  </si>
  <si>
    <t>Pavel Mego (GBS CEE P2P CZ AP 2 4 / Z001SCDJ)</t>
  </si>
  <si>
    <t>duplicity check</t>
  </si>
  <si>
    <t>INC42270698</t>
  </si>
  <si>
    <t>In VIM it is not possible to post the recurring documents, which contain multiple Profit Centers - VIM ID 3988 and 4340</t>
  </si>
  <si>
    <t>INC42313692</t>
  </si>
  <si>
    <t>S4P 100 VIM - #2777 can't be approved (new error message)</t>
  </si>
  <si>
    <t>INC42339428</t>
  </si>
  <si>
    <t>Jitka Krnavkova (GBS CEE P2P CZ AP 2 4 / Z002HBHS)</t>
  </si>
  <si>
    <t>Add user to ICFR group_READSOFT</t>
  </si>
  <si>
    <t>INC42342340</t>
  </si>
  <si>
    <t>VIM ID 1785 - approval workflow wasn't started but nevertheless is situated in VIM WP in My pending section</t>
  </si>
  <si>
    <t>INC42342645</t>
  </si>
  <si>
    <t>5220</t>
  </si>
  <si>
    <t>Simona-Elena Kovar (CF R EEA PP PI / Z0046E1M)</t>
  </si>
  <si>
    <t>GR posted, the payment block was removed in the background -&gt; VIM workflow NOT completed</t>
  </si>
  <si>
    <t>INC42342669</t>
  </si>
  <si>
    <t>the document requires a technical approval although there is no price or quantity deviation</t>
  </si>
  <si>
    <t>VIM: direct material PO: not able to choose non preferred approver</t>
  </si>
  <si>
    <t>VIM ID 1785 and 5352 - approval workflow wasn't started but nevertheless is s</t>
  </si>
  <si>
    <t>VIM: different statuses in VIM Workplace and VIM Analytics</t>
  </si>
  <si>
    <t>In VIM is not possible to cancel the invoice - DP 4288</t>
  </si>
  <si>
    <t>INC42377517</t>
  </si>
  <si>
    <t>Simon Kostovski (GBS CEE P2P CZ AP PE 2 / Z003DW1N)</t>
  </si>
  <si>
    <t>S4P Please adjust the VAT date to be identical with the invoice date for Company code 3014</t>
  </si>
  <si>
    <t>INC42377569</t>
  </si>
  <si>
    <t>Jan Binder (GBS CEE P2P CZ AP 2 2 / Z00435WC)</t>
  </si>
  <si>
    <t>Receipt of invoices and posting in a different month/period.</t>
  </si>
  <si>
    <t>INC42386307</t>
  </si>
  <si>
    <t>Andrei Vulpescu (DI MC GMC MF-EWN PU-BUZ FIN / Z00172BA)</t>
  </si>
  <si>
    <t>I cannot approve invoice release</t>
  </si>
  <si>
    <t>INC42386439</t>
  </si>
  <si>
    <t>At VIM ID's 2977 and 1961 it's not possible to recall the approval workflow because they are situated in VIM WP in My co</t>
  </si>
  <si>
    <t>INC42387821</t>
  </si>
  <si>
    <t>VIM ID 5033 - it's not possible to start the approval workflow manually for the specific person.</t>
  </si>
  <si>
    <t>VIM Table U-date Clarifications</t>
  </si>
  <si>
    <t>INC42401853</t>
  </si>
  <si>
    <t>Ivana Tomisova (GBS CEE P2P CZ AP 3 2 / Z004PK7A)</t>
  </si>
  <si>
    <t>Mr. Silambarasan Vasu</t>
  </si>
  <si>
    <t>3014 - ICC invoice not visible in VIM workplace</t>
  </si>
  <si>
    <t>MM - Materials Management</t>
  </si>
  <si>
    <t>INC42406593</t>
  </si>
  <si>
    <t>Stucked Webcycle</t>
  </si>
  <si>
    <t>Muskan Khanum Nagad (IT ECP ERP-CP / Z0053CPH)</t>
  </si>
  <si>
    <t>Abap programming error in S4P</t>
  </si>
  <si>
    <t>INC42414880</t>
  </si>
  <si>
    <t>7011</t>
  </si>
  <si>
    <t>Cosmin-Ovidiu Sarbu (DI MC GMC MF-EWN PU-BUZ FIN BC / Z0026A</t>
  </si>
  <si>
    <t>Approval of invoices in VIM according to SAT</t>
  </si>
  <si>
    <t>INC42420961</t>
  </si>
  <si>
    <t>readsoft messages</t>
  </si>
  <si>
    <t>INC42422286</t>
  </si>
  <si>
    <t>3014 - posting of inovices on mutiple POs</t>
  </si>
  <si>
    <t>INC42429350</t>
  </si>
  <si>
    <t>Cristina Mariana Vega (DI MC GMC MF-EWN PU-BUZ FIN LOG / Z00</t>
  </si>
  <si>
    <t>2: High</t>
  </si>
  <si>
    <t>Approval invoice not possible in Approval invoice Management app</t>
  </si>
  <si>
    <t>INC42441623</t>
  </si>
  <si>
    <t>Webcycles with error</t>
  </si>
  <si>
    <t>INC42448216</t>
  </si>
  <si>
    <t>Invoice in approval step but not visible in Approval Invoice Management application</t>
  </si>
  <si>
    <t>INC42449485</t>
  </si>
  <si>
    <t>Juliana Batya Dora Ciupe (DI MC GMC MF-EWN PU-BUZ FIN BC / Z</t>
  </si>
  <si>
    <t>Invoice with IDoc quantity incorect - issue in approval process</t>
  </si>
  <si>
    <t>INC42458439</t>
  </si>
  <si>
    <t>Pavla Tothova (GBS CEE P2P CZ AP 2 3 / Z002NYHT)</t>
  </si>
  <si>
    <t>S4P/AUN 3003   VIM ID 5424 - the credit note was incorrectly booked as an invoice, nevertheless is situated in VIM WP in</t>
  </si>
  <si>
    <t>INC42469024</t>
  </si>
  <si>
    <t>Dirk Eska (IT DF COL UC / Z0000X0D)</t>
  </si>
  <si>
    <t>S4-line Service - Kein Zugang zum Webcycle Tool mehr</t>
  </si>
  <si>
    <t>VIM: Issue with items incorrectly placed in My Completed tab</t>
  </si>
  <si>
    <t>INC42467829</t>
  </si>
  <si>
    <t>SAT / S4 approval step</t>
  </si>
  <si>
    <t>INC42480479</t>
  </si>
  <si>
    <t>it's not possible to post VIM ID 5242 on the account 65811000, because there an error is displayed</t>
  </si>
  <si>
    <t>INC42494408</t>
  </si>
  <si>
    <t>S4P VIM - Zahlungsbedingung falsch ermittelt?</t>
  </si>
  <si>
    <t>INC42504595</t>
  </si>
  <si>
    <t>S4P/3014- Invoices which have posted GR or adjusted prices and posted Invoices are stuck in approver’s workflow</t>
  </si>
  <si>
    <t>Fix missing purpose code JP in Readsoft GEN table</t>
  </si>
  <si>
    <t>INC42521355</t>
  </si>
  <si>
    <t>Jonas Weber (IT DA DO PL / Z003DMKU)</t>
  </si>
  <si>
    <t>Readsoft - Mailversand nach Query fehlt</t>
  </si>
  <si>
    <t>INC42521949</t>
  </si>
  <si>
    <t>S4P 100 - VIM: User erhält keine E-Mail zur Workflow Freigabe</t>
  </si>
  <si>
    <t>Kerstin Mueller / 81739 Muenchen</t>
  </si>
  <si>
    <t>Readsoft: adaption tax code determination</t>
  </si>
  <si>
    <t>INC42532842</t>
  </si>
  <si>
    <t>Alina Corina Maresi (DI MC GMC MF-EWN PU-BUZ FIN LOG 1-2 / Z</t>
  </si>
  <si>
    <t>No possible to approve the invoices because there is an error in determining the next approver</t>
  </si>
  <si>
    <t>INC42539676</t>
  </si>
  <si>
    <t>7411</t>
  </si>
  <si>
    <t>Mona Sangl (DI MC GMC MF-EWN FIN LOG 1 2 / Z002Z0BD)</t>
  </si>
  <si>
    <t>Block reason "Over Limit" is not given</t>
  </si>
  <si>
    <t>INC42544021</t>
  </si>
  <si>
    <t>3011</t>
  </si>
  <si>
    <t>Asma Meftah (DI SW EDA MNA / Z003U86H)</t>
  </si>
  <si>
    <t>KOFAX shows the following error: User Asma Meftah (Z003U86H) locked</t>
  </si>
  <si>
    <t>INC42552933</t>
  </si>
  <si>
    <t>S4P/AUN 3003 VIM ID 3471- the document cannot be cancelled</t>
  </si>
  <si>
    <t>INC42553406</t>
  </si>
  <si>
    <t>S4P/7998 - DPs 2977 and 1961 - it's not possible to recall the approval workflows</t>
  </si>
  <si>
    <t>INC42553572</t>
  </si>
  <si>
    <t>S4P/7998 - VIM ID 5352 - approval workflow wasn't started.</t>
  </si>
  <si>
    <t>INC42571709</t>
  </si>
  <si>
    <t>S4P/7998 - DP 2512 - it's not possible to recall the approval workflow</t>
  </si>
  <si>
    <t>INC42571588</t>
  </si>
  <si>
    <t>S4P/7998 - DP 1032 - it's not possible to recall the approval workflow</t>
  </si>
  <si>
    <t>Ulrich Rauch (IT ECP FPS LV / Z00060NO)</t>
  </si>
  <si>
    <t>Ramesh Itamsetti</t>
  </si>
  <si>
    <t>VIM: bugfix in GR Wait functionality</t>
  </si>
  <si>
    <t>INC42586578</t>
  </si>
  <si>
    <t>S4P/7998 - problem with approval workflow - VIM ID 4984 und 4985</t>
  </si>
  <si>
    <t>INC42596308</t>
  </si>
  <si>
    <t>Nadine Huettl (LC IP LTA / Z0005Q3T)</t>
  </si>
  <si>
    <t>Freigabe von Rechnungen nicht möglich (ARE 5811)</t>
  </si>
  <si>
    <t>INC42614440</t>
  </si>
  <si>
    <t>Error on approval invoices in "My inbox" VIM AUN 3014</t>
  </si>
  <si>
    <t>INC42614781</t>
  </si>
  <si>
    <t>Fabian Schmitzer (IT DA DO E / Z001WYFH)</t>
  </si>
  <si>
    <t>No access to my S4P 100 / Webcycle list of documents</t>
  </si>
  <si>
    <t>3008</t>
  </si>
  <si>
    <t>VIM: DP 3924 block removed with single appr.step</t>
  </si>
  <si>
    <t>INC42625312</t>
  </si>
  <si>
    <t>S4P 100 VIM - Selektion in VIM Analytics fehlerhaft</t>
  </si>
  <si>
    <t>INC42632582</t>
  </si>
  <si>
    <t>I cannot approve invoice due to error</t>
  </si>
  <si>
    <t>INC42657410</t>
  </si>
  <si>
    <t>Libor Pas (GBS CEE P2P CZ SC 2 8 / Z004VCDA)</t>
  </si>
  <si>
    <t>proces blocked</t>
  </si>
  <si>
    <t>Albert Galek (IT ECP FPS LV / Z004W53N)</t>
  </si>
  <si>
    <t>Please check below DPs ald close approval WF if needed</t>
  </si>
  <si>
    <t>INC42678209</t>
  </si>
  <si>
    <t>S4P/7998 - VIM 6944 - it's not possible to recall the approval workflow and send it to a specific person</t>
  </si>
  <si>
    <t>INC42684362</t>
  </si>
  <si>
    <t xml:space="preserve"> S4P/7998 - VIM ID 6783 - approval workflow wasn't started</t>
  </si>
  <si>
    <t>INC42684231</t>
  </si>
  <si>
    <t>S4P/7998 - VIM ID 6829 - approval workflow wasn't started</t>
  </si>
  <si>
    <t>INC42684494</t>
  </si>
  <si>
    <t>S4P/7998 - VIM ID 6579 - twice in the system, cleared, but situated in My inbox</t>
  </si>
  <si>
    <t>INC42689919</t>
  </si>
  <si>
    <t>Permissions to removing od payment block X from RS</t>
  </si>
  <si>
    <t>INC42690787</t>
  </si>
  <si>
    <t>S4P / It's not possible to start approval workflow for VIM ID 6022 and 6129 (company code 3003)</t>
  </si>
  <si>
    <t>INC42694021</t>
  </si>
  <si>
    <t>not possible to post credit note</t>
  </si>
  <si>
    <t>INC42694920</t>
  </si>
  <si>
    <t>Marcus Pfau (DI MC GMC MF-EWN PU-BUZ QM&amp;EHS / Z004UA4Y)</t>
  </si>
  <si>
    <t>Invoice already approved by the user</t>
  </si>
  <si>
    <t>INC42711347</t>
  </si>
  <si>
    <t>Permission for removing payment block X</t>
  </si>
  <si>
    <t>Reminders not generated for Approvers</t>
  </si>
  <si>
    <t>INC42725740</t>
  </si>
  <si>
    <t>S4P/7998 - problem with approval workflow - VIM ID 4985</t>
  </si>
  <si>
    <t>INC42735561</t>
  </si>
  <si>
    <t>3014 – Freight order - Doc ID 6183 stucked and not possible to post it</t>
  </si>
  <si>
    <t>INC42743833</t>
  </si>
  <si>
    <t>7040</t>
  </si>
  <si>
    <t>Nicole Oulik (SI S MK / Z0005O5V)</t>
  </si>
  <si>
    <t>Work cycle login not possible,</t>
  </si>
  <si>
    <t>INC42744162</t>
  </si>
  <si>
    <t>Martina Cajtchamlova (GBS CEE P2P CZ AP PE 2 / Z002M3FD)</t>
  </si>
  <si>
    <t>Bug fix for OpenText development - activate SHKZG field for VX_PO documents for tab Line Items - G/L Account</t>
  </si>
  <si>
    <t>INC42747521</t>
  </si>
  <si>
    <t>Mr. Mukthar Baig</t>
  </si>
  <si>
    <t>Mukthar Baig</t>
  </si>
  <si>
    <t>S4P/7998 - VIM ID 3854 and VIM ID 7194</t>
  </si>
  <si>
    <t>VIM: DP No. missing in My Approved Invoices App</t>
  </si>
  <si>
    <t>INC42760716</t>
  </si>
  <si>
    <t>Judith Kraus (CF R 7 4 5 / Z004MKEC)</t>
  </si>
  <si>
    <t>ARE 7040 S4P Buchungsperiode 007 2025 noch nicht geöffnet</t>
  </si>
  <si>
    <t>INC42760154</t>
  </si>
  <si>
    <t>S4P/7998 - VIM ID 2977 and VIM ID 1961 - the invoices in "VIM completed" without approval</t>
  </si>
  <si>
    <t>INC42760922</t>
  </si>
  <si>
    <t>S4P/7998 - approval workflows not started</t>
  </si>
  <si>
    <t>VIM: receiver_function_module with outdated status in S4P</t>
  </si>
  <si>
    <t>INC42769267</t>
  </si>
  <si>
    <t>Wolfgang Geitner (DI IT FA UIT / Z00213NZ)</t>
  </si>
  <si>
    <t>Ich benötige Zugang zum S4-Line-Service.</t>
  </si>
  <si>
    <t>INC42783591</t>
  </si>
  <si>
    <t>S4P VIM - Fehlermeldung bei Aufruf der Approval App</t>
  </si>
  <si>
    <t>INC42784591</t>
  </si>
  <si>
    <t>S4P / It's not possible to use VIM Workplace, because there an ABAP error occurs</t>
  </si>
  <si>
    <t>T-CODE /COCKPIT/WC</t>
  </si>
  <si>
    <t>INC42791427</t>
  </si>
  <si>
    <t>VIM and Invoice approval app errors</t>
  </si>
  <si>
    <t>Optimization /SIEC/VIM_RPT_PO_INV_RECEIVER</t>
  </si>
  <si>
    <t>INC42806772</t>
  </si>
  <si>
    <t>BUZ</t>
  </si>
  <si>
    <t>VIM workplace and VIM analytic are not working</t>
  </si>
  <si>
    <t>INC42807595</t>
  </si>
  <si>
    <t>Vendors with more than one PO on inovice</t>
  </si>
  <si>
    <t>INC42809262</t>
  </si>
  <si>
    <t>S4P / VIM ID's 7622 and 7785 (recurring entries) - approval workflow wasn't started</t>
  </si>
  <si>
    <t>To adjust /SIEC/VIM_WP_COMPLETED_INBOX program</t>
  </si>
  <si>
    <t>INC42811068</t>
  </si>
  <si>
    <t>Denis Gordejev (GBS CEE P2P CZ SC 2 8 / Z0036MPF)</t>
  </si>
  <si>
    <t>Error</t>
  </si>
  <si>
    <t>INC42816434</t>
  </si>
  <si>
    <t>Invoice approval doesn't work. I can not find the buyer in the flow for forward or inquire .</t>
  </si>
  <si>
    <t>INC42820477</t>
  </si>
  <si>
    <t>I cannot approve &gt; 51081387262025</t>
  </si>
  <si>
    <t>INC42826352</t>
  </si>
  <si>
    <t>S4P/7998 - display in VIM "Completed" is not working correctly</t>
  </si>
  <si>
    <t>INC42826812</t>
  </si>
  <si>
    <t>S4P 100 VIM - wrong assignment of VIM document to user</t>
  </si>
  <si>
    <t>INC42826784</t>
  </si>
  <si>
    <t>S4P 100 VIM - error message in Approval app</t>
  </si>
  <si>
    <t>INC42826850</t>
  </si>
  <si>
    <t>S4P 100 VIM - wrong approval step derived for construction invoice</t>
  </si>
  <si>
    <t>INC42828533</t>
  </si>
  <si>
    <t>Mr. Yawar Jawaid</t>
  </si>
  <si>
    <t>S4P 100 VIM - error message when uploading attachments in VIM Exceptions App</t>
  </si>
  <si>
    <t>INC42828134</t>
  </si>
  <si>
    <t>5240</t>
  </si>
  <si>
    <t>Nuno Filipe Fernandes Loureiro (GBS WEA R2R PT AC 2 4 / Z004</t>
  </si>
  <si>
    <t>VIM PO Error issue - company code 3011 (PO 9708859947)</t>
  </si>
  <si>
    <t>T4Q / S4P performance of VIM workflow</t>
  </si>
  <si>
    <t>INC42829549</t>
  </si>
  <si>
    <t>5490</t>
  </si>
  <si>
    <t>Thanh Bui (CF F FIN AM / Z0032E8J)</t>
  </si>
  <si>
    <t>Approvers did not receive email notification link</t>
  </si>
  <si>
    <t>INC42833711</t>
  </si>
  <si>
    <t>S4P/7998, 3003 - approval workflows not started/Release 1410/Hypercare</t>
  </si>
  <si>
    <t>INC42836784</t>
  </si>
  <si>
    <t>S4P 100 VIM - limit for PO extension incorrect calculated?</t>
  </si>
  <si>
    <t>INC42836816</t>
  </si>
  <si>
    <t>5580</t>
  </si>
  <si>
    <t>Rainald Kretzschmar (GBS CRM E&amp;M / Z003F19W)</t>
  </si>
  <si>
    <t>No access to readsot to approve invoice</t>
  </si>
  <si>
    <t>INC42839703</t>
  </si>
  <si>
    <t>#hc: After posting in VIM, some documents remain stuck in 'blocked' status in My Pending</t>
  </si>
  <si>
    <t>INC42841033</t>
  </si>
  <si>
    <t>I need to reallocate WF in VIM due missing employee from WORK asap</t>
  </si>
  <si>
    <t>INC42850692</t>
  </si>
  <si>
    <t>3014 – Issue with workflow process and recall of workflow porcess</t>
  </si>
  <si>
    <t>INC42852159</t>
  </si>
  <si>
    <t>Patrick Peters (GBS DE H2R DPS SAP-DO / Z0010JFX)</t>
  </si>
  <si>
    <t>Access to Readsoft Web Application causes error. Message references legacy SAP user ID</t>
  </si>
  <si>
    <t>INC42854563</t>
  </si>
  <si>
    <t>Can not approve invoice in my Approval flow- background message error</t>
  </si>
  <si>
    <t>INC42858600</t>
  </si>
  <si>
    <t>Anastasiia Slyshkova (GBS WEA R2R PT AC 2 4 / Z00425CP)</t>
  </si>
  <si>
    <t>3009 VIM Invoice did not go for approval</t>
  </si>
  <si>
    <t>INC42860229</t>
  </si>
  <si>
    <t>Sandra Honigova (GBS CEE P2P CZ AP 2 3 / Z002WHRK)</t>
  </si>
  <si>
    <t>S4P / VIM IDs 8407, 8408 (ICC documents) not marked with ICC flag</t>
  </si>
  <si>
    <t>INC42866239</t>
  </si>
  <si>
    <t>3003_ICC invoices in VIM under business rule 759 (Construction invoices)</t>
  </si>
  <si>
    <t>INC42866668</t>
  </si>
  <si>
    <t>i cannot approve an invoice in the WF</t>
  </si>
  <si>
    <t>INC42866597</t>
  </si>
  <si>
    <t>Alexandra Constantina Greu (DI MC GMC MF-EWN PU-BUZ FIN LOG</t>
  </si>
  <si>
    <t>Error when approving invoice</t>
  </si>
  <si>
    <t>SRE 3003: no reminder email VIM were sent</t>
  </si>
  <si>
    <t>INC42868110</t>
  </si>
  <si>
    <t>No user can be find it when I want to inquire /forward an invoice that need to be approved .</t>
  </si>
  <si>
    <t>INC42874113</t>
  </si>
  <si>
    <t>3014_set the field GROSS AMOUNT in VIM Invoice Workplace as optional</t>
  </si>
  <si>
    <t>INC42879181</t>
  </si>
  <si>
    <t>Boris Petkov (GBS CEE P2P CZ PO DIR / Z0053EKF)</t>
  </si>
  <si>
    <t>Re-assing VIM workflows</t>
  </si>
  <si>
    <t>INC42879381</t>
  </si>
  <si>
    <t>Please forward the invoice R2519549  from ID 5874 to my GID  Z004WX7F for approval .It is urgent .</t>
  </si>
  <si>
    <t>INC42880983</t>
  </si>
  <si>
    <t>S4P / Hypercare Release 1410 - VIM - problem with the field "Document Date" by documents with Invoice Category RD and DL</t>
  </si>
  <si>
    <t>INC42887015</t>
  </si>
  <si>
    <t>Ioana Ileana Hulujan (DI MC GMC MF-EWN PU-BUZ FIN LOG 1-2 /</t>
  </si>
  <si>
    <t>Andrea Lamberty</t>
  </si>
  <si>
    <t>can't check or approve invoices as i can;t see the pdf version of the invoice</t>
  </si>
  <si>
    <t>INC42899370</t>
  </si>
  <si>
    <t>ARE 3011 - 594T (Invoice reversed in cockpit blocked)</t>
  </si>
  <si>
    <t>INC42903903</t>
  </si>
  <si>
    <t>ABAP error after posting</t>
  </si>
  <si>
    <t>INC42906598</t>
  </si>
  <si>
    <t>Multiple PO posting is required for VN 1004756229</t>
  </si>
  <si>
    <t>INC42907733</t>
  </si>
  <si>
    <t>3009 Not able to post an invoice with 2 POs in VIM</t>
  </si>
  <si>
    <t>INC42917297</t>
  </si>
  <si>
    <t>Webcycle Vorgänge fehlen</t>
  </si>
  <si>
    <t>INC42919276</t>
  </si>
  <si>
    <t>S4P 100 VIM - In der Übersichtsliste von Approval und Exception App fehlt die AUN (ARE/BUKR)</t>
  </si>
  <si>
    <t>INC42920377</t>
  </si>
  <si>
    <t>James Bravo Colmenares (GBS WEA R2R PT AC 2 1 / Z002XB9D)</t>
  </si>
  <si>
    <t>Tax rate type missing in tables</t>
  </si>
  <si>
    <t>Kristin Hohenhausen (GBS DE R2R CS 1 3 1 / Z000F30U)</t>
  </si>
  <si>
    <t>Es können keine Vertretungsregeln bearbeitet werden.</t>
  </si>
  <si>
    <t>VIM Analytics_some documents are displayed twice</t>
  </si>
  <si>
    <t>INC42937335</t>
  </si>
  <si>
    <t>581C</t>
  </si>
  <si>
    <t>Doris Thueringer (FT D EVO FS BSA / Z002T3KE)</t>
  </si>
  <si>
    <t>581C- Ich bin nicht mehr als SAP-User in Readsoft angelegt</t>
  </si>
  <si>
    <t>INC42953348</t>
  </si>
  <si>
    <t>Cannot see the invoices in preview window to the right - please see attachment</t>
  </si>
  <si>
    <t>VIM: Refer for Info in Exceptions App</t>
  </si>
  <si>
    <t>INC42954577</t>
  </si>
  <si>
    <t>Tamino Gallafrio (IT FIN 2 / Z0054RXY)</t>
  </si>
  <si>
    <t>In Readsoft können keine Vertreter neu hinterlegt oder gelöscht werden.</t>
  </si>
  <si>
    <t>INC42963389</t>
  </si>
  <si>
    <t>Srinivas Aaveri</t>
  </si>
  <si>
    <t>Cannot forward Invoices to purchaser - get Error Message The Next Approver is not specified</t>
  </si>
  <si>
    <t>INC42967114</t>
  </si>
  <si>
    <t>4187</t>
  </si>
  <si>
    <t>Due to un-availability of team member we need to re-reoute VIM Workflows</t>
  </si>
  <si>
    <t>VIM: problem with passive substitution</t>
  </si>
  <si>
    <t>VIM: OData-Service error with Approval App</t>
  </si>
  <si>
    <t>VIM: internal invoices are sent for approval</t>
  </si>
  <si>
    <t>VIM: refer for info workitems not shown in Exceptions App</t>
  </si>
  <si>
    <t>INC42923975</t>
  </si>
  <si>
    <t>Melissa Gollwitzer (CF R 5 4 5 / Z003VVJP)</t>
  </si>
  <si>
    <t>Pedro Filipe Tavares do Carmo</t>
  </si>
  <si>
    <t>R1411_GF_U4Q_8500014387</t>
  </si>
  <si>
    <t>Diwakar Matha</t>
  </si>
  <si>
    <t>VIM: FORWARD functionality in Approval App with "server error"</t>
  </si>
  <si>
    <t>INC42998237</t>
  </si>
  <si>
    <t>Yana Ganicheva (GBS CEE B&amp;S BOS VAS 2 / Z005329W)</t>
  </si>
  <si>
    <t>access to Readsoft</t>
  </si>
  <si>
    <t>INC42999783</t>
  </si>
  <si>
    <t>3014 - Issue with starting approval workflow</t>
  </si>
  <si>
    <t>Alexander Ippa (IT ECP ERP-CP TE / Z0012HNZ)</t>
  </si>
  <si>
    <t>"direct debit was not processed properly"</t>
  </si>
  <si>
    <t>Ramesh Itamsetti (IT ECP PLG P / Z004XYCF)</t>
  </si>
  <si>
    <t>Logic missing for Business Rules</t>
  </si>
  <si>
    <t>INC43017202</t>
  </si>
  <si>
    <t>#HC payment blocks R are not automatically removed</t>
  </si>
  <si>
    <t>Job cancellation MRBR</t>
  </si>
  <si>
    <t>Open 15D+</t>
  </si>
  <si>
    <t>Open 60D+</t>
  </si>
  <si>
    <t>Melissa Gollwitzer</t>
  </si>
  <si>
    <t>To execute SWPR for DP 3878 to restart the WF</t>
  </si>
  <si>
    <t>To execute SWPR for DP 9253 to restart the WF</t>
  </si>
  <si>
    <t>INC42864567</t>
  </si>
  <si>
    <t>Manja Foerster (IT FIN 2 / Z002D7YY)</t>
  </si>
  <si>
    <t>INC43096424</t>
  </si>
  <si>
    <t>Waiting time Posting -&gt; Approval</t>
  </si>
  <si>
    <t>INC43080841</t>
  </si>
  <si>
    <t>New</t>
  </si>
  <si>
    <t>VIM - improvements for reminder mails necessary</t>
  </si>
  <si>
    <t>Hazem Naeim</t>
  </si>
  <si>
    <t>Bruno Alexandre Loureiro Valente</t>
  </si>
  <si>
    <t>INC43119614</t>
  </si>
  <si>
    <t>Failed tRFC in S4P</t>
  </si>
  <si>
    <t>VIM: Job analysis cancelled JOB</t>
  </si>
  <si>
    <t>INC43127692</t>
  </si>
  <si>
    <t>Improvements by the program /SIEC/VIM_TO_CLS_WFS_UPD_STS</t>
  </si>
  <si>
    <t>INC42684836</t>
  </si>
  <si>
    <t xml:space="preserve">	Mr. Manjesh Kumar M P</t>
  </si>
  <si>
    <t>3014 - issue with ICC inv posting - materials A5E51846477154  and M40001183051</t>
  </si>
  <si>
    <t>INC43006514</t>
  </si>
  <si>
    <t>Zdeněk Cifka</t>
  </si>
  <si>
    <t>S4P / VIM - the issue with the field "Document Date" is still occuring for documents with invoice category RD - previous ticket INC42880983</t>
  </si>
  <si>
    <t>Readsoft: switch ARE 5811 from SAMIS to SAT</t>
  </si>
  <si>
    <t>INC43145962</t>
  </si>
  <si>
    <t>Cannot approve invoice because of VIM-Check logic 7510143</t>
  </si>
  <si>
    <t>INC43160575</t>
  </si>
  <si>
    <t>INC43117676</t>
  </si>
  <si>
    <t>VIM S4P 100 - Vorgänge fehlen in der Exceptions App und Darstellung falsch</t>
  </si>
  <si>
    <t>Petkov, Boris (GBS CEE P2P CZ PO DIR)</t>
  </si>
  <si>
    <t>Ramesh OT</t>
  </si>
  <si>
    <t>do not see the invoices for approval from my inbox in Approvals Invoice Management App</t>
  </si>
  <si>
    <t>Tomisová, Ivana (GBS CEE P2P CZ AP 3 2)</t>
  </si>
  <si>
    <t>3014 - VIM doc no 8033 blocked for payment but in All completed folder</t>
  </si>
  <si>
    <t>INC43169184</t>
  </si>
  <si>
    <t xml:space="preserve">3014 – issues with restarting manual approval workflow for Non PO documents </t>
  </si>
  <si>
    <t>INC43174786</t>
  </si>
  <si>
    <t>Vojtěch, Albert (GBS CEE B&amp;S LS FS 2)</t>
  </si>
  <si>
    <t>Rauch, Ulrich (IT ECP FPS LV)</t>
  </si>
  <si>
    <t xml:space="preserve">I cannot approve invoices (document type: Freight invoices) with price difference in my workflow </t>
  </si>
  <si>
    <t>490C</t>
  </si>
  <si>
    <t>Lucie Kostrhounová</t>
  </si>
  <si>
    <t>unposted document moved to my completed</t>
  </si>
  <si>
    <t>INC43020638</t>
  </si>
  <si>
    <t>James Colmenares</t>
  </si>
  <si>
    <t>Enter rate EUR / EGP rate type ZEG1 for 03/31/2025 in the system settings</t>
  </si>
  <si>
    <t>INC43035153</t>
  </si>
  <si>
    <t>Aubai Hassan</t>
  </si>
  <si>
    <t xml:space="preserve">can't open PDF invoice </t>
  </si>
  <si>
    <t>Martina Cajtchamlová</t>
  </si>
  <si>
    <t>automation report /OPT/VIM_ATM doesn't count correctly</t>
  </si>
  <si>
    <t>INC43130560</t>
  </si>
  <si>
    <t>Pavel Mego</t>
  </si>
  <si>
    <t>invoices without vendor (Readsoft)</t>
  </si>
  <si>
    <t>follow-up for INC42860229 (6000141456)</t>
  </si>
  <si>
    <t>INC43152138</t>
  </si>
  <si>
    <t>Boris Petkov</t>
  </si>
  <si>
    <t>EDI Message 4500119485 not received, and we cannot get urgent delivery from Bad Neustadt</t>
  </si>
  <si>
    <t>INC43165268</t>
  </si>
  <si>
    <t>Anastasiia Slyshkova</t>
  </si>
  <si>
    <t>3009 - Invoices stuck in VIM Analytics</t>
  </si>
  <si>
    <t>INC43162215</t>
  </si>
  <si>
    <t>Paš, Libor (GBS CEE P2P CZ SC 2 8)</t>
  </si>
  <si>
    <t>I can not approve invoices</t>
  </si>
  <si>
    <t>Cannot approve invoice next approver missing 4500108007, Invoice ECD2047834, see Screenshots</t>
  </si>
  <si>
    <t>INC43203437</t>
  </si>
  <si>
    <t>Martina Cajtchamlova</t>
  </si>
  <si>
    <t>DP 6084_error in workflow</t>
  </si>
  <si>
    <t>INC43206437</t>
  </si>
  <si>
    <t>Ivana Tomisová</t>
  </si>
  <si>
    <t>3014 - VIM doc ID 8880 not posted but in My completed box</t>
  </si>
  <si>
    <t>INC43225715</t>
  </si>
  <si>
    <t>Tobias Möst</t>
  </si>
  <si>
    <t>S4P 100 VIM - Mail notification and reminder mail not sent for "refer for info" WF</t>
  </si>
  <si>
    <t>Up to 7D</t>
  </si>
  <si>
    <t>7D to 30D</t>
  </si>
  <si>
    <t>More 30D</t>
  </si>
  <si>
    <t>recall workflow</t>
  </si>
  <si>
    <t>INC43256241</t>
  </si>
  <si>
    <t>Andrei Vulpescu</t>
  </si>
  <si>
    <t>We need to add suppliers to exception list for registration of multi-po invoice (Sammelrechnung)</t>
  </si>
  <si>
    <t>3014 - VIM doc 8562 not vissible in workfplace / in dummy workflow</t>
  </si>
  <si>
    <t>Birgit  Glueckstein</t>
  </si>
  <si>
    <t>In My Inbox hängt Rechnung fest / Invoice stuck in My Inbox</t>
  </si>
  <si>
    <t>Lenka Michalusová</t>
  </si>
  <si>
    <t>External invoices for ARE 490C were not transferred to VIM and remained stuck in IDOC with an error message</t>
  </si>
  <si>
    <t>INC43295663</t>
  </si>
  <si>
    <t>3014 – VIM doc 8004 in approval workflow but in DUMMY bucket</t>
  </si>
  <si>
    <t>S4P 100 VIM - Fehler bei WF-Freigabe über MyInbox / S4P 100 VIM - Error with WF sharing via MyInbox</t>
  </si>
  <si>
    <t>INC43322107</t>
  </si>
  <si>
    <t>Krňávková, Jitka</t>
  </si>
  <si>
    <t>New access to processing ICFR</t>
  </si>
  <si>
    <t>INC43326082</t>
  </si>
  <si>
    <t>I cannot approve an invoice / Approve Invoice 2100002603</t>
  </si>
  <si>
    <t>INC43328839</t>
  </si>
  <si>
    <t>Cajtchamlová, Martina</t>
  </si>
  <si>
    <t>VIM status difference_credit notes</t>
  </si>
  <si>
    <t>ORA</t>
  </si>
  <si>
    <t>Pop, Raluca Mariana</t>
  </si>
  <si>
    <t>Error when approving PO on workow: Asset Accountant</t>
  </si>
  <si>
    <t>Gaelings, Anne</t>
  </si>
  <si>
    <t>HYPER CARE - WSTECH - AUN 3366 - No sending of automatic workflows in VIM</t>
  </si>
  <si>
    <t>Osiac, Diana Iolanda</t>
  </si>
  <si>
    <t>Missed adding substitutes in S4P during the vacation Period.</t>
  </si>
  <si>
    <t>Hein, Philipp</t>
  </si>
  <si>
    <t>Tolerances Invoice verification</t>
  </si>
  <si>
    <t>Column1</t>
  </si>
  <si>
    <t>Moest, Tobias</t>
  </si>
  <si>
    <t>S4P VIM - error message in approval app</t>
  </si>
  <si>
    <t>Bugfix via OSS note - the Correction Instruction</t>
  </si>
  <si>
    <t>INC43406581</t>
  </si>
  <si>
    <t>Conversion currency customization for sorting invoices in Invoice Solution Fiori Cockpit</t>
  </si>
  <si>
    <t>INC43428981</t>
  </si>
  <si>
    <t>Trifa, Pompilia Bianca</t>
  </si>
  <si>
    <t>Limit for PO exceeded.</t>
  </si>
  <si>
    <t>Vulpescu, Andrei (DI MC GMC MF-EWN PU-BUZ FIN)</t>
  </si>
  <si>
    <t>Itamsetti, Ramesh</t>
  </si>
  <si>
    <t xml:space="preserve">S4P problem with DP 12641 for analysis </t>
  </si>
  <si>
    <t>Šplíchalová, Ilona (DI IT ERP CZ FICO)</t>
  </si>
  <si>
    <t>Approval Workflow to be closed</t>
  </si>
  <si>
    <t>INC43458375</t>
  </si>
  <si>
    <t>Theuer, Alexander (IT ECP ERP-CP TSM PL)</t>
  </si>
  <si>
    <t>Rauch Ulrich (Z00060NO)</t>
  </si>
  <si>
    <t>S4P dump POSTING_ILLEGAL_STATEMENT</t>
  </si>
  <si>
    <t>INC_Infosys_SherpaX_1st_Level</t>
  </si>
  <si>
    <t>INC43465611</t>
  </si>
  <si>
    <t>gen</t>
  </si>
  <si>
    <t>integration.solman.in73</t>
  </si>
  <si>
    <t>New requierement by program /SIEC/VIM_TO_CLS_WFS_UPD_STS</t>
  </si>
  <si>
    <t>Cífka, Zdeněk (GBS CEE P2P CZ AP 2 3)</t>
  </si>
  <si>
    <t>S4P / VIM - by the VX_RENTRY documents the document date is changed after posting</t>
  </si>
  <si>
    <t>INC43468419</t>
  </si>
  <si>
    <t>Fouad, Ahmed (CF R 7 SW GA IN)</t>
  </si>
  <si>
    <t>Šplíchalová Ilona (Z002Z2VA)</t>
  </si>
  <si>
    <t xml:space="preserve">access to remove payment block in VIM , sherpa x / GBS cant sent the invoices to me to remove payment block </t>
  </si>
  <si>
    <t>Tóthová, Pavla (GBS CEE P2P CZ AP 2 3)</t>
  </si>
  <si>
    <t>S4P/7998 VIM ID 8218 - the document is situated in VIM Completed without approval</t>
  </si>
  <si>
    <t>S4P/3003 - VIM ID 9082 - approval workflow wasn't started</t>
  </si>
  <si>
    <t>INC43470250</t>
  </si>
  <si>
    <t>Gaelings, Anne (CF R 7 4)</t>
  </si>
  <si>
    <t>system</t>
  </si>
  <si>
    <t>AUN 3366  VIM  - Sinnfreie Warnmeldung bei Kreditoreneingabe</t>
  </si>
  <si>
    <t>INC43474954</t>
  </si>
  <si>
    <t>The FORWARD option is currently not working for the PO Requisitioner step</t>
  </si>
  <si>
    <t>S4P / 3003, 7998 - since Monday 18.08.2025, the approval workflow has not been starting for any invoice in VIM</t>
  </si>
  <si>
    <t>INC43490842</t>
  </si>
  <si>
    <t>Goetz, Elmar (DI MC FIN LOG SCD)</t>
  </si>
  <si>
    <t>VIM workflows for Scheduling agreements sent to Z000R7BF by wrong process implementation</t>
  </si>
  <si>
    <t>INC43494049</t>
  </si>
  <si>
    <t>Integration User GBS (IN120)</t>
  </si>
  <si>
    <t>I can not approve the invoices</t>
  </si>
  <si>
    <t>INC_Infosys_Instance 1 Support</t>
  </si>
  <si>
    <t>Wrong reason "over limit" for invoice blockage, although it is "missing GR" work ID15320</t>
  </si>
  <si>
    <t>Krňávková, Jitka (GBS CEE P2P CZ AP 2 4)</t>
  </si>
  <si>
    <t>new access to T-code /cockpit/wc</t>
  </si>
  <si>
    <t>INC43504636</t>
  </si>
  <si>
    <t>Nunes Matos, Mariana (GBS WEA R2R PT CS BGM 4)</t>
  </si>
  <si>
    <t xml:space="preserve">My access is blocked and now I can't approve invoices </t>
  </si>
  <si>
    <t>Cajtchamlová, Martina (GBS CEE P2P CZ AP PE 2)</t>
  </si>
  <si>
    <t>workflow of DPs 7298, 1210 not closed</t>
  </si>
  <si>
    <t>4606_adjust the document status in VIM Analytics</t>
  </si>
  <si>
    <t>3014_document status not synchronized</t>
  </si>
  <si>
    <t>3014_DP 8005_no approval done</t>
  </si>
  <si>
    <t>3014_synchronize the status in VIM WP</t>
  </si>
  <si>
    <t>3-step approval has not triggered</t>
  </si>
  <si>
    <t>INC43513489</t>
  </si>
  <si>
    <t>Slyshkova, Anastasiia (GBS WEA R2R PT AC 2 4)</t>
  </si>
  <si>
    <t>3009 - VIM Error</t>
  </si>
  <si>
    <t>3009 and 3011 - VIM Workflow not working</t>
  </si>
  <si>
    <t>INC43524779</t>
  </si>
  <si>
    <t>3014 – issue with cancelling documents in VIM – DVI posting</t>
  </si>
  <si>
    <t>INC43534205</t>
  </si>
  <si>
    <t>Approval log for forwarding</t>
  </si>
  <si>
    <t>3014 – Issue with posting NPO doc – Business rule 858 active and cannot be bypass.</t>
  </si>
  <si>
    <t>INC43538775</t>
  </si>
  <si>
    <t>Fernandes Loureiro, Nuno Filipe (GBS WEA R2R PT AC 2 4)</t>
  </si>
  <si>
    <t>User cannot approve invoice in VIM - 3011/594t - PO 4500118385</t>
  </si>
  <si>
    <t>Bug</t>
  </si>
  <si>
    <t>Y</t>
  </si>
  <si>
    <t>N</t>
  </si>
  <si>
    <t>INC43556623</t>
  </si>
  <si>
    <t>Daniela B.</t>
  </si>
  <si>
    <t>Deaktivierung WC Versand SCU_LZBS1 / Deactivation of Web Cycle Sending SCU_LZBS1</t>
  </si>
  <si>
    <t>INC43098111</t>
  </si>
  <si>
    <t>Kostovski, Simon</t>
  </si>
  <si>
    <t>Calculated difference in VAT balance request for update</t>
  </si>
  <si>
    <t>Rupp, Christine</t>
  </si>
  <si>
    <t>VIM: Foward/Inquire does not work</t>
  </si>
  <si>
    <t>INC43567244</t>
  </si>
  <si>
    <t>Please forward the invoices to my approval for the supplier Thimm Packaging SRL( 1000128871 ).</t>
  </si>
  <si>
    <t>INC43568601</t>
  </si>
  <si>
    <t>3014_Documents in VIM and MIRO, posted with future dates S4P 100 AUN 3014 doc no 16624</t>
  </si>
  <si>
    <t>INC43566318</t>
  </si>
  <si>
    <t>Gordějev, Denis</t>
  </si>
  <si>
    <t>Approvement problem for overdue invoice</t>
  </si>
  <si>
    <t>INC43571385</t>
  </si>
  <si>
    <t>Šplíchalová, Ilona</t>
  </si>
  <si>
    <t>ARE 3010 - Error in Starting Approval Workflow</t>
  </si>
  <si>
    <t>Rauch, Ulrich</t>
  </si>
  <si>
    <t>Problem with WF start DP 9594</t>
  </si>
  <si>
    <t>INC43583012</t>
  </si>
  <si>
    <t>Negrila, Cristina Simona</t>
  </si>
  <si>
    <t>The system/VIM does not recognize text "TVA la Incasare"</t>
  </si>
  <si>
    <t>Michalusová, Lenka (GBS CEE P2P CZ AP 2 4)</t>
  </si>
  <si>
    <t xml:space="preserve">After posting, invoices are automatically sent to the wrong person for approval. </t>
  </si>
  <si>
    <t>INC43587633</t>
  </si>
  <si>
    <t>Colmenares, James (GBS WEA R2R PT AC 2 1)</t>
  </si>
  <si>
    <t>incorrect posting date in VIM</t>
  </si>
  <si>
    <t>INC43591702</t>
  </si>
  <si>
    <t>Hulujan, Ioana Ileana (DI MC MF MF-ORA LOG)</t>
  </si>
  <si>
    <t>error when approving the invoice</t>
  </si>
  <si>
    <t>INC43593244</t>
  </si>
  <si>
    <t>Invoices blocked with Current Agent SAP_WFRT</t>
  </si>
  <si>
    <t>VIM: accounting document missing in VIM Analytics</t>
  </si>
  <si>
    <t>Tomisová, Ivana</t>
  </si>
  <si>
    <t>3014 – issue with workflow approval process – Error in stating approval workflow</t>
  </si>
  <si>
    <t>INC43626117</t>
  </si>
  <si>
    <t>Raluca Pop</t>
  </si>
  <si>
    <t>User cannot approve invoice</t>
  </si>
  <si>
    <t>Uli</t>
  </si>
  <si>
    <t>VIM: error: "Exception condition "EX_ERROR_CURR_CONV"</t>
  </si>
  <si>
    <t>INC43635229</t>
  </si>
  <si>
    <t>Musilova Zora</t>
  </si>
  <si>
    <t>adding VN 1001458996 NSK Europe Limited exemption list so that the Business rule 772 can be bypassed</t>
  </si>
  <si>
    <t>INC43636720</t>
  </si>
  <si>
    <t>ER Emergency Repair ticket for several usages due to recurring VIM issues</t>
  </si>
  <si>
    <t>Matha Diwakar</t>
  </si>
  <si>
    <t>3014 – VIM doc 10226 and 10223 – in DUMMY workflow</t>
  </si>
  <si>
    <t>Šplíchalová Ilona</t>
  </si>
  <si>
    <t>System converts amount according to each currency maintained for company code</t>
  </si>
  <si>
    <t>INC43647664</t>
  </si>
  <si>
    <t>3014 – VIM doc 9160 appears to be assigned to approval but approval cannot see it and the doc in VIM workplace</t>
  </si>
  <si>
    <t>INC43659100</t>
  </si>
  <si>
    <t>Cífka, Zdeněk</t>
  </si>
  <si>
    <t>S4P / 3003 - please make the changes by the mentioned documents in VIM - see description below</t>
  </si>
  <si>
    <t>INC43670378</t>
  </si>
  <si>
    <t>3014 – Issue with posting Credit notes on Freight orders</t>
  </si>
  <si>
    <t>INC43679567</t>
  </si>
  <si>
    <t>Blocked Workflows by ARE 3014</t>
  </si>
  <si>
    <t>INC43679836</t>
  </si>
  <si>
    <t xml:space="preserve">VIM: analysis "Refer for Info" -&gt; Recipient with option "Refer to AP" </t>
  </si>
  <si>
    <t>INC43681614</t>
  </si>
  <si>
    <t>Trifa, Bianca</t>
  </si>
  <si>
    <r>
      <t>Next approver cannot be find it in S4P -</t>
    </r>
    <r>
      <rPr>
        <sz val="11"/>
        <color theme="1"/>
        <rFont val="Aptos Narrow"/>
        <family val="2"/>
        <scheme val="minor"/>
      </rPr>
      <t>repetitive issue .</t>
    </r>
  </si>
  <si>
    <t>INC43682044</t>
  </si>
  <si>
    <r>
      <t xml:space="preserve">Repetetive issue </t>
    </r>
    <r>
      <rPr>
        <sz val="11"/>
        <color rgb="FF000000"/>
        <rFont val="Aptos Narrow"/>
        <scheme val="minor"/>
      </rPr>
      <t>: approval invoice-limit exceeded</t>
    </r>
  </si>
  <si>
    <t>Slyshkova, Anastasiia</t>
  </si>
  <si>
    <t>3009 - VIM Workflow not working</t>
  </si>
  <si>
    <t>INC43694039</t>
  </si>
  <si>
    <t>Colmenares, James</t>
  </si>
  <si>
    <t>GL 61770000 with condition "ad more info", not available in VIM for posting</t>
  </si>
  <si>
    <t>INC43700747</t>
  </si>
  <si>
    <t>VIM: Lieferant kann nicht ausgewählt werden, Buchung nicht möglich AUN 3366 / VIM: Supplier cannot be selected, posting not possible AUN 3366</t>
  </si>
  <si>
    <t>INC43700875</t>
  </si>
  <si>
    <t>VIM / AUN 3366 / Dauerbelege können nicht angelegt werden / VIM / AUN 3366 / Recurring documents cannot be created</t>
  </si>
  <si>
    <t>INC43703343</t>
  </si>
  <si>
    <t>Michalusová, Lenka</t>
  </si>
  <si>
    <t>VIM - ABAP runtime error - ID 17574</t>
  </si>
  <si>
    <t>INC43708822</t>
  </si>
  <si>
    <t>Wessner, Anna</t>
  </si>
  <si>
    <t>No transparency in Order Confirmation Workflow</t>
  </si>
  <si>
    <t>INC43712085</t>
  </si>
  <si>
    <t>Goetz, Elmar</t>
  </si>
  <si>
    <t>Forwarding Invoice web cycle to Procurement not possible</t>
  </si>
  <si>
    <t>finish the workfow</t>
  </si>
  <si>
    <t>INC43720840</t>
  </si>
  <si>
    <t>Nemec, Martina</t>
  </si>
  <si>
    <t>Specific suppliers need to be excluded from autoposting until final solution is in place</t>
  </si>
  <si>
    <t>INC43721048</t>
  </si>
  <si>
    <t>To activate field Payment Method in VIM ARE 3010</t>
  </si>
  <si>
    <t>DP 6948 - finish workflow</t>
  </si>
  <si>
    <t>INC43723737</t>
  </si>
  <si>
    <t>Kless, Benjamin</t>
  </si>
  <si>
    <t>Remove of additional approval step for SFS AREs</t>
  </si>
  <si>
    <t>DP 16326</t>
  </si>
  <si>
    <t>INC43725368</t>
  </si>
  <si>
    <t>Mego, Pavel</t>
  </si>
  <si>
    <t>Webcycles to keyuser</t>
  </si>
  <si>
    <t>DP 19193 - workflow cannot be recalled</t>
  </si>
  <si>
    <t>DP 12125 - finish the workflow</t>
  </si>
  <si>
    <t>INC43741185</t>
  </si>
  <si>
    <t>New vendor to be added: 1000059098 NMB - Minebea - GmbH</t>
  </si>
  <si>
    <t>INC43741482</t>
  </si>
  <si>
    <t>Forwarding issue by approving of invoices</t>
  </si>
  <si>
    <t>DP 12363 - close the workflow</t>
  </si>
  <si>
    <t>Munk, Monika</t>
  </si>
  <si>
    <t>AUN 3366 - Gutschriften sind fertig gebucht, können aber nicht weitergeleitet werden zur nächsten Freigabe. Werden daher nicht verarbeitet. / AUN 3366 – Credit notes have been fully posted, but cannot be forwarded to the next approval step. Therefore, they are not being processed.</t>
  </si>
  <si>
    <t>DP 13968 - finish the workflow</t>
  </si>
  <si>
    <t>DP 15243 - close the workflow</t>
  </si>
  <si>
    <t>Invoices which should not receive blocks but they were blocked without reason</t>
  </si>
  <si>
    <t>INC43752718</t>
  </si>
  <si>
    <t>Bechim, Heidia</t>
  </si>
  <si>
    <t>Rechnungsfreigabe nicht möglich AUN 3366 / Invoice approval not possible AUN 3366</t>
  </si>
  <si>
    <t>RO-urgent_17551, 16303, 13915-WF cannot be approved/recalled</t>
  </si>
  <si>
    <t>INC43754727</t>
  </si>
  <si>
    <t>fast entry documents (OAWD) are not available in VIM</t>
  </si>
  <si>
    <t>Vulpescu, Andrei</t>
  </si>
  <si>
    <t>Invoices are stuck for approval</t>
  </si>
  <si>
    <t>S4P / 3003 - approval workflow for VIM ID 17650 has not been started, but even so, this VIM ID is situated in VIM WP in My pending section</t>
  </si>
  <si>
    <t>INC43757558</t>
  </si>
  <si>
    <t>urgent_Romania-vendors with multiple POs</t>
  </si>
  <si>
    <t>INC43758904</t>
  </si>
  <si>
    <t>Add supplier to exemption list</t>
  </si>
  <si>
    <t>INC43755914</t>
  </si>
  <si>
    <t>Sincraian, Diana</t>
  </si>
  <si>
    <t>I cannot approve an invoice</t>
  </si>
  <si>
    <t>Forwarding issue on PO Requisitioner level</t>
  </si>
  <si>
    <t>DP 16622, 16640 - close the workflow</t>
  </si>
  <si>
    <t>INC43766600</t>
  </si>
  <si>
    <t>DP 20321 - WF cannot start</t>
  </si>
  <si>
    <t>DP 20069 - not possibility to restart WF</t>
  </si>
  <si>
    <t>DP 20487 - no possibility to restart WF</t>
  </si>
  <si>
    <t>INC43769032</t>
  </si>
  <si>
    <t>Romania-vendors with multiple POs</t>
  </si>
  <si>
    <t>7818 - close the workfow</t>
  </si>
  <si>
    <t>DP 18605 - WF cannot be recalled</t>
  </si>
  <si>
    <t>BR are green PO has GL account and Cost assignment but we have Fill in mandatory field GL_Account</t>
  </si>
  <si>
    <t>3014 - VIM doc 19157 pending approval but in all completed tab</t>
  </si>
  <si>
    <t>DP 203695, 20488 - workflow cannot be approved</t>
  </si>
  <si>
    <t>workflow to be closed for more documents</t>
  </si>
  <si>
    <t>Nagad, Muskan Khanum</t>
  </si>
  <si>
    <t>Dumps POSTING_ILLEGAL_STATEMENT in S4P</t>
  </si>
  <si>
    <t>No process options visible in when document is executed</t>
  </si>
  <si>
    <t>Items which should have been finished or look finished but have payment block R</t>
  </si>
  <si>
    <t>Items with Q block but the block is not visible in VIM analytics only items have status blocked for payment</t>
  </si>
  <si>
    <t>Invoice Exceptions App - Pdf Invoice image is not shown</t>
  </si>
  <si>
    <t>INC43776408</t>
  </si>
  <si>
    <t>Brunner, Ann-Kristin</t>
  </si>
  <si>
    <t>/Cockpit/WC_SUBS_MGR</t>
  </si>
  <si>
    <t>INC43784143</t>
  </si>
  <si>
    <t>S4P 100 VIM - PDFs werden nicht angezeigt / S4P 100 VIM – PDFs are not being displayed</t>
  </si>
  <si>
    <t>INC43787175</t>
  </si>
  <si>
    <t>SIDOC- AIF stop for external invoices from external suppliers</t>
  </si>
  <si>
    <t>INC43789392</t>
  </si>
  <si>
    <t>Can't see the invoices in the Approval ap</t>
  </si>
  <si>
    <t>INC43790190</t>
  </si>
  <si>
    <t>Not able to perform posting of manually created document. error PO does not exist</t>
  </si>
  <si>
    <t>INC43790714</t>
  </si>
  <si>
    <t>3014 - vendor with multiple POs</t>
  </si>
  <si>
    <t>INC43790725</t>
  </si>
  <si>
    <t>S4P 100 VIM - 2-fache kaufmännische Freigabe gefordert</t>
  </si>
  <si>
    <t>INC43791729</t>
  </si>
  <si>
    <t>Cannot finish postings and enter in MIRO DN18013</t>
  </si>
  <si>
    <t>INC43793144</t>
  </si>
  <si>
    <t>general</t>
  </si>
  <si>
    <t>Add on exception list of Business rule 772</t>
  </si>
  <si>
    <t>INC43798535</t>
  </si>
  <si>
    <t>Kaygusuz, Serdar</t>
  </si>
  <si>
    <t>Multiple po exception list</t>
  </si>
  <si>
    <t>INC43799087</t>
  </si>
  <si>
    <t>VIM related: add vendor to allow posting with multiple POs: 1007780858</t>
  </si>
  <si>
    <t>INC43800434</t>
  </si>
  <si>
    <t>VIM topic related: please add vendor 1007791992 to the table to allow posting with multiple POs</t>
  </si>
  <si>
    <t>INC43806677</t>
  </si>
  <si>
    <t>Greu, Alexandra Constantina</t>
  </si>
  <si>
    <t>PDF Not Loading in Invoice Approval - Urgent Fix Required</t>
  </si>
  <si>
    <t>INC43808283</t>
  </si>
  <si>
    <t>VIM related: add vendor 1000613400 to the table to allow posting with multiple POs</t>
  </si>
  <si>
    <t>Recurrent</t>
  </si>
  <si>
    <t>INC43818365</t>
  </si>
  <si>
    <t>VIM - Invoice without GR could be approved and unblocked</t>
  </si>
  <si>
    <t>INC43819678</t>
  </si>
  <si>
    <t>Geis, Martina</t>
  </si>
  <si>
    <t>PDF invoice is not loading</t>
  </si>
  <si>
    <t>VIM_</t>
  </si>
  <si>
    <t>INC43824216</t>
  </si>
  <si>
    <t>Errors while rejecting invoices</t>
  </si>
  <si>
    <t>INC43829458</t>
  </si>
  <si>
    <t>Doc. ID 19472, AUN 3366, fehlerhafte Weiterleitung zur Freigabe / Doc. ID 19472, AUN 3366, incorrect forwarding for approval</t>
  </si>
  <si>
    <t>INC43830715</t>
  </si>
  <si>
    <t>VIM_19902_document cannot be approved</t>
  </si>
  <si>
    <t>INC43834509</t>
  </si>
  <si>
    <t>Add several suppliers to VIM table to avoid autoposting (/opt/VIM_BL_VAUD )</t>
  </si>
  <si>
    <t>INC43834704</t>
  </si>
  <si>
    <t>VIM_DP 21887_document has not been blocked</t>
  </si>
  <si>
    <t>INC43835004</t>
  </si>
  <si>
    <t>VIM_add this vendor 1004885526 to the table to allow posting with multiple POs</t>
  </si>
  <si>
    <t>VIM_documents are in status posted, however the workflow is still active</t>
  </si>
  <si>
    <t>Different document status for posted approval documents</t>
  </si>
  <si>
    <t>3014 - VIM doc 15551 - in completed folder not posted</t>
  </si>
  <si>
    <t>INC43837540</t>
  </si>
  <si>
    <t>Receiving SAP workflow but can not forward after adding informtion</t>
  </si>
  <si>
    <t>INC43851387</t>
  </si>
  <si>
    <t>VIM_add vendor 1000036341 to the table to allow posting with multiple POs</t>
  </si>
  <si>
    <t>INC43862481</t>
  </si>
  <si>
    <t>Delete one supplier from -non-autoposting table</t>
  </si>
  <si>
    <t>INC43863099</t>
  </si>
  <si>
    <t>VIM-close workflow for DP 22279</t>
  </si>
  <si>
    <t>INC43863709</t>
  </si>
  <si>
    <t>It is not possible to settle the items during error message</t>
  </si>
  <si>
    <t>INC43864195</t>
  </si>
  <si>
    <t>VIM_close the documents in VIM Analytics (close the workflow)</t>
  </si>
  <si>
    <t>INC43876592</t>
  </si>
  <si>
    <t>Wemken, Claudia</t>
  </si>
  <si>
    <t>Update von Workflow-Usergroup / Update of workflow user group</t>
  </si>
  <si>
    <t>VIM_technical approver DUMMY_18514</t>
  </si>
  <si>
    <t>Incorrect status</t>
  </si>
  <si>
    <t>INC43890490</t>
  </si>
  <si>
    <t>3014 - VIM doc no 18514 stucked in DUMMY workflow</t>
  </si>
  <si>
    <t>INC43890775</t>
  </si>
  <si>
    <t>Add one supplier to -non-autoposting table (/opt/VIM_BL_VAUD )</t>
  </si>
  <si>
    <t>Serfezi, Ioana Cristina</t>
  </si>
  <si>
    <t>Approvar is unable to approve the invoice</t>
  </si>
  <si>
    <t>Rejecting of invoices is not working properly</t>
  </si>
  <si>
    <t>GR waiting WF but for NPO documents</t>
  </si>
  <si>
    <t>INC43927236</t>
  </si>
  <si>
    <t>Kovar, Simona-Elena</t>
  </si>
  <si>
    <t>IF Interface vs. master data issues</t>
  </si>
  <si>
    <t>VIM_DP 17180 was cancelled, status is not synchronized</t>
  </si>
  <si>
    <t>AQUI</t>
  </si>
  <si>
    <t>INC43930312</t>
  </si>
  <si>
    <t>3009 - Non-PO VIM invoice approval</t>
  </si>
  <si>
    <t>VIM_Status Deleted vs. Posted</t>
  </si>
  <si>
    <t>VIM_documents in status INDEXED, but no agent assigned</t>
  </si>
  <si>
    <t>INC43930970</t>
  </si>
  <si>
    <t>VIM_duplicated IDOCs</t>
  </si>
  <si>
    <t>INC43931427</t>
  </si>
  <si>
    <t>VM_close WF for DP 22709</t>
  </si>
  <si>
    <t>INC43937139</t>
  </si>
  <si>
    <t>Add further suppliers to non-autoposting VIM VAUD table</t>
  </si>
  <si>
    <t>VIM_purpose code for vendor from Japan</t>
  </si>
  <si>
    <t>INC43941054</t>
  </si>
  <si>
    <t>VIM_DP 13367_close the workflow</t>
  </si>
  <si>
    <t>VIM_DP 8338 cannot be approved</t>
  </si>
  <si>
    <t>VIM_DP 13360 - move the document to All completed in VIM WP</t>
  </si>
  <si>
    <t>Forward function in Approval App not working properly</t>
  </si>
  <si>
    <t>INC43954778</t>
  </si>
  <si>
    <t>Items having R blocks, still, even though the GR was posted. Request to make available changes in MRBR</t>
  </si>
  <si>
    <t>INC43955415</t>
  </si>
  <si>
    <t>Please set this item to obsolete status (DN1920)</t>
  </si>
  <si>
    <t>Items with Z blocks without startted WF</t>
  </si>
  <si>
    <t>INC43958163</t>
  </si>
  <si>
    <t>SMO DK</t>
  </si>
  <si>
    <t>Høy, Niels-Erik</t>
  </si>
  <si>
    <t>Hypercare issue - invoice workflow in My Inbox</t>
  </si>
  <si>
    <t>INC43958940</t>
  </si>
  <si>
    <t>HKK - Z0002XWB</t>
  </si>
  <si>
    <t>WF stuck in approval for AUN 3014</t>
  </si>
  <si>
    <t>INC43959388</t>
  </si>
  <si>
    <t>S4P 100 VIM Empfänger für Bauprojektrechnungen hinterlegen / Set up VIM recipients for construction project invoices.</t>
  </si>
  <si>
    <t>S4P 100 VIM - Button "comment" missing in Exception App</t>
  </si>
  <si>
    <t>INC43968361</t>
  </si>
  <si>
    <t>3014 - VN 1002153205 &amp; 1004818132 - to be added to exception list - Posting with multiple POs - Business rule 772</t>
  </si>
  <si>
    <t>INC43970601</t>
  </si>
  <si>
    <t>VIM_vendor 1000065648_mulitple POs</t>
  </si>
  <si>
    <t>INC43979278</t>
  </si>
  <si>
    <t>STSPL IN</t>
  </si>
  <si>
    <t>Shanbhag, Swati</t>
  </si>
  <si>
    <t>Bill to party not capturing in VIM OCR also apindiadigitalinvoicescanningSTSPL.in@siemens.com is S4P is not established ye</t>
  </si>
  <si>
    <t>VIM_different status_Posted vs. Awaiting Approval</t>
  </si>
  <si>
    <t>VIM_Error starting the Blocking workflow for atleast one item</t>
  </si>
  <si>
    <t>INC43982662</t>
  </si>
  <si>
    <t>VIM_reversal reason</t>
  </si>
  <si>
    <t>INC43982684</t>
  </si>
  <si>
    <t>Fiori App_drop down menu in selection pane</t>
  </si>
  <si>
    <t>INC43988615</t>
  </si>
  <si>
    <t>Invoice cannot be approved or sent to next approver doc id 24210</t>
  </si>
  <si>
    <t>INC43990725</t>
  </si>
  <si>
    <t>VIM_add vendor 1000631030 to the table to allow posting with multiple POs</t>
  </si>
  <si>
    <t>INC43990913</t>
  </si>
  <si>
    <t>Tette, Johan</t>
  </si>
  <si>
    <t>Incorrect due date for invoices</t>
  </si>
  <si>
    <t>3014 - VIM doc no 16725 blocked for payment but in All completed tab</t>
  </si>
  <si>
    <t>INC43992419</t>
  </si>
  <si>
    <t>Bruno Valente</t>
  </si>
  <si>
    <t>VIM - 3368 / STSPL IN - The email sent to the vendor at the time of rejection is being triggered from the AP Processor</t>
  </si>
  <si>
    <t>Document in Role Approver, but Agent "DUMMY"</t>
  </si>
  <si>
    <t>INC43993367</t>
  </si>
  <si>
    <t>process option buttons are missing</t>
  </si>
  <si>
    <t>INC44000649</t>
  </si>
  <si>
    <t>V, Anand</t>
  </si>
  <si>
    <t>duplicate Line item creating</t>
  </si>
  <si>
    <t>DP 24276_status Created, but in my Completed tab</t>
  </si>
  <si>
    <t>DP 24226 disappeared from VIM Analytics</t>
  </si>
  <si>
    <t>INC44055404</t>
  </si>
  <si>
    <t>D R, Thirumalegowda</t>
  </si>
  <si>
    <t>#HC Doc Type or inv category ET to be added along with RI for India</t>
  </si>
  <si>
    <t>S4P / Hypercare Release 1420 - VIM - after release 1420 the baseline date is missing in the documents in VIM and we have to enter it manually</t>
  </si>
  <si>
    <t>INC44018070</t>
  </si>
  <si>
    <t>S4P / Hypercare Release 1420 - VIM - when we click on the button "Post" and jump into MIR4, the already entered accounting data (sheet "G/L Account") disappear</t>
  </si>
  <si>
    <t>DP 24655- unposted document in My Completed tab</t>
  </si>
  <si>
    <t>INC44019472</t>
  </si>
  <si>
    <t>Purchase order created in an external application cannot be changed.</t>
  </si>
  <si>
    <t>VIM_documents in status Posted, but with active WF</t>
  </si>
  <si>
    <t>y</t>
  </si>
  <si>
    <t>INC44030384</t>
  </si>
  <si>
    <t>Falscher PO Typ in /SIEC/VIM_PO_COS</t>
  </si>
  <si>
    <t>3014 – VIM docs 22595, 22591 and 16836 stucked in DUMMY approval workflow</t>
  </si>
  <si>
    <t>INC44034068</t>
  </si>
  <si>
    <t>VIM_vendor 1000415915 to be added to allow posting with multiple POs</t>
  </si>
  <si>
    <t>INC44036472</t>
  </si>
  <si>
    <t>Hemavathi, T</t>
  </si>
  <si>
    <t>Dispatcher user - Invoices belongs to FT D AA IN division to incorrect GID Z003DKDU instead of GID Z002SAHY.</t>
  </si>
  <si>
    <t>INC44038972</t>
  </si>
  <si>
    <t>Patil, Swati</t>
  </si>
  <si>
    <t>#HC - PO approvals routing to incorrect approvers</t>
  </si>
  <si>
    <t>INC44040999</t>
  </si>
  <si>
    <t>K P, Rashmi</t>
  </si>
  <si>
    <t xml:space="preserve">HC#Approval list not mapped for NON PO base invoice booking </t>
  </si>
  <si>
    <t>INC44042843</t>
  </si>
  <si>
    <t># HC Unable to attach the email backup IN VIM Non PO case</t>
  </si>
  <si>
    <t>INC44043346</t>
  </si>
  <si>
    <t>T, Purushothama</t>
  </si>
  <si>
    <t xml:space="preserve">#HC PO is not reflecting in VIM tool </t>
  </si>
  <si>
    <t>INC44043512</t>
  </si>
  <si>
    <t>#HC getting error account assignment for entry sheet missing</t>
  </si>
  <si>
    <t>INC44043543</t>
  </si>
  <si>
    <t>Achim, Vlad Stefan</t>
  </si>
  <si>
    <t>PDF Invoice not displayed in VIM, invoice is blocked for posting.</t>
  </si>
  <si>
    <t>INC44043886</t>
  </si>
  <si>
    <t>DP 24832_Option buttons are missing</t>
  </si>
  <si>
    <t>VIM_DP 23489</t>
  </si>
  <si>
    <t>INC44051042</t>
  </si>
  <si>
    <t>#HC Image in VIM Workplace not showing up</t>
  </si>
  <si>
    <t>INC44051086</t>
  </si>
  <si>
    <t>#HC In VIM OCR "Invoice" to be set as default</t>
  </si>
  <si>
    <t>INC44053204</t>
  </si>
  <si>
    <t>Add vendor 1000116061 to the table to allow posting with multiple POs</t>
  </si>
  <si>
    <t>INC44053609</t>
  </si>
  <si>
    <t xml:space="preserve">#HC ViM OCR Special character should not consider. </t>
  </si>
  <si>
    <t>Bara, Claudia Mihaela</t>
  </si>
  <si>
    <t>hc:workflow invoices cannot be forwarded</t>
  </si>
  <si>
    <t>Linha que tinha sido esquecida</t>
  </si>
  <si>
    <t xml:space="preserve">Forward issue </t>
  </si>
  <si>
    <t>INC44058749</t>
  </si>
  <si>
    <t>add vendor to allow posting with multiple POs</t>
  </si>
  <si>
    <t>DP 23249_document should be moved</t>
  </si>
  <si>
    <t>INC44066105</t>
  </si>
  <si>
    <t>#HC: Vendor Non-GST registered in VMD</t>
  </si>
  <si>
    <t>INC44069040</t>
  </si>
  <si>
    <t>add 2 vendors to the table /OPT/VIM_BL_VAUD</t>
  </si>
  <si>
    <t>Due-Raufer, Thomas</t>
  </si>
  <si>
    <t>Workflow - Invoice</t>
  </si>
  <si>
    <t>INC44075155</t>
  </si>
  <si>
    <t>Jensen, Bettina W.</t>
  </si>
  <si>
    <t>Vim error mismatch in orde4r unit</t>
  </si>
  <si>
    <t>INC44075256</t>
  </si>
  <si>
    <t>PO created with wrong Tax and vim invoices to be done manually</t>
  </si>
  <si>
    <t>INC44075332</t>
  </si>
  <si>
    <t xml:space="preserve">DSB po created to wrong vendor, after update </t>
  </si>
  <si>
    <t>INC44077170</t>
  </si>
  <si>
    <t xml:space="preserve">IRGR date in VIM, always same as invoice date </t>
  </si>
  <si>
    <t>INC44077233</t>
  </si>
  <si>
    <t>credit issue - BYPASS in vim (all credit no auto posting)</t>
  </si>
  <si>
    <t>INC44079018</t>
  </si>
  <si>
    <t>3009 - VIM invoice sent for approval, not visible on approver's side</t>
  </si>
  <si>
    <t>VIM ID's 21983, 23349, 23605, 25227, 26505, 26523 - the approval workflow has not been started + they are wrongly situated in the My Pending section</t>
  </si>
  <si>
    <t>docs in status Awaiting Approval in All completed</t>
  </si>
  <si>
    <t>INC44081380</t>
  </si>
  <si>
    <t>VIM_add vendor 1000541129 to the respective table to allow posting with multiple POs</t>
  </si>
  <si>
    <t>INC44083813</t>
  </si>
  <si>
    <t># HC  document is not routing to the appropriate cost center for approval as expected.</t>
  </si>
  <si>
    <t>INC44087039</t>
  </si>
  <si>
    <t>VIM_add 2 vendors to allow posting with multiple POs</t>
  </si>
  <si>
    <t>INC44087489</t>
  </si>
  <si>
    <t>The system posts invoices in the VIM system that are without purchase orders for foreign invoices with incorrect tax codes or without a tax code.</t>
  </si>
  <si>
    <t>INC44095446</t>
  </si>
  <si>
    <t>3014 – VIM doc PD 26698 (credit note) stucked with Payment block R – approval workflow not started</t>
  </si>
  <si>
    <t>VIM_unposted documents without agent</t>
  </si>
  <si>
    <t>VIM_DP 25433</t>
  </si>
  <si>
    <t>INC44107974</t>
  </si>
  <si>
    <t>VIM_add vendor 1001315932 to the table to allow posting with multiple POs</t>
  </si>
  <si>
    <t>S4P / 3003 - VIM ID 26720 has not been posted, but is situated in the My complete section and we can't process it further</t>
  </si>
  <si>
    <t>INC44109333</t>
  </si>
  <si>
    <t>3366 WSTECH</t>
  </si>
  <si>
    <t>Definition of a fixed cost assignment per vendor within VIM</t>
  </si>
  <si>
    <t>INC44109390</t>
  </si>
  <si>
    <t>VIM_please close WF for credit notes</t>
  </si>
  <si>
    <t>INC44109482</t>
  </si>
  <si>
    <t>3009 - VIM Approval Issue</t>
  </si>
  <si>
    <t>INC44110105</t>
  </si>
  <si>
    <t>Larsen, Mathias</t>
  </si>
  <si>
    <t>Invoice can not be approved by technical approver</t>
  </si>
  <si>
    <t>INC44110573</t>
  </si>
  <si>
    <t>Invoice can not be forwarded to technical approver</t>
  </si>
  <si>
    <t>INC44110793</t>
  </si>
  <si>
    <t>VIM_add vendor 1000025205 to the table to allow posting with multiple POs</t>
  </si>
  <si>
    <t>INC44113058</t>
  </si>
  <si>
    <t xml:space="preserve">Please add 2 new suppliers to VIM VAUD table to avoid autopostings: 1001322607 Becker &amp; Co. KG 1000024888 TFC Ltd., Niederlassung Bochum   </t>
  </si>
  <si>
    <t>INC44115731</t>
  </si>
  <si>
    <t>J S, Vijayalakshmi</t>
  </si>
  <si>
    <t>#HC unable to reverse the document in FB08</t>
  </si>
  <si>
    <t>INC44119868</t>
  </si>
  <si>
    <t>Substitute has no access to Exceptions Invoice Management</t>
  </si>
  <si>
    <t>INC44123127</t>
  </si>
  <si>
    <t>Please reroute item which is in WF of a person, which has left the company DP 20575</t>
  </si>
  <si>
    <t>VIM_No measurement unit is assigned to ISO code SPACE</t>
  </si>
  <si>
    <t>INC44127763</t>
  </si>
  <si>
    <t>CNs with R blocks-proposal for removal</t>
  </si>
  <si>
    <t>INC44130055</t>
  </si>
  <si>
    <t>Items blocked with A block-manually in the past please remove the block</t>
  </si>
  <si>
    <t>INC44130378</t>
  </si>
  <si>
    <t>VIM_ add vendor 1000004297 tot the table to allow posting with multiple POs</t>
  </si>
  <si>
    <t>Z blocks-items without WF and not found in Workplace</t>
  </si>
  <si>
    <t>DP 25366</t>
  </si>
  <si>
    <t>HC unable to approve doc number</t>
  </si>
  <si>
    <t>INC44138522</t>
  </si>
  <si>
    <t>add vendor 1000065494 to the table to allow posting with multiple POs</t>
  </si>
  <si>
    <t>Aqui</t>
  </si>
  <si>
    <t>issue after R1421 - system still reports, that user is processing PO</t>
  </si>
  <si>
    <t>follow up for INC44019276_unposted docs in my completed</t>
  </si>
  <si>
    <t>INC44139424</t>
  </si>
  <si>
    <t>Hagl, Andreas</t>
  </si>
  <si>
    <t>Fehlende Benachrichtigungen und geänderter Nachname / Missing notifications and changed last name</t>
  </si>
  <si>
    <t>INC44140971</t>
  </si>
  <si>
    <t>Fleischner, Tobias</t>
  </si>
  <si>
    <t>Delivery class and table logging for /OPT/VT_PTYPE</t>
  </si>
  <si>
    <t>INC44145068</t>
  </si>
  <si>
    <t>Groeschel, Anett</t>
  </si>
  <si>
    <t>Webcycle User</t>
  </si>
  <si>
    <t>posted documents in my inbox</t>
  </si>
  <si>
    <t>posted documents in my inbox with pending process</t>
  </si>
  <si>
    <t>INC44152993</t>
  </si>
  <si>
    <t>3014 - please add supplier 1000029246 to list for multiple PO posting</t>
  </si>
  <si>
    <t>VIM_unapproved documents in my completed tab</t>
  </si>
  <si>
    <t>INC44155050</t>
  </si>
  <si>
    <t>Fouad, Ahmed</t>
  </si>
  <si>
    <t>VIM -Remove payment block approval</t>
  </si>
  <si>
    <t>INC44155213</t>
  </si>
  <si>
    <t>Implementation VIM CI 4388674</t>
  </si>
  <si>
    <t>INC44157591</t>
  </si>
  <si>
    <t>add vendor 1000873035 to allow posting with multiple POs</t>
  </si>
  <si>
    <t>INC44161081</t>
  </si>
  <si>
    <t>VIM_1004772948 please add the vendor to the table to allow posting with multiple POs</t>
  </si>
  <si>
    <t>INC44161756</t>
  </si>
  <si>
    <t>3014 - Business rule 772 to be deactivated - Supplier with multiple POs DP 22834</t>
  </si>
  <si>
    <t>VIM_unposted documents in my completed</t>
  </si>
  <si>
    <t>INC44165013</t>
  </si>
  <si>
    <t>Nagaraj, Shrilatha</t>
  </si>
  <si>
    <t>#HC Not able to post IR through Vim</t>
  </si>
  <si>
    <t>INC44165319</t>
  </si>
  <si>
    <t>#HC Not able to post IR through VIM</t>
  </si>
  <si>
    <t>INC44175801</t>
  </si>
  <si>
    <t>3014 - Business rule 772 to be deactivate - supplier with multiple POs</t>
  </si>
  <si>
    <t>INC44176523</t>
  </si>
  <si>
    <t>Piedade, Pedro</t>
  </si>
  <si>
    <t>Change of baseline date for payment terms</t>
  </si>
  <si>
    <t>Die Zahlungssperre R bleibt im Beleg bestehen, obwohl der Wareneingang bereits verbucht wurde../ The payment block "R" remains on the document, even though the goods receipt has already been posted.</t>
  </si>
  <si>
    <t>Blocked document with SAP_WFRT user - we cannot start workflow</t>
  </si>
  <si>
    <t>INC44184977</t>
  </si>
  <si>
    <t>please add this vendor 1000021325 to the table to allow posting with multiple POs</t>
  </si>
  <si>
    <t>VIM_DP 1584 - different status if different search</t>
  </si>
  <si>
    <t>INC44186153</t>
  </si>
  <si>
    <t>Dispatcher functionality not working for for FT D AA IN CC list for GID Z002SAHY.</t>
  </si>
  <si>
    <t>VIM_close the process and move documents to "My Completed" tab</t>
  </si>
  <si>
    <t>INC44199848</t>
  </si>
  <si>
    <t>DP 23235_delete this connection with an invoice</t>
  </si>
  <si>
    <t>INC44200060</t>
  </si>
  <si>
    <t>AMPUDIA ORTIZ, JACOBO</t>
  </si>
  <si>
    <t>ARE 3364 invoice approval notifications are not being sent</t>
  </si>
  <si>
    <t>Doc ID 16725 Invoice VDF730596273 cannot be approved</t>
  </si>
  <si>
    <t>VIM AP Workplace App issue</t>
  </si>
  <si>
    <t>INC44206091</t>
  </si>
  <si>
    <t>#HC Once the IR is booked, booked processor GID should reflect.</t>
  </si>
  <si>
    <t>INC44206108</t>
  </si>
  <si>
    <t>Please activate bulk approval for George Mateias</t>
  </si>
  <si>
    <t>INC44206229</t>
  </si>
  <si>
    <t>Please remove payment block for doc id 5348, 28091, 8347</t>
  </si>
  <si>
    <t>Kovacs, Mihaela Cristina</t>
  </si>
  <si>
    <t xml:space="preserve">We  had a zav request to get the customs invoices for approval, but we get also onther invoices. Thanks </t>
  </si>
  <si>
    <t>INC44207917</t>
  </si>
  <si>
    <t>posting at vendor invoices vat number missing, sometime both VAT number is missing and sometime only</t>
  </si>
  <si>
    <t>INC44208211</t>
  </si>
  <si>
    <t>3014 - Business rule 772 needs to be deactivate - supplier with multiple POs</t>
  </si>
  <si>
    <t>INC44213491</t>
  </si>
  <si>
    <t>Change of schedule for the last posting of invoices in the month</t>
  </si>
  <si>
    <t>INC44216822</t>
  </si>
  <si>
    <t>INC44218847</t>
  </si>
  <si>
    <t>3366
WSTECH</t>
  </si>
  <si>
    <t>3366 - VIM Cannot Initialize the Approval Process! Check Configuration!</t>
  </si>
  <si>
    <t>INC44222496</t>
  </si>
  <si>
    <t>Knaeusl, Philipp</t>
  </si>
  <si>
    <t>Workflow Email wird nicht an Apprpover gesendet</t>
  </si>
  <si>
    <t>INC44222821</t>
  </si>
  <si>
    <t>Please check doc id 24126 - invoice is blocked and cannot be released</t>
  </si>
  <si>
    <t>INC44222859</t>
  </si>
  <si>
    <t>Maresi Alina Corina</t>
  </si>
  <si>
    <t>can not approve the invoice from Cisri even the buyer changed the price in the PO according to the invoice</t>
  </si>
  <si>
    <t>INC44225005</t>
  </si>
  <si>
    <t>Zanft, Daniel</t>
  </si>
  <si>
    <t xml:space="preserve">User is locked </t>
  </si>
  <si>
    <t># HC Doc number recalled unable to find in VIM workplace</t>
  </si>
  <si>
    <t>INC44226275</t>
  </si>
  <si>
    <t>Kumar O, Praveen</t>
  </si>
  <si>
    <t>Unable to approve the 2nd level payment of Sahayata payment in VIM to affiliate AREs.</t>
  </si>
  <si>
    <t>INC44227659</t>
  </si>
  <si>
    <t>SIB</t>
  </si>
  <si>
    <t>Agachi, Elena</t>
  </si>
  <si>
    <t>#HC: users cannot open the pdf invoice in the approval app</t>
  </si>
  <si>
    <t>INC44228726</t>
  </si>
  <si>
    <t>Valente, Bruno</t>
  </si>
  <si>
    <t>Implementation CI for VIM issue 5028149</t>
  </si>
  <si>
    <t>VIM - Please set these documents to status completed</t>
  </si>
  <si>
    <t>INC44233598</t>
  </si>
  <si>
    <t>Prasad K, Nagendra</t>
  </si>
  <si>
    <t>Vendor bills on ISD registration not getting captured.</t>
  </si>
  <si>
    <t>INC44236544</t>
  </si>
  <si>
    <t>Please introduce rounding acceptance for WSTECH - 3366</t>
  </si>
  <si>
    <t>INC44236712</t>
  </si>
  <si>
    <t>Default setting "manual tax code" - 3366</t>
  </si>
  <si>
    <t>INC44236770</t>
  </si>
  <si>
    <t>Jensen, Bettina</t>
  </si>
  <si>
    <t>Order unit issue (po with EA and Posting PC and needs to be done manually)</t>
  </si>
  <si>
    <t>INC44238774</t>
  </si>
  <si>
    <t>VIM_missing VX_INFO role</t>
  </si>
  <si>
    <t>Mudou a prioridade</t>
  </si>
  <si>
    <t>o segundo ticket nr no excel status está ligado ao INC42930203</t>
  </si>
  <si>
    <t>INC44243762</t>
  </si>
  <si>
    <t>Cannot display pdf</t>
  </si>
  <si>
    <t>INC44247780</t>
  </si>
  <si>
    <t>S4P / 3003 - Payment block Z is automatically entered in RD documents after making any change through the transaction FBD3</t>
  </si>
  <si>
    <t>INC44248391</t>
  </si>
  <si>
    <t>3014 - Please deactive Business rule 772 - Multiple PO postings needed - DP 30229 and 29924</t>
  </si>
  <si>
    <t>3014 - please move document from all completed to inbox - not posted yet DP 29235</t>
  </si>
  <si>
    <t>INC44255491</t>
  </si>
  <si>
    <t>Nayak, Manjunath</t>
  </si>
  <si>
    <t xml:space="preserve">	#HC_AP invoice approval issue.Reference 63584R ID: 31405</t>
  </si>
  <si>
    <t>INC44260299</t>
  </si>
  <si>
    <t>3014 – Multiple PO posting needed – please deactivate business rule 772 – DP 29442 and 29957</t>
  </si>
  <si>
    <t>3014 - DP 28951 in completed status but not posted</t>
  </si>
  <si>
    <t>INC44262323</t>
  </si>
  <si>
    <t>Posted invoices are not being directed to the correct approvers</t>
  </si>
  <si>
    <t>INC44271709</t>
  </si>
  <si>
    <t>post invoices as SUBsequent Debit or Credit via automatic VIM posting</t>
  </si>
  <si>
    <t>INC44273427</t>
  </si>
  <si>
    <t>3014 - please deactivate Business rule 772 - DP 18966</t>
  </si>
  <si>
    <t>INC44274194</t>
  </si>
  <si>
    <t>VIM_add vendor 1000065516 to the table to allow posting with multiple POs</t>
  </si>
  <si>
    <t>INC44274270</t>
  </si>
  <si>
    <t>VIM_add vendor 1002713910 to the table to allow posting with multiple POs</t>
  </si>
  <si>
    <t>INC44276638</t>
  </si>
  <si>
    <t>Foghis, Loredana Daniela</t>
  </si>
  <si>
    <t>cannot approve doc ID 26179</t>
  </si>
  <si>
    <t>Clarification in VIM Documents cannot be removed</t>
  </si>
  <si>
    <t>INC44282280</t>
  </si>
  <si>
    <t>2:  High</t>
  </si>
  <si>
    <t>To imlement the CI from 804064/2025 OSS ticket</t>
  </si>
  <si>
    <t>INC44288553</t>
  </si>
  <si>
    <t>To implement CI to VIM AP Workplace App issue</t>
  </si>
  <si>
    <t>INC44288590</t>
  </si>
  <si>
    <t>No legal requirement that our VAT number is included on a supplier invoice</t>
  </si>
  <si>
    <t>INC44289482</t>
  </si>
  <si>
    <t xml:space="preserve">
Issue with SAT approval process</t>
  </si>
  <si>
    <t>VIM_28557, 28548_status awaiting approval vs. blocked</t>
  </si>
  <si>
    <t>VIM_3014_status Awaiting approval vs. Posted</t>
  </si>
  <si>
    <t>INC44292065</t>
  </si>
  <si>
    <t>DP 22610 - blocked document without assigned role</t>
  </si>
  <si>
    <t>INC44297226</t>
  </si>
  <si>
    <t>Qureshi, Imran</t>
  </si>
  <si>
    <t>Approval error</t>
  </si>
  <si>
    <t>VIM_status Blocked vs. Awaiting approval</t>
  </si>
  <si>
    <t>16725_not approved document is in All Completed</t>
  </si>
  <si>
    <t>INC44299984</t>
  </si>
  <si>
    <t># HC Unable to attach the email backup IN VIM Non PO AND PO case</t>
  </si>
  <si>
    <t>Integration User</t>
  </si>
  <si>
    <t>Document approval not in my inbox</t>
  </si>
  <si>
    <t>Cannot forward invoice to several colleagues</t>
  </si>
  <si>
    <t>INC44302168</t>
  </si>
  <si>
    <t>Ungureanu, Claudia Lorena</t>
  </si>
  <si>
    <t>Pleas reroute this invoice. I am the approver now.</t>
  </si>
  <si>
    <t>INC44302798</t>
  </si>
  <si>
    <t>Nakkina, Raviteja</t>
  </si>
  <si>
    <t>System not showing the approval name</t>
  </si>
  <si>
    <t>INC44304360</t>
  </si>
  <si>
    <t>VIM_remove R block_7447, 7477</t>
  </si>
  <si>
    <t>INC44304447</t>
  </si>
  <si>
    <t>VIM_24909_close the process</t>
  </si>
  <si>
    <t>INC44306575</t>
  </si>
  <si>
    <t>Kumar, Rajeev</t>
  </si>
  <si>
    <t xml:space="preserve">unbale to approve the inv, because approval icon is not available in SAP System </t>
  </si>
  <si>
    <t>INC44306841</t>
  </si>
  <si>
    <t xml:space="preserve">Please remove WF for two ICC invoices </t>
  </si>
  <si>
    <t>VIM_3014_63 unprocessed documents in All completed</t>
  </si>
  <si>
    <t>INC44308767</t>
  </si>
  <si>
    <t xml:space="preserve">Remove A block for documents 3311671054, 3211172248 </t>
  </si>
  <si>
    <t>INC44310456</t>
  </si>
  <si>
    <t>Add 4 suppliers to VIM VAUD table</t>
  </si>
  <si>
    <t>Bhorade, Vishal</t>
  </si>
  <si>
    <t>#HC - Not able to approve the Invoices in S4P</t>
  </si>
  <si>
    <t>INC44318220</t>
  </si>
  <si>
    <t>VIM_please add this vendor to the table to allow posting with multiple POs: 1000024955</t>
  </si>
  <si>
    <t>Posted documents are moving to completed box</t>
  </si>
  <si>
    <t>NPO Credit notes not able to post</t>
  </si>
  <si>
    <t>INC44324208</t>
  </si>
  <si>
    <t>2 - High</t>
  </si>
  <si>
    <t>VIM Approvers are unable to see the invoice copy</t>
  </si>
  <si>
    <t>INC44325043</t>
  </si>
  <si>
    <t>3 - Medium</t>
  </si>
  <si>
    <t>Approvers have a problem approving documents</t>
  </si>
  <si>
    <t>INC44325481</t>
  </si>
  <si>
    <t>4 - Low</t>
  </si>
  <si>
    <t>update of table /SIEC/VIM_DOC_PR</t>
  </si>
  <si>
    <t>Payment of vendor 1000755049 invoice FAK07975718</t>
  </si>
  <si>
    <t>INC44328457</t>
  </si>
  <si>
    <t>DP 26179_close the process and remove R block</t>
  </si>
  <si>
    <t>INC44329030</t>
  </si>
  <si>
    <t>My Inbox invoices</t>
  </si>
  <si>
    <t>INC44329389</t>
  </si>
  <si>
    <t xml:space="preserve">SMO DK </t>
  </si>
  <si>
    <t>Invoice not appearing on "Approval - Invoice Management"</t>
  </si>
  <si>
    <t>INC44332195</t>
  </si>
  <si>
    <t>Manual removal of blocks from migrated items</t>
  </si>
  <si>
    <t>INC44335466</t>
  </si>
  <si>
    <t>Add 3 suppliers to VIM VAUD table to stop autoposting</t>
  </si>
  <si>
    <t>INC44338252</t>
  </si>
  <si>
    <t>VIM_please remove R block if possible and close the process</t>
  </si>
  <si>
    <t>INC44338461</t>
  </si>
  <si>
    <t>VIM_no agent assigned to uncomplete documents</t>
  </si>
  <si>
    <t>VIM_uncompleted documents moved to All completed</t>
  </si>
  <si>
    <t>INC44339355</t>
  </si>
  <si>
    <t>#HC VIM OCR Access Required</t>
  </si>
  <si>
    <t>Invoices are not available in App "approval invoices" only in "my inbox"</t>
  </si>
  <si>
    <t>INC44344891</t>
  </si>
  <si>
    <t>Missing in Exception app + no authorisation</t>
  </si>
  <si>
    <t>INC44345852</t>
  </si>
  <si>
    <t xml:space="preserve">Approval cannot be started </t>
  </si>
  <si>
    <t>All ARE - Starting from January 1st, 2025</t>
  </si>
  <si>
    <t>Auxiliar Data</t>
  </si>
  <si>
    <t>Total</t>
  </si>
  <si>
    <t>Open (New)</t>
  </si>
  <si>
    <t>Open</t>
  </si>
  <si>
    <t>Closed (This Week)</t>
  </si>
  <si>
    <t>Open (Bugs)</t>
  </si>
  <si>
    <t>In Process
(Tests)</t>
  </si>
  <si>
    <t>Total Closed</t>
  </si>
  <si>
    <t>Closed this Week</t>
  </si>
  <si>
    <t>CW Table - Data Tab</t>
  </si>
  <si>
    <t>Priorities - Data Tab</t>
  </si>
  <si>
    <t>In Process (In Tests)</t>
  </si>
  <si>
    <t>Cust. Action</t>
  </si>
  <si>
    <t>Other</t>
  </si>
  <si>
    <t>VIM-Incidents_W24</t>
  </si>
  <si>
    <t>VIM-Incidents_W25</t>
  </si>
  <si>
    <t>VIM-Incidents_20250630_1325CET</t>
  </si>
  <si>
    <t>VIM-Incidents_20250704</t>
  </si>
  <si>
    <t>VIM-Incidents_20250711</t>
  </si>
  <si>
    <t>VIM-Incidents_20250717</t>
  </si>
  <si>
    <t>VIM-Incidents_20250724</t>
  </si>
  <si>
    <t>VIM-Incidents_20250731</t>
  </si>
  <si>
    <t>VIM-Incidents_20250807</t>
  </si>
  <si>
    <t>VIM-Incidents_20250815</t>
  </si>
  <si>
    <t>VIM-Incidents_20250822</t>
  </si>
  <si>
    <t>VIM-Incidents_20250829</t>
  </si>
  <si>
    <t>-</t>
  </si>
  <si>
    <t>VIM-Incidents_20250905</t>
  </si>
  <si>
    <t>VIM-Incidents_20250912</t>
  </si>
  <si>
    <t>VIM-Incidents_20250919</t>
  </si>
  <si>
    <t>VIM-Incidents_20250926</t>
  </si>
  <si>
    <t>VIM-Incidents_20251003</t>
  </si>
  <si>
    <t>VIM-Incidents_20251010</t>
  </si>
  <si>
    <t>VIM-Incidents_20251017</t>
  </si>
  <si>
    <t>VIM-Incidents_20251024</t>
  </si>
  <si>
    <t>VIM-Incidents_20251031</t>
  </si>
  <si>
    <t>VIM-Incidents_20251109</t>
  </si>
  <si>
    <t>VIM-Incidents_20251116</t>
  </si>
  <si>
    <t>VIM-Incidents_20251123</t>
  </si>
  <si>
    <t>VIM-Incidents_20251130</t>
  </si>
  <si>
    <t>VIM-Incidents_20251207</t>
  </si>
  <si>
    <t>VIM-Incidents_20251214</t>
  </si>
  <si>
    <t>VIM-Incidents_20251221</t>
  </si>
  <si>
    <t>Overall - Closed - '25</t>
  </si>
  <si>
    <t>Over 30D</t>
  </si>
  <si>
    <t>Avg</t>
  </si>
  <si>
    <t>High</t>
  </si>
  <si>
    <t>Medim</t>
  </si>
  <si>
    <t>Low</t>
  </si>
  <si>
    <t>Overall - Open - '25</t>
  </si>
  <si>
    <t>All ARE (Bugs) - Starting from January 1st, 2025</t>
  </si>
  <si>
    <t>Overall (Bugs) - Closed - '25</t>
  </si>
  <si>
    <t>Overall (Bugs) - Open - '25</t>
  </si>
  <si>
    <t>3003/7998 SRE Starting from January 1st, 2025</t>
  </si>
  <si>
    <t>3003/7998 SRE - Closed - '25</t>
  </si>
  <si>
    <t>3003/7998 SRE - Open - '25</t>
  </si>
  <si>
    <t>3003/7998 SRE - Open-In Testing</t>
  </si>
  <si>
    <t>Buzias/Oradea/Sibiu Starting from January 1st, 2025</t>
  </si>
  <si>
    <t>3014/Buzias - Closed - '25</t>
  </si>
  <si>
    <t>3014/Buzias - Open - '25</t>
  </si>
  <si>
    <t>3014/Buzias - Open-In Testing</t>
  </si>
  <si>
    <t>Due Dt?</t>
  </si>
  <si>
    <t>Category</t>
  </si>
  <si>
    <t>Solved by L1</t>
  </si>
  <si>
    <t>Last Chgd</t>
  </si>
  <si>
    <t>Notes / Root Cause</t>
  </si>
  <si>
    <t>Analysis Started On</t>
  </si>
  <si>
    <t>Days until Start of Analysis</t>
  </si>
  <si>
    <t>Analysis Concluded On</t>
  </si>
  <si>
    <t>Analysis Duration</t>
  </si>
  <si>
    <t>Feedback to Users On</t>
  </si>
  <si>
    <t>Days until feedback provided to users</t>
  </si>
  <si>
    <t>N.º of Iterations</t>
  </si>
  <si>
    <t>OSS Created On</t>
  </si>
  <si>
    <t>Days until OSS Creation</t>
  </si>
  <si>
    <t>Development Started On</t>
  </si>
  <si>
    <t>Days until Start of Dev</t>
  </si>
  <si>
    <t>Available in T-Line On</t>
  </si>
  <si>
    <t>Days until Start T-Line Tests</t>
  </si>
  <si>
    <t>S-Line Tests Started On</t>
  </si>
  <si>
    <t>Days until Start S-Line Tests</t>
  </si>
  <si>
    <t>Fixed / Proposal Solution</t>
  </si>
  <si>
    <t>Total Duration</t>
  </si>
  <si>
    <t>Config</t>
  </si>
  <si>
    <r>
      <rPr>
        <u/>
        <sz val="10"/>
        <color theme="1"/>
        <rFont val="Aptos Narrow"/>
        <family val="2"/>
        <scheme val="minor"/>
      </rPr>
      <t>Closed. Misunderstanding from the users. No changes needed.</t>
    </r>
    <r>
      <rPr>
        <sz val="10"/>
        <color theme="1"/>
        <rFont val="Aptos Narrow"/>
        <family val="2"/>
        <scheme val="minor"/>
      </rPr>
      <t xml:space="preserve">
The incident is still open due to multiple factors: ongoing clarification sessions, legal requirement reviews, and significant delays (1+ month for user feedback, followed by team capacity constraints). It's now back in progress.</t>
    </r>
  </si>
  <si>
    <t>Multiple</t>
  </si>
  <si>
    <t>OSS ticket timeline: 3-month-old ticket, 1+ month analysis phase, 3 CI proposal iterations, now in T-Line tests.</t>
  </si>
  <si>
    <t>Ticket reopened after first approach failed; spent 1.5 months in internal analysis (due to R1420 capacity constraints); identified missing EDI segment; awaiting orientation from Karin Springer (requested Aug 13th).</t>
  </si>
  <si>
    <t>Can't check or approve invoices as i can;t see the pdf version of the invoice</t>
  </si>
  <si>
    <t>Root cause is a selected “Appearance” in the Fiori settings – with SAP – Horizon it works.</t>
  </si>
  <si>
    <t>Handling Issue</t>
  </si>
  <si>
    <t>Workflow reset was done via ER role, Restart was possible afterwards.</t>
  </si>
  <si>
    <t>Table was maintained, Vendor is added for multiple PO</t>
  </si>
  <si>
    <t>New Req.</t>
  </si>
  <si>
    <t>New Requirement. Ticket was reopen several times</t>
  </si>
  <si>
    <t>Webcycle access has been disabled. After reactivation, all previous workflows are missing.</t>
  </si>
  <si>
    <t>This new requirement was added to VIM backlog list with no. 150.</t>
  </si>
  <si>
    <t>Fwd</t>
  </si>
  <si>
    <t>There were multiple interactions between GL Team and user due to missing Tax Rate entries, requiring manual corrections from the support team.</t>
  </si>
  <si>
    <t>Ultimo dates for ARE 7040 and 3006 for Calendar Year 2025 and 2026 in Readsoft were updated.</t>
  </si>
  <si>
    <t>No substitution rules can be edited.</t>
  </si>
  <si>
    <t>- Product Issue afecting multiple customers
- Related to ticket 6000142896
- Multiple iterations with SAP support since June 23rd
- Last 5 OSS notes were provided on July 25th
- Testing in S-Line completed on August 6th
- 2 OSS notes were analyzed and found not applicable to Siemens version
- Last CI also didn't solve the problem</t>
  </si>
  <si>
    <t>- Product issue which is occurring after the upgrade.
- No response from SAP support for 1month.
- Tests OK on 03/09/2025 - UAT approval waiting for colleague on vacation</t>
  </si>
  <si>
    <t>N/A</t>
  </si>
  <si>
    <t>After speaking with Priyanka Betha, we changed the  SAP Theme to SAP Horizon and the issue was solved</t>
  </si>
  <si>
    <t>- Bug managed in Related INC43117676 closed on 07/08
- Change Proposal added to Backlog</t>
  </si>
  <si>
    <t>For the two approval steps technical and commercial approval it is possible to forward the WF to another person that has respective SAT permission.
The FORWARD option is currently not working for the PO Requisitioner step, this missing functionality is already in validation to provide it a soon as possible.
Workaround:
The assigned approver can REJECT the PO Requisitioner step back to AP team with a comment whom to send it and AP team can recall it as well and send it to a different agent via SAT/x.</t>
  </si>
  <si>
    <t>In Operations Team we are not allowed to perform this action, changes to the productive documents or workflows are made only by the business, i.e. in this case the accounting department (Ivana Tomisova) would have to recall and restart the worflows.</t>
  </si>
  <si>
    <t>?</t>
  </si>
  <si>
    <t>Process to treansfer and handle internal Invoices including Approval worflow will be added as backlog entry to be decided by project owner</t>
  </si>
  <si>
    <t>As reported by user, DP 8672 is not available in User’s Fiori exception app. I marked myself as substitute to the user (Z000P4JJ) and I can see DP available in the Fiori exception app. Please check from your end and inform to the user.</t>
  </si>
  <si>
    <t>Similar problem was fixed with ticket 6000138500, but Ivana reported another issue "Cannot inizialize the Approval process" - DP5530 in S4P</t>
  </si>
  <si>
    <t>Direct debit was not processed properly</t>
  </si>
  <si>
    <t>Ticket was closed in alignment with customer</t>
  </si>
  <si>
    <t>- Ticket still open expecting CI from OSS ticket
- Recurrent issue with multiple occurrences
- Program solves individual occurrences (root cause pending); 
- Currently facing permissions issue - awaiting patch, manual runs possible if needed;
- Linked to Prague WS AI8 [250811 Follow Up] - SAP R&amp;D provided CI was analyzed - conclusion: will not resolve the issue. R&amp;D committed to continue analysis.</t>
  </si>
  <si>
    <t>Case related to recurrent issues solved by a woraround program.
The program was improved in the scope of this incident</t>
  </si>
  <si>
    <t>WF was succesfully restarted by VIM DP 3878 and is now by Failsafe User Z002M3FD.</t>
  </si>
  <si>
    <t>WF was succesfully restarted by VIM DP 9253 and is now by Failsafe User Z002M3FD.</t>
  </si>
  <si>
    <t>- VIM adaptation required two iterations
- S4Q testing delayed due to locked environment.</t>
  </si>
  <si>
    <t>S4P / VIM - the issue with the field "Document Date" is still occuring for documents with invoice category RD - previous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</si>
</sst>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yyyy;@"/>
  </numFmts>
  <fonts count="4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9"/>
      <color indexed="81"/>
      <name val="Tahoma"/>
      <family val="2"/>
    </font>
    <font>
      <b/>
      <sz val="9"/>
      <color indexed="81"/>
      <name val="Tahoma"/>
      <family val="2"/>
    </font>
    <font>
      <sz val="11"/>
      <name val="Aptos Narrow"/>
      <family val="2"/>
      <scheme val="minor"/>
    </font>
    <font>
      <b/>
      <sz val="11"/>
      <name val="Aptos Narrow"/>
      <family val="2"/>
      <scheme val="minor"/>
    </font>
    <font>
      <i/>
      <sz val="9"/>
      <color indexed="81"/>
      <name val="Tahoma"/>
      <family val="2"/>
    </font>
    <font>
      <u/>
      <sz val="9"/>
      <color indexed="81"/>
      <name val="Tahoma"/>
      <family val="2"/>
    </font>
    <font>
      <u/>
      <sz val="11"/>
      <color theme="10"/>
      <name val="Aptos Narrow"/>
      <family val="2"/>
      <scheme val="minor"/>
    </font>
    <font>
      <sz val="11"/>
      <color rgb="FF242424"/>
      <name val="Aptos Narrow"/>
      <family val="2"/>
    </font>
    <font>
      <sz val="11"/>
      <color rgb="FF000000"/>
      <name val="Aptos Narrow"/>
      <family val="2"/>
      <scheme val="minor"/>
    </font>
    <font>
      <b/>
      <i/>
      <sz val="9"/>
      <name val="Aptos Narrow"/>
      <family val="2"/>
      <scheme val="minor"/>
    </font>
    <font>
      <i/>
      <sz val="9"/>
      <name val="Aptos Narrow"/>
      <family val="2"/>
      <scheme val="minor"/>
    </font>
    <font>
      <b/>
      <sz val="10"/>
      <color theme="1"/>
      <name val="Aptos Narrow"/>
      <family val="2"/>
      <scheme val="minor"/>
    </font>
    <font>
      <sz val="10"/>
      <color theme="1"/>
      <name val="Aptos Narrow"/>
      <family val="2"/>
      <scheme val="minor"/>
    </font>
    <font>
      <b/>
      <sz val="10"/>
      <color theme="0"/>
      <name val="Aptos Narrow"/>
      <family val="2"/>
      <scheme val="minor"/>
    </font>
    <font>
      <u/>
      <sz val="10"/>
      <color theme="10"/>
      <name val="Aptos Narrow"/>
      <family val="2"/>
      <scheme val="minor"/>
    </font>
    <font>
      <i/>
      <sz val="10"/>
      <color theme="1"/>
      <name val="Aptos Narrow"/>
      <family val="2"/>
      <scheme val="minor"/>
    </font>
    <font>
      <sz val="10"/>
      <color rgb="FF000000"/>
      <name val="Aptos Narrow"/>
      <family val="2"/>
      <scheme val="minor"/>
    </font>
    <font>
      <u/>
      <sz val="10"/>
      <color theme="1"/>
      <name val="Aptos Narrow"/>
      <family val="2"/>
      <scheme val="minor"/>
    </font>
    <font>
      <sz val="11"/>
      <color rgb="FF000000"/>
      <name val="Aptos Narrow"/>
      <scheme val="minor"/>
    </font>
    <font>
      <sz val="9"/>
      <color theme="1"/>
      <name val="Aptos Narrow"/>
      <family val="2"/>
      <scheme val="minor"/>
    </font>
    <font>
      <u/>
      <sz val="9"/>
      <color theme="10"/>
      <name val="Aptos Narrow"/>
      <scheme val="minor"/>
    </font>
    <font>
      <sz val="9"/>
      <color theme="10"/>
      <name val="Aptos Narrow"/>
      <scheme val="minor"/>
    </font>
    <font>
      <u/>
      <sz val="9"/>
      <color theme="10"/>
      <name val="Aptos Narrow"/>
      <family val="2"/>
      <scheme val="minor"/>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theme="9"/>
      </patternFill>
    </fill>
    <fill>
      <patternFill patternType="solid">
        <fgColor theme="2" tint="-0.249977111117893"/>
        <bgColor theme="9"/>
      </patternFill>
    </fill>
    <fill>
      <patternFill patternType="solid">
        <fgColor theme="7" tint="0.79998168889431442"/>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0"/>
        <bgColor indexed="64"/>
      </patternFill>
    </fill>
    <fill>
      <patternFill patternType="gray0625"/>
    </fill>
    <fill>
      <patternFill patternType="solid">
        <fgColor theme="9" tint="0.59999389629810485"/>
        <bgColor indexed="64"/>
      </patternFill>
    </fill>
    <fill>
      <patternFill patternType="solid">
        <fgColor theme="5" tint="0.79998168889431442"/>
        <bgColor indexed="64"/>
      </patternFill>
    </fill>
  </fills>
  <borders count="7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theme="9" tint="0.39997558519241921"/>
      </top>
      <bottom style="thin">
        <color theme="9" tint="0.39997558519241921"/>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indexed="64"/>
      </left>
      <right/>
      <top style="medium">
        <color indexed="64"/>
      </top>
      <bottom style="thin">
        <color indexed="64"/>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medium">
        <color indexed="64"/>
      </left>
      <right/>
      <top style="medium">
        <color indexed="64"/>
      </top>
      <bottom/>
      <diagonal/>
    </border>
    <border>
      <left style="medium">
        <color rgb="FF000000"/>
      </left>
      <right style="medium">
        <color rgb="FF000000"/>
      </right>
      <top style="medium">
        <color indexed="64"/>
      </top>
      <bottom/>
      <diagonal/>
    </border>
    <border>
      <left/>
      <right/>
      <top style="medium">
        <color indexed="64"/>
      </top>
      <bottom/>
      <diagonal/>
    </border>
    <border>
      <left style="medium">
        <color indexed="64"/>
      </left>
      <right/>
      <top/>
      <bottom style="medium">
        <color indexed="64"/>
      </bottom>
      <diagonal/>
    </border>
    <border>
      <left style="medium">
        <color rgb="FF000000"/>
      </left>
      <right style="medium">
        <color rgb="FF000000"/>
      </right>
      <top/>
      <bottom style="medium">
        <color indexed="64"/>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style="medium">
        <color rgb="FF000000"/>
      </left>
      <right/>
      <top/>
      <bottom/>
      <diagonal/>
    </border>
    <border>
      <left style="medium">
        <color rgb="FF000000"/>
      </left>
      <right style="medium">
        <color rgb="FF000000"/>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rgb="FF000000"/>
      </right>
      <top style="thin">
        <color rgb="FF000000"/>
      </top>
      <bottom/>
      <diagonal/>
    </border>
    <border>
      <left/>
      <right style="thin">
        <color indexed="64"/>
      </right>
      <top style="medium">
        <color indexed="64"/>
      </top>
      <bottom style="thin">
        <color indexed="64"/>
      </bottom>
      <diagonal/>
    </border>
    <border>
      <left/>
      <right style="thin">
        <color indexed="64"/>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5" fillId="0" borderId="0" applyNumberFormat="0" applyFill="0" applyBorder="0" applyAlignment="0" applyProtection="0"/>
  </cellStyleXfs>
  <cellXfs count="287">
    <xf numFmtId="0" fontId="0" fillId="0" borderId="0" xfId="0"/>
    <xf numFmtId="14" fontId="0" fillId="0" borderId="0" xfId="0" applyNumberFormat="1"/>
    <xf numFmtId="0" fontId="13" fillId="33" borderId="12" xfId="0" applyFont="1" applyFill="1" applyBorder="1" applyAlignment="1">
      <alignment horizontal="center"/>
    </xf>
    <xf numFmtId="0" fontId="13" fillId="34" borderId="11" xfId="0" applyFont="1" applyFill="1" applyBorder="1" applyAlignment="1">
      <alignment horizontal="center"/>
    </xf>
    <xf numFmtId="0" fontId="16" fillId="0" borderId="13" xfId="0" applyFont="1" applyBorder="1" applyAlignment="1">
      <alignment horizontal="center"/>
    </xf>
    <xf numFmtId="0" fontId="0" fillId="0" borderId="10" xfId="0" applyBorder="1" applyAlignment="1">
      <alignment horizontal="left"/>
    </xf>
    <xf numFmtId="0" fontId="16" fillId="0" borderId="0" xfId="0" applyFont="1" applyAlignment="1">
      <alignment horizontal="center"/>
    </xf>
    <xf numFmtId="0" fontId="16" fillId="0" borderId="28" xfId="0" applyFont="1" applyBorder="1" applyAlignment="1">
      <alignment horizontal="center"/>
    </xf>
    <xf numFmtId="0" fontId="16" fillId="0" borderId="15" xfId="0" applyFont="1" applyBorder="1" applyAlignment="1">
      <alignment horizontal="center"/>
    </xf>
    <xf numFmtId="0" fontId="0" fillId="0" borderId="20" xfId="0" applyBorder="1" applyAlignment="1">
      <alignment horizontal="center"/>
    </xf>
    <xf numFmtId="0" fontId="0" fillId="0" borderId="22" xfId="0" applyBorder="1" applyAlignment="1">
      <alignment horizontal="center"/>
    </xf>
    <xf numFmtId="0" fontId="0" fillId="0" borderId="25" xfId="0" applyBorder="1" applyAlignment="1">
      <alignment horizontal="center"/>
    </xf>
    <xf numFmtId="0" fontId="0" fillId="0" borderId="18" xfId="0" quotePrefix="1" applyBorder="1" applyAlignment="1">
      <alignment horizontal="left"/>
    </xf>
    <xf numFmtId="0" fontId="0" fillId="0" borderId="19" xfId="0" quotePrefix="1" applyBorder="1" applyAlignment="1">
      <alignment horizontal="left"/>
    </xf>
    <xf numFmtId="0" fontId="0" fillId="0" borderId="21"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16" fillId="0" borderId="27" xfId="0" applyFont="1" applyBorder="1" applyAlignment="1">
      <alignment horizontal="center"/>
    </xf>
    <xf numFmtId="0" fontId="0" fillId="0" borderId="29" xfId="0" applyBorder="1"/>
    <xf numFmtId="0" fontId="0" fillId="0" borderId="30" xfId="0" applyBorder="1"/>
    <xf numFmtId="0" fontId="0" fillId="0" borderId="31" xfId="0" applyBorder="1"/>
    <xf numFmtId="0" fontId="21" fillId="0" borderId="0" xfId="0" applyFont="1" applyAlignment="1">
      <alignment vertical="center"/>
    </xf>
    <xf numFmtId="0" fontId="22" fillId="0" borderId="29" xfId="0" applyFont="1" applyBorder="1" applyAlignment="1">
      <alignment vertical="center"/>
    </xf>
    <xf numFmtId="0" fontId="22" fillId="0" borderId="29" xfId="0" applyFont="1" applyBorder="1" applyAlignment="1">
      <alignment horizontal="center" vertical="center"/>
    </xf>
    <xf numFmtId="0" fontId="22" fillId="0" borderId="30" xfId="0" applyFont="1" applyBorder="1" applyAlignment="1">
      <alignment vertical="center"/>
    </xf>
    <xf numFmtId="14" fontId="21" fillId="0" borderId="21" xfId="0" applyNumberFormat="1" applyFont="1" applyBorder="1" applyAlignment="1">
      <alignment vertical="center"/>
    </xf>
    <xf numFmtId="14" fontId="21" fillId="0" borderId="22" xfId="0" applyNumberFormat="1" applyFont="1" applyBorder="1" applyAlignment="1">
      <alignment vertical="center"/>
    </xf>
    <xf numFmtId="0" fontId="22" fillId="0" borderId="31" xfId="0" applyFont="1" applyBorder="1" applyAlignment="1">
      <alignment vertical="center"/>
    </xf>
    <xf numFmtId="14" fontId="21" fillId="0" borderId="23" xfId="0" applyNumberFormat="1" applyFont="1" applyBorder="1" applyAlignment="1">
      <alignment vertical="center"/>
    </xf>
    <xf numFmtId="14" fontId="21" fillId="0" borderId="25" xfId="0" applyNumberFormat="1" applyFont="1" applyBorder="1" applyAlignment="1">
      <alignment vertical="center"/>
    </xf>
    <xf numFmtId="0" fontId="16" fillId="0" borderId="32" xfId="0" applyFont="1" applyBorder="1" applyAlignment="1">
      <alignment horizontal="center"/>
    </xf>
    <xf numFmtId="0" fontId="14" fillId="0" borderId="19" xfId="0" applyFont="1" applyBorder="1" applyAlignment="1">
      <alignment horizontal="left"/>
    </xf>
    <xf numFmtId="0" fontId="22" fillId="0" borderId="30" xfId="0" applyFont="1" applyBorder="1" applyAlignment="1">
      <alignment horizontal="center" vertical="center"/>
    </xf>
    <xf numFmtId="0" fontId="21" fillId="38" borderId="30" xfId="0" applyFont="1" applyFill="1" applyBorder="1" applyAlignment="1">
      <alignment horizontal="center" vertical="center"/>
    </xf>
    <xf numFmtId="0" fontId="0" fillId="0" borderId="0" xfId="0" applyAlignment="1">
      <alignment horizontal="left"/>
    </xf>
    <xf numFmtId="0" fontId="0" fillId="0" borderId="0" xfId="0" applyAlignment="1">
      <alignment wrapText="1"/>
    </xf>
    <xf numFmtId="0" fontId="22" fillId="0" borderId="26" xfId="0" applyFont="1" applyBorder="1" applyAlignment="1">
      <alignment horizontal="center" vertical="center"/>
    </xf>
    <xf numFmtId="0" fontId="22" fillId="0" borderId="17" xfId="0" applyFont="1" applyBorder="1" applyAlignment="1">
      <alignment horizontal="center" vertical="center"/>
    </xf>
    <xf numFmtId="14" fontId="21" fillId="0" borderId="18" xfId="0" applyNumberFormat="1" applyFont="1" applyBorder="1" applyAlignment="1">
      <alignment vertical="center"/>
    </xf>
    <xf numFmtId="14" fontId="21" fillId="0" borderId="20" xfId="0" applyNumberFormat="1" applyFont="1" applyBorder="1" applyAlignment="1">
      <alignment vertical="center"/>
    </xf>
    <xf numFmtId="0" fontId="13" fillId="33" borderId="26" xfId="0" applyFont="1" applyFill="1" applyBorder="1" applyAlignment="1">
      <alignment horizontal="center" vertical="center"/>
    </xf>
    <xf numFmtId="0" fontId="13" fillId="33" borderId="17" xfId="0" applyFont="1" applyFill="1" applyBorder="1" applyAlignment="1">
      <alignment horizontal="center" vertical="center"/>
    </xf>
    <xf numFmtId="164" fontId="0" fillId="0" borderId="20" xfId="0" applyNumberFormat="1" applyBorder="1" applyAlignment="1">
      <alignment horizontal="center" vertical="center"/>
    </xf>
    <xf numFmtId="164" fontId="0" fillId="0" borderId="22" xfId="0" applyNumberFormat="1" applyBorder="1" applyAlignment="1">
      <alignment horizontal="center" vertical="center"/>
    </xf>
    <xf numFmtId="164" fontId="0" fillId="0" borderId="25" xfId="0" applyNumberFormat="1" applyBorder="1" applyAlignment="1">
      <alignment horizontal="center" vertical="center"/>
    </xf>
    <xf numFmtId="1" fontId="0" fillId="0" borderId="18" xfId="0" applyNumberFormat="1" applyBorder="1" applyAlignment="1">
      <alignment horizontal="center" vertical="center"/>
    </xf>
    <xf numFmtId="1" fontId="0" fillId="0" borderId="21" xfId="0" applyNumberFormat="1" applyBorder="1" applyAlignment="1">
      <alignment horizontal="center" vertical="center"/>
    </xf>
    <xf numFmtId="1" fontId="0" fillId="0" borderId="23" xfId="0" applyNumberFormat="1" applyBorder="1" applyAlignment="1">
      <alignment horizontal="center" vertical="center"/>
    </xf>
    <xf numFmtId="1" fontId="0" fillId="0" borderId="35" xfId="0" applyNumberFormat="1" applyBorder="1" applyAlignment="1">
      <alignment horizontal="center" vertical="center"/>
    </xf>
    <xf numFmtId="1" fontId="0" fillId="0" borderId="36" xfId="0" applyNumberFormat="1" applyBorder="1" applyAlignment="1">
      <alignment horizontal="center" vertical="center"/>
    </xf>
    <xf numFmtId="1" fontId="0" fillId="0" borderId="37" xfId="0" applyNumberFormat="1" applyBorder="1" applyAlignment="1">
      <alignment horizontal="center" vertical="center"/>
    </xf>
    <xf numFmtId="164" fontId="0" fillId="0" borderId="38" xfId="0" applyNumberFormat="1" applyBorder="1" applyAlignment="1">
      <alignment horizontal="center" vertical="center"/>
    </xf>
    <xf numFmtId="1" fontId="0" fillId="0" borderId="39" xfId="0" applyNumberFormat="1" applyBorder="1" applyAlignment="1">
      <alignment horizontal="center" vertical="center"/>
    </xf>
    <xf numFmtId="164" fontId="0" fillId="0" borderId="40" xfId="0" applyNumberFormat="1" applyBorder="1" applyAlignment="1">
      <alignment horizontal="center" vertical="center"/>
    </xf>
    <xf numFmtId="1" fontId="0" fillId="0" borderId="41" xfId="0" applyNumberFormat="1" applyBorder="1" applyAlignment="1">
      <alignment horizontal="center" vertical="center"/>
    </xf>
    <xf numFmtId="1" fontId="0" fillId="0" borderId="42" xfId="0" applyNumberFormat="1" applyBorder="1" applyAlignment="1">
      <alignment horizontal="center" vertical="center"/>
    </xf>
    <xf numFmtId="164" fontId="0" fillId="0" borderId="43" xfId="0" applyNumberFormat="1" applyBorder="1" applyAlignment="1">
      <alignment horizontal="center" vertical="center"/>
    </xf>
    <xf numFmtId="1" fontId="0" fillId="0" borderId="44" xfId="0" applyNumberFormat="1" applyBorder="1" applyAlignment="1">
      <alignment horizontal="center" vertical="center"/>
    </xf>
    <xf numFmtId="1" fontId="0" fillId="0" borderId="45" xfId="0" applyNumberFormat="1" applyBorder="1" applyAlignment="1">
      <alignment horizontal="center" vertical="center"/>
    </xf>
    <xf numFmtId="164" fontId="0" fillId="0" borderId="46" xfId="0" applyNumberFormat="1" applyBorder="1" applyAlignment="1">
      <alignment horizontal="center" vertical="center"/>
    </xf>
    <xf numFmtId="0" fontId="13" fillId="33" borderId="16" xfId="0" applyFont="1" applyFill="1" applyBorder="1" applyAlignment="1">
      <alignment horizontal="center" vertical="center" wrapText="1"/>
    </xf>
    <xf numFmtId="0" fontId="21" fillId="41" borderId="0" xfId="0" applyFont="1" applyFill="1" applyAlignment="1">
      <alignment vertical="center"/>
    </xf>
    <xf numFmtId="0" fontId="22" fillId="41" borderId="0" xfId="0" applyFont="1" applyFill="1" applyAlignment="1">
      <alignment vertical="center"/>
    </xf>
    <xf numFmtId="0" fontId="0" fillId="41" borderId="0" xfId="0" applyFill="1"/>
    <xf numFmtId="0" fontId="22" fillId="41" borderId="0" xfId="0" applyFont="1" applyFill="1" applyAlignment="1">
      <alignment horizontal="center" vertical="center"/>
    </xf>
    <xf numFmtId="0" fontId="21" fillId="41" borderId="0" xfId="0" applyFont="1" applyFill="1" applyAlignment="1">
      <alignment horizontal="center" vertical="center"/>
    </xf>
    <xf numFmtId="1" fontId="0" fillId="0" borderId="10" xfId="0" applyNumberFormat="1" applyBorder="1" applyAlignment="1">
      <alignment horizontal="center" vertical="center"/>
    </xf>
    <xf numFmtId="1" fontId="0" fillId="0" borderId="19" xfId="0" applyNumberFormat="1" applyBorder="1" applyAlignment="1">
      <alignment horizontal="center" vertical="center"/>
    </xf>
    <xf numFmtId="1" fontId="0" fillId="0" borderId="24" xfId="0" applyNumberFormat="1" applyBorder="1" applyAlignment="1">
      <alignment horizontal="center" vertical="center"/>
    </xf>
    <xf numFmtId="1" fontId="0" fillId="0" borderId="13" xfId="0" applyNumberFormat="1" applyBorder="1" applyAlignment="1">
      <alignment horizontal="center" vertical="center"/>
    </xf>
    <xf numFmtId="1" fontId="0" fillId="0" borderId="14" xfId="0" applyNumberFormat="1" applyBorder="1" applyAlignment="1">
      <alignment horizontal="center" vertical="center"/>
    </xf>
    <xf numFmtId="164" fontId="0" fillId="0" borderId="15" xfId="0" applyNumberFormat="1" applyBorder="1" applyAlignment="1">
      <alignment horizontal="center" vertical="center"/>
    </xf>
    <xf numFmtId="0" fontId="0" fillId="40" borderId="0" xfId="0" applyFill="1"/>
    <xf numFmtId="14" fontId="0" fillId="40" borderId="0" xfId="0" applyNumberFormat="1" applyFill="1"/>
    <xf numFmtId="0" fontId="26" fillId="0" borderId="0" xfId="0" applyFont="1"/>
    <xf numFmtId="16" fontId="13" fillId="33" borderId="16" xfId="0" quotePrefix="1" applyNumberFormat="1" applyFont="1" applyFill="1" applyBorder="1" applyAlignment="1">
      <alignment horizontal="center" vertical="center" wrapText="1"/>
    </xf>
    <xf numFmtId="1" fontId="0" fillId="0" borderId="55" xfId="0" applyNumberFormat="1" applyBorder="1" applyAlignment="1">
      <alignment horizontal="center" vertical="center"/>
    </xf>
    <xf numFmtId="1" fontId="0" fillId="0" borderId="56" xfId="0" applyNumberFormat="1" applyBorder="1" applyAlignment="1">
      <alignment horizontal="center" vertical="center"/>
    </xf>
    <xf numFmtId="164" fontId="0" fillId="0" borderId="57" xfId="0" applyNumberFormat="1" applyBorder="1" applyAlignment="1">
      <alignment horizontal="center" vertical="center"/>
    </xf>
    <xf numFmtId="0" fontId="13" fillId="33" borderId="13" xfId="0" applyFont="1" applyFill="1" applyBorder="1" applyAlignment="1">
      <alignment horizontal="center" vertical="center"/>
    </xf>
    <xf numFmtId="0" fontId="13" fillId="33" borderId="14" xfId="0" applyFont="1" applyFill="1" applyBorder="1" applyAlignment="1">
      <alignment horizontal="center" vertical="center" wrapText="1"/>
    </xf>
    <xf numFmtId="16" fontId="13" fillId="33" borderId="14" xfId="0" quotePrefix="1" applyNumberFormat="1" applyFont="1" applyFill="1" applyBorder="1" applyAlignment="1">
      <alignment horizontal="center" vertical="center" wrapText="1"/>
    </xf>
    <xf numFmtId="0" fontId="13" fillId="33" borderId="14" xfId="0" applyFont="1" applyFill="1" applyBorder="1" applyAlignment="1">
      <alignment horizontal="center" vertical="center"/>
    </xf>
    <xf numFmtId="0" fontId="13" fillId="33" borderId="15" xfId="0" applyFont="1" applyFill="1" applyBorder="1" applyAlignment="1">
      <alignment horizontal="center" vertical="center"/>
    </xf>
    <xf numFmtId="1" fontId="0" fillId="40" borderId="18" xfId="0" applyNumberFormat="1" applyFill="1" applyBorder="1" applyAlignment="1">
      <alignment horizontal="center" vertical="center"/>
    </xf>
    <xf numFmtId="164" fontId="0" fillId="40" borderId="20" xfId="0" applyNumberFormat="1" applyFill="1" applyBorder="1" applyAlignment="1">
      <alignment horizontal="center" vertical="center"/>
    </xf>
    <xf numFmtId="1" fontId="0" fillId="40" borderId="21" xfId="0" applyNumberFormat="1" applyFill="1" applyBorder="1" applyAlignment="1">
      <alignment horizontal="center" vertical="center"/>
    </xf>
    <xf numFmtId="164" fontId="0" fillId="40" borderId="22" xfId="0" applyNumberFormat="1" applyFill="1" applyBorder="1" applyAlignment="1">
      <alignment horizontal="center" vertical="center"/>
    </xf>
    <xf numFmtId="1" fontId="0" fillId="40" borderId="23" xfId="0" applyNumberFormat="1" applyFill="1" applyBorder="1" applyAlignment="1">
      <alignment horizontal="center" vertical="center"/>
    </xf>
    <xf numFmtId="164" fontId="0" fillId="40" borderId="25" xfId="0" applyNumberFormat="1" applyFill="1" applyBorder="1" applyAlignment="1">
      <alignment horizontal="center" vertical="center"/>
    </xf>
    <xf numFmtId="1" fontId="0" fillId="40" borderId="33" xfId="0" applyNumberFormat="1" applyFill="1" applyBorder="1" applyAlignment="1">
      <alignment horizontal="center" vertical="center"/>
    </xf>
    <xf numFmtId="164" fontId="0" fillId="40" borderId="34" xfId="0" applyNumberFormat="1" applyFill="1" applyBorder="1" applyAlignment="1">
      <alignment horizontal="center" vertical="center"/>
    </xf>
    <xf numFmtId="0" fontId="22" fillId="0" borderId="58" xfId="0" applyFont="1" applyBorder="1" applyAlignment="1">
      <alignment horizontal="center" vertical="center" wrapText="1"/>
    </xf>
    <xf numFmtId="0" fontId="29" fillId="38" borderId="30" xfId="0" applyFont="1" applyFill="1" applyBorder="1" applyAlignment="1">
      <alignment horizontal="center" vertical="center"/>
    </xf>
    <xf numFmtId="0" fontId="22" fillId="0" borderId="26" xfId="0" applyFont="1" applyBorder="1" applyAlignment="1">
      <alignment horizontal="center" vertical="center" wrapText="1"/>
    </xf>
    <xf numFmtId="0" fontId="22" fillId="0" borderId="59" xfId="0" applyFont="1" applyBorder="1" applyAlignment="1">
      <alignment horizontal="center" vertical="center" wrapText="1"/>
    </xf>
    <xf numFmtId="0" fontId="21" fillId="35" borderId="29" xfId="0" applyFont="1" applyFill="1" applyBorder="1" applyAlignment="1">
      <alignment horizontal="center" vertical="center"/>
    </xf>
    <xf numFmtId="0" fontId="21" fillId="35" borderId="30" xfId="0" applyFont="1" applyFill="1" applyBorder="1" applyAlignment="1">
      <alignment horizontal="center" vertical="center"/>
    </xf>
    <xf numFmtId="0" fontId="21" fillId="35" borderId="47" xfId="0" applyFont="1" applyFill="1" applyBorder="1" applyAlignment="1">
      <alignment horizontal="center" vertical="center"/>
    </xf>
    <xf numFmtId="0" fontId="22" fillId="0" borderId="27" xfId="0" applyFont="1" applyBorder="1" applyAlignment="1">
      <alignment horizontal="center" vertical="center" wrapText="1"/>
    </xf>
    <xf numFmtId="0" fontId="22" fillId="0" borderId="61" xfId="0" applyFont="1" applyBorder="1" applyAlignment="1">
      <alignment horizontal="center" vertical="center" wrapText="1"/>
    </xf>
    <xf numFmtId="0" fontId="21" fillId="36" borderId="30" xfId="0" applyFont="1" applyFill="1" applyBorder="1" applyAlignment="1">
      <alignment horizontal="center" vertical="center"/>
    </xf>
    <xf numFmtId="0" fontId="22" fillId="0" borderId="12" xfId="0" applyFont="1" applyBorder="1" applyAlignment="1">
      <alignment horizontal="center" vertical="center" wrapText="1"/>
    </xf>
    <xf numFmtId="0" fontId="29" fillId="38" borderId="29" xfId="0" applyFont="1" applyFill="1" applyBorder="1" applyAlignment="1">
      <alignment horizontal="center" vertical="center"/>
    </xf>
    <xf numFmtId="0" fontId="29" fillId="38" borderId="30" xfId="0" applyFont="1" applyFill="1" applyBorder="1" applyAlignment="1">
      <alignment horizontal="right" vertical="center"/>
    </xf>
    <xf numFmtId="0" fontId="28" fillId="41" borderId="0" xfId="0" applyFont="1" applyFill="1" applyAlignment="1">
      <alignment horizontal="center" vertical="center" wrapText="1"/>
    </xf>
    <xf numFmtId="0" fontId="29" fillId="41" borderId="0" xfId="0" applyFont="1" applyFill="1" applyAlignment="1">
      <alignment horizontal="right" vertical="center"/>
    </xf>
    <xf numFmtId="0" fontId="30" fillId="37" borderId="10" xfId="0" applyFont="1" applyFill="1" applyBorder="1" applyAlignment="1">
      <alignment horizontal="center" vertical="center"/>
    </xf>
    <xf numFmtId="0" fontId="30" fillId="37" borderId="10" xfId="0" applyFont="1" applyFill="1" applyBorder="1" applyAlignment="1">
      <alignment horizontal="center" vertical="center" wrapText="1"/>
    </xf>
    <xf numFmtId="0" fontId="30" fillId="37" borderId="10" xfId="0" applyFont="1" applyFill="1" applyBorder="1" applyAlignment="1">
      <alignment vertical="center"/>
    </xf>
    <xf numFmtId="0" fontId="30" fillId="39" borderId="10" xfId="0" applyFont="1" applyFill="1" applyBorder="1" applyAlignment="1">
      <alignment horizontal="center" vertical="center" wrapText="1"/>
    </xf>
    <xf numFmtId="0" fontId="32" fillId="34" borderId="10" xfId="0" applyFont="1" applyFill="1" applyBorder="1" applyAlignment="1">
      <alignment horizontal="center" vertical="center"/>
    </xf>
    <xf numFmtId="0" fontId="31" fillId="0" borderId="10" xfId="0" applyFont="1" applyBorder="1" applyAlignment="1">
      <alignment horizontal="center" vertical="center"/>
    </xf>
    <xf numFmtId="14" fontId="31" fillId="0" borderId="10" xfId="0" applyNumberFormat="1" applyFont="1" applyBorder="1" applyAlignment="1">
      <alignment vertical="center"/>
    </xf>
    <xf numFmtId="14" fontId="31" fillId="0" borderId="10" xfId="0" applyNumberFormat="1" applyFont="1" applyBorder="1" applyAlignment="1">
      <alignment horizontal="center" vertical="center"/>
    </xf>
    <xf numFmtId="14" fontId="31" fillId="0" borderId="10" xfId="0" applyNumberFormat="1" applyFont="1" applyBorder="1" applyAlignment="1">
      <alignment horizontal="center" vertical="center" wrapText="1"/>
    </xf>
    <xf numFmtId="0" fontId="31" fillId="0" borderId="10" xfId="0" applyFont="1" applyBorder="1" applyAlignment="1">
      <alignment vertical="center"/>
    </xf>
    <xf numFmtId="0" fontId="31" fillId="0" borderId="10" xfId="0" applyFont="1" applyBorder="1" applyAlignment="1">
      <alignment vertical="center" wrapText="1"/>
    </xf>
    <xf numFmtId="0" fontId="30" fillId="0" borderId="10" xfId="0" applyFont="1" applyBorder="1" applyAlignment="1">
      <alignment horizontal="center" vertical="center"/>
    </xf>
    <xf numFmtId="0" fontId="31" fillId="0" borderId="0" xfId="0" applyFont="1" applyAlignment="1">
      <alignment vertical="center"/>
    </xf>
    <xf numFmtId="0" fontId="35" fillId="0" borderId="10" xfId="0" applyFont="1" applyBorder="1" applyAlignment="1">
      <alignment vertical="center"/>
    </xf>
    <xf numFmtId="0" fontId="31" fillId="0" borderId="0" xfId="0" applyFont="1" applyAlignment="1">
      <alignment horizontal="center" vertical="center"/>
    </xf>
    <xf numFmtId="0" fontId="31" fillId="0" borderId="0" xfId="0" applyFont="1" applyAlignment="1">
      <alignment vertical="center" wrapText="1"/>
    </xf>
    <xf numFmtId="0" fontId="30" fillId="0" borderId="0" xfId="0" applyFont="1" applyAlignment="1">
      <alignment vertical="center"/>
    </xf>
    <xf numFmtId="0" fontId="33" fillId="0" borderId="10" xfId="42" applyFont="1" applyFill="1" applyBorder="1" applyAlignment="1">
      <alignment horizontal="center" vertical="center"/>
    </xf>
    <xf numFmtId="0" fontId="33" fillId="0" borderId="10" xfId="42" applyFont="1" applyBorder="1" applyAlignment="1">
      <alignment horizontal="center" vertical="center"/>
    </xf>
    <xf numFmtId="0" fontId="25" fillId="0" borderId="10" xfId="42" applyBorder="1" applyAlignment="1">
      <alignment horizontal="center" vertical="center"/>
    </xf>
    <xf numFmtId="0" fontId="25" fillId="0" borderId="10" xfId="42" applyFill="1" applyBorder="1" applyAlignment="1">
      <alignment horizontal="center" vertical="center"/>
    </xf>
    <xf numFmtId="0" fontId="21" fillId="38" borderId="29" xfId="0" applyFont="1" applyFill="1" applyBorder="1" applyAlignment="1">
      <alignment horizontal="center" vertical="center"/>
    </xf>
    <xf numFmtId="0" fontId="21" fillId="36" borderId="47" xfId="0" applyFont="1" applyFill="1" applyBorder="1" applyAlignment="1">
      <alignment horizontal="center" vertical="center"/>
    </xf>
    <xf numFmtId="0" fontId="21" fillId="35" borderId="62" xfId="0" applyFont="1" applyFill="1" applyBorder="1" applyAlignment="1">
      <alignment horizontal="center" vertical="center"/>
    </xf>
    <xf numFmtId="0" fontId="21" fillId="37" borderId="62" xfId="0" applyFont="1" applyFill="1" applyBorder="1" applyAlignment="1">
      <alignment horizontal="center" vertical="center"/>
    </xf>
    <xf numFmtId="0" fontId="29" fillId="38" borderId="29" xfId="0" applyFont="1" applyFill="1" applyBorder="1" applyAlignment="1">
      <alignment horizontal="right" vertical="center"/>
    </xf>
    <xf numFmtId="0" fontId="31" fillId="0" borderId="10" xfId="0" quotePrefix="1" applyFont="1" applyBorder="1" applyAlignment="1">
      <alignment vertical="center" wrapText="1"/>
    </xf>
    <xf numFmtId="0" fontId="30" fillId="0" borderId="0" xfId="0" applyFont="1" applyAlignment="1">
      <alignment horizontal="center" vertical="center"/>
    </xf>
    <xf numFmtId="0" fontId="34" fillId="0" borderId="10" xfId="0" applyFont="1" applyBorder="1" applyAlignment="1">
      <alignment vertical="center" wrapText="1"/>
    </xf>
    <xf numFmtId="0" fontId="25" fillId="42" borderId="10" xfId="42" applyFill="1" applyBorder="1" applyAlignment="1">
      <alignment horizontal="center" vertical="center"/>
    </xf>
    <xf numFmtId="0" fontId="31" fillId="42" borderId="10" xfId="0" applyFont="1" applyFill="1" applyBorder="1" applyAlignment="1">
      <alignment horizontal="center" vertical="center"/>
    </xf>
    <xf numFmtId="14" fontId="31" fillId="42" borderId="10" xfId="0" applyNumberFormat="1" applyFont="1" applyFill="1" applyBorder="1" applyAlignment="1">
      <alignment horizontal="center" vertical="center"/>
    </xf>
    <xf numFmtId="14" fontId="31" fillId="42" borderId="10" xfId="0" applyNumberFormat="1" applyFont="1" applyFill="1" applyBorder="1" applyAlignment="1">
      <alignment horizontal="left" vertical="center"/>
    </xf>
    <xf numFmtId="14" fontId="30" fillId="42" borderId="10" xfId="0" applyNumberFormat="1" applyFont="1" applyFill="1" applyBorder="1" applyAlignment="1">
      <alignment horizontal="center" vertical="center"/>
    </xf>
    <xf numFmtId="0" fontId="30" fillId="42" borderId="10" xfId="0" applyFont="1" applyFill="1" applyBorder="1" applyAlignment="1">
      <alignment horizontal="center" vertical="center"/>
    </xf>
    <xf numFmtId="0" fontId="25" fillId="40" borderId="10" xfId="42" applyFill="1" applyBorder="1" applyAlignment="1">
      <alignment horizontal="center" vertical="center"/>
    </xf>
    <xf numFmtId="0" fontId="22" fillId="0" borderId="58" xfId="0" applyFont="1" applyBorder="1" applyAlignment="1">
      <alignment horizontal="center" vertical="center"/>
    </xf>
    <xf numFmtId="0" fontId="21" fillId="36" borderId="29" xfId="0" applyFont="1" applyFill="1" applyBorder="1" applyAlignment="1">
      <alignment horizontal="center" vertical="center"/>
    </xf>
    <xf numFmtId="0" fontId="21" fillId="37" borderId="29" xfId="0" applyFont="1" applyFill="1" applyBorder="1" applyAlignment="1">
      <alignment horizontal="center" vertical="center"/>
    </xf>
    <xf numFmtId="0" fontId="21" fillId="37" borderId="30" xfId="0" applyFont="1" applyFill="1" applyBorder="1" applyAlignment="1">
      <alignment horizontal="center" vertical="center"/>
    </xf>
    <xf numFmtId="0" fontId="33" fillId="0" borderId="68" xfId="42" applyFont="1" applyFill="1" applyBorder="1" applyAlignment="1">
      <alignment horizontal="center" vertical="center"/>
    </xf>
    <xf numFmtId="0" fontId="31" fillId="0" borderId="68" xfId="0" applyFont="1" applyBorder="1" applyAlignment="1">
      <alignment horizontal="center" vertical="center"/>
    </xf>
    <xf numFmtId="14" fontId="31" fillId="0" borderId="68" xfId="0" applyNumberFormat="1" applyFont="1" applyBorder="1" applyAlignment="1">
      <alignment horizontal="center" vertical="center"/>
    </xf>
    <xf numFmtId="14" fontId="31" fillId="0" borderId="68" xfId="0" applyNumberFormat="1" applyFont="1" applyBorder="1" applyAlignment="1">
      <alignment horizontal="center" vertical="center" wrapText="1"/>
    </xf>
    <xf numFmtId="14" fontId="31" fillId="0" borderId="68" xfId="0" applyNumberFormat="1" applyFont="1" applyBorder="1" applyAlignment="1">
      <alignment vertical="center"/>
    </xf>
    <xf numFmtId="0" fontId="31" fillId="0" borderId="68" xfId="0" applyFont="1" applyBorder="1" applyAlignment="1">
      <alignment vertical="center"/>
    </xf>
    <xf numFmtId="0" fontId="31" fillId="0" borderId="68" xfId="0" applyFont="1" applyBorder="1" applyAlignment="1">
      <alignment vertical="center" wrapText="1"/>
    </xf>
    <xf numFmtId="0" fontId="30" fillId="37" borderId="68" xfId="0" applyFont="1" applyFill="1" applyBorder="1" applyAlignment="1">
      <alignment vertical="center"/>
    </xf>
    <xf numFmtId="0" fontId="30" fillId="0" borderId="68" xfId="0" applyFont="1" applyBorder="1" applyAlignment="1">
      <alignment horizontal="center" vertical="center"/>
    </xf>
    <xf numFmtId="0" fontId="31" fillId="0" borderId="67" xfId="0" applyFont="1" applyBorder="1" applyAlignment="1">
      <alignment horizontal="center" vertical="center"/>
    </xf>
    <xf numFmtId="14" fontId="31" fillId="0" borderId="67" xfId="0" applyNumberFormat="1" applyFont="1" applyBorder="1" applyAlignment="1">
      <alignment horizontal="center" vertical="center"/>
    </xf>
    <xf numFmtId="14" fontId="31" fillId="0" borderId="67" xfId="0" applyNumberFormat="1" applyFont="1" applyBorder="1" applyAlignment="1">
      <alignment horizontal="center" vertical="center" wrapText="1"/>
    </xf>
    <xf numFmtId="14" fontId="31" fillId="0" borderId="67" xfId="0" applyNumberFormat="1" applyFont="1" applyBorder="1" applyAlignment="1">
      <alignment vertical="center"/>
    </xf>
    <xf numFmtId="0" fontId="31" fillId="0" borderId="67" xfId="0" applyFont="1" applyBorder="1" applyAlignment="1">
      <alignment vertical="center"/>
    </xf>
    <xf numFmtId="0" fontId="31" fillId="0" borderId="67" xfId="0" applyFont="1" applyBorder="1" applyAlignment="1">
      <alignment vertical="center" wrapText="1"/>
    </xf>
    <xf numFmtId="0" fontId="30" fillId="37" borderId="67" xfId="0" applyFont="1" applyFill="1" applyBorder="1" applyAlignment="1">
      <alignment vertical="center"/>
    </xf>
    <xf numFmtId="0" fontId="30" fillId="0" borderId="67" xfId="0" applyFont="1" applyBorder="1" applyAlignment="1">
      <alignment horizontal="center" vertical="center"/>
    </xf>
    <xf numFmtId="0" fontId="25" fillId="40" borderId="68" xfId="42" applyFill="1" applyBorder="1" applyAlignment="1">
      <alignment horizontal="center" vertical="center"/>
    </xf>
    <xf numFmtId="0" fontId="25" fillId="40" borderId="67" xfId="42" applyFill="1" applyBorder="1" applyAlignment="1">
      <alignment horizontal="center" vertical="center"/>
    </xf>
    <xf numFmtId="0" fontId="21" fillId="38" borderId="58" xfId="0" applyFont="1" applyFill="1" applyBorder="1" applyAlignment="1">
      <alignment horizontal="center" vertical="center"/>
    </xf>
    <xf numFmtId="0" fontId="21" fillId="36" borderId="58" xfId="0" applyFont="1" applyFill="1" applyBorder="1" applyAlignment="1">
      <alignment horizontal="center" vertical="center"/>
    </xf>
    <xf numFmtId="0" fontId="21" fillId="35" borderId="58" xfId="0" applyFont="1" applyFill="1" applyBorder="1" applyAlignment="1">
      <alignment horizontal="center" vertical="center"/>
    </xf>
    <xf numFmtId="0" fontId="21" fillId="37" borderId="58" xfId="0" applyFont="1" applyFill="1" applyBorder="1" applyAlignment="1">
      <alignment horizontal="center" vertical="center"/>
    </xf>
    <xf numFmtId="0" fontId="29" fillId="38" borderId="58" xfId="0" applyFont="1" applyFill="1" applyBorder="1" applyAlignment="1">
      <alignment horizontal="center" vertical="center"/>
    </xf>
    <xf numFmtId="0" fontId="29" fillId="38" borderId="58" xfId="0" applyFont="1" applyFill="1" applyBorder="1" applyAlignment="1">
      <alignment horizontal="right" vertical="center"/>
    </xf>
    <xf numFmtId="0" fontId="22" fillId="0" borderId="69" xfId="0" applyFont="1" applyBorder="1" applyAlignment="1">
      <alignment horizontal="center" vertical="center"/>
    </xf>
    <xf numFmtId="0" fontId="21" fillId="38" borderId="69" xfId="0" applyFont="1" applyFill="1" applyBorder="1" applyAlignment="1">
      <alignment horizontal="center" vertical="center"/>
    </xf>
    <xf numFmtId="0" fontId="21" fillId="36" borderId="69" xfId="0" applyFont="1" applyFill="1" applyBorder="1" applyAlignment="1">
      <alignment horizontal="center" vertical="center"/>
    </xf>
    <xf numFmtId="0" fontId="21" fillId="35" borderId="69" xfId="0" applyFont="1" applyFill="1" applyBorder="1" applyAlignment="1">
      <alignment horizontal="center" vertical="center"/>
    </xf>
    <xf numFmtId="0" fontId="21" fillId="37" borderId="69" xfId="0" applyFont="1" applyFill="1" applyBorder="1" applyAlignment="1">
      <alignment horizontal="center" vertical="center"/>
    </xf>
    <xf numFmtId="0" fontId="29" fillId="38" borderId="69" xfId="0" applyFont="1" applyFill="1" applyBorder="1" applyAlignment="1">
      <alignment horizontal="center" vertical="center"/>
    </xf>
    <xf numFmtId="0" fontId="29" fillId="38" borderId="69" xfId="0" applyFont="1" applyFill="1" applyBorder="1" applyAlignment="1">
      <alignment horizontal="right" vertical="center"/>
    </xf>
    <xf numFmtId="22" fontId="0" fillId="0" borderId="0" xfId="0" applyNumberFormat="1"/>
    <xf numFmtId="0" fontId="0" fillId="40" borderId="0" xfId="0" applyFill="1" applyAlignment="1">
      <alignment horizontal="left"/>
    </xf>
    <xf numFmtId="0" fontId="21" fillId="36" borderId="70" xfId="0" applyFont="1" applyFill="1" applyBorder="1" applyAlignment="1">
      <alignment horizontal="center" vertical="center"/>
    </xf>
    <xf numFmtId="0" fontId="21" fillId="35" borderId="70" xfId="0" applyFont="1" applyFill="1" applyBorder="1" applyAlignment="1">
      <alignment horizontal="center" vertical="center"/>
    </xf>
    <xf numFmtId="0" fontId="21" fillId="35" borderId="71" xfId="0" applyFont="1" applyFill="1" applyBorder="1" applyAlignment="1">
      <alignment horizontal="center" vertical="center"/>
    </xf>
    <xf numFmtId="0" fontId="21" fillId="37" borderId="64" xfId="0" applyFont="1" applyFill="1" applyBorder="1" applyAlignment="1">
      <alignment horizontal="center" vertical="center"/>
    </xf>
    <xf numFmtId="0" fontId="33" fillId="43" borderId="67" xfId="42" applyFont="1" applyFill="1" applyBorder="1" applyAlignment="1">
      <alignment horizontal="center" vertical="center"/>
    </xf>
    <xf numFmtId="14" fontId="31" fillId="42" borderId="10" xfId="0" applyNumberFormat="1" applyFont="1" applyFill="1" applyBorder="1" applyAlignment="1">
      <alignment horizontal="right" vertical="center"/>
    </xf>
    <xf numFmtId="0" fontId="31" fillId="43" borderId="67" xfId="0" applyFont="1" applyFill="1" applyBorder="1" applyAlignment="1">
      <alignment vertical="center"/>
    </xf>
    <xf numFmtId="0" fontId="30" fillId="0" borderId="10" xfId="0" applyFont="1" applyBorder="1" applyAlignment="1">
      <alignment vertical="center"/>
    </xf>
    <xf numFmtId="14" fontId="31" fillId="0" borderId="10" xfId="0" quotePrefix="1" applyNumberFormat="1" applyFont="1" applyBorder="1" applyAlignment="1">
      <alignment horizontal="center" vertical="center"/>
    </xf>
    <xf numFmtId="0" fontId="31" fillId="0" borderId="10" xfId="0" quotePrefix="1" applyFont="1" applyBorder="1" applyAlignment="1">
      <alignment horizontal="center" vertical="center"/>
    </xf>
    <xf numFmtId="0" fontId="31" fillId="44" borderId="10" xfId="0" applyFont="1" applyFill="1" applyBorder="1" applyAlignment="1">
      <alignment vertical="center"/>
    </xf>
    <xf numFmtId="0" fontId="0" fillId="40" borderId="0" xfId="0" applyFill="1" applyAlignment="1">
      <alignment horizontal="center"/>
    </xf>
    <xf numFmtId="0" fontId="0" fillId="0" borderId="0" xfId="0" applyAlignment="1">
      <alignment horizontal="center"/>
    </xf>
    <xf numFmtId="0" fontId="22" fillId="0" borderId="50" xfId="0" applyFont="1" applyBorder="1" applyAlignment="1">
      <alignment horizontal="center" vertical="center"/>
    </xf>
    <xf numFmtId="0" fontId="30" fillId="40" borderId="10" xfId="0" applyFont="1" applyFill="1" applyBorder="1" applyAlignment="1">
      <alignment horizontal="center" vertical="center"/>
    </xf>
    <xf numFmtId="0" fontId="29" fillId="38" borderId="62" xfId="0" applyFont="1" applyFill="1" applyBorder="1" applyAlignment="1">
      <alignment horizontal="right" vertical="center"/>
    </xf>
    <xf numFmtId="0" fontId="29" fillId="38" borderId="71" xfId="0" applyFont="1" applyFill="1" applyBorder="1" applyAlignment="1">
      <alignment horizontal="right" vertical="center"/>
    </xf>
    <xf numFmtId="0" fontId="29" fillId="38" borderId="59" xfId="0" applyFont="1" applyFill="1" applyBorder="1" applyAlignment="1">
      <alignment horizontal="right" vertical="center"/>
    </xf>
    <xf numFmtId="0" fontId="21" fillId="38" borderId="50" xfId="0" applyFont="1" applyFill="1" applyBorder="1" applyAlignment="1">
      <alignment horizontal="center" vertical="center"/>
    </xf>
    <xf numFmtId="0" fontId="21" fillId="37" borderId="59" xfId="0" applyFont="1" applyFill="1" applyBorder="1" applyAlignment="1">
      <alignment horizontal="center" vertical="center"/>
    </xf>
    <xf numFmtId="0" fontId="28" fillId="41" borderId="0" xfId="0" applyFont="1" applyFill="1" applyAlignment="1">
      <alignment horizontal="center" vertical="center"/>
    </xf>
    <xf numFmtId="0" fontId="27" fillId="38" borderId="30" xfId="0" applyFont="1" applyFill="1" applyBorder="1" applyAlignment="1">
      <alignment horizontal="center" vertical="center"/>
    </xf>
    <xf numFmtId="0" fontId="0" fillId="40" borderId="0" xfId="0" applyFill="1" applyAlignment="1">
      <alignment horizontal="center" vertical="center"/>
    </xf>
    <xf numFmtId="0" fontId="0" fillId="0" borderId="0" xfId="0" applyAlignment="1">
      <alignment horizontal="center" vertical="center"/>
    </xf>
    <xf numFmtId="0" fontId="27" fillId="38" borderId="69" xfId="0" applyFont="1" applyFill="1" applyBorder="1" applyAlignment="1">
      <alignment horizontal="center" vertical="center"/>
    </xf>
    <xf numFmtId="0" fontId="27" fillId="38" borderId="29" xfId="0" applyFont="1" applyFill="1" applyBorder="1" applyAlignment="1">
      <alignment horizontal="center" vertical="center"/>
    </xf>
    <xf numFmtId="0" fontId="27" fillId="38" borderId="58" xfId="0" applyFont="1" applyFill="1" applyBorder="1" applyAlignment="1">
      <alignment horizontal="center" vertical="center"/>
    </xf>
    <xf numFmtId="165" fontId="0" fillId="0" borderId="0" xfId="0" applyNumberFormat="1"/>
    <xf numFmtId="165" fontId="0" fillId="40" borderId="0" xfId="0" applyNumberFormat="1" applyFill="1"/>
    <xf numFmtId="0" fontId="22" fillId="0" borderId="18" xfId="0" applyFont="1" applyBorder="1" applyAlignment="1">
      <alignment horizontal="center" vertical="center"/>
    </xf>
    <xf numFmtId="0" fontId="27" fillId="38" borderId="19" xfId="0" applyFont="1" applyFill="1" applyBorder="1" applyAlignment="1">
      <alignment horizontal="center" vertical="center"/>
    </xf>
    <xf numFmtId="0" fontId="21" fillId="36" borderId="19" xfId="0" applyFont="1" applyFill="1" applyBorder="1" applyAlignment="1">
      <alignment horizontal="center" vertical="center"/>
    </xf>
    <xf numFmtId="0" fontId="21" fillId="35" borderId="19" xfId="0" applyFont="1" applyFill="1" applyBorder="1" applyAlignment="1">
      <alignment horizontal="center" vertical="center"/>
    </xf>
    <xf numFmtId="0" fontId="21" fillId="37" borderId="20" xfId="0" applyFont="1" applyFill="1" applyBorder="1" applyAlignment="1">
      <alignment horizontal="center" vertical="center"/>
    </xf>
    <xf numFmtId="0" fontId="29" fillId="38" borderId="18" xfId="0" applyFont="1" applyFill="1" applyBorder="1" applyAlignment="1">
      <alignment horizontal="center" vertical="center"/>
    </xf>
    <xf numFmtId="0" fontId="29" fillId="38" borderId="19" xfId="0" applyFont="1" applyFill="1" applyBorder="1" applyAlignment="1">
      <alignment horizontal="center" vertical="center"/>
    </xf>
    <xf numFmtId="0" fontId="29" fillId="38" borderId="20" xfId="0" applyFont="1" applyFill="1" applyBorder="1" applyAlignment="1">
      <alignment horizontal="right" vertical="center"/>
    </xf>
    <xf numFmtId="0" fontId="22" fillId="0" borderId="73" xfId="0" applyFont="1" applyBorder="1" applyAlignment="1">
      <alignment horizontal="center" vertical="center"/>
    </xf>
    <xf numFmtId="0" fontId="27" fillId="38" borderId="74" xfId="0" applyFont="1" applyFill="1" applyBorder="1" applyAlignment="1">
      <alignment horizontal="center" vertical="center"/>
    </xf>
    <xf numFmtId="0" fontId="21" fillId="36" borderId="74" xfId="0" applyFont="1" applyFill="1" applyBorder="1" applyAlignment="1">
      <alignment horizontal="center" vertical="center"/>
    </xf>
    <xf numFmtId="0" fontId="21" fillId="35" borderId="74" xfId="0" applyFont="1" applyFill="1" applyBorder="1" applyAlignment="1">
      <alignment horizontal="center" vertical="center"/>
    </xf>
    <xf numFmtId="0" fontId="21" fillId="37" borderId="75" xfId="0" applyFont="1" applyFill="1" applyBorder="1" applyAlignment="1">
      <alignment horizontal="center" vertical="center"/>
    </xf>
    <xf numFmtId="0" fontId="29" fillId="38" borderId="73" xfId="0" applyFont="1" applyFill="1" applyBorder="1" applyAlignment="1">
      <alignment horizontal="center" vertical="center"/>
    </xf>
    <xf numFmtId="0" fontId="29" fillId="38" borderId="74" xfId="0" applyFont="1" applyFill="1" applyBorder="1" applyAlignment="1">
      <alignment horizontal="center" vertical="center"/>
    </xf>
    <xf numFmtId="0" fontId="29" fillId="38" borderId="75" xfId="0" applyFont="1" applyFill="1" applyBorder="1" applyAlignment="1">
      <alignment horizontal="right" vertical="center"/>
    </xf>
    <xf numFmtId="0" fontId="22" fillId="40" borderId="29" xfId="0" applyFont="1" applyFill="1" applyBorder="1" applyAlignment="1">
      <alignment horizontal="center" vertical="center"/>
    </xf>
    <xf numFmtId="0" fontId="27" fillId="40" borderId="29" xfId="0" applyFont="1" applyFill="1" applyBorder="1" applyAlignment="1">
      <alignment horizontal="center" vertical="center"/>
    </xf>
    <xf numFmtId="0" fontId="21" fillId="40" borderId="29" xfId="0" applyFont="1" applyFill="1" applyBorder="1" applyAlignment="1">
      <alignment horizontal="center" vertical="center"/>
    </xf>
    <xf numFmtId="0" fontId="29" fillId="40" borderId="29" xfId="0" applyFont="1" applyFill="1" applyBorder="1" applyAlignment="1">
      <alignment horizontal="center" vertical="center"/>
    </xf>
    <xf numFmtId="0" fontId="29" fillId="40" borderId="29" xfId="0" applyFont="1" applyFill="1" applyBorder="1" applyAlignment="1">
      <alignment horizontal="right" vertical="center"/>
    </xf>
    <xf numFmtId="0" fontId="29" fillId="38" borderId="77" xfId="0" applyFont="1" applyFill="1" applyBorder="1" applyAlignment="1">
      <alignment horizontal="center" vertical="center"/>
    </xf>
    <xf numFmtId="0" fontId="29" fillId="38" borderId="78" xfId="0" applyFont="1" applyFill="1" applyBorder="1" applyAlignment="1">
      <alignment horizontal="center" vertical="center"/>
    </xf>
    <xf numFmtId="0" fontId="29" fillId="40" borderId="58" xfId="0" applyFont="1" applyFill="1" applyBorder="1" applyAlignment="1">
      <alignment horizontal="center" vertical="center"/>
    </xf>
    <xf numFmtId="0" fontId="29" fillId="40" borderId="58" xfId="0" applyFont="1" applyFill="1" applyBorder="1" applyAlignment="1">
      <alignment horizontal="right" vertical="center"/>
    </xf>
    <xf numFmtId="0" fontId="0" fillId="0" borderId="0" xfId="0" applyAlignment="1">
      <alignment horizontal="left" wrapText="1"/>
    </xf>
    <xf numFmtId="0" fontId="22" fillId="40" borderId="58" xfId="0" applyFont="1" applyFill="1" applyBorder="1" applyAlignment="1">
      <alignment horizontal="center" vertical="center"/>
    </xf>
    <xf numFmtId="0" fontId="27" fillId="40" borderId="58" xfId="0" applyFont="1" applyFill="1" applyBorder="1" applyAlignment="1">
      <alignment horizontal="center" vertical="center"/>
    </xf>
    <xf numFmtId="0" fontId="21" fillId="40" borderId="58" xfId="0" applyFont="1" applyFill="1" applyBorder="1" applyAlignment="1">
      <alignment horizontal="center" vertical="center"/>
    </xf>
    <xf numFmtId="0" fontId="29" fillId="38" borderId="31" xfId="0" applyFont="1" applyFill="1" applyBorder="1" applyAlignment="1">
      <alignment horizontal="center" vertical="center"/>
    </xf>
    <xf numFmtId="0" fontId="29" fillId="38" borderId="31" xfId="0" applyFont="1" applyFill="1" applyBorder="1" applyAlignment="1">
      <alignment horizontal="right" vertical="center"/>
    </xf>
    <xf numFmtId="0" fontId="22" fillId="0" borderId="31" xfId="0" applyFont="1" applyBorder="1" applyAlignment="1">
      <alignment horizontal="center" vertical="center"/>
    </xf>
    <xf numFmtId="0" fontId="27" fillId="38" borderId="31" xfId="0" applyFont="1" applyFill="1" applyBorder="1" applyAlignment="1">
      <alignment horizontal="center" vertical="center"/>
    </xf>
    <xf numFmtId="0" fontId="21" fillId="36" borderId="31" xfId="0" applyFont="1" applyFill="1" applyBorder="1" applyAlignment="1">
      <alignment horizontal="center" vertical="center"/>
    </xf>
    <xf numFmtId="0" fontId="21" fillId="35" borderId="31" xfId="0" applyFont="1" applyFill="1" applyBorder="1" applyAlignment="1">
      <alignment horizontal="center" vertical="center"/>
    </xf>
    <xf numFmtId="0" fontId="21" fillId="37" borderId="31" xfId="0" applyFont="1" applyFill="1" applyBorder="1" applyAlignment="1">
      <alignment horizontal="center" vertical="center"/>
    </xf>
    <xf numFmtId="0" fontId="21" fillId="38" borderId="31" xfId="0" applyFont="1" applyFill="1" applyBorder="1" applyAlignment="1">
      <alignment horizontal="center" vertical="center"/>
    </xf>
    <xf numFmtId="0" fontId="38" fillId="0" borderId="0" xfId="0" applyFont="1"/>
    <xf numFmtId="0" fontId="38" fillId="0" borderId="0" xfId="0" applyFont="1" applyAlignment="1">
      <alignment horizontal="center" vertical="center" wrapText="1"/>
    </xf>
    <xf numFmtId="0" fontId="16" fillId="0" borderId="0" xfId="0" applyFont="1"/>
    <xf numFmtId="0" fontId="39" fillId="0" borderId="76" xfId="42" applyFont="1" applyFill="1" applyBorder="1" applyAlignment="1">
      <alignment horizontal="center" vertical="center"/>
    </xf>
    <xf numFmtId="0" fontId="40" fillId="0" borderId="76" xfId="42" applyFont="1" applyFill="1" applyBorder="1" applyAlignment="1">
      <alignment horizontal="center" vertical="center"/>
    </xf>
    <xf numFmtId="0" fontId="41" fillId="0" borderId="76" xfId="42" applyFont="1" applyFill="1" applyBorder="1" applyAlignment="1">
      <alignment horizontal="center" vertical="center"/>
    </xf>
    <xf numFmtId="0" fontId="22" fillId="41" borderId="0" xfId="0" applyFont="1" applyFill="1" applyAlignment="1">
      <alignment horizontal="center" vertical="center"/>
    </xf>
    <xf numFmtId="0" fontId="22" fillId="41" borderId="50" xfId="0" applyFont="1" applyFill="1" applyBorder="1" applyAlignment="1">
      <alignment horizontal="center" vertical="center"/>
    </xf>
    <xf numFmtId="0" fontId="22" fillId="41" borderId="52" xfId="0" applyFont="1" applyFill="1" applyBorder="1" applyAlignment="1">
      <alignment horizontal="center" vertical="center"/>
    </xf>
    <xf numFmtId="0" fontId="22" fillId="41" borderId="59" xfId="0" applyFont="1" applyFill="1" applyBorder="1" applyAlignment="1">
      <alignment horizontal="center" vertical="center"/>
    </xf>
    <xf numFmtId="0" fontId="22" fillId="0" borderId="49" xfId="0" applyFont="1" applyBorder="1" applyAlignment="1">
      <alignment horizontal="center" vertical="center"/>
    </xf>
    <xf numFmtId="0" fontId="22" fillId="0" borderId="65" xfId="0" applyFont="1" applyBorder="1" applyAlignment="1">
      <alignment horizontal="center" vertical="center"/>
    </xf>
    <xf numFmtId="0" fontId="22" fillId="0" borderId="48" xfId="0" applyFont="1" applyBorder="1" applyAlignment="1">
      <alignment horizontal="center" vertical="center" wrapText="1"/>
    </xf>
    <xf numFmtId="0" fontId="22" fillId="0" borderId="66" xfId="0" applyFont="1" applyBorder="1" applyAlignment="1">
      <alignment horizontal="center" vertical="center" wrapText="1"/>
    </xf>
    <xf numFmtId="0" fontId="22" fillId="41" borderId="58" xfId="0" applyFont="1" applyFill="1" applyBorder="1" applyAlignment="1">
      <alignment horizontal="center" vertical="center" wrapText="1"/>
    </xf>
    <xf numFmtId="0" fontId="22" fillId="41" borderId="64" xfId="0" applyFont="1" applyFill="1" applyBorder="1" applyAlignment="1">
      <alignment horizontal="center" vertical="center" wrapText="1"/>
    </xf>
    <xf numFmtId="0" fontId="16" fillId="41" borderId="0" xfId="0" applyFont="1" applyFill="1" applyAlignment="1">
      <alignment horizontal="center"/>
    </xf>
    <xf numFmtId="0" fontId="28" fillId="38" borderId="58" xfId="0" applyFont="1" applyFill="1" applyBorder="1" applyAlignment="1">
      <alignment horizontal="center" vertical="center" wrapText="1"/>
    </xf>
    <xf numFmtId="0" fontId="28" fillId="38" borderId="72" xfId="0" applyFont="1" applyFill="1" applyBorder="1" applyAlignment="1">
      <alignment horizontal="center" vertical="center" wrapText="1"/>
    </xf>
    <xf numFmtId="0" fontId="28" fillId="41" borderId="60" xfId="0" applyFont="1" applyFill="1" applyBorder="1" applyAlignment="1">
      <alignment horizontal="center" vertical="center"/>
    </xf>
    <xf numFmtId="0" fontId="28" fillId="38" borderId="63" xfId="0" applyFont="1" applyFill="1" applyBorder="1" applyAlignment="1">
      <alignment horizontal="center" vertical="center" wrapText="1"/>
    </xf>
    <xf numFmtId="0" fontId="28" fillId="38" borderId="59" xfId="0" applyFont="1" applyFill="1" applyBorder="1" applyAlignment="1">
      <alignment horizontal="center" vertical="center" wrapText="1"/>
    </xf>
    <xf numFmtId="0" fontId="28" fillId="38" borderId="64" xfId="0" applyFont="1" applyFill="1" applyBorder="1" applyAlignment="1">
      <alignment horizontal="center" vertical="center" wrapText="1"/>
    </xf>
    <xf numFmtId="0" fontId="29" fillId="38" borderId="12" xfId="0" applyFont="1" applyFill="1" applyBorder="1" applyAlignment="1">
      <alignment horizontal="center" vertical="center" wrapText="1"/>
    </xf>
    <xf numFmtId="0" fontId="29" fillId="38" borderId="61" xfId="0" applyFont="1" applyFill="1" applyBorder="1" applyAlignment="1">
      <alignment horizontal="center" vertical="center" wrapText="1"/>
    </xf>
    <xf numFmtId="0" fontId="28" fillId="38" borderId="12" xfId="0" applyFont="1" applyFill="1" applyBorder="1" applyAlignment="1">
      <alignment horizontal="center" vertical="center" wrapText="1"/>
    </xf>
    <xf numFmtId="0" fontId="28" fillId="38" borderId="61" xfId="0" applyFont="1" applyFill="1" applyBorder="1" applyAlignment="1">
      <alignment horizontal="center" vertical="center" wrapText="1"/>
    </xf>
    <xf numFmtId="0" fontId="22" fillId="0" borderId="58" xfId="0" applyFont="1" applyBorder="1" applyAlignment="1">
      <alignment horizontal="center" vertical="center"/>
    </xf>
    <xf numFmtId="0" fontId="22" fillId="0" borderId="63" xfId="0" applyFont="1" applyBorder="1" applyAlignment="1">
      <alignment horizontal="center" vertical="center"/>
    </xf>
    <xf numFmtId="0" fontId="22" fillId="0" borderId="58" xfId="0" applyFont="1" applyBorder="1" applyAlignment="1">
      <alignment horizontal="center" vertical="center" wrapText="1"/>
    </xf>
    <xf numFmtId="0" fontId="22" fillId="0" borderId="63" xfId="0" applyFont="1" applyBorder="1" applyAlignment="1">
      <alignment horizontal="center" vertical="center" wrapText="1"/>
    </xf>
    <xf numFmtId="0" fontId="16" fillId="0" borderId="0" xfId="0" applyFont="1" applyAlignment="1">
      <alignment horizontal="center"/>
    </xf>
    <xf numFmtId="0" fontId="22" fillId="0" borderId="50" xfId="0" applyFont="1" applyBorder="1" applyAlignment="1">
      <alignment horizontal="center" vertical="center"/>
    </xf>
    <xf numFmtId="0" fontId="22" fillId="0" borderId="53" xfId="0" applyFont="1" applyBorder="1" applyAlignment="1">
      <alignment horizontal="center" vertical="center"/>
    </xf>
    <xf numFmtId="0" fontId="22" fillId="0" borderId="51" xfId="0" applyFont="1" applyBorder="1" applyAlignment="1">
      <alignment horizontal="center" vertical="center" wrapText="1"/>
    </xf>
    <xf numFmtId="0" fontId="22" fillId="0" borderId="54" xfId="0" applyFont="1" applyBorder="1" applyAlignment="1">
      <alignment horizontal="center" vertical="center" wrapText="1"/>
    </xf>
    <xf numFmtId="0" fontId="28" fillId="38" borderId="29" xfId="0" applyFont="1" applyFill="1" applyBorder="1" applyAlignment="1">
      <alignment horizontal="center" vertical="center" wrapText="1"/>
    </xf>
    <xf numFmtId="0" fontId="28" fillId="38" borderId="30" xfId="0" applyFont="1" applyFill="1" applyBorder="1" applyAlignment="1">
      <alignment horizontal="center" vertical="center" wrapText="1"/>
    </xf>
    <xf numFmtId="0" fontId="22" fillId="0" borderId="0" xfId="0" applyFont="1" applyAlignment="1">
      <alignment horizontal="center" vertical="center"/>
    </xf>
    <xf numFmtId="0" fontId="28" fillId="41"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7">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numFmt numFmtId="165" formatCode="dd/mm/yyyy;@"/>
    </dxf>
    <dxf>
      <numFmt numFmtId="165" formatCode="dd/mm/yyyy;@"/>
    </dxf>
    <dxf>
      <alignment horizontal="left"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numFmt numFmtId="165" formatCode="dd/mm/yyyy;@"/>
    </dxf>
    <dxf>
      <numFmt numFmtId="165" formatCode="dd/mm/yyyy;@"/>
    </dxf>
    <dxf>
      <alignment horizontal="left"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numFmt numFmtId="165" formatCode="dd/mm/yyyy;@"/>
    </dxf>
    <dxf>
      <numFmt numFmtId="165" formatCode="dd/mm/yyyy;@"/>
    </dxf>
    <dxf>
      <alignment horizontal="left"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numFmt numFmtId="165" formatCode="dd/mm/yyyy;@"/>
    </dxf>
    <dxf>
      <numFmt numFmtId="165" formatCode="dd/mm/yyyy;@"/>
    </dxf>
    <dxf>
      <alignment horizontal="left"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dxf>
    <dxf>
      <numFmt numFmtId="165" formatCode="dd/mm/yyyy;@"/>
    </dxf>
    <dxf>
      <numFmt numFmtId="165" formatCode="dd/mm/yyyy;@"/>
    </dxf>
    <dxf>
      <alignment horizontal="left"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0" formatCode="Genera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dxf>
    <dxf>
      <numFmt numFmtId="165" formatCode="dd/mm/yyyy;@"/>
    </dxf>
    <dxf>
      <numFmt numFmtId="165" formatCode="dd/mm/yyyy;@"/>
    </dxf>
    <dxf>
      <alignment horizontal="left"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0" formatCode="Genera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numFmt numFmtId="165" formatCode="dd/mm/yyyy;@"/>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numFmt numFmtId="165" formatCode="dd/mm/yyyy;@"/>
      <fill>
        <patternFill patternType="solid">
          <fgColor indexed="64"/>
          <bgColor rgb="FFFFFF00"/>
        </patternFill>
      </fill>
    </dxf>
    <dxf>
      <fill>
        <patternFill patternType="solid">
          <fgColor indexed="64"/>
          <bgColor rgb="FFFFFF00"/>
        </patternFill>
      </fill>
      <alignment horizontal="left" vertical="bottom" textRotation="0" wrapText="0" indent="0" justifyLastLine="0" shrinkToFit="0" readingOrder="0"/>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font>
        <strike val="0"/>
        <outline val="0"/>
        <shadow val="0"/>
        <u val="none"/>
        <vertAlign val="baseline"/>
        <sz val="11"/>
        <color auto="1"/>
        <name val="Aptos Narrow"/>
        <family val="2"/>
        <scheme val="minor"/>
      </font>
      <fill>
        <patternFill patternType="none">
          <fgColor indexed="64"/>
          <bgColor indexed="65"/>
        </patternFill>
      </fill>
    </dxf>
    <dxf>
      <font>
        <strike val="0"/>
        <outline val="0"/>
        <shadow val="0"/>
        <u val="none"/>
        <vertAlign val="baseline"/>
        <sz val="11"/>
        <color auto="1"/>
        <name val="Aptos Narrow"/>
        <family val="2"/>
        <scheme val="minor"/>
      </font>
      <fill>
        <patternFill patternType="none">
          <fgColor indexed="64"/>
          <bgColor indexed="65"/>
        </patternFill>
      </fill>
    </dxf>
    <dxf>
      <font>
        <strike val="0"/>
        <outline val="0"/>
        <shadow val="0"/>
        <u val="none"/>
        <vertAlign val="baseline"/>
        <sz val="11"/>
        <color auto="1"/>
        <name val="Aptos Narrow"/>
        <family val="2"/>
        <scheme val="minor"/>
      </font>
      <fill>
        <patternFill patternType="none">
          <fgColor indexed="64"/>
          <bgColor indexed="65"/>
        </patternFill>
      </fill>
    </dxf>
    <dxf>
      <font>
        <strike val="0"/>
        <outline val="0"/>
        <shadow val="0"/>
        <u val="none"/>
        <vertAlign val="baseline"/>
        <sz val="11"/>
        <color auto="1"/>
        <name val="Aptos Narrow"/>
        <family val="2"/>
        <scheme val="minor"/>
      </font>
      <fill>
        <patternFill patternType="none">
          <fgColor indexed="64"/>
          <bgColor indexed="65"/>
        </patternFill>
      </fill>
    </dxf>
    <dxf>
      <numFmt numFmtId="0" formatCode="General"/>
      <alignment horizontal="center" vertical="bottom" textRotation="0" wrapText="0" indent="0" justifyLastLine="0" shrinkToFit="0" readingOrder="0"/>
    </dxf>
    <dxf>
      <font>
        <strike val="0"/>
        <outline val="0"/>
        <shadow val="0"/>
        <u val="none"/>
        <vertAlign val="baseline"/>
        <sz val="11"/>
        <color auto="1"/>
        <name val="Aptos Narrow"/>
        <family val="2"/>
        <scheme val="minor"/>
      </font>
      <fill>
        <patternFill patternType="none">
          <fgColor indexed="64"/>
          <bgColor indexed="65"/>
        </patternFill>
      </fill>
      <alignment horizontal="center" vertical="bottom" textRotation="0" wrapText="0" indent="0" justifyLastLine="0" shrinkToFit="0" readingOrder="0"/>
    </dxf>
    <dxf>
      <fill>
        <patternFill patternType="none">
          <bgColor auto="1"/>
        </patternFill>
      </fill>
    </dxf>
    <dxf>
      <alignment horizontal="left"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numFmt numFmtId="0" formatCode="General"/>
      <alignment horizontal="center" vertical="center"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numFmt numFmtId="0" formatCode="General"/>
      <alignment horizontal="center" vertical="center"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alignment horizontal="center" vertical="center"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9"/>
          <bgColor theme="2" tint="-0.249977111117893"/>
        </patternFill>
      </fill>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font>
        <b val="0"/>
        <strike val="0"/>
        <outline val="0"/>
        <shadow val="0"/>
        <u val="none"/>
        <vertAlign val="baseline"/>
        <sz val="9"/>
        <color theme="10"/>
        <name val="Aptos Narrow"/>
        <scheme val="minor"/>
      </font>
      <fill>
        <patternFill patternType="none">
          <fgColor indexed="64"/>
          <bgColor indexed="65"/>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strike val="0"/>
        <outline val="0"/>
        <shadow val="0"/>
        <u val="none"/>
        <vertAlign val="baseline"/>
        <sz val="9"/>
        <color theme="10"/>
        <name val="Aptos Narrow"/>
        <scheme val="minor"/>
      </font>
      <fill>
        <patternFill patternType="none">
          <fgColor indexed="64"/>
          <bgColor indexed="65"/>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strike val="0"/>
        <outline val="0"/>
        <shadow val="0"/>
        <u/>
        <vertAlign val="baseline"/>
        <sz val="9"/>
        <color theme="10"/>
        <name val="Aptos Narrow"/>
        <scheme val="minor"/>
      </font>
      <fill>
        <patternFill patternType="none">
          <fgColor indexed="64"/>
          <bgColor indexed="65"/>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strike val="0"/>
        <outline val="0"/>
        <shadow val="0"/>
        <u/>
        <vertAlign val="baseline"/>
        <sz val="9"/>
        <color theme="10"/>
        <name val="Aptos Narrow"/>
        <scheme val="minor"/>
      </font>
      <fill>
        <patternFill patternType="none">
          <fgColor indexed="64"/>
          <bgColor indexed="65"/>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bottom style="thin">
          <color rgb="FF000000"/>
        </bottom>
      </border>
    </dxf>
    <dxf>
      <border outline="0">
        <bottom style="thin">
          <color theme="9" tint="0.39997558519241921"/>
        </bottom>
      </border>
    </dxf>
    <dxf>
      <font>
        <strike val="0"/>
        <outline val="0"/>
        <shadow val="0"/>
        <vertAlign val="baseline"/>
        <sz val="9"/>
        <name val="Aptos Narrow"/>
        <family val="2"/>
        <scheme val="minor"/>
      </font>
      <fill>
        <patternFill patternType="none"/>
      </fill>
      <alignment horizontal="center" vertical="center" textRotation="0" wrapText="1" indent="0" justifyLastLine="0" shrinkToFit="0" readingOrder="0"/>
    </dxf>
  </dxfs>
  <tableStyles count="0" defaultTableStyle="TableStyleMedium2" defaultPivotStyle="PivotStyleLight16"/>
  <colors>
    <mruColors>
      <color rgb="FFF5F8C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eetMetadata" Target="metadata.xml"/><Relationship Id="rId47"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Open - All</a:t>
            </a:r>
            <a:r>
              <a:rPr lang="en-US" baseline="0"/>
              <a:t> ARE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Snapshot_Overall!$K$2</c:f>
              <c:strCache>
                <c:ptCount val="1"/>
                <c:pt idx="0">
                  <c:v>Open</c:v>
                </c:pt>
              </c:strCache>
            </c:strRef>
          </c:tx>
          <c:spPr>
            <a:ln w="28575" cap="rnd">
              <a:solidFill>
                <a:srgbClr val="002060"/>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Snapshot_Overall!$B$7:$B$31</c:f>
              <c:strCache>
                <c:ptCount val="12"/>
                <c:pt idx="0">
                  <c:v>CW40</c:v>
                </c:pt>
                <c:pt idx="1">
                  <c:v>CW41</c:v>
                </c:pt>
                <c:pt idx="2">
                  <c:v>CW42</c:v>
                </c:pt>
                <c:pt idx="3">
                  <c:v>CW43</c:v>
                </c:pt>
                <c:pt idx="4">
                  <c:v>CW44</c:v>
                </c:pt>
                <c:pt idx="5">
                  <c:v>CW45</c:v>
                </c:pt>
                <c:pt idx="6">
                  <c:v>CW46</c:v>
                </c:pt>
                <c:pt idx="7">
                  <c:v>CW47</c:v>
                </c:pt>
                <c:pt idx="8">
                  <c:v>CW48</c:v>
                </c:pt>
                <c:pt idx="9">
                  <c:v>CW49</c:v>
                </c:pt>
                <c:pt idx="10">
                  <c:v>CW50</c:v>
                </c:pt>
                <c:pt idx="11">
                  <c:v>CW51</c:v>
                </c:pt>
              </c:strCache>
            </c:strRef>
          </c:cat>
          <c:val>
            <c:numRef>
              <c:f>Snapshot_Overall!$K$7:$K$31</c:f>
              <c:numCache>
                <c:formatCode>General</c:formatCode>
                <c:ptCount val="12"/>
                <c:pt idx="0">
                  <c:v>39</c:v>
                </c:pt>
                <c:pt idx="1">
                  <c:v>31</c:v>
                </c:pt>
                <c:pt idx="2">
                  <c:v>28</c:v>
                </c:pt>
                <c:pt idx="3">
                  <c:v>39</c:v>
                </c:pt>
                <c:pt idx="4">
                  <c:v>47</c:v>
                </c:pt>
                <c:pt idx="5">
                  <c:v>41</c:v>
                </c:pt>
                <c:pt idx="6">
                  <c:v>52</c:v>
                </c:pt>
                <c:pt idx="7">
                  <c:v>46</c:v>
                </c:pt>
                <c:pt idx="8">
                  <c:v>57</c:v>
                </c:pt>
                <c:pt idx="9">
                  <c:v>46</c:v>
                </c:pt>
                <c:pt idx="10">
                  <c:v>49</c:v>
                </c:pt>
                <c:pt idx="11">
                  <c:v>45</c:v>
                </c:pt>
              </c:numCache>
            </c:numRef>
          </c:val>
          <c:smooth val="0"/>
          <c:extLst>
            <c:ext xmlns:c16="http://schemas.microsoft.com/office/drawing/2014/chart" uri="{C3380CC4-5D6E-409C-BE32-E72D297353CC}">
              <c16:uniqueId val="{00000015-BDAE-44A9-B02C-01B85D069942}"/>
            </c:ext>
          </c:extLst>
        </c:ser>
        <c:dLbls>
          <c:dLblPos val="t"/>
          <c:showLegendKey val="0"/>
          <c:showVal val="1"/>
          <c:showCatName val="0"/>
          <c:showSerName val="0"/>
          <c:showPercent val="0"/>
          <c:showBubbleSize val="0"/>
        </c:dLbls>
        <c:marker val="1"/>
        <c:smooth val="0"/>
        <c:axId val="1644562976"/>
        <c:axId val="1644573536"/>
      </c:lineChart>
      <c:catAx>
        <c:axId val="164456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573536"/>
        <c:crosses val="autoZero"/>
        <c:auto val="1"/>
        <c:lblAlgn val="ctr"/>
        <c:lblOffset val="100"/>
        <c:noMultiLvlLbl val="0"/>
      </c:catAx>
      <c:valAx>
        <c:axId val="1644573536"/>
        <c:scaling>
          <c:orientation val="minMax"/>
          <c:max val="60"/>
          <c:min val="2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562976"/>
        <c:crosses val="autoZero"/>
        <c:crossBetween val="between"/>
        <c:majorUnit val="5"/>
        <c:min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Open</a:t>
            </a:r>
            <a:r>
              <a:rPr lang="en-US" baseline="0"/>
              <a:t> Bugs - All ARE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Snapshot_Overall!$J$21:$J$31</c:f>
              <c:strCache>
                <c:ptCount val="11"/>
                <c:pt idx="0">
                  <c:v>316 (26)</c:v>
                </c:pt>
                <c:pt idx="1">
                  <c:v>326 (10)</c:v>
                </c:pt>
                <c:pt idx="2">
                  <c:v>338 (12)</c:v>
                </c:pt>
                <c:pt idx="3">
                  <c:v>351 (13)</c:v>
                </c:pt>
                <c:pt idx="4">
                  <c:v>389 (38)</c:v>
                </c:pt>
                <c:pt idx="5">
                  <c:v>403 (14)</c:v>
                </c:pt>
                <c:pt idx="6">
                  <c:v>435 (32)</c:v>
                </c:pt>
                <c:pt idx="7">
                  <c:v>452 (17)</c:v>
                </c:pt>
                <c:pt idx="8">
                  <c:v>484 (32)</c:v>
                </c:pt>
                <c:pt idx="9">
                  <c:v>512 (28)</c:v>
                </c:pt>
                <c:pt idx="10">
                  <c:v>521 (9)</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Snapshot_Overall!$B$21:$B$30</c:f>
              <c:strCache>
                <c:ptCount val="10"/>
                <c:pt idx="0">
                  <c:v>CW41</c:v>
                </c:pt>
                <c:pt idx="1">
                  <c:v>CW42</c:v>
                </c:pt>
                <c:pt idx="2">
                  <c:v>CW43</c:v>
                </c:pt>
                <c:pt idx="3">
                  <c:v>CW44</c:v>
                </c:pt>
                <c:pt idx="4">
                  <c:v>CW45</c:v>
                </c:pt>
                <c:pt idx="5">
                  <c:v>CW46</c:v>
                </c:pt>
                <c:pt idx="6">
                  <c:v>CW47</c:v>
                </c:pt>
                <c:pt idx="7">
                  <c:v>CW48</c:v>
                </c:pt>
                <c:pt idx="8">
                  <c:v>CW49</c:v>
                </c:pt>
                <c:pt idx="9">
                  <c:v>CW50</c:v>
                </c:pt>
              </c:strCache>
            </c:strRef>
          </c:cat>
          <c:val>
            <c:numRef>
              <c:f>Snapshot_Overall!$K$21:$K$31</c:f>
              <c:numCache>
                <c:formatCode>General</c:formatCode>
                <c:ptCount val="11"/>
                <c:pt idx="0">
                  <c:v>31</c:v>
                </c:pt>
                <c:pt idx="1">
                  <c:v>28</c:v>
                </c:pt>
                <c:pt idx="2">
                  <c:v>39</c:v>
                </c:pt>
                <c:pt idx="3">
                  <c:v>47</c:v>
                </c:pt>
                <c:pt idx="4">
                  <c:v>41</c:v>
                </c:pt>
                <c:pt idx="5">
                  <c:v>52</c:v>
                </c:pt>
                <c:pt idx="6">
                  <c:v>46</c:v>
                </c:pt>
                <c:pt idx="7">
                  <c:v>57</c:v>
                </c:pt>
                <c:pt idx="8">
                  <c:v>46</c:v>
                </c:pt>
                <c:pt idx="9">
                  <c:v>49</c:v>
                </c:pt>
                <c:pt idx="10">
                  <c:v>45</c:v>
                </c:pt>
              </c:numCache>
            </c:numRef>
          </c:val>
          <c:extLst>
            <c:ext xmlns:c16="http://schemas.microsoft.com/office/drawing/2014/chart" uri="{C3380CC4-5D6E-409C-BE32-E72D297353CC}">
              <c16:uniqueId val="{00000005-F0D5-42BE-9B55-2FB744CFEB48}"/>
            </c:ext>
          </c:extLst>
        </c:ser>
        <c:dLbls>
          <c:showLegendKey val="0"/>
          <c:showVal val="0"/>
          <c:showCatName val="0"/>
          <c:showSerName val="0"/>
          <c:showPercent val="0"/>
          <c:showBubbleSize val="0"/>
        </c:dLbls>
        <c:gapWidth val="219"/>
        <c:axId val="1323481583"/>
        <c:axId val="1323482063"/>
      </c:barChart>
      <c:lineChart>
        <c:grouping val="standard"/>
        <c:varyColors val="0"/>
        <c:ser>
          <c:idx val="1"/>
          <c:order val="1"/>
          <c:tx>
            <c:strRef>
              <c:f>Snapshot_Overall!$L$21:$L$31</c:f>
              <c:strCache>
                <c:ptCount val="11"/>
                <c:pt idx="0">
                  <c:v>23</c:v>
                </c:pt>
                <c:pt idx="1">
                  <c:v>22</c:v>
                </c:pt>
                <c:pt idx="2">
                  <c:v>31</c:v>
                </c:pt>
                <c:pt idx="3">
                  <c:v>37</c:v>
                </c:pt>
                <c:pt idx="4">
                  <c:v>34</c:v>
                </c:pt>
                <c:pt idx="5">
                  <c:v>38</c:v>
                </c:pt>
                <c:pt idx="6">
                  <c:v>34</c:v>
                </c:pt>
                <c:pt idx="7">
                  <c:v>32</c:v>
                </c:pt>
                <c:pt idx="8">
                  <c:v>24</c:v>
                </c:pt>
                <c:pt idx="9">
                  <c:v>27</c:v>
                </c:pt>
                <c:pt idx="10">
                  <c:v>24</c:v>
                </c:pt>
              </c:strCache>
            </c:strRef>
          </c:tx>
          <c:spPr>
            <a:ln w="28575" cap="rnd">
              <a:solidFill>
                <a:schemeClr val="accent2"/>
              </a:solidFill>
              <a:round/>
            </a:ln>
            <a:effectLst/>
          </c:spPr>
          <c:marker>
            <c:symbol val="none"/>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Snapshot_Overall!$B$21:$B$31</c:f>
              <c:strCache>
                <c:ptCount val="11"/>
                <c:pt idx="0">
                  <c:v>CW41</c:v>
                </c:pt>
                <c:pt idx="1">
                  <c:v>CW42</c:v>
                </c:pt>
                <c:pt idx="2">
                  <c:v>CW43</c:v>
                </c:pt>
                <c:pt idx="3">
                  <c:v>CW44</c:v>
                </c:pt>
                <c:pt idx="4">
                  <c:v>CW45</c:v>
                </c:pt>
                <c:pt idx="5">
                  <c:v>CW46</c:v>
                </c:pt>
                <c:pt idx="6">
                  <c:v>CW47</c:v>
                </c:pt>
                <c:pt idx="7">
                  <c:v>CW48</c:v>
                </c:pt>
                <c:pt idx="8">
                  <c:v>CW49</c:v>
                </c:pt>
                <c:pt idx="9">
                  <c:v>CW50</c:v>
                </c:pt>
                <c:pt idx="10">
                  <c:v>CW51</c:v>
                </c:pt>
              </c:strCache>
            </c:strRef>
          </c:cat>
          <c:val>
            <c:numRef>
              <c:f>Snapshot_Overall!$L$21:$L$31</c:f>
              <c:numCache>
                <c:formatCode>General</c:formatCode>
                <c:ptCount val="11"/>
                <c:pt idx="0">
                  <c:v>23</c:v>
                </c:pt>
                <c:pt idx="1">
                  <c:v>22</c:v>
                </c:pt>
                <c:pt idx="2">
                  <c:v>31</c:v>
                </c:pt>
                <c:pt idx="3">
                  <c:v>37</c:v>
                </c:pt>
                <c:pt idx="4">
                  <c:v>34</c:v>
                </c:pt>
                <c:pt idx="5">
                  <c:v>38</c:v>
                </c:pt>
                <c:pt idx="6">
                  <c:v>34</c:v>
                </c:pt>
                <c:pt idx="7">
                  <c:v>32</c:v>
                </c:pt>
                <c:pt idx="8">
                  <c:v>24</c:v>
                </c:pt>
                <c:pt idx="9">
                  <c:v>27</c:v>
                </c:pt>
                <c:pt idx="10">
                  <c:v>24</c:v>
                </c:pt>
              </c:numCache>
            </c:numRef>
          </c:val>
          <c:smooth val="0"/>
          <c:extLst>
            <c:ext xmlns:c16="http://schemas.microsoft.com/office/drawing/2014/chart" uri="{C3380CC4-5D6E-409C-BE32-E72D297353CC}">
              <c16:uniqueId val="{00000006-F0D5-42BE-9B55-2FB744CFEB48}"/>
            </c:ext>
          </c:extLst>
        </c:ser>
        <c:dLbls>
          <c:showLegendKey val="0"/>
          <c:showVal val="0"/>
          <c:showCatName val="0"/>
          <c:showSerName val="0"/>
          <c:showPercent val="0"/>
          <c:showBubbleSize val="0"/>
        </c:dLbls>
        <c:marker val="1"/>
        <c:smooth val="0"/>
        <c:axId val="1323481583"/>
        <c:axId val="1323482063"/>
      </c:lineChart>
      <c:catAx>
        <c:axId val="132348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482063"/>
        <c:crosses val="autoZero"/>
        <c:auto val="1"/>
        <c:lblAlgn val="ctr"/>
        <c:lblOffset val="100"/>
        <c:noMultiLvlLbl val="0"/>
      </c:catAx>
      <c:valAx>
        <c:axId val="1323482063"/>
        <c:scaling>
          <c:orientation val="minMax"/>
          <c:max val="57"/>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481583"/>
        <c:crosses val="autoZero"/>
        <c:crossBetween val="between"/>
        <c:majorUnit val="5"/>
        <c:minorUnit val="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Open (Bugs) - All</a:t>
            </a:r>
            <a:r>
              <a:rPr lang="en-US" baseline="0"/>
              <a:t> ARE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Snapshot_Overall_Bugs!$K$2</c:f>
              <c:strCache>
                <c:ptCount val="1"/>
                <c:pt idx="0">
                  <c:v>Open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Snapshot_Overall_Bugs!$B$8:$B$18</c:f>
              <c:strCache>
                <c:ptCount val="11"/>
                <c:pt idx="0">
                  <c:v>CW41</c:v>
                </c:pt>
                <c:pt idx="1">
                  <c:v>CW42</c:v>
                </c:pt>
                <c:pt idx="2">
                  <c:v>CW43</c:v>
                </c:pt>
                <c:pt idx="3">
                  <c:v>CW44</c:v>
                </c:pt>
                <c:pt idx="4">
                  <c:v>CW45</c:v>
                </c:pt>
                <c:pt idx="5">
                  <c:v>CW46</c:v>
                </c:pt>
                <c:pt idx="6">
                  <c:v>CW47</c:v>
                </c:pt>
                <c:pt idx="7">
                  <c:v>CW48</c:v>
                </c:pt>
                <c:pt idx="8">
                  <c:v>CW49</c:v>
                </c:pt>
                <c:pt idx="9">
                  <c:v>CW50</c:v>
                </c:pt>
                <c:pt idx="10">
                  <c:v>CW51</c:v>
                </c:pt>
              </c:strCache>
            </c:strRef>
          </c:cat>
          <c:val>
            <c:numRef>
              <c:f>Snapshot_Overall_Bugs!$K$8:$K$18</c:f>
              <c:numCache>
                <c:formatCode>General</c:formatCode>
                <c:ptCount val="11"/>
                <c:pt idx="0">
                  <c:v>23</c:v>
                </c:pt>
                <c:pt idx="1">
                  <c:v>22</c:v>
                </c:pt>
                <c:pt idx="2">
                  <c:v>31</c:v>
                </c:pt>
                <c:pt idx="3">
                  <c:v>37</c:v>
                </c:pt>
                <c:pt idx="4">
                  <c:v>34</c:v>
                </c:pt>
                <c:pt idx="5">
                  <c:v>38</c:v>
                </c:pt>
                <c:pt idx="6">
                  <c:v>34</c:v>
                </c:pt>
                <c:pt idx="7">
                  <c:v>32</c:v>
                </c:pt>
                <c:pt idx="8">
                  <c:v>24</c:v>
                </c:pt>
                <c:pt idx="9">
                  <c:v>27</c:v>
                </c:pt>
                <c:pt idx="10">
                  <c:v>24</c:v>
                </c:pt>
              </c:numCache>
            </c:numRef>
          </c:val>
          <c:smooth val="0"/>
          <c:extLst>
            <c:ext xmlns:c16="http://schemas.microsoft.com/office/drawing/2014/chart" uri="{C3380CC4-5D6E-409C-BE32-E72D297353CC}">
              <c16:uniqueId val="{00000000-E639-40D6-B69B-68018BE1F54F}"/>
            </c:ext>
          </c:extLst>
        </c:ser>
        <c:dLbls>
          <c:dLblPos val="t"/>
          <c:showLegendKey val="0"/>
          <c:showVal val="1"/>
          <c:showCatName val="0"/>
          <c:showSerName val="0"/>
          <c:showPercent val="0"/>
          <c:showBubbleSize val="0"/>
        </c:dLbls>
        <c:marker val="1"/>
        <c:smooth val="0"/>
        <c:axId val="1644562976"/>
        <c:axId val="1644573536"/>
      </c:lineChart>
      <c:catAx>
        <c:axId val="164456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573536"/>
        <c:crosses val="autoZero"/>
        <c:auto val="1"/>
        <c:lblAlgn val="ctr"/>
        <c:lblOffset val="100"/>
        <c:noMultiLvlLbl val="0"/>
      </c:catAx>
      <c:valAx>
        <c:axId val="1644573536"/>
        <c:scaling>
          <c:orientation val="minMax"/>
          <c:max val="40"/>
          <c:min val="15"/>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562976"/>
        <c:crosses val="autoZero"/>
        <c:crossBetween val="between"/>
        <c:majorUnit val="2"/>
        <c:min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Open 3003/7998 SRE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Snapshot_SRE!$K$2</c:f>
              <c:strCache>
                <c:ptCount val="1"/>
                <c:pt idx="0">
                  <c:v>Open</c:v>
                </c:pt>
              </c:strCache>
            </c:strRef>
          </c:tx>
          <c:spPr>
            <a:ln w="28575" cap="rnd">
              <a:solidFill>
                <a:srgbClr val="002060"/>
              </a:solidFill>
              <a:round/>
            </a:ln>
            <a:effectLst/>
          </c:spPr>
          <c:marker>
            <c:symbol val="circle"/>
            <c:size val="5"/>
            <c:spPr>
              <a:solidFill>
                <a:srgbClr val="002060"/>
              </a:solidFill>
              <a:ln w="9525">
                <a:solidFill>
                  <a:srgbClr val="00206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Snapshot_SRE!$B$7:$B$31</c:f>
              <c:strCache>
                <c:ptCount val="12"/>
                <c:pt idx="0">
                  <c:v>CW40</c:v>
                </c:pt>
                <c:pt idx="1">
                  <c:v>CW41</c:v>
                </c:pt>
                <c:pt idx="2">
                  <c:v>CW42</c:v>
                </c:pt>
                <c:pt idx="3">
                  <c:v>CW43</c:v>
                </c:pt>
                <c:pt idx="4">
                  <c:v>CW44</c:v>
                </c:pt>
                <c:pt idx="5">
                  <c:v>CW45</c:v>
                </c:pt>
                <c:pt idx="6">
                  <c:v>CW46</c:v>
                </c:pt>
                <c:pt idx="7">
                  <c:v>CW47</c:v>
                </c:pt>
                <c:pt idx="8">
                  <c:v>CW48</c:v>
                </c:pt>
                <c:pt idx="9">
                  <c:v>CW49</c:v>
                </c:pt>
                <c:pt idx="10">
                  <c:v>CW50</c:v>
                </c:pt>
                <c:pt idx="11">
                  <c:v>CW51</c:v>
                </c:pt>
              </c:strCache>
            </c:strRef>
          </c:cat>
          <c:val>
            <c:numRef>
              <c:f>Snapshot_SRE!$K$7:$K$31</c:f>
              <c:numCache>
                <c:formatCode>General</c:formatCode>
                <c:ptCount val="12"/>
                <c:pt idx="0">
                  <c:v>6</c:v>
                </c:pt>
                <c:pt idx="1">
                  <c:v>5</c:v>
                </c:pt>
                <c:pt idx="2">
                  <c:v>4</c:v>
                </c:pt>
                <c:pt idx="3">
                  <c:v>5</c:v>
                </c:pt>
                <c:pt idx="4">
                  <c:v>8</c:v>
                </c:pt>
                <c:pt idx="5">
                  <c:v>6</c:v>
                </c:pt>
                <c:pt idx="6">
                  <c:v>5</c:v>
                </c:pt>
                <c:pt idx="7">
                  <c:v>6</c:v>
                </c:pt>
                <c:pt idx="8">
                  <c:v>5</c:v>
                </c:pt>
                <c:pt idx="9">
                  <c:v>4</c:v>
                </c:pt>
                <c:pt idx="10">
                  <c:v>4</c:v>
                </c:pt>
                <c:pt idx="11">
                  <c:v>4</c:v>
                </c:pt>
              </c:numCache>
            </c:numRef>
          </c:val>
          <c:smooth val="0"/>
          <c:extLst>
            <c:ext xmlns:c16="http://schemas.microsoft.com/office/drawing/2014/chart" uri="{C3380CC4-5D6E-409C-BE32-E72D297353CC}">
              <c16:uniqueId val="{00000008-DAF2-47CB-A1A7-CB143AB5AB11}"/>
            </c:ext>
          </c:extLst>
        </c:ser>
        <c:dLbls>
          <c:showLegendKey val="0"/>
          <c:showVal val="0"/>
          <c:showCatName val="0"/>
          <c:showSerName val="0"/>
          <c:showPercent val="0"/>
          <c:showBubbleSize val="0"/>
        </c:dLbls>
        <c:marker val="1"/>
        <c:smooth val="0"/>
        <c:axId val="957332496"/>
        <c:axId val="957332976"/>
      </c:lineChart>
      <c:catAx>
        <c:axId val="95733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332976"/>
        <c:crosses val="autoZero"/>
        <c:auto val="1"/>
        <c:lblAlgn val="ctr"/>
        <c:lblOffset val="100"/>
        <c:noMultiLvlLbl val="0"/>
      </c:catAx>
      <c:valAx>
        <c:axId val="957332976"/>
        <c:scaling>
          <c:orientation val="minMax"/>
          <c:max val="10"/>
          <c:min val="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332496"/>
        <c:crosses val="autoZero"/>
        <c:crossBetween val="between"/>
        <c:majorUnit val="2"/>
        <c:min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Open Buzias/Oradea/Sibiu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8"/>
          <c:order val="0"/>
          <c:tx>
            <c:strRef>
              <c:f>Snapshot_Buzias!$K$2:$K$3</c:f>
              <c:strCache>
                <c:ptCount val="2"/>
                <c:pt idx="0">
                  <c:v>Open</c:v>
                </c:pt>
              </c:strCache>
            </c:strRef>
          </c:tx>
          <c:spPr>
            <a:ln w="28575" cap="rnd">
              <a:solidFill>
                <a:srgbClr val="002060"/>
              </a:solidFill>
              <a:round/>
            </a:ln>
            <a:effectLst/>
          </c:spPr>
          <c:marker>
            <c:symbol val="circle"/>
            <c:size val="5"/>
            <c:spPr>
              <a:solidFill>
                <a:srgbClr val="002060"/>
              </a:solidFill>
              <a:ln w="9525">
                <a:solidFill>
                  <a:srgbClr val="00206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Snapshot_Buzias!$B$4:$B$31</c:f>
              <c:strCache>
                <c:ptCount val="12"/>
                <c:pt idx="0">
                  <c:v>CW40</c:v>
                </c:pt>
                <c:pt idx="1">
                  <c:v>CW41</c:v>
                </c:pt>
                <c:pt idx="2">
                  <c:v>CW42</c:v>
                </c:pt>
                <c:pt idx="3">
                  <c:v>CW43</c:v>
                </c:pt>
                <c:pt idx="4">
                  <c:v>CW44</c:v>
                </c:pt>
                <c:pt idx="5">
                  <c:v>CW45</c:v>
                </c:pt>
                <c:pt idx="6">
                  <c:v>CW46</c:v>
                </c:pt>
                <c:pt idx="7">
                  <c:v>CW47</c:v>
                </c:pt>
                <c:pt idx="8">
                  <c:v>CW48</c:v>
                </c:pt>
                <c:pt idx="9">
                  <c:v>CW49</c:v>
                </c:pt>
                <c:pt idx="10">
                  <c:v>CW50</c:v>
                </c:pt>
                <c:pt idx="11">
                  <c:v>CW51</c:v>
                </c:pt>
              </c:strCache>
            </c:strRef>
          </c:cat>
          <c:val>
            <c:numRef>
              <c:f>Snapshot_Buzias!$K$4:$K$31</c:f>
              <c:numCache>
                <c:formatCode>General</c:formatCode>
                <c:ptCount val="12"/>
                <c:pt idx="0">
                  <c:v>17</c:v>
                </c:pt>
                <c:pt idx="1">
                  <c:v>13</c:v>
                </c:pt>
                <c:pt idx="2">
                  <c:v>12</c:v>
                </c:pt>
                <c:pt idx="3">
                  <c:v>20</c:v>
                </c:pt>
                <c:pt idx="4">
                  <c:v>24</c:v>
                </c:pt>
                <c:pt idx="5">
                  <c:v>22</c:v>
                </c:pt>
                <c:pt idx="6">
                  <c:v>30</c:v>
                </c:pt>
                <c:pt idx="7">
                  <c:v>20</c:v>
                </c:pt>
                <c:pt idx="8">
                  <c:v>22</c:v>
                </c:pt>
                <c:pt idx="9">
                  <c:v>15</c:v>
                </c:pt>
                <c:pt idx="10">
                  <c:v>17</c:v>
                </c:pt>
                <c:pt idx="11">
                  <c:v>15</c:v>
                </c:pt>
              </c:numCache>
            </c:numRef>
          </c:val>
          <c:smooth val="0"/>
          <c:extLst>
            <c:ext xmlns:c16="http://schemas.microsoft.com/office/drawing/2014/chart" uri="{C3380CC4-5D6E-409C-BE32-E72D297353CC}">
              <c16:uniqueId val="{00000007-8CB0-46E0-ADE4-75AC862F0DD1}"/>
            </c:ext>
          </c:extLst>
        </c:ser>
        <c:dLbls>
          <c:showLegendKey val="0"/>
          <c:showVal val="0"/>
          <c:showCatName val="0"/>
          <c:showSerName val="0"/>
          <c:showPercent val="0"/>
          <c:showBubbleSize val="0"/>
        </c:dLbls>
        <c:marker val="1"/>
        <c:smooth val="0"/>
        <c:axId val="957332496"/>
        <c:axId val="957332976"/>
      </c:lineChart>
      <c:catAx>
        <c:axId val="95733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332976"/>
        <c:crosses val="autoZero"/>
        <c:auto val="1"/>
        <c:lblAlgn val="ctr"/>
        <c:lblOffset val="100"/>
        <c:noMultiLvlLbl val="0"/>
      </c:catAx>
      <c:valAx>
        <c:axId val="957332976"/>
        <c:scaling>
          <c:orientation val="minMax"/>
          <c:max val="32"/>
          <c:min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332496"/>
        <c:crosses val="autoZero"/>
        <c:crossBetween val="between"/>
        <c:majorUnit val="3"/>
        <c:minorUnit val="3"/>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0</xdr:colOff>
      <xdr:row>32</xdr:row>
      <xdr:rowOff>31749</xdr:rowOff>
    </xdr:from>
    <xdr:to>
      <xdr:col>9</xdr:col>
      <xdr:colOff>0</xdr:colOff>
      <xdr:row>45</xdr:row>
      <xdr:rowOff>11111</xdr:rowOff>
    </xdr:to>
    <xdr:graphicFrame macro="">
      <xdr:nvGraphicFramePr>
        <xdr:cNvPr id="4" name="Chart 3">
          <a:extLst>
            <a:ext uri="{FF2B5EF4-FFF2-40B4-BE49-F238E27FC236}">
              <a16:creationId xmlns:a16="http://schemas.microsoft.com/office/drawing/2014/main" id="{7BF16087-47AE-D867-CC6B-8A1F73294A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9525</xdr:colOff>
      <xdr:row>32</xdr:row>
      <xdr:rowOff>14286</xdr:rowOff>
    </xdr:from>
    <xdr:to>
      <xdr:col>18</xdr:col>
      <xdr:colOff>1704975</xdr:colOff>
      <xdr:row>44</xdr:row>
      <xdr:rowOff>171450</xdr:rowOff>
    </xdr:to>
    <xdr:graphicFrame macro="">
      <xdr:nvGraphicFramePr>
        <xdr:cNvPr id="8" name="Chart 7">
          <a:extLst>
            <a:ext uri="{FF2B5EF4-FFF2-40B4-BE49-F238E27FC236}">
              <a16:creationId xmlns:a16="http://schemas.microsoft.com/office/drawing/2014/main" id="{EB2FBB2F-D705-0C21-C8E8-52D23A06E126}"/>
            </a:ext>
            <a:ext uri="{147F2762-F138-4A5C-976F-8EAC2B608ADB}">
              <a16:predDERef xmlns:a16="http://schemas.microsoft.com/office/drawing/2014/main" pred="{7BF16087-47AE-D867-CC6B-8A1F73294A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561973</xdr:colOff>
      <xdr:row>48</xdr:row>
      <xdr:rowOff>15876</xdr:rowOff>
    </xdr:from>
    <xdr:to>
      <xdr:col>20</xdr:col>
      <xdr:colOff>95249</xdr:colOff>
      <xdr:row>52</xdr:row>
      <xdr:rowOff>98714</xdr:rowOff>
    </xdr:to>
    <xdr:sp macro="" textlink="">
      <xdr:nvSpPr>
        <xdr:cNvPr id="2" name="TextBox 1">
          <a:extLst>
            <a:ext uri="{FF2B5EF4-FFF2-40B4-BE49-F238E27FC236}">
              <a16:creationId xmlns:a16="http://schemas.microsoft.com/office/drawing/2014/main" id="{03B251B4-1A2A-12E8-2F11-71769BB873D4}"/>
            </a:ext>
          </a:extLst>
        </xdr:cNvPr>
        <xdr:cNvSpPr txBox="1"/>
      </xdr:nvSpPr>
      <xdr:spPr>
        <a:xfrm>
          <a:off x="11515723" y="6426201"/>
          <a:ext cx="1428751" cy="8448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t>- </a:t>
          </a:r>
          <a:r>
            <a:rPr lang="en-US" sz="1050">
              <a:solidFill>
                <a:sysClr val="windowText" lastClr="000000"/>
              </a:solidFill>
            </a:rPr>
            <a:t>19</a:t>
          </a:r>
          <a:r>
            <a:rPr lang="en-US" sz="1050" baseline="0">
              <a:solidFill>
                <a:sysClr val="windowText" lastClr="000000"/>
              </a:solidFill>
            </a:rPr>
            <a:t> </a:t>
          </a:r>
          <a:r>
            <a:rPr lang="en-US" sz="1050"/>
            <a:t>out</a:t>
          </a:r>
          <a:r>
            <a:rPr lang="en-US" sz="1050" baseline="0"/>
            <a:t> of 29 Incidents are Recurrent Bugs</a:t>
          </a:r>
          <a:endParaRPr lang="en-US" sz="1050"/>
        </a:p>
        <a:p>
          <a:r>
            <a:rPr lang="en-US" sz="1050"/>
            <a:t>- There are 2 Incidents still to</a:t>
          </a:r>
          <a:r>
            <a:rPr lang="en-US" sz="1050" baseline="0"/>
            <a:t> be categorized </a:t>
          </a:r>
          <a:endParaRPr lang="en-US" sz="1050"/>
        </a:p>
      </xdr:txBody>
    </xdr:sp>
    <xdr:clientData/>
  </xdr:twoCellAnchor>
  <xdr:twoCellAnchor>
    <xdr:from>
      <xdr:col>11</xdr:col>
      <xdr:colOff>276226</xdr:colOff>
      <xdr:row>43</xdr:row>
      <xdr:rowOff>76200</xdr:rowOff>
    </xdr:from>
    <xdr:to>
      <xdr:col>12</xdr:col>
      <xdr:colOff>228600</xdr:colOff>
      <xdr:row>47</xdr:row>
      <xdr:rowOff>104775</xdr:rowOff>
    </xdr:to>
    <xdr:grpSp>
      <xdr:nvGrpSpPr>
        <xdr:cNvPr id="12" name="Group 11">
          <a:extLst>
            <a:ext uri="{FF2B5EF4-FFF2-40B4-BE49-F238E27FC236}">
              <a16:creationId xmlns:a16="http://schemas.microsoft.com/office/drawing/2014/main" id="{DA595311-9DE7-AA5C-25F0-9534DBA97AB0}"/>
            </a:ext>
          </a:extLst>
        </xdr:cNvPr>
        <xdr:cNvGrpSpPr/>
      </xdr:nvGrpSpPr>
      <xdr:grpSpPr>
        <a:xfrm>
          <a:off x="7496176" y="5308600"/>
          <a:ext cx="561974" cy="771525"/>
          <a:chOff x="7229476" y="5524500"/>
          <a:chExt cx="533399" cy="800100"/>
        </a:xfrm>
      </xdr:grpSpPr>
      <xdr:sp macro="" textlink="">
        <xdr:nvSpPr>
          <xdr:cNvPr id="3" name="TextBox 2">
            <a:extLst>
              <a:ext uri="{FF2B5EF4-FFF2-40B4-BE49-F238E27FC236}">
                <a16:creationId xmlns:a16="http://schemas.microsoft.com/office/drawing/2014/main" id="{11E5A261-7C26-4A97-A7CF-CBA4FF5B23BA}"/>
              </a:ext>
            </a:extLst>
          </xdr:cNvPr>
          <xdr:cNvSpPr txBox="1"/>
        </xdr:nvSpPr>
        <xdr:spPr>
          <a:xfrm>
            <a:off x="7229476" y="5934074"/>
            <a:ext cx="533399" cy="3905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CW42</a:t>
            </a:r>
          </a:p>
          <a:p>
            <a:r>
              <a:rPr lang="en-US" sz="900"/>
              <a:t>R1420</a:t>
            </a:r>
          </a:p>
        </xdr:txBody>
      </xdr:sp>
      <xdr:cxnSp macro="">
        <xdr:nvCxnSpPr>
          <xdr:cNvPr id="7" name="Connector: Elbow 6">
            <a:extLst>
              <a:ext uri="{FF2B5EF4-FFF2-40B4-BE49-F238E27FC236}">
                <a16:creationId xmlns:a16="http://schemas.microsoft.com/office/drawing/2014/main" id="{C253CB61-C8CD-4A1A-9EA4-A6B0CDB90B94}"/>
              </a:ext>
            </a:extLst>
          </xdr:cNvPr>
          <xdr:cNvCxnSpPr>
            <a:stCxn id="3" idx="0"/>
            <a:endCxn id="14" idx="2"/>
          </xdr:cNvCxnSpPr>
        </xdr:nvCxnSpPr>
        <xdr:spPr>
          <a:xfrm rot="16200000" flipV="1">
            <a:off x="7405689" y="5843586"/>
            <a:ext cx="180974" cy="1"/>
          </a:xfrm>
          <a:prstGeom prst="bentConnector3">
            <a:avLst>
              <a:gd name="adj1" fmla="val 50000"/>
            </a:avLst>
          </a:prstGeom>
          <a:ln w="19050"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sp macro="" textlink="">
        <xdr:nvSpPr>
          <xdr:cNvPr id="14" name="Rectangle 13">
            <a:extLst>
              <a:ext uri="{FF2B5EF4-FFF2-40B4-BE49-F238E27FC236}">
                <a16:creationId xmlns:a16="http://schemas.microsoft.com/office/drawing/2014/main" id="{0664CAF0-2101-61EF-4407-4BBEF5DDFAF7}"/>
              </a:ext>
            </a:extLst>
          </xdr:cNvPr>
          <xdr:cNvSpPr/>
        </xdr:nvSpPr>
        <xdr:spPr>
          <a:xfrm>
            <a:off x="7305675" y="5524500"/>
            <a:ext cx="381000" cy="228600"/>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grpSp>
    <xdr:clientData/>
  </xdr:twoCellAnchor>
  <xdr:twoCellAnchor>
    <xdr:from>
      <xdr:col>14</xdr:col>
      <xdr:colOff>106073</xdr:colOff>
      <xdr:row>43</xdr:row>
      <xdr:rowOff>85725</xdr:rowOff>
    </xdr:from>
    <xdr:to>
      <xdr:col>15</xdr:col>
      <xdr:colOff>122525</xdr:colOff>
      <xdr:row>48</xdr:row>
      <xdr:rowOff>47624</xdr:rowOff>
    </xdr:to>
    <xdr:grpSp>
      <xdr:nvGrpSpPr>
        <xdr:cNvPr id="15" name="Group 14">
          <a:extLst>
            <a:ext uri="{FF2B5EF4-FFF2-40B4-BE49-F238E27FC236}">
              <a16:creationId xmlns:a16="http://schemas.microsoft.com/office/drawing/2014/main" id="{2F3D2CA3-48A3-BA02-69A9-9C5AF1E46EE7}"/>
            </a:ext>
          </a:extLst>
        </xdr:cNvPr>
        <xdr:cNvGrpSpPr/>
      </xdr:nvGrpSpPr>
      <xdr:grpSpPr>
        <a:xfrm>
          <a:off x="9154823" y="5318125"/>
          <a:ext cx="626052" cy="888999"/>
          <a:chOff x="8983373" y="5534025"/>
          <a:chExt cx="597477" cy="923924"/>
        </a:xfrm>
      </xdr:grpSpPr>
      <xdr:sp macro="" textlink="">
        <xdr:nvSpPr>
          <xdr:cNvPr id="18" name="TextBox 17">
            <a:extLst>
              <a:ext uri="{FF2B5EF4-FFF2-40B4-BE49-F238E27FC236}">
                <a16:creationId xmlns:a16="http://schemas.microsoft.com/office/drawing/2014/main" id="{6799ECEE-140D-400F-8CD4-90F1AC9597A0}"/>
              </a:ext>
            </a:extLst>
          </xdr:cNvPr>
          <xdr:cNvSpPr txBox="1"/>
        </xdr:nvSpPr>
        <xdr:spPr>
          <a:xfrm>
            <a:off x="8983373" y="5943600"/>
            <a:ext cx="597477" cy="5143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CW45</a:t>
            </a:r>
          </a:p>
          <a:p>
            <a:r>
              <a:rPr lang="en-US" sz="900"/>
              <a:t>R1420</a:t>
            </a:r>
          </a:p>
          <a:p>
            <a:r>
              <a:rPr lang="en-US" sz="900"/>
              <a:t>STSPL IN</a:t>
            </a:r>
          </a:p>
        </xdr:txBody>
      </xdr:sp>
      <xdr:cxnSp macro="">
        <xdr:nvCxnSpPr>
          <xdr:cNvPr id="19" name="Connector: Elbow 18">
            <a:extLst>
              <a:ext uri="{FF2B5EF4-FFF2-40B4-BE49-F238E27FC236}">
                <a16:creationId xmlns:a16="http://schemas.microsoft.com/office/drawing/2014/main" id="{E7278C2C-D60B-458E-9E5E-50284E01D34B}"/>
              </a:ext>
            </a:extLst>
          </xdr:cNvPr>
          <xdr:cNvCxnSpPr>
            <a:stCxn id="18" idx="0"/>
            <a:endCxn id="20" idx="2"/>
          </xdr:cNvCxnSpPr>
        </xdr:nvCxnSpPr>
        <xdr:spPr>
          <a:xfrm rot="16200000" flipV="1">
            <a:off x="9189244" y="5850731"/>
            <a:ext cx="180975" cy="4763"/>
          </a:xfrm>
          <a:prstGeom prst="bentConnector3">
            <a:avLst>
              <a:gd name="adj1" fmla="val 50000"/>
            </a:avLst>
          </a:prstGeom>
          <a:ln w="19050"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sp macro="" textlink="">
        <xdr:nvSpPr>
          <xdr:cNvPr id="20" name="Rectangle 19">
            <a:extLst>
              <a:ext uri="{FF2B5EF4-FFF2-40B4-BE49-F238E27FC236}">
                <a16:creationId xmlns:a16="http://schemas.microsoft.com/office/drawing/2014/main" id="{64169F34-4B9F-4909-AA56-6405C3220766}"/>
              </a:ext>
            </a:extLst>
          </xdr:cNvPr>
          <xdr:cNvSpPr/>
        </xdr:nvSpPr>
        <xdr:spPr>
          <a:xfrm>
            <a:off x="9086849" y="5534025"/>
            <a:ext cx="381000" cy="228600"/>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grpSp>
    <xdr:clientData/>
  </xdr:twoCellAnchor>
  <xdr:twoCellAnchor>
    <xdr:from>
      <xdr:col>15</xdr:col>
      <xdr:colOff>129020</xdr:colOff>
      <xdr:row>43</xdr:row>
      <xdr:rowOff>85725</xdr:rowOff>
    </xdr:from>
    <xdr:to>
      <xdr:col>16</xdr:col>
      <xdr:colOff>32903</xdr:colOff>
      <xdr:row>47</xdr:row>
      <xdr:rowOff>123826</xdr:rowOff>
    </xdr:to>
    <xdr:grpSp>
      <xdr:nvGrpSpPr>
        <xdr:cNvPr id="23" name="Group 22">
          <a:extLst>
            <a:ext uri="{FF2B5EF4-FFF2-40B4-BE49-F238E27FC236}">
              <a16:creationId xmlns:a16="http://schemas.microsoft.com/office/drawing/2014/main" id="{1D949DD2-D95C-F761-8DB7-3DD789DF626B}"/>
            </a:ext>
          </a:extLst>
        </xdr:cNvPr>
        <xdr:cNvGrpSpPr/>
      </xdr:nvGrpSpPr>
      <xdr:grpSpPr>
        <a:xfrm>
          <a:off x="9787370" y="5318125"/>
          <a:ext cx="513483" cy="781051"/>
          <a:chOff x="9615920" y="5534025"/>
          <a:chExt cx="484908" cy="809626"/>
        </a:xfrm>
      </xdr:grpSpPr>
      <xdr:sp macro="" textlink="">
        <xdr:nvSpPr>
          <xdr:cNvPr id="31" name="TextBox 30">
            <a:extLst>
              <a:ext uri="{FF2B5EF4-FFF2-40B4-BE49-F238E27FC236}">
                <a16:creationId xmlns:a16="http://schemas.microsoft.com/office/drawing/2014/main" id="{4FDACD99-01C9-44C5-A681-F18E28E7B037}"/>
              </a:ext>
            </a:extLst>
          </xdr:cNvPr>
          <xdr:cNvSpPr txBox="1"/>
        </xdr:nvSpPr>
        <xdr:spPr>
          <a:xfrm>
            <a:off x="9615920" y="5943601"/>
            <a:ext cx="484908" cy="40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CW46</a:t>
            </a:r>
          </a:p>
          <a:p>
            <a:r>
              <a:rPr lang="en-US" sz="900"/>
              <a:t>R1421</a:t>
            </a:r>
          </a:p>
        </xdr:txBody>
      </xdr:sp>
      <xdr:cxnSp macro="">
        <xdr:nvCxnSpPr>
          <xdr:cNvPr id="32" name="Connector: Elbow 31">
            <a:extLst>
              <a:ext uri="{FF2B5EF4-FFF2-40B4-BE49-F238E27FC236}">
                <a16:creationId xmlns:a16="http://schemas.microsoft.com/office/drawing/2014/main" id="{D7457E46-7CF5-4886-9F5A-9E99C7311D56}"/>
              </a:ext>
            </a:extLst>
          </xdr:cNvPr>
          <xdr:cNvCxnSpPr>
            <a:stCxn id="31" idx="0"/>
            <a:endCxn id="33" idx="2"/>
          </xdr:cNvCxnSpPr>
        </xdr:nvCxnSpPr>
        <xdr:spPr>
          <a:xfrm rot="16200000" flipV="1">
            <a:off x="9763124" y="5848350"/>
            <a:ext cx="180976" cy="9525"/>
          </a:xfrm>
          <a:prstGeom prst="bentConnector3">
            <a:avLst>
              <a:gd name="adj1" fmla="val 50000"/>
            </a:avLst>
          </a:prstGeom>
          <a:ln w="19050"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sp macro="" textlink="">
        <xdr:nvSpPr>
          <xdr:cNvPr id="33" name="Rectangle 32">
            <a:extLst>
              <a:ext uri="{FF2B5EF4-FFF2-40B4-BE49-F238E27FC236}">
                <a16:creationId xmlns:a16="http://schemas.microsoft.com/office/drawing/2014/main" id="{568025BA-AA4E-4893-9E13-13EF8C8C8848}"/>
              </a:ext>
            </a:extLst>
          </xdr:cNvPr>
          <xdr:cNvSpPr/>
        </xdr:nvSpPr>
        <xdr:spPr>
          <a:xfrm>
            <a:off x="9658349" y="5534025"/>
            <a:ext cx="381000" cy="228600"/>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grpSp>
    <xdr:clientData/>
  </xdr:twoCellAnchor>
  <xdr:twoCellAnchor>
    <xdr:from>
      <xdr:col>18</xdr:col>
      <xdr:colOff>485775</xdr:colOff>
      <xdr:row>43</xdr:row>
      <xdr:rowOff>76200</xdr:rowOff>
    </xdr:from>
    <xdr:to>
      <xdr:col>18</xdr:col>
      <xdr:colOff>1019174</xdr:colOff>
      <xdr:row>47</xdr:row>
      <xdr:rowOff>104775</xdr:rowOff>
    </xdr:to>
    <xdr:grpSp>
      <xdr:nvGrpSpPr>
        <xdr:cNvPr id="24" name="Group 23">
          <a:extLst>
            <a:ext uri="{FF2B5EF4-FFF2-40B4-BE49-F238E27FC236}">
              <a16:creationId xmlns:a16="http://schemas.microsoft.com/office/drawing/2014/main" id="{BFBF50E7-395E-4365-8752-46027EA6637E}"/>
            </a:ext>
          </a:extLst>
        </xdr:cNvPr>
        <xdr:cNvGrpSpPr/>
      </xdr:nvGrpSpPr>
      <xdr:grpSpPr>
        <a:xfrm>
          <a:off x="11972925" y="5308600"/>
          <a:ext cx="533399" cy="771525"/>
          <a:chOff x="7229476" y="5524500"/>
          <a:chExt cx="533399" cy="800100"/>
        </a:xfrm>
      </xdr:grpSpPr>
      <xdr:sp macro="" textlink="">
        <xdr:nvSpPr>
          <xdr:cNvPr id="25" name="TextBox 24">
            <a:extLst>
              <a:ext uri="{FF2B5EF4-FFF2-40B4-BE49-F238E27FC236}">
                <a16:creationId xmlns:a16="http://schemas.microsoft.com/office/drawing/2014/main" id="{237FAFBE-09B3-ABC0-640E-E20669896C1C}"/>
              </a:ext>
            </a:extLst>
          </xdr:cNvPr>
          <xdr:cNvSpPr txBox="1"/>
        </xdr:nvSpPr>
        <xdr:spPr>
          <a:xfrm>
            <a:off x="7229476" y="5934074"/>
            <a:ext cx="533399" cy="3905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CW50</a:t>
            </a:r>
          </a:p>
          <a:p>
            <a:r>
              <a:rPr lang="en-US" sz="900"/>
              <a:t>R1422</a:t>
            </a:r>
          </a:p>
        </xdr:txBody>
      </xdr:sp>
      <xdr:cxnSp macro="">
        <xdr:nvCxnSpPr>
          <xdr:cNvPr id="26" name="Connector: Elbow 25">
            <a:extLst>
              <a:ext uri="{FF2B5EF4-FFF2-40B4-BE49-F238E27FC236}">
                <a16:creationId xmlns:a16="http://schemas.microsoft.com/office/drawing/2014/main" id="{AD9DE238-A51C-C9BC-9A98-8B002BB4E65F}"/>
              </a:ext>
            </a:extLst>
          </xdr:cNvPr>
          <xdr:cNvCxnSpPr>
            <a:stCxn id="25" idx="0"/>
            <a:endCxn id="27" idx="2"/>
          </xdr:cNvCxnSpPr>
        </xdr:nvCxnSpPr>
        <xdr:spPr>
          <a:xfrm rot="16200000" flipV="1">
            <a:off x="7405689" y="5843586"/>
            <a:ext cx="180974" cy="1"/>
          </a:xfrm>
          <a:prstGeom prst="bentConnector3">
            <a:avLst>
              <a:gd name="adj1" fmla="val 50000"/>
            </a:avLst>
          </a:prstGeom>
          <a:ln w="19050"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sp macro="" textlink="">
        <xdr:nvSpPr>
          <xdr:cNvPr id="27" name="Rectangle 26">
            <a:extLst>
              <a:ext uri="{FF2B5EF4-FFF2-40B4-BE49-F238E27FC236}">
                <a16:creationId xmlns:a16="http://schemas.microsoft.com/office/drawing/2014/main" id="{DB5FB2F3-993F-1423-915D-4210FF7B8E0E}"/>
              </a:ext>
            </a:extLst>
          </xdr:cNvPr>
          <xdr:cNvSpPr/>
        </xdr:nvSpPr>
        <xdr:spPr>
          <a:xfrm>
            <a:off x="7305675" y="5524500"/>
            <a:ext cx="381000" cy="228600"/>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219075</xdr:colOff>
      <xdr:row>19</xdr:row>
      <xdr:rowOff>9525</xdr:rowOff>
    </xdr:from>
    <xdr:to>
      <xdr:col>8</xdr:col>
      <xdr:colOff>762000</xdr:colOff>
      <xdr:row>31</xdr:row>
      <xdr:rowOff>176212</xdr:rowOff>
    </xdr:to>
    <xdr:graphicFrame macro="">
      <xdr:nvGraphicFramePr>
        <xdr:cNvPr id="3" name="Chart 2">
          <a:extLst>
            <a:ext uri="{FF2B5EF4-FFF2-40B4-BE49-F238E27FC236}">
              <a16:creationId xmlns:a16="http://schemas.microsoft.com/office/drawing/2014/main" id="{4F052D4F-14C2-41DC-828F-1E63EC28E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32</xdr:row>
      <xdr:rowOff>0</xdr:rowOff>
    </xdr:from>
    <xdr:to>
      <xdr:col>9</xdr:col>
      <xdr:colOff>0</xdr:colOff>
      <xdr:row>44</xdr:row>
      <xdr:rowOff>176213</xdr:rowOff>
    </xdr:to>
    <xdr:graphicFrame macro="">
      <xdr:nvGraphicFramePr>
        <xdr:cNvPr id="4" name="Chart 4">
          <a:extLst>
            <a:ext uri="{FF2B5EF4-FFF2-40B4-BE49-F238E27FC236}">
              <a16:creationId xmlns:a16="http://schemas.microsoft.com/office/drawing/2014/main" id="{4927801F-7D61-46B2-B20B-E9D149CAB2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xdr:colOff>
      <xdr:row>32</xdr:row>
      <xdr:rowOff>14287</xdr:rowOff>
    </xdr:from>
    <xdr:to>
      <xdr:col>9</xdr:col>
      <xdr:colOff>0</xdr:colOff>
      <xdr:row>45</xdr:row>
      <xdr:rowOff>0</xdr:rowOff>
    </xdr:to>
    <xdr:graphicFrame macro="">
      <xdr:nvGraphicFramePr>
        <xdr:cNvPr id="2" name="Chart 2">
          <a:extLst>
            <a:ext uri="{FF2B5EF4-FFF2-40B4-BE49-F238E27FC236}">
              <a16:creationId xmlns:a16="http://schemas.microsoft.com/office/drawing/2014/main" id="{29B31B7F-9CAB-4FDF-ADAB-4E418CB4A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13</xdr:col>
      <xdr:colOff>47625</xdr:colOff>
      <xdr:row>42</xdr:row>
      <xdr:rowOff>47625</xdr:rowOff>
    </xdr:from>
    <xdr:to>
      <xdr:col>30</xdr:col>
      <xdr:colOff>123825</xdr:colOff>
      <xdr:row>57</xdr:row>
      <xdr:rowOff>104775</xdr:rowOff>
    </xdr:to>
    <xdr:sp macro="" textlink="">
      <xdr:nvSpPr>
        <xdr:cNvPr id="854" name="TextBox 1">
          <a:extLst>
            <a:ext uri="{FF2B5EF4-FFF2-40B4-BE49-F238E27FC236}">
              <a16:creationId xmlns:a16="http://schemas.microsoft.com/office/drawing/2014/main" id="{08388783-1634-2F01-79D1-8C032097374D}"/>
            </a:ext>
          </a:extLst>
        </xdr:cNvPr>
        <xdr:cNvSpPr txBox="1"/>
      </xdr:nvSpPr>
      <xdr:spPr>
        <a:xfrm>
          <a:off x="12715875" y="6076950"/>
          <a:ext cx="11125200" cy="2914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Bottleneck analysis - work in progress</a:t>
          </a:r>
          <a:endParaRPr lang="en-US" b="1">
            <a:effectLst/>
          </a:endParaRPr>
        </a:p>
        <a:p>
          <a:endParaRPr lang="en-US" sz="1100" b="1"/>
        </a:p>
        <a:p>
          <a:r>
            <a:rPr lang="en-US" sz="1100" b="1"/>
            <a:t>Improvements already implemented</a:t>
          </a:r>
          <a:r>
            <a:rPr lang="en-US" sz="1100" b="1" baseline="0"/>
            <a:t>:</a:t>
          </a:r>
        </a:p>
        <a:p>
          <a:r>
            <a:rPr lang="en-US" sz="1100" b="0"/>
            <a:t>- More colleagues are now able to create OSS tickets (bottleneck solved)</a:t>
          </a:r>
        </a:p>
        <a:p>
          <a:r>
            <a:rPr lang="en-US" sz="1100" b="0"/>
            <a:t>- Reinforced</a:t>
          </a:r>
          <a:r>
            <a:rPr lang="en-US" sz="1100" b="0" baseline="0"/>
            <a:t> capacity from Test Team during Holidays season</a:t>
          </a:r>
          <a:endParaRPr lang="en-US" sz="1100" b="0"/>
        </a:p>
        <a:p>
          <a:r>
            <a:rPr lang="en-US" sz="1100" b="0"/>
            <a:t>- Incidents overview is updated more often to increase transparency to the business</a:t>
          </a:r>
        </a:p>
        <a:p>
          <a:endParaRPr lang="en-US" sz="1100" b="1" baseline="0"/>
        </a:p>
        <a:p>
          <a:r>
            <a:rPr lang="en-US" sz="1100" b="1" baseline="0"/>
            <a:t>Identified Suggestions and Improvements:</a:t>
          </a:r>
        </a:p>
        <a:p>
          <a:r>
            <a:rPr lang="en-US" sz="1100" b="0" baseline="0"/>
            <a:t>- Communication: When an incident impacts multiple users (generic problem), we need to ensure that End Users are informed via Key Users (or other points of contact) once the issue is resolved.</a:t>
          </a:r>
        </a:p>
        <a:p>
          <a:r>
            <a:rPr lang="en-US" sz="1100" b="0" baseline="0"/>
            <a:t>- </a:t>
          </a:r>
          <a:r>
            <a:rPr lang="en-US" sz="1100" b="0" i="1" baseline="0"/>
            <a:t>Additional improvements will be identified through the ongoing Bottleneck analysis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2066C41-6733-4281-865A-9B40B0E5FCA1}" name="Table27" displayName="Table27" ref="A1:D154" totalsRowShown="0" headerRowDxfId="256" headerRowBorderDxfId="255" tableBorderDxfId="254">
  <autoFilter ref="A1:D154" xr:uid="{02066C41-6733-4281-865A-9B40B0E5FCA1}"/>
  <tableColumns count="4">
    <tableColumn id="1" xr3:uid="{8FB9BF5C-5856-4A6A-8D78-646101B92BB1}" name="FutureNow Ticket" dataDxfId="253" dataCellStyle="Hyperlink"/>
    <tableColumn id="2" xr3:uid="{F7313DF9-1FA2-44E9-A9F1-62AEDCB7236B}" name="ID" dataDxfId="252" dataCellStyle="Hyperlink"/>
    <tableColumn id="3" xr3:uid="{9591312B-8244-4804-BA9E-189539360BDF}" name="Recurrent Issue_x000a_(tech)" dataDxfId="251" dataCellStyle="Hyperlink"/>
    <tableColumn id="4" xr3:uid="{A91B6ABA-93DB-43CA-9AAE-F2C5D7827528}" name="Recurrent Issue_x000a_(Business)" dataDxfId="250" dataCellStyle="Hyperlink"/>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E6A7383-1281-4D15-B116-B6B9AD69C42A}" name="VIM_Incidents_20250612" displayName="VIM_Incidents_20250612" ref="A1:O155" totalsRowShown="0">
  <autoFilter ref="A1:O155" xr:uid="{CE6A7383-1281-4D15-B116-B6B9AD69C42A}"/>
  <sortState xmlns:xlrd2="http://schemas.microsoft.com/office/spreadsheetml/2017/richdata2" ref="A2:O155">
    <sortCondition ref="A1:A155"/>
  </sortState>
  <tableColumns count="15">
    <tableColumn id="1" xr3:uid="{BB076ACD-BC01-4295-B543-B1967C26C3C2}" name="ID"/>
    <tableColumn id="2" xr3:uid="{254DFBDF-71E6-4337-9EBC-4E99C9BF9878}" name="FutureNow Ticket" dataDxfId="249"/>
    <tableColumn id="3" xr3:uid="{F5711B80-C765-4EF6-B87E-75F54F9DB71F}" name="External ID" dataDxfId="248"/>
    <tableColumn id="4" xr3:uid="{836FE6CF-5FF2-4E56-ABFC-0EF194F25EB8}" name="ARE" dataDxfId="247"/>
    <tableColumn id="5" xr3:uid="{8C3A028A-9C87-4C66-8DB4-B2B79F81B9C0}" name="Created On" dataDxfId="246"/>
    <tableColumn id="6" xr3:uid="{2E244D39-456C-4040-B844-E38B76D1A19C}" name="Due by" dataDxfId="245"/>
    <tableColumn id="7" xr3:uid="{E98469AD-B6C4-4E1C-9262-E522539235C7}" name="Reported By" dataDxfId="244"/>
    <tableColumn id="8" xr3:uid="{4E0E1DD5-9B6C-4531-A6D1-96C91C35C024}" name="Message Processor" dataDxfId="243"/>
    <tableColumn id="9" xr3:uid="{F214037F-20D7-4EC0-B972-53D3A8B937AE}" name="Last Changed on" dataDxfId="242"/>
    <tableColumn id="10" xr3:uid="{C36994AD-5A1D-4338-BFD4-5780533527FC}" name="Last Changed By" dataDxfId="241"/>
    <tableColumn id="11" xr3:uid="{8AC3C08E-02E9-41F6-9337-E8808194B121}" name="Priority" dataDxfId="240"/>
    <tableColumn id="12" xr3:uid="{FBC32DAE-C684-4721-8A93-D62BA5A83A3D}" name="Status" dataDxfId="239"/>
    <tableColumn id="13" xr3:uid="{CAEB77E4-6EB8-4C43-A329-C0B03C250CA9}" name="Description" dataDxfId="238"/>
    <tableColumn id="14" xr3:uid="{8820E921-2CB7-4E38-89B2-5274B76ED73E}" name="Support Team" dataDxfId="237"/>
    <tableColumn id="15" xr3:uid="{818D7D53-6646-48B5-9B98-AFAB64A378B3}" name="System ID" dataDxfId="23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801347-D5E9-486E-A2BD-B69D436E0903}" name="VIM_Incidents_W25" displayName="VIM_Incidents_W25" ref="A1:O164" totalsRowShown="0">
  <autoFilter ref="A1:O164" xr:uid="{26801347-D5E9-486E-A2BD-B69D436E0903}"/>
  <sortState xmlns:xlrd2="http://schemas.microsoft.com/office/spreadsheetml/2017/richdata2" ref="A2:O164">
    <sortCondition ref="A1:A164"/>
  </sortState>
  <tableColumns count="15">
    <tableColumn id="1" xr3:uid="{7DB1B0F8-0E09-4D95-B7AD-ACC78EB5132A}" name="ID"/>
    <tableColumn id="2" xr3:uid="{2CD17DE1-183B-4C27-9FBF-65684115ED5D}" name="FutureNow Ticket" dataDxfId="235"/>
    <tableColumn id="3" xr3:uid="{A6485227-4094-43EE-856B-98E70B8FBE7C}" name="External ID" dataDxfId="234"/>
    <tableColumn id="4" xr3:uid="{E88C3C8B-25C1-4FB7-ABD0-B69A3D5615AE}" name="ARE" dataDxfId="233"/>
    <tableColumn id="5" xr3:uid="{F039C9C6-87C4-4E81-B584-FC1B29B452F5}" name="Created On" dataDxfId="232"/>
    <tableColumn id="6" xr3:uid="{279577C3-D3A1-4DDF-8D64-4F3A59ECF5DB}" name="Due by" dataDxfId="231"/>
    <tableColumn id="7" xr3:uid="{11C012CF-DD46-49F8-96AF-D9B93EFB08CD}" name="Reported By" dataDxfId="230"/>
    <tableColumn id="8" xr3:uid="{3FE48F89-6270-4665-B89E-AE2E27DCCB6E}" name="Message Processor" dataDxfId="229"/>
    <tableColumn id="9" xr3:uid="{D7DACE1B-0BA2-4E35-9949-02AC394BC6A7}" name="Last Changed on" dataDxfId="228"/>
    <tableColumn id="10" xr3:uid="{71680E9B-55AD-49FC-8F52-B4DEB4BDE1F0}" name="Last Changed By" dataDxfId="227"/>
    <tableColumn id="11" xr3:uid="{6872FD7A-A4DF-4169-973A-F3A97D332EDF}" name="Priority" dataDxfId="226"/>
    <tableColumn id="12" xr3:uid="{17BC6BF0-421D-4507-B38A-F8F7B71C3FF3}" name="Status" dataDxfId="225"/>
    <tableColumn id="13" xr3:uid="{CEA6758B-C20F-45D9-AF3B-BA0300846D20}" name="Description" dataDxfId="224"/>
    <tableColumn id="14" xr3:uid="{7781B749-3B9F-4345-B34A-9B8A0CE87B7A}" name="Support Team" dataDxfId="223"/>
    <tableColumn id="15" xr3:uid="{33D102F6-2BC4-49F8-92F8-D4E2BE4AF20A}" name="System ID" dataDxfId="22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E7EC98-B2BF-4C8D-B268-BEEA1147FECF}" name="VIM_Incidents_W26_June26" displayName="VIM_Incidents_W26_June26" ref="A1:O166" totalsRowShown="0">
  <autoFilter ref="A1:O166" xr:uid="{82E7EC98-B2BF-4C8D-B268-BEEA1147FECF}"/>
  <sortState xmlns:xlrd2="http://schemas.microsoft.com/office/spreadsheetml/2017/richdata2" ref="A2:O166">
    <sortCondition ref="A1:A166"/>
  </sortState>
  <tableColumns count="15">
    <tableColumn id="1" xr3:uid="{2F70C42D-7589-4362-8A88-1E3758E20C85}" name="ID"/>
    <tableColumn id="2" xr3:uid="{5FE15A64-64FE-418B-ADE3-A9EC1978A243}" name="FutureNow Ticket" dataDxfId="221"/>
    <tableColumn id="3" xr3:uid="{FE4C8350-A78C-4EFE-BD60-BDDD4730AF95}" name="External ID" dataDxfId="220"/>
    <tableColumn id="4" xr3:uid="{48400445-E420-498A-AD79-BE8A628720D3}" name="ARE" dataDxfId="219"/>
    <tableColumn id="5" xr3:uid="{068F5F49-707C-40C6-A451-88F69CBC335C}" name="Created On" dataDxfId="218"/>
    <tableColumn id="6" xr3:uid="{76CF8279-9853-4539-BB84-75823C388B92}" name="Due by" dataDxfId="217"/>
    <tableColumn id="7" xr3:uid="{600A99D2-A20D-489E-AC3F-EB1ECD597ECB}" name="Reported By" dataDxfId="216"/>
    <tableColumn id="8" xr3:uid="{9E21FC7C-4BFF-4DB9-8227-587BE13F5CFF}" name="Message Processor" dataDxfId="215"/>
    <tableColumn id="9" xr3:uid="{24C139C4-952E-4800-B05D-6CDEF4273F00}" name="Last Changed on" dataDxfId="214"/>
    <tableColumn id="10" xr3:uid="{92849168-A9A0-4CE0-AF7B-C64657DE389E}" name="Last Changed By" dataDxfId="213"/>
    <tableColumn id="11" xr3:uid="{4FFA330B-99DF-4E76-ABD0-538014B94EEF}" name="Priority" dataDxfId="212"/>
    <tableColumn id="12" xr3:uid="{762DFE9D-01D9-4FB2-950A-0182905D54BF}" name="Status" dataDxfId="211"/>
    <tableColumn id="13" xr3:uid="{AC7504AF-FAD4-4EA0-A2F7-E96BB0A8FFAC}" name="Description" dataDxfId="210"/>
    <tableColumn id="14" xr3:uid="{C7AF8608-26D7-4449-AF05-33503C68DC4F}" name="Support Team" dataDxfId="209"/>
    <tableColumn id="15" xr3:uid="{47EA91F7-874A-4BA6-8521-61E0F8FC613A}" name="System ID" dataDxfId="20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222B598-23D3-44B4-86AD-16557A034D8A}" name="VIM_Incidents_20250630_1325CET" displayName="VIM_Incidents_20250630_1325CET" ref="A1:O169" totalsRowShown="0">
  <autoFilter ref="A1:O169" xr:uid="{6222B598-23D3-44B4-86AD-16557A034D8A}"/>
  <sortState xmlns:xlrd2="http://schemas.microsoft.com/office/spreadsheetml/2017/richdata2" ref="A2:O169">
    <sortCondition ref="A1:A169"/>
  </sortState>
  <tableColumns count="15">
    <tableColumn id="1" xr3:uid="{EFE215A8-AC62-481F-945D-A673EA5B6CC0}" name="ID"/>
    <tableColumn id="2" xr3:uid="{7F2890A1-E3D9-44E5-8DF0-054609B8DCD5}" name="FutureNow Ticket" dataDxfId="207"/>
    <tableColumn id="3" xr3:uid="{2FF11E81-F357-488A-B94B-103B48FCF724}" name="External ID" dataDxfId="206"/>
    <tableColumn id="4" xr3:uid="{B5CC5FA4-DA6E-4A1C-9CDF-6D81A0C43B1A}" name="ARE" dataDxfId="205"/>
    <tableColumn id="5" xr3:uid="{F6F8154E-26F5-435E-BFC6-EFEC29DB7B75}" name="Created On" dataDxfId="204"/>
    <tableColumn id="6" xr3:uid="{3BD2B595-E911-49FD-B522-E841D9AEE2BE}" name="Due by" dataDxfId="203"/>
    <tableColumn id="7" xr3:uid="{506046F7-CA0C-4ED1-82A7-3AA4733404F0}" name="Reported By" dataDxfId="202"/>
    <tableColumn id="8" xr3:uid="{75EC13E1-F5D8-424C-BCA9-C624ED9ECCFF}" name="Message Processor" dataDxfId="201"/>
    <tableColumn id="9" xr3:uid="{A4E6A2B6-85DA-4A0B-BAB1-97338CD506A6}" name="Last Changed on" dataDxfId="200"/>
    <tableColumn id="10" xr3:uid="{74005B26-C369-4662-BE1A-EA9A91215F35}" name="Last Changed By" dataDxfId="199"/>
    <tableColumn id="11" xr3:uid="{F1283815-A4DE-4DE8-B72D-728F946C42E1}" name="Priority" dataDxfId="198"/>
    <tableColumn id="12" xr3:uid="{9C466037-78A2-4ED4-B158-2D471F1E7229}" name="Status" dataDxfId="197"/>
    <tableColumn id="13" xr3:uid="{BC845EF8-4885-4611-86CA-89A39572C7AF}" name="Description" dataDxfId="196"/>
    <tableColumn id="14" xr3:uid="{9CE7F258-5B8B-42B3-B769-D54D55D8751B}" name="Support Team" dataDxfId="195"/>
    <tableColumn id="15" xr3:uid="{1048533F-095C-47CC-A399-9CA6AEAD4EF7}" name="System ID" dataDxfId="19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35645CB-15D9-4619-8A5B-ED1B87EA0765}" name="VIM_Incidents_20250703" displayName="VIM_Incidents_20250703" ref="A1:O171" totalsRowShown="0">
  <autoFilter ref="A1:O171" xr:uid="{535645CB-15D9-4619-8A5B-ED1B87EA0765}"/>
  <sortState xmlns:xlrd2="http://schemas.microsoft.com/office/spreadsheetml/2017/richdata2" ref="A2:O171">
    <sortCondition ref="A1:A171"/>
  </sortState>
  <tableColumns count="15">
    <tableColumn id="1" xr3:uid="{BD0FA012-4D01-4B59-A9A2-3BDDFE25270B}" name="ID"/>
    <tableColumn id="2" xr3:uid="{AF871582-1EF3-41FF-B641-20A9752547B1}" name="FutureNow Ticket" dataDxfId="193"/>
    <tableColumn id="3" xr3:uid="{5490E3A3-73F6-486E-BD80-67875AF3AE57}" name="External ID" dataDxfId="192"/>
    <tableColumn id="4" xr3:uid="{DB6EF4B3-6248-4435-AF90-DAA7C25F4217}" name="ARE" dataDxfId="191"/>
    <tableColumn id="5" xr3:uid="{C53C5AC6-0EC2-447C-A7A2-5E320F71D88B}" name="Created On" dataDxfId="190"/>
    <tableColumn id="6" xr3:uid="{56CEAD6A-E292-40A8-91AA-8936E7342859}" name="Due by" dataDxfId="189"/>
    <tableColumn id="7" xr3:uid="{A1817986-4415-419F-9383-6A6143DCF8CB}" name="Reported By" dataDxfId="188"/>
    <tableColumn id="8" xr3:uid="{BE91ED51-C2AA-4876-A0CE-9E071C5684D2}" name="Message Processor" dataDxfId="187"/>
    <tableColumn id="9" xr3:uid="{D4961262-793F-49F4-951E-4533B65C4311}" name="Last Changed on" dataDxfId="186"/>
    <tableColumn id="10" xr3:uid="{78FD4D43-ADDB-482F-8034-C15E2A8049CB}" name="Last Changed By" dataDxfId="185"/>
    <tableColumn id="11" xr3:uid="{656BEB72-772F-4A5D-9C24-04DE226E8E1A}" name="Priority" dataDxfId="184"/>
    <tableColumn id="12" xr3:uid="{561B6ACE-8F47-450F-8C1D-CA0A62CFD0EE}" name="Status" dataDxfId="183"/>
    <tableColumn id="13" xr3:uid="{01998F3D-AC9A-4972-A158-A4F02AE75C3E}" name="Description" dataDxfId="182"/>
    <tableColumn id="14" xr3:uid="{B07EF96F-B63D-4C23-84B1-DF8F84147DCA}" name="Support Team" dataDxfId="181"/>
    <tableColumn id="15" xr3:uid="{067B874B-27AC-478C-8222-5ACF5EFC3F02}" name="System ID" dataDxfId="180"/>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DCAB51D-F500-43C2-B7C6-D4CFC6315539}" name="VIM_Incidents_20250710" displayName="VIM_Incidents_20250710" ref="A1:O190" totalsRowShown="0">
  <autoFilter ref="A1:O190" xr:uid="{7DCAB51D-F500-43C2-B7C6-D4CFC6315539}"/>
  <sortState xmlns:xlrd2="http://schemas.microsoft.com/office/spreadsheetml/2017/richdata2" ref="A2:O178">
    <sortCondition ref="A1:A178"/>
  </sortState>
  <tableColumns count="15">
    <tableColumn id="1" xr3:uid="{8B5DC5E0-5DB1-451C-B58F-1EFA317B59C8}" name="ID"/>
    <tableColumn id="2" xr3:uid="{9FE6742D-774A-48EF-ADBB-2F6F4CAE6F44}" name="FutureNow Ticket" dataDxfId="179"/>
    <tableColumn id="3" xr3:uid="{B12F618C-0F10-480E-8C04-5A820ED78BBE}" name="External ID" dataDxfId="178"/>
    <tableColumn id="4" xr3:uid="{F569F51B-7016-4F24-A78E-63292877A118}" name="ARE" dataDxfId="177"/>
    <tableColumn id="5" xr3:uid="{D68D7276-25BE-4F58-9B62-F69C3BBB5A6B}" name="Created On" dataDxfId="176"/>
    <tableColumn id="6" xr3:uid="{4CF538FD-A1A7-4623-A384-1752B0CDBAFD}" name="Due by" dataDxfId="175"/>
    <tableColumn id="7" xr3:uid="{401AB45B-AFC0-463E-B8B8-50A842406CCB}" name="Reported By" dataDxfId="174"/>
    <tableColumn id="8" xr3:uid="{CB51B0FE-3E58-4219-8414-208A2E1EE564}" name="Message Processor" dataDxfId="173"/>
    <tableColumn id="9" xr3:uid="{F03B0895-B255-4A6C-A36A-570DE4FB672B}" name="Last Changed on" dataDxfId="172"/>
    <tableColumn id="10" xr3:uid="{A1E84162-F109-46FE-9415-C4E0FE68649A}" name="Last Changed By" dataDxfId="171"/>
    <tableColumn id="11" xr3:uid="{3F755DAF-84FB-4551-95E7-1C2BA8AC3D71}" name="Priority" dataDxfId="170"/>
    <tableColumn id="12" xr3:uid="{0DCE2018-8001-48CA-B913-875E53C28048}" name="Status" dataDxfId="169"/>
    <tableColumn id="13" xr3:uid="{CF2175E4-6ABE-40DA-897D-3DEF004E5702}" name="Description" dataDxfId="168"/>
    <tableColumn id="14" xr3:uid="{0C780E07-DD91-4AAA-99D9-ACA40CAF29F9}" name="Support Team" dataDxfId="167"/>
    <tableColumn id="15" xr3:uid="{D8C91C2D-7B27-44F4-83D9-D461F7FC89CD}" name="System ID" dataDxfId="166"/>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022F5C7-8F07-46D3-8299-419D15ED3170}" name="VIM_Incidents_202507108" displayName="VIM_Incidents_202507108" ref="A1:O190" totalsRowShown="0">
  <autoFilter ref="A1:O190" xr:uid="{7DCAB51D-F500-43C2-B7C6-D4CFC6315539}"/>
  <sortState xmlns:xlrd2="http://schemas.microsoft.com/office/spreadsheetml/2017/richdata2" ref="A2:O177">
    <sortCondition ref="A1:A177"/>
  </sortState>
  <tableColumns count="15">
    <tableColumn id="1" xr3:uid="{C30228A3-9DBA-4E69-A4B8-38FFCBDCE563}" name="ID"/>
    <tableColumn id="2" xr3:uid="{1954B334-2C3D-4759-9A1C-21812FDE97F0}" name="FutureNow Ticket" dataDxfId="165"/>
    <tableColumn id="3" xr3:uid="{D38479E9-6B29-4E9E-B084-50F4017A825A}" name="External ID" dataDxfId="164"/>
    <tableColumn id="4" xr3:uid="{E87B5B90-0354-4137-ADAF-70C64B438BBE}" name="ARE" dataDxfId="163"/>
    <tableColumn id="5" xr3:uid="{35F7D2DD-0958-4CF2-9F07-C7818594B7FE}" name="Created On" dataDxfId="162"/>
    <tableColumn id="6" xr3:uid="{09C549AF-3F1E-4FFE-AD1A-2AA14EEC0360}" name="Due by" dataDxfId="161"/>
    <tableColumn id="7" xr3:uid="{B7DF486B-976A-4C7B-B2D5-E0D4C0D763F2}" name="Reported By" dataDxfId="160"/>
    <tableColumn id="8" xr3:uid="{383451D0-AFA3-46ED-A044-20E8CF920756}" name="Message Processor" dataDxfId="159"/>
    <tableColumn id="9" xr3:uid="{12EDAB17-270D-46BF-9E6D-1D4DE8938D01}" name="Last Changed on" dataDxfId="158"/>
    <tableColumn id="10" xr3:uid="{9FD1F7B5-8D1F-4CC9-8080-C674B8CC7303}" name="Last Changed By" dataDxfId="157"/>
    <tableColumn id="11" xr3:uid="{DBF0E7FE-8A8D-496D-B45D-E5425F074878}" name="Priority" dataDxfId="156"/>
    <tableColumn id="12" xr3:uid="{7D9CD59E-9B5B-459F-97DF-030D9E111A96}" name="Status" dataDxfId="155"/>
    <tableColumn id="13" xr3:uid="{00B33C5E-97F7-4394-AEAB-3DA17D6FC280}" name="Description" dataDxfId="154"/>
    <tableColumn id="14" xr3:uid="{573A3327-53E1-4116-9B31-BACC1F5A05DF}" name="Support Team" dataDxfId="153"/>
    <tableColumn id="15" xr3:uid="{9B166512-B7BB-46E9-B5C8-50ED3510A752}" name="System ID" dataDxfId="152"/>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F66CA04-4CFA-4AB4-99BC-5A804D4827BE}" name="VIM_Incidents_20250717" displayName="VIM_Incidents_20250717" ref="A1:O194" totalsRowShown="0">
  <autoFilter ref="A1:O194" xr:uid="{3F66CA04-4CFA-4AB4-99BC-5A804D4827BE}"/>
  <sortState xmlns:xlrd2="http://schemas.microsoft.com/office/spreadsheetml/2017/richdata2" ref="A2:O178">
    <sortCondition ref="A1:A178"/>
  </sortState>
  <tableColumns count="15">
    <tableColumn id="1" xr3:uid="{F2CDD0B9-B481-46C5-8263-AE19DE02C409}" name="ID"/>
    <tableColumn id="2" xr3:uid="{375F04F4-94E6-4191-A2C3-0C21C2918793}" name="FutureNow Ticket" dataDxfId="151"/>
    <tableColumn id="3" xr3:uid="{26267A16-5B25-49EF-91B4-0DEC15371DF3}" name="External ID" dataDxfId="150"/>
    <tableColumn id="4" xr3:uid="{58D77203-24F0-4A84-AE12-1013771999FF}" name="ARE" dataDxfId="149"/>
    <tableColumn id="5" xr3:uid="{E4746C15-597F-457D-ADEA-EFCE227B3F57}" name="Created On" dataDxfId="148"/>
    <tableColumn id="6" xr3:uid="{8E1E155F-FB4A-447F-A702-5D5189B2BFC1}" name="Due by" dataDxfId="147"/>
    <tableColumn id="7" xr3:uid="{86DB612D-A2B1-4E53-9878-5EEB776A45F2}" name="Reported By" dataDxfId="146"/>
    <tableColumn id="8" xr3:uid="{E902E41E-037D-4954-A0F2-6E5A1560CD41}" name="Message Processor" dataDxfId="145"/>
    <tableColumn id="9" xr3:uid="{9ACCF8DF-A925-437C-A29B-328FD03CEB68}" name="Last Changed on" dataDxfId="144"/>
    <tableColumn id="10" xr3:uid="{BB3F5D3C-46D8-4F6D-B48F-8308CE6FBAF8}" name="Last Changed By" dataDxfId="143"/>
    <tableColumn id="11" xr3:uid="{865C0FDA-2A1A-491A-8FA1-347311968745}" name="Priority" dataDxfId="142"/>
    <tableColumn id="12" xr3:uid="{00ABC089-851B-48EA-863C-D4783BCD7248}" name="Status" dataDxfId="141"/>
    <tableColumn id="13" xr3:uid="{AF65BE27-E39C-47E8-B1A8-3C9E77EE7803}" name="Description" dataDxfId="140"/>
    <tableColumn id="14" xr3:uid="{CDFF656C-651A-4AFF-9854-AC53AF3ACF44}" name="Support Team" dataDxfId="139"/>
    <tableColumn id="15" xr3:uid="{F46053BF-7D50-4246-B79A-7021BA12A6BF}" name="System ID" dataDxfId="138"/>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154FC20-5A3E-4D3A-A192-D2649945B452}" name="VIM_Incidents_2025071710" displayName="VIM_Incidents_2025071710" ref="A1:O200" totalsRowShown="0">
  <autoFilter ref="A1:O200" xr:uid="{3F66CA04-4CFA-4AB4-99BC-5A804D4827BE}"/>
  <sortState xmlns:xlrd2="http://schemas.microsoft.com/office/spreadsheetml/2017/richdata2" ref="A7:O200">
    <sortCondition ref="A1:A200"/>
  </sortState>
  <tableColumns count="15">
    <tableColumn id="1" xr3:uid="{1B9D45D0-F8D1-4AAD-95C9-7D7B319DCA2E}" name="ID"/>
    <tableColumn id="2" xr3:uid="{F1607D3D-9153-4BBC-A9D3-F3EE383C6325}" name="FutureNow Ticket" dataDxfId="137"/>
    <tableColumn id="3" xr3:uid="{39F16E44-7D4B-4A8A-9C7A-120243F9CE47}" name="External ID" dataDxfId="136"/>
    <tableColumn id="4" xr3:uid="{81E8A015-1A2A-4B54-82C2-E5962E09A5D2}" name="ARE" dataDxfId="135"/>
    <tableColumn id="5" xr3:uid="{EDF3E0B1-2523-4E81-A96B-DC0C6008C074}" name="Created On" dataDxfId="134"/>
    <tableColumn id="6" xr3:uid="{1D76F990-38C0-40C3-928F-535C163BBFF1}" name="Due by" dataDxfId="133"/>
    <tableColumn id="7" xr3:uid="{C20D0BBF-8245-474C-BCEE-76908B388F74}" name="Reported By" dataDxfId="132"/>
    <tableColumn id="8" xr3:uid="{45AC637F-185D-4547-9D62-36E4C10C8E22}" name="Message Processor" dataDxfId="131"/>
    <tableColumn id="9" xr3:uid="{B518619E-1135-4BFA-95FC-74C2DB2B8865}" name="Last Changed on" dataDxfId="130"/>
    <tableColumn id="10" xr3:uid="{6F2BDD9A-2315-4A85-861C-E08DA5D375E2}" name="Last Changed By" dataDxfId="129"/>
    <tableColumn id="11" xr3:uid="{F59DA730-9009-454A-B7C7-79163B77EF23}" name="Priority" dataDxfId="128"/>
    <tableColumn id="12" xr3:uid="{5A99E89E-6740-4C38-801C-9EB36F56B2F3}" name="Status" dataDxfId="127"/>
    <tableColumn id="13" xr3:uid="{ADC7E42C-95DF-4633-85F1-148EB6E38F68}" name="Description" dataDxfId="126"/>
    <tableColumn id="14" xr3:uid="{29D6D44C-0099-40FA-9289-C4D9A3D42748}" name="Support Team" dataDxfId="125"/>
    <tableColumn id="15" xr3:uid="{090591E0-E1D3-48E5-B35A-CA14F5ADE5AA}" name="System ID" dataDxfId="124"/>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B181FAC-421C-47B3-8D6D-E4D4301B2309}" name="Table10" displayName="Table10" ref="A1:T249" totalsRowShown="0" headerRowDxfId="123">
  <autoFilter ref="A1:T249" xr:uid="{CB181FAC-421C-47B3-8D6D-E4D4301B2309}"/>
  <tableColumns count="20">
    <tableColumn id="1" xr3:uid="{293305A1-D323-4A93-887D-CDA1C1C3B871}" name="ID"/>
    <tableColumn id="2" xr3:uid="{A5482546-DD81-489A-85CD-447134AC014C}" name="FutureNow Ticket"/>
    <tableColumn id="3" xr3:uid="{1E102E8B-116A-4095-81C5-48AFD016B6C4}" name="External ID"/>
    <tableColumn id="4" xr3:uid="{1DEA50A0-7510-4D28-AB24-A0C08FAB05AA}" name="ARE"/>
    <tableColumn id="5" xr3:uid="{26BC3898-78BB-49EE-8F72-658530B744F2}" name="Created On"/>
    <tableColumn id="6" xr3:uid="{872BB3BC-BAA5-4E23-AB82-12338BC5F6F1}" name="Due by"/>
    <tableColumn id="7" xr3:uid="{8ACAAD2D-59C9-41C6-B17A-E3AC432EB9FF}" name="Reported By"/>
    <tableColumn id="8" xr3:uid="{6321562B-46B7-47BF-936B-037D0B2E7AF1}" name="Message Processor"/>
    <tableColumn id="9" xr3:uid="{44101B00-AAD0-4DB7-B9ED-98DA998DAA7B}" name="Last Changed on"/>
    <tableColumn id="10" xr3:uid="{5B5070E8-7304-4583-8BB3-EDDD9A42A1B4}" name="Last Changed By"/>
    <tableColumn id="11" xr3:uid="{A00C8456-8E93-414C-A452-D0915F8524D2}" name="Priority"/>
    <tableColumn id="12" xr3:uid="{DF6201D7-2A8B-4EB7-8149-CD50FBFEA897}" name="Status"/>
    <tableColumn id="13" xr3:uid="{0526C405-E5E7-4335-8ACA-CAB528FC4B6C}" name="Description"/>
    <tableColumn id="14" xr3:uid="{83C29FC3-5B2E-430C-A4F3-85F560668F78}" name="Support Team"/>
    <tableColumn id="15" xr3:uid="{39B746A3-BF2D-49F9-A2B2-917465A1AD58}" name="System ID"/>
    <tableColumn id="16" xr3:uid="{4DC98515-FBDD-438B-827D-497462F60F32}" name="Column1"/>
    <tableColumn id="17" xr3:uid="{602C2273-EE0C-47D7-9AF5-C60E70932D76}" name="Open Days"/>
    <tableColumn id="18" xr3:uid="{891EFDC3-60D9-479B-8600-20C41E624179}" name="Up to 7D"/>
    <tableColumn id="19" xr3:uid="{67923BE7-84A1-428C-A4D8-9BBA38F8CB67}" name="7D to 30D"/>
    <tableColumn id="20" xr3:uid="{098D366B-F1D7-414E-A912-09C2B9C13306}" name="More 30D"/>
  </tableColumns>
  <tableStyleInfo name="TableStyleMedium2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AA34210-58E6-42C8-990C-59119BFE8EE4}" name="Table1012" displayName="Table1012" ref="A1:T248" totalsRowShown="0" headerRowDxfId="122">
  <autoFilter ref="A1:T248" xr:uid="{CB181FAC-421C-47B3-8D6D-E4D4301B2309}"/>
  <tableColumns count="20">
    <tableColumn id="1" xr3:uid="{791D7EC6-D827-411E-B122-2C275C6481DB}" name="ID"/>
    <tableColumn id="2" xr3:uid="{DEC1D8BC-1CDB-4220-A496-9555E5D998D7}" name="FutureNow Ticket"/>
    <tableColumn id="3" xr3:uid="{18F273AE-89F0-498D-8AC7-7F68B2209387}" name="External ID"/>
    <tableColumn id="4" xr3:uid="{2A3B6934-93FA-44AE-A240-11E45ADA4CF3}" name="ARE"/>
    <tableColumn id="5" xr3:uid="{5DC48D12-0978-4B16-895F-BCE178E66E5A}" name="Created On"/>
    <tableColumn id="6" xr3:uid="{D3F5C136-4589-487C-A932-94E61FA4A8C4}" name="Due by"/>
    <tableColumn id="7" xr3:uid="{A92BCFAD-CA9D-4E46-8633-DF395402B399}" name="Reported By"/>
    <tableColumn id="8" xr3:uid="{D86C38FC-4A5B-4694-A2C9-5D30B24F64E7}" name="Message Processor"/>
    <tableColumn id="9" xr3:uid="{5D2A54D6-58D3-4D60-AABD-95F3B1948FF1}" name="Last Changed on"/>
    <tableColumn id="10" xr3:uid="{FAEAF77C-D67A-472E-B0E2-4259642ADE3D}" name="Last Changed By"/>
    <tableColumn id="11" xr3:uid="{D4C9FE32-CC1C-4F04-94CA-6B6CDB56ABB7}" name="Priority"/>
    <tableColumn id="12" xr3:uid="{E0523209-6059-4616-B712-3E11776AC79E}" name="Status"/>
    <tableColumn id="13" xr3:uid="{D36C8B10-C005-411F-9214-939C6457A968}" name="Description"/>
    <tableColumn id="14" xr3:uid="{C0C93D2A-CF1E-4743-A7CF-11EF5E45E01C}" name="Support Team"/>
    <tableColumn id="15" xr3:uid="{E5450418-0C99-4D54-893B-CE2E62B79EE8}" name="System ID"/>
    <tableColumn id="16" xr3:uid="{B586FBB1-95F3-4CEB-AC99-DD4BC1507F3D}" name="Column1"/>
    <tableColumn id="17" xr3:uid="{223BBCEE-576E-4378-B117-A70365A909A0}" name="Open Days"/>
    <tableColumn id="18" xr3:uid="{5B55FF84-C84B-4FB6-954E-F4F78C00E9D5}" name="Up to 7D"/>
    <tableColumn id="19" xr3:uid="{76A3309A-5FF3-4D2A-B44B-6494D14DE7C7}" name="7D to 30D"/>
    <tableColumn id="20" xr3:uid="{AF5A41B4-39B0-4CCE-87DE-19319F299C21}" name="More 30D"/>
  </tableColumns>
  <tableStyleInfo name="TableStyleMedium2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0D881BD-0106-44ED-BDC4-91E74ED2236A}" name="Table101214" displayName="Table101214" ref="A1:T247" totalsRowShown="0" headerRowDxfId="121">
  <autoFilter ref="A1:T247" xr:uid="{CB181FAC-421C-47B3-8D6D-E4D4301B2309}"/>
  <tableColumns count="20">
    <tableColumn id="1" xr3:uid="{7904E725-4D9F-4E99-A185-EE71D90D28FC}" name="ID"/>
    <tableColumn id="2" xr3:uid="{454DCC55-6744-4CC0-9109-3274B97BC591}" name="FutureNow Ticket"/>
    <tableColumn id="3" xr3:uid="{C7DD89C4-51AE-4835-B7FC-DE4FD111C761}" name="External ID"/>
    <tableColumn id="4" xr3:uid="{A8F72E34-31CC-46D3-A19F-00D8E648DB0F}" name="ARE"/>
    <tableColumn id="5" xr3:uid="{E2A6608F-5CE4-4D65-93CA-16B256C23D1C}" name="Created On"/>
    <tableColumn id="6" xr3:uid="{1E0CE2DD-9CDB-460C-B0BC-A26C34BCD9AD}" name="Due by"/>
    <tableColumn id="7" xr3:uid="{29CD4C80-FE1A-435D-8C8F-D795B73FA1E9}" name="Reported By"/>
    <tableColumn id="8" xr3:uid="{2ADC1505-7A09-4609-ABE5-B8C104ABDE35}" name="Message Processor"/>
    <tableColumn id="9" xr3:uid="{4E6A30C5-C071-499D-AAAF-ADBD5E74DE8B}" name="Last Changed on"/>
    <tableColumn id="10" xr3:uid="{EA7AEA2E-ECCC-44C5-AF1B-B5F84F9DABC1}" name="Last Changed By"/>
    <tableColumn id="11" xr3:uid="{1B249C0C-6A27-4CFC-B77D-A5F91A744A54}" name="Priority"/>
    <tableColumn id="12" xr3:uid="{4DC81959-57A9-4D72-A045-DCEC02309B3C}" name="Status"/>
    <tableColumn id="13" xr3:uid="{1A2FB528-C43D-4746-922A-C3F067947661}" name="Description"/>
    <tableColumn id="14" xr3:uid="{7B31CFFA-5B64-4D81-B953-45DE1523A2F0}" name="Support Team"/>
    <tableColumn id="15" xr3:uid="{8930AD84-E316-4652-92A4-B02C231C1D50}" name="System ID"/>
    <tableColumn id="16" xr3:uid="{09910B4E-B15D-4B79-8579-967702F437D8}" name="Column1"/>
    <tableColumn id="17" xr3:uid="{8F0CC679-76BE-4D65-9892-3C2805638397}" name="Open Days"/>
    <tableColumn id="18" xr3:uid="{58001ABA-F287-44B1-B2F9-8D3312954A26}" name="Up to 7D"/>
    <tableColumn id="19" xr3:uid="{86E6F21C-682A-4A44-B216-7DD80815AF0C}" name="7D to 30D"/>
    <tableColumn id="20" xr3:uid="{693EA12B-FD85-498E-BAE7-6ED350FE7D31}" name="More 30D"/>
  </tableColumns>
  <tableStyleInfo name="TableStyleMedium2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C541645-4C5D-46AC-B57F-DB77A5AFB2D8}" name="Table10121413" displayName="Table10121413" ref="A1:T240" totalsRowShown="0" headerRowDxfId="120">
  <autoFilter ref="A1:T240" xr:uid="{CB181FAC-421C-47B3-8D6D-E4D4301B2309}"/>
  <tableColumns count="20">
    <tableColumn id="1" xr3:uid="{417FF15E-64E2-4396-8F99-3CC9057BCCC0}" name="ID"/>
    <tableColumn id="2" xr3:uid="{4F7FB050-7D43-4970-AA89-45D3E61A0CB6}" name="FutureNow Ticket"/>
    <tableColumn id="3" xr3:uid="{1AEFE2E8-8AD5-43F2-B36E-6444C92B1FE0}" name="External ID"/>
    <tableColumn id="4" xr3:uid="{C8BF1F28-42FB-43D6-A9E5-0B708DFC3C8A}" name="ARE" dataDxfId="119"/>
    <tableColumn id="5" xr3:uid="{61ED4421-A51F-46AC-AD07-B16B41C29E79}" name="Created On"/>
    <tableColumn id="6" xr3:uid="{DD4852EE-80D5-47E3-A657-08EE883C02A9}" name="Due by"/>
    <tableColumn id="7" xr3:uid="{5A7CB8B7-31AD-43B7-B2A8-8550807D6F31}" name="Reported By"/>
    <tableColumn id="8" xr3:uid="{A97811CB-5169-48DF-B914-657330DD11F0}" name="Message Processor"/>
    <tableColumn id="9" xr3:uid="{621482E8-B6A1-4ED5-B133-AFEB861C64F8}" name="Last Changed on"/>
    <tableColumn id="10" xr3:uid="{53850F2E-A6A1-4445-8C59-D1B4F7565D9D}" name="Last Changed By"/>
    <tableColumn id="11" xr3:uid="{FC549F36-5780-42BC-BD83-F2FE137060AF}" name="Priority"/>
    <tableColumn id="12" xr3:uid="{AF5E94D1-9FC8-4A5E-8AAB-DFC8FC57BC17}" name="Status"/>
    <tableColumn id="13" xr3:uid="{AA900F79-336B-411C-979B-4F0645418C86}" name="Description"/>
    <tableColumn id="14" xr3:uid="{129F2408-BEFF-4081-B1AF-3D30116E18FD}" name="Support Team"/>
    <tableColumn id="15" xr3:uid="{1983845A-5BCC-4B79-9A6A-1E41C27D7014}" name="System ID"/>
    <tableColumn id="16" xr3:uid="{EC23F43D-AB8E-4D8C-A781-6C597A80F3E2}" name="Column1"/>
    <tableColumn id="17" xr3:uid="{A03A5DCD-362E-4DBD-B10A-F0D944CFB815}" name="Open Days"/>
    <tableColumn id="18" xr3:uid="{B988ECA8-2CED-47C4-8F39-B72D7B435A23}" name="Up to 7D"/>
    <tableColumn id="19" xr3:uid="{F297E38F-91FF-4C0F-8D46-6067A404787B}" name="7D to 30D"/>
    <tableColumn id="20" xr3:uid="{B3C58B35-11DB-49B0-AB12-D06F789BA525}" name="More 30D"/>
  </tableColumns>
  <tableStyleInfo name="TableStyleMedium2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2B869A6-1844-4009-B262-B665C64192C6}" name="Table1012141315" displayName="Table1012141315" ref="A1:T255" totalsRowShown="0" headerRowDxfId="118">
  <autoFilter ref="A1:T255" xr:uid="{CB181FAC-421C-47B3-8D6D-E4D4301B2309}"/>
  <tableColumns count="20">
    <tableColumn id="1" xr3:uid="{9E78DC6D-58F5-456F-BCC8-47655B23F709}" name="ID"/>
    <tableColumn id="2" xr3:uid="{050D389C-E44E-4A41-A9F4-35AC20AA1A6F}" name="FutureNow Ticket"/>
    <tableColumn id="3" xr3:uid="{7266B2E6-B99E-42BB-9D2D-57B1C60E37A6}" name="External ID"/>
    <tableColumn id="4" xr3:uid="{EA812C9A-E202-401D-BA7D-64D2FA7523A6}" name="ARE" dataDxfId="117"/>
    <tableColumn id="5" xr3:uid="{531C12AB-F881-4AB8-A98A-300017FFBB09}" name="Created On"/>
    <tableColumn id="6" xr3:uid="{4D01D833-2B0A-41C1-AE43-68D1C8EC4E6B}" name="Due by"/>
    <tableColumn id="7" xr3:uid="{E69A49DF-CC15-4C97-ABA5-675806C677B9}" name="Reported By"/>
    <tableColumn id="8" xr3:uid="{08104219-C95E-4D88-B655-7C789C863529}" name="Message Processor"/>
    <tableColumn id="9" xr3:uid="{EDD0EF63-AB4D-4AA8-9605-BF8C542DAF1F}" name="Last Changed on"/>
    <tableColumn id="10" xr3:uid="{388096FB-3EBF-4FF2-9028-FA5E6B3CA0A6}" name="Last Changed By"/>
    <tableColumn id="11" xr3:uid="{9A0AABF2-D952-4C26-AD00-10A84E057668}" name="Priority"/>
    <tableColumn id="12" xr3:uid="{F2BFABDA-1995-44CC-B5DE-A76667A3B58B}" name="Status"/>
    <tableColumn id="13" xr3:uid="{C9BDC3D2-DCAB-414F-951F-996EE686489B}" name="Description"/>
    <tableColumn id="14" xr3:uid="{9AC93D0E-3B9D-43CC-BAFE-A01BF28D4CA5}" name="Support Team"/>
    <tableColumn id="15" xr3:uid="{EED9C829-A637-4263-9AE3-0721FAD69C66}" name="System ID"/>
    <tableColumn id="16" xr3:uid="{B41FB67E-5862-4879-9172-86B8E38483C3}" name="Bug"/>
    <tableColumn id="17" xr3:uid="{6ABCA7C8-0959-4994-A59D-C828B0268E39}" name="Open Days"/>
    <tableColumn id="18" xr3:uid="{0BA30CCE-048E-4773-A16E-3BF2C3CE373D}" name="Up to 7D"/>
    <tableColumn id="19" xr3:uid="{E089F166-EA78-4140-9835-CE3BD0ACB0A9}" name="7D to 30D"/>
    <tableColumn id="20" xr3:uid="{CAC5B15B-F970-4087-973D-11C9EE118176}" name="More 30D"/>
  </tableColumns>
  <tableStyleInfo name="TableStyleMedium2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9BA2EAC-953C-4B74-8B08-44CAD721C5F0}" name="Table101214131516" displayName="Table101214131516" ref="A1:T263" totalsRowShown="0" headerRowDxfId="116">
  <autoFilter ref="A1:T263" xr:uid="{CB181FAC-421C-47B3-8D6D-E4D4301B2309}"/>
  <tableColumns count="20">
    <tableColumn id="1" xr3:uid="{0474445D-F401-48B0-B06E-D07BC8C39EF6}" name="ID"/>
    <tableColumn id="2" xr3:uid="{FCC4DCA4-7887-4794-A922-E635F59717E8}" name="FutureNow Ticket"/>
    <tableColumn id="3" xr3:uid="{830F073D-D1E3-4717-9F63-54C6237BE69F}" name="External ID"/>
    <tableColumn id="4" xr3:uid="{F36B694C-EAF7-43B5-B5D3-C00FF31420C4}" name="ARE" dataDxfId="115"/>
    <tableColumn id="5" xr3:uid="{39F55C0D-2DE3-44F8-88D8-C193592EAE29}" name="Created On"/>
    <tableColumn id="6" xr3:uid="{5F1446C2-CFA7-413A-8385-D9268BCEA9AC}" name="Due by"/>
    <tableColumn id="7" xr3:uid="{C020DC01-DFE1-40B4-866B-550EA3186368}" name="Reported By"/>
    <tableColumn id="8" xr3:uid="{AFE5F7E6-8CD8-4128-8E2B-DDC7300239C7}" name="Message Processor"/>
    <tableColumn id="9" xr3:uid="{097401C1-A54C-4A21-B07B-3CF6BB220286}" name="Last Changed on"/>
    <tableColumn id="10" xr3:uid="{980B6C47-CCA4-4CB4-BE8A-E45C2B2CA0A6}" name="Last Changed By"/>
    <tableColumn id="11" xr3:uid="{57112943-2E79-43F5-9BBA-BEBA1518BA08}" name="Priority"/>
    <tableColumn id="12" xr3:uid="{9508AB7B-4B05-4BEF-92F6-DC9A0E471A9D}" name="Status"/>
    <tableColumn id="13" xr3:uid="{22C33FFB-EB00-420C-B0E7-E10AE75F0C03}" name="Description"/>
    <tableColumn id="14" xr3:uid="{64D86534-E581-466F-B62C-70529836E2D5}" name="Support Team"/>
    <tableColumn id="15" xr3:uid="{60DFBC67-98E7-41A8-B510-BC1A8772F011}" name="System ID"/>
    <tableColumn id="16" xr3:uid="{6B7C5988-DF78-4C7B-B55A-752FC03D4794}" name="Bug"/>
    <tableColumn id="17" xr3:uid="{DA0313E0-4BAB-4FFB-A363-4B676F162313}" name="Open Days"/>
    <tableColumn id="18" xr3:uid="{F7EA0D44-BB34-4EDB-B07B-9EB0A2178AE2}" name="Up to 7D">
      <calculatedColumnFormula>IF(AND($Q2&gt;=0,$Q2&lt;=7),1,0)</calculatedColumnFormula>
    </tableColumn>
    <tableColumn id="19" xr3:uid="{85505245-F37E-4132-A66E-A18CCF623DE2}" name="7D to 30D">
      <calculatedColumnFormula>IF(AND($Q2&gt;7,Q2&lt;=30),1,0)</calculatedColumnFormula>
    </tableColumn>
    <tableColumn id="20" xr3:uid="{63504DBC-7163-4BDF-9E99-A4174727B43B}" name="More 30D"/>
  </tableColumns>
  <tableStyleInfo name="TableStyleMedium2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1EC66D7-44E6-471F-801B-EA6267C1D30E}" name="Table10121413151617" displayName="Table10121413151617" ref="A1:T275" totalsRowShown="0" headerRowDxfId="114">
  <autoFilter ref="A1:T275" xr:uid="{CB181FAC-421C-47B3-8D6D-E4D4301B2309}"/>
  <tableColumns count="20">
    <tableColumn id="1" xr3:uid="{AD9D39AE-EE61-4251-A384-53BAEB31597B}" name="ID"/>
    <tableColumn id="2" xr3:uid="{A8699DEF-CC8F-4C64-95E3-FF2B5135DA22}" name="FutureNow Ticket"/>
    <tableColumn id="3" xr3:uid="{1189D8B5-CDED-41C3-A908-48D7E33AD1FD}" name="External ID"/>
    <tableColumn id="4" xr3:uid="{F85E028D-872C-4BBF-9FD1-CFC5F88737FD}" name="ARE" dataDxfId="113"/>
    <tableColumn id="5" xr3:uid="{14A2D7F1-09D0-4557-88DD-F27514650831}" name="Created On"/>
    <tableColumn id="6" xr3:uid="{D2315D54-125C-497F-AA0D-673C5B62D12E}" name="Due by"/>
    <tableColumn id="7" xr3:uid="{8396D764-1C1D-46C4-9BE7-9175F4EC999B}" name="Reported By"/>
    <tableColumn id="8" xr3:uid="{9598052C-A4E4-498B-A6B1-46A814902082}" name="Message Processor"/>
    <tableColumn id="9" xr3:uid="{C12A7563-1F79-4E2C-A2F0-B3DD4B27D35E}" name="Last Changed on"/>
    <tableColumn id="10" xr3:uid="{5033B1D1-DDC3-4455-AEA7-B01C9D04F1D4}" name="Last Changed By"/>
    <tableColumn id="11" xr3:uid="{45F3390C-2689-4D03-94EC-B41426CFA903}" name="Priority"/>
    <tableColumn id="12" xr3:uid="{BD366DC7-3F71-44C5-AFFB-942DC93F1028}" name="Status"/>
    <tableColumn id="13" xr3:uid="{2422BF1A-C4FC-41AF-9CF3-2D11D3C85A8C}" name="Description"/>
    <tableColumn id="14" xr3:uid="{5FE56C4F-995B-487D-AF54-23C9BE0B1DBB}" name="Support Team"/>
    <tableColumn id="15" xr3:uid="{1E058A76-A162-42FA-8A9A-14BBC1EED8EF}" name="System ID"/>
    <tableColumn id="16" xr3:uid="{C8620563-FD16-4FCA-8B2A-F736FF9D1667}" name="Bug" dataDxfId="112"/>
    <tableColumn id="17" xr3:uid="{CDCED493-7AF0-40EC-961E-8E3F04A2044C}" name="Open Days"/>
    <tableColumn id="18" xr3:uid="{811875C6-553C-4821-A00C-2256314CD453}" name="Up to 7D">
      <calculatedColumnFormula>IF(AND($Q2&gt;=0,$Q2&lt;=7),1,0)</calculatedColumnFormula>
    </tableColumn>
    <tableColumn id="19" xr3:uid="{B1C2D190-5775-44BD-A6EA-389EEF2FAD8C}" name="7D to 30D">
      <calculatedColumnFormula>IF(AND($Q2&gt;7,Q2&lt;=30),1,0)</calculatedColumnFormula>
    </tableColumn>
    <tableColumn id="20" xr3:uid="{4858C566-DEAD-49E7-A333-C798E60478FC}" name="More 30D"/>
  </tableColumns>
  <tableStyleInfo name="TableStyleMedium2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8D7BC85-ABE5-4A0C-AF3D-E0F8571B3A94}" name="Table1012141315161718" displayName="Table1012141315161718" ref="A1:T308" totalsRowShown="0" headerRowDxfId="111">
  <autoFilter ref="A1:T308" xr:uid="{CB181FAC-421C-47B3-8D6D-E4D4301B2309}"/>
  <tableColumns count="20">
    <tableColumn id="1" xr3:uid="{F196AD78-AD6E-4016-BE5D-5E52507293E8}" name="ID"/>
    <tableColumn id="2" xr3:uid="{B2EA8A6C-D964-4931-B4C3-9B1958C09A69}" name="FutureNow Ticket"/>
    <tableColumn id="3" xr3:uid="{C3E292FD-DEC1-4999-A598-4D27D62D0071}" name="External ID"/>
    <tableColumn id="4" xr3:uid="{593515A5-E6F2-4224-AC5C-60374F245CD1}" name="ARE" dataDxfId="110"/>
    <tableColumn id="5" xr3:uid="{CF6BCBE2-8DE7-491D-9708-08E76633CFE3}" name="Created On"/>
    <tableColumn id="6" xr3:uid="{3D0C1D7E-6378-4905-8E72-704E6247C0ED}" name="Due by"/>
    <tableColumn id="7" xr3:uid="{E99BF3AF-F3BB-4BBA-948E-E88635AD12CD}" name="Reported By"/>
    <tableColumn id="8" xr3:uid="{45C2B111-63FE-4FA9-8EF6-0A0CB180CBBD}" name="Message Processor"/>
    <tableColumn id="9" xr3:uid="{468F4D11-7B21-4045-A850-848C496F6CBF}" name="Last Changed on"/>
    <tableColumn id="10" xr3:uid="{E7A9E412-BFF8-433B-B129-874CE6CE22C7}" name="Last Changed By"/>
    <tableColumn id="11" xr3:uid="{A403B9B3-5E27-4DC9-BB72-AAF036A7BE76}" name="Priority"/>
    <tableColumn id="12" xr3:uid="{0A614485-5FC5-4D99-BD31-C28BE7B7F813}" name="Status"/>
    <tableColumn id="13" xr3:uid="{2E3BD65C-04B3-4110-AC2C-ACE2F3711EF1}" name="Description"/>
    <tableColumn id="14" xr3:uid="{154FEDCD-8197-4803-9456-6E89866D1748}" name="Support Team"/>
    <tableColumn id="15" xr3:uid="{2F05BE3A-A2F2-4BA0-A789-76DA182CBB62}" name="System ID"/>
    <tableColumn id="16" xr3:uid="{B9DBEB3B-8E77-447D-B4BC-7EFD31544764}" name="Bug" dataDxfId="109"/>
    <tableColumn id="17" xr3:uid="{48CA9CB9-557C-4B5E-B0DC-A1B2E9FBB2EE}" name="Open Days"/>
    <tableColumn id="18" xr3:uid="{2E06C098-B6F4-432C-BC77-1E5761536F66}" name="Up to 7D">
      <calculatedColumnFormula>IF(AND($Q2&gt;=0,$Q2&lt;=7),1,0)</calculatedColumnFormula>
    </tableColumn>
    <tableColumn id="19" xr3:uid="{149AA144-8B3A-4C27-B968-443BF6DE2942}" name="7D to 30D">
      <calculatedColumnFormula>IF(AND($Q2&gt;7,Q2&lt;=30),1,0)</calculatedColumnFormula>
    </tableColumn>
    <tableColumn id="20" xr3:uid="{3B8F740E-C1BA-47D5-80D5-F95419488709}" name="More 30D"/>
  </tableColumns>
  <tableStyleInfo name="TableStyleMedium2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9473579-7656-466C-9776-0FAE7F35514C}" name="Table101214131516171819" displayName="Table101214131516171819" ref="A1:T330" totalsRowShown="0" headerRowDxfId="108">
  <autoFilter ref="A1:T330" xr:uid="{CB181FAC-421C-47B3-8D6D-E4D4301B2309}"/>
  <tableColumns count="20">
    <tableColumn id="1" xr3:uid="{A571575C-5831-4232-A30D-9521DBC04E99}" name="ID"/>
    <tableColumn id="2" xr3:uid="{9A838E27-15ED-4AC6-A191-14576CA4A915}" name="FutureNow Ticket"/>
    <tableColumn id="3" xr3:uid="{43CE8F55-35C8-4A91-884D-2AD4FC75144B}" name="External ID"/>
    <tableColumn id="4" xr3:uid="{0FD087D1-38CD-41D5-A3EA-D05001D2ABEC}" name="ARE" dataDxfId="107"/>
    <tableColumn id="5" xr3:uid="{152C1A76-D9DC-414D-A2B0-1A469F5CF6D0}" name="Created On"/>
    <tableColumn id="6" xr3:uid="{41053A37-82F2-4EB7-A492-18E14F13D3B2}" name="Due by"/>
    <tableColumn id="7" xr3:uid="{BE275A96-FB07-4D9C-AEBC-9482BAA289D9}" name="Reported By"/>
    <tableColumn id="8" xr3:uid="{8C57DAD6-91E2-44D6-A678-137E34307725}" name="Message Processor"/>
    <tableColumn id="9" xr3:uid="{57B812DD-4F8E-4474-9EA0-E6B500A8B603}" name="Last Changed on"/>
    <tableColumn id="10" xr3:uid="{B4E85FBE-E558-47F7-B7A1-3D9FC3A277F6}" name="Last Changed By"/>
    <tableColumn id="11" xr3:uid="{D7C07818-4EBF-4CB7-BAE3-264F87681B9D}" name="Priority"/>
    <tableColumn id="12" xr3:uid="{FCE235C0-3A38-4BF5-B240-FA658CFE3252}" name="Status"/>
    <tableColumn id="13" xr3:uid="{941D4E9F-B8E1-4268-BB6F-7CD8E405F115}" name="Description"/>
    <tableColumn id="14" xr3:uid="{3333F268-7D71-412F-AB48-AD74E3FAE3CC}" name="Support Team"/>
    <tableColumn id="15" xr3:uid="{53017C71-A44B-4F35-8D66-01B8273DFC53}" name="System ID"/>
    <tableColumn id="16" xr3:uid="{1DCEB8BD-D8FC-4128-B618-C5E46A8BE7F8}" name="Bug" dataDxfId="106"/>
    <tableColumn id="17" xr3:uid="{B414B666-AB13-4F07-B849-DDC7D24FB90C}" name="Open Days"/>
    <tableColumn id="18" xr3:uid="{62504C06-4047-4C64-ACD9-9F1B91991F41}" name="Up to 7D">
      <calculatedColumnFormula>IF(AND($Q2&gt;=0,$Q2&lt;=7),1,0)</calculatedColumnFormula>
    </tableColumn>
    <tableColumn id="19" xr3:uid="{C3815B3B-EBF5-4585-913A-D1F75C6DE03D}" name="7D to 30D">
      <calculatedColumnFormula>IF(AND($Q2&gt;7,Q2&lt;=30),1,0)</calculatedColumnFormula>
    </tableColumn>
    <tableColumn id="20" xr3:uid="{60593C56-13A4-461B-9CDB-6A830F244EB6}" name="More 30D"/>
  </tableColumns>
  <tableStyleInfo name="TableStyleMedium2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41C59A4-0DF4-4FBC-8518-DFAF8CAB238E}" name="Table10121413151617181920" displayName="Table10121413151617181920" ref="A1:U348" totalsRowShown="0" headerRowDxfId="105">
  <autoFilter ref="A1:U348" xr:uid="{541C59A4-0DF4-4FBC-8518-DFAF8CAB238E}"/>
  <tableColumns count="21">
    <tableColumn id="1" xr3:uid="{C49F349A-EAF7-4B65-AAE7-982E14EB5837}" name="ID"/>
    <tableColumn id="2" xr3:uid="{99A2F495-7BF5-4ABB-AC4D-43B88B03514F}" name="FutureNow Ticket"/>
    <tableColumn id="3" xr3:uid="{BEFA73F4-A6DA-42F8-BFFD-045BC4EA5577}" name="External ID"/>
    <tableColumn id="4" xr3:uid="{9EB7DC02-3CE3-4848-BC33-932E1EAF2AC6}" name="ARE" dataDxfId="104"/>
    <tableColumn id="5" xr3:uid="{D9CC0A34-2CCE-4A35-8085-D7AFA114048C}" name="Created On"/>
    <tableColumn id="6" xr3:uid="{6F886065-4DB4-4DDE-B0A3-F02666DFA911}" name="Due by"/>
    <tableColumn id="7" xr3:uid="{3CCC34E8-1690-477E-9A71-D75F0A5271A3}" name="Reported By"/>
    <tableColumn id="8" xr3:uid="{09C772DD-FD18-4246-A3BC-B43324B1AC7C}" name="Message Processor"/>
    <tableColumn id="9" xr3:uid="{BEF057A5-461C-4CEB-BD2B-14798AF0E885}" name="Last Changed on"/>
    <tableColumn id="10" xr3:uid="{0C78EA51-4A47-456E-9A97-6B8711FDCDED}" name="Last Changed By"/>
    <tableColumn id="11" xr3:uid="{691D4E2C-18A1-4A7C-8609-27E82AB8893E}" name="Priority"/>
    <tableColumn id="12" xr3:uid="{FAF4907D-3B9D-43EE-95E1-D8F794FBDBA3}" name="Status"/>
    <tableColumn id="13" xr3:uid="{31A67B76-7009-42E3-91CB-F2248F5B5B61}" name="Description"/>
    <tableColumn id="14" xr3:uid="{BA765F28-EE5C-4328-AF8C-FC489353F384}" name="Support Team"/>
    <tableColumn id="15" xr3:uid="{6AA0550B-CF86-4029-AEAC-0A4109531D97}" name="System ID"/>
    <tableColumn id="16" xr3:uid="{3ABED3B6-A601-48B9-BC77-C46B21DB7223}" name="Bug"/>
    <tableColumn id="21" xr3:uid="{E54CC37D-7F6E-412F-95EC-5013EE9D8F48}" name="Recurrent" dataDxfId="103">
      <calculatedColumnFormula>IF(OR(
    AND(COUNTIF(Bugs!A:A,B2)&gt;0,ISNUMBER(SEARCH("x",INDEX(Bugs!C:C,MATCH(B2,Bugs!A:A,0))))),
    AND(COUNTIF(Bugs!B:B,B2)&gt;0,ISNUMBER(SEARCH("x",INDEX(Bugs!C:C,MATCH(B2,Bugs!B:B,0))))),
    AND(COUNTIF(Bugs!A:A,B2)&gt;0,ISNUMBER(SEARCH("x",INDEX(Bugs!D:D,MATCH(B2,Bugs!A:A,0))))),
    AND(COUNTIF(Bugs!B:B,B2)&gt;0,ISNUMBER(SEARCH("x",INDEX(Bugs!D:D,MATCH(B2,Bugs!B:B,0)))))
),"Y","")</calculatedColumnFormula>
    </tableColumn>
    <tableColumn id="17" xr3:uid="{119AE70F-BE67-47D4-956A-12A88EDBCB1C}" name="Open Days"/>
    <tableColumn id="18" xr3:uid="{90323264-81CE-4B60-A70D-08719229B93B}" name="Up to 7D">
      <calculatedColumnFormula>IF(AND($R2&gt;=0,$R2&lt;=7),1,0)</calculatedColumnFormula>
    </tableColumn>
    <tableColumn id="19" xr3:uid="{8CB596C8-5560-4DD9-B794-113136A981E3}" name="7D to 30D">
      <calculatedColumnFormula>IF(AND($R2&gt;7,R2&lt;=30),1,0)</calculatedColumnFormula>
    </tableColumn>
    <tableColumn id="20" xr3:uid="{E86D391F-7425-49A0-8E9C-4BCF1EEACD6C}" name="More 30D"/>
  </tableColumns>
  <tableStyleInfo name="TableStyleMedium2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15768B9-A556-48D1-8F72-331412763393}" name="Table1012141315161718192021" displayName="Table1012141315161718192021" ref="A1:U355" totalsRowShown="0" headerRowDxfId="102">
  <autoFilter ref="A1:U355" xr:uid="{541C59A4-0DF4-4FBC-8518-DFAF8CAB238E}"/>
  <tableColumns count="21">
    <tableColumn id="1" xr3:uid="{41335816-F32C-4728-A2C6-E9E306DCA70D}" name="ID"/>
    <tableColumn id="2" xr3:uid="{1588B834-F930-40D0-B931-3303687E8B20}" name="FutureNow Ticket"/>
    <tableColumn id="3" xr3:uid="{A290B6B5-47DB-4EEC-AD55-CD94E8E7C448}" name="External ID"/>
    <tableColumn id="4" xr3:uid="{9AD096F4-721C-49B3-9811-F01024B9B351}" name="ARE" dataDxfId="101"/>
    <tableColumn id="5" xr3:uid="{3F4A5E6B-1820-4ED0-A199-668D036559B0}" name="Created On"/>
    <tableColumn id="6" xr3:uid="{290F711F-6B74-4FF0-9B80-DF60B01BA0AD}" name="Due by"/>
    <tableColumn id="7" xr3:uid="{9D745CA7-1FD9-472B-9D39-B018B5109D58}" name="Reported By"/>
    <tableColumn id="8" xr3:uid="{DA9191E2-A309-4616-AE97-D1A98C4DA3EA}" name="Message Processor"/>
    <tableColumn id="9" xr3:uid="{37EFC914-27C4-4273-A04E-60A6BE28F16F}" name="Last Changed on"/>
    <tableColumn id="10" xr3:uid="{CCEAE24D-A4D2-4509-9A56-B9814138DA4C}" name="Last Changed By"/>
    <tableColumn id="11" xr3:uid="{875B30B4-0705-4181-B726-1BD70587B392}" name="Priority"/>
    <tableColumn id="12" xr3:uid="{7969CF5D-3426-49F0-ADFC-DE9AF8B80DD5}" name="Status"/>
    <tableColumn id="13" xr3:uid="{4E47EDF5-44D5-4CD4-AEAE-BFEE5805643D}" name="Description"/>
    <tableColumn id="14" xr3:uid="{02588522-3A07-4C67-A6A6-369105DE7A87}" name="Support Team"/>
    <tableColumn id="15" xr3:uid="{D1FA7680-4DC4-4821-87CB-994904D4E841}" name="System ID"/>
    <tableColumn id="16" xr3:uid="{11C2D63E-44CF-489D-BD52-01A961ECABD2}" name="Bug"/>
    <tableColumn id="21" xr3:uid="{F988B175-ADA8-47D3-A235-FD7BEC58DB43}" name="Recurrent" dataDxfId="100">
      <calculatedColumnFormula>IF(OR(
    AND(COUNTIF(Bugs!A:A,B2)&gt;0,ISNUMBER(SEARCH("x",INDEX(Bugs!C:C,MATCH(B2,Bugs!A:A,0))))),
    AND(COUNTIF(Bugs!B:B,B2)&gt;0,ISNUMBER(SEARCH("x",INDEX(Bugs!C:C,MATCH(B2,Bugs!B:B,0))))),
    AND(COUNTIF(Bugs!A:A,B2)&gt;0,ISNUMBER(SEARCH("x",INDEX(Bugs!D:D,MATCH(B2,Bugs!A:A,0))))),
    AND(COUNTIF(Bugs!B:B,B2)&gt;0,ISNUMBER(SEARCH("x",INDEX(Bugs!D:D,MATCH(B2,Bugs!B:B,0)))))
),"Y","")</calculatedColumnFormula>
    </tableColumn>
    <tableColumn id="17" xr3:uid="{501B851F-F6FF-4B82-A83B-6773A79233A0}" name="Open Days"/>
    <tableColumn id="18" xr3:uid="{F6305D87-CC09-4A85-959C-9AE950EFFF59}" name="Up to 7D">
      <calculatedColumnFormula>IF(AND($R2&gt;=0,$R2&lt;=7),1,0)</calculatedColumnFormula>
    </tableColumn>
    <tableColumn id="19" xr3:uid="{6EDC7F55-7F94-4191-8191-3F18DBAA4AA8}" name="7D to 30D">
      <calculatedColumnFormula>IF(AND($R2&gt;7,R2&lt;=30),1,0)</calculatedColumnFormula>
    </tableColumn>
    <tableColumn id="20" xr3:uid="{E326F12C-4944-436F-B08A-5A64854F839A}" name="More 30D"/>
  </tableColumns>
  <tableStyleInfo name="TableStyleMedium2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37D6438-7EF7-4016-A1EF-DA173D3CC9CD}" name="Table101214131516171819202122" displayName="Table101214131516171819202122" ref="A1:U378" totalsRowShown="0" headerRowDxfId="99">
  <autoFilter ref="A1:U378" xr:uid="{541C59A4-0DF4-4FBC-8518-DFAF8CAB238E}"/>
  <tableColumns count="21">
    <tableColumn id="1" xr3:uid="{596E8210-F989-49D2-9E22-F077655B052B}" name="ID"/>
    <tableColumn id="2" xr3:uid="{F3CCF5D7-8B41-450F-A1BF-8A4F77E94A14}" name="FutureNow Ticket"/>
    <tableColumn id="3" xr3:uid="{80F8CA8C-2FA1-4255-B395-14D913F373CA}" name="External ID"/>
    <tableColumn id="4" xr3:uid="{6F4EB209-77CF-47C8-A5C5-5E16CA852FF0}" name="ARE" dataDxfId="98"/>
    <tableColumn id="5" xr3:uid="{73EFAD81-1E14-4EC6-820B-7552BCC459B4}" name="Created On"/>
    <tableColumn id="6" xr3:uid="{05E54FEA-C855-471C-A078-A67BCB8195AF}" name="Due by"/>
    <tableColumn id="7" xr3:uid="{D8FE2676-4BD5-4005-89A3-C4BBA1F1C157}" name="Reported By"/>
    <tableColumn id="8" xr3:uid="{88DD7E4D-CC99-426D-A06D-0EF11C702672}" name="Message Processor"/>
    <tableColumn id="9" xr3:uid="{D56B3C25-DDE9-44CA-BE5E-25BC13A9433A}" name="Last Changed on"/>
    <tableColumn id="10" xr3:uid="{DCE669ED-1D2C-4EF2-A127-0FCC5EEDA835}" name="Last Changed By"/>
    <tableColumn id="11" xr3:uid="{E27CB6A8-93DC-4422-B7A4-F69A777FFA9C}" name="Priority"/>
    <tableColumn id="12" xr3:uid="{79DAB2AA-65CB-40EB-9C37-B3327828BE4C}" name="Status"/>
    <tableColumn id="13" xr3:uid="{36A0B476-027B-4FE2-A12A-97738C2824C6}" name="Description"/>
    <tableColumn id="14" xr3:uid="{AB530ECD-F96A-46D1-B718-1B964432C372}" name="Support Team"/>
    <tableColumn id="15" xr3:uid="{7F3149D2-C2C6-4878-A505-652680D26849}" name="System ID" dataDxfId="97"/>
    <tableColumn id="16" xr3:uid="{A9BECDA1-0FC0-4F01-A8F9-F7A94B50A487}" name="Bug" dataDxfId="96">
      <calculatedColumnFormula>IF(OR(AND(A2&lt;&gt;"",COUNTIF(Bugs!B:B,A2)&gt;0),AND(B2&lt;&gt;"",COUNTIF(Bugs!A:A,B2)&gt;0)),"Y","")</calculatedColumnFormula>
    </tableColumn>
    <tableColumn id="21" xr3:uid="{0300F198-BFE3-4DAD-A05B-D248CDA70244}" name="Recurrent" dataDxfId="95">
      <calculatedColumnFormula>IF(OR(
    AND(COUNTIF(Bugs!A:A,B2)&gt;0,ISNUMBER(SEARCH("x",INDEX(Bugs!C:C,MATCH(B2,Bugs!A:A,0))))),
    AND(COUNTIF(Bugs!B:B,B2)&gt;0,ISNUMBER(SEARCH("x",INDEX(Bugs!C:C,MATCH(B2,Bugs!B:B,0))))),
    AND(COUNTIF(Bugs!A:A,B2)&gt;0,ISNUMBER(SEARCH("x",INDEX(Bugs!D:D,MATCH(B2,Bugs!A:A,0))))),
    AND(COUNTIF(Bugs!B:B,B2)&gt;0,ISNUMBER(SEARCH("x",INDEX(Bugs!D:D,MATCH(B2,Bugs!B:B,0)))))
),"Y","")</calculatedColumnFormula>
    </tableColumn>
    <tableColumn id="17" xr3:uid="{BC8D3B75-0C06-4B13-BC0F-444B1980EBF7}" name="Open Days" dataDxfId="94"/>
    <tableColumn id="18" xr3:uid="{D437806A-4AD2-4222-9417-202E7C8D03F8}" name="Up to 7D" dataDxfId="93">
      <calculatedColumnFormula>IF(AND($R2&gt;=0,$R2&lt;=7),1,0)</calculatedColumnFormula>
    </tableColumn>
    <tableColumn id="19" xr3:uid="{20BA99A7-8F2A-4EDA-B09D-F3A29554F4FD}" name="7D to 30D" dataDxfId="92">
      <calculatedColumnFormula>IF(AND($R2&gt;7,R2&lt;=30),1,0)</calculatedColumnFormula>
    </tableColumn>
    <tableColumn id="20" xr3:uid="{A5214F0B-8A8B-45AF-A81B-80613FAFF267}" name="More 30D" dataDxfId="91"/>
  </tableColumns>
  <tableStyleInfo name="TableStyleMedium2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2BD3D0B-B229-4909-9BA7-11DB98E53518}" name="Table10121413151617181920212223" displayName="Table10121413151617181920212223" ref="A1:U399" totalsRowShown="0" headerRowDxfId="90">
  <autoFilter ref="A1:U399" xr:uid="{541C59A4-0DF4-4FBC-8518-DFAF8CAB238E}"/>
  <tableColumns count="21">
    <tableColumn id="1" xr3:uid="{22F7CD37-EB31-4A8D-A99C-97C1F053CC95}" name="ID"/>
    <tableColumn id="2" xr3:uid="{02A9585C-71A0-4D5B-954E-F494A06E3C85}" name="FutureNow Ticket"/>
    <tableColumn id="3" xr3:uid="{C3B85A2B-060B-4CE8-A213-77B35A563C52}" name="External ID"/>
    <tableColumn id="4" xr3:uid="{519E2A38-5537-481A-BF10-5AAB41B0B3D2}" name="ARE" dataDxfId="89"/>
    <tableColumn id="5" xr3:uid="{BDB14043-0823-45D3-B8AE-E2F67271CA2F}" name="Created On"/>
    <tableColumn id="6" xr3:uid="{BE19642E-0BFF-41C8-811F-026BAE1562BA}" name="Due by"/>
    <tableColumn id="7" xr3:uid="{DDF9C113-0036-4C71-A902-646525E575D3}" name="Reported By"/>
    <tableColumn id="8" xr3:uid="{466F3366-A5E9-4DD7-8B44-353C82A8660E}" name="Message Processor"/>
    <tableColumn id="9" xr3:uid="{E8D5D83A-F6DF-4C38-879C-D40BDFAD5F1D}" name="Last Changed on"/>
    <tableColumn id="10" xr3:uid="{00F024ED-6AEA-4486-9035-4FEE891D68E8}" name="Last Changed By"/>
    <tableColumn id="11" xr3:uid="{84E22871-CEB8-4A78-9716-B4601650FDAF}" name="Priority"/>
    <tableColumn id="12" xr3:uid="{64F867B5-9E95-45BE-A8BD-170A3C0E0D4A}" name="Status"/>
    <tableColumn id="13" xr3:uid="{1BF017D6-BD65-448C-A62A-DA98420614C8}" name="Description"/>
    <tableColumn id="14" xr3:uid="{0546892D-EA00-4E6B-AF5E-0F4D7FA0E731}" name="Support Team"/>
    <tableColumn id="15" xr3:uid="{A7190AD1-21E5-4B3C-9D6F-41FB2A676659}" name="System ID"/>
    <tableColumn id="16" xr3:uid="{6EDEF0D7-5038-4FD0-9429-195DB45DB6B4}" name="Bug">
      <calculatedColumnFormula>IF(OR(AND(A2&lt;&gt;"",COUNTIF(Bugs!B:B,A2)&gt;0),AND(B2&lt;&gt;"",COUNTIF(Bugs!A:A,B2)&gt;0)),"Y","")</calculatedColumnFormula>
    </tableColumn>
    <tableColumn id="21" xr3:uid="{044FEF8E-536A-4ADE-B282-A0EC2E084BE1}" name="Recurrent" dataDxfId="88">
      <calculatedColumnFormula>IF(OR(
    AND(COUNTIF(Bugs!A:A,B2)&gt;0,ISNUMBER(SEARCH("x",INDEX(Bugs!C:C,MATCH(B2,Bugs!A:A,0))))),
    AND(COUNTIF(Bugs!B:B,B2)&gt;0,ISNUMBER(SEARCH("x",INDEX(Bugs!C:C,MATCH(B2,Bugs!B:B,0))))),
    AND(COUNTIF(Bugs!A:A,B2)&gt;0,ISNUMBER(SEARCH("x",INDEX(Bugs!D:D,MATCH(B2,Bugs!A:A,0))))),
    AND(COUNTIF(Bugs!B:B,B2)&gt;0,ISNUMBER(SEARCH("x",INDEX(Bugs!D:D,MATCH(B2,Bugs!B:B,0)))))
),"Y","")</calculatedColumnFormula>
    </tableColumn>
    <tableColumn id="17" xr3:uid="{4A825D67-F479-45A5-80D5-8B954CA1B369}" name="Open Days"/>
    <tableColumn id="18" xr3:uid="{3541C04C-ED5A-4874-B7E1-39AD426111B1}" name="Up to 7D">
      <calculatedColumnFormula>IF(AND($R2&gt;=0,$R2&lt;=7),1,0)</calculatedColumnFormula>
    </tableColumn>
    <tableColumn id="19" xr3:uid="{82E43891-1A0A-4626-83AE-5A5CD257D915}" name="7D to 30D">
      <calculatedColumnFormula>IF(AND($R2&gt;7,R2&lt;=30),1,0)</calculatedColumnFormula>
    </tableColumn>
    <tableColumn id="20" xr3:uid="{7CFB0BFB-EA97-4C96-922E-DDA625B049B8}" name="More 30D"/>
  </tableColumns>
  <tableStyleInfo name="TableStyleMedium2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EB36D44-4B2B-48B8-9C7F-07A148DFB8E7}" name="Table1012141315161718192021222324" displayName="Table1012141315161718192021222324" ref="A1:U431" totalsRowShown="0" headerRowDxfId="87" dataDxfId="86">
  <autoFilter ref="A1:U431" xr:uid="{541C59A4-0DF4-4FBC-8518-DFAF8CAB238E}"/>
  <tableColumns count="21">
    <tableColumn id="1" xr3:uid="{0CA97EDD-2F78-480E-8AE9-0B3CE0B4AC4B}" name="ID" dataDxfId="85"/>
    <tableColumn id="2" xr3:uid="{98A3ACC3-DA9F-4ABB-B950-8E5A7EA66FDF}" name="FutureNow Ticket" dataDxfId="84"/>
    <tableColumn id="3" xr3:uid="{A903D70E-4454-4E65-AB35-C25F727A223E}" name="External ID" dataDxfId="83"/>
    <tableColumn id="4" xr3:uid="{01834DA1-BA2C-4FB0-9172-ECA0A7230803}" name="ARE" dataDxfId="82"/>
    <tableColumn id="5" xr3:uid="{4FB638F1-5236-4F2C-8247-CD997B9B27F4}" name="Created On" dataDxfId="81"/>
    <tableColumn id="6" xr3:uid="{999F48CD-A3D5-41A7-B9E5-F209D67909AD}" name="Due by" dataDxfId="80"/>
    <tableColumn id="7" xr3:uid="{7739CEF9-D798-40B1-971F-90A2A40041BA}" name="Reported By" dataDxfId="79"/>
    <tableColumn id="8" xr3:uid="{13B4E858-65B1-44D6-95DD-4C95D7B0AE41}" name="Message Processor" dataDxfId="78"/>
    <tableColumn id="9" xr3:uid="{3A9D41E0-FE07-4634-AC39-1411C5DB67B8}" name="Last Changed on" dataDxfId="77"/>
    <tableColumn id="10" xr3:uid="{4FDF971B-3EF5-423B-A90B-18D0D1DBC3D6}" name="Last Changed By" dataDxfId="76"/>
    <tableColumn id="11" xr3:uid="{02934FAB-78B4-411F-A6CB-97936F82FDD2}" name="Priority" dataDxfId="75"/>
    <tableColumn id="12" xr3:uid="{4C6452E3-6DC7-44A9-802D-7DA876674AAC}" name="Status"/>
    <tableColumn id="13" xr3:uid="{E17FF675-E4DA-4F72-BEDE-DE524D0A5907}" name="Description" dataDxfId="74"/>
    <tableColumn id="14" xr3:uid="{157B2C3C-CA42-4CCA-B26F-854677CB530A}" name="Support Team" dataDxfId="73"/>
    <tableColumn id="15" xr3:uid="{31F191DC-5B05-4F5E-A74A-0A7F833FBECB}" name="System ID" dataDxfId="72"/>
    <tableColumn id="16" xr3:uid="{757810AF-7FB8-4464-A1EE-DE5FD7F1C34D}" name="Bug" dataDxfId="71">
      <calculatedColumnFormula>IF(OR(AND(A2&lt;&gt;"",COUNTIF(Bugs!B:B,A2)&gt;0),AND(B2&lt;&gt;"",COUNTIF(Bugs!A:A,B2)&gt;0)),"Y","")</calculatedColumnFormula>
    </tableColumn>
    <tableColumn id="21" xr3:uid="{432DCF32-1612-48AD-85C7-E554CCA3A71C}" name="Recurrent" dataDxfId="70">
      <calculatedColumnFormula>IF(OR(
    AND(COUNTIF(Bugs!A:A,B2)&gt;0,ISNUMBER(SEARCH("x",INDEX(Bugs!C:C,MATCH(B2,Bugs!A:A,0))))),
    AND(COUNTIF(Bugs!B:B,B2)&gt;0,ISNUMBER(SEARCH("x",INDEX(Bugs!C:C,MATCH(B2,Bugs!B:B,0))))),
    AND(COUNTIF(Bugs!A:A,B2)&gt;0,ISNUMBER(SEARCH("x",INDEX(Bugs!D:D,MATCH(B2,Bugs!A:A,0))))),
    AND(COUNTIF(Bugs!B:B,B2)&gt;0,ISNUMBER(SEARCH("x",INDEX(Bugs!D:D,MATCH(B2,Bugs!B:B,0)))))
),"Y","")</calculatedColumnFormula>
    </tableColumn>
    <tableColumn id="17" xr3:uid="{F2C4B67D-E615-40EB-BB5E-45AE6C3EE75B}" name="Open Days" dataDxfId="69"/>
    <tableColumn id="18" xr3:uid="{FD179EBF-42FD-47C4-9318-0506F43F1879}" name="Up to 7D" dataDxfId="68">
      <calculatedColumnFormula>IF(AND($R2&gt;=0,$R2&lt;=7),1,0)</calculatedColumnFormula>
    </tableColumn>
    <tableColumn id="19" xr3:uid="{D66C7BF6-93AD-45DD-A4E4-6B2E4AEEABCA}" name="7D to 30D" dataDxfId="67">
      <calculatedColumnFormula>IF(AND($R2&gt;7,R2&lt;=30),1,0)</calculatedColumnFormula>
    </tableColumn>
    <tableColumn id="20" xr3:uid="{12774E91-55A2-42F4-BF37-2637847BE0E8}" name="More 30D" dataDxfId="66"/>
  </tableColumns>
  <tableStyleInfo name="TableStyleMedium2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1F3EEA0-8CF7-479D-A904-BEED43D34D47}" name="Table101214131516171819202122232425" displayName="Table101214131516171819202122232425" ref="A1:U456" totalsRowShown="0" headerRowDxfId="65">
  <autoFilter ref="A1:U456" xr:uid="{541C59A4-0DF4-4FBC-8518-DFAF8CAB238E}"/>
  <tableColumns count="21">
    <tableColumn id="1" xr3:uid="{23CE3166-3095-4A45-AAE8-0F1C8F97BD42}" name="ID"/>
    <tableColumn id="2" xr3:uid="{E2377ECC-6643-4F57-A6F7-22E67756893F}" name="FutureNow Ticket"/>
    <tableColumn id="3" xr3:uid="{A1C57D4B-026B-4DCC-81F2-3833630D9487}" name="External ID"/>
    <tableColumn id="4" xr3:uid="{A5B7A2B8-9559-4263-87A1-72CAE1ED3BE6}" name="ARE" dataDxfId="64"/>
    <tableColumn id="5" xr3:uid="{DF4A50E4-C768-45CA-90A5-44FE54025980}" name="Created On" dataDxfId="63"/>
    <tableColumn id="6" xr3:uid="{D5D60146-26C3-468A-875B-CEF75FF39BC9}" name="Due by"/>
    <tableColumn id="7" xr3:uid="{C2A0A3B8-09FB-474B-AAC9-1DC158190164}" name="Reported By"/>
    <tableColumn id="8" xr3:uid="{80537E17-4384-4040-B58B-136DBFA2D35D}" name="Message Processor"/>
    <tableColumn id="9" xr3:uid="{38135178-A8D4-4546-917F-241BCCFF822C}" name="Last Changed on" dataDxfId="62"/>
    <tableColumn id="10" xr3:uid="{1730562C-6ACF-40D7-8D90-1C3AA93583D6}" name="Last Changed By"/>
    <tableColumn id="11" xr3:uid="{8979420B-474F-4685-A1F5-9B33BD572BFA}" name="Priority"/>
    <tableColumn id="12" xr3:uid="{DA93E46B-2ABD-4195-827A-2054FB924F10}" name="Status"/>
    <tableColumn id="13" xr3:uid="{AB4C3174-0915-4DB6-9719-DAAC79356C3F}" name="Description"/>
    <tableColumn id="14" xr3:uid="{FE8EE775-D1C4-4CEF-97D4-32E617CB9521}" name="Support Team"/>
    <tableColumn id="15" xr3:uid="{168FADE5-6A43-4411-A8C5-5501EC1E03AA}" name="System ID" dataDxfId="61"/>
    <tableColumn id="16" xr3:uid="{26F13B05-67BD-413D-A5D2-C25898624CB6}" name="Bug" dataDxfId="60">
      <calculatedColumnFormula>IF(OR(AND(A2&lt;&gt;"",COUNTIF(Bugs!B:B,A2)&gt;0),AND(B2&lt;&gt;"",COUNTIF(Bugs!A:A,B2)&gt;0)),"Y","")</calculatedColumnFormula>
    </tableColumn>
    <tableColumn id="21" xr3:uid="{C73EF094-D315-42DB-A035-711331D168D6}" name="Recurrent" dataDxfId="59">
      <calculatedColumnFormula>IF(OR(
    AND(COUNTIF(Bugs!A:A,B2)&gt;0,ISNUMBER(SEARCH("x",INDEX(Bugs!C:C,MATCH(B2,Bugs!A:A,0))))),
    AND(COUNTIF(Bugs!B:B,B2)&gt;0,ISNUMBER(SEARCH("x",INDEX(Bugs!C:C,MATCH(B2,Bugs!B:B,0))))),
    AND(COUNTIF(Bugs!A:A,B2)&gt;0,ISNUMBER(SEARCH("x",INDEX(Bugs!D:D,MATCH(B2,Bugs!A:A,0))))),
    AND(COUNTIF(Bugs!B:B,B2)&gt;0,ISNUMBER(SEARCH("x",INDEX(Bugs!D:D,MATCH(B2,Bugs!B:B,0)))))
),"Y","")</calculatedColumnFormula>
    </tableColumn>
    <tableColumn id="17" xr3:uid="{8347A753-7FA7-44F7-9808-173DB353ABFC}" name="Open Days" dataDxfId="58"/>
    <tableColumn id="18" xr3:uid="{4D4EA4A7-5B41-4215-AD32-D5E61503D0D2}" name="Up to 7D" dataDxfId="57">
      <calculatedColumnFormula>IF(AND($R2&gt;=0,$R2&lt;=7),1,0)</calculatedColumnFormula>
    </tableColumn>
    <tableColumn id="19" xr3:uid="{76D599E3-983C-4719-B6E7-0F9887C1D008}" name="7D to 30D" dataDxfId="56">
      <calculatedColumnFormula>IF(AND($R2&gt;7,R2&lt;=30),1,0)</calculatedColumnFormula>
    </tableColumn>
    <tableColumn id="20" xr3:uid="{F4944B84-8E93-4466-98F1-44FEB18EC94A}" name="More 30D" dataDxfId="55"/>
  </tableColumns>
  <tableStyleInfo name="TableStyleMedium2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20379FE-AACD-4BE0-8574-914178D8F38D}" name="Table10121413151617181920212223242526" displayName="Table10121413151617181920212223242526" ref="A1:U482" totalsRowShown="0" headerRowDxfId="54">
  <autoFilter ref="A1:U482" xr:uid="{541C59A4-0DF4-4FBC-8518-DFAF8CAB238E}"/>
  <tableColumns count="21">
    <tableColumn id="1" xr3:uid="{06ADC5CF-1309-4334-A3C9-625429B800EA}" name="ID"/>
    <tableColumn id="2" xr3:uid="{C279C7BB-D9EA-4033-9FE8-644D52F50B61}" name="FutureNow Ticket"/>
    <tableColumn id="3" xr3:uid="{5C20B611-8A71-4E00-BA68-6A108265C27C}" name="External ID"/>
    <tableColumn id="4" xr3:uid="{581E997B-083C-49E9-900C-B87791615019}" name="ARE" dataDxfId="53"/>
    <tableColumn id="5" xr3:uid="{55196267-B6B3-4968-B322-FD2430010C20}" name="Created On" dataDxfId="52"/>
    <tableColumn id="6" xr3:uid="{F8AE9274-F1B3-40EB-8AD0-0DF444292A53}" name="Due by"/>
    <tableColumn id="7" xr3:uid="{F93CC96B-32A0-4716-85DC-50CE8CBE65BF}" name="Reported By"/>
    <tableColumn id="8" xr3:uid="{C0AA5B90-E26D-4EA3-A4F5-6855539D9306}" name="Message Processor"/>
    <tableColumn id="9" xr3:uid="{C7D67B6E-1CFE-4784-9881-AAF8E340C13B}" name="Last Changed on" dataDxfId="51"/>
    <tableColumn id="10" xr3:uid="{8BFE134D-87B8-494D-8217-E35FB5233F01}" name="Last Changed By"/>
    <tableColumn id="11" xr3:uid="{4A2F8F8C-92D3-4983-B97C-9874F4B190C9}" name="Priority"/>
    <tableColumn id="12" xr3:uid="{929C3450-981B-44F2-84B0-EE33F195B90D}" name="Status"/>
    <tableColumn id="13" xr3:uid="{0D74B823-218E-4ED3-92A6-127991A57EDA}" name="Description"/>
    <tableColumn id="14" xr3:uid="{3375AD3C-EB3E-41E2-BD46-AF47B5649040}" name="Support Team"/>
    <tableColumn id="15" xr3:uid="{6FDE4BB0-C3BF-4C5C-AF3E-5175717B59BE}" name="System ID" dataDxfId="50"/>
    <tableColumn id="16" xr3:uid="{67D262CD-D1C2-43DC-BC1F-44741CED3640}" name="Bug" dataDxfId="49">
      <calculatedColumnFormula>IF(OR(AND(A2&lt;&gt;"",COUNTIF(Bugs!B:B,A2)&gt;0),AND(B2&lt;&gt;"",COUNTIF(Bugs!A:A,B2)&gt;0)),"Y","")</calculatedColumnFormula>
    </tableColumn>
    <tableColumn id="21" xr3:uid="{A132F455-B7FE-4F36-AE42-473FA3C7A54C}" name="Recurrent" dataDxfId="48">
      <calculatedColumnFormula>IF(OR(
    AND(COUNTIF(Bugs!A:A,B2)&gt;0,ISNUMBER(SEARCH("x",INDEX(Bugs!C:C,MATCH(B2,Bugs!A:A,0))))),
    AND(COUNTIF(Bugs!B:B,B2)&gt;0,ISNUMBER(SEARCH("x",INDEX(Bugs!C:C,MATCH(B2,Bugs!B:B,0))))),
    AND(COUNTIF(Bugs!A:A,B2)&gt;0,ISNUMBER(SEARCH("x",INDEX(Bugs!D:D,MATCH(B2,Bugs!A:A,0))))),
    AND(COUNTIF(Bugs!B:B,B2)&gt;0,ISNUMBER(SEARCH("x",INDEX(Bugs!D:D,MATCH(B2,Bugs!B:B,0)))))
),"Y","")</calculatedColumnFormula>
    </tableColumn>
    <tableColumn id="17" xr3:uid="{1BB67E2F-C7E3-49B8-A48B-FE9D2F4AF79A}" name="Open Days" dataDxfId="47"/>
    <tableColumn id="18" xr3:uid="{70F35799-2E2A-48B7-AB7A-521C015923A8}" name="Up to 7D" dataDxfId="46">
      <calculatedColumnFormula>IF(AND($R2&gt;=0,$R2&lt;=7),1,0)</calculatedColumnFormula>
    </tableColumn>
    <tableColumn id="19" xr3:uid="{064B3DED-80BF-4F28-92DC-EA3C910DADB2}" name="7D to 30D" dataDxfId="45">
      <calculatedColumnFormula>IF(AND($R2&gt;7,R2&lt;=30),1,0)</calculatedColumnFormula>
    </tableColumn>
    <tableColumn id="20" xr3:uid="{B9943D3F-1A5A-4F2A-945F-4DE09A15CED2}" name="More 30D" dataDxfId="44"/>
  </tableColumns>
  <tableStyleInfo name="TableStyleMedium2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6A52F161-4548-4373-BCDA-7351346812F4}" name="Table1012141315161718192021222324252627" displayName="Table1012141315161718192021222324252627" ref="A1:U510" totalsRowShown="0" headerRowDxfId="43">
  <autoFilter ref="A1:U510" xr:uid="{541C59A4-0DF4-4FBC-8518-DFAF8CAB238E}">
    <filterColumn colId="4">
      <filters>
        <dateGroupItem year="2025" month="11" day="24" dateTimeGrouping="day"/>
        <dateGroupItem year="2025" month="11" day="25" dateTimeGrouping="day"/>
        <dateGroupItem year="2025" month="11" day="26" dateTimeGrouping="day"/>
        <dateGroupItem year="2025" month="11" day="27" dateTimeGrouping="day"/>
        <dateGroupItem year="2025" month="11" day="28" dateTimeGrouping="day"/>
        <dateGroupItem year="2025" month="11" day="30" dateTimeGrouping="day"/>
      </filters>
    </filterColumn>
  </autoFilter>
  <tableColumns count="21">
    <tableColumn id="1" xr3:uid="{96AE2975-2A0E-4732-9A77-9399D3CE82A6}" name="ID"/>
    <tableColumn id="2" xr3:uid="{419CE724-F67F-445C-B322-376D30D0087E}" name="FutureNow Ticket"/>
    <tableColumn id="3" xr3:uid="{7242B8C6-6A27-430F-8BD5-6EF9CE5B92E8}" name="External ID"/>
    <tableColumn id="4" xr3:uid="{0AD3E13F-F886-4EA8-ACCC-FD35E9E020DD}" name="ARE" dataDxfId="42"/>
    <tableColumn id="5" xr3:uid="{74E5DBFF-70A1-4358-A65A-507061D6F793}" name="Created On" dataDxfId="41"/>
    <tableColumn id="6" xr3:uid="{CFEBEB9C-E3AE-4CDA-8CDD-7552F089E24C}" name="Due by"/>
    <tableColumn id="7" xr3:uid="{FBEE0D45-8AF0-4522-912E-BBBDB0BDEC27}" name="Reported By"/>
    <tableColumn id="8" xr3:uid="{7ADF8521-FBCB-48A0-A0D4-A807A548EC8C}" name="Message Processor"/>
    <tableColumn id="9" xr3:uid="{C98C4C4E-1C04-46A2-95D7-13A7CEB1AD53}" name="Last Changed on" dataDxfId="40"/>
    <tableColumn id="10" xr3:uid="{6044C4C9-8466-49FA-838A-C4E7ECFB7117}" name="Last Changed By"/>
    <tableColumn id="11" xr3:uid="{034D275B-BEA1-4196-A3DB-AFD2C9B7B95A}" name="Priority"/>
    <tableColumn id="12" xr3:uid="{E80BBC04-6012-47BB-A889-E0D7FF01524F}" name="Status"/>
    <tableColumn id="13" xr3:uid="{7AB649F4-4112-4422-86FE-6C774233FCD4}" name="Description"/>
    <tableColumn id="14" xr3:uid="{050959B3-30D6-49EF-901B-BE87E9728E4B}" name="Support Team"/>
    <tableColumn id="15" xr3:uid="{37B19F28-D820-4C3E-85DA-C4CA8881BBDF}" name="System ID" dataDxfId="39"/>
    <tableColumn id="16" xr3:uid="{304A1B5E-4C66-4401-B86F-6B699EAB67A2}" name="Bug" dataDxfId="38">
      <calculatedColumnFormula>IF(OR(AND(A2&lt;&gt;"",COUNTIF(Bugs!B:B,A2)&gt;0),AND(B2&lt;&gt;"",COUNTIF(Bugs!A:A,B2)&gt;0)),"Y","")</calculatedColumnFormula>
    </tableColumn>
    <tableColumn id="21" xr3:uid="{33B94B75-8DB3-4EB0-B56C-5571BAFB4D88}" name="Recurrent" dataDxfId="37">
      <calculatedColumnFormula>IF(OR(
    AND(COUNTIF(Bugs!A:A,B2)&gt;0,ISNUMBER(SEARCH("x",INDEX(Bugs!C:C,MATCH(B2,Bugs!A:A,0))))),
    AND(COUNTIF(Bugs!B:B,B2)&gt;0,ISNUMBER(SEARCH("x",INDEX(Bugs!C:C,MATCH(B2,Bugs!B:B,0))))),
    AND(COUNTIF(Bugs!A:A,B2)&gt;0,ISNUMBER(SEARCH("x",INDEX(Bugs!D:D,MATCH(B2,Bugs!A:A,0))))),
    AND(COUNTIF(Bugs!B:B,B2)&gt;0,ISNUMBER(SEARCH("x",INDEX(Bugs!D:D,MATCH(B2,Bugs!B:B,0)))))
),"Y","")</calculatedColumnFormula>
    </tableColumn>
    <tableColumn id="17" xr3:uid="{BFABC5BA-7B65-4BA5-B57A-5C134497F54F}" name="Open Days" dataDxfId="36"/>
    <tableColumn id="18" xr3:uid="{C42D5077-4BEB-4688-8DEB-3A6D4C053AA5}" name="Up to 7D" dataDxfId="35">
      <calculatedColumnFormula>IF(AND($R2&gt;=0,$R2&lt;=7),1,0)</calculatedColumnFormula>
    </tableColumn>
    <tableColumn id="19" xr3:uid="{D873413E-4758-4309-9E3C-027FED65F04A}" name="7D to 30D" dataDxfId="34">
      <calculatedColumnFormula>IF(AND($R2&gt;7,R2&lt;=30),1,0)</calculatedColumnFormula>
    </tableColumn>
    <tableColumn id="20" xr3:uid="{DACD366E-676E-49CF-86AF-D646D0D3FA97}" name="More 30D" dataDxfId="33"/>
  </tableColumns>
  <tableStyleInfo name="TableStyleMedium28"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5691CC67-EC9C-4AE1-862D-B38F019C54B0}" name="Table101214131516171819202122232425262729" displayName="Table101214131516171819202122232425262729" ref="A1:U531" totalsRowShown="0" headerRowDxfId="32">
  <autoFilter ref="A1:U531" xr:uid="{541C59A4-0DF4-4FBC-8518-DFAF8CAB238E}"/>
  <tableColumns count="21">
    <tableColumn id="1" xr3:uid="{B01581C5-FE0B-4487-8E32-9C4B2EA0D104}" name="ID"/>
    <tableColumn id="2" xr3:uid="{A3BC0021-A434-4820-9A30-2649D20310D7}" name="FutureNow Ticket"/>
    <tableColumn id="3" xr3:uid="{73AB6AFB-351B-4E13-B8F9-48EE968FC6C1}" name="External ID"/>
    <tableColumn id="4" xr3:uid="{645B6FE3-21CF-42E6-83FE-1E45E5F5E5C6}" name="ARE" dataDxfId="31"/>
    <tableColumn id="5" xr3:uid="{CE831144-0DED-4685-91F5-6CECBB0C1704}" name="Created On" dataDxfId="30"/>
    <tableColumn id="6" xr3:uid="{3A8B061F-6B91-45EB-916B-A365BE88EA69}" name="Due by"/>
    <tableColumn id="7" xr3:uid="{5AD72AF4-AFCB-4967-A3E3-B4E8A0D30E20}" name="Reported By"/>
    <tableColumn id="8" xr3:uid="{C189F163-9C54-41DB-91D1-270CCC2C4D5F}" name="Message Processor"/>
    <tableColumn id="9" xr3:uid="{53F574F7-A257-413F-954E-80F167391FFE}" name="Last Changed on" dataDxfId="29"/>
    <tableColumn id="10" xr3:uid="{D354C90C-CCDD-46FA-B32E-22785C3EF201}" name="Last Changed By"/>
    <tableColumn id="11" xr3:uid="{23835BE0-B745-487D-9315-F39B4E18B278}" name="Priority"/>
    <tableColumn id="12" xr3:uid="{70483F09-02A0-40C7-8974-C5AA2667E889}" name="Status"/>
    <tableColumn id="13" xr3:uid="{88851DA7-D31A-420B-8F5B-C02EC8481B1D}" name="Description"/>
    <tableColumn id="14" xr3:uid="{8354576E-0189-4C91-8641-8EA05573ADA9}" name="Support Team"/>
    <tableColumn id="15" xr3:uid="{1E11C08A-E831-4E3D-A1E7-458B7C73AC4C}" name="System ID" dataDxfId="28"/>
    <tableColumn id="16" xr3:uid="{5435C900-C6EE-4C26-BE0E-1D134187FF56}" name="Bug" dataDxfId="27">
      <calculatedColumnFormula>IF(OR(AND(A2&lt;&gt;"",COUNTIF(Bugs!B:B,A2)&gt;0),AND(B2&lt;&gt;"",COUNTIF(Bugs!A:A,B2)&gt;0)),"Y","")</calculatedColumnFormula>
    </tableColumn>
    <tableColumn id="21" xr3:uid="{A25B83E8-5C02-4F4D-BB93-5FE2569ECF84}" name="Recurrent" dataDxfId="26">
      <calculatedColumnFormula>IF(OR(
    AND(COUNTIF(Bugs!A:A,B2)&gt;0,ISNUMBER(SEARCH("x",INDEX(Bugs!C:C,MATCH(B2,Bugs!A:A,0))))),
    AND(COUNTIF(Bugs!B:B,B2)&gt;0,ISNUMBER(SEARCH("x",INDEX(Bugs!C:C,MATCH(B2,Bugs!B:B,0))))),
    AND(COUNTIF(Bugs!A:A,B2)&gt;0,ISNUMBER(SEARCH("x",INDEX(Bugs!D:D,MATCH(B2,Bugs!A:A,0))))),
    AND(COUNTIF(Bugs!B:B,B2)&gt;0,ISNUMBER(SEARCH("x",INDEX(Bugs!D:D,MATCH(B2,Bugs!B:B,0)))))
),"Y","")</calculatedColumnFormula>
    </tableColumn>
    <tableColumn id="17" xr3:uid="{7587AA0A-5224-4324-A684-E2CA34633A30}" name="Open Days" dataDxfId="25"/>
    <tableColumn id="18" xr3:uid="{68227C1E-26FA-46C5-A3C5-40081F75E734}" name="Up to 7D" dataDxfId="24">
      <calculatedColumnFormula>IF(AND($R2&gt;=0,$R2&lt;=7),1,0)</calculatedColumnFormula>
    </tableColumn>
    <tableColumn id="19" xr3:uid="{77D5C7C6-6D70-4FE3-AA71-C55EA5BA45F8}" name="7D to 30D" dataDxfId="23">
      <calculatedColumnFormula>IF(AND($R2&gt;7,R2&lt;=30),1,0)</calculatedColumnFormula>
    </tableColumn>
    <tableColumn id="20" xr3:uid="{42E373CF-59E8-4520-8A24-B2F1FE1FDF8C}" name="More 30D" dataDxfId="22"/>
  </tableColumns>
  <tableStyleInfo name="TableStyleMedium28"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6B10B29-10DC-4CBB-BB8F-9826D39F79B1}" name="Table10121413151617181920212223242526272930" displayName="Table10121413151617181920212223242526272930" ref="A1:U562" totalsRowShown="0" headerRowDxfId="21">
  <autoFilter ref="A1:U562" xr:uid="{541C59A4-0DF4-4FBC-8518-DFAF8CAB238E}"/>
  <tableColumns count="21">
    <tableColumn id="1" xr3:uid="{63A1C3AF-4739-46CB-8A35-9425A077AD24}" name="ID"/>
    <tableColumn id="2" xr3:uid="{7E75E603-EB50-476F-98A5-11540B016366}" name="FutureNow Ticket"/>
    <tableColumn id="3" xr3:uid="{A0E5B45F-5C2B-426D-A2A5-36FDC0762A1E}" name="External ID"/>
    <tableColumn id="4" xr3:uid="{B186256F-C42E-4DA0-9271-5D8CD9DDF481}" name="ARE" dataDxfId="20"/>
    <tableColumn id="5" xr3:uid="{851CBE0B-1AC8-4285-BA56-003A204B0607}" name="Created On" dataDxfId="19"/>
    <tableColumn id="6" xr3:uid="{CE668E66-4807-478D-9A41-37271F73B679}" name="Due by"/>
    <tableColumn id="7" xr3:uid="{AFB8A324-9174-4B06-A1E7-F49E750D7E3F}" name="Reported By"/>
    <tableColumn id="8" xr3:uid="{E58BDD5B-BE35-4084-ADFD-39775BDD4318}" name="Message Processor"/>
    <tableColumn id="9" xr3:uid="{37F73858-606A-4011-B8E2-7ABA79B82BD2}" name="Last Changed on" dataDxfId="18"/>
    <tableColumn id="10" xr3:uid="{26828E14-C522-4B14-BF1E-D3D56D141537}" name="Last Changed By"/>
    <tableColumn id="11" xr3:uid="{1A55063E-9757-4FDF-870E-2868827ABB2B}" name="Priority"/>
    <tableColumn id="12" xr3:uid="{A51F9048-F625-4FE4-923A-5D97DC82DE1E}" name="Status"/>
    <tableColumn id="13" xr3:uid="{7D6260A1-77A6-416A-9ED3-D2E4A62CF944}" name="Description"/>
    <tableColumn id="14" xr3:uid="{F4D7749F-3F96-4B8B-B684-18C796E7038D}" name="Support Team"/>
    <tableColumn id="15" xr3:uid="{F65BCCFF-87E6-4B41-901E-9869A68BC796}" name="System ID" dataDxfId="17"/>
    <tableColumn id="16" xr3:uid="{77EFD34B-683D-49F7-989D-B2C474955E5E}" name="Bug" dataDxfId="16">
      <calculatedColumnFormula>IF(OR(AND(A2&lt;&gt;"",COUNTIF(Bugs!B:B,A2)&gt;0),AND(B2&lt;&gt;"",COUNTIF(Bugs!A:A,B2)&gt;0)),"Y","")</calculatedColumnFormula>
    </tableColumn>
    <tableColumn id="21" xr3:uid="{26EE5546-780E-4600-9436-4DA0EE3ED5B1}" name="Recurrent" dataDxfId="15">
      <calculatedColumnFormula>IF(OR(
    AND(COUNTIF(Bugs!A:A,B2)&gt;0,ISNUMBER(SEARCH("x",INDEX(Bugs!C:C,MATCH(B2,Bugs!A:A,0))))),
    AND(COUNTIF(Bugs!B:B,B2)&gt;0,ISNUMBER(SEARCH("x",INDEX(Bugs!C:C,MATCH(B2,Bugs!B:B,0))))),
    AND(COUNTIF(Bugs!A:A,B2)&gt;0,ISNUMBER(SEARCH("x",INDEX(Bugs!D:D,MATCH(B2,Bugs!A:A,0))))),
    AND(COUNTIF(Bugs!B:B,B2)&gt;0,ISNUMBER(SEARCH("x",INDEX(Bugs!D:D,MATCH(B2,Bugs!B:B,0)))))
),"Y","")</calculatedColumnFormula>
    </tableColumn>
    <tableColumn id="17" xr3:uid="{C994E3EE-74BB-4BF9-83DD-B8943687D788}" name="Open Days" dataDxfId="14"/>
    <tableColumn id="18" xr3:uid="{CDF9B863-F624-454C-AAE7-FE94961B5297}" name="Up to 7D" dataDxfId="13">
      <calculatedColumnFormula>IF(AND($R2&gt;=0,$R2&lt;=7),1,0)</calculatedColumnFormula>
    </tableColumn>
    <tableColumn id="19" xr3:uid="{1AAD46CD-5AC5-424C-AC06-84A38E42204B}" name="7D to 30D" dataDxfId="12">
      <calculatedColumnFormula>IF(AND($R2&gt;7,R2&lt;=30),1,0)</calculatedColumnFormula>
    </tableColumn>
    <tableColumn id="20" xr3:uid="{C374A84C-38D6-4870-9F6C-403C49FA8834}" name="More 30D" dataDxfId="11"/>
  </tableColumns>
  <tableStyleInfo name="TableStyleMedium2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59B99D6-B8F7-4D7B-ADE4-BCC889C3C730}" name="Table1012141315161718192021222324252627293031" displayName="Table1012141315161718192021222324252627293031" ref="A1:U566" totalsRowShown="0" headerRowDxfId="10">
  <autoFilter ref="A1:U566" xr:uid="{541C59A4-0DF4-4FBC-8518-DFAF8CAB238E}"/>
  <tableColumns count="21">
    <tableColumn id="1" xr3:uid="{089AA141-8825-4180-AE86-32706B13F6B7}" name="ID"/>
    <tableColumn id="2" xr3:uid="{8EF70B79-F442-40F1-AFDC-B95B3B57369C}" name="FutureNow Ticket"/>
    <tableColumn id="3" xr3:uid="{F9C81BB4-90A5-4597-9846-660C24C67DE3}" name="External ID"/>
    <tableColumn id="4" xr3:uid="{C8F8F24C-7419-4EE9-A2F7-748D01186CD8}" name="ARE" dataDxfId="9"/>
    <tableColumn id="5" xr3:uid="{C3EFD8A1-EFEA-40C8-9D24-65C823C72E12}" name="Created On" dataDxfId="8"/>
    <tableColumn id="6" xr3:uid="{8E7AA42B-A69C-457A-BF79-B92668EEBB38}" name="Due by"/>
    <tableColumn id="7" xr3:uid="{84FF4C98-BDF4-4552-B158-E4C1340DB196}" name="Reported By"/>
    <tableColumn id="8" xr3:uid="{4E55DE99-8823-42D1-82B1-8F7C86BF524E}" name="Message Processor"/>
    <tableColumn id="9" xr3:uid="{F45D86F8-3AA1-464C-9C3C-6A3A353AD114}" name="Last Changed on" dataDxfId="7"/>
    <tableColumn id="10" xr3:uid="{7CD03E98-9B15-488F-926E-AB1C34EF14C7}" name="Last Changed By"/>
    <tableColumn id="11" xr3:uid="{E5AE2CA2-FE32-4FE1-B9F5-CE9B8C313596}" name="Priority"/>
    <tableColumn id="12" xr3:uid="{58100385-C406-4C25-990B-BA6580A99975}" name="Status"/>
    <tableColumn id="13" xr3:uid="{A8AB0D67-7F7B-4359-8404-D85050CDAB2A}" name="Description"/>
    <tableColumn id="14" xr3:uid="{A1E9A2F3-2FBB-46B8-B126-C0C94DD8D633}" name="Support Team"/>
    <tableColumn id="15" xr3:uid="{7A5B439A-4F20-4E05-B946-D3A22A72C239}" name="System ID" dataDxfId="6"/>
    <tableColumn id="16" xr3:uid="{C1204410-0CA5-4BDE-A97C-6D9FE25593B7}" name="Bug" dataDxfId="5">
      <calculatedColumnFormula>IF(OR(AND(A2&lt;&gt;"",COUNTIF(Bugs!B:B,A2)&gt;0),AND(B2&lt;&gt;"",COUNTIF(Bugs!A:A,B2)&gt;0)),"Y","")</calculatedColumnFormula>
    </tableColumn>
    <tableColumn id="21" xr3:uid="{056CE16C-D25A-45D8-91C1-408742429232}" name="Recurrent" dataDxfId="4">
      <calculatedColumnFormula>IF(OR(
    AND(COUNTIF(Bugs!A:A,B2)&gt;0,ISNUMBER(SEARCH("x",INDEX(Bugs!C:C,MATCH(B2,Bugs!A:A,0))))),
    AND(COUNTIF(Bugs!B:B,B2)&gt;0,ISNUMBER(SEARCH("x",INDEX(Bugs!C:C,MATCH(B2,Bugs!B:B,0))))),
    AND(COUNTIF(Bugs!A:A,B2)&gt;0,ISNUMBER(SEARCH("x",INDEX(Bugs!D:D,MATCH(B2,Bugs!A:A,0))))),
    AND(COUNTIF(Bugs!B:B,B2)&gt;0,ISNUMBER(SEARCH("x",INDEX(Bugs!D:D,MATCH(B2,Bugs!B:B,0)))))
),"Y","")</calculatedColumnFormula>
    </tableColumn>
    <tableColumn id="17" xr3:uid="{E42B46BD-70C6-42D9-9CE4-CAA6D43BD01E}" name="Open Days" dataDxfId="3"/>
    <tableColumn id="18" xr3:uid="{9B04C244-FCBD-4123-B2A3-BADDFBE860AE}" name="Up to 7D" dataDxfId="2">
      <calculatedColumnFormula>IF(AND($R2&gt;=0,$R2&lt;=7),1,0)</calculatedColumnFormula>
    </tableColumn>
    <tableColumn id="19" xr3:uid="{D7C4F3D4-625C-4E0F-BB58-3D8162CDC2ED}" name="7D to 30D" dataDxfId="1">
      <calculatedColumnFormula>IF(AND($R2&gt;7,R2&lt;=30),1,0)</calculatedColumnFormula>
    </tableColumn>
    <tableColumn id="20" xr3:uid="{BEAE8AF4-DFF9-4644-9FC6-26B9CDCF1651}" name="More 30D" dataDxfId="0"/>
  </tableColumns>
  <tableStyleInfo name="TableStyleMedium2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6" Type="http://schemas.openxmlformats.org/officeDocument/2006/relationships/table" Target="../tables/table10.xm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0" Type="http://schemas.openxmlformats.org/officeDocument/2006/relationships/table" Target="../tables/table11.xm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 Type="http://schemas.openxmlformats.org/officeDocument/2006/relationships/table" Target="../tables/table12.xm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 Type="http://schemas.openxmlformats.org/officeDocument/2006/relationships/table" Target="../tables/table13.xm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 Type="http://schemas.openxmlformats.org/officeDocument/2006/relationships/table" Target="../tables/table14.xm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 Type="http://schemas.openxmlformats.org/officeDocument/2006/relationships/hyperlink" Target="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8" Type="http://schemas.openxmlformats.org/officeDocument/2006/relationships/hyperlink" Target="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26" Type="http://schemas.openxmlformats.org/officeDocument/2006/relationships/hyperlink" Target="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21" Type="http://schemas.openxmlformats.org/officeDocument/2006/relationships/hyperlink" Target="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 Type="http://schemas.openxmlformats.org/officeDocument/2006/relationships/hyperlink" Target="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TargetMode="External"/><Relationship Id="rId25" Type="http://schemas.openxmlformats.org/officeDocument/2006/relationships/hyperlink" Target="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16" Type="http://schemas.openxmlformats.org/officeDocument/2006/relationships/hyperlink" Target="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20" Type="http://schemas.openxmlformats.org/officeDocument/2006/relationships/hyperlink" Target="https://myit.siemens.com/now/nav/ui/classic/params/target/incident.do%3Fsys_id%3Dc5156d00c3eea650fab2bc65e0013162%26sysparm_stack%3D%26sysparm_view%3D"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 Type="http://schemas.openxmlformats.org/officeDocument/2006/relationships/hyperlink" Target="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5" Type="http://schemas.openxmlformats.org/officeDocument/2006/relationships/hyperlink" Target="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23" Type="http://schemas.openxmlformats.org/officeDocument/2006/relationships/hyperlink" Target="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8" Type="http://schemas.openxmlformats.org/officeDocument/2006/relationships/table" Target="../tables/table15.xm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 Type="http://schemas.openxmlformats.org/officeDocument/2006/relationships/hyperlink" Target="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 Type="http://schemas.openxmlformats.org/officeDocument/2006/relationships/hyperlink" Target="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22" Type="http://schemas.openxmlformats.org/officeDocument/2006/relationships/hyperlink" Target="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7" Type="http://schemas.openxmlformats.org/officeDocument/2006/relationships/hyperlink" Target="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19.xml.rels><?xml version="1.0" encoding="UTF-8" standalone="yes"?>
<Relationships xmlns="http://schemas.openxmlformats.org/package/2006/relationships"><Relationship Id="rId13" Type="http://schemas.openxmlformats.org/officeDocument/2006/relationships/hyperlink" Target="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8" Type="http://schemas.openxmlformats.org/officeDocument/2006/relationships/hyperlink" Target="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26" Type="http://schemas.openxmlformats.org/officeDocument/2006/relationships/hyperlink" Target="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21" Type="http://schemas.openxmlformats.org/officeDocument/2006/relationships/hyperlink" Target="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34" Type="http://schemas.openxmlformats.org/officeDocument/2006/relationships/hyperlink" Target="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 Type="http://schemas.openxmlformats.org/officeDocument/2006/relationships/hyperlink" Target="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TargetMode="External"/><Relationship Id="rId25" Type="http://schemas.openxmlformats.org/officeDocument/2006/relationships/hyperlink" Target="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33" Type="http://schemas.openxmlformats.org/officeDocument/2006/relationships/hyperlink" Target="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16" Type="http://schemas.openxmlformats.org/officeDocument/2006/relationships/hyperlink" Target="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20" Type="http://schemas.openxmlformats.org/officeDocument/2006/relationships/hyperlink" Target="https://myit.siemens.com/now/nav/ui/classic/params/target/incident.do%3Fsys_id%3Dc5156d00c3eea650fab2bc65e0013162%26sysparm_stack%3D%26sysparm_view%3D" TargetMode="External"/><Relationship Id="rId29" Type="http://schemas.openxmlformats.org/officeDocument/2006/relationships/hyperlink" Target="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 Type="http://schemas.openxmlformats.org/officeDocument/2006/relationships/hyperlink" Target="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32" Type="http://schemas.openxmlformats.org/officeDocument/2006/relationships/hyperlink" Target="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5" Type="http://schemas.openxmlformats.org/officeDocument/2006/relationships/hyperlink" Target="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23" Type="http://schemas.openxmlformats.org/officeDocument/2006/relationships/hyperlink" Target="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8" Type="http://schemas.openxmlformats.org/officeDocument/2006/relationships/hyperlink" Target="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6" Type="http://schemas.openxmlformats.org/officeDocument/2006/relationships/table" Target="../tables/table16.xm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 Type="http://schemas.openxmlformats.org/officeDocument/2006/relationships/hyperlink" Target="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1" Type="http://schemas.openxmlformats.org/officeDocument/2006/relationships/hyperlink" Target="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 Type="http://schemas.openxmlformats.org/officeDocument/2006/relationships/hyperlink" Target="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22" Type="http://schemas.openxmlformats.org/officeDocument/2006/relationships/hyperlink" Target="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7" Type="http://schemas.openxmlformats.org/officeDocument/2006/relationships/hyperlink" Target="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 Type="http://schemas.openxmlformats.org/officeDocument/2006/relationships/hyperlink" Target="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5" Type="http://schemas.openxmlformats.org/officeDocument/2006/relationships/hyperlink" Target="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20.xml.rels><?xml version="1.0" encoding="UTF-8" standalone="yes"?>
<Relationships xmlns="http://schemas.openxmlformats.org/package/2006/relationships"><Relationship Id="rId13" Type="http://schemas.openxmlformats.org/officeDocument/2006/relationships/hyperlink" Target="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8" Type="http://schemas.openxmlformats.org/officeDocument/2006/relationships/hyperlink" Target="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26" Type="http://schemas.openxmlformats.org/officeDocument/2006/relationships/hyperlink" Target="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9" Type="http://schemas.openxmlformats.org/officeDocument/2006/relationships/hyperlink" Target="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 Type="http://schemas.openxmlformats.org/officeDocument/2006/relationships/hyperlink" Target="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34" Type="http://schemas.openxmlformats.org/officeDocument/2006/relationships/hyperlink" Target="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2" Type="http://schemas.openxmlformats.org/officeDocument/2006/relationships/hyperlink" Target="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7" Type="http://schemas.openxmlformats.org/officeDocument/2006/relationships/hyperlink" Target="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16" Type="http://schemas.openxmlformats.org/officeDocument/2006/relationships/hyperlink" Target="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29" Type="http://schemas.openxmlformats.org/officeDocument/2006/relationships/hyperlink" Target="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 Type="http://schemas.openxmlformats.org/officeDocument/2006/relationships/hyperlink" Target="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32" Type="http://schemas.openxmlformats.org/officeDocument/2006/relationships/hyperlink" Target="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7" Type="http://schemas.openxmlformats.org/officeDocument/2006/relationships/hyperlink" Target="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0" Type="http://schemas.openxmlformats.org/officeDocument/2006/relationships/hyperlink" Target="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5" Type="http://schemas.openxmlformats.org/officeDocument/2006/relationships/hyperlink" Target="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5" Type="http://schemas.openxmlformats.org/officeDocument/2006/relationships/hyperlink" Target="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23" Type="http://schemas.openxmlformats.org/officeDocument/2006/relationships/hyperlink" Target="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8" Type="http://schemas.openxmlformats.org/officeDocument/2006/relationships/hyperlink" Target="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6" Type="http://schemas.openxmlformats.org/officeDocument/2006/relationships/hyperlink" Target="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 Type="http://schemas.openxmlformats.org/officeDocument/2006/relationships/hyperlink" Target="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1" Type="http://schemas.openxmlformats.org/officeDocument/2006/relationships/hyperlink" Target="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4" Type="http://schemas.openxmlformats.org/officeDocument/2006/relationships/hyperlink" Target="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 Type="http://schemas.openxmlformats.org/officeDocument/2006/relationships/hyperlink" Target="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22" Type="http://schemas.openxmlformats.org/officeDocument/2006/relationships/hyperlink" Target="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7" Type="http://schemas.openxmlformats.org/officeDocument/2006/relationships/hyperlink" Target="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 Type="http://schemas.openxmlformats.org/officeDocument/2006/relationships/hyperlink" Target="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5" Type="http://schemas.openxmlformats.org/officeDocument/2006/relationships/hyperlink" Target="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3" Type="http://schemas.openxmlformats.org/officeDocument/2006/relationships/hyperlink" Target="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8" Type="http://schemas.openxmlformats.org/officeDocument/2006/relationships/table" Target="../tables/table17.xml"/><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 Type="http://schemas.openxmlformats.org/officeDocument/2006/relationships/hyperlink" Target="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TargetMode="External"/><Relationship Id="rId25" Type="http://schemas.openxmlformats.org/officeDocument/2006/relationships/hyperlink" Target="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33" Type="http://schemas.openxmlformats.org/officeDocument/2006/relationships/hyperlink" Target="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8" Type="http://schemas.openxmlformats.org/officeDocument/2006/relationships/hyperlink" Target="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6" Type="http://schemas.openxmlformats.org/officeDocument/2006/relationships/hyperlink" Target="https://myit.siemens.com/incident.do?sys_id=3c85b10ac3c0be90304cf7bc7a01312d&amp;sysparm_record_target=incident&amp;sysparm_record_row=2&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 Type="http://schemas.openxmlformats.org/officeDocument/2006/relationships/hyperlink" Target="https://myit.siemens.com/now/nav/ui/classic/params/target/incident.do%3Fsys_id%3Dc5156d00c3eea650fab2bc65e0013162%26sysparm_stack%3D%26sysparm_view%3D" TargetMode="External"/><Relationship Id="rId41" Type="http://schemas.openxmlformats.org/officeDocument/2006/relationships/hyperlink" Target="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21.xml.rels><?xml version="1.0" encoding="UTF-8" standalone="yes"?>
<Relationships xmlns="http://schemas.openxmlformats.org/package/2006/relationships"><Relationship Id="rId26" Type="http://schemas.openxmlformats.org/officeDocument/2006/relationships/hyperlink" Target="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 Type="http://schemas.openxmlformats.org/officeDocument/2006/relationships/hyperlink" Target="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2" Type="http://schemas.openxmlformats.org/officeDocument/2006/relationships/hyperlink" Target="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7" Type="http://schemas.openxmlformats.org/officeDocument/2006/relationships/hyperlink" Target="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3" Type="http://schemas.openxmlformats.org/officeDocument/2006/relationships/hyperlink" Target="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8" Type="http://schemas.openxmlformats.org/officeDocument/2006/relationships/hyperlink" Target="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 Type="http://schemas.openxmlformats.org/officeDocument/2006/relationships/hyperlink" Target="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 Type="http://schemas.openxmlformats.org/officeDocument/2006/relationships/hyperlink" Target="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32" Type="http://schemas.openxmlformats.org/officeDocument/2006/relationships/hyperlink" Target="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7" Type="http://schemas.openxmlformats.org/officeDocument/2006/relationships/hyperlink" Target="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0" Type="http://schemas.openxmlformats.org/officeDocument/2006/relationships/hyperlink" Target="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5" Type="http://schemas.openxmlformats.org/officeDocument/2006/relationships/hyperlink" Target="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3" Type="http://schemas.openxmlformats.org/officeDocument/2006/relationships/hyperlink" Target="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8" Type="http://schemas.openxmlformats.org/officeDocument/2006/relationships/hyperlink" Target="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6" Type="http://schemas.openxmlformats.org/officeDocument/2006/relationships/hyperlink" Target="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4" Type="http://schemas.openxmlformats.org/officeDocument/2006/relationships/hyperlink" Target="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79" Type="http://schemas.openxmlformats.org/officeDocument/2006/relationships/hyperlink" Target="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61" Type="http://schemas.openxmlformats.org/officeDocument/2006/relationships/hyperlink" Target="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 Type="http://schemas.openxmlformats.org/officeDocument/2006/relationships/hyperlink" Target="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14" Type="http://schemas.openxmlformats.org/officeDocument/2006/relationships/hyperlink" Target="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22" Type="http://schemas.openxmlformats.org/officeDocument/2006/relationships/hyperlink" Target="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7" Type="http://schemas.openxmlformats.org/officeDocument/2006/relationships/hyperlink" Target="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 Type="http://schemas.openxmlformats.org/officeDocument/2006/relationships/hyperlink" Target="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5" Type="http://schemas.openxmlformats.org/officeDocument/2006/relationships/hyperlink" Target="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3" Type="http://schemas.openxmlformats.org/officeDocument/2006/relationships/hyperlink" Target="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8" Type="http://schemas.openxmlformats.org/officeDocument/2006/relationships/hyperlink" Target="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6" Type="http://schemas.openxmlformats.org/officeDocument/2006/relationships/hyperlink" Target="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4" Type="http://schemas.openxmlformats.org/officeDocument/2006/relationships/hyperlink" Target="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9" Type="http://schemas.openxmlformats.org/officeDocument/2006/relationships/hyperlink" Target="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7" Type="http://schemas.openxmlformats.org/officeDocument/2006/relationships/hyperlink" Target="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1" Type="http://schemas.openxmlformats.org/officeDocument/2006/relationships/hyperlink" Target="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2" Type="http://schemas.openxmlformats.org/officeDocument/2006/relationships/hyperlink" Target="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0" Type="http://schemas.openxmlformats.org/officeDocument/2006/relationships/table" Target="../tables/table18.xm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 Type="http://schemas.openxmlformats.org/officeDocument/2006/relationships/hyperlink" Target="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TargetMode="External"/><Relationship Id="rId25" Type="http://schemas.openxmlformats.org/officeDocument/2006/relationships/hyperlink" Target="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33" Type="http://schemas.openxmlformats.org/officeDocument/2006/relationships/hyperlink" Target="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8" Type="http://schemas.openxmlformats.org/officeDocument/2006/relationships/hyperlink" Target="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6" Type="http://schemas.openxmlformats.org/officeDocument/2006/relationships/hyperlink" Target="https://myit.siemens.com/incident.do?sys_id=3c85b10ac3c0be90304cf7bc7a01312d&amp;sysparm_record_target=incident&amp;sysparm_record_row=2&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9" Type="http://schemas.openxmlformats.org/officeDocument/2006/relationships/hyperlink" Target="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7" Type="http://schemas.openxmlformats.org/officeDocument/2006/relationships/hyperlink" Target="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 Type="http://schemas.openxmlformats.org/officeDocument/2006/relationships/hyperlink" Target="https://myit.siemens.com/now/nav/ui/classic/params/target/incident.do%3Fsys_id%3Dc5156d00c3eea650fab2bc65e0013162%26sysparm_stack%3D%26sysparm_view%3D" TargetMode="External"/><Relationship Id="rId41" Type="http://schemas.openxmlformats.org/officeDocument/2006/relationships/hyperlink" Target="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4" Type="http://schemas.openxmlformats.org/officeDocument/2006/relationships/hyperlink" Target="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2" Type="http://schemas.openxmlformats.org/officeDocument/2006/relationships/hyperlink" Target="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0" Type="http://schemas.openxmlformats.org/officeDocument/2006/relationships/hyperlink" Target="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75" Type="http://schemas.openxmlformats.org/officeDocument/2006/relationships/hyperlink" Target="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 Type="http://schemas.openxmlformats.org/officeDocument/2006/relationships/hyperlink" Target="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23" Type="http://schemas.openxmlformats.org/officeDocument/2006/relationships/hyperlink" Target="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8" Type="http://schemas.openxmlformats.org/officeDocument/2006/relationships/hyperlink" Target="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6" Type="http://schemas.openxmlformats.org/officeDocument/2006/relationships/hyperlink" Target="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9" Type="http://schemas.openxmlformats.org/officeDocument/2006/relationships/hyperlink" Target="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7" Type="http://schemas.openxmlformats.org/officeDocument/2006/relationships/hyperlink" Target="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1" Type="http://schemas.openxmlformats.org/officeDocument/2006/relationships/hyperlink" Target="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4" Type="http://schemas.openxmlformats.org/officeDocument/2006/relationships/hyperlink" Target="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2" Type="http://schemas.openxmlformats.org/officeDocument/2006/relationships/hyperlink" Target="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0" Type="http://schemas.openxmlformats.org/officeDocument/2006/relationships/hyperlink" Target="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5" Type="http://schemas.openxmlformats.org/officeDocument/2006/relationships/hyperlink" Target="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3" Type="http://schemas.openxmlformats.org/officeDocument/2006/relationships/hyperlink" Target="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78" Type="http://schemas.openxmlformats.org/officeDocument/2006/relationships/hyperlink" Target="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 Type="http://schemas.openxmlformats.org/officeDocument/2006/relationships/hyperlink" Target="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8" Type="http://schemas.openxmlformats.org/officeDocument/2006/relationships/hyperlink" Target="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9" Type="http://schemas.openxmlformats.org/officeDocument/2006/relationships/hyperlink" Target="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4" Type="http://schemas.openxmlformats.org/officeDocument/2006/relationships/hyperlink" Target="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0" Type="http://schemas.openxmlformats.org/officeDocument/2006/relationships/hyperlink" Target="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5" Type="http://schemas.openxmlformats.org/officeDocument/2006/relationships/hyperlink" Target="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6" Type="http://schemas.openxmlformats.org/officeDocument/2006/relationships/hyperlink" Target="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1" Type="http://schemas.openxmlformats.org/officeDocument/2006/relationships/hyperlink" Target="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9" Type="http://schemas.openxmlformats.org/officeDocument/2006/relationships/hyperlink" Target="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s>
</file>

<file path=xl/worksheets/_rels/sheet22.xml.rels><?xml version="1.0" encoding="UTF-8" standalone="yes"?>
<Relationships xmlns="http://schemas.openxmlformats.org/package/2006/relationships"><Relationship Id="rId26" Type="http://schemas.openxmlformats.org/officeDocument/2006/relationships/hyperlink" Target="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 Type="http://schemas.openxmlformats.org/officeDocument/2006/relationships/hyperlink" Target="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2" Type="http://schemas.openxmlformats.org/officeDocument/2006/relationships/hyperlink" Target="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7" Type="http://schemas.openxmlformats.org/officeDocument/2006/relationships/hyperlink" Target="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3" Type="http://schemas.openxmlformats.org/officeDocument/2006/relationships/hyperlink" Target="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8" Type="http://schemas.openxmlformats.org/officeDocument/2006/relationships/hyperlink" Target="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4" Type="http://schemas.openxmlformats.org/officeDocument/2006/relationships/hyperlink" Target="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9" Type="http://schemas.openxmlformats.org/officeDocument/2006/relationships/hyperlink" Target="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 Type="http://schemas.openxmlformats.org/officeDocument/2006/relationships/hyperlink" Target="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2" Type="http://schemas.openxmlformats.org/officeDocument/2006/relationships/hyperlink" Target="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7" Type="http://schemas.openxmlformats.org/officeDocument/2006/relationships/hyperlink" Target="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3" Type="http://schemas.openxmlformats.org/officeDocument/2006/relationships/hyperlink" Target="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8" Type="http://schemas.openxmlformats.org/officeDocument/2006/relationships/hyperlink" Target="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4" Type="http://schemas.openxmlformats.org/officeDocument/2006/relationships/hyperlink" Target="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9" Type="http://schemas.openxmlformats.org/officeDocument/2006/relationships/hyperlink" Target="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2" Type="http://schemas.openxmlformats.org/officeDocument/2006/relationships/table" Target="../tables/table19.xm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0" Type="http://schemas.openxmlformats.org/officeDocument/2006/relationships/hyperlink" Target="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5" Type="http://schemas.openxmlformats.org/officeDocument/2006/relationships/hyperlink" Target="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 Type="http://schemas.openxmlformats.org/officeDocument/2006/relationships/hyperlink" Target="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7" Type="http://schemas.openxmlformats.org/officeDocument/2006/relationships/hyperlink" Target="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3" Type="http://schemas.openxmlformats.org/officeDocument/2006/relationships/hyperlink" Target="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8" Type="http://schemas.openxmlformats.org/officeDocument/2006/relationships/hyperlink" Target="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4" Type="http://schemas.openxmlformats.org/officeDocument/2006/relationships/hyperlink" Target="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9" Type="http://schemas.openxmlformats.org/officeDocument/2006/relationships/hyperlink" Target="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0" Type="http://schemas.openxmlformats.org/officeDocument/2006/relationships/hyperlink" Target="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5" Type="http://schemas.openxmlformats.org/officeDocument/2006/relationships/hyperlink" Target="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 Type="http://schemas.openxmlformats.org/officeDocument/2006/relationships/hyperlink" Target="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25" Type="http://schemas.openxmlformats.org/officeDocument/2006/relationships/hyperlink" Target="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3" Type="http://schemas.openxmlformats.org/officeDocument/2006/relationships/hyperlink" Target="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8" Type="http://schemas.openxmlformats.org/officeDocument/2006/relationships/hyperlink" Target="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6" Type="http://schemas.openxmlformats.org/officeDocument/2006/relationships/hyperlink" Target="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9" Type="http://schemas.openxmlformats.org/officeDocument/2006/relationships/hyperlink" Target="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7" Type="http://schemas.openxmlformats.org/officeDocument/2006/relationships/hyperlink" Target="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20" Type="http://schemas.openxmlformats.org/officeDocument/2006/relationships/hyperlink" Target="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1" Type="http://schemas.openxmlformats.org/officeDocument/2006/relationships/hyperlink" Target="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4" Type="http://schemas.openxmlformats.org/officeDocument/2006/relationships/hyperlink" Target="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2" Type="http://schemas.openxmlformats.org/officeDocument/2006/relationships/hyperlink" Target="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0" Type="http://schemas.openxmlformats.org/officeDocument/2006/relationships/hyperlink" Target="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5" Type="http://schemas.openxmlformats.org/officeDocument/2006/relationships/hyperlink" Target="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3" Type="http://schemas.openxmlformats.org/officeDocument/2006/relationships/hyperlink" Target="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8" Type="http://schemas.openxmlformats.org/officeDocument/2006/relationships/hyperlink" Target="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91" Type="http://schemas.openxmlformats.org/officeDocument/2006/relationships/hyperlink" Target="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6" Type="http://schemas.openxmlformats.org/officeDocument/2006/relationships/hyperlink" Target="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 Type="http://schemas.openxmlformats.org/officeDocument/2006/relationships/hyperlink" Target="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23" Type="http://schemas.openxmlformats.org/officeDocument/2006/relationships/hyperlink" Target="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8" Type="http://schemas.openxmlformats.org/officeDocument/2006/relationships/hyperlink" Target="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36" Type="http://schemas.openxmlformats.org/officeDocument/2006/relationships/hyperlink" Target="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9" Type="http://schemas.openxmlformats.org/officeDocument/2006/relationships/hyperlink" Target="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7" Type="http://schemas.openxmlformats.org/officeDocument/2006/relationships/hyperlink" Target="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1" Type="http://schemas.openxmlformats.org/officeDocument/2006/relationships/hyperlink" Target="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4" Type="http://schemas.openxmlformats.org/officeDocument/2006/relationships/hyperlink" Target="https://myit.siemens.com/incident.do?sys_id=3c85b10ac3c0be90304cf7bc7a01312d&amp;sysparm_record_target=incident&amp;sysparm_record_row=2&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2" Type="http://schemas.openxmlformats.org/officeDocument/2006/relationships/hyperlink" Target="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0" Type="http://schemas.openxmlformats.org/officeDocument/2006/relationships/hyperlink" Target="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5" Type="http://schemas.openxmlformats.org/officeDocument/2006/relationships/hyperlink" Target="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73" Type="http://schemas.openxmlformats.org/officeDocument/2006/relationships/hyperlink" Target="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8" Type="http://schemas.openxmlformats.org/officeDocument/2006/relationships/hyperlink" Target="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1" Type="http://schemas.openxmlformats.org/officeDocument/2006/relationships/hyperlink" Target="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6" Type="http://schemas.openxmlformats.org/officeDocument/2006/relationships/hyperlink" Target="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4" Type="http://schemas.openxmlformats.org/officeDocument/2006/relationships/hyperlink" Target="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9" Type="http://schemas.openxmlformats.org/officeDocument/2006/relationships/hyperlink" Target="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1" Type="http://schemas.openxmlformats.org/officeDocument/2006/relationships/hyperlink" Target="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 Type="http://schemas.openxmlformats.org/officeDocument/2006/relationships/hyperlink" Target="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8" Type="http://schemas.openxmlformats.org/officeDocument/2006/relationships/hyperlink" Target="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9" Type="http://schemas.openxmlformats.org/officeDocument/2006/relationships/hyperlink" Target="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4" Type="http://schemas.openxmlformats.org/officeDocument/2006/relationships/hyperlink" Target="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0" Type="http://schemas.openxmlformats.org/officeDocument/2006/relationships/hyperlink" Target="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5" Type="http://schemas.openxmlformats.org/officeDocument/2006/relationships/hyperlink" Target="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6" Type="http://schemas.openxmlformats.org/officeDocument/2006/relationships/hyperlink" Target="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7" Type="http://schemas.openxmlformats.org/officeDocument/2006/relationships/hyperlink" Target="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1" Type="http://schemas.openxmlformats.org/officeDocument/2006/relationships/hyperlink" Target="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2" Type="http://schemas.openxmlformats.org/officeDocument/2006/relationships/hyperlink" Target="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9" Type="http://schemas.openxmlformats.org/officeDocument/2006/relationships/hyperlink" Target="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 Type="http://schemas.openxmlformats.org/officeDocument/2006/relationships/hyperlink" Target="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0" Type="http://schemas.openxmlformats.org/officeDocument/2006/relationships/hyperlink" Target="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5" Type="http://schemas.openxmlformats.org/officeDocument/2006/relationships/hyperlink" Target="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6" Type="http://schemas.openxmlformats.org/officeDocument/2006/relationships/hyperlink" Target="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7" Type="http://schemas.openxmlformats.org/officeDocument/2006/relationships/hyperlink" Target="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61" Type="http://schemas.openxmlformats.org/officeDocument/2006/relationships/hyperlink" Target="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2" Type="http://schemas.openxmlformats.org/officeDocument/2006/relationships/hyperlink" Target="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9" Type="http://schemas.openxmlformats.org/officeDocument/2006/relationships/hyperlink" Target="https://myit.siemens.com/now/nav/ui/classic/params/target/incident.do%3Fsys_id%3Dc5156d00c3eea650fab2bc65e0013162%26sysparm_stack%3D%26sysparm_view%3D" TargetMode="External"/><Relationship Id="rId14" Type="http://schemas.openxmlformats.org/officeDocument/2006/relationships/hyperlink" Target="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30" Type="http://schemas.openxmlformats.org/officeDocument/2006/relationships/hyperlink" Target="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5" Type="http://schemas.openxmlformats.org/officeDocument/2006/relationships/hyperlink" Target="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6" Type="http://schemas.openxmlformats.org/officeDocument/2006/relationships/hyperlink" Target="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7" Type="http://schemas.openxmlformats.org/officeDocument/2006/relationships/hyperlink" Target="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0" Type="http://schemas.openxmlformats.org/officeDocument/2006/relationships/hyperlink" Target="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1" Type="http://schemas.openxmlformats.org/officeDocument/2006/relationships/hyperlink" Target="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2" Type="http://schemas.openxmlformats.org/officeDocument/2006/relationships/hyperlink" Target="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3" Type="http://schemas.openxmlformats.org/officeDocument/2006/relationships/hyperlink" Target="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8" Type="http://schemas.openxmlformats.org/officeDocument/2006/relationships/hyperlink" Target="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s>
</file>

<file path=xl/worksheets/_rels/sheet23.xml.rels><?xml version="1.0" encoding="UTF-8" standalone="yes"?>
<Relationships xmlns="http://schemas.openxmlformats.org/package/2006/relationships"><Relationship Id="rId26" Type="http://schemas.openxmlformats.org/officeDocument/2006/relationships/hyperlink" Target="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7" Type="http://schemas.openxmlformats.org/officeDocument/2006/relationships/hyperlink" Target="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 Type="http://schemas.openxmlformats.org/officeDocument/2006/relationships/hyperlink" Target="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2" Type="http://schemas.openxmlformats.org/officeDocument/2006/relationships/hyperlink" Target="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7" Type="http://schemas.openxmlformats.org/officeDocument/2006/relationships/hyperlink" Target="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3" Type="http://schemas.openxmlformats.org/officeDocument/2006/relationships/hyperlink" Target="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8" Type="http://schemas.openxmlformats.org/officeDocument/2006/relationships/hyperlink" Target="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4" Type="http://schemas.openxmlformats.org/officeDocument/2006/relationships/hyperlink" Target="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9" Type="http://schemas.openxmlformats.org/officeDocument/2006/relationships/hyperlink" Target="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2" Type="http://schemas.openxmlformats.org/officeDocument/2006/relationships/hyperlink" Target="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 Type="http://schemas.openxmlformats.org/officeDocument/2006/relationships/hyperlink" Target="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TargetMode="External"/><Relationship Id="rId107" Type="http://schemas.openxmlformats.org/officeDocument/2006/relationships/hyperlink" Target="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2" Type="http://schemas.openxmlformats.org/officeDocument/2006/relationships/hyperlink" Target="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7" Type="http://schemas.openxmlformats.org/officeDocument/2006/relationships/hyperlink" Target="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3" Type="http://schemas.openxmlformats.org/officeDocument/2006/relationships/hyperlink" Target="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8" Type="http://schemas.openxmlformats.org/officeDocument/2006/relationships/hyperlink" Target="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4" Type="http://schemas.openxmlformats.org/officeDocument/2006/relationships/hyperlink" Target="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9" Type="http://schemas.openxmlformats.org/officeDocument/2006/relationships/hyperlink" Target="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2" Type="http://schemas.openxmlformats.org/officeDocument/2006/relationships/hyperlink" Target="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0" Type="http://schemas.openxmlformats.org/officeDocument/2006/relationships/hyperlink" Target="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5" Type="http://schemas.openxmlformats.org/officeDocument/2006/relationships/hyperlink" Target="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 Type="http://schemas.openxmlformats.org/officeDocument/2006/relationships/hyperlink" Target="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7" Type="http://schemas.openxmlformats.org/officeDocument/2006/relationships/hyperlink" Target="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3" Type="http://schemas.openxmlformats.org/officeDocument/2006/relationships/hyperlink" Target="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8" Type="http://schemas.openxmlformats.org/officeDocument/2006/relationships/hyperlink" Target="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4" Type="http://schemas.openxmlformats.org/officeDocument/2006/relationships/hyperlink" Target="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9" Type="http://schemas.openxmlformats.org/officeDocument/2006/relationships/hyperlink" Target="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3" Type="http://schemas.openxmlformats.org/officeDocument/2006/relationships/hyperlink" Target="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8" Type="http://schemas.openxmlformats.org/officeDocument/2006/relationships/hyperlink" Target="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0" Type="http://schemas.openxmlformats.org/officeDocument/2006/relationships/hyperlink" Target="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5" Type="http://schemas.openxmlformats.org/officeDocument/2006/relationships/hyperlink" Target="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 Type="http://schemas.openxmlformats.org/officeDocument/2006/relationships/hyperlink" Target="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3" Type="http://schemas.openxmlformats.org/officeDocument/2006/relationships/hyperlink" Target="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8" Type="http://schemas.openxmlformats.org/officeDocument/2006/relationships/hyperlink" Target="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9" Type="http://schemas.openxmlformats.org/officeDocument/2006/relationships/hyperlink" Target="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3" Type="http://schemas.openxmlformats.org/officeDocument/2006/relationships/hyperlink" Target="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8" Type="http://schemas.openxmlformats.org/officeDocument/2006/relationships/hyperlink" Target="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4" Type="http://schemas.openxmlformats.org/officeDocument/2006/relationships/hyperlink" Target="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0" Type="http://schemas.openxmlformats.org/officeDocument/2006/relationships/hyperlink" Target="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5" Type="http://schemas.openxmlformats.org/officeDocument/2006/relationships/hyperlink" Target="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1" Type="http://schemas.openxmlformats.org/officeDocument/2006/relationships/hyperlink" Target="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6" Type="http://schemas.openxmlformats.org/officeDocument/2006/relationships/hyperlink" Target="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 Type="http://schemas.openxmlformats.org/officeDocument/2006/relationships/hyperlink" Target="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8" Type="http://schemas.openxmlformats.org/officeDocument/2006/relationships/hyperlink" Target="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49" Type="http://schemas.openxmlformats.org/officeDocument/2006/relationships/hyperlink" Target="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4" Type="http://schemas.openxmlformats.org/officeDocument/2006/relationships/hyperlink" Target="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9" Type="http://schemas.openxmlformats.org/officeDocument/2006/relationships/hyperlink" Target="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1" Type="http://schemas.openxmlformats.org/officeDocument/2006/relationships/hyperlink" Target="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4" Type="http://schemas.openxmlformats.org/officeDocument/2006/relationships/hyperlink" Target="https://myit.siemens.com/incident.do?sys_id=3c85b10ac3c0be90304cf7bc7a01312d&amp;sysparm_record_target=incident&amp;sysparm_record_row=2&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2" Type="http://schemas.openxmlformats.org/officeDocument/2006/relationships/hyperlink" Target="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0" Type="http://schemas.openxmlformats.org/officeDocument/2006/relationships/hyperlink" Target="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5" Type="http://schemas.openxmlformats.org/officeDocument/2006/relationships/hyperlink" Target="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73" Type="http://schemas.openxmlformats.org/officeDocument/2006/relationships/hyperlink" Target="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8" Type="http://schemas.openxmlformats.org/officeDocument/2006/relationships/hyperlink" Target="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1" Type="http://schemas.openxmlformats.org/officeDocument/2006/relationships/hyperlink" Target="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6" Type="http://schemas.openxmlformats.org/officeDocument/2006/relationships/hyperlink" Target="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4" Type="http://schemas.openxmlformats.org/officeDocument/2006/relationships/hyperlink" Target="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9" Type="http://schemas.openxmlformats.org/officeDocument/2006/relationships/hyperlink" Target="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1" Type="http://schemas.openxmlformats.org/officeDocument/2006/relationships/hyperlink" Target="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 Type="http://schemas.openxmlformats.org/officeDocument/2006/relationships/hyperlink" Target="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8" Type="http://schemas.openxmlformats.org/officeDocument/2006/relationships/hyperlink" Target="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9" Type="http://schemas.openxmlformats.org/officeDocument/2006/relationships/hyperlink" Target="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9" Type="http://schemas.openxmlformats.org/officeDocument/2006/relationships/hyperlink" Target="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4" Type="http://schemas.openxmlformats.org/officeDocument/2006/relationships/hyperlink" Target="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0" Type="http://schemas.openxmlformats.org/officeDocument/2006/relationships/hyperlink" Target="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5" Type="http://schemas.openxmlformats.org/officeDocument/2006/relationships/hyperlink" Target="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6" Type="http://schemas.openxmlformats.org/officeDocument/2006/relationships/hyperlink" Target="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7" Type="http://schemas.openxmlformats.org/officeDocument/2006/relationships/hyperlink" Target="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4" Type="http://schemas.openxmlformats.org/officeDocument/2006/relationships/hyperlink" Target="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0" Type="http://schemas.openxmlformats.org/officeDocument/2006/relationships/table" Target="../tables/table20.xm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1" Type="http://schemas.openxmlformats.org/officeDocument/2006/relationships/hyperlink" Target="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2" Type="http://schemas.openxmlformats.org/officeDocument/2006/relationships/hyperlink" Target="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9" Type="http://schemas.openxmlformats.org/officeDocument/2006/relationships/hyperlink" Target="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 Type="http://schemas.openxmlformats.org/officeDocument/2006/relationships/hyperlink" Target="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0" Type="http://schemas.openxmlformats.org/officeDocument/2006/relationships/hyperlink" Target="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5" Type="http://schemas.openxmlformats.org/officeDocument/2006/relationships/hyperlink" Target="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6" Type="http://schemas.openxmlformats.org/officeDocument/2006/relationships/hyperlink" Target="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7" Type="http://schemas.openxmlformats.org/officeDocument/2006/relationships/hyperlink" Target="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0" Type="http://schemas.openxmlformats.org/officeDocument/2006/relationships/hyperlink" Target="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5" Type="http://schemas.openxmlformats.org/officeDocument/2006/relationships/hyperlink" Target="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1" Type="http://schemas.openxmlformats.org/officeDocument/2006/relationships/hyperlink" Target="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2" Type="http://schemas.openxmlformats.org/officeDocument/2006/relationships/hyperlink" Target="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9" Type="http://schemas.openxmlformats.org/officeDocument/2006/relationships/hyperlink" Target="https://myit.siemens.com/now/nav/ui/classic/params/target/incident.do%3Fsys_id%3Dc5156d00c3eea650fab2bc65e0013162%26sysparm_stack%3D%26sysparm_view%3D" TargetMode="External"/><Relationship Id="rId14" Type="http://schemas.openxmlformats.org/officeDocument/2006/relationships/hyperlink" Target="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30" Type="http://schemas.openxmlformats.org/officeDocument/2006/relationships/hyperlink" Target="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5" Type="http://schemas.openxmlformats.org/officeDocument/2006/relationships/hyperlink" Target="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6" Type="http://schemas.openxmlformats.org/officeDocument/2006/relationships/hyperlink" Target="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7" Type="http://schemas.openxmlformats.org/officeDocument/2006/relationships/hyperlink" Target="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0" Type="http://schemas.openxmlformats.org/officeDocument/2006/relationships/hyperlink" Target="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5" Type="http://schemas.openxmlformats.org/officeDocument/2006/relationships/hyperlink" Target="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1" Type="http://schemas.openxmlformats.org/officeDocument/2006/relationships/hyperlink" Target="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2" Type="http://schemas.openxmlformats.org/officeDocument/2006/relationships/hyperlink" Target="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3" Type="http://schemas.openxmlformats.org/officeDocument/2006/relationships/hyperlink" Target="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8" Type="http://schemas.openxmlformats.org/officeDocument/2006/relationships/hyperlink" Target="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25" Type="http://schemas.openxmlformats.org/officeDocument/2006/relationships/hyperlink" Target="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6" Type="http://schemas.openxmlformats.org/officeDocument/2006/relationships/hyperlink" Target="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7" Type="http://schemas.openxmlformats.org/officeDocument/2006/relationships/hyperlink" Target="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6" Type="http://schemas.openxmlformats.org/officeDocument/2006/relationships/hyperlink" Target="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 Type="http://schemas.openxmlformats.org/officeDocument/2006/relationships/hyperlink" Target="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1" Type="http://schemas.openxmlformats.org/officeDocument/2006/relationships/hyperlink" Target="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2" Type="http://schemas.openxmlformats.org/officeDocument/2006/relationships/hyperlink" Target="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3" Type="http://schemas.openxmlformats.org/officeDocument/2006/relationships/hyperlink" Target="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8" Type="http://schemas.openxmlformats.org/officeDocument/2006/relationships/hyperlink" Target="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1" Type="http://schemas.openxmlformats.org/officeDocument/2006/relationships/hyperlink" Target="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 Type="http://schemas.openxmlformats.org/officeDocument/2006/relationships/hyperlink" Target="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6" Type="http://schemas.openxmlformats.org/officeDocument/2006/relationships/hyperlink" Target="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7" Type="http://schemas.openxmlformats.org/officeDocument/2006/relationships/hyperlink" Target="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6" Type="http://schemas.openxmlformats.org/officeDocument/2006/relationships/hyperlink" Target="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24.xml.rels><?xml version="1.0" encoding="UTF-8" standalone="yes"?>
<Relationships xmlns="http://schemas.openxmlformats.org/package/2006/relationships"><Relationship Id="rId26" Type="http://schemas.openxmlformats.org/officeDocument/2006/relationships/hyperlink" Target="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7" Type="http://schemas.openxmlformats.org/officeDocument/2006/relationships/hyperlink" Target="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 Type="http://schemas.openxmlformats.org/officeDocument/2006/relationships/hyperlink" Target="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2" Type="http://schemas.openxmlformats.org/officeDocument/2006/relationships/hyperlink" Target="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7" Type="http://schemas.openxmlformats.org/officeDocument/2006/relationships/hyperlink" Target="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3" Type="http://schemas.openxmlformats.org/officeDocument/2006/relationships/hyperlink" Target="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8" Type="http://schemas.openxmlformats.org/officeDocument/2006/relationships/hyperlink" Target="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4" Type="http://schemas.openxmlformats.org/officeDocument/2006/relationships/hyperlink" Target="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9" Type="http://schemas.openxmlformats.org/officeDocument/2006/relationships/hyperlink" Target="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2" Type="http://schemas.openxmlformats.org/officeDocument/2006/relationships/hyperlink" Target="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 Type="http://schemas.openxmlformats.org/officeDocument/2006/relationships/hyperlink" Target="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TargetMode="External"/><Relationship Id="rId107" Type="http://schemas.openxmlformats.org/officeDocument/2006/relationships/hyperlink" Target="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2" Type="http://schemas.openxmlformats.org/officeDocument/2006/relationships/hyperlink" Target="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7" Type="http://schemas.openxmlformats.org/officeDocument/2006/relationships/hyperlink" Target="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3" Type="http://schemas.openxmlformats.org/officeDocument/2006/relationships/hyperlink" Target="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8" Type="http://schemas.openxmlformats.org/officeDocument/2006/relationships/hyperlink" Target="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4" Type="http://schemas.openxmlformats.org/officeDocument/2006/relationships/hyperlink" Target="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9" Type="http://schemas.openxmlformats.org/officeDocument/2006/relationships/hyperlink" Target="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2" Type="http://schemas.openxmlformats.org/officeDocument/2006/relationships/hyperlink" Target="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3" Type="http://schemas.openxmlformats.org/officeDocument/2006/relationships/hyperlink" Target="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0" Type="http://schemas.openxmlformats.org/officeDocument/2006/relationships/hyperlink" Target="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5" Type="http://schemas.openxmlformats.org/officeDocument/2006/relationships/hyperlink" Target="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 Type="http://schemas.openxmlformats.org/officeDocument/2006/relationships/hyperlink" Target="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7" Type="http://schemas.openxmlformats.org/officeDocument/2006/relationships/hyperlink" Target="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3" Type="http://schemas.openxmlformats.org/officeDocument/2006/relationships/hyperlink" Target="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8" Type="http://schemas.openxmlformats.org/officeDocument/2006/relationships/hyperlink" Target="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4" Type="http://schemas.openxmlformats.org/officeDocument/2006/relationships/hyperlink" Target="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9" Type="http://schemas.openxmlformats.org/officeDocument/2006/relationships/hyperlink" Target="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3" Type="http://schemas.openxmlformats.org/officeDocument/2006/relationships/hyperlink" Target="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8" Type="http://schemas.openxmlformats.org/officeDocument/2006/relationships/hyperlink" Target="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0" Type="http://schemas.openxmlformats.org/officeDocument/2006/relationships/hyperlink" Target="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5" Type="http://schemas.openxmlformats.org/officeDocument/2006/relationships/hyperlink" Target="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 Type="http://schemas.openxmlformats.org/officeDocument/2006/relationships/hyperlink" Target="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3" Type="http://schemas.openxmlformats.org/officeDocument/2006/relationships/hyperlink" Target="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8" Type="http://schemas.openxmlformats.org/officeDocument/2006/relationships/hyperlink" Target="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9" Type="http://schemas.openxmlformats.org/officeDocument/2006/relationships/hyperlink" Target="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3" Type="http://schemas.openxmlformats.org/officeDocument/2006/relationships/hyperlink" Target="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8" Type="http://schemas.openxmlformats.org/officeDocument/2006/relationships/hyperlink" Target="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4" Type="http://schemas.openxmlformats.org/officeDocument/2006/relationships/hyperlink" Target="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4" Type="http://schemas.openxmlformats.org/officeDocument/2006/relationships/hyperlink" Target="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0" Type="http://schemas.openxmlformats.org/officeDocument/2006/relationships/hyperlink" Target="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5" Type="http://schemas.openxmlformats.org/officeDocument/2006/relationships/hyperlink" Target="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1" Type="http://schemas.openxmlformats.org/officeDocument/2006/relationships/hyperlink" Target="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6" Type="http://schemas.openxmlformats.org/officeDocument/2006/relationships/hyperlink" Target="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 Type="http://schemas.openxmlformats.org/officeDocument/2006/relationships/hyperlink" Target="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8" Type="http://schemas.openxmlformats.org/officeDocument/2006/relationships/hyperlink" Target="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49" Type="http://schemas.openxmlformats.org/officeDocument/2006/relationships/hyperlink" Target="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4" Type="http://schemas.openxmlformats.org/officeDocument/2006/relationships/hyperlink" Target="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9" Type="http://schemas.openxmlformats.org/officeDocument/2006/relationships/hyperlink" Target="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4" Type="http://schemas.openxmlformats.org/officeDocument/2006/relationships/hyperlink" Target="https://myit.siemens.com/incident.do?sys_id=3c85b10ac3c0be90304cf7bc7a01312d&amp;sysparm_record_target=incident&amp;sysparm_record_row=2&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0" Type="http://schemas.openxmlformats.org/officeDocument/2006/relationships/hyperlink" Target="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5" Type="http://schemas.openxmlformats.org/officeDocument/2006/relationships/hyperlink" Target="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1" Type="http://schemas.openxmlformats.org/officeDocument/2006/relationships/hyperlink" Target="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6" Type="http://schemas.openxmlformats.org/officeDocument/2006/relationships/hyperlink" Target="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 Type="http://schemas.openxmlformats.org/officeDocument/2006/relationships/hyperlink" Target="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8" Type="http://schemas.openxmlformats.org/officeDocument/2006/relationships/hyperlink" Target="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9" Type="http://schemas.openxmlformats.org/officeDocument/2006/relationships/hyperlink" Target="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9" Type="http://schemas.openxmlformats.org/officeDocument/2006/relationships/hyperlink" Target="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4" Type="http://schemas.openxmlformats.org/officeDocument/2006/relationships/hyperlink" Target="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0" Type="http://schemas.openxmlformats.org/officeDocument/2006/relationships/hyperlink" Target="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5" Type="http://schemas.openxmlformats.org/officeDocument/2006/relationships/hyperlink" Target="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6" Type="http://schemas.openxmlformats.org/officeDocument/2006/relationships/hyperlink" Target="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7" Type="http://schemas.openxmlformats.org/officeDocument/2006/relationships/hyperlink" Target="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4" Type="http://schemas.openxmlformats.org/officeDocument/2006/relationships/hyperlink" Target="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0" Type="http://schemas.openxmlformats.org/officeDocument/2006/relationships/hyperlink" Target="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5" Type="http://schemas.openxmlformats.org/officeDocument/2006/relationships/hyperlink" Target="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1" Type="http://schemas.openxmlformats.org/officeDocument/2006/relationships/hyperlink" Target="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2" Type="http://schemas.openxmlformats.org/officeDocument/2006/relationships/hyperlink" Target="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9" Type="http://schemas.openxmlformats.org/officeDocument/2006/relationships/hyperlink" Target="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 Type="http://schemas.openxmlformats.org/officeDocument/2006/relationships/hyperlink" Target="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0" Type="http://schemas.openxmlformats.org/officeDocument/2006/relationships/hyperlink" Target="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5" Type="http://schemas.openxmlformats.org/officeDocument/2006/relationships/hyperlink" Target="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6" Type="http://schemas.openxmlformats.org/officeDocument/2006/relationships/hyperlink" Target="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7" Type="http://schemas.openxmlformats.org/officeDocument/2006/relationships/hyperlink" Target="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0" Type="http://schemas.openxmlformats.org/officeDocument/2006/relationships/hyperlink" Target="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5" Type="http://schemas.openxmlformats.org/officeDocument/2006/relationships/hyperlink" Target="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1" Type="http://schemas.openxmlformats.org/officeDocument/2006/relationships/hyperlink" Target="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2" Type="http://schemas.openxmlformats.org/officeDocument/2006/relationships/hyperlink" Target="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9" Type="http://schemas.openxmlformats.org/officeDocument/2006/relationships/hyperlink" Target="https://myit.siemens.com/now/nav/ui/classic/params/target/incident.do%3Fsys_id%3Dc5156d00c3eea650fab2bc65e0013162%26sysparm_stack%3D%26sysparm_view%3D" TargetMode="External"/><Relationship Id="rId14" Type="http://schemas.openxmlformats.org/officeDocument/2006/relationships/hyperlink" Target="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30" Type="http://schemas.openxmlformats.org/officeDocument/2006/relationships/hyperlink" Target="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5" Type="http://schemas.openxmlformats.org/officeDocument/2006/relationships/hyperlink" Target="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6" Type="http://schemas.openxmlformats.org/officeDocument/2006/relationships/hyperlink" Target="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7" Type="http://schemas.openxmlformats.org/officeDocument/2006/relationships/hyperlink" Target="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0" Type="http://schemas.openxmlformats.org/officeDocument/2006/relationships/hyperlink" Target="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5" Type="http://schemas.openxmlformats.org/officeDocument/2006/relationships/hyperlink" Target="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6" Type="http://schemas.openxmlformats.org/officeDocument/2006/relationships/hyperlink" Target="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1" Type="http://schemas.openxmlformats.org/officeDocument/2006/relationships/hyperlink" Target="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2" Type="http://schemas.openxmlformats.org/officeDocument/2006/relationships/hyperlink" Target="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3" Type="http://schemas.openxmlformats.org/officeDocument/2006/relationships/hyperlink" Target="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8" Type="http://schemas.openxmlformats.org/officeDocument/2006/relationships/hyperlink" Target="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1" Type="http://schemas.openxmlformats.org/officeDocument/2006/relationships/hyperlink" Target="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25" Type="http://schemas.openxmlformats.org/officeDocument/2006/relationships/hyperlink" Target="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6" Type="http://schemas.openxmlformats.org/officeDocument/2006/relationships/hyperlink" Target="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7" Type="http://schemas.openxmlformats.org/officeDocument/2006/relationships/hyperlink" Target="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6" Type="http://schemas.openxmlformats.org/officeDocument/2006/relationships/hyperlink" Target="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 Type="http://schemas.openxmlformats.org/officeDocument/2006/relationships/hyperlink" Target="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1" Type="http://schemas.openxmlformats.org/officeDocument/2006/relationships/hyperlink" Target="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2" Type="http://schemas.openxmlformats.org/officeDocument/2006/relationships/hyperlink" Target="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3" Type="http://schemas.openxmlformats.org/officeDocument/2006/relationships/hyperlink" Target="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8" Type="http://schemas.openxmlformats.org/officeDocument/2006/relationships/hyperlink" Target="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1" Type="http://schemas.openxmlformats.org/officeDocument/2006/relationships/hyperlink" Target="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 Type="http://schemas.openxmlformats.org/officeDocument/2006/relationships/hyperlink" Target="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6" Type="http://schemas.openxmlformats.org/officeDocument/2006/relationships/hyperlink" Target="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7" Type="http://schemas.openxmlformats.org/officeDocument/2006/relationships/hyperlink" Target="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6" Type="http://schemas.openxmlformats.org/officeDocument/2006/relationships/hyperlink" Target="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7" Type="http://schemas.openxmlformats.org/officeDocument/2006/relationships/table" Target="../tables/table21.xm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1" Type="http://schemas.openxmlformats.org/officeDocument/2006/relationships/hyperlink" Target="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2" Type="http://schemas.openxmlformats.org/officeDocument/2006/relationships/hyperlink" Target="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3" Type="http://schemas.openxmlformats.org/officeDocument/2006/relationships/hyperlink" Target="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8" Type="http://schemas.openxmlformats.org/officeDocument/2006/relationships/hyperlink" Target="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4" Type="http://schemas.openxmlformats.org/officeDocument/2006/relationships/hyperlink" Target="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9" Type="http://schemas.openxmlformats.org/officeDocument/2006/relationships/hyperlink" Target="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1" Type="http://schemas.openxmlformats.org/officeDocument/2006/relationships/hyperlink" Target="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22" Type="http://schemas.openxmlformats.org/officeDocument/2006/relationships/hyperlink" Target="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25.xml.rels><?xml version="1.0" encoding="UTF-8" standalone="yes"?>
<Relationships xmlns="http://schemas.openxmlformats.org/package/2006/relationships"><Relationship Id="rId117" Type="http://schemas.openxmlformats.org/officeDocument/2006/relationships/hyperlink" Target="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 Type="http://schemas.openxmlformats.org/officeDocument/2006/relationships/hyperlink" Target="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2" Type="http://schemas.openxmlformats.org/officeDocument/2006/relationships/hyperlink" Target="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3" Type="http://schemas.openxmlformats.org/officeDocument/2006/relationships/hyperlink" Target="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4" Type="http://schemas.openxmlformats.org/officeDocument/2006/relationships/hyperlink" Target="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8" Type="http://schemas.openxmlformats.org/officeDocument/2006/relationships/hyperlink" Target="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7" Type="http://schemas.openxmlformats.org/officeDocument/2006/relationships/hyperlink" Target="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2" Type="http://schemas.openxmlformats.org/officeDocument/2006/relationships/hyperlink" Target="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3" Type="http://schemas.openxmlformats.org/officeDocument/2006/relationships/hyperlink" Target="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4" Type="http://schemas.openxmlformats.org/officeDocument/2006/relationships/hyperlink" Target="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8" Type="http://schemas.openxmlformats.org/officeDocument/2006/relationships/hyperlink" Target="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9" Type="http://schemas.openxmlformats.org/officeDocument/2006/relationships/hyperlink" Target="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5" Type="http://schemas.openxmlformats.org/officeDocument/2006/relationships/hyperlink" Target="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 Type="http://schemas.openxmlformats.org/officeDocument/2006/relationships/hyperlink" Target="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7" Type="http://schemas.openxmlformats.org/officeDocument/2006/relationships/hyperlink" Target="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3" Type="http://schemas.openxmlformats.org/officeDocument/2006/relationships/hyperlink" Target="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8" Type="http://schemas.openxmlformats.org/officeDocument/2006/relationships/hyperlink" Target="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4" Type="http://schemas.openxmlformats.org/officeDocument/2006/relationships/hyperlink" Target="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69" Type="http://schemas.openxmlformats.org/officeDocument/2006/relationships/hyperlink" Target="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3" Type="http://schemas.openxmlformats.org/officeDocument/2006/relationships/hyperlink" Target="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8" Type="http://schemas.openxmlformats.org/officeDocument/2006/relationships/hyperlink" Target="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4" Type="http://schemas.openxmlformats.org/officeDocument/2006/relationships/hyperlink" Target="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9" Type="http://schemas.openxmlformats.org/officeDocument/2006/relationships/hyperlink" Target="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0" Type="http://schemas.openxmlformats.org/officeDocument/2006/relationships/hyperlink" Target="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5" Type="http://schemas.openxmlformats.org/officeDocument/2006/relationships/hyperlink" Target="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0" Type="http://schemas.openxmlformats.org/officeDocument/2006/relationships/table" Target="../tables/table22.xm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 Type="http://schemas.openxmlformats.org/officeDocument/2006/relationships/hyperlink" Target="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3" Type="http://schemas.openxmlformats.org/officeDocument/2006/relationships/hyperlink" Target="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8" Type="http://schemas.openxmlformats.org/officeDocument/2006/relationships/hyperlink" Target="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9" Type="http://schemas.openxmlformats.org/officeDocument/2006/relationships/hyperlink" Target="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3" Type="http://schemas.openxmlformats.org/officeDocument/2006/relationships/hyperlink" Target="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8" Type="http://schemas.openxmlformats.org/officeDocument/2006/relationships/hyperlink" Target="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4" Type="http://schemas.openxmlformats.org/officeDocument/2006/relationships/hyperlink" Target="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9" Type="http://schemas.openxmlformats.org/officeDocument/2006/relationships/hyperlink" Target="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4" Type="http://schemas.openxmlformats.org/officeDocument/2006/relationships/hyperlink" Target="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0" Type="http://schemas.openxmlformats.org/officeDocument/2006/relationships/hyperlink" Target="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5" Type="http://schemas.openxmlformats.org/officeDocument/2006/relationships/hyperlink" Target="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1" Type="http://schemas.openxmlformats.org/officeDocument/2006/relationships/hyperlink" Target="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6" Type="http://schemas.openxmlformats.org/officeDocument/2006/relationships/hyperlink" Target="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0" Type="http://schemas.openxmlformats.org/officeDocument/2006/relationships/hyperlink" Target="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5" Type="http://schemas.openxmlformats.org/officeDocument/2006/relationships/hyperlink" Target="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 Type="http://schemas.openxmlformats.org/officeDocument/2006/relationships/hyperlink" Target="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8" Type="http://schemas.openxmlformats.org/officeDocument/2006/relationships/hyperlink" Target="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49" Type="http://schemas.openxmlformats.org/officeDocument/2006/relationships/hyperlink" Target="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4" Type="http://schemas.openxmlformats.org/officeDocument/2006/relationships/hyperlink" Target="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9" Type="http://schemas.openxmlformats.org/officeDocument/2006/relationships/hyperlink" Target="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4" Type="http://schemas.openxmlformats.org/officeDocument/2006/relationships/hyperlink" Target="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0" Type="http://schemas.openxmlformats.org/officeDocument/2006/relationships/hyperlink" Target="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5" Type="http://schemas.openxmlformats.org/officeDocument/2006/relationships/hyperlink" Target="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1" Type="http://schemas.openxmlformats.org/officeDocument/2006/relationships/hyperlink" Target="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86" Type="http://schemas.openxmlformats.org/officeDocument/2006/relationships/hyperlink" Target="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30" Type="http://schemas.openxmlformats.org/officeDocument/2006/relationships/hyperlink" Target="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5" Type="http://schemas.openxmlformats.org/officeDocument/2006/relationships/hyperlink" Target="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 Type="http://schemas.openxmlformats.org/officeDocument/2006/relationships/hyperlink" Target="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8" Type="http://schemas.openxmlformats.org/officeDocument/2006/relationships/hyperlink" Target="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9" Type="http://schemas.openxmlformats.org/officeDocument/2006/relationships/hyperlink" Target="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9" Type="http://schemas.openxmlformats.org/officeDocument/2006/relationships/hyperlink" Target="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4" Type="http://schemas.openxmlformats.org/officeDocument/2006/relationships/hyperlink" Target="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0" Type="http://schemas.openxmlformats.org/officeDocument/2006/relationships/hyperlink" Target="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5" Type="http://schemas.openxmlformats.org/officeDocument/2006/relationships/hyperlink" Target="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6" Type="http://schemas.openxmlformats.org/officeDocument/2006/relationships/hyperlink" Target="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7" Type="http://schemas.openxmlformats.org/officeDocument/2006/relationships/hyperlink" Target="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4" Type="http://schemas.openxmlformats.org/officeDocument/2006/relationships/hyperlink" Target="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0" Type="http://schemas.openxmlformats.org/officeDocument/2006/relationships/hyperlink" Target="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5" Type="http://schemas.openxmlformats.org/officeDocument/2006/relationships/hyperlink" Target="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1" Type="http://schemas.openxmlformats.org/officeDocument/2006/relationships/hyperlink" Target="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6" Type="http://schemas.openxmlformats.org/officeDocument/2006/relationships/hyperlink" Target="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1" Type="http://schemas.openxmlformats.org/officeDocument/2006/relationships/hyperlink" Target="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2" Type="http://schemas.openxmlformats.org/officeDocument/2006/relationships/hyperlink" Target="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9" Type="http://schemas.openxmlformats.org/officeDocument/2006/relationships/hyperlink" Target="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 Type="http://schemas.openxmlformats.org/officeDocument/2006/relationships/hyperlink" Target="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0" Type="http://schemas.openxmlformats.org/officeDocument/2006/relationships/hyperlink" Target="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5" Type="http://schemas.openxmlformats.org/officeDocument/2006/relationships/hyperlink" Target="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6" Type="http://schemas.openxmlformats.org/officeDocument/2006/relationships/hyperlink" Target="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7" Type="http://schemas.openxmlformats.org/officeDocument/2006/relationships/hyperlink" Target="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0" Type="http://schemas.openxmlformats.org/officeDocument/2006/relationships/hyperlink" Target="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5" Type="http://schemas.openxmlformats.org/officeDocument/2006/relationships/hyperlink" Target="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1" Type="http://schemas.openxmlformats.org/officeDocument/2006/relationships/hyperlink" Target="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6" Type="http://schemas.openxmlformats.org/officeDocument/2006/relationships/hyperlink" Target="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1" Type="http://schemas.openxmlformats.org/officeDocument/2006/relationships/hyperlink" Target="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2" Type="http://schemas.openxmlformats.org/officeDocument/2006/relationships/hyperlink" Target="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 Type="http://schemas.openxmlformats.org/officeDocument/2006/relationships/hyperlink" Target="https://myit.siemens.com/now/nav/ui/classic/params/target/incident.do%3Fsys_id%3Dc5156d00c3eea650fab2bc65e0013162%26sysparm_stack%3D%26sysparm_view%3D" TargetMode="External"/><Relationship Id="rId14" Type="http://schemas.openxmlformats.org/officeDocument/2006/relationships/hyperlink" Target="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30" Type="http://schemas.openxmlformats.org/officeDocument/2006/relationships/hyperlink" Target="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5" Type="http://schemas.openxmlformats.org/officeDocument/2006/relationships/hyperlink" Target="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6" Type="http://schemas.openxmlformats.org/officeDocument/2006/relationships/hyperlink" Target="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7" Type="http://schemas.openxmlformats.org/officeDocument/2006/relationships/hyperlink" Target="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0" Type="http://schemas.openxmlformats.org/officeDocument/2006/relationships/hyperlink" Target="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05" Type="http://schemas.openxmlformats.org/officeDocument/2006/relationships/hyperlink" Target="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6" Type="http://schemas.openxmlformats.org/officeDocument/2006/relationships/hyperlink" Target="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7" Type="http://schemas.openxmlformats.org/officeDocument/2006/relationships/hyperlink" Target="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1" Type="http://schemas.openxmlformats.org/officeDocument/2006/relationships/hyperlink" Target="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2" Type="http://schemas.openxmlformats.org/officeDocument/2006/relationships/hyperlink" Target="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3" Type="http://schemas.openxmlformats.org/officeDocument/2006/relationships/hyperlink" Target="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8" Type="http://schemas.openxmlformats.org/officeDocument/2006/relationships/hyperlink" Target="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1" Type="http://schemas.openxmlformats.org/officeDocument/2006/relationships/hyperlink" Target="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2" Type="http://schemas.openxmlformats.org/officeDocument/2006/relationships/hyperlink" Target="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25" Type="http://schemas.openxmlformats.org/officeDocument/2006/relationships/hyperlink" Target="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6" Type="http://schemas.openxmlformats.org/officeDocument/2006/relationships/hyperlink" Target="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7" Type="http://schemas.openxmlformats.org/officeDocument/2006/relationships/hyperlink" Target="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6" Type="http://schemas.openxmlformats.org/officeDocument/2006/relationships/hyperlink" Target="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7" Type="http://schemas.openxmlformats.org/officeDocument/2006/relationships/hyperlink" Target="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 Type="http://schemas.openxmlformats.org/officeDocument/2006/relationships/hyperlink" Target="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1" Type="http://schemas.openxmlformats.org/officeDocument/2006/relationships/hyperlink" Target="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2" Type="http://schemas.openxmlformats.org/officeDocument/2006/relationships/hyperlink" Target="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3" Type="http://schemas.openxmlformats.org/officeDocument/2006/relationships/hyperlink" Target="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8" Type="http://schemas.openxmlformats.org/officeDocument/2006/relationships/hyperlink" Target="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1" Type="http://schemas.openxmlformats.org/officeDocument/2006/relationships/hyperlink" Target="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2" Type="http://schemas.openxmlformats.org/officeDocument/2006/relationships/hyperlink" Target="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 Type="http://schemas.openxmlformats.org/officeDocument/2006/relationships/hyperlink" Target="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6" Type="http://schemas.openxmlformats.org/officeDocument/2006/relationships/hyperlink" Target="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7" Type="http://schemas.openxmlformats.org/officeDocument/2006/relationships/hyperlink" Target="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6" Type="http://schemas.openxmlformats.org/officeDocument/2006/relationships/hyperlink" Target="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7" Type="http://schemas.openxmlformats.org/officeDocument/2006/relationships/hyperlink" Target="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1" Type="http://schemas.openxmlformats.org/officeDocument/2006/relationships/hyperlink" Target="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2" Type="http://schemas.openxmlformats.org/officeDocument/2006/relationships/hyperlink" Target="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3" Type="http://schemas.openxmlformats.org/officeDocument/2006/relationships/hyperlink" Target="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8" Type="http://schemas.openxmlformats.org/officeDocument/2006/relationships/hyperlink" Target="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4" Type="http://schemas.openxmlformats.org/officeDocument/2006/relationships/hyperlink" Target="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9" Type="http://schemas.openxmlformats.org/officeDocument/2006/relationships/hyperlink" Target="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1" Type="http://schemas.openxmlformats.org/officeDocument/2006/relationships/hyperlink" Target="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2" Type="http://schemas.openxmlformats.org/officeDocument/2006/relationships/hyperlink" Target="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3" Type="http://schemas.openxmlformats.org/officeDocument/2006/relationships/hyperlink" Target="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8" Type="http://schemas.openxmlformats.org/officeDocument/2006/relationships/hyperlink" Target="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 Type="http://schemas.openxmlformats.org/officeDocument/2006/relationships/hyperlink" Target="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7" Type="http://schemas.openxmlformats.org/officeDocument/2006/relationships/hyperlink" Target="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8" Type="http://schemas.openxmlformats.org/officeDocument/2006/relationships/hyperlink" Target="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9" Type="http://schemas.openxmlformats.org/officeDocument/2006/relationships/hyperlink" Target="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2" Type="http://schemas.openxmlformats.org/officeDocument/2006/relationships/hyperlink" Target="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3" Type="http://schemas.openxmlformats.org/officeDocument/2006/relationships/hyperlink" Target="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 Type="http://schemas.openxmlformats.org/officeDocument/2006/relationships/hyperlink" Target="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TargetMode="External"/><Relationship Id="rId37" Type="http://schemas.openxmlformats.org/officeDocument/2006/relationships/hyperlink" Target="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8" Type="http://schemas.openxmlformats.org/officeDocument/2006/relationships/hyperlink" Target="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9" Type="http://schemas.openxmlformats.org/officeDocument/2006/relationships/hyperlink" Target="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2" Type="http://schemas.openxmlformats.org/officeDocument/2006/relationships/hyperlink" Target="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3" Type="http://schemas.openxmlformats.org/officeDocument/2006/relationships/hyperlink" Target="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4" Type="http://schemas.openxmlformats.org/officeDocument/2006/relationships/hyperlink" Target="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0" Type="http://schemas.openxmlformats.org/officeDocument/2006/relationships/hyperlink" Target="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26.xml.rels><?xml version="1.0" encoding="UTF-8" standalone="yes"?>
<Relationships xmlns="http://schemas.openxmlformats.org/package/2006/relationships"><Relationship Id="rId117" Type="http://schemas.openxmlformats.org/officeDocument/2006/relationships/hyperlink" Target="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 Type="http://schemas.openxmlformats.org/officeDocument/2006/relationships/hyperlink" Target="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2" Type="http://schemas.openxmlformats.org/officeDocument/2006/relationships/hyperlink" Target="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3" Type="http://schemas.openxmlformats.org/officeDocument/2006/relationships/hyperlink" Target="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4" Type="http://schemas.openxmlformats.org/officeDocument/2006/relationships/hyperlink" Target="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8" Type="http://schemas.openxmlformats.org/officeDocument/2006/relationships/hyperlink" Target="https://myit.siemens.com/incident.do?sys_id=d305ffdeeb3836182b7cff39cad0cd6e&amp;sysparm_record_target=incident&amp;sysparm_record_row=7&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9" Type="http://schemas.openxmlformats.org/officeDocument/2006/relationships/hyperlink" Target="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0" Type="http://schemas.openxmlformats.org/officeDocument/2006/relationships/hyperlink" Target="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07" Type="http://schemas.openxmlformats.org/officeDocument/2006/relationships/hyperlink" Target="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2" Type="http://schemas.openxmlformats.org/officeDocument/2006/relationships/hyperlink" Target="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3" Type="http://schemas.openxmlformats.org/officeDocument/2006/relationships/hyperlink" Target="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4" Type="http://schemas.openxmlformats.org/officeDocument/2006/relationships/hyperlink" Target="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8" Type="http://schemas.openxmlformats.org/officeDocument/2006/relationships/hyperlink" Target="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9" Type="http://schemas.openxmlformats.org/officeDocument/2006/relationships/hyperlink" Target="https://myit.siemens.com/incident.do?sys_id=6a8dbc0393f47a1c82ee33fdfaba10cf&amp;sysparm_record_target=incident&amp;sysparm_record_row=13&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5" Type="http://schemas.openxmlformats.org/officeDocument/2006/relationships/hyperlink" Target="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0" Type="http://schemas.openxmlformats.org/officeDocument/2006/relationships/hyperlink" Target="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 Type="http://schemas.openxmlformats.org/officeDocument/2006/relationships/hyperlink" Target="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3" Type="http://schemas.openxmlformats.org/officeDocument/2006/relationships/hyperlink" Target="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4" Type="http://schemas.openxmlformats.org/officeDocument/2006/relationships/hyperlink" Target="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8" Type="http://schemas.openxmlformats.org/officeDocument/2006/relationships/hyperlink" Target="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9" Type="http://schemas.openxmlformats.org/officeDocument/2006/relationships/hyperlink" Target="https://myit.siemens.com/incident.do?sys_id=d37c9026c3b0725032b8f7bc7a013156&amp;sysparm_record_target=incident&amp;sysparm_record_row=6&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5" Type="http://schemas.openxmlformats.org/officeDocument/2006/relationships/hyperlink" Target="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0" Type="http://schemas.openxmlformats.org/officeDocument/2006/relationships/hyperlink" Target="https://myit.siemens.com/incident.do?sys_id=cb57415fc3bc725032b8f7bc7a013161&amp;sysparm_record_target=incident&amp;sysparm_record_row=1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1" Type="http://schemas.openxmlformats.org/officeDocument/2006/relationships/table" Target="../tables/table23.xm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3" Type="http://schemas.openxmlformats.org/officeDocument/2006/relationships/hyperlink" Target="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8" Type="http://schemas.openxmlformats.org/officeDocument/2006/relationships/hyperlink" Target="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9" Type="http://schemas.openxmlformats.org/officeDocument/2006/relationships/hyperlink" Target="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4" Type="http://schemas.openxmlformats.org/officeDocument/2006/relationships/hyperlink" Target="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0" Type="http://schemas.openxmlformats.org/officeDocument/2006/relationships/hyperlink" Target="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5" Type="http://schemas.openxmlformats.org/officeDocument/2006/relationships/hyperlink" Target="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1" Type="http://schemas.openxmlformats.org/officeDocument/2006/relationships/hyperlink" Target="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6" Type="http://schemas.openxmlformats.org/officeDocument/2006/relationships/hyperlink" Target="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0" Type="http://schemas.openxmlformats.org/officeDocument/2006/relationships/hyperlink" Target="https://myit.siemens.com/incident.do?sys_id=c9c2e062c334725032b8f7bc7a013158&amp;sysparm_record_target=incident&amp;sysparm_record_row=5&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5" Type="http://schemas.openxmlformats.org/officeDocument/2006/relationships/hyperlink" Target="https://myit.siemens.com/incident.do?sys_id=028e1876c33cf21032b8f7bc7a013135&amp;sysparm_record_target=incident&amp;sysparm_record_row=1&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1" Type="http://schemas.openxmlformats.org/officeDocument/2006/relationships/hyperlink" Target="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6" Type="http://schemas.openxmlformats.org/officeDocument/2006/relationships/hyperlink" Target="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 Type="http://schemas.openxmlformats.org/officeDocument/2006/relationships/hyperlink" Target="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8" Type="http://schemas.openxmlformats.org/officeDocument/2006/relationships/hyperlink" Target="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49" Type="http://schemas.openxmlformats.org/officeDocument/2006/relationships/hyperlink" Target="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4" Type="http://schemas.openxmlformats.org/officeDocument/2006/relationships/hyperlink" Target="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9" Type="http://schemas.openxmlformats.org/officeDocument/2006/relationships/hyperlink" Target="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4" Type="http://schemas.openxmlformats.org/officeDocument/2006/relationships/hyperlink" Target="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0" Type="http://schemas.openxmlformats.org/officeDocument/2006/relationships/hyperlink" Target="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5" Type="http://schemas.openxmlformats.org/officeDocument/2006/relationships/hyperlink" Target="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1" Type="http://schemas.openxmlformats.org/officeDocument/2006/relationships/hyperlink" Target="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86" Type="http://schemas.openxmlformats.org/officeDocument/2006/relationships/hyperlink" Target="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30" Type="http://schemas.openxmlformats.org/officeDocument/2006/relationships/hyperlink" Target="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5" Type="http://schemas.openxmlformats.org/officeDocument/2006/relationships/hyperlink" Target="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1" Type="http://schemas.openxmlformats.org/officeDocument/2006/relationships/hyperlink" Target="https://myit.siemens.com/now/nav/ui/classic/params/target/incident.do%3Fsys_id%3D1c65b095c3457290e1a0432ad00131be%26sysparm_stack%3D%26sysparm_view%3D" TargetMode="External"/><Relationship Id="rId156" Type="http://schemas.openxmlformats.org/officeDocument/2006/relationships/hyperlink" Target="https://myit.siemens.com/incident.do?sys_id=940c31109389361082ee33fdfaba10d1&amp;sysparm_record_target=incident&amp;sysparm_record_row=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 Type="http://schemas.openxmlformats.org/officeDocument/2006/relationships/hyperlink" Target="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8" Type="http://schemas.openxmlformats.org/officeDocument/2006/relationships/hyperlink" Target="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9" Type="http://schemas.openxmlformats.org/officeDocument/2006/relationships/hyperlink" Target="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9" Type="http://schemas.openxmlformats.org/officeDocument/2006/relationships/hyperlink" Target="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4" Type="http://schemas.openxmlformats.org/officeDocument/2006/relationships/hyperlink" Target="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0" Type="http://schemas.openxmlformats.org/officeDocument/2006/relationships/hyperlink" Target="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5" Type="http://schemas.openxmlformats.org/officeDocument/2006/relationships/hyperlink" Target="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6" Type="http://schemas.openxmlformats.org/officeDocument/2006/relationships/hyperlink" Target="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7" Type="http://schemas.openxmlformats.org/officeDocument/2006/relationships/hyperlink" Target="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4" Type="http://schemas.openxmlformats.org/officeDocument/2006/relationships/hyperlink" Target="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0" Type="http://schemas.openxmlformats.org/officeDocument/2006/relationships/hyperlink" Target="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5" Type="http://schemas.openxmlformats.org/officeDocument/2006/relationships/hyperlink" Target="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1" Type="http://schemas.openxmlformats.org/officeDocument/2006/relationships/hyperlink" Target="https://myit.siemens.com/incident.do?sys_id=94af5fa6c378be98aeeeba75e00131cc&amp;sysparm_record_target=incident&amp;sysparm_record_row=2&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6" Type="http://schemas.openxmlformats.org/officeDocument/2006/relationships/hyperlink" Target="https://myit.siemens.com/incident.do?sys_id=fcbd34fec3f4fad0d812790f05013137&amp;sysparm_record_target=incident&amp;sysparm_record_row=2&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7" Type="http://schemas.openxmlformats.org/officeDocument/2006/relationships/hyperlink" Target="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1" Type="http://schemas.openxmlformats.org/officeDocument/2006/relationships/hyperlink" Target="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2" Type="http://schemas.openxmlformats.org/officeDocument/2006/relationships/hyperlink" Target="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2" Type="http://schemas.openxmlformats.org/officeDocument/2006/relationships/hyperlink" Target="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9" Type="http://schemas.openxmlformats.org/officeDocument/2006/relationships/hyperlink" Target="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 Type="http://schemas.openxmlformats.org/officeDocument/2006/relationships/hyperlink" Target="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0" Type="http://schemas.openxmlformats.org/officeDocument/2006/relationships/hyperlink" Target="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5" Type="http://schemas.openxmlformats.org/officeDocument/2006/relationships/hyperlink" Target="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6" Type="http://schemas.openxmlformats.org/officeDocument/2006/relationships/hyperlink" Target="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7" Type="http://schemas.openxmlformats.org/officeDocument/2006/relationships/hyperlink" Target="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0" Type="http://schemas.openxmlformats.org/officeDocument/2006/relationships/hyperlink" Target="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5" Type="http://schemas.openxmlformats.org/officeDocument/2006/relationships/hyperlink" Target="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1" Type="http://schemas.openxmlformats.org/officeDocument/2006/relationships/hyperlink" Target="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6" Type="http://schemas.openxmlformats.org/officeDocument/2006/relationships/hyperlink" Target="https://myit.siemens.com/incident.do?sys_id=e94da21ec374b698aeeeba75e00131b2&amp;sysparm_record_target=incident&amp;sysparm_record_row=9&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7" Type="http://schemas.openxmlformats.org/officeDocument/2006/relationships/hyperlink" Target="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1" Type="http://schemas.openxmlformats.org/officeDocument/2006/relationships/hyperlink" Target="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2" Type="http://schemas.openxmlformats.org/officeDocument/2006/relationships/hyperlink" Target="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2" Type="http://schemas.openxmlformats.org/officeDocument/2006/relationships/hyperlink" Target="https://myit.siemens.com/incident.do?sys_id=08025eebc3f0fa50304cf7bc7a0131ca&amp;sysparm_record_target=incident&amp;sysparm_record_row=8&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 Type="http://schemas.openxmlformats.org/officeDocument/2006/relationships/hyperlink" Target="https://myit.siemens.com/now/nav/ui/classic/params/target/incident.do%3Fsys_id%3Dc5156d00c3eea650fab2bc65e0013162%26sysparm_stack%3D%26sysparm_view%3D" TargetMode="External"/><Relationship Id="rId14" Type="http://schemas.openxmlformats.org/officeDocument/2006/relationships/hyperlink" Target="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30" Type="http://schemas.openxmlformats.org/officeDocument/2006/relationships/hyperlink" Target="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5" Type="http://schemas.openxmlformats.org/officeDocument/2006/relationships/hyperlink" Target="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6" Type="http://schemas.openxmlformats.org/officeDocument/2006/relationships/hyperlink" Target="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7" Type="http://schemas.openxmlformats.org/officeDocument/2006/relationships/hyperlink" Target="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0" Type="http://schemas.openxmlformats.org/officeDocument/2006/relationships/hyperlink" Target="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05" Type="http://schemas.openxmlformats.org/officeDocument/2006/relationships/hyperlink" Target="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6" Type="http://schemas.openxmlformats.org/officeDocument/2006/relationships/hyperlink" Target="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7" Type="http://schemas.openxmlformats.org/officeDocument/2006/relationships/hyperlink" Target="https://myit.siemens.com/incident.do?sys_id=446d8db2c37cfad0d812790f05013105&amp;sysparm_record_target=incident&amp;sysparm_record_row=1&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8" Type="http://schemas.openxmlformats.org/officeDocument/2006/relationships/hyperlink" Target="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1" Type="http://schemas.openxmlformats.org/officeDocument/2006/relationships/hyperlink" Target="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2" Type="http://schemas.openxmlformats.org/officeDocument/2006/relationships/hyperlink" Target="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3" Type="http://schemas.openxmlformats.org/officeDocument/2006/relationships/hyperlink" Target="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8" Type="http://schemas.openxmlformats.org/officeDocument/2006/relationships/hyperlink" Target="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1" Type="http://schemas.openxmlformats.org/officeDocument/2006/relationships/hyperlink" Target="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2" Type="http://schemas.openxmlformats.org/officeDocument/2006/relationships/hyperlink" Target="https://myit.siemens.com/incident.do?sys_id=455588bac33c3ad0d812790f050131a1&amp;sysparm_record_target=incident&amp;sysparm_record_row=1&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3" Type="http://schemas.openxmlformats.org/officeDocument/2006/relationships/hyperlink" Target="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25" Type="http://schemas.openxmlformats.org/officeDocument/2006/relationships/hyperlink" Target="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6" Type="http://schemas.openxmlformats.org/officeDocument/2006/relationships/hyperlink" Target="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7" Type="http://schemas.openxmlformats.org/officeDocument/2006/relationships/hyperlink" Target="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6" Type="http://schemas.openxmlformats.org/officeDocument/2006/relationships/hyperlink" Target="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7" Type="http://schemas.openxmlformats.org/officeDocument/2006/relationships/hyperlink" Target="https://myit.siemens.com/incident.do?sys_id=ba5a1f16c3f036d0a33a2fd9d00131b8&amp;sysparm_record_target=incident&amp;sysparm_record_row=8&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8" Type="http://schemas.openxmlformats.org/officeDocument/2006/relationships/hyperlink" Target="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 Type="http://schemas.openxmlformats.org/officeDocument/2006/relationships/hyperlink" Target="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1" Type="http://schemas.openxmlformats.org/officeDocument/2006/relationships/hyperlink" Target="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2" Type="http://schemas.openxmlformats.org/officeDocument/2006/relationships/hyperlink" Target="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3" Type="http://schemas.openxmlformats.org/officeDocument/2006/relationships/hyperlink" Target="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8" Type="http://schemas.openxmlformats.org/officeDocument/2006/relationships/hyperlink" Target="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1" Type="http://schemas.openxmlformats.org/officeDocument/2006/relationships/hyperlink" Target="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2" Type="http://schemas.openxmlformats.org/officeDocument/2006/relationships/hyperlink" Target="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3" Type="http://schemas.openxmlformats.org/officeDocument/2006/relationships/hyperlink" Target="https://myit.siemens.com/incident.do?sys_id=c1f392e7c374fa50304cf7bc7a01318c&amp;sysparm_record_target=incident&amp;sysparm_record_row=7&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 Type="http://schemas.openxmlformats.org/officeDocument/2006/relationships/hyperlink" Target="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6" Type="http://schemas.openxmlformats.org/officeDocument/2006/relationships/hyperlink" Target="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7" Type="http://schemas.openxmlformats.org/officeDocument/2006/relationships/hyperlink" Target="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6" Type="http://schemas.openxmlformats.org/officeDocument/2006/relationships/hyperlink" Target="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7" Type="http://schemas.openxmlformats.org/officeDocument/2006/relationships/hyperlink" Target="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1" Type="http://schemas.openxmlformats.org/officeDocument/2006/relationships/hyperlink" Target="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2" Type="http://schemas.openxmlformats.org/officeDocument/2006/relationships/hyperlink" Target="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3" Type="http://schemas.openxmlformats.org/officeDocument/2006/relationships/hyperlink" Target="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8" Type="http://schemas.openxmlformats.org/officeDocument/2006/relationships/hyperlink" Target="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4" Type="http://schemas.openxmlformats.org/officeDocument/2006/relationships/hyperlink" Target="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9" Type="http://schemas.openxmlformats.org/officeDocument/2006/relationships/hyperlink" Target="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1" Type="http://schemas.openxmlformats.org/officeDocument/2006/relationships/hyperlink" Target="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2" Type="http://schemas.openxmlformats.org/officeDocument/2006/relationships/hyperlink" Target="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3" Type="http://schemas.openxmlformats.org/officeDocument/2006/relationships/hyperlink" Target="https://myit.siemens.com/incident.do?sys_id=0a8788bac338b210304cf7bc7a013192&amp;sysparm_record_target=incident&amp;sysparm_record_row=2&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8" Type="http://schemas.openxmlformats.org/officeDocument/2006/relationships/hyperlink" Target="https://myit.siemens.com/incident.do?sys_id=82f670cfc3f4ba10e1a0432ad0013197&amp;sysparm_record_target=incident&amp;sysparm_record_row=1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4" Type="http://schemas.openxmlformats.org/officeDocument/2006/relationships/hyperlink" Target="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9" Type="http://schemas.openxmlformats.org/officeDocument/2006/relationships/hyperlink" Target="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 Type="http://schemas.openxmlformats.org/officeDocument/2006/relationships/hyperlink" Target="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7" Type="http://schemas.openxmlformats.org/officeDocument/2006/relationships/hyperlink" Target="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8" Type="http://schemas.openxmlformats.org/officeDocument/2006/relationships/hyperlink" Target="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9" Type="http://schemas.openxmlformats.org/officeDocument/2006/relationships/hyperlink" Target="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2" Type="http://schemas.openxmlformats.org/officeDocument/2006/relationships/hyperlink" Target="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3" Type="http://schemas.openxmlformats.org/officeDocument/2006/relationships/hyperlink" Target="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4" Type="http://schemas.openxmlformats.org/officeDocument/2006/relationships/hyperlink" Target="https://myit.siemens.com/incident.do?sys_id=099e6ee7c370be50e1a0432ad00131a3&amp;sysparm_record_target=incident&amp;sysparm_record_row=6&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 Type="http://schemas.openxmlformats.org/officeDocument/2006/relationships/hyperlink" Target="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TargetMode="External"/><Relationship Id="rId37" Type="http://schemas.openxmlformats.org/officeDocument/2006/relationships/hyperlink" Target="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8" Type="http://schemas.openxmlformats.org/officeDocument/2006/relationships/hyperlink" Target="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9" Type="http://schemas.openxmlformats.org/officeDocument/2006/relationships/hyperlink" Target="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2" Type="http://schemas.openxmlformats.org/officeDocument/2006/relationships/hyperlink" Target="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3" Type="http://schemas.openxmlformats.org/officeDocument/2006/relationships/hyperlink" Target="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4" Type="http://schemas.openxmlformats.org/officeDocument/2006/relationships/hyperlink" Target="https://myit.siemens.com/incident.do?sys_id=d56fbe26c3303a94e1a0432ad001316e&amp;sysparm_record_target=incident&amp;sysparm_record_row=3&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0" Type="http://schemas.openxmlformats.org/officeDocument/2006/relationships/hyperlink" Target="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5" Type="http://schemas.openxmlformats.org/officeDocument/2006/relationships/hyperlink" Target="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 Type="http://schemas.openxmlformats.org/officeDocument/2006/relationships/hyperlink" Target="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8" Type="http://schemas.openxmlformats.org/officeDocument/2006/relationships/hyperlink" Target="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9" Type="http://schemas.openxmlformats.org/officeDocument/2006/relationships/hyperlink" Target="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3" Type="http://schemas.openxmlformats.org/officeDocument/2006/relationships/hyperlink" Target="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4" Type="http://schemas.openxmlformats.org/officeDocument/2006/relationships/hyperlink" Target="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0" Type="http://schemas.openxmlformats.org/officeDocument/2006/relationships/hyperlink" Target="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55" Type="http://schemas.openxmlformats.org/officeDocument/2006/relationships/hyperlink" Target="https://myit.siemens.com/incident.do?sys_id=0a22faa7933c3e5c82ee33fdfaba1045&amp;sysparm_record_target=incident&amp;sysparm_record_row=5&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 Type="http://schemas.openxmlformats.org/officeDocument/2006/relationships/hyperlink" Target="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8" Type="http://schemas.openxmlformats.org/officeDocument/2006/relationships/hyperlink" Target="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9" Type="http://schemas.openxmlformats.org/officeDocument/2006/relationships/hyperlink" Target="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3" Type="http://schemas.openxmlformats.org/officeDocument/2006/relationships/hyperlink" Target="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4" Type="http://schemas.openxmlformats.org/officeDocument/2006/relationships/hyperlink" Target="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27.xml.rels><?xml version="1.0" encoding="UTF-8" standalone="yes"?>
<Relationships xmlns="http://schemas.openxmlformats.org/package/2006/relationships"><Relationship Id="rId117" Type="http://schemas.openxmlformats.org/officeDocument/2006/relationships/hyperlink" Target="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 Type="http://schemas.openxmlformats.org/officeDocument/2006/relationships/hyperlink" Target="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2" Type="http://schemas.openxmlformats.org/officeDocument/2006/relationships/hyperlink" Target="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3" Type="http://schemas.openxmlformats.org/officeDocument/2006/relationships/hyperlink" Target="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4" Type="http://schemas.openxmlformats.org/officeDocument/2006/relationships/hyperlink" Target="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8" Type="http://schemas.openxmlformats.org/officeDocument/2006/relationships/hyperlink" Target="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59" Type="http://schemas.openxmlformats.org/officeDocument/2006/relationships/hyperlink" Target="https://myit.siemens.com/incident.do?sys_id=82f670cfc3f4ba10e1a0432ad0013197&amp;sysparm_record_target=incident&amp;sysparm_record_row=1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0" Type="http://schemas.openxmlformats.org/officeDocument/2006/relationships/hyperlink" Target="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91" Type="http://schemas.openxmlformats.org/officeDocument/2006/relationships/hyperlink" Target="https://myit.siemens.com/incident.do?sys_id=2d9f76b9c3c5ba50d812790f05013193&amp;sysparm_record_target=incident&amp;sysparm_record_row=3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7" Type="http://schemas.openxmlformats.org/officeDocument/2006/relationships/hyperlink" Target="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2" Type="http://schemas.openxmlformats.org/officeDocument/2006/relationships/hyperlink" Target="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3" Type="http://schemas.openxmlformats.org/officeDocument/2006/relationships/hyperlink" Target="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4" Type="http://schemas.openxmlformats.org/officeDocument/2006/relationships/hyperlink" Target="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8" Type="http://schemas.openxmlformats.org/officeDocument/2006/relationships/hyperlink" Target="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9" Type="http://schemas.openxmlformats.org/officeDocument/2006/relationships/hyperlink" Target="https://myit.siemens.com/incident.do?sys_id=d305ffdeeb3836182b7cff39cad0cd6e&amp;sysparm_record_target=incident&amp;sysparm_record_row=7&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5" Type="http://schemas.openxmlformats.org/officeDocument/2006/relationships/hyperlink" Target="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0" Type="http://schemas.openxmlformats.org/officeDocument/2006/relationships/hyperlink" Target="https://myit.siemens.com/incident.do?sys_id=6a8dbc0393f47a1c82ee33fdfaba10cf&amp;sysparm_record_target=incident&amp;sysparm_record_row=13&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1" Type="http://schemas.openxmlformats.org/officeDocument/2006/relationships/hyperlink" Target="https://myit.siemens.com/incident.do?sys_id=4acd88cdc3093a50d812790f05013178&amp;sysparm_record_target=incident&amp;sysparm_record_row=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 Type="http://schemas.openxmlformats.org/officeDocument/2006/relationships/hyperlink" Target="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3" Type="http://schemas.openxmlformats.org/officeDocument/2006/relationships/hyperlink" Target="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4" Type="http://schemas.openxmlformats.org/officeDocument/2006/relationships/hyperlink" Target="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8" Type="http://schemas.openxmlformats.org/officeDocument/2006/relationships/hyperlink" Target="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9" Type="http://schemas.openxmlformats.org/officeDocument/2006/relationships/hyperlink" Target="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5" Type="http://schemas.openxmlformats.org/officeDocument/2006/relationships/hyperlink" Target="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0" Type="http://schemas.openxmlformats.org/officeDocument/2006/relationships/hyperlink" Target="https://myit.siemens.com/incident.do?sys_id=d37c9026c3b0725032b8f7bc7a013156&amp;sysparm_record_target=incident&amp;sysparm_record_row=6&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1" Type="http://schemas.openxmlformats.org/officeDocument/2006/relationships/hyperlink" Target="https://myit.siemens.com/incident.do?sys_id=67760ae4c349ba10d812790f050131dd&amp;sysparm_record_target=incident&amp;sysparm_record_row=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2" Type="http://schemas.openxmlformats.org/officeDocument/2006/relationships/hyperlink" Target="https://myit.siemens.com/incident.do?sys_id=2b21c371c349ba50d812790f05013108&amp;sysparm_record_target=incident&amp;sysparm_record_row=3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3" Type="http://schemas.openxmlformats.org/officeDocument/2006/relationships/hyperlink" Target="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8" Type="http://schemas.openxmlformats.org/officeDocument/2006/relationships/hyperlink" Target="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9" Type="http://schemas.openxmlformats.org/officeDocument/2006/relationships/hyperlink" Target="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4" Type="http://schemas.openxmlformats.org/officeDocument/2006/relationships/hyperlink" Target="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5" Type="http://schemas.openxmlformats.org/officeDocument/2006/relationships/hyperlink" Target="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6" Type="http://schemas.openxmlformats.org/officeDocument/2006/relationships/hyperlink" Target="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0" Type="http://schemas.openxmlformats.org/officeDocument/2006/relationships/hyperlink" Target="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1" Type="http://schemas.openxmlformats.org/officeDocument/2006/relationships/hyperlink" Target="https://myit.siemens.com/incident.do?sys_id=cb57415fc3bc725032b8f7bc7a013161&amp;sysparm_record_target=incident&amp;sysparm_record_row=1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2" Type="http://schemas.openxmlformats.org/officeDocument/2006/relationships/hyperlink" Target="https://myit.siemens.com/incident.do?sys_id=97743301c3c57e50e1a0432ad00131ae&amp;sysparm_record_target=incident&amp;sysparm_record_row=6&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 Type="http://schemas.openxmlformats.org/officeDocument/2006/relationships/hyperlink" Target="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19" Type="http://schemas.openxmlformats.org/officeDocument/2006/relationships/hyperlink" Target="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4" Type="http://schemas.openxmlformats.org/officeDocument/2006/relationships/hyperlink" Target="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5" Type="http://schemas.openxmlformats.org/officeDocument/2006/relationships/hyperlink" Target="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6" Type="http://schemas.openxmlformats.org/officeDocument/2006/relationships/hyperlink" Target="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30" Type="http://schemas.openxmlformats.org/officeDocument/2006/relationships/hyperlink" Target="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1" Type="http://schemas.openxmlformats.org/officeDocument/2006/relationships/hyperlink" Target="https://myit.siemens.com/incident.do?sys_id=c9c2e062c334725032b8f7bc7a013158&amp;sysparm_record_target=incident&amp;sysparm_record_row=5&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2" Type="http://schemas.openxmlformats.org/officeDocument/2006/relationships/hyperlink" Target="https://myit.siemens.com/incident.do?sys_id=39a8c2a8c3497e10a33a2fd9d00131f0&amp;sysparm_record_target=incident&amp;sysparm_record_row=1&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3" Type="http://schemas.openxmlformats.org/officeDocument/2006/relationships/hyperlink" Target="https://myit.siemens.com/incident.do?sys_id=afa24775c389ba50d812790f05013195&amp;sysparm_record_target=incident&amp;sysparm_record_row=3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 Type="http://schemas.openxmlformats.org/officeDocument/2006/relationships/hyperlink" Target="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09" Type="http://schemas.openxmlformats.org/officeDocument/2006/relationships/hyperlink" Target="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4" Type="http://schemas.openxmlformats.org/officeDocument/2006/relationships/hyperlink" Target="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5" Type="http://schemas.openxmlformats.org/officeDocument/2006/relationships/hyperlink" Target="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6" Type="http://schemas.openxmlformats.org/officeDocument/2006/relationships/hyperlink" Target="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7" Type="http://schemas.openxmlformats.org/officeDocument/2006/relationships/hyperlink" Target="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0" Type="http://schemas.openxmlformats.org/officeDocument/2006/relationships/hyperlink" Target="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1" Type="http://schemas.openxmlformats.org/officeDocument/2006/relationships/hyperlink" Target="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2" Type="http://schemas.openxmlformats.org/officeDocument/2006/relationships/hyperlink" Target="https://myit.siemens.com/now/nav/ui/classic/params/target/incident.do%3Fsys_id%3D1c65b095c3457290e1a0432ad00131be%26sysparm_stack%3D%26sysparm_view%3D" TargetMode="External"/><Relationship Id="rId183" Type="http://schemas.openxmlformats.org/officeDocument/2006/relationships/hyperlink" Target="https://myit.siemens.com/incident.do?sys_id=26b6bb05c3497e50e1a0432ad0013140&amp;sysparm_record_target=incident&amp;sysparm_record_row=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9" Type="http://schemas.openxmlformats.org/officeDocument/2006/relationships/hyperlink" Target="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 Type="http://schemas.openxmlformats.org/officeDocument/2006/relationships/hyperlink" Target="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0" Type="http://schemas.openxmlformats.org/officeDocument/2006/relationships/hyperlink" Target="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5" Type="http://schemas.openxmlformats.org/officeDocument/2006/relationships/hyperlink" Target="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6" Type="http://schemas.openxmlformats.org/officeDocument/2006/relationships/hyperlink" Target="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7" Type="http://schemas.openxmlformats.org/officeDocument/2006/relationships/hyperlink" Target="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0" Type="http://schemas.openxmlformats.org/officeDocument/2006/relationships/hyperlink" Target="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5" Type="http://schemas.openxmlformats.org/officeDocument/2006/relationships/hyperlink" Target="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1" Type="http://schemas.openxmlformats.org/officeDocument/2006/relationships/hyperlink" Target="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6" Type="http://schemas.openxmlformats.org/officeDocument/2006/relationships/hyperlink" Target="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7" Type="http://schemas.openxmlformats.org/officeDocument/2006/relationships/hyperlink" Target="https://myit.siemens.com/incident.do?sys_id=fcbd34fec3f4fad0d812790f05013137&amp;sysparm_record_target=incident&amp;sysparm_record_row=2&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8" Type="http://schemas.openxmlformats.org/officeDocument/2006/relationships/hyperlink" Target="https://myit.siemens.com/incident.do?sys_id=7c556334c3893650e1a0432ad0013178&amp;sysparm_record_target=incident&amp;sysparm_record_row=10&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1" Type="http://schemas.openxmlformats.org/officeDocument/2006/relationships/hyperlink" Target="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2" Type="http://schemas.openxmlformats.org/officeDocument/2006/relationships/hyperlink" Target="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2" Type="http://schemas.openxmlformats.org/officeDocument/2006/relationships/hyperlink" Target="https://myit.siemens.com/incident.do?sys_id=94af5fa6c378be98aeeeba75e00131cc&amp;sysparm_record_target=incident&amp;sysparm_record_row=2&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3" Type="http://schemas.openxmlformats.org/officeDocument/2006/relationships/hyperlink" Target="https://myit.siemens.com/incident.do?sys_id=fc59b3acebc9be102b7cff39cad0cd38&amp;sysparm_record_target=incident&amp;sysparm_record_row=1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4" Type="http://schemas.openxmlformats.org/officeDocument/2006/relationships/hyperlink" Target="https://myit.siemens.com/incident.do?sys_id=e927e3b9c3c53e50d812790f050131aa&amp;sysparm_record_target=incident&amp;sysparm_record_row=3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9" Type="http://schemas.openxmlformats.org/officeDocument/2006/relationships/hyperlink" Target="https://myit.siemens.com/incident.do?sys_id=1bb10daac3897210a33a2fd9d0013163&amp;sysparm_record_target=incident&amp;sysparm_record_row=2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 Type="http://schemas.openxmlformats.org/officeDocument/2006/relationships/hyperlink" Target="https://myit.siemens.com/now/nav/ui/classic/params/target/incident.do%3Fsys_id%3Dc5156d00c3eea650fab2bc65e0013162%26sysparm_stack%3D%26sysparm_view%3D" TargetMode="External"/><Relationship Id="rId14" Type="http://schemas.openxmlformats.org/officeDocument/2006/relationships/hyperlink" Target="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30" Type="http://schemas.openxmlformats.org/officeDocument/2006/relationships/hyperlink" Target="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5" Type="http://schemas.openxmlformats.org/officeDocument/2006/relationships/hyperlink" Target="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6" Type="http://schemas.openxmlformats.org/officeDocument/2006/relationships/hyperlink" Target="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7" Type="http://schemas.openxmlformats.org/officeDocument/2006/relationships/hyperlink" Target="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0" Type="http://schemas.openxmlformats.org/officeDocument/2006/relationships/hyperlink" Target="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05" Type="http://schemas.openxmlformats.org/officeDocument/2006/relationships/hyperlink" Target="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6" Type="http://schemas.openxmlformats.org/officeDocument/2006/relationships/hyperlink" Target="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7" Type="http://schemas.openxmlformats.org/officeDocument/2006/relationships/hyperlink" Target="https://myit.siemens.com/incident.do?sys_id=e94da21ec374b698aeeeba75e00131b2&amp;sysparm_record_target=incident&amp;sysparm_record_row=9&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8" Type="http://schemas.openxmlformats.org/officeDocument/2006/relationships/hyperlink" Target="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1" Type="http://schemas.openxmlformats.org/officeDocument/2006/relationships/hyperlink" Target="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2" Type="http://schemas.openxmlformats.org/officeDocument/2006/relationships/hyperlink" Target="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3" Type="http://schemas.openxmlformats.org/officeDocument/2006/relationships/hyperlink" Target="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8" Type="http://schemas.openxmlformats.org/officeDocument/2006/relationships/hyperlink" Target="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1" Type="http://schemas.openxmlformats.org/officeDocument/2006/relationships/hyperlink" Target="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2" Type="http://schemas.openxmlformats.org/officeDocument/2006/relationships/hyperlink" Target="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3" Type="http://schemas.openxmlformats.org/officeDocument/2006/relationships/hyperlink" Target="https://myit.siemens.com/incident.do?sys_id=08025eebc3f0fa50304cf7bc7a0131ca&amp;sysparm_record_target=incident&amp;sysparm_record_row=8&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4" Type="http://schemas.openxmlformats.org/officeDocument/2006/relationships/hyperlink" Target="https://myit.siemens.com/incident.do?sys_id=48f3dc91930dbe5082ee33fdfaba10c6&amp;sysparm_record_target=incident&amp;sysparm_record_row=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9" Type="http://schemas.openxmlformats.org/officeDocument/2006/relationships/hyperlink" Target="https://myit.siemens.com/incident.do?sys_id=2a5c7ea5c34df2503134790f0501317d&amp;sysparm_record_target=incident&amp;sysparm_record_row=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25" Type="http://schemas.openxmlformats.org/officeDocument/2006/relationships/hyperlink" Target="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6" Type="http://schemas.openxmlformats.org/officeDocument/2006/relationships/hyperlink" Target="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7" Type="http://schemas.openxmlformats.org/officeDocument/2006/relationships/hyperlink" Target="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6" Type="http://schemas.openxmlformats.org/officeDocument/2006/relationships/hyperlink" Target="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7" Type="http://schemas.openxmlformats.org/officeDocument/2006/relationships/hyperlink" Target="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58" Type="http://schemas.openxmlformats.org/officeDocument/2006/relationships/hyperlink" Target="https://myit.siemens.com/incident.do?sys_id=446d8db2c37cfad0d812790f05013105&amp;sysparm_record_target=incident&amp;sysparm_record_row=1&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 Type="http://schemas.openxmlformats.org/officeDocument/2006/relationships/hyperlink" Target="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1" Type="http://schemas.openxmlformats.org/officeDocument/2006/relationships/hyperlink" Target="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2" Type="http://schemas.openxmlformats.org/officeDocument/2006/relationships/hyperlink" Target="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3" Type="http://schemas.openxmlformats.org/officeDocument/2006/relationships/hyperlink" Target="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8" Type="http://schemas.openxmlformats.org/officeDocument/2006/relationships/hyperlink" Target="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1" Type="http://schemas.openxmlformats.org/officeDocument/2006/relationships/hyperlink" Target="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2" Type="http://schemas.openxmlformats.org/officeDocument/2006/relationships/hyperlink" Target="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3" Type="http://schemas.openxmlformats.org/officeDocument/2006/relationships/hyperlink" Target="https://myit.siemens.com/incident.do?sys_id=455588bac33c3ad0d812790f050131a1&amp;sysparm_record_target=incident&amp;sysparm_record_row=1&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4" Type="http://schemas.openxmlformats.org/officeDocument/2006/relationships/hyperlink" Target="https://myit.siemens.com/incident.do?sys_id=5f646678c3c9b250d812790f050131e7&amp;sysparm_record_target=incident&amp;sysparm_record_row=1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9" Type="http://schemas.openxmlformats.org/officeDocument/2006/relationships/hyperlink" Target="https://myit.siemens.com/incident.do?sys_id=2127e778c3c1f25032b8f7bc7a0131de&amp;sysparm_record_target=incident&amp;sysparm_record_row=9&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5" Type="http://schemas.openxmlformats.org/officeDocument/2006/relationships/hyperlink" Target="https://myit.siemens.com/incident.do?sys_id=42caebb9c3893e50d812790f05013190&amp;sysparm_record_target=incident&amp;sysparm_record_row=3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0" Type="http://schemas.openxmlformats.org/officeDocument/2006/relationships/hyperlink" Target="https://myit.siemens.com/incident.do?sys_id=d01cbe3dc389fe9032b8f7bc7a01316b&amp;sysparm_record_target=incident&amp;sysparm_record_row=3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 Type="http://schemas.openxmlformats.org/officeDocument/2006/relationships/hyperlink" Target="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6" Type="http://schemas.openxmlformats.org/officeDocument/2006/relationships/hyperlink" Target="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7" Type="http://schemas.openxmlformats.org/officeDocument/2006/relationships/hyperlink" Target="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6" Type="http://schemas.openxmlformats.org/officeDocument/2006/relationships/hyperlink" Target="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7" Type="http://schemas.openxmlformats.org/officeDocument/2006/relationships/hyperlink" Target="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1" Type="http://schemas.openxmlformats.org/officeDocument/2006/relationships/hyperlink" Target="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2" Type="http://schemas.openxmlformats.org/officeDocument/2006/relationships/hyperlink" Target="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3" Type="http://schemas.openxmlformats.org/officeDocument/2006/relationships/hyperlink" Target="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8" Type="http://schemas.openxmlformats.org/officeDocument/2006/relationships/hyperlink" Target="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4" Type="http://schemas.openxmlformats.org/officeDocument/2006/relationships/hyperlink" Target="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9" Type="http://schemas.openxmlformats.org/officeDocument/2006/relationships/hyperlink" Target="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1" Type="http://schemas.openxmlformats.org/officeDocument/2006/relationships/hyperlink" Target="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2" Type="http://schemas.openxmlformats.org/officeDocument/2006/relationships/hyperlink" Target="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3" Type="http://schemas.openxmlformats.org/officeDocument/2006/relationships/hyperlink" Target="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8" Type="http://schemas.openxmlformats.org/officeDocument/2006/relationships/hyperlink" Target="https://myit.siemens.com/incident.do?sys_id=ba5a1f16c3f036d0a33a2fd9d00131b8&amp;sysparm_record_target=incident&amp;sysparm_record_row=8&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4" Type="http://schemas.openxmlformats.org/officeDocument/2006/relationships/hyperlink" Target="https://myit.siemens.com/incident.do?sys_id=c1f392e7c374fa50304cf7bc7a01318c&amp;sysparm_record_target=incident&amp;sysparm_record_row=7&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9" Type="http://schemas.openxmlformats.org/officeDocument/2006/relationships/hyperlink" Target="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5" Type="http://schemas.openxmlformats.org/officeDocument/2006/relationships/hyperlink" Target="https://myit.siemens.com/incident.do?sys_id=4d989099c30d3290304cf7bc7a01318c&amp;sysparm_record_target=incident&amp;sysparm_record_row=3&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0" Type="http://schemas.openxmlformats.org/officeDocument/2006/relationships/hyperlink" Target="https://myit.siemens.com/incident.do?sys_id=9aac2770c3853a50aeeeba75e00131e5&amp;sysparm_record_target=incident&amp;sysparm_record_row=8&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 Type="http://schemas.openxmlformats.org/officeDocument/2006/relationships/hyperlink" Target="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7" Type="http://schemas.openxmlformats.org/officeDocument/2006/relationships/hyperlink" Target="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8" Type="http://schemas.openxmlformats.org/officeDocument/2006/relationships/hyperlink" Target="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9" Type="http://schemas.openxmlformats.org/officeDocument/2006/relationships/hyperlink" Target="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2" Type="http://schemas.openxmlformats.org/officeDocument/2006/relationships/hyperlink" Target="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3" Type="http://schemas.openxmlformats.org/officeDocument/2006/relationships/hyperlink" Target="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4" Type="http://schemas.openxmlformats.org/officeDocument/2006/relationships/hyperlink" Target="https://myit.siemens.com/incident.do?sys_id=0a8788bac338b210304cf7bc7a013192&amp;sysparm_record_target=incident&amp;sysparm_record_row=2&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5" Type="http://schemas.openxmlformats.org/officeDocument/2006/relationships/hyperlink" Target="https://myit.siemens.com/incident.do?sys_id=3f7afa38c309f250d812790f050131c8&amp;sysparm_record_target=incident&amp;sysparm_record_row=1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6" Type="http://schemas.openxmlformats.org/officeDocument/2006/relationships/hyperlink" Target="https://myit.siemens.com/incident.do?sys_id=095d5846c309fed0a33a2fd9d0013172&amp;sysparm_record_target=incident&amp;sysparm_record_row=3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0" Type="http://schemas.openxmlformats.org/officeDocument/2006/relationships/hyperlink" Target="https://myit.siemens.com/incident.do?sys_id=77c0a411c305b290aeeeba75e00131d0&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 Type="http://schemas.openxmlformats.org/officeDocument/2006/relationships/hyperlink" Target="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TargetMode="External"/><Relationship Id="rId37" Type="http://schemas.openxmlformats.org/officeDocument/2006/relationships/hyperlink" Target="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8" Type="http://schemas.openxmlformats.org/officeDocument/2006/relationships/hyperlink" Target="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9" Type="http://schemas.openxmlformats.org/officeDocument/2006/relationships/hyperlink" Target="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2" Type="http://schemas.openxmlformats.org/officeDocument/2006/relationships/hyperlink" Target="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3" Type="http://schemas.openxmlformats.org/officeDocument/2006/relationships/hyperlink" Target="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4" Type="http://schemas.openxmlformats.org/officeDocument/2006/relationships/hyperlink" Target="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0" Type="http://schemas.openxmlformats.org/officeDocument/2006/relationships/hyperlink" Target="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5" Type="http://schemas.openxmlformats.org/officeDocument/2006/relationships/hyperlink" Target="https://myit.siemens.com/incident.do?sys_id=099e6ee7c370be50e1a0432ad00131a3&amp;sysparm_record_target=incident&amp;sysparm_record_row=6&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6" Type="http://schemas.openxmlformats.org/officeDocument/2006/relationships/hyperlink" Target="https://myit.siemens.com/incident.do?sys_id=5bc3f51dc301b690304cf7bc7a0131bb&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 Type="http://schemas.openxmlformats.org/officeDocument/2006/relationships/hyperlink" Target="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8" Type="http://schemas.openxmlformats.org/officeDocument/2006/relationships/hyperlink" Target="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9" Type="http://schemas.openxmlformats.org/officeDocument/2006/relationships/hyperlink" Target="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3" Type="http://schemas.openxmlformats.org/officeDocument/2006/relationships/hyperlink" Target="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4" Type="http://schemas.openxmlformats.org/officeDocument/2006/relationships/hyperlink" Target="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0" Type="http://schemas.openxmlformats.org/officeDocument/2006/relationships/hyperlink" Target="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55" Type="http://schemas.openxmlformats.org/officeDocument/2006/relationships/hyperlink" Target="https://myit.siemens.com/incident.do?sys_id=d56fbe26c3303a94e1a0432ad001316e&amp;sysparm_record_target=incident&amp;sysparm_record_row=3&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6" Type="http://schemas.openxmlformats.org/officeDocument/2006/relationships/hyperlink" Target="https://myit.siemens.com/incident.do?sys_id=c95c5f7cc349b25032b8f7bc7a0131bd&amp;sysparm_record_target=incident&amp;sysparm_record_row=1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7" Type="http://schemas.openxmlformats.org/officeDocument/2006/relationships/hyperlink" Target="https://myit.siemens.com/incident.do?sys_id=a2e541caebc93a102b7cff39cad0cdad&amp;sysparm_record_target=incident&amp;sysparm_record_row=2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1" Type="http://schemas.openxmlformats.org/officeDocument/2006/relationships/hyperlink" Target="https://myit.siemens.com/now/nav/ui/classic/params/target/incident.do%3Fsys_id%3D24f8b253c338fe10a33a2fd9d00131b4%26sysparm_stack%3D%26sysparm_view%3D" TargetMode="External"/><Relationship Id="rId17" Type="http://schemas.openxmlformats.org/officeDocument/2006/relationships/hyperlink" Target="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8" Type="http://schemas.openxmlformats.org/officeDocument/2006/relationships/hyperlink" Target="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9" Type="http://schemas.openxmlformats.org/officeDocument/2006/relationships/hyperlink" Target="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3" Type="http://schemas.openxmlformats.org/officeDocument/2006/relationships/hyperlink" Target="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4" Type="http://schemas.openxmlformats.org/officeDocument/2006/relationships/hyperlink" Target="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0" Type="http://schemas.openxmlformats.org/officeDocument/2006/relationships/hyperlink" Target="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1" Type="http://schemas.openxmlformats.org/officeDocument/2006/relationships/hyperlink" Target="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5" Type="http://schemas.openxmlformats.org/officeDocument/2006/relationships/hyperlink" Target="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6" Type="http://schemas.openxmlformats.org/officeDocument/2006/relationships/hyperlink" Target="https://myit.siemens.com/incident.do?sys_id=0a22faa7933c3e5c82ee33fdfaba1045&amp;sysparm_record_target=incident&amp;sysparm_record_row=5&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7" Type="http://schemas.openxmlformats.org/officeDocument/2006/relationships/hyperlink" Target="https://myit.siemens.com/incident.do?sys_id=eac01169c3497e10d812790f05013164&amp;sysparm_record_target=incident&amp;sysparm_record_row=1&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8" Type="http://schemas.openxmlformats.org/officeDocument/2006/relationships/hyperlink" Target="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49" Type="http://schemas.openxmlformats.org/officeDocument/2006/relationships/hyperlink" Target="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4" Type="http://schemas.openxmlformats.org/officeDocument/2006/relationships/hyperlink" Target="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0" Type="http://schemas.openxmlformats.org/officeDocument/2006/relationships/hyperlink" Target="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1" Type="http://schemas.openxmlformats.org/officeDocument/2006/relationships/hyperlink" Target="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35" Type="http://schemas.openxmlformats.org/officeDocument/2006/relationships/hyperlink" Target="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6" Type="http://schemas.openxmlformats.org/officeDocument/2006/relationships/hyperlink" Target="https://myit.siemens.com/incident.do?sys_id=028e1876c33cf21032b8f7bc7a013135&amp;sysparm_record_target=incident&amp;sysparm_record_row=1&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7" Type="http://schemas.openxmlformats.org/officeDocument/2006/relationships/hyperlink" Target="https://myit.siemens.com/incident.do?sys_id=fc646fb4c3493650e1a0432ad0013182&amp;sysparm_record_target=incident&amp;sysparm_record_row=1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8" Type="http://schemas.openxmlformats.org/officeDocument/2006/relationships/hyperlink" Target="https://myit.siemens.com/incident.do?sys_id=196fbc2ac3897210a33a2fd9d0013113&amp;sysparm_record_target=incident&amp;sysparm_record_row=2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2" Type="http://schemas.openxmlformats.org/officeDocument/2006/relationships/table" Target="../tables/table24.xml"/><Relationship Id="rId18" Type="http://schemas.openxmlformats.org/officeDocument/2006/relationships/hyperlink" Target="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9" Type="http://schemas.openxmlformats.org/officeDocument/2006/relationships/hyperlink" Target="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0" Type="http://schemas.openxmlformats.org/officeDocument/2006/relationships/hyperlink" Target="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4" Type="http://schemas.openxmlformats.org/officeDocument/2006/relationships/hyperlink" Target="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5" Type="http://schemas.openxmlformats.org/officeDocument/2006/relationships/hyperlink" Target="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6" Type="http://schemas.openxmlformats.org/officeDocument/2006/relationships/hyperlink" Target="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7" Type="http://schemas.openxmlformats.org/officeDocument/2006/relationships/hyperlink" Target="https://myit.siemens.com/incident.do?sys_id=940c31109389361082ee33fdfaba10d1&amp;sysparm_record_target=incident&amp;sysparm_record_row=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8" Type="http://schemas.openxmlformats.org/officeDocument/2006/relationships/hyperlink" Target="https://myit.siemens.com/incident.do?sys_id=aebc7d65c3c1fe103134790f05013158&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1" Type="http://schemas.openxmlformats.org/officeDocument/2006/relationships/hyperlink" Target="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2" Type="http://schemas.openxmlformats.org/officeDocument/2006/relationships/hyperlink" Target="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28.xml.rels><?xml version="1.0" encoding="UTF-8" standalone="yes"?>
<Relationships xmlns="http://schemas.openxmlformats.org/package/2006/relationships"><Relationship Id="rId117" Type="http://schemas.openxmlformats.org/officeDocument/2006/relationships/hyperlink" Target="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 Type="http://schemas.openxmlformats.org/officeDocument/2006/relationships/hyperlink" Target="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2" Type="http://schemas.openxmlformats.org/officeDocument/2006/relationships/hyperlink" Target="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3" Type="http://schemas.openxmlformats.org/officeDocument/2006/relationships/hyperlink" Target="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4" Type="http://schemas.openxmlformats.org/officeDocument/2006/relationships/hyperlink" Target="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8" Type="http://schemas.openxmlformats.org/officeDocument/2006/relationships/hyperlink" Target="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59" Type="http://schemas.openxmlformats.org/officeDocument/2006/relationships/hyperlink" Target="https://myit.siemens.com/incident.do?sys_id=82f670cfc3f4ba10e1a0432ad0013197&amp;sysparm_record_target=incident&amp;sysparm_record_row=1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0" Type="http://schemas.openxmlformats.org/officeDocument/2006/relationships/hyperlink" Target="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91" Type="http://schemas.openxmlformats.org/officeDocument/2006/relationships/hyperlink" Target="https://myit.siemens.com/incident.do?sys_id=5056ab4b2bc17a1028b1f01f5e91bf5c&amp;sysparm_record_target=incident&amp;sysparm_record_row=2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5" Type="http://schemas.openxmlformats.org/officeDocument/2006/relationships/hyperlink" Target="https://myit.siemens.com/incident.do?sys_id=9aac2770c3853a50aeeeba75e00131e5&amp;sysparm_record_target=incident&amp;sysparm_record_row=8&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6" Type="http://schemas.openxmlformats.org/officeDocument/2006/relationships/hyperlink" Target="https://myit.siemens.com/now/nav/ui/classic/params/target/incident.do%3Fsys_id%3D24f8b253c338fe10a33a2fd9d00131b4%26sysparm_stack%3D%26sysparm_view%3D" TargetMode="External"/><Relationship Id="rId107" Type="http://schemas.openxmlformats.org/officeDocument/2006/relationships/hyperlink" Target="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2" Type="http://schemas.openxmlformats.org/officeDocument/2006/relationships/hyperlink" Target="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3" Type="http://schemas.openxmlformats.org/officeDocument/2006/relationships/hyperlink" Target="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4" Type="http://schemas.openxmlformats.org/officeDocument/2006/relationships/hyperlink" Target="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8" Type="http://schemas.openxmlformats.org/officeDocument/2006/relationships/hyperlink" Target="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9" Type="http://schemas.openxmlformats.org/officeDocument/2006/relationships/hyperlink" Target="https://myit.siemens.com/incident.do?sys_id=d305ffdeeb3836182b7cff39cad0cd6e&amp;sysparm_record_target=incident&amp;sysparm_record_row=7&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5" Type="http://schemas.openxmlformats.org/officeDocument/2006/relationships/hyperlink" Target="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0" Type="http://schemas.openxmlformats.org/officeDocument/2006/relationships/hyperlink" Target="https://myit.siemens.com/incident.do?sys_id=6a8dbc0393f47a1c82ee33fdfaba10cf&amp;sysparm_record_target=incident&amp;sysparm_record_row=13&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1" Type="http://schemas.openxmlformats.org/officeDocument/2006/relationships/hyperlink" Target="https://myit.siemens.com/incident.do?sys_id=c3d88eaf4789b250fc8b7816536d4338&amp;sysparm_record_target=incident&amp;sysparm_record_row=1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6" Type="http://schemas.openxmlformats.org/officeDocument/2006/relationships/hyperlink" Target="https://myit.siemens.com/incident.do?sys_id=2d9f76b9c3c5ba50d812790f05013193&amp;sysparm_record_target=incident&amp;sysparm_record_row=3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 Type="http://schemas.openxmlformats.org/officeDocument/2006/relationships/hyperlink" Target="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3" Type="http://schemas.openxmlformats.org/officeDocument/2006/relationships/hyperlink" Target="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4" Type="http://schemas.openxmlformats.org/officeDocument/2006/relationships/hyperlink" Target="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8" Type="http://schemas.openxmlformats.org/officeDocument/2006/relationships/hyperlink" Target="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9" Type="http://schemas.openxmlformats.org/officeDocument/2006/relationships/hyperlink" Target="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5" Type="http://schemas.openxmlformats.org/officeDocument/2006/relationships/hyperlink" Target="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0" Type="http://schemas.openxmlformats.org/officeDocument/2006/relationships/hyperlink" Target="https://myit.siemens.com/incident.do?sys_id=d37c9026c3b0725032b8f7bc7a013156&amp;sysparm_record_target=incident&amp;sysparm_record_row=6&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1" Type="http://schemas.openxmlformats.org/officeDocument/2006/relationships/hyperlink" Target="https://myit.siemens.com/incident.do?sys_id=6b88261ceb15fa502b7cff39cad0cd8d&amp;sysparm_record_target=incident&amp;sysparm_record_row=6&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2" Type="http://schemas.openxmlformats.org/officeDocument/2006/relationships/hyperlink" Target="https://myit.siemens.com/incident.do?sys_id=bba936c7eb0972102b7cff39cad0cdda&amp;sysparm_record_target=incident&amp;sysparm_record_row=2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6" Type="http://schemas.openxmlformats.org/officeDocument/2006/relationships/hyperlink" Target="https://myit.siemens.com/incident.do?sys_id=4acd88cdc3093a50d812790f05013178&amp;sysparm_record_target=incident&amp;sysparm_record_row=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7" Type="http://schemas.openxmlformats.org/officeDocument/2006/relationships/table" Target="../tables/table25.xm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3" Type="http://schemas.openxmlformats.org/officeDocument/2006/relationships/hyperlink" Target="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8" Type="http://schemas.openxmlformats.org/officeDocument/2006/relationships/hyperlink" Target="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9" Type="http://schemas.openxmlformats.org/officeDocument/2006/relationships/hyperlink" Target="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4" Type="http://schemas.openxmlformats.org/officeDocument/2006/relationships/hyperlink" Target="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5" Type="http://schemas.openxmlformats.org/officeDocument/2006/relationships/hyperlink" Target="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6" Type="http://schemas.openxmlformats.org/officeDocument/2006/relationships/hyperlink" Target="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0" Type="http://schemas.openxmlformats.org/officeDocument/2006/relationships/hyperlink" Target="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1" Type="http://schemas.openxmlformats.org/officeDocument/2006/relationships/hyperlink" Target="https://myit.siemens.com/incident.do?sys_id=cb57415fc3bc725032b8f7bc7a013161&amp;sysparm_record_target=incident&amp;sysparm_record_row=1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2" Type="http://schemas.openxmlformats.org/officeDocument/2006/relationships/hyperlink" Target="https://myit.siemens.com/incident.do?sys_id=4f2351a347c9361009d14bad436d4335&amp;sysparm_record_target=incident&amp;sysparm_record_row=1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7" Type="http://schemas.openxmlformats.org/officeDocument/2006/relationships/hyperlink" Target="https://myit.siemens.com/incident.do?sys_id=2b21c371c349ba50d812790f05013108&amp;sysparm_record_target=incident&amp;sysparm_record_row=3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 Type="http://schemas.openxmlformats.org/officeDocument/2006/relationships/hyperlink" Target="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19" Type="http://schemas.openxmlformats.org/officeDocument/2006/relationships/hyperlink" Target="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4" Type="http://schemas.openxmlformats.org/officeDocument/2006/relationships/hyperlink" Target="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5" Type="http://schemas.openxmlformats.org/officeDocument/2006/relationships/hyperlink" Target="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6" Type="http://schemas.openxmlformats.org/officeDocument/2006/relationships/hyperlink" Target="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30" Type="http://schemas.openxmlformats.org/officeDocument/2006/relationships/hyperlink" Target="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1" Type="http://schemas.openxmlformats.org/officeDocument/2006/relationships/hyperlink" Target="https://myit.siemens.com/incident.do?sys_id=c9c2e062c334725032b8f7bc7a013158&amp;sysparm_record_target=incident&amp;sysparm_record_row=5&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2" Type="http://schemas.openxmlformats.org/officeDocument/2006/relationships/hyperlink" Target="https://myit.siemens.com/incident.do?sys_id=fea8cc98c3117e50a33a2fd9d00131ea&amp;sysparm_record_target=incident&amp;sysparm_record_row=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3" Type="http://schemas.openxmlformats.org/officeDocument/2006/relationships/hyperlink" Target="https://myit.siemens.com/incident.do?sys_id=d2f48af22b81b21028b1f01f5e91bff4&amp;sysparm_record_target=incident&amp;sysparm_record_row=2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7" Type="http://schemas.openxmlformats.org/officeDocument/2006/relationships/hyperlink" Target="https://myit.siemens.com/incident.do?sys_id=97743301c3c57e50e1a0432ad00131ae&amp;sysparm_record_target=incident&amp;sysparm_record_row=6&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 Type="http://schemas.openxmlformats.org/officeDocument/2006/relationships/hyperlink" Target="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09" Type="http://schemas.openxmlformats.org/officeDocument/2006/relationships/hyperlink" Target="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4" Type="http://schemas.openxmlformats.org/officeDocument/2006/relationships/hyperlink" Target="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5" Type="http://schemas.openxmlformats.org/officeDocument/2006/relationships/hyperlink" Target="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6" Type="http://schemas.openxmlformats.org/officeDocument/2006/relationships/hyperlink" Target="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7" Type="http://schemas.openxmlformats.org/officeDocument/2006/relationships/hyperlink" Target="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0" Type="http://schemas.openxmlformats.org/officeDocument/2006/relationships/hyperlink" Target="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1" Type="http://schemas.openxmlformats.org/officeDocument/2006/relationships/hyperlink" Target="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2" Type="http://schemas.openxmlformats.org/officeDocument/2006/relationships/hyperlink" Target="https://myit.siemens.com/now/nav/ui/classic/params/target/incident.do%3Fsys_id%3D1c65b095c3457290e1a0432ad00131be%26sysparm_stack%3D%26sysparm_view%3D" TargetMode="External"/><Relationship Id="rId183" Type="http://schemas.openxmlformats.org/officeDocument/2006/relationships/hyperlink" Target="https://myit.siemens.com/incident.do?sys_id=28c60daf478d3250fc8b7816536d4382&amp;sysparm_record_target=incident&amp;sysparm_record_row=1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8" Type="http://schemas.openxmlformats.org/officeDocument/2006/relationships/hyperlink" Target="https://myit.siemens.com/incident.do?sys_id=afa24775c389ba50d812790f05013195&amp;sysparm_record_target=incident&amp;sysparm_record_row=3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 Type="http://schemas.openxmlformats.org/officeDocument/2006/relationships/hyperlink" Target="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5" Type="http://schemas.openxmlformats.org/officeDocument/2006/relationships/hyperlink" Target="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6" Type="http://schemas.openxmlformats.org/officeDocument/2006/relationships/hyperlink" Target="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7" Type="http://schemas.openxmlformats.org/officeDocument/2006/relationships/hyperlink" Target="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0" Type="http://schemas.openxmlformats.org/officeDocument/2006/relationships/hyperlink" Target="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1" Type="http://schemas.openxmlformats.org/officeDocument/2006/relationships/hyperlink" Target="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2" Type="http://schemas.openxmlformats.org/officeDocument/2006/relationships/hyperlink" Target="https://myit.siemens.com/incident.do?sys_id=94af5fa6c378be98aeeeba75e00131cc&amp;sysparm_record_target=incident&amp;sysparm_record_row=2&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3" Type="http://schemas.openxmlformats.org/officeDocument/2006/relationships/hyperlink" Target="https://myit.siemens.com/incident.do?sys_id=3e472700c3d13e50a33a2fd9d00131f9&amp;sysparm_record_target=incident&amp;sysparm_record_row=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4" Type="http://schemas.openxmlformats.org/officeDocument/2006/relationships/hyperlink" Target="https://myit.siemens.com/incident.do?sys_id=2c7b06f6c309b210a33a2fd9d0013152&amp;sysparm_record_target=incident&amp;sysparm_record_row=2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8" Type="http://schemas.openxmlformats.org/officeDocument/2006/relationships/hyperlink" Target="https://myit.siemens.com/incident.do?sys_id=26b6bb05c3497e50e1a0432ad0013140&amp;sysparm_record_target=incident&amp;sysparm_record_row=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 Type="http://schemas.openxmlformats.org/officeDocument/2006/relationships/hyperlink" Target="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35" Type="http://schemas.openxmlformats.org/officeDocument/2006/relationships/hyperlink" Target="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6" Type="http://schemas.openxmlformats.org/officeDocument/2006/relationships/hyperlink" Target="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7" Type="http://schemas.openxmlformats.org/officeDocument/2006/relationships/hyperlink" Target="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0" Type="http://schemas.openxmlformats.org/officeDocument/2006/relationships/hyperlink" Target="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8" Type="http://schemas.openxmlformats.org/officeDocument/2006/relationships/hyperlink" Target="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1" Type="http://schemas.openxmlformats.org/officeDocument/2006/relationships/hyperlink" Target="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2" Type="http://schemas.openxmlformats.org/officeDocument/2006/relationships/hyperlink" Target="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3" Type="http://schemas.openxmlformats.org/officeDocument/2006/relationships/hyperlink" Target="https://myit.siemens.com/incident.do?sys_id=08025eebc3f0fa50304cf7bc7a0131ca&amp;sysparm_record_target=incident&amp;sysparm_record_row=8&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4" Type="http://schemas.openxmlformats.org/officeDocument/2006/relationships/hyperlink" Target="https://myit.siemens.com/incident.do?sys_id=aa94c9ef474d3250fc8b7816536d43ca&amp;sysparm_record_target=incident&amp;sysparm_record_row=1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9" Type="http://schemas.openxmlformats.org/officeDocument/2006/relationships/hyperlink" Target="https://myit.siemens.com/incident.do?sys_id=e927e3b9c3c53e50d812790f050131aa&amp;sysparm_record_target=incident&amp;sysparm_record_row=3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214" Type="http://schemas.openxmlformats.org/officeDocument/2006/relationships/hyperlink" Target="https://myit.siemens.com/incident.do?sys_id=2a5c7ea5c34df2503134790f0501317d&amp;sysparm_record_target=incident&amp;sysparm_record_row=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 Type="http://schemas.openxmlformats.org/officeDocument/2006/relationships/hyperlink" Target="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6" Type="http://schemas.openxmlformats.org/officeDocument/2006/relationships/hyperlink" Target="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7" Type="http://schemas.openxmlformats.org/officeDocument/2006/relationships/hyperlink" Target="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6" Type="http://schemas.openxmlformats.org/officeDocument/2006/relationships/hyperlink" Target="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7" Type="http://schemas.openxmlformats.org/officeDocument/2006/relationships/hyperlink" Target="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58" Type="http://schemas.openxmlformats.org/officeDocument/2006/relationships/hyperlink" Target="https://myit.siemens.com/incident.do?sys_id=446d8db2c37cfad0d812790f05013105&amp;sysparm_record_target=incident&amp;sysparm_record_row=1&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 Type="http://schemas.openxmlformats.org/officeDocument/2006/relationships/hyperlink" Target="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1" Type="http://schemas.openxmlformats.org/officeDocument/2006/relationships/hyperlink" Target="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2" Type="http://schemas.openxmlformats.org/officeDocument/2006/relationships/hyperlink" Target="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3" Type="http://schemas.openxmlformats.org/officeDocument/2006/relationships/hyperlink" Target="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8" Type="http://schemas.openxmlformats.org/officeDocument/2006/relationships/hyperlink" Target="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1" Type="http://schemas.openxmlformats.org/officeDocument/2006/relationships/hyperlink" Target="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2" Type="http://schemas.openxmlformats.org/officeDocument/2006/relationships/hyperlink" Target="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3" Type="http://schemas.openxmlformats.org/officeDocument/2006/relationships/hyperlink" Target="https://myit.siemens.com/incident.do?sys_id=455588bac33c3ad0d812790f050131a1&amp;sysparm_record_target=incident&amp;sysparm_record_row=1&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4" Type="http://schemas.openxmlformats.org/officeDocument/2006/relationships/hyperlink" Target="https://myit.siemens.com/incident.do?sys_id=b7f45f082b99fa5028b1f01f5e91bfa0&amp;sysparm_record_target=incident&amp;sysparm_record_row=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9" Type="http://schemas.openxmlformats.org/officeDocument/2006/relationships/hyperlink" Target="https://myit.siemens.com/incident.do?sys_id=b2424eff3b0db6502bf84834c3e45a04&amp;sysparm_record_target=incident&amp;sysparm_record_row=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5" Type="http://schemas.openxmlformats.org/officeDocument/2006/relationships/hyperlink" Target="https://myit.siemens.com/incident.do?sys_id=bb69157ec3893210a33a2fd9d00131d7&amp;sysparm_record_target=incident&amp;sysparm_record_row=2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9" Type="http://schemas.openxmlformats.org/officeDocument/2006/relationships/hyperlink" Target="https://myit.siemens.com/incident.do?sys_id=48f3dc91930dbe5082ee33fdfaba10c6&amp;sysparm_record_target=incident&amp;sysparm_record_row=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0" Type="http://schemas.openxmlformats.org/officeDocument/2006/relationships/hyperlink" Target="https://myit.siemens.com/incident.do?sys_id=bc654d5bebc1b6102b7cff39cad0cd9b&amp;sysparm_record_target=incident&amp;sysparm_record_row=2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4" Type="http://schemas.openxmlformats.org/officeDocument/2006/relationships/hyperlink" Target="https://myit.siemens.com/incident.do?sys_id=2127e778c3c1f25032b8f7bc7a0131de&amp;sysparm_record_target=incident&amp;sysparm_record_row=9&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0" Type="http://schemas.openxmlformats.org/officeDocument/2006/relationships/hyperlink" Target="https://myit.siemens.com/incident.do?sys_id=42caebb9c3893e50d812790f05013190&amp;sysparm_record_target=incident&amp;sysparm_record_row=3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5" Type="http://schemas.openxmlformats.org/officeDocument/2006/relationships/hyperlink" Target="https://myit.siemens.com/incident.do?sys_id=77c0a411c305b290aeeeba75e00131d0&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 Type="http://schemas.openxmlformats.org/officeDocument/2006/relationships/hyperlink" Target="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6" Type="http://schemas.openxmlformats.org/officeDocument/2006/relationships/hyperlink" Target="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7" Type="http://schemas.openxmlformats.org/officeDocument/2006/relationships/hyperlink" Target="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6" Type="http://schemas.openxmlformats.org/officeDocument/2006/relationships/hyperlink" Target="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7" Type="http://schemas.openxmlformats.org/officeDocument/2006/relationships/hyperlink" Target="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1" Type="http://schemas.openxmlformats.org/officeDocument/2006/relationships/hyperlink" Target="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2" Type="http://schemas.openxmlformats.org/officeDocument/2006/relationships/hyperlink" Target="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3" Type="http://schemas.openxmlformats.org/officeDocument/2006/relationships/hyperlink" Target="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8" Type="http://schemas.openxmlformats.org/officeDocument/2006/relationships/hyperlink" Target="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4" Type="http://schemas.openxmlformats.org/officeDocument/2006/relationships/hyperlink" Target="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9" Type="http://schemas.openxmlformats.org/officeDocument/2006/relationships/hyperlink" Target="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1" Type="http://schemas.openxmlformats.org/officeDocument/2006/relationships/hyperlink" Target="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2" Type="http://schemas.openxmlformats.org/officeDocument/2006/relationships/hyperlink" Target="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3" Type="http://schemas.openxmlformats.org/officeDocument/2006/relationships/hyperlink" Target="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8" Type="http://schemas.openxmlformats.org/officeDocument/2006/relationships/hyperlink" Target="https://myit.siemens.com/incident.do?sys_id=ba5a1f16c3f036d0a33a2fd9d00131b8&amp;sysparm_record_target=incident&amp;sysparm_record_row=8&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4" Type="http://schemas.openxmlformats.org/officeDocument/2006/relationships/hyperlink" Target="https://myit.siemens.com/incident.do?sys_id=c1f392e7c374fa50304cf7bc7a01318c&amp;sysparm_record_target=incident&amp;sysparm_record_row=7&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9" Type="http://schemas.openxmlformats.org/officeDocument/2006/relationships/hyperlink" Target="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5" Type="http://schemas.openxmlformats.org/officeDocument/2006/relationships/hyperlink" Target="https://myit.siemens.com/incident.do?sys_id=12a938ebeb8dba102b7cff39cad0cd9c&amp;sysparm_record_target=incident&amp;sysparm_record_row=1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0" Type="http://schemas.openxmlformats.org/officeDocument/2006/relationships/hyperlink" Target="https://myit.siemens.com/incident.do?sys_id=6baaf43f3b4936502bf84834c3e45ab5&amp;sysparm_record_target=incident&amp;sysparm_record_row=1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0" Type="http://schemas.openxmlformats.org/officeDocument/2006/relationships/hyperlink" Target="https://myit.siemens.com/incident.do?sys_id=4d989099c30d3290304cf7bc7a01318c&amp;sysparm_record_target=incident&amp;sysparm_record_row=3&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5" Type="http://schemas.openxmlformats.org/officeDocument/2006/relationships/hyperlink" Target="https://myit.siemens.com/incident.do?sys_id=d01cbe3dc389fe9032b8f7bc7a01316b&amp;sysparm_record_target=incident&amp;sysparm_record_row=3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 Type="http://schemas.openxmlformats.org/officeDocument/2006/relationships/hyperlink" Target="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7" Type="http://schemas.openxmlformats.org/officeDocument/2006/relationships/hyperlink" Target="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8" Type="http://schemas.openxmlformats.org/officeDocument/2006/relationships/hyperlink" Target="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9" Type="http://schemas.openxmlformats.org/officeDocument/2006/relationships/hyperlink" Target="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2" Type="http://schemas.openxmlformats.org/officeDocument/2006/relationships/hyperlink" Target="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3" Type="http://schemas.openxmlformats.org/officeDocument/2006/relationships/hyperlink" Target="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4" Type="http://schemas.openxmlformats.org/officeDocument/2006/relationships/hyperlink" Target="https://myit.siemens.com/incident.do?sys_id=0a8788bac338b210304cf7bc7a013192&amp;sysparm_record_target=incident&amp;sysparm_record_row=2&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5" Type="http://schemas.openxmlformats.org/officeDocument/2006/relationships/hyperlink" Target="https://myit.siemens.com/incident.do?sys_id=ae3e070cc3d5fa50a33a2fd9d0013186&amp;sysparm_record_target=incident&amp;sysparm_record_row=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6" Type="http://schemas.openxmlformats.org/officeDocument/2006/relationships/hyperlink" Target="https://myit.siemens.com/incident.do?sys_id=67760ae4c349ba10d812790f050131dd&amp;sysparm_record_target=incident&amp;sysparm_record_row=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0" Type="http://schemas.openxmlformats.org/officeDocument/2006/relationships/hyperlink" Target="https://myit.siemens.com/incident.do?sys_id=3f7afa38c309f250d812790f050131c8&amp;sysparm_record_target=incident&amp;sysparm_record_row=1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 Type="http://schemas.openxmlformats.org/officeDocument/2006/relationships/hyperlink" Target="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TargetMode="External"/><Relationship Id="rId221" Type="http://schemas.openxmlformats.org/officeDocument/2006/relationships/hyperlink" Target="https://myit.siemens.com/incident.do?sys_id=095d5846c309fed0a33a2fd9d0013172&amp;sysparm_record_target=incident&amp;sysparm_record_row=3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7" Type="http://schemas.openxmlformats.org/officeDocument/2006/relationships/hyperlink" Target="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8" Type="http://schemas.openxmlformats.org/officeDocument/2006/relationships/hyperlink" Target="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9" Type="http://schemas.openxmlformats.org/officeDocument/2006/relationships/hyperlink" Target="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2" Type="http://schemas.openxmlformats.org/officeDocument/2006/relationships/hyperlink" Target="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3" Type="http://schemas.openxmlformats.org/officeDocument/2006/relationships/hyperlink" Target="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4" Type="http://schemas.openxmlformats.org/officeDocument/2006/relationships/hyperlink" Target="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0" Type="http://schemas.openxmlformats.org/officeDocument/2006/relationships/hyperlink" Target="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5" Type="http://schemas.openxmlformats.org/officeDocument/2006/relationships/hyperlink" Target="https://myit.siemens.com/incident.do?sys_id=099e6ee7c370be50e1a0432ad00131a3&amp;sysparm_record_target=incident&amp;sysparm_record_row=6&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6" Type="http://schemas.openxmlformats.org/officeDocument/2006/relationships/hyperlink" Target="https://myit.siemens.com/incident.do?sys_id=5b39782fc345fe10a33a2fd9d001319f&amp;sysparm_record_target=incident&amp;sysparm_record_row=1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1" Type="http://schemas.openxmlformats.org/officeDocument/2006/relationships/hyperlink" Target="https://myit.siemens.com/incident.do?sys_id=5bc3f51dc301b690304cf7bc7a0131bb&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 Type="http://schemas.openxmlformats.org/officeDocument/2006/relationships/hyperlink" Target="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8" Type="http://schemas.openxmlformats.org/officeDocument/2006/relationships/hyperlink" Target="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9" Type="http://schemas.openxmlformats.org/officeDocument/2006/relationships/hyperlink" Target="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3" Type="http://schemas.openxmlformats.org/officeDocument/2006/relationships/hyperlink" Target="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4" Type="http://schemas.openxmlformats.org/officeDocument/2006/relationships/hyperlink" Target="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0" Type="http://schemas.openxmlformats.org/officeDocument/2006/relationships/hyperlink" Target="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55" Type="http://schemas.openxmlformats.org/officeDocument/2006/relationships/hyperlink" Target="https://myit.siemens.com/incident.do?sys_id=d56fbe26c3303a94e1a0432ad001316e&amp;sysparm_record_target=incident&amp;sysparm_record_row=3&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6" Type="http://schemas.openxmlformats.org/officeDocument/2006/relationships/hyperlink" Target="https://myit.siemens.com/incident.do?sys_id=ca646640c391ba50a33a2fd9d00131e0&amp;sysparm_record_target=incident&amp;sysparm_record_row=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7" Type="http://schemas.openxmlformats.org/officeDocument/2006/relationships/hyperlink" Target="https://myit.siemens.com/incident.do?sys_id=39a8c2a8c3497e10a33a2fd9d00131f0&amp;sysparm_record_target=incident&amp;sysparm_record_row=1&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1" Type="http://schemas.openxmlformats.org/officeDocument/2006/relationships/hyperlink" Target="https://myit.siemens.com/incident.do?sys_id=c95c5f7cc349b25032b8f7bc7a0131bd&amp;sysparm_record_target=incident&amp;sysparm_record_row=1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2" Type="http://schemas.openxmlformats.org/officeDocument/2006/relationships/hyperlink" Target="https://myit.siemens.com/incident.do?sys_id=a2e541caebc93a102b7cff39cad0cdad&amp;sysparm_record_target=incident&amp;sysparm_record_row=2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 Type="http://schemas.openxmlformats.org/officeDocument/2006/relationships/hyperlink" Target="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8" Type="http://schemas.openxmlformats.org/officeDocument/2006/relationships/hyperlink" Target="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9" Type="http://schemas.openxmlformats.org/officeDocument/2006/relationships/hyperlink" Target="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3" Type="http://schemas.openxmlformats.org/officeDocument/2006/relationships/hyperlink" Target="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4" Type="http://schemas.openxmlformats.org/officeDocument/2006/relationships/hyperlink" Target="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0" Type="http://schemas.openxmlformats.org/officeDocument/2006/relationships/hyperlink" Target="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1" Type="http://schemas.openxmlformats.org/officeDocument/2006/relationships/hyperlink" Target="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5" Type="http://schemas.openxmlformats.org/officeDocument/2006/relationships/hyperlink" Target="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6" Type="http://schemas.openxmlformats.org/officeDocument/2006/relationships/hyperlink" Target="https://myit.siemens.com/incident.do?sys_id=0a22faa7933c3e5c82ee33fdfaba1045&amp;sysparm_record_target=incident&amp;sysparm_record_row=5&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7" Type="http://schemas.openxmlformats.org/officeDocument/2006/relationships/hyperlink" Target="https://myit.siemens.com/incident.do?sys_id=be48b8e747093250fc8b7816536d4344&amp;sysparm_record_target=incident&amp;sysparm_record_row=1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12" Type="http://schemas.openxmlformats.org/officeDocument/2006/relationships/hyperlink" Target="https://myit.siemens.com/incident.do?sys_id=eac01169c3497e10d812790f05013164&amp;sysparm_record_target=incident&amp;sysparm_record_row=1&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 Type="http://schemas.openxmlformats.org/officeDocument/2006/relationships/hyperlink" Target="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49" Type="http://schemas.openxmlformats.org/officeDocument/2006/relationships/hyperlink" Target="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4" Type="http://schemas.openxmlformats.org/officeDocument/2006/relationships/hyperlink" Target="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0" Type="http://schemas.openxmlformats.org/officeDocument/2006/relationships/hyperlink" Target="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1" Type="http://schemas.openxmlformats.org/officeDocument/2006/relationships/hyperlink" Target="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35" Type="http://schemas.openxmlformats.org/officeDocument/2006/relationships/hyperlink" Target="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6" Type="http://schemas.openxmlformats.org/officeDocument/2006/relationships/hyperlink" Target="https://myit.siemens.com/incident.do?sys_id=028e1876c33cf21032b8f7bc7a013135&amp;sysparm_record_target=incident&amp;sysparm_record_row=1&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7" Type="http://schemas.openxmlformats.org/officeDocument/2006/relationships/hyperlink" Target="https://myit.siemens.com/incident.do?sys_id=9ef7f333eb4176502b7cff39cad0cd4e&amp;sysparm_record_target=incident&amp;sysparm_record_row=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8" Type="http://schemas.openxmlformats.org/officeDocument/2006/relationships/hyperlink" Target="https://myit.siemens.com/incident.do?sys_id=fc59b3acebc9be102b7cff39cad0cd38&amp;sysparm_record_target=incident&amp;sysparm_record_row=1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2" Type="http://schemas.openxmlformats.org/officeDocument/2006/relationships/hyperlink" Target="https://myit.siemens.com/incident.do?sys_id=fc646fb4c3493650e1a0432ad0013182&amp;sysparm_record_target=incident&amp;sysparm_record_row=1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3" Type="http://schemas.openxmlformats.org/officeDocument/2006/relationships/hyperlink" Target="https://myit.siemens.com/incident.do?sys_id=196fbc2ac3897210a33a2fd9d0013113&amp;sysparm_record_target=incident&amp;sysparm_record_row=2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 Type="http://schemas.openxmlformats.org/officeDocument/2006/relationships/hyperlink" Target="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9" Type="http://schemas.openxmlformats.org/officeDocument/2006/relationships/hyperlink" Target="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0" Type="http://schemas.openxmlformats.org/officeDocument/2006/relationships/hyperlink" Target="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4" Type="http://schemas.openxmlformats.org/officeDocument/2006/relationships/hyperlink" Target="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5" Type="http://schemas.openxmlformats.org/officeDocument/2006/relationships/hyperlink" Target="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6" Type="http://schemas.openxmlformats.org/officeDocument/2006/relationships/hyperlink" Target="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7" Type="http://schemas.openxmlformats.org/officeDocument/2006/relationships/hyperlink" Target="https://myit.siemens.com/incident.do?sys_id=940c31109389361082ee33fdfaba10d1&amp;sysparm_record_target=incident&amp;sysparm_record_row=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8" Type="http://schemas.openxmlformats.org/officeDocument/2006/relationships/hyperlink" Target="https://myit.siemens.com/incident.do?sys_id=9b65a02b4741f21009d14bad436d4381&amp;sysparm_record_target=incident&amp;sysparm_record_row=1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1" Type="http://schemas.openxmlformats.org/officeDocument/2006/relationships/hyperlink" Target="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2" Type="http://schemas.openxmlformats.org/officeDocument/2006/relationships/hyperlink" Target="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3" Type="http://schemas.openxmlformats.org/officeDocument/2006/relationships/hyperlink" Target="https://myit.siemens.com/incident.do?sys_id=aebc7d65c3c1fe103134790f05013158&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9" Type="http://schemas.openxmlformats.org/officeDocument/2006/relationships/hyperlink" Target="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0" Type="http://schemas.openxmlformats.org/officeDocument/2006/relationships/hyperlink" Target="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5" Type="http://schemas.openxmlformats.org/officeDocument/2006/relationships/hyperlink" Target="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6" Type="http://schemas.openxmlformats.org/officeDocument/2006/relationships/hyperlink" Target="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7" Type="http://schemas.openxmlformats.org/officeDocument/2006/relationships/hyperlink" Target="https://myit.siemens.com/incident.do?sys_id=fcbd34fec3f4fad0d812790f05013137&amp;sysparm_record_target=incident&amp;sysparm_record_row=2&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8" Type="http://schemas.openxmlformats.org/officeDocument/2006/relationships/hyperlink" Target="https://myit.siemens.com/incident.do?sys_id=9f2e0ffb934dba5082ee33fdfaba1081&amp;sysparm_record_target=incident&amp;sysparm_record_row=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1" Type="http://schemas.openxmlformats.org/officeDocument/2006/relationships/hyperlink" Target="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2" Type="http://schemas.openxmlformats.org/officeDocument/2006/relationships/hyperlink" Target="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9" Type="http://schemas.openxmlformats.org/officeDocument/2006/relationships/hyperlink" Target="https://myit.siemens.com/incident.do?sys_id=5f646678c3c9b250d812790f050131e7&amp;sysparm_record_target=incident&amp;sysparm_record_row=1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3" Type="http://schemas.openxmlformats.org/officeDocument/2006/relationships/hyperlink" Target="https://myit.siemens.com/incident.do?sys_id=7c556334c3893650e1a0432ad0013178&amp;sysparm_record_target=incident&amp;sysparm_record_row=10&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 Type="http://schemas.openxmlformats.org/officeDocument/2006/relationships/hyperlink" Target="https://myit.siemens.com/now/nav/ui/classic/params/target/incident.do%3Fsys_id%3Dc5156d00c3eea650fab2bc65e0013162%26sysparm_stack%3D%26sysparm_view%3D" TargetMode="External"/><Relationship Id="rId224" Type="http://schemas.openxmlformats.org/officeDocument/2006/relationships/hyperlink" Target="https://myit.siemens.com/incident.do?sys_id=1bb10daac3897210a33a2fd9d0013163&amp;sysparm_record_target=incident&amp;sysparm_record_row=2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 Type="http://schemas.openxmlformats.org/officeDocument/2006/relationships/hyperlink" Target="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5" Type="http://schemas.openxmlformats.org/officeDocument/2006/relationships/hyperlink" Target="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6" Type="http://schemas.openxmlformats.org/officeDocument/2006/relationships/hyperlink" Target="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7" Type="http://schemas.openxmlformats.org/officeDocument/2006/relationships/hyperlink" Target="https://myit.siemens.com/incident.do?sys_id=e94da21ec374b698aeeeba75e00131b2&amp;sysparm_record_target=incident&amp;sysparm_record_row=9&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8" Type="http://schemas.openxmlformats.org/officeDocument/2006/relationships/hyperlink" Target="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1" Type="http://schemas.openxmlformats.org/officeDocument/2006/relationships/hyperlink" Target="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2" Type="http://schemas.openxmlformats.org/officeDocument/2006/relationships/hyperlink" Target="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3" Type="http://schemas.openxmlformats.org/officeDocument/2006/relationships/hyperlink" Target="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9" Type="http://schemas.openxmlformats.org/officeDocument/2006/relationships/hyperlink" Target="https://myit.siemens.com/incident.do?sys_id=9fe2606f478db21009d14bad436d4363&amp;sysparm_record_target=incident&amp;sysparm_record_row=2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29.xml.rels><?xml version="1.0" encoding="UTF-8" standalone="yes"?>
<Relationships xmlns="http://schemas.openxmlformats.org/package/2006/relationships"><Relationship Id="rId117" Type="http://schemas.openxmlformats.org/officeDocument/2006/relationships/hyperlink" Target="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 Type="http://schemas.openxmlformats.org/officeDocument/2006/relationships/hyperlink" Target="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2" Type="http://schemas.openxmlformats.org/officeDocument/2006/relationships/hyperlink" Target="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3" Type="http://schemas.openxmlformats.org/officeDocument/2006/relationships/hyperlink" Target="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4" Type="http://schemas.openxmlformats.org/officeDocument/2006/relationships/hyperlink" Target="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8" Type="http://schemas.openxmlformats.org/officeDocument/2006/relationships/hyperlink" Target="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9" Type="http://schemas.openxmlformats.org/officeDocument/2006/relationships/hyperlink" Target="https://myit.siemens.com/incident.do?sys_id=2c7b06f6c309b210a33a2fd9d0013152&amp;sysparm_record_target=incident&amp;sysparm_record_row=2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0" Type="http://schemas.openxmlformats.org/officeDocument/2006/relationships/hyperlink" Target="https://myit.siemens.com/incident.do?sys_id=28c60daf478d3250fc8b7816536d4382&amp;sysparm_record_target=incident&amp;sysparm_record_row=1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1" Type="http://schemas.openxmlformats.org/officeDocument/2006/relationships/hyperlink" Target="https://myit.siemens.com/incident.do?sys_id=c1f392e7c374fa50304cf7bc7a01318c&amp;sysparm_record_target=incident&amp;sysparm_record_row=7&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5" Type="http://schemas.openxmlformats.org/officeDocument/2006/relationships/hyperlink" Target="https://myit.siemens.com/incident.do?sys_id=4acd88cdc3093a50d812790f05013178&amp;sysparm_record_target=incident&amp;sysparm_record_row=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6" Type="http://schemas.openxmlformats.org/officeDocument/2006/relationships/hyperlink" Target="https://myit.siemens.com/incident.do?sys_id=8cee2d0deb95be502b7cff39cad0cd09&amp;sysparm_record_target=incident&amp;sysparm_record_row=4&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7" Type="http://schemas.openxmlformats.org/officeDocument/2006/relationships/hyperlink" Target="https://myit.siemens.com/incident.do?sys_id=c2821b929391bed082ee33fdfaba1039&amp;sysparm_record_target=incident&amp;sysparm_record_row=4&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7" Type="http://schemas.openxmlformats.org/officeDocument/2006/relationships/hyperlink" Target="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2" Type="http://schemas.openxmlformats.org/officeDocument/2006/relationships/hyperlink" Target="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3" Type="http://schemas.openxmlformats.org/officeDocument/2006/relationships/hyperlink" Target="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4" Type="http://schemas.openxmlformats.org/officeDocument/2006/relationships/hyperlink" Target="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8" Type="http://schemas.openxmlformats.org/officeDocument/2006/relationships/hyperlink" Target="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9" Type="http://schemas.openxmlformats.org/officeDocument/2006/relationships/hyperlink" Target="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5" Type="http://schemas.openxmlformats.org/officeDocument/2006/relationships/hyperlink" Target="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0" Type="http://schemas.openxmlformats.org/officeDocument/2006/relationships/hyperlink" Target="https://myit.siemens.com/incident.do?sys_id=d2f48af22b81b21028b1f01f5e91bff4&amp;sysparm_record_target=incident&amp;sysparm_record_row=2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1" Type="http://schemas.openxmlformats.org/officeDocument/2006/relationships/hyperlink" Target="https://myit.siemens.com/incident.do?sys_id=6b88261ceb15fa502b7cff39cad0cd8d&amp;sysparm_record_target=incident&amp;sysparm_record_row=6&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6" Type="http://schemas.openxmlformats.org/officeDocument/2006/relationships/hyperlink" Target="https://myit.siemens.com/incident.do?sys_id=2b21c371c349ba50d812790f05013108&amp;sysparm_record_target=incident&amp;sysparm_record_row=3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7" Type="http://schemas.openxmlformats.org/officeDocument/2006/relationships/hyperlink" Target="https://myit.siemens.com/incident.do?sys_id=4284ede147d9be5009d14bad436d43e7&amp;sysparm_record_target=incident&amp;sysparm_record_row=8&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 Type="http://schemas.openxmlformats.org/officeDocument/2006/relationships/hyperlink" Target="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3" Type="http://schemas.openxmlformats.org/officeDocument/2006/relationships/hyperlink" Target="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4" Type="http://schemas.openxmlformats.org/officeDocument/2006/relationships/hyperlink" Target="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8" Type="http://schemas.openxmlformats.org/officeDocument/2006/relationships/hyperlink" Target="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9" Type="http://schemas.openxmlformats.org/officeDocument/2006/relationships/hyperlink" Target="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85" Type="http://schemas.openxmlformats.org/officeDocument/2006/relationships/hyperlink" Target="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0" Type="http://schemas.openxmlformats.org/officeDocument/2006/relationships/hyperlink" Target="https://myit.siemens.com/incident.do?sys_id=e94da21ec374b698aeeeba75e00131b2&amp;sysparm_record_target=incident&amp;sysparm_record_row=9&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1" Type="http://schemas.openxmlformats.org/officeDocument/2006/relationships/hyperlink" Target="https://myit.siemens.com/incident.do?sys_id=4f2351a347c9361009d14bad436d4335&amp;sysparm_record_target=incident&amp;sysparm_record_row=1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2" Type="http://schemas.openxmlformats.org/officeDocument/2006/relationships/hyperlink" Target="https://myit.siemens.com/incident.do?sys_id=099e6ee7c370be50e1a0432ad00131a3&amp;sysparm_record_target=incident&amp;sysparm_record_row=6&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6" Type="http://schemas.openxmlformats.org/officeDocument/2006/relationships/hyperlink" Target="https://myit.siemens.com/incident.do?sys_id=97743301c3c57e50e1a0432ad00131ae&amp;sysparm_record_target=incident&amp;sysparm_record_row=6&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7" Type="http://schemas.openxmlformats.org/officeDocument/2006/relationships/hyperlink" Target="https://myit.siemens.com/incident.do?sys_id=2811b10debd5be502b7cff39cad0cd8f&amp;sysparm_record_target=incident&amp;sysparm_record_row=3&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8" Type="http://schemas.openxmlformats.org/officeDocument/2006/relationships/hyperlink" Target="https://myit.siemens.com/incident.do?sys_id=913c63d69311fed082ee33fdfaba10af&amp;sysparm_record_target=incident&amp;sysparm_record_row=3&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3" Type="http://schemas.openxmlformats.org/officeDocument/2006/relationships/hyperlink" Target="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8" Type="http://schemas.openxmlformats.org/officeDocument/2006/relationships/hyperlink" Target="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9" Type="http://schemas.openxmlformats.org/officeDocument/2006/relationships/hyperlink" Target="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4" Type="http://schemas.openxmlformats.org/officeDocument/2006/relationships/hyperlink" Target="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5" Type="http://schemas.openxmlformats.org/officeDocument/2006/relationships/hyperlink" Target="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6" Type="http://schemas.openxmlformats.org/officeDocument/2006/relationships/hyperlink" Target="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0" Type="http://schemas.openxmlformats.org/officeDocument/2006/relationships/hyperlink" Target="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61" Type="http://schemas.openxmlformats.org/officeDocument/2006/relationships/hyperlink" Target="https://myit.siemens.com/incident.do?sys_id=bba936c7eb0972102b7cff39cad0cdda&amp;sysparm_record_target=incident&amp;sysparm_record_row=2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2" Type="http://schemas.openxmlformats.org/officeDocument/2006/relationships/hyperlink" Target="https://myit.siemens.com/incident.do?sys_id=d56fbe26c3303a94e1a0432ad001316e&amp;sysparm_record_target=incident&amp;sysparm_record_row=3&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7" Type="http://schemas.openxmlformats.org/officeDocument/2006/relationships/hyperlink" Target="https://myit.siemens.com/incident.do?sys_id=afa24775c389ba50d812790f05013195&amp;sysparm_record_target=incident&amp;sysparm_record_row=3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8" Type="http://schemas.openxmlformats.org/officeDocument/2006/relationships/hyperlink" Target="https://myit.siemens.com/incident.do?sys_id=81bd0c31c31576d0aeeeba75e001317f&amp;sysparm_record_target=incident&amp;sysparm_record_row=6&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 Type="http://schemas.openxmlformats.org/officeDocument/2006/relationships/hyperlink" Target="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19" Type="http://schemas.openxmlformats.org/officeDocument/2006/relationships/hyperlink" Target="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4" Type="http://schemas.openxmlformats.org/officeDocument/2006/relationships/hyperlink" Target="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5" Type="http://schemas.openxmlformats.org/officeDocument/2006/relationships/hyperlink" Target="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6" Type="http://schemas.openxmlformats.org/officeDocument/2006/relationships/hyperlink" Target="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30" Type="http://schemas.openxmlformats.org/officeDocument/2006/relationships/hyperlink" Target="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1" Type="http://schemas.openxmlformats.org/officeDocument/2006/relationships/hyperlink" Target="https://myit.siemens.com/incident.do?sys_id=ba5a1f16c3f036d0a33a2fd9d00131b8&amp;sysparm_record_target=incident&amp;sysparm_record_row=8&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2" Type="http://schemas.openxmlformats.org/officeDocument/2006/relationships/hyperlink" Target="https://myit.siemens.com/incident.do?sys_id=c3d88eaf4789b250fc8b7816536d4338&amp;sysparm_record_target=incident&amp;sysparm_record_row=1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3" Type="http://schemas.openxmlformats.org/officeDocument/2006/relationships/hyperlink" Target="https://myit.siemens.com/incident.do?sys_id=0a22faa7933c3e5c82ee33fdfaba1045&amp;sysparm_record_target=incident&amp;sysparm_record_row=5&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7" Type="http://schemas.openxmlformats.org/officeDocument/2006/relationships/hyperlink" Target="https://myit.siemens.com/incident.do?sys_id=26b6bb05c3497e50e1a0432ad0013140&amp;sysparm_record_target=incident&amp;sysparm_record_row=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8" Type="http://schemas.openxmlformats.org/officeDocument/2006/relationships/hyperlink" Target="https://myit.siemens.com/incident.do?sys_id=b0493585ebd9be502b7cff39cad0cd9a&amp;sysparm_record_target=incident&amp;sysparm_record_row=2&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9" Type="http://schemas.openxmlformats.org/officeDocument/2006/relationships/hyperlink" Target="https://myit.siemens.com/incident.do?sys_id=4dfaa356c311b614aeeeba75e0013187&amp;sysparm_record_target=incident&amp;sysparm_record_row=2&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 Type="http://schemas.openxmlformats.org/officeDocument/2006/relationships/hyperlink" Target="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09" Type="http://schemas.openxmlformats.org/officeDocument/2006/relationships/hyperlink" Target="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4" Type="http://schemas.openxmlformats.org/officeDocument/2006/relationships/hyperlink" Target="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5" Type="http://schemas.openxmlformats.org/officeDocument/2006/relationships/hyperlink" Target="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6" Type="http://schemas.openxmlformats.org/officeDocument/2006/relationships/hyperlink" Target="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7" Type="http://schemas.openxmlformats.org/officeDocument/2006/relationships/hyperlink" Target="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0" Type="http://schemas.openxmlformats.org/officeDocument/2006/relationships/hyperlink" Target="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1" Type="http://schemas.openxmlformats.org/officeDocument/2006/relationships/hyperlink" Target="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2" Type="http://schemas.openxmlformats.org/officeDocument/2006/relationships/hyperlink" Target="https://myit.siemens.com/incident.do?sys_id=5056ab4b2bc17a1028b1f01f5e91bf5c&amp;sysparm_record_target=incident&amp;sysparm_record_row=2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3" Type="http://schemas.openxmlformats.org/officeDocument/2006/relationships/hyperlink" Target="https://myit.siemens.com/incident.do?sys_id=028e1876c33cf21032b8f7bc7a013135&amp;sysparm_record_target=incident&amp;sysparm_record_row=1&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8" Type="http://schemas.openxmlformats.org/officeDocument/2006/relationships/hyperlink" Target="https://myit.siemens.com/incident.do?sys_id=e927e3b9c3c53e50d812790f050131aa&amp;sysparm_record_target=incident&amp;sysparm_record_row=3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9" Type="http://schemas.openxmlformats.org/officeDocument/2006/relationships/hyperlink" Target="https://myit.siemens.com/incident.do?sys_id=99a7d83d931132d082ee33fdfaba1043&amp;sysparm_record_target=incident&amp;sysparm_record_row=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0" Type="http://schemas.openxmlformats.org/officeDocument/2006/relationships/hyperlink" Target="https://myit.siemens.com/incident.do?sys_id=525db3d63b5936142bf84834c3e45a27&amp;sysparm_record_target=incident&amp;sysparm_record_row=1&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 Type="http://schemas.openxmlformats.org/officeDocument/2006/relationships/hyperlink" Target="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5" Type="http://schemas.openxmlformats.org/officeDocument/2006/relationships/hyperlink" Target="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6" Type="http://schemas.openxmlformats.org/officeDocument/2006/relationships/hyperlink" Target="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7" Type="http://schemas.openxmlformats.org/officeDocument/2006/relationships/hyperlink" Target="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0" Type="http://schemas.openxmlformats.org/officeDocument/2006/relationships/hyperlink" Target="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1" Type="http://schemas.openxmlformats.org/officeDocument/2006/relationships/hyperlink" Target="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2" Type="http://schemas.openxmlformats.org/officeDocument/2006/relationships/hyperlink" Target="https://myit.siemens.com/incident.do?sys_id=d305ffdeeb3836182b7cff39cad0cd6e&amp;sysparm_record_target=incident&amp;sysparm_record_row=7&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3" Type="http://schemas.openxmlformats.org/officeDocument/2006/relationships/hyperlink" Target="https://myit.siemens.com/incident.do?sys_id=6baaf43f3b4936502bf84834c3e45ab5&amp;sysparm_record_target=incident&amp;sysparm_record_row=1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4" Type="http://schemas.openxmlformats.org/officeDocument/2006/relationships/hyperlink" Target="https://myit.siemens.com/incident.do?sys_id=940c31109389361082ee33fdfaba10d1&amp;sysparm_record_target=incident&amp;sysparm_record_row=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8" Type="http://schemas.openxmlformats.org/officeDocument/2006/relationships/hyperlink" Target="https://myit.siemens.com/incident.do?sys_id=48f3dc91930dbe5082ee33fdfaba10c6&amp;sysparm_record_target=incident&amp;sysparm_record_row=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9" Type="http://schemas.openxmlformats.org/officeDocument/2006/relationships/hyperlink" Target="https://myit.siemens.com/incident.do?sys_id=d83f86853b9db6902bf84834c3e45a9b&amp;sysparm_record_target=incident&amp;sysparm_record_row=1&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0" Type="http://schemas.openxmlformats.org/officeDocument/2006/relationships/hyperlink" Target="https://myit.siemens.com/incident.do?sys_id=22e4b4f53b1176d02bf84834c3e45a62&amp;sysparm_record_target=incident&amp;sysparm_record_row=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 Type="http://schemas.openxmlformats.org/officeDocument/2006/relationships/hyperlink" Target="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35" Type="http://schemas.openxmlformats.org/officeDocument/2006/relationships/hyperlink" Target="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6" Type="http://schemas.openxmlformats.org/officeDocument/2006/relationships/hyperlink" Target="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7" Type="http://schemas.openxmlformats.org/officeDocument/2006/relationships/hyperlink" Target="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0" Type="http://schemas.openxmlformats.org/officeDocument/2006/relationships/hyperlink" Target="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8" Type="http://schemas.openxmlformats.org/officeDocument/2006/relationships/hyperlink" Target="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1" Type="http://schemas.openxmlformats.org/officeDocument/2006/relationships/hyperlink" Target="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2" Type="http://schemas.openxmlformats.org/officeDocument/2006/relationships/hyperlink" Target="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3" Type="http://schemas.openxmlformats.org/officeDocument/2006/relationships/hyperlink" Target="https://myit.siemens.com/incident.do?sys_id=bc654d5bebc1b6102b7cff39cad0cd9b&amp;sysparm_record_target=incident&amp;sysparm_record_row=2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4" Type="http://schemas.openxmlformats.org/officeDocument/2006/relationships/hyperlink" Target="https://myit.siemens.com/incident.do?sys_id=fcbd34fec3f4fad0d812790f05013137&amp;sysparm_record_target=incident&amp;sysparm_record_row=2&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9" Type="http://schemas.openxmlformats.org/officeDocument/2006/relationships/hyperlink" Target="https://myit.siemens.com/incident.do?sys_id=42caebb9c3893e50d812790f05013190&amp;sysparm_record_target=incident&amp;sysparm_record_row=3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0" Type="http://schemas.openxmlformats.org/officeDocument/2006/relationships/hyperlink" Target="https://myit.siemens.com/incident.do?sys_id=80675f894759f290fc8b7816536d439a&amp;sysparm_record_target=incident&amp;sysparm_record_row=1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1" Type="http://schemas.openxmlformats.org/officeDocument/2006/relationships/hyperlink" Target="https://myit.siemens.com/incident.do?sys_id=ae3e070cc3d5fa50a33a2fd9d0013186&amp;sysparm_record_target=incident&amp;sysparm_record_row=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 Type="http://schemas.openxmlformats.org/officeDocument/2006/relationships/hyperlink" Target="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6" Type="http://schemas.openxmlformats.org/officeDocument/2006/relationships/hyperlink" Target="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7" Type="http://schemas.openxmlformats.org/officeDocument/2006/relationships/hyperlink" Target="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8" Type="http://schemas.openxmlformats.org/officeDocument/2006/relationships/hyperlink" Target="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1" Type="http://schemas.openxmlformats.org/officeDocument/2006/relationships/hyperlink" Target="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2" Type="http://schemas.openxmlformats.org/officeDocument/2006/relationships/hyperlink" Target="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3" Type="http://schemas.openxmlformats.org/officeDocument/2006/relationships/hyperlink" Target="https://myit.siemens.com/incident.do?sys_id=d37c9026c3b0725032b8f7bc7a013156&amp;sysparm_record_target=incident&amp;sysparm_record_row=6&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4" Type="http://schemas.openxmlformats.org/officeDocument/2006/relationships/hyperlink" Target="https://myit.siemens.com/incident.do?sys_id=b2424eff3b0db6502bf84834c3e45a04&amp;sysparm_record_target=incident&amp;sysparm_record_row=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5" Type="http://schemas.openxmlformats.org/officeDocument/2006/relationships/hyperlink" Target="https://myit.siemens.com/incident.do?sys_id=67760ae4c349ba10d812790f050131dd&amp;sysparm_record_target=incident&amp;sysparm_record_row=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9" Type="http://schemas.openxmlformats.org/officeDocument/2006/relationships/hyperlink" Target="https://myit.siemens.com/incident.do?sys_id=4d989099c30d3290304cf7bc7a01318c&amp;sysparm_record_target=incident&amp;sysparm_record_row=3&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0" Type="http://schemas.openxmlformats.org/officeDocument/2006/relationships/hyperlink" Target="https://myit.siemens.com/incident.do?sys_id=095d5846c309fed0a33a2fd9d0013172&amp;sysparm_record_target=incident&amp;sysparm_record_row=3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1" Type="http://schemas.openxmlformats.org/officeDocument/2006/relationships/hyperlink" Target="https://myit.siemens.com/incident.do?sys_id=e195c575ebdd7e902b7cff39cad0cd3b&amp;sysparm_record_target=incident&amp;sysparm_record_row=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 Type="http://schemas.openxmlformats.org/officeDocument/2006/relationships/hyperlink" Target="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6" Type="http://schemas.openxmlformats.org/officeDocument/2006/relationships/hyperlink" Target="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7" Type="http://schemas.openxmlformats.org/officeDocument/2006/relationships/hyperlink" Target="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8" Type="http://schemas.openxmlformats.org/officeDocument/2006/relationships/hyperlink" Target="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9" Type="http://schemas.openxmlformats.org/officeDocument/2006/relationships/hyperlink" Target="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1" Type="http://schemas.openxmlformats.org/officeDocument/2006/relationships/hyperlink" Target="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2" Type="http://schemas.openxmlformats.org/officeDocument/2006/relationships/hyperlink" Target="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3" Type="http://schemas.openxmlformats.org/officeDocument/2006/relationships/hyperlink" Target="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4" Type="http://schemas.openxmlformats.org/officeDocument/2006/relationships/hyperlink" Target="https://myit.siemens.com/incident.do?sys_id=9fe2606f478db21009d14bad436d4363&amp;sysparm_record_target=incident&amp;sysparm_record_row=2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5" Type="http://schemas.openxmlformats.org/officeDocument/2006/relationships/hyperlink" Target="https://myit.siemens.com/incident.do?sys_id=446d8db2c37cfad0d812790f05013105&amp;sysparm_record_target=incident&amp;sysparm_record_row=1&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0" Type="http://schemas.openxmlformats.org/officeDocument/2006/relationships/hyperlink" Target="https://myit.siemens.com/incident.do?sys_id=5bc3f51dc301b690304cf7bc7a0131bb&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 Type="http://schemas.openxmlformats.org/officeDocument/2006/relationships/hyperlink" Target="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1" Type="http://schemas.openxmlformats.org/officeDocument/2006/relationships/hyperlink" Target="https://myit.siemens.com/incident.do?sys_id=7f54a011eb91f2902b7cff39cad0cdb6&amp;sysparm_record_target=incident&amp;sysparm_record_row=1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2" Type="http://schemas.openxmlformats.org/officeDocument/2006/relationships/hyperlink" Target="https://myit.siemens.com/now/nav/ui/classic/params/target/incident.do%3Fsys_id%3D24f8b253c338fe10a33a2fd9d00131b4%26sysparm_stack%3D%26sysparm_view%3D" TargetMode="External"/><Relationship Id="rId47" Type="http://schemas.openxmlformats.org/officeDocument/2006/relationships/hyperlink" Target="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8" Type="http://schemas.openxmlformats.org/officeDocument/2006/relationships/hyperlink" Target="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9" Type="http://schemas.openxmlformats.org/officeDocument/2006/relationships/hyperlink" Target="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2" Type="http://schemas.openxmlformats.org/officeDocument/2006/relationships/hyperlink" Target="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3" Type="http://schemas.openxmlformats.org/officeDocument/2006/relationships/hyperlink" Target="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4" Type="http://schemas.openxmlformats.org/officeDocument/2006/relationships/hyperlink" Target="https://myit.siemens.com/incident.do?sys_id=c9c2e062c334725032b8f7bc7a013158&amp;sysparm_record_target=incident&amp;sysparm_record_row=5&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5" Type="http://schemas.openxmlformats.org/officeDocument/2006/relationships/hyperlink" Target="https://myit.siemens.com/incident.do?sys_id=9f2e0ffb934dba5082ee33fdfaba1081&amp;sysparm_record_target=incident&amp;sysparm_record_row=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6" Type="http://schemas.openxmlformats.org/officeDocument/2006/relationships/hyperlink" Target="https://myit.siemens.com/incident.do?sys_id=39a8c2a8c3497e10a33a2fd9d00131f0&amp;sysparm_record_target=incident&amp;sysparm_record_row=1&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0" Type="http://schemas.openxmlformats.org/officeDocument/2006/relationships/hyperlink" Target="https://myit.siemens.com/incident.do?sys_id=c95c5f7cc349b25032b8f7bc7a0131bd&amp;sysparm_record_target=incident&amp;sysparm_record_row=1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 Type="http://schemas.openxmlformats.org/officeDocument/2006/relationships/hyperlink" Target="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TargetMode="External"/><Relationship Id="rId221" Type="http://schemas.openxmlformats.org/officeDocument/2006/relationships/hyperlink" Target="https://myit.siemens.com/incident.do?sys_id=a2e541caebc93a102b7cff39cad0cdad&amp;sysparm_record_target=incident&amp;sysparm_record_row=2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2" Type="http://schemas.openxmlformats.org/officeDocument/2006/relationships/hyperlink" Target="https://myit.siemens.com/incident.do?sys_id=3a3f0135eb95be902b7cff39cad0cdef&amp;sysparm_record_target=incident&amp;sysparm_record_row=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7" Type="http://schemas.openxmlformats.org/officeDocument/2006/relationships/hyperlink" Target="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8" Type="http://schemas.openxmlformats.org/officeDocument/2006/relationships/hyperlink" Target="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9" Type="http://schemas.openxmlformats.org/officeDocument/2006/relationships/hyperlink" Target="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2" Type="http://schemas.openxmlformats.org/officeDocument/2006/relationships/hyperlink" Target="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3" Type="http://schemas.openxmlformats.org/officeDocument/2006/relationships/hyperlink" Target="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4" Type="http://schemas.openxmlformats.org/officeDocument/2006/relationships/hyperlink" Target="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0" Type="http://schemas.openxmlformats.org/officeDocument/2006/relationships/hyperlink" Target="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5" Type="http://schemas.openxmlformats.org/officeDocument/2006/relationships/hyperlink" Target="https://myit.siemens.com/incident.do?sys_id=9b65a02b4741f21009d14bad436d4381&amp;sysparm_record_target=incident&amp;sysparm_record_row=1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6" Type="http://schemas.openxmlformats.org/officeDocument/2006/relationships/hyperlink" Target="https://myit.siemens.com/incident.do?sys_id=82f670cfc3f4ba10e1a0432ad0013197&amp;sysparm_record_target=incident&amp;sysparm_record_row=1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1" Type="http://schemas.openxmlformats.org/officeDocument/2006/relationships/hyperlink" Target="https://myit.siemens.com/incident.do?sys_id=eac01169c3497e10d812790f05013164&amp;sysparm_record_target=incident&amp;sysparm_record_row=1&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2" Type="http://schemas.openxmlformats.org/officeDocument/2006/relationships/hyperlink" Target="https://myit.siemens.com/incident.do?sys_id=7cc7ecd5eb91f2902b7cff39cad0cd71&amp;sysparm_record_target=incident&amp;sysparm_record_row=1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3" Type="http://schemas.openxmlformats.org/officeDocument/2006/relationships/table" Target="../tables/table26.xml"/><Relationship Id="rId27" Type="http://schemas.openxmlformats.org/officeDocument/2006/relationships/hyperlink" Target="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8" Type="http://schemas.openxmlformats.org/officeDocument/2006/relationships/hyperlink" Target="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9" Type="http://schemas.openxmlformats.org/officeDocument/2006/relationships/hyperlink" Target="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3" Type="http://schemas.openxmlformats.org/officeDocument/2006/relationships/hyperlink" Target="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4" Type="http://schemas.openxmlformats.org/officeDocument/2006/relationships/hyperlink" Target="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0" Type="http://schemas.openxmlformats.org/officeDocument/2006/relationships/hyperlink" Target="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55" Type="http://schemas.openxmlformats.org/officeDocument/2006/relationships/hyperlink" Target="https://myit.siemens.com/incident.do?sys_id=94af5fa6c378be98aeeeba75e00131cc&amp;sysparm_record_target=incident&amp;sysparm_record_row=2&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6" Type="http://schemas.openxmlformats.org/officeDocument/2006/relationships/hyperlink" Target="https://myit.siemens.com/incident.do?sys_id=9ef7f333eb4176502b7cff39cad0cd4e&amp;sysparm_record_target=incident&amp;sysparm_record_row=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7" Type="http://schemas.openxmlformats.org/officeDocument/2006/relationships/hyperlink" Target="https://myit.siemens.com/incident.do?sys_id=fc59b3acebc9be102b7cff39cad0cd38&amp;sysparm_record_target=incident&amp;sysparm_record_row=1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1" Type="http://schemas.openxmlformats.org/officeDocument/2006/relationships/hyperlink" Target="https://myit.siemens.com/incident.do?sys_id=fc646fb4c3493650e1a0432ad0013182&amp;sysparm_record_target=incident&amp;sysparm_record_row=1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2" Type="http://schemas.openxmlformats.org/officeDocument/2006/relationships/hyperlink" Target="https://myit.siemens.com/incident.do?sys_id=196fbc2ac3897210a33a2fd9d0013113&amp;sysparm_record_target=incident&amp;sysparm_record_row=2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3" Type="http://schemas.openxmlformats.org/officeDocument/2006/relationships/hyperlink" Target="https://myit.siemens.com/incident.do?sys_id=4baa560e47d936d0fa7ff0be436d4309&amp;sysparm_record_target=incident&amp;sysparm_record_row=9&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 Type="http://schemas.openxmlformats.org/officeDocument/2006/relationships/hyperlink" Target="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8" Type="http://schemas.openxmlformats.org/officeDocument/2006/relationships/hyperlink" Target="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9" Type="http://schemas.openxmlformats.org/officeDocument/2006/relationships/hyperlink" Target="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3" Type="http://schemas.openxmlformats.org/officeDocument/2006/relationships/hyperlink" Target="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4" Type="http://schemas.openxmlformats.org/officeDocument/2006/relationships/hyperlink" Target="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0" Type="http://schemas.openxmlformats.org/officeDocument/2006/relationships/hyperlink" Target="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1" Type="http://schemas.openxmlformats.org/officeDocument/2006/relationships/hyperlink" Target="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5" Type="http://schemas.openxmlformats.org/officeDocument/2006/relationships/hyperlink" Target="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6" Type="http://schemas.openxmlformats.org/officeDocument/2006/relationships/hyperlink" Target="https://myit.siemens.com/incident.do?sys_id=be48b8e747093250fc8b7816536d4344&amp;sysparm_record_target=incident&amp;sysparm_record_row=1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7" Type="http://schemas.openxmlformats.org/officeDocument/2006/relationships/hyperlink" Target="https://myit.siemens.com/incident.do?sys_id=6a8dbc0393f47a1c82ee33fdfaba10cf&amp;sysparm_record_target=incident&amp;sysparm_record_row=13&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12" Type="http://schemas.openxmlformats.org/officeDocument/2006/relationships/hyperlink" Target="https://myit.siemens.com/incident.do?sys_id=aebc7d65c3c1fe103134790f05013158&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3" Type="http://schemas.openxmlformats.org/officeDocument/2006/relationships/hyperlink" Target="https://myit.siemens.com/incident.do?sys_id=00dd6b9147d53a90fc8b7816536d4360&amp;sysparm_record_target=incident&amp;sysparm_record_row=12&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 Type="http://schemas.openxmlformats.org/officeDocument/2006/relationships/hyperlink" Target="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49" Type="http://schemas.openxmlformats.org/officeDocument/2006/relationships/hyperlink" Target="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4" Type="http://schemas.openxmlformats.org/officeDocument/2006/relationships/hyperlink" Target="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0" Type="http://schemas.openxmlformats.org/officeDocument/2006/relationships/hyperlink" Target="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1" Type="http://schemas.openxmlformats.org/officeDocument/2006/relationships/hyperlink" Target="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35" Type="http://schemas.openxmlformats.org/officeDocument/2006/relationships/hyperlink" Target="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6" Type="http://schemas.openxmlformats.org/officeDocument/2006/relationships/hyperlink" Target="https://myit.siemens.com/incident.do?sys_id=455588bac33c3ad0d812790f050131a1&amp;sysparm_record_target=incident&amp;sysparm_record_row=1&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7" Type="http://schemas.openxmlformats.org/officeDocument/2006/relationships/hyperlink" Target="https://myit.siemens.com/incident.do?sys_id=ca646640c391ba50a33a2fd9d00131e0&amp;sysparm_record_target=incident&amp;sysparm_record_row=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8" Type="http://schemas.openxmlformats.org/officeDocument/2006/relationships/hyperlink" Target="https://myit.siemens.com/incident.do?sys_id=5f646678c3c9b250d812790f050131e7&amp;sysparm_record_target=incident&amp;sysparm_record_row=1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2" Type="http://schemas.openxmlformats.org/officeDocument/2006/relationships/hyperlink" Target="https://myit.siemens.com/incident.do?sys_id=7c556334c3893650e1a0432ad0013178&amp;sysparm_record_target=incident&amp;sysparm_record_row=10&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3" Type="http://schemas.openxmlformats.org/officeDocument/2006/relationships/hyperlink" Target="https://myit.siemens.com/incident.do?sys_id=1bb10daac3897210a33a2fd9d0013163&amp;sysparm_record_target=incident&amp;sysparm_record_row=2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4" Type="http://schemas.openxmlformats.org/officeDocument/2006/relationships/hyperlink" Target="https://myit.siemens.com/incident.do?sys_id=3359eacec355b6d0a33a2fd9d0013116&amp;sysparm_record_target=incident&amp;sysparm_record_row=8&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 Type="http://schemas.openxmlformats.org/officeDocument/2006/relationships/hyperlink" Target="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9" Type="http://schemas.openxmlformats.org/officeDocument/2006/relationships/hyperlink" Target="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0" Type="http://schemas.openxmlformats.org/officeDocument/2006/relationships/hyperlink" Target="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4" Type="http://schemas.openxmlformats.org/officeDocument/2006/relationships/hyperlink" Target="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5" Type="http://schemas.openxmlformats.org/officeDocument/2006/relationships/hyperlink" Target="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6" Type="http://schemas.openxmlformats.org/officeDocument/2006/relationships/hyperlink" Target="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7" Type="http://schemas.openxmlformats.org/officeDocument/2006/relationships/hyperlink" Target="https://myit.siemens.com/incident.do?sys_id=5b39782fc345fe10a33a2fd9d001319f&amp;sysparm_record_target=incident&amp;sysparm_record_row=1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8" Type="http://schemas.openxmlformats.org/officeDocument/2006/relationships/hyperlink" Target="https://myit.siemens.com/incident.do?sys_id=cb57415fc3bc725032b8f7bc7a013161&amp;sysparm_record_target=incident&amp;sysparm_record_row=1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1" Type="http://schemas.openxmlformats.org/officeDocument/2006/relationships/hyperlink" Target="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2" Type="http://schemas.openxmlformats.org/officeDocument/2006/relationships/hyperlink" Target="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3" Type="http://schemas.openxmlformats.org/officeDocument/2006/relationships/hyperlink" Target="https://myit.siemens.com/incident.do?sys_id=2a5c7ea5c34df2503134790f0501317d&amp;sysparm_record_target=incident&amp;sysparm_record_row=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4" Type="http://schemas.openxmlformats.org/officeDocument/2006/relationships/hyperlink" Target="https://myit.siemens.com/incident.do?sys_id=7e85b399c35932d0aeeeba75e0013150&amp;sysparm_record_target=incident&amp;sysparm_record_row=1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9" Type="http://schemas.openxmlformats.org/officeDocument/2006/relationships/hyperlink" Target="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0" Type="http://schemas.openxmlformats.org/officeDocument/2006/relationships/hyperlink" Target="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5" Type="http://schemas.openxmlformats.org/officeDocument/2006/relationships/hyperlink" Target="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6" Type="http://schemas.openxmlformats.org/officeDocument/2006/relationships/hyperlink" Target="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7" Type="http://schemas.openxmlformats.org/officeDocument/2006/relationships/hyperlink" Target="https://myit.siemens.com/incident.do?sys_id=0a8788bac338b210304cf7bc7a013192&amp;sysparm_record_target=incident&amp;sysparm_record_row=2&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8" Type="http://schemas.openxmlformats.org/officeDocument/2006/relationships/hyperlink" Target="https://myit.siemens.com/incident.do?sys_id=b7f45f082b99fa5028b1f01f5e91bfa0&amp;sysparm_record_target=incident&amp;sysparm_record_row=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1" Type="http://schemas.openxmlformats.org/officeDocument/2006/relationships/hyperlink" Target="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2" Type="http://schemas.openxmlformats.org/officeDocument/2006/relationships/hyperlink" Target="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9" Type="http://schemas.openxmlformats.org/officeDocument/2006/relationships/hyperlink" Target="https://myit.siemens.com/incident.do?sys_id=3f7afa38c309f250d812790f050131c8&amp;sysparm_record_target=incident&amp;sysparm_record_row=1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3" Type="http://schemas.openxmlformats.org/officeDocument/2006/relationships/hyperlink" Target="https://myit.siemens.com/incident.do?sys_id=2127e778c3c1f25032b8f7bc7a0131de&amp;sysparm_record_target=incident&amp;sysparm_record_row=9&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 Type="http://schemas.openxmlformats.org/officeDocument/2006/relationships/hyperlink" Target="https://myit.siemens.com/now/nav/ui/classic/params/target/incident.do%3Fsys_id%3Dc5156d00c3eea650fab2bc65e0013162%26sysparm_stack%3D%26sysparm_view%3D" TargetMode="External"/><Relationship Id="rId224" Type="http://schemas.openxmlformats.org/officeDocument/2006/relationships/hyperlink" Target="https://myit.siemens.com/incident.do?sys_id=77c0a411c305b290aeeeba75e00131d0&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5" Type="http://schemas.openxmlformats.org/officeDocument/2006/relationships/hyperlink" Target="https://myit.siemens.com/incident.do?sys_id=977a161e4759fad0fc8b7816536d43d6&amp;sysparm_record_target=incident&amp;sysparm_record_row=7&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 Type="http://schemas.openxmlformats.org/officeDocument/2006/relationships/hyperlink" Target="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5" Type="http://schemas.openxmlformats.org/officeDocument/2006/relationships/hyperlink" Target="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6" Type="http://schemas.openxmlformats.org/officeDocument/2006/relationships/hyperlink" Target="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7" Type="http://schemas.openxmlformats.org/officeDocument/2006/relationships/hyperlink" Target="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8" Type="http://schemas.openxmlformats.org/officeDocument/2006/relationships/hyperlink" Target="https://myit.siemens.com/incident.do?sys_id=12a938ebeb8dba102b7cff39cad0cd9c&amp;sysparm_record_target=incident&amp;sysparm_record_row=1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1" Type="http://schemas.openxmlformats.org/officeDocument/2006/relationships/hyperlink" Target="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2" Type="http://schemas.openxmlformats.org/officeDocument/2006/relationships/hyperlink" Target="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3" Type="http://schemas.openxmlformats.org/officeDocument/2006/relationships/hyperlink" Target="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9" Type="http://schemas.openxmlformats.org/officeDocument/2006/relationships/hyperlink" Target="https://myit.siemens.com/now/nav/ui/classic/params/target/incident.do%3Fsys_id%3D1c65b095c3457290e1a0432ad00131be%26sysparm_stack%3D%26sysparm_view%3D" TargetMode="Externa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214" Type="http://schemas.openxmlformats.org/officeDocument/2006/relationships/hyperlink" Target="https://myit.siemens.com/incident.do?sys_id=d01cbe3dc389fe9032b8f7bc7a01316b&amp;sysparm_record_target=incident&amp;sysparm_record_row=3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5" Type="http://schemas.openxmlformats.org/officeDocument/2006/relationships/hyperlink" Target="https://myit.siemens.com/incident.do?sys_id=073194a147597a90fc8b7816536d4329&amp;sysparm_record_target=incident&amp;sysparm_record_row=10&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6" Type="http://schemas.openxmlformats.org/officeDocument/2006/relationships/hyperlink" Target="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7" Type="http://schemas.openxmlformats.org/officeDocument/2006/relationships/hyperlink" Target="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8" Type="http://schemas.openxmlformats.org/officeDocument/2006/relationships/hyperlink" Target="https://myit.siemens.com/incident.do?sys_id=bb69157ec3893210a33a2fd9d00131d7&amp;sysparm_record_target=incident&amp;sysparm_record_row=2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 Type="http://schemas.openxmlformats.org/officeDocument/2006/relationships/hyperlink" Target="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1" Type="http://schemas.openxmlformats.org/officeDocument/2006/relationships/hyperlink" Target="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2" Type="http://schemas.openxmlformats.org/officeDocument/2006/relationships/hyperlink" Target="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3" Type="http://schemas.openxmlformats.org/officeDocument/2006/relationships/hyperlink" Target="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9" Type="http://schemas.openxmlformats.org/officeDocument/2006/relationships/hyperlink" Target="https://myit.siemens.com/incident.do?sys_id=3e472700c3d13e50a33a2fd9d00131f9&amp;sysparm_record_target=incident&amp;sysparm_record_row=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0" Type="http://schemas.openxmlformats.org/officeDocument/2006/relationships/hyperlink" Target="https://myit.siemens.com/incident.do?sys_id=08025eebc3f0fa50304cf7bc7a0131ca&amp;sysparm_record_target=incident&amp;sysparm_record_row=8&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4" Type="http://schemas.openxmlformats.org/officeDocument/2006/relationships/hyperlink" Target="https://myit.siemens.com/incident.do?sys_id=9aac2770c3853a50aeeeba75e00131e5&amp;sysparm_record_target=incident&amp;sysparm_record_row=8&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5" Type="http://schemas.openxmlformats.org/officeDocument/2006/relationships/hyperlink" Target="https://myit.siemens.com/incident.do?sys_id=8d8bedc5eb55be502b7cff39cad0cd40&amp;sysparm_record_target=incident&amp;sysparm_record_row=5&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6" Type="http://schemas.openxmlformats.org/officeDocument/2006/relationships/hyperlink" Target="https://myit.siemens.com/incident.do?sys_id=71aef2d293957ed082ee33fdfaba101a&amp;sysparm_record_target=incident&amp;sysparm_record_row=5&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6" Type="http://schemas.openxmlformats.org/officeDocument/2006/relationships/hyperlink" Target="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7" Type="http://schemas.openxmlformats.org/officeDocument/2006/relationships/hyperlink" Target="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1" Type="http://schemas.openxmlformats.org/officeDocument/2006/relationships/hyperlink" Target="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2" Type="http://schemas.openxmlformats.org/officeDocument/2006/relationships/hyperlink" Target="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3" Type="http://schemas.openxmlformats.org/officeDocument/2006/relationships/hyperlink" Target="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4" Type="http://schemas.openxmlformats.org/officeDocument/2006/relationships/hyperlink" Target="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8" Type="http://schemas.openxmlformats.org/officeDocument/2006/relationships/hyperlink" Target="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9" Type="http://schemas.openxmlformats.org/officeDocument/2006/relationships/hyperlink" Target="https://myit.siemens.com/incident.do?sys_id=aa94c9ef474d3250fc8b7816536d43ca&amp;sysparm_record_target=incident&amp;sysparm_record_row=1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80" Type="http://schemas.openxmlformats.org/officeDocument/2006/relationships/hyperlink" Target="https://myit.siemens.com/incident.do?sys_id=fea8cc98c3117e50a33a2fd9d00131ea&amp;sysparm_record_target=incident&amp;sysparm_record_row=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5" Type="http://schemas.openxmlformats.org/officeDocument/2006/relationships/hyperlink" Target="https://myit.siemens.com/incident.do?sys_id=2d9f76b9c3c5ba50d812790f05013193&amp;sysparm_record_target=incident&amp;sysparm_record_row=3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6" Type="http://schemas.openxmlformats.org/officeDocument/2006/relationships/hyperlink" Target="https://myit.siemens.com/incident.do?sys_id=81255ca1c3d9ba90a33a2fd9d0013193&amp;sysparm_record_target=incident&amp;sysparm_record_row=9&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30.xml.rels><?xml version="1.0" encoding="UTF-8" standalone="yes"?>
<Relationships xmlns="http://schemas.openxmlformats.org/package/2006/relationships"><Relationship Id="rId117" Type="http://schemas.openxmlformats.org/officeDocument/2006/relationships/hyperlink" Target="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 Type="http://schemas.openxmlformats.org/officeDocument/2006/relationships/hyperlink" Target="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63" Type="http://schemas.openxmlformats.org/officeDocument/2006/relationships/hyperlink" Target="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9" Type="http://schemas.openxmlformats.org/officeDocument/2006/relationships/hyperlink" Target="https://myit.siemens.com/incident.do?sys_id=2c7b06f6c309b210a33a2fd9d0013152&amp;sysparm_record_target=incident&amp;sysparm_record_row=2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0" Type="http://schemas.openxmlformats.org/officeDocument/2006/relationships/hyperlink" Target="https://myit.siemens.com/incident.do?sys_id=28c60daf478d3250fc8b7816536d4382&amp;sysparm_record_target=incident&amp;sysparm_record_row=1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6" Type="http://schemas.openxmlformats.org/officeDocument/2006/relationships/hyperlink" Target="https://myit.siemens.com/incident.do?sys_id=8cee2d0deb95be502b7cff39cad0cd09&amp;sysparm_record_target=incident&amp;sysparm_record_row=4&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7" Type="http://schemas.openxmlformats.org/officeDocument/2006/relationships/hyperlink" Target="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2" Type="http://schemas.openxmlformats.org/officeDocument/2006/relationships/hyperlink" Target="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3" Type="http://schemas.openxmlformats.org/officeDocument/2006/relationships/hyperlink" Target="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4" Type="http://schemas.openxmlformats.org/officeDocument/2006/relationships/hyperlink" Target="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8" Type="http://schemas.openxmlformats.org/officeDocument/2006/relationships/hyperlink" Target="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9" Type="http://schemas.openxmlformats.org/officeDocument/2006/relationships/hyperlink" Target="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5" Type="http://schemas.openxmlformats.org/officeDocument/2006/relationships/hyperlink" Target="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0" Type="http://schemas.openxmlformats.org/officeDocument/2006/relationships/hyperlink" Target="https://myit.siemens.com/incident.do?sys_id=d2f48af22b81b21028b1f01f5e91bff4&amp;sysparm_record_target=incident&amp;sysparm_record_row=2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1" Type="http://schemas.openxmlformats.org/officeDocument/2006/relationships/hyperlink" Target="https://myit.siemens.com/incident.do?sys_id=6b88261ceb15fa502b7cff39cad0cd8d&amp;sysparm_record_target=incident&amp;sysparm_record_row=6&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6" Type="http://schemas.openxmlformats.org/officeDocument/2006/relationships/hyperlink" Target="https://myit.siemens.com/incident.do?sys_id=2b21c371c349ba50d812790f05013108&amp;sysparm_record_target=incident&amp;sysparm_record_row=3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7" Type="http://schemas.openxmlformats.org/officeDocument/2006/relationships/hyperlink" Target="https://myit.siemens.com/incident.do?sys_id=4284ede147d9be5009d14bad436d43e7&amp;sysparm_record_target=incident&amp;sysparm_record_row=8&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8" Type="http://schemas.openxmlformats.org/officeDocument/2006/relationships/hyperlink" Target="https://myit.siemens.com/incident.do?sys_id=9095fba39315be1482ee33fdfaba1048&amp;sysparm_record_target=incident&amp;sysparm_record_row=5&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 Type="http://schemas.openxmlformats.org/officeDocument/2006/relationships/hyperlink" Target="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3" Type="http://schemas.openxmlformats.org/officeDocument/2006/relationships/hyperlink" Target="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4" Type="http://schemas.openxmlformats.org/officeDocument/2006/relationships/hyperlink" Target="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8" Type="http://schemas.openxmlformats.org/officeDocument/2006/relationships/hyperlink" Target="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9" Type="http://schemas.openxmlformats.org/officeDocument/2006/relationships/hyperlink" Target="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85" Type="http://schemas.openxmlformats.org/officeDocument/2006/relationships/hyperlink" Target="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0" Type="http://schemas.openxmlformats.org/officeDocument/2006/relationships/hyperlink" Target="https://myit.siemens.com/incident.do?sys_id=e94da21ec374b698aeeeba75e00131b2&amp;sysparm_record_target=incident&amp;sysparm_record_row=9&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1" Type="http://schemas.openxmlformats.org/officeDocument/2006/relationships/hyperlink" Target="https://myit.siemens.com/incident.do?sys_id=4f2351a347c9361009d14bad436d4335&amp;sysparm_record_target=incident&amp;sysparm_record_row=1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2" Type="http://schemas.openxmlformats.org/officeDocument/2006/relationships/hyperlink" Target="https://myit.siemens.com/incident.do?sys_id=099e6ee7c370be50e1a0432ad00131a3&amp;sysparm_record_target=incident&amp;sysparm_record_row=6&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6" Type="http://schemas.openxmlformats.org/officeDocument/2006/relationships/hyperlink" Target="https://myit.siemens.com/incident.do?sys_id=97743301c3c57e50e1a0432ad00131ae&amp;sysparm_record_target=incident&amp;sysparm_record_row=6&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7" Type="http://schemas.openxmlformats.org/officeDocument/2006/relationships/hyperlink" Target="https://myit.siemens.com/incident.do?sys_id=2811b10debd5be502b7cff39cad0cd8f&amp;sysparm_record_target=incident&amp;sysparm_record_row=3&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8" Type="http://schemas.openxmlformats.org/officeDocument/2006/relationships/hyperlink" Target="https://myit.siemens.com/incident.do?sys_id=913c63d69311fed082ee33fdfaba10af&amp;sysparm_record_target=incident&amp;sysparm_record_row=3&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3" Type="http://schemas.openxmlformats.org/officeDocument/2006/relationships/hyperlink" Target="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8" Type="http://schemas.openxmlformats.org/officeDocument/2006/relationships/hyperlink" Target="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9" Type="http://schemas.openxmlformats.org/officeDocument/2006/relationships/hyperlink" Target="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4" Type="http://schemas.openxmlformats.org/officeDocument/2006/relationships/hyperlink" Target="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5" Type="http://schemas.openxmlformats.org/officeDocument/2006/relationships/hyperlink" Target="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6" Type="http://schemas.openxmlformats.org/officeDocument/2006/relationships/hyperlink" Target="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0" Type="http://schemas.openxmlformats.org/officeDocument/2006/relationships/hyperlink" Target="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61" Type="http://schemas.openxmlformats.org/officeDocument/2006/relationships/hyperlink" Target="https://myit.siemens.com/incident.do?sys_id=bba936c7eb0972102b7cff39cad0cdda&amp;sysparm_record_target=incident&amp;sysparm_record_row=2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2" Type="http://schemas.openxmlformats.org/officeDocument/2006/relationships/hyperlink" Target="https://myit.siemens.com/incident.do?sys_id=d56fbe26c3303a94e1a0432ad001316e&amp;sysparm_record_target=incident&amp;sysparm_record_row=3&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7" Type="http://schemas.openxmlformats.org/officeDocument/2006/relationships/hyperlink" Target="https://myit.siemens.com/incident.do?sys_id=afa24775c389ba50d812790f05013195&amp;sysparm_record_target=incident&amp;sysparm_record_row=3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8" Type="http://schemas.openxmlformats.org/officeDocument/2006/relationships/hyperlink" Target="https://myit.siemens.com/incident.do?sys_id=81bd0c31c31576d0aeeeba75e001317f&amp;sysparm_record_target=incident&amp;sysparm_record_row=6&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9" Type="http://schemas.openxmlformats.org/officeDocument/2006/relationships/hyperlink" Target="https://myit.siemens.com/incident.do?sys_id=cac737a39355be1482ee33fdfaba1008&amp;sysparm_record_target=incident&amp;sysparm_record_row=4&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 Type="http://schemas.openxmlformats.org/officeDocument/2006/relationships/hyperlink" Target="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19" Type="http://schemas.openxmlformats.org/officeDocument/2006/relationships/hyperlink" Target="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4" Type="http://schemas.openxmlformats.org/officeDocument/2006/relationships/hyperlink" Target="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5" Type="http://schemas.openxmlformats.org/officeDocument/2006/relationships/hyperlink" Target="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6" Type="http://schemas.openxmlformats.org/officeDocument/2006/relationships/hyperlink" Target="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30" Type="http://schemas.openxmlformats.org/officeDocument/2006/relationships/hyperlink" Target="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1" Type="http://schemas.openxmlformats.org/officeDocument/2006/relationships/hyperlink" Target="https://myit.siemens.com/incident.do?sys_id=ba5a1f16c3f036d0a33a2fd9d00131b8&amp;sysparm_record_target=incident&amp;sysparm_record_row=8&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2" Type="http://schemas.openxmlformats.org/officeDocument/2006/relationships/hyperlink" Target="https://myit.siemens.com/incident.do?sys_id=c3d88eaf4789b250fc8b7816536d4338&amp;sysparm_record_target=incident&amp;sysparm_record_row=1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3" Type="http://schemas.openxmlformats.org/officeDocument/2006/relationships/hyperlink" Target="https://myit.siemens.com/incident.do?sys_id=0a22faa7933c3e5c82ee33fdfaba1045&amp;sysparm_record_target=incident&amp;sysparm_record_row=5&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7" Type="http://schemas.openxmlformats.org/officeDocument/2006/relationships/hyperlink" Target="https://myit.siemens.com/incident.do?sys_id=26b6bb05c3497e50e1a0432ad0013140&amp;sysparm_record_target=incident&amp;sysparm_record_row=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8" Type="http://schemas.openxmlformats.org/officeDocument/2006/relationships/hyperlink" Target="https://myit.siemens.com/incident.do?sys_id=b0493585ebd9be502b7cff39cad0cd9a&amp;sysparm_record_target=incident&amp;sysparm_record_row=2&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9" Type="http://schemas.openxmlformats.org/officeDocument/2006/relationships/hyperlink" Target="https://myit.siemens.com/incident.do?sys_id=4dfaa356c311b614aeeeba75e0013187&amp;sysparm_record_target=incident&amp;sysparm_record_row=2&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 Type="http://schemas.openxmlformats.org/officeDocument/2006/relationships/hyperlink" Target="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09" Type="http://schemas.openxmlformats.org/officeDocument/2006/relationships/hyperlink" Target="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0" Type="http://schemas.openxmlformats.org/officeDocument/2006/relationships/hyperlink" Target="https://myit.siemens.com/incident.do?sys_id=b051d8332b59761428b1f01f5e91bf86&amp;sysparm_record_target=incident&amp;sysparm_record_row=3&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4" Type="http://schemas.openxmlformats.org/officeDocument/2006/relationships/hyperlink" Target="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5" Type="http://schemas.openxmlformats.org/officeDocument/2006/relationships/hyperlink" Target="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6" Type="http://schemas.openxmlformats.org/officeDocument/2006/relationships/hyperlink" Target="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7" Type="http://schemas.openxmlformats.org/officeDocument/2006/relationships/hyperlink" Target="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0" Type="http://schemas.openxmlformats.org/officeDocument/2006/relationships/hyperlink" Target="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1" Type="http://schemas.openxmlformats.org/officeDocument/2006/relationships/hyperlink" Target="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2" Type="http://schemas.openxmlformats.org/officeDocument/2006/relationships/hyperlink" Target="https://myit.siemens.com/incident.do?sys_id=5056ab4b2bc17a1028b1f01f5e91bf5c&amp;sysparm_record_target=incident&amp;sysparm_record_row=2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3" Type="http://schemas.openxmlformats.org/officeDocument/2006/relationships/hyperlink" Target="https://myit.siemens.com/incident.do?sys_id=028e1876c33cf21032b8f7bc7a013135&amp;sysparm_record_target=incident&amp;sysparm_record_row=1&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8" Type="http://schemas.openxmlformats.org/officeDocument/2006/relationships/hyperlink" Target="https://myit.siemens.com/incident.do?sys_id=e927e3b9c3c53e50d812790f050131aa&amp;sysparm_record_target=incident&amp;sysparm_record_row=3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9" Type="http://schemas.openxmlformats.org/officeDocument/2006/relationships/hyperlink" Target="https://myit.siemens.com/incident.do?sys_id=99a7d83d931132d082ee33fdfaba1043&amp;sysparm_record_target=incident&amp;sysparm_record_row=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0" Type="http://schemas.openxmlformats.org/officeDocument/2006/relationships/hyperlink" Target="https://myit.siemens.com/incident.do?sys_id=525db3d63b5936142bf84834c3e45a27&amp;sysparm_record_target=incident&amp;sysparm_record_row=1&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 Type="http://schemas.openxmlformats.org/officeDocument/2006/relationships/hyperlink" Target="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5" Type="http://schemas.openxmlformats.org/officeDocument/2006/relationships/hyperlink" Target="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6" Type="http://schemas.openxmlformats.org/officeDocument/2006/relationships/hyperlink" Target="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7" Type="http://schemas.openxmlformats.org/officeDocument/2006/relationships/hyperlink" Target="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0" Type="http://schemas.openxmlformats.org/officeDocument/2006/relationships/hyperlink" Target="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1" Type="http://schemas.openxmlformats.org/officeDocument/2006/relationships/hyperlink" Target="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2" Type="http://schemas.openxmlformats.org/officeDocument/2006/relationships/hyperlink" Target="https://myit.siemens.com/incident.do?sys_id=d305ffdeeb3836182b7cff39cad0cd6e&amp;sysparm_record_target=incident&amp;sysparm_record_row=7&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3" Type="http://schemas.openxmlformats.org/officeDocument/2006/relationships/hyperlink" Target="https://myit.siemens.com/incident.do?sys_id=6baaf43f3b4936502bf84834c3e45ab5&amp;sysparm_record_target=incident&amp;sysparm_record_row=1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4" Type="http://schemas.openxmlformats.org/officeDocument/2006/relationships/hyperlink" Target="https://myit.siemens.com/incident.do?sys_id=940c31109389361082ee33fdfaba10d1&amp;sysparm_record_target=incident&amp;sysparm_record_row=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8" Type="http://schemas.openxmlformats.org/officeDocument/2006/relationships/hyperlink" Target="https://myit.siemens.com/incident.do?sys_id=48f3dc91930dbe5082ee33fdfaba10c6&amp;sysparm_record_target=incident&amp;sysparm_record_row=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9" Type="http://schemas.openxmlformats.org/officeDocument/2006/relationships/hyperlink" Target="https://myit.siemens.com/incident.do?sys_id=d83f86853b9db6902bf84834c3e45a9b&amp;sysparm_record_target=incident&amp;sysparm_record_row=1&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0" Type="http://schemas.openxmlformats.org/officeDocument/2006/relationships/hyperlink" Target="https://myit.siemens.com/incident.do?sys_id=22e4b4f53b1176d02bf84834c3e45a62&amp;sysparm_record_target=incident&amp;sysparm_record_row=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1" Type="http://schemas.openxmlformats.org/officeDocument/2006/relationships/hyperlink" Target="https://myit.siemens.com/incident.do?sys_id=cdf510bb47593a14fa7ff0be436d43cd&amp;sysparm_record_target=incident&amp;sysparm_record_row=2&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 Type="http://schemas.openxmlformats.org/officeDocument/2006/relationships/hyperlink" Target="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35" Type="http://schemas.openxmlformats.org/officeDocument/2006/relationships/hyperlink" Target="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6" Type="http://schemas.openxmlformats.org/officeDocument/2006/relationships/hyperlink" Target="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7" Type="http://schemas.openxmlformats.org/officeDocument/2006/relationships/hyperlink" Target="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0" Type="http://schemas.openxmlformats.org/officeDocument/2006/relationships/hyperlink" Target="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8" Type="http://schemas.openxmlformats.org/officeDocument/2006/relationships/hyperlink" Target="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1" Type="http://schemas.openxmlformats.org/officeDocument/2006/relationships/hyperlink" Target="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2" Type="http://schemas.openxmlformats.org/officeDocument/2006/relationships/hyperlink" Target="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3" Type="http://schemas.openxmlformats.org/officeDocument/2006/relationships/hyperlink" Target="https://myit.siemens.com/incident.do?sys_id=bc654d5bebc1b6102b7cff39cad0cd9b&amp;sysparm_record_target=incident&amp;sysparm_record_row=2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4" Type="http://schemas.openxmlformats.org/officeDocument/2006/relationships/hyperlink" Target="https://myit.siemens.com/incident.do?sys_id=fcbd34fec3f4fad0d812790f05013137&amp;sysparm_record_target=incident&amp;sysparm_record_row=2&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9" Type="http://schemas.openxmlformats.org/officeDocument/2006/relationships/hyperlink" Target="https://myit.siemens.com/incident.do?sys_id=42caebb9c3893e50d812790f05013190&amp;sysparm_record_target=incident&amp;sysparm_record_row=3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0" Type="http://schemas.openxmlformats.org/officeDocument/2006/relationships/hyperlink" Target="https://myit.siemens.com/incident.do?sys_id=80675f894759f290fc8b7816536d439a&amp;sysparm_record_target=incident&amp;sysparm_record_row=1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1" Type="http://schemas.openxmlformats.org/officeDocument/2006/relationships/hyperlink" Target="https://myit.siemens.com/incident.do?sys_id=ae3e070cc3d5fa50a33a2fd9d0013186&amp;sysparm_record_target=incident&amp;sysparm_record_row=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 Type="http://schemas.openxmlformats.org/officeDocument/2006/relationships/hyperlink" Target="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6" Type="http://schemas.openxmlformats.org/officeDocument/2006/relationships/hyperlink" Target="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7" Type="http://schemas.openxmlformats.org/officeDocument/2006/relationships/hyperlink" Target="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8" Type="http://schemas.openxmlformats.org/officeDocument/2006/relationships/hyperlink" Target="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1" Type="http://schemas.openxmlformats.org/officeDocument/2006/relationships/hyperlink" Target="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2" Type="http://schemas.openxmlformats.org/officeDocument/2006/relationships/hyperlink" Target="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3" Type="http://schemas.openxmlformats.org/officeDocument/2006/relationships/hyperlink" Target="https://myit.siemens.com/incident.do?sys_id=d37c9026c3b0725032b8f7bc7a013156&amp;sysparm_record_target=incident&amp;sysparm_record_row=6&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4" Type="http://schemas.openxmlformats.org/officeDocument/2006/relationships/hyperlink" Target="https://myit.siemens.com/incident.do?sys_id=b2424eff3b0db6502bf84834c3e45a04&amp;sysparm_record_target=incident&amp;sysparm_record_row=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5" Type="http://schemas.openxmlformats.org/officeDocument/2006/relationships/hyperlink" Target="https://myit.siemens.com/incident.do?sys_id=67760ae4c349ba10d812790f050131dd&amp;sysparm_record_target=incident&amp;sysparm_record_row=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9" Type="http://schemas.openxmlformats.org/officeDocument/2006/relationships/hyperlink" Target="https://myit.siemens.com/incident.do?sys_id=4d989099c30d3290304cf7bc7a01318c&amp;sysparm_record_target=incident&amp;sysparm_record_row=3&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0" Type="http://schemas.openxmlformats.org/officeDocument/2006/relationships/hyperlink" Target="https://myit.siemens.com/incident.do?sys_id=095d5846c309fed0a33a2fd9d0013172&amp;sysparm_record_target=incident&amp;sysparm_record_row=3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1" Type="http://schemas.openxmlformats.org/officeDocument/2006/relationships/hyperlink" Target="https://myit.siemens.com/incident.do?sys_id=e195c575ebdd7e902b7cff39cad0cd3b&amp;sysparm_record_target=incident&amp;sysparm_record_row=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 Type="http://schemas.openxmlformats.org/officeDocument/2006/relationships/hyperlink" Target="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6" Type="http://schemas.openxmlformats.org/officeDocument/2006/relationships/hyperlink" Target="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7" Type="http://schemas.openxmlformats.org/officeDocument/2006/relationships/hyperlink" Target="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2" Type="http://schemas.openxmlformats.org/officeDocument/2006/relationships/hyperlink" Target="https://myit.siemens.com/incident.do?sys_id=4bc91037479d7254fc8b7816536d436f&amp;sysparm_record_target=incident&amp;sysparm_record_row=1&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8" Type="http://schemas.openxmlformats.org/officeDocument/2006/relationships/hyperlink" Target="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9" Type="http://schemas.openxmlformats.org/officeDocument/2006/relationships/hyperlink" Target="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1" Type="http://schemas.openxmlformats.org/officeDocument/2006/relationships/hyperlink" Target="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2" Type="http://schemas.openxmlformats.org/officeDocument/2006/relationships/hyperlink" Target="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3" Type="http://schemas.openxmlformats.org/officeDocument/2006/relationships/hyperlink" Target="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4" Type="http://schemas.openxmlformats.org/officeDocument/2006/relationships/hyperlink" Target="https://myit.siemens.com/incident.do?sys_id=9fe2606f478db21009d14bad436d4363&amp;sysparm_record_target=incident&amp;sysparm_record_row=2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5" Type="http://schemas.openxmlformats.org/officeDocument/2006/relationships/hyperlink" Target="https://myit.siemens.com/incident.do?sys_id=446d8db2c37cfad0d812790f05013105&amp;sysparm_record_target=incident&amp;sysparm_record_row=1&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0" Type="http://schemas.openxmlformats.org/officeDocument/2006/relationships/hyperlink" Target="https://myit.siemens.com/incident.do?sys_id=5bc3f51dc301b690304cf7bc7a0131bb&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 Type="http://schemas.openxmlformats.org/officeDocument/2006/relationships/hyperlink" Target="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1" Type="http://schemas.openxmlformats.org/officeDocument/2006/relationships/hyperlink" Target="https://myit.siemens.com/incident.do?sys_id=7f54a011eb91f2902b7cff39cad0cdb6&amp;sysparm_record_target=incident&amp;sysparm_record_row=1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2" Type="http://schemas.openxmlformats.org/officeDocument/2006/relationships/hyperlink" Target="https://myit.siemens.com/incident.do?sys_id=f8ac971793597a1482ee33fdfaba1045&amp;sysparm_record_target=incident&amp;sysparm_record_row=1&amp;sysparm_record_rows=9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7" Type="http://schemas.openxmlformats.org/officeDocument/2006/relationships/hyperlink" Target="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8" Type="http://schemas.openxmlformats.org/officeDocument/2006/relationships/hyperlink" Target="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9" Type="http://schemas.openxmlformats.org/officeDocument/2006/relationships/hyperlink" Target="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2" Type="http://schemas.openxmlformats.org/officeDocument/2006/relationships/hyperlink" Target="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3" Type="http://schemas.openxmlformats.org/officeDocument/2006/relationships/hyperlink" Target="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4" Type="http://schemas.openxmlformats.org/officeDocument/2006/relationships/hyperlink" Target="https://myit.siemens.com/incident.do?sys_id=c9c2e062c334725032b8f7bc7a013158&amp;sysparm_record_target=incident&amp;sysparm_record_row=5&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5" Type="http://schemas.openxmlformats.org/officeDocument/2006/relationships/hyperlink" Target="https://myit.siemens.com/incident.do?sys_id=9f2e0ffb934dba5082ee33fdfaba1081&amp;sysparm_record_target=incident&amp;sysparm_record_row=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6" Type="http://schemas.openxmlformats.org/officeDocument/2006/relationships/hyperlink" Target="https://myit.siemens.com/incident.do?sys_id=39a8c2a8c3497e10a33a2fd9d00131f0&amp;sysparm_record_target=incident&amp;sysparm_record_row=1&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0" Type="http://schemas.openxmlformats.org/officeDocument/2006/relationships/hyperlink" Target="https://myit.siemens.com/incident.do?sys_id=c95c5f7cc349b25032b8f7bc7a0131bd&amp;sysparm_record_target=incident&amp;sysparm_record_row=1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 Type="http://schemas.openxmlformats.org/officeDocument/2006/relationships/hyperlink" Target="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TargetMode="External"/><Relationship Id="rId221" Type="http://schemas.openxmlformats.org/officeDocument/2006/relationships/hyperlink" Target="https://myit.siemens.com/incident.do?sys_id=a2e541caebc93a102b7cff39cad0cdad&amp;sysparm_record_target=incident&amp;sysparm_record_row=2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2" Type="http://schemas.openxmlformats.org/officeDocument/2006/relationships/hyperlink" Target="https://myit.siemens.com/incident.do?sys_id=3a3f0135eb95be902b7cff39cad0cdef&amp;sysparm_record_target=incident&amp;sysparm_record_row=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3" Type="http://schemas.openxmlformats.org/officeDocument/2006/relationships/hyperlink" Target="https://myit.siemens.com/incident.do?sys_id=127c048493a1f25482ee33fdfaba1005&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7" Type="http://schemas.openxmlformats.org/officeDocument/2006/relationships/hyperlink" Target="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8" Type="http://schemas.openxmlformats.org/officeDocument/2006/relationships/hyperlink" Target="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9" Type="http://schemas.openxmlformats.org/officeDocument/2006/relationships/hyperlink" Target="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2" Type="http://schemas.openxmlformats.org/officeDocument/2006/relationships/hyperlink" Target="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3" Type="http://schemas.openxmlformats.org/officeDocument/2006/relationships/hyperlink" Target="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4" Type="http://schemas.openxmlformats.org/officeDocument/2006/relationships/hyperlink" Target="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0" Type="http://schemas.openxmlformats.org/officeDocument/2006/relationships/hyperlink" Target="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5" Type="http://schemas.openxmlformats.org/officeDocument/2006/relationships/hyperlink" Target="https://myit.siemens.com/incident.do?sys_id=9b65a02b4741f21009d14bad436d4381&amp;sysparm_record_target=incident&amp;sysparm_record_row=1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6" Type="http://schemas.openxmlformats.org/officeDocument/2006/relationships/hyperlink" Target="https://myit.siemens.com/incident.do?sys_id=82f670cfc3f4ba10e1a0432ad0013197&amp;sysparm_record_target=incident&amp;sysparm_record_row=1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1" Type="http://schemas.openxmlformats.org/officeDocument/2006/relationships/hyperlink" Target="https://myit.siemens.com/incident.do?sys_id=eac01169c3497e10d812790f05013164&amp;sysparm_record_target=incident&amp;sysparm_record_row=1&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2" Type="http://schemas.openxmlformats.org/officeDocument/2006/relationships/hyperlink" Target="https://myit.siemens.com/incident.do?sys_id=7cc7ecd5eb91f2902b7cff39cad0cd71&amp;sysparm_record_target=incident&amp;sysparm_record_row=1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3" Type="http://schemas.openxmlformats.org/officeDocument/2006/relationships/hyperlink" Target="https://myit.siemens.com/incident.do?sys_id=29ca0ce793d5ba1482ee33fdfaba10d2&amp;sysparm_record_target=incident&amp;sysparm_record_row=10&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 Type="http://schemas.openxmlformats.org/officeDocument/2006/relationships/hyperlink" Target="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8" Type="http://schemas.openxmlformats.org/officeDocument/2006/relationships/hyperlink" Target="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9" Type="http://schemas.openxmlformats.org/officeDocument/2006/relationships/hyperlink" Target="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3" Type="http://schemas.openxmlformats.org/officeDocument/2006/relationships/hyperlink" Target="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4" Type="http://schemas.openxmlformats.org/officeDocument/2006/relationships/hyperlink" Target="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0" Type="http://schemas.openxmlformats.org/officeDocument/2006/relationships/hyperlink" Target="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55" Type="http://schemas.openxmlformats.org/officeDocument/2006/relationships/hyperlink" Target="https://myit.siemens.com/incident.do?sys_id=94af5fa6c378be98aeeeba75e00131cc&amp;sysparm_record_target=incident&amp;sysparm_record_row=2&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6" Type="http://schemas.openxmlformats.org/officeDocument/2006/relationships/hyperlink" Target="https://myit.siemens.com/incident.do?sys_id=9ef7f333eb4176502b7cff39cad0cd4e&amp;sysparm_record_target=incident&amp;sysparm_record_row=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7" Type="http://schemas.openxmlformats.org/officeDocument/2006/relationships/hyperlink" Target="https://myit.siemens.com/incident.do?sys_id=fc59b3acebc9be102b7cff39cad0cd38&amp;sysparm_record_target=incident&amp;sysparm_record_row=1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1" Type="http://schemas.openxmlformats.org/officeDocument/2006/relationships/hyperlink" Target="https://myit.siemens.com/incident.do?sys_id=fc646fb4c3493650e1a0432ad0013182&amp;sysparm_record_target=incident&amp;sysparm_record_row=1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2" Type="http://schemas.openxmlformats.org/officeDocument/2006/relationships/hyperlink" Target="https://myit.siemens.com/incident.do?sys_id=196fbc2ac3897210a33a2fd9d0013113&amp;sysparm_record_target=incident&amp;sysparm_record_row=2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3" Type="http://schemas.openxmlformats.org/officeDocument/2006/relationships/hyperlink" Target="https://myit.siemens.com/incident.do?sys_id=4baa560e47d936d0fa7ff0be436d4309&amp;sysparm_record_target=incident&amp;sysparm_record_row=9&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4" Type="http://schemas.openxmlformats.org/officeDocument/2006/relationships/hyperlink" Target="https://myit.siemens.com/now/nav/ui/classic/params/target/incident.do%3Fsys_id%3D24f8b253c338fe10a33a2fd9d00131b4%26sysparm_stack%3D%26sysparm_view%3D" TargetMode="External"/><Relationship Id="rId17" Type="http://schemas.openxmlformats.org/officeDocument/2006/relationships/hyperlink" Target="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8" Type="http://schemas.openxmlformats.org/officeDocument/2006/relationships/hyperlink" Target="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9" Type="http://schemas.openxmlformats.org/officeDocument/2006/relationships/hyperlink" Target="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3" Type="http://schemas.openxmlformats.org/officeDocument/2006/relationships/hyperlink" Target="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4" Type="http://schemas.openxmlformats.org/officeDocument/2006/relationships/hyperlink" Target="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0" Type="http://schemas.openxmlformats.org/officeDocument/2006/relationships/hyperlink" Target="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1" Type="http://schemas.openxmlformats.org/officeDocument/2006/relationships/hyperlink" Target="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5" Type="http://schemas.openxmlformats.org/officeDocument/2006/relationships/hyperlink" Target="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6" Type="http://schemas.openxmlformats.org/officeDocument/2006/relationships/hyperlink" Target="https://myit.siemens.com/incident.do?sys_id=be48b8e747093250fc8b7816536d4344&amp;sysparm_record_target=incident&amp;sysparm_record_row=1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7" Type="http://schemas.openxmlformats.org/officeDocument/2006/relationships/hyperlink" Target="https://myit.siemens.com/incident.do?sys_id=6a8dbc0393f47a1c82ee33fdfaba10cf&amp;sysparm_record_target=incident&amp;sysparm_record_row=13&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12" Type="http://schemas.openxmlformats.org/officeDocument/2006/relationships/hyperlink" Target="https://myit.siemens.com/incident.do?sys_id=aebc7d65c3c1fe103134790f05013158&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3" Type="http://schemas.openxmlformats.org/officeDocument/2006/relationships/hyperlink" Target="https://myit.siemens.com/incident.do?sys_id=00dd6b9147d53a90fc8b7816536d4360&amp;sysparm_record_target=incident&amp;sysparm_record_row=12&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4" Type="http://schemas.openxmlformats.org/officeDocument/2006/relationships/hyperlink" Target="https://myit.siemens.com/incident.do?sys_id=e11114a3471d76d009d14bad436d43f4&amp;sysparm_record_target=incident&amp;sysparm_record_row=9&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 Type="http://schemas.openxmlformats.org/officeDocument/2006/relationships/hyperlink" Target="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49" Type="http://schemas.openxmlformats.org/officeDocument/2006/relationships/hyperlink" Target="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4" Type="http://schemas.openxmlformats.org/officeDocument/2006/relationships/hyperlink" Target="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0" Type="http://schemas.openxmlformats.org/officeDocument/2006/relationships/hyperlink" Target="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1" Type="http://schemas.openxmlformats.org/officeDocument/2006/relationships/hyperlink" Target="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35" Type="http://schemas.openxmlformats.org/officeDocument/2006/relationships/hyperlink" Target="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6" Type="http://schemas.openxmlformats.org/officeDocument/2006/relationships/hyperlink" Target="https://myit.siemens.com/incident.do?sys_id=455588bac33c3ad0d812790f050131a1&amp;sysparm_record_target=incident&amp;sysparm_record_row=1&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7" Type="http://schemas.openxmlformats.org/officeDocument/2006/relationships/hyperlink" Target="https://myit.siemens.com/incident.do?sys_id=ca646640c391ba50a33a2fd9d00131e0&amp;sysparm_record_target=incident&amp;sysparm_record_row=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8" Type="http://schemas.openxmlformats.org/officeDocument/2006/relationships/hyperlink" Target="https://myit.siemens.com/incident.do?sys_id=5f646678c3c9b250d812790f050131e7&amp;sysparm_record_target=incident&amp;sysparm_record_row=1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2" Type="http://schemas.openxmlformats.org/officeDocument/2006/relationships/hyperlink" Target="https://myit.siemens.com/incident.do?sys_id=7c556334c3893650e1a0432ad0013178&amp;sysparm_record_target=incident&amp;sysparm_record_row=10&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3" Type="http://schemas.openxmlformats.org/officeDocument/2006/relationships/hyperlink" Target="https://myit.siemens.com/incident.do?sys_id=1bb10daac3897210a33a2fd9d0013163&amp;sysparm_record_target=incident&amp;sysparm_record_row=2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4" Type="http://schemas.openxmlformats.org/officeDocument/2006/relationships/hyperlink" Target="https://myit.siemens.com/incident.do?sys_id=3359eacec355b6d0a33a2fd9d0013116&amp;sysparm_record_target=incident&amp;sysparm_record_row=8&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 Type="http://schemas.openxmlformats.org/officeDocument/2006/relationships/hyperlink" Target="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9" Type="http://schemas.openxmlformats.org/officeDocument/2006/relationships/hyperlink" Target="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5" Type="http://schemas.openxmlformats.org/officeDocument/2006/relationships/table" Target="../tables/table27.xml"/><Relationship Id="rId50" Type="http://schemas.openxmlformats.org/officeDocument/2006/relationships/hyperlink" Target="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4" Type="http://schemas.openxmlformats.org/officeDocument/2006/relationships/hyperlink" Target="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5" Type="http://schemas.openxmlformats.org/officeDocument/2006/relationships/hyperlink" Target="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6" Type="http://schemas.openxmlformats.org/officeDocument/2006/relationships/hyperlink" Target="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7" Type="http://schemas.openxmlformats.org/officeDocument/2006/relationships/hyperlink" Target="https://myit.siemens.com/incident.do?sys_id=5b39782fc345fe10a33a2fd9d001319f&amp;sysparm_record_target=incident&amp;sysparm_record_row=1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8" Type="http://schemas.openxmlformats.org/officeDocument/2006/relationships/hyperlink" Target="https://myit.siemens.com/incident.do?sys_id=cb57415fc3bc725032b8f7bc7a013161&amp;sysparm_record_target=incident&amp;sysparm_record_row=1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1" Type="http://schemas.openxmlformats.org/officeDocument/2006/relationships/hyperlink" Target="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2" Type="http://schemas.openxmlformats.org/officeDocument/2006/relationships/hyperlink" Target="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3" Type="http://schemas.openxmlformats.org/officeDocument/2006/relationships/hyperlink" Target="https://myit.siemens.com/incident.do?sys_id=2a5c7ea5c34df2503134790f0501317d&amp;sysparm_record_target=incident&amp;sysparm_record_row=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4" Type="http://schemas.openxmlformats.org/officeDocument/2006/relationships/hyperlink" Target="https://myit.siemens.com/incident.do?sys_id=7e85b399c35932d0aeeeba75e0013150&amp;sysparm_record_target=incident&amp;sysparm_record_row=1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9" Type="http://schemas.openxmlformats.org/officeDocument/2006/relationships/hyperlink" Target="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5" Type="http://schemas.openxmlformats.org/officeDocument/2006/relationships/hyperlink" Target="https://myit.siemens.com/incident.do?sys_id=da0572a793913e1482ee33fdfaba109e&amp;sysparm_record_target=incident&amp;sysparm_record_row=8&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0" Type="http://schemas.openxmlformats.org/officeDocument/2006/relationships/hyperlink" Target="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5" Type="http://schemas.openxmlformats.org/officeDocument/2006/relationships/hyperlink" Target="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6" Type="http://schemas.openxmlformats.org/officeDocument/2006/relationships/hyperlink" Target="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7" Type="http://schemas.openxmlformats.org/officeDocument/2006/relationships/hyperlink" Target="https://myit.siemens.com/incident.do?sys_id=0a8788bac338b210304cf7bc7a013192&amp;sysparm_record_target=incident&amp;sysparm_record_row=2&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8" Type="http://schemas.openxmlformats.org/officeDocument/2006/relationships/hyperlink" Target="https://myit.siemens.com/incident.do?sys_id=b7f45f082b99fa5028b1f01f5e91bfa0&amp;sysparm_record_target=incident&amp;sysparm_record_row=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1" Type="http://schemas.openxmlformats.org/officeDocument/2006/relationships/hyperlink" Target="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2" Type="http://schemas.openxmlformats.org/officeDocument/2006/relationships/hyperlink" Target="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9" Type="http://schemas.openxmlformats.org/officeDocument/2006/relationships/hyperlink" Target="https://myit.siemens.com/incident.do?sys_id=3f7afa38c309f250d812790f050131c8&amp;sysparm_record_target=incident&amp;sysparm_record_row=1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3" Type="http://schemas.openxmlformats.org/officeDocument/2006/relationships/hyperlink" Target="https://myit.siemens.com/incident.do?sys_id=2127e778c3c1f25032b8f7bc7a0131de&amp;sysparm_record_target=incident&amp;sysparm_record_row=9&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 Type="http://schemas.openxmlformats.org/officeDocument/2006/relationships/hyperlink" Target="https://myit.siemens.com/now/nav/ui/classic/params/target/incident.do%3Fsys_id%3Dc5156d00c3eea650fab2bc65e0013162%26sysparm_stack%3D%26sysparm_view%3D" TargetMode="External"/><Relationship Id="rId224" Type="http://schemas.openxmlformats.org/officeDocument/2006/relationships/hyperlink" Target="https://myit.siemens.com/incident.do?sys_id=77c0a411c305b290aeeeba75e00131d0&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5" Type="http://schemas.openxmlformats.org/officeDocument/2006/relationships/hyperlink" Target="https://myit.siemens.com/incident.do?sys_id=977a161e4759fad0fc8b7816536d43d6&amp;sysparm_record_target=incident&amp;sysparm_record_row=7&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 Type="http://schemas.openxmlformats.org/officeDocument/2006/relationships/hyperlink" Target="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5" Type="http://schemas.openxmlformats.org/officeDocument/2006/relationships/hyperlink" Target="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6" Type="http://schemas.openxmlformats.org/officeDocument/2006/relationships/hyperlink" Target="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7" Type="http://schemas.openxmlformats.org/officeDocument/2006/relationships/hyperlink" Target="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8" Type="http://schemas.openxmlformats.org/officeDocument/2006/relationships/hyperlink" Target="https://myit.siemens.com/incident.do?sys_id=12a938ebeb8dba102b7cff39cad0cd9c&amp;sysparm_record_target=incident&amp;sysparm_record_row=1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1" Type="http://schemas.openxmlformats.org/officeDocument/2006/relationships/hyperlink" Target="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2" Type="http://schemas.openxmlformats.org/officeDocument/2006/relationships/hyperlink" Target="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3" Type="http://schemas.openxmlformats.org/officeDocument/2006/relationships/hyperlink" Target="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9" Type="http://schemas.openxmlformats.org/officeDocument/2006/relationships/hyperlink" Target="https://myit.siemens.com/now/nav/ui/classic/params/target/incident.do%3Fsys_id%3D1c65b095c3457290e1a0432ad00131be%26sysparm_stack%3D%26sysparm_view%3D" TargetMode="Externa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214" Type="http://schemas.openxmlformats.org/officeDocument/2006/relationships/hyperlink" Target="https://myit.siemens.com/incident.do?sys_id=d01cbe3dc389fe9032b8f7bc7a01316b&amp;sysparm_record_target=incident&amp;sysparm_record_row=3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5" Type="http://schemas.openxmlformats.org/officeDocument/2006/relationships/hyperlink" Target="https://myit.siemens.com/incident.do?sys_id=073194a147597a90fc8b7816536d4329&amp;sysparm_record_target=incident&amp;sysparm_record_row=10&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6" Type="http://schemas.openxmlformats.org/officeDocument/2006/relationships/hyperlink" Target="https://myit.siemens.com/incident.do?sys_id=cae77a2793d13e1482ee33fdfaba1003&amp;sysparm_record_target=incident&amp;sysparm_record_row=7&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6" Type="http://schemas.openxmlformats.org/officeDocument/2006/relationships/hyperlink" Target="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7" Type="http://schemas.openxmlformats.org/officeDocument/2006/relationships/hyperlink" Target="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8" Type="http://schemas.openxmlformats.org/officeDocument/2006/relationships/hyperlink" Target="https://myit.siemens.com/incident.do?sys_id=bb69157ec3893210a33a2fd9d00131d7&amp;sysparm_record_target=incident&amp;sysparm_record_row=2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 Type="http://schemas.openxmlformats.org/officeDocument/2006/relationships/hyperlink" Target="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1" Type="http://schemas.openxmlformats.org/officeDocument/2006/relationships/hyperlink" Target="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2" Type="http://schemas.openxmlformats.org/officeDocument/2006/relationships/hyperlink" Target="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3" Type="http://schemas.openxmlformats.org/officeDocument/2006/relationships/hyperlink" Target="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9" Type="http://schemas.openxmlformats.org/officeDocument/2006/relationships/hyperlink" Target="https://myit.siemens.com/incident.do?sys_id=3e472700c3d13e50a33a2fd9d00131f9&amp;sysparm_record_target=incident&amp;sysparm_record_row=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0" Type="http://schemas.openxmlformats.org/officeDocument/2006/relationships/hyperlink" Target="https://myit.siemens.com/incident.do?sys_id=08025eebc3f0fa50304cf7bc7a0131ca&amp;sysparm_record_target=incident&amp;sysparm_record_row=8&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4" Type="http://schemas.openxmlformats.org/officeDocument/2006/relationships/hyperlink" Target="https://myit.siemens.com/incident.do?sys_id=9aac2770c3853a50aeeeba75e00131e5&amp;sysparm_record_target=incident&amp;sysparm_record_row=8&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5" Type="http://schemas.openxmlformats.org/officeDocument/2006/relationships/hyperlink" Target="https://myit.siemens.com/incident.do?sys_id=8d8bedc5eb55be502b7cff39cad0cd40&amp;sysparm_record_target=incident&amp;sysparm_record_row=5&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6" Type="http://schemas.openxmlformats.org/officeDocument/2006/relationships/hyperlink" Target="https://myit.siemens.com/incident.do?sys_id=71aef2d293957ed082ee33fdfaba101a&amp;sysparm_record_target=incident&amp;sysparm_record_row=5&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6" Type="http://schemas.openxmlformats.org/officeDocument/2006/relationships/hyperlink" Target="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7" Type="http://schemas.openxmlformats.org/officeDocument/2006/relationships/hyperlink" Target="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1" Type="http://schemas.openxmlformats.org/officeDocument/2006/relationships/hyperlink" Target="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2" Type="http://schemas.openxmlformats.org/officeDocument/2006/relationships/hyperlink" Target="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3" Type="http://schemas.openxmlformats.org/officeDocument/2006/relationships/hyperlink" Target="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4" Type="http://schemas.openxmlformats.org/officeDocument/2006/relationships/hyperlink" Target="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8" Type="http://schemas.openxmlformats.org/officeDocument/2006/relationships/hyperlink" Target="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9" Type="http://schemas.openxmlformats.org/officeDocument/2006/relationships/hyperlink" Target="https://myit.siemens.com/incident.do?sys_id=aa94c9ef474d3250fc8b7816536d43ca&amp;sysparm_record_target=incident&amp;sysparm_record_row=1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80" Type="http://schemas.openxmlformats.org/officeDocument/2006/relationships/hyperlink" Target="https://myit.siemens.com/incident.do?sys_id=fea8cc98c3117e50a33a2fd9d00131ea&amp;sysparm_record_target=incident&amp;sysparm_record_row=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5" Type="http://schemas.openxmlformats.org/officeDocument/2006/relationships/hyperlink" Target="https://myit.siemens.com/incident.do?sys_id=2d9f76b9c3c5ba50d812790f05013193&amp;sysparm_record_target=incident&amp;sysparm_record_row=3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6" Type="http://schemas.openxmlformats.org/officeDocument/2006/relationships/hyperlink" Target="https://myit.siemens.com/incident.do?sys_id=81255ca1c3d9ba90a33a2fd9d0013193&amp;sysparm_record_target=incident&amp;sysparm_record_row=9&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7" Type="http://schemas.openxmlformats.org/officeDocument/2006/relationships/hyperlink" Target="https://myit.siemens.com/incident.do?sys_id=dc3373af3b5136542bf84834c3e45ac0&amp;sysparm_record_target=incident&amp;sysparm_record_row=6&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2" Type="http://schemas.openxmlformats.org/officeDocument/2006/relationships/hyperlink" Target="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4" Type="http://schemas.openxmlformats.org/officeDocument/2006/relationships/hyperlink" Target="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8" Type="http://schemas.openxmlformats.org/officeDocument/2006/relationships/hyperlink" Target="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1" Type="http://schemas.openxmlformats.org/officeDocument/2006/relationships/hyperlink" Target="https://myit.siemens.com/incident.do?sys_id=c1f392e7c374fa50304cf7bc7a01318c&amp;sysparm_record_target=incident&amp;sysparm_record_row=7&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5" Type="http://schemas.openxmlformats.org/officeDocument/2006/relationships/hyperlink" Target="https://myit.siemens.com/incident.do?sys_id=4acd88cdc3093a50d812790f05013178&amp;sysparm_record_target=incident&amp;sysparm_record_row=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7" Type="http://schemas.openxmlformats.org/officeDocument/2006/relationships/hyperlink" Target="https://myit.siemens.com/incident.do?sys_id=c2821b929391bed082ee33fdfaba1039&amp;sysparm_record_target=incident&amp;sysparm_record_row=4&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31.xml.rels><?xml version="1.0" encoding="UTF-8" standalone="yes"?>
<Relationships xmlns="http://schemas.openxmlformats.org/package/2006/relationships"><Relationship Id="rId117" Type="http://schemas.openxmlformats.org/officeDocument/2006/relationships/hyperlink" Target="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 Type="http://schemas.openxmlformats.org/officeDocument/2006/relationships/hyperlink" Target="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63" Type="http://schemas.openxmlformats.org/officeDocument/2006/relationships/hyperlink" Target="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9" Type="http://schemas.openxmlformats.org/officeDocument/2006/relationships/hyperlink" Target="https://myit.siemens.com/incident.do?sys_id=2c7b06f6c309b210a33a2fd9d0013152&amp;sysparm_record_target=incident&amp;sysparm_record_row=2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0" Type="http://schemas.openxmlformats.org/officeDocument/2006/relationships/hyperlink" Target="https://myit.siemens.com/incident.do?sys_id=28c60daf478d3250fc8b7816536d4382&amp;sysparm_record_target=incident&amp;sysparm_record_row=1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6" Type="http://schemas.openxmlformats.org/officeDocument/2006/relationships/hyperlink" Target="https://myit.siemens.com/incident.do?sys_id=8cee2d0deb95be502b7cff39cad0cd09&amp;sysparm_record_target=incident&amp;sysparm_record_row=4&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8" Type="http://schemas.openxmlformats.org/officeDocument/2006/relationships/hyperlink" Target="https://myit.siemens.com/incident.do?sys_id=269f0403c32d7e50a33a2fd9d001315f&amp;sysparm_record_target=incident&amp;sysparm_record_row=30&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2" Type="http://schemas.openxmlformats.org/officeDocument/2006/relationships/hyperlink" Target="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3" Type="http://schemas.openxmlformats.org/officeDocument/2006/relationships/hyperlink" Target="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4" Type="http://schemas.openxmlformats.org/officeDocument/2006/relationships/hyperlink" Target="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8" Type="http://schemas.openxmlformats.org/officeDocument/2006/relationships/hyperlink" Target="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9" Type="http://schemas.openxmlformats.org/officeDocument/2006/relationships/hyperlink" Target="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95" Type="http://schemas.openxmlformats.org/officeDocument/2006/relationships/hyperlink" Target="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0" Type="http://schemas.openxmlformats.org/officeDocument/2006/relationships/hyperlink" Target="https://myit.siemens.com/incident.do?sys_id=d2f48af22b81b21028b1f01f5e91bff4&amp;sysparm_record_target=incident&amp;sysparm_record_row=2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1" Type="http://schemas.openxmlformats.org/officeDocument/2006/relationships/hyperlink" Target="https://myit.siemens.com/incident.do?sys_id=6b88261ceb15fa502b7cff39cad0cd8d&amp;sysparm_record_target=incident&amp;sysparm_record_row=6&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6" Type="http://schemas.openxmlformats.org/officeDocument/2006/relationships/hyperlink" Target="https://myit.siemens.com/incident.do?sys_id=2b21c371c349ba50d812790f05013108&amp;sysparm_record_target=incident&amp;sysparm_record_row=3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7" Type="http://schemas.openxmlformats.org/officeDocument/2006/relationships/hyperlink" Target="https://myit.siemens.com/incident.do?sys_id=4284ede147d9be5009d14bad436d43e7&amp;sysparm_record_target=incident&amp;sysparm_record_row=8&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8" Type="http://schemas.openxmlformats.org/officeDocument/2006/relationships/hyperlink" Target="https://myit.siemens.com/incident.do?sys_id=9095fba39315be1482ee33fdfaba1048&amp;sysparm_record_target=incident&amp;sysparm_record_row=5&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 Type="http://schemas.openxmlformats.org/officeDocument/2006/relationships/hyperlink" Target="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3" Type="http://schemas.openxmlformats.org/officeDocument/2006/relationships/hyperlink" Target="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4" Type="http://schemas.openxmlformats.org/officeDocument/2006/relationships/hyperlink" Target="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8" Type="http://schemas.openxmlformats.org/officeDocument/2006/relationships/hyperlink" Target="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9" Type="http://schemas.openxmlformats.org/officeDocument/2006/relationships/hyperlink" Target="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85" Type="http://schemas.openxmlformats.org/officeDocument/2006/relationships/hyperlink" Target="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0" Type="http://schemas.openxmlformats.org/officeDocument/2006/relationships/hyperlink" Target="https://myit.siemens.com/incident.do?sys_id=e94da21ec374b698aeeeba75e00131b2&amp;sysparm_record_target=incident&amp;sysparm_record_row=9&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1" Type="http://schemas.openxmlformats.org/officeDocument/2006/relationships/hyperlink" Target="https://myit.siemens.com/incident.do?sys_id=4f2351a347c9361009d14bad436d4335&amp;sysparm_record_target=incident&amp;sysparm_record_row=1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2" Type="http://schemas.openxmlformats.org/officeDocument/2006/relationships/hyperlink" Target="https://myit.siemens.com/incident.do?sys_id=099e6ee7c370be50e1a0432ad00131a3&amp;sysparm_record_target=incident&amp;sysparm_record_row=6&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6" Type="http://schemas.openxmlformats.org/officeDocument/2006/relationships/hyperlink" Target="https://myit.siemens.com/incident.do?sys_id=97743301c3c57e50e1a0432ad00131ae&amp;sysparm_record_target=incident&amp;sysparm_record_row=6&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7" Type="http://schemas.openxmlformats.org/officeDocument/2006/relationships/hyperlink" Target="https://myit.siemens.com/incident.do?sys_id=2811b10debd5be502b7cff39cad0cd8f&amp;sysparm_record_target=incident&amp;sysparm_record_row=3&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8" Type="http://schemas.openxmlformats.org/officeDocument/2006/relationships/hyperlink" Target="https://myit.siemens.com/incident.do?sys_id=913c63d69311fed082ee33fdfaba10af&amp;sysparm_record_target=incident&amp;sysparm_record_row=3&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9" Type="http://schemas.openxmlformats.org/officeDocument/2006/relationships/table" Target="../tables/table28.xm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3" Type="http://schemas.openxmlformats.org/officeDocument/2006/relationships/hyperlink" Target="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8" Type="http://schemas.openxmlformats.org/officeDocument/2006/relationships/hyperlink" Target="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9" Type="http://schemas.openxmlformats.org/officeDocument/2006/relationships/hyperlink" Target="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4" Type="http://schemas.openxmlformats.org/officeDocument/2006/relationships/hyperlink" Target="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5" Type="http://schemas.openxmlformats.org/officeDocument/2006/relationships/hyperlink" Target="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6" Type="http://schemas.openxmlformats.org/officeDocument/2006/relationships/hyperlink" Target="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0" Type="http://schemas.openxmlformats.org/officeDocument/2006/relationships/hyperlink" Target="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61" Type="http://schemas.openxmlformats.org/officeDocument/2006/relationships/hyperlink" Target="https://myit.siemens.com/incident.do?sys_id=bba936c7eb0972102b7cff39cad0cdda&amp;sysparm_record_target=incident&amp;sysparm_record_row=2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2" Type="http://schemas.openxmlformats.org/officeDocument/2006/relationships/hyperlink" Target="https://myit.siemens.com/incident.do?sys_id=d56fbe26c3303a94e1a0432ad001316e&amp;sysparm_record_target=incident&amp;sysparm_record_row=3&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7" Type="http://schemas.openxmlformats.org/officeDocument/2006/relationships/hyperlink" Target="https://myit.siemens.com/incident.do?sys_id=afa24775c389ba50d812790f05013195&amp;sysparm_record_target=incident&amp;sysparm_record_row=3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8" Type="http://schemas.openxmlformats.org/officeDocument/2006/relationships/hyperlink" Target="https://myit.siemens.com/incident.do?sys_id=81bd0c31c31576d0aeeeba75e001317f&amp;sysparm_record_target=incident&amp;sysparm_record_row=6&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9" Type="http://schemas.openxmlformats.org/officeDocument/2006/relationships/hyperlink" Target="https://myit.siemens.com/incident.do?sys_id=cac737a39355be1482ee33fdfaba1008&amp;sysparm_record_target=incident&amp;sysparm_record_row=4&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 Type="http://schemas.openxmlformats.org/officeDocument/2006/relationships/hyperlink" Target="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19" Type="http://schemas.openxmlformats.org/officeDocument/2006/relationships/hyperlink" Target="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4" Type="http://schemas.openxmlformats.org/officeDocument/2006/relationships/hyperlink" Target="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5" Type="http://schemas.openxmlformats.org/officeDocument/2006/relationships/hyperlink" Target="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6" Type="http://schemas.openxmlformats.org/officeDocument/2006/relationships/hyperlink" Target="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30" Type="http://schemas.openxmlformats.org/officeDocument/2006/relationships/hyperlink" Target="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1" Type="http://schemas.openxmlformats.org/officeDocument/2006/relationships/hyperlink" Target="https://myit.siemens.com/incident.do?sys_id=ba5a1f16c3f036d0a33a2fd9d00131b8&amp;sysparm_record_target=incident&amp;sysparm_record_row=8&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2" Type="http://schemas.openxmlformats.org/officeDocument/2006/relationships/hyperlink" Target="https://myit.siemens.com/incident.do?sys_id=c3d88eaf4789b250fc8b7816536d4338&amp;sysparm_record_target=incident&amp;sysparm_record_row=1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3" Type="http://schemas.openxmlformats.org/officeDocument/2006/relationships/hyperlink" Target="https://myit.siemens.com/incident.do?sys_id=0a22faa7933c3e5c82ee33fdfaba1045&amp;sysparm_record_target=incident&amp;sysparm_record_row=5&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7" Type="http://schemas.openxmlformats.org/officeDocument/2006/relationships/hyperlink" Target="https://myit.siemens.com/incident.do?sys_id=26b6bb05c3497e50e1a0432ad0013140&amp;sysparm_record_target=incident&amp;sysparm_record_row=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8" Type="http://schemas.openxmlformats.org/officeDocument/2006/relationships/hyperlink" Target="https://myit.siemens.com/incident.do?sys_id=b0493585ebd9be502b7cff39cad0cd9a&amp;sysparm_record_target=incident&amp;sysparm_record_row=2&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9" Type="http://schemas.openxmlformats.org/officeDocument/2006/relationships/hyperlink" Target="https://myit.siemens.com/incident.do?sys_id=4dfaa356c311b614aeeeba75e0013187&amp;sysparm_record_target=incident&amp;sysparm_record_row=2&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 Type="http://schemas.openxmlformats.org/officeDocument/2006/relationships/hyperlink" Target="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09" Type="http://schemas.openxmlformats.org/officeDocument/2006/relationships/hyperlink" Target="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0" Type="http://schemas.openxmlformats.org/officeDocument/2006/relationships/hyperlink" Target="https://myit.siemens.com/incident.do?sys_id=b051d8332b59761428b1f01f5e91bf86&amp;sysparm_record_target=incident&amp;sysparm_record_row=3&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4" Type="http://schemas.openxmlformats.org/officeDocument/2006/relationships/hyperlink" Target="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5" Type="http://schemas.openxmlformats.org/officeDocument/2006/relationships/hyperlink" Target="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6" Type="http://schemas.openxmlformats.org/officeDocument/2006/relationships/hyperlink" Target="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7" Type="http://schemas.openxmlformats.org/officeDocument/2006/relationships/hyperlink" Target="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0" Type="http://schemas.openxmlformats.org/officeDocument/2006/relationships/hyperlink" Target="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1" Type="http://schemas.openxmlformats.org/officeDocument/2006/relationships/hyperlink" Target="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2" Type="http://schemas.openxmlformats.org/officeDocument/2006/relationships/hyperlink" Target="https://myit.siemens.com/incident.do?sys_id=5056ab4b2bc17a1028b1f01f5e91bf5c&amp;sysparm_record_target=incident&amp;sysparm_record_row=2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3" Type="http://schemas.openxmlformats.org/officeDocument/2006/relationships/hyperlink" Target="https://myit.siemens.com/incident.do?sys_id=028e1876c33cf21032b8f7bc7a013135&amp;sysparm_record_target=incident&amp;sysparm_record_row=1&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8" Type="http://schemas.openxmlformats.org/officeDocument/2006/relationships/hyperlink" Target="https://myit.siemens.com/incident.do?sys_id=e927e3b9c3c53e50d812790f050131aa&amp;sysparm_record_target=incident&amp;sysparm_record_row=3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9" Type="http://schemas.openxmlformats.org/officeDocument/2006/relationships/hyperlink" Target="https://myit.siemens.com/incident.do?sys_id=99a7d83d931132d082ee33fdfaba1043&amp;sysparm_record_target=incident&amp;sysparm_record_row=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0" Type="http://schemas.openxmlformats.org/officeDocument/2006/relationships/hyperlink" Target="https://myit.siemens.com/incident.do?sys_id=525db3d63b5936142bf84834c3e45a27&amp;sysparm_record_target=incident&amp;sysparm_record_row=1&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 Type="http://schemas.openxmlformats.org/officeDocument/2006/relationships/hyperlink" Target="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5" Type="http://schemas.openxmlformats.org/officeDocument/2006/relationships/hyperlink" Target="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6" Type="http://schemas.openxmlformats.org/officeDocument/2006/relationships/hyperlink" Target="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7" Type="http://schemas.openxmlformats.org/officeDocument/2006/relationships/hyperlink" Target="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0" Type="http://schemas.openxmlformats.org/officeDocument/2006/relationships/hyperlink" Target="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1" Type="http://schemas.openxmlformats.org/officeDocument/2006/relationships/hyperlink" Target="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2" Type="http://schemas.openxmlformats.org/officeDocument/2006/relationships/hyperlink" Target="https://myit.siemens.com/incident.do?sys_id=d305ffdeeb3836182b7cff39cad0cd6e&amp;sysparm_record_target=incident&amp;sysparm_record_row=7&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3" Type="http://schemas.openxmlformats.org/officeDocument/2006/relationships/hyperlink" Target="https://myit.siemens.com/incident.do?sys_id=6baaf43f3b4936502bf84834c3e45ab5&amp;sysparm_record_target=incident&amp;sysparm_record_row=1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4" Type="http://schemas.openxmlformats.org/officeDocument/2006/relationships/hyperlink" Target="https://myit.siemens.com/incident.do?sys_id=940c31109389361082ee33fdfaba10d1&amp;sysparm_record_target=incident&amp;sysparm_record_row=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8" Type="http://schemas.openxmlformats.org/officeDocument/2006/relationships/hyperlink" Target="https://myit.siemens.com/incident.do?sys_id=48f3dc91930dbe5082ee33fdfaba10c6&amp;sysparm_record_target=incident&amp;sysparm_record_row=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9" Type="http://schemas.openxmlformats.org/officeDocument/2006/relationships/hyperlink" Target="https://myit.siemens.com/incident.do?sys_id=d83f86853b9db6902bf84834c3e45a9b&amp;sysparm_record_target=incident&amp;sysparm_record_row=1&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0" Type="http://schemas.openxmlformats.org/officeDocument/2006/relationships/hyperlink" Target="https://myit.siemens.com/incident.do?sys_id=22e4b4f53b1176d02bf84834c3e45a62&amp;sysparm_record_target=incident&amp;sysparm_record_row=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1" Type="http://schemas.openxmlformats.org/officeDocument/2006/relationships/hyperlink" Target="https://myit.siemens.com/incident.do?sys_id=cdf510bb47593a14fa7ff0be436d43cd&amp;sysparm_record_target=incident&amp;sysparm_record_row=2&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 Type="http://schemas.openxmlformats.org/officeDocument/2006/relationships/hyperlink" Target="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35" Type="http://schemas.openxmlformats.org/officeDocument/2006/relationships/hyperlink" Target="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6" Type="http://schemas.openxmlformats.org/officeDocument/2006/relationships/hyperlink" Target="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7" Type="http://schemas.openxmlformats.org/officeDocument/2006/relationships/hyperlink" Target="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0" Type="http://schemas.openxmlformats.org/officeDocument/2006/relationships/hyperlink" Target="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8" Type="http://schemas.openxmlformats.org/officeDocument/2006/relationships/hyperlink" Target="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1" Type="http://schemas.openxmlformats.org/officeDocument/2006/relationships/hyperlink" Target="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2" Type="http://schemas.openxmlformats.org/officeDocument/2006/relationships/hyperlink" Target="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3" Type="http://schemas.openxmlformats.org/officeDocument/2006/relationships/hyperlink" Target="https://myit.siemens.com/incident.do?sys_id=bc654d5bebc1b6102b7cff39cad0cd9b&amp;sysparm_record_target=incident&amp;sysparm_record_row=2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4" Type="http://schemas.openxmlformats.org/officeDocument/2006/relationships/hyperlink" Target="https://myit.siemens.com/incident.do?sys_id=fcbd34fec3f4fad0d812790f05013137&amp;sysparm_record_target=incident&amp;sysparm_record_row=2&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9" Type="http://schemas.openxmlformats.org/officeDocument/2006/relationships/hyperlink" Target="https://myit.siemens.com/incident.do?sys_id=42caebb9c3893e50d812790f05013190&amp;sysparm_record_target=incident&amp;sysparm_record_row=3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0" Type="http://schemas.openxmlformats.org/officeDocument/2006/relationships/hyperlink" Target="https://myit.siemens.com/incident.do?sys_id=80675f894759f290fc8b7816536d439a&amp;sysparm_record_target=incident&amp;sysparm_record_row=1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1" Type="http://schemas.openxmlformats.org/officeDocument/2006/relationships/hyperlink" Target="https://myit.siemens.com/incident.do?sys_id=ae3e070cc3d5fa50a33a2fd9d0013186&amp;sysparm_record_target=incident&amp;sysparm_record_row=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 Type="http://schemas.openxmlformats.org/officeDocument/2006/relationships/hyperlink" Target="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6" Type="http://schemas.openxmlformats.org/officeDocument/2006/relationships/hyperlink" Target="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7" Type="http://schemas.openxmlformats.org/officeDocument/2006/relationships/hyperlink" Target="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8" Type="http://schemas.openxmlformats.org/officeDocument/2006/relationships/hyperlink" Target="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1" Type="http://schemas.openxmlformats.org/officeDocument/2006/relationships/hyperlink" Target="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2" Type="http://schemas.openxmlformats.org/officeDocument/2006/relationships/hyperlink" Target="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3" Type="http://schemas.openxmlformats.org/officeDocument/2006/relationships/hyperlink" Target="https://myit.siemens.com/incident.do?sys_id=d37c9026c3b0725032b8f7bc7a013156&amp;sysparm_record_target=incident&amp;sysparm_record_row=6&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4" Type="http://schemas.openxmlformats.org/officeDocument/2006/relationships/hyperlink" Target="https://myit.siemens.com/incident.do?sys_id=b2424eff3b0db6502bf84834c3e45a04&amp;sysparm_record_target=incident&amp;sysparm_record_row=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5" Type="http://schemas.openxmlformats.org/officeDocument/2006/relationships/hyperlink" Target="https://myit.siemens.com/incident.do?sys_id=67760ae4c349ba10d812790f050131dd&amp;sysparm_record_target=incident&amp;sysparm_record_row=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9" Type="http://schemas.openxmlformats.org/officeDocument/2006/relationships/hyperlink" Target="https://myit.siemens.com/incident.do?sys_id=4d989099c30d3290304cf7bc7a01318c&amp;sysparm_record_target=incident&amp;sysparm_record_row=3&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0" Type="http://schemas.openxmlformats.org/officeDocument/2006/relationships/hyperlink" Target="https://myit.siemens.com/incident.do?sys_id=095d5846c309fed0a33a2fd9d0013172&amp;sysparm_record_target=incident&amp;sysparm_record_row=3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1" Type="http://schemas.openxmlformats.org/officeDocument/2006/relationships/hyperlink" Target="https://myit.siemens.com/incident.do?sys_id=e195c575ebdd7e902b7cff39cad0cd3b&amp;sysparm_record_target=incident&amp;sysparm_record_row=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 Type="http://schemas.openxmlformats.org/officeDocument/2006/relationships/hyperlink" Target="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6" Type="http://schemas.openxmlformats.org/officeDocument/2006/relationships/hyperlink" Target="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7" Type="http://schemas.openxmlformats.org/officeDocument/2006/relationships/hyperlink" Target="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2" Type="http://schemas.openxmlformats.org/officeDocument/2006/relationships/hyperlink" Target="https://myit.siemens.com/incident.do?sys_id=4bc91037479d7254fc8b7816536d436f&amp;sysparm_record_target=incident&amp;sysparm_record_row=1&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8" Type="http://schemas.openxmlformats.org/officeDocument/2006/relationships/hyperlink" Target="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9" Type="http://schemas.openxmlformats.org/officeDocument/2006/relationships/hyperlink" Target="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1" Type="http://schemas.openxmlformats.org/officeDocument/2006/relationships/hyperlink" Target="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2" Type="http://schemas.openxmlformats.org/officeDocument/2006/relationships/hyperlink" Target="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3" Type="http://schemas.openxmlformats.org/officeDocument/2006/relationships/hyperlink" Target="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4" Type="http://schemas.openxmlformats.org/officeDocument/2006/relationships/hyperlink" Target="https://myit.siemens.com/incident.do?sys_id=9fe2606f478db21009d14bad436d4363&amp;sysparm_record_target=incident&amp;sysparm_record_row=2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5" Type="http://schemas.openxmlformats.org/officeDocument/2006/relationships/hyperlink" Target="https://myit.siemens.com/incident.do?sys_id=446d8db2c37cfad0d812790f05013105&amp;sysparm_record_target=incident&amp;sysparm_record_row=1&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0" Type="http://schemas.openxmlformats.org/officeDocument/2006/relationships/hyperlink" Target="https://myit.siemens.com/incident.do?sys_id=5bc3f51dc301b690304cf7bc7a0131bb&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 Type="http://schemas.openxmlformats.org/officeDocument/2006/relationships/hyperlink" Target="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1" Type="http://schemas.openxmlformats.org/officeDocument/2006/relationships/hyperlink" Target="https://myit.siemens.com/incident.do?sys_id=7f54a011eb91f2902b7cff39cad0cdb6&amp;sysparm_record_target=incident&amp;sysparm_record_row=1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2" Type="http://schemas.openxmlformats.org/officeDocument/2006/relationships/hyperlink" Target="https://myit.siemens.com/incident.do?sys_id=f8ac971793597a1482ee33fdfaba1045&amp;sysparm_record_target=incident&amp;sysparm_record_row=1&amp;sysparm_record_rows=9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7" Type="http://schemas.openxmlformats.org/officeDocument/2006/relationships/hyperlink" Target="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8" Type="http://schemas.openxmlformats.org/officeDocument/2006/relationships/hyperlink" Target="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9" Type="http://schemas.openxmlformats.org/officeDocument/2006/relationships/hyperlink" Target="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2" Type="http://schemas.openxmlformats.org/officeDocument/2006/relationships/hyperlink" Target="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3" Type="http://schemas.openxmlformats.org/officeDocument/2006/relationships/hyperlink" Target="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4" Type="http://schemas.openxmlformats.org/officeDocument/2006/relationships/hyperlink" Target="https://myit.siemens.com/incident.do?sys_id=c9c2e062c334725032b8f7bc7a013158&amp;sysparm_record_target=incident&amp;sysparm_record_row=5&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5" Type="http://schemas.openxmlformats.org/officeDocument/2006/relationships/hyperlink" Target="https://myit.siemens.com/incident.do?sys_id=9f2e0ffb934dba5082ee33fdfaba1081&amp;sysparm_record_target=incident&amp;sysparm_record_row=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6" Type="http://schemas.openxmlformats.org/officeDocument/2006/relationships/hyperlink" Target="https://myit.siemens.com/incident.do?sys_id=39a8c2a8c3497e10a33a2fd9d00131f0&amp;sysparm_record_target=incident&amp;sysparm_record_row=1&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0" Type="http://schemas.openxmlformats.org/officeDocument/2006/relationships/hyperlink" Target="https://myit.siemens.com/incident.do?sys_id=c95c5f7cc349b25032b8f7bc7a0131bd&amp;sysparm_record_target=incident&amp;sysparm_record_row=1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 Type="http://schemas.openxmlformats.org/officeDocument/2006/relationships/hyperlink" Target="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TargetMode="External"/><Relationship Id="rId221" Type="http://schemas.openxmlformats.org/officeDocument/2006/relationships/hyperlink" Target="https://myit.siemens.com/incident.do?sys_id=a2e541caebc93a102b7cff39cad0cdad&amp;sysparm_record_target=incident&amp;sysparm_record_row=2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2" Type="http://schemas.openxmlformats.org/officeDocument/2006/relationships/hyperlink" Target="https://myit.siemens.com/incident.do?sys_id=3a3f0135eb95be902b7cff39cad0cdef&amp;sysparm_record_target=incident&amp;sysparm_record_row=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3" Type="http://schemas.openxmlformats.org/officeDocument/2006/relationships/hyperlink" Target="https://myit.siemens.com/incident.do?sys_id=127c048493a1f25482ee33fdfaba1005&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7" Type="http://schemas.openxmlformats.org/officeDocument/2006/relationships/hyperlink" Target="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8" Type="http://schemas.openxmlformats.org/officeDocument/2006/relationships/hyperlink" Target="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9" Type="http://schemas.openxmlformats.org/officeDocument/2006/relationships/hyperlink" Target="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2" Type="http://schemas.openxmlformats.org/officeDocument/2006/relationships/hyperlink" Target="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3" Type="http://schemas.openxmlformats.org/officeDocument/2006/relationships/hyperlink" Target="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4" Type="http://schemas.openxmlformats.org/officeDocument/2006/relationships/hyperlink" Target="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0" Type="http://schemas.openxmlformats.org/officeDocument/2006/relationships/hyperlink" Target="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5" Type="http://schemas.openxmlformats.org/officeDocument/2006/relationships/hyperlink" Target="https://myit.siemens.com/incident.do?sys_id=9b65a02b4741f21009d14bad436d4381&amp;sysparm_record_target=incident&amp;sysparm_record_row=1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6" Type="http://schemas.openxmlformats.org/officeDocument/2006/relationships/hyperlink" Target="https://myit.siemens.com/incident.do?sys_id=82f670cfc3f4ba10e1a0432ad0013197&amp;sysparm_record_target=incident&amp;sysparm_record_row=1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1" Type="http://schemas.openxmlformats.org/officeDocument/2006/relationships/hyperlink" Target="https://myit.siemens.com/incident.do?sys_id=eac01169c3497e10d812790f05013164&amp;sysparm_record_target=incident&amp;sysparm_record_row=1&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2" Type="http://schemas.openxmlformats.org/officeDocument/2006/relationships/hyperlink" Target="https://myit.siemens.com/incident.do?sys_id=7cc7ecd5eb91f2902b7cff39cad0cd71&amp;sysparm_record_target=incident&amp;sysparm_record_row=1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3" Type="http://schemas.openxmlformats.org/officeDocument/2006/relationships/hyperlink" Target="https://myit.siemens.com/incident.do?sys_id=29ca0ce793d5ba1482ee33fdfaba10d2&amp;sysparm_record_target=incident&amp;sysparm_record_row=10&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 Type="http://schemas.openxmlformats.org/officeDocument/2006/relationships/hyperlink" Target="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8" Type="http://schemas.openxmlformats.org/officeDocument/2006/relationships/hyperlink" Target="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9" Type="http://schemas.openxmlformats.org/officeDocument/2006/relationships/hyperlink" Target="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3" Type="http://schemas.openxmlformats.org/officeDocument/2006/relationships/hyperlink" Target="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4" Type="http://schemas.openxmlformats.org/officeDocument/2006/relationships/hyperlink" Target="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0" Type="http://schemas.openxmlformats.org/officeDocument/2006/relationships/hyperlink" Target="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55" Type="http://schemas.openxmlformats.org/officeDocument/2006/relationships/hyperlink" Target="https://myit.siemens.com/incident.do?sys_id=94af5fa6c378be98aeeeba75e00131cc&amp;sysparm_record_target=incident&amp;sysparm_record_row=2&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6" Type="http://schemas.openxmlformats.org/officeDocument/2006/relationships/hyperlink" Target="https://myit.siemens.com/incident.do?sys_id=9ef7f333eb4176502b7cff39cad0cd4e&amp;sysparm_record_target=incident&amp;sysparm_record_row=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7" Type="http://schemas.openxmlformats.org/officeDocument/2006/relationships/hyperlink" Target="https://myit.siemens.com/incident.do?sys_id=fc59b3acebc9be102b7cff39cad0cd38&amp;sysparm_record_target=incident&amp;sysparm_record_row=1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1" Type="http://schemas.openxmlformats.org/officeDocument/2006/relationships/hyperlink" Target="https://myit.siemens.com/incident.do?sys_id=fc646fb4c3493650e1a0432ad0013182&amp;sysparm_record_target=incident&amp;sysparm_record_row=1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2" Type="http://schemas.openxmlformats.org/officeDocument/2006/relationships/hyperlink" Target="https://myit.siemens.com/incident.do?sys_id=196fbc2ac3897210a33a2fd9d0013113&amp;sysparm_record_target=incident&amp;sysparm_record_row=2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3" Type="http://schemas.openxmlformats.org/officeDocument/2006/relationships/hyperlink" Target="https://myit.siemens.com/incident.do?sys_id=4baa560e47d936d0fa7ff0be436d4309&amp;sysparm_record_target=incident&amp;sysparm_record_row=9&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4" Type="http://schemas.openxmlformats.org/officeDocument/2006/relationships/hyperlink" Target="https://myit.siemens.com/now/nav/ui/classic/params/target/incident.do%3Fsys_id%3D24f8b253c338fe10a33a2fd9d00131b4%26sysparm_stack%3D%26sysparm_view%3D" TargetMode="External"/><Relationship Id="rId17" Type="http://schemas.openxmlformats.org/officeDocument/2006/relationships/hyperlink" Target="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8" Type="http://schemas.openxmlformats.org/officeDocument/2006/relationships/hyperlink" Target="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9" Type="http://schemas.openxmlformats.org/officeDocument/2006/relationships/hyperlink" Target="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3" Type="http://schemas.openxmlformats.org/officeDocument/2006/relationships/hyperlink" Target="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4" Type="http://schemas.openxmlformats.org/officeDocument/2006/relationships/hyperlink" Target="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0" Type="http://schemas.openxmlformats.org/officeDocument/2006/relationships/hyperlink" Target="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1" Type="http://schemas.openxmlformats.org/officeDocument/2006/relationships/hyperlink" Target="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5" Type="http://schemas.openxmlformats.org/officeDocument/2006/relationships/hyperlink" Target="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6" Type="http://schemas.openxmlformats.org/officeDocument/2006/relationships/hyperlink" Target="https://myit.siemens.com/incident.do?sys_id=be48b8e747093250fc8b7816536d4344&amp;sysparm_record_target=incident&amp;sysparm_record_row=1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7" Type="http://schemas.openxmlformats.org/officeDocument/2006/relationships/hyperlink" Target="https://myit.siemens.com/incident.do?sys_id=6a8dbc0393f47a1c82ee33fdfaba10cf&amp;sysparm_record_target=incident&amp;sysparm_record_row=13&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12" Type="http://schemas.openxmlformats.org/officeDocument/2006/relationships/hyperlink" Target="https://myit.siemens.com/incident.do?sys_id=aebc7d65c3c1fe103134790f05013158&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3" Type="http://schemas.openxmlformats.org/officeDocument/2006/relationships/hyperlink" Target="https://myit.siemens.com/incident.do?sys_id=00dd6b9147d53a90fc8b7816536d4360&amp;sysparm_record_target=incident&amp;sysparm_record_row=12&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4" Type="http://schemas.openxmlformats.org/officeDocument/2006/relationships/hyperlink" Target="https://myit.siemens.com/incident.do?sys_id=e11114a3471d76d009d14bad436d43f4&amp;sysparm_record_target=incident&amp;sysparm_record_row=9&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 Type="http://schemas.openxmlformats.org/officeDocument/2006/relationships/hyperlink" Target="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49" Type="http://schemas.openxmlformats.org/officeDocument/2006/relationships/hyperlink" Target="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4" Type="http://schemas.openxmlformats.org/officeDocument/2006/relationships/hyperlink" Target="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0" Type="http://schemas.openxmlformats.org/officeDocument/2006/relationships/hyperlink" Target="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1" Type="http://schemas.openxmlformats.org/officeDocument/2006/relationships/hyperlink" Target="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35" Type="http://schemas.openxmlformats.org/officeDocument/2006/relationships/hyperlink" Target="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6" Type="http://schemas.openxmlformats.org/officeDocument/2006/relationships/hyperlink" Target="https://myit.siemens.com/incident.do?sys_id=455588bac33c3ad0d812790f050131a1&amp;sysparm_record_target=incident&amp;sysparm_record_row=1&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7" Type="http://schemas.openxmlformats.org/officeDocument/2006/relationships/hyperlink" Target="https://myit.siemens.com/incident.do?sys_id=ca646640c391ba50a33a2fd9d00131e0&amp;sysparm_record_target=incident&amp;sysparm_record_row=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8" Type="http://schemas.openxmlformats.org/officeDocument/2006/relationships/hyperlink" Target="https://myit.siemens.com/incident.do?sys_id=5f646678c3c9b250d812790f050131e7&amp;sysparm_record_target=incident&amp;sysparm_record_row=1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2" Type="http://schemas.openxmlformats.org/officeDocument/2006/relationships/hyperlink" Target="https://myit.siemens.com/incident.do?sys_id=7c556334c3893650e1a0432ad0013178&amp;sysparm_record_target=incident&amp;sysparm_record_row=10&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3" Type="http://schemas.openxmlformats.org/officeDocument/2006/relationships/hyperlink" Target="https://myit.siemens.com/incident.do?sys_id=1bb10daac3897210a33a2fd9d0013163&amp;sysparm_record_target=incident&amp;sysparm_record_row=2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4" Type="http://schemas.openxmlformats.org/officeDocument/2006/relationships/hyperlink" Target="https://myit.siemens.com/incident.do?sys_id=3359eacec355b6d0a33a2fd9d0013116&amp;sysparm_record_target=incident&amp;sysparm_record_row=8&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 Type="http://schemas.openxmlformats.org/officeDocument/2006/relationships/hyperlink" Target="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9" Type="http://schemas.openxmlformats.org/officeDocument/2006/relationships/hyperlink" Target="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5" Type="http://schemas.openxmlformats.org/officeDocument/2006/relationships/hyperlink" Target="https://myit.siemens.com/incident.do?sys_id=dbd353b6eb6d3e502b7cff39cad0cdb2&amp;sysparm_record_target=incident&amp;sysparm_record_row=3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0" Type="http://schemas.openxmlformats.org/officeDocument/2006/relationships/hyperlink" Target="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4" Type="http://schemas.openxmlformats.org/officeDocument/2006/relationships/hyperlink" Target="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5" Type="http://schemas.openxmlformats.org/officeDocument/2006/relationships/hyperlink" Target="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6" Type="http://schemas.openxmlformats.org/officeDocument/2006/relationships/hyperlink" Target="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7" Type="http://schemas.openxmlformats.org/officeDocument/2006/relationships/hyperlink" Target="https://myit.siemens.com/incident.do?sys_id=5b39782fc345fe10a33a2fd9d001319f&amp;sysparm_record_target=incident&amp;sysparm_record_row=1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8" Type="http://schemas.openxmlformats.org/officeDocument/2006/relationships/hyperlink" Target="https://myit.siemens.com/incident.do?sys_id=cb57415fc3bc725032b8f7bc7a013161&amp;sysparm_record_target=incident&amp;sysparm_record_row=1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1" Type="http://schemas.openxmlformats.org/officeDocument/2006/relationships/hyperlink" Target="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2" Type="http://schemas.openxmlformats.org/officeDocument/2006/relationships/hyperlink" Target="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3" Type="http://schemas.openxmlformats.org/officeDocument/2006/relationships/hyperlink" Target="https://myit.siemens.com/incident.do?sys_id=2a5c7ea5c34df2503134790f0501317d&amp;sysparm_record_target=incident&amp;sysparm_record_row=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4" Type="http://schemas.openxmlformats.org/officeDocument/2006/relationships/hyperlink" Target="https://myit.siemens.com/incident.do?sys_id=7e85b399c35932d0aeeeba75e0013150&amp;sysparm_record_target=incident&amp;sysparm_record_row=1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9" Type="http://schemas.openxmlformats.org/officeDocument/2006/relationships/hyperlink" Target="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5" Type="http://schemas.openxmlformats.org/officeDocument/2006/relationships/hyperlink" Target="https://myit.siemens.com/incident.do?sys_id=da0572a793913e1482ee33fdfaba109e&amp;sysparm_record_target=incident&amp;sysparm_record_row=8&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0" Type="http://schemas.openxmlformats.org/officeDocument/2006/relationships/hyperlink" Target="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5" Type="http://schemas.openxmlformats.org/officeDocument/2006/relationships/hyperlink" Target="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6" Type="http://schemas.openxmlformats.org/officeDocument/2006/relationships/hyperlink" Target="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7" Type="http://schemas.openxmlformats.org/officeDocument/2006/relationships/hyperlink" Target="https://myit.siemens.com/incident.do?sys_id=0a8788bac338b210304cf7bc7a013192&amp;sysparm_record_target=incident&amp;sysparm_record_row=2&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8" Type="http://schemas.openxmlformats.org/officeDocument/2006/relationships/hyperlink" Target="https://myit.siemens.com/incident.do?sys_id=b7f45f082b99fa5028b1f01f5e91bfa0&amp;sysparm_record_target=incident&amp;sysparm_record_row=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1" Type="http://schemas.openxmlformats.org/officeDocument/2006/relationships/hyperlink" Target="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2" Type="http://schemas.openxmlformats.org/officeDocument/2006/relationships/hyperlink" Target="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9" Type="http://schemas.openxmlformats.org/officeDocument/2006/relationships/hyperlink" Target="https://myit.siemens.com/incident.do?sys_id=3f7afa38c309f250d812790f050131c8&amp;sysparm_record_target=incident&amp;sysparm_record_row=1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3" Type="http://schemas.openxmlformats.org/officeDocument/2006/relationships/hyperlink" Target="https://myit.siemens.com/incident.do?sys_id=2127e778c3c1f25032b8f7bc7a0131de&amp;sysparm_record_target=incident&amp;sysparm_record_row=9&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 Type="http://schemas.openxmlformats.org/officeDocument/2006/relationships/hyperlink" Target="https://myit.siemens.com/now/nav/ui/classic/params/target/incident.do%3Fsys_id%3Dc5156d00c3eea650fab2bc65e0013162%26sysparm_stack%3D%26sysparm_view%3D" TargetMode="External"/><Relationship Id="rId224" Type="http://schemas.openxmlformats.org/officeDocument/2006/relationships/hyperlink" Target="https://myit.siemens.com/incident.do?sys_id=77c0a411c305b290aeeeba75e00131d0&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5" Type="http://schemas.openxmlformats.org/officeDocument/2006/relationships/hyperlink" Target="https://myit.siemens.com/incident.do?sys_id=977a161e4759fad0fc8b7816536d43d6&amp;sysparm_record_target=incident&amp;sysparm_record_row=7&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6" Type="http://schemas.openxmlformats.org/officeDocument/2006/relationships/hyperlink" Target="https://myit.siemens.com/incident.do?sys_id=fe66940bc36d7e50a33a2fd9d00131aa&amp;sysparm_record_target=incident&amp;sysparm_record_row=29&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 Type="http://schemas.openxmlformats.org/officeDocument/2006/relationships/hyperlink" Target="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5" Type="http://schemas.openxmlformats.org/officeDocument/2006/relationships/hyperlink" Target="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6" Type="http://schemas.openxmlformats.org/officeDocument/2006/relationships/hyperlink" Target="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7" Type="http://schemas.openxmlformats.org/officeDocument/2006/relationships/hyperlink" Target="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8" Type="http://schemas.openxmlformats.org/officeDocument/2006/relationships/hyperlink" Target="https://myit.siemens.com/incident.do?sys_id=12a938ebeb8dba102b7cff39cad0cd9c&amp;sysparm_record_target=incident&amp;sysparm_record_row=1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1" Type="http://schemas.openxmlformats.org/officeDocument/2006/relationships/hyperlink" Target="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2" Type="http://schemas.openxmlformats.org/officeDocument/2006/relationships/hyperlink" Target="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3" Type="http://schemas.openxmlformats.org/officeDocument/2006/relationships/hyperlink" Target="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9" Type="http://schemas.openxmlformats.org/officeDocument/2006/relationships/hyperlink" Target="https://myit.siemens.com/now/nav/ui/classic/params/target/incident.do%3Fsys_id%3D1c65b095c3457290e1a0432ad00131be%26sysparm_stack%3D%26sysparm_view%3D" TargetMode="Externa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214" Type="http://schemas.openxmlformats.org/officeDocument/2006/relationships/hyperlink" Target="https://myit.siemens.com/incident.do?sys_id=d01cbe3dc389fe9032b8f7bc7a01316b&amp;sysparm_record_target=incident&amp;sysparm_record_row=3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5" Type="http://schemas.openxmlformats.org/officeDocument/2006/relationships/hyperlink" Target="https://myit.siemens.com/incident.do?sys_id=073194a147597a90fc8b7816536d4329&amp;sysparm_record_target=incident&amp;sysparm_record_row=10&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6" Type="http://schemas.openxmlformats.org/officeDocument/2006/relationships/hyperlink" Target="https://myit.siemens.com/incident.do?sys_id=cae77a2793d13e1482ee33fdfaba1003&amp;sysparm_record_target=incident&amp;sysparm_record_row=7&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6" Type="http://schemas.openxmlformats.org/officeDocument/2006/relationships/hyperlink" Target="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7" Type="http://schemas.openxmlformats.org/officeDocument/2006/relationships/hyperlink" Target="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8" Type="http://schemas.openxmlformats.org/officeDocument/2006/relationships/hyperlink" Target="https://myit.siemens.com/incident.do?sys_id=bb69157ec3893210a33a2fd9d00131d7&amp;sysparm_record_target=incident&amp;sysparm_record_row=2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 Type="http://schemas.openxmlformats.org/officeDocument/2006/relationships/hyperlink" Target="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1" Type="http://schemas.openxmlformats.org/officeDocument/2006/relationships/hyperlink" Target="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2" Type="http://schemas.openxmlformats.org/officeDocument/2006/relationships/hyperlink" Target="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3" Type="http://schemas.openxmlformats.org/officeDocument/2006/relationships/hyperlink" Target="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9" Type="http://schemas.openxmlformats.org/officeDocument/2006/relationships/hyperlink" Target="https://myit.siemens.com/incident.do?sys_id=3e472700c3d13e50a33a2fd9d00131f9&amp;sysparm_record_target=incident&amp;sysparm_record_row=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0" Type="http://schemas.openxmlformats.org/officeDocument/2006/relationships/hyperlink" Target="https://myit.siemens.com/incident.do?sys_id=08025eebc3f0fa50304cf7bc7a0131ca&amp;sysparm_record_target=incident&amp;sysparm_record_row=8&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4" Type="http://schemas.openxmlformats.org/officeDocument/2006/relationships/hyperlink" Target="https://myit.siemens.com/incident.do?sys_id=9aac2770c3853a50aeeeba75e00131e5&amp;sysparm_record_target=incident&amp;sysparm_record_row=8&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5" Type="http://schemas.openxmlformats.org/officeDocument/2006/relationships/hyperlink" Target="https://myit.siemens.com/incident.do?sys_id=8d8bedc5eb55be502b7cff39cad0cd40&amp;sysparm_record_target=incident&amp;sysparm_record_row=5&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6" Type="http://schemas.openxmlformats.org/officeDocument/2006/relationships/hyperlink" Target="https://myit.siemens.com/incident.do?sys_id=71aef2d293957ed082ee33fdfaba101a&amp;sysparm_record_target=incident&amp;sysparm_record_row=5&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7" Type="http://schemas.openxmlformats.org/officeDocument/2006/relationships/hyperlink" Target="https://myit.siemens.com/incident.do?sys_id=76a8148fc36d7e50a33a2fd9d00131ea&amp;sysparm_record_target=incident&amp;sysparm_record_row=2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6" Type="http://schemas.openxmlformats.org/officeDocument/2006/relationships/hyperlink" Target="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7" Type="http://schemas.openxmlformats.org/officeDocument/2006/relationships/hyperlink" Target="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1" Type="http://schemas.openxmlformats.org/officeDocument/2006/relationships/hyperlink" Target="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2" Type="http://schemas.openxmlformats.org/officeDocument/2006/relationships/hyperlink" Target="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3" Type="http://schemas.openxmlformats.org/officeDocument/2006/relationships/hyperlink" Target="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4" Type="http://schemas.openxmlformats.org/officeDocument/2006/relationships/hyperlink" Target="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8" Type="http://schemas.openxmlformats.org/officeDocument/2006/relationships/hyperlink" Target="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9" Type="http://schemas.openxmlformats.org/officeDocument/2006/relationships/hyperlink" Target="https://myit.siemens.com/incident.do?sys_id=aa94c9ef474d3250fc8b7816536d43ca&amp;sysparm_record_target=incident&amp;sysparm_record_row=1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80" Type="http://schemas.openxmlformats.org/officeDocument/2006/relationships/hyperlink" Target="https://myit.siemens.com/incident.do?sys_id=fea8cc98c3117e50a33a2fd9d00131ea&amp;sysparm_record_target=incident&amp;sysparm_record_row=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5" Type="http://schemas.openxmlformats.org/officeDocument/2006/relationships/hyperlink" Target="https://myit.siemens.com/incident.do?sys_id=2d9f76b9c3c5ba50d812790f05013193&amp;sysparm_record_target=incident&amp;sysparm_record_row=3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6" Type="http://schemas.openxmlformats.org/officeDocument/2006/relationships/hyperlink" Target="https://myit.siemens.com/incident.do?sys_id=81255ca1c3d9ba90a33a2fd9d0013193&amp;sysparm_record_target=incident&amp;sysparm_record_row=9&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7" Type="http://schemas.openxmlformats.org/officeDocument/2006/relationships/hyperlink" Target="https://myit.siemens.com/incident.do?sys_id=dc3373af3b5136542bf84834c3e45ac0&amp;sysparm_record_target=incident&amp;sysparm_record_row=6&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2" Type="http://schemas.openxmlformats.org/officeDocument/2006/relationships/hyperlink" Target="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4" Type="http://schemas.openxmlformats.org/officeDocument/2006/relationships/hyperlink" Target="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8" Type="http://schemas.openxmlformats.org/officeDocument/2006/relationships/hyperlink" Target="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1" Type="http://schemas.openxmlformats.org/officeDocument/2006/relationships/hyperlink" Target="https://myit.siemens.com/incident.do?sys_id=c1f392e7c374fa50304cf7bc7a01318c&amp;sysparm_record_target=incident&amp;sysparm_record_row=7&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5" Type="http://schemas.openxmlformats.org/officeDocument/2006/relationships/hyperlink" Target="https://myit.siemens.com/incident.do?sys_id=4acd88cdc3093a50d812790f05013178&amp;sysparm_record_target=incident&amp;sysparm_record_row=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7" Type="http://schemas.openxmlformats.org/officeDocument/2006/relationships/hyperlink" Target="https://myit.siemens.com/incident.do?sys_id=c2821b929391bed082ee33fdfaba1039&amp;sysparm_record_target=incident&amp;sysparm_record_row=4&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7" Type="http://schemas.openxmlformats.org/officeDocument/2006/relationships/hyperlink" Target="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32.xml.rels><?xml version="1.0" encoding="UTF-8" standalone="yes"?>
<Relationships xmlns="http://schemas.openxmlformats.org/package/2006/relationships"><Relationship Id="rId117" Type="http://schemas.openxmlformats.org/officeDocument/2006/relationships/hyperlink" Target="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9" Type="http://schemas.openxmlformats.org/officeDocument/2006/relationships/hyperlink" Target="https://myit.siemens.com/incident.do?sys_id=ce18620147bd365409d14bad436d437f&amp;sysparm_record_target=incident&amp;sysparm_record_row=15&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 Type="http://schemas.openxmlformats.org/officeDocument/2006/relationships/hyperlink" Target="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63" Type="http://schemas.openxmlformats.org/officeDocument/2006/relationships/hyperlink" Target="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9" Type="http://schemas.openxmlformats.org/officeDocument/2006/relationships/hyperlink" Target="https://myit.siemens.com/incident.do?sys_id=2c7b06f6c309b210a33a2fd9d0013152&amp;sysparm_record_target=incident&amp;sysparm_record_row=2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0" Type="http://schemas.openxmlformats.org/officeDocument/2006/relationships/hyperlink" Target="https://myit.siemens.com/incident.do?sys_id=28c60daf478d3250fc8b7816536d4382&amp;sysparm_record_target=incident&amp;sysparm_record_row=1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6" Type="http://schemas.openxmlformats.org/officeDocument/2006/relationships/hyperlink" Target="https://myit.siemens.com/incident.do?sys_id=8cee2d0deb95be502b7cff39cad0cd09&amp;sysparm_record_target=incident&amp;sysparm_record_row=4&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8" Type="http://schemas.openxmlformats.org/officeDocument/2006/relationships/hyperlink" Target="https://myit.siemens.com/incident.do?sys_id=269f0403c32d7e50a33a2fd9d001315f&amp;sysparm_record_target=incident&amp;sysparm_record_row=30&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2" Type="http://schemas.openxmlformats.org/officeDocument/2006/relationships/hyperlink" Target="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4" Type="http://schemas.openxmlformats.org/officeDocument/2006/relationships/hyperlink" Target="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8" Type="http://schemas.openxmlformats.org/officeDocument/2006/relationships/hyperlink" Target="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81" Type="http://schemas.openxmlformats.org/officeDocument/2006/relationships/hyperlink" Target="https://myit.siemens.com/incident.do?sys_id=6b88261ceb15fa502b7cff39cad0cd8d&amp;sysparm_record_target=incident&amp;sysparm_record_row=6&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7" Type="http://schemas.openxmlformats.org/officeDocument/2006/relationships/hyperlink" Target="https://myit.siemens.com/incident.do?sys_id=4284ede147d9be5009d14bad436d43e7&amp;sysparm_record_target=incident&amp;sysparm_record_row=8&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9" Type="http://schemas.openxmlformats.org/officeDocument/2006/relationships/hyperlink" Target="https://myit.siemens.com/incident.do?sys_id=a0aff60c93fdfe5082ee33fdfaba1002&amp;sysparm_record_target=incident&amp;sysparm_record_row=1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3" Type="http://schemas.openxmlformats.org/officeDocument/2006/relationships/hyperlink" Target="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9" Type="http://schemas.openxmlformats.org/officeDocument/2006/relationships/hyperlink" Target="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90" Type="http://schemas.openxmlformats.org/officeDocument/2006/relationships/hyperlink" Target="https://myit.siemens.com/incident.do?sys_id=ddd339f82bb5bad028b1f01f5e91bf37&amp;sysparm_record_target=incident&amp;sysparm_record_row=6&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5" Type="http://schemas.openxmlformats.org/officeDocument/2006/relationships/hyperlink" Target="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0" Type="http://schemas.openxmlformats.org/officeDocument/2006/relationships/hyperlink" Target="https://myit.siemens.com/incident.do?sys_id=e94da21ec374b698aeeeba75e00131b2&amp;sysparm_record_target=incident&amp;sysparm_record_row=9&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2" Type="http://schemas.openxmlformats.org/officeDocument/2006/relationships/hyperlink" Target="https://myit.siemens.com/incident.do?sys_id=099e6ee7c370be50e1a0432ad00131a3&amp;sysparm_record_target=incident&amp;sysparm_record_row=6&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6" Type="http://schemas.openxmlformats.org/officeDocument/2006/relationships/hyperlink" Target="https://myit.siemens.com/incident.do?sys_id=97743301c3c57e50e1a0432ad00131ae&amp;sysparm_record_target=incident&amp;sysparm_record_row=6&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8" Type="http://schemas.openxmlformats.org/officeDocument/2006/relationships/hyperlink" Target="https://myit.siemens.com/incident.do?sys_id=913c63d69311fed082ee33fdfaba10af&amp;sysparm_record_target=incident&amp;sysparm_record_row=3&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8" Type="http://schemas.openxmlformats.org/officeDocument/2006/relationships/hyperlink" Target="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4" Type="http://schemas.openxmlformats.org/officeDocument/2006/relationships/hyperlink" Target="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5" Type="http://schemas.openxmlformats.org/officeDocument/2006/relationships/hyperlink" Target="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6" Type="http://schemas.openxmlformats.org/officeDocument/2006/relationships/hyperlink" Target="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0" Type="http://schemas.openxmlformats.org/officeDocument/2006/relationships/hyperlink" Target="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61" Type="http://schemas.openxmlformats.org/officeDocument/2006/relationships/hyperlink" Target="https://myit.siemens.com/incident.do?sys_id=bba936c7eb0972102b7cff39cad0cdda&amp;sysparm_record_target=incident&amp;sysparm_record_row=2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2" Type="http://schemas.openxmlformats.org/officeDocument/2006/relationships/hyperlink" Target="https://myit.siemens.com/incident.do?sys_id=d56fbe26c3303a94e1a0432ad001316e&amp;sysparm_record_target=incident&amp;sysparm_record_row=3&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7" Type="http://schemas.openxmlformats.org/officeDocument/2006/relationships/hyperlink" Target="https://myit.siemens.com/incident.do?sys_id=afa24775c389ba50d812790f05013195&amp;sysparm_record_target=incident&amp;sysparm_record_row=3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8" Type="http://schemas.openxmlformats.org/officeDocument/2006/relationships/hyperlink" Target="https://myit.siemens.com/incident.do?sys_id=81bd0c31c31576d0aeeeba75e001317f&amp;sysparm_record_target=incident&amp;sysparm_record_row=6&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9" Type="http://schemas.openxmlformats.org/officeDocument/2006/relationships/hyperlink" Target="https://myit.siemens.com/incident.do?sys_id=cac737a39355be1482ee33fdfaba1008&amp;sysparm_record_target=incident&amp;sysparm_record_row=4&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 Type="http://schemas.openxmlformats.org/officeDocument/2006/relationships/hyperlink" Target="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19" Type="http://schemas.openxmlformats.org/officeDocument/2006/relationships/hyperlink" Target="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0" Type="http://schemas.openxmlformats.org/officeDocument/2006/relationships/hyperlink" Target="https://myit.siemens.com/incident.do?sys_id=ec7db97f47e1b610fc8b7816536d43f7&amp;sysparm_record_target=incident&amp;sysparm_record_row=26&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1" Type="http://schemas.openxmlformats.org/officeDocument/2006/relationships/hyperlink" Target="https://myit.siemens.com/incident.do?sys_id=bc1beabc93b97a9482ee33fdfaba1025&amp;sysparm_record_target=incident&amp;sysparm_record_row=3&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4" Type="http://schemas.openxmlformats.org/officeDocument/2006/relationships/hyperlink" Target="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5" Type="http://schemas.openxmlformats.org/officeDocument/2006/relationships/hyperlink" Target="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6" Type="http://schemas.openxmlformats.org/officeDocument/2006/relationships/hyperlink" Target="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30" Type="http://schemas.openxmlformats.org/officeDocument/2006/relationships/hyperlink" Target="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1" Type="http://schemas.openxmlformats.org/officeDocument/2006/relationships/hyperlink" Target="https://myit.siemens.com/incident.do?sys_id=ba5a1f16c3f036d0a33a2fd9d00131b8&amp;sysparm_record_target=incident&amp;sysparm_record_row=8&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2" Type="http://schemas.openxmlformats.org/officeDocument/2006/relationships/hyperlink" Target="https://myit.siemens.com/incident.do?sys_id=c3d88eaf4789b250fc8b7816536d4338&amp;sysparm_record_target=incident&amp;sysparm_record_row=1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3" Type="http://schemas.openxmlformats.org/officeDocument/2006/relationships/hyperlink" Target="https://myit.siemens.com/incident.do?sys_id=0a22faa7933c3e5c82ee33fdfaba1045&amp;sysparm_record_target=incident&amp;sysparm_record_row=5&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7" Type="http://schemas.openxmlformats.org/officeDocument/2006/relationships/hyperlink" Target="https://myit.siemens.com/incident.do?sys_id=26b6bb05c3497e50e1a0432ad0013140&amp;sysparm_record_target=incident&amp;sysparm_record_row=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8" Type="http://schemas.openxmlformats.org/officeDocument/2006/relationships/hyperlink" Target="https://myit.siemens.com/incident.do?sys_id=b0493585ebd9be502b7cff39cad0cd9a&amp;sysparm_record_target=incident&amp;sysparm_record_row=2&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9" Type="http://schemas.openxmlformats.org/officeDocument/2006/relationships/hyperlink" Target="https://myit.siemens.com/incident.do?sys_id=4dfaa356c311b614aeeeba75e0013187&amp;sysparm_record_target=incident&amp;sysparm_record_row=2&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 Type="http://schemas.openxmlformats.org/officeDocument/2006/relationships/hyperlink" Target="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09" Type="http://schemas.openxmlformats.org/officeDocument/2006/relationships/hyperlink" Target="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0" Type="http://schemas.openxmlformats.org/officeDocument/2006/relationships/hyperlink" Target="https://myit.siemens.com/incident.do?sys_id=b051d8332b59761428b1f01f5e91bf86&amp;sysparm_record_target=incident&amp;sysparm_record_row=3&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1" Type="http://schemas.openxmlformats.org/officeDocument/2006/relationships/hyperlink" Target="https://myit.siemens.com/incident.do?sys_id=c8255b8047b53a50fa7ff0be436d4310&amp;sysparm_record_target=incident&amp;sysparm_record_row=10&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4" Type="http://schemas.openxmlformats.org/officeDocument/2006/relationships/hyperlink" Target="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5" Type="http://schemas.openxmlformats.org/officeDocument/2006/relationships/hyperlink" Target="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6" Type="http://schemas.openxmlformats.org/officeDocument/2006/relationships/hyperlink" Target="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7" Type="http://schemas.openxmlformats.org/officeDocument/2006/relationships/hyperlink" Target="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0" Type="http://schemas.openxmlformats.org/officeDocument/2006/relationships/hyperlink" Target="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1" Type="http://schemas.openxmlformats.org/officeDocument/2006/relationships/hyperlink" Target="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2" Type="http://schemas.openxmlformats.org/officeDocument/2006/relationships/hyperlink" Target="https://myit.siemens.com/incident.do?sys_id=5056ab4b2bc17a1028b1f01f5e91bf5c&amp;sysparm_record_target=incident&amp;sysparm_record_row=2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3" Type="http://schemas.openxmlformats.org/officeDocument/2006/relationships/hyperlink" Target="https://myit.siemens.com/incident.do?sys_id=028e1876c33cf21032b8f7bc7a013135&amp;sysparm_record_target=incident&amp;sysparm_record_row=1&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8" Type="http://schemas.openxmlformats.org/officeDocument/2006/relationships/hyperlink" Target="https://myit.siemens.com/incident.do?sys_id=e927e3b9c3c53e50d812790f050131aa&amp;sysparm_record_target=incident&amp;sysparm_record_row=3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9" Type="http://schemas.openxmlformats.org/officeDocument/2006/relationships/hyperlink" Target="https://myit.siemens.com/incident.do?sys_id=99a7d83d931132d082ee33fdfaba1043&amp;sysparm_record_target=incident&amp;sysparm_record_row=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0" Type="http://schemas.openxmlformats.org/officeDocument/2006/relationships/hyperlink" Target="https://myit.siemens.com/incident.do?sys_id=525db3d63b5936142bf84834c3e45a27&amp;sysparm_record_target=incident&amp;sysparm_record_row=1&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1" Type="http://schemas.openxmlformats.org/officeDocument/2006/relationships/hyperlink" Target="https://myit.siemens.com/incident.do?sys_id=b51ff9b747657a10fa7ff0be436d434c&amp;sysparm_record_target=incident&amp;sysparm_record_row=25&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2" Type="http://schemas.openxmlformats.org/officeDocument/2006/relationships/hyperlink" Target="https://myit.siemens.com/incident.do?sys_id=662b32f8c3fdf2d0a33a2fd9d001311a&amp;sysparm_record_target=incident&amp;sysparm_record_row=2&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 Type="http://schemas.openxmlformats.org/officeDocument/2006/relationships/hyperlink" Target="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5" Type="http://schemas.openxmlformats.org/officeDocument/2006/relationships/hyperlink" Target="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6" Type="http://schemas.openxmlformats.org/officeDocument/2006/relationships/hyperlink" Target="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7" Type="http://schemas.openxmlformats.org/officeDocument/2006/relationships/hyperlink" Target="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0" Type="http://schemas.openxmlformats.org/officeDocument/2006/relationships/hyperlink" Target="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1" Type="http://schemas.openxmlformats.org/officeDocument/2006/relationships/hyperlink" Target="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2" Type="http://schemas.openxmlformats.org/officeDocument/2006/relationships/hyperlink" Target="https://myit.siemens.com/incident.do?sys_id=d305ffdeeb3836182b7cff39cad0cd6e&amp;sysparm_record_target=incident&amp;sysparm_record_row=7&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3" Type="http://schemas.openxmlformats.org/officeDocument/2006/relationships/hyperlink" Target="https://myit.siemens.com/incident.do?sys_id=6baaf43f3b4936502bf84834c3e45ab5&amp;sysparm_record_target=incident&amp;sysparm_record_row=1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4" Type="http://schemas.openxmlformats.org/officeDocument/2006/relationships/hyperlink" Target="https://myit.siemens.com/incident.do?sys_id=940c31109389361082ee33fdfaba10d1&amp;sysparm_record_target=incident&amp;sysparm_record_row=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8" Type="http://schemas.openxmlformats.org/officeDocument/2006/relationships/hyperlink" Target="https://myit.siemens.com/incident.do?sys_id=48f3dc91930dbe5082ee33fdfaba10c6&amp;sysparm_record_target=incident&amp;sysparm_record_row=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9" Type="http://schemas.openxmlformats.org/officeDocument/2006/relationships/hyperlink" Target="https://myit.siemens.com/incident.do?sys_id=d83f86853b9db6902bf84834c3e45a9b&amp;sysparm_record_target=incident&amp;sysparm_record_row=1&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0" Type="http://schemas.openxmlformats.org/officeDocument/2006/relationships/hyperlink" Target="https://myit.siemens.com/incident.do?sys_id=22e4b4f53b1176d02bf84834c3e45a62&amp;sysparm_record_target=incident&amp;sysparm_record_row=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1" Type="http://schemas.openxmlformats.org/officeDocument/2006/relationships/hyperlink" Target="https://myit.siemens.com/incident.do?sys_id=cdf510bb47593a14fa7ff0be436d43cd&amp;sysparm_record_target=incident&amp;sysparm_record_row=2&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 Type="http://schemas.openxmlformats.org/officeDocument/2006/relationships/hyperlink" Target="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35" Type="http://schemas.openxmlformats.org/officeDocument/2006/relationships/hyperlink" Target="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6" Type="http://schemas.openxmlformats.org/officeDocument/2006/relationships/hyperlink" Target="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7" Type="http://schemas.openxmlformats.org/officeDocument/2006/relationships/hyperlink" Target="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0" Type="http://schemas.openxmlformats.org/officeDocument/2006/relationships/hyperlink" Target="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282" Type="http://schemas.openxmlformats.org/officeDocument/2006/relationships/hyperlink" Target="https://myit.siemens.com/incident.do?sys_id=dd66270847f5f69009d14bad436d4353&amp;sysparm_record_target=incident&amp;sysparm_record_row=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8" Type="http://schemas.openxmlformats.org/officeDocument/2006/relationships/hyperlink" Target="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1" Type="http://schemas.openxmlformats.org/officeDocument/2006/relationships/hyperlink" Target="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2" Type="http://schemas.openxmlformats.org/officeDocument/2006/relationships/hyperlink" Target="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3" Type="http://schemas.openxmlformats.org/officeDocument/2006/relationships/hyperlink" Target="https://myit.siemens.com/incident.do?sys_id=bc654d5bebc1b6102b7cff39cad0cd9b&amp;sysparm_record_target=incident&amp;sysparm_record_row=2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4" Type="http://schemas.openxmlformats.org/officeDocument/2006/relationships/hyperlink" Target="https://myit.siemens.com/incident.do?sys_id=fcbd34fec3f4fad0d812790f05013137&amp;sysparm_record_target=incident&amp;sysparm_record_row=2&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9" Type="http://schemas.openxmlformats.org/officeDocument/2006/relationships/hyperlink" Target="https://myit.siemens.com/incident.do?sys_id=42caebb9c3893e50d812790f05013190&amp;sysparm_record_target=incident&amp;sysparm_record_row=3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0" Type="http://schemas.openxmlformats.org/officeDocument/2006/relationships/hyperlink" Target="https://myit.siemens.com/incident.do?sys_id=80675f894759f290fc8b7816536d439a&amp;sysparm_record_target=incident&amp;sysparm_record_row=1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1" Type="http://schemas.openxmlformats.org/officeDocument/2006/relationships/hyperlink" Target="https://myit.siemens.com/incident.do?sys_id=ae3e070cc3d5fa50a33a2fd9d0013186&amp;sysparm_record_target=incident&amp;sysparm_record_row=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 Type="http://schemas.openxmlformats.org/officeDocument/2006/relationships/hyperlink" Target="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6" Type="http://schemas.openxmlformats.org/officeDocument/2006/relationships/hyperlink" Target="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7" Type="http://schemas.openxmlformats.org/officeDocument/2006/relationships/hyperlink" Target="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272" Type="http://schemas.openxmlformats.org/officeDocument/2006/relationships/hyperlink" Target="https://myit.siemens.com/incident.do?sys_id=5f751a3f47edba10fa7ff0be436d43da&amp;sysparm_record_target=incident&amp;sysparm_record_row=23&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3" Type="http://schemas.openxmlformats.org/officeDocument/2006/relationships/hyperlink" Target="https://myit.siemens.com/incident.do?sys_id=0afcc7f493bd3e9482ee33fdfaba1063&amp;sysparm_record_target=incident&amp;sysparm_record_row=1&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8" Type="http://schemas.openxmlformats.org/officeDocument/2006/relationships/hyperlink" Target="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1" Type="http://schemas.openxmlformats.org/officeDocument/2006/relationships/hyperlink" Target="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2" Type="http://schemas.openxmlformats.org/officeDocument/2006/relationships/hyperlink" Target="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3" Type="http://schemas.openxmlformats.org/officeDocument/2006/relationships/hyperlink" Target="https://myit.siemens.com/incident.do?sys_id=d37c9026c3b0725032b8f7bc7a013156&amp;sysparm_record_target=incident&amp;sysparm_record_row=6&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4" Type="http://schemas.openxmlformats.org/officeDocument/2006/relationships/hyperlink" Target="https://myit.siemens.com/incident.do?sys_id=b2424eff3b0db6502bf84834c3e45a04&amp;sysparm_record_target=incident&amp;sysparm_record_row=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5" Type="http://schemas.openxmlformats.org/officeDocument/2006/relationships/hyperlink" Target="https://myit.siemens.com/incident.do?sys_id=67760ae4c349ba10d812790f050131dd&amp;sysparm_record_target=incident&amp;sysparm_record_row=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9" Type="http://schemas.openxmlformats.org/officeDocument/2006/relationships/hyperlink" Target="https://myit.siemens.com/incident.do?sys_id=4d989099c30d3290304cf7bc7a01318c&amp;sysparm_record_target=incident&amp;sysparm_record_row=3&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0" Type="http://schemas.openxmlformats.org/officeDocument/2006/relationships/hyperlink" Target="https://myit.siemens.com/incident.do?sys_id=095d5846c309fed0a33a2fd9d0013172&amp;sysparm_record_target=incident&amp;sysparm_record_row=3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1" Type="http://schemas.openxmlformats.org/officeDocument/2006/relationships/hyperlink" Target="https://myit.siemens.com/incident.do?sys_id=e195c575ebdd7e902b7cff39cad0cd3b&amp;sysparm_record_target=incident&amp;sysparm_record_row=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 Type="http://schemas.openxmlformats.org/officeDocument/2006/relationships/hyperlink" Target="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6" Type="http://schemas.openxmlformats.org/officeDocument/2006/relationships/hyperlink" Target="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7" Type="http://schemas.openxmlformats.org/officeDocument/2006/relationships/hyperlink" Target="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2" Type="http://schemas.openxmlformats.org/officeDocument/2006/relationships/hyperlink" Target="https://myit.siemens.com/incident.do?sys_id=4bc91037479d7254fc8b7816536d436f&amp;sysparm_record_target=incident&amp;sysparm_record_row=1&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3" Type="http://schemas.openxmlformats.org/officeDocument/2006/relationships/hyperlink" Target="https://myit.siemens.com/incident.do?sys_id=579f0c9447f1fa9009d14bad436d4383&amp;sysparm_record_target=incident&amp;sysparm_record_row=7&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8" Type="http://schemas.openxmlformats.org/officeDocument/2006/relationships/hyperlink" Target="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9" Type="http://schemas.openxmlformats.org/officeDocument/2006/relationships/hyperlink" Target="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1" Type="http://schemas.openxmlformats.org/officeDocument/2006/relationships/hyperlink" Target="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2" Type="http://schemas.openxmlformats.org/officeDocument/2006/relationships/hyperlink" Target="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3" Type="http://schemas.openxmlformats.org/officeDocument/2006/relationships/hyperlink" Target="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4" Type="http://schemas.openxmlformats.org/officeDocument/2006/relationships/hyperlink" Target="https://myit.siemens.com/incident.do?sys_id=9fe2606f478db21009d14bad436d4363&amp;sysparm_record_target=incident&amp;sysparm_record_row=2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5" Type="http://schemas.openxmlformats.org/officeDocument/2006/relationships/hyperlink" Target="https://myit.siemens.com/incident.do?sys_id=446d8db2c37cfad0d812790f05013105&amp;sysparm_record_target=incident&amp;sysparm_record_row=1&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0" Type="http://schemas.openxmlformats.org/officeDocument/2006/relationships/hyperlink" Target="https://myit.siemens.com/incident.do?sys_id=5bc3f51dc301b690304cf7bc7a0131bb&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 Type="http://schemas.openxmlformats.org/officeDocument/2006/relationships/hyperlink" Target="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1" Type="http://schemas.openxmlformats.org/officeDocument/2006/relationships/hyperlink" Target="https://myit.siemens.com/incident.do?sys_id=7f54a011eb91f2902b7cff39cad0cdb6&amp;sysparm_record_target=incident&amp;sysparm_record_row=1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2" Type="http://schemas.openxmlformats.org/officeDocument/2006/relationships/hyperlink" Target="https://myit.siemens.com/incident.do?sys_id=f8ac971793597a1482ee33fdfaba1045&amp;sysparm_record_target=incident&amp;sysparm_record_row=1&amp;sysparm_record_rows=9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3" Type="http://schemas.openxmlformats.org/officeDocument/2006/relationships/hyperlink" Target="https://myit.siemens.com/incident.do?sys_id=c7f86e7783e1ba10d5311ecfeeaad354&amp;sysparm_record_target=incident&amp;sysparm_record_row=2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4" Type="http://schemas.openxmlformats.org/officeDocument/2006/relationships/hyperlink" Target="https://myit.siemens.com/incident.do?sys_id=15506ff493bd7e9482ee33fdfaba10cd&amp;sysparm_record_target=incident&amp;sysparm_record_row=17&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7" Type="http://schemas.openxmlformats.org/officeDocument/2006/relationships/hyperlink" Target="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8" Type="http://schemas.openxmlformats.org/officeDocument/2006/relationships/hyperlink" Target="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9" Type="http://schemas.openxmlformats.org/officeDocument/2006/relationships/hyperlink" Target="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2" Type="http://schemas.openxmlformats.org/officeDocument/2006/relationships/hyperlink" Target="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3" Type="http://schemas.openxmlformats.org/officeDocument/2006/relationships/hyperlink" Target="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4" Type="http://schemas.openxmlformats.org/officeDocument/2006/relationships/hyperlink" Target="https://myit.siemens.com/incident.do?sys_id=c9c2e062c334725032b8f7bc7a013158&amp;sysparm_record_target=incident&amp;sysparm_record_row=5&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5" Type="http://schemas.openxmlformats.org/officeDocument/2006/relationships/hyperlink" Target="https://myit.siemens.com/incident.do?sys_id=9f2e0ffb934dba5082ee33fdfaba1081&amp;sysparm_record_target=incident&amp;sysparm_record_row=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6" Type="http://schemas.openxmlformats.org/officeDocument/2006/relationships/hyperlink" Target="https://myit.siemens.com/incident.do?sys_id=39a8c2a8c3497e10a33a2fd9d00131f0&amp;sysparm_record_target=incident&amp;sysparm_record_row=1&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0" Type="http://schemas.openxmlformats.org/officeDocument/2006/relationships/hyperlink" Target="https://myit.siemens.com/incident.do?sys_id=c95c5f7cc349b25032b8f7bc7a0131bd&amp;sysparm_record_target=incident&amp;sysparm_record_row=1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 Type="http://schemas.openxmlformats.org/officeDocument/2006/relationships/hyperlink" Target="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TargetMode="External"/><Relationship Id="rId221" Type="http://schemas.openxmlformats.org/officeDocument/2006/relationships/hyperlink" Target="https://myit.siemens.com/incident.do?sys_id=a2e541caebc93a102b7cff39cad0cdad&amp;sysparm_record_target=incident&amp;sysparm_record_row=2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2" Type="http://schemas.openxmlformats.org/officeDocument/2006/relationships/hyperlink" Target="https://myit.siemens.com/incident.do?sys_id=3a3f0135eb95be902b7cff39cad0cdef&amp;sysparm_record_target=incident&amp;sysparm_record_row=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3" Type="http://schemas.openxmlformats.org/officeDocument/2006/relationships/hyperlink" Target="https://myit.siemens.com/incident.do?sys_id=127c048493a1f25482ee33fdfaba1005&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4" Type="http://schemas.openxmlformats.org/officeDocument/2006/relationships/hyperlink" Target="https://myit.siemens.com/incident.do?sys_id=1c2cbb103bbd76d02bf84834c3e45ab3&amp;sysparm_record_target=incident&amp;sysparm_record_row=6&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7" Type="http://schemas.openxmlformats.org/officeDocument/2006/relationships/hyperlink" Target="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8" Type="http://schemas.openxmlformats.org/officeDocument/2006/relationships/hyperlink" Target="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9" Type="http://schemas.openxmlformats.org/officeDocument/2006/relationships/hyperlink" Target="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2" Type="http://schemas.openxmlformats.org/officeDocument/2006/relationships/hyperlink" Target="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3" Type="http://schemas.openxmlformats.org/officeDocument/2006/relationships/hyperlink" Target="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4" Type="http://schemas.openxmlformats.org/officeDocument/2006/relationships/hyperlink" Target="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0" Type="http://schemas.openxmlformats.org/officeDocument/2006/relationships/hyperlink" Target="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5" Type="http://schemas.openxmlformats.org/officeDocument/2006/relationships/hyperlink" Target="https://myit.siemens.com/incident.do?sys_id=9b65a02b4741f21009d14bad436d4381&amp;sysparm_record_target=incident&amp;sysparm_record_row=1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6" Type="http://schemas.openxmlformats.org/officeDocument/2006/relationships/hyperlink" Target="https://myit.siemens.com/incident.do?sys_id=82f670cfc3f4ba10e1a0432ad0013197&amp;sysparm_record_target=incident&amp;sysparm_record_row=1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1" Type="http://schemas.openxmlformats.org/officeDocument/2006/relationships/hyperlink" Target="https://myit.siemens.com/incident.do?sys_id=eac01169c3497e10d812790f05013164&amp;sysparm_record_target=incident&amp;sysparm_record_row=1&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2" Type="http://schemas.openxmlformats.org/officeDocument/2006/relationships/hyperlink" Target="https://myit.siemens.com/incident.do?sys_id=7cc7ecd5eb91f2902b7cff39cad0cd71&amp;sysparm_record_target=incident&amp;sysparm_record_row=1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3" Type="http://schemas.openxmlformats.org/officeDocument/2006/relationships/hyperlink" Target="https://myit.siemens.com/incident.do?sys_id=29ca0ce793d5ba1482ee33fdfaba10d2&amp;sysparm_record_target=incident&amp;sysparm_record_row=10&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4" Type="http://schemas.openxmlformats.org/officeDocument/2006/relationships/hyperlink" Target="https://myit.siemens.com/incident.do?sys_id=1b6662bb47edfa5009d14bad436d4319&amp;sysparm_record_target=incident&amp;sysparm_record_row=21&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5" Type="http://schemas.openxmlformats.org/officeDocument/2006/relationships/hyperlink" Target="https://myit.siemens.com/incident.do?sys_id=521dcf393b753e582bf84834c3e45ac3&amp;sysparm_record_target=incident&amp;sysparm_record_row=10&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 Type="http://schemas.openxmlformats.org/officeDocument/2006/relationships/hyperlink" Target="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8" Type="http://schemas.openxmlformats.org/officeDocument/2006/relationships/hyperlink" Target="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9" Type="http://schemas.openxmlformats.org/officeDocument/2006/relationships/hyperlink" Target="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3" Type="http://schemas.openxmlformats.org/officeDocument/2006/relationships/hyperlink" Target="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4" Type="http://schemas.openxmlformats.org/officeDocument/2006/relationships/hyperlink" Target="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0" Type="http://schemas.openxmlformats.org/officeDocument/2006/relationships/hyperlink" Target="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55" Type="http://schemas.openxmlformats.org/officeDocument/2006/relationships/hyperlink" Target="https://myit.siemens.com/incident.do?sys_id=94af5fa6c378be98aeeeba75e00131cc&amp;sysparm_record_target=incident&amp;sysparm_record_row=2&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6" Type="http://schemas.openxmlformats.org/officeDocument/2006/relationships/hyperlink" Target="https://myit.siemens.com/incident.do?sys_id=9ef7f333eb4176502b7cff39cad0cd4e&amp;sysparm_record_target=incident&amp;sysparm_record_row=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7" Type="http://schemas.openxmlformats.org/officeDocument/2006/relationships/hyperlink" Target="https://myit.siemens.com/incident.do?sys_id=fc59b3acebc9be102b7cff39cad0cd38&amp;sysparm_record_target=incident&amp;sysparm_record_row=1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1" Type="http://schemas.openxmlformats.org/officeDocument/2006/relationships/hyperlink" Target="https://myit.siemens.com/incident.do?sys_id=fc646fb4c3493650e1a0432ad0013182&amp;sysparm_record_target=incident&amp;sysparm_record_row=1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2" Type="http://schemas.openxmlformats.org/officeDocument/2006/relationships/hyperlink" Target="https://myit.siemens.com/incident.do?sys_id=196fbc2ac3897210a33a2fd9d0013113&amp;sysparm_record_target=incident&amp;sysparm_record_row=2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3" Type="http://schemas.openxmlformats.org/officeDocument/2006/relationships/hyperlink" Target="https://myit.siemens.com/incident.do?sys_id=4baa560e47d936d0fa7ff0be436d4309&amp;sysparm_record_target=incident&amp;sysparm_record_row=9&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4" Type="http://schemas.openxmlformats.org/officeDocument/2006/relationships/hyperlink" Target="https://myit.siemens.com/now/nav/ui/classic/params/target/incident.do%3Fsys_id%3D24f8b253c338fe10a33a2fd9d00131b4%26sysparm_stack%3D%26sysparm_view%3D" TargetMode="External"/><Relationship Id="rId285" Type="http://schemas.openxmlformats.org/officeDocument/2006/relationships/hyperlink" Target="https://myit.siemens.com/incident.do?sys_id=19ae3068c33d7610aeeeba75e0013102&amp;sysparm_record_target=incident&amp;sysparm_record_row=4&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 Type="http://schemas.openxmlformats.org/officeDocument/2006/relationships/hyperlink" Target="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8" Type="http://schemas.openxmlformats.org/officeDocument/2006/relationships/hyperlink" Target="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9" Type="http://schemas.openxmlformats.org/officeDocument/2006/relationships/hyperlink" Target="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3" Type="http://schemas.openxmlformats.org/officeDocument/2006/relationships/hyperlink" Target="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4" Type="http://schemas.openxmlformats.org/officeDocument/2006/relationships/hyperlink" Target="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0" Type="http://schemas.openxmlformats.org/officeDocument/2006/relationships/hyperlink" Target="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1" Type="http://schemas.openxmlformats.org/officeDocument/2006/relationships/hyperlink" Target="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5" Type="http://schemas.openxmlformats.org/officeDocument/2006/relationships/hyperlink" Target="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6" Type="http://schemas.openxmlformats.org/officeDocument/2006/relationships/hyperlink" Target="https://myit.siemens.com/incident.do?sys_id=be48b8e747093250fc8b7816536d4344&amp;sysparm_record_target=incident&amp;sysparm_record_row=1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7" Type="http://schemas.openxmlformats.org/officeDocument/2006/relationships/hyperlink" Target="https://myit.siemens.com/incident.do?sys_id=6a8dbc0393f47a1c82ee33fdfaba10cf&amp;sysparm_record_target=incident&amp;sysparm_record_row=13&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12" Type="http://schemas.openxmlformats.org/officeDocument/2006/relationships/hyperlink" Target="https://myit.siemens.com/incident.do?sys_id=aebc7d65c3c1fe103134790f05013158&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3" Type="http://schemas.openxmlformats.org/officeDocument/2006/relationships/hyperlink" Target="https://myit.siemens.com/incident.do?sys_id=00dd6b9147d53a90fc8b7816536d4360&amp;sysparm_record_target=incident&amp;sysparm_record_row=12&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4" Type="http://schemas.openxmlformats.org/officeDocument/2006/relationships/hyperlink" Target="https://myit.siemens.com/incident.do?sys_id=e11114a3471d76d009d14bad436d43f4&amp;sysparm_record_target=incident&amp;sysparm_record_row=9&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 Type="http://schemas.openxmlformats.org/officeDocument/2006/relationships/hyperlink" Target="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49" Type="http://schemas.openxmlformats.org/officeDocument/2006/relationships/hyperlink" Target="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4" Type="http://schemas.openxmlformats.org/officeDocument/2006/relationships/hyperlink" Target="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5" Type="http://schemas.openxmlformats.org/officeDocument/2006/relationships/hyperlink" Target="https://myit.siemens.com/incident.do?sys_id=5da7c73347a1be5009d14bad436d43e9&amp;sysparm_record_target=incident&amp;sysparm_record_row=19&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6" Type="http://schemas.openxmlformats.org/officeDocument/2006/relationships/hyperlink" Target="https://myit.siemens.com/incident.do?sys_id=e833081947f97e9409d14bad436d43e7&amp;sysparm_record_target=incident&amp;sysparm_record_row=13&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0" Type="http://schemas.openxmlformats.org/officeDocument/2006/relationships/table" Target="../tables/table29.xml"/><Relationship Id="rId60" Type="http://schemas.openxmlformats.org/officeDocument/2006/relationships/hyperlink" Target="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1" Type="http://schemas.openxmlformats.org/officeDocument/2006/relationships/hyperlink" Target="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35" Type="http://schemas.openxmlformats.org/officeDocument/2006/relationships/hyperlink" Target="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6" Type="http://schemas.openxmlformats.org/officeDocument/2006/relationships/hyperlink" Target="https://myit.siemens.com/incident.do?sys_id=455588bac33c3ad0d812790f050131a1&amp;sysparm_record_target=incident&amp;sysparm_record_row=1&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7" Type="http://schemas.openxmlformats.org/officeDocument/2006/relationships/hyperlink" Target="https://myit.siemens.com/incident.do?sys_id=ca646640c391ba50a33a2fd9d00131e0&amp;sysparm_record_target=incident&amp;sysparm_record_row=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8" Type="http://schemas.openxmlformats.org/officeDocument/2006/relationships/hyperlink" Target="https://myit.siemens.com/incident.do?sys_id=5f646678c3c9b250d812790f050131e7&amp;sysparm_record_target=incident&amp;sysparm_record_row=1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2" Type="http://schemas.openxmlformats.org/officeDocument/2006/relationships/hyperlink" Target="https://myit.siemens.com/incident.do?sys_id=7c556334c3893650e1a0432ad0013178&amp;sysparm_record_target=incident&amp;sysparm_record_row=10&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3" Type="http://schemas.openxmlformats.org/officeDocument/2006/relationships/hyperlink" Target="https://myit.siemens.com/incident.do?sys_id=1bb10daac3897210a33a2fd9d0013163&amp;sysparm_record_target=incident&amp;sysparm_record_row=2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4" Type="http://schemas.openxmlformats.org/officeDocument/2006/relationships/hyperlink" Target="https://myit.siemens.com/incident.do?sys_id=3359eacec355b6d0a33a2fd9d0013116&amp;sysparm_record_target=incident&amp;sysparm_record_row=8&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 Type="http://schemas.openxmlformats.org/officeDocument/2006/relationships/hyperlink" Target="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9" Type="http://schemas.openxmlformats.org/officeDocument/2006/relationships/hyperlink" Target="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5" Type="http://schemas.openxmlformats.org/officeDocument/2006/relationships/hyperlink" Target="https://myit.siemens.com/incident.do?sys_id=dbd353b6eb6d3e502b7cff39cad0cdb2&amp;sysparm_record_target=incident&amp;sysparm_record_row=3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6" Type="http://schemas.openxmlformats.org/officeDocument/2006/relationships/hyperlink" Target="https://myit.siemens.com/incident.do?sys_id=23a2d5e42b35b29028b1f01f5e91bfb0&amp;sysparm_record_target=incident&amp;sysparm_record_row=3&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0" Type="http://schemas.openxmlformats.org/officeDocument/2006/relationships/hyperlink" Target="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4" Type="http://schemas.openxmlformats.org/officeDocument/2006/relationships/hyperlink" Target="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5" Type="http://schemas.openxmlformats.org/officeDocument/2006/relationships/hyperlink" Target="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6" Type="http://schemas.openxmlformats.org/officeDocument/2006/relationships/hyperlink" Target="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7" Type="http://schemas.openxmlformats.org/officeDocument/2006/relationships/hyperlink" Target="https://myit.siemens.com/incident.do?sys_id=5b39782fc345fe10a33a2fd9d001319f&amp;sysparm_record_target=incident&amp;sysparm_record_row=1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8" Type="http://schemas.openxmlformats.org/officeDocument/2006/relationships/hyperlink" Target="https://myit.siemens.com/incident.do?sys_id=cb57415fc3bc725032b8f7bc7a013161&amp;sysparm_record_target=incident&amp;sysparm_record_row=1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1" Type="http://schemas.openxmlformats.org/officeDocument/2006/relationships/hyperlink" Target="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2" Type="http://schemas.openxmlformats.org/officeDocument/2006/relationships/hyperlink" Target="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3" Type="http://schemas.openxmlformats.org/officeDocument/2006/relationships/hyperlink" Target="https://myit.siemens.com/incident.do?sys_id=2a5c7ea5c34df2503134790f0501317d&amp;sysparm_record_target=incident&amp;sysparm_record_row=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4" Type="http://schemas.openxmlformats.org/officeDocument/2006/relationships/hyperlink" Target="https://myit.siemens.com/incident.do?sys_id=7e85b399c35932d0aeeeba75e0013150&amp;sysparm_record_target=incident&amp;sysparm_record_row=1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9" Type="http://schemas.openxmlformats.org/officeDocument/2006/relationships/hyperlink" Target="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5" Type="http://schemas.openxmlformats.org/officeDocument/2006/relationships/hyperlink" Target="https://myit.siemens.com/incident.do?sys_id=da0572a793913e1482ee33fdfaba109e&amp;sysparm_record_target=incident&amp;sysparm_record_row=8&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6" Type="http://schemas.openxmlformats.org/officeDocument/2006/relationships/hyperlink" Target="https://myit.siemens.com/incident.do?sys_id=638953bf2be1fa1028b1f01f5e91bf28&amp;sysparm_record_target=incident&amp;sysparm_record_row=1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7" Type="http://schemas.openxmlformats.org/officeDocument/2006/relationships/hyperlink" Target="https://myit.siemens.com/incident.do?sys_id=ac54d235c3bdfe14aeeeba75e00131e8&amp;sysparm_record_target=incident&amp;sysparm_record_row=11&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0" Type="http://schemas.openxmlformats.org/officeDocument/2006/relationships/hyperlink" Target="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5" Type="http://schemas.openxmlformats.org/officeDocument/2006/relationships/hyperlink" Target="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6" Type="http://schemas.openxmlformats.org/officeDocument/2006/relationships/hyperlink" Target="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7" Type="http://schemas.openxmlformats.org/officeDocument/2006/relationships/hyperlink" Target="https://myit.siemens.com/incident.do?sys_id=0a8788bac338b210304cf7bc7a013192&amp;sysparm_record_target=incident&amp;sysparm_record_row=2&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8" Type="http://schemas.openxmlformats.org/officeDocument/2006/relationships/hyperlink" Target="https://myit.siemens.com/incident.do?sys_id=b7f45f082b99fa5028b1f01f5e91bfa0&amp;sysparm_record_target=incident&amp;sysparm_record_row=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1" Type="http://schemas.openxmlformats.org/officeDocument/2006/relationships/hyperlink" Target="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2" Type="http://schemas.openxmlformats.org/officeDocument/2006/relationships/hyperlink" Target="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9" Type="http://schemas.openxmlformats.org/officeDocument/2006/relationships/hyperlink" Target="https://myit.siemens.com/incident.do?sys_id=3f7afa38c309f250d812790f050131c8&amp;sysparm_record_target=incident&amp;sysparm_record_row=1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3" Type="http://schemas.openxmlformats.org/officeDocument/2006/relationships/hyperlink" Target="https://myit.siemens.com/incident.do?sys_id=2127e778c3c1f25032b8f7bc7a0131de&amp;sysparm_record_target=incident&amp;sysparm_record_row=9&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 Type="http://schemas.openxmlformats.org/officeDocument/2006/relationships/hyperlink" Target="https://myit.siemens.com/now/nav/ui/classic/params/target/incident.do%3Fsys_id%3Dc5156d00c3eea650fab2bc65e0013162%26sysparm_stack%3D%26sysparm_view%3D" TargetMode="External"/><Relationship Id="rId224" Type="http://schemas.openxmlformats.org/officeDocument/2006/relationships/hyperlink" Target="https://myit.siemens.com/incident.do?sys_id=77c0a411c305b290aeeeba75e00131d0&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5" Type="http://schemas.openxmlformats.org/officeDocument/2006/relationships/hyperlink" Target="https://myit.siemens.com/incident.do?sys_id=977a161e4759fad0fc8b7816536d43d6&amp;sysparm_record_target=incident&amp;sysparm_record_row=7&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6" Type="http://schemas.openxmlformats.org/officeDocument/2006/relationships/hyperlink" Target="https://myit.siemens.com/incident.do?sys_id=fe66940bc36d7e50a33a2fd9d00131aa&amp;sysparm_record_target=incident&amp;sysparm_record_row=29&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7" Type="http://schemas.openxmlformats.org/officeDocument/2006/relationships/hyperlink" Target="https://myit.siemens.com/incident.do?sys_id=acade960477dfed009d14bad436d43d4&amp;sysparm_record_target=incident&amp;sysparm_record_row=1&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 Type="http://schemas.openxmlformats.org/officeDocument/2006/relationships/hyperlink" Target="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5" Type="http://schemas.openxmlformats.org/officeDocument/2006/relationships/hyperlink" Target="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6" Type="http://schemas.openxmlformats.org/officeDocument/2006/relationships/hyperlink" Target="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7" Type="http://schemas.openxmlformats.org/officeDocument/2006/relationships/hyperlink" Target="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8" Type="http://schemas.openxmlformats.org/officeDocument/2006/relationships/hyperlink" Target="https://myit.siemens.com/incident.do?sys_id=12a938ebeb8dba102b7cff39cad0cd9c&amp;sysparm_record_target=incident&amp;sysparm_record_row=1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1" Type="http://schemas.openxmlformats.org/officeDocument/2006/relationships/hyperlink" Target="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2" Type="http://schemas.openxmlformats.org/officeDocument/2006/relationships/hyperlink" Target="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3" Type="http://schemas.openxmlformats.org/officeDocument/2006/relationships/hyperlink" Target="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9" Type="http://schemas.openxmlformats.org/officeDocument/2006/relationships/hyperlink" Target="https://myit.siemens.com/now/nav/ui/classic/params/target/incident.do%3Fsys_id%3D1c65b095c3457290e1a0432ad00131be%26sysparm_stack%3D%26sysparm_view%3D" TargetMode="Externa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214" Type="http://schemas.openxmlformats.org/officeDocument/2006/relationships/hyperlink" Target="https://myit.siemens.com/incident.do?sys_id=d01cbe3dc389fe9032b8f7bc7a01316b&amp;sysparm_record_target=incident&amp;sysparm_record_row=3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5" Type="http://schemas.openxmlformats.org/officeDocument/2006/relationships/hyperlink" Target="https://myit.siemens.com/incident.do?sys_id=073194a147597a90fc8b7816536d4329&amp;sysparm_record_target=incident&amp;sysparm_record_row=10&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6" Type="http://schemas.openxmlformats.org/officeDocument/2006/relationships/hyperlink" Target="https://myit.siemens.com/incident.do?sys_id=cae77a2793d13e1482ee33fdfaba1003&amp;sysparm_record_target=incident&amp;sysparm_record_row=7&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7" Type="http://schemas.openxmlformats.org/officeDocument/2006/relationships/hyperlink" Target="https://myit.siemens.com/incident.do?sys_id=88b858c42b797e1028b1f01f5e91bff1&amp;sysparm_record_target=incident&amp;sysparm_record_row=15&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8" Type="http://schemas.openxmlformats.org/officeDocument/2006/relationships/hyperlink" Target="https://myit.siemens.com/incident.do?sys_id=9c3e473d3b753e582bf84834c3e45a19&amp;sysparm_record_target=incident&amp;sysparm_record_row=9&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6" Type="http://schemas.openxmlformats.org/officeDocument/2006/relationships/hyperlink" Target="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7" Type="http://schemas.openxmlformats.org/officeDocument/2006/relationships/hyperlink" Target="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8" Type="http://schemas.openxmlformats.org/officeDocument/2006/relationships/hyperlink" Target="https://myit.siemens.com/incident.do?sys_id=bb69157ec3893210a33a2fd9d00131d7&amp;sysparm_record_target=incident&amp;sysparm_record_row=2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 Type="http://schemas.openxmlformats.org/officeDocument/2006/relationships/hyperlink" Target="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1" Type="http://schemas.openxmlformats.org/officeDocument/2006/relationships/hyperlink" Target="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2" Type="http://schemas.openxmlformats.org/officeDocument/2006/relationships/hyperlink" Target="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3" Type="http://schemas.openxmlformats.org/officeDocument/2006/relationships/hyperlink" Target="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9" Type="http://schemas.openxmlformats.org/officeDocument/2006/relationships/hyperlink" Target="https://myit.siemens.com/incident.do?sys_id=3e472700c3d13e50a33a2fd9d00131f9&amp;sysparm_record_target=incident&amp;sysparm_record_row=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0" Type="http://schemas.openxmlformats.org/officeDocument/2006/relationships/hyperlink" Target="https://myit.siemens.com/incident.do?sys_id=08025eebc3f0fa50304cf7bc7a0131ca&amp;sysparm_record_target=incident&amp;sysparm_record_row=8&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4" Type="http://schemas.openxmlformats.org/officeDocument/2006/relationships/hyperlink" Target="https://myit.siemens.com/incident.do?sys_id=9aac2770c3853a50aeeeba75e00131e5&amp;sysparm_record_target=incident&amp;sysparm_record_row=8&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5" Type="http://schemas.openxmlformats.org/officeDocument/2006/relationships/hyperlink" Target="https://myit.siemens.com/incident.do?sys_id=8d8bedc5eb55be502b7cff39cad0cd40&amp;sysparm_record_target=incident&amp;sysparm_record_row=5&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6" Type="http://schemas.openxmlformats.org/officeDocument/2006/relationships/hyperlink" Target="https://myit.siemens.com/incident.do?sys_id=71aef2d293957ed082ee33fdfaba101a&amp;sysparm_record_target=incident&amp;sysparm_record_row=5&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7" Type="http://schemas.openxmlformats.org/officeDocument/2006/relationships/hyperlink" Target="https://myit.siemens.com/incident.do?sys_id=76a8148fc36d7e50a33a2fd9d00131ea&amp;sysparm_record_target=incident&amp;sysparm_record_row=2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8" Type="http://schemas.openxmlformats.org/officeDocument/2006/relationships/hyperlink" Target="https://myit.siemens.com/incident.do?sys_id=1ac3ddbcebbdb2942b7cff39cad0cd08&amp;sysparm_record_target=incident&amp;sysparm_record_row=9&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6" Type="http://schemas.openxmlformats.org/officeDocument/2006/relationships/hyperlink" Target="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7" Type="http://schemas.openxmlformats.org/officeDocument/2006/relationships/hyperlink" Target="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1" Type="http://schemas.openxmlformats.org/officeDocument/2006/relationships/hyperlink" Target="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2" Type="http://schemas.openxmlformats.org/officeDocument/2006/relationships/hyperlink" Target="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3" Type="http://schemas.openxmlformats.org/officeDocument/2006/relationships/hyperlink" Target="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4" Type="http://schemas.openxmlformats.org/officeDocument/2006/relationships/hyperlink" Target="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8" Type="http://schemas.openxmlformats.org/officeDocument/2006/relationships/hyperlink" Target="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9" Type="http://schemas.openxmlformats.org/officeDocument/2006/relationships/hyperlink" Target="https://myit.siemens.com/incident.do?sys_id=aa94c9ef474d3250fc8b7816536d43ca&amp;sysparm_record_target=incident&amp;sysparm_record_row=1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80" Type="http://schemas.openxmlformats.org/officeDocument/2006/relationships/hyperlink" Target="https://myit.siemens.com/incident.do?sys_id=fea8cc98c3117e50a33a2fd9d00131ea&amp;sysparm_record_target=incident&amp;sysparm_record_row=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5" Type="http://schemas.openxmlformats.org/officeDocument/2006/relationships/hyperlink" Target="https://myit.siemens.com/incident.do?sys_id=2d9f76b9c3c5ba50d812790f05013193&amp;sysparm_record_target=incident&amp;sysparm_record_row=3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6" Type="http://schemas.openxmlformats.org/officeDocument/2006/relationships/hyperlink" Target="https://myit.siemens.com/incident.do?sys_id=81255ca1c3d9ba90a33a2fd9d0013193&amp;sysparm_record_target=incident&amp;sysparm_record_row=9&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7" Type="http://schemas.openxmlformats.org/officeDocument/2006/relationships/hyperlink" Target="https://myit.siemens.com/incident.do?sys_id=dc3373af3b5136542bf84834c3e45ac0&amp;sysparm_record_target=incident&amp;sysparm_record_row=6&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8" Type="http://schemas.openxmlformats.org/officeDocument/2006/relationships/hyperlink" Target="https://myit.siemens.com/incident.do?sys_id=cdfb244c47f9729009d14bad436d438e&amp;sysparm_record_target=incident&amp;sysparm_record_row=14&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2" Type="http://schemas.openxmlformats.org/officeDocument/2006/relationships/hyperlink" Target="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4" Type="http://schemas.openxmlformats.org/officeDocument/2006/relationships/hyperlink" Target="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8" Type="http://schemas.openxmlformats.org/officeDocument/2006/relationships/hyperlink" Target="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1" Type="http://schemas.openxmlformats.org/officeDocument/2006/relationships/hyperlink" Target="https://myit.siemens.com/incident.do?sys_id=c1f392e7c374fa50304cf7bc7a01318c&amp;sysparm_record_target=incident&amp;sysparm_record_row=7&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5" Type="http://schemas.openxmlformats.org/officeDocument/2006/relationships/hyperlink" Target="https://myit.siemens.com/incident.do?sys_id=4acd88cdc3093a50d812790f05013178&amp;sysparm_record_target=incident&amp;sysparm_record_row=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7" Type="http://schemas.openxmlformats.org/officeDocument/2006/relationships/hyperlink" Target="https://myit.siemens.com/incident.do?sys_id=c2821b929391bed082ee33fdfaba1039&amp;sysparm_record_target=incident&amp;sysparm_record_row=4&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7" Type="http://schemas.openxmlformats.org/officeDocument/2006/relationships/hyperlink" Target="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9" Type="http://schemas.openxmlformats.org/officeDocument/2006/relationships/hyperlink" Target="https://myit.siemens.com/incident.do?sys_id=7ee6a9704779b618fa7ff0be436d43e4&amp;sysparm_record_target=incident&amp;sysparm_record_row=7&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3" Type="http://schemas.openxmlformats.org/officeDocument/2006/relationships/hyperlink" Target="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9" Type="http://schemas.openxmlformats.org/officeDocument/2006/relationships/hyperlink" Target="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5" Type="http://schemas.openxmlformats.org/officeDocument/2006/relationships/hyperlink" Target="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0" Type="http://schemas.openxmlformats.org/officeDocument/2006/relationships/hyperlink" Target="https://myit.siemens.com/incident.do?sys_id=d2f48af22b81b21028b1f01f5e91bff4&amp;sysparm_record_target=incident&amp;sysparm_record_row=2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6" Type="http://schemas.openxmlformats.org/officeDocument/2006/relationships/hyperlink" Target="https://myit.siemens.com/incident.do?sys_id=2b21c371c349ba50d812790f05013108&amp;sysparm_record_target=incident&amp;sysparm_record_row=3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8" Type="http://schemas.openxmlformats.org/officeDocument/2006/relationships/hyperlink" Target="https://myit.siemens.com/incident.do?sys_id=9095fba39315be1482ee33fdfaba1048&amp;sysparm_record_target=incident&amp;sysparm_record_row=5&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 Type="http://schemas.openxmlformats.org/officeDocument/2006/relationships/hyperlink" Target="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64" Type="http://schemas.openxmlformats.org/officeDocument/2006/relationships/hyperlink" Target="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8" Type="http://schemas.openxmlformats.org/officeDocument/2006/relationships/hyperlink" Target="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1" Type="http://schemas.openxmlformats.org/officeDocument/2006/relationships/hyperlink" Target="https://myit.siemens.com/incident.do?sys_id=4f2351a347c9361009d14bad436d4335&amp;sysparm_record_target=incident&amp;sysparm_record_row=1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7" Type="http://schemas.openxmlformats.org/officeDocument/2006/relationships/hyperlink" Target="https://myit.siemens.com/incident.do?sys_id=2811b10debd5be502b7cff39cad0cd8f&amp;sysparm_record_target=incident&amp;sysparm_record_row=3&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9" Type="http://schemas.openxmlformats.org/officeDocument/2006/relationships/hyperlink" Target="https://myit.siemens.com/incident.do?sys_id=e9f9413f3be1b6102bf84834c3e45a7b&amp;sysparm_record_target=incident&amp;sysparm_record_row=27&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3" Type="http://schemas.openxmlformats.org/officeDocument/2006/relationships/hyperlink" Target="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9" Type="http://schemas.openxmlformats.org/officeDocument/2006/relationships/hyperlink" Target="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0" Type="http://schemas.openxmlformats.org/officeDocument/2006/relationships/hyperlink" Target="https://myit.siemens.com/incident.do?sys_id=26850bc83bbdf6902bf84834c3e45a25&amp;sysparm_record_target=incident&amp;sysparm_record_row=11&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33.xml.rels><?xml version="1.0" encoding="UTF-8" standalone="yes"?>
<Relationships xmlns="http://schemas.openxmlformats.org/package/2006/relationships"><Relationship Id="rId117" Type="http://schemas.openxmlformats.org/officeDocument/2006/relationships/hyperlink" Target="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9" Type="http://schemas.openxmlformats.org/officeDocument/2006/relationships/hyperlink" Target="https://myit.siemens.com/incident.do?sys_id=9c3e473d3b753e582bf84834c3e45a19&amp;sysparm_record_target=incident&amp;sysparm_record_row=9&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 Type="http://schemas.openxmlformats.org/officeDocument/2006/relationships/hyperlink" Target="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63" Type="http://schemas.openxmlformats.org/officeDocument/2006/relationships/hyperlink" Target="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9" Type="http://schemas.openxmlformats.org/officeDocument/2006/relationships/hyperlink" Target="https://myit.siemens.com/incident.do?sys_id=2c7b06f6c309b210a33a2fd9d0013152&amp;sysparm_record_target=incident&amp;sysparm_record_row=2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0" Type="http://schemas.openxmlformats.org/officeDocument/2006/relationships/hyperlink" Target="https://myit.siemens.com/incident.do?sys_id=28c60daf478d3250fc8b7816536d4382&amp;sysparm_record_target=incident&amp;sysparm_record_row=1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6" Type="http://schemas.openxmlformats.org/officeDocument/2006/relationships/hyperlink" Target="https://myit.siemens.com/incident.do?sys_id=8cee2d0deb95be502b7cff39cad0cd09&amp;sysparm_record_target=incident&amp;sysparm_record_row=4&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8" Type="http://schemas.openxmlformats.org/officeDocument/2006/relationships/hyperlink" Target="https://myit.siemens.com/incident.do?sys_id=269f0403c32d7e50a33a2fd9d001315f&amp;sysparm_record_target=incident&amp;sysparm_record_row=30&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2" Type="http://schemas.openxmlformats.org/officeDocument/2006/relationships/hyperlink" Target="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4" Type="http://schemas.openxmlformats.org/officeDocument/2006/relationships/hyperlink" Target="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8" Type="http://schemas.openxmlformats.org/officeDocument/2006/relationships/hyperlink" Target="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81" Type="http://schemas.openxmlformats.org/officeDocument/2006/relationships/hyperlink" Target="https://myit.siemens.com/incident.do?sys_id=6b88261ceb15fa502b7cff39cad0cd8d&amp;sysparm_record_target=incident&amp;sysparm_record_row=6&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7" Type="http://schemas.openxmlformats.org/officeDocument/2006/relationships/hyperlink" Target="https://myit.siemens.com/incident.do?sys_id=4284ede147d9be5009d14bad436d43e7&amp;sysparm_record_target=incident&amp;sysparm_record_row=8&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9" Type="http://schemas.openxmlformats.org/officeDocument/2006/relationships/hyperlink" Target="https://myit.siemens.com/incident.do?sys_id=a0aff60c93fdfe5082ee33fdfaba1002&amp;sysparm_record_target=incident&amp;sysparm_record_row=1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3" Type="http://schemas.openxmlformats.org/officeDocument/2006/relationships/hyperlink" Target="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9" Type="http://schemas.openxmlformats.org/officeDocument/2006/relationships/hyperlink" Target="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290" Type="http://schemas.openxmlformats.org/officeDocument/2006/relationships/hyperlink" Target="https://myit.siemens.com/incident.do?sys_id=ddd339f82bb5bad028b1f01f5e91bf37&amp;sysparm_record_target=incident&amp;sysparm_record_row=6&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4" Type="http://schemas.openxmlformats.org/officeDocument/2006/relationships/table" Target="../tables/table30.xml"/><Relationship Id="rId85" Type="http://schemas.openxmlformats.org/officeDocument/2006/relationships/hyperlink" Target="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0" Type="http://schemas.openxmlformats.org/officeDocument/2006/relationships/hyperlink" Target="https://myit.siemens.com/incident.do?sys_id=e94da21ec374b698aeeeba75e00131b2&amp;sysparm_record_target=incident&amp;sysparm_record_row=9&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2" Type="http://schemas.openxmlformats.org/officeDocument/2006/relationships/hyperlink" Target="https://myit.siemens.com/incident.do?sys_id=099e6ee7c370be50e1a0432ad00131a3&amp;sysparm_record_target=incident&amp;sysparm_record_row=6&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6" Type="http://schemas.openxmlformats.org/officeDocument/2006/relationships/hyperlink" Target="https://myit.siemens.com/incident.do?sys_id=97743301c3c57e50e1a0432ad00131ae&amp;sysparm_record_target=incident&amp;sysparm_record_row=6&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8" Type="http://schemas.openxmlformats.org/officeDocument/2006/relationships/hyperlink" Target="https://myit.siemens.com/incident.do?sys_id=913c63d69311fed082ee33fdfaba10af&amp;sysparm_record_target=incident&amp;sysparm_record_row=3&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8" Type="http://schemas.openxmlformats.org/officeDocument/2006/relationships/hyperlink" Target="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4" Type="http://schemas.openxmlformats.org/officeDocument/2006/relationships/hyperlink" Target="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6" Type="http://schemas.openxmlformats.org/officeDocument/2006/relationships/hyperlink" Target="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1" Type="http://schemas.openxmlformats.org/officeDocument/2006/relationships/hyperlink" Target="https://myit.siemens.com/incident.do?sys_id=bba936c7eb0972102b7cff39cad0cdda&amp;sysparm_record_target=incident&amp;sysparm_record_row=2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7" Type="http://schemas.openxmlformats.org/officeDocument/2006/relationships/hyperlink" Target="https://myit.siemens.com/incident.do?sys_id=afa24775c389ba50d812790f05013195&amp;sysparm_record_target=incident&amp;sysparm_record_row=3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8" Type="http://schemas.openxmlformats.org/officeDocument/2006/relationships/hyperlink" Target="https://myit.siemens.com/incident.do?sys_id=81bd0c31c31576d0aeeeba75e001317f&amp;sysparm_record_target=incident&amp;sysparm_record_row=6&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9" Type="http://schemas.openxmlformats.org/officeDocument/2006/relationships/hyperlink" Target="https://myit.siemens.com/incident.do?sys_id=cac737a39355be1482ee33fdfaba1008&amp;sysparm_record_target=incident&amp;sysparm_record_row=4&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 Type="http://schemas.openxmlformats.org/officeDocument/2006/relationships/hyperlink" Target="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19" Type="http://schemas.openxmlformats.org/officeDocument/2006/relationships/hyperlink" Target="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0" Type="http://schemas.openxmlformats.org/officeDocument/2006/relationships/hyperlink" Target="https://myit.siemens.com/incident.do?sys_id=ec7db97f47e1b610fc8b7816536d43f7&amp;sysparm_record_target=incident&amp;sysparm_record_row=26&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1" Type="http://schemas.openxmlformats.org/officeDocument/2006/relationships/hyperlink" Target="https://myit.siemens.com/incident.do?sys_id=bc1beabc93b97a9482ee33fdfaba1025&amp;sysparm_record_target=incident&amp;sysparm_record_row=3&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4" Type="http://schemas.openxmlformats.org/officeDocument/2006/relationships/hyperlink" Target="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5" Type="http://schemas.openxmlformats.org/officeDocument/2006/relationships/hyperlink" Target="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6" Type="http://schemas.openxmlformats.org/officeDocument/2006/relationships/hyperlink" Target="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30" Type="http://schemas.openxmlformats.org/officeDocument/2006/relationships/hyperlink" Target="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1" Type="http://schemas.openxmlformats.org/officeDocument/2006/relationships/hyperlink" Target="https://myit.siemens.com/incident.do?sys_id=ba5a1f16c3f036d0a33a2fd9d00131b8&amp;sysparm_record_target=incident&amp;sysparm_record_row=8&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2" Type="http://schemas.openxmlformats.org/officeDocument/2006/relationships/hyperlink" Target="https://myit.siemens.com/incident.do?sys_id=c3d88eaf4789b250fc8b7816536d4338&amp;sysparm_record_target=incident&amp;sysparm_record_row=1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3" Type="http://schemas.openxmlformats.org/officeDocument/2006/relationships/hyperlink" Target="https://myit.siemens.com/incident.do?sys_id=0a22faa7933c3e5c82ee33fdfaba1045&amp;sysparm_record_target=incident&amp;sysparm_record_row=5&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7" Type="http://schemas.openxmlformats.org/officeDocument/2006/relationships/hyperlink" Target="https://myit.siemens.com/incident.do?sys_id=26b6bb05c3497e50e1a0432ad0013140&amp;sysparm_record_target=incident&amp;sysparm_record_row=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8" Type="http://schemas.openxmlformats.org/officeDocument/2006/relationships/hyperlink" Target="https://myit.siemens.com/incident.do?sys_id=b0493585ebd9be502b7cff39cad0cd9a&amp;sysparm_record_target=incident&amp;sysparm_record_row=2&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9" Type="http://schemas.openxmlformats.org/officeDocument/2006/relationships/hyperlink" Target="https://myit.siemens.com/incident.do?sys_id=4dfaa356c311b614aeeeba75e0013187&amp;sysparm_record_target=incident&amp;sysparm_record_row=2&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 Type="http://schemas.openxmlformats.org/officeDocument/2006/relationships/hyperlink" Target="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09" Type="http://schemas.openxmlformats.org/officeDocument/2006/relationships/hyperlink" Target="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0" Type="http://schemas.openxmlformats.org/officeDocument/2006/relationships/hyperlink" Target="https://myit.siemens.com/incident.do?sys_id=b051d8332b59761428b1f01f5e91bf86&amp;sysparm_record_target=incident&amp;sysparm_record_row=3&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1" Type="http://schemas.openxmlformats.org/officeDocument/2006/relationships/hyperlink" Target="https://myit.siemens.com/incident.do?sys_id=c8255b8047b53a50fa7ff0be436d4310&amp;sysparm_record_target=incident&amp;sysparm_record_row=10&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4" Type="http://schemas.openxmlformats.org/officeDocument/2006/relationships/hyperlink" Target="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5" Type="http://schemas.openxmlformats.org/officeDocument/2006/relationships/hyperlink" Target="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6" Type="http://schemas.openxmlformats.org/officeDocument/2006/relationships/hyperlink" Target="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7" Type="http://schemas.openxmlformats.org/officeDocument/2006/relationships/hyperlink" Target="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0" Type="http://schemas.openxmlformats.org/officeDocument/2006/relationships/hyperlink" Target="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1" Type="http://schemas.openxmlformats.org/officeDocument/2006/relationships/hyperlink" Target="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7"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2" Type="http://schemas.openxmlformats.org/officeDocument/2006/relationships/hyperlink" Target="https://myit.siemens.com/incident.do?sys_id=5056ab4b2bc17a1028b1f01f5e91bf5c&amp;sysparm_record_target=incident&amp;sysparm_record_row=2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3" Type="http://schemas.openxmlformats.org/officeDocument/2006/relationships/hyperlink" Target="https://myit.siemens.com/incident.do?sys_id=028e1876c33cf21032b8f7bc7a013135&amp;sysparm_record_target=incident&amp;sysparm_record_row=1&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8" Type="http://schemas.openxmlformats.org/officeDocument/2006/relationships/hyperlink" Target="https://myit.siemens.com/incident.do?sys_id=e927e3b9c3c53e50d812790f050131aa&amp;sysparm_record_target=incident&amp;sysparm_record_row=3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9" Type="http://schemas.openxmlformats.org/officeDocument/2006/relationships/hyperlink" Target="https://myit.siemens.com/incident.do?sys_id=99a7d83d931132d082ee33fdfaba1043&amp;sysparm_record_target=incident&amp;sysparm_record_row=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0" Type="http://schemas.openxmlformats.org/officeDocument/2006/relationships/hyperlink" Target="https://myit.siemens.com/incident.do?sys_id=525db3d63b5936142bf84834c3e45a27&amp;sysparm_record_target=incident&amp;sysparm_record_row=1&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1" Type="http://schemas.openxmlformats.org/officeDocument/2006/relationships/hyperlink" Target="https://myit.siemens.com/incident.do?sys_id=b51ff9b747657a10fa7ff0be436d434c&amp;sysparm_record_target=incident&amp;sysparm_record_row=25&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2" Type="http://schemas.openxmlformats.org/officeDocument/2006/relationships/hyperlink" Target="https://myit.siemens.com/incident.do?sys_id=662b32f8c3fdf2d0a33a2fd9d001311a&amp;sysparm_record_target=incident&amp;sysparm_record_row=2&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 Type="http://schemas.openxmlformats.org/officeDocument/2006/relationships/hyperlink" Target="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5" Type="http://schemas.openxmlformats.org/officeDocument/2006/relationships/hyperlink" Target="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6" Type="http://schemas.openxmlformats.org/officeDocument/2006/relationships/hyperlink" Target="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7" Type="http://schemas.openxmlformats.org/officeDocument/2006/relationships/hyperlink" Target="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0" Type="http://schemas.openxmlformats.org/officeDocument/2006/relationships/hyperlink" Target="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1" Type="http://schemas.openxmlformats.org/officeDocument/2006/relationships/hyperlink" Target="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2" Type="http://schemas.openxmlformats.org/officeDocument/2006/relationships/hyperlink" Target="https://myit.siemens.com/incident.do?sys_id=d305ffdeeb3836182b7cff39cad0cd6e&amp;sysparm_record_target=incident&amp;sysparm_record_row=7&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3" Type="http://schemas.openxmlformats.org/officeDocument/2006/relationships/hyperlink" Target="https://myit.siemens.com/incident.do?sys_id=6baaf43f3b4936502bf84834c3e45ab5&amp;sysparm_record_target=incident&amp;sysparm_record_row=1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4" Type="http://schemas.openxmlformats.org/officeDocument/2006/relationships/hyperlink" Target="https://myit.siemens.com/incident.do?sys_id=940c31109389361082ee33fdfaba10d1&amp;sysparm_record_target=incident&amp;sysparm_record_row=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8" Type="http://schemas.openxmlformats.org/officeDocument/2006/relationships/hyperlink" Target="https://myit.siemens.com/incident.do?sys_id=48f3dc91930dbe5082ee33fdfaba10c6&amp;sysparm_record_target=incident&amp;sysparm_record_row=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9" Type="http://schemas.openxmlformats.org/officeDocument/2006/relationships/hyperlink" Target="https://myit.siemens.com/incident.do?sys_id=d83f86853b9db6902bf84834c3e45a9b&amp;sysparm_record_target=incident&amp;sysparm_record_row=1&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0" Type="http://schemas.openxmlformats.org/officeDocument/2006/relationships/hyperlink" Target="https://myit.siemens.com/incident.do?sys_id=22e4b4f53b1176d02bf84834c3e45a62&amp;sysparm_record_target=incident&amp;sysparm_record_row=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1" Type="http://schemas.openxmlformats.org/officeDocument/2006/relationships/hyperlink" Target="https://myit.siemens.com/incident.do?sys_id=cdf510bb47593a14fa7ff0be436d43cd&amp;sysparm_record_target=incident&amp;sysparm_record_row=2&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 Type="http://schemas.openxmlformats.org/officeDocument/2006/relationships/hyperlink" Target="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35" Type="http://schemas.openxmlformats.org/officeDocument/2006/relationships/hyperlink" Target="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6" Type="http://schemas.openxmlformats.org/officeDocument/2006/relationships/hyperlink" Target="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7" Type="http://schemas.openxmlformats.org/officeDocument/2006/relationships/hyperlink" Target="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0" Type="http://schemas.openxmlformats.org/officeDocument/2006/relationships/hyperlink" Target="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282" Type="http://schemas.openxmlformats.org/officeDocument/2006/relationships/hyperlink" Target="https://myit.siemens.com/incident.do?sys_id=dd66270847f5f69009d14bad436d4353&amp;sysparm_record_target=incident&amp;sysparm_record_row=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8" Type="http://schemas.openxmlformats.org/officeDocument/2006/relationships/hyperlink" Target="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1" Type="http://schemas.openxmlformats.org/officeDocument/2006/relationships/hyperlink" Target="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2" Type="http://schemas.openxmlformats.org/officeDocument/2006/relationships/hyperlink" Target="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3" Type="http://schemas.openxmlformats.org/officeDocument/2006/relationships/hyperlink" Target="https://myit.siemens.com/incident.do?sys_id=bc654d5bebc1b6102b7cff39cad0cd9b&amp;sysparm_record_target=incident&amp;sysparm_record_row=2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4" Type="http://schemas.openxmlformats.org/officeDocument/2006/relationships/hyperlink" Target="https://myit.siemens.com/incident.do?sys_id=fcbd34fec3f4fad0d812790f05013137&amp;sysparm_record_target=incident&amp;sysparm_record_row=2&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9" Type="http://schemas.openxmlformats.org/officeDocument/2006/relationships/hyperlink" Target="https://myit.siemens.com/incident.do?sys_id=42caebb9c3893e50d812790f05013190&amp;sysparm_record_target=incident&amp;sysparm_record_row=3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0" Type="http://schemas.openxmlformats.org/officeDocument/2006/relationships/hyperlink" Target="https://myit.siemens.com/incident.do?sys_id=80675f894759f290fc8b7816536d439a&amp;sysparm_record_target=incident&amp;sysparm_record_row=1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1" Type="http://schemas.openxmlformats.org/officeDocument/2006/relationships/hyperlink" Target="https://myit.siemens.com/incident.do?sys_id=ae3e070cc3d5fa50a33a2fd9d0013186&amp;sysparm_record_target=incident&amp;sysparm_record_row=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 Type="http://schemas.openxmlformats.org/officeDocument/2006/relationships/hyperlink" Target="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6" Type="http://schemas.openxmlformats.org/officeDocument/2006/relationships/hyperlink" Target="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7" Type="http://schemas.openxmlformats.org/officeDocument/2006/relationships/hyperlink" Target="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272" Type="http://schemas.openxmlformats.org/officeDocument/2006/relationships/hyperlink" Target="https://myit.siemens.com/incident.do?sys_id=5f751a3f47edba10fa7ff0be436d43da&amp;sysparm_record_target=incident&amp;sysparm_record_row=23&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3" Type="http://schemas.openxmlformats.org/officeDocument/2006/relationships/hyperlink" Target="https://myit.siemens.com/incident.do?sys_id=0afcc7f493bd3e9482ee33fdfaba1063&amp;sysparm_record_target=incident&amp;sysparm_record_row=1&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8" Type="http://schemas.openxmlformats.org/officeDocument/2006/relationships/hyperlink" Target="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1" Type="http://schemas.openxmlformats.org/officeDocument/2006/relationships/hyperlink" Target="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2" Type="http://schemas.openxmlformats.org/officeDocument/2006/relationships/hyperlink" Target="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3" Type="http://schemas.openxmlformats.org/officeDocument/2006/relationships/hyperlink" Target="https://myit.siemens.com/incident.do?sys_id=d37c9026c3b0725032b8f7bc7a013156&amp;sysparm_record_target=incident&amp;sysparm_record_row=6&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4" Type="http://schemas.openxmlformats.org/officeDocument/2006/relationships/hyperlink" Target="https://myit.siemens.com/incident.do?sys_id=b2424eff3b0db6502bf84834c3e45a04&amp;sysparm_record_target=incident&amp;sysparm_record_row=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5" Type="http://schemas.openxmlformats.org/officeDocument/2006/relationships/hyperlink" Target="https://myit.siemens.com/incident.do?sys_id=67760ae4c349ba10d812790f050131dd&amp;sysparm_record_target=incident&amp;sysparm_record_row=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9" Type="http://schemas.openxmlformats.org/officeDocument/2006/relationships/hyperlink" Target="https://myit.siemens.com/incident.do?sys_id=4d989099c30d3290304cf7bc7a01318c&amp;sysparm_record_target=incident&amp;sysparm_record_row=3&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0" Type="http://schemas.openxmlformats.org/officeDocument/2006/relationships/hyperlink" Target="https://myit.siemens.com/incident.do?sys_id=095d5846c309fed0a33a2fd9d0013172&amp;sysparm_record_target=incident&amp;sysparm_record_row=3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1" Type="http://schemas.openxmlformats.org/officeDocument/2006/relationships/hyperlink" Target="https://myit.siemens.com/incident.do?sys_id=e195c575ebdd7e902b7cff39cad0cd3b&amp;sysparm_record_target=incident&amp;sysparm_record_row=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 Type="http://schemas.openxmlformats.org/officeDocument/2006/relationships/hyperlink" Target="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6" Type="http://schemas.openxmlformats.org/officeDocument/2006/relationships/hyperlink" Target="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7" Type="http://schemas.openxmlformats.org/officeDocument/2006/relationships/hyperlink" Target="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2" Type="http://schemas.openxmlformats.org/officeDocument/2006/relationships/hyperlink" Target="https://myit.siemens.com/incident.do?sys_id=4bc91037479d7254fc8b7816536d436f&amp;sysparm_record_target=incident&amp;sysparm_record_row=1&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3" Type="http://schemas.openxmlformats.org/officeDocument/2006/relationships/hyperlink" Target="https://myit.siemens.com/incident.do?sys_id=579f0c9447f1fa9009d14bad436d4383&amp;sysparm_record_target=incident&amp;sysparm_record_row=7&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8" Type="http://schemas.openxmlformats.org/officeDocument/2006/relationships/hyperlink" Target="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9" Type="http://schemas.openxmlformats.org/officeDocument/2006/relationships/hyperlink" Target="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1" Type="http://schemas.openxmlformats.org/officeDocument/2006/relationships/hyperlink" Target="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2" Type="http://schemas.openxmlformats.org/officeDocument/2006/relationships/hyperlink" Target="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3" Type="http://schemas.openxmlformats.org/officeDocument/2006/relationships/hyperlink" Target="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4" Type="http://schemas.openxmlformats.org/officeDocument/2006/relationships/hyperlink" Target="https://myit.siemens.com/incident.do?sys_id=9fe2606f478db21009d14bad436d4363&amp;sysparm_record_target=incident&amp;sysparm_record_row=2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5" Type="http://schemas.openxmlformats.org/officeDocument/2006/relationships/hyperlink" Target="https://myit.siemens.com/incident.do?sys_id=446d8db2c37cfad0d812790f05013105&amp;sysparm_record_target=incident&amp;sysparm_record_row=1&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0" Type="http://schemas.openxmlformats.org/officeDocument/2006/relationships/hyperlink" Target="https://myit.siemens.com/incident.do?sys_id=5bc3f51dc301b690304cf7bc7a0131bb&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 Type="http://schemas.openxmlformats.org/officeDocument/2006/relationships/hyperlink" Target="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1" Type="http://schemas.openxmlformats.org/officeDocument/2006/relationships/hyperlink" Target="https://myit.siemens.com/incident.do?sys_id=7f54a011eb91f2902b7cff39cad0cdb6&amp;sysparm_record_target=incident&amp;sysparm_record_row=1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2" Type="http://schemas.openxmlformats.org/officeDocument/2006/relationships/hyperlink" Target="https://myit.siemens.com/incident.do?sys_id=f8ac971793597a1482ee33fdfaba1045&amp;sysparm_record_target=incident&amp;sysparm_record_row=1&amp;sysparm_record_rows=9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3" Type="http://schemas.openxmlformats.org/officeDocument/2006/relationships/hyperlink" Target="https://myit.siemens.com/incident.do?sys_id=c7f86e7783e1ba10d5311ecfeeaad354&amp;sysparm_record_target=incident&amp;sysparm_record_row=2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4" Type="http://schemas.openxmlformats.org/officeDocument/2006/relationships/hyperlink" Target="https://myit.siemens.com/incident.do?sys_id=15506ff493bd7e9482ee33fdfaba10cd&amp;sysparm_record_target=incident&amp;sysparm_record_row=17&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7" Type="http://schemas.openxmlformats.org/officeDocument/2006/relationships/hyperlink" Target="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8" Type="http://schemas.openxmlformats.org/officeDocument/2006/relationships/hyperlink" Target="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89" Type="http://schemas.openxmlformats.org/officeDocument/2006/relationships/hyperlink" Target="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2" Type="http://schemas.openxmlformats.org/officeDocument/2006/relationships/hyperlink" Target="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3" Type="http://schemas.openxmlformats.org/officeDocument/2006/relationships/hyperlink" Target="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4" Type="http://schemas.openxmlformats.org/officeDocument/2006/relationships/hyperlink" Target="https://myit.siemens.com/incident.do?sys_id=c9c2e062c334725032b8f7bc7a013158&amp;sysparm_record_target=incident&amp;sysparm_record_row=5&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5" Type="http://schemas.openxmlformats.org/officeDocument/2006/relationships/hyperlink" Target="https://myit.siemens.com/incident.do?sys_id=9f2e0ffb934dba5082ee33fdfaba1081&amp;sysparm_record_target=incident&amp;sysparm_record_row=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6" Type="http://schemas.openxmlformats.org/officeDocument/2006/relationships/hyperlink" Target="https://myit.siemens.com/incident.do?sys_id=39a8c2a8c3497e10a33a2fd9d00131f0&amp;sysparm_record_target=incident&amp;sysparm_record_row=1&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0" Type="http://schemas.openxmlformats.org/officeDocument/2006/relationships/hyperlink" Target="https://myit.siemens.com/incident.do?sys_id=c95c5f7cc349b25032b8f7bc7a0131bd&amp;sysparm_record_target=incident&amp;sysparm_record_row=1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 Type="http://schemas.openxmlformats.org/officeDocument/2006/relationships/hyperlink" Target="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TargetMode="External"/><Relationship Id="rId221" Type="http://schemas.openxmlformats.org/officeDocument/2006/relationships/hyperlink" Target="https://myit.siemens.com/incident.do?sys_id=a2e541caebc93a102b7cff39cad0cdad&amp;sysparm_record_target=incident&amp;sysparm_record_row=2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2" Type="http://schemas.openxmlformats.org/officeDocument/2006/relationships/hyperlink" Target="https://myit.siemens.com/incident.do?sys_id=3a3f0135eb95be902b7cff39cad0cdef&amp;sysparm_record_target=incident&amp;sysparm_record_row=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3" Type="http://schemas.openxmlformats.org/officeDocument/2006/relationships/hyperlink" Target="https://myit.siemens.com/incident.do?sys_id=127c048493a1f25482ee33fdfaba1005&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4" Type="http://schemas.openxmlformats.org/officeDocument/2006/relationships/hyperlink" Target="https://myit.siemens.com/incident.do?sys_id=1c2cbb103bbd76d02bf84834c3e45ab3&amp;sysparm_record_target=incident&amp;sysparm_record_row=6&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7" Type="http://schemas.openxmlformats.org/officeDocument/2006/relationships/hyperlink" Target="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8" Type="http://schemas.openxmlformats.org/officeDocument/2006/relationships/hyperlink" Target="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9" Type="http://schemas.openxmlformats.org/officeDocument/2006/relationships/hyperlink" Target="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2" Type="http://schemas.openxmlformats.org/officeDocument/2006/relationships/hyperlink" Target="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3" Type="http://schemas.openxmlformats.org/officeDocument/2006/relationships/hyperlink" Target="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4" Type="http://schemas.openxmlformats.org/officeDocument/2006/relationships/hyperlink" Target="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0" Type="http://schemas.openxmlformats.org/officeDocument/2006/relationships/hyperlink" Target="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5" Type="http://schemas.openxmlformats.org/officeDocument/2006/relationships/hyperlink" Target="https://myit.siemens.com/incident.do?sys_id=9b65a02b4741f21009d14bad436d4381&amp;sysparm_record_target=incident&amp;sysparm_record_row=1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6" Type="http://schemas.openxmlformats.org/officeDocument/2006/relationships/hyperlink" Target="https://myit.siemens.com/incident.do?sys_id=82f670cfc3f4ba10e1a0432ad0013197&amp;sysparm_record_target=incident&amp;sysparm_record_row=1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1" Type="http://schemas.openxmlformats.org/officeDocument/2006/relationships/hyperlink" Target="https://myit.siemens.com/incident.do?sys_id=eac01169c3497e10d812790f05013164&amp;sysparm_record_target=incident&amp;sysparm_record_row=1&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2" Type="http://schemas.openxmlformats.org/officeDocument/2006/relationships/hyperlink" Target="https://myit.siemens.com/incident.do?sys_id=7cc7ecd5eb91f2902b7cff39cad0cd71&amp;sysparm_record_target=incident&amp;sysparm_record_row=1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3" Type="http://schemas.openxmlformats.org/officeDocument/2006/relationships/hyperlink" Target="https://myit.siemens.com/incident.do?sys_id=29ca0ce793d5ba1482ee33fdfaba10d2&amp;sysparm_record_target=incident&amp;sysparm_record_row=10&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4" Type="http://schemas.openxmlformats.org/officeDocument/2006/relationships/hyperlink" Target="https://myit.siemens.com/incident.do?sys_id=1b6662bb47edfa5009d14bad436d4319&amp;sysparm_record_target=incident&amp;sysparm_record_row=21&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5" Type="http://schemas.openxmlformats.org/officeDocument/2006/relationships/hyperlink" Target="https://myit.siemens.com/incident.do?sys_id=ce18620147bd365409d14bad436d437f&amp;sysparm_record_target=incident&amp;sysparm_record_row=15&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 Type="http://schemas.openxmlformats.org/officeDocument/2006/relationships/hyperlink" Target="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8" Type="http://schemas.openxmlformats.org/officeDocument/2006/relationships/hyperlink" Target="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9" Type="http://schemas.openxmlformats.org/officeDocument/2006/relationships/hyperlink" Target="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3" Type="http://schemas.openxmlformats.org/officeDocument/2006/relationships/hyperlink" Target="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4" Type="http://schemas.openxmlformats.org/officeDocument/2006/relationships/hyperlink" Target="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0" Type="http://schemas.openxmlformats.org/officeDocument/2006/relationships/hyperlink" Target="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55" Type="http://schemas.openxmlformats.org/officeDocument/2006/relationships/hyperlink" Target="https://myit.siemens.com/incident.do?sys_id=94af5fa6c378be98aeeeba75e00131cc&amp;sysparm_record_target=incident&amp;sysparm_record_row=2&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6" Type="http://schemas.openxmlformats.org/officeDocument/2006/relationships/hyperlink" Target="https://myit.siemens.com/incident.do?sys_id=9ef7f333eb4176502b7cff39cad0cd4e&amp;sysparm_record_target=incident&amp;sysparm_record_row=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7" Type="http://schemas.openxmlformats.org/officeDocument/2006/relationships/hyperlink" Target="https://myit.siemens.com/incident.do?sys_id=fc59b3acebc9be102b7cff39cad0cd38&amp;sysparm_record_target=incident&amp;sysparm_record_row=1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1" Type="http://schemas.openxmlformats.org/officeDocument/2006/relationships/hyperlink" Target="https://myit.siemens.com/incident.do?sys_id=fc646fb4c3493650e1a0432ad0013182&amp;sysparm_record_target=incident&amp;sysparm_record_row=1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2" Type="http://schemas.openxmlformats.org/officeDocument/2006/relationships/hyperlink" Target="https://myit.siemens.com/incident.do?sys_id=196fbc2ac3897210a33a2fd9d0013113&amp;sysparm_record_target=incident&amp;sysparm_record_row=2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3" Type="http://schemas.openxmlformats.org/officeDocument/2006/relationships/hyperlink" Target="https://myit.siemens.com/incident.do?sys_id=4baa560e47d936d0fa7ff0be436d4309&amp;sysparm_record_target=incident&amp;sysparm_record_row=9&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4" Type="http://schemas.openxmlformats.org/officeDocument/2006/relationships/hyperlink" Target="https://myit.siemens.com/now/nav/ui/classic/params/target/incident.do%3Fsys_id%3D24f8b253c338fe10a33a2fd9d00131b4%26sysparm_stack%3D%26sysparm_view%3D" TargetMode="External"/><Relationship Id="rId285" Type="http://schemas.openxmlformats.org/officeDocument/2006/relationships/hyperlink" Target="https://myit.siemens.com/incident.do?sys_id=19ae3068c33d7610aeeeba75e0013102&amp;sysparm_record_target=incident&amp;sysparm_record_row=4&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 Type="http://schemas.openxmlformats.org/officeDocument/2006/relationships/hyperlink" Target="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8" Type="http://schemas.openxmlformats.org/officeDocument/2006/relationships/hyperlink" Target="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9" Type="http://schemas.openxmlformats.org/officeDocument/2006/relationships/hyperlink" Target="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3" Type="http://schemas.openxmlformats.org/officeDocument/2006/relationships/hyperlink" Target="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4" Type="http://schemas.openxmlformats.org/officeDocument/2006/relationships/hyperlink" Target="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0" Type="http://schemas.openxmlformats.org/officeDocument/2006/relationships/hyperlink" Target="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1" Type="http://schemas.openxmlformats.org/officeDocument/2006/relationships/hyperlink" Target="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5" Type="http://schemas.openxmlformats.org/officeDocument/2006/relationships/hyperlink" Target="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6" Type="http://schemas.openxmlformats.org/officeDocument/2006/relationships/hyperlink" Target="https://myit.siemens.com/incident.do?sys_id=be48b8e747093250fc8b7816536d4344&amp;sysparm_record_target=incident&amp;sysparm_record_row=1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7" Type="http://schemas.openxmlformats.org/officeDocument/2006/relationships/hyperlink" Target="https://myit.siemens.com/incident.do?sys_id=6a8dbc0393f47a1c82ee33fdfaba10cf&amp;sysparm_record_target=incident&amp;sysparm_record_row=13&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12" Type="http://schemas.openxmlformats.org/officeDocument/2006/relationships/hyperlink" Target="https://myit.siemens.com/incident.do?sys_id=aebc7d65c3c1fe103134790f05013158&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3" Type="http://schemas.openxmlformats.org/officeDocument/2006/relationships/hyperlink" Target="https://myit.siemens.com/incident.do?sys_id=00dd6b9147d53a90fc8b7816536d4360&amp;sysparm_record_target=incident&amp;sysparm_record_row=12&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4" Type="http://schemas.openxmlformats.org/officeDocument/2006/relationships/hyperlink" Target="https://myit.siemens.com/incident.do?sys_id=e11114a3471d76d009d14bad436d43f4&amp;sysparm_record_target=incident&amp;sysparm_record_row=9&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 Type="http://schemas.openxmlformats.org/officeDocument/2006/relationships/hyperlink" Target="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49" Type="http://schemas.openxmlformats.org/officeDocument/2006/relationships/hyperlink" Target="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4" Type="http://schemas.openxmlformats.org/officeDocument/2006/relationships/hyperlink" Target="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5" Type="http://schemas.openxmlformats.org/officeDocument/2006/relationships/hyperlink" Target="https://myit.siemens.com/incident.do?sys_id=5da7c73347a1be5009d14bad436d43e9&amp;sysparm_record_target=incident&amp;sysparm_record_row=19&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6" Type="http://schemas.openxmlformats.org/officeDocument/2006/relationships/hyperlink" Target="https://myit.siemens.com/incident.do?sys_id=521dcf393b753e582bf84834c3e45ac3&amp;sysparm_record_target=incident&amp;sysparm_record_row=10&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0" Type="http://schemas.openxmlformats.org/officeDocument/2006/relationships/hyperlink" Target="https://myit.siemens.com/incident.do?sys_id=24d8198ac3797654a33a2fd9d0013165&amp;sysparm_record_target=incident&amp;sysparm_record_row=8&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0" Type="http://schemas.openxmlformats.org/officeDocument/2006/relationships/hyperlink" Target="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1" Type="http://schemas.openxmlformats.org/officeDocument/2006/relationships/hyperlink" Target="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35" Type="http://schemas.openxmlformats.org/officeDocument/2006/relationships/hyperlink" Target="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6" Type="http://schemas.openxmlformats.org/officeDocument/2006/relationships/hyperlink" Target="https://myit.siemens.com/incident.do?sys_id=455588bac33c3ad0d812790f050131a1&amp;sysparm_record_target=incident&amp;sysparm_record_row=1&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7" Type="http://schemas.openxmlformats.org/officeDocument/2006/relationships/hyperlink" Target="https://myit.siemens.com/incident.do?sys_id=ca646640c391ba50a33a2fd9d00131e0&amp;sysparm_record_target=incident&amp;sysparm_record_row=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8" Type="http://schemas.openxmlformats.org/officeDocument/2006/relationships/hyperlink" Target="https://myit.siemens.com/incident.do?sys_id=5f646678c3c9b250d812790f050131e7&amp;sysparm_record_target=incident&amp;sysparm_record_row=1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2" Type="http://schemas.openxmlformats.org/officeDocument/2006/relationships/hyperlink" Target="https://myit.siemens.com/incident.do?sys_id=7c556334c3893650e1a0432ad0013178&amp;sysparm_record_target=incident&amp;sysparm_record_row=10&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3" Type="http://schemas.openxmlformats.org/officeDocument/2006/relationships/hyperlink" Target="https://myit.siemens.com/incident.do?sys_id=1bb10daac3897210a33a2fd9d0013163&amp;sysparm_record_target=incident&amp;sysparm_record_row=2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4" Type="http://schemas.openxmlformats.org/officeDocument/2006/relationships/hyperlink" Target="https://myit.siemens.com/incident.do?sys_id=3359eacec355b6d0a33a2fd9d0013116&amp;sysparm_record_target=incident&amp;sysparm_record_row=8&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 Type="http://schemas.openxmlformats.org/officeDocument/2006/relationships/hyperlink" Target="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9" Type="http://schemas.openxmlformats.org/officeDocument/2006/relationships/hyperlink" Target="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5" Type="http://schemas.openxmlformats.org/officeDocument/2006/relationships/hyperlink" Target="https://myit.siemens.com/incident.do?sys_id=dbd353b6eb6d3e502b7cff39cad0cdb2&amp;sysparm_record_target=incident&amp;sysparm_record_row=3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6" Type="http://schemas.openxmlformats.org/officeDocument/2006/relationships/hyperlink" Target="https://myit.siemens.com/incident.do?sys_id=23a2d5e42b35b29028b1f01f5e91bfb0&amp;sysparm_record_target=incident&amp;sysparm_record_row=3&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0" Type="http://schemas.openxmlformats.org/officeDocument/2006/relationships/hyperlink" Target="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4" Type="http://schemas.openxmlformats.org/officeDocument/2006/relationships/hyperlink" Target="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5" Type="http://schemas.openxmlformats.org/officeDocument/2006/relationships/hyperlink" Target="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6" Type="http://schemas.openxmlformats.org/officeDocument/2006/relationships/hyperlink" Target="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7" Type="http://schemas.openxmlformats.org/officeDocument/2006/relationships/hyperlink" Target="https://myit.siemens.com/incident.do?sys_id=5b39782fc345fe10a33a2fd9d001319f&amp;sysparm_record_target=incident&amp;sysparm_record_row=1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8" Type="http://schemas.openxmlformats.org/officeDocument/2006/relationships/hyperlink" Target="https://myit.siemens.com/incident.do?sys_id=cb57415fc3bc725032b8f7bc7a013161&amp;sysparm_record_target=incident&amp;sysparm_record_row=1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1" Type="http://schemas.openxmlformats.org/officeDocument/2006/relationships/hyperlink" Target="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2" Type="http://schemas.openxmlformats.org/officeDocument/2006/relationships/hyperlink" Target="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3" Type="http://schemas.openxmlformats.org/officeDocument/2006/relationships/hyperlink" Target="https://myit.siemens.com/incident.do?sys_id=2a5c7ea5c34df2503134790f0501317d&amp;sysparm_record_target=incident&amp;sysparm_record_row=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4" Type="http://schemas.openxmlformats.org/officeDocument/2006/relationships/hyperlink" Target="https://myit.siemens.com/incident.do?sys_id=7e85b399c35932d0aeeeba75e0013150&amp;sysparm_record_target=incident&amp;sysparm_record_row=1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29" Type="http://schemas.openxmlformats.org/officeDocument/2006/relationships/hyperlink" Target="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5" Type="http://schemas.openxmlformats.org/officeDocument/2006/relationships/hyperlink" Target="https://myit.siemens.com/incident.do?sys_id=da0572a793913e1482ee33fdfaba109e&amp;sysparm_record_target=incident&amp;sysparm_record_row=8&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6" Type="http://schemas.openxmlformats.org/officeDocument/2006/relationships/hyperlink" Target="https://myit.siemens.com/incident.do?sys_id=638953bf2be1fa1028b1f01f5e91bf28&amp;sysparm_record_target=incident&amp;sysparm_record_row=1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7" Type="http://schemas.openxmlformats.org/officeDocument/2006/relationships/hyperlink" Target="https://myit.siemens.com/incident.do?sys_id=e833081947f97e9409d14bad436d43e7&amp;sysparm_record_target=incident&amp;sysparm_record_row=13&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0" Type="http://schemas.openxmlformats.org/officeDocument/2006/relationships/hyperlink" Target="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5" Type="http://schemas.openxmlformats.org/officeDocument/2006/relationships/hyperlink" Target="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6" Type="http://schemas.openxmlformats.org/officeDocument/2006/relationships/hyperlink" Target="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7" Type="http://schemas.openxmlformats.org/officeDocument/2006/relationships/hyperlink" Target="https://myit.siemens.com/incident.do?sys_id=0a8788bac338b210304cf7bc7a013192&amp;sysparm_record_target=incident&amp;sysparm_record_row=2&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8" Type="http://schemas.openxmlformats.org/officeDocument/2006/relationships/hyperlink" Target="https://myit.siemens.com/incident.do?sys_id=b7f45f082b99fa5028b1f01f5e91bfa0&amp;sysparm_record_target=incident&amp;sysparm_record_row=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1" Type="http://schemas.openxmlformats.org/officeDocument/2006/relationships/hyperlink" Target="https://myit.siemens.com/incident.do?sys_id=f26e9a823b75f2982bf84834c3e45a76&amp;sysparm_record_target=incident&amp;sysparm_record_row=4&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1" Type="http://schemas.openxmlformats.org/officeDocument/2006/relationships/hyperlink" Target="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2" Type="http://schemas.openxmlformats.org/officeDocument/2006/relationships/hyperlink" Target="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9" Type="http://schemas.openxmlformats.org/officeDocument/2006/relationships/hyperlink" Target="https://myit.siemens.com/incident.do?sys_id=3f7afa38c309f250d812790f050131c8&amp;sysparm_record_target=incident&amp;sysparm_record_row=1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3" Type="http://schemas.openxmlformats.org/officeDocument/2006/relationships/hyperlink" Target="https://myit.siemens.com/incident.do?sys_id=2127e778c3c1f25032b8f7bc7a0131de&amp;sysparm_record_target=incident&amp;sysparm_record_row=9&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 Type="http://schemas.openxmlformats.org/officeDocument/2006/relationships/hyperlink" Target="https://myit.siemens.com/now/nav/ui/classic/params/target/incident.do%3Fsys_id%3Dc5156d00c3eea650fab2bc65e0013162%26sysparm_stack%3D%26sysparm_view%3D" TargetMode="External"/><Relationship Id="rId224" Type="http://schemas.openxmlformats.org/officeDocument/2006/relationships/hyperlink" Target="https://myit.siemens.com/incident.do?sys_id=77c0a411c305b290aeeeba75e00131d0&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5" Type="http://schemas.openxmlformats.org/officeDocument/2006/relationships/hyperlink" Target="https://myit.siemens.com/incident.do?sys_id=977a161e4759fad0fc8b7816536d43d6&amp;sysparm_record_target=incident&amp;sysparm_record_row=7&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6" Type="http://schemas.openxmlformats.org/officeDocument/2006/relationships/hyperlink" Target="https://myit.siemens.com/incident.do?sys_id=fe66940bc36d7e50a33a2fd9d00131aa&amp;sysparm_record_target=incident&amp;sysparm_record_row=29&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7" Type="http://schemas.openxmlformats.org/officeDocument/2006/relationships/hyperlink" Target="https://myit.siemens.com/incident.do?sys_id=acade960477dfed009d14bad436d43d4&amp;sysparm_record_target=incident&amp;sysparm_record_row=1&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 Type="http://schemas.openxmlformats.org/officeDocument/2006/relationships/hyperlink" Target="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5" Type="http://schemas.openxmlformats.org/officeDocument/2006/relationships/hyperlink" Target="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6" Type="http://schemas.openxmlformats.org/officeDocument/2006/relationships/hyperlink" Target="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7" Type="http://schemas.openxmlformats.org/officeDocument/2006/relationships/hyperlink" Target="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8" Type="http://schemas.openxmlformats.org/officeDocument/2006/relationships/hyperlink" Target="https://myit.siemens.com/incident.do?sys_id=12a938ebeb8dba102b7cff39cad0cd9c&amp;sysparm_record_target=incident&amp;sysparm_record_row=1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1" Type="http://schemas.openxmlformats.org/officeDocument/2006/relationships/hyperlink" Target="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2" Type="http://schemas.openxmlformats.org/officeDocument/2006/relationships/hyperlink" Target="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3" Type="http://schemas.openxmlformats.org/officeDocument/2006/relationships/hyperlink" Target="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9" Type="http://schemas.openxmlformats.org/officeDocument/2006/relationships/hyperlink" Target="https://myit.siemens.com/now/nav/ui/classic/params/target/incident.do%3Fsys_id%3D1c65b095c3457290e1a0432ad00131be%26sysparm_stack%3D%26sysparm_view%3D" TargetMode="External"/><Relationship Id="rId3"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214" Type="http://schemas.openxmlformats.org/officeDocument/2006/relationships/hyperlink" Target="https://myit.siemens.com/incident.do?sys_id=d01cbe3dc389fe9032b8f7bc7a01316b&amp;sysparm_record_target=incident&amp;sysparm_record_row=3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5" Type="http://schemas.openxmlformats.org/officeDocument/2006/relationships/hyperlink" Target="https://myit.siemens.com/incident.do?sys_id=073194a147597a90fc8b7816536d4329&amp;sysparm_record_target=incident&amp;sysparm_record_row=10&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6" Type="http://schemas.openxmlformats.org/officeDocument/2006/relationships/hyperlink" Target="https://myit.siemens.com/incident.do?sys_id=cae77a2793d13e1482ee33fdfaba1003&amp;sysparm_record_target=incident&amp;sysparm_record_row=7&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7" Type="http://schemas.openxmlformats.org/officeDocument/2006/relationships/hyperlink" Target="https://myit.siemens.com/incident.do?sys_id=88b858c42b797e1028b1f01f5e91bff1&amp;sysparm_record_target=incident&amp;sysparm_record_row=15&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8" Type="http://schemas.openxmlformats.org/officeDocument/2006/relationships/hyperlink" Target="https://myit.siemens.com/incident.do?sys_id=ac54d235c3bdfe14aeeeba75e00131e8&amp;sysparm_record_target=incident&amp;sysparm_record_row=11&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6" Type="http://schemas.openxmlformats.org/officeDocument/2006/relationships/hyperlink" Target="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7" Type="http://schemas.openxmlformats.org/officeDocument/2006/relationships/hyperlink" Target="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8" Type="http://schemas.openxmlformats.org/officeDocument/2006/relationships/hyperlink" Target="https://myit.siemens.com/incident.do?sys_id=bb69157ec3893210a33a2fd9d00131d7&amp;sysparm_record_target=incident&amp;sysparm_record_row=2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2" Type="http://schemas.openxmlformats.org/officeDocument/2006/relationships/hyperlink" Target="https://myit.siemens.com/incident.do?sys_id=8aeb93cec3fdb294aeeeba75e0013155&amp;sysparm_record_target=incident&amp;sysparm_record_row=3&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 Type="http://schemas.openxmlformats.org/officeDocument/2006/relationships/hyperlink" Target="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1" Type="http://schemas.openxmlformats.org/officeDocument/2006/relationships/hyperlink" Target="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2" Type="http://schemas.openxmlformats.org/officeDocument/2006/relationships/hyperlink" Target="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3" Type="http://schemas.openxmlformats.org/officeDocument/2006/relationships/hyperlink" Target="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9" Type="http://schemas.openxmlformats.org/officeDocument/2006/relationships/hyperlink" Target="https://myit.siemens.com/incident.do?sys_id=3e472700c3d13e50a33a2fd9d00131f9&amp;sysparm_record_target=incident&amp;sysparm_record_row=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0" Type="http://schemas.openxmlformats.org/officeDocument/2006/relationships/hyperlink" Target="https://myit.siemens.com/incident.do?sys_id=08025eebc3f0fa50304cf7bc7a0131ca&amp;sysparm_record_target=incident&amp;sysparm_record_row=8&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4" Type="http://schemas.openxmlformats.org/officeDocument/2006/relationships/hyperlink" Target="https://myit.siemens.com/incident.do?sys_id=9aac2770c3853a50aeeeba75e00131e5&amp;sysparm_record_target=incident&amp;sysparm_record_row=8&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5" Type="http://schemas.openxmlformats.org/officeDocument/2006/relationships/hyperlink" Target="https://myit.siemens.com/incident.do?sys_id=8d8bedc5eb55be502b7cff39cad0cd40&amp;sysparm_record_target=incident&amp;sysparm_record_row=5&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6" Type="http://schemas.openxmlformats.org/officeDocument/2006/relationships/hyperlink" Target="https://myit.siemens.com/incident.do?sys_id=71aef2d293957ed082ee33fdfaba101a&amp;sysparm_record_target=incident&amp;sysparm_record_row=5&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7" Type="http://schemas.openxmlformats.org/officeDocument/2006/relationships/hyperlink" Target="https://myit.siemens.com/incident.do?sys_id=76a8148fc36d7e50a33a2fd9d00131ea&amp;sysparm_record_target=incident&amp;sysparm_record_row=2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8" Type="http://schemas.openxmlformats.org/officeDocument/2006/relationships/hyperlink" Target="https://myit.siemens.com/incident.do?sys_id=1ac3ddbcebbdb2942b7cff39cad0cd08&amp;sysparm_record_target=incident&amp;sysparm_record_row=9&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6" Type="http://schemas.openxmlformats.org/officeDocument/2006/relationships/hyperlink" Target="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7" Type="http://schemas.openxmlformats.org/officeDocument/2006/relationships/hyperlink" Target="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 Type="http://schemas.openxmlformats.org/officeDocument/2006/relationships/hyperlink" Target="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1" Type="http://schemas.openxmlformats.org/officeDocument/2006/relationships/hyperlink" Target="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2" Type="http://schemas.openxmlformats.org/officeDocument/2006/relationships/hyperlink" Target="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3" Type="http://schemas.openxmlformats.org/officeDocument/2006/relationships/hyperlink" Target="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4" Type="http://schemas.openxmlformats.org/officeDocument/2006/relationships/hyperlink" Target="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8" Type="http://schemas.openxmlformats.org/officeDocument/2006/relationships/hyperlink" Target="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9" Type="http://schemas.openxmlformats.org/officeDocument/2006/relationships/hyperlink" Target="https://myit.siemens.com/incident.do?sys_id=aa94c9ef474d3250fc8b7816536d43ca&amp;sysparm_record_target=incident&amp;sysparm_record_row=1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80" Type="http://schemas.openxmlformats.org/officeDocument/2006/relationships/hyperlink" Target="https://myit.siemens.com/incident.do?sys_id=fea8cc98c3117e50a33a2fd9d00131ea&amp;sysparm_record_target=incident&amp;sysparm_record_row=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5" Type="http://schemas.openxmlformats.org/officeDocument/2006/relationships/hyperlink" Target="https://myit.siemens.com/incident.do?sys_id=2d9f76b9c3c5ba50d812790f05013193&amp;sysparm_record_target=incident&amp;sysparm_record_row=3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6" Type="http://schemas.openxmlformats.org/officeDocument/2006/relationships/hyperlink" Target="https://myit.siemens.com/incident.do?sys_id=81255ca1c3d9ba90a33a2fd9d0013193&amp;sysparm_record_target=incident&amp;sysparm_record_row=9&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7" Type="http://schemas.openxmlformats.org/officeDocument/2006/relationships/hyperlink" Target="https://myit.siemens.com/incident.do?sys_id=dc3373af3b5136542bf84834c3e45ac0&amp;sysparm_record_target=incident&amp;sysparm_record_row=6&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8" Type="http://schemas.openxmlformats.org/officeDocument/2006/relationships/hyperlink" Target="https://myit.siemens.com/incident.do?sys_id=cdfb244c47f9729009d14bad436d438e&amp;sysparm_record_target=incident&amp;sysparm_record_row=14&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3" Type="http://schemas.openxmlformats.org/officeDocument/2006/relationships/hyperlink" Target="https://myit.siemens.com/incident.do?sys_id=ee667b422bfdf69428b1f01f5e91bf69&amp;sysparm_record_target=incident&amp;sysparm_record_row=1&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2" Type="http://schemas.openxmlformats.org/officeDocument/2006/relationships/hyperlink" Target="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4" Type="http://schemas.openxmlformats.org/officeDocument/2006/relationships/hyperlink" Target="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8" Type="http://schemas.openxmlformats.org/officeDocument/2006/relationships/hyperlink" Target="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1" Type="http://schemas.openxmlformats.org/officeDocument/2006/relationships/hyperlink" Target="https://myit.siemens.com/incident.do?sys_id=c1f392e7c374fa50304cf7bc7a01318c&amp;sysparm_record_target=incident&amp;sysparm_record_row=7&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5" Type="http://schemas.openxmlformats.org/officeDocument/2006/relationships/hyperlink" Target="https://myit.siemens.com/incident.do?sys_id=4acd88cdc3093a50d812790f05013178&amp;sysparm_record_target=incident&amp;sysparm_record_row=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7" Type="http://schemas.openxmlformats.org/officeDocument/2006/relationships/hyperlink" Target="https://myit.siemens.com/incident.do?sys_id=c2821b929391bed082ee33fdfaba1039&amp;sysparm_record_target=incident&amp;sysparm_record_row=4&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7" Type="http://schemas.openxmlformats.org/officeDocument/2006/relationships/hyperlink" Target="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9" Type="http://schemas.openxmlformats.org/officeDocument/2006/relationships/hyperlink" Target="https://myit.siemens.com/incident.do?sys_id=7ee6a9704779b618fa7ff0be436d43e4&amp;sysparm_record_target=incident&amp;sysparm_record_row=7&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 Type="http://schemas.openxmlformats.org/officeDocument/2006/relationships/hyperlink" Target="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3" Type="http://schemas.openxmlformats.org/officeDocument/2006/relationships/hyperlink" Target="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9" Type="http://schemas.openxmlformats.org/officeDocument/2006/relationships/hyperlink" Target="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5" Type="http://schemas.openxmlformats.org/officeDocument/2006/relationships/hyperlink" Target="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0" Type="http://schemas.openxmlformats.org/officeDocument/2006/relationships/hyperlink" Target="https://myit.siemens.com/incident.do?sys_id=d2f48af22b81b21028b1f01f5e91bff4&amp;sysparm_record_target=incident&amp;sysparm_record_row=2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6" Type="http://schemas.openxmlformats.org/officeDocument/2006/relationships/hyperlink" Target="https://myit.siemens.com/incident.do?sys_id=2b21c371c349ba50d812790f05013108&amp;sysparm_record_target=incident&amp;sysparm_record_row=3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8" Type="http://schemas.openxmlformats.org/officeDocument/2006/relationships/hyperlink" Target="https://myit.siemens.com/incident.do?sys_id=9095fba39315be1482ee33fdfaba1048&amp;sysparm_record_target=incident&amp;sysparm_record_row=5&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 Type="http://schemas.openxmlformats.org/officeDocument/2006/relationships/hyperlink" Target="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64" Type="http://schemas.openxmlformats.org/officeDocument/2006/relationships/hyperlink" Target="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18" Type="http://schemas.openxmlformats.org/officeDocument/2006/relationships/hyperlink" Target="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1" Type="http://schemas.openxmlformats.org/officeDocument/2006/relationships/hyperlink" Target="https://myit.siemens.com/incident.do?sys_id=4f2351a347c9361009d14bad436d4335&amp;sysparm_record_target=incident&amp;sysparm_record_row=1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7" Type="http://schemas.openxmlformats.org/officeDocument/2006/relationships/hyperlink" Target="https://myit.siemens.com/incident.do?sys_id=2811b10debd5be502b7cff39cad0cd8f&amp;sysparm_record_target=incident&amp;sysparm_record_row=3&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9" Type="http://schemas.openxmlformats.org/officeDocument/2006/relationships/hyperlink" Target="https://myit.siemens.com/incident.do?sys_id=e9f9413f3be1b6102bf84834c3e45a7b&amp;sysparm_record_target=incident&amp;sysparm_record_row=27&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3" Type="http://schemas.openxmlformats.org/officeDocument/2006/relationships/hyperlink" Target="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9" Type="http://schemas.openxmlformats.org/officeDocument/2006/relationships/hyperlink" Target="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0" Type="http://schemas.openxmlformats.org/officeDocument/2006/relationships/hyperlink" Target="https://myit.siemens.com/incident.do?sys_id=26850bc83bbdf6902bf84834c3e45a25&amp;sysparm_record_target=incident&amp;sysparm_record_row=11&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5" Type="http://schemas.openxmlformats.org/officeDocument/2006/relationships/hyperlink" Target="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0" Type="http://schemas.openxmlformats.org/officeDocument/2006/relationships/hyperlink" Target="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82" Type="http://schemas.openxmlformats.org/officeDocument/2006/relationships/hyperlink" Target="https://myit.siemens.com/incident.do?sys_id=d56fbe26c3303a94e1a0432ad001316e&amp;sysparm_record_target=incident&amp;sysparm_record_row=3&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3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38.xml.rels><?xml version="1.0" encoding="UTF-8" standalone="yes"?>
<Relationships xmlns="http://schemas.openxmlformats.org/package/2006/relationships"><Relationship Id="rId13"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2D157B68729A7CBBD04&amp;crm-object-bolobjectname=BTOrder" TargetMode="External"/><Relationship Id="rId18"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1BADBE3BBF3BC73BD04&amp;crm-object-bolobjectname=BTOrder" TargetMode="External"/><Relationship Id="rId26"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4B688597C2E67F4BD04&amp;crm-object-bolobjectname=BTOrder" TargetMode="External"/><Relationship Id="rId39" Type="http://schemas.openxmlformats.org/officeDocument/2006/relationships/printerSettings" Target="../printerSettings/printerSettings5.bin"/><Relationship Id="rId21"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1D7D6E878329C74BD04&amp;crm-object-bolobjectname=BTOrder" TargetMode="External"/><Relationship Id="rId34"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8CA8B40DD0EC5C40BD04&amp;crm-object-bolobjectname=BTOrder" TargetMode="External"/><Relationship Id="rId7"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ABAAC0D1D5A79CBD04&amp;crm-object-bolobjectname=BTOrder" TargetMode="External"/><Relationship Id="rId12"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28CAA6AF88407B6BD04&amp;crm-object-bolobjectname=BTOrder" TargetMode="External"/><Relationship Id="rId17"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C3279EDA94279EBD04&amp;crm-object-bolobjectname=BTOrder" TargetMode="External"/><Relationship Id="rId25" Type="http://schemas.openxmlformats.org/officeDocument/2006/relationships/hyperlink" Target="https://myit.siemens.com/now/nav/ui/classic/params/target/incident.do%3Fsys_id%3D1a785cd847d226d4fee625ba216d43c2%26sysparm_stack%3D%26sysparm_view%3D" TargetMode="External"/><Relationship Id="rId33"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8AE9DF307470872EBD04&amp;crm-object-bolobjectname=BTOrder" TargetMode="External"/><Relationship Id="rId38"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C2892D3C53879EBD04&amp;crm-object-bolobjectname=BTOrder" TargetMode="External"/><Relationship Id="rId2"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8985D979CBC794BD04&amp;crm-object-bolobjectname=BTOrder" TargetMode="External"/><Relationship Id="rId16"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2F0CFCE3C2347E8BD04&amp;crm-object-bolobjectname=BTOrder" TargetMode="External"/><Relationship Id="rId20"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1D3A7A29F617C74BD04&amp;crm-object-bolobjectname=BTOrder" TargetMode="External"/><Relationship Id="rId29"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9DBD8CE5859FD01BD04&amp;crm-object-bolobjectname=BTOrder" TargetMode="External"/><Relationship Id="rId1"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8FF0378DE42CBC62BD04&amp;crm-object-bolobjectname=BTOrder" TargetMode="External"/><Relationship Id="rId6"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0A708D47A6F9C68BD04&amp;crm-object-bolobjectname=BTOrder" TargetMode="External"/><Relationship Id="rId11"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28C90A060E947B6BD04&amp;crm-object-bolobjectname=BTOrder" TargetMode="External"/><Relationship Id="rId24"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4B3D3D24B27E7F4BD04&amp;crm-object-bolobjectname=BTOrder" TargetMode="External"/><Relationship Id="rId32"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EEFBEEB83FB0E8ABB6BBD04&amp;crm-object-bolobjectname=BTOrder" TargetMode="External"/><Relationship Id="rId37" Type="http://schemas.openxmlformats.org/officeDocument/2006/relationships/hyperlink" Target="https://myit.siemens.com/now/nav/ui/classic/params/target/incident.do%3Fsys_id%3Dece2d32ec3ae2254fab2bc65e001314d%26sysparm_stack%3D%26sysparm_view%3D" TargetMode="External"/><Relationship Id="rId40" Type="http://schemas.openxmlformats.org/officeDocument/2006/relationships/drawing" Target="../drawings/drawing5.xml"/><Relationship Id="rId5"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A06811C493679ABD04&amp;crm-object-bolobjectname=BTOrder" TargetMode="External"/><Relationship Id="rId15"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2EF317964A6C7E5BD04&amp;crm-object-bolobjectname=BTOrder" TargetMode="External"/><Relationship Id="rId23"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385804FDC531CADBD04&amp;crm-object-bolobjectname=BTOrder" TargetMode="External"/><Relationship Id="rId28"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5B49304FA8F67FBBD04&amp;crm-object-bolobjectname=BTOrder" TargetMode="External"/><Relationship Id="rId36" Type="http://schemas.openxmlformats.org/officeDocument/2006/relationships/hyperlink" Target="https://myit.siemens.com/now/nav/ui/classic/params/target/incident.do%3Fsys_id%3D921c5d96c3a66614f687bc65e0013192%26sysparm_stack%3D%26sysparm_view%3D" TargetMode="External"/><Relationship Id="rId10"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28A47BCA0A847B6BD04&amp;crm-object-bolobjectname=BTOrder" TargetMode="External"/><Relationship Id="rId19"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1BBD54B0C28C7AABD04&amp;crm-object-bolobjectname=BTOrder" TargetMode="External"/><Relationship Id="rId31"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9C0B164C9C69CF9BD04&amp;crm-object-bolobjectname=BTOrder" TargetMode="External"/><Relationship Id="rId4"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90569840FFE799BD04&amp;crm-object-bolobjectname=BTOrder" TargetMode="External"/><Relationship Id="rId9"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0BAAD58BBA2FC69BD04&amp;crm-object-bolobjectname=BTOrder" TargetMode="External"/><Relationship Id="rId14"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2D88902B338E7CCBD04&amp;crm-object-bolobjectname=BTOrder" TargetMode="External"/><Relationship Id="rId22"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1DA5EB5D05A47AEBD04&amp;crm-object-bolobjectname=BTOrder" TargetMode="External"/><Relationship Id="rId27"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5B21D6925F6C7FBBD04&amp;crm-object-bolobjectname=BTOrder" TargetMode="External"/><Relationship Id="rId30" Type="http://schemas.openxmlformats.org/officeDocument/2006/relationships/hyperlink" Target="https://myit.siemens.com/now/nav/ui/classic/params/target/incident.do%3Fsys_id%3D1e8fea78c3d622d4eba6d0fb0501312b%26sysparm_stack%3D%26sysparm_view%3D" TargetMode="External"/><Relationship Id="rId35" Type="http://schemas.openxmlformats.org/officeDocument/2006/relationships/hyperlink" Target="https://myit.siemens.com/now/nav/ui/classic/params/target/incident.do%3Fsys_id%3D7dc887ac4726ea10fee625ba216d4379%26sysparm_stack%3D%26sysparm_view%3D" TargetMode="External"/><Relationship Id="rId8"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A96469C3C1079BBD04&amp;crm-object-bolobjectname=BTOrder" TargetMode="External"/><Relationship Id="rId3"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8DB62C35624798BD04&amp;crm-object-bolobjectname=BTOrd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9BEED-BF40-44B3-9F12-E43922B7747D}">
  <dimension ref="A1:E154"/>
  <sheetViews>
    <sheetView topLeftCell="A132" zoomScaleNormal="100" workbookViewId="0">
      <selection activeCell="C2" sqref="C2:D154"/>
    </sheetView>
  </sheetViews>
  <sheetFormatPr defaultColWidth="9.1796875" defaultRowHeight="14.5" x14ac:dyDescent="0.35"/>
  <cols>
    <col min="1" max="1" width="14.81640625" style="247" customWidth="1"/>
    <col min="2" max="2" width="12.81640625" style="247" customWidth="1"/>
    <col min="3" max="3" width="12.1796875" style="247" customWidth="1"/>
    <col min="4" max="4" width="12.453125" style="247" customWidth="1"/>
  </cols>
  <sheetData>
    <row r="1" spans="1:5" s="204" customFormat="1" ht="24" x14ac:dyDescent="0.35">
      <c r="A1" s="248" t="s">
        <v>0</v>
      </c>
      <c r="B1" s="248" t="s">
        <v>1</v>
      </c>
      <c r="C1" s="248" t="s">
        <v>2</v>
      </c>
      <c r="D1" s="248" t="s">
        <v>3</v>
      </c>
    </row>
    <row r="2" spans="1:5" x14ac:dyDescent="0.35">
      <c r="A2" s="252" t="s">
        <v>4</v>
      </c>
      <c r="B2" s="250">
        <v>6000128546</v>
      </c>
      <c r="C2" s="251"/>
      <c r="D2" s="251"/>
    </row>
    <row r="3" spans="1:5" x14ac:dyDescent="0.35">
      <c r="A3" s="250"/>
      <c r="B3" s="250">
        <v>6000139374</v>
      </c>
      <c r="C3" s="251"/>
      <c r="D3" s="251"/>
    </row>
    <row r="4" spans="1:5" x14ac:dyDescent="0.35">
      <c r="A4" s="250" t="s">
        <v>5</v>
      </c>
      <c r="B4" s="250">
        <v>6000140063</v>
      </c>
      <c r="C4" s="251"/>
      <c r="D4" s="251"/>
    </row>
    <row r="5" spans="1:5" x14ac:dyDescent="0.35">
      <c r="A5" s="250" t="s">
        <v>6</v>
      </c>
      <c r="B5" s="250">
        <v>6000142441</v>
      </c>
      <c r="C5" s="251"/>
      <c r="D5" s="251"/>
    </row>
    <row r="6" spans="1:5" x14ac:dyDescent="0.35">
      <c r="A6" s="250" t="s">
        <v>7</v>
      </c>
      <c r="B6" s="250">
        <v>6000142434</v>
      </c>
      <c r="C6" s="251"/>
      <c r="D6" s="251"/>
    </row>
    <row r="7" spans="1:5" x14ac:dyDescent="0.35">
      <c r="A7" s="250"/>
      <c r="B7" s="250">
        <v>6000142896</v>
      </c>
      <c r="C7" s="251"/>
      <c r="D7" s="251"/>
    </row>
    <row r="8" spans="1:5" x14ac:dyDescent="0.35">
      <c r="A8" s="250" t="s">
        <v>8</v>
      </c>
      <c r="B8" s="250"/>
      <c r="C8" s="251"/>
      <c r="D8" s="251" t="s">
        <v>9</v>
      </c>
    </row>
    <row r="9" spans="1:5" x14ac:dyDescent="0.35">
      <c r="A9" s="250" t="s">
        <v>10</v>
      </c>
      <c r="B9" s="250"/>
      <c r="C9" s="251"/>
      <c r="D9" s="251"/>
      <c r="E9" s="249"/>
    </row>
    <row r="10" spans="1:5" x14ac:dyDescent="0.35">
      <c r="A10" s="250" t="s">
        <v>11</v>
      </c>
      <c r="B10" s="250"/>
      <c r="C10" s="251"/>
      <c r="D10" s="251"/>
    </row>
    <row r="11" spans="1:5" x14ac:dyDescent="0.35">
      <c r="A11" s="250" t="s">
        <v>12</v>
      </c>
      <c r="B11" s="250"/>
      <c r="C11" s="251"/>
      <c r="D11" s="251"/>
    </row>
    <row r="12" spans="1:5" x14ac:dyDescent="0.35">
      <c r="A12" s="250" t="s">
        <v>13</v>
      </c>
      <c r="B12" s="250"/>
      <c r="C12" s="251"/>
      <c r="D12" s="251" t="s">
        <v>9</v>
      </c>
    </row>
    <row r="13" spans="1:5" x14ac:dyDescent="0.35">
      <c r="A13" s="250" t="s">
        <v>14</v>
      </c>
      <c r="B13" s="250"/>
      <c r="C13" s="251"/>
      <c r="D13" s="251" t="s">
        <v>9</v>
      </c>
    </row>
    <row r="14" spans="1:5" x14ac:dyDescent="0.35">
      <c r="A14" s="250" t="s">
        <v>15</v>
      </c>
      <c r="B14" s="250"/>
      <c r="C14" s="251"/>
      <c r="D14" s="251" t="s">
        <v>9</v>
      </c>
    </row>
    <row r="15" spans="1:5" x14ac:dyDescent="0.35">
      <c r="A15" s="250" t="s">
        <v>16</v>
      </c>
      <c r="B15" s="250"/>
      <c r="C15" s="251"/>
      <c r="D15" s="251" t="s">
        <v>9</v>
      </c>
    </row>
    <row r="16" spans="1:5" x14ac:dyDescent="0.35">
      <c r="A16" s="250" t="s">
        <v>17</v>
      </c>
      <c r="B16" s="250"/>
      <c r="C16" s="251"/>
      <c r="D16" s="251" t="s">
        <v>9</v>
      </c>
    </row>
    <row r="17" spans="1:4" x14ac:dyDescent="0.35">
      <c r="A17" s="250" t="s">
        <v>18</v>
      </c>
      <c r="B17" s="250">
        <v>6000147166</v>
      </c>
      <c r="C17" s="251"/>
      <c r="D17" s="251"/>
    </row>
    <row r="18" spans="1:4" x14ac:dyDescent="0.35">
      <c r="A18" s="250" t="s">
        <v>19</v>
      </c>
      <c r="B18" s="250"/>
      <c r="C18" s="251"/>
      <c r="D18" s="251" t="s">
        <v>9</v>
      </c>
    </row>
    <row r="19" spans="1:4" x14ac:dyDescent="0.35">
      <c r="A19" s="250" t="s">
        <v>20</v>
      </c>
      <c r="B19" s="250"/>
      <c r="C19" s="251"/>
      <c r="D19" s="251"/>
    </row>
    <row r="20" spans="1:4" x14ac:dyDescent="0.35">
      <c r="A20" s="250" t="s">
        <v>21</v>
      </c>
      <c r="B20" s="250"/>
      <c r="C20" s="251"/>
      <c r="D20" s="251" t="s">
        <v>9</v>
      </c>
    </row>
    <row r="21" spans="1:4" x14ac:dyDescent="0.35">
      <c r="A21" s="250" t="s">
        <v>22</v>
      </c>
      <c r="B21" s="250"/>
      <c r="C21" s="251"/>
      <c r="D21" s="251" t="s">
        <v>9</v>
      </c>
    </row>
    <row r="22" spans="1:4" x14ac:dyDescent="0.35">
      <c r="A22" s="250" t="s">
        <v>23</v>
      </c>
      <c r="B22" s="250"/>
      <c r="C22" s="251"/>
      <c r="D22" s="251"/>
    </row>
    <row r="23" spans="1:4" x14ac:dyDescent="0.35">
      <c r="A23" s="250" t="s">
        <v>24</v>
      </c>
      <c r="B23" s="250"/>
      <c r="C23" s="251"/>
      <c r="D23" s="251"/>
    </row>
    <row r="24" spans="1:4" x14ac:dyDescent="0.35">
      <c r="A24" s="250" t="s">
        <v>25</v>
      </c>
      <c r="B24" s="250">
        <v>6000147888</v>
      </c>
      <c r="C24" s="251"/>
      <c r="D24" s="251"/>
    </row>
    <row r="25" spans="1:4" x14ac:dyDescent="0.35">
      <c r="A25" s="250" t="s">
        <v>26</v>
      </c>
      <c r="B25" s="250">
        <v>6000147912</v>
      </c>
      <c r="C25" s="251"/>
      <c r="D25" s="251"/>
    </row>
    <row r="26" spans="1:4" x14ac:dyDescent="0.35">
      <c r="A26" s="250" t="s">
        <v>27</v>
      </c>
      <c r="B26" s="250"/>
      <c r="C26" s="251"/>
      <c r="D26" s="251"/>
    </row>
    <row r="27" spans="1:4" x14ac:dyDescent="0.35">
      <c r="A27" s="250" t="s">
        <v>28</v>
      </c>
      <c r="B27" s="250"/>
      <c r="C27" s="251"/>
      <c r="D27" s="251"/>
    </row>
    <row r="28" spans="1:4" x14ac:dyDescent="0.35">
      <c r="A28" s="250" t="s">
        <v>29</v>
      </c>
      <c r="B28" s="250"/>
      <c r="C28" s="251"/>
      <c r="D28" s="251"/>
    </row>
    <row r="29" spans="1:4" x14ac:dyDescent="0.35">
      <c r="A29" s="250" t="s">
        <v>30</v>
      </c>
      <c r="B29" s="250"/>
      <c r="C29" s="251"/>
      <c r="D29" s="251" t="s">
        <v>9</v>
      </c>
    </row>
    <row r="30" spans="1:4" x14ac:dyDescent="0.35">
      <c r="A30" s="250" t="s">
        <v>31</v>
      </c>
      <c r="B30" s="250"/>
      <c r="C30" s="251"/>
      <c r="D30" s="251" t="s">
        <v>9</v>
      </c>
    </row>
    <row r="31" spans="1:4" x14ac:dyDescent="0.35">
      <c r="A31" s="250" t="s">
        <v>32</v>
      </c>
      <c r="B31" s="250"/>
      <c r="C31" s="251"/>
      <c r="D31" s="251" t="s">
        <v>9</v>
      </c>
    </row>
    <row r="32" spans="1:4" x14ac:dyDescent="0.35">
      <c r="A32" s="250" t="s">
        <v>33</v>
      </c>
      <c r="B32" s="250"/>
      <c r="C32" s="251"/>
      <c r="D32" s="251"/>
    </row>
    <row r="33" spans="1:4" x14ac:dyDescent="0.35">
      <c r="A33" s="250" t="s">
        <v>34</v>
      </c>
      <c r="B33" s="250"/>
      <c r="C33" s="251"/>
      <c r="D33" s="251"/>
    </row>
    <row r="34" spans="1:4" x14ac:dyDescent="0.35">
      <c r="A34" s="250" t="s">
        <v>35</v>
      </c>
      <c r="B34" s="250"/>
      <c r="C34" s="251"/>
      <c r="D34" s="251"/>
    </row>
    <row r="35" spans="1:4" x14ac:dyDescent="0.35">
      <c r="A35" s="250" t="s">
        <v>36</v>
      </c>
      <c r="B35" s="250"/>
      <c r="C35" s="251"/>
      <c r="D35" s="251" t="s">
        <v>9</v>
      </c>
    </row>
    <row r="36" spans="1:4" x14ac:dyDescent="0.35">
      <c r="A36" s="250" t="s">
        <v>37</v>
      </c>
      <c r="B36" s="250"/>
      <c r="C36" s="251"/>
      <c r="D36" s="251" t="s">
        <v>9</v>
      </c>
    </row>
    <row r="37" spans="1:4" x14ac:dyDescent="0.35">
      <c r="A37" s="250" t="s">
        <v>38</v>
      </c>
      <c r="B37" s="250"/>
      <c r="C37" s="251"/>
      <c r="D37" s="251"/>
    </row>
    <row r="38" spans="1:4" x14ac:dyDescent="0.35">
      <c r="A38" s="250" t="s">
        <v>39</v>
      </c>
      <c r="B38" s="250"/>
      <c r="C38" s="251"/>
      <c r="D38" s="251" t="s">
        <v>9</v>
      </c>
    </row>
    <row r="39" spans="1:4" x14ac:dyDescent="0.35">
      <c r="A39" s="250" t="s">
        <v>40</v>
      </c>
      <c r="B39" s="250">
        <v>6000149049</v>
      </c>
      <c r="C39" s="251"/>
      <c r="D39" s="251"/>
    </row>
    <row r="40" spans="1:4" x14ac:dyDescent="0.35">
      <c r="A40" s="250" t="s">
        <v>41</v>
      </c>
      <c r="B40" s="250"/>
      <c r="C40" s="251"/>
      <c r="D40" s="251"/>
    </row>
    <row r="41" spans="1:4" x14ac:dyDescent="0.35">
      <c r="A41" s="250" t="s">
        <v>42</v>
      </c>
      <c r="B41" s="250"/>
      <c r="C41" s="251"/>
      <c r="D41" s="251" t="s">
        <v>9</v>
      </c>
    </row>
    <row r="42" spans="1:4" x14ac:dyDescent="0.35">
      <c r="A42" s="250" t="s">
        <v>43</v>
      </c>
      <c r="B42" s="250"/>
      <c r="C42" s="251"/>
      <c r="D42" s="251"/>
    </row>
    <row r="43" spans="1:4" x14ac:dyDescent="0.35">
      <c r="A43" s="250" t="s">
        <v>44</v>
      </c>
      <c r="B43" s="250"/>
      <c r="C43" s="251"/>
      <c r="D43" s="251"/>
    </row>
    <row r="44" spans="1:4" x14ac:dyDescent="0.35">
      <c r="A44" s="250" t="s">
        <v>45</v>
      </c>
      <c r="B44" s="250"/>
      <c r="C44" s="251"/>
      <c r="D44" s="251" t="s">
        <v>9</v>
      </c>
    </row>
    <row r="45" spans="1:4" x14ac:dyDescent="0.35">
      <c r="A45" s="250" t="s">
        <v>46</v>
      </c>
      <c r="B45" s="250"/>
      <c r="C45" s="251"/>
      <c r="D45" s="251"/>
    </row>
    <row r="46" spans="1:4" x14ac:dyDescent="0.35">
      <c r="A46" s="250" t="s">
        <v>47</v>
      </c>
      <c r="B46" s="250"/>
      <c r="C46" s="251"/>
      <c r="D46" s="251" t="s">
        <v>9</v>
      </c>
    </row>
    <row r="47" spans="1:4" x14ac:dyDescent="0.35">
      <c r="A47" s="250" t="s">
        <v>48</v>
      </c>
      <c r="B47" s="250">
        <v>8500020414</v>
      </c>
      <c r="C47" s="251"/>
      <c r="D47" s="251"/>
    </row>
    <row r="48" spans="1:4" x14ac:dyDescent="0.35">
      <c r="A48" s="250" t="s">
        <v>49</v>
      </c>
      <c r="B48" s="250"/>
      <c r="C48" s="251"/>
      <c r="D48" s="251" t="s">
        <v>9</v>
      </c>
    </row>
    <row r="49" spans="1:4" x14ac:dyDescent="0.35">
      <c r="A49" s="250" t="s">
        <v>50</v>
      </c>
      <c r="B49" s="250"/>
      <c r="C49" s="251"/>
      <c r="D49" s="251"/>
    </row>
    <row r="50" spans="1:4" x14ac:dyDescent="0.35">
      <c r="A50" s="250" t="s">
        <v>51</v>
      </c>
      <c r="B50" s="250"/>
      <c r="C50" s="251"/>
      <c r="D50" s="251" t="s">
        <v>9</v>
      </c>
    </row>
    <row r="51" spans="1:4" x14ac:dyDescent="0.35">
      <c r="A51" s="250" t="s">
        <v>52</v>
      </c>
      <c r="B51" s="250"/>
      <c r="C51" s="251"/>
      <c r="D51" s="251" t="s">
        <v>53</v>
      </c>
    </row>
    <row r="52" spans="1:4" x14ac:dyDescent="0.35">
      <c r="A52" s="250" t="s">
        <v>54</v>
      </c>
      <c r="B52" s="250"/>
      <c r="C52" s="251"/>
      <c r="D52" s="251" t="s">
        <v>9</v>
      </c>
    </row>
    <row r="53" spans="1:4" x14ac:dyDescent="0.35">
      <c r="A53" s="250" t="s">
        <v>55</v>
      </c>
      <c r="B53" s="250"/>
      <c r="C53" s="251"/>
      <c r="D53" s="251" t="s">
        <v>9</v>
      </c>
    </row>
    <row r="54" spans="1:4" x14ac:dyDescent="0.35">
      <c r="A54" s="250" t="s">
        <v>56</v>
      </c>
      <c r="B54" s="250"/>
      <c r="C54" s="251"/>
      <c r="D54" s="251" t="s">
        <v>9</v>
      </c>
    </row>
    <row r="55" spans="1:4" x14ac:dyDescent="0.35">
      <c r="A55" s="250" t="s">
        <v>57</v>
      </c>
      <c r="B55" s="250"/>
      <c r="C55" s="251"/>
      <c r="D55" s="251" t="s">
        <v>9</v>
      </c>
    </row>
    <row r="56" spans="1:4" x14ac:dyDescent="0.35">
      <c r="A56" s="250" t="s">
        <v>58</v>
      </c>
      <c r="B56" s="250"/>
      <c r="C56" s="251"/>
      <c r="D56" s="251" t="s">
        <v>9</v>
      </c>
    </row>
    <row r="57" spans="1:4" x14ac:dyDescent="0.35">
      <c r="A57" s="250" t="s">
        <v>59</v>
      </c>
      <c r="B57" s="250"/>
      <c r="C57" s="251"/>
      <c r="D57" s="251" t="s">
        <v>9</v>
      </c>
    </row>
    <row r="58" spans="1:4" x14ac:dyDescent="0.35">
      <c r="A58" s="250" t="s">
        <v>60</v>
      </c>
      <c r="B58" s="250"/>
      <c r="C58" s="251"/>
      <c r="D58" s="251"/>
    </row>
    <row r="59" spans="1:4" x14ac:dyDescent="0.35">
      <c r="A59" s="250" t="s">
        <v>61</v>
      </c>
      <c r="B59" s="250"/>
      <c r="C59" s="251"/>
      <c r="D59" s="251" t="s">
        <v>9</v>
      </c>
    </row>
    <row r="60" spans="1:4" x14ac:dyDescent="0.35">
      <c r="A60" s="250" t="s">
        <v>62</v>
      </c>
      <c r="B60" s="250"/>
      <c r="C60" s="251"/>
      <c r="D60" s="251" t="s">
        <v>9</v>
      </c>
    </row>
    <row r="61" spans="1:4" x14ac:dyDescent="0.35">
      <c r="A61" s="250" t="s">
        <v>63</v>
      </c>
      <c r="B61" s="250"/>
      <c r="C61" s="251"/>
      <c r="D61" s="251"/>
    </row>
    <row r="62" spans="1:4" x14ac:dyDescent="0.35">
      <c r="A62" s="250" t="s">
        <v>64</v>
      </c>
      <c r="B62" s="250"/>
      <c r="C62" s="251"/>
      <c r="D62" s="251" t="s">
        <v>9</v>
      </c>
    </row>
    <row r="63" spans="1:4" x14ac:dyDescent="0.35">
      <c r="A63" s="250" t="s">
        <v>65</v>
      </c>
      <c r="B63" s="250"/>
      <c r="C63" s="251"/>
      <c r="D63" s="251" t="s">
        <v>9</v>
      </c>
    </row>
    <row r="64" spans="1:4" x14ac:dyDescent="0.35">
      <c r="A64" s="250" t="s">
        <v>66</v>
      </c>
      <c r="B64" s="250"/>
      <c r="C64" s="251"/>
      <c r="D64" s="251" t="s">
        <v>53</v>
      </c>
    </row>
    <row r="65" spans="1:4" x14ac:dyDescent="0.35">
      <c r="A65" s="250" t="s">
        <v>67</v>
      </c>
      <c r="B65" s="250"/>
      <c r="C65" s="251"/>
      <c r="D65" s="251"/>
    </row>
    <row r="66" spans="1:4" x14ac:dyDescent="0.35">
      <c r="A66" s="250" t="s">
        <v>68</v>
      </c>
      <c r="B66" s="250"/>
      <c r="C66" s="251"/>
      <c r="D66" s="251" t="s">
        <v>9</v>
      </c>
    </row>
    <row r="67" spans="1:4" x14ac:dyDescent="0.35">
      <c r="A67" s="250" t="s">
        <v>69</v>
      </c>
      <c r="B67" s="250"/>
      <c r="C67" s="251" t="s">
        <v>9</v>
      </c>
      <c r="D67" s="251"/>
    </row>
    <row r="68" spans="1:4" x14ac:dyDescent="0.35">
      <c r="A68" s="250" t="s">
        <v>70</v>
      </c>
      <c r="B68" s="250"/>
      <c r="C68" s="251" t="s">
        <v>9</v>
      </c>
      <c r="D68" s="251"/>
    </row>
    <row r="69" spans="1:4" x14ac:dyDescent="0.35">
      <c r="A69" s="250" t="s">
        <v>71</v>
      </c>
      <c r="B69" s="250"/>
      <c r="C69" s="251"/>
      <c r="D69" s="251"/>
    </row>
    <row r="70" spans="1:4" x14ac:dyDescent="0.35">
      <c r="A70" s="250" t="s">
        <v>72</v>
      </c>
      <c r="B70" s="250"/>
      <c r="C70" s="251"/>
      <c r="D70" s="251"/>
    </row>
    <row r="71" spans="1:4" x14ac:dyDescent="0.35">
      <c r="A71" s="250" t="s">
        <v>73</v>
      </c>
      <c r="B71" s="250"/>
      <c r="C71" s="251"/>
      <c r="D71" s="251"/>
    </row>
    <row r="72" spans="1:4" x14ac:dyDescent="0.35">
      <c r="A72" s="250" t="s">
        <v>74</v>
      </c>
      <c r="B72" s="250"/>
      <c r="C72" s="251"/>
      <c r="D72" s="251"/>
    </row>
    <row r="73" spans="1:4" x14ac:dyDescent="0.35">
      <c r="A73" s="250" t="s">
        <v>75</v>
      </c>
      <c r="B73" s="250"/>
      <c r="C73" s="251"/>
      <c r="D73" s="251"/>
    </row>
    <row r="74" spans="1:4" x14ac:dyDescent="0.35">
      <c r="A74" s="250" t="s">
        <v>76</v>
      </c>
      <c r="B74" s="250"/>
      <c r="C74" s="251"/>
      <c r="D74" s="251"/>
    </row>
    <row r="75" spans="1:4" x14ac:dyDescent="0.35">
      <c r="A75" s="250" t="s">
        <v>77</v>
      </c>
      <c r="B75" s="250"/>
      <c r="C75" s="251"/>
      <c r="D75" s="251"/>
    </row>
    <row r="76" spans="1:4" x14ac:dyDescent="0.35">
      <c r="A76" s="250" t="s">
        <v>78</v>
      </c>
      <c r="B76" s="250"/>
      <c r="C76" s="251"/>
      <c r="D76" s="251"/>
    </row>
    <row r="77" spans="1:4" x14ac:dyDescent="0.35">
      <c r="A77" s="250" t="s">
        <v>79</v>
      </c>
      <c r="B77" s="250"/>
      <c r="C77" s="251" t="s">
        <v>9</v>
      </c>
      <c r="D77" s="251"/>
    </row>
    <row r="78" spans="1:4" x14ac:dyDescent="0.35">
      <c r="A78" s="250" t="s">
        <v>80</v>
      </c>
      <c r="B78" s="250"/>
      <c r="C78" s="251"/>
      <c r="D78" s="251" t="s">
        <v>9</v>
      </c>
    </row>
    <row r="79" spans="1:4" x14ac:dyDescent="0.35">
      <c r="A79" s="250" t="s">
        <v>81</v>
      </c>
      <c r="B79" s="250"/>
      <c r="C79" s="251"/>
      <c r="D79" s="251" t="s">
        <v>9</v>
      </c>
    </row>
    <row r="80" spans="1:4" x14ac:dyDescent="0.35">
      <c r="A80" s="250" t="s">
        <v>82</v>
      </c>
      <c r="B80" s="250"/>
      <c r="C80" s="251" t="s">
        <v>9</v>
      </c>
      <c r="D80" s="251"/>
    </row>
    <row r="81" spans="1:4" x14ac:dyDescent="0.35">
      <c r="A81" s="250" t="s">
        <v>83</v>
      </c>
      <c r="B81" s="250"/>
      <c r="C81" s="251"/>
      <c r="D81" s="251" t="s">
        <v>9</v>
      </c>
    </row>
    <row r="82" spans="1:4" x14ac:dyDescent="0.35">
      <c r="A82" s="250" t="s">
        <v>84</v>
      </c>
      <c r="B82" s="250"/>
      <c r="C82" s="251"/>
      <c r="D82" s="251" t="s">
        <v>9</v>
      </c>
    </row>
    <row r="83" spans="1:4" x14ac:dyDescent="0.35">
      <c r="A83" s="250" t="s">
        <v>85</v>
      </c>
      <c r="B83" s="250"/>
      <c r="C83" s="251"/>
      <c r="D83" s="251" t="s">
        <v>9</v>
      </c>
    </row>
    <row r="84" spans="1:4" x14ac:dyDescent="0.35">
      <c r="A84" s="250" t="s">
        <v>86</v>
      </c>
      <c r="B84" s="250"/>
      <c r="C84" s="251"/>
      <c r="D84" s="251"/>
    </row>
    <row r="85" spans="1:4" x14ac:dyDescent="0.35">
      <c r="A85" s="250" t="s">
        <v>87</v>
      </c>
      <c r="B85" s="250"/>
      <c r="C85" s="251"/>
      <c r="D85" s="251" t="s">
        <v>9</v>
      </c>
    </row>
    <row r="86" spans="1:4" x14ac:dyDescent="0.35">
      <c r="A86" s="250" t="s">
        <v>88</v>
      </c>
      <c r="B86" s="250"/>
      <c r="C86" s="251"/>
      <c r="D86" s="251"/>
    </row>
    <row r="87" spans="1:4" x14ac:dyDescent="0.35">
      <c r="A87" s="250" t="s">
        <v>89</v>
      </c>
      <c r="B87" s="250"/>
      <c r="C87" s="251"/>
      <c r="D87" s="251"/>
    </row>
    <row r="88" spans="1:4" x14ac:dyDescent="0.35">
      <c r="A88" s="250" t="s">
        <v>90</v>
      </c>
      <c r="B88" s="250"/>
      <c r="C88" s="251"/>
      <c r="D88" s="251"/>
    </row>
    <row r="89" spans="1:4" x14ac:dyDescent="0.35">
      <c r="A89" s="250" t="s">
        <v>91</v>
      </c>
      <c r="B89" s="250"/>
      <c r="C89" s="251"/>
      <c r="D89" s="251" t="s">
        <v>9</v>
      </c>
    </row>
    <row r="90" spans="1:4" x14ac:dyDescent="0.35">
      <c r="A90" s="250" t="s">
        <v>92</v>
      </c>
      <c r="B90" s="250"/>
      <c r="C90" s="251"/>
      <c r="D90" s="251" t="s">
        <v>9</v>
      </c>
    </row>
    <row r="91" spans="1:4" x14ac:dyDescent="0.35">
      <c r="A91" s="250" t="s">
        <v>93</v>
      </c>
      <c r="B91" s="250"/>
      <c r="C91" s="251"/>
      <c r="D91" s="251"/>
    </row>
    <row r="92" spans="1:4" x14ac:dyDescent="0.35">
      <c r="A92" s="250" t="s">
        <v>94</v>
      </c>
      <c r="B92" s="250"/>
      <c r="C92" s="251"/>
      <c r="D92" s="251"/>
    </row>
    <row r="93" spans="1:4" x14ac:dyDescent="0.35">
      <c r="A93" s="250" t="s">
        <v>95</v>
      </c>
      <c r="B93" s="250"/>
      <c r="C93" s="251"/>
      <c r="D93" s="251" t="s">
        <v>9</v>
      </c>
    </row>
    <row r="94" spans="1:4" x14ac:dyDescent="0.35">
      <c r="A94" s="250" t="s">
        <v>96</v>
      </c>
      <c r="B94" s="250"/>
      <c r="C94" s="251"/>
      <c r="D94" s="251"/>
    </row>
    <row r="95" spans="1:4" x14ac:dyDescent="0.35">
      <c r="A95" s="250" t="s">
        <v>97</v>
      </c>
      <c r="B95" s="250"/>
      <c r="C95" s="251" t="s">
        <v>9</v>
      </c>
      <c r="D95" s="251"/>
    </row>
    <row r="96" spans="1:4" x14ac:dyDescent="0.35">
      <c r="A96" s="250" t="s">
        <v>98</v>
      </c>
      <c r="B96" s="250"/>
      <c r="C96" s="251" t="s">
        <v>9</v>
      </c>
      <c r="D96" s="251"/>
    </row>
    <row r="97" spans="1:4" x14ac:dyDescent="0.35">
      <c r="A97" s="250" t="s">
        <v>99</v>
      </c>
      <c r="B97" s="250"/>
      <c r="C97" s="251" t="s">
        <v>9</v>
      </c>
      <c r="D97" s="251"/>
    </row>
    <row r="98" spans="1:4" x14ac:dyDescent="0.35">
      <c r="A98" s="250" t="s">
        <v>100</v>
      </c>
      <c r="B98" s="250"/>
      <c r="C98" s="251"/>
      <c r="D98" s="251"/>
    </row>
    <row r="99" spans="1:4" x14ac:dyDescent="0.35">
      <c r="A99" s="250" t="s">
        <v>101</v>
      </c>
      <c r="B99" s="250"/>
      <c r="C99" s="251"/>
      <c r="D99" s="251" t="s">
        <v>53</v>
      </c>
    </row>
    <row r="100" spans="1:4" x14ac:dyDescent="0.35">
      <c r="A100" s="250" t="s">
        <v>102</v>
      </c>
      <c r="B100" s="250"/>
      <c r="C100" s="251" t="s">
        <v>9</v>
      </c>
      <c r="D100" s="251"/>
    </row>
    <row r="101" spans="1:4" x14ac:dyDescent="0.35">
      <c r="A101" s="250" t="s">
        <v>103</v>
      </c>
      <c r="B101" s="250"/>
      <c r="C101" s="251" t="s">
        <v>9</v>
      </c>
      <c r="D101" s="251"/>
    </row>
    <row r="102" spans="1:4" x14ac:dyDescent="0.35">
      <c r="A102" s="250" t="s">
        <v>104</v>
      </c>
      <c r="B102" s="250"/>
      <c r="C102" s="251" t="s">
        <v>53</v>
      </c>
      <c r="D102" s="251" t="s">
        <v>53</v>
      </c>
    </row>
    <row r="103" spans="1:4" x14ac:dyDescent="0.35">
      <c r="A103" s="250" t="s">
        <v>105</v>
      </c>
      <c r="B103" s="250"/>
      <c r="C103" s="251"/>
      <c r="D103" s="251" t="s">
        <v>53</v>
      </c>
    </row>
    <row r="104" spans="1:4" x14ac:dyDescent="0.35">
      <c r="A104" s="250" t="s">
        <v>106</v>
      </c>
      <c r="B104" s="250"/>
      <c r="C104" s="251"/>
      <c r="D104" s="251"/>
    </row>
    <row r="105" spans="1:4" x14ac:dyDescent="0.35">
      <c r="A105" s="250" t="s">
        <v>107</v>
      </c>
      <c r="B105" s="250"/>
      <c r="C105" s="251"/>
      <c r="D105" s="251" t="s">
        <v>53</v>
      </c>
    </row>
    <row r="106" spans="1:4" x14ac:dyDescent="0.35">
      <c r="A106" s="250" t="s">
        <v>108</v>
      </c>
      <c r="B106" s="250"/>
      <c r="C106" s="251"/>
      <c r="D106" s="251" t="s">
        <v>9</v>
      </c>
    </row>
    <row r="107" spans="1:4" x14ac:dyDescent="0.35">
      <c r="A107" s="250" t="s">
        <v>109</v>
      </c>
      <c r="B107" s="250"/>
      <c r="C107" s="251" t="s">
        <v>9</v>
      </c>
      <c r="D107" s="251"/>
    </row>
    <row r="108" spans="1:4" x14ac:dyDescent="0.35">
      <c r="A108" s="250" t="s">
        <v>110</v>
      </c>
      <c r="B108" s="250"/>
      <c r="C108" s="251" t="s">
        <v>53</v>
      </c>
      <c r="D108" s="251" t="s">
        <v>53</v>
      </c>
    </row>
    <row r="109" spans="1:4" x14ac:dyDescent="0.35">
      <c r="A109" s="250" t="s">
        <v>111</v>
      </c>
      <c r="B109" s="250"/>
      <c r="C109" s="251"/>
      <c r="D109" s="251"/>
    </row>
    <row r="110" spans="1:4" x14ac:dyDescent="0.35">
      <c r="A110" s="250" t="s">
        <v>112</v>
      </c>
      <c r="B110" s="250"/>
      <c r="C110" s="251" t="s">
        <v>9</v>
      </c>
      <c r="D110" s="251"/>
    </row>
    <row r="111" spans="1:4" x14ac:dyDescent="0.35">
      <c r="A111" s="250" t="s">
        <v>113</v>
      </c>
      <c r="B111" s="250"/>
      <c r="C111" s="251" t="s">
        <v>9</v>
      </c>
      <c r="D111" s="251"/>
    </row>
    <row r="112" spans="1:4" x14ac:dyDescent="0.35">
      <c r="A112" s="250" t="s">
        <v>114</v>
      </c>
      <c r="B112" s="250"/>
      <c r="C112" s="251" t="s">
        <v>53</v>
      </c>
      <c r="D112" s="251" t="s">
        <v>53</v>
      </c>
    </row>
    <row r="113" spans="1:4" x14ac:dyDescent="0.35">
      <c r="A113" s="250" t="s">
        <v>115</v>
      </c>
      <c r="B113" s="250"/>
      <c r="C113" s="251"/>
      <c r="D113" s="251" t="s">
        <v>9</v>
      </c>
    </row>
    <row r="114" spans="1:4" x14ac:dyDescent="0.35">
      <c r="A114" s="250" t="s">
        <v>116</v>
      </c>
      <c r="B114" s="250"/>
      <c r="C114" s="251"/>
      <c r="D114" s="251" t="s">
        <v>9</v>
      </c>
    </row>
    <row r="115" spans="1:4" x14ac:dyDescent="0.35">
      <c r="A115" s="250" t="s">
        <v>117</v>
      </c>
      <c r="B115" s="250"/>
      <c r="C115" s="251"/>
      <c r="D115" s="251" t="s">
        <v>9</v>
      </c>
    </row>
    <row r="116" spans="1:4" x14ac:dyDescent="0.35">
      <c r="A116" s="250" t="s">
        <v>118</v>
      </c>
      <c r="B116" s="250"/>
      <c r="C116" s="251"/>
      <c r="D116" s="251" t="s">
        <v>53</v>
      </c>
    </row>
    <row r="117" spans="1:4" x14ac:dyDescent="0.35">
      <c r="A117" s="250" t="s">
        <v>119</v>
      </c>
      <c r="B117" s="250"/>
      <c r="C117" s="251"/>
      <c r="D117" s="251"/>
    </row>
    <row r="118" spans="1:4" x14ac:dyDescent="0.35">
      <c r="A118" s="250" t="s">
        <v>120</v>
      </c>
      <c r="B118" s="250"/>
      <c r="C118" s="251"/>
      <c r="D118" s="251" t="s">
        <v>9</v>
      </c>
    </row>
    <row r="119" spans="1:4" x14ac:dyDescent="0.35">
      <c r="A119" s="250" t="s">
        <v>121</v>
      </c>
      <c r="B119" s="250"/>
      <c r="C119" s="251"/>
      <c r="D119" s="251"/>
    </row>
    <row r="120" spans="1:4" x14ac:dyDescent="0.35">
      <c r="A120" s="250" t="s">
        <v>122</v>
      </c>
      <c r="B120" s="250"/>
      <c r="C120" s="251"/>
      <c r="D120" s="251"/>
    </row>
    <row r="121" spans="1:4" x14ac:dyDescent="0.35">
      <c r="A121" s="250" t="s">
        <v>123</v>
      </c>
      <c r="B121" s="250"/>
      <c r="C121" s="251" t="s">
        <v>9</v>
      </c>
      <c r="D121" s="251"/>
    </row>
    <row r="122" spans="1:4" x14ac:dyDescent="0.35">
      <c r="A122" s="250" t="s">
        <v>124</v>
      </c>
      <c r="B122" s="250"/>
      <c r="C122" s="251" t="s">
        <v>9</v>
      </c>
      <c r="D122" s="251"/>
    </row>
    <row r="123" spans="1:4" x14ac:dyDescent="0.35">
      <c r="A123" s="250" t="s">
        <v>125</v>
      </c>
      <c r="B123" s="250"/>
      <c r="C123" s="251"/>
      <c r="D123" s="251"/>
    </row>
    <row r="124" spans="1:4" x14ac:dyDescent="0.35">
      <c r="A124" s="250" t="s">
        <v>126</v>
      </c>
      <c r="B124" s="250"/>
      <c r="C124" s="251" t="s">
        <v>9</v>
      </c>
      <c r="D124" s="251"/>
    </row>
    <row r="125" spans="1:4" x14ac:dyDescent="0.35">
      <c r="A125" s="250" t="s">
        <v>127</v>
      </c>
      <c r="B125" s="250"/>
      <c r="C125" s="251" t="s">
        <v>9</v>
      </c>
      <c r="D125" s="251"/>
    </row>
    <row r="126" spans="1:4" x14ac:dyDescent="0.35">
      <c r="A126" s="250" t="s">
        <v>128</v>
      </c>
      <c r="B126" s="250"/>
      <c r="C126" s="251" t="s">
        <v>9</v>
      </c>
      <c r="D126" s="251"/>
    </row>
    <row r="127" spans="1:4" x14ac:dyDescent="0.35">
      <c r="A127" s="250" t="s">
        <v>129</v>
      </c>
      <c r="B127" s="250"/>
      <c r="C127" s="251" t="s">
        <v>9</v>
      </c>
      <c r="D127" s="251"/>
    </row>
    <row r="128" spans="1:4" x14ac:dyDescent="0.35">
      <c r="A128" s="250" t="s">
        <v>130</v>
      </c>
      <c r="B128" s="250"/>
      <c r="C128" s="251" t="s">
        <v>9</v>
      </c>
      <c r="D128" s="251"/>
    </row>
    <row r="129" spans="1:4" x14ac:dyDescent="0.35">
      <c r="A129" s="250" t="s">
        <v>131</v>
      </c>
      <c r="B129" s="250"/>
      <c r="C129" s="251"/>
      <c r="D129" s="251"/>
    </row>
    <row r="130" spans="1:4" x14ac:dyDescent="0.35">
      <c r="A130" s="250" t="s">
        <v>132</v>
      </c>
      <c r="B130" s="250"/>
      <c r="C130" s="251"/>
      <c r="D130" s="251" t="s">
        <v>53</v>
      </c>
    </row>
    <row r="131" spans="1:4" x14ac:dyDescent="0.35">
      <c r="A131" s="250" t="s">
        <v>133</v>
      </c>
      <c r="B131" s="250"/>
      <c r="C131" s="251"/>
      <c r="D131" s="251" t="s">
        <v>9</v>
      </c>
    </row>
    <row r="132" spans="1:4" x14ac:dyDescent="0.35">
      <c r="A132" s="250" t="s">
        <v>134</v>
      </c>
      <c r="B132" s="250"/>
      <c r="C132" s="251"/>
      <c r="D132" s="251"/>
    </row>
    <row r="133" spans="1:4" x14ac:dyDescent="0.35">
      <c r="A133" s="250" t="s">
        <v>135</v>
      </c>
      <c r="B133" s="250"/>
      <c r="C133" s="251"/>
      <c r="D133" s="251" t="s">
        <v>9</v>
      </c>
    </row>
    <row r="134" spans="1:4" x14ac:dyDescent="0.35">
      <c r="A134" s="250" t="s">
        <v>136</v>
      </c>
      <c r="B134" s="250"/>
      <c r="C134" s="251"/>
      <c r="D134" s="251"/>
    </row>
    <row r="135" spans="1:4" x14ac:dyDescent="0.35">
      <c r="A135" s="250" t="s">
        <v>137</v>
      </c>
      <c r="B135" s="250"/>
      <c r="C135" s="251"/>
      <c r="D135" s="251"/>
    </row>
    <row r="136" spans="1:4" x14ac:dyDescent="0.35">
      <c r="A136" s="250" t="s">
        <v>138</v>
      </c>
      <c r="B136" s="250"/>
      <c r="C136" s="251"/>
      <c r="D136" s="251"/>
    </row>
    <row r="137" spans="1:4" x14ac:dyDescent="0.35">
      <c r="A137" s="250" t="s">
        <v>139</v>
      </c>
      <c r="B137" s="250"/>
      <c r="C137" s="251"/>
      <c r="D137" s="251"/>
    </row>
    <row r="138" spans="1:4" x14ac:dyDescent="0.35">
      <c r="A138" s="250" t="s">
        <v>140</v>
      </c>
      <c r="B138" s="250"/>
      <c r="C138" s="251" t="s">
        <v>9</v>
      </c>
      <c r="D138" s="251"/>
    </row>
    <row r="139" spans="1:4" x14ac:dyDescent="0.35">
      <c r="A139" s="250" t="s">
        <v>141</v>
      </c>
      <c r="B139" s="250"/>
      <c r="C139" s="251"/>
      <c r="D139" s="251" t="s">
        <v>9</v>
      </c>
    </row>
    <row r="140" spans="1:4" x14ac:dyDescent="0.35">
      <c r="A140" s="250" t="s">
        <v>142</v>
      </c>
      <c r="B140" s="250"/>
      <c r="C140" s="251" t="s">
        <v>9</v>
      </c>
      <c r="D140" s="251"/>
    </row>
    <row r="141" spans="1:4" x14ac:dyDescent="0.35">
      <c r="A141" s="250" t="s">
        <v>143</v>
      </c>
      <c r="B141" s="250"/>
      <c r="C141" s="251"/>
      <c r="D141" s="251"/>
    </row>
    <row r="142" spans="1:4" x14ac:dyDescent="0.35">
      <c r="A142" s="250" t="s">
        <v>144</v>
      </c>
      <c r="B142" s="250"/>
      <c r="C142" s="251"/>
      <c r="D142" s="251" t="s">
        <v>9</v>
      </c>
    </row>
    <row r="143" spans="1:4" x14ac:dyDescent="0.35">
      <c r="A143" s="250" t="s">
        <v>145</v>
      </c>
      <c r="B143" s="250"/>
      <c r="C143" s="251"/>
      <c r="D143" s="251" t="s">
        <v>9</v>
      </c>
    </row>
    <row r="144" spans="1:4" x14ac:dyDescent="0.35">
      <c r="A144" s="250" t="s">
        <v>146</v>
      </c>
      <c r="B144" s="250"/>
      <c r="C144" s="251"/>
      <c r="D144" s="251" t="s">
        <v>9</v>
      </c>
    </row>
    <row r="145" spans="1:4" x14ac:dyDescent="0.35">
      <c r="A145" s="250" t="s">
        <v>147</v>
      </c>
      <c r="B145" s="250"/>
      <c r="C145" s="251" t="s">
        <v>9</v>
      </c>
      <c r="D145" s="251"/>
    </row>
    <row r="146" spans="1:4" x14ac:dyDescent="0.35">
      <c r="A146" s="250" t="s">
        <v>148</v>
      </c>
      <c r="B146" s="250"/>
      <c r="C146" s="251"/>
      <c r="D146" s="251" t="s">
        <v>9</v>
      </c>
    </row>
    <row r="147" spans="1:4" x14ac:dyDescent="0.35">
      <c r="A147" s="250" t="s">
        <v>149</v>
      </c>
      <c r="B147" s="250"/>
      <c r="C147" s="251" t="s">
        <v>9</v>
      </c>
      <c r="D147" s="251"/>
    </row>
    <row r="148" spans="1:4" x14ac:dyDescent="0.35">
      <c r="A148" s="250" t="s">
        <v>150</v>
      </c>
      <c r="B148" s="250"/>
      <c r="C148" s="251" t="s">
        <v>9</v>
      </c>
      <c r="D148" s="251"/>
    </row>
    <row r="149" spans="1:4" x14ac:dyDescent="0.35">
      <c r="A149" s="250" t="s">
        <v>151</v>
      </c>
      <c r="B149" s="250"/>
      <c r="C149" s="251" t="s">
        <v>9</v>
      </c>
      <c r="D149" s="251"/>
    </row>
    <row r="150" spans="1:4" x14ac:dyDescent="0.35">
      <c r="A150" s="250" t="s">
        <v>152</v>
      </c>
      <c r="B150" s="250"/>
      <c r="C150" s="251" t="s">
        <v>9</v>
      </c>
      <c r="D150" s="251"/>
    </row>
    <row r="151" spans="1:4" x14ac:dyDescent="0.35">
      <c r="A151" s="250" t="s">
        <v>153</v>
      </c>
      <c r="B151" s="250"/>
      <c r="C151" s="251" t="s">
        <v>154</v>
      </c>
      <c r="D151" s="251" t="s">
        <v>154</v>
      </c>
    </row>
    <row r="152" spans="1:4" x14ac:dyDescent="0.35">
      <c r="A152" s="250" t="s">
        <v>155</v>
      </c>
      <c r="B152" s="250"/>
      <c r="C152" s="251"/>
      <c r="D152" s="251" t="s">
        <v>9</v>
      </c>
    </row>
    <row r="153" spans="1:4" x14ac:dyDescent="0.35">
      <c r="A153" s="250" t="s">
        <v>156</v>
      </c>
      <c r="B153" s="250"/>
      <c r="C153" s="251"/>
      <c r="D153" s="251" t="s">
        <v>9</v>
      </c>
    </row>
    <row r="154" spans="1:4" x14ac:dyDescent="0.35">
      <c r="A154" s="250" t="s">
        <v>157</v>
      </c>
      <c r="B154" s="250"/>
      <c r="C154" s="251"/>
      <c r="D154" s="251" t="s">
        <v>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61E67-82ED-4D89-8058-5F1935ABA43F}">
  <dimension ref="B2:J32"/>
  <sheetViews>
    <sheetView workbookViewId="0">
      <selection activeCell="I29" sqref="I29"/>
    </sheetView>
  </sheetViews>
  <sheetFormatPr defaultRowHeight="14.5" x14ac:dyDescent="0.35"/>
  <cols>
    <col min="1" max="1" width="2.1796875" customWidth="1"/>
    <col min="2" max="2" width="27" bestFit="1" customWidth="1"/>
    <col min="3" max="4" width="26.54296875" customWidth="1"/>
    <col min="5" max="5" width="0.453125" customWidth="1"/>
    <col min="6" max="6" width="16.81640625" customWidth="1"/>
    <col min="7" max="7" width="1.1796875" customWidth="1"/>
    <col min="8" max="8" width="6.26953125" bestFit="1" customWidth="1"/>
    <col min="9" max="10" width="10.453125" bestFit="1" customWidth="1"/>
  </cols>
  <sheetData>
    <row r="2" spans="2:10" ht="15" thickBot="1" x14ac:dyDescent="0.4">
      <c r="B2" s="4" t="s">
        <v>158</v>
      </c>
      <c r="C2" s="30" t="s">
        <v>159</v>
      </c>
      <c r="D2" s="4" t="s">
        <v>160</v>
      </c>
      <c r="E2" s="7"/>
      <c r="F2" s="8" t="s">
        <v>161</v>
      </c>
      <c r="H2" s="21"/>
      <c r="I2" s="36" t="s">
        <v>162</v>
      </c>
      <c r="J2" s="37" t="s">
        <v>163</v>
      </c>
    </row>
    <row r="3" spans="2:10" x14ac:dyDescent="0.35">
      <c r="B3" s="12" t="s">
        <v>164</v>
      </c>
      <c r="C3" s="31" t="s">
        <v>165</v>
      </c>
      <c r="D3" s="13" t="s">
        <v>166</v>
      </c>
      <c r="E3" s="13"/>
      <c r="F3" s="9" t="s">
        <v>167</v>
      </c>
      <c r="H3" s="22" t="s">
        <v>168</v>
      </c>
      <c r="I3" s="38">
        <v>45817</v>
      </c>
      <c r="J3" s="39">
        <v>45823</v>
      </c>
    </row>
    <row r="4" spans="2:10" x14ac:dyDescent="0.35">
      <c r="B4" s="14" t="s">
        <v>169</v>
      </c>
      <c r="C4" s="5" t="s">
        <v>170</v>
      </c>
      <c r="D4" s="5" t="s">
        <v>171</v>
      </c>
      <c r="E4" s="5"/>
      <c r="F4" s="10" t="s">
        <v>172</v>
      </c>
      <c r="H4" s="24" t="s">
        <v>173</v>
      </c>
      <c r="I4" s="25">
        <v>45824</v>
      </c>
      <c r="J4" s="26">
        <v>45830</v>
      </c>
    </row>
    <row r="5" spans="2:10" x14ac:dyDescent="0.35">
      <c r="B5" s="14" t="s">
        <v>174</v>
      </c>
      <c r="C5" s="5" t="s">
        <v>175</v>
      </c>
      <c r="D5" s="5" t="s">
        <v>176</v>
      </c>
      <c r="E5" s="5"/>
      <c r="F5" s="10" t="s">
        <v>177</v>
      </c>
      <c r="H5" s="24" t="s">
        <v>178</v>
      </c>
      <c r="I5" s="25">
        <v>45831</v>
      </c>
      <c r="J5" s="26">
        <v>45837</v>
      </c>
    </row>
    <row r="6" spans="2:10" x14ac:dyDescent="0.35">
      <c r="B6" s="14" t="s">
        <v>179</v>
      </c>
      <c r="C6" s="5"/>
      <c r="D6" s="5" t="s">
        <v>180</v>
      </c>
      <c r="E6" s="5"/>
      <c r="F6" s="10" t="s">
        <v>181</v>
      </c>
      <c r="H6" s="24" t="s">
        <v>182</v>
      </c>
      <c r="I6" s="25">
        <v>45838</v>
      </c>
      <c r="J6" s="26">
        <v>45844</v>
      </c>
    </row>
    <row r="7" spans="2:10" x14ac:dyDescent="0.35">
      <c r="B7" s="14" t="s">
        <v>183</v>
      </c>
      <c r="C7" s="5"/>
      <c r="D7" s="5" t="s">
        <v>166</v>
      </c>
      <c r="E7" s="5"/>
      <c r="F7" s="10"/>
      <c r="H7" s="24" t="s">
        <v>184</v>
      </c>
      <c r="I7" s="25">
        <v>45845</v>
      </c>
      <c r="J7" s="26">
        <v>45851</v>
      </c>
    </row>
    <row r="8" spans="2:10" x14ac:dyDescent="0.35">
      <c r="B8" s="14" t="s">
        <v>185</v>
      </c>
      <c r="C8" s="5"/>
      <c r="D8" s="5"/>
      <c r="E8" s="5"/>
      <c r="F8" s="10"/>
      <c r="H8" s="24" t="s">
        <v>186</v>
      </c>
      <c r="I8" s="25">
        <v>45852</v>
      </c>
      <c r="J8" s="26">
        <v>45858</v>
      </c>
    </row>
    <row r="9" spans="2:10" x14ac:dyDescent="0.35">
      <c r="B9" s="14" t="s">
        <v>187</v>
      </c>
      <c r="C9" s="5"/>
      <c r="D9" s="5"/>
      <c r="E9" s="5"/>
      <c r="F9" s="10"/>
      <c r="H9" s="24" t="s">
        <v>188</v>
      </c>
      <c r="I9" s="25">
        <v>45859</v>
      </c>
      <c r="J9" s="26">
        <v>45865</v>
      </c>
    </row>
    <row r="10" spans="2:10" x14ac:dyDescent="0.35">
      <c r="B10" s="14"/>
      <c r="C10" s="5"/>
      <c r="D10" s="5"/>
      <c r="E10" s="5"/>
      <c r="F10" s="10"/>
      <c r="H10" s="24" t="s">
        <v>189</v>
      </c>
      <c r="I10" s="25">
        <v>45866</v>
      </c>
      <c r="J10" s="26">
        <v>45872</v>
      </c>
    </row>
    <row r="11" spans="2:10" x14ac:dyDescent="0.35">
      <c r="B11" s="14"/>
      <c r="C11" s="5"/>
      <c r="D11" s="5"/>
      <c r="E11" s="5"/>
      <c r="F11" s="10"/>
      <c r="H11" s="24" t="s">
        <v>190</v>
      </c>
      <c r="I11" s="25">
        <v>45873</v>
      </c>
      <c r="J11" s="26">
        <v>45879</v>
      </c>
    </row>
    <row r="12" spans="2:10" x14ac:dyDescent="0.35">
      <c r="B12" s="14"/>
      <c r="C12" s="5"/>
      <c r="D12" s="5"/>
      <c r="E12" s="5"/>
      <c r="F12" s="10"/>
      <c r="H12" s="24" t="s">
        <v>191</v>
      </c>
      <c r="I12" s="25">
        <v>45880</v>
      </c>
      <c r="J12" s="26">
        <v>45886</v>
      </c>
    </row>
    <row r="13" spans="2:10" x14ac:dyDescent="0.35">
      <c r="B13" s="14"/>
      <c r="C13" s="5"/>
      <c r="D13" s="5"/>
      <c r="E13" s="5"/>
      <c r="F13" s="10"/>
      <c r="H13" s="24" t="s">
        <v>192</v>
      </c>
      <c r="I13" s="25">
        <v>45887</v>
      </c>
      <c r="J13" s="26">
        <v>45893</v>
      </c>
    </row>
    <row r="14" spans="2:10" x14ac:dyDescent="0.35">
      <c r="B14" s="14"/>
      <c r="C14" s="5"/>
      <c r="D14" s="5"/>
      <c r="E14" s="5"/>
      <c r="F14" s="10"/>
      <c r="H14" s="24" t="s">
        <v>193</v>
      </c>
      <c r="I14" s="25">
        <v>45894</v>
      </c>
      <c r="J14" s="26">
        <v>45900</v>
      </c>
    </row>
    <row r="15" spans="2:10" x14ac:dyDescent="0.35">
      <c r="B15" s="14"/>
      <c r="C15" s="5"/>
      <c r="D15" s="5"/>
      <c r="E15" s="5"/>
      <c r="F15" s="10"/>
      <c r="H15" s="24" t="s">
        <v>194</v>
      </c>
      <c r="I15" s="25">
        <v>45901</v>
      </c>
      <c r="J15" s="26">
        <v>45907</v>
      </c>
    </row>
    <row r="16" spans="2:10" x14ac:dyDescent="0.35">
      <c r="B16" s="14"/>
      <c r="C16" s="5"/>
      <c r="D16" s="5"/>
      <c r="E16" s="5"/>
      <c r="F16" s="10"/>
      <c r="H16" s="24" t="s">
        <v>195</v>
      </c>
      <c r="I16" s="25">
        <v>45908</v>
      </c>
      <c r="J16" s="26">
        <v>45914</v>
      </c>
    </row>
    <row r="17" spans="2:10" x14ac:dyDescent="0.35">
      <c r="B17" s="14"/>
      <c r="C17" s="5"/>
      <c r="D17" s="5"/>
      <c r="E17" s="5"/>
      <c r="F17" s="10"/>
      <c r="H17" s="24" t="s">
        <v>196</v>
      </c>
      <c r="I17" s="25">
        <v>45915</v>
      </c>
      <c r="J17" s="26">
        <v>45921</v>
      </c>
    </row>
    <row r="18" spans="2:10" ht="15" thickBot="1" x14ac:dyDescent="0.4">
      <c r="B18" s="15"/>
      <c r="C18" s="16"/>
      <c r="D18" s="16"/>
      <c r="E18" s="16"/>
      <c r="F18" s="11"/>
      <c r="H18" s="24" t="s">
        <v>197</v>
      </c>
      <c r="I18" s="25">
        <v>45922</v>
      </c>
      <c r="J18" s="26">
        <v>45928</v>
      </c>
    </row>
    <row r="19" spans="2:10" ht="15" thickBot="1" x14ac:dyDescent="0.4">
      <c r="H19" s="24" t="s">
        <v>198</v>
      </c>
      <c r="I19" s="25">
        <v>45929</v>
      </c>
      <c r="J19" s="26">
        <v>45935</v>
      </c>
    </row>
    <row r="20" spans="2:10" ht="15" thickBot="1" x14ac:dyDescent="0.4">
      <c r="B20" s="17" t="s">
        <v>199</v>
      </c>
      <c r="C20" s="6"/>
      <c r="H20" s="24" t="s">
        <v>200</v>
      </c>
      <c r="I20" s="25">
        <v>45936</v>
      </c>
      <c r="J20" s="26">
        <v>45942</v>
      </c>
    </row>
    <row r="21" spans="2:10" x14ac:dyDescent="0.35">
      <c r="B21" s="18" t="s">
        <v>201</v>
      </c>
      <c r="H21" s="24" t="s">
        <v>202</v>
      </c>
      <c r="I21" s="25">
        <v>45943</v>
      </c>
      <c r="J21" s="26">
        <v>45949</v>
      </c>
    </row>
    <row r="22" spans="2:10" x14ac:dyDescent="0.35">
      <c r="B22" s="19"/>
      <c r="H22" s="24" t="s">
        <v>203</v>
      </c>
      <c r="I22" s="25">
        <v>45950</v>
      </c>
      <c r="J22" s="26">
        <v>45956</v>
      </c>
    </row>
    <row r="23" spans="2:10" x14ac:dyDescent="0.35">
      <c r="B23" s="19"/>
      <c r="H23" s="24" t="s">
        <v>204</v>
      </c>
      <c r="I23" s="25">
        <v>45957</v>
      </c>
      <c r="J23" s="26">
        <v>45963</v>
      </c>
    </row>
    <row r="24" spans="2:10" x14ac:dyDescent="0.35">
      <c r="B24" s="19"/>
      <c r="H24" s="24" t="s">
        <v>205</v>
      </c>
      <c r="I24" s="25">
        <v>45964</v>
      </c>
      <c r="J24" s="26">
        <v>45970</v>
      </c>
    </row>
    <row r="25" spans="2:10" x14ac:dyDescent="0.35">
      <c r="B25" s="19"/>
      <c r="H25" s="24" t="s">
        <v>206</v>
      </c>
      <c r="I25" s="25">
        <v>45971</v>
      </c>
      <c r="J25" s="26">
        <v>45977</v>
      </c>
    </row>
    <row r="26" spans="2:10" x14ac:dyDescent="0.35">
      <c r="B26" s="19"/>
      <c r="H26" s="24" t="s">
        <v>207</v>
      </c>
      <c r="I26" s="25">
        <v>45978</v>
      </c>
      <c r="J26" s="26">
        <v>45984</v>
      </c>
    </row>
    <row r="27" spans="2:10" x14ac:dyDescent="0.35">
      <c r="B27" s="19"/>
      <c r="H27" s="24" t="s">
        <v>208</v>
      </c>
      <c r="I27" s="25">
        <v>45985</v>
      </c>
      <c r="J27" s="26">
        <v>45991</v>
      </c>
    </row>
    <row r="28" spans="2:10" ht="15" thickBot="1" x14ac:dyDescent="0.4">
      <c r="B28" s="20"/>
      <c r="H28" s="24" t="s">
        <v>209</v>
      </c>
      <c r="I28" s="25">
        <v>45992</v>
      </c>
      <c r="J28" s="26">
        <v>45998</v>
      </c>
    </row>
    <row r="29" spans="2:10" x14ac:dyDescent="0.35">
      <c r="H29" s="24" t="s">
        <v>210</v>
      </c>
      <c r="I29" s="25">
        <v>45999</v>
      </c>
      <c r="J29" s="26">
        <v>46005</v>
      </c>
    </row>
    <row r="30" spans="2:10" x14ac:dyDescent="0.35">
      <c r="H30" s="24" t="s">
        <v>211</v>
      </c>
      <c r="I30" s="25">
        <v>46006</v>
      </c>
      <c r="J30" s="26">
        <v>46012</v>
      </c>
    </row>
    <row r="31" spans="2:10" x14ac:dyDescent="0.35">
      <c r="H31" s="24" t="s">
        <v>212</v>
      </c>
      <c r="I31" s="25">
        <v>46013</v>
      </c>
      <c r="J31" s="26">
        <v>46019</v>
      </c>
    </row>
    <row r="32" spans="2:10" ht="15" thickBot="1" x14ac:dyDescent="0.4">
      <c r="H32" s="27" t="s">
        <v>213</v>
      </c>
      <c r="I32" s="28">
        <v>46020</v>
      </c>
      <c r="J32" s="29">
        <v>46026</v>
      </c>
    </row>
  </sheetData>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E87AE-D581-445E-AA2D-1A7E7D906C7D}">
  <dimension ref="A1:S210"/>
  <sheetViews>
    <sheetView topLeftCell="A172" workbookViewId="0">
      <selection activeCell="A197" sqref="A197:S210"/>
    </sheetView>
  </sheetViews>
  <sheetFormatPr defaultRowHeight="14.5" x14ac:dyDescent="0.35"/>
  <cols>
    <col min="1" max="2" width="9.81640625" bestFit="1" customWidth="1"/>
    <col min="3" max="3" width="3.54296875" bestFit="1" customWidth="1"/>
    <col min="4" max="14" width="9.81640625" bestFit="1" customWidth="1"/>
    <col min="15" max="16" width="3.54296875" bestFit="1" customWidth="1"/>
    <col min="17" max="19" width="9.81640625" bestFit="1" customWidth="1"/>
  </cols>
  <sheetData>
    <row r="1" spans="1:19" x14ac:dyDescent="0.35">
      <c r="A1" t="str">
        <f>IF('VIM-Incidents_20250724'!A1&lt;&gt;'VIM-Incidents_20250731'!A1,"Difference","OK")</f>
        <v>OK</v>
      </c>
      <c r="B1" t="str">
        <f>IF('VIM-Incidents_20250724'!B1&lt;&gt;'VIM-Incidents_20250731'!B1,"Difference","OK")</f>
        <v>OK</v>
      </c>
      <c r="C1" t="str">
        <f>IF('VIM-Incidents_20250724'!C1&lt;&gt;'VIM-Incidents_20250731'!C1,"Difference","OK")</f>
        <v>OK</v>
      </c>
      <c r="D1" t="str">
        <f>IF('VIM-Incidents_20250724'!D1&lt;&gt;'VIM-Incidents_20250731'!D1,"Difference","OK")</f>
        <v>OK</v>
      </c>
      <c r="E1" t="str">
        <f>IF('VIM-Incidents_20250724'!E1&lt;&gt;'VIM-Incidents_20250731'!E1,"Difference","OK")</f>
        <v>OK</v>
      </c>
      <c r="F1" t="str">
        <f>IF('VIM-Incidents_20250724'!F1&lt;&gt;'VIM-Incidents_20250731'!F1,"Difference","OK")</f>
        <v>OK</v>
      </c>
      <c r="G1" t="str">
        <f>IF('VIM-Incidents_20250724'!G1&lt;&gt;'VIM-Incidents_20250731'!G1,"Difference","OK")</f>
        <v>OK</v>
      </c>
      <c r="H1" t="str">
        <f>IF('VIM-Incidents_20250724'!H1&lt;&gt;'VIM-Incidents_20250731'!H1,"Difference","OK")</f>
        <v>OK</v>
      </c>
      <c r="I1" t="str">
        <f>IF('VIM-Incidents_20250724'!I1&lt;&gt;'VIM-Incidents_20250731'!I1,"Difference","OK")</f>
        <v>OK</v>
      </c>
      <c r="J1" t="str">
        <f>IF('VIM-Incidents_20250724'!J1&lt;&gt;'VIM-Incidents_20250731'!J1,"Difference","OK")</f>
        <v>OK</v>
      </c>
      <c r="K1" t="str">
        <f>IF('VIM-Incidents_20250724'!K1&lt;&gt;'VIM-Incidents_20250731'!K1,"Difference","OK")</f>
        <v>OK</v>
      </c>
      <c r="L1" t="str">
        <f>IF('VIM-Incidents_20250724'!L1&lt;&gt;'VIM-Incidents_20250731'!L1,"Difference","OK")</f>
        <v>OK</v>
      </c>
      <c r="M1" t="str">
        <f>IF('VIM-Incidents_20250724'!M1&lt;&gt;'VIM-Incidents_20250731'!M1,"Difference","OK")</f>
        <v>OK</v>
      </c>
      <c r="N1" t="str">
        <f>IF('VIM-Incidents_20250724'!N1&lt;&gt;'VIM-Incidents_20250731'!N1,"Difference","OK")</f>
        <v>OK</v>
      </c>
      <c r="O1" t="str">
        <f>IF('VIM-Incidents_20250724'!O1&lt;&gt;'VIM-Incidents_20250731'!O1,"Difference","OK")</f>
        <v>OK</v>
      </c>
      <c r="P1" t="str">
        <f>IF('VIM-Incidents_20250724'!P1&lt;&gt;'VIM-Incidents_20250731'!P1,"Difference","OK")</f>
        <v>OK</v>
      </c>
      <c r="Q1" t="str">
        <f>IF('VIM-Incidents_20250724'!Q1&lt;&gt;'VIM-Incidents_20250731'!Q1,"Difference","OK")</f>
        <v>OK</v>
      </c>
      <c r="R1" t="str">
        <f>IF('VIM-Incidents_20250724'!R1&lt;&gt;'VIM-Incidents_20250731'!R1,"Difference","OK")</f>
        <v>OK</v>
      </c>
      <c r="S1" t="str">
        <f>IF('VIM-Incidents_20250724'!S1&lt;&gt;'VIM-Incidents_20250731'!S1,"Difference","OK")</f>
        <v>OK</v>
      </c>
    </row>
    <row r="2" spans="1:19" x14ac:dyDescent="0.35">
      <c r="A2" t="str">
        <f>IF('VIM-Incidents_20250724'!A2&lt;&gt;'VIM-Incidents_20250731'!A2,"Difference","OK")</f>
        <v>OK</v>
      </c>
      <c r="B2" t="str">
        <f>IF('VIM-Incidents_20250724'!B2&lt;&gt;'VIM-Incidents_20250731'!B2,"Difference","OK")</f>
        <v>OK</v>
      </c>
      <c r="C2" t="str">
        <f>IF('VIM-Incidents_20250724'!C2&lt;&gt;'VIM-Incidents_20250731'!C2,"Difference","OK")</f>
        <v>OK</v>
      </c>
      <c r="D2" t="str">
        <f>IF('VIM-Incidents_20250724'!D2&lt;&gt;'VIM-Incidents_20250731'!D2,"Difference","OK")</f>
        <v>OK</v>
      </c>
      <c r="E2" t="str">
        <f>IF('VIM-Incidents_20250724'!E2&lt;&gt;'VIM-Incidents_20250731'!E2,"Difference","OK")</f>
        <v>OK</v>
      </c>
      <c r="F2" t="str">
        <f>IF('VIM-Incidents_20250724'!F2&lt;&gt;'VIM-Incidents_20250731'!F2,"Difference","OK")</f>
        <v>OK</v>
      </c>
      <c r="G2" t="str">
        <f>IF('VIM-Incidents_20250724'!G2&lt;&gt;'VIM-Incidents_20250731'!G2,"Difference","OK")</f>
        <v>OK</v>
      </c>
      <c r="H2" t="str">
        <f>IF('VIM-Incidents_20250724'!H2&lt;&gt;'VIM-Incidents_20250731'!H2,"Difference","OK")</f>
        <v>OK</v>
      </c>
      <c r="I2" t="str">
        <f>IF('VIM-Incidents_20250724'!I2&lt;&gt;'VIM-Incidents_20250731'!I2,"Difference","OK")</f>
        <v>OK</v>
      </c>
      <c r="J2" t="str">
        <f>IF('VIM-Incidents_20250724'!J2&lt;&gt;'VIM-Incidents_20250731'!J2,"Difference","OK")</f>
        <v>OK</v>
      </c>
      <c r="K2" t="str">
        <f>IF('VIM-Incidents_20250724'!K2&lt;&gt;'VIM-Incidents_20250731'!K2,"Difference","OK")</f>
        <v>OK</v>
      </c>
      <c r="L2" t="str">
        <f>IF('VIM-Incidents_20250724'!L2&lt;&gt;'VIM-Incidents_20250731'!L2,"Difference","OK")</f>
        <v>OK</v>
      </c>
      <c r="M2" t="str">
        <f>IF('VIM-Incidents_20250724'!M2&lt;&gt;'VIM-Incidents_20250731'!M2,"Difference","OK")</f>
        <v>OK</v>
      </c>
      <c r="N2" t="str">
        <f>IF('VIM-Incidents_20250724'!N2&lt;&gt;'VIM-Incidents_20250731'!N2,"Difference","OK")</f>
        <v>OK</v>
      </c>
      <c r="O2" t="str">
        <f>IF('VIM-Incidents_20250724'!O2&lt;&gt;'VIM-Incidents_20250731'!O2,"Difference","OK")</f>
        <v>OK</v>
      </c>
      <c r="P2" t="str">
        <f>IF('VIM-Incidents_20250724'!P2&lt;&gt;'VIM-Incidents_20250731'!P2,"Difference","OK")</f>
        <v>OK</v>
      </c>
      <c r="Q2" t="str">
        <f ca="1">IF('VIM-Incidents_20250724'!Q2&lt;&gt;'VIM-Incidents_20250731'!Q2,"Difference","OK")</f>
        <v>OK</v>
      </c>
      <c r="R2" t="str">
        <f ca="1">IF('VIM-Incidents_20250724'!R2&lt;&gt;'VIM-Incidents_20250731'!R2,"Difference","OK")</f>
        <v>OK</v>
      </c>
      <c r="S2" t="str">
        <f ca="1">IF('VIM-Incidents_20250724'!S2&lt;&gt;'VIM-Incidents_20250731'!S2,"Difference","OK")</f>
        <v>OK</v>
      </c>
    </row>
    <row r="3" spans="1:19" x14ac:dyDescent="0.35">
      <c r="A3" t="str">
        <f>IF('VIM-Incidents_20250724'!A3&lt;&gt;'VIM-Incidents_20250731'!A3,"Difference","OK")</f>
        <v>OK</v>
      </c>
      <c r="B3" t="str">
        <f>IF('VIM-Incidents_20250724'!B3&lt;&gt;'VIM-Incidents_20250731'!B3,"Difference","OK")</f>
        <v>OK</v>
      </c>
      <c r="C3" t="str">
        <f>IF('VIM-Incidents_20250724'!C3&lt;&gt;'VIM-Incidents_20250731'!C3,"Difference","OK")</f>
        <v>OK</v>
      </c>
      <c r="D3" t="str">
        <f>IF('VIM-Incidents_20250724'!D3&lt;&gt;'VIM-Incidents_20250731'!D3,"Difference","OK")</f>
        <v>OK</v>
      </c>
      <c r="E3" t="str">
        <f>IF('VIM-Incidents_20250724'!E3&lt;&gt;'VIM-Incidents_20250731'!E3,"Difference","OK")</f>
        <v>OK</v>
      </c>
      <c r="F3" t="str">
        <f>IF('VIM-Incidents_20250724'!F3&lt;&gt;'VIM-Incidents_20250731'!F3,"Difference","OK")</f>
        <v>OK</v>
      </c>
      <c r="G3" t="str">
        <f>IF('VIM-Incidents_20250724'!G3&lt;&gt;'VIM-Incidents_20250731'!G3,"Difference","OK")</f>
        <v>OK</v>
      </c>
      <c r="H3" t="str">
        <f>IF('VIM-Incidents_20250724'!H3&lt;&gt;'VIM-Incidents_20250731'!H3,"Difference","OK")</f>
        <v>OK</v>
      </c>
      <c r="I3" t="str">
        <f>IF('VIM-Incidents_20250724'!I3&lt;&gt;'VIM-Incidents_20250731'!I3,"Difference","OK")</f>
        <v>OK</v>
      </c>
      <c r="J3" t="str">
        <f>IF('VIM-Incidents_20250724'!J3&lt;&gt;'VIM-Incidents_20250731'!J3,"Difference","OK")</f>
        <v>OK</v>
      </c>
      <c r="K3" t="str">
        <f>IF('VIM-Incidents_20250724'!K3&lt;&gt;'VIM-Incidents_20250731'!K3,"Difference","OK")</f>
        <v>OK</v>
      </c>
      <c r="L3" t="str">
        <f>IF('VIM-Incidents_20250724'!L3&lt;&gt;'VIM-Incidents_20250731'!L3,"Difference","OK")</f>
        <v>OK</v>
      </c>
      <c r="M3" t="str">
        <f>IF('VIM-Incidents_20250724'!M3&lt;&gt;'VIM-Incidents_20250731'!M3,"Difference","OK")</f>
        <v>OK</v>
      </c>
      <c r="N3" t="str">
        <f>IF('VIM-Incidents_20250724'!N3&lt;&gt;'VIM-Incidents_20250731'!N3,"Difference","OK")</f>
        <v>OK</v>
      </c>
      <c r="O3" t="str">
        <f>IF('VIM-Incidents_20250724'!O3&lt;&gt;'VIM-Incidents_20250731'!O3,"Difference","OK")</f>
        <v>OK</v>
      </c>
      <c r="P3" t="str">
        <f>IF('VIM-Incidents_20250724'!P3&lt;&gt;'VIM-Incidents_20250731'!P3,"Difference","OK")</f>
        <v>OK</v>
      </c>
      <c r="Q3" t="str">
        <f ca="1">IF('VIM-Incidents_20250724'!Q3&lt;&gt;'VIM-Incidents_20250731'!Q3,"Difference","OK")</f>
        <v>OK</v>
      </c>
      <c r="R3" t="str">
        <f ca="1">IF('VIM-Incidents_20250724'!R3&lt;&gt;'VIM-Incidents_20250731'!R3,"Difference","OK")</f>
        <v>OK</v>
      </c>
      <c r="S3" t="str">
        <f ca="1">IF('VIM-Incidents_20250724'!S3&lt;&gt;'VIM-Incidents_20250731'!S3,"Difference","OK")</f>
        <v>OK</v>
      </c>
    </row>
    <row r="4" spans="1:19" x14ac:dyDescent="0.35">
      <c r="A4" t="str">
        <f>IF('VIM-Incidents_20250724'!A4&lt;&gt;'VIM-Incidents_20250731'!A4,"Difference","OK")</f>
        <v>OK</v>
      </c>
      <c r="B4" t="str">
        <f>IF('VIM-Incidents_20250724'!B4&lt;&gt;'VIM-Incidents_20250731'!B4,"Difference","OK")</f>
        <v>OK</v>
      </c>
      <c r="C4" t="str">
        <f>IF('VIM-Incidents_20250724'!C4&lt;&gt;'VIM-Incidents_20250731'!C4,"Difference","OK")</f>
        <v>OK</v>
      </c>
      <c r="D4" t="str">
        <f>IF('VIM-Incidents_20250724'!D4&lt;&gt;'VIM-Incidents_20250731'!D4,"Difference","OK")</f>
        <v>OK</v>
      </c>
      <c r="E4" t="str">
        <f>IF('VIM-Incidents_20250724'!E4&lt;&gt;'VIM-Incidents_20250731'!E4,"Difference","OK")</f>
        <v>OK</v>
      </c>
      <c r="F4" t="str">
        <f>IF('VIM-Incidents_20250724'!F4&lt;&gt;'VIM-Incidents_20250731'!F4,"Difference","OK")</f>
        <v>OK</v>
      </c>
      <c r="G4" t="str">
        <f>IF('VIM-Incidents_20250724'!G4&lt;&gt;'VIM-Incidents_20250731'!G4,"Difference","OK")</f>
        <v>OK</v>
      </c>
      <c r="H4" t="str">
        <f>IF('VIM-Incidents_20250724'!H4&lt;&gt;'VIM-Incidents_20250731'!H4,"Difference","OK")</f>
        <v>OK</v>
      </c>
      <c r="I4" t="str">
        <f>IF('VIM-Incidents_20250724'!I4&lt;&gt;'VIM-Incidents_20250731'!I4,"Difference","OK")</f>
        <v>OK</v>
      </c>
      <c r="J4" t="str">
        <f>IF('VIM-Incidents_20250724'!J4&lt;&gt;'VIM-Incidents_20250731'!J4,"Difference","OK")</f>
        <v>OK</v>
      </c>
      <c r="K4" t="str">
        <f>IF('VIM-Incidents_20250724'!K4&lt;&gt;'VIM-Incidents_20250731'!K4,"Difference","OK")</f>
        <v>OK</v>
      </c>
      <c r="L4" t="str">
        <f>IF('VIM-Incidents_20250724'!L4&lt;&gt;'VIM-Incidents_20250731'!L4,"Difference","OK")</f>
        <v>OK</v>
      </c>
      <c r="M4" t="str">
        <f>IF('VIM-Incidents_20250724'!M4&lt;&gt;'VIM-Incidents_20250731'!M4,"Difference","OK")</f>
        <v>OK</v>
      </c>
      <c r="N4" t="str">
        <f>IF('VIM-Incidents_20250724'!N4&lt;&gt;'VIM-Incidents_20250731'!N4,"Difference","OK")</f>
        <v>OK</v>
      </c>
      <c r="O4" t="str">
        <f>IF('VIM-Incidents_20250724'!O4&lt;&gt;'VIM-Incidents_20250731'!O4,"Difference","OK")</f>
        <v>OK</v>
      </c>
      <c r="P4" t="str">
        <f>IF('VIM-Incidents_20250724'!P4&lt;&gt;'VIM-Incidents_20250731'!P4,"Difference","OK")</f>
        <v>OK</v>
      </c>
      <c r="Q4" t="str">
        <f ca="1">IF('VIM-Incidents_20250724'!Q4&lt;&gt;'VIM-Incidents_20250731'!Q4,"Difference","OK")</f>
        <v>OK</v>
      </c>
      <c r="R4" t="str">
        <f ca="1">IF('VIM-Incidents_20250724'!R4&lt;&gt;'VIM-Incidents_20250731'!R4,"Difference","OK")</f>
        <v>OK</v>
      </c>
      <c r="S4" t="str">
        <f ca="1">IF('VIM-Incidents_20250724'!S4&lt;&gt;'VIM-Incidents_20250731'!S4,"Difference","OK")</f>
        <v>OK</v>
      </c>
    </row>
    <row r="5" spans="1:19" x14ac:dyDescent="0.35">
      <c r="A5" t="str">
        <f>IF('VIM-Incidents_20250724'!A5&lt;&gt;'VIM-Incidents_20250731'!A5,"Difference","OK")</f>
        <v>OK</v>
      </c>
      <c r="B5" t="str">
        <f>IF('VIM-Incidents_20250724'!B5&lt;&gt;'VIM-Incidents_20250731'!B5,"Difference","OK")</f>
        <v>OK</v>
      </c>
      <c r="C5" t="str">
        <f>IF('VIM-Incidents_20250724'!C5&lt;&gt;'VIM-Incidents_20250731'!C5,"Difference","OK")</f>
        <v>OK</v>
      </c>
      <c r="D5" t="str">
        <f>IF('VIM-Incidents_20250724'!D5&lt;&gt;'VIM-Incidents_20250731'!D5,"Difference","OK")</f>
        <v>OK</v>
      </c>
      <c r="E5" t="str">
        <f>IF('VIM-Incidents_20250724'!E5&lt;&gt;'VIM-Incidents_20250731'!E5,"Difference","OK")</f>
        <v>OK</v>
      </c>
      <c r="F5" t="str">
        <f>IF('VIM-Incidents_20250724'!F5&lt;&gt;'VIM-Incidents_20250731'!F5,"Difference","OK")</f>
        <v>OK</v>
      </c>
      <c r="G5" t="str">
        <f>IF('VIM-Incidents_20250724'!G5&lt;&gt;'VIM-Incidents_20250731'!G5,"Difference","OK")</f>
        <v>OK</v>
      </c>
      <c r="H5" t="str">
        <f>IF('VIM-Incidents_20250724'!H5&lt;&gt;'VIM-Incidents_20250731'!H5,"Difference","OK")</f>
        <v>OK</v>
      </c>
      <c r="I5" t="str">
        <f>IF('VIM-Incidents_20250724'!I5&lt;&gt;'VIM-Incidents_20250731'!I5,"Difference","OK")</f>
        <v>OK</v>
      </c>
      <c r="J5" t="str">
        <f>IF('VIM-Incidents_20250724'!J5&lt;&gt;'VIM-Incidents_20250731'!J5,"Difference","OK")</f>
        <v>OK</v>
      </c>
      <c r="K5" t="str">
        <f>IF('VIM-Incidents_20250724'!K5&lt;&gt;'VIM-Incidents_20250731'!K5,"Difference","OK")</f>
        <v>OK</v>
      </c>
      <c r="L5" t="str">
        <f>IF('VIM-Incidents_20250724'!L5&lt;&gt;'VIM-Incidents_20250731'!L5,"Difference","OK")</f>
        <v>OK</v>
      </c>
      <c r="M5" t="str">
        <f>IF('VIM-Incidents_20250724'!M5&lt;&gt;'VIM-Incidents_20250731'!M5,"Difference","OK")</f>
        <v>OK</v>
      </c>
      <c r="N5" t="str">
        <f>IF('VIM-Incidents_20250724'!N5&lt;&gt;'VIM-Incidents_20250731'!N5,"Difference","OK")</f>
        <v>OK</v>
      </c>
      <c r="O5" t="str">
        <f>IF('VIM-Incidents_20250724'!O5&lt;&gt;'VIM-Incidents_20250731'!O5,"Difference","OK")</f>
        <v>OK</v>
      </c>
      <c r="P5" t="str">
        <f>IF('VIM-Incidents_20250724'!P5&lt;&gt;'VIM-Incidents_20250731'!P5,"Difference","OK")</f>
        <v>OK</v>
      </c>
      <c r="Q5" t="str">
        <f ca="1">IF('VIM-Incidents_20250724'!Q5&lt;&gt;'VIM-Incidents_20250731'!Q5,"Difference","OK")</f>
        <v>OK</v>
      </c>
      <c r="R5" t="str">
        <f ca="1">IF('VIM-Incidents_20250724'!R5&lt;&gt;'VIM-Incidents_20250731'!R5,"Difference","OK")</f>
        <v>OK</v>
      </c>
      <c r="S5" t="str">
        <f ca="1">IF('VIM-Incidents_20250724'!S5&lt;&gt;'VIM-Incidents_20250731'!S5,"Difference","OK")</f>
        <v>OK</v>
      </c>
    </row>
    <row r="6" spans="1:19" x14ac:dyDescent="0.35">
      <c r="A6" t="str">
        <f>IF('VIM-Incidents_20250724'!A6&lt;&gt;'VIM-Incidents_20250731'!A6,"Difference","OK")</f>
        <v>OK</v>
      </c>
      <c r="B6" t="str">
        <f>IF('VIM-Incidents_20250724'!B6&lt;&gt;'VIM-Incidents_20250731'!B6,"Difference","OK")</f>
        <v>OK</v>
      </c>
      <c r="C6" t="str">
        <f>IF('VIM-Incidents_20250724'!C6&lt;&gt;'VIM-Incidents_20250731'!C6,"Difference","OK")</f>
        <v>OK</v>
      </c>
      <c r="D6" t="str">
        <f>IF('VIM-Incidents_20250724'!D6&lt;&gt;'VIM-Incidents_20250731'!D6,"Difference","OK")</f>
        <v>OK</v>
      </c>
      <c r="E6" t="str">
        <f>IF('VIM-Incidents_20250724'!E6&lt;&gt;'VIM-Incidents_20250731'!E6,"Difference","OK")</f>
        <v>OK</v>
      </c>
      <c r="F6" t="str">
        <f>IF('VIM-Incidents_20250724'!F6&lt;&gt;'VIM-Incidents_20250731'!F6,"Difference","OK")</f>
        <v>OK</v>
      </c>
      <c r="G6" t="str">
        <f>IF('VIM-Incidents_20250724'!G6&lt;&gt;'VIM-Incidents_20250731'!G6,"Difference","OK")</f>
        <v>OK</v>
      </c>
      <c r="H6" t="str">
        <f>IF('VIM-Incidents_20250724'!H6&lt;&gt;'VIM-Incidents_20250731'!H6,"Difference","OK")</f>
        <v>OK</v>
      </c>
      <c r="I6" t="str">
        <f>IF('VIM-Incidents_20250724'!I6&lt;&gt;'VIM-Incidents_20250731'!I6,"Difference","OK")</f>
        <v>OK</v>
      </c>
      <c r="J6" t="str">
        <f>IF('VIM-Incidents_20250724'!J6&lt;&gt;'VIM-Incidents_20250731'!J6,"Difference","OK")</f>
        <v>OK</v>
      </c>
      <c r="K6" t="str">
        <f>IF('VIM-Incidents_20250724'!K6&lt;&gt;'VIM-Incidents_20250731'!K6,"Difference","OK")</f>
        <v>OK</v>
      </c>
      <c r="L6" t="str">
        <f>IF('VIM-Incidents_20250724'!L6&lt;&gt;'VIM-Incidents_20250731'!L6,"Difference","OK")</f>
        <v>OK</v>
      </c>
      <c r="M6" t="str">
        <f>IF('VIM-Incidents_20250724'!M6&lt;&gt;'VIM-Incidents_20250731'!M6,"Difference","OK")</f>
        <v>OK</v>
      </c>
      <c r="N6" t="str">
        <f>IF('VIM-Incidents_20250724'!N6&lt;&gt;'VIM-Incidents_20250731'!N6,"Difference","OK")</f>
        <v>OK</v>
      </c>
      <c r="O6" t="str">
        <f>IF('VIM-Incidents_20250724'!O6&lt;&gt;'VIM-Incidents_20250731'!O6,"Difference","OK")</f>
        <v>OK</v>
      </c>
      <c r="P6" t="str">
        <f>IF('VIM-Incidents_20250724'!P6&lt;&gt;'VIM-Incidents_20250731'!P6,"Difference","OK")</f>
        <v>OK</v>
      </c>
      <c r="Q6" t="str">
        <f ca="1">IF('VIM-Incidents_20250724'!Q6&lt;&gt;'VIM-Incidents_20250731'!Q6,"Difference","OK")</f>
        <v>OK</v>
      </c>
      <c r="R6" t="str">
        <f ca="1">IF('VIM-Incidents_20250724'!R6&lt;&gt;'VIM-Incidents_20250731'!R6,"Difference","OK")</f>
        <v>OK</v>
      </c>
      <c r="S6" t="str">
        <f ca="1">IF('VIM-Incidents_20250724'!S6&lt;&gt;'VIM-Incidents_20250731'!S6,"Difference","OK")</f>
        <v>OK</v>
      </c>
    </row>
    <row r="7" spans="1:19" x14ac:dyDescent="0.35">
      <c r="A7" t="str">
        <f>IF('VIM-Incidents_20250724'!A7&lt;&gt;'VIM-Incidents_20250731'!A7,"Difference","OK")</f>
        <v>OK</v>
      </c>
      <c r="B7" t="str">
        <f>IF('VIM-Incidents_20250724'!B7&lt;&gt;'VIM-Incidents_20250731'!B7,"Difference","OK")</f>
        <v>OK</v>
      </c>
      <c r="C7" t="str">
        <f>IF('VIM-Incidents_20250724'!C7&lt;&gt;'VIM-Incidents_20250731'!C7,"Difference","OK")</f>
        <v>OK</v>
      </c>
      <c r="D7" t="str">
        <f>IF('VIM-Incidents_20250724'!D7&lt;&gt;'VIM-Incidents_20250731'!D7,"Difference","OK")</f>
        <v>OK</v>
      </c>
      <c r="E7" t="str">
        <f>IF('VIM-Incidents_20250724'!E7&lt;&gt;'VIM-Incidents_20250731'!E7,"Difference","OK")</f>
        <v>OK</v>
      </c>
      <c r="F7" t="str">
        <f>IF('VIM-Incidents_20250724'!F7&lt;&gt;'VIM-Incidents_20250731'!F7,"Difference","OK")</f>
        <v>OK</v>
      </c>
      <c r="G7" t="str">
        <f>IF('VIM-Incidents_20250724'!G7&lt;&gt;'VIM-Incidents_20250731'!G7,"Difference","OK")</f>
        <v>OK</v>
      </c>
      <c r="H7" t="str">
        <f>IF('VIM-Incidents_20250724'!H7&lt;&gt;'VIM-Incidents_20250731'!H7,"Difference","OK")</f>
        <v>OK</v>
      </c>
      <c r="I7" t="str">
        <f>IF('VIM-Incidents_20250724'!I7&lt;&gt;'VIM-Incidents_20250731'!I7,"Difference","OK")</f>
        <v>OK</v>
      </c>
      <c r="J7" t="str">
        <f>IF('VIM-Incidents_20250724'!J7&lt;&gt;'VIM-Incidents_20250731'!J7,"Difference","OK")</f>
        <v>OK</v>
      </c>
      <c r="K7" t="str">
        <f>IF('VIM-Incidents_20250724'!K7&lt;&gt;'VIM-Incidents_20250731'!K7,"Difference","OK")</f>
        <v>OK</v>
      </c>
      <c r="L7" t="str">
        <f>IF('VIM-Incidents_20250724'!L7&lt;&gt;'VIM-Incidents_20250731'!L7,"Difference","OK")</f>
        <v>OK</v>
      </c>
      <c r="M7" t="str">
        <f>IF('VIM-Incidents_20250724'!M7&lt;&gt;'VIM-Incidents_20250731'!M7,"Difference","OK")</f>
        <v>OK</v>
      </c>
      <c r="N7" t="str">
        <f>IF('VIM-Incidents_20250724'!N7&lt;&gt;'VIM-Incidents_20250731'!N7,"Difference","OK")</f>
        <v>OK</v>
      </c>
      <c r="O7" t="str">
        <f>IF('VIM-Incidents_20250724'!O7&lt;&gt;'VIM-Incidents_20250731'!O7,"Difference","OK")</f>
        <v>OK</v>
      </c>
      <c r="P7" t="str">
        <f>IF('VIM-Incidents_20250724'!P7&lt;&gt;'VIM-Incidents_20250731'!P7,"Difference","OK")</f>
        <v>OK</v>
      </c>
      <c r="Q7" t="str">
        <f>IF('VIM-Incidents_20250724'!Q7&lt;&gt;'VIM-Incidents_20250731'!Q7,"Difference","OK")</f>
        <v>OK</v>
      </c>
      <c r="R7" t="str">
        <f>IF('VIM-Incidents_20250724'!R7&lt;&gt;'VIM-Incidents_20250731'!R7,"Difference","OK")</f>
        <v>OK</v>
      </c>
      <c r="S7" t="str">
        <f>IF('VIM-Incidents_20250724'!S7&lt;&gt;'VIM-Incidents_20250731'!S7,"Difference","OK")</f>
        <v>OK</v>
      </c>
    </row>
    <row r="8" spans="1:19" x14ac:dyDescent="0.35">
      <c r="A8" t="str">
        <f>IF('VIM-Incidents_20250724'!A8&lt;&gt;'VIM-Incidents_20250731'!A8,"Difference","OK")</f>
        <v>OK</v>
      </c>
      <c r="B8" t="str">
        <f>IF('VIM-Incidents_20250724'!B8&lt;&gt;'VIM-Incidents_20250731'!B8,"Difference","OK")</f>
        <v>OK</v>
      </c>
      <c r="C8" t="str">
        <f>IF('VIM-Incidents_20250724'!C8&lt;&gt;'VIM-Incidents_20250731'!C8,"Difference","OK")</f>
        <v>OK</v>
      </c>
      <c r="D8" t="str">
        <f>IF('VIM-Incidents_20250724'!D8&lt;&gt;'VIM-Incidents_20250731'!D8,"Difference","OK")</f>
        <v>OK</v>
      </c>
      <c r="E8" t="str">
        <f>IF('VIM-Incidents_20250724'!E8&lt;&gt;'VIM-Incidents_20250731'!E8,"Difference","OK")</f>
        <v>OK</v>
      </c>
      <c r="F8" t="str">
        <f>IF('VIM-Incidents_20250724'!F8&lt;&gt;'VIM-Incidents_20250731'!F8,"Difference","OK")</f>
        <v>OK</v>
      </c>
      <c r="G8" t="str">
        <f>IF('VIM-Incidents_20250724'!G8&lt;&gt;'VIM-Incidents_20250731'!G8,"Difference","OK")</f>
        <v>OK</v>
      </c>
      <c r="H8" t="str">
        <f>IF('VIM-Incidents_20250724'!H8&lt;&gt;'VIM-Incidents_20250731'!H8,"Difference","OK")</f>
        <v>OK</v>
      </c>
      <c r="I8" t="str">
        <f>IF('VIM-Incidents_20250724'!I8&lt;&gt;'VIM-Incidents_20250731'!I8,"Difference","OK")</f>
        <v>OK</v>
      </c>
      <c r="J8" t="str">
        <f>IF('VIM-Incidents_20250724'!J8&lt;&gt;'VIM-Incidents_20250731'!J8,"Difference","OK")</f>
        <v>OK</v>
      </c>
      <c r="K8" t="str">
        <f>IF('VIM-Incidents_20250724'!K8&lt;&gt;'VIM-Incidents_20250731'!K8,"Difference","OK")</f>
        <v>OK</v>
      </c>
      <c r="L8" t="str">
        <f>IF('VIM-Incidents_20250724'!L8&lt;&gt;'VIM-Incidents_20250731'!L8,"Difference","OK")</f>
        <v>OK</v>
      </c>
      <c r="M8" t="str">
        <f>IF('VIM-Incidents_20250724'!M8&lt;&gt;'VIM-Incidents_20250731'!M8,"Difference","OK")</f>
        <v>OK</v>
      </c>
      <c r="N8" t="str">
        <f>IF('VIM-Incidents_20250724'!N8&lt;&gt;'VIM-Incidents_20250731'!N8,"Difference","OK")</f>
        <v>OK</v>
      </c>
      <c r="O8" t="str">
        <f>IF('VIM-Incidents_20250724'!O8&lt;&gt;'VIM-Incidents_20250731'!O8,"Difference","OK")</f>
        <v>OK</v>
      </c>
      <c r="P8" t="str">
        <f>IF('VIM-Incidents_20250724'!P8&lt;&gt;'VIM-Incidents_20250731'!P8,"Difference","OK")</f>
        <v>OK</v>
      </c>
      <c r="Q8" t="str">
        <f ca="1">IF('VIM-Incidents_20250724'!Q8&lt;&gt;'VIM-Incidents_20250731'!Q8,"Difference","OK")</f>
        <v>OK</v>
      </c>
      <c r="R8" t="str">
        <f ca="1">IF('VIM-Incidents_20250724'!R8&lt;&gt;'VIM-Incidents_20250731'!R8,"Difference","OK")</f>
        <v>OK</v>
      </c>
      <c r="S8" t="str">
        <f ca="1">IF('VIM-Incidents_20250724'!S8&lt;&gt;'VIM-Incidents_20250731'!S8,"Difference","OK")</f>
        <v>OK</v>
      </c>
    </row>
    <row r="9" spans="1:19" x14ac:dyDescent="0.35">
      <c r="A9" t="str">
        <f>IF('VIM-Incidents_20250724'!A9&lt;&gt;'VIM-Incidents_20250731'!A9,"Difference","OK")</f>
        <v>OK</v>
      </c>
      <c r="B9" t="str">
        <f>IF('VIM-Incidents_20250724'!B9&lt;&gt;'VIM-Incidents_20250731'!B9,"Difference","OK")</f>
        <v>OK</v>
      </c>
      <c r="C9" t="str">
        <f>IF('VIM-Incidents_20250724'!C9&lt;&gt;'VIM-Incidents_20250731'!C9,"Difference","OK")</f>
        <v>OK</v>
      </c>
      <c r="D9" t="str">
        <f>IF('VIM-Incidents_20250724'!D9&lt;&gt;'VIM-Incidents_20250731'!D9,"Difference","OK")</f>
        <v>OK</v>
      </c>
      <c r="E9" t="str">
        <f>IF('VIM-Incidents_20250724'!E9&lt;&gt;'VIM-Incidents_20250731'!E9,"Difference","OK")</f>
        <v>OK</v>
      </c>
      <c r="F9" t="str">
        <f>IF('VIM-Incidents_20250724'!F9&lt;&gt;'VIM-Incidents_20250731'!F9,"Difference","OK")</f>
        <v>OK</v>
      </c>
      <c r="G9" t="str">
        <f>IF('VIM-Incidents_20250724'!G9&lt;&gt;'VIM-Incidents_20250731'!G9,"Difference","OK")</f>
        <v>OK</v>
      </c>
      <c r="H9" t="str">
        <f>IF('VIM-Incidents_20250724'!H9&lt;&gt;'VIM-Incidents_20250731'!H9,"Difference","OK")</f>
        <v>OK</v>
      </c>
      <c r="I9" t="str">
        <f>IF('VIM-Incidents_20250724'!I9&lt;&gt;'VIM-Incidents_20250731'!I9,"Difference","OK")</f>
        <v>OK</v>
      </c>
      <c r="J9" t="str">
        <f>IF('VIM-Incidents_20250724'!J9&lt;&gt;'VIM-Incidents_20250731'!J9,"Difference","OK")</f>
        <v>OK</v>
      </c>
      <c r="K9" t="str">
        <f>IF('VIM-Incidents_20250724'!K9&lt;&gt;'VIM-Incidents_20250731'!K9,"Difference","OK")</f>
        <v>OK</v>
      </c>
      <c r="L9" t="str">
        <f>IF('VIM-Incidents_20250724'!L9&lt;&gt;'VIM-Incidents_20250731'!L9,"Difference","OK")</f>
        <v>OK</v>
      </c>
      <c r="M9" t="str">
        <f>IF('VIM-Incidents_20250724'!M9&lt;&gt;'VIM-Incidents_20250731'!M9,"Difference","OK")</f>
        <v>OK</v>
      </c>
      <c r="N9" t="str">
        <f>IF('VIM-Incidents_20250724'!N9&lt;&gt;'VIM-Incidents_20250731'!N9,"Difference","OK")</f>
        <v>OK</v>
      </c>
      <c r="O9" t="str">
        <f>IF('VIM-Incidents_20250724'!O9&lt;&gt;'VIM-Incidents_20250731'!O9,"Difference","OK")</f>
        <v>OK</v>
      </c>
      <c r="P9" t="str">
        <f>IF('VIM-Incidents_20250724'!P9&lt;&gt;'VIM-Incidents_20250731'!P9,"Difference","OK")</f>
        <v>OK</v>
      </c>
      <c r="Q9" t="str">
        <f ca="1">IF('VIM-Incidents_20250724'!Q9&lt;&gt;'VIM-Incidents_20250731'!Q9,"Difference","OK")</f>
        <v>OK</v>
      </c>
      <c r="R9" t="str">
        <f ca="1">IF('VIM-Incidents_20250724'!R9&lt;&gt;'VIM-Incidents_20250731'!R9,"Difference","OK")</f>
        <v>OK</v>
      </c>
      <c r="S9" t="str">
        <f ca="1">IF('VIM-Incidents_20250724'!S9&lt;&gt;'VIM-Incidents_20250731'!S9,"Difference","OK")</f>
        <v>OK</v>
      </c>
    </row>
    <row r="10" spans="1:19" x14ac:dyDescent="0.35">
      <c r="A10" t="str">
        <f>IF('VIM-Incidents_20250724'!A10&lt;&gt;'VIM-Incidents_20250731'!A10,"Difference","OK")</f>
        <v>OK</v>
      </c>
      <c r="B10" t="str">
        <f>IF('VIM-Incidents_20250724'!B10&lt;&gt;'VIM-Incidents_20250731'!B10,"Difference","OK")</f>
        <v>OK</v>
      </c>
      <c r="C10" t="str">
        <f>IF('VIM-Incidents_20250724'!C10&lt;&gt;'VIM-Incidents_20250731'!C10,"Difference","OK")</f>
        <v>OK</v>
      </c>
      <c r="D10" t="str">
        <f>IF('VIM-Incidents_20250724'!D10&lt;&gt;'VIM-Incidents_20250731'!D10,"Difference","OK")</f>
        <v>OK</v>
      </c>
      <c r="E10" t="str">
        <f>IF('VIM-Incidents_20250724'!E10&lt;&gt;'VIM-Incidents_20250731'!E10,"Difference","OK")</f>
        <v>OK</v>
      </c>
      <c r="F10" t="str">
        <f>IF('VIM-Incidents_20250724'!F10&lt;&gt;'VIM-Incidents_20250731'!F10,"Difference","OK")</f>
        <v>OK</v>
      </c>
      <c r="G10" t="str">
        <f>IF('VIM-Incidents_20250724'!G10&lt;&gt;'VIM-Incidents_20250731'!G10,"Difference","OK")</f>
        <v>OK</v>
      </c>
      <c r="H10" t="str">
        <f>IF('VIM-Incidents_20250724'!H10&lt;&gt;'VIM-Incidents_20250731'!H10,"Difference","OK")</f>
        <v>OK</v>
      </c>
      <c r="I10" t="str">
        <f>IF('VIM-Incidents_20250724'!I10&lt;&gt;'VIM-Incidents_20250731'!I10,"Difference","OK")</f>
        <v>OK</v>
      </c>
      <c r="J10" t="str">
        <f>IF('VIM-Incidents_20250724'!J10&lt;&gt;'VIM-Incidents_20250731'!J10,"Difference","OK")</f>
        <v>OK</v>
      </c>
      <c r="K10" t="str">
        <f>IF('VIM-Incidents_20250724'!K10&lt;&gt;'VIM-Incidents_20250731'!K10,"Difference","OK")</f>
        <v>OK</v>
      </c>
      <c r="L10" t="str">
        <f>IF('VIM-Incidents_20250724'!L10&lt;&gt;'VIM-Incidents_20250731'!L10,"Difference","OK")</f>
        <v>OK</v>
      </c>
      <c r="M10" t="str">
        <f>IF('VIM-Incidents_20250724'!M10&lt;&gt;'VIM-Incidents_20250731'!M10,"Difference","OK")</f>
        <v>OK</v>
      </c>
      <c r="N10" t="str">
        <f>IF('VIM-Incidents_20250724'!N10&lt;&gt;'VIM-Incidents_20250731'!N10,"Difference","OK")</f>
        <v>OK</v>
      </c>
      <c r="O10" t="str">
        <f>IF('VIM-Incidents_20250724'!O10&lt;&gt;'VIM-Incidents_20250731'!O10,"Difference","OK")</f>
        <v>OK</v>
      </c>
      <c r="P10" t="str">
        <f>IF('VIM-Incidents_20250724'!P10&lt;&gt;'VIM-Incidents_20250731'!P10,"Difference","OK")</f>
        <v>OK</v>
      </c>
      <c r="Q10" t="str">
        <f ca="1">IF('VIM-Incidents_20250724'!Q10&lt;&gt;'VIM-Incidents_20250731'!Q10,"Difference","OK")</f>
        <v>OK</v>
      </c>
      <c r="R10" t="str">
        <f ca="1">IF('VIM-Incidents_20250724'!R10&lt;&gt;'VIM-Incidents_20250731'!R10,"Difference","OK")</f>
        <v>OK</v>
      </c>
      <c r="S10" t="str">
        <f ca="1">IF('VIM-Incidents_20250724'!S10&lt;&gt;'VIM-Incidents_20250731'!S10,"Difference","OK")</f>
        <v>OK</v>
      </c>
    </row>
    <row r="11" spans="1:19" x14ac:dyDescent="0.35">
      <c r="A11" t="str">
        <f>IF('VIM-Incidents_20250724'!A11&lt;&gt;'VIM-Incidents_20250731'!A11,"Difference","OK")</f>
        <v>OK</v>
      </c>
      <c r="B11" t="str">
        <f>IF('VIM-Incidents_20250724'!B11&lt;&gt;'VIM-Incidents_20250731'!B11,"Difference","OK")</f>
        <v>OK</v>
      </c>
      <c r="C11" t="str">
        <f>IF('VIM-Incidents_20250724'!C11&lt;&gt;'VIM-Incidents_20250731'!C11,"Difference","OK")</f>
        <v>OK</v>
      </c>
      <c r="D11" t="str">
        <f>IF('VIM-Incidents_20250724'!D11&lt;&gt;'VIM-Incidents_20250731'!D11,"Difference","OK")</f>
        <v>OK</v>
      </c>
      <c r="E11" t="str">
        <f>IF('VIM-Incidents_20250724'!E11&lt;&gt;'VIM-Incidents_20250731'!E11,"Difference","OK")</f>
        <v>OK</v>
      </c>
      <c r="F11" t="str">
        <f>IF('VIM-Incidents_20250724'!F11&lt;&gt;'VIM-Incidents_20250731'!F11,"Difference","OK")</f>
        <v>OK</v>
      </c>
      <c r="G11" t="str">
        <f>IF('VIM-Incidents_20250724'!G11&lt;&gt;'VIM-Incidents_20250731'!G11,"Difference","OK")</f>
        <v>OK</v>
      </c>
      <c r="H11" t="str">
        <f>IF('VIM-Incidents_20250724'!H11&lt;&gt;'VIM-Incidents_20250731'!H11,"Difference","OK")</f>
        <v>OK</v>
      </c>
      <c r="I11" t="str">
        <f>IF('VIM-Incidents_20250724'!I11&lt;&gt;'VIM-Incidents_20250731'!I11,"Difference","OK")</f>
        <v>OK</v>
      </c>
      <c r="J11" t="str">
        <f>IF('VIM-Incidents_20250724'!J11&lt;&gt;'VIM-Incidents_20250731'!J11,"Difference","OK")</f>
        <v>OK</v>
      </c>
      <c r="K11" t="str">
        <f>IF('VIM-Incidents_20250724'!K11&lt;&gt;'VIM-Incidents_20250731'!K11,"Difference","OK")</f>
        <v>OK</v>
      </c>
      <c r="L11" t="str">
        <f>IF('VIM-Incidents_20250724'!L11&lt;&gt;'VIM-Incidents_20250731'!L11,"Difference","OK")</f>
        <v>OK</v>
      </c>
      <c r="M11" t="str">
        <f>IF('VIM-Incidents_20250724'!M11&lt;&gt;'VIM-Incidents_20250731'!M11,"Difference","OK")</f>
        <v>OK</v>
      </c>
      <c r="N11" t="str">
        <f>IF('VIM-Incidents_20250724'!N11&lt;&gt;'VIM-Incidents_20250731'!N11,"Difference","OK")</f>
        <v>OK</v>
      </c>
      <c r="O11" t="str">
        <f>IF('VIM-Incidents_20250724'!O11&lt;&gt;'VIM-Incidents_20250731'!O11,"Difference","OK")</f>
        <v>OK</v>
      </c>
      <c r="P11" t="str">
        <f>IF('VIM-Incidents_20250724'!P11&lt;&gt;'VIM-Incidents_20250731'!P11,"Difference","OK")</f>
        <v>OK</v>
      </c>
      <c r="Q11" t="str">
        <f ca="1">IF('VIM-Incidents_20250724'!Q11&lt;&gt;'VIM-Incidents_20250731'!Q11,"Difference","OK")</f>
        <v>OK</v>
      </c>
      <c r="R11" t="str">
        <f ca="1">IF('VIM-Incidents_20250724'!R11&lt;&gt;'VIM-Incidents_20250731'!R11,"Difference","OK")</f>
        <v>OK</v>
      </c>
      <c r="S11" t="str">
        <f ca="1">IF('VIM-Incidents_20250724'!S11&lt;&gt;'VIM-Incidents_20250731'!S11,"Difference","OK")</f>
        <v>OK</v>
      </c>
    </row>
    <row r="12" spans="1:19" x14ac:dyDescent="0.35">
      <c r="A12" t="str">
        <f>IF('VIM-Incidents_20250724'!A12&lt;&gt;'VIM-Incidents_20250731'!A12,"Difference","OK")</f>
        <v>OK</v>
      </c>
      <c r="B12" t="str">
        <f>IF('VIM-Incidents_20250724'!B12&lt;&gt;'VIM-Incidents_20250731'!B12,"Difference","OK")</f>
        <v>OK</v>
      </c>
      <c r="C12" t="str">
        <f>IF('VIM-Incidents_20250724'!C12&lt;&gt;'VIM-Incidents_20250731'!C12,"Difference","OK")</f>
        <v>OK</v>
      </c>
      <c r="D12" t="str">
        <f>IF('VIM-Incidents_20250724'!D12&lt;&gt;'VIM-Incidents_20250731'!D12,"Difference","OK")</f>
        <v>OK</v>
      </c>
      <c r="E12" t="str">
        <f>IF('VIM-Incidents_20250724'!E12&lt;&gt;'VIM-Incidents_20250731'!E12,"Difference","OK")</f>
        <v>OK</v>
      </c>
      <c r="F12" t="str">
        <f>IF('VIM-Incidents_20250724'!F12&lt;&gt;'VIM-Incidents_20250731'!F12,"Difference","OK")</f>
        <v>OK</v>
      </c>
      <c r="G12" t="str">
        <f>IF('VIM-Incidents_20250724'!G12&lt;&gt;'VIM-Incidents_20250731'!G12,"Difference","OK")</f>
        <v>OK</v>
      </c>
      <c r="H12" t="str">
        <f>IF('VIM-Incidents_20250724'!H12&lt;&gt;'VIM-Incidents_20250731'!H12,"Difference","OK")</f>
        <v>OK</v>
      </c>
      <c r="I12" t="str">
        <f>IF('VIM-Incidents_20250724'!I12&lt;&gt;'VIM-Incidents_20250731'!I12,"Difference","OK")</f>
        <v>OK</v>
      </c>
      <c r="J12" t="str">
        <f>IF('VIM-Incidents_20250724'!J12&lt;&gt;'VIM-Incidents_20250731'!J12,"Difference","OK")</f>
        <v>OK</v>
      </c>
      <c r="K12" t="str">
        <f>IF('VIM-Incidents_20250724'!K12&lt;&gt;'VIM-Incidents_20250731'!K12,"Difference","OK")</f>
        <v>OK</v>
      </c>
      <c r="L12" t="str">
        <f>IF('VIM-Incidents_20250724'!L12&lt;&gt;'VIM-Incidents_20250731'!L12,"Difference","OK")</f>
        <v>OK</v>
      </c>
      <c r="M12" t="str">
        <f>IF('VIM-Incidents_20250724'!M12&lt;&gt;'VIM-Incidents_20250731'!M12,"Difference","OK")</f>
        <v>OK</v>
      </c>
      <c r="N12" t="str">
        <f>IF('VIM-Incidents_20250724'!N12&lt;&gt;'VIM-Incidents_20250731'!N12,"Difference","OK")</f>
        <v>OK</v>
      </c>
      <c r="O12" t="str">
        <f>IF('VIM-Incidents_20250724'!O12&lt;&gt;'VIM-Incidents_20250731'!O12,"Difference","OK")</f>
        <v>OK</v>
      </c>
      <c r="P12" t="str">
        <f>IF('VIM-Incidents_20250724'!P12&lt;&gt;'VIM-Incidents_20250731'!P12,"Difference","OK")</f>
        <v>OK</v>
      </c>
      <c r="Q12" t="str">
        <f ca="1">IF('VIM-Incidents_20250724'!Q12&lt;&gt;'VIM-Incidents_20250731'!Q12,"Difference","OK")</f>
        <v>OK</v>
      </c>
      <c r="R12" t="str">
        <f ca="1">IF('VIM-Incidents_20250724'!R12&lt;&gt;'VIM-Incidents_20250731'!R12,"Difference","OK")</f>
        <v>OK</v>
      </c>
      <c r="S12" t="str">
        <f ca="1">IF('VIM-Incidents_20250724'!S12&lt;&gt;'VIM-Incidents_20250731'!S12,"Difference","OK")</f>
        <v>OK</v>
      </c>
    </row>
    <row r="13" spans="1:19" x14ac:dyDescent="0.35">
      <c r="A13" t="str">
        <f>IF('VIM-Incidents_20250724'!A13&lt;&gt;'VIM-Incidents_20250731'!A13,"Difference","OK")</f>
        <v>OK</v>
      </c>
      <c r="B13" t="str">
        <f>IF('VIM-Incidents_20250724'!B13&lt;&gt;'VIM-Incidents_20250731'!B13,"Difference","OK")</f>
        <v>OK</v>
      </c>
      <c r="C13" t="str">
        <f>IF('VIM-Incidents_20250724'!C13&lt;&gt;'VIM-Incidents_20250731'!C13,"Difference","OK")</f>
        <v>OK</v>
      </c>
      <c r="D13" t="str">
        <f>IF('VIM-Incidents_20250724'!D13&lt;&gt;'VIM-Incidents_20250731'!D13,"Difference","OK")</f>
        <v>OK</v>
      </c>
      <c r="E13" t="str">
        <f>IF('VIM-Incidents_20250724'!E13&lt;&gt;'VIM-Incidents_20250731'!E13,"Difference","OK")</f>
        <v>OK</v>
      </c>
      <c r="F13" t="str">
        <f>IF('VIM-Incidents_20250724'!F13&lt;&gt;'VIM-Incidents_20250731'!F13,"Difference","OK")</f>
        <v>OK</v>
      </c>
      <c r="G13" t="str">
        <f>IF('VIM-Incidents_20250724'!G13&lt;&gt;'VIM-Incidents_20250731'!G13,"Difference","OK")</f>
        <v>OK</v>
      </c>
      <c r="H13" t="str">
        <f>IF('VIM-Incidents_20250724'!H13&lt;&gt;'VIM-Incidents_20250731'!H13,"Difference","OK")</f>
        <v>OK</v>
      </c>
      <c r="I13" t="str">
        <f>IF('VIM-Incidents_20250724'!I13&lt;&gt;'VIM-Incidents_20250731'!I13,"Difference","OK")</f>
        <v>OK</v>
      </c>
      <c r="J13" t="str">
        <f>IF('VIM-Incidents_20250724'!J13&lt;&gt;'VIM-Incidents_20250731'!J13,"Difference","OK")</f>
        <v>OK</v>
      </c>
      <c r="K13" t="str">
        <f>IF('VIM-Incidents_20250724'!K13&lt;&gt;'VIM-Incidents_20250731'!K13,"Difference","OK")</f>
        <v>OK</v>
      </c>
      <c r="L13" t="str">
        <f>IF('VIM-Incidents_20250724'!L13&lt;&gt;'VIM-Incidents_20250731'!L13,"Difference","OK")</f>
        <v>OK</v>
      </c>
      <c r="M13" t="str">
        <f>IF('VIM-Incidents_20250724'!M13&lt;&gt;'VIM-Incidents_20250731'!M13,"Difference","OK")</f>
        <v>OK</v>
      </c>
      <c r="N13" t="str">
        <f>IF('VIM-Incidents_20250724'!N13&lt;&gt;'VIM-Incidents_20250731'!N13,"Difference","OK")</f>
        <v>OK</v>
      </c>
      <c r="O13" t="str">
        <f>IF('VIM-Incidents_20250724'!O13&lt;&gt;'VIM-Incidents_20250731'!O13,"Difference","OK")</f>
        <v>OK</v>
      </c>
      <c r="P13" t="str">
        <f>IF('VIM-Incidents_20250724'!P13&lt;&gt;'VIM-Incidents_20250731'!P13,"Difference","OK")</f>
        <v>OK</v>
      </c>
      <c r="Q13" t="str">
        <f ca="1">IF('VIM-Incidents_20250724'!Q13&lt;&gt;'VIM-Incidents_20250731'!Q13,"Difference","OK")</f>
        <v>OK</v>
      </c>
      <c r="R13" t="str">
        <f ca="1">IF('VIM-Incidents_20250724'!R13&lt;&gt;'VIM-Incidents_20250731'!R13,"Difference","OK")</f>
        <v>OK</v>
      </c>
      <c r="S13" t="str">
        <f ca="1">IF('VIM-Incidents_20250724'!S13&lt;&gt;'VIM-Incidents_20250731'!S13,"Difference","OK")</f>
        <v>OK</v>
      </c>
    </row>
    <row r="14" spans="1:19" x14ac:dyDescent="0.35">
      <c r="A14" t="str">
        <f>IF('VIM-Incidents_20250724'!A14&lt;&gt;'VIM-Incidents_20250731'!A14,"Difference","OK")</f>
        <v>OK</v>
      </c>
      <c r="B14" t="str">
        <f>IF('VIM-Incidents_20250724'!B14&lt;&gt;'VIM-Incidents_20250731'!B14,"Difference","OK")</f>
        <v>OK</v>
      </c>
      <c r="C14" t="str">
        <f>IF('VIM-Incidents_20250724'!C14&lt;&gt;'VIM-Incidents_20250731'!C14,"Difference","OK")</f>
        <v>OK</v>
      </c>
      <c r="D14" t="str">
        <f>IF('VIM-Incidents_20250724'!D14&lt;&gt;'VIM-Incidents_20250731'!D14,"Difference","OK")</f>
        <v>OK</v>
      </c>
      <c r="E14" t="str">
        <f>IF('VIM-Incidents_20250724'!E14&lt;&gt;'VIM-Incidents_20250731'!E14,"Difference","OK")</f>
        <v>OK</v>
      </c>
      <c r="F14" t="str">
        <f>IF('VIM-Incidents_20250724'!F14&lt;&gt;'VIM-Incidents_20250731'!F14,"Difference","OK")</f>
        <v>OK</v>
      </c>
      <c r="G14" t="str">
        <f>IF('VIM-Incidents_20250724'!G14&lt;&gt;'VIM-Incidents_20250731'!G14,"Difference","OK")</f>
        <v>OK</v>
      </c>
      <c r="H14" t="str">
        <f>IF('VIM-Incidents_20250724'!H14&lt;&gt;'VIM-Incidents_20250731'!H14,"Difference","OK")</f>
        <v>OK</v>
      </c>
      <c r="I14" t="str">
        <f>IF('VIM-Incidents_20250724'!I14&lt;&gt;'VIM-Incidents_20250731'!I14,"Difference","OK")</f>
        <v>OK</v>
      </c>
      <c r="J14" t="str">
        <f>IF('VIM-Incidents_20250724'!J14&lt;&gt;'VIM-Incidents_20250731'!J14,"Difference","OK")</f>
        <v>OK</v>
      </c>
      <c r="K14" t="str">
        <f>IF('VIM-Incidents_20250724'!K14&lt;&gt;'VIM-Incidents_20250731'!K14,"Difference","OK")</f>
        <v>OK</v>
      </c>
      <c r="L14" t="str">
        <f>IF('VIM-Incidents_20250724'!L14&lt;&gt;'VIM-Incidents_20250731'!L14,"Difference","OK")</f>
        <v>OK</v>
      </c>
      <c r="M14" t="str">
        <f>IF('VIM-Incidents_20250724'!M14&lt;&gt;'VIM-Incidents_20250731'!M14,"Difference","OK")</f>
        <v>OK</v>
      </c>
      <c r="N14" t="str">
        <f>IF('VIM-Incidents_20250724'!N14&lt;&gt;'VIM-Incidents_20250731'!N14,"Difference","OK")</f>
        <v>OK</v>
      </c>
      <c r="O14" t="str">
        <f>IF('VIM-Incidents_20250724'!O14&lt;&gt;'VIM-Incidents_20250731'!O14,"Difference","OK")</f>
        <v>OK</v>
      </c>
      <c r="P14" t="str">
        <f>IF('VIM-Incidents_20250724'!P14&lt;&gt;'VIM-Incidents_20250731'!P14,"Difference","OK")</f>
        <v>OK</v>
      </c>
      <c r="Q14" t="str">
        <f ca="1">IF('VIM-Incidents_20250724'!Q14&lt;&gt;'VIM-Incidents_20250731'!Q14,"Difference","OK")</f>
        <v>OK</v>
      </c>
      <c r="R14" t="str">
        <f ca="1">IF('VIM-Incidents_20250724'!R14&lt;&gt;'VIM-Incidents_20250731'!R14,"Difference","OK")</f>
        <v>OK</v>
      </c>
      <c r="S14" t="str">
        <f ca="1">IF('VIM-Incidents_20250724'!S14&lt;&gt;'VIM-Incidents_20250731'!S14,"Difference","OK")</f>
        <v>OK</v>
      </c>
    </row>
    <row r="15" spans="1:19" x14ac:dyDescent="0.35">
      <c r="A15" t="str">
        <f>IF('VIM-Incidents_20250724'!A15&lt;&gt;'VIM-Incidents_20250731'!A15,"Difference","OK")</f>
        <v>OK</v>
      </c>
      <c r="B15" t="str">
        <f>IF('VIM-Incidents_20250724'!B15&lt;&gt;'VIM-Incidents_20250731'!B15,"Difference","OK")</f>
        <v>OK</v>
      </c>
      <c r="C15" t="str">
        <f>IF('VIM-Incidents_20250724'!C15&lt;&gt;'VIM-Incidents_20250731'!C15,"Difference","OK")</f>
        <v>OK</v>
      </c>
      <c r="D15" t="str">
        <f>IF('VIM-Incidents_20250724'!D15&lt;&gt;'VIM-Incidents_20250731'!D15,"Difference","OK")</f>
        <v>OK</v>
      </c>
      <c r="E15" t="str">
        <f>IF('VIM-Incidents_20250724'!E15&lt;&gt;'VIM-Incidents_20250731'!E15,"Difference","OK")</f>
        <v>OK</v>
      </c>
      <c r="F15" t="str">
        <f>IF('VIM-Incidents_20250724'!F15&lt;&gt;'VIM-Incidents_20250731'!F15,"Difference","OK")</f>
        <v>OK</v>
      </c>
      <c r="G15" t="str">
        <f>IF('VIM-Incidents_20250724'!G15&lt;&gt;'VIM-Incidents_20250731'!G15,"Difference","OK")</f>
        <v>OK</v>
      </c>
      <c r="H15" t="str">
        <f>IF('VIM-Incidents_20250724'!H15&lt;&gt;'VIM-Incidents_20250731'!H15,"Difference","OK")</f>
        <v>OK</v>
      </c>
      <c r="I15" t="str">
        <f>IF('VIM-Incidents_20250724'!I15&lt;&gt;'VIM-Incidents_20250731'!I15,"Difference","OK")</f>
        <v>OK</v>
      </c>
      <c r="J15" t="str">
        <f>IF('VIM-Incidents_20250724'!J15&lt;&gt;'VIM-Incidents_20250731'!J15,"Difference","OK")</f>
        <v>OK</v>
      </c>
      <c r="K15" t="str">
        <f>IF('VIM-Incidents_20250724'!K15&lt;&gt;'VIM-Incidents_20250731'!K15,"Difference","OK")</f>
        <v>OK</v>
      </c>
      <c r="L15" t="str">
        <f>IF('VIM-Incidents_20250724'!L15&lt;&gt;'VIM-Incidents_20250731'!L15,"Difference","OK")</f>
        <v>OK</v>
      </c>
      <c r="M15" t="str">
        <f>IF('VIM-Incidents_20250724'!M15&lt;&gt;'VIM-Incidents_20250731'!M15,"Difference","OK")</f>
        <v>OK</v>
      </c>
      <c r="N15" t="str">
        <f>IF('VIM-Incidents_20250724'!N15&lt;&gt;'VIM-Incidents_20250731'!N15,"Difference","OK")</f>
        <v>OK</v>
      </c>
      <c r="O15" t="str">
        <f>IF('VIM-Incidents_20250724'!O15&lt;&gt;'VIM-Incidents_20250731'!O15,"Difference","OK")</f>
        <v>OK</v>
      </c>
      <c r="P15" t="str">
        <f>IF('VIM-Incidents_20250724'!P15&lt;&gt;'VIM-Incidents_20250731'!P15,"Difference","OK")</f>
        <v>OK</v>
      </c>
      <c r="Q15" t="str">
        <f ca="1">IF('VIM-Incidents_20250724'!Q15&lt;&gt;'VIM-Incidents_20250731'!Q15,"Difference","OK")</f>
        <v>OK</v>
      </c>
      <c r="R15" t="str">
        <f ca="1">IF('VIM-Incidents_20250724'!R15&lt;&gt;'VIM-Incidents_20250731'!R15,"Difference","OK")</f>
        <v>OK</v>
      </c>
      <c r="S15" t="str">
        <f ca="1">IF('VIM-Incidents_20250724'!S15&lt;&gt;'VIM-Incidents_20250731'!S15,"Difference","OK")</f>
        <v>OK</v>
      </c>
    </row>
    <row r="16" spans="1:19" x14ac:dyDescent="0.35">
      <c r="A16" t="str">
        <f>IF('VIM-Incidents_20250724'!A16&lt;&gt;'VIM-Incidents_20250731'!A16,"Difference","OK")</f>
        <v>OK</v>
      </c>
      <c r="B16" t="str">
        <f>IF('VIM-Incidents_20250724'!B16&lt;&gt;'VIM-Incidents_20250731'!B16,"Difference","OK")</f>
        <v>OK</v>
      </c>
      <c r="C16" t="str">
        <f>IF('VIM-Incidents_20250724'!C16&lt;&gt;'VIM-Incidents_20250731'!C16,"Difference","OK")</f>
        <v>OK</v>
      </c>
      <c r="D16" t="str">
        <f>IF('VIM-Incidents_20250724'!D16&lt;&gt;'VIM-Incidents_20250731'!D16,"Difference","OK")</f>
        <v>OK</v>
      </c>
      <c r="E16" t="str">
        <f>IF('VIM-Incidents_20250724'!E16&lt;&gt;'VIM-Incidents_20250731'!E16,"Difference","OK")</f>
        <v>OK</v>
      </c>
      <c r="F16" t="str">
        <f>IF('VIM-Incidents_20250724'!F16&lt;&gt;'VIM-Incidents_20250731'!F16,"Difference","OK")</f>
        <v>OK</v>
      </c>
      <c r="G16" t="str">
        <f>IF('VIM-Incidents_20250724'!G16&lt;&gt;'VIM-Incidents_20250731'!G16,"Difference","OK")</f>
        <v>OK</v>
      </c>
      <c r="H16" t="str">
        <f>IF('VIM-Incidents_20250724'!H16&lt;&gt;'VIM-Incidents_20250731'!H16,"Difference","OK")</f>
        <v>OK</v>
      </c>
      <c r="I16" t="str">
        <f>IF('VIM-Incidents_20250724'!I16&lt;&gt;'VIM-Incidents_20250731'!I16,"Difference","OK")</f>
        <v>OK</v>
      </c>
      <c r="J16" t="str">
        <f>IF('VIM-Incidents_20250724'!J16&lt;&gt;'VIM-Incidents_20250731'!J16,"Difference","OK")</f>
        <v>OK</v>
      </c>
      <c r="K16" t="str">
        <f>IF('VIM-Incidents_20250724'!K16&lt;&gt;'VIM-Incidents_20250731'!K16,"Difference","OK")</f>
        <v>OK</v>
      </c>
      <c r="L16" t="str">
        <f>IF('VIM-Incidents_20250724'!L16&lt;&gt;'VIM-Incidents_20250731'!L16,"Difference","OK")</f>
        <v>OK</v>
      </c>
      <c r="M16" t="str">
        <f>IF('VIM-Incidents_20250724'!M16&lt;&gt;'VIM-Incidents_20250731'!M16,"Difference","OK")</f>
        <v>OK</v>
      </c>
      <c r="N16" t="str">
        <f>IF('VIM-Incidents_20250724'!N16&lt;&gt;'VIM-Incidents_20250731'!N16,"Difference","OK")</f>
        <v>OK</v>
      </c>
      <c r="O16" t="str">
        <f>IF('VIM-Incidents_20250724'!O16&lt;&gt;'VIM-Incidents_20250731'!O16,"Difference","OK")</f>
        <v>OK</v>
      </c>
      <c r="P16" t="str">
        <f>IF('VIM-Incidents_20250724'!P16&lt;&gt;'VIM-Incidents_20250731'!P16,"Difference","OK")</f>
        <v>OK</v>
      </c>
      <c r="Q16" t="str">
        <f ca="1">IF('VIM-Incidents_20250724'!Q16&lt;&gt;'VIM-Incidents_20250731'!Q16,"Difference","OK")</f>
        <v>OK</v>
      </c>
      <c r="R16" t="str">
        <f ca="1">IF('VIM-Incidents_20250724'!R16&lt;&gt;'VIM-Incidents_20250731'!R16,"Difference","OK")</f>
        <v>OK</v>
      </c>
      <c r="S16" t="str">
        <f ca="1">IF('VIM-Incidents_20250724'!S16&lt;&gt;'VIM-Incidents_20250731'!S16,"Difference","OK")</f>
        <v>OK</v>
      </c>
    </row>
    <row r="17" spans="1:19" x14ac:dyDescent="0.35">
      <c r="A17" t="str">
        <f>IF('VIM-Incidents_20250724'!A17&lt;&gt;'VIM-Incidents_20250731'!A17,"Difference","OK")</f>
        <v>OK</v>
      </c>
      <c r="B17" t="str">
        <f>IF('VIM-Incidents_20250724'!B17&lt;&gt;'VIM-Incidents_20250731'!B17,"Difference","OK")</f>
        <v>OK</v>
      </c>
      <c r="C17" t="str">
        <f>IF('VIM-Incidents_20250724'!C17&lt;&gt;'VIM-Incidents_20250731'!C17,"Difference","OK")</f>
        <v>OK</v>
      </c>
      <c r="D17" t="str">
        <f>IF('VIM-Incidents_20250724'!D17&lt;&gt;'VIM-Incidents_20250731'!D17,"Difference","OK")</f>
        <v>OK</v>
      </c>
      <c r="E17" t="str">
        <f>IF('VIM-Incidents_20250724'!E17&lt;&gt;'VIM-Incidents_20250731'!E17,"Difference","OK")</f>
        <v>OK</v>
      </c>
      <c r="F17" t="str">
        <f>IF('VIM-Incidents_20250724'!F17&lt;&gt;'VIM-Incidents_20250731'!F17,"Difference","OK")</f>
        <v>OK</v>
      </c>
      <c r="G17" t="str">
        <f>IF('VIM-Incidents_20250724'!G17&lt;&gt;'VIM-Incidents_20250731'!G17,"Difference","OK")</f>
        <v>OK</v>
      </c>
      <c r="H17" t="str">
        <f>IF('VIM-Incidents_20250724'!H17&lt;&gt;'VIM-Incidents_20250731'!H17,"Difference","OK")</f>
        <v>OK</v>
      </c>
      <c r="I17" t="str">
        <f>IF('VIM-Incidents_20250724'!I17&lt;&gt;'VIM-Incidents_20250731'!I17,"Difference","OK")</f>
        <v>OK</v>
      </c>
      <c r="J17" t="str">
        <f>IF('VIM-Incidents_20250724'!J17&lt;&gt;'VIM-Incidents_20250731'!J17,"Difference","OK")</f>
        <v>OK</v>
      </c>
      <c r="K17" t="str">
        <f>IF('VIM-Incidents_20250724'!K17&lt;&gt;'VIM-Incidents_20250731'!K17,"Difference","OK")</f>
        <v>OK</v>
      </c>
      <c r="L17" t="str">
        <f>IF('VIM-Incidents_20250724'!L17&lt;&gt;'VIM-Incidents_20250731'!L17,"Difference","OK")</f>
        <v>OK</v>
      </c>
      <c r="M17" t="str">
        <f>IF('VIM-Incidents_20250724'!M17&lt;&gt;'VIM-Incidents_20250731'!M17,"Difference","OK")</f>
        <v>OK</v>
      </c>
      <c r="N17" t="str">
        <f>IF('VIM-Incidents_20250724'!N17&lt;&gt;'VIM-Incidents_20250731'!N17,"Difference","OK")</f>
        <v>OK</v>
      </c>
      <c r="O17" t="str">
        <f>IF('VIM-Incidents_20250724'!O17&lt;&gt;'VIM-Incidents_20250731'!O17,"Difference","OK")</f>
        <v>OK</v>
      </c>
      <c r="P17" t="str">
        <f>IF('VIM-Incidents_20250724'!P17&lt;&gt;'VIM-Incidents_20250731'!P17,"Difference","OK")</f>
        <v>OK</v>
      </c>
      <c r="Q17" t="str">
        <f ca="1">IF('VIM-Incidents_20250724'!Q17&lt;&gt;'VIM-Incidents_20250731'!Q17,"Difference","OK")</f>
        <v>OK</v>
      </c>
      <c r="R17" t="str">
        <f ca="1">IF('VIM-Incidents_20250724'!R17&lt;&gt;'VIM-Incidents_20250731'!R17,"Difference","OK")</f>
        <v>OK</v>
      </c>
      <c r="S17" t="str">
        <f ca="1">IF('VIM-Incidents_20250724'!S17&lt;&gt;'VIM-Incidents_20250731'!S17,"Difference","OK")</f>
        <v>OK</v>
      </c>
    </row>
    <row r="18" spans="1:19" x14ac:dyDescent="0.35">
      <c r="A18" t="str">
        <f>IF('VIM-Incidents_20250724'!A18&lt;&gt;'VIM-Incidents_20250731'!A18,"Difference","OK")</f>
        <v>OK</v>
      </c>
      <c r="B18" t="str">
        <f>IF('VIM-Incidents_20250724'!B18&lt;&gt;'VIM-Incidents_20250731'!B18,"Difference","OK")</f>
        <v>OK</v>
      </c>
      <c r="C18" t="str">
        <f>IF('VIM-Incidents_20250724'!C18&lt;&gt;'VIM-Incidents_20250731'!C18,"Difference","OK")</f>
        <v>OK</v>
      </c>
      <c r="D18" t="str">
        <f>IF('VIM-Incidents_20250724'!D18&lt;&gt;'VIM-Incidents_20250731'!D18,"Difference","OK")</f>
        <v>OK</v>
      </c>
      <c r="E18" t="str">
        <f>IF('VIM-Incidents_20250724'!E18&lt;&gt;'VIM-Incidents_20250731'!E18,"Difference","OK")</f>
        <v>OK</v>
      </c>
      <c r="F18" t="str">
        <f>IF('VIM-Incidents_20250724'!F18&lt;&gt;'VIM-Incidents_20250731'!F18,"Difference","OK")</f>
        <v>OK</v>
      </c>
      <c r="G18" t="str">
        <f>IF('VIM-Incidents_20250724'!G18&lt;&gt;'VIM-Incidents_20250731'!G18,"Difference","OK")</f>
        <v>OK</v>
      </c>
      <c r="H18" t="str">
        <f>IF('VIM-Incidents_20250724'!H18&lt;&gt;'VIM-Incidents_20250731'!H18,"Difference","OK")</f>
        <v>OK</v>
      </c>
      <c r="I18" t="str">
        <f>IF('VIM-Incidents_20250724'!I18&lt;&gt;'VIM-Incidents_20250731'!I18,"Difference","OK")</f>
        <v>OK</v>
      </c>
      <c r="J18" t="str">
        <f>IF('VIM-Incidents_20250724'!J18&lt;&gt;'VIM-Incidents_20250731'!J18,"Difference","OK")</f>
        <v>OK</v>
      </c>
      <c r="K18" t="str">
        <f>IF('VIM-Incidents_20250724'!K18&lt;&gt;'VIM-Incidents_20250731'!K18,"Difference","OK")</f>
        <v>OK</v>
      </c>
      <c r="L18" t="str">
        <f>IF('VIM-Incidents_20250724'!L18&lt;&gt;'VIM-Incidents_20250731'!L18,"Difference","OK")</f>
        <v>OK</v>
      </c>
      <c r="M18" t="str">
        <f>IF('VIM-Incidents_20250724'!M18&lt;&gt;'VIM-Incidents_20250731'!M18,"Difference","OK")</f>
        <v>OK</v>
      </c>
      <c r="N18" t="str">
        <f>IF('VIM-Incidents_20250724'!N18&lt;&gt;'VIM-Incidents_20250731'!N18,"Difference","OK")</f>
        <v>OK</v>
      </c>
      <c r="O18" t="str">
        <f>IF('VIM-Incidents_20250724'!O18&lt;&gt;'VIM-Incidents_20250731'!O18,"Difference","OK")</f>
        <v>OK</v>
      </c>
      <c r="P18" t="str">
        <f>IF('VIM-Incidents_20250724'!P18&lt;&gt;'VIM-Incidents_20250731'!P18,"Difference","OK")</f>
        <v>OK</v>
      </c>
      <c r="Q18" t="str">
        <f ca="1">IF('VIM-Incidents_20250724'!Q18&lt;&gt;'VIM-Incidents_20250731'!Q18,"Difference","OK")</f>
        <v>OK</v>
      </c>
      <c r="R18" t="str">
        <f ca="1">IF('VIM-Incidents_20250724'!R18&lt;&gt;'VIM-Incidents_20250731'!R18,"Difference","OK")</f>
        <v>OK</v>
      </c>
      <c r="S18" t="str">
        <f ca="1">IF('VIM-Incidents_20250724'!S18&lt;&gt;'VIM-Incidents_20250731'!S18,"Difference","OK")</f>
        <v>OK</v>
      </c>
    </row>
    <row r="19" spans="1:19" x14ac:dyDescent="0.35">
      <c r="A19" t="str">
        <f>IF('VIM-Incidents_20250724'!A19&lt;&gt;'VIM-Incidents_20250731'!A19,"Difference","OK")</f>
        <v>OK</v>
      </c>
      <c r="B19" t="str">
        <f>IF('VIM-Incidents_20250724'!B19&lt;&gt;'VIM-Incidents_20250731'!B19,"Difference","OK")</f>
        <v>OK</v>
      </c>
      <c r="C19" t="str">
        <f>IF('VIM-Incidents_20250724'!C19&lt;&gt;'VIM-Incidents_20250731'!C19,"Difference","OK")</f>
        <v>OK</v>
      </c>
      <c r="D19" t="str">
        <f>IF('VIM-Incidents_20250724'!D19&lt;&gt;'VIM-Incidents_20250731'!D19,"Difference","OK")</f>
        <v>OK</v>
      </c>
      <c r="E19" t="str">
        <f>IF('VIM-Incidents_20250724'!E19&lt;&gt;'VIM-Incidents_20250731'!E19,"Difference","OK")</f>
        <v>OK</v>
      </c>
      <c r="F19" t="str">
        <f>IF('VIM-Incidents_20250724'!F19&lt;&gt;'VIM-Incidents_20250731'!F19,"Difference","OK")</f>
        <v>OK</v>
      </c>
      <c r="G19" t="str">
        <f>IF('VIM-Incidents_20250724'!G19&lt;&gt;'VIM-Incidents_20250731'!G19,"Difference","OK")</f>
        <v>OK</v>
      </c>
      <c r="H19" t="str">
        <f>IF('VIM-Incidents_20250724'!H19&lt;&gt;'VIM-Incidents_20250731'!H19,"Difference","OK")</f>
        <v>OK</v>
      </c>
      <c r="I19" t="str">
        <f>IF('VIM-Incidents_20250724'!I19&lt;&gt;'VIM-Incidents_20250731'!I19,"Difference","OK")</f>
        <v>OK</v>
      </c>
      <c r="J19" t="str">
        <f>IF('VIM-Incidents_20250724'!J19&lt;&gt;'VIM-Incidents_20250731'!J19,"Difference","OK")</f>
        <v>OK</v>
      </c>
      <c r="K19" t="str">
        <f>IF('VIM-Incidents_20250724'!K19&lt;&gt;'VIM-Incidents_20250731'!K19,"Difference","OK")</f>
        <v>OK</v>
      </c>
      <c r="L19" t="str">
        <f>IF('VIM-Incidents_20250724'!L19&lt;&gt;'VIM-Incidents_20250731'!L19,"Difference","OK")</f>
        <v>OK</v>
      </c>
      <c r="M19" t="str">
        <f>IF('VIM-Incidents_20250724'!M19&lt;&gt;'VIM-Incidents_20250731'!M19,"Difference","OK")</f>
        <v>OK</v>
      </c>
      <c r="N19" t="str">
        <f>IF('VIM-Incidents_20250724'!N19&lt;&gt;'VIM-Incidents_20250731'!N19,"Difference","OK")</f>
        <v>OK</v>
      </c>
      <c r="O19" t="str">
        <f>IF('VIM-Incidents_20250724'!O19&lt;&gt;'VIM-Incidents_20250731'!O19,"Difference","OK")</f>
        <v>OK</v>
      </c>
      <c r="P19" t="str">
        <f>IF('VIM-Incidents_20250724'!P19&lt;&gt;'VIM-Incidents_20250731'!P19,"Difference","OK")</f>
        <v>OK</v>
      </c>
      <c r="Q19" t="str">
        <f ca="1">IF('VIM-Incidents_20250724'!Q19&lt;&gt;'VIM-Incidents_20250731'!Q19,"Difference","OK")</f>
        <v>OK</v>
      </c>
      <c r="R19" t="str">
        <f ca="1">IF('VIM-Incidents_20250724'!R19&lt;&gt;'VIM-Incidents_20250731'!R19,"Difference","OK")</f>
        <v>OK</v>
      </c>
      <c r="S19" t="str">
        <f ca="1">IF('VIM-Incidents_20250724'!S19&lt;&gt;'VIM-Incidents_20250731'!S19,"Difference","OK")</f>
        <v>OK</v>
      </c>
    </row>
    <row r="20" spans="1:19" x14ac:dyDescent="0.35">
      <c r="A20" t="str">
        <f>IF('VIM-Incidents_20250724'!A20&lt;&gt;'VIM-Incidents_20250731'!A20,"Difference","OK")</f>
        <v>OK</v>
      </c>
      <c r="B20" t="str">
        <f>IF('VIM-Incidents_20250724'!B20&lt;&gt;'VIM-Incidents_20250731'!B20,"Difference","OK")</f>
        <v>OK</v>
      </c>
      <c r="C20" t="str">
        <f>IF('VIM-Incidents_20250724'!C20&lt;&gt;'VIM-Incidents_20250731'!C20,"Difference","OK")</f>
        <v>OK</v>
      </c>
      <c r="D20" t="str">
        <f>IF('VIM-Incidents_20250724'!D20&lt;&gt;'VIM-Incidents_20250731'!D20,"Difference","OK")</f>
        <v>OK</v>
      </c>
      <c r="E20" t="str">
        <f>IF('VIM-Incidents_20250724'!E20&lt;&gt;'VIM-Incidents_20250731'!E20,"Difference","OK")</f>
        <v>OK</v>
      </c>
      <c r="F20" t="str">
        <f>IF('VIM-Incidents_20250724'!F20&lt;&gt;'VIM-Incidents_20250731'!F20,"Difference","OK")</f>
        <v>OK</v>
      </c>
      <c r="G20" t="str">
        <f>IF('VIM-Incidents_20250724'!G20&lt;&gt;'VIM-Incidents_20250731'!G20,"Difference","OK")</f>
        <v>OK</v>
      </c>
      <c r="H20" t="str">
        <f>IF('VIM-Incidents_20250724'!H20&lt;&gt;'VIM-Incidents_20250731'!H20,"Difference","OK")</f>
        <v>OK</v>
      </c>
      <c r="I20" t="str">
        <f>IF('VIM-Incidents_20250724'!I20&lt;&gt;'VIM-Incidents_20250731'!I20,"Difference","OK")</f>
        <v>OK</v>
      </c>
      <c r="J20" t="str">
        <f>IF('VIM-Incidents_20250724'!J20&lt;&gt;'VIM-Incidents_20250731'!J20,"Difference","OK")</f>
        <v>OK</v>
      </c>
      <c r="K20" t="str">
        <f>IF('VIM-Incidents_20250724'!K20&lt;&gt;'VIM-Incidents_20250731'!K20,"Difference","OK")</f>
        <v>OK</v>
      </c>
      <c r="L20" t="str">
        <f>IF('VIM-Incidents_20250724'!L20&lt;&gt;'VIM-Incidents_20250731'!L20,"Difference","OK")</f>
        <v>OK</v>
      </c>
      <c r="M20" t="str">
        <f>IF('VIM-Incidents_20250724'!M20&lt;&gt;'VIM-Incidents_20250731'!M20,"Difference","OK")</f>
        <v>OK</v>
      </c>
      <c r="N20" t="str">
        <f>IF('VIM-Incidents_20250724'!N20&lt;&gt;'VIM-Incidents_20250731'!N20,"Difference","OK")</f>
        <v>OK</v>
      </c>
      <c r="O20" t="str">
        <f>IF('VIM-Incidents_20250724'!O20&lt;&gt;'VIM-Incidents_20250731'!O20,"Difference","OK")</f>
        <v>OK</v>
      </c>
      <c r="P20" t="str">
        <f>IF('VIM-Incidents_20250724'!P20&lt;&gt;'VIM-Incidents_20250731'!P20,"Difference","OK")</f>
        <v>OK</v>
      </c>
      <c r="Q20" t="str">
        <f ca="1">IF('VIM-Incidents_20250724'!Q20&lt;&gt;'VIM-Incidents_20250731'!Q20,"Difference","OK")</f>
        <v>OK</v>
      </c>
      <c r="R20" t="str">
        <f ca="1">IF('VIM-Incidents_20250724'!R20&lt;&gt;'VIM-Incidents_20250731'!R20,"Difference","OK")</f>
        <v>OK</v>
      </c>
      <c r="S20" t="str">
        <f ca="1">IF('VIM-Incidents_20250724'!S20&lt;&gt;'VIM-Incidents_20250731'!S20,"Difference","OK")</f>
        <v>OK</v>
      </c>
    </row>
    <row r="21" spans="1:19" x14ac:dyDescent="0.35">
      <c r="A21" t="str">
        <f>IF('VIM-Incidents_20250724'!A21&lt;&gt;'VIM-Incidents_20250731'!A21,"Difference","OK")</f>
        <v>OK</v>
      </c>
      <c r="B21" t="str">
        <f>IF('VIM-Incidents_20250724'!B21&lt;&gt;'VIM-Incidents_20250731'!B21,"Difference","OK")</f>
        <v>OK</v>
      </c>
      <c r="C21" t="str">
        <f>IF('VIM-Incidents_20250724'!C21&lt;&gt;'VIM-Incidents_20250731'!C21,"Difference","OK")</f>
        <v>OK</v>
      </c>
      <c r="D21" t="str">
        <f>IF('VIM-Incidents_20250724'!D21&lt;&gt;'VIM-Incidents_20250731'!D21,"Difference","OK")</f>
        <v>OK</v>
      </c>
      <c r="E21" t="str">
        <f>IF('VIM-Incidents_20250724'!E21&lt;&gt;'VIM-Incidents_20250731'!E21,"Difference","OK")</f>
        <v>OK</v>
      </c>
      <c r="F21" t="str">
        <f>IF('VIM-Incidents_20250724'!F21&lt;&gt;'VIM-Incidents_20250731'!F21,"Difference","OK")</f>
        <v>OK</v>
      </c>
      <c r="G21" t="str">
        <f>IF('VIM-Incidents_20250724'!G21&lt;&gt;'VIM-Incidents_20250731'!G21,"Difference","OK")</f>
        <v>OK</v>
      </c>
      <c r="H21" t="str">
        <f>IF('VIM-Incidents_20250724'!H21&lt;&gt;'VIM-Incidents_20250731'!H21,"Difference","OK")</f>
        <v>OK</v>
      </c>
      <c r="I21" t="str">
        <f>IF('VIM-Incidents_20250724'!I21&lt;&gt;'VIM-Incidents_20250731'!I21,"Difference","OK")</f>
        <v>OK</v>
      </c>
      <c r="J21" t="str">
        <f>IF('VIM-Incidents_20250724'!J21&lt;&gt;'VIM-Incidents_20250731'!J21,"Difference","OK")</f>
        <v>OK</v>
      </c>
      <c r="K21" t="str">
        <f>IF('VIM-Incidents_20250724'!K21&lt;&gt;'VIM-Incidents_20250731'!K21,"Difference","OK")</f>
        <v>OK</v>
      </c>
      <c r="L21" t="str">
        <f>IF('VIM-Incidents_20250724'!L21&lt;&gt;'VIM-Incidents_20250731'!L21,"Difference","OK")</f>
        <v>OK</v>
      </c>
      <c r="M21" t="str">
        <f>IF('VIM-Incidents_20250724'!M21&lt;&gt;'VIM-Incidents_20250731'!M21,"Difference","OK")</f>
        <v>OK</v>
      </c>
      <c r="N21" t="str">
        <f>IF('VIM-Incidents_20250724'!N21&lt;&gt;'VIM-Incidents_20250731'!N21,"Difference","OK")</f>
        <v>OK</v>
      </c>
      <c r="O21" t="str">
        <f>IF('VIM-Incidents_20250724'!O21&lt;&gt;'VIM-Incidents_20250731'!O21,"Difference","OK")</f>
        <v>OK</v>
      </c>
      <c r="P21" t="str">
        <f>IF('VIM-Incidents_20250724'!P21&lt;&gt;'VIM-Incidents_20250731'!P21,"Difference","OK")</f>
        <v>OK</v>
      </c>
      <c r="Q21" t="str">
        <f ca="1">IF('VIM-Incidents_20250724'!Q21&lt;&gt;'VIM-Incidents_20250731'!Q21,"Difference","OK")</f>
        <v>OK</v>
      </c>
      <c r="R21" t="str">
        <f ca="1">IF('VIM-Incidents_20250724'!R21&lt;&gt;'VIM-Incidents_20250731'!R21,"Difference","OK")</f>
        <v>OK</v>
      </c>
      <c r="S21" t="str">
        <f ca="1">IF('VIM-Incidents_20250724'!S21&lt;&gt;'VIM-Incidents_20250731'!S21,"Difference","OK")</f>
        <v>OK</v>
      </c>
    </row>
    <row r="22" spans="1:19" x14ac:dyDescent="0.35">
      <c r="A22" t="str">
        <f>IF('VIM-Incidents_20250724'!A22&lt;&gt;'VIM-Incidents_20250731'!A22,"Difference","OK")</f>
        <v>OK</v>
      </c>
      <c r="B22" t="str">
        <f>IF('VIM-Incidents_20250724'!B22&lt;&gt;'VIM-Incidents_20250731'!B22,"Difference","OK")</f>
        <v>OK</v>
      </c>
      <c r="C22" t="str">
        <f>IF('VIM-Incidents_20250724'!C22&lt;&gt;'VIM-Incidents_20250731'!C22,"Difference","OK")</f>
        <v>OK</v>
      </c>
      <c r="D22" t="str">
        <f>IF('VIM-Incidents_20250724'!D22&lt;&gt;'VIM-Incidents_20250731'!D22,"Difference","OK")</f>
        <v>OK</v>
      </c>
      <c r="E22" t="str">
        <f>IF('VIM-Incidents_20250724'!E22&lt;&gt;'VIM-Incidents_20250731'!E22,"Difference","OK")</f>
        <v>OK</v>
      </c>
      <c r="F22" t="str">
        <f>IF('VIM-Incidents_20250724'!F22&lt;&gt;'VIM-Incidents_20250731'!F22,"Difference","OK")</f>
        <v>OK</v>
      </c>
      <c r="G22" t="str">
        <f>IF('VIM-Incidents_20250724'!G22&lt;&gt;'VIM-Incidents_20250731'!G22,"Difference","OK")</f>
        <v>OK</v>
      </c>
      <c r="H22" t="str">
        <f>IF('VIM-Incidents_20250724'!H22&lt;&gt;'VIM-Incidents_20250731'!H22,"Difference","OK")</f>
        <v>OK</v>
      </c>
      <c r="I22" t="str">
        <f>IF('VIM-Incidents_20250724'!I22&lt;&gt;'VIM-Incidents_20250731'!I22,"Difference","OK")</f>
        <v>OK</v>
      </c>
      <c r="J22" t="str">
        <f>IF('VIM-Incidents_20250724'!J22&lt;&gt;'VIM-Incidents_20250731'!J22,"Difference","OK")</f>
        <v>OK</v>
      </c>
      <c r="K22" t="str">
        <f>IF('VIM-Incidents_20250724'!K22&lt;&gt;'VIM-Incidents_20250731'!K22,"Difference","OK")</f>
        <v>OK</v>
      </c>
      <c r="L22" t="str">
        <f>IF('VIM-Incidents_20250724'!L22&lt;&gt;'VIM-Incidents_20250731'!L22,"Difference","OK")</f>
        <v>OK</v>
      </c>
      <c r="M22" t="str">
        <f>IF('VIM-Incidents_20250724'!M22&lt;&gt;'VIM-Incidents_20250731'!M22,"Difference","OK")</f>
        <v>OK</v>
      </c>
      <c r="N22" t="str">
        <f>IF('VIM-Incidents_20250724'!N22&lt;&gt;'VIM-Incidents_20250731'!N22,"Difference","OK")</f>
        <v>OK</v>
      </c>
      <c r="O22" t="str">
        <f>IF('VIM-Incidents_20250724'!O22&lt;&gt;'VIM-Incidents_20250731'!O22,"Difference","OK")</f>
        <v>OK</v>
      </c>
      <c r="P22" t="str">
        <f>IF('VIM-Incidents_20250724'!P22&lt;&gt;'VIM-Incidents_20250731'!P22,"Difference","OK")</f>
        <v>OK</v>
      </c>
      <c r="Q22" t="str">
        <f ca="1">IF('VIM-Incidents_20250724'!Q22&lt;&gt;'VIM-Incidents_20250731'!Q22,"Difference","OK")</f>
        <v>OK</v>
      </c>
      <c r="R22" t="str">
        <f ca="1">IF('VIM-Incidents_20250724'!R22&lt;&gt;'VIM-Incidents_20250731'!R22,"Difference","OK")</f>
        <v>OK</v>
      </c>
      <c r="S22" t="str">
        <f ca="1">IF('VIM-Incidents_20250724'!S22&lt;&gt;'VIM-Incidents_20250731'!S22,"Difference","OK")</f>
        <v>OK</v>
      </c>
    </row>
    <row r="23" spans="1:19" x14ac:dyDescent="0.35">
      <c r="A23" t="str">
        <f>IF('VIM-Incidents_20250724'!A23&lt;&gt;'VIM-Incidents_20250731'!A23,"Difference","OK")</f>
        <v>OK</v>
      </c>
      <c r="B23" t="str">
        <f>IF('VIM-Incidents_20250724'!B23&lt;&gt;'VIM-Incidents_20250731'!B23,"Difference","OK")</f>
        <v>OK</v>
      </c>
      <c r="C23" t="str">
        <f>IF('VIM-Incidents_20250724'!C23&lt;&gt;'VIM-Incidents_20250731'!C23,"Difference","OK")</f>
        <v>OK</v>
      </c>
      <c r="D23" t="str">
        <f>IF('VIM-Incidents_20250724'!D23&lt;&gt;'VIM-Incidents_20250731'!D23,"Difference","OK")</f>
        <v>OK</v>
      </c>
      <c r="E23" t="str">
        <f>IF('VIM-Incidents_20250724'!E23&lt;&gt;'VIM-Incidents_20250731'!E23,"Difference","OK")</f>
        <v>OK</v>
      </c>
      <c r="F23" t="str">
        <f>IF('VIM-Incidents_20250724'!F23&lt;&gt;'VIM-Incidents_20250731'!F23,"Difference","OK")</f>
        <v>OK</v>
      </c>
      <c r="G23" t="str">
        <f>IF('VIM-Incidents_20250724'!G23&lt;&gt;'VIM-Incidents_20250731'!G23,"Difference","OK")</f>
        <v>OK</v>
      </c>
      <c r="H23" t="str">
        <f>IF('VIM-Incidents_20250724'!H23&lt;&gt;'VIM-Incidents_20250731'!H23,"Difference","OK")</f>
        <v>OK</v>
      </c>
      <c r="I23" t="str">
        <f>IF('VIM-Incidents_20250724'!I23&lt;&gt;'VIM-Incidents_20250731'!I23,"Difference","OK")</f>
        <v>OK</v>
      </c>
      <c r="J23" t="str">
        <f>IF('VIM-Incidents_20250724'!J23&lt;&gt;'VIM-Incidents_20250731'!J23,"Difference","OK")</f>
        <v>OK</v>
      </c>
      <c r="K23" t="str">
        <f>IF('VIM-Incidents_20250724'!K23&lt;&gt;'VIM-Incidents_20250731'!K23,"Difference","OK")</f>
        <v>OK</v>
      </c>
      <c r="L23" t="str">
        <f>IF('VIM-Incidents_20250724'!L23&lt;&gt;'VIM-Incidents_20250731'!L23,"Difference","OK")</f>
        <v>OK</v>
      </c>
      <c r="M23" t="str">
        <f>IF('VIM-Incidents_20250724'!M23&lt;&gt;'VIM-Incidents_20250731'!M23,"Difference","OK")</f>
        <v>OK</v>
      </c>
      <c r="N23" t="str">
        <f>IF('VIM-Incidents_20250724'!N23&lt;&gt;'VIM-Incidents_20250731'!N23,"Difference","OK")</f>
        <v>OK</v>
      </c>
      <c r="O23" t="str">
        <f>IF('VIM-Incidents_20250724'!O23&lt;&gt;'VIM-Incidents_20250731'!O23,"Difference","OK")</f>
        <v>OK</v>
      </c>
      <c r="P23" t="str">
        <f>IF('VIM-Incidents_20250724'!P23&lt;&gt;'VIM-Incidents_20250731'!P23,"Difference","OK")</f>
        <v>OK</v>
      </c>
      <c r="Q23" t="str">
        <f ca="1">IF('VIM-Incidents_20250724'!Q23&lt;&gt;'VIM-Incidents_20250731'!Q23,"Difference","OK")</f>
        <v>OK</v>
      </c>
      <c r="R23" t="str">
        <f ca="1">IF('VIM-Incidents_20250724'!R23&lt;&gt;'VIM-Incidents_20250731'!R23,"Difference","OK")</f>
        <v>OK</v>
      </c>
      <c r="S23" t="str">
        <f ca="1">IF('VIM-Incidents_20250724'!S23&lt;&gt;'VIM-Incidents_20250731'!S23,"Difference","OK")</f>
        <v>OK</v>
      </c>
    </row>
    <row r="24" spans="1:19" x14ac:dyDescent="0.35">
      <c r="A24" t="str">
        <f>IF('VIM-Incidents_20250724'!A24&lt;&gt;'VIM-Incidents_20250731'!A24,"Difference","OK")</f>
        <v>OK</v>
      </c>
      <c r="B24" t="str">
        <f>IF('VIM-Incidents_20250724'!B24&lt;&gt;'VIM-Incidents_20250731'!B24,"Difference","OK")</f>
        <v>OK</v>
      </c>
      <c r="C24" t="str">
        <f>IF('VIM-Incidents_20250724'!C24&lt;&gt;'VIM-Incidents_20250731'!C24,"Difference","OK")</f>
        <v>OK</v>
      </c>
      <c r="D24" t="str">
        <f>IF('VIM-Incidents_20250724'!D24&lt;&gt;'VIM-Incidents_20250731'!D24,"Difference","OK")</f>
        <v>OK</v>
      </c>
      <c r="E24" t="str">
        <f>IF('VIM-Incidents_20250724'!E24&lt;&gt;'VIM-Incidents_20250731'!E24,"Difference","OK")</f>
        <v>OK</v>
      </c>
      <c r="F24" t="str">
        <f>IF('VIM-Incidents_20250724'!F24&lt;&gt;'VIM-Incidents_20250731'!F24,"Difference","OK")</f>
        <v>OK</v>
      </c>
      <c r="G24" t="str">
        <f>IF('VIM-Incidents_20250724'!G24&lt;&gt;'VIM-Incidents_20250731'!G24,"Difference","OK")</f>
        <v>OK</v>
      </c>
      <c r="H24" t="str">
        <f>IF('VIM-Incidents_20250724'!H24&lt;&gt;'VIM-Incidents_20250731'!H24,"Difference","OK")</f>
        <v>OK</v>
      </c>
      <c r="I24" t="str">
        <f>IF('VIM-Incidents_20250724'!I24&lt;&gt;'VIM-Incidents_20250731'!I24,"Difference","OK")</f>
        <v>OK</v>
      </c>
      <c r="J24" t="str">
        <f>IF('VIM-Incidents_20250724'!J24&lt;&gt;'VIM-Incidents_20250731'!J24,"Difference","OK")</f>
        <v>OK</v>
      </c>
      <c r="K24" t="str">
        <f>IF('VIM-Incidents_20250724'!K24&lt;&gt;'VIM-Incidents_20250731'!K24,"Difference","OK")</f>
        <v>OK</v>
      </c>
      <c r="L24" t="str">
        <f>IF('VIM-Incidents_20250724'!L24&lt;&gt;'VIM-Incidents_20250731'!L24,"Difference","OK")</f>
        <v>OK</v>
      </c>
      <c r="M24" t="str">
        <f>IF('VIM-Incidents_20250724'!M24&lt;&gt;'VIM-Incidents_20250731'!M24,"Difference","OK")</f>
        <v>OK</v>
      </c>
      <c r="N24" t="str">
        <f>IF('VIM-Incidents_20250724'!N24&lt;&gt;'VIM-Incidents_20250731'!N24,"Difference","OK")</f>
        <v>OK</v>
      </c>
      <c r="O24" t="str">
        <f>IF('VIM-Incidents_20250724'!O24&lt;&gt;'VIM-Incidents_20250731'!O24,"Difference","OK")</f>
        <v>OK</v>
      </c>
      <c r="P24" t="str">
        <f>IF('VIM-Incidents_20250724'!P24&lt;&gt;'VIM-Incidents_20250731'!P24,"Difference","OK")</f>
        <v>OK</v>
      </c>
      <c r="Q24" t="str">
        <f ca="1">IF('VIM-Incidents_20250724'!Q24&lt;&gt;'VIM-Incidents_20250731'!Q24,"Difference","OK")</f>
        <v>OK</v>
      </c>
      <c r="R24" t="str">
        <f ca="1">IF('VIM-Incidents_20250724'!R24&lt;&gt;'VIM-Incidents_20250731'!R24,"Difference","OK")</f>
        <v>OK</v>
      </c>
      <c r="S24" t="str">
        <f ca="1">IF('VIM-Incidents_20250724'!S24&lt;&gt;'VIM-Incidents_20250731'!S24,"Difference","OK")</f>
        <v>OK</v>
      </c>
    </row>
    <row r="25" spans="1:19" x14ac:dyDescent="0.35">
      <c r="A25" t="str">
        <f>IF('VIM-Incidents_20250724'!A25&lt;&gt;'VIM-Incidents_20250731'!A25,"Difference","OK")</f>
        <v>OK</v>
      </c>
      <c r="B25" t="str">
        <f>IF('VIM-Incidents_20250724'!B25&lt;&gt;'VIM-Incidents_20250731'!B25,"Difference","OK")</f>
        <v>OK</v>
      </c>
      <c r="C25" t="str">
        <f>IF('VIM-Incidents_20250724'!C25&lt;&gt;'VIM-Incidents_20250731'!C25,"Difference","OK")</f>
        <v>OK</v>
      </c>
      <c r="D25" t="str">
        <f>IF('VIM-Incidents_20250724'!D25&lt;&gt;'VIM-Incidents_20250731'!D25,"Difference","OK")</f>
        <v>OK</v>
      </c>
      <c r="E25" t="str">
        <f>IF('VIM-Incidents_20250724'!E25&lt;&gt;'VIM-Incidents_20250731'!E25,"Difference","OK")</f>
        <v>OK</v>
      </c>
      <c r="F25" t="str">
        <f>IF('VIM-Incidents_20250724'!F25&lt;&gt;'VIM-Incidents_20250731'!F25,"Difference","OK")</f>
        <v>OK</v>
      </c>
      <c r="G25" t="str">
        <f>IF('VIM-Incidents_20250724'!G25&lt;&gt;'VIM-Incidents_20250731'!G25,"Difference","OK")</f>
        <v>OK</v>
      </c>
      <c r="H25" t="str">
        <f>IF('VIM-Incidents_20250724'!H25&lt;&gt;'VIM-Incidents_20250731'!H25,"Difference","OK")</f>
        <v>OK</v>
      </c>
      <c r="I25" t="str">
        <f>IF('VIM-Incidents_20250724'!I25&lt;&gt;'VIM-Incidents_20250731'!I25,"Difference","OK")</f>
        <v>OK</v>
      </c>
      <c r="J25" t="str">
        <f>IF('VIM-Incidents_20250724'!J25&lt;&gt;'VIM-Incidents_20250731'!J25,"Difference","OK")</f>
        <v>OK</v>
      </c>
      <c r="K25" t="str">
        <f>IF('VIM-Incidents_20250724'!K25&lt;&gt;'VIM-Incidents_20250731'!K25,"Difference","OK")</f>
        <v>OK</v>
      </c>
      <c r="L25" t="str">
        <f>IF('VIM-Incidents_20250724'!L25&lt;&gt;'VIM-Incidents_20250731'!L25,"Difference","OK")</f>
        <v>OK</v>
      </c>
      <c r="M25" t="str">
        <f>IF('VIM-Incidents_20250724'!M25&lt;&gt;'VIM-Incidents_20250731'!M25,"Difference","OK")</f>
        <v>OK</v>
      </c>
      <c r="N25" t="str">
        <f>IF('VIM-Incidents_20250724'!N25&lt;&gt;'VIM-Incidents_20250731'!N25,"Difference","OK")</f>
        <v>OK</v>
      </c>
      <c r="O25" t="str">
        <f>IF('VIM-Incidents_20250724'!O25&lt;&gt;'VIM-Incidents_20250731'!O25,"Difference","OK")</f>
        <v>OK</v>
      </c>
      <c r="P25" t="str">
        <f>IF('VIM-Incidents_20250724'!P25&lt;&gt;'VIM-Incidents_20250731'!P25,"Difference","OK")</f>
        <v>OK</v>
      </c>
      <c r="Q25" t="str">
        <f ca="1">IF('VIM-Incidents_20250724'!Q25&lt;&gt;'VIM-Incidents_20250731'!Q25,"Difference","OK")</f>
        <v>OK</v>
      </c>
      <c r="R25" t="str">
        <f ca="1">IF('VIM-Incidents_20250724'!R25&lt;&gt;'VIM-Incidents_20250731'!R25,"Difference","OK")</f>
        <v>OK</v>
      </c>
      <c r="S25" t="str">
        <f ca="1">IF('VIM-Incidents_20250724'!S25&lt;&gt;'VIM-Incidents_20250731'!S25,"Difference","OK")</f>
        <v>OK</v>
      </c>
    </row>
    <row r="26" spans="1:19" x14ac:dyDescent="0.35">
      <c r="A26" t="str">
        <f>IF('VIM-Incidents_20250724'!A26&lt;&gt;'VIM-Incidents_20250731'!A26,"Difference","OK")</f>
        <v>OK</v>
      </c>
      <c r="B26" t="str">
        <f>IF('VIM-Incidents_20250724'!B26&lt;&gt;'VIM-Incidents_20250731'!B26,"Difference","OK")</f>
        <v>OK</v>
      </c>
      <c r="C26" t="str">
        <f>IF('VIM-Incidents_20250724'!C26&lt;&gt;'VIM-Incidents_20250731'!C26,"Difference","OK")</f>
        <v>OK</v>
      </c>
      <c r="D26" t="str">
        <f>IF('VIM-Incidents_20250724'!D26&lt;&gt;'VIM-Incidents_20250731'!D26,"Difference","OK")</f>
        <v>OK</v>
      </c>
      <c r="E26" t="str">
        <f>IF('VIM-Incidents_20250724'!E26&lt;&gt;'VIM-Incidents_20250731'!E26,"Difference","OK")</f>
        <v>OK</v>
      </c>
      <c r="F26" t="str">
        <f>IF('VIM-Incidents_20250724'!F26&lt;&gt;'VIM-Incidents_20250731'!F26,"Difference","OK")</f>
        <v>OK</v>
      </c>
      <c r="G26" t="str">
        <f>IF('VIM-Incidents_20250724'!G26&lt;&gt;'VIM-Incidents_20250731'!G26,"Difference","OK")</f>
        <v>OK</v>
      </c>
      <c r="H26" t="str">
        <f>IF('VIM-Incidents_20250724'!H26&lt;&gt;'VIM-Incidents_20250731'!H26,"Difference","OK")</f>
        <v>OK</v>
      </c>
      <c r="I26" t="str">
        <f>IF('VIM-Incidents_20250724'!I26&lt;&gt;'VIM-Incidents_20250731'!I26,"Difference","OK")</f>
        <v>OK</v>
      </c>
      <c r="J26" t="str">
        <f>IF('VIM-Incidents_20250724'!J26&lt;&gt;'VIM-Incidents_20250731'!J26,"Difference","OK")</f>
        <v>OK</v>
      </c>
      <c r="K26" t="str">
        <f>IF('VIM-Incidents_20250724'!K26&lt;&gt;'VIM-Incidents_20250731'!K26,"Difference","OK")</f>
        <v>OK</v>
      </c>
      <c r="L26" t="str">
        <f>IF('VIM-Incidents_20250724'!L26&lt;&gt;'VIM-Incidents_20250731'!L26,"Difference","OK")</f>
        <v>OK</v>
      </c>
      <c r="M26" t="str">
        <f>IF('VIM-Incidents_20250724'!M26&lt;&gt;'VIM-Incidents_20250731'!M26,"Difference","OK")</f>
        <v>OK</v>
      </c>
      <c r="N26" t="str">
        <f>IF('VIM-Incidents_20250724'!N26&lt;&gt;'VIM-Incidents_20250731'!N26,"Difference","OK")</f>
        <v>OK</v>
      </c>
      <c r="O26" t="str">
        <f>IF('VIM-Incidents_20250724'!O26&lt;&gt;'VIM-Incidents_20250731'!O26,"Difference","OK")</f>
        <v>OK</v>
      </c>
      <c r="P26" t="str">
        <f>IF('VIM-Incidents_20250724'!P26&lt;&gt;'VIM-Incidents_20250731'!P26,"Difference","OK")</f>
        <v>OK</v>
      </c>
      <c r="Q26" t="str">
        <f ca="1">IF('VIM-Incidents_20250724'!Q26&lt;&gt;'VIM-Incidents_20250731'!Q26,"Difference","OK")</f>
        <v>OK</v>
      </c>
      <c r="R26" t="str">
        <f ca="1">IF('VIM-Incidents_20250724'!R26&lt;&gt;'VIM-Incidents_20250731'!R26,"Difference","OK")</f>
        <v>OK</v>
      </c>
      <c r="S26" t="str">
        <f ca="1">IF('VIM-Incidents_20250724'!S26&lt;&gt;'VIM-Incidents_20250731'!S26,"Difference","OK")</f>
        <v>OK</v>
      </c>
    </row>
    <row r="27" spans="1:19" x14ac:dyDescent="0.35">
      <c r="A27" t="str">
        <f>IF('VIM-Incidents_20250724'!A27&lt;&gt;'VIM-Incidents_20250731'!A27,"Difference","OK")</f>
        <v>OK</v>
      </c>
      <c r="B27" t="str">
        <f>IF('VIM-Incidents_20250724'!B27&lt;&gt;'VIM-Incidents_20250731'!B27,"Difference","OK")</f>
        <v>OK</v>
      </c>
      <c r="C27" t="str">
        <f>IF('VIM-Incidents_20250724'!C27&lt;&gt;'VIM-Incidents_20250731'!C27,"Difference","OK")</f>
        <v>OK</v>
      </c>
      <c r="D27" t="str">
        <f>IF('VIM-Incidents_20250724'!D27&lt;&gt;'VIM-Incidents_20250731'!D27,"Difference","OK")</f>
        <v>OK</v>
      </c>
      <c r="E27" t="str">
        <f>IF('VIM-Incidents_20250724'!E27&lt;&gt;'VIM-Incidents_20250731'!E27,"Difference","OK")</f>
        <v>OK</v>
      </c>
      <c r="F27" t="str">
        <f>IF('VIM-Incidents_20250724'!F27&lt;&gt;'VIM-Incidents_20250731'!F27,"Difference","OK")</f>
        <v>OK</v>
      </c>
      <c r="G27" t="str">
        <f>IF('VIM-Incidents_20250724'!G27&lt;&gt;'VIM-Incidents_20250731'!G27,"Difference","OK")</f>
        <v>OK</v>
      </c>
      <c r="H27" t="str">
        <f>IF('VIM-Incidents_20250724'!H27&lt;&gt;'VIM-Incidents_20250731'!H27,"Difference","OK")</f>
        <v>OK</v>
      </c>
      <c r="I27" t="str">
        <f>IF('VIM-Incidents_20250724'!I27&lt;&gt;'VIM-Incidents_20250731'!I27,"Difference","OK")</f>
        <v>OK</v>
      </c>
      <c r="J27" t="str">
        <f>IF('VIM-Incidents_20250724'!J27&lt;&gt;'VIM-Incidents_20250731'!J27,"Difference","OK")</f>
        <v>OK</v>
      </c>
      <c r="K27" t="str">
        <f>IF('VIM-Incidents_20250724'!K27&lt;&gt;'VIM-Incidents_20250731'!K27,"Difference","OK")</f>
        <v>OK</v>
      </c>
      <c r="L27" t="str">
        <f>IF('VIM-Incidents_20250724'!L27&lt;&gt;'VIM-Incidents_20250731'!L27,"Difference","OK")</f>
        <v>OK</v>
      </c>
      <c r="M27" t="str">
        <f>IF('VIM-Incidents_20250724'!M27&lt;&gt;'VIM-Incidents_20250731'!M27,"Difference","OK")</f>
        <v>OK</v>
      </c>
      <c r="N27" t="str">
        <f>IF('VIM-Incidents_20250724'!N27&lt;&gt;'VIM-Incidents_20250731'!N27,"Difference","OK")</f>
        <v>OK</v>
      </c>
      <c r="O27" t="str">
        <f>IF('VIM-Incidents_20250724'!O27&lt;&gt;'VIM-Incidents_20250731'!O27,"Difference","OK")</f>
        <v>OK</v>
      </c>
      <c r="P27" t="str">
        <f>IF('VIM-Incidents_20250724'!P27&lt;&gt;'VIM-Incidents_20250731'!P27,"Difference","OK")</f>
        <v>OK</v>
      </c>
      <c r="Q27" t="str">
        <f ca="1">IF('VIM-Incidents_20250724'!Q27&lt;&gt;'VIM-Incidents_20250731'!Q27,"Difference","OK")</f>
        <v>OK</v>
      </c>
      <c r="R27" t="str">
        <f ca="1">IF('VIM-Incidents_20250724'!R27&lt;&gt;'VIM-Incidents_20250731'!R27,"Difference","OK")</f>
        <v>OK</v>
      </c>
      <c r="S27" t="str">
        <f ca="1">IF('VIM-Incidents_20250724'!S27&lt;&gt;'VIM-Incidents_20250731'!S27,"Difference","OK")</f>
        <v>OK</v>
      </c>
    </row>
    <row r="28" spans="1:19" x14ac:dyDescent="0.35">
      <c r="A28" t="str">
        <f>IF('VIM-Incidents_20250724'!A28&lt;&gt;'VIM-Incidents_20250731'!A28,"Difference","OK")</f>
        <v>OK</v>
      </c>
      <c r="B28" t="str">
        <f>IF('VIM-Incidents_20250724'!B28&lt;&gt;'VIM-Incidents_20250731'!B28,"Difference","OK")</f>
        <v>OK</v>
      </c>
      <c r="C28" t="str">
        <f>IF('VIM-Incidents_20250724'!C28&lt;&gt;'VIM-Incidents_20250731'!C28,"Difference","OK")</f>
        <v>OK</v>
      </c>
      <c r="D28" t="str">
        <f>IF('VIM-Incidents_20250724'!D28&lt;&gt;'VIM-Incidents_20250731'!D28,"Difference","OK")</f>
        <v>OK</v>
      </c>
      <c r="E28" t="str">
        <f>IF('VIM-Incidents_20250724'!E28&lt;&gt;'VIM-Incidents_20250731'!E28,"Difference","OK")</f>
        <v>OK</v>
      </c>
      <c r="F28" t="str">
        <f>IF('VIM-Incidents_20250724'!F28&lt;&gt;'VIM-Incidents_20250731'!F28,"Difference","OK")</f>
        <v>OK</v>
      </c>
      <c r="G28" t="str">
        <f>IF('VIM-Incidents_20250724'!G28&lt;&gt;'VIM-Incidents_20250731'!G28,"Difference","OK")</f>
        <v>OK</v>
      </c>
      <c r="H28" t="str">
        <f>IF('VIM-Incidents_20250724'!H28&lt;&gt;'VIM-Incidents_20250731'!H28,"Difference","OK")</f>
        <v>OK</v>
      </c>
      <c r="I28" t="str">
        <f>IF('VIM-Incidents_20250724'!I28&lt;&gt;'VIM-Incidents_20250731'!I28,"Difference","OK")</f>
        <v>OK</v>
      </c>
      <c r="J28" t="str">
        <f>IF('VIM-Incidents_20250724'!J28&lt;&gt;'VIM-Incidents_20250731'!J28,"Difference","OK")</f>
        <v>OK</v>
      </c>
      <c r="K28" t="str">
        <f>IF('VIM-Incidents_20250724'!K28&lt;&gt;'VIM-Incidents_20250731'!K28,"Difference","OK")</f>
        <v>OK</v>
      </c>
      <c r="L28" t="str">
        <f>IF('VIM-Incidents_20250724'!L28&lt;&gt;'VIM-Incidents_20250731'!L28,"Difference","OK")</f>
        <v>OK</v>
      </c>
      <c r="M28" t="str">
        <f>IF('VIM-Incidents_20250724'!M28&lt;&gt;'VIM-Incidents_20250731'!M28,"Difference","OK")</f>
        <v>OK</v>
      </c>
      <c r="N28" t="str">
        <f>IF('VIM-Incidents_20250724'!N28&lt;&gt;'VIM-Incidents_20250731'!N28,"Difference","OK")</f>
        <v>OK</v>
      </c>
      <c r="O28" t="str">
        <f>IF('VIM-Incidents_20250724'!O28&lt;&gt;'VIM-Incidents_20250731'!O28,"Difference","OK")</f>
        <v>OK</v>
      </c>
      <c r="P28" t="str">
        <f>IF('VIM-Incidents_20250724'!P28&lt;&gt;'VIM-Incidents_20250731'!P28,"Difference","OK")</f>
        <v>OK</v>
      </c>
      <c r="Q28" t="str">
        <f ca="1">IF('VIM-Incidents_20250724'!Q28&lt;&gt;'VIM-Incidents_20250731'!Q28,"Difference","OK")</f>
        <v>OK</v>
      </c>
      <c r="R28" t="str">
        <f ca="1">IF('VIM-Incidents_20250724'!R28&lt;&gt;'VIM-Incidents_20250731'!R28,"Difference","OK")</f>
        <v>OK</v>
      </c>
      <c r="S28" t="str">
        <f ca="1">IF('VIM-Incidents_20250724'!S28&lt;&gt;'VIM-Incidents_20250731'!S28,"Difference","OK")</f>
        <v>OK</v>
      </c>
    </row>
    <row r="29" spans="1:19" x14ac:dyDescent="0.35">
      <c r="A29" t="str">
        <f>IF('VIM-Incidents_20250724'!A29&lt;&gt;'VIM-Incidents_20250731'!A29,"Difference","OK")</f>
        <v>OK</v>
      </c>
      <c r="B29" t="str">
        <f>IF('VIM-Incidents_20250724'!B29&lt;&gt;'VIM-Incidents_20250731'!B29,"Difference","OK")</f>
        <v>OK</v>
      </c>
      <c r="C29" t="str">
        <f>IF('VIM-Incidents_20250724'!C29&lt;&gt;'VIM-Incidents_20250731'!C29,"Difference","OK")</f>
        <v>OK</v>
      </c>
      <c r="D29" t="str">
        <f>IF('VIM-Incidents_20250724'!D29&lt;&gt;'VIM-Incidents_20250731'!D29,"Difference","OK")</f>
        <v>OK</v>
      </c>
      <c r="E29" t="str">
        <f>IF('VIM-Incidents_20250724'!E29&lt;&gt;'VIM-Incidents_20250731'!E29,"Difference","OK")</f>
        <v>OK</v>
      </c>
      <c r="F29" t="str">
        <f>IF('VIM-Incidents_20250724'!F29&lt;&gt;'VIM-Incidents_20250731'!F29,"Difference","OK")</f>
        <v>OK</v>
      </c>
      <c r="G29" t="str">
        <f>IF('VIM-Incidents_20250724'!G29&lt;&gt;'VIM-Incidents_20250731'!G29,"Difference","OK")</f>
        <v>OK</v>
      </c>
      <c r="H29" t="str">
        <f>IF('VIM-Incidents_20250724'!H29&lt;&gt;'VIM-Incidents_20250731'!H29,"Difference","OK")</f>
        <v>OK</v>
      </c>
      <c r="I29" t="str">
        <f>IF('VIM-Incidents_20250724'!I29&lt;&gt;'VIM-Incidents_20250731'!I29,"Difference","OK")</f>
        <v>OK</v>
      </c>
      <c r="J29" t="str">
        <f>IF('VIM-Incidents_20250724'!J29&lt;&gt;'VIM-Incidents_20250731'!J29,"Difference","OK")</f>
        <v>OK</v>
      </c>
      <c r="K29" t="str">
        <f>IF('VIM-Incidents_20250724'!K29&lt;&gt;'VIM-Incidents_20250731'!K29,"Difference","OK")</f>
        <v>OK</v>
      </c>
      <c r="L29" t="str">
        <f>IF('VIM-Incidents_20250724'!L29&lt;&gt;'VIM-Incidents_20250731'!L29,"Difference","OK")</f>
        <v>OK</v>
      </c>
      <c r="M29" t="str">
        <f>IF('VIM-Incidents_20250724'!M29&lt;&gt;'VIM-Incidents_20250731'!M29,"Difference","OK")</f>
        <v>OK</v>
      </c>
      <c r="N29" t="str">
        <f>IF('VIM-Incidents_20250724'!N29&lt;&gt;'VIM-Incidents_20250731'!N29,"Difference","OK")</f>
        <v>OK</v>
      </c>
      <c r="O29" t="str">
        <f>IF('VIM-Incidents_20250724'!O29&lt;&gt;'VIM-Incidents_20250731'!O29,"Difference","OK")</f>
        <v>OK</v>
      </c>
      <c r="P29" t="str">
        <f>IF('VIM-Incidents_20250724'!P29&lt;&gt;'VIM-Incidents_20250731'!P29,"Difference","OK")</f>
        <v>OK</v>
      </c>
      <c r="Q29" t="str">
        <f ca="1">IF('VIM-Incidents_20250724'!Q29&lt;&gt;'VIM-Incidents_20250731'!Q29,"Difference","OK")</f>
        <v>OK</v>
      </c>
      <c r="R29" t="str">
        <f ca="1">IF('VIM-Incidents_20250724'!R29&lt;&gt;'VIM-Incidents_20250731'!R29,"Difference","OK")</f>
        <v>OK</v>
      </c>
      <c r="S29" t="str">
        <f ca="1">IF('VIM-Incidents_20250724'!S29&lt;&gt;'VIM-Incidents_20250731'!S29,"Difference","OK")</f>
        <v>OK</v>
      </c>
    </row>
    <row r="30" spans="1:19" x14ac:dyDescent="0.35">
      <c r="A30" t="str">
        <f>IF('VIM-Incidents_20250724'!A30&lt;&gt;'VIM-Incidents_20250731'!A30,"Difference","OK")</f>
        <v>OK</v>
      </c>
      <c r="B30" t="str">
        <f>IF('VIM-Incidents_20250724'!B30&lt;&gt;'VIM-Incidents_20250731'!B30,"Difference","OK")</f>
        <v>OK</v>
      </c>
      <c r="C30" t="str">
        <f>IF('VIM-Incidents_20250724'!C30&lt;&gt;'VIM-Incidents_20250731'!C30,"Difference","OK")</f>
        <v>OK</v>
      </c>
      <c r="D30" t="str">
        <f>IF('VIM-Incidents_20250724'!D30&lt;&gt;'VIM-Incidents_20250731'!D30,"Difference","OK")</f>
        <v>OK</v>
      </c>
      <c r="E30" t="str">
        <f>IF('VIM-Incidents_20250724'!E30&lt;&gt;'VIM-Incidents_20250731'!E30,"Difference","OK")</f>
        <v>OK</v>
      </c>
      <c r="F30" t="str">
        <f>IF('VIM-Incidents_20250724'!F30&lt;&gt;'VIM-Incidents_20250731'!F30,"Difference","OK")</f>
        <v>OK</v>
      </c>
      <c r="G30" t="str">
        <f>IF('VIM-Incidents_20250724'!G30&lt;&gt;'VIM-Incidents_20250731'!G30,"Difference","OK")</f>
        <v>OK</v>
      </c>
      <c r="H30" t="str">
        <f>IF('VIM-Incidents_20250724'!H30&lt;&gt;'VIM-Incidents_20250731'!H30,"Difference","OK")</f>
        <v>OK</v>
      </c>
      <c r="I30" t="str">
        <f>IF('VIM-Incidents_20250724'!I30&lt;&gt;'VIM-Incidents_20250731'!I30,"Difference","OK")</f>
        <v>OK</v>
      </c>
      <c r="J30" t="str">
        <f>IF('VIM-Incidents_20250724'!J30&lt;&gt;'VIM-Incidents_20250731'!J30,"Difference","OK")</f>
        <v>OK</v>
      </c>
      <c r="K30" t="str">
        <f>IF('VIM-Incidents_20250724'!K30&lt;&gt;'VIM-Incidents_20250731'!K30,"Difference","OK")</f>
        <v>OK</v>
      </c>
      <c r="L30" t="str">
        <f>IF('VIM-Incidents_20250724'!L30&lt;&gt;'VIM-Incidents_20250731'!L30,"Difference","OK")</f>
        <v>OK</v>
      </c>
      <c r="M30" t="str">
        <f>IF('VIM-Incidents_20250724'!M30&lt;&gt;'VIM-Incidents_20250731'!M30,"Difference","OK")</f>
        <v>OK</v>
      </c>
      <c r="N30" t="str">
        <f>IF('VIM-Incidents_20250724'!N30&lt;&gt;'VIM-Incidents_20250731'!N30,"Difference","OK")</f>
        <v>OK</v>
      </c>
      <c r="O30" t="str">
        <f>IF('VIM-Incidents_20250724'!O30&lt;&gt;'VIM-Incidents_20250731'!O30,"Difference","OK")</f>
        <v>OK</v>
      </c>
      <c r="P30" t="str">
        <f>IF('VIM-Incidents_20250724'!P30&lt;&gt;'VIM-Incidents_20250731'!P30,"Difference","OK")</f>
        <v>OK</v>
      </c>
      <c r="Q30" t="str">
        <f ca="1">IF('VIM-Incidents_20250724'!Q30&lt;&gt;'VIM-Incidents_20250731'!Q30,"Difference","OK")</f>
        <v>OK</v>
      </c>
      <c r="R30" t="str">
        <f ca="1">IF('VIM-Incidents_20250724'!R30&lt;&gt;'VIM-Incidents_20250731'!R30,"Difference","OK")</f>
        <v>OK</v>
      </c>
      <c r="S30" t="str">
        <f ca="1">IF('VIM-Incidents_20250724'!S30&lt;&gt;'VIM-Incidents_20250731'!S30,"Difference","OK")</f>
        <v>OK</v>
      </c>
    </row>
    <row r="31" spans="1:19" x14ac:dyDescent="0.35">
      <c r="A31" t="str">
        <f>IF('VIM-Incidents_20250724'!A31&lt;&gt;'VIM-Incidents_20250731'!A31,"Difference","OK")</f>
        <v>OK</v>
      </c>
      <c r="B31" t="str">
        <f>IF('VIM-Incidents_20250724'!B31&lt;&gt;'VIM-Incidents_20250731'!B31,"Difference","OK")</f>
        <v>OK</v>
      </c>
      <c r="C31" t="str">
        <f>IF('VIM-Incidents_20250724'!C31&lt;&gt;'VIM-Incidents_20250731'!C31,"Difference","OK")</f>
        <v>OK</v>
      </c>
      <c r="D31" t="str">
        <f>IF('VIM-Incidents_20250724'!D31&lt;&gt;'VIM-Incidents_20250731'!D31,"Difference","OK")</f>
        <v>OK</v>
      </c>
      <c r="E31" t="str">
        <f>IF('VIM-Incidents_20250724'!E31&lt;&gt;'VIM-Incidents_20250731'!E31,"Difference","OK")</f>
        <v>OK</v>
      </c>
      <c r="F31" t="str">
        <f>IF('VIM-Incidents_20250724'!F31&lt;&gt;'VIM-Incidents_20250731'!F31,"Difference","OK")</f>
        <v>OK</v>
      </c>
      <c r="G31" t="str">
        <f>IF('VIM-Incidents_20250724'!G31&lt;&gt;'VIM-Incidents_20250731'!G31,"Difference","OK")</f>
        <v>OK</v>
      </c>
      <c r="H31" t="str">
        <f>IF('VIM-Incidents_20250724'!H31&lt;&gt;'VIM-Incidents_20250731'!H31,"Difference","OK")</f>
        <v>OK</v>
      </c>
      <c r="I31" t="str">
        <f>IF('VIM-Incidents_20250724'!I31&lt;&gt;'VIM-Incidents_20250731'!I31,"Difference","OK")</f>
        <v>OK</v>
      </c>
      <c r="J31" t="str">
        <f>IF('VIM-Incidents_20250724'!J31&lt;&gt;'VIM-Incidents_20250731'!J31,"Difference","OK")</f>
        <v>OK</v>
      </c>
      <c r="K31" t="str">
        <f>IF('VIM-Incidents_20250724'!K31&lt;&gt;'VIM-Incidents_20250731'!K31,"Difference","OK")</f>
        <v>OK</v>
      </c>
      <c r="L31" t="str">
        <f>IF('VIM-Incidents_20250724'!L31&lt;&gt;'VIM-Incidents_20250731'!L31,"Difference","OK")</f>
        <v>OK</v>
      </c>
      <c r="M31" t="str">
        <f>IF('VIM-Incidents_20250724'!M31&lt;&gt;'VIM-Incidents_20250731'!M31,"Difference","OK")</f>
        <v>OK</v>
      </c>
      <c r="N31" t="str">
        <f>IF('VIM-Incidents_20250724'!N31&lt;&gt;'VIM-Incidents_20250731'!N31,"Difference","OK")</f>
        <v>OK</v>
      </c>
      <c r="O31" t="str">
        <f>IF('VIM-Incidents_20250724'!O31&lt;&gt;'VIM-Incidents_20250731'!O31,"Difference","OK")</f>
        <v>OK</v>
      </c>
      <c r="P31" t="str">
        <f>IF('VIM-Incidents_20250724'!P31&lt;&gt;'VIM-Incidents_20250731'!P31,"Difference","OK")</f>
        <v>OK</v>
      </c>
      <c r="Q31" t="str">
        <f ca="1">IF('VIM-Incidents_20250724'!Q31&lt;&gt;'VIM-Incidents_20250731'!Q31,"Difference","OK")</f>
        <v>OK</v>
      </c>
      <c r="R31" t="str">
        <f ca="1">IF('VIM-Incidents_20250724'!R31&lt;&gt;'VIM-Incidents_20250731'!R31,"Difference","OK")</f>
        <v>OK</v>
      </c>
      <c r="S31" t="str">
        <f ca="1">IF('VIM-Incidents_20250724'!S31&lt;&gt;'VIM-Incidents_20250731'!S31,"Difference","OK")</f>
        <v>OK</v>
      </c>
    </row>
    <row r="32" spans="1:19" x14ac:dyDescent="0.35">
      <c r="A32" t="str">
        <f>IF('VIM-Incidents_20250724'!A32&lt;&gt;'VIM-Incidents_20250731'!A32,"Difference","OK")</f>
        <v>OK</v>
      </c>
      <c r="B32" t="str">
        <f>IF('VIM-Incidents_20250724'!B32&lt;&gt;'VIM-Incidents_20250731'!B32,"Difference","OK")</f>
        <v>OK</v>
      </c>
      <c r="C32" t="str">
        <f>IF('VIM-Incidents_20250724'!C32&lt;&gt;'VIM-Incidents_20250731'!C32,"Difference","OK")</f>
        <v>OK</v>
      </c>
      <c r="D32" t="str">
        <f>IF('VIM-Incidents_20250724'!D32&lt;&gt;'VIM-Incidents_20250731'!D32,"Difference","OK")</f>
        <v>OK</v>
      </c>
      <c r="E32" t="str">
        <f>IF('VIM-Incidents_20250724'!E32&lt;&gt;'VIM-Incidents_20250731'!E32,"Difference","OK")</f>
        <v>OK</v>
      </c>
      <c r="F32" t="str">
        <f>IF('VIM-Incidents_20250724'!F32&lt;&gt;'VIM-Incidents_20250731'!F32,"Difference","OK")</f>
        <v>OK</v>
      </c>
      <c r="G32" t="str">
        <f>IF('VIM-Incidents_20250724'!G32&lt;&gt;'VIM-Incidents_20250731'!G32,"Difference","OK")</f>
        <v>OK</v>
      </c>
      <c r="H32" t="str">
        <f>IF('VIM-Incidents_20250724'!H32&lt;&gt;'VIM-Incidents_20250731'!H32,"Difference","OK")</f>
        <v>OK</v>
      </c>
      <c r="I32" t="str">
        <f>IF('VIM-Incidents_20250724'!I32&lt;&gt;'VIM-Incidents_20250731'!I32,"Difference","OK")</f>
        <v>OK</v>
      </c>
      <c r="J32" t="str">
        <f>IF('VIM-Incidents_20250724'!J32&lt;&gt;'VIM-Incidents_20250731'!J32,"Difference","OK")</f>
        <v>OK</v>
      </c>
      <c r="K32" t="str">
        <f>IF('VIM-Incidents_20250724'!K32&lt;&gt;'VIM-Incidents_20250731'!K32,"Difference","OK")</f>
        <v>OK</v>
      </c>
      <c r="L32" t="str">
        <f>IF('VIM-Incidents_20250724'!L32&lt;&gt;'VIM-Incidents_20250731'!L32,"Difference","OK")</f>
        <v>OK</v>
      </c>
      <c r="M32" t="str">
        <f>IF('VIM-Incidents_20250724'!M32&lt;&gt;'VIM-Incidents_20250731'!M32,"Difference","OK")</f>
        <v>OK</v>
      </c>
      <c r="N32" t="str">
        <f>IF('VIM-Incidents_20250724'!N32&lt;&gt;'VIM-Incidents_20250731'!N32,"Difference","OK")</f>
        <v>OK</v>
      </c>
      <c r="O32" t="str">
        <f>IF('VIM-Incidents_20250724'!O32&lt;&gt;'VIM-Incidents_20250731'!O32,"Difference","OK")</f>
        <v>OK</v>
      </c>
      <c r="P32" t="str">
        <f>IF('VIM-Incidents_20250724'!P32&lt;&gt;'VIM-Incidents_20250731'!P32,"Difference","OK")</f>
        <v>OK</v>
      </c>
      <c r="Q32" t="str">
        <f ca="1">IF('VIM-Incidents_20250724'!Q32&lt;&gt;'VIM-Incidents_20250731'!Q32,"Difference","OK")</f>
        <v>OK</v>
      </c>
      <c r="R32" t="str">
        <f ca="1">IF('VIM-Incidents_20250724'!R32&lt;&gt;'VIM-Incidents_20250731'!R32,"Difference","OK")</f>
        <v>OK</v>
      </c>
      <c r="S32" t="str">
        <f ca="1">IF('VIM-Incidents_20250724'!S32&lt;&gt;'VIM-Incidents_20250731'!S32,"Difference","OK")</f>
        <v>OK</v>
      </c>
    </row>
    <row r="33" spans="1:19" x14ac:dyDescent="0.35">
      <c r="A33" t="str">
        <f>IF('VIM-Incidents_20250724'!A33&lt;&gt;'VIM-Incidents_20250731'!A33,"Difference","OK")</f>
        <v>OK</v>
      </c>
      <c r="B33" t="str">
        <f>IF('VIM-Incidents_20250724'!B33&lt;&gt;'VIM-Incidents_20250731'!B33,"Difference","OK")</f>
        <v>OK</v>
      </c>
      <c r="C33" t="str">
        <f>IF('VIM-Incidents_20250724'!C33&lt;&gt;'VIM-Incidents_20250731'!C33,"Difference","OK")</f>
        <v>OK</v>
      </c>
      <c r="D33" t="str">
        <f>IF('VIM-Incidents_20250724'!D33&lt;&gt;'VIM-Incidents_20250731'!D33,"Difference","OK")</f>
        <v>OK</v>
      </c>
      <c r="E33" t="str">
        <f>IF('VIM-Incidents_20250724'!E33&lt;&gt;'VIM-Incidents_20250731'!E33,"Difference","OK")</f>
        <v>OK</v>
      </c>
      <c r="F33" t="str">
        <f>IF('VIM-Incidents_20250724'!F33&lt;&gt;'VIM-Incidents_20250731'!F33,"Difference","OK")</f>
        <v>OK</v>
      </c>
      <c r="G33" t="str">
        <f>IF('VIM-Incidents_20250724'!G33&lt;&gt;'VIM-Incidents_20250731'!G33,"Difference","OK")</f>
        <v>OK</v>
      </c>
      <c r="H33" t="str">
        <f>IF('VIM-Incidents_20250724'!H33&lt;&gt;'VIM-Incidents_20250731'!H33,"Difference","OK")</f>
        <v>OK</v>
      </c>
      <c r="I33" t="str">
        <f>IF('VIM-Incidents_20250724'!I33&lt;&gt;'VIM-Incidents_20250731'!I33,"Difference","OK")</f>
        <v>OK</v>
      </c>
      <c r="J33" t="str">
        <f>IF('VIM-Incidents_20250724'!J33&lt;&gt;'VIM-Incidents_20250731'!J33,"Difference","OK")</f>
        <v>OK</v>
      </c>
      <c r="K33" t="str">
        <f>IF('VIM-Incidents_20250724'!K33&lt;&gt;'VIM-Incidents_20250731'!K33,"Difference","OK")</f>
        <v>OK</v>
      </c>
      <c r="L33" t="str">
        <f>IF('VIM-Incidents_20250724'!L33&lt;&gt;'VIM-Incidents_20250731'!L33,"Difference","OK")</f>
        <v>OK</v>
      </c>
      <c r="M33" t="str">
        <f>IF('VIM-Incidents_20250724'!M33&lt;&gt;'VIM-Incidents_20250731'!M33,"Difference","OK")</f>
        <v>OK</v>
      </c>
      <c r="N33" t="str">
        <f>IF('VIM-Incidents_20250724'!N33&lt;&gt;'VIM-Incidents_20250731'!N33,"Difference","OK")</f>
        <v>OK</v>
      </c>
      <c r="O33" t="str">
        <f>IF('VIM-Incidents_20250724'!O33&lt;&gt;'VIM-Incidents_20250731'!O33,"Difference","OK")</f>
        <v>OK</v>
      </c>
      <c r="P33" t="str">
        <f>IF('VIM-Incidents_20250724'!P33&lt;&gt;'VIM-Incidents_20250731'!P33,"Difference","OK")</f>
        <v>OK</v>
      </c>
      <c r="Q33" t="str">
        <f ca="1">IF('VIM-Incidents_20250724'!Q33&lt;&gt;'VIM-Incidents_20250731'!Q33,"Difference","OK")</f>
        <v>OK</v>
      </c>
      <c r="R33" t="str">
        <f ca="1">IF('VIM-Incidents_20250724'!R33&lt;&gt;'VIM-Incidents_20250731'!R33,"Difference","OK")</f>
        <v>OK</v>
      </c>
      <c r="S33" t="str">
        <f ca="1">IF('VIM-Incidents_20250724'!S33&lt;&gt;'VIM-Incidents_20250731'!S33,"Difference","OK")</f>
        <v>OK</v>
      </c>
    </row>
    <row r="34" spans="1:19" x14ac:dyDescent="0.35">
      <c r="A34" t="str">
        <f>IF('VIM-Incidents_20250724'!A34&lt;&gt;'VIM-Incidents_20250731'!A34,"Difference","OK")</f>
        <v>OK</v>
      </c>
      <c r="B34" t="str">
        <f>IF('VIM-Incidents_20250724'!B34&lt;&gt;'VIM-Incidents_20250731'!B34,"Difference","OK")</f>
        <v>OK</v>
      </c>
      <c r="C34" t="str">
        <f>IF('VIM-Incidents_20250724'!C34&lt;&gt;'VIM-Incidents_20250731'!C34,"Difference","OK")</f>
        <v>OK</v>
      </c>
      <c r="D34" t="str">
        <f>IF('VIM-Incidents_20250724'!D34&lt;&gt;'VIM-Incidents_20250731'!D34,"Difference","OK")</f>
        <v>OK</v>
      </c>
      <c r="E34" t="str">
        <f>IF('VIM-Incidents_20250724'!E34&lt;&gt;'VIM-Incidents_20250731'!E34,"Difference","OK")</f>
        <v>OK</v>
      </c>
      <c r="F34" t="str">
        <f>IF('VIM-Incidents_20250724'!F34&lt;&gt;'VIM-Incidents_20250731'!F34,"Difference","OK")</f>
        <v>OK</v>
      </c>
      <c r="G34" t="str">
        <f>IF('VIM-Incidents_20250724'!G34&lt;&gt;'VIM-Incidents_20250731'!G34,"Difference","OK")</f>
        <v>OK</v>
      </c>
      <c r="H34" t="str">
        <f>IF('VIM-Incidents_20250724'!H34&lt;&gt;'VIM-Incidents_20250731'!H34,"Difference","OK")</f>
        <v>OK</v>
      </c>
      <c r="I34" t="str">
        <f>IF('VIM-Incidents_20250724'!I34&lt;&gt;'VIM-Incidents_20250731'!I34,"Difference","OK")</f>
        <v>OK</v>
      </c>
      <c r="J34" t="str">
        <f>IF('VIM-Incidents_20250724'!J34&lt;&gt;'VIM-Incidents_20250731'!J34,"Difference","OK")</f>
        <v>OK</v>
      </c>
      <c r="K34" t="str">
        <f>IF('VIM-Incidents_20250724'!K34&lt;&gt;'VIM-Incidents_20250731'!K34,"Difference","OK")</f>
        <v>OK</v>
      </c>
      <c r="L34" t="str">
        <f>IF('VIM-Incidents_20250724'!L34&lt;&gt;'VIM-Incidents_20250731'!L34,"Difference","OK")</f>
        <v>OK</v>
      </c>
      <c r="M34" t="str">
        <f>IF('VIM-Incidents_20250724'!M34&lt;&gt;'VIM-Incidents_20250731'!M34,"Difference","OK")</f>
        <v>OK</v>
      </c>
      <c r="N34" t="str">
        <f>IF('VIM-Incidents_20250724'!N34&lt;&gt;'VIM-Incidents_20250731'!N34,"Difference","OK")</f>
        <v>OK</v>
      </c>
      <c r="O34" t="str">
        <f>IF('VIM-Incidents_20250724'!O34&lt;&gt;'VIM-Incidents_20250731'!O34,"Difference","OK")</f>
        <v>OK</v>
      </c>
      <c r="P34" t="str">
        <f>IF('VIM-Incidents_20250724'!P34&lt;&gt;'VIM-Incidents_20250731'!P34,"Difference","OK")</f>
        <v>OK</v>
      </c>
      <c r="Q34" t="str">
        <f ca="1">IF('VIM-Incidents_20250724'!Q34&lt;&gt;'VIM-Incidents_20250731'!Q34,"Difference","OK")</f>
        <v>OK</v>
      </c>
      <c r="R34" t="str">
        <f ca="1">IF('VIM-Incidents_20250724'!R34&lt;&gt;'VIM-Incidents_20250731'!R34,"Difference","OK")</f>
        <v>OK</v>
      </c>
      <c r="S34" t="str">
        <f ca="1">IF('VIM-Incidents_20250724'!S34&lt;&gt;'VIM-Incidents_20250731'!S34,"Difference","OK")</f>
        <v>OK</v>
      </c>
    </row>
    <row r="35" spans="1:19" x14ac:dyDescent="0.35">
      <c r="A35" t="str">
        <f>IF('VIM-Incidents_20250724'!A35&lt;&gt;'VIM-Incidents_20250731'!A35,"Difference","OK")</f>
        <v>OK</v>
      </c>
      <c r="B35" t="str">
        <f>IF('VIM-Incidents_20250724'!B35&lt;&gt;'VIM-Incidents_20250731'!B35,"Difference","OK")</f>
        <v>OK</v>
      </c>
      <c r="C35" t="str">
        <f>IF('VIM-Incidents_20250724'!C35&lt;&gt;'VIM-Incidents_20250731'!C35,"Difference","OK")</f>
        <v>OK</v>
      </c>
      <c r="D35" t="str">
        <f>IF('VIM-Incidents_20250724'!D35&lt;&gt;'VIM-Incidents_20250731'!D35,"Difference","OK")</f>
        <v>OK</v>
      </c>
      <c r="E35" t="str">
        <f>IF('VIM-Incidents_20250724'!E35&lt;&gt;'VIM-Incidents_20250731'!E35,"Difference","OK")</f>
        <v>OK</v>
      </c>
      <c r="F35" t="str">
        <f>IF('VIM-Incidents_20250724'!F35&lt;&gt;'VIM-Incidents_20250731'!F35,"Difference","OK")</f>
        <v>OK</v>
      </c>
      <c r="G35" t="str">
        <f>IF('VIM-Incidents_20250724'!G35&lt;&gt;'VIM-Incidents_20250731'!G35,"Difference","OK")</f>
        <v>OK</v>
      </c>
      <c r="H35" t="str">
        <f>IF('VIM-Incidents_20250724'!H35&lt;&gt;'VIM-Incidents_20250731'!H35,"Difference","OK")</f>
        <v>OK</v>
      </c>
      <c r="I35" t="str">
        <f>IF('VIM-Incidents_20250724'!I35&lt;&gt;'VIM-Incidents_20250731'!I35,"Difference","OK")</f>
        <v>OK</v>
      </c>
      <c r="J35" t="str">
        <f>IF('VIM-Incidents_20250724'!J35&lt;&gt;'VIM-Incidents_20250731'!J35,"Difference","OK")</f>
        <v>OK</v>
      </c>
      <c r="K35" t="str">
        <f>IF('VIM-Incidents_20250724'!K35&lt;&gt;'VIM-Incidents_20250731'!K35,"Difference","OK")</f>
        <v>OK</v>
      </c>
      <c r="L35" t="str">
        <f>IF('VIM-Incidents_20250724'!L35&lt;&gt;'VIM-Incidents_20250731'!L35,"Difference","OK")</f>
        <v>OK</v>
      </c>
      <c r="M35" t="str">
        <f>IF('VIM-Incidents_20250724'!M35&lt;&gt;'VIM-Incidents_20250731'!M35,"Difference","OK")</f>
        <v>OK</v>
      </c>
      <c r="N35" t="str">
        <f>IF('VIM-Incidents_20250724'!N35&lt;&gt;'VIM-Incidents_20250731'!N35,"Difference","OK")</f>
        <v>OK</v>
      </c>
      <c r="O35" t="str">
        <f>IF('VIM-Incidents_20250724'!O35&lt;&gt;'VIM-Incidents_20250731'!O35,"Difference","OK")</f>
        <v>OK</v>
      </c>
      <c r="P35" t="str">
        <f>IF('VIM-Incidents_20250724'!P35&lt;&gt;'VIM-Incidents_20250731'!P35,"Difference","OK")</f>
        <v>OK</v>
      </c>
      <c r="Q35" t="str">
        <f ca="1">IF('VIM-Incidents_20250724'!Q35&lt;&gt;'VIM-Incidents_20250731'!Q35,"Difference","OK")</f>
        <v>OK</v>
      </c>
      <c r="R35" t="str">
        <f ca="1">IF('VIM-Incidents_20250724'!R35&lt;&gt;'VIM-Incidents_20250731'!R35,"Difference","OK")</f>
        <v>OK</v>
      </c>
      <c r="S35" t="str">
        <f ca="1">IF('VIM-Incidents_20250724'!S35&lt;&gt;'VIM-Incidents_20250731'!S35,"Difference","OK")</f>
        <v>OK</v>
      </c>
    </row>
    <row r="36" spans="1:19" x14ac:dyDescent="0.35">
      <c r="A36" t="str">
        <f>IF('VIM-Incidents_20250724'!A36&lt;&gt;'VIM-Incidents_20250731'!A36,"Difference","OK")</f>
        <v>OK</v>
      </c>
      <c r="B36" t="str">
        <f>IF('VIM-Incidents_20250724'!B36&lt;&gt;'VIM-Incidents_20250731'!B36,"Difference","OK")</f>
        <v>OK</v>
      </c>
      <c r="C36" t="str">
        <f>IF('VIM-Incidents_20250724'!C36&lt;&gt;'VIM-Incidents_20250731'!C36,"Difference","OK")</f>
        <v>OK</v>
      </c>
      <c r="D36" t="str">
        <f>IF('VIM-Incidents_20250724'!D36&lt;&gt;'VIM-Incidents_20250731'!D36,"Difference","OK")</f>
        <v>OK</v>
      </c>
      <c r="E36" t="str">
        <f>IF('VIM-Incidents_20250724'!E36&lt;&gt;'VIM-Incidents_20250731'!E36,"Difference","OK")</f>
        <v>OK</v>
      </c>
      <c r="F36" t="str">
        <f>IF('VIM-Incidents_20250724'!F36&lt;&gt;'VIM-Incidents_20250731'!F36,"Difference","OK")</f>
        <v>OK</v>
      </c>
      <c r="G36" t="str">
        <f>IF('VIM-Incidents_20250724'!G36&lt;&gt;'VIM-Incidents_20250731'!G36,"Difference","OK")</f>
        <v>OK</v>
      </c>
      <c r="H36" t="str">
        <f>IF('VIM-Incidents_20250724'!H36&lt;&gt;'VIM-Incidents_20250731'!H36,"Difference","OK")</f>
        <v>OK</v>
      </c>
      <c r="I36" t="str">
        <f>IF('VIM-Incidents_20250724'!I36&lt;&gt;'VIM-Incidents_20250731'!I36,"Difference","OK")</f>
        <v>OK</v>
      </c>
      <c r="J36" t="str">
        <f>IF('VIM-Incidents_20250724'!J36&lt;&gt;'VIM-Incidents_20250731'!J36,"Difference","OK")</f>
        <v>OK</v>
      </c>
      <c r="K36" t="str">
        <f>IF('VIM-Incidents_20250724'!K36&lt;&gt;'VIM-Incidents_20250731'!K36,"Difference","OK")</f>
        <v>OK</v>
      </c>
      <c r="L36" t="str">
        <f>IF('VIM-Incidents_20250724'!L36&lt;&gt;'VIM-Incidents_20250731'!L36,"Difference","OK")</f>
        <v>OK</v>
      </c>
      <c r="M36" t="str">
        <f>IF('VIM-Incidents_20250724'!M36&lt;&gt;'VIM-Incidents_20250731'!M36,"Difference","OK")</f>
        <v>OK</v>
      </c>
      <c r="N36" t="str">
        <f>IF('VIM-Incidents_20250724'!N36&lt;&gt;'VIM-Incidents_20250731'!N36,"Difference","OK")</f>
        <v>OK</v>
      </c>
      <c r="O36" t="str">
        <f>IF('VIM-Incidents_20250724'!O36&lt;&gt;'VIM-Incidents_20250731'!O36,"Difference","OK")</f>
        <v>OK</v>
      </c>
      <c r="P36" t="str">
        <f>IF('VIM-Incidents_20250724'!P36&lt;&gt;'VIM-Incidents_20250731'!P36,"Difference","OK")</f>
        <v>OK</v>
      </c>
      <c r="Q36" t="str">
        <f ca="1">IF('VIM-Incidents_20250724'!Q36&lt;&gt;'VIM-Incidents_20250731'!Q36,"Difference","OK")</f>
        <v>OK</v>
      </c>
      <c r="R36" t="str">
        <f ca="1">IF('VIM-Incidents_20250724'!R36&lt;&gt;'VIM-Incidents_20250731'!R36,"Difference","OK")</f>
        <v>OK</v>
      </c>
      <c r="S36" t="str">
        <f ca="1">IF('VIM-Incidents_20250724'!S36&lt;&gt;'VIM-Incidents_20250731'!S36,"Difference","OK")</f>
        <v>OK</v>
      </c>
    </row>
    <row r="37" spans="1:19" x14ac:dyDescent="0.35">
      <c r="A37" t="str">
        <f>IF('VIM-Incidents_20250724'!A37&lt;&gt;'VIM-Incidents_20250731'!A37,"Difference","OK")</f>
        <v>OK</v>
      </c>
      <c r="B37" t="str">
        <f>IF('VIM-Incidents_20250724'!B37&lt;&gt;'VIM-Incidents_20250731'!B37,"Difference","OK")</f>
        <v>OK</v>
      </c>
      <c r="C37" t="str">
        <f>IF('VIM-Incidents_20250724'!C37&lt;&gt;'VIM-Incidents_20250731'!C37,"Difference","OK")</f>
        <v>OK</v>
      </c>
      <c r="D37" t="str">
        <f>IF('VIM-Incidents_20250724'!D37&lt;&gt;'VIM-Incidents_20250731'!D37,"Difference","OK")</f>
        <v>OK</v>
      </c>
      <c r="E37" t="str">
        <f>IF('VIM-Incidents_20250724'!E37&lt;&gt;'VIM-Incidents_20250731'!E37,"Difference","OK")</f>
        <v>OK</v>
      </c>
      <c r="F37" t="str">
        <f>IF('VIM-Incidents_20250724'!F37&lt;&gt;'VIM-Incidents_20250731'!F37,"Difference","OK")</f>
        <v>OK</v>
      </c>
      <c r="G37" t="str">
        <f>IF('VIM-Incidents_20250724'!G37&lt;&gt;'VIM-Incidents_20250731'!G37,"Difference","OK")</f>
        <v>OK</v>
      </c>
      <c r="H37" t="str">
        <f>IF('VIM-Incidents_20250724'!H37&lt;&gt;'VIM-Incidents_20250731'!H37,"Difference","OK")</f>
        <v>OK</v>
      </c>
      <c r="I37" t="str">
        <f>IF('VIM-Incidents_20250724'!I37&lt;&gt;'VIM-Incidents_20250731'!I37,"Difference","OK")</f>
        <v>OK</v>
      </c>
      <c r="J37" t="str">
        <f>IF('VIM-Incidents_20250724'!J37&lt;&gt;'VIM-Incidents_20250731'!J37,"Difference","OK")</f>
        <v>OK</v>
      </c>
      <c r="K37" t="str">
        <f>IF('VIM-Incidents_20250724'!K37&lt;&gt;'VIM-Incidents_20250731'!K37,"Difference","OK")</f>
        <v>OK</v>
      </c>
      <c r="L37" t="str">
        <f>IF('VIM-Incidents_20250724'!L37&lt;&gt;'VIM-Incidents_20250731'!L37,"Difference","OK")</f>
        <v>OK</v>
      </c>
      <c r="M37" t="str">
        <f>IF('VIM-Incidents_20250724'!M37&lt;&gt;'VIM-Incidents_20250731'!M37,"Difference","OK")</f>
        <v>OK</v>
      </c>
      <c r="N37" t="str">
        <f>IF('VIM-Incidents_20250724'!N37&lt;&gt;'VIM-Incidents_20250731'!N37,"Difference","OK")</f>
        <v>OK</v>
      </c>
      <c r="O37" t="str">
        <f>IF('VIM-Incidents_20250724'!O37&lt;&gt;'VIM-Incidents_20250731'!O37,"Difference","OK")</f>
        <v>OK</v>
      </c>
      <c r="P37" t="str">
        <f>IF('VIM-Incidents_20250724'!P37&lt;&gt;'VIM-Incidents_20250731'!P37,"Difference","OK")</f>
        <v>OK</v>
      </c>
      <c r="Q37" t="str">
        <f ca="1">IF('VIM-Incidents_20250724'!Q37&lt;&gt;'VIM-Incidents_20250731'!Q37,"Difference","OK")</f>
        <v>OK</v>
      </c>
      <c r="R37" t="str">
        <f ca="1">IF('VIM-Incidents_20250724'!R37&lt;&gt;'VIM-Incidents_20250731'!R37,"Difference","OK")</f>
        <v>OK</v>
      </c>
      <c r="S37" t="str">
        <f ca="1">IF('VIM-Incidents_20250724'!S37&lt;&gt;'VIM-Incidents_20250731'!S37,"Difference","OK")</f>
        <v>OK</v>
      </c>
    </row>
    <row r="38" spans="1:19" x14ac:dyDescent="0.35">
      <c r="A38" t="str">
        <f>IF('VIM-Incidents_20250724'!A38&lt;&gt;'VIM-Incidents_20250731'!A38,"Difference","OK")</f>
        <v>OK</v>
      </c>
      <c r="B38" t="str">
        <f>IF('VIM-Incidents_20250724'!B38&lt;&gt;'VIM-Incidents_20250731'!B38,"Difference","OK")</f>
        <v>OK</v>
      </c>
      <c r="C38" t="str">
        <f>IF('VIM-Incidents_20250724'!C38&lt;&gt;'VIM-Incidents_20250731'!C38,"Difference","OK")</f>
        <v>OK</v>
      </c>
      <c r="D38" t="str">
        <f>IF('VIM-Incidents_20250724'!D38&lt;&gt;'VIM-Incidents_20250731'!D38,"Difference","OK")</f>
        <v>OK</v>
      </c>
      <c r="E38" t="str">
        <f>IF('VIM-Incidents_20250724'!E38&lt;&gt;'VIM-Incidents_20250731'!E38,"Difference","OK")</f>
        <v>OK</v>
      </c>
      <c r="F38" t="str">
        <f>IF('VIM-Incidents_20250724'!F38&lt;&gt;'VIM-Incidents_20250731'!F38,"Difference","OK")</f>
        <v>OK</v>
      </c>
      <c r="G38" t="str">
        <f>IF('VIM-Incidents_20250724'!G38&lt;&gt;'VIM-Incidents_20250731'!G38,"Difference","OK")</f>
        <v>OK</v>
      </c>
      <c r="H38" t="str">
        <f>IF('VIM-Incidents_20250724'!H38&lt;&gt;'VIM-Incidents_20250731'!H38,"Difference","OK")</f>
        <v>OK</v>
      </c>
      <c r="I38" t="str">
        <f>IF('VIM-Incidents_20250724'!I38&lt;&gt;'VIM-Incidents_20250731'!I38,"Difference","OK")</f>
        <v>OK</v>
      </c>
      <c r="J38" t="str">
        <f>IF('VIM-Incidents_20250724'!J38&lt;&gt;'VIM-Incidents_20250731'!J38,"Difference","OK")</f>
        <v>OK</v>
      </c>
      <c r="K38" t="str">
        <f>IF('VIM-Incidents_20250724'!K38&lt;&gt;'VIM-Incidents_20250731'!K38,"Difference","OK")</f>
        <v>OK</v>
      </c>
      <c r="L38" t="str">
        <f>IF('VIM-Incidents_20250724'!L38&lt;&gt;'VIM-Incidents_20250731'!L38,"Difference","OK")</f>
        <v>OK</v>
      </c>
      <c r="M38" t="str">
        <f>IF('VIM-Incidents_20250724'!M38&lt;&gt;'VIM-Incidents_20250731'!M38,"Difference","OK")</f>
        <v>OK</v>
      </c>
      <c r="N38" t="str">
        <f>IF('VIM-Incidents_20250724'!N38&lt;&gt;'VIM-Incidents_20250731'!N38,"Difference","OK")</f>
        <v>OK</v>
      </c>
      <c r="O38" t="str">
        <f>IF('VIM-Incidents_20250724'!O38&lt;&gt;'VIM-Incidents_20250731'!O38,"Difference","OK")</f>
        <v>OK</v>
      </c>
      <c r="P38" t="str">
        <f>IF('VIM-Incidents_20250724'!P38&lt;&gt;'VIM-Incidents_20250731'!P38,"Difference","OK")</f>
        <v>OK</v>
      </c>
      <c r="Q38" t="str">
        <f ca="1">IF('VIM-Incidents_20250724'!Q38&lt;&gt;'VIM-Incidents_20250731'!Q38,"Difference","OK")</f>
        <v>OK</v>
      </c>
      <c r="R38" t="str">
        <f ca="1">IF('VIM-Incidents_20250724'!R38&lt;&gt;'VIM-Incidents_20250731'!R38,"Difference","OK")</f>
        <v>OK</v>
      </c>
      <c r="S38" t="str">
        <f ca="1">IF('VIM-Incidents_20250724'!S38&lt;&gt;'VIM-Incidents_20250731'!S38,"Difference","OK")</f>
        <v>OK</v>
      </c>
    </row>
    <row r="39" spans="1:19" x14ac:dyDescent="0.35">
      <c r="A39" t="str">
        <f>IF('VIM-Incidents_20250724'!A39&lt;&gt;'VIM-Incidents_20250731'!A39,"Difference","OK")</f>
        <v>OK</v>
      </c>
      <c r="B39" t="str">
        <f>IF('VIM-Incidents_20250724'!B39&lt;&gt;'VIM-Incidents_20250731'!B39,"Difference","OK")</f>
        <v>OK</v>
      </c>
      <c r="C39" t="str">
        <f>IF('VIM-Incidents_20250724'!C39&lt;&gt;'VIM-Incidents_20250731'!C39,"Difference","OK")</f>
        <v>OK</v>
      </c>
      <c r="D39" t="str">
        <f>IF('VIM-Incidents_20250724'!D39&lt;&gt;'VIM-Incidents_20250731'!D39,"Difference","OK")</f>
        <v>OK</v>
      </c>
      <c r="E39" t="str">
        <f>IF('VIM-Incidents_20250724'!E39&lt;&gt;'VIM-Incidents_20250731'!E39,"Difference","OK")</f>
        <v>OK</v>
      </c>
      <c r="F39" t="str">
        <f>IF('VIM-Incidents_20250724'!F39&lt;&gt;'VIM-Incidents_20250731'!F39,"Difference","OK")</f>
        <v>OK</v>
      </c>
      <c r="G39" t="str">
        <f>IF('VIM-Incidents_20250724'!G39&lt;&gt;'VIM-Incidents_20250731'!G39,"Difference","OK")</f>
        <v>OK</v>
      </c>
      <c r="H39" t="str">
        <f>IF('VIM-Incidents_20250724'!H39&lt;&gt;'VIM-Incidents_20250731'!H39,"Difference","OK")</f>
        <v>OK</v>
      </c>
      <c r="I39" t="str">
        <f>IF('VIM-Incidents_20250724'!I39&lt;&gt;'VIM-Incidents_20250731'!I39,"Difference","OK")</f>
        <v>OK</v>
      </c>
      <c r="J39" t="str">
        <f>IF('VIM-Incidents_20250724'!J39&lt;&gt;'VIM-Incidents_20250731'!J39,"Difference","OK")</f>
        <v>OK</v>
      </c>
      <c r="K39" t="str">
        <f>IF('VIM-Incidents_20250724'!K39&lt;&gt;'VIM-Incidents_20250731'!K39,"Difference","OK")</f>
        <v>OK</v>
      </c>
      <c r="L39" t="str">
        <f>IF('VIM-Incidents_20250724'!L39&lt;&gt;'VIM-Incidents_20250731'!L39,"Difference","OK")</f>
        <v>OK</v>
      </c>
      <c r="M39" t="str">
        <f>IF('VIM-Incidents_20250724'!M39&lt;&gt;'VIM-Incidents_20250731'!M39,"Difference","OK")</f>
        <v>OK</v>
      </c>
      <c r="N39" t="str">
        <f>IF('VIM-Incidents_20250724'!N39&lt;&gt;'VIM-Incidents_20250731'!N39,"Difference","OK")</f>
        <v>OK</v>
      </c>
      <c r="O39" t="str">
        <f>IF('VIM-Incidents_20250724'!O39&lt;&gt;'VIM-Incidents_20250731'!O39,"Difference","OK")</f>
        <v>OK</v>
      </c>
      <c r="P39" t="str">
        <f>IF('VIM-Incidents_20250724'!P39&lt;&gt;'VIM-Incidents_20250731'!P39,"Difference","OK")</f>
        <v>OK</v>
      </c>
      <c r="Q39" t="str">
        <f ca="1">IF('VIM-Incidents_20250724'!Q39&lt;&gt;'VIM-Incidents_20250731'!Q39,"Difference","OK")</f>
        <v>OK</v>
      </c>
      <c r="R39" t="str">
        <f ca="1">IF('VIM-Incidents_20250724'!R39&lt;&gt;'VIM-Incidents_20250731'!R39,"Difference","OK")</f>
        <v>OK</v>
      </c>
      <c r="S39" t="str">
        <f ca="1">IF('VIM-Incidents_20250724'!S39&lt;&gt;'VIM-Incidents_20250731'!S39,"Difference","OK")</f>
        <v>OK</v>
      </c>
    </row>
    <row r="40" spans="1:19" x14ac:dyDescent="0.35">
      <c r="A40" t="str">
        <f>IF('VIM-Incidents_20250724'!A40&lt;&gt;'VIM-Incidents_20250731'!A40,"Difference","OK")</f>
        <v>OK</v>
      </c>
      <c r="B40" t="str">
        <f>IF('VIM-Incidents_20250724'!B40&lt;&gt;'VIM-Incidents_20250731'!B40,"Difference","OK")</f>
        <v>OK</v>
      </c>
      <c r="C40" t="str">
        <f>IF('VIM-Incidents_20250724'!C40&lt;&gt;'VIM-Incidents_20250731'!C40,"Difference","OK")</f>
        <v>OK</v>
      </c>
      <c r="D40" t="str">
        <f>IF('VIM-Incidents_20250724'!D40&lt;&gt;'VIM-Incidents_20250731'!D40,"Difference","OK")</f>
        <v>OK</v>
      </c>
      <c r="E40" t="str">
        <f>IF('VIM-Incidents_20250724'!E40&lt;&gt;'VIM-Incidents_20250731'!E40,"Difference","OK")</f>
        <v>OK</v>
      </c>
      <c r="F40" t="str">
        <f>IF('VIM-Incidents_20250724'!F40&lt;&gt;'VIM-Incidents_20250731'!F40,"Difference","OK")</f>
        <v>OK</v>
      </c>
      <c r="G40" t="str">
        <f>IF('VIM-Incidents_20250724'!G40&lt;&gt;'VIM-Incidents_20250731'!G40,"Difference","OK")</f>
        <v>OK</v>
      </c>
      <c r="H40" t="str">
        <f>IF('VIM-Incidents_20250724'!H40&lt;&gt;'VIM-Incidents_20250731'!H40,"Difference","OK")</f>
        <v>OK</v>
      </c>
      <c r="I40" t="str">
        <f>IF('VIM-Incidents_20250724'!I40&lt;&gt;'VIM-Incidents_20250731'!I40,"Difference","OK")</f>
        <v>OK</v>
      </c>
      <c r="J40" t="str">
        <f>IF('VIM-Incidents_20250724'!J40&lt;&gt;'VIM-Incidents_20250731'!J40,"Difference","OK")</f>
        <v>OK</v>
      </c>
      <c r="K40" t="str">
        <f>IF('VIM-Incidents_20250724'!K40&lt;&gt;'VIM-Incidents_20250731'!K40,"Difference","OK")</f>
        <v>OK</v>
      </c>
      <c r="L40" t="str">
        <f>IF('VIM-Incidents_20250724'!L40&lt;&gt;'VIM-Incidents_20250731'!L40,"Difference","OK")</f>
        <v>OK</v>
      </c>
      <c r="M40" t="str">
        <f>IF('VIM-Incidents_20250724'!M40&lt;&gt;'VIM-Incidents_20250731'!M40,"Difference","OK")</f>
        <v>OK</v>
      </c>
      <c r="N40" t="str">
        <f>IF('VIM-Incidents_20250724'!N40&lt;&gt;'VIM-Incidents_20250731'!N40,"Difference","OK")</f>
        <v>OK</v>
      </c>
      <c r="O40" t="str">
        <f>IF('VIM-Incidents_20250724'!O40&lt;&gt;'VIM-Incidents_20250731'!O40,"Difference","OK")</f>
        <v>OK</v>
      </c>
      <c r="P40" t="str">
        <f>IF('VIM-Incidents_20250724'!P40&lt;&gt;'VIM-Incidents_20250731'!P40,"Difference","OK")</f>
        <v>OK</v>
      </c>
      <c r="Q40" t="str">
        <f ca="1">IF('VIM-Incidents_20250724'!Q40&lt;&gt;'VIM-Incidents_20250731'!Q40,"Difference","OK")</f>
        <v>OK</v>
      </c>
      <c r="R40" t="str">
        <f ca="1">IF('VIM-Incidents_20250724'!R40&lt;&gt;'VIM-Incidents_20250731'!R40,"Difference","OK")</f>
        <v>OK</v>
      </c>
      <c r="S40" t="str">
        <f ca="1">IF('VIM-Incidents_20250724'!S40&lt;&gt;'VIM-Incidents_20250731'!S40,"Difference","OK")</f>
        <v>OK</v>
      </c>
    </row>
    <row r="41" spans="1:19" x14ac:dyDescent="0.35">
      <c r="A41" t="str">
        <f>IF('VIM-Incidents_20250724'!A41&lt;&gt;'VIM-Incidents_20250731'!A41,"Difference","OK")</f>
        <v>OK</v>
      </c>
      <c r="B41" t="str">
        <f>IF('VIM-Incidents_20250724'!B41&lt;&gt;'VIM-Incidents_20250731'!B41,"Difference","OK")</f>
        <v>OK</v>
      </c>
      <c r="C41" t="str">
        <f>IF('VIM-Incidents_20250724'!C41&lt;&gt;'VIM-Incidents_20250731'!C41,"Difference","OK")</f>
        <v>OK</v>
      </c>
      <c r="D41" t="str">
        <f>IF('VIM-Incidents_20250724'!D41&lt;&gt;'VIM-Incidents_20250731'!D41,"Difference","OK")</f>
        <v>OK</v>
      </c>
      <c r="E41" t="str">
        <f>IF('VIM-Incidents_20250724'!E41&lt;&gt;'VIM-Incidents_20250731'!E41,"Difference","OK")</f>
        <v>OK</v>
      </c>
      <c r="F41" t="str">
        <f>IF('VIM-Incidents_20250724'!F41&lt;&gt;'VIM-Incidents_20250731'!F41,"Difference","OK")</f>
        <v>OK</v>
      </c>
      <c r="G41" t="str">
        <f>IF('VIM-Incidents_20250724'!G41&lt;&gt;'VIM-Incidents_20250731'!G41,"Difference","OK")</f>
        <v>OK</v>
      </c>
      <c r="H41" t="str">
        <f>IF('VIM-Incidents_20250724'!H41&lt;&gt;'VIM-Incidents_20250731'!H41,"Difference","OK")</f>
        <v>OK</v>
      </c>
      <c r="I41" t="str">
        <f>IF('VIM-Incidents_20250724'!I41&lt;&gt;'VIM-Incidents_20250731'!I41,"Difference","OK")</f>
        <v>OK</v>
      </c>
      <c r="J41" t="str">
        <f>IF('VIM-Incidents_20250724'!J41&lt;&gt;'VIM-Incidents_20250731'!J41,"Difference","OK")</f>
        <v>OK</v>
      </c>
      <c r="K41" t="str">
        <f>IF('VIM-Incidents_20250724'!K41&lt;&gt;'VIM-Incidents_20250731'!K41,"Difference","OK")</f>
        <v>OK</v>
      </c>
      <c r="L41" t="str">
        <f>IF('VIM-Incidents_20250724'!L41&lt;&gt;'VIM-Incidents_20250731'!L41,"Difference","OK")</f>
        <v>OK</v>
      </c>
      <c r="M41" t="str">
        <f>IF('VIM-Incidents_20250724'!M41&lt;&gt;'VIM-Incidents_20250731'!M41,"Difference","OK")</f>
        <v>OK</v>
      </c>
      <c r="N41" t="str">
        <f>IF('VIM-Incidents_20250724'!N41&lt;&gt;'VIM-Incidents_20250731'!N41,"Difference","OK")</f>
        <v>OK</v>
      </c>
      <c r="O41" t="str">
        <f>IF('VIM-Incidents_20250724'!O41&lt;&gt;'VIM-Incidents_20250731'!O41,"Difference","OK")</f>
        <v>OK</v>
      </c>
      <c r="P41" t="str">
        <f>IF('VIM-Incidents_20250724'!P41&lt;&gt;'VIM-Incidents_20250731'!P41,"Difference","OK")</f>
        <v>OK</v>
      </c>
      <c r="Q41" t="str">
        <f ca="1">IF('VIM-Incidents_20250724'!Q41&lt;&gt;'VIM-Incidents_20250731'!Q41,"Difference","OK")</f>
        <v>OK</v>
      </c>
      <c r="R41" t="str">
        <f ca="1">IF('VIM-Incidents_20250724'!R41&lt;&gt;'VIM-Incidents_20250731'!R41,"Difference","OK")</f>
        <v>OK</v>
      </c>
      <c r="S41" t="str">
        <f ca="1">IF('VIM-Incidents_20250724'!S41&lt;&gt;'VIM-Incidents_20250731'!S41,"Difference","OK")</f>
        <v>OK</v>
      </c>
    </row>
    <row r="42" spans="1:19" x14ac:dyDescent="0.35">
      <c r="A42" t="str">
        <f>IF('VIM-Incidents_20250724'!A42&lt;&gt;'VIM-Incidents_20250731'!A42,"Difference","OK")</f>
        <v>OK</v>
      </c>
      <c r="B42" t="str">
        <f>IF('VIM-Incidents_20250724'!B42&lt;&gt;'VIM-Incidents_20250731'!B42,"Difference","OK")</f>
        <v>OK</v>
      </c>
      <c r="C42" t="str">
        <f>IF('VIM-Incidents_20250724'!C42&lt;&gt;'VIM-Incidents_20250731'!C42,"Difference","OK")</f>
        <v>OK</v>
      </c>
      <c r="D42" t="str">
        <f>IF('VIM-Incidents_20250724'!D42&lt;&gt;'VIM-Incidents_20250731'!D42,"Difference","OK")</f>
        <v>OK</v>
      </c>
      <c r="E42" t="str">
        <f>IF('VIM-Incidents_20250724'!E42&lt;&gt;'VIM-Incidents_20250731'!E42,"Difference","OK")</f>
        <v>OK</v>
      </c>
      <c r="F42" t="str">
        <f>IF('VIM-Incidents_20250724'!F42&lt;&gt;'VIM-Incidents_20250731'!F42,"Difference","OK")</f>
        <v>OK</v>
      </c>
      <c r="G42" t="str">
        <f>IF('VIM-Incidents_20250724'!G42&lt;&gt;'VIM-Incidents_20250731'!G42,"Difference","OK")</f>
        <v>OK</v>
      </c>
      <c r="H42" t="str">
        <f>IF('VIM-Incidents_20250724'!H42&lt;&gt;'VIM-Incidents_20250731'!H42,"Difference","OK")</f>
        <v>OK</v>
      </c>
      <c r="I42" t="str">
        <f>IF('VIM-Incidents_20250724'!I42&lt;&gt;'VIM-Incidents_20250731'!I42,"Difference","OK")</f>
        <v>OK</v>
      </c>
      <c r="J42" t="str">
        <f>IF('VIM-Incidents_20250724'!J42&lt;&gt;'VIM-Incidents_20250731'!J42,"Difference","OK")</f>
        <v>OK</v>
      </c>
      <c r="K42" t="str">
        <f>IF('VIM-Incidents_20250724'!K42&lt;&gt;'VIM-Incidents_20250731'!K42,"Difference","OK")</f>
        <v>OK</v>
      </c>
      <c r="L42" t="str">
        <f>IF('VIM-Incidents_20250724'!L42&lt;&gt;'VIM-Incidents_20250731'!L42,"Difference","OK")</f>
        <v>OK</v>
      </c>
      <c r="M42" t="str">
        <f>IF('VIM-Incidents_20250724'!M42&lt;&gt;'VIM-Incidents_20250731'!M42,"Difference","OK")</f>
        <v>OK</v>
      </c>
      <c r="N42" t="str">
        <f>IF('VIM-Incidents_20250724'!N42&lt;&gt;'VIM-Incidents_20250731'!N42,"Difference","OK")</f>
        <v>OK</v>
      </c>
      <c r="O42" t="str">
        <f>IF('VIM-Incidents_20250724'!O42&lt;&gt;'VIM-Incidents_20250731'!O42,"Difference","OK")</f>
        <v>OK</v>
      </c>
      <c r="P42" t="str">
        <f>IF('VIM-Incidents_20250724'!P42&lt;&gt;'VIM-Incidents_20250731'!P42,"Difference","OK")</f>
        <v>OK</v>
      </c>
      <c r="Q42" t="str">
        <f ca="1">IF('VIM-Incidents_20250724'!Q42&lt;&gt;'VIM-Incidents_20250731'!Q42,"Difference","OK")</f>
        <v>OK</v>
      </c>
      <c r="R42" t="str">
        <f ca="1">IF('VIM-Incidents_20250724'!R42&lt;&gt;'VIM-Incidents_20250731'!R42,"Difference","OK")</f>
        <v>OK</v>
      </c>
      <c r="S42" t="str">
        <f ca="1">IF('VIM-Incidents_20250724'!S42&lt;&gt;'VIM-Incidents_20250731'!S42,"Difference","OK")</f>
        <v>OK</v>
      </c>
    </row>
    <row r="43" spans="1:19" x14ac:dyDescent="0.35">
      <c r="A43" t="str">
        <f>IF('VIM-Incidents_20250724'!A43&lt;&gt;'VIM-Incidents_20250731'!A43,"Difference","OK")</f>
        <v>OK</v>
      </c>
      <c r="B43" t="str">
        <f>IF('VIM-Incidents_20250724'!B43&lt;&gt;'VIM-Incidents_20250731'!B43,"Difference","OK")</f>
        <v>OK</v>
      </c>
      <c r="C43" t="str">
        <f>IF('VIM-Incidents_20250724'!C43&lt;&gt;'VIM-Incidents_20250731'!C43,"Difference","OK")</f>
        <v>OK</v>
      </c>
      <c r="D43" t="str">
        <f>IF('VIM-Incidents_20250724'!D43&lt;&gt;'VIM-Incidents_20250731'!D43,"Difference","OK")</f>
        <v>OK</v>
      </c>
      <c r="E43" t="str">
        <f>IF('VIM-Incidents_20250724'!E43&lt;&gt;'VIM-Incidents_20250731'!E43,"Difference","OK")</f>
        <v>OK</v>
      </c>
      <c r="F43" t="str">
        <f>IF('VIM-Incidents_20250724'!F43&lt;&gt;'VIM-Incidents_20250731'!F43,"Difference","OK")</f>
        <v>OK</v>
      </c>
      <c r="G43" t="str">
        <f>IF('VIM-Incidents_20250724'!G43&lt;&gt;'VIM-Incidents_20250731'!G43,"Difference","OK")</f>
        <v>OK</v>
      </c>
      <c r="H43" t="str">
        <f>IF('VIM-Incidents_20250724'!H43&lt;&gt;'VIM-Incidents_20250731'!H43,"Difference","OK")</f>
        <v>OK</v>
      </c>
      <c r="I43" t="str">
        <f>IF('VIM-Incidents_20250724'!I43&lt;&gt;'VIM-Incidents_20250731'!I43,"Difference","OK")</f>
        <v>OK</v>
      </c>
      <c r="J43" t="str">
        <f>IF('VIM-Incidents_20250724'!J43&lt;&gt;'VIM-Incidents_20250731'!J43,"Difference","OK")</f>
        <v>OK</v>
      </c>
      <c r="K43" t="str">
        <f>IF('VIM-Incidents_20250724'!K43&lt;&gt;'VIM-Incidents_20250731'!K43,"Difference","OK")</f>
        <v>OK</v>
      </c>
      <c r="L43" t="str">
        <f>IF('VIM-Incidents_20250724'!L43&lt;&gt;'VIM-Incidents_20250731'!L43,"Difference","OK")</f>
        <v>OK</v>
      </c>
      <c r="M43" t="str">
        <f>IF('VIM-Incidents_20250724'!M43&lt;&gt;'VIM-Incidents_20250731'!M43,"Difference","OK")</f>
        <v>OK</v>
      </c>
      <c r="N43" t="str">
        <f>IF('VIM-Incidents_20250724'!N43&lt;&gt;'VIM-Incidents_20250731'!N43,"Difference","OK")</f>
        <v>OK</v>
      </c>
      <c r="O43" t="str">
        <f>IF('VIM-Incidents_20250724'!O43&lt;&gt;'VIM-Incidents_20250731'!O43,"Difference","OK")</f>
        <v>OK</v>
      </c>
      <c r="P43" t="str">
        <f>IF('VIM-Incidents_20250724'!P43&lt;&gt;'VIM-Incidents_20250731'!P43,"Difference","OK")</f>
        <v>OK</v>
      </c>
      <c r="Q43" t="str">
        <f ca="1">IF('VIM-Incidents_20250724'!Q43&lt;&gt;'VIM-Incidents_20250731'!Q43,"Difference","OK")</f>
        <v>OK</v>
      </c>
      <c r="R43" t="str">
        <f ca="1">IF('VIM-Incidents_20250724'!R43&lt;&gt;'VIM-Incidents_20250731'!R43,"Difference","OK")</f>
        <v>OK</v>
      </c>
      <c r="S43" t="str">
        <f ca="1">IF('VIM-Incidents_20250724'!S43&lt;&gt;'VIM-Incidents_20250731'!S43,"Difference","OK")</f>
        <v>OK</v>
      </c>
    </row>
    <row r="44" spans="1:19" x14ac:dyDescent="0.35">
      <c r="A44" t="str">
        <f>IF('VIM-Incidents_20250724'!A44&lt;&gt;'VIM-Incidents_20250731'!A44,"Difference","OK")</f>
        <v>OK</v>
      </c>
      <c r="B44" t="str">
        <f>IF('VIM-Incidents_20250724'!B44&lt;&gt;'VIM-Incidents_20250731'!B44,"Difference","OK")</f>
        <v>OK</v>
      </c>
      <c r="C44" t="str">
        <f>IF('VIM-Incidents_20250724'!C44&lt;&gt;'VIM-Incidents_20250731'!C44,"Difference","OK")</f>
        <v>OK</v>
      </c>
      <c r="D44" t="str">
        <f>IF('VIM-Incidents_20250724'!D44&lt;&gt;'VIM-Incidents_20250731'!D44,"Difference","OK")</f>
        <v>OK</v>
      </c>
      <c r="E44" t="str">
        <f>IF('VIM-Incidents_20250724'!E44&lt;&gt;'VIM-Incidents_20250731'!E44,"Difference","OK")</f>
        <v>OK</v>
      </c>
      <c r="F44" t="str">
        <f>IF('VIM-Incidents_20250724'!F44&lt;&gt;'VIM-Incidents_20250731'!F44,"Difference","OK")</f>
        <v>OK</v>
      </c>
      <c r="G44" t="str">
        <f>IF('VIM-Incidents_20250724'!G44&lt;&gt;'VIM-Incidents_20250731'!G44,"Difference","OK")</f>
        <v>OK</v>
      </c>
      <c r="H44" t="str">
        <f>IF('VIM-Incidents_20250724'!H44&lt;&gt;'VIM-Incidents_20250731'!H44,"Difference","OK")</f>
        <v>OK</v>
      </c>
      <c r="I44" t="str">
        <f>IF('VIM-Incidents_20250724'!I44&lt;&gt;'VIM-Incidents_20250731'!I44,"Difference","OK")</f>
        <v>OK</v>
      </c>
      <c r="J44" t="str">
        <f>IF('VIM-Incidents_20250724'!J44&lt;&gt;'VIM-Incidents_20250731'!J44,"Difference","OK")</f>
        <v>OK</v>
      </c>
      <c r="K44" t="str">
        <f>IF('VIM-Incidents_20250724'!K44&lt;&gt;'VIM-Incidents_20250731'!K44,"Difference","OK")</f>
        <v>OK</v>
      </c>
      <c r="L44" t="str">
        <f>IF('VIM-Incidents_20250724'!L44&lt;&gt;'VIM-Incidents_20250731'!L44,"Difference","OK")</f>
        <v>OK</v>
      </c>
      <c r="M44" t="str">
        <f>IF('VIM-Incidents_20250724'!M44&lt;&gt;'VIM-Incidents_20250731'!M44,"Difference","OK")</f>
        <v>OK</v>
      </c>
      <c r="N44" t="str">
        <f>IF('VIM-Incidents_20250724'!N44&lt;&gt;'VIM-Incidents_20250731'!N44,"Difference","OK")</f>
        <v>OK</v>
      </c>
      <c r="O44" t="str">
        <f>IF('VIM-Incidents_20250724'!O44&lt;&gt;'VIM-Incidents_20250731'!O44,"Difference","OK")</f>
        <v>OK</v>
      </c>
      <c r="P44" t="str">
        <f>IF('VIM-Incidents_20250724'!P44&lt;&gt;'VIM-Incidents_20250731'!P44,"Difference","OK")</f>
        <v>OK</v>
      </c>
      <c r="Q44" t="str">
        <f ca="1">IF('VIM-Incidents_20250724'!Q44&lt;&gt;'VIM-Incidents_20250731'!Q44,"Difference","OK")</f>
        <v>OK</v>
      </c>
      <c r="R44" t="str">
        <f ca="1">IF('VIM-Incidents_20250724'!R44&lt;&gt;'VIM-Incidents_20250731'!R44,"Difference","OK")</f>
        <v>OK</v>
      </c>
      <c r="S44" t="str">
        <f ca="1">IF('VIM-Incidents_20250724'!S44&lt;&gt;'VIM-Incidents_20250731'!S44,"Difference","OK")</f>
        <v>OK</v>
      </c>
    </row>
    <row r="45" spans="1:19" x14ac:dyDescent="0.35">
      <c r="A45" t="str">
        <f>IF('VIM-Incidents_20250724'!A45&lt;&gt;'VIM-Incidents_20250731'!A45,"Difference","OK")</f>
        <v>OK</v>
      </c>
      <c r="B45" t="str">
        <f>IF('VIM-Incidents_20250724'!B45&lt;&gt;'VIM-Incidents_20250731'!B45,"Difference","OK")</f>
        <v>OK</v>
      </c>
      <c r="C45" t="str">
        <f>IF('VIM-Incidents_20250724'!C45&lt;&gt;'VIM-Incidents_20250731'!C45,"Difference","OK")</f>
        <v>OK</v>
      </c>
      <c r="D45" t="str">
        <f>IF('VIM-Incidents_20250724'!D45&lt;&gt;'VIM-Incidents_20250731'!D45,"Difference","OK")</f>
        <v>OK</v>
      </c>
      <c r="E45" t="str">
        <f>IF('VIM-Incidents_20250724'!E45&lt;&gt;'VIM-Incidents_20250731'!E45,"Difference","OK")</f>
        <v>OK</v>
      </c>
      <c r="F45" t="str">
        <f>IF('VIM-Incidents_20250724'!F45&lt;&gt;'VIM-Incidents_20250731'!F45,"Difference","OK")</f>
        <v>OK</v>
      </c>
      <c r="G45" t="str">
        <f>IF('VIM-Incidents_20250724'!G45&lt;&gt;'VIM-Incidents_20250731'!G45,"Difference","OK")</f>
        <v>OK</v>
      </c>
      <c r="H45" t="str">
        <f>IF('VIM-Incidents_20250724'!H45&lt;&gt;'VIM-Incidents_20250731'!H45,"Difference","OK")</f>
        <v>OK</v>
      </c>
      <c r="I45" t="str">
        <f>IF('VIM-Incidents_20250724'!I45&lt;&gt;'VIM-Incidents_20250731'!I45,"Difference","OK")</f>
        <v>OK</v>
      </c>
      <c r="J45" t="str">
        <f>IF('VIM-Incidents_20250724'!J45&lt;&gt;'VIM-Incidents_20250731'!J45,"Difference","OK")</f>
        <v>OK</v>
      </c>
      <c r="K45" t="str">
        <f>IF('VIM-Incidents_20250724'!K45&lt;&gt;'VIM-Incidents_20250731'!K45,"Difference","OK")</f>
        <v>OK</v>
      </c>
      <c r="L45" t="str">
        <f>IF('VIM-Incidents_20250724'!L45&lt;&gt;'VIM-Incidents_20250731'!L45,"Difference","OK")</f>
        <v>OK</v>
      </c>
      <c r="M45" t="str">
        <f>IF('VIM-Incidents_20250724'!M45&lt;&gt;'VIM-Incidents_20250731'!M45,"Difference","OK")</f>
        <v>OK</v>
      </c>
      <c r="N45" t="str">
        <f>IF('VIM-Incidents_20250724'!N45&lt;&gt;'VIM-Incidents_20250731'!N45,"Difference","OK")</f>
        <v>OK</v>
      </c>
      <c r="O45" t="str">
        <f>IF('VIM-Incidents_20250724'!O45&lt;&gt;'VIM-Incidents_20250731'!O45,"Difference","OK")</f>
        <v>OK</v>
      </c>
      <c r="P45" t="str">
        <f>IF('VIM-Incidents_20250724'!P45&lt;&gt;'VIM-Incidents_20250731'!P45,"Difference","OK")</f>
        <v>OK</v>
      </c>
      <c r="Q45" t="str">
        <f ca="1">IF('VIM-Incidents_20250724'!Q45&lt;&gt;'VIM-Incidents_20250731'!Q45,"Difference","OK")</f>
        <v>OK</v>
      </c>
      <c r="R45" t="str">
        <f ca="1">IF('VIM-Incidents_20250724'!R45&lt;&gt;'VIM-Incidents_20250731'!R45,"Difference","OK")</f>
        <v>OK</v>
      </c>
      <c r="S45" t="str">
        <f ca="1">IF('VIM-Incidents_20250724'!S45&lt;&gt;'VIM-Incidents_20250731'!S45,"Difference","OK")</f>
        <v>OK</v>
      </c>
    </row>
    <row r="46" spans="1:19" x14ac:dyDescent="0.35">
      <c r="A46" t="str">
        <f>IF('VIM-Incidents_20250724'!A46&lt;&gt;'VIM-Incidents_20250731'!A46,"Difference","OK")</f>
        <v>OK</v>
      </c>
      <c r="B46" t="str">
        <f>IF('VIM-Incidents_20250724'!B46&lt;&gt;'VIM-Incidents_20250731'!B46,"Difference","OK")</f>
        <v>OK</v>
      </c>
      <c r="C46" t="str">
        <f>IF('VIM-Incidents_20250724'!C46&lt;&gt;'VIM-Incidents_20250731'!C46,"Difference","OK")</f>
        <v>OK</v>
      </c>
      <c r="D46" t="str">
        <f>IF('VIM-Incidents_20250724'!D46&lt;&gt;'VIM-Incidents_20250731'!D46,"Difference","OK")</f>
        <v>OK</v>
      </c>
      <c r="E46" t="str">
        <f>IF('VIM-Incidents_20250724'!E46&lt;&gt;'VIM-Incidents_20250731'!E46,"Difference","OK")</f>
        <v>OK</v>
      </c>
      <c r="F46" t="str">
        <f>IF('VIM-Incidents_20250724'!F46&lt;&gt;'VIM-Incidents_20250731'!F46,"Difference","OK")</f>
        <v>OK</v>
      </c>
      <c r="G46" t="str">
        <f>IF('VIM-Incidents_20250724'!G46&lt;&gt;'VIM-Incidents_20250731'!G46,"Difference","OK")</f>
        <v>OK</v>
      </c>
      <c r="H46" t="str">
        <f>IF('VIM-Incidents_20250724'!H46&lt;&gt;'VIM-Incidents_20250731'!H46,"Difference","OK")</f>
        <v>OK</v>
      </c>
      <c r="I46" t="str">
        <f>IF('VIM-Incidents_20250724'!I46&lt;&gt;'VIM-Incidents_20250731'!I46,"Difference","OK")</f>
        <v>OK</v>
      </c>
      <c r="J46" t="str">
        <f>IF('VIM-Incidents_20250724'!J46&lt;&gt;'VIM-Incidents_20250731'!J46,"Difference","OK")</f>
        <v>OK</v>
      </c>
      <c r="K46" t="str">
        <f>IF('VIM-Incidents_20250724'!K46&lt;&gt;'VIM-Incidents_20250731'!K46,"Difference","OK")</f>
        <v>OK</v>
      </c>
      <c r="L46" t="str">
        <f>IF('VIM-Incidents_20250724'!L46&lt;&gt;'VIM-Incidents_20250731'!L46,"Difference","OK")</f>
        <v>OK</v>
      </c>
      <c r="M46" t="str">
        <f>IF('VIM-Incidents_20250724'!M46&lt;&gt;'VIM-Incidents_20250731'!M46,"Difference","OK")</f>
        <v>OK</v>
      </c>
      <c r="N46" t="str">
        <f>IF('VIM-Incidents_20250724'!N46&lt;&gt;'VIM-Incidents_20250731'!N46,"Difference","OK")</f>
        <v>OK</v>
      </c>
      <c r="O46" t="str">
        <f>IF('VIM-Incidents_20250724'!O46&lt;&gt;'VIM-Incidents_20250731'!O46,"Difference","OK")</f>
        <v>OK</v>
      </c>
      <c r="P46" t="str">
        <f>IF('VIM-Incidents_20250724'!P46&lt;&gt;'VIM-Incidents_20250731'!P46,"Difference","OK")</f>
        <v>OK</v>
      </c>
      <c r="Q46" t="str">
        <f ca="1">IF('VIM-Incidents_20250724'!Q46&lt;&gt;'VIM-Incidents_20250731'!Q46,"Difference","OK")</f>
        <v>OK</v>
      </c>
      <c r="R46" t="str">
        <f ca="1">IF('VIM-Incidents_20250724'!R46&lt;&gt;'VIM-Incidents_20250731'!R46,"Difference","OK")</f>
        <v>OK</v>
      </c>
      <c r="S46" t="str">
        <f ca="1">IF('VIM-Incidents_20250724'!S46&lt;&gt;'VIM-Incidents_20250731'!S46,"Difference","OK")</f>
        <v>OK</v>
      </c>
    </row>
    <row r="47" spans="1:19" x14ac:dyDescent="0.35">
      <c r="A47" t="str">
        <f>IF('VIM-Incidents_20250724'!A47&lt;&gt;'VIM-Incidents_20250731'!A47,"Difference","OK")</f>
        <v>OK</v>
      </c>
      <c r="B47" t="str">
        <f>IF('VIM-Incidents_20250724'!B47&lt;&gt;'VIM-Incidents_20250731'!B47,"Difference","OK")</f>
        <v>OK</v>
      </c>
      <c r="C47" t="str">
        <f>IF('VIM-Incidents_20250724'!C47&lt;&gt;'VIM-Incidents_20250731'!C47,"Difference","OK")</f>
        <v>OK</v>
      </c>
      <c r="D47" t="str">
        <f>IF('VIM-Incidents_20250724'!D47&lt;&gt;'VIM-Incidents_20250731'!D47,"Difference","OK")</f>
        <v>OK</v>
      </c>
      <c r="E47" t="str">
        <f>IF('VIM-Incidents_20250724'!E47&lt;&gt;'VIM-Incidents_20250731'!E47,"Difference","OK")</f>
        <v>OK</v>
      </c>
      <c r="F47" t="str">
        <f>IF('VIM-Incidents_20250724'!F47&lt;&gt;'VIM-Incidents_20250731'!F47,"Difference","OK")</f>
        <v>OK</v>
      </c>
      <c r="G47" t="str">
        <f>IF('VIM-Incidents_20250724'!G47&lt;&gt;'VIM-Incidents_20250731'!G47,"Difference","OK")</f>
        <v>OK</v>
      </c>
      <c r="H47" t="str">
        <f>IF('VIM-Incidents_20250724'!H47&lt;&gt;'VIM-Incidents_20250731'!H47,"Difference","OK")</f>
        <v>OK</v>
      </c>
      <c r="I47" t="str">
        <f>IF('VIM-Incidents_20250724'!I47&lt;&gt;'VIM-Incidents_20250731'!I47,"Difference","OK")</f>
        <v>OK</v>
      </c>
      <c r="J47" t="str">
        <f>IF('VIM-Incidents_20250724'!J47&lt;&gt;'VIM-Incidents_20250731'!J47,"Difference","OK")</f>
        <v>OK</v>
      </c>
      <c r="K47" t="str">
        <f>IF('VIM-Incidents_20250724'!K47&lt;&gt;'VIM-Incidents_20250731'!K47,"Difference","OK")</f>
        <v>OK</v>
      </c>
      <c r="L47" t="str">
        <f>IF('VIM-Incidents_20250724'!L47&lt;&gt;'VIM-Incidents_20250731'!L47,"Difference","OK")</f>
        <v>OK</v>
      </c>
      <c r="M47" t="str">
        <f>IF('VIM-Incidents_20250724'!M47&lt;&gt;'VIM-Incidents_20250731'!M47,"Difference","OK")</f>
        <v>OK</v>
      </c>
      <c r="N47" t="str">
        <f>IF('VIM-Incidents_20250724'!N47&lt;&gt;'VIM-Incidents_20250731'!N47,"Difference","OK")</f>
        <v>OK</v>
      </c>
      <c r="O47" t="str">
        <f>IF('VIM-Incidents_20250724'!O47&lt;&gt;'VIM-Incidents_20250731'!O47,"Difference","OK")</f>
        <v>OK</v>
      </c>
      <c r="P47" t="str">
        <f>IF('VIM-Incidents_20250724'!P47&lt;&gt;'VIM-Incidents_20250731'!P47,"Difference","OK")</f>
        <v>OK</v>
      </c>
      <c r="Q47" t="str">
        <f ca="1">IF('VIM-Incidents_20250724'!Q47&lt;&gt;'VIM-Incidents_20250731'!Q47,"Difference","OK")</f>
        <v>OK</v>
      </c>
      <c r="R47" t="str">
        <f ca="1">IF('VIM-Incidents_20250724'!R47&lt;&gt;'VIM-Incidents_20250731'!R47,"Difference","OK")</f>
        <v>OK</v>
      </c>
      <c r="S47" t="str">
        <f ca="1">IF('VIM-Incidents_20250724'!S47&lt;&gt;'VIM-Incidents_20250731'!S47,"Difference","OK")</f>
        <v>OK</v>
      </c>
    </row>
    <row r="48" spans="1:19" x14ac:dyDescent="0.35">
      <c r="A48" t="str">
        <f>IF('VIM-Incidents_20250724'!A48&lt;&gt;'VIM-Incidents_20250731'!A48,"Difference","OK")</f>
        <v>OK</v>
      </c>
      <c r="B48" t="str">
        <f>IF('VIM-Incidents_20250724'!B48&lt;&gt;'VIM-Incidents_20250731'!B48,"Difference","OK")</f>
        <v>OK</v>
      </c>
      <c r="C48" t="str">
        <f>IF('VIM-Incidents_20250724'!C48&lt;&gt;'VIM-Incidents_20250731'!C48,"Difference","OK")</f>
        <v>OK</v>
      </c>
      <c r="D48" t="str">
        <f>IF('VIM-Incidents_20250724'!D48&lt;&gt;'VIM-Incidents_20250731'!D48,"Difference","OK")</f>
        <v>OK</v>
      </c>
      <c r="E48" t="str">
        <f>IF('VIM-Incidents_20250724'!E48&lt;&gt;'VIM-Incidents_20250731'!E48,"Difference","OK")</f>
        <v>OK</v>
      </c>
      <c r="F48" t="str">
        <f>IF('VIM-Incidents_20250724'!F48&lt;&gt;'VIM-Incidents_20250731'!F48,"Difference","OK")</f>
        <v>OK</v>
      </c>
      <c r="G48" t="str">
        <f>IF('VIM-Incidents_20250724'!G48&lt;&gt;'VIM-Incidents_20250731'!G48,"Difference","OK")</f>
        <v>OK</v>
      </c>
      <c r="H48" t="str">
        <f>IF('VIM-Incidents_20250724'!H48&lt;&gt;'VIM-Incidents_20250731'!H48,"Difference","OK")</f>
        <v>OK</v>
      </c>
      <c r="I48" t="str">
        <f>IF('VIM-Incidents_20250724'!I48&lt;&gt;'VIM-Incidents_20250731'!I48,"Difference","OK")</f>
        <v>OK</v>
      </c>
      <c r="J48" t="str">
        <f>IF('VIM-Incidents_20250724'!J48&lt;&gt;'VIM-Incidents_20250731'!J48,"Difference","OK")</f>
        <v>OK</v>
      </c>
      <c r="K48" t="str">
        <f>IF('VIM-Incidents_20250724'!K48&lt;&gt;'VIM-Incidents_20250731'!K48,"Difference","OK")</f>
        <v>OK</v>
      </c>
      <c r="L48" t="str">
        <f>IF('VIM-Incidents_20250724'!L48&lt;&gt;'VIM-Incidents_20250731'!L48,"Difference","OK")</f>
        <v>OK</v>
      </c>
      <c r="M48" t="str">
        <f>IF('VIM-Incidents_20250724'!M48&lt;&gt;'VIM-Incidents_20250731'!M48,"Difference","OK")</f>
        <v>OK</v>
      </c>
      <c r="N48" t="str">
        <f>IF('VIM-Incidents_20250724'!N48&lt;&gt;'VIM-Incidents_20250731'!N48,"Difference","OK")</f>
        <v>OK</v>
      </c>
      <c r="O48" t="str">
        <f>IF('VIM-Incidents_20250724'!O48&lt;&gt;'VIM-Incidents_20250731'!O48,"Difference","OK")</f>
        <v>OK</v>
      </c>
      <c r="P48" t="str">
        <f>IF('VIM-Incidents_20250724'!P48&lt;&gt;'VIM-Incidents_20250731'!P48,"Difference","OK")</f>
        <v>OK</v>
      </c>
      <c r="Q48" t="str">
        <f ca="1">IF('VIM-Incidents_20250724'!Q48&lt;&gt;'VIM-Incidents_20250731'!Q48,"Difference","OK")</f>
        <v>OK</v>
      </c>
      <c r="R48" t="str">
        <f ca="1">IF('VIM-Incidents_20250724'!R48&lt;&gt;'VIM-Incidents_20250731'!R48,"Difference","OK")</f>
        <v>OK</v>
      </c>
      <c r="S48" t="str">
        <f ca="1">IF('VIM-Incidents_20250724'!S48&lt;&gt;'VIM-Incidents_20250731'!S48,"Difference","OK")</f>
        <v>OK</v>
      </c>
    </row>
    <row r="49" spans="1:19" x14ac:dyDescent="0.35">
      <c r="A49" t="str">
        <f>IF('VIM-Incidents_20250724'!A49&lt;&gt;'VIM-Incidents_20250731'!A49,"Difference","OK")</f>
        <v>OK</v>
      </c>
      <c r="B49" t="str">
        <f>IF('VIM-Incidents_20250724'!B49&lt;&gt;'VIM-Incidents_20250731'!B49,"Difference","OK")</f>
        <v>OK</v>
      </c>
      <c r="C49" t="str">
        <f>IF('VIM-Incidents_20250724'!C49&lt;&gt;'VIM-Incidents_20250731'!C49,"Difference","OK")</f>
        <v>OK</v>
      </c>
      <c r="D49" t="str">
        <f>IF('VIM-Incidents_20250724'!D49&lt;&gt;'VIM-Incidents_20250731'!D49,"Difference","OK")</f>
        <v>OK</v>
      </c>
      <c r="E49" t="str">
        <f>IF('VIM-Incidents_20250724'!E49&lt;&gt;'VIM-Incidents_20250731'!E49,"Difference","OK")</f>
        <v>OK</v>
      </c>
      <c r="F49" t="str">
        <f>IF('VIM-Incidents_20250724'!F49&lt;&gt;'VIM-Incidents_20250731'!F49,"Difference","OK")</f>
        <v>OK</v>
      </c>
      <c r="G49" t="str">
        <f>IF('VIM-Incidents_20250724'!G49&lt;&gt;'VIM-Incidents_20250731'!G49,"Difference","OK")</f>
        <v>OK</v>
      </c>
      <c r="H49" t="str">
        <f>IF('VIM-Incidents_20250724'!H49&lt;&gt;'VIM-Incidents_20250731'!H49,"Difference","OK")</f>
        <v>OK</v>
      </c>
      <c r="I49" t="str">
        <f>IF('VIM-Incidents_20250724'!I49&lt;&gt;'VIM-Incidents_20250731'!I49,"Difference","OK")</f>
        <v>OK</v>
      </c>
      <c r="J49" t="str">
        <f>IF('VIM-Incidents_20250724'!J49&lt;&gt;'VIM-Incidents_20250731'!J49,"Difference","OK")</f>
        <v>OK</v>
      </c>
      <c r="K49" t="str">
        <f>IF('VIM-Incidents_20250724'!K49&lt;&gt;'VIM-Incidents_20250731'!K49,"Difference","OK")</f>
        <v>OK</v>
      </c>
      <c r="L49" t="str">
        <f>IF('VIM-Incidents_20250724'!L49&lt;&gt;'VIM-Incidents_20250731'!L49,"Difference","OK")</f>
        <v>OK</v>
      </c>
      <c r="M49" t="str">
        <f>IF('VIM-Incidents_20250724'!M49&lt;&gt;'VIM-Incidents_20250731'!M49,"Difference","OK")</f>
        <v>OK</v>
      </c>
      <c r="N49" t="str">
        <f>IF('VIM-Incidents_20250724'!N49&lt;&gt;'VIM-Incidents_20250731'!N49,"Difference","OK")</f>
        <v>OK</v>
      </c>
      <c r="O49" t="str">
        <f>IF('VIM-Incidents_20250724'!O49&lt;&gt;'VIM-Incidents_20250731'!O49,"Difference","OK")</f>
        <v>OK</v>
      </c>
      <c r="P49" t="str">
        <f>IF('VIM-Incidents_20250724'!P49&lt;&gt;'VIM-Incidents_20250731'!P49,"Difference","OK")</f>
        <v>OK</v>
      </c>
      <c r="Q49" t="str">
        <f ca="1">IF('VIM-Incidents_20250724'!Q49&lt;&gt;'VIM-Incidents_20250731'!Q49,"Difference","OK")</f>
        <v>OK</v>
      </c>
      <c r="R49" t="str">
        <f ca="1">IF('VIM-Incidents_20250724'!R49&lt;&gt;'VIM-Incidents_20250731'!R49,"Difference","OK")</f>
        <v>OK</v>
      </c>
      <c r="S49" t="str">
        <f ca="1">IF('VIM-Incidents_20250724'!S49&lt;&gt;'VIM-Incidents_20250731'!S49,"Difference","OK")</f>
        <v>OK</v>
      </c>
    </row>
    <row r="50" spans="1:19" x14ac:dyDescent="0.35">
      <c r="A50" t="str">
        <f>IF('VIM-Incidents_20250724'!A50&lt;&gt;'VIM-Incidents_20250731'!A50,"Difference","OK")</f>
        <v>OK</v>
      </c>
      <c r="B50" t="str">
        <f>IF('VIM-Incidents_20250724'!B50&lt;&gt;'VIM-Incidents_20250731'!B50,"Difference","OK")</f>
        <v>OK</v>
      </c>
      <c r="C50" t="str">
        <f>IF('VIM-Incidents_20250724'!C50&lt;&gt;'VIM-Incidents_20250731'!C50,"Difference","OK")</f>
        <v>OK</v>
      </c>
      <c r="D50" t="str">
        <f>IF('VIM-Incidents_20250724'!D50&lt;&gt;'VIM-Incidents_20250731'!D50,"Difference","OK")</f>
        <v>OK</v>
      </c>
      <c r="E50" t="str">
        <f>IF('VIM-Incidents_20250724'!E50&lt;&gt;'VIM-Incidents_20250731'!E50,"Difference","OK")</f>
        <v>OK</v>
      </c>
      <c r="F50" t="str">
        <f>IF('VIM-Incidents_20250724'!F50&lt;&gt;'VIM-Incidents_20250731'!F50,"Difference","OK")</f>
        <v>OK</v>
      </c>
      <c r="G50" t="str">
        <f>IF('VIM-Incidents_20250724'!G50&lt;&gt;'VIM-Incidents_20250731'!G50,"Difference","OK")</f>
        <v>OK</v>
      </c>
      <c r="H50" t="str">
        <f>IF('VIM-Incidents_20250724'!H50&lt;&gt;'VIM-Incidents_20250731'!H50,"Difference","OK")</f>
        <v>OK</v>
      </c>
      <c r="I50" t="str">
        <f>IF('VIM-Incidents_20250724'!I50&lt;&gt;'VIM-Incidents_20250731'!I50,"Difference","OK")</f>
        <v>OK</v>
      </c>
      <c r="J50" t="str">
        <f>IF('VIM-Incidents_20250724'!J50&lt;&gt;'VIM-Incidents_20250731'!J50,"Difference","OK")</f>
        <v>OK</v>
      </c>
      <c r="K50" t="str">
        <f>IF('VIM-Incidents_20250724'!K50&lt;&gt;'VIM-Incidents_20250731'!K50,"Difference","OK")</f>
        <v>OK</v>
      </c>
      <c r="L50" t="str">
        <f>IF('VIM-Incidents_20250724'!L50&lt;&gt;'VIM-Incidents_20250731'!L50,"Difference","OK")</f>
        <v>OK</v>
      </c>
      <c r="M50" t="str">
        <f>IF('VIM-Incidents_20250724'!M50&lt;&gt;'VIM-Incidents_20250731'!M50,"Difference","OK")</f>
        <v>OK</v>
      </c>
      <c r="N50" t="str">
        <f>IF('VIM-Incidents_20250724'!N50&lt;&gt;'VIM-Incidents_20250731'!N50,"Difference","OK")</f>
        <v>OK</v>
      </c>
      <c r="O50" t="str">
        <f>IF('VIM-Incidents_20250724'!O50&lt;&gt;'VIM-Incidents_20250731'!O50,"Difference","OK")</f>
        <v>OK</v>
      </c>
      <c r="P50" t="str">
        <f>IF('VIM-Incidents_20250724'!P50&lt;&gt;'VIM-Incidents_20250731'!P50,"Difference","OK")</f>
        <v>OK</v>
      </c>
      <c r="Q50" t="str">
        <f ca="1">IF('VIM-Incidents_20250724'!Q50&lt;&gt;'VIM-Incidents_20250731'!Q50,"Difference","OK")</f>
        <v>OK</v>
      </c>
      <c r="R50" t="str">
        <f ca="1">IF('VIM-Incidents_20250724'!R50&lt;&gt;'VIM-Incidents_20250731'!R50,"Difference","OK")</f>
        <v>OK</v>
      </c>
      <c r="S50" t="str">
        <f ca="1">IF('VIM-Incidents_20250724'!S50&lt;&gt;'VIM-Incidents_20250731'!S50,"Difference","OK")</f>
        <v>OK</v>
      </c>
    </row>
    <row r="51" spans="1:19" x14ac:dyDescent="0.35">
      <c r="A51" t="str">
        <f>IF('VIM-Incidents_20250724'!A51&lt;&gt;'VIM-Incidents_20250731'!A51,"Difference","OK")</f>
        <v>OK</v>
      </c>
      <c r="B51" t="str">
        <f>IF('VIM-Incidents_20250724'!B51&lt;&gt;'VIM-Incidents_20250731'!B51,"Difference","OK")</f>
        <v>OK</v>
      </c>
      <c r="C51" t="str">
        <f>IF('VIM-Incidents_20250724'!C51&lt;&gt;'VIM-Incidents_20250731'!C51,"Difference","OK")</f>
        <v>OK</v>
      </c>
      <c r="D51" t="str">
        <f>IF('VIM-Incidents_20250724'!D51&lt;&gt;'VIM-Incidents_20250731'!D51,"Difference","OK")</f>
        <v>OK</v>
      </c>
      <c r="E51" t="str">
        <f>IF('VIM-Incidents_20250724'!E51&lt;&gt;'VIM-Incidents_20250731'!E51,"Difference","OK")</f>
        <v>OK</v>
      </c>
      <c r="F51" t="str">
        <f>IF('VIM-Incidents_20250724'!F51&lt;&gt;'VIM-Incidents_20250731'!F51,"Difference","OK")</f>
        <v>OK</v>
      </c>
      <c r="G51" t="str">
        <f>IF('VIM-Incidents_20250724'!G51&lt;&gt;'VIM-Incidents_20250731'!G51,"Difference","OK")</f>
        <v>OK</v>
      </c>
      <c r="H51" t="str">
        <f>IF('VIM-Incidents_20250724'!H51&lt;&gt;'VIM-Incidents_20250731'!H51,"Difference","OK")</f>
        <v>OK</v>
      </c>
      <c r="I51" t="str">
        <f>IF('VIM-Incidents_20250724'!I51&lt;&gt;'VIM-Incidents_20250731'!I51,"Difference","OK")</f>
        <v>OK</v>
      </c>
      <c r="J51" t="str">
        <f>IF('VIM-Incidents_20250724'!J51&lt;&gt;'VIM-Incidents_20250731'!J51,"Difference","OK")</f>
        <v>OK</v>
      </c>
      <c r="K51" t="str">
        <f>IF('VIM-Incidents_20250724'!K51&lt;&gt;'VIM-Incidents_20250731'!K51,"Difference","OK")</f>
        <v>OK</v>
      </c>
      <c r="L51" t="str">
        <f>IF('VIM-Incidents_20250724'!L51&lt;&gt;'VIM-Incidents_20250731'!L51,"Difference","OK")</f>
        <v>OK</v>
      </c>
      <c r="M51" t="str">
        <f>IF('VIM-Incidents_20250724'!M51&lt;&gt;'VIM-Incidents_20250731'!M51,"Difference","OK")</f>
        <v>OK</v>
      </c>
      <c r="N51" t="str">
        <f>IF('VIM-Incidents_20250724'!N51&lt;&gt;'VIM-Incidents_20250731'!N51,"Difference","OK")</f>
        <v>OK</v>
      </c>
      <c r="O51" t="str">
        <f>IF('VIM-Incidents_20250724'!O51&lt;&gt;'VIM-Incidents_20250731'!O51,"Difference","OK")</f>
        <v>OK</v>
      </c>
      <c r="P51" t="str">
        <f>IF('VIM-Incidents_20250724'!P51&lt;&gt;'VIM-Incidents_20250731'!P51,"Difference","OK")</f>
        <v>OK</v>
      </c>
      <c r="Q51" t="str">
        <f ca="1">IF('VIM-Incidents_20250724'!Q51&lt;&gt;'VIM-Incidents_20250731'!Q51,"Difference","OK")</f>
        <v>OK</v>
      </c>
      <c r="R51" t="str">
        <f ca="1">IF('VIM-Incidents_20250724'!R51&lt;&gt;'VIM-Incidents_20250731'!R51,"Difference","OK")</f>
        <v>OK</v>
      </c>
      <c r="S51" t="str">
        <f ca="1">IF('VIM-Incidents_20250724'!S51&lt;&gt;'VIM-Incidents_20250731'!S51,"Difference","OK")</f>
        <v>OK</v>
      </c>
    </row>
    <row r="52" spans="1:19" x14ac:dyDescent="0.35">
      <c r="A52" t="str">
        <f>IF('VIM-Incidents_20250724'!A52&lt;&gt;'VIM-Incidents_20250731'!A52,"Difference","OK")</f>
        <v>OK</v>
      </c>
      <c r="B52" t="str">
        <f>IF('VIM-Incidents_20250724'!B52&lt;&gt;'VIM-Incidents_20250731'!B52,"Difference","OK")</f>
        <v>OK</v>
      </c>
      <c r="C52" t="str">
        <f>IF('VIM-Incidents_20250724'!C52&lt;&gt;'VIM-Incidents_20250731'!C52,"Difference","OK")</f>
        <v>OK</v>
      </c>
      <c r="D52" t="str">
        <f>IF('VIM-Incidents_20250724'!D52&lt;&gt;'VIM-Incidents_20250731'!D52,"Difference","OK")</f>
        <v>OK</v>
      </c>
      <c r="E52" t="str">
        <f>IF('VIM-Incidents_20250724'!E52&lt;&gt;'VIM-Incidents_20250731'!E52,"Difference","OK")</f>
        <v>OK</v>
      </c>
      <c r="F52" t="str">
        <f>IF('VIM-Incidents_20250724'!F52&lt;&gt;'VIM-Incidents_20250731'!F52,"Difference","OK")</f>
        <v>OK</v>
      </c>
      <c r="G52" t="str">
        <f>IF('VIM-Incidents_20250724'!G52&lt;&gt;'VIM-Incidents_20250731'!G52,"Difference","OK")</f>
        <v>OK</v>
      </c>
      <c r="H52" t="str">
        <f>IF('VIM-Incidents_20250724'!H52&lt;&gt;'VIM-Incidents_20250731'!H52,"Difference","OK")</f>
        <v>OK</v>
      </c>
      <c r="I52" t="str">
        <f>IF('VIM-Incidents_20250724'!I52&lt;&gt;'VIM-Incidents_20250731'!I52,"Difference","OK")</f>
        <v>OK</v>
      </c>
      <c r="J52" t="str">
        <f>IF('VIM-Incidents_20250724'!J52&lt;&gt;'VIM-Incidents_20250731'!J52,"Difference","OK")</f>
        <v>OK</v>
      </c>
      <c r="K52" t="str">
        <f>IF('VIM-Incidents_20250724'!K52&lt;&gt;'VIM-Incidents_20250731'!K52,"Difference","OK")</f>
        <v>OK</v>
      </c>
      <c r="L52" t="str">
        <f>IF('VIM-Incidents_20250724'!L52&lt;&gt;'VIM-Incidents_20250731'!L52,"Difference","OK")</f>
        <v>OK</v>
      </c>
      <c r="M52" t="str">
        <f>IF('VIM-Incidents_20250724'!M52&lt;&gt;'VIM-Incidents_20250731'!M52,"Difference","OK")</f>
        <v>OK</v>
      </c>
      <c r="N52" t="str">
        <f>IF('VIM-Incidents_20250724'!N52&lt;&gt;'VIM-Incidents_20250731'!N52,"Difference","OK")</f>
        <v>OK</v>
      </c>
      <c r="O52" t="str">
        <f>IF('VIM-Incidents_20250724'!O52&lt;&gt;'VIM-Incidents_20250731'!O52,"Difference","OK")</f>
        <v>OK</v>
      </c>
      <c r="P52" t="str">
        <f>IF('VIM-Incidents_20250724'!P52&lt;&gt;'VIM-Incidents_20250731'!P52,"Difference","OK")</f>
        <v>OK</v>
      </c>
      <c r="Q52" t="str">
        <f ca="1">IF('VIM-Incidents_20250724'!Q52&lt;&gt;'VIM-Incidents_20250731'!Q52,"Difference","OK")</f>
        <v>OK</v>
      </c>
      <c r="R52" t="str">
        <f ca="1">IF('VIM-Incidents_20250724'!R52&lt;&gt;'VIM-Incidents_20250731'!R52,"Difference","OK")</f>
        <v>OK</v>
      </c>
      <c r="S52" t="str">
        <f ca="1">IF('VIM-Incidents_20250724'!S52&lt;&gt;'VIM-Incidents_20250731'!S52,"Difference","OK")</f>
        <v>OK</v>
      </c>
    </row>
    <row r="53" spans="1:19" x14ac:dyDescent="0.35">
      <c r="A53" t="str">
        <f>IF('VIM-Incidents_20250724'!A53&lt;&gt;'VIM-Incidents_20250731'!A53,"Difference","OK")</f>
        <v>OK</v>
      </c>
      <c r="B53" t="str">
        <f>IF('VIM-Incidents_20250724'!B53&lt;&gt;'VIM-Incidents_20250731'!B53,"Difference","OK")</f>
        <v>OK</v>
      </c>
      <c r="C53" t="str">
        <f>IF('VIM-Incidents_20250724'!C53&lt;&gt;'VIM-Incidents_20250731'!C53,"Difference","OK")</f>
        <v>OK</v>
      </c>
      <c r="D53" t="str">
        <f>IF('VIM-Incidents_20250724'!D53&lt;&gt;'VIM-Incidents_20250731'!D53,"Difference","OK")</f>
        <v>OK</v>
      </c>
      <c r="E53" t="str">
        <f>IF('VIM-Incidents_20250724'!E53&lt;&gt;'VIM-Incidents_20250731'!E53,"Difference","OK")</f>
        <v>OK</v>
      </c>
      <c r="F53" t="str">
        <f>IF('VIM-Incidents_20250724'!F53&lt;&gt;'VIM-Incidents_20250731'!F53,"Difference","OK")</f>
        <v>OK</v>
      </c>
      <c r="G53" t="str">
        <f>IF('VIM-Incidents_20250724'!G53&lt;&gt;'VIM-Incidents_20250731'!G53,"Difference","OK")</f>
        <v>OK</v>
      </c>
      <c r="H53" t="str">
        <f>IF('VIM-Incidents_20250724'!H53&lt;&gt;'VIM-Incidents_20250731'!H53,"Difference","OK")</f>
        <v>OK</v>
      </c>
      <c r="I53" t="str">
        <f>IF('VIM-Incidents_20250724'!I53&lt;&gt;'VIM-Incidents_20250731'!I53,"Difference","OK")</f>
        <v>OK</v>
      </c>
      <c r="J53" t="str">
        <f>IF('VIM-Incidents_20250724'!J53&lt;&gt;'VIM-Incidents_20250731'!J53,"Difference","OK")</f>
        <v>OK</v>
      </c>
      <c r="K53" t="str">
        <f>IF('VIM-Incidents_20250724'!K53&lt;&gt;'VIM-Incidents_20250731'!K53,"Difference","OK")</f>
        <v>OK</v>
      </c>
      <c r="L53" t="str">
        <f>IF('VIM-Incidents_20250724'!L53&lt;&gt;'VIM-Incidents_20250731'!L53,"Difference","OK")</f>
        <v>OK</v>
      </c>
      <c r="M53" t="str">
        <f>IF('VIM-Incidents_20250724'!M53&lt;&gt;'VIM-Incidents_20250731'!M53,"Difference","OK")</f>
        <v>OK</v>
      </c>
      <c r="N53" t="str">
        <f>IF('VIM-Incidents_20250724'!N53&lt;&gt;'VIM-Incidents_20250731'!N53,"Difference","OK")</f>
        <v>OK</v>
      </c>
      <c r="O53" t="str">
        <f>IF('VIM-Incidents_20250724'!O53&lt;&gt;'VIM-Incidents_20250731'!O53,"Difference","OK")</f>
        <v>OK</v>
      </c>
      <c r="P53" t="str">
        <f>IF('VIM-Incidents_20250724'!P53&lt;&gt;'VIM-Incidents_20250731'!P53,"Difference","OK")</f>
        <v>OK</v>
      </c>
      <c r="Q53" t="str">
        <f ca="1">IF('VIM-Incidents_20250724'!Q53&lt;&gt;'VIM-Incidents_20250731'!Q53,"Difference","OK")</f>
        <v>OK</v>
      </c>
      <c r="R53" t="str">
        <f ca="1">IF('VIM-Incidents_20250724'!R53&lt;&gt;'VIM-Incidents_20250731'!R53,"Difference","OK")</f>
        <v>OK</v>
      </c>
      <c r="S53" t="str">
        <f ca="1">IF('VIM-Incidents_20250724'!S53&lt;&gt;'VIM-Incidents_20250731'!S53,"Difference","OK")</f>
        <v>OK</v>
      </c>
    </row>
    <row r="54" spans="1:19" x14ac:dyDescent="0.35">
      <c r="A54" t="str">
        <f>IF('VIM-Incidents_20250724'!A54&lt;&gt;'VIM-Incidents_20250731'!A54,"Difference","OK")</f>
        <v>OK</v>
      </c>
      <c r="B54" t="str">
        <f>IF('VIM-Incidents_20250724'!B54&lt;&gt;'VIM-Incidents_20250731'!B54,"Difference","OK")</f>
        <v>OK</v>
      </c>
      <c r="C54" t="str">
        <f>IF('VIM-Incidents_20250724'!C54&lt;&gt;'VIM-Incidents_20250731'!C54,"Difference","OK")</f>
        <v>OK</v>
      </c>
      <c r="D54" t="str">
        <f>IF('VIM-Incidents_20250724'!D54&lt;&gt;'VIM-Incidents_20250731'!D54,"Difference","OK")</f>
        <v>OK</v>
      </c>
      <c r="E54" t="str">
        <f>IF('VIM-Incidents_20250724'!E54&lt;&gt;'VIM-Incidents_20250731'!E54,"Difference","OK")</f>
        <v>OK</v>
      </c>
      <c r="F54" t="str">
        <f>IF('VIM-Incidents_20250724'!F54&lt;&gt;'VIM-Incidents_20250731'!F54,"Difference","OK")</f>
        <v>OK</v>
      </c>
      <c r="G54" t="str">
        <f>IF('VIM-Incidents_20250724'!G54&lt;&gt;'VIM-Incidents_20250731'!G54,"Difference","OK")</f>
        <v>OK</v>
      </c>
      <c r="H54" t="str">
        <f>IF('VIM-Incidents_20250724'!H54&lt;&gt;'VIM-Incidents_20250731'!H54,"Difference","OK")</f>
        <v>OK</v>
      </c>
      <c r="I54" t="str">
        <f>IF('VIM-Incidents_20250724'!I54&lt;&gt;'VIM-Incidents_20250731'!I54,"Difference","OK")</f>
        <v>OK</v>
      </c>
      <c r="J54" t="str">
        <f>IF('VIM-Incidents_20250724'!J54&lt;&gt;'VIM-Incidents_20250731'!J54,"Difference","OK")</f>
        <v>OK</v>
      </c>
      <c r="K54" t="str">
        <f>IF('VIM-Incidents_20250724'!K54&lt;&gt;'VIM-Incidents_20250731'!K54,"Difference","OK")</f>
        <v>OK</v>
      </c>
      <c r="L54" t="str">
        <f>IF('VIM-Incidents_20250724'!L54&lt;&gt;'VIM-Incidents_20250731'!L54,"Difference","OK")</f>
        <v>OK</v>
      </c>
      <c r="M54" t="str">
        <f>IF('VIM-Incidents_20250724'!M54&lt;&gt;'VIM-Incidents_20250731'!M54,"Difference","OK")</f>
        <v>OK</v>
      </c>
      <c r="N54" t="str">
        <f>IF('VIM-Incidents_20250724'!N54&lt;&gt;'VIM-Incidents_20250731'!N54,"Difference","OK")</f>
        <v>OK</v>
      </c>
      <c r="O54" t="str">
        <f>IF('VIM-Incidents_20250724'!O54&lt;&gt;'VIM-Incidents_20250731'!O54,"Difference","OK")</f>
        <v>OK</v>
      </c>
      <c r="P54" t="str">
        <f>IF('VIM-Incidents_20250724'!P54&lt;&gt;'VIM-Incidents_20250731'!P54,"Difference","OK")</f>
        <v>OK</v>
      </c>
      <c r="Q54" t="str">
        <f ca="1">IF('VIM-Incidents_20250724'!Q54&lt;&gt;'VIM-Incidents_20250731'!Q54,"Difference","OK")</f>
        <v>OK</v>
      </c>
      <c r="R54" t="str">
        <f ca="1">IF('VIM-Incidents_20250724'!R54&lt;&gt;'VIM-Incidents_20250731'!R54,"Difference","OK")</f>
        <v>OK</v>
      </c>
      <c r="S54" t="str">
        <f ca="1">IF('VIM-Incidents_20250724'!S54&lt;&gt;'VIM-Incidents_20250731'!S54,"Difference","OK")</f>
        <v>OK</v>
      </c>
    </row>
    <row r="55" spans="1:19" x14ac:dyDescent="0.35">
      <c r="A55" t="str">
        <f>IF('VIM-Incidents_20250724'!A55&lt;&gt;'VIM-Incidents_20250731'!A55,"Difference","OK")</f>
        <v>OK</v>
      </c>
      <c r="B55" t="str">
        <f>IF('VIM-Incidents_20250724'!B55&lt;&gt;'VIM-Incidents_20250731'!B55,"Difference","OK")</f>
        <v>OK</v>
      </c>
      <c r="C55" t="str">
        <f>IF('VIM-Incidents_20250724'!C55&lt;&gt;'VIM-Incidents_20250731'!C55,"Difference","OK")</f>
        <v>OK</v>
      </c>
      <c r="D55" t="str">
        <f>IF('VIM-Incidents_20250724'!D55&lt;&gt;'VIM-Incidents_20250731'!D55,"Difference","OK")</f>
        <v>OK</v>
      </c>
      <c r="E55" t="str">
        <f>IF('VIM-Incidents_20250724'!E55&lt;&gt;'VIM-Incidents_20250731'!E55,"Difference","OK")</f>
        <v>OK</v>
      </c>
      <c r="F55" t="str">
        <f>IF('VIM-Incidents_20250724'!F55&lt;&gt;'VIM-Incidents_20250731'!F55,"Difference","OK")</f>
        <v>OK</v>
      </c>
      <c r="G55" t="str">
        <f>IF('VIM-Incidents_20250724'!G55&lt;&gt;'VIM-Incidents_20250731'!G55,"Difference","OK")</f>
        <v>OK</v>
      </c>
      <c r="H55" t="str">
        <f>IF('VIM-Incidents_20250724'!H55&lt;&gt;'VIM-Incidents_20250731'!H55,"Difference","OK")</f>
        <v>OK</v>
      </c>
      <c r="I55" t="str">
        <f>IF('VIM-Incidents_20250724'!I55&lt;&gt;'VIM-Incidents_20250731'!I55,"Difference","OK")</f>
        <v>OK</v>
      </c>
      <c r="J55" t="str">
        <f>IF('VIM-Incidents_20250724'!J55&lt;&gt;'VIM-Incidents_20250731'!J55,"Difference","OK")</f>
        <v>OK</v>
      </c>
      <c r="K55" t="str">
        <f>IF('VIM-Incidents_20250724'!K55&lt;&gt;'VIM-Incidents_20250731'!K55,"Difference","OK")</f>
        <v>OK</v>
      </c>
      <c r="L55" t="str">
        <f>IF('VIM-Incidents_20250724'!L55&lt;&gt;'VIM-Incidents_20250731'!L55,"Difference","OK")</f>
        <v>OK</v>
      </c>
      <c r="M55" t="str">
        <f>IF('VIM-Incidents_20250724'!M55&lt;&gt;'VIM-Incidents_20250731'!M55,"Difference","OK")</f>
        <v>OK</v>
      </c>
      <c r="N55" t="str">
        <f>IF('VIM-Incidents_20250724'!N55&lt;&gt;'VIM-Incidents_20250731'!N55,"Difference","OK")</f>
        <v>OK</v>
      </c>
      <c r="O55" t="str">
        <f>IF('VIM-Incidents_20250724'!O55&lt;&gt;'VIM-Incidents_20250731'!O55,"Difference","OK")</f>
        <v>OK</v>
      </c>
      <c r="P55" t="str">
        <f>IF('VIM-Incidents_20250724'!P55&lt;&gt;'VIM-Incidents_20250731'!P55,"Difference","OK")</f>
        <v>OK</v>
      </c>
      <c r="Q55" t="str">
        <f ca="1">IF('VIM-Incidents_20250724'!Q55&lt;&gt;'VIM-Incidents_20250731'!Q55,"Difference","OK")</f>
        <v>OK</v>
      </c>
      <c r="R55" t="str">
        <f ca="1">IF('VIM-Incidents_20250724'!R55&lt;&gt;'VIM-Incidents_20250731'!R55,"Difference","OK")</f>
        <v>OK</v>
      </c>
      <c r="S55" t="str">
        <f ca="1">IF('VIM-Incidents_20250724'!S55&lt;&gt;'VIM-Incidents_20250731'!S55,"Difference","OK")</f>
        <v>OK</v>
      </c>
    </row>
    <row r="56" spans="1:19" x14ac:dyDescent="0.35">
      <c r="A56" t="str">
        <f>IF('VIM-Incidents_20250724'!A56&lt;&gt;'VIM-Incidents_20250731'!A56,"Difference","OK")</f>
        <v>OK</v>
      </c>
      <c r="B56" t="str">
        <f>IF('VIM-Incidents_20250724'!B56&lt;&gt;'VIM-Incidents_20250731'!B56,"Difference","OK")</f>
        <v>OK</v>
      </c>
      <c r="C56" t="str">
        <f>IF('VIM-Incidents_20250724'!C56&lt;&gt;'VIM-Incidents_20250731'!C56,"Difference","OK")</f>
        <v>OK</v>
      </c>
      <c r="D56" t="str">
        <f>IF('VIM-Incidents_20250724'!D56&lt;&gt;'VIM-Incidents_20250731'!D56,"Difference","OK")</f>
        <v>OK</v>
      </c>
      <c r="E56" t="str">
        <f>IF('VIM-Incidents_20250724'!E56&lt;&gt;'VIM-Incidents_20250731'!E56,"Difference","OK")</f>
        <v>OK</v>
      </c>
      <c r="F56" t="str">
        <f>IF('VIM-Incidents_20250724'!F56&lt;&gt;'VIM-Incidents_20250731'!F56,"Difference","OK")</f>
        <v>OK</v>
      </c>
      <c r="G56" t="str">
        <f>IF('VIM-Incidents_20250724'!G56&lt;&gt;'VIM-Incidents_20250731'!G56,"Difference","OK")</f>
        <v>OK</v>
      </c>
      <c r="H56" t="str">
        <f>IF('VIM-Incidents_20250724'!H56&lt;&gt;'VIM-Incidents_20250731'!H56,"Difference","OK")</f>
        <v>OK</v>
      </c>
      <c r="I56" t="str">
        <f>IF('VIM-Incidents_20250724'!I56&lt;&gt;'VIM-Incidents_20250731'!I56,"Difference","OK")</f>
        <v>OK</v>
      </c>
      <c r="J56" t="str">
        <f>IF('VIM-Incidents_20250724'!J56&lt;&gt;'VIM-Incidents_20250731'!J56,"Difference","OK")</f>
        <v>OK</v>
      </c>
      <c r="K56" t="str">
        <f>IF('VIM-Incidents_20250724'!K56&lt;&gt;'VIM-Incidents_20250731'!K56,"Difference","OK")</f>
        <v>OK</v>
      </c>
      <c r="L56" t="str">
        <f>IF('VIM-Incidents_20250724'!L56&lt;&gt;'VIM-Incidents_20250731'!L56,"Difference","OK")</f>
        <v>OK</v>
      </c>
      <c r="M56" t="str">
        <f>IF('VIM-Incidents_20250724'!M56&lt;&gt;'VIM-Incidents_20250731'!M56,"Difference","OK")</f>
        <v>OK</v>
      </c>
      <c r="N56" t="str">
        <f>IF('VIM-Incidents_20250724'!N56&lt;&gt;'VIM-Incidents_20250731'!N56,"Difference","OK")</f>
        <v>OK</v>
      </c>
      <c r="O56" t="str">
        <f>IF('VIM-Incidents_20250724'!O56&lt;&gt;'VIM-Incidents_20250731'!O56,"Difference","OK")</f>
        <v>OK</v>
      </c>
      <c r="P56" t="str">
        <f>IF('VIM-Incidents_20250724'!P56&lt;&gt;'VIM-Incidents_20250731'!P56,"Difference","OK")</f>
        <v>OK</v>
      </c>
      <c r="Q56" t="str">
        <f ca="1">IF('VIM-Incidents_20250724'!Q56&lt;&gt;'VIM-Incidents_20250731'!Q56,"Difference","OK")</f>
        <v>OK</v>
      </c>
      <c r="R56" t="str">
        <f ca="1">IF('VIM-Incidents_20250724'!R56&lt;&gt;'VIM-Incidents_20250731'!R56,"Difference","OK")</f>
        <v>OK</v>
      </c>
      <c r="S56" t="str">
        <f ca="1">IF('VIM-Incidents_20250724'!S56&lt;&gt;'VIM-Incidents_20250731'!S56,"Difference","OK")</f>
        <v>OK</v>
      </c>
    </row>
    <row r="57" spans="1:19" x14ac:dyDescent="0.35">
      <c r="A57" t="str">
        <f>IF('VIM-Incidents_20250724'!A57&lt;&gt;'VIM-Incidents_20250731'!A57,"Difference","OK")</f>
        <v>OK</v>
      </c>
      <c r="B57" t="str">
        <f>IF('VIM-Incidents_20250724'!B57&lt;&gt;'VIM-Incidents_20250731'!B57,"Difference","OK")</f>
        <v>OK</v>
      </c>
      <c r="C57" t="str">
        <f>IF('VIM-Incidents_20250724'!C57&lt;&gt;'VIM-Incidents_20250731'!C57,"Difference","OK")</f>
        <v>OK</v>
      </c>
      <c r="D57" t="str">
        <f>IF('VIM-Incidents_20250724'!D57&lt;&gt;'VIM-Incidents_20250731'!D57,"Difference","OK")</f>
        <v>OK</v>
      </c>
      <c r="E57" t="str">
        <f>IF('VIM-Incidents_20250724'!E57&lt;&gt;'VIM-Incidents_20250731'!E57,"Difference","OK")</f>
        <v>OK</v>
      </c>
      <c r="F57" t="str">
        <f>IF('VIM-Incidents_20250724'!F57&lt;&gt;'VIM-Incidents_20250731'!F57,"Difference","OK")</f>
        <v>OK</v>
      </c>
      <c r="G57" t="str">
        <f>IF('VIM-Incidents_20250724'!G57&lt;&gt;'VIM-Incidents_20250731'!G57,"Difference","OK")</f>
        <v>OK</v>
      </c>
      <c r="H57" t="str">
        <f>IF('VIM-Incidents_20250724'!H57&lt;&gt;'VIM-Incidents_20250731'!H57,"Difference","OK")</f>
        <v>OK</v>
      </c>
      <c r="I57" t="str">
        <f>IF('VIM-Incidents_20250724'!I57&lt;&gt;'VIM-Incidents_20250731'!I57,"Difference","OK")</f>
        <v>OK</v>
      </c>
      <c r="J57" t="str">
        <f>IF('VIM-Incidents_20250724'!J57&lt;&gt;'VIM-Incidents_20250731'!J57,"Difference","OK")</f>
        <v>OK</v>
      </c>
      <c r="K57" t="str">
        <f>IF('VIM-Incidents_20250724'!K57&lt;&gt;'VIM-Incidents_20250731'!K57,"Difference","OK")</f>
        <v>OK</v>
      </c>
      <c r="L57" t="str">
        <f>IF('VIM-Incidents_20250724'!L57&lt;&gt;'VIM-Incidents_20250731'!L57,"Difference","OK")</f>
        <v>OK</v>
      </c>
      <c r="M57" t="str">
        <f>IF('VIM-Incidents_20250724'!M57&lt;&gt;'VIM-Incidents_20250731'!M57,"Difference","OK")</f>
        <v>OK</v>
      </c>
      <c r="N57" t="str">
        <f>IF('VIM-Incidents_20250724'!N57&lt;&gt;'VIM-Incidents_20250731'!N57,"Difference","OK")</f>
        <v>OK</v>
      </c>
      <c r="O57" t="str">
        <f>IF('VIM-Incidents_20250724'!O57&lt;&gt;'VIM-Incidents_20250731'!O57,"Difference","OK")</f>
        <v>OK</v>
      </c>
      <c r="P57" t="str">
        <f>IF('VIM-Incidents_20250724'!P57&lt;&gt;'VIM-Incidents_20250731'!P57,"Difference","OK")</f>
        <v>OK</v>
      </c>
      <c r="Q57" t="str">
        <f ca="1">IF('VIM-Incidents_20250724'!Q57&lt;&gt;'VIM-Incidents_20250731'!Q57,"Difference","OK")</f>
        <v>OK</v>
      </c>
      <c r="R57" t="str">
        <f ca="1">IF('VIM-Incidents_20250724'!R57&lt;&gt;'VIM-Incidents_20250731'!R57,"Difference","OK")</f>
        <v>OK</v>
      </c>
      <c r="S57" t="str">
        <f ca="1">IF('VIM-Incidents_20250724'!S57&lt;&gt;'VIM-Incidents_20250731'!S57,"Difference","OK")</f>
        <v>OK</v>
      </c>
    </row>
    <row r="58" spans="1:19" x14ac:dyDescent="0.35">
      <c r="A58" t="str">
        <f>IF('VIM-Incidents_20250724'!A58&lt;&gt;'VIM-Incidents_20250731'!A58,"Difference","OK")</f>
        <v>OK</v>
      </c>
      <c r="B58" t="str">
        <f>IF('VIM-Incidents_20250724'!B58&lt;&gt;'VIM-Incidents_20250731'!B58,"Difference","OK")</f>
        <v>OK</v>
      </c>
      <c r="C58" t="str">
        <f>IF('VIM-Incidents_20250724'!C58&lt;&gt;'VIM-Incidents_20250731'!C58,"Difference","OK")</f>
        <v>OK</v>
      </c>
      <c r="D58" t="str">
        <f>IF('VIM-Incidents_20250724'!D58&lt;&gt;'VIM-Incidents_20250731'!D58,"Difference","OK")</f>
        <v>OK</v>
      </c>
      <c r="E58" t="str">
        <f>IF('VIM-Incidents_20250724'!E58&lt;&gt;'VIM-Incidents_20250731'!E58,"Difference","OK")</f>
        <v>OK</v>
      </c>
      <c r="F58" t="str">
        <f>IF('VIM-Incidents_20250724'!F58&lt;&gt;'VIM-Incidents_20250731'!F58,"Difference","OK")</f>
        <v>OK</v>
      </c>
      <c r="G58" t="str">
        <f>IF('VIM-Incidents_20250724'!G58&lt;&gt;'VIM-Incidents_20250731'!G58,"Difference","OK")</f>
        <v>OK</v>
      </c>
      <c r="H58" t="str">
        <f>IF('VIM-Incidents_20250724'!H58&lt;&gt;'VIM-Incidents_20250731'!H58,"Difference","OK")</f>
        <v>OK</v>
      </c>
      <c r="I58" t="str">
        <f>IF('VIM-Incidents_20250724'!I58&lt;&gt;'VIM-Incidents_20250731'!I58,"Difference","OK")</f>
        <v>OK</v>
      </c>
      <c r="J58" t="str">
        <f>IF('VIM-Incidents_20250724'!J58&lt;&gt;'VIM-Incidents_20250731'!J58,"Difference","OK")</f>
        <v>OK</v>
      </c>
      <c r="K58" t="str">
        <f>IF('VIM-Incidents_20250724'!K58&lt;&gt;'VIM-Incidents_20250731'!K58,"Difference","OK")</f>
        <v>OK</v>
      </c>
      <c r="L58" t="str">
        <f>IF('VIM-Incidents_20250724'!L58&lt;&gt;'VIM-Incidents_20250731'!L58,"Difference","OK")</f>
        <v>OK</v>
      </c>
      <c r="M58" t="str">
        <f>IF('VIM-Incidents_20250724'!M58&lt;&gt;'VIM-Incidents_20250731'!M58,"Difference","OK")</f>
        <v>OK</v>
      </c>
      <c r="N58" t="str">
        <f>IF('VIM-Incidents_20250724'!N58&lt;&gt;'VIM-Incidents_20250731'!N58,"Difference","OK")</f>
        <v>OK</v>
      </c>
      <c r="O58" t="str">
        <f>IF('VIM-Incidents_20250724'!O58&lt;&gt;'VIM-Incidents_20250731'!O58,"Difference","OK")</f>
        <v>OK</v>
      </c>
      <c r="P58" t="str">
        <f>IF('VIM-Incidents_20250724'!P58&lt;&gt;'VIM-Incidents_20250731'!P58,"Difference","OK")</f>
        <v>OK</v>
      </c>
      <c r="Q58" t="str">
        <f ca="1">IF('VIM-Incidents_20250724'!Q58&lt;&gt;'VIM-Incidents_20250731'!Q58,"Difference","OK")</f>
        <v>OK</v>
      </c>
      <c r="R58" t="str">
        <f ca="1">IF('VIM-Incidents_20250724'!R58&lt;&gt;'VIM-Incidents_20250731'!R58,"Difference","OK")</f>
        <v>OK</v>
      </c>
      <c r="S58" t="str">
        <f ca="1">IF('VIM-Incidents_20250724'!S58&lt;&gt;'VIM-Incidents_20250731'!S58,"Difference","OK")</f>
        <v>OK</v>
      </c>
    </row>
    <row r="59" spans="1:19" x14ac:dyDescent="0.35">
      <c r="A59" t="str">
        <f>IF('VIM-Incidents_20250724'!A59&lt;&gt;'VIM-Incidents_20250731'!A59,"Difference","OK")</f>
        <v>OK</v>
      </c>
      <c r="B59" t="str">
        <f>IF('VIM-Incidents_20250724'!B59&lt;&gt;'VIM-Incidents_20250731'!B59,"Difference","OK")</f>
        <v>OK</v>
      </c>
      <c r="C59" t="str">
        <f>IF('VIM-Incidents_20250724'!C59&lt;&gt;'VIM-Incidents_20250731'!C59,"Difference","OK")</f>
        <v>OK</v>
      </c>
      <c r="D59" t="str">
        <f>IF('VIM-Incidents_20250724'!D59&lt;&gt;'VIM-Incidents_20250731'!D59,"Difference","OK")</f>
        <v>OK</v>
      </c>
      <c r="E59" t="str">
        <f>IF('VIM-Incidents_20250724'!E59&lt;&gt;'VIM-Incidents_20250731'!E59,"Difference","OK")</f>
        <v>OK</v>
      </c>
      <c r="F59" t="str">
        <f>IF('VIM-Incidents_20250724'!F59&lt;&gt;'VIM-Incidents_20250731'!F59,"Difference","OK")</f>
        <v>OK</v>
      </c>
      <c r="G59" t="str">
        <f>IF('VIM-Incidents_20250724'!G59&lt;&gt;'VIM-Incidents_20250731'!G59,"Difference","OK")</f>
        <v>OK</v>
      </c>
      <c r="H59" t="str">
        <f>IF('VIM-Incidents_20250724'!H59&lt;&gt;'VIM-Incidents_20250731'!H59,"Difference","OK")</f>
        <v>OK</v>
      </c>
      <c r="I59" t="str">
        <f>IF('VIM-Incidents_20250724'!I59&lt;&gt;'VIM-Incidents_20250731'!I59,"Difference","OK")</f>
        <v>OK</v>
      </c>
      <c r="J59" t="str">
        <f>IF('VIM-Incidents_20250724'!J59&lt;&gt;'VIM-Incidents_20250731'!J59,"Difference","OK")</f>
        <v>OK</v>
      </c>
      <c r="K59" t="str">
        <f>IF('VIM-Incidents_20250724'!K59&lt;&gt;'VIM-Incidents_20250731'!K59,"Difference","OK")</f>
        <v>OK</v>
      </c>
      <c r="L59" t="str">
        <f>IF('VIM-Incidents_20250724'!L59&lt;&gt;'VIM-Incidents_20250731'!L59,"Difference","OK")</f>
        <v>OK</v>
      </c>
      <c r="M59" t="str">
        <f>IF('VIM-Incidents_20250724'!M59&lt;&gt;'VIM-Incidents_20250731'!M59,"Difference","OK")</f>
        <v>OK</v>
      </c>
      <c r="N59" t="str">
        <f>IF('VIM-Incidents_20250724'!N59&lt;&gt;'VIM-Incidents_20250731'!N59,"Difference","OK")</f>
        <v>OK</v>
      </c>
      <c r="O59" t="str">
        <f>IF('VIM-Incidents_20250724'!O59&lt;&gt;'VIM-Incidents_20250731'!O59,"Difference","OK")</f>
        <v>OK</v>
      </c>
      <c r="P59" t="str">
        <f>IF('VIM-Incidents_20250724'!P59&lt;&gt;'VIM-Incidents_20250731'!P59,"Difference","OK")</f>
        <v>OK</v>
      </c>
      <c r="Q59" t="str">
        <f ca="1">IF('VIM-Incidents_20250724'!Q59&lt;&gt;'VIM-Incidents_20250731'!Q59,"Difference","OK")</f>
        <v>OK</v>
      </c>
      <c r="R59" t="str">
        <f ca="1">IF('VIM-Incidents_20250724'!R59&lt;&gt;'VIM-Incidents_20250731'!R59,"Difference","OK")</f>
        <v>OK</v>
      </c>
      <c r="S59" t="str">
        <f ca="1">IF('VIM-Incidents_20250724'!S59&lt;&gt;'VIM-Incidents_20250731'!S59,"Difference","OK")</f>
        <v>OK</v>
      </c>
    </row>
    <row r="60" spans="1:19" x14ac:dyDescent="0.35">
      <c r="A60" t="str">
        <f>IF('VIM-Incidents_20250724'!A60&lt;&gt;'VIM-Incidents_20250731'!A60,"Difference","OK")</f>
        <v>OK</v>
      </c>
      <c r="B60" t="str">
        <f>IF('VIM-Incidents_20250724'!B60&lt;&gt;'VIM-Incidents_20250731'!B60,"Difference","OK")</f>
        <v>OK</v>
      </c>
      <c r="C60" t="str">
        <f>IF('VIM-Incidents_20250724'!C60&lt;&gt;'VIM-Incidents_20250731'!C60,"Difference","OK")</f>
        <v>OK</v>
      </c>
      <c r="D60" t="str">
        <f>IF('VIM-Incidents_20250724'!D60&lt;&gt;'VIM-Incidents_20250731'!D60,"Difference","OK")</f>
        <v>OK</v>
      </c>
      <c r="E60" t="str">
        <f>IF('VIM-Incidents_20250724'!E60&lt;&gt;'VIM-Incidents_20250731'!E60,"Difference","OK")</f>
        <v>OK</v>
      </c>
      <c r="F60" t="str">
        <f>IF('VIM-Incidents_20250724'!F60&lt;&gt;'VIM-Incidents_20250731'!F60,"Difference","OK")</f>
        <v>OK</v>
      </c>
      <c r="G60" t="str">
        <f>IF('VIM-Incidents_20250724'!G60&lt;&gt;'VIM-Incidents_20250731'!G60,"Difference","OK")</f>
        <v>OK</v>
      </c>
      <c r="H60" t="str">
        <f>IF('VIM-Incidents_20250724'!H60&lt;&gt;'VIM-Incidents_20250731'!H60,"Difference","OK")</f>
        <v>OK</v>
      </c>
      <c r="I60" t="str">
        <f>IF('VIM-Incidents_20250724'!I60&lt;&gt;'VIM-Incidents_20250731'!I60,"Difference","OK")</f>
        <v>OK</v>
      </c>
      <c r="J60" t="str">
        <f>IF('VIM-Incidents_20250724'!J60&lt;&gt;'VIM-Incidents_20250731'!J60,"Difference","OK")</f>
        <v>OK</v>
      </c>
      <c r="K60" t="str">
        <f>IF('VIM-Incidents_20250724'!K60&lt;&gt;'VIM-Incidents_20250731'!K60,"Difference","OK")</f>
        <v>OK</v>
      </c>
      <c r="L60" t="str">
        <f>IF('VIM-Incidents_20250724'!L60&lt;&gt;'VIM-Incidents_20250731'!L60,"Difference","OK")</f>
        <v>OK</v>
      </c>
      <c r="M60" t="str">
        <f>IF('VIM-Incidents_20250724'!M60&lt;&gt;'VIM-Incidents_20250731'!M60,"Difference","OK")</f>
        <v>OK</v>
      </c>
      <c r="N60" t="str">
        <f>IF('VIM-Incidents_20250724'!N60&lt;&gt;'VIM-Incidents_20250731'!N60,"Difference","OK")</f>
        <v>OK</v>
      </c>
      <c r="O60" t="str">
        <f>IF('VIM-Incidents_20250724'!O60&lt;&gt;'VIM-Incidents_20250731'!O60,"Difference","OK")</f>
        <v>OK</v>
      </c>
      <c r="P60" t="str">
        <f>IF('VIM-Incidents_20250724'!P60&lt;&gt;'VIM-Incidents_20250731'!P60,"Difference","OK")</f>
        <v>OK</v>
      </c>
      <c r="Q60" t="str">
        <f ca="1">IF('VIM-Incidents_20250724'!Q60&lt;&gt;'VIM-Incidents_20250731'!Q60,"Difference","OK")</f>
        <v>OK</v>
      </c>
      <c r="R60" t="str">
        <f ca="1">IF('VIM-Incidents_20250724'!R60&lt;&gt;'VIM-Incidents_20250731'!R60,"Difference","OK")</f>
        <v>OK</v>
      </c>
      <c r="S60" t="str">
        <f ca="1">IF('VIM-Incidents_20250724'!S60&lt;&gt;'VIM-Incidents_20250731'!S60,"Difference","OK")</f>
        <v>OK</v>
      </c>
    </row>
    <row r="61" spans="1:19" x14ac:dyDescent="0.35">
      <c r="A61" t="str">
        <f>IF('VIM-Incidents_20250724'!A61&lt;&gt;'VIM-Incidents_20250731'!A61,"Difference","OK")</f>
        <v>OK</v>
      </c>
      <c r="B61" t="str">
        <f>IF('VIM-Incidents_20250724'!B61&lt;&gt;'VIM-Incidents_20250731'!B61,"Difference","OK")</f>
        <v>OK</v>
      </c>
      <c r="C61" t="str">
        <f>IF('VIM-Incidents_20250724'!C61&lt;&gt;'VIM-Incidents_20250731'!C61,"Difference","OK")</f>
        <v>OK</v>
      </c>
      <c r="D61" t="str">
        <f>IF('VIM-Incidents_20250724'!D61&lt;&gt;'VIM-Incidents_20250731'!D61,"Difference","OK")</f>
        <v>OK</v>
      </c>
      <c r="E61" t="str">
        <f>IF('VIM-Incidents_20250724'!E61&lt;&gt;'VIM-Incidents_20250731'!E61,"Difference","OK")</f>
        <v>OK</v>
      </c>
      <c r="F61" t="str">
        <f>IF('VIM-Incidents_20250724'!F61&lt;&gt;'VIM-Incidents_20250731'!F61,"Difference","OK")</f>
        <v>OK</v>
      </c>
      <c r="G61" t="str">
        <f>IF('VIM-Incidents_20250724'!G61&lt;&gt;'VIM-Incidents_20250731'!G61,"Difference","OK")</f>
        <v>OK</v>
      </c>
      <c r="H61" t="str">
        <f>IF('VIM-Incidents_20250724'!H61&lt;&gt;'VIM-Incidents_20250731'!H61,"Difference","OK")</f>
        <v>OK</v>
      </c>
      <c r="I61" t="str">
        <f>IF('VIM-Incidents_20250724'!I61&lt;&gt;'VIM-Incidents_20250731'!I61,"Difference","OK")</f>
        <v>OK</v>
      </c>
      <c r="J61" t="str">
        <f>IF('VIM-Incidents_20250724'!J61&lt;&gt;'VIM-Incidents_20250731'!J61,"Difference","OK")</f>
        <v>OK</v>
      </c>
      <c r="K61" t="str">
        <f>IF('VIM-Incidents_20250724'!K61&lt;&gt;'VIM-Incidents_20250731'!K61,"Difference","OK")</f>
        <v>OK</v>
      </c>
      <c r="L61" t="str">
        <f>IF('VIM-Incidents_20250724'!L61&lt;&gt;'VIM-Incidents_20250731'!L61,"Difference","OK")</f>
        <v>OK</v>
      </c>
      <c r="M61" t="str">
        <f>IF('VIM-Incidents_20250724'!M61&lt;&gt;'VIM-Incidents_20250731'!M61,"Difference","OK")</f>
        <v>OK</v>
      </c>
      <c r="N61" t="str">
        <f>IF('VIM-Incidents_20250724'!N61&lt;&gt;'VIM-Incidents_20250731'!N61,"Difference","OK")</f>
        <v>OK</v>
      </c>
      <c r="O61" t="str">
        <f>IF('VIM-Incidents_20250724'!O61&lt;&gt;'VIM-Incidents_20250731'!O61,"Difference","OK")</f>
        <v>OK</v>
      </c>
      <c r="P61" t="str">
        <f>IF('VIM-Incidents_20250724'!P61&lt;&gt;'VIM-Incidents_20250731'!P61,"Difference","OK")</f>
        <v>OK</v>
      </c>
      <c r="Q61" t="str">
        <f ca="1">IF('VIM-Incidents_20250724'!Q61&lt;&gt;'VIM-Incidents_20250731'!Q61,"Difference","OK")</f>
        <v>OK</v>
      </c>
      <c r="R61" t="str">
        <f ca="1">IF('VIM-Incidents_20250724'!R61&lt;&gt;'VIM-Incidents_20250731'!R61,"Difference","OK")</f>
        <v>OK</v>
      </c>
      <c r="S61" t="str">
        <f ca="1">IF('VIM-Incidents_20250724'!S61&lt;&gt;'VIM-Incidents_20250731'!S61,"Difference","OK")</f>
        <v>OK</v>
      </c>
    </row>
    <row r="62" spans="1:19" x14ac:dyDescent="0.35">
      <c r="A62" t="str">
        <f>IF('VIM-Incidents_20250724'!A62&lt;&gt;'VIM-Incidents_20250731'!A62,"Difference","OK")</f>
        <v>OK</v>
      </c>
      <c r="B62" t="str">
        <f>IF('VIM-Incidents_20250724'!B62&lt;&gt;'VIM-Incidents_20250731'!B62,"Difference","OK")</f>
        <v>OK</v>
      </c>
      <c r="C62" t="str">
        <f>IF('VIM-Incidents_20250724'!C62&lt;&gt;'VIM-Incidents_20250731'!C62,"Difference","OK")</f>
        <v>OK</v>
      </c>
      <c r="D62" t="str">
        <f>IF('VIM-Incidents_20250724'!D62&lt;&gt;'VIM-Incidents_20250731'!D62,"Difference","OK")</f>
        <v>OK</v>
      </c>
      <c r="E62" t="str">
        <f>IF('VIM-Incidents_20250724'!E62&lt;&gt;'VIM-Incidents_20250731'!E62,"Difference","OK")</f>
        <v>OK</v>
      </c>
      <c r="F62" t="str">
        <f>IF('VIM-Incidents_20250724'!F62&lt;&gt;'VIM-Incidents_20250731'!F62,"Difference","OK")</f>
        <v>OK</v>
      </c>
      <c r="G62" t="str">
        <f>IF('VIM-Incidents_20250724'!G62&lt;&gt;'VIM-Incidents_20250731'!G62,"Difference","OK")</f>
        <v>OK</v>
      </c>
      <c r="H62" t="str">
        <f>IF('VIM-Incidents_20250724'!H62&lt;&gt;'VIM-Incidents_20250731'!H62,"Difference","OK")</f>
        <v>OK</v>
      </c>
      <c r="I62" t="str">
        <f>IF('VIM-Incidents_20250724'!I62&lt;&gt;'VIM-Incidents_20250731'!I62,"Difference","OK")</f>
        <v>OK</v>
      </c>
      <c r="J62" t="str">
        <f>IF('VIM-Incidents_20250724'!J62&lt;&gt;'VIM-Incidents_20250731'!J62,"Difference","OK")</f>
        <v>OK</v>
      </c>
      <c r="K62" t="str">
        <f>IF('VIM-Incidents_20250724'!K62&lt;&gt;'VIM-Incidents_20250731'!K62,"Difference","OK")</f>
        <v>OK</v>
      </c>
      <c r="L62" t="str">
        <f>IF('VIM-Incidents_20250724'!L62&lt;&gt;'VIM-Incidents_20250731'!L62,"Difference","OK")</f>
        <v>OK</v>
      </c>
      <c r="M62" t="str">
        <f>IF('VIM-Incidents_20250724'!M62&lt;&gt;'VIM-Incidents_20250731'!M62,"Difference","OK")</f>
        <v>OK</v>
      </c>
      <c r="N62" t="str">
        <f>IF('VIM-Incidents_20250724'!N62&lt;&gt;'VIM-Incidents_20250731'!N62,"Difference","OK")</f>
        <v>OK</v>
      </c>
      <c r="O62" t="str">
        <f>IF('VIM-Incidents_20250724'!O62&lt;&gt;'VIM-Incidents_20250731'!O62,"Difference","OK")</f>
        <v>OK</v>
      </c>
      <c r="P62" t="str">
        <f>IF('VIM-Incidents_20250724'!P62&lt;&gt;'VIM-Incidents_20250731'!P62,"Difference","OK")</f>
        <v>OK</v>
      </c>
      <c r="Q62" t="str">
        <f ca="1">IF('VIM-Incidents_20250724'!Q62&lt;&gt;'VIM-Incidents_20250731'!Q62,"Difference","OK")</f>
        <v>OK</v>
      </c>
      <c r="R62" t="str">
        <f ca="1">IF('VIM-Incidents_20250724'!R62&lt;&gt;'VIM-Incidents_20250731'!R62,"Difference","OK")</f>
        <v>OK</v>
      </c>
      <c r="S62" t="str">
        <f ca="1">IF('VIM-Incidents_20250724'!S62&lt;&gt;'VIM-Incidents_20250731'!S62,"Difference","OK")</f>
        <v>OK</v>
      </c>
    </row>
    <row r="63" spans="1:19" x14ac:dyDescent="0.35">
      <c r="A63" t="str">
        <f>IF('VIM-Incidents_20250724'!A63&lt;&gt;'VIM-Incidents_20250731'!A63,"Difference","OK")</f>
        <v>OK</v>
      </c>
      <c r="B63" t="str">
        <f>IF('VIM-Incidents_20250724'!B63&lt;&gt;'VIM-Incidents_20250731'!B63,"Difference","OK")</f>
        <v>OK</v>
      </c>
      <c r="C63" t="str">
        <f>IF('VIM-Incidents_20250724'!C63&lt;&gt;'VIM-Incidents_20250731'!C63,"Difference","OK")</f>
        <v>OK</v>
      </c>
      <c r="D63" t="str">
        <f>IF('VIM-Incidents_20250724'!D63&lt;&gt;'VIM-Incidents_20250731'!D63,"Difference","OK")</f>
        <v>OK</v>
      </c>
      <c r="E63" t="str">
        <f>IF('VIM-Incidents_20250724'!E63&lt;&gt;'VIM-Incidents_20250731'!E63,"Difference","OK")</f>
        <v>OK</v>
      </c>
      <c r="F63" t="str">
        <f>IF('VIM-Incidents_20250724'!F63&lt;&gt;'VIM-Incidents_20250731'!F63,"Difference","OK")</f>
        <v>OK</v>
      </c>
      <c r="G63" t="str">
        <f>IF('VIM-Incidents_20250724'!G63&lt;&gt;'VIM-Incidents_20250731'!G63,"Difference","OK")</f>
        <v>OK</v>
      </c>
      <c r="H63" t="str">
        <f>IF('VIM-Incidents_20250724'!H63&lt;&gt;'VIM-Incidents_20250731'!H63,"Difference","OK")</f>
        <v>OK</v>
      </c>
      <c r="I63" t="str">
        <f>IF('VIM-Incidents_20250724'!I63&lt;&gt;'VIM-Incidents_20250731'!I63,"Difference","OK")</f>
        <v>OK</v>
      </c>
      <c r="J63" t="str">
        <f>IF('VIM-Incidents_20250724'!J63&lt;&gt;'VIM-Incidents_20250731'!J63,"Difference","OK")</f>
        <v>OK</v>
      </c>
      <c r="K63" t="str">
        <f>IF('VIM-Incidents_20250724'!K63&lt;&gt;'VIM-Incidents_20250731'!K63,"Difference","OK")</f>
        <v>OK</v>
      </c>
      <c r="L63" t="str">
        <f>IF('VIM-Incidents_20250724'!L63&lt;&gt;'VIM-Incidents_20250731'!L63,"Difference","OK")</f>
        <v>OK</v>
      </c>
      <c r="M63" t="str">
        <f>IF('VIM-Incidents_20250724'!M63&lt;&gt;'VIM-Incidents_20250731'!M63,"Difference","OK")</f>
        <v>OK</v>
      </c>
      <c r="N63" t="str">
        <f>IF('VIM-Incidents_20250724'!N63&lt;&gt;'VIM-Incidents_20250731'!N63,"Difference","OK")</f>
        <v>OK</v>
      </c>
      <c r="O63" t="str">
        <f>IF('VIM-Incidents_20250724'!O63&lt;&gt;'VIM-Incidents_20250731'!O63,"Difference","OK")</f>
        <v>OK</v>
      </c>
      <c r="P63" t="str">
        <f>IF('VIM-Incidents_20250724'!P63&lt;&gt;'VIM-Incidents_20250731'!P63,"Difference","OK")</f>
        <v>OK</v>
      </c>
      <c r="Q63" t="str">
        <f ca="1">IF('VIM-Incidents_20250724'!Q63&lt;&gt;'VIM-Incidents_20250731'!Q63,"Difference","OK")</f>
        <v>OK</v>
      </c>
      <c r="R63" t="str">
        <f ca="1">IF('VIM-Incidents_20250724'!R63&lt;&gt;'VIM-Incidents_20250731'!R63,"Difference","OK")</f>
        <v>OK</v>
      </c>
      <c r="S63" t="str">
        <f ca="1">IF('VIM-Incidents_20250724'!S63&lt;&gt;'VIM-Incidents_20250731'!S63,"Difference","OK")</f>
        <v>OK</v>
      </c>
    </row>
    <row r="64" spans="1:19" x14ac:dyDescent="0.35">
      <c r="A64" t="str">
        <f>IF('VIM-Incidents_20250724'!A64&lt;&gt;'VIM-Incidents_20250731'!A64,"Difference","OK")</f>
        <v>OK</v>
      </c>
      <c r="B64" t="str">
        <f>IF('VIM-Incidents_20250724'!B64&lt;&gt;'VIM-Incidents_20250731'!B64,"Difference","OK")</f>
        <v>OK</v>
      </c>
      <c r="C64" t="str">
        <f>IF('VIM-Incidents_20250724'!C64&lt;&gt;'VIM-Incidents_20250731'!C64,"Difference","OK")</f>
        <v>OK</v>
      </c>
      <c r="D64" t="str">
        <f>IF('VIM-Incidents_20250724'!D64&lt;&gt;'VIM-Incidents_20250731'!D64,"Difference","OK")</f>
        <v>OK</v>
      </c>
      <c r="E64" t="str">
        <f>IF('VIM-Incidents_20250724'!E64&lt;&gt;'VIM-Incidents_20250731'!E64,"Difference","OK")</f>
        <v>OK</v>
      </c>
      <c r="F64" t="str">
        <f>IF('VIM-Incidents_20250724'!F64&lt;&gt;'VIM-Incidents_20250731'!F64,"Difference","OK")</f>
        <v>OK</v>
      </c>
      <c r="G64" t="str">
        <f>IF('VIM-Incidents_20250724'!G64&lt;&gt;'VIM-Incidents_20250731'!G64,"Difference","OK")</f>
        <v>OK</v>
      </c>
      <c r="H64" t="str">
        <f>IF('VIM-Incidents_20250724'!H64&lt;&gt;'VIM-Incidents_20250731'!H64,"Difference","OK")</f>
        <v>OK</v>
      </c>
      <c r="I64" t="str">
        <f>IF('VIM-Incidents_20250724'!I64&lt;&gt;'VIM-Incidents_20250731'!I64,"Difference","OK")</f>
        <v>OK</v>
      </c>
      <c r="J64" t="str">
        <f>IF('VIM-Incidents_20250724'!J64&lt;&gt;'VIM-Incidents_20250731'!J64,"Difference","OK")</f>
        <v>OK</v>
      </c>
      <c r="K64" t="str">
        <f>IF('VIM-Incidents_20250724'!K64&lt;&gt;'VIM-Incidents_20250731'!K64,"Difference","OK")</f>
        <v>OK</v>
      </c>
      <c r="L64" t="str">
        <f>IF('VIM-Incidents_20250724'!L64&lt;&gt;'VIM-Incidents_20250731'!L64,"Difference","OK")</f>
        <v>OK</v>
      </c>
      <c r="M64" t="str">
        <f>IF('VIM-Incidents_20250724'!M64&lt;&gt;'VIM-Incidents_20250731'!M64,"Difference","OK")</f>
        <v>OK</v>
      </c>
      <c r="N64" t="str">
        <f>IF('VIM-Incidents_20250724'!N64&lt;&gt;'VIM-Incidents_20250731'!N64,"Difference","OK")</f>
        <v>OK</v>
      </c>
      <c r="O64" t="str">
        <f>IF('VIM-Incidents_20250724'!O64&lt;&gt;'VIM-Incidents_20250731'!O64,"Difference","OK")</f>
        <v>OK</v>
      </c>
      <c r="P64" t="str">
        <f>IF('VIM-Incidents_20250724'!P64&lt;&gt;'VIM-Incidents_20250731'!P64,"Difference","OK")</f>
        <v>OK</v>
      </c>
      <c r="Q64" t="str">
        <f ca="1">IF('VIM-Incidents_20250724'!Q64&lt;&gt;'VIM-Incidents_20250731'!Q64,"Difference","OK")</f>
        <v>OK</v>
      </c>
      <c r="R64" t="str">
        <f ca="1">IF('VIM-Incidents_20250724'!R64&lt;&gt;'VIM-Incidents_20250731'!R64,"Difference","OK")</f>
        <v>OK</v>
      </c>
      <c r="S64" t="str">
        <f ca="1">IF('VIM-Incidents_20250724'!S64&lt;&gt;'VIM-Incidents_20250731'!S64,"Difference","OK")</f>
        <v>OK</v>
      </c>
    </row>
    <row r="65" spans="1:19" x14ac:dyDescent="0.35">
      <c r="A65" t="str">
        <f>IF('VIM-Incidents_20250724'!A65&lt;&gt;'VIM-Incidents_20250731'!A65,"Difference","OK")</f>
        <v>OK</v>
      </c>
      <c r="B65" t="str">
        <f>IF('VIM-Incidents_20250724'!B65&lt;&gt;'VIM-Incidents_20250731'!B65,"Difference","OK")</f>
        <v>OK</v>
      </c>
      <c r="C65" t="str">
        <f>IF('VIM-Incidents_20250724'!C65&lt;&gt;'VIM-Incidents_20250731'!C65,"Difference","OK")</f>
        <v>OK</v>
      </c>
      <c r="D65" t="str">
        <f>IF('VIM-Incidents_20250724'!D65&lt;&gt;'VIM-Incidents_20250731'!D65,"Difference","OK")</f>
        <v>OK</v>
      </c>
      <c r="E65" t="str">
        <f>IF('VIM-Incidents_20250724'!E65&lt;&gt;'VIM-Incidents_20250731'!E65,"Difference","OK")</f>
        <v>OK</v>
      </c>
      <c r="F65" t="str">
        <f>IF('VIM-Incidents_20250724'!F65&lt;&gt;'VIM-Incidents_20250731'!F65,"Difference","OK")</f>
        <v>OK</v>
      </c>
      <c r="G65" t="str">
        <f>IF('VIM-Incidents_20250724'!G65&lt;&gt;'VIM-Incidents_20250731'!G65,"Difference","OK")</f>
        <v>OK</v>
      </c>
      <c r="H65" t="str">
        <f>IF('VIM-Incidents_20250724'!H65&lt;&gt;'VIM-Incidents_20250731'!H65,"Difference","OK")</f>
        <v>OK</v>
      </c>
      <c r="I65" t="str">
        <f>IF('VIM-Incidents_20250724'!I65&lt;&gt;'VIM-Incidents_20250731'!I65,"Difference","OK")</f>
        <v>OK</v>
      </c>
      <c r="J65" t="str">
        <f>IF('VIM-Incidents_20250724'!J65&lt;&gt;'VIM-Incidents_20250731'!J65,"Difference","OK")</f>
        <v>OK</v>
      </c>
      <c r="K65" t="str">
        <f>IF('VIM-Incidents_20250724'!K65&lt;&gt;'VIM-Incidents_20250731'!K65,"Difference","OK")</f>
        <v>OK</v>
      </c>
      <c r="L65" t="str">
        <f>IF('VIM-Incidents_20250724'!L65&lt;&gt;'VIM-Incidents_20250731'!L65,"Difference","OK")</f>
        <v>OK</v>
      </c>
      <c r="M65" t="str">
        <f>IF('VIM-Incidents_20250724'!M65&lt;&gt;'VIM-Incidents_20250731'!M65,"Difference","OK")</f>
        <v>OK</v>
      </c>
      <c r="N65" t="str">
        <f>IF('VIM-Incidents_20250724'!N65&lt;&gt;'VIM-Incidents_20250731'!N65,"Difference","OK")</f>
        <v>OK</v>
      </c>
      <c r="O65" t="str">
        <f>IF('VIM-Incidents_20250724'!O65&lt;&gt;'VIM-Incidents_20250731'!O65,"Difference","OK")</f>
        <v>OK</v>
      </c>
      <c r="P65" t="str">
        <f>IF('VIM-Incidents_20250724'!P65&lt;&gt;'VIM-Incidents_20250731'!P65,"Difference","OK")</f>
        <v>OK</v>
      </c>
      <c r="Q65" t="str">
        <f ca="1">IF('VIM-Incidents_20250724'!Q65&lt;&gt;'VIM-Incidents_20250731'!Q65,"Difference","OK")</f>
        <v>OK</v>
      </c>
      <c r="R65" t="str">
        <f ca="1">IF('VIM-Incidents_20250724'!R65&lt;&gt;'VIM-Incidents_20250731'!R65,"Difference","OK")</f>
        <v>OK</v>
      </c>
      <c r="S65" t="str">
        <f ca="1">IF('VIM-Incidents_20250724'!S65&lt;&gt;'VIM-Incidents_20250731'!S65,"Difference","OK")</f>
        <v>OK</v>
      </c>
    </row>
    <row r="66" spans="1:19" x14ac:dyDescent="0.35">
      <c r="A66" t="str">
        <f>IF('VIM-Incidents_20250724'!A66&lt;&gt;'VIM-Incidents_20250731'!A66,"Difference","OK")</f>
        <v>OK</v>
      </c>
      <c r="B66" t="str">
        <f>IF('VIM-Incidents_20250724'!B66&lt;&gt;'VIM-Incidents_20250731'!B66,"Difference","OK")</f>
        <v>OK</v>
      </c>
      <c r="C66" t="str">
        <f>IF('VIM-Incidents_20250724'!C66&lt;&gt;'VIM-Incidents_20250731'!C66,"Difference","OK")</f>
        <v>OK</v>
      </c>
      <c r="D66" t="str">
        <f>IF('VIM-Incidents_20250724'!D66&lt;&gt;'VIM-Incidents_20250731'!D66,"Difference","OK")</f>
        <v>OK</v>
      </c>
      <c r="E66" t="str">
        <f>IF('VIM-Incidents_20250724'!E66&lt;&gt;'VIM-Incidents_20250731'!E66,"Difference","OK")</f>
        <v>OK</v>
      </c>
      <c r="F66" t="str">
        <f>IF('VIM-Incidents_20250724'!F66&lt;&gt;'VIM-Incidents_20250731'!F66,"Difference","OK")</f>
        <v>OK</v>
      </c>
      <c r="G66" t="str">
        <f>IF('VIM-Incidents_20250724'!G66&lt;&gt;'VIM-Incidents_20250731'!G66,"Difference","OK")</f>
        <v>OK</v>
      </c>
      <c r="H66" t="str">
        <f>IF('VIM-Incidents_20250724'!H66&lt;&gt;'VIM-Incidents_20250731'!H66,"Difference","OK")</f>
        <v>OK</v>
      </c>
      <c r="I66" t="str">
        <f>IF('VIM-Incidents_20250724'!I66&lt;&gt;'VIM-Incidents_20250731'!I66,"Difference","OK")</f>
        <v>OK</v>
      </c>
      <c r="J66" t="str">
        <f>IF('VIM-Incidents_20250724'!J66&lt;&gt;'VIM-Incidents_20250731'!J66,"Difference","OK")</f>
        <v>OK</v>
      </c>
      <c r="K66" t="str">
        <f>IF('VIM-Incidents_20250724'!K66&lt;&gt;'VIM-Incidents_20250731'!K66,"Difference","OK")</f>
        <v>OK</v>
      </c>
      <c r="L66" t="str">
        <f>IF('VIM-Incidents_20250724'!L66&lt;&gt;'VIM-Incidents_20250731'!L66,"Difference","OK")</f>
        <v>OK</v>
      </c>
      <c r="M66" t="str">
        <f>IF('VIM-Incidents_20250724'!M66&lt;&gt;'VIM-Incidents_20250731'!M66,"Difference","OK")</f>
        <v>OK</v>
      </c>
      <c r="N66" t="str">
        <f>IF('VIM-Incidents_20250724'!N66&lt;&gt;'VIM-Incidents_20250731'!N66,"Difference","OK")</f>
        <v>OK</v>
      </c>
      <c r="O66" t="str">
        <f>IF('VIM-Incidents_20250724'!O66&lt;&gt;'VIM-Incidents_20250731'!O66,"Difference","OK")</f>
        <v>OK</v>
      </c>
      <c r="P66" t="str">
        <f>IF('VIM-Incidents_20250724'!P66&lt;&gt;'VIM-Incidents_20250731'!P66,"Difference","OK")</f>
        <v>OK</v>
      </c>
      <c r="Q66" t="str">
        <f ca="1">IF('VIM-Incidents_20250724'!Q66&lt;&gt;'VIM-Incidents_20250731'!Q66,"Difference","OK")</f>
        <v>OK</v>
      </c>
      <c r="R66" t="str">
        <f ca="1">IF('VIM-Incidents_20250724'!R66&lt;&gt;'VIM-Incidents_20250731'!R66,"Difference","OK")</f>
        <v>OK</v>
      </c>
      <c r="S66" t="str">
        <f ca="1">IF('VIM-Incidents_20250724'!S66&lt;&gt;'VIM-Incidents_20250731'!S66,"Difference","OK")</f>
        <v>OK</v>
      </c>
    </row>
    <row r="67" spans="1:19" x14ac:dyDescent="0.35">
      <c r="A67" t="str">
        <f>IF('VIM-Incidents_20250724'!A67&lt;&gt;'VIM-Incidents_20250731'!A67,"Difference","OK")</f>
        <v>OK</v>
      </c>
      <c r="B67" t="str">
        <f>IF('VIM-Incidents_20250724'!B67&lt;&gt;'VIM-Incidents_20250731'!B67,"Difference","OK")</f>
        <v>OK</v>
      </c>
      <c r="C67" t="str">
        <f>IF('VIM-Incidents_20250724'!C67&lt;&gt;'VIM-Incidents_20250731'!C67,"Difference","OK")</f>
        <v>OK</v>
      </c>
      <c r="D67" t="str">
        <f>IF('VIM-Incidents_20250724'!D67&lt;&gt;'VIM-Incidents_20250731'!D67,"Difference","OK")</f>
        <v>OK</v>
      </c>
      <c r="E67" t="str">
        <f>IF('VIM-Incidents_20250724'!E67&lt;&gt;'VIM-Incidents_20250731'!E67,"Difference","OK")</f>
        <v>OK</v>
      </c>
      <c r="F67" t="str">
        <f>IF('VIM-Incidents_20250724'!F67&lt;&gt;'VIM-Incidents_20250731'!F67,"Difference","OK")</f>
        <v>OK</v>
      </c>
      <c r="G67" t="str">
        <f>IF('VIM-Incidents_20250724'!G67&lt;&gt;'VIM-Incidents_20250731'!G67,"Difference","OK")</f>
        <v>OK</v>
      </c>
      <c r="H67" t="str">
        <f>IF('VIM-Incidents_20250724'!H67&lt;&gt;'VIM-Incidents_20250731'!H67,"Difference","OK")</f>
        <v>OK</v>
      </c>
      <c r="I67" t="str">
        <f>IF('VIM-Incidents_20250724'!I67&lt;&gt;'VIM-Incidents_20250731'!I67,"Difference","OK")</f>
        <v>OK</v>
      </c>
      <c r="J67" t="str">
        <f>IF('VIM-Incidents_20250724'!J67&lt;&gt;'VIM-Incidents_20250731'!J67,"Difference","OK")</f>
        <v>OK</v>
      </c>
      <c r="K67" t="str">
        <f>IF('VIM-Incidents_20250724'!K67&lt;&gt;'VIM-Incidents_20250731'!K67,"Difference","OK")</f>
        <v>OK</v>
      </c>
      <c r="L67" t="str">
        <f>IF('VIM-Incidents_20250724'!L67&lt;&gt;'VIM-Incidents_20250731'!L67,"Difference","OK")</f>
        <v>OK</v>
      </c>
      <c r="M67" t="str">
        <f>IF('VIM-Incidents_20250724'!M67&lt;&gt;'VIM-Incidents_20250731'!M67,"Difference","OK")</f>
        <v>OK</v>
      </c>
      <c r="N67" t="str">
        <f>IF('VIM-Incidents_20250724'!N67&lt;&gt;'VIM-Incidents_20250731'!N67,"Difference","OK")</f>
        <v>OK</v>
      </c>
      <c r="O67" t="str">
        <f>IF('VIM-Incidents_20250724'!O67&lt;&gt;'VIM-Incidents_20250731'!O67,"Difference","OK")</f>
        <v>OK</v>
      </c>
      <c r="P67" t="str">
        <f>IF('VIM-Incidents_20250724'!P67&lt;&gt;'VIM-Incidents_20250731'!P67,"Difference","OK")</f>
        <v>OK</v>
      </c>
      <c r="Q67" t="str">
        <f ca="1">IF('VIM-Incidents_20250724'!Q67&lt;&gt;'VIM-Incidents_20250731'!Q67,"Difference","OK")</f>
        <v>OK</v>
      </c>
      <c r="R67" t="str">
        <f ca="1">IF('VIM-Incidents_20250724'!R67&lt;&gt;'VIM-Incidents_20250731'!R67,"Difference","OK")</f>
        <v>OK</v>
      </c>
      <c r="S67" t="str">
        <f ca="1">IF('VIM-Incidents_20250724'!S67&lt;&gt;'VIM-Incidents_20250731'!S67,"Difference","OK")</f>
        <v>OK</v>
      </c>
    </row>
    <row r="68" spans="1:19" x14ac:dyDescent="0.35">
      <c r="A68" t="str">
        <f>IF('VIM-Incidents_20250724'!A68&lt;&gt;'VIM-Incidents_20250731'!A68,"Difference","OK")</f>
        <v>OK</v>
      </c>
      <c r="B68" t="str">
        <f>IF('VIM-Incidents_20250724'!B68&lt;&gt;'VIM-Incidents_20250731'!B68,"Difference","OK")</f>
        <v>OK</v>
      </c>
      <c r="C68" t="str">
        <f>IF('VIM-Incidents_20250724'!C68&lt;&gt;'VIM-Incidents_20250731'!C68,"Difference","OK")</f>
        <v>OK</v>
      </c>
      <c r="D68" t="str">
        <f>IF('VIM-Incidents_20250724'!D68&lt;&gt;'VIM-Incidents_20250731'!D68,"Difference","OK")</f>
        <v>OK</v>
      </c>
      <c r="E68" t="str">
        <f>IF('VIM-Incidents_20250724'!E68&lt;&gt;'VIM-Incidents_20250731'!E68,"Difference","OK")</f>
        <v>OK</v>
      </c>
      <c r="F68" t="str">
        <f>IF('VIM-Incidents_20250724'!F68&lt;&gt;'VIM-Incidents_20250731'!F68,"Difference","OK")</f>
        <v>OK</v>
      </c>
      <c r="G68" t="str">
        <f>IF('VIM-Incidents_20250724'!G68&lt;&gt;'VIM-Incidents_20250731'!G68,"Difference","OK")</f>
        <v>OK</v>
      </c>
      <c r="H68" t="str">
        <f>IF('VIM-Incidents_20250724'!H68&lt;&gt;'VIM-Incidents_20250731'!H68,"Difference","OK")</f>
        <v>OK</v>
      </c>
      <c r="I68" t="str">
        <f>IF('VIM-Incidents_20250724'!I68&lt;&gt;'VIM-Incidents_20250731'!I68,"Difference","OK")</f>
        <v>OK</v>
      </c>
      <c r="J68" t="str">
        <f>IF('VIM-Incidents_20250724'!J68&lt;&gt;'VIM-Incidents_20250731'!J68,"Difference","OK")</f>
        <v>OK</v>
      </c>
      <c r="K68" t="str">
        <f>IF('VIM-Incidents_20250724'!K68&lt;&gt;'VIM-Incidents_20250731'!K68,"Difference","OK")</f>
        <v>OK</v>
      </c>
      <c r="L68" t="str">
        <f>IF('VIM-Incidents_20250724'!L68&lt;&gt;'VIM-Incidents_20250731'!L68,"Difference","OK")</f>
        <v>OK</v>
      </c>
      <c r="M68" t="str">
        <f>IF('VIM-Incidents_20250724'!M68&lt;&gt;'VIM-Incidents_20250731'!M68,"Difference","OK")</f>
        <v>OK</v>
      </c>
      <c r="N68" t="str">
        <f>IF('VIM-Incidents_20250724'!N68&lt;&gt;'VIM-Incidents_20250731'!N68,"Difference","OK")</f>
        <v>OK</v>
      </c>
      <c r="O68" t="str">
        <f>IF('VIM-Incidents_20250724'!O68&lt;&gt;'VIM-Incidents_20250731'!O68,"Difference","OK")</f>
        <v>OK</v>
      </c>
      <c r="P68" t="str">
        <f>IF('VIM-Incidents_20250724'!P68&lt;&gt;'VIM-Incidents_20250731'!P68,"Difference","OK")</f>
        <v>OK</v>
      </c>
      <c r="Q68" t="str">
        <f ca="1">IF('VIM-Incidents_20250724'!Q68&lt;&gt;'VIM-Incidents_20250731'!Q68,"Difference","OK")</f>
        <v>OK</v>
      </c>
      <c r="R68" t="str">
        <f ca="1">IF('VIM-Incidents_20250724'!R68&lt;&gt;'VIM-Incidents_20250731'!R68,"Difference","OK")</f>
        <v>OK</v>
      </c>
      <c r="S68" t="str">
        <f ca="1">IF('VIM-Incidents_20250724'!S68&lt;&gt;'VIM-Incidents_20250731'!S68,"Difference","OK")</f>
        <v>OK</v>
      </c>
    </row>
    <row r="69" spans="1:19" x14ac:dyDescent="0.35">
      <c r="A69" t="str">
        <f>IF('VIM-Incidents_20250724'!A69&lt;&gt;'VIM-Incidents_20250731'!A69,"Difference","OK")</f>
        <v>OK</v>
      </c>
      <c r="B69" t="str">
        <f>IF('VIM-Incidents_20250724'!B69&lt;&gt;'VIM-Incidents_20250731'!B69,"Difference","OK")</f>
        <v>OK</v>
      </c>
      <c r="C69" t="str">
        <f>IF('VIM-Incidents_20250724'!C69&lt;&gt;'VIM-Incidents_20250731'!C69,"Difference","OK")</f>
        <v>OK</v>
      </c>
      <c r="D69" t="str">
        <f>IF('VIM-Incidents_20250724'!D69&lt;&gt;'VIM-Incidents_20250731'!D69,"Difference","OK")</f>
        <v>OK</v>
      </c>
      <c r="E69" t="str">
        <f>IF('VIM-Incidents_20250724'!E69&lt;&gt;'VIM-Incidents_20250731'!E69,"Difference","OK")</f>
        <v>OK</v>
      </c>
      <c r="F69" t="str">
        <f>IF('VIM-Incidents_20250724'!F69&lt;&gt;'VIM-Incidents_20250731'!F69,"Difference","OK")</f>
        <v>OK</v>
      </c>
      <c r="G69" t="str">
        <f>IF('VIM-Incidents_20250724'!G69&lt;&gt;'VIM-Incidents_20250731'!G69,"Difference","OK")</f>
        <v>OK</v>
      </c>
      <c r="H69" t="str">
        <f>IF('VIM-Incidents_20250724'!H69&lt;&gt;'VIM-Incidents_20250731'!H69,"Difference","OK")</f>
        <v>OK</v>
      </c>
      <c r="I69" t="str">
        <f>IF('VIM-Incidents_20250724'!I69&lt;&gt;'VIM-Incidents_20250731'!I69,"Difference","OK")</f>
        <v>OK</v>
      </c>
      <c r="J69" t="str">
        <f>IF('VIM-Incidents_20250724'!J69&lt;&gt;'VIM-Incidents_20250731'!J69,"Difference","OK")</f>
        <v>OK</v>
      </c>
      <c r="K69" t="str">
        <f>IF('VIM-Incidents_20250724'!K69&lt;&gt;'VIM-Incidents_20250731'!K69,"Difference","OK")</f>
        <v>OK</v>
      </c>
      <c r="L69" t="str">
        <f>IF('VIM-Incidents_20250724'!L69&lt;&gt;'VIM-Incidents_20250731'!L69,"Difference","OK")</f>
        <v>OK</v>
      </c>
      <c r="M69" t="str">
        <f>IF('VIM-Incidents_20250724'!M69&lt;&gt;'VIM-Incidents_20250731'!M69,"Difference","OK")</f>
        <v>OK</v>
      </c>
      <c r="N69" t="str">
        <f>IF('VIM-Incidents_20250724'!N69&lt;&gt;'VIM-Incidents_20250731'!N69,"Difference","OK")</f>
        <v>OK</v>
      </c>
      <c r="O69" t="str">
        <f>IF('VIM-Incidents_20250724'!O69&lt;&gt;'VIM-Incidents_20250731'!O69,"Difference","OK")</f>
        <v>OK</v>
      </c>
      <c r="P69" t="str">
        <f>IF('VIM-Incidents_20250724'!P69&lt;&gt;'VIM-Incidents_20250731'!P69,"Difference","OK")</f>
        <v>OK</v>
      </c>
      <c r="Q69" t="str">
        <f ca="1">IF('VIM-Incidents_20250724'!Q69&lt;&gt;'VIM-Incidents_20250731'!Q69,"Difference","OK")</f>
        <v>OK</v>
      </c>
      <c r="R69" t="str">
        <f ca="1">IF('VIM-Incidents_20250724'!R69&lt;&gt;'VIM-Incidents_20250731'!R69,"Difference","OK")</f>
        <v>OK</v>
      </c>
      <c r="S69" t="str">
        <f ca="1">IF('VIM-Incidents_20250724'!S69&lt;&gt;'VIM-Incidents_20250731'!S69,"Difference","OK")</f>
        <v>OK</v>
      </c>
    </row>
    <row r="70" spans="1:19" x14ac:dyDescent="0.35">
      <c r="A70" t="str">
        <f>IF('VIM-Incidents_20250724'!A70&lt;&gt;'VIM-Incidents_20250731'!A70,"Difference","OK")</f>
        <v>OK</v>
      </c>
      <c r="B70" t="str">
        <f>IF('VIM-Incidents_20250724'!B70&lt;&gt;'VIM-Incidents_20250731'!B70,"Difference","OK")</f>
        <v>OK</v>
      </c>
      <c r="C70" t="str">
        <f>IF('VIM-Incidents_20250724'!C70&lt;&gt;'VIM-Incidents_20250731'!C70,"Difference","OK")</f>
        <v>OK</v>
      </c>
      <c r="D70" t="str">
        <f>IF('VIM-Incidents_20250724'!D70&lt;&gt;'VIM-Incidents_20250731'!D70,"Difference","OK")</f>
        <v>OK</v>
      </c>
      <c r="E70" t="str">
        <f>IF('VIM-Incidents_20250724'!E70&lt;&gt;'VIM-Incidents_20250731'!E70,"Difference","OK")</f>
        <v>OK</v>
      </c>
      <c r="F70" t="str">
        <f>IF('VIM-Incidents_20250724'!F70&lt;&gt;'VIM-Incidents_20250731'!F70,"Difference","OK")</f>
        <v>OK</v>
      </c>
      <c r="G70" t="str">
        <f>IF('VIM-Incidents_20250724'!G70&lt;&gt;'VIM-Incidents_20250731'!G70,"Difference","OK")</f>
        <v>OK</v>
      </c>
      <c r="H70" t="str">
        <f>IF('VIM-Incidents_20250724'!H70&lt;&gt;'VIM-Incidents_20250731'!H70,"Difference","OK")</f>
        <v>OK</v>
      </c>
      <c r="I70" t="str">
        <f>IF('VIM-Incidents_20250724'!I70&lt;&gt;'VIM-Incidents_20250731'!I70,"Difference","OK")</f>
        <v>OK</v>
      </c>
      <c r="J70" t="str">
        <f>IF('VIM-Incidents_20250724'!J70&lt;&gt;'VIM-Incidents_20250731'!J70,"Difference","OK")</f>
        <v>OK</v>
      </c>
      <c r="K70" t="str">
        <f>IF('VIM-Incidents_20250724'!K70&lt;&gt;'VIM-Incidents_20250731'!K70,"Difference","OK")</f>
        <v>OK</v>
      </c>
      <c r="L70" t="str">
        <f>IF('VIM-Incidents_20250724'!L70&lt;&gt;'VIM-Incidents_20250731'!L70,"Difference","OK")</f>
        <v>OK</v>
      </c>
      <c r="M70" t="str">
        <f>IF('VIM-Incidents_20250724'!M70&lt;&gt;'VIM-Incidents_20250731'!M70,"Difference","OK")</f>
        <v>OK</v>
      </c>
      <c r="N70" t="str">
        <f>IF('VIM-Incidents_20250724'!N70&lt;&gt;'VIM-Incidents_20250731'!N70,"Difference","OK")</f>
        <v>OK</v>
      </c>
      <c r="O70" t="str">
        <f>IF('VIM-Incidents_20250724'!O70&lt;&gt;'VIM-Incidents_20250731'!O70,"Difference","OK")</f>
        <v>OK</v>
      </c>
      <c r="P70" t="str">
        <f>IF('VIM-Incidents_20250724'!P70&lt;&gt;'VIM-Incidents_20250731'!P70,"Difference","OK")</f>
        <v>OK</v>
      </c>
      <c r="Q70" t="str">
        <f ca="1">IF('VIM-Incidents_20250724'!Q70&lt;&gt;'VIM-Incidents_20250731'!Q70,"Difference","OK")</f>
        <v>OK</v>
      </c>
      <c r="R70" t="str">
        <f ca="1">IF('VIM-Incidents_20250724'!R70&lt;&gt;'VIM-Incidents_20250731'!R70,"Difference","OK")</f>
        <v>OK</v>
      </c>
      <c r="S70" t="str">
        <f ca="1">IF('VIM-Incidents_20250724'!S70&lt;&gt;'VIM-Incidents_20250731'!S70,"Difference","OK")</f>
        <v>OK</v>
      </c>
    </row>
    <row r="71" spans="1:19" x14ac:dyDescent="0.35">
      <c r="A71" t="str">
        <f>IF('VIM-Incidents_20250724'!A71&lt;&gt;'VIM-Incidents_20250731'!A71,"Difference","OK")</f>
        <v>OK</v>
      </c>
      <c r="B71" t="str">
        <f>IF('VIM-Incidents_20250724'!B71&lt;&gt;'VIM-Incidents_20250731'!B71,"Difference","OK")</f>
        <v>OK</v>
      </c>
      <c r="C71" t="str">
        <f>IF('VIM-Incidents_20250724'!C71&lt;&gt;'VIM-Incidents_20250731'!C71,"Difference","OK")</f>
        <v>OK</v>
      </c>
      <c r="D71" t="str">
        <f>IF('VIM-Incidents_20250724'!D71&lt;&gt;'VIM-Incidents_20250731'!D71,"Difference","OK")</f>
        <v>OK</v>
      </c>
      <c r="E71" t="str">
        <f>IF('VIM-Incidents_20250724'!E71&lt;&gt;'VIM-Incidents_20250731'!E71,"Difference","OK")</f>
        <v>OK</v>
      </c>
      <c r="F71" t="str">
        <f>IF('VIM-Incidents_20250724'!F71&lt;&gt;'VIM-Incidents_20250731'!F71,"Difference","OK")</f>
        <v>OK</v>
      </c>
      <c r="G71" t="str">
        <f>IF('VIM-Incidents_20250724'!G71&lt;&gt;'VIM-Incidents_20250731'!G71,"Difference","OK")</f>
        <v>OK</v>
      </c>
      <c r="H71" t="str">
        <f>IF('VIM-Incidents_20250724'!H71&lt;&gt;'VIM-Incidents_20250731'!H71,"Difference","OK")</f>
        <v>OK</v>
      </c>
      <c r="I71" t="str">
        <f>IF('VIM-Incidents_20250724'!I71&lt;&gt;'VIM-Incidents_20250731'!I71,"Difference","OK")</f>
        <v>OK</v>
      </c>
      <c r="J71" t="str">
        <f>IF('VIM-Incidents_20250724'!J71&lt;&gt;'VIM-Incidents_20250731'!J71,"Difference","OK")</f>
        <v>OK</v>
      </c>
      <c r="K71" t="str">
        <f>IF('VIM-Incidents_20250724'!K71&lt;&gt;'VIM-Incidents_20250731'!K71,"Difference","OK")</f>
        <v>OK</v>
      </c>
      <c r="L71" t="str">
        <f>IF('VIM-Incidents_20250724'!L71&lt;&gt;'VIM-Incidents_20250731'!L71,"Difference","OK")</f>
        <v>OK</v>
      </c>
      <c r="M71" t="str">
        <f>IF('VIM-Incidents_20250724'!M71&lt;&gt;'VIM-Incidents_20250731'!M71,"Difference","OK")</f>
        <v>OK</v>
      </c>
      <c r="N71" t="str">
        <f>IF('VIM-Incidents_20250724'!N71&lt;&gt;'VIM-Incidents_20250731'!N71,"Difference","OK")</f>
        <v>OK</v>
      </c>
      <c r="O71" t="str">
        <f>IF('VIM-Incidents_20250724'!O71&lt;&gt;'VIM-Incidents_20250731'!O71,"Difference","OK")</f>
        <v>OK</v>
      </c>
      <c r="P71" t="str">
        <f>IF('VIM-Incidents_20250724'!P71&lt;&gt;'VIM-Incidents_20250731'!P71,"Difference","OK")</f>
        <v>OK</v>
      </c>
      <c r="Q71" t="str">
        <f ca="1">IF('VIM-Incidents_20250724'!Q71&lt;&gt;'VIM-Incidents_20250731'!Q71,"Difference","OK")</f>
        <v>OK</v>
      </c>
      <c r="R71" t="str">
        <f ca="1">IF('VIM-Incidents_20250724'!R71&lt;&gt;'VIM-Incidents_20250731'!R71,"Difference","OK")</f>
        <v>OK</v>
      </c>
      <c r="S71" t="str">
        <f ca="1">IF('VIM-Incidents_20250724'!S71&lt;&gt;'VIM-Incidents_20250731'!S71,"Difference","OK")</f>
        <v>OK</v>
      </c>
    </row>
    <row r="72" spans="1:19" x14ac:dyDescent="0.35">
      <c r="A72" t="str">
        <f>IF('VIM-Incidents_20250724'!A72&lt;&gt;'VIM-Incidents_20250731'!A72,"Difference","OK")</f>
        <v>OK</v>
      </c>
      <c r="B72" t="str">
        <f>IF('VIM-Incidents_20250724'!B72&lt;&gt;'VIM-Incidents_20250731'!B72,"Difference","OK")</f>
        <v>OK</v>
      </c>
      <c r="C72" t="str">
        <f>IF('VIM-Incidents_20250724'!C72&lt;&gt;'VIM-Incidents_20250731'!C72,"Difference","OK")</f>
        <v>OK</v>
      </c>
      <c r="D72" t="str">
        <f>IF('VIM-Incidents_20250724'!D72&lt;&gt;'VIM-Incidents_20250731'!D72,"Difference","OK")</f>
        <v>OK</v>
      </c>
      <c r="E72" t="str">
        <f>IF('VIM-Incidents_20250724'!E72&lt;&gt;'VIM-Incidents_20250731'!E72,"Difference","OK")</f>
        <v>OK</v>
      </c>
      <c r="F72" t="str">
        <f>IF('VIM-Incidents_20250724'!F72&lt;&gt;'VIM-Incidents_20250731'!F72,"Difference","OK")</f>
        <v>OK</v>
      </c>
      <c r="G72" t="str">
        <f>IF('VIM-Incidents_20250724'!G72&lt;&gt;'VIM-Incidents_20250731'!G72,"Difference","OK")</f>
        <v>OK</v>
      </c>
      <c r="H72" t="str">
        <f>IF('VIM-Incidents_20250724'!H72&lt;&gt;'VIM-Incidents_20250731'!H72,"Difference","OK")</f>
        <v>OK</v>
      </c>
      <c r="I72" t="str">
        <f>IF('VIM-Incidents_20250724'!I72&lt;&gt;'VIM-Incidents_20250731'!I72,"Difference","OK")</f>
        <v>OK</v>
      </c>
      <c r="J72" t="str">
        <f>IF('VIM-Incidents_20250724'!J72&lt;&gt;'VIM-Incidents_20250731'!J72,"Difference","OK")</f>
        <v>OK</v>
      </c>
      <c r="K72" t="str">
        <f>IF('VIM-Incidents_20250724'!K72&lt;&gt;'VIM-Incidents_20250731'!K72,"Difference","OK")</f>
        <v>OK</v>
      </c>
      <c r="L72" t="str">
        <f>IF('VIM-Incidents_20250724'!L72&lt;&gt;'VIM-Incidents_20250731'!L72,"Difference","OK")</f>
        <v>OK</v>
      </c>
      <c r="M72" t="str">
        <f>IF('VIM-Incidents_20250724'!M72&lt;&gt;'VIM-Incidents_20250731'!M72,"Difference","OK")</f>
        <v>OK</v>
      </c>
      <c r="N72" t="str">
        <f>IF('VIM-Incidents_20250724'!N72&lt;&gt;'VIM-Incidents_20250731'!N72,"Difference","OK")</f>
        <v>OK</v>
      </c>
      <c r="O72" t="str">
        <f>IF('VIM-Incidents_20250724'!O72&lt;&gt;'VIM-Incidents_20250731'!O72,"Difference","OK")</f>
        <v>OK</v>
      </c>
      <c r="P72" t="str">
        <f>IF('VIM-Incidents_20250724'!P72&lt;&gt;'VIM-Incidents_20250731'!P72,"Difference","OK")</f>
        <v>OK</v>
      </c>
      <c r="Q72" t="str">
        <f ca="1">IF('VIM-Incidents_20250724'!Q72&lt;&gt;'VIM-Incidents_20250731'!Q72,"Difference","OK")</f>
        <v>OK</v>
      </c>
      <c r="R72" t="str">
        <f ca="1">IF('VIM-Incidents_20250724'!R72&lt;&gt;'VIM-Incidents_20250731'!R72,"Difference","OK")</f>
        <v>OK</v>
      </c>
      <c r="S72" t="str">
        <f ca="1">IF('VIM-Incidents_20250724'!S72&lt;&gt;'VIM-Incidents_20250731'!S72,"Difference","OK")</f>
        <v>OK</v>
      </c>
    </row>
    <row r="73" spans="1:19" x14ac:dyDescent="0.35">
      <c r="A73" t="str">
        <f>IF('VIM-Incidents_20250724'!A73&lt;&gt;'VIM-Incidents_20250731'!A73,"Difference","OK")</f>
        <v>OK</v>
      </c>
      <c r="B73" t="str">
        <f>IF('VIM-Incidents_20250724'!B73&lt;&gt;'VIM-Incidents_20250731'!B73,"Difference","OK")</f>
        <v>OK</v>
      </c>
      <c r="C73" t="str">
        <f>IF('VIM-Incidents_20250724'!C73&lt;&gt;'VIM-Incidents_20250731'!C73,"Difference","OK")</f>
        <v>OK</v>
      </c>
      <c r="D73" t="str">
        <f>IF('VIM-Incidents_20250724'!D73&lt;&gt;'VIM-Incidents_20250731'!D73,"Difference","OK")</f>
        <v>OK</v>
      </c>
      <c r="E73" t="str">
        <f>IF('VIM-Incidents_20250724'!E73&lt;&gt;'VIM-Incidents_20250731'!E73,"Difference","OK")</f>
        <v>OK</v>
      </c>
      <c r="F73" t="str">
        <f>IF('VIM-Incidents_20250724'!F73&lt;&gt;'VIM-Incidents_20250731'!F73,"Difference","OK")</f>
        <v>OK</v>
      </c>
      <c r="G73" t="str">
        <f>IF('VIM-Incidents_20250724'!G73&lt;&gt;'VIM-Incidents_20250731'!G73,"Difference","OK")</f>
        <v>OK</v>
      </c>
      <c r="H73" t="str">
        <f>IF('VIM-Incidents_20250724'!H73&lt;&gt;'VIM-Incidents_20250731'!H73,"Difference","OK")</f>
        <v>OK</v>
      </c>
      <c r="I73" t="str">
        <f>IF('VIM-Incidents_20250724'!I73&lt;&gt;'VIM-Incidents_20250731'!I73,"Difference","OK")</f>
        <v>OK</v>
      </c>
      <c r="J73" t="str">
        <f>IF('VIM-Incidents_20250724'!J73&lt;&gt;'VIM-Incidents_20250731'!J73,"Difference","OK")</f>
        <v>OK</v>
      </c>
      <c r="K73" t="str">
        <f>IF('VIM-Incidents_20250724'!K73&lt;&gt;'VIM-Incidents_20250731'!K73,"Difference","OK")</f>
        <v>OK</v>
      </c>
      <c r="L73" t="str">
        <f>IF('VIM-Incidents_20250724'!L73&lt;&gt;'VIM-Incidents_20250731'!L73,"Difference","OK")</f>
        <v>OK</v>
      </c>
      <c r="M73" t="str">
        <f>IF('VIM-Incidents_20250724'!M73&lt;&gt;'VIM-Incidents_20250731'!M73,"Difference","OK")</f>
        <v>OK</v>
      </c>
      <c r="N73" t="str">
        <f>IF('VIM-Incidents_20250724'!N73&lt;&gt;'VIM-Incidents_20250731'!N73,"Difference","OK")</f>
        <v>OK</v>
      </c>
      <c r="O73" t="str">
        <f>IF('VIM-Incidents_20250724'!O73&lt;&gt;'VIM-Incidents_20250731'!O73,"Difference","OK")</f>
        <v>OK</v>
      </c>
      <c r="P73" t="str">
        <f>IF('VIM-Incidents_20250724'!P73&lt;&gt;'VIM-Incidents_20250731'!P73,"Difference","OK")</f>
        <v>OK</v>
      </c>
      <c r="Q73" t="str">
        <f ca="1">IF('VIM-Incidents_20250724'!Q73&lt;&gt;'VIM-Incidents_20250731'!Q73,"Difference","OK")</f>
        <v>OK</v>
      </c>
      <c r="R73" t="str">
        <f ca="1">IF('VIM-Incidents_20250724'!R73&lt;&gt;'VIM-Incidents_20250731'!R73,"Difference","OK")</f>
        <v>OK</v>
      </c>
      <c r="S73" t="str">
        <f ca="1">IF('VIM-Incidents_20250724'!S73&lt;&gt;'VIM-Incidents_20250731'!S73,"Difference","OK")</f>
        <v>OK</v>
      </c>
    </row>
    <row r="74" spans="1:19" x14ac:dyDescent="0.35">
      <c r="A74" t="str">
        <f>IF('VIM-Incidents_20250724'!A74&lt;&gt;'VIM-Incidents_20250731'!A74,"Difference","OK")</f>
        <v>OK</v>
      </c>
      <c r="B74" t="str">
        <f>IF('VIM-Incidents_20250724'!B74&lt;&gt;'VIM-Incidents_20250731'!B74,"Difference","OK")</f>
        <v>OK</v>
      </c>
      <c r="C74" t="str">
        <f>IF('VIM-Incidents_20250724'!C74&lt;&gt;'VIM-Incidents_20250731'!C74,"Difference","OK")</f>
        <v>OK</v>
      </c>
      <c r="D74" t="str">
        <f>IF('VIM-Incidents_20250724'!D74&lt;&gt;'VIM-Incidents_20250731'!D74,"Difference","OK")</f>
        <v>OK</v>
      </c>
      <c r="E74" t="str">
        <f>IF('VIM-Incidents_20250724'!E74&lt;&gt;'VIM-Incidents_20250731'!E74,"Difference","OK")</f>
        <v>OK</v>
      </c>
      <c r="F74" t="str">
        <f>IF('VIM-Incidents_20250724'!F74&lt;&gt;'VIM-Incidents_20250731'!F74,"Difference","OK")</f>
        <v>OK</v>
      </c>
      <c r="G74" t="str">
        <f>IF('VIM-Incidents_20250724'!G74&lt;&gt;'VIM-Incidents_20250731'!G74,"Difference","OK")</f>
        <v>OK</v>
      </c>
      <c r="H74" t="str">
        <f>IF('VIM-Incidents_20250724'!H74&lt;&gt;'VIM-Incidents_20250731'!H74,"Difference","OK")</f>
        <v>OK</v>
      </c>
      <c r="I74" t="str">
        <f>IF('VIM-Incidents_20250724'!I74&lt;&gt;'VIM-Incidents_20250731'!I74,"Difference","OK")</f>
        <v>OK</v>
      </c>
      <c r="J74" t="str">
        <f>IF('VIM-Incidents_20250724'!J74&lt;&gt;'VIM-Incidents_20250731'!J74,"Difference","OK")</f>
        <v>OK</v>
      </c>
      <c r="K74" t="str">
        <f>IF('VIM-Incidents_20250724'!K74&lt;&gt;'VIM-Incidents_20250731'!K74,"Difference","OK")</f>
        <v>OK</v>
      </c>
      <c r="L74" t="str">
        <f>IF('VIM-Incidents_20250724'!L74&lt;&gt;'VIM-Incidents_20250731'!L74,"Difference","OK")</f>
        <v>OK</v>
      </c>
      <c r="M74" t="str">
        <f>IF('VIM-Incidents_20250724'!M74&lt;&gt;'VIM-Incidents_20250731'!M74,"Difference","OK")</f>
        <v>OK</v>
      </c>
      <c r="N74" t="str">
        <f>IF('VIM-Incidents_20250724'!N74&lt;&gt;'VIM-Incidents_20250731'!N74,"Difference","OK")</f>
        <v>OK</v>
      </c>
      <c r="O74" t="str">
        <f>IF('VIM-Incidents_20250724'!O74&lt;&gt;'VIM-Incidents_20250731'!O74,"Difference","OK")</f>
        <v>OK</v>
      </c>
      <c r="P74" t="str">
        <f>IF('VIM-Incidents_20250724'!P74&lt;&gt;'VIM-Incidents_20250731'!P74,"Difference","OK")</f>
        <v>OK</v>
      </c>
      <c r="Q74" t="str">
        <f ca="1">IF('VIM-Incidents_20250724'!Q74&lt;&gt;'VIM-Incidents_20250731'!Q74,"Difference","OK")</f>
        <v>OK</v>
      </c>
      <c r="R74" t="str">
        <f ca="1">IF('VIM-Incidents_20250724'!R74&lt;&gt;'VIM-Incidents_20250731'!R74,"Difference","OK")</f>
        <v>OK</v>
      </c>
      <c r="S74" t="str">
        <f ca="1">IF('VIM-Incidents_20250724'!S74&lt;&gt;'VIM-Incidents_20250731'!S74,"Difference","OK")</f>
        <v>OK</v>
      </c>
    </row>
    <row r="75" spans="1:19" x14ac:dyDescent="0.35">
      <c r="A75" t="str">
        <f>IF('VIM-Incidents_20250724'!A75&lt;&gt;'VIM-Incidents_20250731'!A75,"Difference","OK")</f>
        <v>OK</v>
      </c>
      <c r="B75" t="str">
        <f>IF('VIM-Incidents_20250724'!B75&lt;&gt;'VIM-Incidents_20250731'!B75,"Difference","OK")</f>
        <v>OK</v>
      </c>
      <c r="C75" t="str">
        <f>IF('VIM-Incidents_20250724'!C75&lt;&gt;'VIM-Incidents_20250731'!C75,"Difference","OK")</f>
        <v>OK</v>
      </c>
      <c r="D75" t="str">
        <f>IF('VIM-Incidents_20250724'!D75&lt;&gt;'VIM-Incidents_20250731'!D75,"Difference","OK")</f>
        <v>OK</v>
      </c>
      <c r="E75" t="str">
        <f>IF('VIM-Incidents_20250724'!E75&lt;&gt;'VIM-Incidents_20250731'!E75,"Difference","OK")</f>
        <v>OK</v>
      </c>
      <c r="F75" t="str">
        <f>IF('VIM-Incidents_20250724'!F75&lt;&gt;'VIM-Incidents_20250731'!F75,"Difference","OK")</f>
        <v>OK</v>
      </c>
      <c r="G75" t="str">
        <f>IF('VIM-Incidents_20250724'!G75&lt;&gt;'VIM-Incidents_20250731'!G75,"Difference","OK")</f>
        <v>OK</v>
      </c>
      <c r="H75" t="str">
        <f>IF('VIM-Incidents_20250724'!H75&lt;&gt;'VIM-Incidents_20250731'!H75,"Difference","OK")</f>
        <v>OK</v>
      </c>
      <c r="I75" t="str">
        <f>IF('VIM-Incidents_20250724'!I75&lt;&gt;'VIM-Incidents_20250731'!I75,"Difference","OK")</f>
        <v>OK</v>
      </c>
      <c r="J75" t="str">
        <f>IF('VIM-Incidents_20250724'!J75&lt;&gt;'VIM-Incidents_20250731'!J75,"Difference","OK")</f>
        <v>OK</v>
      </c>
      <c r="K75" t="str">
        <f>IF('VIM-Incidents_20250724'!K75&lt;&gt;'VIM-Incidents_20250731'!K75,"Difference","OK")</f>
        <v>OK</v>
      </c>
      <c r="L75" t="str">
        <f>IF('VIM-Incidents_20250724'!L75&lt;&gt;'VIM-Incidents_20250731'!L75,"Difference","OK")</f>
        <v>OK</v>
      </c>
      <c r="M75" t="str">
        <f>IF('VIM-Incidents_20250724'!M75&lt;&gt;'VIM-Incidents_20250731'!M75,"Difference","OK")</f>
        <v>OK</v>
      </c>
      <c r="N75" t="str">
        <f>IF('VIM-Incidents_20250724'!N75&lt;&gt;'VIM-Incidents_20250731'!N75,"Difference","OK")</f>
        <v>OK</v>
      </c>
      <c r="O75" t="str">
        <f>IF('VIM-Incidents_20250724'!O75&lt;&gt;'VIM-Incidents_20250731'!O75,"Difference","OK")</f>
        <v>OK</v>
      </c>
      <c r="P75" t="str">
        <f>IF('VIM-Incidents_20250724'!P75&lt;&gt;'VIM-Incidents_20250731'!P75,"Difference","OK")</f>
        <v>OK</v>
      </c>
      <c r="Q75" t="str">
        <f ca="1">IF('VIM-Incidents_20250724'!Q75&lt;&gt;'VIM-Incidents_20250731'!Q75,"Difference","OK")</f>
        <v>OK</v>
      </c>
      <c r="R75" t="str">
        <f ca="1">IF('VIM-Incidents_20250724'!R75&lt;&gt;'VIM-Incidents_20250731'!R75,"Difference","OK")</f>
        <v>OK</v>
      </c>
      <c r="S75" t="str">
        <f ca="1">IF('VIM-Incidents_20250724'!S75&lt;&gt;'VIM-Incidents_20250731'!S75,"Difference","OK")</f>
        <v>OK</v>
      </c>
    </row>
    <row r="76" spans="1:19" x14ac:dyDescent="0.35">
      <c r="A76" t="str">
        <f>IF('VIM-Incidents_20250724'!A76&lt;&gt;'VIM-Incidents_20250731'!A76,"Difference","OK")</f>
        <v>OK</v>
      </c>
      <c r="B76" t="str">
        <f>IF('VIM-Incidents_20250724'!B76&lt;&gt;'VIM-Incidents_20250731'!B76,"Difference","OK")</f>
        <v>OK</v>
      </c>
      <c r="C76" t="str">
        <f>IF('VIM-Incidents_20250724'!C76&lt;&gt;'VIM-Incidents_20250731'!C76,"Difference","OK")</f>
        <v>OK</v>
      </c>
      <c r="D76" t="str">
        <f>IF('VIM-Incidents_20250724'!D76&lt;&gt;'VIM-Incidents_20250731'!D76,"Difference","OK")</f>
        <v>OK</v>
      </c>
      <c r="E76" t="str">
        <f>IF('VIM-Incidents_20250724'!E76&lt;&gt;'VIM-Incidents_20250731'!E76,"Difference","OK")</f>
        <v>OK</v>
      </c>
      <c r="F76" t="str">
        <f>IF('VIM-Incidents_20250724'!F76&lt;&gt;'VIM-Incidents_20250731'!F76,"Difference","OK")</f>
        <v>OK</v>
      </c>
      <c r="G76" t="str">
        <f>IF('VIM-Incidents_20250724'!G76&lt;&gt;'VIM-Incidents_20250731'!G76,"Difference","OK")</f>
        <v>OK</v>
      </c>
      <c r="H76" t="str">
        <f>IF('VIM-Incidents_20250724'!H76&lt;&gt;'VIM-Incidents_20250731'!H76,"Difference","OK")</f>
        <v>OK</v>
      </c>
      <c r="I76" t="str">
        <f>IF('VIM-Incidents_20250724'!I76&lt;&gt;'VIM-Incidents_20250731'!I76,"Difference","OK")</f>
        <v>OK</v>
      </c>
      <c r="J76" t="str">
        <f>IF('VIM-Incidents_20250724'!J76&lt;&gt;'VIM-Incidents_20250731'!J76,"Difference","OK")</f>
        <v>OK</v>
      </c>
      <c r="K76" t="str">
        <f>IF('VIM-Incidents_20250724'!K76&lt;&gt;'VIM-Incidents_20250731'!K76,"Difference","OK")</f>
        <v>OK</v>
      </c>
      <c r="L76" t="str">
        <f>IF('VIM-Incidents_20250724'!L76&lt;&gt;'VIM-Incidents_20250731'!L76,"Difference","OK")</f>
        <v>OK</v>
      </c>
      <c r="M76" t="str">
        <f>IF('VIM-Incidents_20250724'!M76&lt;&gt;'VIM-Incidents_20250731'!M76,"Difference","OK")</f>
        <v>OK</v>
      </c>
      <c r="N76" t="str">
        <f>IF('VIM-Incidents_20250724'!N76&lt;&gt;'VIM-Incidents_20250731'!N76,"Difference","OK")</f>
        <v>OK</v>
      </c>
      <c r="O76" t="str">
        <f>IF('VIM-Incidents_20250724'!O76&lt;&gt;'VIM-Incidents_20250731'!O76,"Difference","OK")</f>
        <v>OK</v>
      </c>
      <c r="P76" t="str">
        <f>IF('VIM-Incidents_20250724'!P76&lt;&gt;'VIM-Incidents_20250731'!P76,"Difference","OK")</f>
        <v>OK</v>
      </c>
      <c r="Q76" t="str">
        <f ca="1">IF('VIM-Incidents_20250724'!Q76&lt;&gt;'VIM-Incidents_20250731'!Q76,"Difference","OK")</f>
        <v>OK</v>
      </c>
      <c r="R76" t="str">
        <f ca="1">IF('VIM-Incidents_20250724'!R76&lt;&gt;'VIM-Incidents_20250731'!R76,"Difference","OK")</f>
        <v>OK</v>
      </c>
      <c r="S76" t="str">
        <f ca="1">IF('VIM-Incidents_20250724'!S76&lt;&gt;'VIM-Incidents_20250731'!S76,"Difference","OK")</f>
        <v>OK</v>
      </c>
    </row>
    <row r="77" spans="1:19" x14ac:dyDescent="0.35">
      <c r="A77" t="str">
        <f>IF('VIM-Incidents_20250724'!A77&lt;&gt;'VIM-Incidents_20250731'!A77,"Difference","OK")</f>
        <v>OK</v>
      </c>
      <c r="B77" t="str">
        <f>IF('VIM-Incidents_20250724'!B77&lt;&gt;'VIM-Incidents_20250731'!B77,"Difference","OK")</f>
        <v>OK</v>
      </c>
      <c r="C77" t="str">
        <f>IF('VIM-Incidents_20250724'!C77&lt;&gt;'VIM-Incidents_20250731'!C77,"Difference","OK")</f>
        <v>OK</v>
      </c>
      <c r="D77" t="str">
        <f>IF('VIM-Incidents_20250724'!D77&lt;&gt;'VIM-Incidents_20250731'!D77,"Difference","OK")</f>
        <v>OK</v>
      </c>
      <c r="E77" t="str">
        <f>IF('VIM-Incidents_20250724'!E77&lt;&gt;'VIM-Incidents_20250731'!E77,"Difference","OK")</f>
        <v>OK</v>
      </c>
      <c r="F77" t="str">
        <f>IF('VIM-Incidents_20250724'!F77&lt;&gt;'VIM-Incidents_20250731'!F77,"Difference","OK")</f>
        <v>OK</v>
      </c>
      <c r="G77" t="str">
        <f>IF('VIM-Incidents_20250724'!G77&lt;&gt;'VIM-Incidents_20250731'!G77,"Difference","OK")</f>
        <v>OK</v>
      </c>
      <c r="H77" t="str">
        <f>IF('VIM-Incidents_20250724'!H77&lt;&gt;'VIM-Incidents_20250731'!H77,"Difference","OK")</f>
        <v>OK</v>
      </c>
      <c r="I77" t="str">
        <f>IF('VIM-Incidents_20250724'!I77&lt;&gt;'VIM-Incidents_20250731'!I77,"Difference","OK")</f>
        <v>OK</v>
      </c>
      <c r="J77" t="str">
        <f>IF('VIM-Incidents_20250724'!J77&lt;&gt;'VIM-Incidents_20250731'!J77,"Difference","OK")</f>
        <v>OK</v>
      </c>
      <c r="K77" t="str">
        <f>IF('VIM-Incidents_20250724'!K77&lt;&gt;'VIM-Incidents_20250731'!K77,"Difference","OK")</f>
        <v>OK</v>
      </c>
      <c r="L77" t="str">
        <f>IF('VIM-Incidents_20250724'!L77&lt;&gt;'VIM-Incidents_20250731'!L77,"Difference","OK")</f>
        <v>OK</v>
      </c>
      <c r="M77" t="str">
        <f>IF('VIM-Incidents_20250724'!M77&lt;&gt;'VIM-Incidents_20250731'!M77,"Difference","OK")</f>
        <v>OK</v>
      </c>
      <c r="N77" t="str">
        <f>IF('VIM-Incidents_20250724'!N77&lt;&gt;'VIM-Incidents_20250731'!N77,"Difference","OK")</f>
        <v>OK</v>
      </c>
      <c r="O77" t="str">
        <f>IF('VIM-Incidents_20250724'!O77&lt;&gt;'VIM-Incidents_20250731'!O77,"Difference","OK")</f>
        <v>OK</v>
      </c>
      <c r="P77" t="str">
        <f>IF('VIM-Incidents_20250724'!P77&lt;&gt;'VIM-Incidents_20250731'!P77,"Difference","OK")</f>
        <v>OK</v>
      </c>
      <c r="Q77" t="str">
        <f ca="1">IF('VIM-Incidents_20250724'!Q77&lt;&gt;'VIM-Incidents_20250731'!Q77,"Difference","OK")</f>
        <v>OK</v>
      </c>
      <c r="R77" t="str">
        <f ca="1">IF('VIM-Incidents_20250724'!R77&lt;&gt;'VIM-Incidents_20250731'!R77,"Difference","OK")</f>
        <v>OK</v>
      </c>
      <c r="S77" t="str">
        <f ca="1">IF('VIM-Incidents_20250724'!S77&lt;&gt;'VIM-Incidents_20250731'!S77,"Difference","OK")</f>
        <v>OK</v>
      </c>
    </row>
    <row r="78" spans="1:19" x14ac:dyDescent="0.35">
      <c r="A78" t="str">
        <f>IF('VIM-Incidents_20250724'!A78&lt;&gt;'VIM-Incidents_20250731'!A78,"Difference","OK")</f>
        <v>OK</v>
      </c>
      <c r="B78" t="str">
        <f>IF('VIM-Incidents_20250724'!B78&lt;&gt;'VIM-Incidents_20250731'!B78,"Difference","OK")</f>
        <v>OK</v>
      </c>
      <c r="C78" t="str">
        <f>IF('VIM-Incidents_20250724'!C78&lt;&gt;'VIM-Incidents_20250731'!C78,"Difference","OK")</f>
        <v>OK</v>
      </c>
      <c r="D78" t="str">
        <f>IF('VIM-Incidents_20250724'!D78&lt;&gt;'VIM-Incidents_20250731'!D78,"Difference","OK")</f>
        <v>OK</v>
      </c>
      <c r="E78" t="str">
        <f>IF('VIM-Incidents_20250724'!E78&lt;&gt;'VIM-Incidents_20250731'!E78,"Difference","OK")</f>
        <v>OK</v>
      </c>
      <c r="F78" t="str">
        <f>IF('VIM-Incidents_20250724'!F78&lt;&gt;'VIM-Incidents_20250731'!F78,"Difference","OK")</f>
        <v>OK</v>
      </c>
      <c r="G78" t="str">
        <f>IF('VIM-Incidents_20250724'!G78&lt;&gt;'VIM-Incidents_20250731'!G78,"Difference","OK")</f>
        <v>OK</v>
      </c>
      <c r="H78" t="str">
        <f>IF('VIM-Incidents_20250724'!H78&lt;&gt;'VIM-Incidents_20250731'!H78,"Difference","OK")</f>
        <v>OK</v>
      </c>
      <c r="I78" t="str">
        <f>IF('VIM-Incidents_20250724'!I78&lt;&gt;'VIM-Incidents_20250731'!I78,"Difference","OK")</f>
        <v>OK</v>
      </c>
      <c r="J78" t="str">
        <f>IF('VIM-Incidents_20250724'!J78&lt;&gt;'VIM-Incidents_20250731'!J78,"Difference","OK")</f>
        <v>OK</v>
      </c>
      <c r="K78" t="str">
        <f>IF('VIM-Incidents_20250724'!K78&lt;&gt;'VIM-Incidents_20250731'!K78,"Difference","OK")</f>
        <v>OK</v>
      </c>
      <c r="L78" t="str">
        <f>IF('VIM-Incidents_20250724'!L78&lt;&gt;'VIM-Incidents_20250731'!L78,"Difference","OK")</f>
        <v>OK</v>
      </c>
      <c r="M78" t="str">
        <f>IF('VIM-Incidents_20250724'!M78&lt;&gt;'VIM-Incidents_20250731'!M78,"Difference","OK")</f>
        <v>OK</v>
      </c>
      <c r="N78" t="str">
        <f>IF('VIM-Incidents_20250724'!N78&lt;&gt;'VIM-Incidents_20250731'!N78,"Difference","OK")</f>
        <v>OK</v>
      </c>
      <c r="O78" t="str">
        <f>IF('VIM-Incidents_20250724'!O78&lt;&gt;'VIM-Incidents_20250731'!O78,"Difference","OK")</f>
        <v>OK</v>
      </c>
      <c r="P78" t="str">
        <f>IF('VIM-Incidents_20250724'!P78&lt;&gt;'VIM-Incidents_20250731'!P78,"Difference","OK")</f>
        <v>OK</v>
      </c>
      <c r="Q78" t="str">
        <f ca="1">IF('VIM-Incidents_20250724'!Q78&lt;&gt;'VIM-Incidents_20250731'!Q78,"Difference","OK")</f>
        <v>OK</v>
      </c>
      <c r="R78" t="str">
        <f ca="1">IF('VIM-Incidents_20250724'!R78&lt;&gt;'VIM-Incidents_20250731'!R78,"Difference","OK")</f>
        <v>OK</v>
      </c>
      <c r="S78" t="str">
        <f ca="1">IF('VIM-Incidents_20250724'!S78&lt;&gt;'VIM-Incidents_20250731'!S78,"Difference","OK")</f>
        <v>OK</v>
      </c>
    </row>
    <row r="79" spans="1:19" x14ac:dyDescent="0.35">
      <c r="A79" t="str">
        <f>IF('VIM-Incidents_20250724'!A79&lt;&gt;'VIM-Incidents_20250731'!A79,"Difference","OK")</f>
        <v>OK</v>
      </c>
      <c r="B79" t="str">
        <f>IF('VIM-Incidents_20250724'!B79&lt;&gt;'VIM-Incidents_20250731'!B79,"Difference","OK")</f>
        <v>OK</v>
      </c>
      <c r="C79" t="str">
        <f>IF('VIM-Incidents_20250724'!C79&lt;&gt;'VIM-Incidents_20250731'!C79,"Difference","OK")</f>
        <v>OK</v>
      </c>
      <c r="D79" t="str">
        <f>IF('VIM-Incidents_20250724'!D79&lt;&gt;'VIM-Incidents_20250731'!D79,"Difference","OK")</f>
        <v>OK</v>
      </c>
      <c r="E79" t="str">
        <f>IF('VIM-Incidents_20250724'!E79&lt;&gt;'VIM-Incidents_20250731'!E79,"Difference","OK")</f>
        <v>OK</v>
      </c>
      <c r="F79" t="str">
        <f>IF('VIM-Incidents_20250724'!F79&lt;&gt;'VIM-Incidents_20250731'!F79,"Difference","OK")</f>
        <v>OK</v>
      </c>
      <c r="G79" t="str">
        <f>IF('VIM-Incidents_20250724'!G79&lt;&gt;'VIM-Incidents_20250731'!G79,"Difference","OK")</f>
        <v>OK</v>
      </c>
      <c r="H79" t="str">
        <f>IF('VIM-Incidents_20250724'!H79&lt;&gt;'VIM-Incidents_20250731'!H79,"Difference","OK")</f>
        <v>OK</v>
      </c>
      <c r="I79" t="str">
        <f>IF('VIM-Incidents_20250724'!I79&lt;&gt;'VIM-Incidents_20250731'!I79,"Difference","OK")</f>
        <v>OK</v>
      </c>
      <c r="J79" t="str">
        <f>IF('VIM-Incidents_20250724'!J79&lt;&gt;'VIM-Incidents_20250731'!J79,"Difference","OK")</f>
        <v>OK</v>
      </c>
      <c r="K79" t="str">
        <f>IF('VIM-Incidents_20250724'!K79&lt;&gt;'VIM-Incidents_20250731'!K79,"Difference","OK")</f>
        <v>OK</v>
      </c>
      <c r="L79" t="str">
        <f>IF('VIM-Incidents_20250724'!L79&lt;&gt;'VIM-Incidents_20250731'!L79,"Difference","OK")</f>
        <v>OK</v>
      </c>
      <c r="M79" t="str">
        <f>IF('VIM-Incidents_20250724'!M79&lt;&gt;'VIM-Incidents_20250731'!M79,"Difference","OK")</f>
        <v>OK</v>
      </c>
      <c r="N79" t="str">
        <f>IF('VIM-Incidents_20250724'!N79&lt;&gt;'VIM-Incidents_20250731'!N79,"Difference","OK")</f>
        <v>OK</v>
      </c>
      <c r="O79" t="str">
        <f>IF('VIM-Incidents_20250724'!O79&lt;&gt;'VIM-Incidents_20250731'!O79,"Difference","OK")</f>
        <v>OK</v>
      </c>
      <c r="P79" t="str">
        <f>IF('VIM-Incidents_20250724'!P79&lt;&gt;'VIM-Incidents_20250731'!P79,"Difference","OK")</f>
        <v>OK</v>
      </c>
      <c r="Q79" t="str">
        <f ca="1">IF('VIM-Incidents_20250724'!Q79&lt;&gt;'VIM-Incidents_20250731'!Q79,"Difference","OK")</f>
        <v>OK</v>
      </c>
      <c r="R79" t="str">
        <f ca="1">IF('VIM-Incidents_20250724'!R79&lt;&gt;'VIM-Incidents_20250731'!R79,"Difference","OK")</f>
        <v>OK</v>
      </c>
      <c r="S79" t="str">
        <f ca="1">IF('VIM-Incidents_20250724'!S79&lt;&gt;'VIM-Incidents_20250731'!S79,"Difference","OK")</f>
        <v>OK</v>
      </c>
    </row>
    <row r="80" spans="1:19" x14ac:dyDescent="0.35">
      <c r="A80" t="str">
        <f>IF('VIM-Incidents_20250724'!A80&lt;&gt;'VIM-Incidents_20250731'!A80,"Difference","OK")</f>
        <v>OK</v>
      </c>
      <c r="B80" t="str">
        <f>IF('VIM-Incidents_20250724'!B80&lt;&gt;'VIM-Incidents_20250731'!B80,"Difference","OK")</f>
        <v>OK</v>
      </c>
      <c r="C80" t="str">
        <f>IF('VIM-Incidents_20250724'!C80&lt;&gt;'VIM-Incidents_20250731'!C80,"Difference","OK")</f>
        <v>OK</v>
      </c>
      <c r="D80" t="str">
        <f>IF('VIM-Incidents_20250724'!D80&lt;&gt;'VIM-Incidents_20250731'!D80,"Difference","OK")</f>
        <v>OK</v>
      </c>
      <c r="E80" t="str">
        <f>IF('VIM-Incidents_20250724'!E80&lt;&gt;'VIM-Incidents_20250731'!E80,"Difference","OK")</f>
        <v>OK</v>
      </c>
      <c r="F80" t="str">
        <f>IF('VIM-Incidents_20250724'!F80&lt;&gt;'VIM-Incidents_20250731'!F80,"Difference","OK")</f>
        <v>OK</v>
      </c>
      <c r="G80" t="str">
        <f>IF('VIM-Incidents_20250724'!G80&lt;&gt;'VIM-Incidents_20250731'!G80,"Difference","OK")</f>
        <v>OK</v>
      </c>
      <c r="H80" t="str">
        <f>IF('VIM-Incidents_20250724'!H80&lt;&gt;'VIM-Incidents_20250731'!H80,"Difference","OK")</f>
        <v>OK</v>
      </c>
      <c r="I80" t="str">
        <f>IF('VIM-Incidents_20250724'!I80&lt;&gt;'VIM-Incidents_20250731'!I80,"Difference","OK")</f>
        <v>OK</v>
      </c>
      <c r="J80" t="str">
        <f>IF('VIM-Incidents_20250724'!J80&lt;&gt;'VIM-Incidents_20250731'!J80,"Difference","OK")</f>
        <v>OK</v>
      </c>
      <c r="K80" t="str">
        <f>IF('VIM-Incidents_20250724'!K80&lt;&gt;'VIM-Incidents_20250731'!K80,"Difference","OK")</f>
        <v>OK</v>
      </c>
      <c r="L80" t="str">
        <f>IF('VIM-Incidents_20250724'!L80&lt;&gt;'VIM-Incidents_20250731'!L80,"Difference","OK")</f>
        <v>Difference</v>
      </c>
      <c r="M80" t="str">
        <f>IF('VIM-Incidents_20250724'!M80&lt;&gt;'VIM-Incidents_20250731'!M80,"Difference","OK")</f>
        <v>OK</v>
      </c>
      <c r="N80" t="str">
        <f>IF('VIM-Incidents_20250724'!N80&lt;&gt;'VIM-Incidents_20250731'!N80,"Difference","OK")</f>
        <v>OK</v>
      </c>
      <c r="O80" t="str">
        <f>IF('VIM-Incidents_20250724'!O80&lt;&gt;'VIM-Incidents_20250731'!O80,"Difference","OK")</f>
        <v>OK</v>
      </c>
      <c r="P80" t="str">
        <f>IF('VIM-Incidents_20250724'!P80&lt;&gt;'VIM-Incidents_20250731'!P80,"Difference","OK")</f>
        <v>OK</v>
      </c>
      <c r="Q80" t="str">
        <f ca="1">IF('VIM-Incidents_20250724'!Q80&lt;&gt;'VIM-Incidents_20250731'!Q80,"Difference","OK")</f>
        <v>Difference</v>
      </c>
      <c r="R80" t="str">
        <f ca="1">IF('VIM-Incidents_20250724'!R80&lt;&gt;'VIM-Incidents_20250731'!R80,"Difference","OK")</f>
        <v>OK</v>
      </c>
      <c r="S80" t="str">
        <f ca="1">IF('VIM-Incidents_20250724'!S80&lt;&gt;'VIM-Incidents_20250731'!S80,"Difference","OK")</f>
        <v>OK</v>
      </c>
    </row>
    <row r="81" spans="1:19" x14ac:dyDescent="0.35">
      <c r="A81" t="str">
        <f>IF('VIM-Incidents_20250724'!A81&lt;&gt;'VIM-Incidents_20250731'!A81,"Difference","OK")</f>
        <v>OK</v>
      </c>
      <c r="B81" t="str">
        <f>IF('VIM-Incidents_20250724'!B81&lt;&gt;'VIM-Incidents_20250731'!B81,"Difference","OK")</f>
        <v>OK</v>
      </c>
      <c r="C81" t="str">
        <f>IF('VIM-Incidents_20250724'!C81&lt;&gt;'VIM-Incidents_20250731'!C81,"Difference","OK")</f>
        <v>OK</v>
      </c>
      <c r="D81" t="str">
        <f>IF('VIM-Incidents_20250724'!D81&lt;&gt;'VIM-Incidents_20250731'!D81,"Difference","OK")</f>
        <v>OK</v>
      </c>
      <c r="E81" t="str">
        <f>IF('VIM-Incidents_20250724'!E81&lt;&gt;'VIM-Incidents_20250731'!E81,"Difference","OK")</f>
        <v>OK</v>
      </c>
      <c r="F81" t="str">
        <f>IF('VIM-Incidents_20250724'!F81&lt;&gt;'VIM-Incidents_20250731'!F81,"Difference","OK")</f>
        <v>OK</v>
      </c>
      <c r="G81" t="str">
        <f>IF('VIM-Incidents_20250724'!G81&lt;&gt;'VIM-Incidents_20250731'!G81,"Difference","OK")</f>
        <v>OK</v>
      </c>
      <c r="H81" t="str">
        <f>IF('VIM-Incidents_20250724'!H81&lt;&gt;'VIM-Incidents_20250731'!H81,"Difference","OK")</f>
        <v>OK</v>
      </c>
      <c r="I81" t="str">
        <f>IF('VIM-Incidents_20250724'!I81&lt;&gt;'VIM-Incidents_20250731'!I81,"Difference","OK")</f>
        <v>OK</v>
      </c>
      <c r="J81" t="str">
        <f>IF('VIM-Incidents_20250724'!J81&lt;&gt;'VIM-Incidents_20250731'!J81,"Difference","OK")</f>
        <v>OK</v>
      </c>
      <c r="K81" t="str">
        <f>IF('VIM-Incidents_20250724'!K81&lt;&gt;'VIM-Incidents_20250731'!K81,"Difference","OK")</f>
        <v>OK</v>
      </c>
      <c r="L81" t="str">
        <f>IF('VIM-Incidents_20250724'!L81&lt;&gt;'VIM-Incidents_20250731'!L81,"Difference","OK")</f>
        <v>OK</v>
      </c>
      <c r="M81" t="str">
        <f>IF('VIM-Incidents_20250724'!M81&lt;&gt;'VIM-Incidents_20250731'!M81,"Difference","OK")</f>
        <v>OK</v>
      </c>
      <c r="N81" t="str">
        <f>IF('VIM-Incidents_20250724'!N81&lt;&gt;'VIM-Incidents_20250731'!N81,"Difference","OK")</f>
        <v>OK</v>
      </c>
      <c r="O81" t="str">
        <f>IF('VIM-Incidents_20250724'!O81&lt;&gt;'VIM-Incidents_20250731'!O81,"Difference","OK")</f>
        <v>OK</v>
      </c>
      <c r="P81" t="str">
        <f>IF('VIM-Incidents_20250724'!P81&lt;&gt;'VIM-Incidents_20250731'!P81,"Difference","OK")</f>
        <v>OK</v>
      </c>
      <c r="Q81" t="str">
        <f ca="1">IF('VIM-Incidents_20250724'!Q81&lt;&gt;'VIM-Incidents_20250731'!Q81,"Difference","OK")</f>
        <v>OK</v>
      </c>
      <c r="R81" t="str">
        <f ca="1">IF('VIM-Incidents_20250724'!R81&lt;&gt;'VIM-Incidents_20250731'!R81,"Difference","OK")</f>
        <v>OK</v>
      </c>
      <c r="S81" t="str">
        <f ca="1">IF('VIM-Incidents_20250724'!S81&lt;&gt;'VIM-Incidents_20250731'!S81,"Difference","OK")</f>
        <v>OK</v>
      </c>
    </row>
    <row r="82" spans="1:19" x14ac:dyDescent="0.35">
      <c r="A82" t="str">
        <f>IF('VIM-Incidents_20250724'!A82&lt;&gt;'VIM-Incidents_20250731'!A82,"Difference","OK")</f>
        <v>OK</v>
      </c>
      <c r="B82" t="str">
        <f>IF('VIM-Incidents_20250724'!B82&lt;&gt;'VIM-Incidents_20250731'!B82,"Difference","OK")</f>
        <v>OK</v>
      </c>
      <c r="C82" t="str">
        <f>IF('VIM-Incidents_20250724'!C82&lt;&gt;'VIM-Incidents_20250731'!C82,"Difference","OK")</f>
        <v>OK</v>
      </c>
      <c r="D82" t="str">
        <f>IF('VIM-Incidents_20250724'!D82&lt;&gt;'VIM-Incidents_20250731'!D82,"Difference","OK")</f>
        <v>OK</v>
      </c>
      <c r="E82" t="str">
        <f>IF('VIM-Incidents_20250724'!E82&lt;&gt;'VIM-Incidents_20250731'!E82,"Difference","OK")</f>
        <v>OK</v>
      </c>
      <c r="F82" t="str">
        <f>IF('VIM-Incidents_20250724'!F82&lt;&gt;'VIM-Incidents_20250731'!F82,"Difference","OK")</f>
        <v>OK</v>
      </c>
      <c r="G82" t="str">
        <f>IF('VIM-Incidents_20250724'!G82&lt;&gt;'VIM-Incidents_20250731'!G82,"Difference","OK")</f>
        <v>OK</v>
      </c>
      <c r="H82" t="str">
        <f>IF('VIM-Incidents_20250724'!H82&lt;&gt;'VIM-Incidents_20250731'!H82,"Difference","OK")</f>
        <v>OK</v>
      </c>
      <c r="I82" t="str">
        <f>IF('VIM-Incidents_20250724'!I82&lt;&gt;'VIM-Incidents_20250731'!I82,"Difference","OK")</f>
        <v>OK</v>
      </c>
      <c r="J82" t="str">
        <f>IF('VIM-Incidents_20250724'!J82&lt;&gt;'VIM-Incidents_20250731'!J82,"Difference","OK")</f>
        <v>OK</v>
      </c>
      <c r="K82" t="str">
        <f>IF('VIM-Incidents_20250724'!K82&lt;&gt;'VIM-Incidents_20250731'!K82,"Difference","OK")</f>
        <v>OK</v>
      </c>
      <c r="L82" t="str">
        <f>IF('VIM-Incidents_20250724'!L82&lt;&gt;'VIM-Incidents_20250731'!L82,"Difference","OK")</f>
        <v>OK</v>
      </c>
      <c r="M82" t="str">
        <f>IF('VIM-Incidents_20250724'!M82&lt;&gt;'VIM-Incidents_20250731'!M82,"Difference","OK")</f>
        <v>OK</v>
      </c>
      <c r="N82" t="str">
        <f>IF('VIM-Incidents_20250724'!N82&lt;&gt;'VIM-Incidents_20250731'!N82,"Difference","OK")</f>
        <v>OK</v>
      </c>
      <c r="O82" t="str">
        <f>IF('VIM-Incidents_20250724'!O82&lt;&gt;'VIM-Incidents_20250731'!O82,"Difference","OK")</f>
        <v>OK</v>
      </c>
      <c r="P82" t="str">
        <f>IF('VIM-Incidents_20250724'!P82&lt;&gt;'VIM-Incidents_20250731'!P82,"Difference","OK")</f>
        <v>OK</v>
      </c>
      <c r="Q82" t="str">
        <f ca="1">IF('VIM-Incidents_20250724'!Q82&lt;&gt;'VIM-Incidents_20250731'!Q82,"Difference","OK")</f>
        <v>OK</v>
      </c>
      <c r="R82" t="str">
        <f ca="1">IF('VIM-Incidents_20250724'!R82&lt;&gt;'VIM-Incidents_20250731'!R82,"Difference","OK")</f>
        <v>OK</v>
      </c>
      <c r="S82" t="str">
        <f ca="1">IF('VIM-Incidents_20250724'!S82&lt;&gt;'VIM-Incidents_20250731'!S82,"Difference","OK")</f>
        <v>OK</v>
      </c>
    </row>
    <row r="83" spans="1:19" x14ac:dyDescent="0.35">
      <c r="A83" t="str">
        <f>IF('VIM-Incidents_20250724'!A83&lt;&gt;'VIM-Incidents_20250731'!A83,"Difference","OK")</f>
        <v>OK</v>
      </c>
      <c r="B83" t="str">
        <f>IF('VIM-Incidents_20250724'!B83&lt;&gt;'VIM-Incidents_20250731'!B83,"Difference","OK")</f>
        <v>OK</v>
      </c>
      <c r="C83" t="str">
        <f>IF('VIM-Incidents_20250724'!C83&lt;&gt;'VIM-Incidents_20250731'!C83,"Difference","OK")</f>
        <v>OK</v>
      </c>
      <c r="D83" t="str">
        <f>IF('VIM-Incidents_20250724'!D83&lt;&gt;'VIM-Incidents_20250731'!D83,"Difference","OK")</f>
        <v>OK</v>
      </c>
      <c r="E83" t="str">
        <f>IF('VIM-Incidents_20250724'!E83&lt;&gt;'VIM-Incidents_20250731'!E83,"Difference","OK")</f>
        <v>OK</v>
      </c>
      <c r="F83" t="str">
        <f>IF('VIM-Incidents_20250724'!F83&lt;&gt;'VIM-Incidents_20250731'!F83,"Difference","OK")</f>
        <v>OK</v>
      </c>
      <c r="G83" t="str">
        <f>IF('VIM-Incidents_20250724'!G83&lt;&gt;'VIM-Incidents_20250731'!G83,"Difference","OK")</f>
        <v>OK</v>
      </c>
      <c r="H83" t="str">
        <f>IF('VIM-Incidents_20250724'!H83&lt;&gt;'VIM-Incidents_20250731'!H83,"Difference","OK")</f>
        <v>OK</v>
      </c>
      <c r="I83" t="str">
        <f>IF('VIM-Incidents_20250724'!I83&lt;&gt;'VIM-Incidents_20250731'!I83,"Difference","OK")</f>
        <v>OK</v>
      </c>
      <c r="J83" t="str">
        <f>IF('VIM-Incidents_20250724'!J83&lt;&gt;'VIM-Incidents_20250731'!J83,"Difference","OK")</f>
        <v>OK</v>
      </c>
      <c r="K83" t="str">
        <f>IF('VIM-Incidents_20250724'!K83&lt;&gt;'VIM-Incidents_20250731'!K83,"Difference","OK")</f>
        <v>OK</v>
      </c>
      <c r="L83" t="str">
        <f>IF('VIM-Incidents_20250724'!L83&lt;&gt;'VIM-Incidents_20250731'!L83,"Difference","OK")</f>
        <v>OK</v>
      </c>
      <c r="M83" t="str">
        <f>IF('VIM-Incidents_20250724'!M83&lt;&gt;'VIM-Incidents_20250731'!M83,"Difference","OK")</f>
        <v>OK</v>
      </c>
      <c r="N83" t="str">
        <f>IF('VIM-Incidents_20250724'!N83&lt;&gt;'VIM-Incidents_20250731'!N83,"Difference","OK")</f>
        <v>OK</v>
      </c>
      <c r="O83" t="str">
        <f>IF('VIM-Incidents_20250724'!O83&lt;&gt;'VIM-Incidents_20250731'!O83,"Difference","OK")</f>
        <v>OK</v>
      </c>
      <c r="P83" t="str">
        <f>IF('VIM-Incidents_20250724'!P83&lt;&gt;'VIM-Incidents_20250731'!P83,"Difference","OK")</f>
        <v>OK</v>
      </c>
      <c r="Q83" t="str">
        <f ca="1">IF('VIM-Incidents_20250724'!Q83&lt;&gt;'VIM-Incidents_20250731'!Q83,"Difference","OK")</f>
        <v>OK</v>
      </c>
      <c r="R83" t="str">
        <f ca="1">IF('VIM-Incidents_20250724'!R83&lt;&gt;'VIM-Incidents_20250731'!R83,"Difference","OK")</f>
        <v>OK</v>
      </c>
      <c r="S83" t="str">
        <f ca="1">IF('VIM-Incidents_20250724'!S83&lt;&gt;'VIM-Incidents_20250731'!S83,"Difference","OK")</f>
        <v>OK</v>
      </c>
    </row>
    <row r="84" spans="1:19" x14ac:dyDescent="0.35">
      <c r="A84" t="str">
        <f>IF('VIM-Incidents_20250724'!A84&lt;&gt;'VIM-Incidents_20250731'!A84,"Difference","OK")</f>
        <v>OK</v>
      </c>
      <c r="B84" t="str">
        <f>IF('VIM-Incidents_20250724'!B84&lt;&gt;'VIM-Incidents_20250731'!B84,"Difference","OK")</f>
        <v>OK</v>
      </c>
      <c r="C84" t="str">
        <f>IF('VIM-Incidents_20250724'!C84&lt;&gt;'VIM-Incidents_20250731'!C84,"Difference","OK")</f>
        <v>OK</v>
      </c>
      <c r="D84" t="str">
        <f>IF('VIM-Incidents_20250724'!D84&lt;&gt;'VIM-Incidents_20250731'!D84,"Difference","OK")</f>
        <v>OK</v>
      </c>
      <c r="E84" t="str">
        <f>IF('VIM-Incidents_20250724'!E84&lt;&gt;'VIM-Incidents_20250731'!E84,"Difference","OK")</f>
        <v>OK</v>
      </c>
      <c r="F84" t="str">
        <f>IF('VIM-Incidents_20250724'!F84&lt;&gt;'VIM-Incidents_20250731'!F84,"Difference","OK")</f>
        <v>OK</v>
      </c>
      <c r="G84" t="str">
        <f>IF('VIM-Incidents_20250724'!G84&lt;&gt;'VIM-Incidents_20250731'!G84,"Difference","OK")</f>
        <v>OK</v>
      </c>
      <c r="H84" t="str">
        <f>IF('VIM-Incidents_20250724'!H84&lt;&gt;'VIM-Incidents_20250731'!H84,"Difference","OK")</f>
        <v>OK</v>
      </c>
      <c r="I84" t="str">
        <f>IF('VIM-Incidents_20250724'!I84&lt;&gt;'VIM-Incidents_20250731'!I84,"Difference","OK")</f>
        <v>OK</v>
      </c>
      <c r="J84" t="str">
        <f>IF('VIM-Incidents_20250724'!J84&lt;&gt;'VIM-Incidents_20250731'!J84,"Difference","OK")</f>
        <v>OK</v>
      </c>
      <c r="K84" t="str">
        <f>IF('VIM-Incidents_20250724'!K84&lt;&gt;'VIM-Incidents_20250731'!K84,"Difference","OK")</f>
        <v>OK</v>
      </c>
      <c r="L84" t="str">
        <f>IF('VIM-Incidents_20250724'!L84&lt;&gt;'VIM-Incidents_20250731'!L84,"Difference","OK")</f>
        <v>OK</v>
      </c>
      <c r="M84" t="str">
        <f>IF('VIM-Incidents_20250724'!M84&lt;&gt;'VIM-Incidents_20250731'!M84,"Difference","OK")</f>
        <v>OK</v>
      </c>
      <c r="N84" t="str">
        <f>IF('VIM-Incidents_20250724'!N84&lt;&gt;'VIM-Incidents_20250731'!N84,"Difference","OK")</f>
        <v>OK</v>
      </c>
      <c r="O84" t="str">
        <f>IF('VIM-Incidents_20250724'!O84&lt;&gt;'VIM-Incidents_20250731'!O84,"Difference","OK")</f>
        <v>OK</v>
      </c>
      <c r="P84" t="str">
        <f>IF('VIM-Incidents_20250724'!P84&lt;&gt;'VIM-Incidents_20250731'!P84,"Difference","OK")</f>
        <v>OK</v>
      </c>
      <c r="Q84" t="str">
        <f ca="1">IF('VIM-Incidents_20250724'!Q84&lt;&gt;'VIM-Incidents_20250731'!Q84,"Difference","OK")</f>
        <v>OK</v>
      </c>
      <c r="R84" t="str">
        <f ca="1">IF('VIM-Incidents_20250724'!R84&lt;&gt;'VIM-Incidents_20250731'!R84,"Difference","OK")</f>
        <v>OK</v>
      </c>
      <c r="S84" t="str">
        <f ca="1">IF('VIM-Incidents_20250724'!S84&lt;&gt;'VIM-Incidents_20250731'!S84,"Difference","OK")</f>
        <v>OK</v>
      </c>
    </row>
    <row r="85" spans="1:19" x14ac:dyDescent="0.35">
      <c r="A85" t="str">
        <f>IF('VIM-Incidents_20250724'!A85&lt;&gt;'VIM-Incidents_20250731'!A85,"Difference","OK")</f>
        <v>OK</v>
      </c>
      <c r="B85" t="str">
        <f>IF('VIM-Incidents_20250724'!B85&lt;&gt;'VIM-Incidents_20250731'!B85,"Difference","OK")</f>
        <v>OK</v>
      </c>
      <c r="C85" t="str">
        <f>IF('VIM-Incidents_20250724'!C85&lt;&gt;'VIM-Incidents_20250731'!C85,"Difference","OK")</f>
        <v>OK</v>
      </c>
      <c r="D85" t="str">
        <f>IF('VIM-Incidents_20250724'!D85&lt;&gt;'VIM-Incidents_20250731'!D85,"Difference","OK")</f>
        <v>OK</v>
      </c>
      <c r="E85" t="str">
        <f>IF('VIM-Incidents_20250724'!E85&lt;&gt;'VIM-Incidents_20250731'!E85,"Difference","OK")</f>
        <v>OK</v>
      </c>
      <c r="F85" t="str">
        <f>IF('VIM-Incidents_20250724'!F85&lt;&gt;'VIM-Incidents_20250731'!F85,"Difference","OK")</f>
        <v>OK</v>
      </c>
      <c r="G85" t="str">
        <f>IF('VIM-Incidents_20250724'!G85&lt;&gt;'VIM-Incidents_20250731'!G85,"Difference","OK")</f>
        <v>OK</v>
      </c>
      <c r="H85" t="str">
        <f>IF('VIM-Incidents_20250724'!H85&lt;&gt;'VIM-Incidents_20250731'!H85,"Difference","OK")</f>
        <v>OK</v>
      </c>
      <c r="I85" t="str">
        <f>IF('VIM-Incidents_20250724'!I85&lt;&gt;'VIM-Incidents_20250731'!I85,"Difference","OK")</f>
        <v>OK</v>
      </c>
      <c r="J85" t="str">
        <f>IF('VIM-Incidents_20250724'!J85&lt;&gt;'VIM-Incidents_20250731'!J85,"Difference","OK")</f>
        <v>OK</v>
      </c>
      <c r="K85" t="str">
        <f>IF('VIM-Incidents_20250724'!K85&lt;&gt;'VIM-Incidents_20250731'!K85,"Difference","OK")</f>
        <v>OK</v>
      </c>
      <c r="L85" t="str">
        <f>IF('VIM-Incidents_20250724'!L85&lt;&gt;'VIM-Incidents_20250731'!L85,"Difference","OK")</f>
        <v>OK</v>
      </c>
      <c r="M85" t="str">
        <f>IF('VIM-Incidents_20250724'!M85&lt;&gt;'VIM-Incidents_20250731'!M85,"Difference","OK")</f>
        <v>OK</v>
      </c>
      <c r="N85" t="str">
        <f>IF('VIM-Incidents_20250724'!N85&lt;&gt;'VIM-Incidents_20250731'!N85,"Difference","OK")</f>
        <v>OK</v>
      </c>
      <c r="O85" t="str">
        <f>IF('VIM-Incidents_20250724'!O85&lt;&gt;'VIM-Incidents_20250731'!O85,"Difference","OK")</f>
        <v>OK</v>
      </c>
      <c r="P85" t="str">
        <f>IF('VIM-Incidents_20250724'!P85&lt;&gt;'VIM-Incidents_20250731'!P85,"Difference","OK")</f>
        <v>OK</v>
      </c>
      <c r="Q85" t="str">
        <f ca="1">IF('VIM-Incidents_20250724'!Q85&lt;&gt;'VIM-Incidents_20250731'!Q85,"Difference","OK")</f>
        <v>OK</v>
      </c>
      <c r="R85" t="str">
        <f ca="1">IF('VIM-Incidents_20250724'!R85&lt;&gt;'VIM-Incidents_20250731'!R85,"Difference","OK")</f>
        <v>OK</v>
      </c>
      <c r="S85" t="str">
        <f ca="1">IF('VIM-Incidents_20250724'!S85&lt;&gt;'VIM-Incidents_20250731'!S85,"Difference","OK")</f>
        <v>OK</v>
      </c>
    </row>
    <row r="86" spans="1:19" x14ac:dyDescent="0.35">
      <c r="A86" t="str">
        <f>IF('VIM-Incidents_20250724'!A86&lt;&gt;'VIM-Incidents_20250731'!A86,"Difference","OK")</f>
        <v>OK</v>
      </c>
      <c r="B86" t="str">
        <f>IF('VIM-Incidents_20250724'!B86&lt;&gt;'VIM-Incidents_20250731'!B86,"Difference","OK")</f>
        <v>OK</v>
      </c>
      <c r="C86" t="str">
        <f>IF('VIM-Incidents_20250724'!C86&lt;&gt;'VIM-Incidents_20250731'!C86,"Difference","OK")</f>
        <v>OK</v>
      </c>
      <c r="D86" t="str">
        <f>IF('VIM-Incidents_20250724'!D86&lt;&gt;'VIM-Incidents_20250731'!D86,"Difference","OK")</f>
        <v>OK</v>
      </c>
      <c r="E86" t="str">
        <f>IF('VIM-Incidents_20250724'!E86&lt;&gt;'VIM-Incidents_20250731'!E86,"Difference","OK")</f>
        <v>OK</v>
      </c>
      <c r="F86" t="str">
        <f>IF('VIM-Incidents_20250724'!F86&lt;&gt;'VIM-Incidents_20250731'!F86,"Difference","OK")</f>
        <v>OK</v>
      </c>
      <c r="G86" t="str">
        <f>IF('VIM-Incidents_20250724'!G86&lt;&gt;'VIM-Incidents_20250731'!G86,"Difference","OK")</f>
        <v>OK</v>
      </c>
      <c r="H86" t="str">
        <f>IF('VIM-Incidents_20250724'!H86&lt;&gt;'VIM-Incidents_20250731'!H86,"Difference","OK")</f>
        <v>OK</v>
      </c>
      <c r="I86" t="str">
        <f>IF('VIM-Incidents_20250724'!I86&lt;&gt;'VIM-Incidents_20250731'!I86,"Difference","OK")</f>
        <v>OK</v>
      </c>
      <c r="J86" t="str">
        <f>IF('VIM-Incidents_20250724'!J86&lt;&gt;'VIM-Incidents_20250731'!J86,"Difference","OK")</f>
        <v>OK</v>
      </c>
      <c r="K86" t="str">
        <f>IF('VIM-Incidents_20250724'!K86&lt;&gt;'VIM-Incidents_20250731'!K86,"Difference","OK")</f>
        <v>OK</v>
      </c>
      <c r="L86" t="str">
        <f>IF('VIM-Incidents_20250724'!L86&lt;&gt;'VIM-Incidents_20250731'!L86,"Difference","OK")</f>
        <v>OK</v>
      </c>
      <c r="M86" t="str">
        <f>IF('VIM-Incidents_20250724'!M86&lt;&gt;'VIM-Incidents_20250731'!M86,"Difference","OK")</f>
        <v>OK</v>
      </c>
      <c r="N86" t="str">
        <f>IF('VIM-Incidents_20250724'!N86&lt;&gt;'VIM-Incidents_20250731'!N86,"Difference","OK")</f>
        <v>OK</v>
      </c>
      <c r="O86" t="str">
        <f>IF('VIM-Incidents_20250724'!O86&lt;&gt;'VIM-Incidents_20250731'!O86,"Difference","OK")</f>
        <v>OK</v>
      </c>
      <c r="P86" t="str">
        <f>IF('VIM-Incidents_20250724'!P86&lt;&gt;'VIM-Incidents_20250731'!P86,"Difference","OK")</f>
        <v>OK</v>
      </c>
      <c r="Q86" t="str">
        <f ca="1">IF('VIM-Incidents_20250724'!Q86&lt;&gt;'VIM-Incidents_20250731'!Q86,"Difference","OK")</f>
        <v>OK</v>
      </c>
      <c r="R86" t="str">
        <f ca="1">IF('VIM-Incidents_20250724'!R86&lt;&gt;'VIM-Incidents_20250731'!R86,"Difference","OK")</f>
        <v>OK</v>
      </c>
      <c r="S86" t="str">
        <f ca="1">IF('VIM-Incidents_20250724'!S86&lt;&gt;'VIM-Incidents_20250731'!S86,"Difference","OK")</f>
        <v>OK</v>
      </c>
    </row>
    <row r="87" spans="1:19" x14ac:dyDescent="0.35">
      <c r="A87" t="str">
        <f>IF('VIM-Incidents_20250724'!A87&lt;&gt;'VIM-Incidents_20250731'!A87,"Difference","OK")</f>
        <v>OK</v>
      </c>
      <c r="B87" t="str">
        <f>IF('VIM-Incidents_20250724'!B87&lt;&gt;'VIM-Incidents_20250731'!B87,"Difference","OK")</f>
        <v>OK</v>
      </c>
      <c r="C87" t="str">
        <f>IF('VIM-Incidents_20250724'!C87&lt;&gt;'VIM-Incidents_20250731'!C87,"Difference","OK")</f>
        <v>OK</v>
      </c>
      <c r="D87" t="str">
        <f>IF('VIM-Incidents_20250724'!D87&lt;&gt;'VIM-Incidents_20250731'!D87,"Difference","OK")</f>
        <v>OK</v>
      </c>
      <c r="E87" t="str">
        <f>IF('VIM-Incidents_20250724'!E87&lt;&gt;'VIM-Incidents_20250731'!E87,"Difference","OK")</f>
        <v>OK</v>
      </c>
      <c r="F87" t="str">
        <f>IF('VIM-Incidents_20250724'!F87&lt;&gt;'VIM-Incidents_20250731'!F87,"Difference","OK")</f>
        <v>OK</v>
      </c>
      <c r="G87" t="str">
        <f>IF('VIM-Incidents_20250724'!G87&lt;&gt;'VIM-Incidents_20250731'!G87,"Difference","OK")</f>
        <v>OK</v>
      </c>
      <c r="H87" t="str">
        <f>IF('VIM-Incidents_20250724'!H87&lt;&gt;'VIM-Incidents_20250731'!H87,"Difference","OK")</f>
        <v>OK</v>
      </c>
      <c r="I87" t="str">
        <f>IF('VIM-Incidents_20250724'!I87&lt;&gt;'VIM-Incidents_20250731'!I87,"Difference","OK")</f>
        <v>OK</v>
      </c>
      <c r="J87" t="str">
        <f>IF('VIM-Incidents_20250724'!J87&lt;&gt;'VIM-Incidents_20250731'!J87,"Difference","OK")</f>
        <v>OK</v>
      </c>
      <c r="K87" t="str">
        <f>IF('VIM-Incidents_20250724'!K87&lt;&gt;'VIM-Incidents_20250731'!K87,"Difference","OK")</f>
        <v>OK</v>
      </c>
      <c r="L87" t="str">
        <f>IF('VIM-Incidents_20250724'!L87&lt;&gt;'VIM-Incidents_20250731'!L87,"Difference","OK")</f>
        <v>OK</v>
      </c>
      <c r="M87" t="str">
        <f>IF('VIM-Incidents_20250724'!M87&lt;&gt;'VIM-Incidents_20250731'!M87,"Difference","OK")</f>
        <v>OK</v>
      </c>
      <c r="N87" t="str">
        <f>IF('VIM-Incidents_20250724'!N87&lt;&gt;'VIM-Incidents_20250731'!N87,"Difference","OK")</f>
        <v>OK</v>
      </c>
      <c r="O87" t="str">
        <f>IF('VIM-Incidents_20250724'!O87&lt;&gt;'VIM-Incidents_20250731'!O87,"Difference","OK")</f>
        <v>OK</v>
      </c>
      <c r="P87" t="str">
        <f>IF('VIM-Incidents_20250724'!P87&lt;&gt;'VIM-Incidents_20250731'!P87,"Difference","OK")</f>
        <v>OK</v>
      </c>
      <c r="Q87" t="str">
        <f ca="1">IF('VIM-Incidents_20250724'!Q87&lt;&gt;'VIM-Incidents_20250731'!Q87,"Difference","OK")</f>
        <v>OK</v>
      </c>
      <c r="R87" t="str">
        <f ca="1">IF('VIM-Incidents_20250724'!R87&lt;&gt;'VIM-Incidents_20250731'!R87,"Difference","OK")</f>
        <v>OK</v>
      </c>
      <c r="S87" t="str">
        <f ca="1">IF('VIM-Incidents_20250724'!S87&lt;&gt;'VIM-Incidents_20250731'!S87,"Difference","OK")</f>
        <v>OK</v>
      </c>
    </row>
    <row r="88" spans="1:19" x14ac:dyDescent="0.35">
      <c r="A88" t="str">
        <f>IF('VIM-Incidents_20250724'!A88&lt;&gt;'VIM-Incidents_20250731'!A88,"Difference","OK")</f>
        <v>OK</v>
      </c>
      <c r="B88" t="str">
        <f>IF('VIM-Incidents_20250724'!B88&lt;&gt;'VIM-Incidents_20250731'!B88,"Difference","OK")</f>
        <v>OK</v>
      </c>
      <c r="C88" t="str">
        <f>IF('VIM-Incidents_20250724'!C88&lt;&gt;'VIM-Incidents_20250731'!C88,"Difference","OK")</f>
        <v>OK</v>
      </c>
      <c r="D88" t="str">
        <f>IF('VIM-Incidents_20250724'!D88&lt;&gt;'VIM-Incidents_20250731'!D88,"Difference","OK")</f>
        <v>OK</v>
      </c>
      <c r="E88" t="str">
        <f>IF('VIM-Incidents_20250724'!E88&lt;&gt;'VIM-Incidents_20250731'!E88,"Difference","OK")</f>
        <v>OK</v>
      </c>
      <c r="F88" t="str">
        <f>IF('VIM-Incidents_20250724'!F88&lt;&gt;'VIM-Incidents_20250731'!F88,"Difference","OK")</f>
        <v>OK</v>
      </c>
      <c r="G88" t="str">
        <f>IF('VIM-Incidents_20250724'!G88&lt;&gt;'VIM-Incidents_20250731'!G88,"Difference","OK")</f>
        <v>OK</v>
      </c>
      <c r="H88" t="str">
        <f>IF('VIM-Incidents_20250724'!H88&lt;&gt;'VIM-Incidents_20250731'!H88,"Difference","OK")</f>
        <v>OK</v>
      </c>
      <c r="I88" t="str">
        <f>IF('VIM-Incidents_20250724'!I88&lt;&gt;'VIM-Incidents_20250731'!I88,"Difference","OK")</f>
        <v>OK</v>
      </c>
      <c r="J88" t="str">
        <f>IF('VIM-Incidents_20250724'!J88&lt;&gt;'VIM-Incidents_20250731'!J88,"Difference","OK")</f>
        <v>OK</v>
      </c>
      <c r="K88" t="str">
        <f>IF('VIM-Incidents_20250724'!K88&lt;&gt;'VIM-Incidents_20250731'!K88,"Difference","OK")</f>
        <v>OK</v>
      </c>
      <c r="L88" t="str">
        <f>IF('VIM-Incidents_20250724'!L88&lt;&gt;'VIM-Incidents_20250731'!L88,"Difference","OK")</f>
        <v>OK</v>
      </c>
      <c r="M88" t="str">
        <f>IF('VIM-Incidents_20250724'!M88&lt;&gt;'VIM-Incidents_20250731'!M88,"Difference","OK")</f>
        <v>OK</v>
      </c>
      <c r="N88" t="str">
        <f>IF('VIM-Incidents_20250724'!N88&lt;&gt;'VIM-Incidents_20250731'!N88,"Difference","OK")</f>
        <v>OK</v>
      </c>
      <c r="O88" t="str">
        <f>IF('VIM-Incidents_20250724'!O88&lt;&gt;'VIM-Incidents_20250731'!O88,"Difference","OK")</f>
        <v>OK</v>
      </c>
      <c r="P88" t="str">
        <f>IF('VIM-Incidents_20250724'!P88&lt;&gt;'VIM-Incidents_20250731'!P88,"Difference","OK")</f>
        <v>OK</v>
      </c>
      <c r="Q88" t="str">
        <f ca="1">IF('VIM-Incidents_20250724'!Q88&lt;&gt;'VIM-Incidents_20250731'!Q88,"Difference","OK")</f>
        <v>OK</v>
      </c>
      <c r="R88" t="str">
        <f ca="1">IF('VIM-Incidents_20250724'!R88&lt;&gt;'VIM-Incidents_20250731'!R88,"Difference","OK")</f>
        <v>OK</v>
      </c>
      <c r="S88" t="str">
        <f ca="1">IF('VIM-Incidents_20250724'!S88&lt;&gt;'VIM-Incidents_20250731'!S88,"Difference","OK")</f>
        <v>OK</v>
      </c>
    </row>
    <row r="89" spans="1:19" x14ac:dyDescent="0.35">
      <c r="A89" t="str">
        <f>IF('VIM-Incidents_20250724'!A89&lt;&gt;'VIM-Incidents_20250731'!A89,"Difference","OK")</f>
        <v>OK</v>
      </c>
      <c r="B89" t="str">
        <f>IF('VIM-Incidents_20250724'!B89&lt;&gt;'VIM-Incidents_20250731'!B89,"Difference","OK")</f>
        <v>OK</v>
      </c>
      <c r="C89" t="str">
        <f>IF('VIM-Incidents_20250724'!C89&lt;&gt;'VIM-Incidents_20250731'!C89,"Difference","OK")</f>
        <v>OK</v>
      </c>
      <c r="D89" t="str">
        <f>IF('VIM-Incidents_20250724'!D89&lt;&gt;'VIM-Incidents_20250731'!D89,"Difference","OK")</f>
        <v>OK</v>
      </c>
      <c r="E89" t="str">
        <f>IF('VIM-Incidents_20250724'!E89&lt;&gt;'VIM-Incidents_20250731'!E89,"Difference","OK")</f>
        <v>OK</v>
      </c>
      <c r="F89" t="str">
        <f>IF('VIM-Incidents_20250724'!F89&lt;&gt;'VIM-Incidents_20250731'!F89,"Difference","OK")</f>
        <v>OK</v>
      </c>
      <c r="G89" t="str">
        <f>IF('VIM-Incidents_20250724'!G89&lt;&gt;'VIM-Incidents_20250731'!G89,"Difference","OK")</f>
        <v>OK</v>
      </c>
      <c r="H89" t="str">
        <f>IF('VIM-Incidents_20250724'!H89&lt;&gt;'VIM-Incidents_20250731'!H89,"Difference","OK")</f>
        <v>OK</v>
      </c>
      <c r="I89" t="str">
        <f>IF('VIM-Incidents_20250724'!I89&lt;&gt;'VIM-Incidents_20250731'!I89,"Difference","OK")</f>
        <v>OK</v>
      </c>
      <c r="J89" t="str">
        <f>IF('VIM-Incidents_20250724'!J89&lt;&gt;'VIM-Incidents_20250731'!J89,"Difference","OK")</f>
        <v>OK</v>
      </c>
      <c r="K89" t="str">
        <f>IF('VIM-Incidents_20250724'!K89&lt;&gt;'VIM-Incidents_20250731'!K89,"Difference","OK")</f>
        <v>OK</v>
      </c>
      <c r="L89" t="str">
        <f>IF('VIM-Incidents_20250724'!L89&lt;&gt;'VIM-Incidents_20250731'!L89,"Difference","OK")</f>
        <v>OK</v>
      </c>
      <c r="M89" t="str">
        <f>IF('VIM-Incidents_20250724'!M89&lt;&gt;'VIM-Incidents_20250731'!M89,"Difference","OK")</f>
        <v>OK</v>
      </c>
      <c r="N89" t="str">
        <f>IF('VIM-Incidents_20250724'!N89&lt;&gt;'VIM-Incidents_20250731'!N89,"Difference","OK")</f>
        <v>OK</v>
      </c>
      <c r="O89" t="str">
        <f>IF('VIM-Incidents_20250724'!O89&lt;&gt;'VIM-Incidents_20250731'!O89,"Difference","OK")</f>
        <v>OK</v>
      </c>
      <c r="P89" t="str">
        <f>IF('VIM-Incidents_20250724'!P89&lt;&gt;'VIM-Incidents_20250731'!P89,"Difference","OK")</f>
        <v>OK</v>
      </c>
      <c r="Q89" t="str">
        <f ca="1">IF('VIM-Incidents_20250724'!Q89&lt;&gt;'VIM-Incidents_20250731'!Q89,"Difference","OK")</f>
        <v>OK</v>
      </c>
      <c r="R89" t="str">
        <f ca="1">IF('VIM-Incidents_20250724'!R89&lt;&gt;'VIM-Incidents_20250731'!R89,"Difference","OK")</f>
        <v>OK</v>
      </c>
      <c r="S89" t="str">
        <f ca="1">IF('VIM-Incidents_20250724'!S89&lt;&gt;'VIM-Incidents_20250731'!S89,"Difference","OK")</f>
        <v>OK</v>
      </c>
    </row>
    <row r="90" spans="1:19" x14ac:dyDescent="0.35">
      <c r="A90" t="str">
        <f>IF('VIM-Incidents_20250724'!A90&lt;&gt;'VIM-Incidents_20250731'!A90,"Difference","OK")</f>
        <v>OK</v>
      </c>
      <c r="B90" t="str">
        <f>IF('VIM-Incidents_20250724'!B90&lt;&gt;'VIM-Incidents_20250731'!B90,"Difference","OK")</f>
        <v>OK</v>
      </c>
      <c r="C90" t="str">
        <f>IF('VIM-Incidents_20250724'!C90&lt;&gt;'VIM-Incidents_20250731'!C90,"Difference","OK")</f>
        <v>OK</v>
      </c>
      <c r="D90" t="str">
        <f>IF('VIM-Incidents_20250724'!D90&lt;&gt;'VIM-Incidents_20250731'!D90,"Difference","OK")</f>
        <v>OK</v>
      </c>
      <c r="E90" t="str">
        <f>IF('VIM-Incidents_20250724'!E90&lt;&gt;'VIM-Incidents_20250731'!E90,"Difference","OK")</f>
        <v>OK</v>
      </c>
      <c r="F90" t="str">
        <f>IF('VIM-Incidents_20250724'!F90&lt;&gt;'VIM-Incidents_20250731'!F90,"Difference","OK")</f>
        <v>OK</v>
      </c>
      <c r="G90" t="str">
        <f>IF('VIM-Incidents_20250724'!G90&lt;&gt;'VIM-Incidents_20250731'!G90,"Difference","OK")</f>
        <v>OK</v>
      </c>
      <c r="H90" t="str">
        <f>IF('VIM-Incidents_20250724'!H90&lt;&gt;'VIM-Incidents_20250731'!H90,"Difference","OK")</f>
        <v>OK</v>
      </c>
      <c r="I90" t="str">
        <f>IF('VIM-Incidents_20250724'!I90&lt;&gt;'VIM-Incidents_20250731'!I90,"Difference","OK")</f>
        <v>OK</v>
      </c>
      <c r="J90" t="str">
        <f>IF('VIM-Incidents_20250724'!J90&lt;&gt;'VIM-Incidents_20250731'!J90,"Difference","OK")</f>
        <v>OK</v>
      </c>
      <c r="K90" t="str">
        <f>IF('VIM-Incidents_20250724'!K90&lt;&gt;'VIM-Incidents_20250731'!K90,"Difference","OK")</f>
        <v>OK</v>
      </c>
      <c r="L90" t="str">
        <f>IF('VIM-Incidents_20250724'!L90&lt;&gt;'VIM-Incidents_20250731'!L90,"Difference","OK")</f>
        <v>OK</v>
      </c>
      <c r="M90" t="str">
        <f>IF('VIM-Incidents_20250724'!M90&lt;&gt;'VIM-Incidents_20250731'!M90,"Difference","OK")</f>
        <v>OK</v>
      </c>
      <c r="N90" t="str">
        <f>IF('VIM-Incidents_20250724'!N90&lt;&gt;'VIM-Incidents_20250731'!N90,"Difference","OK")</f>
        <v>OK</v>
      </c>
      <c r="O90" t="str">
        <f>IF('VIM-Incidents_20250724'!O90&lt;&gt;'VIM-Incidents_20250731'!O90,"Difference","OK")</f>
        <v>OK</v>
      </c>
      <c r="P90" t="str">
        <f>IF('VIM-Incidents_20250724'!P90&lt;&gt;'VIM-Incidents_20250731'!P90,"Difference","OK")</f>
        <v>OK</v>
      </c>
      <c r="Q90" t="str">
        <f ca="1">IF('VIM-Incidents_20250724'!Q90&lt;&gt;'VIM-Incidents_20250731'!Q90,"Difference","OK")</f>
        <v>OK</v>
      </c>
      <c r="R90" t="str">
        <f ca="1">IF('VIM-Incidents_20250724'!R90&lt;&gt;'VIM-Incidents_20250731'!R90,"Difference","OK")</f>
        <v>OK</v>
      </c>
      <c r="S90" t="str">
        <f ca="1">IF('VIM-Incidents_20250724'!S90&lt;&gt;'VIM-Incidents_20250731'!S90,"Difference","OK")</f>
        <v>OK</v>
      </c>
    </row>
    <row r="91" spans="1:19" x14ac:dyDescent="0.35">
      <c r="A91" t="str">
        <f>IF('VIM-Incidents_20250724'!A91&lt;&gt;'VIM-Incidents_20250731'!A91,"Difference","OK")</f>
        <v>OK</v>
      </c>
      <c r="B91" t="str">
        <f>IF('VIM-Incidents_20250724'!B91&lt;&gt;'VIM-Incidents_20250731'!B91,"Difference","OK")</f>
        <v>OK</v>
      </c>
      <c r="C91" t="str">
        <f>IF('VIM-Incidents_20250724'!C91&lt;&gt;'VIM-Incidents_20250731'!C91,"Difference","OK")</f>
        <v>OK</v>
      </c>
      <c r="D91" t="str">
        <f>IF('VIM-Incidents_20250724'!D91&lt;&gt;'VIM-Incidents_20250731'!D91,"Difference","OK")</f>
        <v>OK</v>
      </c>
      <c r="E91" t="str">
        <f>IF('VIM-Incidents_20250724'!E91&lt;&gt;'VIM-Incidents_20250731'!E91,"Difference","OK")</f>
        <v>OK</v>
      </c>
      <c r="F91" t="str">
        <f>IF('VIM-Incidents_20250724'!F91&lt;&gt;'VIM-Incidents_20250731'!F91,"Difference","OK")</f>
        <v>OK</v>
      </c>
      <c r="G91" t="str">
        <f>IF('VIM-Incidents_20250724'!G91&lt;&gt;'VIM-Incidents_20250731'!G91,"Difference","OK")</f>
        <v>OK</v>
      </c>
      <c r="H91" t="str">
        <f>IF('VIM-Incidents_20250724'!H91&lt;&gt;'VIM-Incidents_20250731'!H91,"Difference","OK")</f>
        <v>OK</v>
      </c>
      <c r="I91" t="str">
        <f>IF('VIM-Incidents_20250724'!I91&lt;&gt;'VIM-Incidents_20250731'!I91,"Difference","OK")</f>
        <v>Difference</v>
      </c>
      <c r="J91" t="str">
        <f>IF('VIM-Incidents_20250724'!J91&lt;&gt;'VIM-Incidents_20250731'!J91,"Difference","OK")</f>
        <v>OK</v>
      </c>
      <c r="K91" t="str">
        <f>IF('VIM-Incidents_20250724'!K91&lt;&gt;'VIM-Incidents_20250731'!K91,"Difference","OK")</f>
        <v>OK</v>
      </c>
      <c r="L91" t="str">
        <f>IF('VIM-Incidents_20250724'!L91&lt;&gt;'VIM-Incidents_20250731'!L91,"Difference","OK")</f>
        <v>Difference</v>
      </c>
      <c r="M91" t="str">
        <f>IF('VIM-Incidents_20250724'!M91&lt;&gt;'VIM-Incidents_20250731'!M91,"Difference","OK")</f>
        <v>OK</v>
      </c>
      <c r="N91" t="str">
        <f>IF('VIM-Incidents_20250724'!N91&lt;&gt;'VIM-Incidents_20250731'!N91,"Difference","OK")</f>
        <v>OK</v>
      </c>
      <c r="O91" t="str">
        <f>IF('VIM-Incidents_20250724'!O91&lt;&gt;'VIM-Incidents_20250731'!O91,"Difference","OK")</f>
        <v>OK</v>
      </c>
      <c r="P91" t="str">
        <f>IF('VIM-Incidents_20250724'!P91&lt;&gt;'VIM-Incidents_20250731'!P91,"Difference","OK")</f>
        <v>OK</v>
      </c>
      <c r="Q91" t="str">
        <f ca="1">IF('VIM-Incidents_20250724'!Q91&lt;&gt;'VIM-Incidents_20250731'!Q91,"Difference","OK")</f>
        <v>Difference</v>
      </c>
      <c r="R91" t="str">
        <f ca="1">IF('VIM-Incidents_20250724'!R91&lt;&gt;'VIM-Incidents_20250731'!R91,"Difference","OK")</f>
        <v>OK</v>
      </c>
      <c r="S91" t="str">
        <f ca="1">IF('VIM-Incidents_20250724'!S91&lt;&gt;'VIM-Incidents_20250731'!S91,"Difference","OK")</f>
        <v>OK</v>
      </c>
    </row>
    <row r="92" spans="1:19" x14ac:dyDescent="0.35">
      <c r="A92" t="str">
        <f>IF('VIM-Incidents_20250724'!A92&lt;&gt;'VIM-Incidents_20250731'!A92,"Difference","OK")</f>
        <v>OK</v>
      </c>
      <c r="B92" t="str">
        <f>IF('VIM-Incidents_20250724'!B92&lt;&gt;'VIM-Incidents_20250731'!B92,"Difference","OK")</f>
        <v>OK</v>
      </c>
      <c r="C92" t="str">
        <f>IF('VIM-Incidents_20250724'!C92&lt;&gt;'VIM-Incidents_20250731'!C92,"Difference","OK")</f>
        <v>OK</v>
      </c>
      <c r="D92" t="str">
        <f>IF('VIM-Incidents_20250724'!D92&lt;&gt;'VIM-Incidents_20250731'!D92,"Difference","OK")</f>
        <v>OK</v>
      </c>
      <c r="E92" t="str">
        <f>IF('VIM-Incidents_20250724'!E92&lt;&gt;'VIM-Incidents_20250731'!E92,"Difference","OK")</f>
        <v>OK</v>
      </c>
      <c r="F92" t="str">
        <f>IF('VIM-Incidents_20250724'!F92&lt;&gt;'VIM-Incidents_20250731'!F92,"Difference","OK")</f>
        <v>OK</v>
      </c>
      <c r="G92" t="str">
        <f>IF('VIM-Incidents_20250724'!G92&lt;&gt;'VIM-Incidents_20250731'!G92,"Difference","OK")</f>
        <v>OK</v>
      </c>
      <c r="H92" t="str">
        <f>IF('VIM-Incidents_20250724'!H92&lt;&gt;'VIM-Incidents_20250731'!H92,"Difference","OK")</f>
        <v>OK</v>
      </c>
      <c r="I92" t="str">
        <f>IF('VIM-Incidents_20250724'!I92&lt;&gt;'VIM-Incidents_20250731'!I92,"Difference","OK")</f>
        <v>OK</v>
      </c>
      <c r="J92" t="str">
        <f>IF('VIM-Incidents_20250724'!J92&lt;&gt;'VIM-Incidents_20250731'!J92,"Difference","OK")</f>
        <v>OK</v>
      </c>
      <c r="K92" t="str">
        <f>IF('VIM-Incidents_20250724'!K92&lt;&gt;'VIM-Incidents_20250731'!K92,"Difference","OK")</f>
        <v>OK</v>
      </c>
      <c r="L92" t="str">
        <f>IF('VIM-Incidents_20250724'!L92&lt;&gt;'VIM-Incidents_20250731'!L92,"Difference","OK")</f>
        <v>OK</v>
      </c>
      <c r="M92" t="str">
        <f>IF('VIM-Incidents_20250724'!M92&lt;&gt;'VIM-Incidents_20250731'!M92,"Difference","OK")</f>
        <v>OK</v>
      </c>
      <c r="N92" t="str">
        <f>IF('VIM-Incidents_20250724'!N92&lt;&gt;'VIM-Incidents_20250731'!N92,"Difference","OK")</f>
        <v>OK</v>
      </c>
      <c r="O92" t="str">
        <f>IF('VIM-Incidents_20250724'!O92&lt;&gt;'VIM-Incidents_20250731'!O92,"Difference","OK")</f>
        <v>OK</v>
      </c>
      <c r="P92" t="str">
        <f>IF('VIM-Incidents_20250724'!P92&lt;&gt;'VIM-Incidents_20250731'!P92,"Difference","OK")</f>
        <v>OK</v>
      </c>
      <c r="Q92" t="str">
        <f ca="1">IF('VIM-Incidents_20250724'!Q92&lt;&gt;'VIM-Incidents_20250731'!Q92,"Difference","OK")</f>
        <v>OK</v>
      </c>
      <c r="R92" t="str">
        <f ca="1">IF('VIM-Incidents_20250724'!R92&lt;&gt;'VIM-Incidents_20250731'!R92,"Difference","OK")</f>
        <v>OK</v>
      </c>
      <c r="S92" t="str">
        <f ca="1">IF('VIM-Incidents_20250724'!S92&lt;&gt;'VIM-Incidents_20250731'!S92,"Difference","OK")</f>
        <v>OK</v>
      </c>
    </row>
    <row r="93" spans="1:19" x14ac:dyDescent="0.35">
      <c r="A93" t="str">
        <f>IF('VIM-Incidents_20250724'!A93&lt;&gt;'VIM-Incidents_20250731'!A93,"Difference","OK")</f>
        <v>OK</v>
      </c>
      <c r="B93" t="str">
        <f>IF('VIM-Incidents_20250724'!B93&lt;&gt;'VIM-Incidents_20250731'!B93,"Difference","OK")</f>
        <v>OK</v>
      </c>
      <c r="C93" t="str">
        <f>IF('VIM-Incidents_20250724'!C93&lt;&gt;'VIM-Incidents_20250731'!C93,"Difference","OK")</f>
        <v>OK</v>
      </c>
      <c r="D93" t="str">
        <f>IF('VIM-Incidents_20250724'!D93&lt;&gt;'VIM-Incidents_20250731'!D93,"Difference","OK")</f>
        <v>OK</v>
      </c>
      <c r="E93" t="str">
        <f>IF('VIM-Incidents_20250724'!E93&lt;&gt;'VIM-Incidents_20250731'!E93,"Difference","OK")</f>
        <v>OK</v>
      </c>
      <c r="F93" t="str">
        <f>IF('VIM-Incidents_20250724'!F93&lt;&gt;'VIM-Incidents_20250731'!F93,"Difference","OK")</f>
        <v>OK</v>
      </c>
      <c r="G93" t="str">
        <f>IF('VIM-Incidents_20250724'!G93&lt;&gt;'VIM-Incidents_20250731'!G93,"Difference","OK")</f>
        <v>OK</v>
      </c>
      <c r="H93" t="str">
        <f>IF('VIM-Incidents_20250724'!H93&lt;&gt;'VIM-Incidents_20250731'!H93,"Difference","OK")</f>
        <v>OK</v>
      </c>
      <c r="I93" t="str">
        <f>IF('VIM-Incidents_20250724'!I93&lt;&gt;'VIM-Incidents_20250731'!I93,"Difference","OK")</f>
        <v>OK</v>
      </c>
      <c r="J93" t="str">
        <f>IF('VIM-Incidents_20250724'!J93&lt;&gt;'VIM-Incidents_20250731'!J93,"Difference","OK")</f>
        <v>OK</v>
      </c>
      <c r="K93" t="str">
        <f>IF('VIM-Incidents_20250724'!K93&lt;&gt;'VIM-Incidents_20250731'!K93,"Difference","OK")</f>
        <v>OK</v>
      </c>
      <c r="L93" t="str">
        <f>IF('VIM-Incidents_20250724'!L93&lt;&gt;'VIM-Incidents_20250731'!L93,"Difference","OK")</f>
        <v>OK</v>
      </c>
      <c r="M93" t="str">
        <f>IF('VIM-Incidents_20250724'!M93&lt;&gt;'VIM-Incidents_20250731'!M93,"Difference","OK")</f>
        <v>OK</v>
      </c>
      <c r="N93" t="str">
        <f>IF('VIM-Incidents_20250724'!N93&lt;&gt;'VIM-Incidents_20250731'!N93,"Difference","OK")</f>
        <v>OK</v>
      </c>
      <c r="O93" t="str">
        <f>IF('VIM-Incidents_20250724'!O93&lt;&gt;'VIM-Incidents_20250731'!O93,"Difference","OK")</f>
        <v>OK</v>
      </c>
      <c r="P93" t="str">
        <f>IF('VIM-Incidents_20250724'!P93&lt;&gt;'VIM-Incidents_20250731'!P93,"Difference","OK")</f>
        <v>OK</v>
      </c>
      <c r="Q93" t="str">
        <f ca="1">IF('VIM-Incidents_20250724'!Q93&lt;&gt;'VIM-Incidents_20250731'!Q93,"Difference","OK")</f>
        <v>OK</v>
      </c>
      <c r="R93" t="str">
        <f ca="1">IF('VIM-Incidents_20250724'!R93&lt;&gt;'VIM-Incidents_20250731'!R93,"Difference","OK")</f>
        <v>OK</v>
      </c>
      <c r="S93" t="str">
        <f ca="1">IF('VIM-Incidents_20250724'!S93&lt;&gt;'VIM-Incidents_20250731'!S93,"Difference","OK")</f>
        <v>OK</v>
      </c>
    </row>
    <row r="94" spans="1:19" x14ac:dyDescent="0.35">
      <c r="A94" t="str">
        <f>IF('VIM-Incidents_20250724'!A94&lt;&gt;'VIM-Incidents_20250731'!A94,"Difference","OK")</f>
        <v>OK</v>
      </c>
      <c r="B94" t="str">
        <f>IF('VIM-Incidents_20250724'!B94&lt;&gt;'VIM-Incidents_20250731'!B94,"Difference","OK")</f>
        <v>OK</v>
      </c>
      <c r="C94" t="str">
        <f>IF('VIM-Incidents_20250724'!C94&lt;&gt;'VIM-Incidents_20250731'!C94,"Difference","OK")</f>
        <v>OK</v>
      </c>
      <c r="D94" t="str">
        <f>IF('VIM-Incidents_20250724'!D94&lt;&gt;'VIM-Incidents_20250731'!D94,"Difference","OK")</f>
        <v>OK</v>
      </c>
      <c r="E94" t="str">
        <f>IF('VIM-Incidents_20250724'!E94&lt;&gt;'VIM-Incidents_20250731'!E94,"Difference","OK")</f>
        <v>OK</v>
      </c>
      <c r="F94" t="str">
        <f>IF('VIM-Incidents_20250724'!F94&lt;&gt;'VIM-Incidents_20250731'!F94,"Difference","OK")</f>
        <v>OK</v>
      </c>
      <c r="G94" t="str">
        <f>IF('VIM-Incidents_20250724'!G94&lt;&gt;'VIM-Incidents_20250731'!G94,"Difference","OK")</f>
        <v>OK</v>
      </c>
      <c r="H94" t="str">
        <f>IF('VIM-Incidents_20250724'!H94&lt;&gt;'VIM-Incidents_20250731'!H94,"Difference","OK")</f>
        <v>OK</v>
      </c>
      <c r="I94" t="str">
        <f>IF('VIM-Incidents_20250724'!I94&lt;&gt;'VIM-Incidents_20250731'!I94,"Difference","OK")</f>
        <v>OK</v>
      </c>
      <c r="J94" t="str">
        <f>IF('VIM-Incidents_20250724'!J94&lt;&gt;'VIM-Incidents_20250731'!J94,"Difference","OK")</f>
        <v>OK</v>
      </c>
      <c r="K94" t="str">
        <f>IF('VIM-Incidents_20250724'!K94&lt;&gt;'VIM-Incidents_20250731'!K94,"Difference","OK")</f>
        <v>OK</v>
      </c>
      <c r="L94" t="str">
        <f>IF('VIM-Incidents_20250724'!L94&lt;&gt;'VIM-Incidents_20250731'!L94,"Difference","OK")</f>
        <v>OK</v>
      </c>
      <c r="M94" t="str">
        <f>IF('VIM-Incidents_20250724'!M94&lt;&gt;'VIM-Incidents_20250731'!M94,"Difference","OK")</f>
        <v>OK</v>
      </c>
      <c r="N94" t="str">
        <f>IF('VIM-Incidents_20250724'!N94&lt;&gt;'VIM-Incidents_20250731'!N94,"Difference","OK")</f>
        <v>OK</v>
      </c>
      <c r="O94" t="str">
        <f>IF('VIM-Incidents_20250724'!O94&lt;&gt;'VIM-Incidents_20250731'!O94,"Difference","OK")</f>
        <v>OK</v>
      </c>
      <c r="P94" t="str">
        <f>IF('VIM-Incidents_20250724'!P94&lt;&gt;'VIM-Incidents_20250731'!P94,"Difference","OK")</f>
        <v>OK</v>
      </c>
      <c r="Q94" t="str">
        <f ca="1">IF('VIM-Incidents_20250724'!Q94&lt;&gt;'VIM-Incidents_20250731'!Q94,"Difference","OK")</f>
        <v>OK</v>
      </c>
      <c r="R94" t="str">
        <f ca="1">IF('VIM-Incidents_20250724'!R94&lt;&gt;'VIM-Incidents_20250731'!R94,"Difference","OK")</f>
        <v>OK</v>
      </c>
      <c r="S94" t="str">
        <f ca="1">IF('VIM-Incidents_20250724'!S94&lt;&gt;'VIM-Incidents_20250731'!S94,"Difference","OK")</f>
        <v>OK</v>
      </c>
    </row>
    <row r="95" spans="1:19" x14ac:dyDescent="0.35">
      <c r="A95" t="str">
        <f>IF('VIM-Incidents_20250724'!A95&lt;&gt;'VIM-Incidents_20250731'!A95,"Difference","OK")</f>
        <v>OK</v>
      </c>
      <c r="B95" t="str">
        <f>IF('VIM-Incidents_20250724'!B95&lt;&gt;'VIM-Incidents_20250731'!B95,"Difference","OK")</f>
        <v>OK</v>
      </c>
      <c r="C95" t="str">
        <f>IF('VIM-Incidents_20250724'!C95&lt;&gt;'VIM-Incidents_20250731'!C95,"Difference","OK")</f>
        <v>OK</v>
      </c>
      <c r="D95" t="str">
        <f>IF('VIM-Incidents_20250724'!D95&lt;&gt;'VIM-Incidents_20250731'!D95,"Difference","OK")</f>
        <v>OK</v>
      </c>
      <c r="E95" t="str">
        <f>IF('VIM-Incidents_20250724'!E95&lt;&gt;'VIM-Incidents_20250731'!E95,"Difference","OK")</f>
        <v>OK</v>
      </c>
      <c r="F95" t="str">
        <f>IF('VIM-Incidents_20250724'!F95&lt;&gt;'VIM-Incidents_20250731'!F95,"Difference","OK")</f>
        <v>OK</v>
      </c>
      <c r="G95" t="str">
        <f>IF('VIM-Incidents_20250724'!G95&lt;&gt;'VIM-Incidents_20250731'!G95,"Difference","OK")</f>
        <v>OK</v>
      </c>
      <c r="H95" t="str">
        <f>IF('VIM-Incidents_20250724'!H95&lt;&gt;'VIM-Incidents_20250731'!H95,"Difference","OK")</f>
        <v>OK</v>
      </c>
      <c r="I95" t="str">
        <f>IF('VIM-Incidents_20250724'!I95&lt;&gt;'VIM-Incidents_20250731'!I95,"Difference","OK")</f>
        <v>OK</v>
      </c>
      <c r="J95" t="str">
        <f>IF('VIM-Incidents_20250724'!J95&lt;&gt;'VIM-Incidents_20250731'!J95,"Difference","OK")</f>
        <v>OK</v>
      </c>
      <c r="K95" t="str">
        <f>IF('VIM-Incidents_20250724'!K95&lt;&gt;'VIM-Incidents_20250731'!K95,"Difference","OK")</f>
        <v>OK</v>
      </c>
      <c r="L95" t="str">
        <f>IF('VIM-Incidents_20250724'!L95&lt;&gt;'VIM-Incidents_20250731'!L95,"Difference","OK")</f>
        <v>OK</v>
      </c>
      <c r="M95" t="str">
        <f>IF('VIM-Incidents_20250724'!M95&lt;&gt;'VIM-Incidents_20250731'!M95,"Difference","OK")</f>
        <v>OK</v>
      </c>
      <c r="N95" t="str">
        <f>IF('VIM-Incidents_20250724'!N95&lt;&gt;'VIM-Incidents_20250731'!N95,"Difference","OK")</f>
        <v>OK</v>
      </c>
      <c r="O95" t="str">
        <f>IF('VIM-Incidents_20250724'!O95&lt;&gt;'VIM-Incidents_20250731'!O95,"Difference","OK")</f>
        <v>OK</v>
      </c>
      <c r="P95" t="str">
        <f>IF('VIM-Incidents_20250724'!P95&lt;&gt;'VIM-Incidents_20250731'!P95,"Difference","OK")</f>
        <v>OK</v>
      </c>
      <c r="Q95" t="str">
        <f ca="1">IF('VIM-Incidents_20250724'!Q95&lt;&gt;'VIM-Incidents_20250731'!Q95,"Difference","OK")</f>
        <v>OK</v>
      </c>
      <c r="R95" t="str">
        <f ca="1">IF('VIM-Incidents_20250724'!R95&lt;&gt;'VIM-Incidents_20250731'!R95,"Difference","OK")</f>
        <v>OK</v>
      </c>
      <c r="S95" t="str">
        <f ca="1">IF('VIM-Incidents_20250724'!S95&lt;&gt;'VIM-Incidents_20250731'!S95,"Difference","OK")</f>
        <v>OK</v>
      </c>
    </row>
    <row r="96" spans="1:19" x14ac:dyDescent="0.35">
      <c r="A96" t="str">
        <f>IF('VIM-Incidents_20250724'!A96&lt;&gt;'VIM-Incidents_20250731'!A96,"Difference","OK")</f>
        <v>OK</v>
      </c>
      <c r="B96" t="str">
        <f>IF('VIM-Incidents_20250724'!B96&lt;&gt;'VIM-Incidents_20250731'!B96,"Difference","OK")</f>
        <v>OK</v>
      </c>
      <c r="C96" t="str">
        <f>IF('VIM-Incidents_20250724'!C96&lt;&gt;'VIM-Incidents_20250731'!C96,"Difference","OK")</f>
        <v>OK</v>
      </c>
      <c r="D96" t="str">
        <f>IF('VIM-Incidents_20250724'!D96&lt;&gt;'VIM-Incidents_20250731'!D96,"Difference","OK")</f>
        <v>OK</v>
      </c>
      <c r="E96" t="str">
        <f>IF('VIM-Incidents_20250724'!E96&lt;&gt;'VIM-Incidents_20250731'!E96,"Difference","OK")</f>
        <v>OK</v>
      </c>
      <c r="F96" t="str">
        <f>IF('VIM-Incidents_20250724'!F96&lt;&gt;'VIM-Incidents_20250731'!F96,"Difference","OK")</f>
        <v>OK</v>
      </c>
      <c r="G96" t="str">
        <f>IF('VIM-Incidents_20250724'!G96&lt;&gt;'VIM-Incidents_20250731'!G96,"Difference","OK")</f>
        <v>OK</v>
      </c>
      <c r="H96" t="str">
        <f>IF('VIM-Incidents_20250724'!H96&lt;&gt;'VIM-Incidents_20250731'!H96,"Difference","OK")</f>
        <v>OK</v>
      </c>
      <c r="I96" t="str">
        <f>IF('VIM-Incidents_20250724'!I96&lt;&gt;'VIM-Incidents_20250731'!I96,"Difference","OK")</f>
        <v>OK</v>
      </c>
      <c r="J96" t="str">
        <f>IF('VIM-Incidents_20250724'!J96&lt;&gt;'VIM-Incidents_20250731'!J96,"Difference","OK")</f>
        <v>OK</v>
      </c>
      <c r="K96" t="str">
        <f>IF('VIM-Incidents_20250724'!K96&lt;&gt;'VIM-Incidents_20250731'!K96,"Difference","OK")</f>
        <v>OK</v>
      </c>
      <c r="L96" t="str">
        <f>IF('VIM-Incidents_20250724'!L96&lt;&gt;'VIM-Incidents_20250731'!L96,"Difference","OK")</f>
        <v>OK</v>
      </c>
      <c r="M96" t="str">
        <f>IF('VIM-Incidents_20250724'!M96&lt;&gt;'VIM-Incidents_20250731'!M96,"Difference","OK")</f>
        <v>OK</v>
      </c>
      <c r="N96" t="str">
        <f>IF('VIM-Incidents_20250724'!N96&lt;&gt;'VIM-Incidents_20250731'!N96,"Difference","OK")</f>
        <v>OK</v>
      </c>
      <c r="O96" t="str">
        <f>IF('VIM-Incidents_20250724'!O96&lt;&gt;'VIM-Incidents_20250731'!O96,"Difference","OK")</f>
        <v>OK</v>
      </c>
      <c r="P96" t="str">
        <f>IF('VIM-Incidents_20250724'!P96&lt;&gt;'VIM-Incidents_20250731'!P96,"Difference","OK")</f>
        <v>OK</v>
      </c>
      <c r="Q96" t="str">
        <f ca="1">IF('VIM-Incidents_20250724'!Q96&lt;&gt;'VIM-Incidents_20250731'!Q96,"Difference","OK")</f>
        <v>OK</v>
      </c>
      <c r="R96" t="str">
        <f ca="1">IF('VIM-Incidents_20250724'!R96&lt;&gt;'VIM-Incidents_20250731'!R96,"Difference","OK")</f>
        <v>OK</v>
      </c>
      <c r="S96" t="str">
        <f ca="1">IF('VIM-Incidents_20250724'!S96&lt;&gt;'VIM-Incidents_20250731'!S96,"Difference","OK")</f>
        <v>OK</v>
      </c>
    </row>
    <row r="97" spans="1:19" x14ac:dyDescent="0.35">
      <c r="A97" t="str">
        <f>IF('VIM-Incidents_20250724'!A97&lt;&gt;'VIM-Incidents_20250731'!A97,"Difference","OK")</f>
        <v>OK</v>
      </c>
      <c r="B97" t="str">
        <f>IF('VIM-Incidents_20250724'!B97&lt;&gt;'VIM-Incidents_20250731'!B97,"Difference","OK")</f>
        <v>OK</v>
      </c>
      <c r="C97" t="str">
        <f>IF('VIM-Incidents_20250724'!C97&lt;&gt;'VIM-Incidents_20250731'!C97,"Difference","OK")</f>
        <v>OK</v>
      </c>
      <c r="D97" t="str">
        <f>IF('VIM-Incidents_20250724'!D97&lt;&gt;'VIM-Incidents_20250731'!D97,"Difference","OK")</f>
        <v>OK</v>
      </c>
      <c r="E97" t="str">
        <f>IF('VIM-Incidents_20250724'!E97&lt;&gt;'VIM-Incidents_20250731'!E97,"Difference","OK")</f>
        <v>OK</v>
      </c>
      <c r="F97" t="str">
        <f>IF('VIM-Incidents_20250724'!F97&lt;&gt;'VIM-Incidents_20250731'!F97,"Difference","OK")</f>
        <v>OK</v>
      </c>
      <c r="G97" t="str">
        <f>IF('VIM-Incidents_20250724'!G97&lt;&gt;'VIM-Incidents_20250731'!G97,"Difference","OK")</f>
        <v>OK</v>
      </c>
      <c r="H97" t="str">
        <f>IF('VIM-Incidents_20250724'!H97&lt;&gt;'VIM-Incidents_20250731'!H97,"Difference","OK")</f>
        <v>OK</v>
      </c>
      <c r="I97" t="str">
        <f>IF('VIM-Incidents_20250724'!I97&lt;&gt;'VIM-Incidents_20250731'!I97,"Difference","OK")</f>
        <v>OK</v>
      </c>
      <c r="J97" t="str">
        <f>IF('VIM-Incidents_20250724'!J97&lt;&gt;'VIM-Incidents_20250731'!J97,"Difference","OK")</f>
        <v>OK</v>
      </c>
      <c r="K97" t="str">
        <f>IF('VIM-Incidents_20250724'!K97&lt;&gt;'VIM-Incidents_20250731'!K97,"Difference","OK")</f>
        <v>OK</v>
      </c>
      <c r="L97" t="str">
        <f>IF('VIM-Incidents_20250724'!L97&lt;&gt;'VIM-Incidents_20250731'!L97,"Difference","OK")</f>
        <v>OK</v>
      </c>
      <c r="M97" t="str">
        <f>IF('VIM-Incidents_20250724'!M97&lt;&gt;'VIM-Incidents_20250731'!M97,"Difference","OK")</f>
        <v>OK</v>
      </c>
      <c r="N97" t="str">
        <f>IF('VIM-Incidents_20250724'!N97&lt;&gt;'VIM-Incidents_20250731'!N97,"Difference","OK")</f>
        <v>OK</v>
      </c>
      <c r="O97" t="str">
        <f>IF('VIM-Incidents_20250724'!O97&lt;&gt;'VIM-Incidents_20250731'!O97,"Difference","OK")</f>
        <v>OK</v>
      </c>
      <c r="P97" t="str">
        <f>IF('VIM-Incidents_20250724'!P97&lt;&gt;'VIM-Incidents_20250731'!P97,"Difference","OK")</f>
        <v>OK</v>
      </c>
      <c r="Q97" t="str">
        <f ca="1">IF('VIM-Incidents_20250724'!Q97&lt;&gt;'VIM-Incidents_20250731'!Q97,"Difference","OK")</f>
        <v>OK</v>
      </c>
      <c r="R97" t="str">
        <f ca="1">IF('VIM-Incidents_20250724'!R97&lt;&gt;'VIM-Incidents_20250731'!R97,"Difference","OK")</f>
        <v>OK</v>
      </c>
      <c r="S97" t="str">
        <f ca="1">IF('VIM-Incidents_20250724'!S97&lt;&gt;'VIM-Incidents_20250731'!S97,"Difference","OK")</f>
        <v>OK</v>
      </c>
    </row>
    <row r="98" spans="1:19" x14ac:dyDescent="0.35">
      <c r="A98" t="str">
        <f>IF('VIM-Incidents_20250724'!A98&lt;&gt;'VIM-Incidents_20250731'!A98,"Difference","OK")</f>
        <v>OK</v>
      </c>
      <c r="B98" t="str">
        <f>IF('VIM-Incidents_20250724'!B98&lt;&gt;'VIM-Incidents_20250731'!B98,"Difference","OK")</f>
        <v>OK</v>
      </c>
      <c r="C98" t="str">
        <f>IF('VIM-Incidents_20250724'!C98&lt;&gt;'VIM-Incidents_20250731'!C98,"Difference","OK")</f>
        <v>OK</v>
      </c>
      <c r="D98" t="str">
        <f>IF('VIM-Incidents_20250724'!D98&lt;&gt;'VIM-Incidents_20250731'!D98,"Difference","OK")</f>
        <v>OK</v>
      </c>
      <c r="E98" t="str">
        <f>IF('VIM-Incidents_20250724'!E98&lt;&gt;'VIM-Incidents_20250731'!E98,"Difference","OK")</f>
        <v>OK</v>
      </c>
      <c r="F98" t="str">
        <f>IF('VIM-Incidents_20250724'!F98&lt;&gt;'VIM-Incidents_20250731'!F98,"Difference","OK")</f>
        <v>OK</v>
      </c>
      <c r="G98" t="str">
        <f>IF('VIM-Incidents_20250724'!G98&lt;&gt;'VIM-Incidents_20250731'!G98,"Difference","OK")</f>
        <v>OK</v>
      </c>
      <c r="H98" t="str">
        <f>IF('VIM-Incidents_20250724'!H98&lt;&gt;'VIM-Incidents_20250731'!H98,"Difference","OK")</f>
        <v>OK</v>
      </c>
      <c r="I98" t="str">
        <f>IF('VIM-Incidents_20250724'!I98&lt;&gt;'VIM-Incidents_20250731'!I98,"Difference","OK")</f>
        <v>OK</v>
      </c>
      <c r="J98" t="str">
        <f>IF('VIM-Incidents_20250724'!J98&lt;&gt;'VIM-Incidents_20250731'!J98,"Difference","OK")</f>
        <v>OK</v>
      </c>
      <c r="K98" t="str">
        <f>IF('VIM-Incidents_20250724'!K98&lt;&gt;'VIM-Incidents_20250731'!K98,"Difference","OK")</f>
        <v>OK</v>
      </c>
      <c r="L98" t="str">
        <f>IF('VIM-Incidents_20250724'!L98&lt;&gt;'VIM-Incidents_20250731'!L98,"Difference","OK")</f>
        <v>OK</v>
      </c>
      <c r="M98" t="str">
        <f>IF('VIM-Incidents_20250724'!M98&lt;&gt;'VIM-Incidents_20250731'!M98,"Difference","OK")</f>
        <v>OK</v>
      </c>
      <c r="N98" t="str">
        <f>IF('VIM-Incidents_20250724'!N98&lt;&gt;'VIM-Incidents_20250731'!N98,"Difference","OK")</f>
        <v>OK</v>
      </c>
      <c r="O98" t="str">
        <f>IF('VIM-Incidents_20250724'!O98&lt;&gt;'VIM-Incidents_20250731'!O98,"Difference","OK")</f>
        <v>OK</v>
      </c>
      <c r="P98" t="str">
        <f>IF('VIM-Incidents_20250724'!P98&lt;&gt;'VIM-Incidents_20250731'!P98,"Difference","OK")</f>
        <v>OK</v>
      </c>
      <c r="Q98" t="str">
        <f ca="1">IF('VIM-Incidents_20250724'!Q98&lt;&gt;'VIM-Incidents_20250731'!Q98,"Difference","OK")</f>
        <v>OK</v>
      </c>
      <c r="R98" t="str">
        <f ca="1">IF('VIM-Incidents_20250724'!R98&lt;&gt;'VIM-Incidents_20250731'!R98,"Difference","OK")</f>
        <v>OK</v>
      </c>
      <c r="S98" t="str">
        <f ca="1">IF('VIM-Incidents_20250724'!S98&lt;&gt;'VIM-Incidents_20250731'!S98,"Difference","OK")</f>
        <v>OK</v>
      </c>
    </row>
    <row r="99" spans="1:19" x14ac:dyDescent="0.35">
      <c r="A99" t="str">
        <f>IF('VIM-Incidents_20250724'!A99&lt;&gt;'VIM-Incidents_20250731'!A99,"Difference","OK")</f>
        <v>OK</v>
      </c>
      <c r="B99" t="str">
        <f>IF('VIM-Incidents_20250724'!B99&lt;&gt;'VIM-Incidents_20250731'!B99,"Difference","OK")</f>
        <v>OK</v>
      </c>
      <c r="C99" t="str">
        <f>IF('VIM-Incidents_20250724'!C99&lt;&gt;'VIM-Incidents_20250731'!C99,"Difference","OK")</f>
        <v>OK</v>
      </c>
      <c r="D99" t="str">
        <f>IF('VIM-Incidents_20250724'!D99&lt;&gt;'VIM-Incidents_20250731'!D99,"Difference","OK")</f>
        <v>OK</v>
      </c>
      <c r="E99" t="str">
        <f>IF('VIM-Incidents_20250724'!E99&lt;&gt;'VIM-Incidents_20250731'!E99,"Difference","OK")</f>
        <v>OK</v>
      </c>
      <c r="F99" t="str">
        <f>IF('VIM-Incidents_20250724'!F99&lt;&gt;'VIM-Incidents_20250731'!F99,"Difference","OK")</f>
        <v>OK</v>
      </c>
      <c r="G99" t="str">
        <f>IF('VIM-Incidents_20250724'!G99&lt;&gt;'VIM-Incidents_20250731'!G99,"Difference","OK")</f>
        <v>OK</v>
      </c>
      <c r="H99" t="str">
        <f>IF('VIM-Incidents_20250724'!H99&lt;&gt;'VIM-Incidents_20250731'!H99,"Difference","OK")</f>
        <v>OK</v>
      </c>
      <c r="I99" t="str">
        <f>IF('VIM-Incidents_20250724'!I99&lt;&gt;'VIM-Incidents_20250731'!I99,"Difference","OK")</f>
        <v>OK</v>
      </c>
      <c r="J99" t="str">
        <f>IF('VIM-Incidents_20250724'!J99&lt;&gt;'VIM-Incidents_20250731'!J99,"Difference","OK")</f>
        <v>OK</v>
      </c>
      <c r="K99" t="str">
        <f>IF('VIM-Incidents_20250724'!K99&lt;&gt;'VIM-Incidents_20250731'!K99,"Difference","OK")</f>
        <v>OK</v>
      </c>
      <c r="L99" t="str">
        <f>IF('VIM-Incidents_20250724'!L99&lt;&gt;'VIM-Incidents_20250731'!L99,"Difference","OK")</f>
        <v>OK</v>
      </c>
      <c r="M99" t="str">
        <f>IF('VIM-Incidents_20250724'!M99&lt;&gt;'VIM-Incidents_20250731'!M99,"Difference","OK")</f>
        <v>OK</v>
      </c>
      <c r="N99" t="str">
        <f>IF('VIM-Incidents_20250724'!N99&lt;&gt;'VIM-Incidents_20250731'!N99,"Difference","OK")</f>
        <v>OK</v>
      </c>
      <c r="O99" t="str">
        <f>IF('VIM-Incidents_20250724'!O99&lt;&gt;'VIM-Incidents_20250731'!O99,"Difference","OK")</f>
        <v>OK</v>
      </c>
      <c r="P99" t="str">
        <f>IF('VIM-Incidents_20250724'!P99&lt;&gt;'VIM-Incidents_20250731'!P99,"Difference","OK")</f>
        <v>OK</v>
      </c>
      <c r="Q99" t="str">
        <f ca="1">IF('VIM-Incidents_20250724'!Q99&lt;&gt;'VIM-Incidents_20250731'!Q99,"Difference","OK")</f>
        <v>OK</v>
      </c>
      <c r="R99" t="str">
        <f ca="1">IF('VIM-Incidents_20250724'!R99&lt;&gt;'VIM-Incidents_20250731'!R99,"Difference","OK")</f>
        <v>OK</v>
      </c>
      <c r="S99" t="str">
        <f ca="1">IF('VIM-Incidents_20250724'!S99&lt;&gt;'VIM-Incidents_20250731'!S99,"Difference","OK")</f>
        <v>OK</v>
      </c>
    </row>
    <row r="100" spans="1:19" x14ac:dyDescent="0.35">
      <c r="A100" t="str">
        <f>IF('VIM-Incidents_20250724'!A100&lt;&gt;'VIM-Incidents_20250731'!A100,"Difference","OK")</f>
        <v>OK</v>
      </c>
      <c r="B100" t="str">
        <f>IF('VIM-Incidents_20250724'!B100&lt;&gt;'VIM-Incidents_20250731'!B100,"Difference","OK")</f>
        <v>OK</v>
      </c>
      <c r="C100" t="str">
        <f>IF('VIM-Incidents_20250724'!C100&lt;&gt;'VIM-Incidents_20250731'!C100,"Difference","OK")</f>
        <v>OK</v>
      </c>
      <c r="D100" t="str">
        <f>IF('VIM-Incidents_20250724'!D100&lt;&gt;'VIM-Incidents_20250731'!D100,"Difference","OK")</f>
        <v>OK</v>
      </c>
      <c r="E100" t="str">
        <f>IF('VIM-Incidents_20250724'!E100&lt;&gt;'VIM-Incidents_20250731'!E100,"Difference","OK")</f>
        <v>OK</v>
      </c>
      <c r="F100" t="str">
        <f>IF('VIM-Incidents_20250724'!F100&lt;&gt;'VIM-Incidents_20250731'!F100,"Difference","OK")</f>
        <v>OK</v>
      </c>
      <c r="G100" t="str">
        <f>IF('VIM-Incidents_20250724'!G100&lt;&gt;'VIM-Incidents_20250731'!G100,"Difference","OK")</f>
        <v>OK</v>
      </c>
      <c r="H100" t="str">
        <f>IF('VIM-Incidents_20250724'!H100&lt;&gt;'VIM-Incidents_20250731'!H100,"Difference","OK")</f>
        <v>OK</v>
      </c>
      <c r="I100" t="str">
        <f>IF('VIM-Incidents_20250724'!I100&lt;&gt;'VIM-Incidents_20250731'!I100,"Difference","OK")</f>
        <v>OK</v>
      </c>
      <c r="J100" t="str">
        <f>IF('VIM-Incidents_20250724'!J100&lt;&gt;'VIM-Incidents_20250731'!J100,"Difference","OK")</f>
        <v>OK</v>
      </c>
      <c r="K100" t="str">
        <f>IF('VIM-Incidents_20250724'!K100&lt;&gt;'VIM-Incidents_20250731'!K100,"Difference","OK")</f>
        <v>OK</v>
      </c>
      <c r="L100" t="str">
        <f>IF('VIM-Incidents_20250724'!L100&lt;&gt;'VIM-Incidents_20250731'!L100,"Difference","OK")</f>
        <v>OK</v>
      </c>
      <c r="M100" t="str">
        <f>IF('VIM-Incidents_20250724'!M100&lt;&gt;'VIM-Incidents_20250731'!M100,"Difference","OK")</f>
        <v>OK</v>
      </c>
      <c r="N100" t="str">
        <f>IF('VIM-Incidents_20250724'!N100&lt;&gt;'VIM-Incidents_20250731'!N100,"Difference","OK")</f>
        <v>OK</v>
      </c>
      <c r="O100" t="str">
        <f>IF('VIM-Incidents_20250724'!O100&lt;&gt;'VIM-Incidents_20250731'!O100,"Difference","OK")</f>
        <v>OK</v>
      </c>
      <c r="P100" t="str">
        <f>IF('VIM-Incidents_20250724'!P100&lt;&gt;'VIM-Incidents_20250731'!P100,"Difference","OK")</f>
        <v>OK</v>
      </c>
      <c r="Q100" t="str">
        <f ca="1">IF('VIM-Incidents_20250724'!Q100&lt;&gt;'VIM-Incidents_20250731'!Q100,"Difference","OK")</f>
        <v>OK</v>
      </c>
      <c r="R100" t="str">
        <f ca="1">IF('VIM-Incidents_20250724'!R100&lt;&gt;'VIM-Incidents_20250731'!R100,"Difference","OK")</f>
        <v>OK</v>
      </c>
      <c r="S100" t="str">
        <f ca="1">IF('VIM-Incidents_20250724'!S100&lt;&gt;'VIM-Incidents_20250731'!S100,"Difference","OK")</f>
        <v>OK</v>
      </c>
    </row>
    <row r="101" spans="1:19" x14ac:dyDescent="0.35">
      <c r="A101" t="str">
        <f>IF('VIM-Incidents_20250724'!A101&lt;&gt;'VIM-Incidents_20250731'!A101,"Difference","OK")</f>
        <v>OK</v>
      </c>
      <c r="B101" t="str">
        <f>IF('VIM-Incidents_20250724'!B101&lt;&gt;'VIM-Incidents_20250731'!B101,"Difference","OK")</f>
        <v>OK</v>
      </c>
      <c r="C101" t="str">
        <f>IF('VIM-Incidents_20250724'!C101&lt;&gt;'VIM-Incidents_20250731'!C101,"Difference","OK")</f>
        <v>OK</v>
      </c>
      <c r="D101" t="str">
        <f>IF('VIM-Incidents_20250724'!D101&lt;&gt;'VIM-Incidents_20250731'!D101,"Difference","OK")</f>
        <v>OK</v>
      </c>
      <c r="E101" t="str">
        <f>IF('VIM-Incidents_20250724'!E101&lt;&gt;'VIM-Incidents_20250731'!E101,"Difference","OK")</f>
        <v>OK</v>
      </c>
      <c r="F101" t="str">
        <f>IF('VIM-Incidents_20250724'!F101&lt;&gt;'VIM-Incidents_20250731'!F101,"Difference","OK")</f>
        <v>OK</v>
      </c>
      <c r="G101" t="str">
        <f>IF('VIM-Incidents_20250724'!G101&lt;&gt;'VIM-Incidents_20250731'!G101,"Difference","OK")</f>
        <v>OK</v>
      </c>
      <c r="H101" t="str">
        <f>IF('VIM-Incidents_20250724'!H101&lt;&gt;'VIM-Incidents_20250731'!H101,"Difference","OK")</f>
        <v>OK</v>
      </c>
      <c r="I101" t="str">
        <f>IF('VIM-Incidents_20250724'!I101&lt;&gt;'VIM-Incidents_20250731'!I101,"Difference","OK")</f>
        <v>OK</v>
      </c>
      <c r="J101" t="str">
        <f>IF('VIM-Incidents_20250724'!J101&lt;&gt;'VIM-Incidents_20250731'!J101,"Difference","OK")</f>
        <v>OK</v>
      </c>
      <c r="K101" t="str">
        <f>IF('VIM-Incidents_20250724'!K101&lt;&gt;'VIM-Incidents_20250731'!K101,"Difference","OK")</f>
        <v>OK</v>
      </c>
      <c r="L101" t="str">
        <f>IF('VIM-Incidents_20250724'!L101&lt;&gt;'VIM-Incidents_20250731'!L101,"Difference","OK")</f>
        <v>OK</v>
      </c>
      <c r="M101" t="str">
        <f>IF('VIM-Incidents_20250724'!M101&lt;&gt;'VIM-Incidents_20250731'!M101,"Difference","OK")</f>
        <v>OK</v>
      </c>
      <c r="N101" t="str">
        <f>IF('VIM-Incidents_20250724'!N101&lt;&gt;'VIM-Incidents_20250731'!N101,"Difference","OK")</f>
        <v>OK</v>
      </c>
      <c r="O101" t="str">
        <f>IF('VIM-Incidents_20250724'!O101&lt;&gt;'VIM-Incidents_20250731'!O101,"Difference","OK")</f>
        <v>OK</v>
      </c>
      <c r="P101" t="str">
        <f>IF('VIM-Incidents_20250724'!P101&lt;&gt;'VIM-Incidents_20250731'!P101,"Difference","OK")</f>
        <v>OK</v>
      </c>
      <c r="Q101" t="str">
        <f ca="1">IF('VIM-Incidents_20250724'!Q101&lt;&gt;'VIM-Incidents_20250731'!Q101,"Difference","OK")</f>
        <v>OK</v>
      </c>
      <c r="R101" t="str">
        <f ca="1">IF('VIM-Incidents_20250724'!R101&lt;&gt;'VIM-Incidents_20250731'!R101,"Difference","OK")</f>
        <v>OK</v>
      </c>
      <c r="S101" t="str">
        <f ca="1">IF('VIM-Incidents_20250724'!S101&lt;&gt;'VIM-Incidents_20250731'!S101,"Difference","OK")</f>
        <v>OK</v>
      </c>
    </row>
    <row r="102" spans="1:19" x14ac:dyDescent="0.35">
      <c r="A102" t="str">
        <f>IF('VIM-Incidents_20250724'!A102&lt;&gt;'VIM-Incidents_20250731'!A102,"Difference","OK")</f>
        <v>OK</v>
      </c>
      <c r="B102" t="str">
        <f>IF('VIM-Incidents_20250724'!B102&lt;&gt;'VIM-Incidents_20250731'!B102,"Difference","OK")</f>
        <v>OK</v>
      </c>
      <c r="C102" t="str">
        <f>IF('VIM-Incidents_20250724'!C102&lt;&gt;'VIM-Incidents_20250731'!C102,"Difference","OK")</f>
        <v>OK</v>
      </c>
      <c r="D102" t="str">
        <f>IF('VIM-Incidents_20250724'!D102&lt;&gt;'VIM-Incidents_20250731'!D102,"Difference","OK")</f>
        <v>OK</v>
      </c>
      <c r="E102" t="str">
        <f>IF('VIM-Incidents_20250724'!E102&lt;&gt;'VIM-Incidents_20250731'!E102,"Difference","OK")</f>
        <v>OK</v>
      </c>
      <c r="F102" t="str">
        <f>IF('VIM-Incidents_20250724'!F102&lt;&gt;'VIM-Incidents_20250731'!F102,"Difference","OK")</f>
        <v>OK</v>
      </c>
      <c r="G102" t="str">
        <f>IF('VIM-Incidents_20250724'!G102&lt;&gt;'VIM-Incidents_20250731'!G102,"Difference","OK")</f>
        <v>OK</v>
      </c>
      <c r="H102" t="str">
        <f>IF('VIM-Incidents_20250724'!H102&lt;&gt;'VIM-Incidents_20250731'!H102,"Difference","OK")</f>
        <v>OK</v>
      </c>
      <c r="I102" t="str">
        <f>IF('VIM-Incidents_20250724'!I102&lt;&gt;'VIM-Incidents_20250731'!I102,"Difference","OK")</f>
        <v>OK</v>
      </c>
      <c r="J102" t="str">
        <f>IF('VIM-Incidents_20250724'!J102&lt;&gt;'VIM-Incidents_20250731'!J102,"Difference","OK")</f>
        <v>OK</v>
      </c>
      <c r="K102" t="str">
        <f>IF('VIM-Incidents_20250724'!K102&lt;&gt;'VIM-Incidents_20250731'!K102,"Difference","OK")</f>
        <v>OK</v>
      </c>
      <c r="L102" t="str">
        <f>IF('VIM-Incidents_20250724'!L102&lt;&gt;'VIM-Incidents_20250731'!L102,"Difference","OK")</f>
        <v>OK</v>
      </c>
      <c r="M102" t="str">
        <f>IF('VIM-Incidents_20250724'!M102&lt;&gt;'VIM-Incidents_20250731'!M102,"Difference","OK")</f>
        <v>OK</v>
      </c>
      <c r="N102" t="str">
        <f>IF('VIM-Incidents_20250724'!N102&lt;&gt;'VIM-Incidents_20250731'!N102,"Difference","OK")</f>
        <v>OK</v>
      </c>
      <c r="O102" t="str">
        <f>IF('VIM-Incidents_20250724'!O102&lt;&gt;'VIM-Incidents_20250731'!O102,"Difference","OK")</f>
        <v>OK</v>
      </c>
      <c r="P102" t="str">
        <f>IF('VIM-Incidents_20250724'!P102&lt;&gt;'VIM-Incidents_20250731'!P102,"Difference","OK")</f>
        <v>OK</v>
      </c>
      <c r="Q102" t="str">
        <f ca="1">IF('VIM-Incidents_20250724'!Q102&lt;&gt;'VIM-Incidents_20250731'!Q102,"Difference","OK")</f>
        <v>OK</v>
      </c>
      <c r="R102" t="str">
        <f ca="1">IF('VIM-Incidents_20250724'!R102&lt;&gt;'VIM-Incidents_20250731'!R102,"Difference","OK")</f>
        <v>OK</v>
      </c>
      <c r="S102" t="str">
        <f ca="1">IF('VIM-Incidents_20250724'!S102&lt;&gt;'VIM-Incidents_20250731'!S102,"Difference","OK")</f>
        <v>OK</v>
      </c>
    </row>
    <row r="103" spans="1:19" x14ac:dyDescent="0.35">
      <c r="A103" t="str">
        <f>IF('VIM-Incidents_20250724'!A103&lt;&gt;'VIM-Incidents_20250731'!A103,"Difference","OK")</f>
        <v>OK</v>
      </c>
      <c r="B103" t="str">
        <f>IF('VIM-Incidents_20250724'!B103&lt;&gt;'VIM-Incidents_20250731'!B103,"Difference","OK")</f>
        <v>OK</v>
      </c>
      <c r="C103" t="str">
        <f>IF('VIM-Incidents_20250724'!C103&lt;&gt;'VIM-Incidents_20250731'!C103,"Difference","OK")</f>
        <v>OK</v>
      </c>
      <c r="D103" t="str">
        <f>IF('VIM-Incidents_20250724'!D103&lt;&gt;'VIM-Incidents_20250731'!D103,"Difference","OK")</f>
        <v>OK</v>
      </c>
      <c r="E103" t="str">
        <f>IF('VIM-Incidents_20250724'!E103&lt;&gt;'VIM-Incidents_20250731'!E103,"Difference","OK")</f>
        <v>OK</v>
      </c>
      <c r="F103" t="str">
        <f>IF('VIM-Incidents_20250724'!F103&lt;&gt;'VIM-Incidents_20250731'!F103,"Difference","OK")</f>
        <v>OK</v>
      </c>
      <c r="G103" t="str">
        <f>IF('VIM-Incidents_20250724'!G103&lt;&gt;'VIM-Incidents_20250731'!G103,"Difference","OK")</f>
        <v>OK</v>
      </c>
      <c r="H103" t="str">
        <f>IF('VIM-Incidents_20250724'!H103&lt;&gt;'VIM-Incidents_20250731'!H103,"Difference","OK")</f>
        <v>OK</v>
      </c>
      <c r="I103" t="str">
        <f>IF('VIM-Incidents_20250724'!I103&lt;&gt;'VIM-Incidents_20250731'!I103,"Difference","OK")</f>
        <v>OK</v>
      </c>
      <c r="J103" t="str">
        <f>IF('VIM-Incidents_20250724'!J103&lt;&gt;'VIM-Incidents_20250731'!J103,"Difference","OK")</f>
        <v>OK</v>
      </c>
      <c r="K103" t="str">
        <f>IF('VIM-Incidents_20250724'!K103&lt;&gt;'VIM-Incidents_20250731'!K103,"Difference","OK")</f>
        <v>OK</v>
      </c>
      <c r="L103" t="str">
        <f>IF('VIM-Incidents_20250724'!L103&lt;&gt;'VIM-Incidents_20250731'!L103,"Difference","OK")</f>
        <v>OK</v>
      </c>
      <c r="M103" t="str">
        <f>IF('VIM-Incidents_20250724'!M103&lt;&gt;'VIM-Incidents_20250731'!M103,"Difference","OK")</f>
        <v>OK</v>
      </c>
      <c r="N103" t="str">
        <f>IF('VIM-Incidents_20250724'!N103&lt;&gt;'VIM-Incidents_20250731'!N103,"Difference","OK")</f>
        <v>OK</v>
      </c>
      <c r="O103" t="str">
        <f>IF('VIM-Incidents_20250724'!O103&lt;&gt;'VIM-Incidents_20250731'!O103,"Difference","OK")</f>
        <v>OK</v>
      </c>
      <c r="P103" t="str">
        <f>IF('VIM-Incidents_20250724'!P103&lt;&gt;'VIM-Incidents_20250731'!P103,"Difference","OK")</f>
        <v>OK</v>
      </c>
      <c r="Q103" t="str">
        <f ca="1">IF('VIM-Incidents_20250724'!Q103&lt;&gt;'VIM-Incidents_20250731'!Q103,"Difference","OK")</f>
        <v>OK</v>
      </c>
      <c r="R103" t="str">
        <f ca="1">IF('VIM-Incidents_20250724'!R103&lt;&gt;'VIM-Incidents_20250731'!R103,"Difference","OK")</f>
        <v>OK</v>
      </c>
      <c r="S103" t="str">
        <f ca="1">IF('VIM-Incidents_20250724'!S103&lt;&gt;'VIM-Incidents_20250731'!S103,"Difference","OK")</f>
        <v>OK</v>
      </c>
    </row>
    <row r="104" spans="1:19" x14ac:dyDescent="0.35">
      <c r="A104" t="str">
        <f>IF('VIM-Incidents_20250724'!A104&lt;&gt;'VIM-Incidents_20250731'!A104,"Difference","OK")</f>
        <v>OK</v>
      </c>
      <c r="B104" t="str">
        <f>IF('VIM-Incidents_20250724'!B104&lt;&gt;'VIM-Incidents_20250731'!B104,"Difference","OK")</f>
        <v>OK</v>
      </c>
      <c r="C104" t="str">
        <f>IF('VIM-Incidents_20250724'!C104&lt;&gt;'VIM-Incidents_20250731'!C104,"Difference","OK")</f>
        <v>OK</v>
      </c>
      <c r="D104" t="str">
        <f>IF('VIM-Incidents_20250724'!D104&lt;&gt;'VIM-Incidents_20250731'!D104,"Difference","OK")</f>
        <v>OK</v>
      </c>
      <c r="E104" t="str">
        <f>IF('VIM-Incidents_20250724'!E104&lt;&gt;'VIM-Incidents_20250731'!E104,"Difference","OK")</f>
        <v>OK</v>
      </c>
      <c r="F104" t="str">
        <f>IF('VIM-Incidents_20250724'!F104&lt;&gt;'VIM-Incidents_20250731'!F104,"Difference","OK")</f>
        <v>OK</v>
      </c>
      <c r="G104" t="str">
        <f>IF('VIM-Incidents_20250724'!G104&lt;&gt;'VIM-Incidents_20250731'!G104,"Difference","OK")</f>
        <v>OK</v>
      </c>
      <c r="H104" t="str">
        <f>IF('VIM-Incidents_20250724'!H104&lt;&gt;'VIM-Incidents_20250731'!H104,"Difference","OK")</f>
        <v>OK</v>
      </c>
      <c r="I104" t="str">
        <f>IF('VIM-Incidents_20250724'!I104&lt;&gt;'VIM-Incidents_20250731'!I104,"Difference","OK")</f>
        <v>OK</v>
      </c>
      <c r="J104" t="str">
        <f>IF('VIM-Incidents_20250724'!J104&lt;&gt;'VIM-Incidents_20250731'!J104,"Difference","OK")</f>
        <v>OK</v>
      </c>
      <c r="K104" t="str">
        <f>IF('VIM-Incidents_20250724'!K104&lt;&gt;'VIM-Incidents_20250731'!K104,"Difference","OK")</f>
        <v>OK</v>
      </c>
      <c r="L104" t="str">
        <f>IF('VIM-Incidents_20250724'!L104&lt;&gt;'VIM-Incidents_20250731'!L104,"Difference","OK")</f>
        <v>OK</v>
      </c>
      <c r="M104" t="str">
        <f>IF('VIM-Incidents_20250724'!M104&lt;&gt;'VIM-Incidents_20250731'!M104,"Difference","OK")</f>
        <v>OK</v>
      </c>
      <c r="N104" t="str">
        <f>IF('VIM-Incidents_20250724'!N104&lt;&gt;'VIM-Incidents_20250731'!N104,"Difference","OK")</f>
        <v>OK</v>
      </c>
      <c r="O104" t="str">
        <f>IF('VIM-Incidents_20250724'!O104&lt;&gt;'VIM-Incidents_20250731'!O104,"Difference","OK")</f>
        <v>OK</v>
      </c>
      <c r="P104" t="str">
        <f>IF('VIM-Incidents_20250724'!P104&lt;&gt;'VIM-Incidents_20250731'!P104,"Difference","OK")</f>
        <v>OK</v>
      </c>
      <c r="Q104" t="str">
        <f ca="1">IF('VIM-Incidents_20250724'!Q104&lt;&gt;'VIM-Incidents_20250731'!Q104,"Difference","OK")</f>
        <v>OK</v>
      </c>
      <c r="R104" t="str">
        <f ca="1">IF('VIM-Incidents_20250724'!R104&lt;&gt;'VIM-Incidents_20250731'!R104,"Difference","OK")</f>
        <v>OK</v>
      </c>
      <c r="S104" t="str">
        <f ca="1">IF('VIM-Incidents_20250724'!S104&lt;&gt;'VIM-Incidents_20250731'!S104,"Difference","OK")</f>
        <v>OK</v>
      </c>
    </row>
    <row r="105" spans="1:19" x14ac:dyDescent="0.35">
      <c r="A105" t="str">
        <f>IF('VIM-Incidents_20250724'!A105&lt;&gt;'VIM-Incidents_20250731'!A105,"Difference","OK")</f>
        <v>OK</v>
      </c>
      <c r="B105" t="str">
        <f>IF('VIM-Incidents_20250724'!B105&lt;&gt;'VIM-Incidents_20250731'!B105,"Difference","OK")</f>
        <v>OK</v>
      </c>
      <c r="C105" t="str">
        <f>IF('VIM-Incidents_20250724'!C105&lt;&gt;'VIM-Incidents_20250731'!C105,"Difference","OK")</f>
        <v>OK</v>
      </c>
      <c r="D105" t="str">
        <f>IF('VIM-Incidents_20250724'!D105&lt;&gt;'VIM-Incidents_20250731'!D105,"Difference","OK")</f>
        <v>OK</v>
      </c>
      <c r="E105" t="str">
        <f>IF('VIM-Incidents_20250724'!E105&lt;&gt;'VIM-Incidents_20250731'!E105,"Difference","OK")</f>
        <v>OK</v>
      </c>
      <c r="F105" t="str">
        <f>IF('VIM-Incidents_20250724'!F105&lt;&gt;'VIM-Incidents_20250731'!F105,"Difference","OK")</f>
        <v>OK</v>
      </c>
      <c r="G105" t="str">
        <f>IF('VIM-Incidents_20250724'!G105&lt;&gt;'VIM-Incidents_20250731'!G105,"Difference","OK")</f>
        <v>OK</v>
      </c>
      <c r="H105" t="str">
        <f>IF('VIM-Incidents_20250724'!H105&lt;&gt;'VIM-Incidents_20250731'!H105,"Difference","OK")</f>
        <v>OK</v>
      </c>
      <c r="I105" t="str">
        <f>IF('VIM-Incidents_20250724'!I105&lt;&gt;'VIM-Incidents_20250731'!I105,"Difference","OK")</f>
        <v>OK</v>
      </c>
      <c r="J105" t="str">
        <f>IF('VIM-Incidents_20250724'!J105&lt;&gt;'VIM-Incidents_20250731'!J105,"Difference","OK")</f>
        <v>OK</v>
      </c>
      <c r="K105" t="str">
        <f>IF('VIM-Incidents_20250724'!K105&lt;&gt;'VIM-Incidents_20250731'!K105,"Difference","OK")</f>
        <v>OK</v>
      </c>
      <c r="L105" t="str">
        <f>IF('VIM-Incidents_20250724'!L105&lt;&gt;'VIM-Incidents_20250731'!L105,"Difference","OK")</f>
        <v>OK</v>
      </c>
      <c r="M105" t="str">
        <f>IF('VIM-Incidents_20250724'!M105&lt;&gt;'VIM-Incidents_20250731'!M105,"Difference","OK")</f>
        <v>OK</v>
      </c>
      <c r="N105" t="str">
        <f>IF('VIM-Incidents_20250724'!N105&lt;&gt;'VIM-Incidents_20250731'!N105,"Difference","OK")</f>
        <v>OK</v>
      </c>
      <c r="O105" t="str">
        <f>IF('VIM-Incidents_20250724'!O105&lt;&gt;'VIM-Incidents_20250731'!O105,"Difference","OK")</f>
        <v>OK</v>
      </c>
      <c r="P105" t="str">
        <f>IF('VIM-Incidents_20250724'!P105&lt;&gt;'VIM-Incidents_20250731'!P105,"Difference","OK")</f>
        <v>OK</v>
      </c>
      <c r="Q105" t="str">
        <f ca="1">IF('VIM-Incidents_20250724'!Q105&lt;&gt;'VIM-Incidents_20250731'!Q105,"Difference","OK")</f>
        <v>OK</v>
      </c>
      <c r="R105" t="str">
        <f ca="1">IF('VIM-Incidents_20250724'!R105&lt;&gt;'VIM-Incidents_20250731'!R105,"Difference","OK")</f>
        <v>OK</v>
      </c>
      <c r="S105" t="str">
        <f ca="1">IF('VIM-Incidents_20250724'!S105&lt;&gt;'VIM-Incidents_20250731'!S105,"Difference","OK")</f>
        <v>OK</v>
      </c>
    </row>
    <row r="106" spans="1:19" x14ac:dyDescent="0.35">
      <c r="A106" t="str">
        <f>IF('VIM-Incidents_20250724'!A106&lt;&gt;'VIM-Incidents_20250731'!A106,"Difference","OK")</f>
        <v>OK</v>
      </c>
      <c r="B106" t="str">
        <f>IF('VIM-Incidents_20250724'!B106&lt;&gt;'VIM-Incidents_20250731'!B106,"Difference","OK")</f>
        <v>OK</v>
      </c>
      <c r="C106" t="str">
        <f>IF('VIM-Incidents_20250724'!C106&lt;&gt;'VIM-Incidents_20250731'!C106,"Difference","OK")</f>
        <v>OK</v>
      </c>
      <c r="D106" t="str">
        <f>IF('VIM-Incidents_20250724'!D106&lt;&gt;'VIM-Incidents_20250731'!D106,"Difference","OK")</f>
        <v>OK</v>
      </c>
      <c r="E106" t="str">
        <f>IF('VIM-Incidents_20250724'!E106&lt;&gt;'VIM-Incidents_20250731'!E106,"Difference","OK")</f>
        <v>OK</v>
      </c>
      <c r="F106" t="str">
        <f>IF('VIM-Incidents_20250724'!F106&lt;&gt;'VIM-Incidents_20250731'!F106,"Difference","OK")</f>
        <v>OK</v>
      </c>
      <c r="G106" t="str">
        <f>IF('VIM-Incidents_20250724'!G106&lt;&gt;'VIM-Incidents_20250731'!G106,"Difference","OK")</f>
        <v>OK</v>
      </c>
      <c r="H106" t="str">
        <f>IF('VIM-Incidents_20250724'!H106&lt;&gt;'VIM-Incidents_20250731'!H106,"Difference","OK")</f>
        <v>OK</v>
      </c>
      <c r="I106" t="str">
        <f>IF('VIM-Incidents_20250724'!I106&lt;&gt;'VIM-Incidents_20250731'!I106,"Difference","OK")</f>
        <v>OK</v>
      </c>
      <c r="J106" t="str">
        <f>IF('VIM-Incidents_20250724'!J106&lt;&gt;'VIM-Incidents_20250731'!J106,"Difference","OK")</f>
        <v>OK</v>
      </c>
      <c r="K106" t="str">
        <f>IF('VIM-Incidents_20250724'!K106&lt;&gt;'VIM-Incidents_20250731'!K106,"Difference","OK")</f>
        <v>OK</v>
      </c>
      <c r="L106" t="str">
        <f>IF('VIM-Incidents_20250724'!L106&lt;&gt;'VIM-Incidents_20250731'!L106,"Difference","OK")</f>
        <v>OK</v>
      </c>
      <c r="M106" t="str">
        <f>IF('VIM-Incidents_20250724'!M106&lt;&gt;'VIM-Incidents_20250731'!M106,"Difference","OK")</f>
        <v>OK</v>
      </c>
      <c r="N106" t="str">
        <f>IF('VIM-Incidents_20250724'!N106&lt;&gt;'VIM-Incidents_20250731'!N106,"Difference","OK")</f>
        <v>OK</v>
      </c>
      <c r="O106" t="str">
        <f>IF('VIM-Incidents_20250724'!O106&lt;&gt;'VIM-Incidents_20250731'!O106,"Difference","OK")</f>
        <v>OK</v>
      </c>
      <c r="P106" t="str">
        <f>IF('VIM-Incidents_20250724'!P106&lt;&gt;'VIM-Incidents_20250731'!P106,"Difference","OK")</f>
        <v>OK</v>
      </c>
      <c r="Q106" t="str">
        <f ca="1">IF('VIM-Incidents_20250724'!Q106&lt;&gt;'VIM-Incidents_20250731'!Q106,"Difference","OK")</f>
        <v>OK</v>
      </c>
      <c r="R106" t="str">
        <f ca="1">IF('VIM-Incidents_20250724'!R106&lt;&gt;'VIM-Incidents_20250731'!R106,"Difference","OK")</f>
        <v>OK</v>
      </c>
      <c r="S106" t="str">
        <f ca="1">IF('VIM-Incidents_20250724'!S106&lt;&gt;'VIM-Incidents_20250731'!S106,"Difference","OK")</f>
        <v>OK</v>
      </c>
    </row>
    <row r="107" spans="1:19" x14ac:dyDescent="0.35">
      <c r="A107" t="str">
        <f>IF('VIM-Incidents_20250724'!A107&lt;&gt;'VIM-Incidents_20250731'!A107,"Difference","OK")</f>
        <v>OK</v>
      </c>
      <c r="B107" t="str">
        <f>IF('VIM-Incidents_20250724'!B107&lt;&gt;'VIM-Incidents_20250731'!B107,"Difference","OK")</f>
        <v>OK</v>
      </c>
      <c r="C107" t="str">
        <f>IF('VIM-Incidents_20250724'!C107&lt;&gt;'VIM-Incidents_20250731'!C107,"Difference","OK")</f>
        <v>OK</v>
      </c>
      <c r="D107" t="str">
        <f>IF('VIM-Incidents_20250724'!D107&lt;&gt;'VIM-Incidents_20250731'!D107,"Difference","OK")</f>
        <v>OK</v>
      </c>
      <c r="E107" t="str">
        <f>IF('VIM-Incidents_20250724'!E107&lt;&gt;'VIM-Incidents_20250731'!E107,"Difference","OK")</f>
        <v>OK</v>
      </c>
      <c r="F107" t="str">
        <f>IF('VIM-Incidents_20250724'!F107&lt;&gt;'VIM-Incidents_20250731'!F107,"Difference","OK")</f>
        <v>OK</v>
      </c>
      <c r="G107" t="str">
        <f>IF('VIM-Incidents_20250724'!G107&lt;&gt;'VIM-Incidents_20250731'!G107,"Difference","OK")</f>
        <v>OK</v>
      </c>
      <c r="H107" t="str">
        <f>IF('VIM-Incidents_20250724'!H107&lt;&gt;'VIM-Incidents_20250731'!H107,"Difference","OK")</f>
        <v>OK</v>
      </c>
      <c r="I107" t="str">
        <f>IF('VIM-Incidents_20250724'!I107&lt;&gt;'VIM-Incidents_20250731'!I107,"Difference","OK")</f>
        <v>OK</v>
      </c>
      <c r="J107" t="str">
        <f>IF('VIM-Incidents_20250724'!J107&lt;&gt;'VIM-Incidents_20250731'!J107,"Difference","OK")</f>
        <v>OK</v>
      </c>
      <c r="K107" t="str">
        <f>IF('VIM-Incidents_20250724'!K107&lt;&gt;'VIM-Incidents_20250731'!K107,"Difference","OK")</f>
        <v>OK</v>
      </c>
      <c r="L107" t="str">
        <f>IF('VIM-Incidents_20250724'!L107&lt;&gt;'VIM-Incidents_20250731'!L107,"Difference","OK")</f>
        <v>OK</v>
      </c>
      <c r="M107" t="str">
        <f>IF('VIM-Incidents_20250724'!M107&lt;&gt;'VIM-Incidents_20250731'!M107,"Difference","OK")</f>
        <v>OK</v>
      </c>
      <c r="N107" t="str">
        <f>IF('VIM-Incidents_20250724'!N107&lt;&gt;'VIM-Incidents_20250731'!N107,"Difference","OK")</f>
        <v>OK</v>
      </c>
      <c r="O107" t="str">
        <f>IF('VIM-Incidents_20250724'!O107&lt;&gt;'VIM-Incidents_20250731'!O107,"Difference","OK")</f>
        <v>OK</v>
      </c>
      <c r="P107" t="str">
        <f>IF('VIM-Incidents_20250724'!P107&lt;&gt;'VIM-Incidents_20250731'!P107,"Difference","OK")</f>
        <v>OK</v>
      </c>
      <c r="Q107" t="str">
        <f ca="1">IF('VIM-Incidents_20250724'!Q107&lt;&gt;'VIM-Incidents_20250731'!Q107,"Difference","OK")</f>
        <v>OK</v>
      </c>
      <c r="R107" t="str">
        <f ca="1">IF('VIM-Incidents_20250724'!R107&lt;&gt;'VIM-Incidents_20250731'!R107,"Difference","OK")</f>
        <v>OK</v>
      </c>
      <c r="S107" t="str">
        <f ca="1">IF('VIM-Incidents_20250724'!S107&lt;&gt;'VIM-Incidents_20250731'!S107,"Difference","OK")</f>
        <v>OK</v>
      </c>
    </row>
    <row r="108" spans="1:19" x14ac:dyDescent="0.35">
      <c r="A108" t="str">
        <f>IF('VIM-Incidents_20250724'!A108&lt;&gt;'VIM-Incidents_20250731'!A108,"Difference","OK")</f>
        <v>OK</v>
      </c>
      <c r="B108" t="str">
        <f>IF('VIM-Incidents_20250724'!B108&lt;&gt;'VIM-Incidents_20250731'!B108,"Difference","OK")</f>
        <v>OK</v>
      </c>
      <c r="C108" t="str">
        <f>IF('VIM-Incidents_20250724'!C108&lt;&gt;'VIM-Incidents_20250731'!C108,"Difference","OK")</f>
        <v>OK</v>
      </c>
      <c r="D108" t="str">
        <f>IF('VIM-Incidents_20250724'!D108&lt;&gt;'VIM-Incidents_20250731'!D108,"Difference","OK")</f>
        <v>OK</v>
      </c>
      <c r="E108" t="str">
        <f>IF('VIM-Incidents_20250724'!E108&lt;&gt;'VIM-Incidents_20250731'!E108,"Difference","OK")</f>
        <v>OK</v>
      </c>
      <c r="F108" t="str">
        <f>IF('VIM-Incidents_20250724'!F108&lt;&gt;'VIM-Incidents_20250731'!F108,"Difference","OK")</f>
        <v>OK</v>
      </c>
      <c r="G108" t="str">
        <f>IF('VIM-Incidents_20250724'!G108&lt;&gt;'VIM-Incidents_20250731'!G108,"Difference","OK")</f>
        <v>OK</v>
      </c>
      <c r="H108" t="str">
        <f>IF('VIM-Incidents_20250724'!H108&lt;&gt;'VIM-Incidents_20250731'!H108,"Difference","OK")</f>
        <v>OK</v>
      </c>
      <c r="I108" t="str">
        <f>IF('VIM-Incidents_20250724'!I108&lt;&gt;'VIM-Incidents_20250731'!I108,"Difference","OK")</f>
        <v>OK</v>
      </c>
      <c r="J108" t="str">
        <f>IF('VIM-Incidents_20250724'!J108&lt;&gt;'VIM-Incidents_20250731'!J108,"Difference","OK")</f>
        <v>OK</v>
      </c>
      <c r="K108" t="str">
        <f>IF('VIM-Incidents_20250724'!K108&lt;&gt;'VIM-Incidents_20250731'!K108,"Difference","OK")</f>
        <v>OK</v>
      </c>
      <c r="L108" t="str">
        <f>IF('VIM-Incidents_20250724'!L108&lt;&gt;'VIM-Incidents_20250731'!L108,"Difference","OK")</f>
        <v>OK</v>
      </c>
      <c r="M108" t="str">
        <f>IF('VIM-Incidents_20250724'!M108&lt;&gt;'VIM-Incidents_20250731'!M108,"Difference","OK")</f>
        <v>OK</v>
      </c>
      <c r="N108" t="str">
        <f>IF('VIM-Incidents_20250724'!N108&lt;&gt;'VIM-Incidents_20250731'!N108,"Difference","OK")</f>
        <v>OK</v>
      </c>
      <c r="O108" t="str">
        <f>IF('VIM-Incidents_20250724'!O108&lt;&gt;'VIM-Incidents_20250731'!O108,"Difference","OK")</f>
        <v>OK</v>
      </c>
      <c r="P108" t="str">
        <f>IF('VIM-Incidents_20250724'!P108&lt;&gt;'VIM-Incidents_20250731'!P108,"Difference","OK")</f>
        <v>OK</v>
      </c>
      <c r="Q108" t="str">
        <f ca="1">IF('VIM-Incidents_20250724'!Q108&lt;&gt;'VIM-Incidents_20250731'!Q108,"Difference","OK")</f>
        <v>OK</v>
      </c>
      <c r="R108" t="str">
        <f ca="1">IF('VIM-Incidents_20250724'!R108&lt;&gt;'VIM-Incidents_20250731'!R108,"Difference","OK")</f>
        <v>OK</v>
      </c>
      <c r="S108" t="str">
        <f ca="1">IF('VIM-Incidents_20250724'!S108&lt;&gt;'VIM-Incidents_20250731'!S108,"Difference","OK")</f>
        <v>OK</v>
      </c>
    </row>
    <row r="109" spans="1:19" x14ac:dyDescent="0.35">
      <c r="A109" t="str">
        <f>IF('VIM-Incidents_20250724'!A109&lt;&gt;'VIM-Incidents_20250731'!A109,"Difference","OK")</f>
        <v>OK</v>
      </c>
      <c r="B109" t="str">
        <f>IF('VIM-Incidents_20250724'!B109&lt;&gt;'VIM-Incidents_20250731'!B109,"Difference","OK")</f>
        <v>OK</v>
      </c>
      <c r="C109" t="str">
        <f>IF('VIM-Incidents_20250724'!C109&lt;&gt;'VIM-Incidents_20250731'!C109,"Difference","OK")</f>
        <v>OK</v>
      </c>
      <c r="D109" t="str">
        <f>IF('VIM-Incidents_20250724'!D109&lt;&gt;'VIM-Incidents_20250731'!D109,"Difference","OK")</f>
        <v>OK</v>
      </c>
      <c r="E109" t="str">
        <f>IF('VIM-Incidents_20250724'!E109&lt;&gt;'VIM-Incidents_20250731'!E109,"Difference","OK")</f>
        <v>OK</v>
      </c>
      <c r="F109" t="str">
        <f>IF('VIM-Incidents_20250724'!F109&lt;&gt;'VIM-Incidents_20250731'!F109,"Difference","OK")</f>
        <v>OK</v>
      </c>
      <c r="G109" t="str">
        <f>IF('VIM-Incidents_20250724'!G109&lt;&gt;'VIM-Incidents_20250731'!G109,"Difference","OK")</f>
        <v>OK</v>
      </c>
      <c r="H109" t="str">
        <f>IF('VIM-Incidents_20250724'!H109&lt;&gt;'VIM-Incidents_20250731'!H109,"Difference","OK")</f>
        <v>OK</v>
      </c>
      <c r="I109" t="str">
        <f>IF('VIM-Incidents_20250724'!I109&lt;&gt;'VIM-Incidents_20250731'!I109,"Difference","OK")</f>
        <v>OK</v>
      </c>
      <c r="J109" t="str">
        <f>IF('VIM-Incidents_20250724'!J109&lt;&gt;'VIM-Incidents_20250731'!J109,"Difference","OK")</f>
        <v>OK</v>
      </c>
      <c r="K109" t="str">
        <f>IF('VIM-Incidents_20250724'!K109&lt;&gt;'VIM-Incidents_20250731'!K109,"Difference","OK")</f>
        <v>OK</v>
      </c>
      <c r="L109" t="str">
        <f>IF('VIM-Incidents_20250724'!L109&lt;&gt;'VIM-Incidents_20250731'!L109,"Difference","OK")</f>
        <v>OK</v>
      </c>
      <c r="M109" t="str">
        <f>IF('VIM-Incidents_20250724'!M109&lt;&gt;'VIM-Incidents_20250731'!M109,"Difference","OK")</f>
        <v>OK</v>
      </c>
      <c r="N109" t="str">
        <f>IF('VIM-Incidents_20250724'!N109&lt;&gt;'VIM-Incidents_20250731'!N109,"Difference","OK")</f>
        <v>OK</v>
      </c>
      <c r="O109" t="str">
        <f>IF('VIM-Incidents_20250724'!O109&lt;&gt;'VIM-Incidents_20250731'!O109,"Difference","OK")</f>
        <v>OK</v>
      </c>
      <c r="P109" t="str">
        <f>IF('VIM-Incidents_20250724'!P109&lt;&gt;'VIM-Incidents_20250731'!P109,"Difference","OK")</f>
        <v>OK</v>
      </c>
      <c r="Q109" t="str">
        <f ca="1">IF('VIM-Incidents_20250724'!Q109&lt;&gt;'VIM-Incidents_20250731'!Q109,"Difference","OK")</f>
        <v>OK</v>
      </c>
      <c r="R109" t="str">
        <f ca="1">IF('VIM-Incidents_20250724'!R109&lt;&gt;'VIM-Incidents_20250731'!R109,"Difference","OK")</f>
        <v>OK</v>
      </c>
      <c r="S109" t="str">
        <f ca="1">IF('VIM-Incidents_20250724'!S109&lt;&gt;'VIM-Incidents_20250731'!S109,"Difference","OK")</f>
        <v>OK</v>
      </c>
    </row>
    <row r="110" spans="1:19" x14ac:dyDescent="0.35">
      <c r="A110" t="str">
        <f>IF('VIM-Incidents_20250724'!A110&lt;&gt;'VIM-Incidents_20250731'!A110,"Difference","OK")</f>
        <v>OK</v>
      </c>
      <c r="B110" t="str">
        <f>IF('VIM-Incidents_20250724'!B110&lt;&gt;'VIM-Incidents_20250731'!B110,"Difference","OK")</f>
        <v>OK</v>
      </c>
      <c r="C110" t="str">
        <f>IF('VIM-Incidents_20250724'!C110&lt;&gt;'VIM-Incidents_20250731'!C110,"Difference","OK")</f>
        <v>OK</v>
      </c>
      <c r="D110" t="str">
        <f>IF('VIM-Incidents_20250724'!D110&lt;&gt;'VIM-Incidents_20250731'!D110,"Difference","OK")</f>
        <v>OK</v>
      </c>
      <c r="E110" t="str">
        <f>IF('VIM-Incidents_20250724'!E110&lt;&gt;'VIM-Incidents_20250731'!E110,"Difference","OK")</f>
        <v>OK</v>
      </c>
      <c r="F110" t="str">
        <f>IF('VIM-Incidents_20250724'!F110&lt;&gt;'VIM-Incidents_20250731'!F110,"Difference","OK")</f>
        <v>OK</v>
      </c>
      <c r="G110" t="str">
        <f>IF('VIM-Incidents_20250724'!G110&lt;&gt;'VIM-Incidents_20250731'!G110,"Difference","OK")</f>
        <v>OK</v>
      </c>
      <c r="H110" t="str">
        <f>IF('VIM-Incidents_20250724'!H110&lt;&gt;'VIM-Incidents_20250731'!H110,"Difference","OK")</f>
        <v>OK</v>
      </c>
      <c r="I110" t="str">
        <f>IF('VIM-Incidents_20250724'!I110&lt;&gt;'VIM-Incidents_20250731'!I110,"Difference","OK")</f>
        <v>OK</v>
      </c>
      <c r="J110" t="str">
        <f>IF('VIM-Incidents_20250724'!J110&lt;&gt;'VIM-Incidents_20250731'!J110,"Difference","OK")</f>
        <v>OK</v>
      </c>
      <c r="K110" t="str">
        <f>IF('VIM-Incidents_20250724'!K110&lt;&gt;'VIM-Incidents_20250731'!K110,"Difference","OK")</f>
        <v>OK</v>
      </c>
      <c r="L110" t="str">
        <f>IF('VIM-Incidents_20250724'!L110&lt;&gt;'VIM-Incidents_20250731'!L110,"Difference","OK")</f>
        <v>OK</v>
      </c>
      <c r="M110" t="str">
        <f>IF('VIM-Incidents_20250724'!M110&lt;&gt;'VIM-Incidents_20250731'!M110,"Difference","OK")</f>
        <v>OK</v>
      </c>
      <c r="N110" t="str">
        <f>IF('VIM-Incidents_20250724'!N110&lt;&gt;'VIM-Incidents_20250731'!N110,"Difference","OK")</f>
        <v>OK</v>
      </c>
      <c r="O110" t="str">
        <f>IF('VIM-Incidents_20250724'!O110&lt;&gt;'VIM-Incidents_20250731'!O110,"Difference","OK")</f>
        <v>OK</v>
      </c>
      <c r="P110" t="str">
        <f>IF('VIM-Incidents_20250724'!P110&lt;&gt;'VIM-Incidents_20250731'!P110,"Difference","OK")</f>
        <v>OK</v>
      </c>
      <c r="Q110" t="str">
        <f ca="1">IF('VIM-Incidents_20250724'!Q110&lt;&gt;'VIM-Incidents_20250731'!Q110,"Difference","OK")</f>
        <v>OK</v>
      </c>
      <c r="R110" t="str">
        <f ca="1">IF('VIM-Incidents_20250724'!R110&lt;&gt;'VIM-Incidents_20250731'!R110,"Difference","OK")</f>
        <v>OK</v>
      </c>
      <c r="S110" t="str">
        <f ca="1">IF('VIM-Incidents_20250724'!S110&lt;&gt;'VIM-Incidents_20250731'!S110,"Difference","OK")</f>
        <v>OK</v>
      </c>
    </row>
    <row r="111" spans="1:19" x14ac:dyDescent="0.35">
      <c r="A111" t="str">
        <f>IF('VIM-Incidents_20250724'!A111&lt;&gt;'VIM-Incidents_20250731'!A111,"Difference","OK")</f>
        <v>OK</v>
      </c>
      <c r="B111" t="str">
        <f>IF('VIM-Incidents_20250724'!B111&lt;&gt;'VIM-Incidents_20250731'!B111,"Difference","OK")</f>
        <v>OK</v>
      </c>
      <c r="C111" t="str">
        <f>IF('VIM-Incidents_20250724'!C111&lt;&gt;'VIM-Incidents_20250731'!C111,"Difference","OK")</f>
        <v>OK</v>
      </c>
      <c r="D111" t="str">
        <f>IF('VIM-Incidents_20250724'!D111&lt;&gt;'VIM-Incidents_20250731'!D111,"Difference","OK")</f>
        <v>OK</v>
      </c>
      <c r="E111" t="str">
        <f>IF('VIM-Incidents_20250724'!E111&lt;&gt;'VIM-Incidents_20250731'!E111,"Difference","OK")</f>
        <v>OK</v>
      </c>
      <c r="F111" t="str">
        <f>IF('VIM-Incidents_20250724'!F111&lt;&gt;'VIM-Incidents_20250731'!F111,"Difference","OK")</f>
        <v>OK</v>
      </c>
      <c r="G111" t="str">
        <f>IF('VIM-Incidents_20250724'!G111&lt;&gt;'VIM-Incidents_20250731'!G111,"Difference","OK")</f>
        <v>OK</v>
      </c>
      <c r="H111" t="str">
        <f>IF('VIM-Incidents_20250724'!H111&lt;&gt;'VIM-Incidents_20250731'!H111,"Difference","OK")</f>
        <v>OK</v>
      </c>
      <c r="I111" t="str">
        <f>IF('VIM-Incidents_20250724'!I111&lt;&gt;'VIM-Incidents_20250731'!I111,"Difference","OK")</f>
        <v>OK</v>
      </c>
      <c r="J111" t="str">
        <f>IF('VIM-Incidents_20250724'!J111&lt;&gt;'VIM-Incidents_20250731'!J111,"Difference","OK")</f>
        <v>OK</v>
      </c>
      <c r="K111" t="str">
        <f>IF('VIM-Incidents_20250724'!K111&lt;&gt;'VIM-Incidents_20250731'!K111,"Difference","OK")</f>
        <v>OK</v>
      </c>
      <c r="L111" t="str">
        <f>IF('VIM-Incidents_20250724'!L111&lt;&gt;'VIM-Incidents_20250731'!L111,"Difference","OK")</f>
        <v>OK</v>
      </c>
      <c r="M111" t="str">
        <f>IF('VIM-Incidents_20250724'!M111&lt;&gt;'VIM-Incidents_20250731'!M111,"Difference","OK")</f>
        <v>OK</v>
      </c>
      <c r="N111" t="str">
        <f>IF('VIM-Incidents_20250724'!N111&lt;&gt;'VIM-Incidents_20250731'!N111,"Difference","OK")</f>
        <v>OK</v>
      </c>
      <c r="O111" t="str">
        <f>IF('VIM-Incidents_20250724'!O111&lt;&gt;'VIM-Incidents_20250731'!O111,"Difference","OK")</f>
        <v>OK</v>
      </c>
      <c r="P111" t="str">
        <f>IF('VIM-Incidents_20250724'!P111&lt;&gt;'VIM-Incidents_20250731'!P111,"Difference","OK")</f>
        <v>OK</v>
      </c>
      <c r="Q111" t="str">
        <f ca="1">IF('VIM-Incidents_20250724'!Q111&lt;&gt;'VIM-Incidents_20250731'!Q111,"Difference","OK")</f>
        <v>OK</v>
      </c>
      <c r="R111" t="str">
        <f ca="1">IF('VIM-Incidents_20250724'!R111&lt;&gt;'VIM-Incidents_20250731'!R111,"Difference","OK")</f>
        <v>OK</v>
      </c>
      <c r="S111" t="str">
        <f ca="1">IF('VIM-Incidents_20250724'!S111&lt;&gt;'VIM-Incidents_20250731'!S111,"Difference","OK")</f>
        <v>OK</v>
      </c>
    </row>
    <row r="112" spans="1:19" x14ac:dyDescent="0.35">
      <c r="A112" t="str">
        <f>IF('VIM-Incidents_20250724'!A112&lt;&gt;'VIM-Incidents_20250731'!A112,"Difference","OK")</f>
        <v>OK</v>
      </c>
      <c r="B112" t="str">
        <f>IF('VIM-Incidents_20250724'!B112&lt;&gt;'VIM-Incidents_20250731'!B112,"Difference","OK")</f>
        <v>OK</v>
      </c>
      <c r="C112" t="str">
        <f>IF('VIM-Incidents_20250724'!C112&lt;&gt;'VIM-Incidents_20250731'!C112,"Difference","OK")</f>
        <v>OK</v>
      </c>
      <c r="D112" t="str">
        <f>IF('VIM-Incidents_20250724'!D112&lt;&gt;'VIM-Incidents_20250731'!D112,"Difference","OK")</f>
        <v>OK</v>
      </c>
      <c r="E112" t="str">
        <f>IF('VIM-Incidents_20250724'!E112&lt;&gt;'VIM-Incidents_20250731'!E112,"Difference","OK")</f>
        <v>OK</v>
      </c>
      <c r="F112" t="str">
        <f>IF('VIM-Incidents_20250724'!F112&lt;&gt;'VIM-Incidents_20250731'!F112,"Difference","OK")</f>
        <v>OK</v>
      </c>
      <c r="G112" t="str">
        <f>IF('VIM-Incidents_20250724'!G112&lt;&gt;'VIM-Incidents_20250731'!G112,"Difference","OK")</f>
        <v>OK</v>
      </c>
      <c r="H112" t="str">
        <f>IF('VIM-Incidents_20250724'!H112&lt;&gt;'VIM-Incidents_20250731'!H112,"Difference","OK")</f>
        <v>OK</v>
      </c>
      <c r="I112" t="str">
        <f>IF('VIM-Incidents_20250724'!I112&lt;&gt;'VIM-Incidents_20250731'!I112,"Difference","OK")</f>
        <v>OK</v>
      </c>
      <c r="J112" t="str">
        <f>IF('VIM-Incidents_20250724'!J112&lt;&gt;'VIM-Incidents_20250731'!J112,"Difference","OK")</f>
        <v>OK</v>
      </c>
      <c r="K112" t="str">
        <f>IF('VIM-Incidents_20250724'!K112&lt;&gt;'VIM-Incidents_20250731'!K112,"Difference","OK")</f>
        <v>OK</v>
      </c>
      <c r="L112" t="str">
        <f>IF('VIM-Incidents_20250724'!L112&lt;&gt;'VIM-Incidents_20250731'!L112,"Difference","OK")</f>
        <v>OK</v>
      </c>
      <c r="M112" t="str">
        <f>IF('VIM-Incidents_20250724'!M112&lt;&gt;'VIM-Incidents_20250731'!M112,"Difference","OK")</f>
        <v>OK</v>
      </c>
      <c r="N112" t="str">
        <f>IF('VIM-Incidents_20250724'!N112&lt;&gt;'VIM-Incidents_20250731'!N112,"Difference","OK")</f>
        <v>OK</v>
      </c>
      <c r="O112" t="str">
        <f>IF('VIM-Incidents_20250724'!O112&lt;&gt;'VIM-Incidents_20250731'!O112,"Difference","OK")</f>
        <v>OK</v>
      </c>
      <c r="P112" t="str">
        <f>IF('VIM-Incidents_20250724'!P112&lt;&gt;'VIM-Incidents_20250731'!P112,"Difference","OK")</f>
        <v>OK</v>
      </c>
      <c r="Q112" t="str">
        <f ca="1">IF('VIM-Incidents_20250724'!Q112&lt;&gt;'VIM-Incidents_20250731'!Q112,"Difference","OK")</f>
        <v>OK</v>
      </c>
      <c r="R112" t="str">
        <f ca="1">IF('VIM-Incidents_20250724'!R112&lt;&gt;'VIM-Incidents_20250731'!R112,"Difference","OK")</f>
        <v>OK</v>
      </c>
      <c r="S112" t="str">
        <f ca="1">IF('VIM-Incidents_20250724'!S112&lt;&gt;'VIM-Incidents_20250731'!S112,"Difference","OK")</f>
        <v>OK</v>
      </c>
    </row>
    <row r="113" spans="1:19" x14ac:dyDescent="0.35">
      <c r="A113" t="str">
        <f>IF('VIM-Incidents_20250724'!A113&lt;&gt;'VIM-Incidents_20250731'!A113,"Difference","OK")</f>
        <v>OK</v>
      </c>
      <c r="B113" t="str">
        <f>IF('VIM-Incidents_20250724'!B113&lt;&gt;'VIM-Incidents_20250731'!B113,"Difference","OK")</f>
        <v>OK</v>
      </c>
      <c r="C113" t="str">
        <f>IF('VIM-Incidents_20250724'!C113&lt;&gt;'VIM-Incidents_20250731'!C113,"Difference","OK")</f>
        <v>OK</v>
      </c>
      <c r="D113" t="str">
        <f>IF('VIM-Incidents_20250724'!D113&lt;&gt;'VIM-Incidents_20250731'!D113,"Difference","OK")</f>
        <v>OK</v>
      </c>
      <c r="E113" t="str">
        <f>IF('VIM-Incidents_20250724'!E113&lt;&gt;'VIM-Incidents_20250731'!E113,"Difference","OK")</f>
        <v>OK</v>
      </c>
      <c r="F113" t="str">
        <f>IF('VIM-Incidents_20250724'!F113&lt;&gt;'VIM-Incidents_20250731'!F113,"Difference","OK")</f>
        <v>OK</v>
      </c>
      <c r="G113" t="str">
        <f>IF('VIM-Incidents_20250724'!G113&lt;&gt;'VIM-Incidents_20250731'!G113,"Difference","OK")</f>
        <v>OK</v>
      </c>
      <c r="H113" t="str">
        <f>IF('VIM-Incidents_20250724'!H113&lt;&gt;'VIM-Incidents_20250731'!H113,"Difference","OK")</f>
        <v>OK</v>
      </c>
      <c r="I113" t="str">
        <f>IF('VIM-Incidents_20250724'!I113&lt;&gt;'VIM-Incidents_20250731'!I113,"Difference","OK")</f>
        <v>OK</v>
      </c>
      <c r="J113" t="str">
        <f>IF('VIM-Incidents_20250724'!J113&lt;&gt;'VIM-Incidents_20250731'!J113,"Difference","OK")</f>
        <v>OK</v>
      </c>
      <c r="K113" t="str">
        <f>IF('VIM-Incidents_20250724'!K113&lt;&gt;'VIM-Incidents_20250731'!K113,"Difference","OK")</f>
        <v>OK</v>
      </c>
      <c r="L113" t="str">
        <f>IF('VIM-Incidents_20250724'!L113&lt;&gt;'VIM-Incidents_20250731'!L113,"Difference","OK")</f>
        <v>OK</v>
      </c>
      <c r="M113" t="str">
        <f>IF('VIM-Incidents_20250724'!M113&lt;&gt;'VIM-Incidents_20250731'!M113,"Difference","OK")</f>
        <v>OK</v>
      </c>
      <c r="N113" t="str">
        <f>IF('VIM-Incidents_20250724'!N113&lt;&gt;'VIM-Incidents_20250731'!N113,"Difference","OK")</f>
        <v>OK</v>
      </c>
      <c r="O113" t="str">
        <f>IF('VIM-Incidents_20250724'!O113&lt;&gt;'VIM-Incidents_20250731'!O113,"Difference","OK")</f>
        <v>OK</v>
      </c>
      <c r="P113" t="str">
        <f>IF('VIM-Incidents_20250724'!P113&lt;&gt;'VIM-Incidents_20250731'!P113,"Difference","OK")</f>
        <v>OK</v>
      </c>
      <c r="Q113" t="str">
        <f ca="1">IF('VIM-Incidents_20250724'!Q113&lt;&gt;'VIM-Incidents_20250731'!Q113,"Difference","OK")</f>
        <v>OK</v>
      </c>
      <c r="R113" t="str">
        <f ca="1">IF('VIM-Incidents_20250724'!R113&lt;&gt;'VIM-Incidents_20250731'!R113,"Difference","OK")</f>
        <v>OK</v>
      </c>
      <c r="S113" t="str">
        <f ca="1">IF('VIM-Incidents_20250724'!S113&lt;&gt;'VIM-Incidents_20250731'!S113,"Difference","OK")</f>
        <v>OK</v>
      </c>
    </row>
    <row r="114" spans="1:19" x14ac:dyDescent="0.35">
      <c r="A114" t="str">
        <f>IF('VIM-Incidents_20250724'!A114&lt;&gt;'VIM-Incidents_20250731'!A114,"Difference","OK")</f>
        <v>OK</v>
      </c>
      <c r="B114" t="str">
        <f>IF('VIM-Incidents_20250724'!B114&lt;&gt;'VIM-Incidents_20250731'!B114,"Difference","OK")</f>
        <v>OK</v>
      </c>
      <c r="C114" t="str">
        <f>IF('VIM-Incidents_20250724'!C114&lt;&gt;'VIM-Incidents_20250731'!C114,"Difference","OK")</f>
        <v>OK</v>
      </c>
      <c r="D114" t="str">
        <f>IF('VIM-Incidents_20250724'!D114&lt;&gt;'VIM-Incidents_20250731'!D114,"Difference","OK")</f>
        <v>OK</v>
      </c>
      <c r="E114" t="str">
        <f>IF('VIM-Incidents_20250724'!E114&lt;&gt;'VIM-Incidents_20250731'!E114,"Difference","OK")</f>
        <v>OK</v>
      </c>
      <c r="F114" t="str">
        <f>IF('VIM-Incidents_20250724'!F114&lt;&gt;'VIM-Incidents_20250731'!F114,"Difference","OK")</f>
        <v>OK</v>
      </c>
      <c r="G114" t="str">
        <f>IF('VIM-Incidents_20250724'!G114&lt;&gt;'VIM-Incidents_20250731'!G114,"Difference","OK")</f>
        <v>OK</v>
      </c>
      <c r="H114" t="str">
        <f>IF('VIM-Incidents_20250724'!H114&lt;&gt;'VIM-Incidents_20250731'!H114,"Difference","OK")</f>
        <v>OK</v>
      </c>
      <c r="I114" t="str">
        <f>IF('VIM-Incidents_20250724'!I114&lt;&gt;'VIM-Incidents_20250731'!I114,"Difference","OK")</f>
        <v>OK</v>
      </c>
      <c r="J114" t="str">
        <f>IF('VIM-Incidents_20250724'!J114&lt;&gt;'VIM-Incidents_20250731'!J114,"Difference","OK")</f>
        <v>OK</v>
      </c>
      <c r="K114" t="str">
        <f>IF('VIM-Incidents_20250724'!K114&lt;&gt;'VIM-Incidents_20250731'!K114,"Difference","OK")</f>
        <v>OK</v>
      </c>
      <c r="L114" t="str">
        <f>IF('VIM-Incidents_20250724'!L114&lt;&gt;'VIM-Incidents_20250731'!L114,"Difference","OK")</f>
        <v>OK</v>
      </c>
      <c r="M114" t="str">
        <f>IF('VIM-Incidents_20250724'!M114&lt;&gt;'VIM-Incidents_20250731'!M114,"Difference","OK")</f>
        <v>OK</v>
      </c>
      <c r="N114" t="str">
        <f>IF('VIM-Incidents_20250724'!N114&lt;&gt;'VIM-Incidents_20250731'!N114,"Difference","OK")</f>
        <v>OK</v>
      </c>
      <c r="O114" t="str">
        <f>IF('VIM-Incidents_20250724'!O114&lt;&gt;'VIM-Incidents_20250731'!O114,"Difference","OK")</f>
        <v>OK</v>
      </c>
      <c r="P114" t="str">
        <f>IF('VIM-Incidents_20250724'!P114&lt;&gt;'VIM-Incidents_20250731'!P114,"Difference","OK")</f>
        <v>OK</v>
      </c>
      <c r="Q114" t="str">
        <f ca="1">IF('VIM-Incidents_20250724'!Q114&lt;&gt;'VIM-Incidents_20250731'!Q114,"Difference","OK")</f>
        <v>OK</v>
      </c>
      <c r="R114" t="str">
        <f ca="1">IF('VIM-Incidents_20250724'!R114&lt;&gt;'VIM-Incidents_20250731'!R114,"Difference","OK")</f>
        <v>OK</v>
      </c>
      <c r="S114" t="str">
        <f ca="1">IF('VIM-Incidents_20250724'!S114&lt;&gt;'VIM-Incidents_20250731'!S114,"Difference","OK")</f>
        <v>OK</v>
      </c>
    </row>
    <row r="115" spans="1:19" x14ac:dyDescent="0.35">
      <c r="A115" t="str">
        <f>IF('VIM-Incidents_20250724'!A115&lt;&gt;'VIM-Incidents_20250731'!A115,"Difference","OK")</f>
        <v>OK</v>
      </c>
      <c r="B115" t="str">
        <f>IF('VIM-Incidents_20250724'!B115&lt;&gt;'VIM-Incidents_20250731'!B115,"Difference","OK")</f>
        <v>OK</v>
      </c>
      <c r="C115" t="str">
        <f>IF('VIM-Incidents_20250724'!C115&lt;&gt;'VIM-Incidents_20250731'!C115,"Difference","OK")</f>
        <v>OK</v>
      </c>
      <c r="D115" t="str">
        <f>IF('VIM-Incidents_20250724'!D115&lt;&gt;'VIM-Incidents_20250731'!D115,"Difference","OK")</f>
        <v>OK</v>
      </c>
      <c r="E115" t="str">
        <f>IF('VIM-Incidents_20250724'!E115&lt;&gt;'VIM-Incidents_20250731'!E115,"Difference","OK")</f>
        <v>OK</v>
      </c>
      <c r="F115" t="str">
        <f>IF('VIM-Incidents_20250724'!F115&lt;&gt;'VIM-Incidents_20250731'!F115,"Difference","OK")</f>
        <v>OK</v>
      </c>
      <c r="G115" t="str">
        <f>IF('VIM-Incidents_20250724'!G115&lt;&gt;'VIM-Incidents_20250731'!G115,"Difference","OK")</f>
        <v>OK</v>
      </c>
      <c r="H115" t="str">
        <f>IF('VIM-Incidents_20250724'!H115&lt;&gt;'VIM-Incidents_20250731'!H115,"Difference","OK")</f>
        <v>OK</v>
      </c>
      <c r="I115" t="str">
        <f>IF('VIM-Incidents_20250724'!I115&lt;&gt;'VIM-Incidents_20250731'!I115,"Difference","OK")</f>
        <v>OK</v>
      </c>
      <c r="J115" t="str">
        <f>IF('VIM-Incidents_20250724'!J115&lt;&gt;'VIM-Incidents_20250731'!J115,"Difference","OK")</f>
        <v>OK</v>
      </c>
      <c r="K115" t="str">
        <f>IF('VIM-Incidents_20250724'!K115&lt;&gt;'VIM-Incidents_20250731'!K115,"Difference","OK")</f>
        <v>OK</v>
      </c>
      <c r="L115" t="str">
        <f>IF('VIM-Incidents_20250724'!L115&lt;&gt;'VIM-Incidents_20250731'!L115,"Difference","OK")</f>
        <v>OK</v>
      </c>
      <c r="M115" t="str">
        <f>IF('VIM-Incidents_20250724'!M115&lt;&gt;'VIM-Incidents_20250731'!M115,"Difference","OK")</f>
        <v>OK</v>
      </c>
      <c r="N115" t="str">
        <f>IF('VIM-Incidents_20250724'!N115&lt;&gt;'VIM-Incidents_20250731'!N115,"Difference","OK")</f>
        <v>OK</v>
      </c>
      <c r="O115" t="str">
        <f>IF('VIM-Incidents_20250724'!O115&lt;&gt;'VIM-Incidents_20250731'!O115,"Difference","OK")</f>
        <v>OK</v>
      </c>
      <c r="P115" t="str">
        <f>IF('VIM-Incidents_20250724'!P115&lt;&gt;'VIM-Incidents_20250731'!P115,"Difference","OK")</f>
        <v>OK</v>
      </c>
      <c r="Q115" t="str">
        <f ca="1">IF('VIM-Incidents_20250724'!Q115&lt;&gt;'VIM-Incidents_20250731'!Q115,"Difference","OK")</f>
        <v>OK</v>
      </c>
      <c r="R115" t="str">
        <f ca="1">IF('VIM-Incidents_20250724'!R115&lt;&gt;'VIM-Incidents_20250731'!R115,"Difference","OK")</f>
        <v>OK</v>
      </c>
      <c r="S115" t="str">
        <f ca="1">IF('VIM-Incidents_20250724'!S115&lt;&gt;'VIM-Incidents_20250731'!S115,"Difference","OK")</f>
        <v>OK</v>
      </c>
    </row>
    <row r="116" spans="1:19" x14ac:dyDescent="0.35">
      <c r="A116" t="str">
        <f>IF('VIM-Incidents_20250724'!A116&lt;&gt;'VIM-Incidents_20250731'!A116,"Difference","OK")</f>
        <v>OK</v>
      </c>
      <c r="B116" t="str">
        <f>IF('VIM-Incidents_20250724'!B116&lt;&gt;'VIM-Incidents_20250731'!B116,"Difference","OK")</f>
        <v>OK</v>
      </c>
      <c r="C116" t="str">
        <f>IF('VIM-Incidents_20250724'!C116&lt;&gt;'VIM-Incidents_20250731'!C116,"Difference","OK")</f>
        <v>OK</v>
      </c>
      <c r="D116" t="str">
        <f>IF('VIM-Incidents_20250724'!D116&lt;&gt;'VIM-Incidents_20250731'!D116,"Difference","OK")</f>
        <v>OK</v>
      </c>
      <c r="E116" t="str">
        <f>IF('VIM-Incidents_20250724'!E116&lt;&gt;'VIM-Incidents_20250731'!E116,"Difference","OK")</f>
        <v>OK</v>
      </c>
      <c r="F116" t="str">
        <f>IF('VIM-Incidents_20250724'!F116&lt;&gt;'VIM-Incidents_20250731'!F116,"Difference","OK")</f>
        <v>OK</v>
      </c>
      <c r="G116" t="str">
        <f>IF('VIM-Incidents_20250724'!G116&lt;&gt;'VIM-Incidents_20250731'!G116,"Difference","OK")</f>
        <v>OK</v>
      </c>
      <c r="H116" t="str">
        <f>IF('VIM-Incidents_20250724'!H116&lt;&gt;'VIM-Incidents_20250731'!H116,"Difference","OK")</f>
        <v>OK</v>
      </c>
      <c r="I116" t="str">
        <f>IF('VIM-Incidents_20250724'!I116&lt;&gt;'VIM-Incidents_20250731'!I116,"Difference","OK")</f>
        <v>OK</v>
      </c>
      <c r="J116" t="str">
        <f>IF('VIM-Incidents_20250724'!J116&lt;&gt;'VIM-Incidents_20250731'!J116,"Difference","OK")</f>
        <v>OK</v>
      </c>
      <c r="K116" t="str">
        <f>IF('VIM-Incidents_20250724'!K116&lt;&gt;'VIM-Incidents_20250731'!K116,"Difference","OK")</f>
        <v>OK</v>
      </c>
      <c r="L116" t="str">
        <f>IF('VIM-Incidents_20250724'!L116&lt;&gt;'VIM-Incidents_20250731'!L116,"Difference","OK")</f>
        <v>OK</v>
      </c>
      <c r="M116" t="str">
        <f>IF('VIM-Incidents_20250724'!M116&lt;&gt;'VIM-Incidents_20250731'!M116,"Difference","OK")</f>
        <v>OK</v>
      </c>
      <c r="N116" t="str">
        <f>IF('VIM-Incidents_20250724'!N116&lt;&gt;'VIM-Incidents_20250731'!N116,"Difference","OK")</f>
        <v>OK</v>
      </c>
      <c r="O116" t="str">
        <f>IF('VIM-Incidents_20250724'!O116&lt;&gt;'VIM-Incidents_20250731'!O116,"Difference","OK")</f>
        <v>OK</v>
      </c>
      <c r="P116" t="str">
        <f>IF('VIM-Incidents_20250724'!P116&lt;&gt;'VIM-Incidents_20250731'!P116,"Difference","OK")</f>
        <v>OK</v>
      </c>
      <c r="Q116" t="str">
        <f ca="1">IF('VIM-Incidents_20250724'!Q116&lt;&gt;'VIM-Incidents_20250731'!Q116,"Difference","OK")</f>
        <v>OK</v>
      </c>
      <c r="R116" t="str">
        <f ca="1">IF('VIM-Incidents_20250724'!R116&lt;&gt;'VIM-Incidents_20250731'!R116,"Difference","OK")</f>
        <v>OK</v>
      </c>
      <c r="S116" t="str">
        <f ca="1">IF('VIM-Incidents_20250724'!S116&lt;&gt;'VIM-Incidents_20250731'!S116,"Difference","OK")</f>
        <v>OK</v>
      </c>
    </row>
    <row r="117" spans="1:19" x14ac:dyDescent="0.35">
      <c r="A117" t="str">
        <f>IF('VIM-Incidents_20250724'!A117&lt;&gt;'VIM-Incidents_20250731'!A117,"Difference","OK")</f>
        <v>OK</v>
      </c>
      <c r="B117" t="str">
        <f>IF('VIM-Incidents_20250724'!B117&lt;&gt;'VIM-Incidents_20250731'!B117,"Difference","OK")</f>
        <v>OK</v>
      </c>
      <c r="C117" t="str">
        <f>IF('VIM-Incidents_20250724'!C117&lt;&gt;'VIM-Incidents_20250731'!C117,"Difference","OK")</f>
        <v>OK</v>
      </c>
      <c r="D117" t="str">
        <f>IF('VIM-Incidents_20250724'!D117&lt;&gt;'VIM-Incidents_20250731'!D117,"Difference","OK")</f>
        <v>OK</v>
      </c>
      <c r="E117" t="str">
        <f>IF('VIM-Incidents_20250724'!E117&lt;&gt;'VIM-Incidents_20250731'!E117,"Difference","OK")</f>
        <v>OK</v>
      </c>
      <c r="F117" t="str">
        <f>IF('VIM-Incidents_20250724'!F117&lt;&gt;'VIM-Incidents_20250731'!F117,"Difference","OK")</f>
        <v>OK</v>
      </c>
      <c r="G117" t="str">
        <f>IF('VIM-Incidents_20250724'!G117&lt;&gt;'VIM-Incidents_20250731'!G117,"Difference","OK")</f>
        <v>OK</v>
      </c>
      <c r="H117" t="str">
        <f>IF('VIM-Incidents_20250724'!H117&lt;&gt;'VIM-Incidents_20250731'!H117,"Difference","OK")</f>
        <v>OK</v>
      </c>
      <c r="I117" t="str">
        <f>IF('VIM-Incidents_20250724'!I117&lt;&gt;'VIM-Incidents_20250731'!I117,"Difference","OK")</f>
        <v>OK</v>
      </c>
      <c r="J117" t="str">
        <f>IF('VIM-Incidents_20250724'!J117&lt;&gt;'VIM-Incidents_20250731'!J117,"Difference","OK")</f>
        <v>OK</v>
      </c>
      <c r="K117" t="str">
        <f>IF('VIM-Incidents_20250724'!K117&lt;&gt;'VIM-Incidents_20250731'!K117,"Difference","OK")</f>
        <v>OK</v>
      </c>
      <c r="L117" t="str">
        <f>IF('VIM-Incidents_20250724'!L117&lt;&gt;'VIM-Incidents_20250731'!L117,"Difference","OK")</f>
        <v>OK</v>
      </c>
      <c r="M117" t="str">
        <f>IF('VIM-Incidents_20250724'!M117&lt;&gt;'VIM-Incidents_20250731'!M117,"Difference","OK")</f>
        <v>OK</v>
      </c>
      <c r="N117" t="str">
        <f>IF('VIM-Incidents_20250724'!N117&lt;&gt;'VIM-Incidents_20250731'!N117,"Difference","OK")</f>
        <v>OK</v>
      </c>
      <c r="O117" t="str">
        <f>IF('VIM-Incidents_20250724'!O117&lt;&gt;'VIM-Incidents_20250731'!O117,"Difference","OK")</f>
        <v>OK</v>
      </c>
      <c r="P117" t="str">
        <f>IF('VIM-Incidents_20250724'!P117&lt;&gt;'VIM-Incidents_20250731'!P117,"Difference","OK")</f>
        <v>OK</v>
      </c>
      <c r="Q117" t="str">
        <f ca="1">IF('VIM-Incidents_20250724'!Q117&lt;&gt;'VIM-Incidents_20250731'!Q117,"Difference","OK")</f>
        <v>OK</v>
      </c>
      <c r="R117" t="str">
        <f ca="1">IF('VIM-Incidents_20250724'!R117&lt;&gt;'VIM-Incidents_20250731'!R117,"Difference","OK")</f>
        <v>OK</v>
      </c>
      <c r="S117" t="str">
        <f ca="1">IF('VIM-Incidents_20250724'!S117&lt;&gt;'VIM-Incidents_20250731'!S117,"Difference","OK")</f>
        <v>OK</v>
      </c>
    </row>
    <row r="118" spans="1:19" x14ac:dyDescent="0.35">
      <c r="A118" t="str">
        <f>IF('VIM-Incidents_20250724'!A118&lt;&gt;'VIM-Incidents_20250731'!A118,"Difference","OK")</f>
        <v>OK</v>
      </c>
      <c r="B118" t="str">
        <f>IF('VIM-Incidents_20250724'!B118&lt;&gt;'VIM-Incidents_20250731'!B118,"Difference","OK")</f>
        <v>OK</v>
      </c>
      <c r="C118" t="str">
        <f>IF('VIM-Incidents_20250724'!C118&lt;&gt;'VIM-Incidents_20250731'!C118,"Difference","OK")</f>
        <v>OK</v>
      </c>
      <c r="D118" t="str">
        <f>IF('VIM-Incidents_20250724'!D118&lt;&gt;'VIM-Incidents_20250731'!D118,"Difference","OK")</f>
        <v>OK</v>
      </c>
      <c r="E118" t="str">
        <f>IF('VIM-Incidents_20250724'!E118&lt;&gt;'VIM-Incidents_20250731'!E118,"Difference","OK")</f>
        <v>OK</v>
      </c>
      <c r="F118" t="str">
        <f>IF('VIM-Incidents_20250724'!F118&lt;&gt;'VIM-Incidents_20250731'!F118,"Difference","OK")</f>
        <v>OK</v>
      </c>
      <c r="G118" t="str">
        <f>IF('VIM-Incidents_20250724'!G118&lt;&gt;'VIM-Incidents_20250731'!G118,"Difference","OK")</f>
        <v>OK</v>
      </c>
      <c r="H118" t="str">
        <f>IF('VIM-Incidents_20250724'!H118&lt;&gt;'VIM-Incidents_20250731'!H118,"Difference","OK")</f>
        <v>OK</v>
      </c>
      <c r="I118" t="str">
        <f>IF('VIM-Incidents_20250724'!I118&lt;&gt;'VIM-Incidents_20250731'!I118,"Difference","OK")</f>
        <v>OK</v>
      </c>
      <c r="J118" t="str">
        <f>IF('VIM-Incidents_20250724'!J118&lt;&gt;'VIM-Incidents_20250731'!J118,"Difference","OK")</f>
        <v>OK</v>
      </c>
      <c r="K118" t="str">
        <f>IF('VIM-Incidents_20250724'!K118&lt;&gt;'VIM-Incidents_20250731'!K118,"Difference","OK")</f>
        <v>OK</v>
      </c>
      <c r="L118" t="str">
        <f>IF('VIM-Incidents_20250724'!L118&lt;&gt;'VIM-Incidents_20250731'!L118,"Difference","OK")</f>
        <v>OK</v>
      </c>
      <c r="M118" t="str">
        <f>IF('VIM-Incidents_20250724'!M118&lt;&gt;'VIM-Incidents_20250731'!M118,"Difference","OK")</f>
        <v>OK</v>
      </c>
      <c r="N118" t="str">
        <f>IF('VIM-Incidents_20250724'!N118&lt;&gt;'VIM-Incidents_20250731'!N118,"Difference","OK")</f>
        <v>OK</v>
      </c>
      <c r="O118" t="str">
        <f>IF('VIM-Incidents_20250724'!O118&lt;&gt;'VIM-Incidents_20250731'!O118,"Difference","OK")</f>
        <v>OK</v>
      </c>
      <c r="P118" t="str">
        <f>IF('VIM-Incidents_20250724'!P118&lt;&gt;'VIM-Incidents_20250731'!P118,"Difference","OK")</f>
        <v>OK</v>
      </c>
      <c r="Q118" t="str">
        <f ca="1">IF('VIM-Incidents_20250724'!Q118&lt;&gt;'VIM-Incidents_20250731'!Q118,"Difference","OK")</f>
        <v>OK</v>
      </c>
      <c r="R118" t="str">
        <f ca="1">IF('VIM-Incidents_20250724'!R118&lt;&gt;'VIM-Incidents_20250731'!R118,"Difference","OK")</f>
        <v>OK</v>
      </c>
      <c r="S118" t="str">
        <f ca="1">IF('VIM-Incidents_20250724'!S118&lt;&gt;'VIM-Incidents_20250731'!S118,"Difference","OK")</f>
        <v>OK</v>
      </c>
    </row>
    <row r="119" spans="1:19" x14ac:dyDescent="0.35">
      <c r="A119" t="str">
        <f>IF('VIM-Incidents_20250724'!A119&lt;&gt;'VIM-Incidents_20250731'!A119,"Difference","OK")</f>
        <v>OK</v>
      </c>
      <c r="B119" t="str">
        <f>IF('VIM-Incidents_20250724'!B119&lt;&gt;'VIM-Incidents_20250731'!B119,"Difference","OK")</f>
        <v>OK</v>
      </c>
      <c r="C119" t="str">
        <f>IF('VIM-Incidents_20250724'!C119&lt;&gt;'VIM-Incidents_20250731'!C119,"Difference","OK")</f>
        <v>OK</v>
      </c>
      <c r="D119" t="str">
        <f>IF('VIM-Incidents_20250724'!D119&lt;&gt;'VIM-Incidents_20250731'!D119,"Difference","OK")</f>
        <v>OK</v>
      </c>
      <c r="E119" t="str">
        <f>IF('VIM-Incidents_20250724'!E119&lt;&gt;'VIM-Incidents_20250731'!E119,"Difference","OK")</f>
        <v>OK</v>
      </c>
      <c r="F119" t="str">
        <f>IF('VIM-Incidents_20250724'!F119&lt;&gt;'VIM-Incidents_20250731'!F119,"Difference","OK")</f>
        <v>OK</v>
      </c>
      <c r="G119" t="str">
        <f>IF('VIM-Incidents_20250724'!G119&lt;&gt;'VIM-Incidents_20250731'!G119,"Difference","OK")</f>
        <v>OK</v>
      </c>
      <c r="H119" t="str">
        <f>IF('VIM-Incidents_20250724'!H119&lt;&gt;'VIM-Incidents_20250731'!H119,"Difference","OK")</f>
        <v>OK</v>
      </c>
      <c r="I119" t="str">
        <f>IF('VIM-Incidents_20250724'!I119&lt;&gt;'VIM-Incidents_20250731'!I119,"Difference","OK")</f>
        <v>OK</v>
      </c>
      <c r="J119" t="str">
        <f>IF('VIM-Incidents_20250724'!J119&lt;&gt;'VIM-Incidents_20250731'!J119,"Difference","OK")</f>
        <v>OK</v>
      </c>
      <c r="K119" t="str">
        <f>IF('VIM-Incidents_20250724'!K119&lt;&gt;'VIM-Incidents_20250731'!K119,"Difference","OK")</f>
        <v>OK</v>
      </c>
      <c r="L119" t="str">
        <f>IF('VIM-Incidents_20250724'!L119&lt;&gt;'VIM-Incidents_20250731'!L119,"Difference","OK")</f>
        <v>OK</v>
      </c>
      <c r="M119" t="str">
        <f>IF('VIM-Incidents_20250724'!M119&lt;&gt;'VIM-Incidents_20250731'!M119,"Difference","OK")</f>
        <v>OK</v>
      </c>
      <c r="N119" t="str">
        <f>IF('VIM-Incidents_20250724'!N119&lt;&gt;'VIM-Incidents_20250731'!N119,"Difference","OK")</f>
        <v>OK</v>
      </c>
      <c r="O119" t="str">
        <f>IF('VIM-Incidents_20250724'!O119&lt;&gt;'VIM-Incidents_20250731'!O119,"Difference","OK")</f>
        <v>OK</v>
      </c>
      <c r="P119" t="str">
        <f>IF('VIM-Incidents_20250724'!P119&lt;&gt;'VIM-Incidents_20250731'!P119,"Difference","OK")</f>
        <v>OK</v>
      </c>
      <c r="Q119" t="str">
        <f ca="1">IF('VIM-Incidents_20250724'!Q119&lt;&gt;'VIM-Incidents_20250731'!Q119,"Difference","OK")</f>
        <v>OK</v>
      </c>
      <c r="R119" t="str">
        <f ca="1">IF('VIM-Incidents_20250724'!R119&lt;&gt;'VIM-Incidents_20250731'!R119,"Difference","OK")</f>
        <v>OK</v>
      </c>
      <c r="S119" t="str">
        <f ca="1">IF('VIM-Incidents_20250724'!S119&lt;&gt;'VIM-Incidents_20250731'!S119,"Difference","OK")</f>
        <v>OK</v>
      </c>
    </row>
    <row r="120" spans="1:19" x14ac:dyDescent="0.35">
      <c r="A120" t="str">
        <f>IF('VIM-Incidents_20250724'!A120&lt;&gt;'VIM-Incidents_20250731'!A120,"Difference","OK")</f>
        <v>OK</v>
      </c>
      <c r="B120" t="str">
        <f>IF('VIM-Incidents_20250724'!B120&lt;&gt;'VIM-Incidents_20250731'!B120,"Difference","OK")</f>
        <v>OK</v>
      </c>
      <c r="C120" t="str">
        <f>IF('VIM-Incidents_20250724'!C120&lt;&gt;'VIM-Incidents_20250731'!C120,"Difference","OK")</f>
        <v>OK</v>
      </c>
      <c r="D120" t="str">
        <f>IF('VIM-Incidents_20250724'!D120&lt;&gt;'VIM-Incidents_20250731'!D120,"Difference","OK")</f>
        <v>OK</v>
      </c>
      <c r="E120" t="str">
        <f>IF('VIM-Incidents_20250724'!E120&lt;&gt;'VIM-Incidents_20250731'!E120,"Difference","OK")</f>
        <v>OK</v>
      </c>
      <c r="F120" t="str">
        <f>IF('VIM-Incidents_20250724'!F120&lt;&gt;'VIM-Incidents_20250731'!F120,"Difference","OK")</f>
        <v>OK</v>
      </c>
      <c r="G120" t="str">
        <f>IF('VIM-Incidents_20250724'!G120&lt;&gt;'VIM-Incidents_20250731'!G120,"Difference","OK")</f>
        <v>OK</v>
      </c>
      <c r="H120" t="str">
        <f>IF('VIM-Incidents_20250724'!H120&lt;&gt;'VIM-Incidents_20250731'!H120,"Difference","OK")</f>
        <v>OK</v>
      </c>
      <c r="I120" t="str">
        <f>IF('VIM-Incidents_20250724'!I120&lt;&gt;'VIM-Incidents_20250731'!I120,"Difference","OK")</f>
        <v>OK</v>
      </c>
      <c r="J120" t="str">
        <f>IF('VIM-Incidents_20250724'!J120&lt;&gt;'VIM-Incidents_20250731'!J120,"Difference","OK")</f>
        <v>OK</v>
      </c>
      <c r="K120" t="str">
        <f>IF('VIM-Incidents_20250724'!K120&lt;&gt;'VIM-Incidents_20250731'!K120,"Difference","OK")</f>
        <v>OK</v>
      </c>
      <c r="L120" t="str">
        <f>IF('VIM-Incidents_20250724'!L120&lt;&gt;'VIM-Incidents_20250731'!L120,"Difference","OK")</f>
        <v>OK</v>
      </c>
      <c r="M120" t="str">
        <f>IF('VIM-Incidents_20250724'!M120&lt;&gt;'VIM-Incidents_20250731'!M120,"Difference","OK")</f>
        <v>OK</v>
      </c>
      <c r="N120" t="str">
        <f>IF('VIM-Incidents_20250724'!N120&lt;&gt;'VIM-Incidents_20250731'!N120,"Difference","OK")</f>
        <v>OK</v>
      </c>
      <c r="O120" t="str">
        <f>IF('VIM-Incidents_20250724'!O120&lt;&gt;'VIM-Incidents_20250731'!O120,"Difference","OK")</f>
        <v>OK</v>
      </c>
      <c r="P120" t="str">
        <f>IF('VIM-Incidents_20250724'!P120&lt;&gt;'VIM-Incidents_20250731'!P120,"Difference","OK")</f>
        <v>OK</v>
      </c>
      <c r="Q120" t="str">
        <f ca="1">IF('VIM-Incidents_20250724'!Q120&lt;&gt;'VIM-Incidents_20250731'!Q120,"Difference","OK")</f>
        <v>OK</v>
      </c>
      <c r="R120" t="str">
        <f ca="1">IF('VIM-Incidents_20250724'!R120&lt;&gt;'VIM-Incidents_20250731'!R120,"Difference","OK")</f>
        <v>OK</v>
      </c>
      <c r="S120" t="str">
        <f ca="1">IF('VIM-Incidents_20250724'!S120&lt;&gt;'VIM-Incidents_20250731'!S120,"Difference","OK")</f>
        <v>OK</v>
      </c>
    </row>
    <row r="121" spans="1:19" x14ac:dyDescent="0.35">
      <c r="A121" t="str">
        <f>IF('VIM-Incidents_20250724'!A121&lt;&gt;'VIM-Incidents_20250731'!A121,"Difference","OK")</f>
        <v>OK</v>
      </c>
      <c r="B121" t="str">
        <f>IF('VIM-Incidents_20250724'!B121&lt;&gt;'VIM-Incidents_20250731'!B121,"Difference","OK")</f>
        <v>OK</v>
      </c>
      <c r="C121" t="str">
        <f>IF('VIM-Incidents_20250724'!C121&lt;&gt;'VIM-Incidents_20250731'!C121,"Difference","OK")</f>
        <v>OK</v>
      </c>
      <c r="D121" t="str">
        <f>IF('VIM-Incidents_20250724'!D121&lt;&gt;'VIM-Incidents_20250731'!D121,"Difference","OK")</f>
        <v>OK</v>
      </c>
      <c r="E121" t="str">
        <f>IF('VIM-Incidents_20250724'!E121&lt;&gt;'VIM-Incidents_20250731'!E121,"Difference","OK")</f>
        <v>OK</v>
      </c>
      <c r="F121" t="str">
        <f>IF('VIM-Incidents_20250724'!F121&lt;&gt;'VIM-Incidents_20250731'!F121,"Difference","OK")</f>
        <v>OK</v>
      </c>
      <c r="G121" t="str">
        <f>IF('VIM-Incidents_20250724'!G121&lt;&gt;'VIM-Incidents_20250731'!G121,"Difference","OK")</f>
        <v>OK</v>
      </c>
      <c r="H121" t="str">
        <f>IF('VIM-Incidents_20250724'!H121&lt;&gt;'VIM-Incidents_20250731'!H121,"Difference","OK")</f>
        <v>OK</v>
      </c>
      <c r="I121" t="str">
        <f>IF('VIM-Incidents_20250724'!I121&lt;&gt;'VIM-Incidents_20250731'!I121,"Difference","OK")</f>
        <v>OK</v>
      </c>
      <c r="J121" t="str">
        <f>IF('VIM-Incidents_20250724'!J121&lt;&gt;'VIM-Incidents_20250731'!J121,"Difference","OK")</f>
        <v>OK</v>
      </c>
      <c r="K121" t="str">
        <f>IF('VIM-Incidents_20250724'!K121&lt;&gt;'VIM-Incidents_20250731'!K121,"Difference","OK")</f>
        <v>OK</v>
      </c>
      <c r="L121" t="str">
        <f>IF('VIM-Incidents_20250724'!L121&lt;&gt;'VIM-Incidents_20250731'!L121,"Difference","OK")</f>
        <v>OK</v>
      </c>
      <c r="M121" t="str">
        <f>IF('VIM-Incidents_20250724'!M121&lt;&gt;'VIM-Incidents_20250731'!M121,"Difference","OK")</f>
        <v>OK</v>
      </c>
      <c r="N121" t="str">
        <f>IF('VIM-Incidents_20250724'!N121&lt;&gt;'VIM-Incidents_20250731'!N121,"Difference","OK")</f>
        <v>OK</v>
      </c>
      <c r="O121" t="str">
        <f>IF('VIM-Incidents_20250724'!O121&lt;&gt;'VIM-Incidents_20250731'!O121,"Difference","OK")</f>
        <v>OK</v>
      </c>
      <c r="P121" t="str">
        <f>IF('VIM-Incidents_20250724'!P121&lt;&gt;'VIM-Incidents_20250731'!P121,"Difference","OK")</f>
        <v>OK</v>
      </c>
      <c r="Q121" t="str">
        <f ca="1">IF('VIM-Incidents_20250724'!Q121&lt;&gt;'VIM-Incidents_20250731'!Q121,"Difference","OK")</f>
        <v>OK</v>
      </c>
      <c r="R121" t="str">
        <f ca="1">IF('VIM-Incidents_20250724'!R121&lt;&gt;'VIM-Incidents_20250731'!R121,"Difference","OK")</f>
        <v>OK</v>
      </c>
      <c r="S121" t="str">
        <f ca="1">IF('VIM-Incidents_20250724'!S121&lt;&gt;'VIM-Incidents_20250731'!S121,"Difference","OK")</f>
        <v>OK</v>
      </c>
    </row>
    <row r="122" spans="1:19" x14ac:dyDescent="0.35">
      <c r="A122" t="str">
        <f>IF('VIM-Incidents_20250724'!A122&lt;&gt;'VIM-Incidents_20250731'!A122,"Difference","OK")</f>
        <v>OK</v>
      </c>
      <c r="B122" t="str">
        <f>IF('VIM-Incidents_20250724'!B122&lt;&gt;'VIM-Incidents_20250731'!B122,"Difference","OK")</f>
        <v>OK</v>
      </c>
      <c r="C122" t="str">
        <f>IF('VIM-Incidents_20250724'!C122&lt;&gt;'VIM-Incidents_20250731'!C122,"Difference","OK")</f>
        <v>OK</v>
      </c>
      <c r="D122" t="str">
        <f>IF('VIM-Incidents_20250724'!D122&lt;&gt;'VIM-Incidents_20250731'!D122,"Difference","OK")</f>
        <v>OK</v>
      </c>
      <c r="E122" t="str">
        <f>IF('VIM-Incidents_20250724'!E122&lt;&gt;'VIM-Incidents_20250731'!E122,"Difference","OK")</f>
        <v>OK</v>
      </c>
      <c r="F122" t="str">
        <f>IF('VIM-Incidents_20250724'!F122&lt;&gt;'VIM-Incidents_20250731'!F122,"Difference","OK")</f>
        <v>OK</v>
      </c>
      <c r="G122" t="str">
        <f>IF('VIM-Incidents_20250724'!G122&lt;&gt;'VIM-Incidents_20250731'!G122,"Difference","OK")</f>
        <v>OK</v>
      </c>
      <c r="H122" t="str">
        <f>IF('VIM-Incidents_20250724'!H122&lt;&gt;'VIM-Incidents_20250731'!H122,"Difference","OK")</f>
        <v>OK</v>
      </c>
      <c r="I122" t="str">
        <f>IF('VIM-Incidents_20250724'!I122&lt;&gt;'VIM-Incidents_20250731'!I122,"Difference","OK")</f>
        <v>OK</v>
      </c>
      <c r="J122" t="str">
        <f>IF('VIM-Incidents_20250724'!J122&lt;&gt;'VIM-Incidents_20250731'!J122,"Difference","OK")</f>
        <v>OK</v>
      </c>
      <c r="K122" t="str">
        <f>IF('VIM-Incidents_20250724'!K122&lt;&gt;'VIM-Incidents_20250731'!K122,"Difference","OK")</f>
        <v>OK</v>
      </c>
      <c r="L122" t="str">
        <f>IF('VIM-Incidents_20250724'!L122&lt;&gt;'VIM-Incidents_20250731'!L122,"Difference","OK")</f>
        <v>OK</v>
      </c>
      <c r="M122" t="str">
        <f>IF('VIM-Incidents_20250724'!M122&lt;&gt;'VIM-Incidents_20250731'!M122,"Difference","OK")</f>
        <v>OK</v>
      </c>
      <c r="N122" t="str">
        <f>IF('VIM-Incidents_20250724'!N122&lt;&gt;'VIM-Incidents_20250731'!N122,"Difference","OK")</f>
        <v>OK</v>
      </c>
      <c r="O122" t="str">
        <f>IF('VIM-Incidents_20250724'!O122&lt;&gt;'VIM-Incidents_20250731'!O122,"Difference","OK")</f>
        <v>OK</v>
      </c>
      <c r="P122" t="str">
        <f>IF('VIM-Incidents_20250724'!P122&lt;&gt;'VIM-Incidents_20250731'!P122,"Difference","OK")</f>
        <v>OK</v>
      </c>
      <c r="Q122" t="str">
        <f ca="1">IF('VIM-Incidents_20250724'!Q122&lt;&gt;'VIM-Incidents_20250731'!Q122,"Difference","OK")</f>
        <v>OK</v>
      </c>
      <c r="R122" t="str">
        <f ca="1">IF('VIM-Incidents_20250724'!R122&lt;&gt;'VIM-Incidents_20250731'!R122,"Difference","OK")</f>
        <v>OK</v>
      </c>
      <c r="S122" t="str">
        <f ca="1">IF('VIM-Incidents_20250724'!S122&lt;&gt;'VIM-Incidents_20250731'!S122,"Difference","OK")</f>
        <v>OK</v>
      </c>
    </row>
    <row r="123" spans="1:19" x14ac:dyDescent="0.35">
      <c r="A123" t="str">
        <f>IF('VIM-Incidents_20250724'!A123&lt;&gt;'VIM-Incidents_20250731'!A123,"Difference","OK")</f>
        <v>OK</v>
      </c>
      <c r="B123" t="str">
        <f>IF('VIM-Incidents_20250724'!B123&lt;&gt;'VIM-Incidents_20250731'!B123,"Difference","OK")</f>
        <v>OK</v>
      </c>
      <c r="C123" t="str">
        <f>IF('VIM-Incidents_20250724'!C123&lt;&gt;'VIM-Incidents_20250731'!C123,"Difference","OK")</f>
        <v>OK</v>
      </c>
      <c r="D123" t="str">
        <f>IF('VIM-Incidents_20250724'!D123&lt;&gt;'VIM-Incidents_20250731'!D123,"Difference","OK")</f>
        <v>OK</v>
      </c>
      <c r="E123" t="str">
        <f>IF('VIM-Incidents_20250724'!E123&lt;&gt;'VIM-Incidents_20250731'!E123,"Difference","OK")</f>
        <v>OK</v>
      </c>
      <c r="F123" t="str">
        <f>IF('VIM-Incidents_20250724'!F123&lt;&gt;'VIM-Incidents_20250731'!F123,"Difference","OK")</f>
        <v>OK</v>
      </c>
      <c r="G123" t="str">
        <f>IF('VIM-Incidents_20250724'!G123&lt;&gt;'VIM-Incidents_20250731'!G123,"Difference","OK")</f>
        <v>OK</v>
      </c>
      <c r="H123" t="str">
        <f>IF('VIM-Incidents_20250724'!H123&lt;&gt;'VIM-Incidents_20250731'!H123,"Difference","OK")</f>
        <v>OK</v>
      </c>
      <c r="I123" t="str">
        <f>IF('VIM-Incidents_20250724'!I123&lt;&gt;'VIM-Incidents_20250731'!I123,"Difference","OK")</f>
        <v>OK</v>
      </c>
      <c r="J123" t="str">
        <f>IF('VIM-Incidents_20250724'!J123&lt;&gt;'VIM-Incidents_20250731'!J123,"Difference","OK")</f>
        <v>OK</v>
      </c>
      <c r="K123" t="str">
        <f>IF('VIM-Incidents_20250724'!K123&lt;&gt;'VIM-Incidents_20250731'!K123,"Difference","OK")</f>
        <v>OK</v>
      </c>
      <c r="L123" t="str">
        <f>IF('VIM-Incidents_20250724'!L123&lt;&gt;'VIM-Incidents_20250731'!L123,"Difference","OK")</f>
        <v>OK</v>
      </c>
      <c r="M123" t="str">
        <f>IF('VIM-Incidents_20250724'!M123&lt;&gt;'VIM-Incidents_20250731'!M123,"Difference","OK")</f>
        <v>OK</v>
      </c>
      <c r="N123" t="str">
        <f>IF('VIM-Incidents_20250724'!N123&lt;&gt;'VIM-Incidents_20250731'!N123,"Difference","OK")</f>
        <v>OK</v>
      </c>
      <c r="O123" t="str">
        <f>IF('VIM-Incidents_20250724'!O123&lt;&gt;'VIM-Incidents_20250731'!O123,"Difference","OK")</f>
        <v>OK</v>
      </c>
      <c r="P123" t="str">
        <f>IF('VIM-Incidents_20250724'!P123&lt;&gt;'VIM-Incidents_20250731'!P123,"Difference","OK")</f>
        <v>OK</v>
      </c>
      <c r="Q123" t="str">
        <f ca="1">IF('VIM-Incidents_20250724'!Q123&lt;&gt;'VIM-Incidents_20250731'!Q123,"Difference","OK")</f>
        <v>OK</v>
      </c>
      <c r="R123" t="str">
        <f ca="1">IF('VIM-Incidents_20250724'!R123&lt;&gt;'VIM-Incidents_20250731'!R123,"Difference","OK")</f>
        <v>OK</v>
      </c>
      <c r="S123" t="str">
        <f ca="1">IF('VIM-Incidents_20250724'!S123&lt;&gt;'VIM-Incidents_20250731'!S123,"Difference","OK")</f>
        <v>OK</v>
      </c>
    </row>
    <row r="124" spans="1:19" x14ac:dyDescent="0.35">
      <c r="A124" t="str">
        <f>IF('VIM-Incidents_20250724'!A124&lt;&gt;'VIM-Incidents_20250731'!A124,"Difference","OK")</f>
        <v>OK</v>
      </c>
      <c r="B124" t="str">
        <f>IF('VIM-Incidents_20250724'!B124&lt;&gt;'VIM-Incidents_20250731'!B124,"Difference","OK")</f>
        <v>OK</v>
      </c>
      <c r="C124" t="str">
        <f>IF('VIM-Incidents_20250724'!C124&lt;&gt;'VIM-Incidents_20250731'!C124,"Difference","OK")</f>
        <v>OK</v>
      </c>
      <c r="D124" t="str">
        <f>IF('VIM-Incidents_20250724'!D124&lt;&gt;'VIM-Incidents_20250731'!D124,"Difference","OK")</f>
        <v>OK</v>
      </c>
      <c r="E124" t="str">
        <f>IF('VIM-Incidents_20250724'!E124&lt;&gt;'VIM-Incidents_20250731'!E124,"Difference","OK")</f>
        <v>OK</v>
      </c>
      <c r="F124" t="str">
        <f>IF('VIM-Incidents_20250724'!F124&lt;&gt;'VIM-Incidents_20250731'!F124,"Difference","OK")</f>
        <v>OK</v>
      </c>
      <c r="G124" t="str">
        <f>IF('VIM-Incidents_20250724'!G124&lt;&gt;'VIM-Incidents_20250731'!G124,"Difference","OK")</f>
        <v>OK</v>
      </c>
      <c r="H124" t="str">
        <f>IF('VIM-Incidents_20250724'!H124&lt;&gt;'VIM-Incidents_20250731'!H124,"Difference","OK")</f>
        <v>OK</v>
      </c>
      <c r="I124" t="str">
        <f>IF('VIM-Incidents_20250724'!I124&lt;&gt;'VIM-Incidents_20250731'!I124,"Difference","OK")</f>
        <v>OK</v>
      </c>
      <c r="J124" t="str">
        <f>IF('VIM-Incidents_20250724'!J124&lt;&gt;'VIM-Incidents_20250731'!J124,"Difference","OK")</f>
        <v>OK</v>
      </c>
      <c r="K124" t="str">
        <f>IF('VIM-Incidents_20250724'!K124&lt;&gt;'VIM-Incidents_20250731'!K124,"Difference","OK")</f>
        <v>OK</v>
      </c>
      <c r="L124" t="str">
        <f>IF('VIM-Incidents_20250724'!L124&lt;&gt;'VIM-Incidents_20250731'!L124,"Difference","OK")</f>
        <v>OK</v>
      </c>
      <c r="M124" t="str">
        <f>IF('VIM-Incidents_20250724'!M124&lt;&gt;'VIM-Incidents_20250731'!M124,"Difference","OK")</f>
        <v>OK</v>
      </c>
      <c r="N124" t="str">
        <f>IF('VIM-Incidents_20250724'!N124&lt;&gt;'VIM-Incidents_20250731'!N124,"Difference","OK")</f>
        <v>OK</v>
      </c>
      <c r="O124" t="str">
        <f>IF('VIM-Incidents_20250724'!O124&lt;&gt;'VIM-Incidents_20250731'!O124,"Difference","OK")</f>
        <v>OK</v>
      </c>
      <c r="P124" t="str">
        <f>IF('VIM-Incidents_20250724'!P124&lt;&gt;'VIM-Incidents_20250731'!P124,"Difference","OK")</f>
        <v>OK</v>
      </c>
      <c r="Q124" t="str">
        <f ca="1">IF('VIM-Incidents_20250724'!Q124&lt;&gt;'VIM-Incidents_20250731'!Q124,"Difference","OK")</f>
        <v>OK</v>
      </c>
      <c r="R124" t="str">
        <f ca="1">IF('VIM-Incidents_20250724'!R124&lt;&gt;'VIM-Incidents_20250731'!R124,"Difference","OK")</f>
        <v>OK</v>
      </c>
      <c r="S124" t="str">
        <f ca="1">IF('VIM-Incidents_20250724'!S124&lt;&gt;'VIM-Incidents_20250731'!S124,"Difference","OK")</f>
        <v>OK</v>
      </c>
    </row>
    <row r="125" spans="1:19" x14ac:dyDescent="0.35">
      <c r="A125" t="str">
        <f>IF('VIM-Incidents_20250724'!A125&lt;&gt;'VIM-Incidents_20250731'!A125,"Difference","OK")</f>
        <v>OK</v>
      </c>
      <c r="B125" t="str">
        <f>IF('VIM-Incidents_20250724'!B125&lt;&gt;'VIM-Incidents_20250731'!B125,"Difference","OK")</f>
        <v>OK</v>
      </c>
      <c r="C125" t="str">
        <f>IF('VIM-Incidents_20250724'!C125&lt;&gt;'VIM-Incidents_20250731'!C125,"Difference","OK")</f>
        <v>OK</v>
      </c>
      <c r="D125" t="str">
        <f>IF('VIM-Incidents_20250724'!D125&lt;&gt;'VIM-Incidents_20250731'!D125,"Difference","OK")</f>
        <v>OK</v>
      </c>
      <c r="E125" t="str">
        <f>IF('VIM-Incidents_20250724'!E125&lt;&gt;'VIM-Incidents_20250731'!E125,"Difference","OK")</f>
        <v>OK</v>
      </c>
      <c r="F125" t="str">
        <f>IF('VIM-Incidents_20250724'!F125&lt;&gt;'VIM-Incidents_20250731'!F125,"Difference","OK")</f>
        <v>OK</v>
      </c>
      <c r="G125" t="str">
        <f>IF('VIM-Incidents_20250724'!G125&lt;&gt;'VIM-Incidents_20250731'!G125,"Difference","OK")</f>
        <v>OK</v>
      </c>
      <c r="H125" t="str">
        <f>IF('VIM-Incidents_20250724'!H125&lt;&gt;'VIM-Incidents_20250731'!H125,"Difference","OK")</f>
        <v>OK</v>
      </c>
      <c r="I125" t="str">
        <f>IF('VIM-Incidents_20250724'!I125&lt;&gt;'VIM-Incidents_20250731'!I125,"Difference","OK")</f>
        <v>OK</v>
      </c>
      <c r="J125" t="str">
        <f>IF('VIM-Incidents_20250724'!J125&lt;&gt;'VIM-Incidents_20250731'!J125,"Difference","OK")</f>
        <v>OK</v>
      </c>
      <c r="K125" t="str">
        <f>IF('VIM-Incidents_20250724'!K125&lt;&gt;'VIM-Incidents_20250731'!K125,"Difference","OK")</f>
        <v>OK</v>
      </c>
      <c r="L125" t="str">
        <f>IF('VIM-Incidents_20250724'!L125&lt;&gt;'VIM-Incidents_20250731'!L125,"Difference","OK")</f>
        <v>OK</v>
      </c>
      <c r="M125" t="str">
        <f>IF('VIM-Incidents_20250724'!M125&lt;&gt;'VIM-Incidents_20250731'!M125,"Difference","OK")</f>
        <v>OK</v>
      </c>
      <c r="N125" t="str">
        <f>IF('VIM-Incidents_20250724'!N125&lt;&gt;'VIM-Incidents_20250731'!N125,"Difference","OK")</f>
        <v>OK</v>
      </c>
      <c r="O125" t="str">
        <f>IF('VIM-Incidents_20250724'!O125&lt;&gt;'VIM-Incidents_20250731'!O125,"Difference","OK")</f>
        <v>OK</v>
      </c>
      <c r="P125" t="str">
        <f>IF('VIM-Incidents_20250724'!P125&lt;&gt;'VIM-Incidents_20250731'!P125,"Difference","OK")</f>
        <v>OK</v>
      </c>
      <c r="Q125" t="str">
        <f ca="1">IF('VIM-Incidents_20250724'!Q125&lt;&gt;'VIM-Incidents_20250731'!Q125,"Difference","OK")</f>
        <v>OK</v>
      </c>
      <c r="R125" t="str">
        <f ca="1">IF('VIM-Incidents_20250724'!R125&lt;&gt;'VIM-Incidents_20250731'!R125,"Difference","OK")</f>
        <v>OK</v>
      </c>
      <c r="S125" t="str">
        <f ca="1">IF('VIM-Incidents_20250724'!S125&lt;&gt;'VIM-Incidents_20250731'!S125,"Difference","OK")</f>
        <v>OK</v>
      </c>
    </row>
    <row r="126" spans="1:19" x14ac:dyDescent="0.35">
      <c r="A126" t="str">
        <f>IF('VIM-Incidents_20250724'!A126&lt;&gt;'VIM-Incidents_20250731'!A126,"Difference","OK")</f>
        <v>OK</v>
      </c>
      <c r="B126" t="str">
        <f>IF('VIM-Incidents_20250724'!B126&lt;&gt;'VIM-Incidents_20250731'!B126,"Difference","OK")</f>
        <v>OK</v>
      </c>
      <c r="C126" t="str">
        <f>IF('VIM-Incidents_20250724'!C126&lt;&gt;'VIM-Incidents_20250731'!C126,"Difference","OK")</f>
        <v>OK</v>
      </c>
      <c r="D126" t="str">
        <f>IF('VIM-Incidents_20250724'!D126&lt;&gt;'VIM-Incidents_20250731'!D126,"Difference","OK")</f>
        <v>OK</v>
      </c>
      <c r="E126" t="str">
        <f>IF('VIM-Incidents_20250724'!E126&lt;&gt;'VIM-Incidents_20250731'!E126,"Difference","OK")</f>
        <v>OK</v>
      </c>
      <c r="F126" t="str">
        <f>IF('VIM-Incidents_20250724'!F126&lt;&gt;'VIM-Incidents_20250731'!F126,"Difference","OK")</f>
        <v>OK</v>
      </c>
      <c r="G126" t="str">
        <f>IF('VIM-Incidents_20250724'!G126&lt;&gt;'VIM-Incidents_20250731'!G126,"Difference","OK")</f>
        <v>OK</v>
      </c>
      <c r="H126" t="str">
        <f>IF('VIM-Incidents_20250724'!H126&lt;&gt;'VIM-Incidents_20250731'!H126,"Difference","OK")</f>
        <v>OK</v>
      </c>
      <c r="I126" t="str">
        <f>IF('VIM-Incidents_20250724'!I126&lt;&gt;'VIM-Incidents_20250731'!I126,"Difference","OK")</f>
        <v>OK</v>
      </c>
      <c r="J126" t="str">
        <f>IF('VIM-Incidents_20250724'!J126&lt;&gt;'VIM-Incidents_20250731'!J126,"Difference","OK")</f>
        <v>OK</v>
      </c>
      <c r="K126" t="str">
        <f>IF('VIM-Incidents_20250724'!K126&lt;&gt;'VIM-Incidents_20250731'!K126,"Difference","OK")</f>
        <v>OK</v>
      </c>
      <c r="L126" t="str">
        <f>IF('VIM-Incidents_20250724'!L126&lt;&gt;'VIM-Incidents_20250731'!L126,"Difference","OK")</f>
        <v>OK</v>
      </c>
      <c r="M126" t="str">
        <f>IF('VIM-Incidents_20250724'!M126&lt;&gt;'VIM-Incidents_20250731'!M126,"Difference","OK")</f>
        <v>OK</v>
      </c>
      <c r="N126" t="str">
        <f>IF('VIM-Incidents_20250724'!N126&lt;&gt;'VIM-Incidents_20250731'!N126,"Difference","OK")</f>
        <v>OK</v>
      </c>
      <c r="O126" t="str">
        <f>IF('VIM-Incidents_20250724'!O126&lt;&gt;'VIM-Incidents_20250731'!O126,"Difference","OK")</f>
        <v>OK</v>
      </c>
      <c r="P126" t="str">
        <f>IF('VIM-Incidents_20250724'!P126&lt;&gt;'VIM-Incidents_20250731'!P126,"Difference","OK")</f>
        <v>OK</v>
      </c>
      <c r="Q126" t="str">
        <f ca="1">IF('VIM-Incidents_20250724'!Q126&lt;&gt;'VIM-Incidents_20250731'!Q126,"Difference","OK")</f>
        <v>OK</v>
      </c>
      <c r="R126" t="str">
        <f ca="1">IF('VIM-Incidents_20250724'!R126&lt;&gt;'VIM-Incidents_20250731'!R126,"Difference","OK")</f>
        <v>OK</v>
      </c>
      <c r="S126" t="str">
        <f ca="1">IF('VIM-Incidents_20250724'!S126&lt;&gt;'VIM-Incidents_20250731'!S126,"Difference","OK")</f>
        <v>OK</v>
      </c>
    </row>
    <row r="127" spans="1:19" x14ac:dyDescent="0.35">
      <c r="A127" t="str">
        <f>IF('VIM-Incidents_20250724'!A127&lt;&gt;'VIM-Incidents_20250731'!A127,"Difference","OK")</f>
        <v>OK</v>
      </c>
      <c r="B127" t="str">
        <f>IF('VIM-Incidents_20250724'!B127&lt;&gt;'VIM-Incidents_20250731'!B127,"Difference","OK")</f>
        <v>OK</v>
      </c>
      <c r="C127" t="str">
        <f>IF('VIM-Incidents_20250724'!C127&lt;&gt;'VIM-Incidents_20250731'!C127,"Difference","OK")</f>
        <v>OK</v>
      </c>
      <c r="D127" t="str">
        <f>IF('VIM-Incidents_20250724'!D127&lt;&gt;'VIM-Incidents_20250731'!D127,"Difference","OK")</f>
        <v>OK</v>
      </c>
      <c r="E127" t="str">
        <f>IF('VIM-Incidents_20250724'!E127&lt;&gt;'VIM-Incidents_20250731'!E127,"Difference","OK")</f>
        <v>OK</v>
      </c>
      <c r="F127" t="str">
        <f>IF('VIM-Incidents_20250724'!F127&lt;&gt;'VIM-Incidents_20250731'!F127,"Difference","OK")</f>
        <v>OK</v>
      </c>
      <c r="G127" t="str">
        <f>IF('VIM-Incidents_20250724'!G127&lt;&gt;'VIM-Incidents_20250731'!G127,"Difference","OK")</f>
        <v>OK</v>
      </c>
      <c r="H127" t="str">
        <f>IF('VIM-Incidents_20250724'!H127&lt;&gt;'VIM-Incidents_20250731'!H127,"Difference","OK")</f>
        <v>OK</v>
      </c>
      <c r="I127" t="str">
        <f>IF('VIM-Incidents_20250724'!I127&lt;&gt;'VIM-Incidents_20250731'!I127,"Difference","OK")</f>
        <v>OK</v>
      </c>
      <c r="J127" t="str">
        <f>IF('VIM-Incidents_20250724'!J127&lt;&gt;'VIM-Incidents_20250731'!J127,"Difference","OK")</f>
        <v>OK</v>
      </c>
      <c r="K127" t="str">
        <f>IF('VIM-Incidents_20250724'!K127&lt;&gt;'VIM-Incidents_20250731'!K127,"Difference","OK")</f>
        <v>OK</v>
      </c>
      <c r="L127" t="str">
        <f>IF('VIM-Incidents_20250724'!L127&lt;&gt;'VIM-Incidents_20250731'!L127,"Difference","OK")</f>
        <v>OK</v>
      </c>
      <c r="M127" t="str">
        <f>IF('VIM-Incidents_20250724'!M127&lt;&gt;'VIM-Incidents_20250731'!M127,"Difference","OK")</f>
        <v>OK</v>
      </c>
      <c r="N127" t="str">
        <f>IF('VIM-Incidents_20250724'!N127&lt;&gt;'VIM-Incidents_20250731'!N127,"Difference","OK")</f>
        <v>OK</v>
      </c>
      <c r="O127" t="str">
        <f>IF('VIM-Incidents_20250724'!O127&lt;&gt;'VIM-Incidents_20250731'!O127,"Difference","OK")</f>
        <v>OK</v>
      </c>
      <c r="P127" t="str">
        <f>IF('VIM-Incidents_20250724'!P127&lt;&gt;'VIM-Incidents_20250731'!P127,"Difference","OK")</f>
        <v>OK</v>
      </c>
      <c r="Q127" t="str">
        <f ca="1">IF('VIM-Incidents_20250724'!Q127&lt;&gt;'VIM-Incidents_20250731'!Q127,"Difference","OK")</f>
        <v>OK</v>
      </c>
      <c r="R127" t="str">
        <f ca="1">IF('VIM-Incidents_20250724'!R127&lt;&gt;'VIM-Incidents_20250731'!R127,"Difference","OK")</f>
        <v>OK</v>
      </c>
      <c r="S127" t="str">
        <f ca="1">IF('VIM-Incidents_20250724'!S127&lt;&gt;'VIM-Incidents_20250731'!S127,"Difference","OK")</f>
        <v>OK</v>
      </c>
    </row>
    <row r="128" spans="1:19" x14ac:dyDescent="0.35">
      <c r="A128" t="str">
        <f>IF('VIM-Incidents_20250724'!A128&lt;&gt;'VIM-Incidents_20250731'!A128,"Difference","OK")</f>
        <v>OK</v>
      </c>
      <c r="B128" t="str">
        <f>IF('VIM-Incidents_20250724'!B128&lt;&gt;'VIM-Incidents_20250731'!B128,"Difference","OK")</f>
        <v>OK</v>
      </c>
      <c r="C128" t="str">
        <f>IF('VIM-Incidents_20250724'!C128&lt;&gt;'VIM-Incidents_20250731'!C128,"Difference","OK")</f>
        <v>OK</v>
      </c>
      <c r="D128" t="str">
        <f>IF('VIM-Incidents_20250724'!D128&lt;&gt;'VIM-Incidents_20250731'!D128,"Difference","OK")</f>
        <v>OK</v>
      </c>
      <c r="E128" t="str">
        <f>IF('VIM-Incidents_20250724'!E128&lt;&gt;'VIM-Incidents_20250731'!E128,"Difference","OK")</f>
        <v>OK</v>
      </c>
      <c r="F128" t="str">
        <f>IF('VIM-Incidents_20250724'!F128&lt;&gt;'VIM-Incidents_20250731'!F128,"Difference","OK")</f>
        <v>OK</v>
      </c>
      <c r="G128" t="str">
        <f>IF('VIM-Incidents_20250724'!G128&lt;&gt;'VIM-Incidents_20250731'!G128,"Difference","OK")</f>
        <v>OK</v>
      </c>
      <c r="H128" t="str">
        <f>IF('VIM-Incidents_20250724'!H128&lt;&gt;'VIM-Incidents_20250731'!H128,"Difference","OK")</f>
        <v>OK</v>
      </c>
      <c r="I128" t="str">
        <f>IF('VIM-Incidents_20250724'!I128&lt;&gt;'VIM-Incidents_20250731'!I128,"Difference","OK")</f>
        <v>OK</v>
      </c>
      <c r="J128" t="str">
        <f>IF('VIM-Incidents_20250724'!J128&lt;&gt;'VIM-Incidents_20250731'!J128,"Difference","OK")</f>
        <v>OK</v>
      </c>
      <c r="K128" t="str">
        <f>IF('VIM-Incidents_20250724'!K128&lt;&gt;'VIM-Incidents_20250731'!K128,"Difference","OK")</f>
        <v>OK</v>
      </c>
      <c r="L128" t="str">
        <f>IF('VIM-Incidents_20250724'!L128&lt;&gt;'VIM-Incidents_20250731'!L128,"Difference","OK")</f>
        <v>OK</v>
      </c>
      <c r="M128" t="str">
        <f>IF('VIM-Incidents_20250724'!M128&lt;&gt;'VIM-Incidents_20250731'!M128,"Difference","OK")</f>
        <v>OK</v>
      </c>
      <c r="N128" t="str">
        <f>IF('VIM-Incidents_20250724'!N128&lt;&gt;'VIM-Incidents_20250731'!N128,"Difference","OK")</f>
        <v>OK</v>
      </c>
      <c r="O128" t="str">
        <f>IF('VIM-Incidents_20250724'!O128&lt;&gt;'VIM-Incidents_20250731'!O128,"Difference","OK")</f>
        <v>OK</v>
      </c>
      <c r="P128" t="str">
        <f>IF('VIM-Incidents_20250724'!P128&lt;&gt;'VIM-Incidents_20250731'!P128,"Difference","OK")</f>
        <v>OK</v>
      </c>
      <c r="Q128" t="str">
        <f ca="1">IF('VIM-Incidents_20250724'!Q128&lt;&gt;'VIM-Incidents_20250731'!Q128,"Difference","OK")</f>
        <v>OK</v>
      </c>
      <c r="R128" t="str">
        <f ca="1">IF('VIM-Incidents_20250724'!R128&lt;&gt;'VIM-Incidents_20250731'!R128,"Difference","OK")</f>
        <v>OK</v>
      </c>
      <c r="S128" t="str">
        <f ca="1">IF('VIM-Incidents_20250724'!S128&lt;&gt;'VIM-Incidents_20250731'!S128,"Difference","OK")</f>
        <v>OK</v>
      </c>
    </row>
    <row r="129" spans="1:19" x14ac:dyDescent="0.35">
      <c r="A129" t="str">
        <f>IF('VIM-Incidents_20250724'!A129&lt;&gt;'VIM-Incidents_20250731'!A129,"Difference","OK")</f>
        <v>OK</v>
      </c>
      <c r="B129" t="str">
        <f>IF('VIM-Incidents_20250724'!B129&lt;&gt;'VIM-Incidents_20250731'!B129,"Difference","OK")</f>
        <v>OK</v>
      </c>
      <c r="C129" t="str">
        <f>IF('VIM-Incidents_20250724'!C129&lt;&gt;'VIM-Incidents_20250731'!C129,"Difference","OK")</f>
        <v>OK</v>
      </c>
      <c r="D129" t="str">
        <f>IF('VIM-Incidents_20250724'!D129&lt;&gt;'VIM-Incidents_20250731'!D129,"Difference","OK")</f>
        <v>OK</v>
      </c>
      <c r="E129" t="str">
        <f>IF('VIM-Incidents_20250724'!E129&lt;&gt;'VIM-Incidents_20250731'!E129,"Difference","OK")</f>
        <v>OK</v>
      </c>
      <c r="F129" t="str">
        <f>IF('VIM-Incidents_20250724'!F129&lt;&gt;'VIM-Incidents_20250731'!F129,"Difference","OK")</f>
        <v>OK</v>
      </c>
      <c r="G129" t="str">
        <f>IF('VIM-Incidents_20250724'!G129&lt;&gt;'VIM-Incidents_20250731'!G129,"Difference","OK")</f>
        <v>OK</v>
      </c>
      <c r="H129" t="str">
        <f>IF('VIM-Incidents_20250724'!H129&lt;&gt;'VIM-Incidents_20250731'!H129,"Difference","OK")</f>
        <v>OK</v>
      </c>
      <c r="I129" t="str">
        <f>IF('VIM-Incidents_20250724'!I129&lt;&gt;'VIM-Incidents_20250731'!I129,"Difference","OK")</f>
        <v>OK</v>
      </c>
      <c r="J129" t="str">
        <f>IF('VIM-Incidents_20250724'!J129&lt;&gt;'VIM-Incidents_20250731'!J129,"Difference","OK")</f>
        <v>OK</v>
      </c>
      <c r="K129" t="str">
        <f>IF('VIM-Incidents_20250724'!K129&lt;&gt;'VIM-Incidents_20250731'!K129,"Difference","OK")</f>
        <v>OK</v>
      </c>
      <c r="L129" t="str">
        <f>IF('VIM-Incidents_20250724'!L129&lt;&gt;'VIM-Incidents_20250731'!L129,"Difference","OK")</f>
        <v>OK</v>
      </c>
      <c r="M129" t="str">
        <f>IF('VIM-Incidents_20250724'!M129&lt;&gt;'VIM-Incidents_20250731'!M129,"Difference","OK")</f>
        <v>OK</v>
      </c>
      <c r="N129" t="str">
        <f>IF('VIM-Incidents_20250724'!N129&lt;&gt;'VIM-Incidents_20250731'!N129,"Difference","OK")</f>
        <v>OK</v>
      </c>
      <c r="O129" t="str">
        <f>IF('VIM-Incidents_20250724'!O129&lt;&gt;'VIM-Incidents_20250731'!O129,"Difference","OK")</f>
        <v>OK</v>
      </c>
      <c r="P129" t="str">
        <f>IF('VIM-Incidents_20250724'!P129&lt;&gt;'VIM-Incidents_20250731'!P129,"Difference","OK")</f>
        <v>OK</v>
      </c>
      <c r="Q129" t="str">
        <f ca="1">IF('VIM-Incidents_20250724'!Q129&lt;&gt;'VIM-Incidents_20250731'!Q129,"Difference","OK")</f>
        <v>OK</v>
      </c>
      <c r="R129" t="str">
        <f ca="1">IF('VIM-Incidents_20250724'!R129&lt;&gt;'VIM-Incidents_20250731'!R129,"Difference","OK")</f>
        <v>OK</v>
      </c>
      <c r="S129" t="str">
        <f ca="1">IF('VIM-Incidents_20250724'!S129&lt;&gt;'VIM-Incidents_20250731'!S129,"Difference","OK")</f>
        <v>OK</v>
      </c>
    </row>
    <row r="130" spans="1:19" x14ac:dyDescent="0.35">
      <c r="A130" t="str">
        <f>IF('VIM-Incidents_20250724'!A130&lt;&gt;'VIM-Incidents_20250731'!A130,"Difference","OK")</f>
        <v>OK</v>
      </c>
      <c r="B130" t="str">
        <f>IF('VIM-Incidents_20250724'!B130&lt;&gt;'VIM-Incidents_20250731'!B130,"Difference","OK")</f>
        <v>OK</v>
      </c>
      <c r="C130" t="str">
        <f>IF('VIM-Incidents_20250724'!C130&lt;&gt;'VIM-Incidents_20250731'!C130,"Difference","OK")</f>
        <v>OK</v>
      </c>
      <c r="D130" t="str">
        <f>IF('VIM-Incidents_20250724'!D130&lt;&gt;'VIM-Incidents_20250731'!D130,"Difference","OK")</f>
        <v>OK</v>
      </c>
      <c r="E130" t="str">
        <f>IF('VIM-Incidents_20250724'!E130&lt;&gt;'VIM-Incidents_20250731'!E130,"Difference","OK")</f>
        <v>OK</v>
      </c>
      <c r="F130" t="str">
        <f>IF('VIM-Incidents_20250724'!F130&lt;&gt;'VIM-Incidents_20250731'!F130,"Difference","OK")</f>
        <v>OK</v>
      </c>
      <c r="G130" t="str">
        <f>IF('VIM-Incidents_20250724'!G130&lt;&gt;'VIM-Incidents_20250731'!G130,"Difference","OK")</f>
        <v>OK</v>
      </c>
      <c r="H130" t="str">
        <f>IF('VIM-Incidents_20250724'!H130&lt;&gt;'VIM-Incidents_20250731'!H130,"Difference","OK")</f>
        <v>OK</v>
      </c>
      <c r="I130" t="str">
        <f>IF('VIM-Incidents_20250724'!I130&lt;&gt;'VIM-Incidents_20250731'!I130,"Difference","OK")</f>
        <v>OK</v>
      </c>
      <c r="J130" t="str">
        <f>IF('VIM-Incidents_20250724'!J130&lt;&gt;'VIM-Incidents_20250731'!J130,"Difference","OK")</f>
        <v>OK</v>
      </c>
      <c r="K130" t="str">
        <f>IF('VIM-Incidents_20250724'!K130&lt;&gt;'VIM-Incidents_20250731'!K130,"Difference","OK")</f>
        <v>OK</v>
      </c>
      <c r="L130" t="str">
        <f>IF('VIM-Incidents_20250724'!L130&lt;&gt;'VIM-Incidents_20250731'!L130,"Difference","OK")</f>
        <v>OK</v>
      </c>
      <c r="M130" t="str">
        <f>IF('VIM-Incidents_20250724'!M130&lt;&gt;'VIM-Incidents_20250731'!M130,"Difference","OK")</f>
        <v>OK</v>
      </c>
      <c r="N130" t="str">
        <f>IF('VIM-Incidents_20250724'!N130&lt;&gt;'VIM-Incidents_20250731'!N130,"Difference","OK")</f>
        <v>OK</v>
      </c>
      <c r="O130" t="str">
        <f>IF('VIM-Incidents_20250724'!O130&lt;&gt;'VIM-Incidents_20250731'!O130,"Difference","OK")</f>
        <v>OK</v>
      </c>
      <c r="P130" t="str">
        <f>IF('VIM-Incidents_20250724'!P130&lt;&gt;'VIM-Incidents_20250731'!P130,"Difference","OK")</f>
        <v>OK</v>
      </c>
      <c r="Q130" t="str">
        <f ca="1">IF('VIM-Incidents_20250724'!Q130&lt;&gt;'VIM-Incidents_20250731'!Q130,"Difference","OK")</f>
        <v>OK</v>
      </c>
      <c r="R130" t="str">
        <f ca="1">IF('VIM-Incidents_20250724'!R130&lt;&gt;'VIM-Incidents_20250731'!R130,"Difference","OK")</f>
        <v>OK</v>
      </c>
      <c r="S130" t="str">
        <f ca="1">IF('VIM-Incidents_20250724'!S130&lt;&gt;'VIM-Incidents_20250731'!S130,"Difference","OK")</f>
        <v>OK</v>
      </c>
    </row>
    <row r="131" spans="1:19" x14ac:dyDescent="0.35">
      <c r="A131" t="str">
        <f>IF('VIM-Incidents_20250724'!A131&lt;&gt;'VIM-Incidents_20250731'!A131,"Difference","OK")</f>
        <v>OK</v>
      </c>
      <c r="B131" t="str">
        <f>IF('VIM-Incidents_20250724'!B131&lt;&gt;'VIM-Incidents_20250731'!B131,"Difference","OK")</f>
        <v>OK</v>
      </c>
      <c r="C131" t="str">
        <f>IF('VIM-Incidents_20250724'!C131&lt;&gt;'VIM-Incidents_20250731'!C131,"Difference","OK")</f>
        <v>OK</v>
      </c>
      <c r="D131" t="str">
        <f>IF('VIM-Incidents_20250724'!D131&lt;&gt;'VIM-Incidents_20250731'!D131,"Difference","OK")</f>
        <v>OK</v>
      </c>
      <c r="E131" t="str">
        <f>IF('VIM-Incidents_20250724'!E131&lt;&gt;'VIM-Incidents_20250731'!E131,"Difference","OK")</f>
        <v>OK</v>
      </c>
      <c r="F131" t="str">
        <f>IF('VIM-Incidents_20250724'!F131&lt;&gt;'VIM-Incidents_20250731'!F131,"Difference","OK")</f>
        <v>OK</v>
      </c>
      <c r="G131" t="str">
        <f>IF('VIM-Incidents_20250724'!G131&lt;&gt;'VIM-Incidents_20250731'!G131,"Difference","OK")</f>
        <v>OK</v>
      </c>
      <c r="H131" t="str">
        <f>IF('VIM-Incidents_20250724'!H131&lt;&gt;'VIM-Incidents_20250731'!H131,"Difference","OK")</f>
        <v>OK</v>
      </c>
      <c r="I131" t="str">
        <f>IF('VIM-Incidents_20250724'!I131&lt;&gt;'VIM-Incidents_20250731'!I131,"Difference","OK")</f>
        <v>OK</v>
      </c>
      <c r="J131" t="str">
        <f>IF('VIM-Incidents_20250724'!J131&lt;&gt;'VIM-Incidents_20250731'!J131,"Difference","OK")</f>
        <v>OK</v>
      </c>
      <c r="K131" t="str">
        <f>IF('VIM-Incidents_20250724'!K131&lt;&gt;'VIM-Incidents_20250731'!K131,"Difference","OK")</f>
        <v>OK</v>
      </c>
      <c r="L131" t="str">
        <f>IF('VIM-Incidents_20250724'!L131&lt;&gt;'VIM-Incidents_20250731'!L131,"Difference","OK")</f>
        <v>OK</v>
      </c>
      <c r="M131" t="str">
        <f>IF('VIM-Incidents_20250724'!M131&lt;&gt;'VIM-Incidents_20250731'!M131,"Difference","OK")</f>
        <v>OK</v>
      </c>
      <c r="N131" t="str">
        <f>IF('VIM-Incidents_20250724'!N131&lt;&gt;'VIM-Incidents_20250731'!N131,"Difference","OK")</f>
        <v>OK</v>
      </c>
      <c r="O131" t="str">
        <f>IF('VIM-Incidents_20250724'!O131&lt;&gt;'VIM-Incidents_20250731'!O131,"Difference","OK")</f>
        <v>OK</v>
      </c>
      <c r="P131" t="str">
        <f>IF('VIM-Incidents_20250724'!P131&lt;&gt;'VIM-Incidents_20250731'!P131,"Difference","OK")</f>
        <v>OK</v>
      </c>
      <c r="Q131" t="str">
        <f ca="1">IF('VIM-Incidents_20250724'!Q131&lt;&gt;'VIM-Incidents_20250731'!Q131,"Difference","OK")</f>
        <v>OK</v>
      </c>
      <c r="R131" t="str">
        <f ca="1">IF('VIM-Incidents_20250724'!R131&lt;&gt;'VIM-Incidents_20250731'!R131,"Difference","OK")</f>
        <v>OK</v>
      </c>
      <c r="S131" t="str">
        <f ca="1">IF('VIM-Incidents_20250724'!S131&lt;&gt;'VIM-Incidents_20250731'!S131,"Difference","OK")</f>
        <v>OK</v>
      </c>
    </row>
    <row r="132" spans="1:19" x14ac:dyDescent="0.35">
      <c r="A132" t="str">
        <f>IF('VIM-Incidents_20250724'!A132&lt;&gt;'VIM-Incidents_20250731'!A132,"Difference","OK")</f>
        <v>OK</v>
      </c>
      <c r="B132" t="str">
        <f>IF('VIM-Incidents_20250724'!B132&lt;&gt;'VIM-Incidents_20250731'!B132,"Difference","OK")</f>
        <v>OK</v>
      </c>
      <c r="C132" t="str">
        <f>IF('VIM-Incidents_20250724'!C132&lt;&gt;'VIM-Incidents_20250731'!C132,"Difference","OK")</f>
        <v>OK</v>
      </c>
      <c r="D132" t="str">
        <f>IF('VIM-Incidents_20250724'!D132&lt;&gt;'VIM-Incidents_20250731'!D132,"Difference","OK")</f>
        <v>OK</v>
      </c>
      <c r="E132" t="str">
        <f>IF('VIM-Incidents_20250724'!E132&lt;&gt;'VIM-Incidents_20250731'!E132,"Difference","OK")</f>
        <v>OK</v>
      </c>
      <c r="F132" t="str">
        <f>IF('VIM-Incidents_20250724'!F132&lt;&gt;'VIM-Incidents_20250731'!F132,"Difference","OK")</f>
        <v>OK</v>
      </c>
      <c r="G132" t="str">
        <f>IF('VIM-Incidents_20250724'!G132&lt;&gt;'VIM-Incidents_20250731'!G132,"Difference","OK")</f>
        <v>OK</v>
      </c>
      <c r="H132" t="str">
        <f>IF('VIM-Incidents_20250724'!H132&lt;&gt;'VIM-Incidents_20250731'!H132,"Difference","OK")</f>
        <v>OK</v>
      </c>
      <c r="I132" t="str">
        <f>IF('VIM-Incidents_20250724'!I132&lt;&gt;'VIM-Incidents_20250731'!I132,"Difference","OK")</f>
        <v>OK</v>
      </c>
      <c r="J132" t="str">
        <f>IF('VIM-Incidents_20250724'!J132&lt;&gt;'VIM-Incidents_20250731'!J132,"Difference","OK")</f>
        <v>OK</v>
      </c>
      <c r="K132" t="str">
        <f>IF('VIM-Incidents_20250724'!K132&lt;&gt;'VIM-Incidents_20250731'!K132,"Difference","OK")</f>
        <v>OK</v>
      </c>
      <c r="L132" t="str">
        <f>IF('VIM-Incidents_20250724'!L132&lt;&gt;'VIM-Incidents_20250731'!L132,"Difference","OK")</f>
        <v>OK</v>
      </c>
      <c r="M132" t="str">
        <f>IF('VIM-Incidents_20250724'!M132&lt;&gt;'VIM-Incidents_20250731'!M132,"Difference","OK")</f>
        <v>OK</v>
      </c>
      <c r="N132" t="str">
        <f>IF('VIM-Incidents_20250724'!N132&lt;&gt;'VIM-Incidents_20250731'!N132,"Difference","OK")</f>
        <v>OK</v>
      </c>
      <c r="O132" t="str">
        <f>IF('VIM-Incidents_20250724'!O132&lt;&gt;'VIM-Incidents_20250731'!O132,"Difference","OK")</f>
        <v>OK</v>
      </c>
      <c r="P132" t="str">
        <f>IF('VIM-Incidents_20250724'!P132&lt;&gt;'VIM-Incidents_20250731'!P132,"Difference","OK")</f>
        <v>OK</v>
      </c>
      <c r="Q132" t="str">
        <f ca="1">IF('VIM-Incidents_20250724'!Q132&lt;&gt;'VIM-Incidents_20250731'!Q132,"Difference","OK")</f>
        <v>OK</v>
      </c>
      <c r="R132" t="str">
        <f ca="1">IF('VIM-Incidents_20250724'!R132&lt;&gt;'VIM-Incidents_20250731'!R132,"Difference","OK")</f>
        <v>OK</v>
      </c>
      <c r="S132" t="str">
        <f ca="1">IF('VIM-Incidents_20250724'!S132&lt;&gt;'VIM-Incidents_20250731'!S132,"Difference","OK")</f>
        <v>OK</v>
      </c>
    </row>
    <row r="133" spans="1:19" x14ac:dyDescent="0.35">
      <c r="A133" t="str">
        <f>IF('VIM-Incidents_20250724'!A133&lt;&gt;'VIM-Incidents_20250731'!A133,"Difference","OK")</f>
        <v>OK</v>
      </c>
      <c r="B133" t="str">
        <f>IF('VIM-Incidents_20250724'!B133&lt;&gt;'VIM-Incidents_20250731'!B133,"Difference","OK")</f>
        <v>OK</v>
      </c>
      <c r="C133" t="str">
        <f>IF('VIM-Incidents_20250724'!C133&lt;&gt;'VIM-Incidents_20250731'!C133,"Difference","OK")</f>
        <v>OK</v>
      </c>
      <c r="D133" t="str">
        <f>IF('VIM-Incidents_20250724'!D133&lt;&gt;'VIM-Incidents_20250731'!D133,"Difference","OK")</f>
        <v>OK</v>
      </c>
      <c r="E133" t="str">
        <f>IF('VIM-Incidents_20250724'!E133&lt;&gt;'VIM-Incidents_20250731'!E133,"Difference","OK")</f>
        <v>OK</v>
      </c>
      <c r="F133" t="str">
        <f>IF('VIM-Incidents_20250724'!F133&lt;&gt;'VIM-Incidents_20250731'!F133,"Difference","OK")</f>
        <v>OK</v>
      </c>
      <c r="G133" t="str">
        <f>IF('VIM-Incidents_20250724'!G133&lt;&gt;'VIM-Incidents_20250731'!G133,"Difference","OK")</f>
        <v>OK</v>
      </c>
      <c r="H133" t="str">
        <f>IF('VIM-Incidents_20250724'!H133&lt;&gt;'VIM-Incidents_20250731'!H133,"Difference","OK")</f>
        <v>OK</v>
      </c>
      <c r="I133" t="str">
        <f>IF('VIM-Incidents_20250724'!I133&lt;&gt;'VIM-Incidents_20250731'!I133,"Difference","OK")</f>
        <v>OK</v>
      </c>
      <c r="J133" t="str">
        <f>IF('VIM-Incidents_20250724'!J133&lt;&gt;'VIM-Incidents_20250731'!J133,"Difference","OK")</f>
        <v>OK</v>
      </c>
      <c r="K133" t="str">
        <f>IF('VIM-Incidents_20250724'!K133&lt;&gt;'VIM-Incidents_20250731'!K133,"Difference","OK")</f>
        <v>OK</v>
      </c>
      <c r="L133" t="str">
        <f>IF('VIM-Incidents_20250724'!L133&lt;&gt;'VIM-Incidents_20250731'!L133,"Difference","OK")</f>
        <v>OK</v>
      </c>
      <c r="M133" t="str">
        <f>IF('VIM-Incidents_20250724'!M133&lt;&gt;'VIM-Incidents_20250731'!M133,"Difference","OK")</f>
        <v>OK</v>
      </c>
      <c r="N133" t="str">
        <f>IF('VIM-Incidents_20250724'!N133&lt;&gt;'VIM-Incidents_20250731'!N133,"Difference","OK")</f>
        <v>OK</v>
      </c>
      <c r="O133" t="str">
        <f>IF('VIM-Incidents_20250724'!O133&lt;&gt;'VIM-Incidents_20250731'!O133,"Difference","OK")</f>
        <v>OK</v>
      </c>
      <c r="P133" t="str">
        <f>IF('VIM-Incidents_20250724'!P133&lt;&gt;'VIM-Incidents_20250731'!P133,"Difference","OK")</f>
        <v>OK</v>
      </c>
      <c r="Q133" t="str">
        <f ca="1">IF('VIM-Incidents_20250724'!Q133&lt;&gt;'VIM-Incidents_20250731'!Q133,"Difference","OK")</f>
        <v>OK</v>
      </c>
      <c r="R133" t="str">
        <f ca="1">IF('VIM-Incidents_20250724'!R133&lt;&gt;'VIM-Incidents_20250731'!R133,"Difference","OK")</f>
        <v>OK</v>
      </c>
      <c r="S133" t="str">
        <f ca="1">IF('VIM-Incidents_20250724'!S133&lt;&gt;'VIM-Incidents_20250731'!S133,"Difference","OK")</f>
        <v>OK</v>
      </c>
    </row>
    <row r="134" spans="1:19" x14ac:dyDescent="0.35">
      <c r="A134" t="str">
        <f>IF('VIM-Incidents_20250724'!A134&lt;&gt;'VIM-Incidents_20250731'!A134,"Difference","OK")</f>
        <v>OK</v>
      </c>
      <c r="B134" t="str">
        <f>IF('VIM-Incidents_20250724'!B134&lt;&gt;'VIM-Incidents_20250731'!B134,"Difference","OK")</f>
        <v>OK</v>
      </c>
      <c r="C134" t="str">
        <f>IF('VIM-Incidents_20250724'!C134&lt;&gt;'VIM-Incidents_20250731'!C134,"Difference","OK")</f>
        <v>OK</v>
      </c>
      <c r="D134" t="str">
        <f>IF('VIM-Incidents_20250724'!D134&lt;&gt;'VIM-Incidents_20250731'!D134,"Difference","OK")</f>
        <v>OK</v>
      </c>
      <c r="E134" t="str">
        <f>IF('VIM-Incidents_20250724'!E134&lt;&gt;'VIM-Incidents_20250731'!E134,"Difference","OK")</f>
        <v>OK</v>
      </c>
      <c r="F134" t="str">
        <f>IF('VIM-Incidents_20250724'!F134&lt;&gt;'VIM-Incidents_20250731'!F134,"Difference","OK")</f>
        <v>OK</v>
      </c>
      <c r="G134" t="str">
        <f>IF('VIM-Incidents_20250724'!G134&lt;&gt;'VIM-Incidents_20250731'!G134,"Difference","OK")</f>
        <v>OK</v>
      </c>
      <c r="H134" t="str">
        <f>IF('VIM-Incidents_20250724'!H134&lt;&gt;'VIM-Incidents_20250731'!H134,"Difference","OK")</f>
        <v>OK</v>
      </c>
      <c r="I134" t="str">
        <f>IF('VIM-Incidents_20250724'!I134&lt;&gt;'VIM-Incidents_20250731'!I134,"Difference","OK")</f>
        <v>OK</v>
      </c>
      <c r="J134" t="str">
        <f>IF('VIM-Incidents_20250724'!J134&lt;&gt;'VIM-Incidents_20250731'!J134,"Difference","OK")</f>
        <v>OK</v>
      </c>
      <c r="K134" t="str">
        <f>IF('VIM-Incidents_20250724'!K134&lt;&gt;'VIM-Incidents_20250731'!K134,"Difference","OK")</f>
        <v>OK</v>
      </c>
      <c r="L134" t="str">
        <f>IF('VIM-Incidents_20250724'!L134&lt;&gt;'VIM-Incidents_20250731'!L134,"Difference","OK")</f>
        <v>OK</v>
      </c>
      <c r="M134" t="str">
        <f>IF('VIM-Incidents_20250724'!M134&lt;&gt;'VIM-Incidents_20250731'!M134,"Difference","OK")</f>
        <v>OK</v>
      </c>
      <c r="N134" t="str">
        <f>IF('VIM-Incidents_20250724'!N134&lt;&gt;'VIM-Incidents_20250731'!N134,"Difference","OK")</f>
        <v>OK</v>
      </c>
      <c r="O134" t="str">
        <f>IF('VIM-Incidents_20250724'!O134&lt;&gt;'VIM-Incidents_20250731'!O134,"Difference","OK")</f>
        <v>OK</v>
      </c>
      <c r="P134" t="str">
        <f>IF('VIM-Incidents_20250724'!P134&lt;&gt;'VIM-Incidents_20250731'!P134,"Difference","OK")</f>
        <v>OK</v>
      </c>
      <c r="Q134" t="str">
        <f ca="1">IF('VIM-Incidents_20250724'!Q134&lt;&gt;'VIM-Incidents_20250731'!Q134,"Difference","OK")</f>
        <v>OK</v>
      </c>
      <c r="R134" t="str">
        <f ca="1">IF('VIM-Incidents_20250724'!R134&lt;&gt;'VIM-Incidents_20250731'!R134,"Difference","OK")</f>
        <v>OK</v>
      </c>
      <c r="S134" t="str">
        <f ca="1">IF('VIM-Incidents_20250724'!S134&lt;&gt;'VIM-Incidents_20250731'!S134,"Difference","OK")</f>
        <v>OK</v>
      </c>
    </row>
    <row r="135" spans="1:19" x14ac:dyDescent="0.35">
      <c r="A135" t="str">
        <f>IF('VIM-Incidents_20250724'!A135&lt;&gt;'VIM-Incidents_20250731'!A135,"Difference","OK")</f>
        <v>OK</v>
      </c>
      <c r="B135" t="str">
        <f>IF('VIM-Incidents_20250724'!B135&lt;&gt;'VIM-Incidents_20250731'!B135,"Difference","OK")</f>
        <v>OK</v>
      </c>
      <c r="C135" t="str">
        <f>IF('VIM-Incidents_20250724'!C135&lt;&gt;'VIM-Incidents_20250731'!C135,"Difference","OK")</f>
        <v>OK</v>
      </c>
      <c r="D135" t="str">
        <f>IF('VIM-Incidents_20250724'!D135&lt;&gt;'VIM-Incidents_20250731'!D135,"Difference","OK")</f>
        <v>OK</v>
      </c>
      <c r="E135" t="str">
        <f>IF('VIM-Incidents_20250724'!E135&lt;&gt;'VIM-Incidents_20250731'!E135,"Difference","OK")</f>
        <v>OK</v>
      </c>
      <c r="F135" t="str">
        <f>IF('VIM-Incidents_20250724'!F135&lt;&gt;'VIM-Incidents_20250731'!F135,"Difference","OK")</f>
        <v>OK</v>
      </c>
      <c r="G135" t="str">
        <f>IF('VIM-Incidents_20250724'!G135&lt;&gt;'VIM-Incidents_20250731'!G135,"Difference","OK")</f>
        <v>OK</v>
      </c>
      <c r="H135" t="str">
        <f>IF('VIM-Incidents_20250724'!H135&lt;&gt;'VIM-Incidents_20250731'!H135,"Difference","OK")</f>
        <v>OK</v>
      </c>
      <c r="I135" t="str">
        <f>IF('VIM-Incidents_20250724'!I135&lt;&gt;'VIM-Incidents_20250731'!I135,"Difference","OK")</f>
        <v>OK</v>
      </c>
      <c r="J135" t="str">
        <f>IF('VIM-Incidents_20250724'!J135&lt;&gt;'VIM-Incidents_20250731'!J135,"Difference","OK")</f>
        <v>OK</v>
      </c>
      <c r="K135" t="str">
        <f>IF('VIM-Incidents_20250724'!K135&lt;&gt;'VIM-Incidents_20250731'!K135,"Difference","OK")</f>
        <v>OK</v>
      </c>
      <c r="L135" t="str">
        <f>IF('VIM-Incidents_20250724'!L135&lt;&gt;'VIM-Incidents_20250731'!L135,"Difference","OK")</f>
        <v>OK</v>
      </c>
      <c r="M135" t="str">
        <f>IF('VIM-Incidents_20250724'!M135&lt;&gt;'VIM-Incidents_20250731'!M135,"Difference","OK")</f>
        <v>OK</v>
      </c>
      <c r="N135" t="str">
        <f>IF('VIM-Incidents_20250724'!N135&lt;&gt;'VIM-Incidents_20250731'!N135,"Difference","OK")</f>
        <v>OK</v>
      </c>
      <c r="O135" t="str">
        <f>IF('VIM-Incidents_20250724'!O135&lt;&gt;'VIM-Incidents_20250731'!O135,"Difference","OK")</f>
        <v>OK</v>
      </c>
      <c r="P135" t="str">
        <f>IF('VIM-Incidents_20250724'!P135&lt;&gt;'VIM-Incidents_20250731'!P135,"Difference","OK")</f>
        <v>OK</v>
      </c>
      <c r="Q135" t="str">
        <f ca="1">IF('VIM-Incidents_20250724'!Q135&lt;&gt;'VIM-Incidents_20250731'!Q135,"Difference","OK")</f>
        <v>OK</v>
      </c>
      <c r="R135" t="str">
        <f ca="1">IF('VIM-Incidents_20250724'!R135&lt;&gt;'VIM-Incidents_20250731'!R135,"Difference","OK")</f>
        <v>OK</v>
      </c>
      <c r="S135" t="str">
        <f ca="1">IF('VIM-Incidents_20250724'!S135&lt;&gt;'VIM-Incidents_20250731'!S135,"Difference","OK")</f>
        <v>OK</v>
      </c>
    </row>
    <row r="136" spans="1:19" x14ac:dyDescent="0.35">
      <c r="A136" t="str">
        <f>IF('VIM-Incidents_20250724'!A136&lt;&gt;'VIM-Incidents_20250731'!A136,"Difference","OK")</f>
        <v>OK</v>
      </c>
      <c r="B136" t="str">
        <f>IF('VIM-Incidents_20250724'!B136&lt;&gt;'VIM-Incidents_20250731'!B136,"Difference","OK")</f>
        <v>OK</v>
      </c>
      <c r="C136" t="str">
        <f>IF('VIM-Incidents_20250724'!C136&lt;&gt;'VIM-Incidents_20250731'!C136,"Difference","OK")</f>
        <v>OK</v>
      </c>
      <c r="D136" t="str">
        <f>IF('VIM-Incidents_20250724'!D136&lt;&gt;'VIM-Incidents_20250731'!D136,"Difference","OK")</f>
        <v>OK</v>
      </c>
      <c r="E136" t="str">
        <f>IF('VIM-Incidents_20250724'!E136&lt;&gt;'VIM-Incidents_20250731'!E136,"Difference","OK")</f>
        <v>OK</v>
      </c>
      <c r="F136" t="str">
        <f>IF('VIM-Incidents_20250724'!F136&lt;&gt;'VIM-Incidents_20250731'!F136,"Difference","OK")</f>
        <v>OK</v>
      </c>
      <c r="G136" t="str">
        <f>IF('VIM-Incidents_20250724'!G136&lt;&gt;'VIM-Incidents_20250731'!G136,"Difference","OK")</f>
        <v>OK</v>
      </c>
      <c r="H136" t="str">
        <f>IF('VIM-Incidents_20250724'!H136&lt;&gt;'VIM-Incidents_20250731'!H136,"Difference","OK")</f>
        <v>OK</v>
      </c>
      <c r="I136" t="str">
        <f>IF('VIM-Incidents_20250724'!I136&lt;&gt;'VIM-Incidents_20250731'!I136,"Difference","OK")</f>
        <v>OK</v>
      </c>
      <c r="J136" t="str">
        <f>IF('VIM-Incidents_20250724'!J136&lt;&gt;'VIM-Incidents_20250731'!J136,"Difference","OK")</f>
        <v>OK</v>
      </c>
      <c r="K136" t="str">
        <f>IF('VIM-Incidents_20250724'!K136&lt;&gt;'VIM-Incidents_20250731'!K136,"Difference","OK")</f>
        <v>OK</v>
      </c>
      <c r="L136" t="str">
        <f>IF('VIM-Incidents_20250724'!L136&lt;&gt;'VIM-Incidents_20250731'!L136,"Difference","OK")</f>
        <v>OK</v>
      </c>
      <c r="M136" t="str">
        <f>IF('VIM-Incidents_20250724'!M136&lt;&gt;'VIM-Incidents_20250731'!M136,"Difference","OK")</f>
        <v>OK</v>
      </c>
      <c r="N136" t="str">
        <f>IF('VIM-Incidents_20250724'!N136&lt;&gt;'VIM-Incidents_20250731'!N136,"Difference","OK")</f>
        <v>OK</v>
      </c>
      <c r="O136" t="str">
        <f>IF('VIM-Incidents_20250724'!O136&lt;&gt;'VIM-Incidents_20250731'!O136,"Difference","OK")</f>
        <v>OK</v>
      </c>
      <c r="P136" t="str">
        <f>IF('VIM-Incidents_20250724'!P136&lt;&gt;'VIM-Incidents_20250731'!P136,"Difference","OK")</f>
        <v>OK</v>
      </c>
      <c r="Q136" t="str">
        <f ca="1">IF('VIM-Incidents_20250724'!Q136&lt;&gt;'VIM-Incidents_20250731'!Q136,"Difference","OK")</f>
        <v>OK</v>
      </c>
      <c r="R136" t="str">
        <f ca="1">IF('VIM-Incidents_20250724'!R136&lt;&gt;'VIM-Incidents_20250731'!R136,"Difference","OK")</f>
        <v>OK</v>
      </c>
      <c r="S136" t="str">
        <f ca="1">IF('VIM-Incidents_20250724'!S136&lt;&gt;'VIM-Incidents_20250731'!S136,"Difference","OK")</f>
        <v>OK</v>
      </c>
    </row>
    <row r="137" spans="1:19" x14ac:dyDescent="0.35">
      <c r="A137" t="str">
        <f>IF('VIM-Incidents_20250724'!A137&lt;&gt;'VIM-Incidents_20250731'!A137,"Difference","OK")</f>
        <v>OK</v>
      </c>
      <c r="B137" t="str">
        <f>IF('VIM-Incidents_20250724'!B137&lt;&gt;'VIM-Incidents_20250731'!B137,"Difference","OK")</f>
        <v>OK</v>
      </c>
      <c r="C137" t="str">
        <f>IF('VIM-Incidents_20250724'!C137&lt;&gt;'VIM-Incidents_20250731'!C137,"Difference","OK")</f>
        <v>OK</v>
      </c>
      <c r="D137" t="str">
        <f>IF('VIM-Incidents_20250724'!D137&lt;&gt;'VIM-Incidents_20250731'!D137,"Difference","OK")</f>
        <v>OK</v>
      </c>
      <c r="E137" t="str">
        <f>IF('VIM-Incidents_20250724'!E137&lt;&gt;'VIM-Incidents_20250731'!E137,"Difference","OK")</f>
        <v>OK</v>
      </c>
      <c r="F137" t="str">
        <f>IF('VIM-Incidents_20250724'!F137&lt;&gt;'VIM-Incidents_20250731'!F137,"Difference","OK")</f>
        <v>OK</v>
      </c>
      <c r="G137" t="str">
        <f>IF('VIM-Incidents_20250724'!G137&lt;&gt;'VIM-Incidents_20250731'!G137,"Difference","OK")</f>
        <v>OK</v>
      </c>
      <c r="H137" t="str">
        <f>IF('VIM-Incidents_20250724'!H137&lt;&gt;'VIM-Incidents_20250731'!H137,"Difference","OK")</f>
        <v>OK</v>
      </c>
      <c r="I137" t="str">
        <f>IF('VIM-Incidents_20250724'!I137&lt;&gt;'VIM-Incidents_20250731'!I137,"Difference","OK")</f>
        <v>OK</v>
      </c>
      <c r="J137" t="str">
        <f>IF('VIM-Incidents_20250724'!J137&lt;&gt;'VIM-Incidents_20250731'!J137,"Difference","OK")</f>
        <v>OK</v>
      </c>
      <c r="K137" t="str">
        <f>IF('VIM-Incidents_20250724'!K137&lt;&gt;'VIM-Incidents_20250731'!K137,"Difference","OK")</f>
        <v>OK</v>
      </c>
      <c r="L137" t="str">
        <f>IF('VIM-Incidents_20250724'!L137&lt;&gt;'VIM-Incidents_20250731'!L137,"Difference","OK")</f>
        <v>OK</v>
      </c>
      <c r="M137" t="str">
        <f>IF('VIM-Incidents_20250724'!M137&lt;&gt;'VIM-Incidents_20250731'!M137,"Difference","OK")</f>
        <v>OK</v>
      </c>
      <c r="N137" t="str">
        <f>IF('VIM-Incidents_20250724'!N137&lt;&gt;'VIM-Incidents_20250731'!N137,"Difference","OK")</f>
        <v>OK</v>
      </c>
      <c r="O137" t="str">
        <f>IF('VIM-Incidents_20250724'!O137&lt;&gt;'VIM-Incidents_20250731'!O137,"Difference","OK")</f>
        <v>OK</v>
      </c>
      <c r="P137" t="str">
        <f>IF('VIM-Incidents_20250724'!P137&lt;&gt;'VIM-Incidents_20250731'!P137,"Difference","OK")</f>
        <v>OK</v>
      </c>
      <c r="Q137" t="str">
        <f ca="1">IF('VIM-Incidents_20250724'!Q137&lt;&gt;'VIM-Incidents_20250731'!Q137,"Difference","OK")</f>
        <v>OK</v>
      </c>
      <c r="R137" t="str">
        <f ca="1">IF('VIM-Incidents_20250724'!R137&lt;&gt;'VIM-Incidents_20250731'!R137,"Difference","OK")</f>
        <v>OK</v>
      </c>
      <c r="S137" t="str">
        <f ca="1">IF('VIM-Incidents_20250724'!S137&lt;&gt;'VIM-Incidents_20250731'!S137,"Difference","OK")</f>
        <v>OK</v>
      </c>
    </row>
    <row r="138" spans="1:19" x14ac:dyDescent="0.35">
      <c r="A138" t="str">
        <f>IF('VIM-Incidents_20250724'!A138&lt;&gt;'VIM-Incidents_20250731'!A138,"Difference","OK")</f>
        <v>OK</v>
      </c>
      <c r="B138" t="str">
        <f>IF('VIM-Incidents_20250724'!B138&lt;&gt;'VIM-Incidents_20250731'!B138,"Difference","OK")</f>
        <v>OK</v>
      </c>
      <c r="C138" t="str">
        <f>IF('VIM-Incidents_20250724'!C138&lt;&gt;'VIM-Incidents_20250731'!C138,"Difference","OK")</f>
        <v>OK</v>
      </c>
      <c r="D138" t="str">
        <f>IF('VIM-Incidents_20250724'!D138&lt;&gt;'VIM-Incidents_20250731'!D138,"Difference","OK")</f>
        <v>OK</v>
      </c>
      <c r="E138" t="str">
        <f>IF('VIM-Incidents_20250724'!E138&lt;&gt;'VIM-Incidents_20250731'!E138,"Difference","OK")</f>
        <v>OK</v>
      </c>
      <c r="F138" t="str">
        <f>IF('VIM-Incidents_20250724'!F138&lt;&gt;'VIM-Incidents_20250731'!F138,"Difference","OK")</f>
        <v>OK</v>
      </c>
      <c r="G138" t="str">
        <f>IF('VIM-Incidents_20250724'!G138&lt;&gt;'VIM-Incidents_20250731'!G138,"Difference","OK")</f>
        <v>OK</v>
      </c>
      <c r="H138" t="str">
        <f>IF('VIM-Incidents_20250724'!H138&lt;&gt;'VIM-Incidents_20250731'!H138,"Difference","OK")</f>
        <v>OK</v>
      </c>
      <c r="I138" t="str">
        <f>IF('VIM-Incidents_20250724'!I138&lt;&gt;'VIM-Incidents_20250731'!I138,"Difference","OK")</f>
        <v>OK</v>
      </c>
      <c r="J138" t="str">
        <f>IF('VIM-Incidents_20250724'!J138&lt;&gt;'VIM-Incidents_20250731'!J138,"Difference","OK")</f>
        <v>OK</v>
      </c>
      <c r="K138" t="str">
        <f>IF('VIM-Incidents_20250724'!K138&lt;&gt;'VIM-Incidents_20250731'!K138,"Difference","OK")</f>
        <v>OK</v>
      </c>
      <c r="L138" t="str">
        <f>IF('VIM-Incidents_20250724'!L138&lt;&gt;'VIM-Incidents_20250731'!L138,"Difference","OK")</f>
        <v>OK</v>
      </c>
      <c r="M138" t="str">
        <f>IF('VIM-Incidents_20250724'!M138&lt;&gt;'VIM-Incidents_20250731'!M138,"Difference","OK")</f>
        <v>OK</v>
      </c>
      <c r="N138" t="str">
        <f>IF('VIM-Incidents_20250724'!N138&lt;&gt;'VIM-Incidents_20250731'!N138,"Difference","OK")</f>
        <v>OK</v>
      </c>
      <c r="O138" t="str">
        <f>IF('VIM-Incidents_20250724'!O138&lt;&gt;'VIM-Incidents_20250731'!O138,"Difference","OK")</f>
        <v>OK</v>
      </c>
      <c r="P138" t="str">
        <f>IF('VIM-Incidents_20250724'!P138&lt;&gt;'VIM-Incidents_20250731'!P138,"Difference","OK")</f>
        <v>OK</v>
      </c>
      <c r="Q138" t="str">
        <f ca="1">IF('VIM-Incidents_20250724'!Q138&lt;&gt;'VIM-Incidents_20250731'!Q138,"Difference","OK")</f>
        <v>OK</v>
      </c>
      <c r="R138" t="str">
        <f ca="1">IF('VIM-Incidents_20250724'!R138&lt;&gt;'VIM-Incidents_20250731'!R138,"Difference","OK")</f>
        <v>OK</v>
      </c>
      <c r="S138" t="str">
        <f ca="1">IF('VIM-Incidents_20250724'!S138&lt;&gt;'VIM-Incidents_20250731'!S138,"Difference","OK")</f>
        <v>OK</v>
      </c>
    </row>
    <row r="139" spans="1:19" x14ac:dyDescent="0.35">
      <c r="A139" t="str">
        <f>IF('VIM-Incidents_20250724'!A139&lt;&gt;'VIM-Incidents_20250731'!A139,"Difference","OK")</f>
        <v>OK</v>
      </c>
      <c r="B139" t="str">
        <f>IF('VIM-Incidents_20250724'!B139&lt;&gt;'VIM-Incidents_20250731'!B139,"Difference","OK")</f>
        <v>OK</v>
      </c>
      <c r="C139" t="str">
        <f>IF('VIM-Incidents_20250724'!C139&lt;&gt;'VIM-Incidents_20250731'!C139,"Difference","OK")</f>
        <v>OK</v>
      </c>
      <c r="D139" t="str">
        <f>IF('VIM-Incidents_20250724'!D139&lt;&gt;'VIM-Incidents_20250731'!D139,"Difference","OK")</f>
        <v>OK</v>
      </c>
      <c r="E139" t="str">
        <f>IF('VIM-Incidents_20250724'!E139&lt;&gt;'VIM-Incidents_20250731'!E139,"Difference","OK")</f>
        <v>OK</v>
      </c>
      <c r="F139" t="str">
        <f>IF('VIM-Incidents_20250724'!F139&lt;&gt;'VIM-Incidents_20250731'!F139,"Difference","OK")</f>
        <v>OK</v>
      </c>
      <c r="G139" t="str">
        <f>IF('VIM-Incidents_20250724'!G139&lt;&gt;'VIM-Incidents_20250731'!G139,"Difference","OK")</f>
        <v>OK</v>
      </c>
      <c r="H139" t="str">
        <f>IF('VIM-Incidents_20250724'!H139&lt;&gt;'VIM-Incidents_20250731'!H139,"Difference","OK")</f>
        <v>OK</v>
      </c>
      <c r="I139" t="str">
        <f>IF('VIM-Incidents_20250724'!I139&lt;&gt;'VIM-Incidents_20250731'!I139,"Difference","OK")</f>
        <v>OK</v>
      </c>
      <c r="J139" t="str">
        <f>IF('VIM-Incidents_20250724'!J139&lt;&gt;'VIM-Incidents_20250731'!J139,"Difference","OK")</f>
        <v>OK</v>
      </c>
      <c r="K139" t="str">
        <f>IF('VIM-Incidents_20250724'!K139&lt;&gt;'VIM-Incidents_20250731'!K139,"Difference","OK")</f>
        <v>OK</v>
      </c>
      <c r="L139" t="str">
        <f>IF('VIM-Incidents_20250724'!L139&lt;&gt;'VIM-Incidents_20250731'!L139,"Difference","OK")</f>
        <v>OK</v>
      </c>
      <c r="M139" t="str">
        <f>IF('VIM-Incidents_20250724'!M139&lt;&gt;'VIM-Incidents_20250731'!M139,"Difference","OK")</f>
        <v>OK</v>
      </c>
      <c r="N139" t="str">
        <f>IF('VIM-Incidents_20250724'!N139&lt;&gt;'VIM-Incidents_20250731'!N139,"Difference","OK")</f>
        <v>OK</v>
      </c>
      <c r="O139" t="str">
        <f>IF('VIM-Incidents_20250724'!O139&lt;&gt;'VIM-Incidents_20250731'!O139,"Difference","OK")</f>
        <v>OK</v>
      </c>
      <c r="P139" t="str">
        <f>IF('VIM-Incidents_20250724'!P139&lt;&gt;'VIM-Incidents_20250731'!P139,"Difference","OK")</f>
        <v>OK</v>
      </c>
      <c r="Q139" t="str">
        <f ca="1">IF('VIM-Incidents_20250724'!Q139&lt;&gt;'VIM-Incidents_20250731'!Q139,"Difference","OK")</f>
        <v>OK</v>
      </c>
      <c r="R139" t="str">
        <f ca="1">IF('VIM-Incidents_20250724'!R139&lt;&gt;'VIM-Incidents_20250731'!R139,"Difference","OK")</f>
        <v>OK</v>
      </c>
      <c r="S139" t="str">
        <f ca="1">IF('VIM-Incidents_20250724'!S139&lt;&gt;'VIM-Incidents_20250731'!S139,"Difference","OK")</f>
        <v>OK</v>
      </c>
    </row>
    <row r="140" spans="1:19" x14ac:dyDescent="0.35">
      <c r="A140" t="str">
        <f>IF('VIM-Incidents_20250724'!A140&lt;&gt;'VIM-Incidents_20250731'!A140,"Difference","OK")</f>
        <v>OK</v>
      </c>
      <c r="B140" t="str">
        <f>IF('VIM-Incidents_20250724'!B140&lt;&gt;'VIM-Incidents_20250731'!B140,"Difference","OK")</f>
        <v>OK</v>
      </c>
      <c r="C140" t="str">
        <f>IF('VIM-Incidents_20250724'!C140&lt;&gt;'VIM-Incidents_20250731'!C140,"Difference","OK")</f>
        <v>OK</v>
      </c>
      <c r="D140" t="str">
        <f>IF('VIM-Incidents_20250724'!D140&lt;&gt;'VIM-Incidents_20250731'!D140,"Difference","OK")</f>
        <v>OK</v>
      </c>
      <c r="E140" t="str">
        <f>IF('VIM-Incidents_20250724'!E140&lt;&gt;'VIM-Incidents_20250731'!E140,"Difference","OK")</f>
        <v>OK</v>
      </c>
      <c r="F140" t="str">
        <f>IF('VIM-Incidents_20250724'!F140&lt;&gt;'VIM-Incidents_20250731'!F140,"Difference","OK")</f>
        <v>OK</v>
      </c>
      <c r="G140" t="str">
        <f>IF('VIM-Incidents_20250724'!G140&lt;&gt;'VIM-Incidents_20250731'!G140,"Difference","OK")</f>
        <v>OK</v>
      </c>
      <c r="H140" t="str">
        <f>IF('VIM-Incidents_20250724'!H140&lt;&gt;'VIM-Incidents_20250731'!H140,"Difference","OK")</f>
        <v>OK</v>
      </c>
      <c r="I140" t="str">
        <f>IF('VIM-Incidents_20250724'!I140&lt;&gt;'VIM-Incidents_20250731'!I140,"Difference","OK")</f>
        <v>OK</v>
      </c>
      <c r="J140" t="str">
        <f>IF('VIM-Incidents_20250724'!J140&lt;&gt;'VIM-Incidents_20250731'!J140,"Difference","OK")</f>
        <v>OK</v>
      </c>
      <c r="K140" t="str">
        <f>IF('VIM-Incidents_20250724'!K140&lt;&gt;'VIM-Incidents_20250731'!K140,"Difference","OK")</f>
        <v>OK</v>
      </c>
      <c r="L140" t="str">
        <f>IF('VIM-Incidents_20250724'!L140&lt;&gt;'VIM-Incidents_20250731'!L140,"Difference","OK")</f>
        <v>OK</v>
      </c>
      <c r="M140" t="str">
        <f>IF('VIM-Incidents_20250724'!M140&lt;&gt;'VIM-Incidents_20250731'!M140,"Difference","OK")</f>
        <v>OK</v>
      </c>
      <c r="N140" t="str">
        <f>IF('VIM-Incidents_20250724'!N140&lt;&gt;'VIM-Incidents_20250731'!N140,"Difference","OK")</f>
        <v>OK</v>
      </c>
      <c r="O140" t="str">
        <f>IF('VIM-Incidents_20250724'!O140&lt;&gt;'VIM-Incidents_20250731'!O140,"Difference","OK")</f>
        <v>OK</v>
      </c>
      <c r="P140" t="str">
        <f>IF('VIM-Incidents_20250724'!P140&lt;&gt;'VIM-Incidents_20250731'!P140,"Difference","OK")</f>
        <v>OK</v>
      </c>
      <c r="Q140" t="str">
        <f ca="1">IF('VIM-Incidents_20250724'!Q140&lt;&gt;'VIM-Incidents_20250731'!Q140,"Difference","OK")</f>
        <v>OK</v>
      </c>
      <c r="R140" t="str">
        <f ca="1">IF('VIM-Incidents_20250724'!R140&lt;&gt;'VIM-Incidents_20250731'!R140,"Difference","OK")</f>
        <v>OK</v>
      </c>
      <c r="S140" t="str">
        <f ca="1">IF('VIM-Incidents_20250724'!S140&lt;&gt;'VIM-Incidents_20250731'!S140,"Difference","OK")</f>
        <v>OK</v>
      </c>
    </row>
    <row r="141" spans="1:19" x14ac:dyDescent="0.35">
      <c r="A141" t="str">
        <f>IF('VIM-Incidents_20250724'!A141&lt;&gt;'VIM-Incidents_20250731'!A141,"Difference","OK")</f>
        <v>OK</v>
      </c>
      <c r="B141" t="str">
        <f>IF('VIM-Incidents_20250724'!B141&lt;&gt;'VIM-Incidents_20250731'!B141,"Difference","OK")</f>
        <v>OK</v>
      </c>
      <c r="C141" t="str">
        <f>IF('VIM-Incidents_20250724'!C141&lt;&gt;'VIM-Incidents_20250731'!C141,"Difference","OK")</f>
        <v>OK</v>
      </c>
      <c r="D141" t="str">
        <f>IF('VIM-Incidents_20250724'!D141&lt;&gt;'VIM-Incidents_20250731'!D141,"Difference","OK")</f>
        <v>OK</v>
      </c>
      <c r="E141" t="str">
        <f>IF('VIM-Incidents_20250724'!E141&lt;&gt;'VIM-Incidents_20250731'!E141,"Difference","OK")</f>
        <v>OK</v>
      </c>
      <c r="F141" t="str">
        <f>IF('VIM-Incidents_20250724'!F141&lt;&gt;'VIM-Incidents_20250731'!F141,"Difference","OK")</f>
        <v>OK</v>
      </c>
      <c r="G141" t="str">
        <f>IF('VIM-Incidents_20250724'!G141&lt;&gt;'VIM-Incidents_20250731'!G141,"Difference","OK")</f>
        <v>OK</v>
      </c>
      <c r="H141" t="str">
        <f>IF('VIM-Incidents_20250724'!H141&lt;&gt;'VIM-Incidents_20250731'!H141,"Difference","OK")</f>
        <v>OK</v>
      </c>
      <c r="I141" t="str">
        <f>IF('VIM-Incidents_20250724'!I141&lt;&gt;'VIM-Incidents_20250731'!I141,"Difference","OK")</f>
        <v>OK</v>
      </c>
      <c r="J141" t="str">
        <f>IF('VIM-Incidents_20250724'!J141&lt;&gt;'VIM-Incidents_20250731'!J141,"Difference","OK")</f>
        <v>OK</v>
      </c>
      <c r="K141" t="str">
        <f>IF('VIM-Incidents_20250724'!K141&lt;&gt;'VIM-Incidents_20250731'!K141,"Difference","OK")</f>
        <v>OK</v>
      </c>
      <c r="L141" t="str">
        <f>IF('VIM-Incidents_20250724'!L141&lt;&gt;'VIM-Incidents_20250731'!L141,"Difference","OK")</f>
        <v>OK</v>
      </c>
      <c r="M141" t="str">
        <f>IF('VIM-Incidents_20250724'!M141&lt;&gt;'VIM-Incidents_20250731'!M141,"Difference","OK")</f>
        <v>OK</v>
      </c>
      <c r="N141" t="str">
        <f>IF('VIM-Incidents_20250724'!N141&lt;&gt;'VIM-Incidents_20250731'!N141,"Difference","OK")</f>
        <v>OK</v>
      </c>
      <c r="O141" t="str">
        <f>IF('VIM-Incidents_20250724'!O141&lt;&gt;'VIM-Incidents_20250731'!O141,"Difference","OK")</f>
        <v>OK</v>
      </c>
      <c r="P141" t="str">
        <f>IF('VIM-Incidents_20250724'!P141&lt;&gt;'VIM-Incidents_20250731'!P141,"Difference","OK")</f>
        <v>OK</v>
      </c>
      <c r="Q141" t="str">
        <f ca="1">IF('VIM-Incidents_20250724'!Q141&lt;&gt;'VIM-Incidents_20250731'!Q141,"Difference","OK")</f>
        <v>OK</v>
      </c>
      <c r="R141" t="str">
        <f ca="1">IF('VIM-Incidents_20250724'!R141&lt;&gt;'VIM-Incidents_20250731'!R141,"Difference","OK")</f>
        <v>OK</v>
      </c>
      <c r="S141" t="str">
        <f ca="1">IF('VIM-Incidents_20250724'!S141&lt;&gt;'VIM-Incidents_20250731'!S141,"Difference","OK")</f>
        <v>OK</v>
      </c>
    </row>
    <row r="142" spans="1:19" x14ac:dyDescent="0.35">
      <c r="A142" t="str">
        <f>IF('VIM-Incidents_20250724'!A142&lt;&gt;'VIM-Incidents_20250731'!A142,"Difference","OK")</f>
        <v>OK</v>
      </c>
      <c r="B142" t="str">
        <f>IF('VIM-Incidents_20250724'!B142&lt;&gt;'VIM-Incidents_20250731'!B142,"Difference","OK")</f>
        <v>OK</v>
      </c>
      <c r="C142" t="str">
        <f>IF('VIM-Incidents_20250724'!C142&lt;&gt;'VIM-Incidents_20250731'!C142,"Difference","OK")</f>
        <v>OK</v>
      </c>
      <c r="D142" t="str">
        <f>IF('VIM-Incidents_20250724'!D142&lt;&gt;'VIM-Incidents_20250731'!D142,"Difference","OK")</f>
        <v>OK</v>
      </c>
      <c r="E142" t="str">
        <f>IF('VIM-Incidents_20250724'!E142&lt;&gt;'VIM-Incidents_20250731'!E142,"Difference","OK")</f>
        <v>OK</v>
      </c>
      <c r="F142" t="str">
        <f>IF('VIM-Incidents_20250724'!F142&lt;&gt;'VIM-Incidents_20250731'!F142,"Difference","OK")</f>
        <v>OK</v>
      </c>
      <c r="G142" t="str">
        <f>IF('VIM-Incidents_20250724'!G142&lt;&gt;'VIM-Incidents_20250731'!G142,"Difference","OK")</f>
        <v>OK</v>
      </c>
      <c r="H142" t="str">
        <f>IF('VIM-Incidents_20250724'!H142&lt;&gt;'VIM-Incidents_20250731'!H142,"Difference","OK")</f>
        <v>OK</v>
      </c>
      <c r="I142" t="str">
        <f>IF('VIM-Incidents_20250724'!I142&lt;&gt;'VIM-Incidents_20250731'!I142,"Difference","OK")</f>
        <v>OK</v>
      </c>
      <c r="J142" t="str">
        <f>IF('VIM-Incidents_20250724'!J142&lt;&gt;'VIM-Incidents_20250731'!J142,"Difference","OK")</f>
        <v>OK</v>
      </c>
      <c r="K142" t="str">
        <f>IF('VIM-Incidents_20250724'!K142&lt;&gt;'VIM-Incidents_20250731'!K142,"Difference","OK")</f>
        <v>OK</v>
      </c>
      <c r="L142" t="str">
        <f>IF('VIM-Incidents_20250724'!L142&lt;&gt;'VIM-Incidents_20250731'!L142,"Difference","OK")</f>
        <v>OK</v>
      </c>
      <c r="M142" t="str">
        <f>IF('VIM-Incidents_20250724'!M142&lt;&gt;'VIM-Incidents_20250731'!M142,"Difference","OK")</f>
        <v>OK</v>
      </c>
      <c r="N142" t="str">
        <f>IF('VIM-Incidents_20250724'!N142&lt;&gt;'VIM-Incidents_20250731'!N142,"Difference","OK")</f>
        <v>OK</v>
      </c>
      <c r="O142" t="str">
        <f>IF('VIM-Incidents_20250724'!O142&lt;&gt;'VIM-Incidents_20250731'!O142,"Difference","OK")</f>
        <v>OK</v>
      </c>
      <c r="P142" t="str">
        <f>IF('VIM-Incidents_20250724'!P142&lt;&gt;'VIM-Incidents_20250731'!P142,"Difference","OK")</f>
        <v>OK</v>
      </c>
      <c r="Q142" t="str">
        <f ca="1">IF('VIM-Incidents_20250724'!Q142&lt;&gt;'VIM-Incidents_20250731'!Q142,"Difference","OK")</f>
        <v>OK</v>
      </c>
      <c r="R142" t="str">
        <f ca="1">IF('VIM-Incidents_20250724'!R142&lt;&gt;'VIM-Incidents_20250731'!R142,"Difference","OK")</f>
        <v>OK</v>
      </c>
      <c r="S142" t="str">
        <f ca="1">IF('VIM-Incidents_20250724'!S142&lt;&gt;'VIM-Incidents_20250731'!S142,"Difference","OK")</f>
        <v>OK</v>
      </c>
    </row>
    <row r="143" spans="1:19" x14ac:dyDescent="0.35">
      <c r="A143" t="str">
        <f>IF('VIM-Incidents_20250724'!A143&lt;&gt;'VIM-Incidents_20250731'!A143,"Difference","OK")</f>
        <v>OK</v>
      </c>
      <c r="B143" t="str">
        <f>IF('VIM-Incidents_20250724'!B143&lt;&gt;'VIM-Incidents_20250731'!B143,"Difference","OK")</f>
        <v>OK</v>
      </c>
      <c r="C143" t="str">
        <f>IF('VIM-Incidents_20250724'!C143&lt;&gt;'VIM-Incidents_20250731'!C143,"Difference","OK")</f>
        <v>OK</v>
      </c>
      <c r="D143" t="str">
        <f>IF('VIM-Incidents_20250724'!D143&lt;&gt;'VIM-Incidents_20250731'!D143,"Difference","OK")</f>
        <v>OK</v>
      </c>
      <c r="E143" t="str">
        <f>IF('VIM-Incidents_20250724'!E143&lt;&gt;'VIM-Incidents_20250731'!E143,"Difference","OK")</f>
        <v>OK</v>
      </c>
      <c r="F143" t="str">
        <f>IF('VIM-Incidents_20250724'!F143&lt;&gt;'VIM-Incidents_20250731'!F143,"Difference","OK")</f>
        <v>OK</v>
      </c>
      <c r="G143" t="str">
        <f>IF('VIM-Incidents_20250724'!G143&lt;&gt;'VIM-Incidents_20250731'!G143,"Difference","OK")</f>
        <v>OK</v>
      </c>
      <c r="H143" t="str">
        <f>IF('VIM-Incidents_20250724'!H143&lt;&gt;'VIM-Incidents_20250731'!H143,"Difference","OK")</f>
        <v>OK</v>
      </c>
      <c r="I143" t="str">
        <f>IF('VIM-Incidents_20250724'!I143&lt;&gt;'VIM-Incidents_20250731'!I143,"Difference","OK")</f>
        <v>OK</v>
      </c>
      <c r="J143" t="str">
        <f>IF('VIM-Incidents_20250724'!J143&lt;&gt;'VIM-Incidents_20250731'!J143,"Difference","OK")</f>
        <v>OK</v>
      </c>
      <c r="K143" t="str">
        <f>IF('VIM-Incidents_20250724'!K143&lt;&gt;'VIM-Incidents_20250731'!K143,"Difference","OK")</f>
        <v>OK</v>
      </c>
      <c r="L143" t="str">
        <f>IF('VIM-Incidents_20250724'!L143&lt;&gt;'VIM-Incidents_20250731'!L143,"Difference","OK")</f>
        <v>OK</v>
      </c>
      <c r="M143" t="str">
        <f>IF('VIM-Incidents_20250724'!M143&lt;&gt;'VIM-Incidents_20250731'!M143,"Difference","OK")</f>
        <v>OK</v>
      </c>
      <c r="N143" t="str">
        <f>IF('VIM-Incidents_20250724'!N143&lt;&gt;'VIM-Incidents_20250731'!N143,"Difference","OK")</f>
        <v>OK</v>
      </c>
      <c r="O143" t="str">
        <f>IF('VIM-Incidents_20250724'!O143&lt;&gt;'VIM-Incidents_20250731'!O143,"Difference","OK")</f>
        <v>OK</v>
      </c>
      <c r="P143" t="str">
        <f>IF('VIM-Incidents_20250724'!P143&lt;&gt;'VIM-Incidents_20250731'!P143,"Difference","OK")</f>
        <v>OK</v>
      </c>
      <c r="Q143" t="str">
        <f ca="1">IF('VIM-Incidents_20250724'!Q143&lt;&gt;'VIM-Incidents_20250731'!Q143,"Difference","OK")</f>
        <v>OK</v>
      </c>
      <c r="R143" t="str">
        <f ca="1">IF('VIM-Incidents_20250724'!R143&lt;&gt;'VIM-Incidents_20250731'!R143,"Difference","OK")</f>
        <v>OK</v>
      </c>
      <c r="S143" t="str">
        <f ca="1">IF('VIM-Incidents_20250724'!S143&lt;&gt;'VIM-Incidents_20250731'!S143,"Difference","OK")</f>
        <v>OK</v>
      </c>
    </row>
    <row r="144" spans="1:19" x14ac:dyDescent="0.35">
      <c r="A144" t="str">
        <f>IF('VIM-Incidents_20250724'!A144&lt;&gt;'VIM-Incidents_20250731'!A144,"Difference","OK")</f>
        <v>OK</v>
      </c>
      <c r="B144" t="str">
        <f>IF('VIM-Incidents_20250724'!B144&lt;&gt;'VIM-Incidents_20250731'!B144,"Difference","OK")</f>
        <v>OK</v>
      </c>
      <c r="C144" t="str">
        <f>IF('VIM-Incidents_20250724'!C144&lt;&gt;'VIM-Incidents_20250731'!C144,"Difference","OK")</f>
        <v>OK</v>
      </c>
      <c r="D144" t="str">
        <f>IF('VIM-Incidents_20250724'!D144&lt;&gt;'VIM-Incidents_20250731'!D144,"Difference","OK")</f>
        <v>OK</v>
      </c>
      <c r="E144" t="str">
        <f>IF('VIM-Incidents_20250724'!E144&lt;&gt;'VIM-Incidents_20250731'!E144,"Difference","OK")</f>
        <v>OK</v>
      </c>
      <c r="F144" t="str">
        <f>IF('VIM-Incidents_20250724'!F144&lt;&gt;'VIM-Incidents_20250731'!F144,"Difference","OK")</f>
        <v>OK</v>
      </c>
      <c r="G144" t="str">
        <f>IF('VIM-Incidents_20250724'!G144&lt;&gt;'VIM-Incidents_20250731'!G144,"Difference","OK")</f>
        <v>OK</v>
      </c>
      <c r="H144" t="str">
        <f>IF('VIM-Incidents_20250724'!H144&lt;&gt;'VIM-Incidents_20250731'!H144,"Difference","OK")</f>
        <v>OK</v>
      </c>
      <c r="I144" t="str">
        <f>IF('VIM-Incidents_20250724'!I144&lt;&gt;'VIM-Incidents_20250731'!I144,"Difference","OK")</f>
        <v>OK</v>
      </c>
      <c r="J144" t="str">
        <f>IF('VIM-Incidents_20250724'!J144&lt;&gt;'VIM-Incidents_20250731'!J144,"Difference","OK")</f>
        <v>OK</v>
      </c>
      <c r="K144" t="str">
        <f>IF('VIM-Incidents_20250724'!K144&lt;&gt;'VIM-Incidents_20250731'!K144,"Difference","OK")</f>
        <v>OK</v>
      </c>
      <c r="L144" t="str">
        <f>IF('VIM-Incidents_20250724'!L144&lt;&gt;'VIM-Incidents_20250731'!L144,"Difference","OK")</f>
        <v>OK</v>
      </c>
      <c r="M144" t="str">
        <f>IF('VIM-Incidents_20250724'!M144&lt;&gt;'VIM-Incidents_20250731'!M144,"Difference","OK")</f>
        <v>OK</v>
      </c>
      <c r="N144" t="str">
        <f>IF('VIM-Incidents_20250724'!N144&lt;&gt;'VIM-Incidents_20250731'!N144,"Difference","OK")</f>
        <v>OK</v>
      </c>
      <c r="O144" t="str">
        <f>IF('VIM-Incidents_20250724'!O144&lt;&gt;'VIM-Incidents_20250731'!O144,"Difference","OK")</f>
        <v>OK</v>
      </c>
      <c r="P144" t="str">
        <f>IF('VIM-Incidents_20250724'!P144&lt;&gt;'VIM-Incidents_20250731'!P144,"Difference","OK")</f>
        <v>OK</v>
      </c>
      <c r="Q144" t="str">
        <f ca="1">IF('VIM-Incidents_20250724'!Q144&lt;&gt;'VIM-Incidents_20250731'!Q144,"Difference","OK")</f>
        <v>OK</v>
      </c>
      <c r="R144" t="str">
        <f ca="1">IF('VIM-Incidents_20250724'!R144&lt;&gt;'VIM-Incidents_20250731'!R144,"Difference","OK")</f>
        <v>OK</v>
      </c>
      <c r="S144" t="str">
        <f ca="1">IF('VIM-Incidents_20250724'!S144&lt;&gt;'VIM-Incidents_20250731'!S144,"Difference","OK")</f>
        <v>OK</v>
      </c>
    </row>
    <row r="145" spans="1:19" x14ac:dyDescent="0.35">
      <c r="A145" t="str">
        <f>IF('VIM-Incidents_20250724'!A145&lt;&gt;'VIM-Incidents_20250731'!A145,"Difference","OK")</f>
        <v>OK</v>
      </c>
      <c r="B145" t="str">
        <f>IF('VIM-Incidents_20250724'!B145&lt;&gt;'VIM-Incidents_20250731'!B145,"Difference","OK")</f>
        <v>OK</v>
      </c>
      <c r="C145" t="str">
        <f>IF('VIM-Incidents_20250724'!C145&lt;&gt;'VIM-Incidents_20250731'!C145,"Difference","OK")</f>
        <v>OK</v>
      </c>
      <c r="D145" t="str">
        <f>IF('VIM-Incidents_20250724'!D145&lt;&gt;'VIM-Incidents_20250731'!D145,"Difference","OK")</f>
        <v>OK</v>
      </c>
      <c r="E145" t="str">
        <f>IF('VIM-Incidents_20250724'!E145&lt;&gt;'VIM-Incidents_20250731'!E145,"Difference","OK")</f>
        <v>OK</v>
      </c>
      <c r="F145" t="str">
        <f>IF('VIM-Incidents_20250724'!F145&lt;&gt;'VIM-Incidents_20250731'!F145,"Difference","OK")</f>
        <v>OK</v>
      </c>
      <c r="G145" t="str">
        <f>IF('VIM-Incidents_20250724'!G145&lt;&gt;'VIM-Incidents_20250731'!G145,"Difference","OK")</f>
        <v>OK</v>
      </c>
      <c r="H145" t="str">
        <f>IF('VIM-Incidents_20250724'!H145&lt;&gt;'VIM-Incidents_20250731'!H145,"Difference","OK")</f>
        <v>OK</v>
      </c>
      <c r="I145" t="str">
        <f>IF('VIM-Incidents_20250724'!I145&lt;&gt;'VIM-Incidents_20250731'!I145,"Difference","OK")</f>
        <v>OK</v>
      </c>
      <c r="J145" t="str">
        <f>IF('VIM-Incidents_20250724'!J145&lt;&gt;'VIM-Incidents_20250731'!J145,"Difference","OK")</f>
        <v>OK</v>
      </c>
      <c r="K145" t="str">
        <f>IF('VIM-Incidents_20250724'!K145&lt;&gt;'VIM-Incidents_20250731'!K145,"Difference","OK")</f>
        <v>OK</v>
      </c>
      <c r="L145" t="str">
        <f>IF('VIM-Incidents_20250724'!L145&lt;&gt;'VIM-Incidents_20250731'!L145,"Difference","OK")</f>
        <v>OK</v>
      </c>
      <c r="M145" t="str">
        <f>IF('VIM-Incidents_20250724'!M145&lt;&gt;'VIM-Incidents_20250731'!M145,"Difference","OK")</f>
        <v>OK</v>
      </c>
      <c r="N145" t="str">
        <f>IF('VIM-Incidents_20250724'!N145&lt;&gt;'VIM-Incidents_20250731'!N145,"Difference","OK")</f>
        <v>OK</v>
      </c>
      <c r="O145" t="str">
        <f>IF('VIM-Incidents_20250724'!O145&lt;&gt;'VIM-Incidents_20250731'!O145,"Difference","OK")</f>
        <v>OK</v>
      </c>
      <c r="P145" t="str">
        <f>IF('VIM-Incidents_20250724'!P145&lt;&gt;'VIM-Incidents_20250731'!P145,"Difference","OK")</f>
        <v>OK</v>
      </c>
      <c r="Q145" t="str">
        <f ca="1">IF('VIM-Incidents_20250724'!Q145&lt;&gt;'VIM-Incidents_20250731'!Q145,"Difference","OK")</f>
        <v>OK</v>
      </c>
      <c r="R145" t="str">
        <f ca="1">IF('VIM-Incidents_20250724'!R145&lt;&gt;'VIM-Incidents_20250731'!R145,"Difference","OK")</f>
        <v>OK</v>
      </c>
      <c r="S145" t="str">
        <f ca="1">IF('VIM-Incidents_20250724'!S145&lt;&gt;'VIM-Incidents_20250731'!S145,"Difference","OK")</f>
        <v>OK</v>
      </c>
    </row>
    <row r="146" spans="1:19" x14ac:dyDescent="0.35">
      <c r="A146" t="str">
        <f>IF('VIM-Incidents_20250724'!A146&lt;&gt;'VIM-Incidents_20250731'!A146,"Difference","OK")</f>
        <v>OK</v>
      </c>
      <c r="B146" t="str">
        <f>IF('VIM-Incidents_20250724'!B146&lt;&gt;'VIM-Incidents_20250731'!B146,"Difference","OK")</f>
        <v>OK</v>
      </c>
      <c r="C146" t="str">
        <f>IF('VIM-Incidents_20250724'!C146&lt;&gt;'VIM-Incidents_20250731'!C146,"Difference","OK")</f>
        <v>OK</v>
      </c>
      <c r="D146" t="str">
        <f>IF('VIM-Incidents_20250724'!D146&lt;&gt;'VIM-Incidents_20250731'!D146,"Difference","OK")</f>
        <v>OK</v>
      </c>
      <c r="E146" t="str">
        <f>IF('VIM-Incidents_20250724'!E146&lt;&gt;'VIM-Incidents_20250731'!E146,"Difference","OK")</f>
        <v>OK</v>
      </c>
      <c r="F146" t="str">
        <f>IF('VIM-Incidents_20250724'!F146&lt;&gt;'VIM-Incidents_20250731'!F146,"Difference","OK")</f>
        <v>OK</v>
      </c>
      <c r="G146" t="str">
        <f>IF('VIM-Incidents_20250724'!G146&lt;&gt;'VIM-Incidents_20250731'!G146,"Difference","OK")</f>
        <v>OK</v>
      </c>
      <c r="H146" t="str">
        <f>IF('VIM-Incidents_20250724'!H146&lt;&gt;'VIM-Incidents_20250731'!H146,"Difference","OK")</f>
        <v>OK</v>
      </c>
      <c r="I146" t="str">
        <f>IF('VIM-Incidents_20250724'!I146&lt;&gt;'VIM-Incidents_20250731'!I146,"Difference","OK")</f>
        <v>OK</v>
      </c>
      <c r="J146" t="str">
        <f>IF('VIM-Incidents_20250724'!J146&lt;&gt;'VIM-Incidents_20250731'!J146,"Difference","OK")</f>
        <v>OK</v>
      </c>
      <c r="K146" t="str">
        <f>IF('VIM-Incidents_20250724'!K146&lt;&gt;'VIM-Incidents_20250731'!K146,"Difference","OK")</f>
        <v>OK</v>
      </c>
      <c r="L146" t="str">
        <f>IF('VIM-Incidents_20250724'!L146&lt;&gt;'VIM-Incidents_20250731'!L146,"Difference","OK")</f>
        <v>OK</v>
      </c>
      <c r="M146" t="str">
        <f>IF('VIM-Incidents_20250724'!M146&lt;&gt;'VIM-Incidents_20250731'!M146,"Difference","OK")</f>
        <v>OK</v>
      </c>
      <c r="N146" t="str">
        <f>IF('VIM-Incidents_20250724'!N146&lt;&gt;'VIM-Incidents_20250731'!N146,"Difference","OK")</f>
        <v>OK</v>
      </c>
      <c r="O146" t="str">
        <f>IF('VIM-Incidents_20250724'!O146&lt;&gt;'VIM-Incidents_20250731'!O146,"Difference","OK")</f>
        <v>OK</v>
      </c>
      <c r="P146" t="str">
        <f>IF('VIM-Incidents_20250724'!P146&lt;&gt;'VIM-Incidents_20250731'!P146,"Difference","OK")</f>
        <v>OK</v>
      </c>
      <c r="Q146" t="str">
        <f ca="1">IF('VIM-Incidents_20250724'!Q146&lt;&gt;'VIM-Incidents_20250731'!Q146,"Difference","OK")</f>
        <v>OK</v>
      </c>
      <c r="R146" t="str">
        <f ca="1">IF('VIM-Incidents_20250724'!R146&lt;&gt;'VIM-Incidents_20250731'!R146,"Difference","OK")</f>
        <v>OK</v>
      </c>
      <c r="S146" t="str">
        <f ca="1">IF('VIM-Incidents_20250724'!S146&lt;&gt;'VIM-Incidents_20250731'!S146,"Difference","OK")</f>
        <v>OK</v>
      </c>
    </row>
    <row r="147" spans="1:19" x14ac:dyDescent="0.35">
      <c r="A147" t="str">
        <f>IF('VIM-Incidents_20250724'!A147&lt;&gt;'VIM-Incidents_20250731'!A147,"Difference","OK")</f>
        <v>OK</v>
      </c>
      <c r="B147" t="str">
        <f>IF('VIM-Incidents_20250724'!B147&lt;&gt;'VIM-Incidents_20250731'!B147,"Difference","OK")</f>
        <v>OK</v>
      </c>
      <c r="C147" t="str">
        <f>IF('VIM-Incidents_20250724'!C147&lt;&gt;'VIM-Incidents_20250731'!C147,"Difference","OK")</f>
        <v>OK</v>
      </c>
      <c r="D147" t="str">
        <f>IF('VIM-Incidents_20250724'!D147&lt;&gt;'VIM-Incidents_20250731'!D147,"Difference","OK")</f>
        <v>OK</v>
      </c>
      <c r="E147" t="str">
        <f>IF('VIM-Incidents_20250724'!E147&lt;&gt;'VIM-Incidents_20250731'!E147,"Difference","OK")</f>
        <v>OK</v>
      </c>
      <c r="F147" t="str">
        <f>IF('VIM-Incidents_20250724'!F147&lt;&gt;'VIM-Incidents_20250731'!F147,"Difference","OK")</f>
        <v>OK</v>
      </c>
      <c r="G147" t="str">
        <f>IF('VIM-Incidents_20250724'!G147&lt;&gt;'VIM-Incidents_20250731'!G147,"Difference","OK")</f>
        <v>OK</v>
      </c>
      <c r="H147" t="str">
        <f>IF('VIM-Incidents_20250724'!H147&lt;&gt;'VIM-Incidents_20250731'!H147,"Difference","OK")</f>
        <v>OK</v>
      </c>
      <c r="I147" t="str">
        <f>IF('VIM-Incidents_20250724'!I147&lt;&gt;'VIM-Incidents_20250731'!I147,"Difference","OK")</f>
        <v>OK</v>
      </c>
      <c r="J147" t="str">
        <f>IF('VIM-Incidents_20250724'!J147&lt;&gt;'VIM-Incidents_20250731'!J147,"Difference","OK")</f>
        <v>OK</v>
      </c>
      <c r="K147" t="str">
        <f>IF('VIM-Incidents_20250724'!K147&lt;&gt;'VIM-Incidents_20250731'!K147,"Difference","OK")</f>
        <v>OK</v>
      </c>
      <c r="L147" t="str">
        <f>IF('VIM-Incidents_20250724'!L147&lt;&gt;'VIM-Incidents_20250731'!L147,"Difference","OK")</f>
        <v>OK</v>
      </c>
      <c r="M147" t="str">
        <f>IF('VIM-Incidents_20250724'!M147&lt;&gt;'VIM-Incidents_20250731'!M147,"Difference","OK")</f>
        <v>OK</v>
      </c>
      <c r="N147" t="str">
        <f>IF('VIM-Incidents_20250724'!N147&lt;&gt;'VIM-Incidents_20250731'!N147,"Difference","OK")</f>
        <v>OK</v>
      </c>
      <c r="O147" t="str">
        <f>IF('VIM-Incidents_20250724'!O147&lt;&gt;'VIM-Incidents_20250731'!O147,"Difference","OK")</f>
        <v>OK</v>
      </c>
      <c r="P147" t="str">
        <f>IF('VIM-Incidents_20250724'!P147&lt;&gt;'VIM-Incidents_20250731'!P147,"Difference","OK")</f>
        <v>OK</v>
      </c>
      <c r="Q147" t="str">
        <f ca="1">IF('VIM-Incidents_20250724'!Q147&lt;&gt;'VIM-Incidents_20250731'!Q147,"Difference","OK")</f>
        <v>OK</v>
      </c>
      <c r="R147" t="str">
        <f ca="1">IF('VIM-Incidents_20250724'!R147&lt;&gt;'VIM-Incidents_20250731'!R147,"Difference","OK")</f>
        <v>OK</v>
      </c>
      <c r="S147" t="str">
        <f ca="1">IF('VIM-Incidents_20250724'!S147&lt;&gt;'VIM-Incidents_20250731'!S147,"Difference","OK")</f>
        <v>OK</v>
      </c>
    </row>
    <row r="148" spans="1:19" x14ac:dyDescent="0.35">
      <c r="A148" t="str">
        <f>IF('VIM-Incidents_20250724'!A148&lt;&gt;'VIM-Incidents_20250731'!A148,"Difference","OK")</f>
        <v>OK</v>
      </c>
      <c r="B148" t="str">
        <f>IF('VIM-Incidents_20250724'!B148&lt;&gt;'VIM-Incidents_20250731'!B148,"Difference","OK")</f>
        <v>OK</v>
      </c>
      <c r="C148" t="str">
        <f>IF('VIM-Incidents_20250724'!C148&lt;&gt;'VIM-Incidents_20250731'!C148,"Difference","OK")</f>
        <v>OK</v>
      </c>
      <c r="D148" t="str">
        <f>IF('VIM-Incidents_20250724'!D148&lt;&gt;'VIM-Incidents_20250731'!D148,"Difference","OK")</f>
        <v>OK</v>
      </c>
      <c r="E148" t="str">
        <f>IF('VIM-Incidents_20250724'!E148&lt;&gt;'VIM-Incidents_20250731'!E148,"Difference","OK")</f>
        <v>OK</v>
      </c>
      <c r="F148" t="str">
        <f>IF('VIM-Incidents_20250724'!F148&lt;&gt;'VIM-Incidents_20250731'!F148,"Difference","OK")</f>
        <v>OK</v>
      </c>
      <c r="G148" t="str">
        <f>IF('VIM-Incidents_20250724'!G148&lt;&gt;'VIM-Incidents_20250731'!G148,"Difference","OK")</f>
        <v>OK</v>
      </c>
      <c r="H148" t="str">
        <f>IF('VIM-Incidents_20250724'!H148&lt;&gt;'VIM-Incidents_20250731'!H148,"Difference","OK")</f>
        <v>OK</v>
      </c>
      <c r="I148" t="str">
        <f>IF('VIM-Incidents_20250724'!I148&lt;&gt;'VIM-Incidents_20250731'!I148,"Difference","OK")</f>
        <v>OK</v>
      </c>
      <c r="J148" t="str">
        <f>IF('VIM-Incidents_20250724'!J148&lt;&gt;'VIM-Incidents_20250731'!J148,"Difference","OK")</f>
        <v>OK</v>
      </c>
      <c r="K148" t="str">
        <f>IF('VIM-Incidents_20250724'!K148&lt;&gt;'VIM-Incidents_20250731'!K148,"Difference","OK")</f>
        <v>OK</v>
      </c>
      <c r="L148" t="str">
        <f>IF('VIM-Incidents_20250724'!L148&lt;&gt;'VIM-Incidents_20250731'!L148,"Difference","OK")</f>
        <v>OK</v>
      </c>
      <c r="M148" t="str">
        <f>IF('VIM-Incidents_20250724'!M148&lt;&gt;'VIM-Incidents_20250731'!M148,"Difference","OK")</f>
        <v>OK</v>
      </c>
      <c r="N148" t="str">
        <f>IF('VIM-Incidents_20250724'!N148&lt;&gt;'VIM-Incidents_20250731'!N148,"Difference","OK")</f>
        <v>OK</v>
      </c>
      <c r="O148" t="str">
        <f>IF('VIM-Incidents_20250724'!O148&lt;&gt;'VIM-Incidents_20250731'!O148,"Difference","OK")</f>
        <v>OK</v>
      </c>
      <c r="P148" t="str">
        <f>IF('VIM-Incidents_20250724'!P148&lt;&gt;'VIM-Incidents_20250731'!P148,"Difference","OK")</f>
        <v>OK</v>
      </c>
      <c r="Q148" t="str">
        <f ca="1">IF('VIM-Incidents_20250724'!Q148&lt;&gt;'VIM-Incidents_20250731'!Q148,"Difference","OK")</f>
        <v>OK</v>
      </c>
      <c r="R148" t="str">
        <f ca="1">IF('VIM-Incidents_20250724'!R148&lt;&gt;'VIM-Incidents_20250731'!R148,"Difference","OK")</f>
        <v>OK</v>
      </c>
      <c r="S148" t="str">
        <f ca="1">IF('VIM-Incidents_20250724'!S148&lt;&gt;'VIM-Incidents_20250731'!S148,"Difference","OK")</f>
        <v>OK</v>
      </c>
    </row>
    <row r="149" spans="1:19" x14ac:dyDescent="0.35">
      <c r="A149" t="str">
        <f>IF('VIM-Incidents_20250724'!A149&lt;&gt;'VIM-Incidents_20250731'!A149,"Difference","OK")</f>
        <v>OK</v>
      </c>
      <c r="B149" t="str">
        <f>IF('VIM-Incidents_20250724'!B149&lt;&gt;'VIM-Incidents_20250731'!B149,"Difference","OK")</f>
        <v>OK</v>
      </c>
      <c r="C149" t="str">
        <f>IF('VIM-Incidents_20250724'!C149&lt;&gt;'VIM-Incidents_20250731'!C149,"Difference","OK")</f>
        <v>OK</v>
      </c>
      <c r="D149" t="str">
        <f>IF('VIM-Incidents_20250724'!D149&lt;&gt;'VIM-Incidents_20250731'!D149,"Difference","OK")</f>
        <v>OK</v>
      </c>
      <c r="E149" t="str">
        <f>IF('VIM-Incidents_20250724'!E149&lt;&gt;'VIM-Incidents_20250731'!E149,"Difference","OK")</f>
        <v>OK</v>
      </c>
      <c r="F149" t="str">
        <f>IF('VIM-Incidents_20250724'!F149&lt;&gt;'VIM-Incidents_20250731'!F149,"Difference","OK")</f>
        <v>OK</v>
      </c>
      <c r="G149" t="str">
        <f>IF('VIM-Incidents_20250724'!G149&lt;&gt;'VIM-Incidents_20250731'!G149,"Difference","OK")</f>
        <v>OK</v>
      </c>
      <c r="H149" t="str">
        <f>IF('VIM-Incidents_20250724'!H149&lt;&gt;'VIM-Incidents_20250731'!H149,"Difference","OK")</f>
        <v>OK</v>
      </c>
      <c r="I149" t="str">
        <f>IF('VIM-Incidents_20250724'!I149&lt;&gt;'VIM-Incidents_20250731'!I149,"Difference","OK")</f>
        <v>OK</v>
      </c>
      <c r="J149" t="str">
        <f>IF('VIM-Incidents_20250724'!J149&lt;&gt;'VIM-Incidents_20250731'!J149,"Difference","OK")</f>
        <v>OK</v>
      </c>
      <c r="K149" t="str">
        <f>IF('VIM-Incidents_20250724'!K149&lt;&gt;'VIM-Incidents_20250731'!K149,"Difference","OK")</f>
        <v>OK</v>
      </c>
      <c r="L149" t="str">
        <f>IF('VIM-Incidents_20250724'!L149&lt;&gt;'VIM-Incidents_20250731'!L149,"Difference","OK")</f>
        <v>OK</v>
      </c>
      <c r="M149" t="str">
        <f>IF('VIM-Incidents_20250724'!M149&lt;&gt;'VIM-Incidents_20250731'!M149,"Difference","OK")</f>
        <v>OK</v>
      </c>
      <c r="N149" t="str">
        <f>IF('VIM-Incidents_20250724'!N149&lt;&gt;'VIM-Incidents_20250731'!N149,"Difference","OK")</f>
        <v>OK</v>
      </c>
      <c r="O149" t="str">
        <f>IF('VIM-Incidents_20250724'!O149&lt;&gt;'VIM-Incidents_20250731'!O149,"Difference","OK")</f>
        <v>OK</v>
      </c>
      <c r="P149" t="str">
        <f>IF('VIM-Incidents_20250724'!P149&lt;&gt;'VIM-Incidents_20250731'!P149,"Difference","OK")</f>
        <v>OK</v>
      </c>
      <c r="Q149" t="str">
        <f ca="1">IF('VIM-Incidents_20250724'!Q149&lt;&gt;'VIM-Incidents_20250731'!Q149,"Difference","OK")</f>
        <v>OK</v>
      </c>
      <c r="R149" t="str">
        <f ca="1">IF('VIM-Incidents_20250724'!R149&lt;&gt;'VIM-Incidents_20250731'!R149,"Difference","OK")</f>
        <v>OK</v>
      </c>
      <c r="S149" t="str">
        <f ca="1">IF('VIM-Incidents_20250724'!S149&lt;&gt;'VIM-Incidents_20250731'!S149,"Difference","OK")</f>
        <v>OK</v>
      </c>
    </row>
    <row r="150" spans="1:19" x14ac:dyDescent="0.35">
      <c r="A150" t="str">
        <f>IF('VIM-Incidents_20250724'!A150&lt;&gt;'VIM-Incidents_20250731'!A150,"Difference","OK")</f>
        <v>OK</v>
      </c>
      <c r="B150" t="str">
        <f>IF('VIM-Incidents_20250724'!B150&lt;&gt;'VIM-Incidents_20250731'!B150,"Difference","OK")</f>
        <v>OK</v>
      </c>
      <c r="C150" t="str">
        <f>IF('VIM-Incidents_20250724'!C150&lt;&gt;'VIM-Incidents_20250731'!C150,"Difference","OK")</f>
        <v>OK</v>
      </c>
      <c r="D150" t="str">
        <f>IF('VIM-Incidents_20250724'!D150&lt;&gt;'VIM-Incidents_20250731'!D150,"Difference","OK")</f>
        <v>OK</v>
      </c>
      <c r="E150" t="str">
        <f>IF('VIM-Incidents_20250724'!E150&lt;&gt;'VIM-Incidents_20250731'!E150,"Difference","OK")</f>
        <v>OK</v>
      </c>
      <c r="F150" t="str">
        <f>IF('VIM-Incidents_20250724'!F150&lt;&gt;'VIM-Incidents_20250731'!F150,"Difference","OK")</f>
        <v>OK</v>
      </c>
      <c r="G150" t="str">
        <f>IF('VIM-Incidents_20250724'!G150&lt;&gt;'VIM-Incidents_20250731'!G150,"Difference","OK")</f>
        <v>OK</v>
      </c>
      <c r="H150" t="str">
        <f>IF('VIM-Incidents_20250724'!H150&lt;&gt;'VIM-Incidents_20250731'!H150,"Difference","OK")</f>
        <v>OK</v>
      </c>
      <c r="I150" t="str">
        <f>IF('VIM-Incidents_20250724'!I150&lt;&gt;'VIM-Incidents_20250731'!I150,"Difference","OK")</f>
        <v>OK</v>
      </c>
      <c r="J150" t="str">
        <f>IF('VIM-Incidents_20250724'!J150&lt;&gt;'VIM-Incidents_20250731'!J150,"Difference","OK")</f>
        <v>OK</v>
      </c>
      <c r="K150" t="str">
        <f>IF('VIM-Incidents_20250724'!K150&lt;&gt;'VIM-Incidents_20250731'!K150,"Difference","OK")</f>
        <v>OK</v>
      </c>
      <c r="L150" t="str">
        <f>IF('VIM-Incidents_20250724'!L150&lt;&gt;'VIM-Incidents_20250731'!L150,"Difference","OK")</f>
        <v>OK</v>
      </c>
      <c r="M150" t="str">
        <f>IF('VIM-Incidents_20250724'!M150&lt;&gt;'VIM-Incidents_20250731'!M150,"Difference","OK")</f>
        <v>OK</v>
      </c>
      <c r="N150" t="str">
        <f>IF('VIM-Incidents_20250724'!N150&lt;&gt;'VIM-Incidents_20250731'!N150,"Difference","OK")</f>
        <v>OK</v>
      </c>
      <c r="O150" t="str">
        <f>IF('VIM-Incidents_20250724'!O150&lt;&gt;'VIM-Incidents_20250731'!O150,"Difference","OK")</f>
        <v>OK</v>
      </c>
      <c r="P150" t="str">
        <f>IF('VIM-Incidents_20250724'!P150&lt;&gt;'VIM-Incidents_20250731'!P150,"Difference","OK")</f>
        <v>OK</v>
      </c>
      <c r="Q150" t="str">
        <f ca="1">IF('VIM-Incidents_20250724'!Q150&lt;&gt;'VIM-Incidents_20250731'!Q150,"Difference","OK")</f>
        <v>OK</v>
      </c>
      <c r="R150" t="str">
        <f ca="1">IF('VIM-Incidents_20250724'!R150&lt;&gt;'VIM-Incidents_20250731'!R150,"Difference","OK")</f>
        <v>OK</v>
      </c>
      <c r="S150" t="str">
        <f ca="1">IF('VIM-Incidents_20250724'!S150&lt;&gt;'VIM-Incidents_20250731'!S150,"Difference","OK")</f>
        <v>OK</v>
      </c>
    </row>
    <row r="151" spans="1:19" x14ac:dyDescent="0.35">
      <c r="A151" t="str">
        <f>IF('VIM-Incidents_20250724'!A151&lt;&gt;'VIM-Incidents_20250731'!A151,"Difference","OK")</f>
        <v>OK</v>
      </c>
      <c r="B151" t="str">
        <f>IF('VIM-Incidents_20250724'!B151&lt;&gt;'VIM-Incidents_20250731'!B151,"Difference","OK")</f>
        <v>OK</v>
      </c>
      <c r="C151" t="str">
        <f>IF('VIM-Incidents_20250724'!C151&lt;&gt;'VIM-Incidents_20250731'!C151,"Difference","OK")</f>
        <v>OK</v>
      </c>
      <c r="D151" t="str">
        <f>IF('VIM-Incidents_20250724'!D151&lt;&gt;'VIM-Incidents_20250731'!D151,"Difference","OK")</f>
        <v>OK</v>
      </c>
      <c r="E151" t="str">
        <f>IF('VIM-Incidents_20250724'!E151&lt;&gt;'VIM-Incidents_20250731'!E151,"Difference","OK")</f>
        <v>OK</v>
      </c>
      <c r="F151" t="str">
        <f>IF('VIM-Incidents_20250724'!F151&lt;&gt;'VIM-Incidents_20250731'!F151,"Difference","OK")</f>
        <v>OK</v>
      </c>
      <c r="G151" t="str">
        <f>IF('VIM-Incidents_20250724'!G151&lt;&gt;'VIM-Incidents_20250731'!G151,"Difference","OK")</f>
        <v>OK</v>
      </c>
      <c r="H151" t="str">
        <f>IF('VIM-Incidents_20250724'!H151&lt;&gt;'VIM-Incidents_20250731'!H151,"Difference","OK")</f>
        <v>OK</v>
      </c>
      <c r="I151" t="str">
        <f>IF('VIM-Incidents_20250724'!I151&lt;&gt;'VIM-Incidents_20250731'!I151,"Difference","OK")</f>
        <v>OK</v>
      </c>
      <c r="J151" t="str">
        <f>IF('VIM-Incidents_20250724'!J151&lt;&gt;'VIM-Incidents_20250731'!J151,"Difference","OK")</f>
        <v>OK</v>
      </c>
      <c r="K151" t="str">
        <f>IF('VIM-Incidents_20250724'!K151&lt;&gt;'VIM-Incidents_20250731'!K151,"Difference","OK")</f>
        <v>OK</v>
      </c>
      <c r="L151" t="str">
        <f>IF('VIM-Incidents_20250724'!L151&lt;&gt;'VIM-Incidents_20250731'!L151,"Difference","OK")</f>
        <v>OK</v>
      </c>
      <c r="M151" t="str">
        <f>IF('VIM-Incidents_20250724'!M151&lt;&gt;'VIM-Incidents_20250731'!M151,"Difference","OK")</f>
        <v>OK</v>
      </c>
      <c r="N151" t="str">
        <f>IF('VIM-Incidents_20250724'!N151&lt;&gt;'VIM-Incidents_20250731'!N151,"Difference","OK")</f>
        <v>OK</v>
      </c>
      <c r="O151" t="str">
        <f>IF('VIM-Incidents_20250724'!O151&lt;&gt;'VIM-Incidents_20250731'!O151,"Difference","OK")</f>
        <v>OK</v>
      </c>
      <c r="P151" t="str">
        <f>IF('VIM-Incidents_20250724'!P151&lt;&gt;'VIM-Incidents_20250731'!P151,"Difference","OK")</f>
        <v>OK</v>
      </c>
      <c r="Q151" t="str">
        <f ca="1">IF('VIM-Incidents_20250724'!Q151&lt;&gt;'VIM-Incidents_20250731'!Q151,"Difference","OK")</f>
        <v>OK</v>
      </c>
      <c r="R151" t="str">
        <f ca="1">IF('VIM-Incidents_20250724'!R151&lt;&gt;'VIM-Incidents_20250731'!R151,"Difference","OK")</f>
        <v>OK</v>
      </c>
      <c r="S151" t="str">
        <f ca="1">IF('VIM-Incidents_20250724'!S151&lt;&gt;'VIM-Incidents_20250731'!S151,"Difference","OK")</f>
        <v>OK</v>
      </c>
    </row>
    <row r="152" spans="1:19" x14ac:dyDescent="0.35">
      <c r="A152" t="str">
        <f>IF('VIM-Incidents_20250724'!A152&lt;&gt;'VIM-Incidents_20250731'!A152,"Difference","OK")</f>
        <v>OK</v>
      </c>
      <c r="B152" t="str">
        <f>IF('VIM-Incidents_20250724'!B152&lt;&gt;'VIM-Incidents_20250731'!B152,"Difference","OK")</f>
        <v>OK</v>
      </c>
      <c r="C152" t="str">
        <f>IF('VIM-Incidents_20250724'!C152&lt;&gt;'VIM-Incidents_20250731'!C152,"Difference","OK")</f>
        <v>OK</v>
      </c>
      <c r="D152" t="str">
        <f>IF('VIM-Incidents_20250724'!D152&lt;&gt;'VIM-Incidents_20250731'!D152,"Difference","OK")</f>
        <v>OK</v>
      </c>
      <c r="E152" t="str">
        <f>IF('VIM-Incidents_20250724'!E152&lt;&gt;'VIM-Incidents_20250731'!E152,"Difference","OK")</f>
        <v>OK</v>
      </c>
      <c r="F152" t="str">
        <f>IF('VIM-Incidents_20250724'!F152&lt;&gt;'VIM-Incidents_20250731'!F152,"Difference","OK")</f>
        <v>OK</v>
      </c>
      <c r="G152" t="str">
        <f>IF('VIM-Incidents_20250724'!G152&lt;&gt;'VIM-Incidents_20250731'!G152,"Difference","OK")</f>
        <v>OK</v>
      </c>
      <c r="H152" t="str">
        <f>IF('VIM-Incidents_20250724'!H152&lt;&gt;'VIM-Incidents_20250731'!H152,"Difference","OK")</f>
        <v>OK</v>
      </c>
      <c r="I152" t="str">
        <f>IF('VIM-Incidents_20250724'!I152&lt;&gt;'VIM-Incidents_20250731'!I152,"Difference","OK")</f>
        <v>OK</v>
      </c>
      <c r="J152" t="str">
        <f>IF('VIM-Incidents_20250724'!J152&lt;&gt;'VIM-Incidents_20250731'!J152,"Difference","OK")</f>
        <v>OK</v>
      </c>
      <c r="K152" t="str">
        <f>IF('VIM-Incidents_20250724'!K152&lt;&gt;'VIM-Incidents_20250731'!K152,"Difference","OK")</f>
        <v>OK</v>
      </c>
      <c r="L152" t="str">
        <f>IF('VIM-Incidents_20250724'!L152&lt;&gt;'VIM-Incidents_20250731'!L152,"Difference","OK")</f>
        <v>OK</v>
      </c>
      <c r="M152" t="str">
        <f>IF('VIM-Incidents_20250724'!M152&lt;&gt;'VIM-Incidents_20250731'!M152,"Difference","OK")</f>
        <v>OK</v>
      </c>
      <c r="N152" t="str">
        <f>IF('VIM-Incidents_20250724'!N152&lt;&gt;'VIM-Incidents_20250731'!N152,"Difference","OK")</f>
        <v>OK</v>
      </c>
      <c r="O152" t="str">
        <f>IF('VIM-Incidents_20250724'!O152&lt;&gt;'VIM-Incidents_20250731'!O152,"Difference","OK")</f>
        <v>OK</v>
      </c>
      <c r="P152" t="str">
        <f>IF('VIM-Incidents_20250724'!P152&lt;&gt;'VIM-Incidents_20250731'!P152,"Difference","OK")</f>
        <v>OK</v>
      </c>
      <c r="Q152" t="str">
        <f ca="1">IF('VIM-Incidents_20250724'!Q152&lt;&gt;'VIM-Incidents_20250731'!Q152,"Difference","OK")</f>
        <v>OK</v>
      </c>
      <c r="R152" t="str">
        <f ca="1">IF('VIM-Incidents_20250724'!R152&lt;&gt;'VIM-Incidents_20250731'!R152,"Difference","OK")</f>
        <v>OK</v>
      </c>
      <c r="S152" t="str">
        <f ca="1">IF('VIM-Incidents_20250724'!S152&lt;&gt;'VIM-Incidents_20250731'!S152,"Difference","OK")</f>
        <v>OK</v>
      </c>
    </row>
    <row r="153" spans="1:19" x14ac:dyDescent="0.35">
      <c r="A153" t="str">
        <f>IF('VIM-Incidents_20250724'!A153&lt;&gt;'VIM-Incidents_20250731'!A153,"Difference","OK")</f>
        <v>OK</v>
      </c>
      <c r="B153" t="str">
        <f>IF('VIM-Incidents_20250724'!B153&lt;&gt;'VIM-Incidents_20250731'!B153,"Difference","OK")</f>
        <v>OK</v>
      </c>
      <c r="C153" t="str">
        <f>IF('VIM-Incidents_20250724'!C153&lt;&gt;'VIM-Incidents_20250731'!C153,"Difference","OK")</f>
        <v>OK</v>
      </c>
      <c r="D153" t="str">
        <f>IF('VIM-Incidents_20250724'!D153&lt;&gt;'VIM-Incidents_20250731'!D153,"Difference","OK")</f>
        <v>OK</v>
      </c>
      <c r="E153" t="str">
        <f>IF('VIM-Incidents_20250724'!E153&lt;&gt;'VIM-Incidents_20250731'!E153,"Difference","OK")</f>
        <v>OK</v>
      </c>
      <c r="F153" t="str">
        <f>IF('VIM-Incidents_20250724'!F153&lt;&gt;'VIM-Incidents_20250731'!F153,"Difference","OK")</f>
        <v>OK</v>
      </c>
      <c r="G153" t="str">
        <f>IF('VIM-Incidents_20250724'!G153&lt;&gt;'VIM-Incidents_20250731'!G153,"Difference","OK")</f>
        <v>OK</v>
      </c>
      <c r="H153" t="str">
        <f>IF('VIM-Incidents_20250724'!H153&lt;&gt;'VIM-Incidents_20250731'!H153,"Difference","OK")</f>
        <v>OK</v>
      </c>
      <c r="I153" t="str">
        <f>IF('VIM-Incidents_20250724'!I153&lt;&gt;'VIM-Incidents_20250731'!I153,"Difference","OK")</f>
        <v>OK</v>
      </c>
      <c r="J153" t="str">
        <f>IF('VIM-Incidents_20250724'!J153&lt;&gt;'VIM-Incidents_20250731'!J153,"Difference","OK")</f>
        <v>OK</v>
      </c>
      <c r="K153" t="str">
        <f>IF('VIM-Incidents_20250724'!K153&lt;&gt;'VIM-Incidents_20250731'!K153,"Difference","OK")</f>
        <v>OK</v>
      </c>
      <c r="L153" t="str">
        <f>IF('VIM-Incidents_20250724'!L153&lt;&gt;'VIM-Incidents_20250731'!L153,"Difference","OK")</f>
        <v>OK</v>
      </c>
      <c r="M153" t="str">
        <f>IF('VIM-Incidents_20250724'!M153&lt;&gt;'VIM-Incidents_20250731'!M153,"Difference","OK")</f>
        <v>OK</v>
      </c>
      <c r="N153" t="str">
        <f>IF('VIM-Incidents_20250724'!N153&lt;&gt;'VIM-Incidents_20250731'!N153,"Difference","OK")</f>
        <v>OK</v>
      </c>
      <c r="O153" t="str">
        <f>IF('VIM-Incidents_20250724'!O153&lt;&gt;'VIM-Incidents_20250731'!O153,"Difference","OK")</f>
        <v>OK</v>
      </c>
      <c r="P153" t="str">
        <f>IF('VIM-Incidents_20250724'!P153&lt;&gt;'VIM-Incidents_20250731'!P153,"Difference","OK")</f>
        <v>OK</v>
      </c>
      <c r="Q153" t="str">
        <f ca="1">IF('VIM-Incidents_20250724'!Q153&lt;&gt;'VIM-Incidents_20250731'!Q153,"Difference","OK")</f>
        <v>OK</v>
      </c>
      <c r="R153" t="str">
        <f ca="1">IF('VIM-Incidents_20250724'!R153&lt;&gt;'VIM-Incidents_20250731'!R153,"Difference","OK")</f>
        <v>OK</v>
      </c>
      <c r="S153" t="str">
        <f ca="1">IF('VIM-Incidents_20250724'!S153&lt;&gt;'VIM-Incidents_20250731'!S153,"Difference","OK")</f>
        <v>OK</v>
      </c>
    </row>
    <row r="154" spans="1:19" x14ac:dyDescent="0.35">
      <c r="A154" t="str">
        <f>IF('VIM-Incidents_20250724'!A154&lt;&gt;'VIM-Incidents_20250731'!A154,"Difference","OK")</f>
        <v>OK</v>
      </c>
      <c r="B154" t="str">
        <f>IF('VIM-Incidents_20250724'!B154&lt;&gt;'VIM-Incidents_20250731'!B154,"Difference","OK")</f>
        <v>OK</v>
      </c>
      <c r="C154" t="str">
        <f>IF('VIM-Incidents_20250724'!C154&lt;&gt;'VIM-Incidents_20250731'!C154,"Difference","OK")</f>
        <v>OK</v>
      </c>
      <c r="D154" t="str">
        <f>IF('VIM-Incidents_20250724'!D154&lt;&gt;'VIM-Incidents_20250731'!D154,"Difference","OK")</f>
        <v>OK</v>
      </c>
      <c r="E154" t="str">
        <f>IF('VIM-Incidents_20250724'!E154&lt;&gt;'VIM-Incidents_20250731'!E154,"Difference","OK")</f>
        <v>OK</v>
      </c>
      <c r="F154" t="str">
        <f>IF('VIM-Incidents_20250724'!F154&lt;&gt;'VIM-Incidents_20250731'!F154,"Difference","OK")</f>
        <v>OK</v>
      </c>
      <c r="G154" t="str">
        <f>IF('VIM-Incidents_20250724'!G154&lt;&gt;'VIM-Incidents_20250731'!G154,"Difference","OK")</f>
        <v>OK</v>
      </c>
      <c r="H154" t="str">
        <f>IF('VIM-Incidents_20250724'!H154&lt;&gt;'VIM-Incidents_20250731'!H154,"Difference","OK")</f>
        <v>OK</v>
      </c>
      <c r="I154" t="str">
        <f>IF('VIM-Incidents_20250724'!I154&lt;&gt;'VIM-Incidents_20250731'!I154,"Difference","OK")</f>
        <v>OK</v>
      </c>
      <c r="J154" t="str">
        <f>IF('VIM-Incidents_20250724'!J154&lt;&gt;'VIM-Incidents_20250731'!J154,"Difference","OK")</f>
        <v>OK</v>
      </c>
      <c r="K154" t="str">
        <f>IF('VIM-Incidents_20250724'!K154&lt;&gt;'VIM-Incidents_20250731'!K154,"Difference","OK")</f>
        <v>OK</v>
      </c>
      <c r="L154" t="str">
        <f>IF('VIM-Incidents_20250724'!L154&lt;&gt;'VIM-Incidents_20250731'!L154,"Difference","OK")</f>
        <v>OK</v>
      </c>
      <c r="M154" t="str">
        <f>IF('VIM-Incidents_20250724'!M154&lt;&gt;'VIM-Incidents_20250731'!M154,"Difference","OK")</f>
        <v>OK</v>
      </c>
      <c r="N154" t="str">
        <f>IF('VIM-Incidents_20250724'!N154&lt;&gt;'VIM-Incidents_20250731'!N154,"Difference","OK")</f>
        <v>OK</v>
      </c>
      <c r="O154" t="str">
        <f>IF('VIM-Incidents_20250724'!O154&lt;&gt;'VIM-Incidents_20250731'!O154,"Difference","OK")</f>
        <v>OK</v>
      </c>
      <c r="P154" t="str">
        <f>IF('VIM-Incidents_20250724'!P154&lt;&gt;'VIM-Incidents_20250731'!P154,"Difference","OK")</f>
        <v>OK</v>
      </c>
      <c r="Q154" t="str">
        <f ca="1">IF('VIM-Incidents_20250724'!Q154&lt;&gt;'VIM-Incidents_20250731'!Q154,"Difference","OK")</f>
        <v>OK</v>
      </c>
      <c r="R154" t="str">
        <f ca="1">IF('VIM-Incidents_20250724'!R154&lt;&gt;'VIM-Incidents_20250731'!R154,"Difference","OK")</f>
        <v>OK</v>
      </c>
      <c r="S154" t="str">
        <f ca="1">IF('VIM-Incidents_20250724'!S154&lt;&gt;'VIM-Incidents_20250731'!S154,"Difference","OK")</f>
        <v>OK</v>
      </c>
    </row>
    <row r="155" spans="1:19" x14ac:dyDescent="0.35">
      <c r="A155" t="str">
        <f>IF('VIM-Incidents_20250724'!A155&lt;&gt;'VIM-Incidents_20250731'!A155,"Difference","OK")</f>
        <v>OK</v>
      </c>
      <c r="B155" t="str">
        <f>IF('VIM-Incidents_20250724'!B155&lt;&gt;'VIM-Incidents_20250731'!B155,"Difference","OK")</f>
        <v>OK</v>
      </c>
      <c r="C155" t="str">
        <f>IF('VIM-Incidents_20250724'!C155&lt;&gt;'VIM-Incidents_20250731'!C155,"Difference","OK")</f>
        <v>OK</v>
      </c>
      <c r="D155" t="str">
        <f>IF('VIM-Incidents_20250724'!D155&lt;&gt;'VIM-Incidents_20250731'!D155,"Difference","OK")</f>
        <v>OK</v>
      </c>
      <c r="E155" t="str">
        <f>IF('VIM-Incidents_20250724'!E155&lt;&gt;'VIM-Incidents_20250731'!E155,"Difference","OK")</f>
        <v>OK</v>
      </c>
      <c r="F155" t="str">
        <f>IF('VIM-Incidents_20250724'!F155&lt;&gt;'VIM-Incidents_20250731'!F155,"Difference","OK")</f>
        <v>OK</v>
      </c>
      <c r="G155" t="str">
        <f>IF('VIM-Incidents_20250724'!G155&lt;&gt;'VIM-Incidents_20250731'!G155,"Difference","OK")</f>
        <v>OK</v>
      </c>
      <c r="H155" t="str">
        <f>IF('VIM-Incidents_20250724'!H155&lt;&gt;'VIM-Incidents_20250731'!H155,"Difference","OK")</f>
        <v>OK</v>
      </c>
      <c r="I155" t="str">
        <f>IF('VIM-Incidents_20250724'!I155&lt;&gt;'VIM-Incidents_20250731'!I155,"Difference","OK")</f>
        <v>OK</v>
      </c>
      <c r="J155" t="str">
        <f>IF('VIM-Incidents_20250724'!J155&lt;&gt;'VIM-Incidents_20250731'!J155,"Difference","OK")</f>
        <v>OK</v>
      </c>
      <c r="K155" t="str">
        <f>IF('VIM-Incidents_20250724'!K155&lt;&gt;'VIM-Incidents_20250731'!K155,"Difference","OK")</f>
        <v>OK</v>
      </c>
      <c r="L155" t="str">
        <f>IF('VIM-Incidents_20250724'!L155&lt;&gt;'VIM-Incidents_20250731'!L155,"Difference","OK")</f>
        <v>OK</v>
      </c>
      <c r="M155" t="str">
        <f>IF('VIM-Incidents_20250724'!M155&lt;&gt;'VIM-Incidents_20250731'!M155,"Difference","OK")</f>
        <v>OK</v>
      </c>
      <c r="N155" t="str">
        <f>IF('VIM-Incidents_20250724'!N155&lt;&gt;'VIM-Incidents_20250731'!N155,"Difference","OK")</f>
        <v>OK</v>
      </c>
      <c r="O155" t="str">
        <f>IF('VIM-Incidents_20250724'!O155&lt;&gt;'VIM-Incidents_20250731'!O155,"Difference","OK")</f>
        <v>OK</v>
      </c>
      <c r="P155" t="str">
        <f>IF('VIM-Incidents_20250724'!P155&lt;&gt;'VIM-Incidents_20250731'!P155,"Difference","OK")</f>
        <v>OK</v>
      </c>
      <c r="Q155" t="str">
        <f ca="1">IF('VIM-Incidents_20250724'!Q155&lt;&gt;'VIM-Incidents_20250731'!Q155,"Difference","OK")</f>
        <v>OK</v>
      </c>
      <c r="R155" t="str">
        <f ca="1">IF('VIM-Incidents_20250724'!R155&lt;&gt;'VIM-Incidents_20250731'!R155,"Difference","OK")</f>
        <v>OK</v>
      </c>
      <c r="S155" t="str">
        <f ca="1">IF('VIM-Incidents_20250724'!S155&lt;&gt;'VIM-Incidents_20250731'!S155,"Difference","OK")</f>
        <v>OK</v>
      </c>
    </row>
    <row r="156" spans="1:19" x14ac:dyDescent="0.35">
      <c r="A156" t="str">
        <f>IF('VIM-Incidents_20250724'!A156&lt;&gt;'VIM-Incidents_20250731'!A156,"Difference","OK")</f>
        <v>OK</v>
      </c>
      <c r="B156" t="str">
        <f>IF('VIM-Incidents_20250724'!B156&lt;&gt;'VIM-Incidents_20250731'!B156,"Difference","OK")</f>
        <v>OK</v>
      </c>
      <c r="C156" t="str">
        <f>IF('VIM-Incidents_20250724'!C156&lt;&gt;'VIM-Incidents_20250731'!C156,"Difference","OK")</f>
        <v>OK</v>
      </c>
      <c r="D156" t="str">
        <f>IF('VIM-Incidents_20250724'!D156&lt;&gt;'VIM-Incidents_20250731'!D156,"Difference","OK")</f>
        <v>OK</v>
      </c>
      <c r="E156" t="str">
        <f>IF('VIM-Incidents_20250724'!E156&lt;&gt;'VIM-Incidents_20250731'!E156,"Difference","OK")</f>
        <v>OK</v>
      </c>
      <c r="F156" t="str">
        <f>IF('VIM-Incidents_20250724'!F156&lt;&gt;'VIM-Incidents_20250731'!F156,"Difference","OK")</f>
        <v>OK</v>
      </c>
      <c r="G156" t="str">
        <f>IF('VIM-Incidents_20250724'!G156&lt;&gt;'VIM-Incidents_20250731'!G156,"Difference","OK")</f>
        <v>OK</v>
      </c>
      <c r="H156" t="str">
        <f>IF('VIM-Incidents_20250724'!H156&lt;&gt;'VIM-Incidents_20250731'!H156,"Difference","OK")</f>
        <v>OK</v>
      </c>
      <c r="I156" t="str">
        <f>IF('VIM-Incidents_20250724'!I156&lt;&gt;'VIM-Incidents_20250731'!I156,"Difference","OK")</f>
        <v>OK</v>
      </c>
      <c r="J156" t="str">
        <f>IF('VIM-Incidents_20250724'!J156&lt;&gt;'VIM-Incidents_20250731'!J156,"Difference","OK")</f>
        <v>OK</v>
      </c>
      <c r="K156" t="str">
        <f>IF('VIM-Incidents_20250724'!K156&lt;&gt;'VIM-Incidents_20250731'!K156,"Difference","OK")</f>
        <v>OK</v>
      </c>
      <c r="L156" t="str">
        <f>IF('VIM-Incidents_20250724'!L156&lt;&gt;'VIM-Incidents_20250731'!L156,"Difference","OK")</f>
        <v>OK</v>
      </c>
      <c r="M156" t="str">
        <f>IF('VIM-Incidents_20250724'!M156&lt;&gt;'VIM-Incidents_20250731'!M156,"Difference","OK")</f>
        <v>OK</v>
      </c>
      <c r="N156" t="str">
        <f>IF('VIM-Incidents_20250724'!N156&lt;&gt;'VIM-Incidents_20250731'!N156,"Difference","OK")</f>
        <v>OK</v>
      </c>
      <c r="O156" t="str">
        <f>IF('VIM-Incidents_20250724'!O156&lt;&gt;'VIM-Incidents_20250731'!O156,"Difference","OK")</f>
        <v>OK</v>
      </c>
      <c r="P156" t="str">
        <f>IF('VIM-Incidents_20250724'!P156&lt;&gt;'VIM-Incidents_20250731'!P156,"Difference","OK")</f>
        <v>OK</v>
      </c>
      <c r="Q156" t="str">
        <f ca="1">IF('VIM-Incidents_20250724'!Q156&lt;&gt;'VIM-Incidents_20250731'!Q156,"Difference","OK")</f>
        <v>OK</v>
      </c>
      <c r="R156" t="str">
        <f ca="1">IF('VIM-Incidents_20250724'!R156&lt;&gt;'VIM-Incidents_20250731'!R156,"Difference","OK")</f>
        <v>OK</v>
      </c>
      <c r="S156" t="str">
        <f ca="1">IF('VIM-Incidents_20250724'!S156&lt;&gt;'VIM-Incidents_20250731'!S156,"Difference","OK")</f>
        <v>OK</v>
      </c>
    </row>
    <row r="157" spans="1:19" x14ac:dyDescent="0.35">
      <c r="A157" t="str">
        <f>IF('VIM-Incidents_20250724'!A157&lt;&gt;'VIM-Incidents_20250731'!A157,"Difference","OK")</f>
        <v>OK</v>
      </c>
      <c r="B157" t="str">
        <f>IF('VIM-Incidents_20250724'!B157&lt;&gt;'VIM-Incidents_20250731'!B157,"Difference","OK")</f>
        <v>OK</v>
      </c>
      <c r="C157" t="str">
        <f>IF('VIM-Incidents_20250724'!C157&lt;&gt;'VIM-Incidents_20250731'!C157,"Difference","OK")</f>
        <v>OK</v>
      </c>
      <c r="D157" t="str">
        <f>IF('VIM-Incidents_20250724'!D157&lt;&gt;'VIM-Incidents_20250731'!D157,"Difference","OK")</f>
        <v>OK</v>
      </c>
      <c r="E157" t="str">
        <f>IF('VIM-Incidents_20250724'!E157&lt;&gt;'VIM-Incidents_20250731'!E157,"Difference","OK")</f>
        <v>OK</v>
      </c>
      <c r="F157" t="str">
        <f>IF('VIM-Incidents_20250724'!F157&lt;&gt;'VIM-Incidents_20250731'!F157,"Difference","OK")</f>
        <v>OK</v>
      </c>
      <c r="G157" t="str">
        <f>IF('VIM-Incidents_20250724'!G157&lt;&gt;'VIM-Incidents_20250731'!G157,"Difference","OK")</f>
        <v>OK</v>
      </c>
      <c r="H157" t="str">
        <f>IF('VIM-Incidents_20250724'!H157&lt;&gt;'VIM-Incidents_20250731'!H157,"Difference","OK")</f>
        <v>OK</v>
      </c>
      <c r="I157" t="str">
        <f>IF('VIM-Incidents_20250724'!I157&lt;&gt;'VIM-Incidents_20250731'!I157,"Difference","OK")</f>
        <v>OK</v>
      </c>
      <c r="J157" t="str">
        <f>IF('VIM-Incidents_20250724'!J157&lt;&gt;'VIM-Incidents_20250731'!J157,"Difference","OK")</f>
        <v>OK</v>
      </c>
      <c r="K157" t="str">
        <f>IF('VIM-Incidents_20250724'!K157&lt;&gt;'VIM-Incidents_20250731'!K157,"Difference","OK")</f>
        <v>OK</v>
      </c>
      <c r="L157" t="str">
        <f>IF('VIM-Incidents_20250724'!L157&lt;&gt;'VIM-Incidents_20250731'!L157,"Difference","OK")</f>
        <v>OK</v>
      </c>
      <c r="M157" t="str">
        <f>IF('VIM-Incidents_20250724'!M157&lt;&gt;'VIM-Incidents_20250731'!M157,"Difference","OK")</f>
        <v>OK</v>
      </c>
      <c r="N157" t="str">
        <f>IF('VIM-Incidents_20250724'!N157&lt;&gt;'VIM-Incidents_20250731'!N157,"Difference","OK")</f>
        <v>OK</v>
      </c>
      <c r="O157" t="str">
        <f>IF('VIM-Incidents_20250724'!O157&lt;&gt;'VIM-Incidents_20250731'!O157,"Difference","OK")</f>
        <v>OK</v>
      </c>
      <c r="P157" t="str">
        <f>IF('VIM-Incidents_20250724'!P157&lt;&gt;'VIM-Incidents_20250731'!P157,"Difference","OK")</f>
        <v>OK</v>
      </c>
      <c r="Q157" t="str">
        <f ca="1">IF('VIM-Incidents_20250724'!Q157&lt;&gt;'VIM-Incidents_20250731'!Q157,"Difference","OK")</f>
        <v>OK</v>
      </c>
      <c r="R157" t="str">
        <f ca="1">IF('VIM-Incidents_20250724'!R157&lt;&gt;'VIM-Incidents_20250731'!R157,"Difference","OK")</f>
        <v>OK</v>
      </c>
      <c r="S157" t="str">
        <f ca="1">IF('VIM-Incidents_20250724'!S157&lt;&gt;'VIM-Incidents_20250731'!S157,"Difference","OK")</f>
        <v>OK</v>
      </c>
    </row>
    <row r="158" spans="1:19" x14ac:dyDescent="0.35">
      <c r="A158" t="str">
        <f>IF('VIM-Incidents_20250724'!A158&lt;&gt;'VIM-Incidents_20250731'!A158,"Difference","OK")</f>
        <v>OK</v>
      </c>
      <c r="B158" t="str">
        <f>IF('VIM-Incidents_20250724'!B158&lt;&gt;'VIM-Incidents_20250731'!B158,"Difference","OK")</f>
        <v>OK</v>
      </c>
      <c r="C158" t="str">
        <f>IF('VIM-Incidents_20250724'!C158&lt;&gt;'VIM-Incidents_20250731'!C158,"Difference","OK")</f>
        <v>OK</v>
      </c>
      <c r="D158" t="str">
        <f>IF('VIM-Incidents_20250724'!D158&lt;&gt;'VIM-Incidents_20250731'!D158,"Difference","OK")</f>
        <v>OK</v>
      </c>
      <c r="E158" t="str">
        <f>IF('VIM-Incidents_20250724'!E158&lt;&gt;'VIM-Incidents_20250731'!E158,"Difference","OK")</f>
        <v>OK</v>
      </c>
      <c r="F158" t="str">
        <f>IF('VIM-Incidents_20250724'!F158&lt;&gt;'VIM-Incidents_20250731'!F158,"Difference","OK")</f>
        <v>OK</v>
      </c>
      <c r="G158" t="str">
        <f>IF('VIM-Incidents_20250724'!G158&lt;&gt;'VIM-Incidents_20250731'!G158,"Difference","OK")</f>
        <v>OK</v>
      </c>
      <c r="H158" t="str">
        <f>IF('VIM-Incidents_20250724'!H158&lt;&gt;'VIM-Incidents_20250731'!H158,"Difference","OK")</f>
        <v>OK</v>
      </c>
      <c r="I158" t="str">
        <f>IF('VIM-Incidents_20250724'!I158&lt;&gt;'VIM-Incidents_20250731'!I158,"Difference","OK")</f>
        <v>OK</v>
      </c>
      <c r="J158" t="str">
        <f>IF('VIM-Incidents_20250724'!J158&lt;&gt;'VIM-Incidents_20250731'!J158,"Difference","OK")</f>
        <v>OK</v>
      </c>
      <c r="K158" t="str">
        <f>IF('VIM-Incidents_20250724'!K158&lt;&gt;'VIM-Incidents_20250731'!K158,"Difference","OK")</f>
        <v>OK</v>
      </c>
      <c r="L158" t="str">
        <f>IF('VIM-Incidents_20250724'!L158&lt;&gt;'VIM-Incidents_20250731'!L158,"Difference","OK")</f>
        <v>OK</v>
      </c>
      <c r="M158" t="str">
        <f>IF('VIM-Incidents_20250724'!M158&lt;&gt;'VIM-Incidents_20250731'!M158,"Difference","OK")</f>
        <v>OK</v>
      </c>
      <c r="N158" t="str">
        <f>IF('VIM-Incidents_20250724'!N158&lt;&gt;'VIM-Incidents_20250731'!N158,"Difference","OK")</f>
        <v>OK</v>
      </c>
      <c r="O158" t="str">
        <f>IF('VIM-Incidents_20250724'!O158&lt;&gt;'VIM-Incidents_20250731'!O158,"Difference","OK")</f>
        <v>OK</v>
      </c>
      <c r="P158" t="str">
        <f>IF('VIM-Incidents_20250724'!P158&lt;&gt;'VIM-Incidents_20250731'!P158,"Difference","OK")</f>
        <v>OK</v>
      </c>
      <c r="Q158" t="str">
        <f ca="1">IF('VIM-Incidents_20250724'!Q158&lt;&gt;'VIM-Incidents_20250731'!Q158,"Difference","OK")</f>
        <v>OK</v>
      </c>
      <c r="R158" t="str">
        <f ca="1">IF('VIM-Incidents_20250724'!R158&lt;&gt;'VIM-Incidents_20250731'!R158,"Difference","OK")</f>
        <v>OK</v>
      </c>
      <c r="S158" t="str">
        <f ca="1">IF('VIM-Incidents_20250724'!S158&lt;&gt;'VIM-Incidents_20250731'!S158,"Difference","OK")</f>
        <v>OK</v>
      </c>
    </row>
    <row r="159" spans="1:19" x14ac:dyDescent="0.35">
      <c r="A159" t="str">
        <f>IF('VIM-Incidents_20250724'!A159&lt;&gt;'VIM-Incidents_20250731'!A159,"Difference","OK")</f>
        <v>OK</v>
      </c>
      <c r="B159" t="str">
        <f>IF('VIM-Incidents_20250724'!B159&lt;&gt;'VIM-Incidents_20250731'!B159,"Difference","OK")</f>
        <v>OK</v>
      </c>
      <c r="C159" t="str">
        <f>IF('VIM-Incidents_20250724'!C159&lt;&gt;'VIM-Incidents_20250731'!C159,"Difference","OK")</f>
        <v>OK</v>
      </c>
      <c r="D159" t="str">
        <f>IF('VIM-Incidents_20250724'!D159&lt;&gt;'VIM-Incidents_20250731'!D159,"Difference","OK")</f>
        <v>OK</v>
      </c>
      <c r="E159" t="str">
        <f>IF('VIM-Incidents_20250724'!E159&lt;&gt;'VIM-Incidents_20250731'!E159,"Difference","OK")</f>
        <v>OK</v>
      </c>
      <c r="F159" t="str">
        <f>IF('VIM-Incidents_20250724'!F159&lt;&gt;'VIM-Incidents_20250731'!F159,"Difference","OK")</f>
        <v>OK</v>
      </c>
      <c r="G159" t="str">
        <f>IF('VIM-Incidents_20250724'!G159&lt;&gt;'VIM-Incidents_20250731'!G159,"Difference","OK")</f>
        <v>OK</v>
      </c>
      <c r="H159" t="str">
        <f>IF('VIM-Incidents_20250724'!H159&lt;&gt;'VIM-Incidents_20250731'!H159,"Difference","OK")</f>
        <v>OK</v>
      </c>
      <c r="I159" t="str">
        <f>IF('VIM-Incidents_20250724'!I159&lt;&gt;'VIM-Incidents_20250731'!I159,"Difference","OK")</f>
        <v>OK</v>
      </c>
      <c r="J159" t="str">
        <f>IF('VIM-Incidents_20250724'!J159&lt;&gt;'VIM-Incidents_20250731'!J159,"Difference","OK")</f>
        <v>OK</v>
      </c>
      <c r="K159" t="str">
        <f>IF('VIM-Incidents_20250724'!K159&lt;&gt;'VIM-Incidents_20250731'!K159,"Difference","OK")</f>
        <v>OK</v>
      </c>
      <c r="L159" t="str">
        <f>IF('VIM-Incidents_20250724'!L159&lt;&gt;'VIM-Incidents_20250731'!L159,"Difference","OK")</f>
        <v>OK</v>
      </c>
      <c r="M159" t="str">
        <f>IF('VIM-Incidents_20250724'!M159&lt;&gt;'VIM-Incidents_20250731'!M159,"Difference","OK")</f>
        <v>OK</v>
      </c>
      <c r="N159" t="str">
        <f>IF('VIM-Incidents_20250724'!N159&lt;&gt;'VIM-Incidents_20250731'!N159,"Difference","OK")</f>
        <v>OK</v>
      </c>
      <c r="O159" t="str">
        <f>IF('VIM-Incidents_20250724'!O159&lt;&gt;'VIM-Incidents_20250731'!O159,"Difference","OK")</f>
        <v>OK</v>
      </c>
      <c r="P159" t="str">
        <f>IF('VIM-Incidents_20250724'!P159&lt;&gt;'VIM-Incidents_20250731'!P159,"Difference","OK")</f>
        <v>OK</v>
      </c>
      <c r="Q159" t="str">
        <f ca="1">IF('VIM-Incidents_20250724'!Q159&lt;&gt;'VIM-Incidents_20250731'!Q159,"Difference","OK")</f>
        <v>OK</v>
      </c>
      <c r="R159" t="str">
        <f ca="1">IF('VIM-Incidents_20250724'!R159&lt;&gt;'VIM-Incidents_20250731'!R159,"Difference","OK")</f>
        <v>OK</v>
      </c>
      <c r="S159" t="str">
        <f ca="1">IF('VIM-Incidents_20250724'!S159&lt;&gt;'VIM-Incidents_20250731'!S159,"Difference","OK")</f>
        <v>OK</v>
      </c>
    </row>
    <row r="160" spans="1:19" x14ac:dyDescent="0.35">
      <c r="A160" t="str">
        <f>IF('VIM-Incidents_20250724'!A160&lt;&gt;'VIM-Incidents_20250731'!A160,"Difference","OK")</f>
        <v>OK</v>
      </c>
      <c r="B160" t="str">
        <f>IF('VIM-Incidents_20250724'!B160&lt;&gt;'VIM-Incidents_20250731'!B160,"Difference","OK")</f>
        <v>OK</v>
      </c>
      <c r="C160" t="str">
        <f>IF('VIM-Incidents_20250724'!C160&lt;&gt;'VIM-Incidents_20250731'!C160,"Difference","OK")</f>
        <v>OK</v>
      </c>
      <c r="D160" t="str">
        <f>IF('VIM-Incidents_20250724'!D160&lt;&gt;'VIM-Incidents_20250731'!D160,"Difference","OK")</f>
        <v>OK</v>
      </c>
      <c r="E160" t="str">
        <f>IF('VIM-Incidents_20250724'!E160&lt;&gt;'VIM-Incidents_20250731'!E160,"Difference","OK")</f>
        <v>OK</v>
      </c>
      <c r="F160" t="str">
        <f>IF('VIM-Incidents_20250724'!F160&lt;&gt;'VIM-Incidents_20250731'!F160,"Difference","OK")</f>
        <v>OK</v>
      </c>
      <c r="G160" t="str">
        <f>IF('VIM-Incidents_20250724'!G160&lt;&gt;'VIM-Incidents_20250731'!G160,"Difference","OK")</f>
        <v>OK</v>
      </c>
      <c r="H160" t="str">
        <f>IF('VIM-Incidents_20250724'!H160&lt;&gt;'VIM-Incidents_20250731'!H160,"Difference","OK")</f>
        <v>OK</v>
      </c>
      <c r="I160" t="str">
        <f>IF('VIM-Incidents_20250724'!I160&lt;&gt;'VIM-Incidents_20250731'!I160,"Difference","OK")</f>
        <v>OK</v>
      </c>
      <c r="J160" t="str">
        <f>IF('VIM-Incidents_20250724'!J160&lt;&gt;'VIM-Incidents_20250731'!J160,"Difference","OK")</f>
        <v>OK</v>
      </c>
      <c r="K160" t="str">
        <f>IF('VIM-Incidents_20250724'!K160&lt;&gt;'VIM-Incidents_20250731'!K160,"Difference","OK")</f>
        <v>OK</v>
      </c>
      <c r="L160" t="str">
        <f>IF('VIM-Incidents_20250724'!L160&lt;&gt;'VIM-Incidents_20250731'!L160,"Difference","OK")</f>
        <v>OK</v>
      </c>
      <c r="M160" t="str">
        <f>IF('VIM-Incidents_20250724'!M160&lt;&gt;'VIM-Incidents_20250731'!M160,"Difference","OK")</f>
        <v>OK</v>
      </c>
      <c r="N160" t="str">
        <f>IF('VIM-Incidents_20250724'!N160&lt;&gt;'VIM-Incidents_20250731'!N160,"Difference","OK")</f>
        <v>OK</v>
      </c>
      <c r="O160" t="str">
        <f>IF('VIM-Incidents_20250724'!O160&lt;&gt;'VIM-Incidents_20250731'!O160,"Difference","OK")</f>
        <v>OK</v>
      </c>
      <c r="P160" t="str">
        <f>IF('VIM-Incidents_20250724'!P160&lt;&gt;'VIM-Incidents_20250731'!P160,"Difference","OK")</f>
        <v>OK</v>
      </c>
      <c r="Q160" t="str">
        <f ca="1">IF('VIM-Incidents_20250724'!Q160&lt;&gt;'VIM-Incidents_20250731'!Q160,"Difference","OK")</f>
        <v>OK</v>
      </c>
      <c r="R160" t="str">
        <f ca="1">IF('VIM-Incidents_20250724'!R160&lt;&gt;'VIM-Incidents_20250731'!R160,"Difference","OK")</f>
        <v>OK</v>
      </c>
      <c r="S160" t="str">
        <f ca="1">IF('VIM-Incidents_20250724'!S160&lt;&gt;'VIM-Incidents_20250731'!S160,"Difference","OK")</f>
        <v>OK</v>
      </c>
    </row>
    <row r="161" spans="1:19" x14ac:dyDescent="0.35">
      <c r="A161" t="str">
        <f>IF('VIM-Incidents_20250724'!A161&lt;&gt;'VIM-Incidents_20250731'!A161,"Difference","OK")</f>
        <v>OK</v>
      </c>
      <c r="B161" t="str">
        <f>IF('VIM-Incidents_20250724'!B161&lt;&gt;'VIM-Incidents_20250731'!B161,"Difference","OK")</f>
        <v>OK</v>
      </c>
      <c r="C161" t="str">
        <f>IF('VIM-Incidents_20250724'!C161&lt;&gt;'VIM-Incidents_20250731'!C161,"Difference","OK")</f>
        <v>OK</v>
      </c>
      <c r="D161" t="str">
        <f>IF('VIM-Incidents_20250724'!D161&lt;&gt;'VIM-Incidents_20250731'!D161,"Difference","OK")</f>
        <v>OK</v>
      </c>
      <c r="E161" t="str">
        <f>IF('VIM-Incidents_20250724'!E161&lt;&gt;'VIM-Incidents_20250731'!E161,"Difference","OK")</f>
        <v>OK</v>
      </c>
      <c r="F161" t="str">
        <f>IF('VIM-Incidents_20250724'!F161&lt;&gt;'VIM-Incidents_20250731'!F161,"Difference","OK")</f>
        <v>OK</v>
      </c>
      <c r="G161" t="str">
        <f>IF('VIM-Incidents_20250724'!G161&lt;&gt;'VIM-Incidents_20250731'!G161,"Difference","OK")</f>
        <v>OK</v>
      </c>
      <c r="H161" t="str">
        <f>IF('VIM-Incidents_20250724'!H161&lt;&gt;'VIM-Incidents_20250731'!H161,"Difference","OK")</f>
        <v>OK</v>
      </c>
      <c r="I161" t="str">
        <f>IF('VIM-Incidents_20250724'!I161&lt;&gt;'VIM-Incidents_20250731'!I161,"Difference","OK")</f>
        <v>OK</v>
      </c>
      <c r="J161" t="str">
        <f>IF('VIM-Incidents_20250724'!J161&lt;&gt;'VIM-Incidents_20250731'!J161,"Difference","OK")</f>
        <v>OK</v>
      </c>
      <c r="K161" t="str">
        <f>IF('VIM-Incidents_20250724'!K161&lt;&gt;'VIM-Incidents_20250731'!K161,"Difference","OK")</f>
        <v>OK</v>
      </c>
      <c r="L161" t="str">
        <f>IF('VIM-Incidents_20250724'!L161&lt;&gt;'VIM-Incidents_20250731'!L161,"Difference","OK")</f>
        <v>OK</v>
      </c>
      <c r="M161" t="str">
        <f>IF('VIM-Incidents_20250724'!M161&lt;&gt;'VIM-Incidents_20250731'!M161,"Difference","OK")</f>
        <v>OK</v>
      </c>
      <c r="N161" t="str">
        <f>IF('VIM-Incidents_20250724'!N161&lt;&gt;'VIM-Incidents_20250731'!N161,"Difference","OK")</f>
        <v>OK</v>
      </c>
      <c r="O161" t="str">
        <f>IF('VIM-Incidents_20250724'!O161&lt;&gt;'VIM-Incidents_20250731'!O161,"Difference","OK")</f>
        <v>OK</v>
      </c>
      <c r="P161" t="str">
        <f>IF('VIM-Incidents_20250724'!P161&lt;&gt;'VIM-Incidents_20250731'!P161,"Difference","OK")</f>
        <v>OK</v>
      </c>
      <c r="Q161" t="str">
        <f ca="1">IF('VIM-Incidents_20250724'!Q161&lt;&gt;'VIM-Incidents_20250731'!Q161,"Difference","OK")</f>
        <v>OK</v>
      </c>
      <c r="R161" t="str">
        <f ca="1">IF('VIM-Incidents_20250724'!R161&lt;&gt;'VIM-Incidents_20250731'!R161,"Difference","OK")</f>
        <v>OK</v>
      </c>
      <c r="S161" t="str">
        <f ca="1">IF('VIM-Incidents_20250724'!S161&lt;&gt;'VIM-Incidents_20250731'!S161,"Difference","OK")</f>
        <v>OK</v>
      </c>
    </row>
    <row r="162" spans="1:19" x14ac:dyDescent="0.35">
      <c r="A162" t="str">
        <f>IF('VIM-Incidents_20250724'!A162&lt;&gt;'VIM-Incidents_20250731'!A162,"Difference","OK")</f>
        <v>OK</v>
      </c>
      <c r="B162" t="str">
        <f>IF('VIM-Incidents_20250724'!B162&lt;&gt;'VIM-Incidents_20250731'!B162,"Difference","OK")</f>
        <v>OK</v>
      </c>
      <c r="C162" t="str">
        <f>IF('VIM-Incidents_20250724'!C162&lt;&gt;'VIM-Incidents_20250731'!C162,"Difference","OK")</f>
        <v>OK</v>
      </c>
      <c r="D162" t="str">
        <f>IF('VIM-Incidents_20250724'!D162&lt;&gt;'VIM-Incidents_20250731'!D162,"Difference","OK")</f>
        <v>OK</v>
      </c>
      <c r="E162" t="str">
        <f>IF('VIM-Incidents_20250724'!E162&lt;&gt;'VIM-Incidents_20250731'!E162,"Difference","OK")</f>
        <v>OK</v>
      </c>
      <c r="F162" t="str">
        <f>IF('VIM-Incidents_20250724'!F162&lt;&gt;'VIM-Incidents_20250731'!F162,"Difference","OK")</f>
        <v>OK</v>
      </c>
      <c r="G162" t="str">
        <f>IF('VIM-Incidents_20250724'!G162&lt;&gt;'VIM-Incidents_20250731'!G162,"Difference","OK")</f>
        <v>OK</v>
      </c>
      <c r="H162" t="str">
        <f>IF('VIM-Incidents_20250724'!H162&lt;&gt;'VIM-Incidents_20250731'!H162,"Difference","OK")</f>
        <v>OK</v>
      </c>
      <c r="I162" t="str">
        <f>IF('VIM-Incidents_20250724'!I162&lt;&gt;'VIM-Incidents_20250731'!I162,"Difference","OK")</f>
        <v>OK</v>
      </c>
      <c r="J162" t="str">
        <f>IF('VIM-Incidents_20250724'!J162&lt;&gt;'VIM-Incidents_20250731'!J162,"Difference","OK")</f>
        <v>OK</v>
      </c>
      <c r="K162" t="str">
        <f>IF('VIM-Incidents_20250724'!K162&lt;&gt;'VIM-Incidents_20250731'!K162,"Difference","OK")</f>
        <v>OK</v>
      </c>
      <c r="L162" t="str">
        <f>IF('VIM-Incidents_20250724'!L162&lt;&gt;'VIM-Incidents_20250731'!L162,"Difference","OK")</f>
        <v>OK</v>
      </c>
      <c r="M162" t="str">
        <f>IF('VIM-Incidents_20250724'!M162&lt;&gt;'VIM-Incidents_20250731'!M162,"Difference","OK")</f>
        <v>OK</v>
      </c>
      <c r="N162" t="str">
        <f>IF('VIM-Incidents_20250724'!N162&lt;&gt;'VIM-Incidents_20250731'!N162,"Difference","OK")</f>
        <v>OK</v>
      </c>
      <c r="O162" t="str">
        <f>IF('VIM-Incidents_20250724'!O162&lt;&gt;'VIM-Incidents_20250731'!O162,"Difference","OK")</f>
        <v>OK</v>
      </c>
      <c r="P162" t="str">
        <f>IF('VIM-Incidents_20250724'!P162&lt;&gt;'VIM-Incidents_20250731'!P162,"Difference","OK")</f>
        <v>OK</v>
      </c>
      <c r="Q162" t="str">
        <f ca="1">IF('VIM-Incidents_20250724'!Q162&lt;&gt;'VIM-Incidents_20250731'!Q162,"Difference","OK")</f>
        <v>OK</v>
      </c>
      <c r="R162" t="str">
        <f ca="1">IF('VIM-Incidents_20250724'!R162&lt;&gt;'VIM-Incidents_20250731'!R162,"Difference","OK")</f>
        <v>OK</v>
      </c>
      <c r="S162" t="str">
        <f ca="1">IF('VIM-Incidents_20250724'!S162&lt;&gt;'VIM-Incidents_20250731'!S162,"Difference","OK")</f>
        <v>OK</v>
      </c>
    </row>
    <row r="163" spans="1:19" x14ac:dyDescent="0.35">
      <c r="A163" t="str">
        <f>IF('VIM-Incidents_20250724'!A163&lt;&gt;'VIM-Incidents_20250731'!A163,"Difference","OK")</f>
        <v>OK</v>
      </c>
      <c r="B163" t="str">
        <f>IF('VIM-Incidents_20250724'!B163&lt;&gt;'VIM-Incidents_20250731'!B163,"Difference","OK")</f>
        <v>OK</v>
      </c>
      <c r="C163" t="str">
        <f>IF('VIM-Incidents_20250724'!C163&lt;&gt;'VIM-Incidents_20250731'!C163,"Difference","OK")</f>
        <v>OK</v>
      </c>
      <c r="D163" t="str">
        <f>IF('VIM-Incidents_20250724'!D163&lt;&gt;'VIM-Incidents_20250731'!D163,"Difference","OK")</f>
        <v>OK</v>
      </c>
      <c r="E163" t="str">
        <f>IF('VIM-Incidents_20250724'!E163&lt;&gt;'VIM-Incidents_20250731'!E163,"Difference","OK")</f>
        <v>OK</v>
      </c>
      <c r="F163" t="str">
        <f>IF('VIM-Incidents_20250724'!F163&lt;&gt;'VIM-Incidents_20250731'!F163,"Difference","OK")</f>
        <v>OK</v>
      </c>
      <c r="G163" t="str">
        <f>IF('VIM-Incidents_20250724'!G163&lt;&gt;'VIM-Incidents_20250731'!G163,"Difference","OK")</f>
        <v>OK</v>
      </c>
      <c r="H163" t="str">
        <f>IF('VIM-Incidents_20250724'!H163&lt;&gt;'VIM-Incidents_20250731'!H163,"Difference","OK")</f>
        <v>OK</v>
      </c>
      <c r="I163" t="str">
        <f>IF('VIM-Incidents_20250724'!I163&lt;&gt;'VIM-Incidents_20250731'!I163,"Difference","OK")</f>
        <v>OK</v>
      </c>
      <c r="J163" t="str">
        <f>IF('VIM-Incidents_20250724'!J163&lt;&gt;'VIM-Incidents_20250731'!J163,"Difference","OK")</f>
        <v>OK</v>
      </c>
      <c r="K163" t="str">
        <f>IF('VIM-Incidents_20250724'!K163&lt;&gt;'VIM-Incidents_20250731'!K163,"Difference","OK")</f>
        <v>OK</v>
      </c>
      <c r="L163" t="str">
        <f>IF('VIM-Incidents_20250724'!L163&lt;&gt;'VIM-Incidents_20250731'!L163,"Difference","OK")</f>
        <v>OK</v>
      </c>
      <c r="M163" t="str">
        <f>IF('VIM-Incidents_20250724'!M163&lt;&gt;'VIM-Incidents_20250731'!M163,"Difference","OK")</f>
        <v>OK</v>
      </c>
      <c r="N163" t="str">
        <f>IF('VIM-Incidents_20250724'!N163&lt;&gt;'VIM-Incidents_20250731'!N163,"Difference","OK")</f>
        <v>OK</v>
      </c>
      <c r="O163" t="str">
        <f>IF('VIM-Incidents_20250724'!O163&lt;&gt;'VIM-Incidents_20250731'!O163,"Difference","OK")</f>
        <v>OK</v>
      </c>
      <c r="P163" t="str">
        <f>IF('VIM-Incidents_20250724'!P163&lt;&gt;'VIM-Incidents_20250731'!P163,"Difference","OK")</f>
        <v>OK</v>
      </c>
      <c r="Q163" t="str">
        <f ca="1">IF('VIM-Incidents_20250724'!Q163&lt;&gt;'VIM-Incidents_20250731'!Q163,"Difference","OK")</f>
        <v>OK</v>
      </c>
      <c r="R163" t="str">
        <f ca="1">IF('VIM-Incidents_20250724'!R163&lt;&gt;'VIM-Incidents_20250731'!R163,"Difference","OK")</f>
        <v>OK</v>
      </c>
      <c r="S163" t="str">
        <f ca="1">IF('VIM-Incidents_20250724'!S163&lt;&gt;'VIM-Incidents_20250731'!S163,"Difference","OK")</f>
        <v>OK</v>
      </c>
    </row>
    <row r="164" spans="1:19" x14ac:dyDescent="0.35">
      <c r="A164" t="str">
        <f>IF('VIM-Incidents_20250724'!A164&lt;&gt;'VIM-Incidents_20250731'!A164,"Difference","OK")</f>
        <v>OK</v>
      </c>
      <c r="B164" t="str">
        <f>IF('VIM-Incidents_20250724'!B164&lt;&gt;'VIM-Incidents_20250731'!B164,"Difference","OK")</f>
        <v>OK</v>
      </c>
      <c r="C164" t="str">
        <f>IF('VIM-Incidents_20250724'!C164&lt;&gt;'VIM-Incidents_20250731'!C164,"Difference","OK")</f>
        <v>OK</v>
      </c>
      <c r="D164" t="str">
        <f>IF('VIM-Incidents_20250724'!D164&lt;&gt;'VIM-Incidents_20250731'!D164,"Difference","OK")</f>
        <v>OK</v>
      </c>
      <c r="E164" t="str">
        <f>IF('VIM-Incidents_20250724'!E164&lt;&gt;'VIM-Incidents_20250731'!E164,"Difference","OK")</f>
        <v>OK</v>
      </c>
      <c r="F164" t="str">
        <f>IF('VIM-Incidents_20250724'!F164&lt;&gt;'VIM-Incidents_20250731'!F164,"Difference","OK")</f>
        <v>OK</v>
      </c>
      <c r="G164" t="str">
        <f>IF('VIM-Incidents_20250724'!G164&lt;&gt;'VIM-Incidents_20250731'!G164,"Difference","OK")</f>
        <v>OK</v>
      </c>
      <c r="H164" t="str">
        <f>IF('VIM-Incidents_20250724'!H164&lt;&gt;'VIM-Incidents_20250731'!H164,"Difference","OK")</f>
        <v>OK</v>
      </c>
      <c r="I164" t="str">
        <f>IF('VIM-Incidents_20250724'!I164&lt;&gt;'VIM-Incidents_20250731'!I164,"Difference","OK")</f>
        <v>OK</v>
      </c>
      <c r="J164" t="str">
        <f>IF('VIM-Incidents_20250724'!J164&lt;&gt;'VIM-Incidents_20250731'!J164,"Difference","OK")</f>
        <v>OK</v>
      </c>
      <c r="K164" t="str">
        <f>IF('VIM-Incidents_20250724'!K164&lt;&gt;'VIM-Incidents_20250731'!K164,"Difference","OK")</f>
        <v>OK</v>
      </c>
      <c r="L164" t="str">
        <f>IF('VIM-Incidents_20250724'!L164&lt;&gt;'VIM-Incidents_20250731'!L164,"Difference","OK")</f>
        <v>OK</v>
      </c>
      <c r="M164" t="str">
        <f>IF('VIM-Incidents_20250724'!M164&lt;&gt;'VIM-Incidents_20250731'!M164,"Difference","OK")</f>
        <v>OK</v>
      </c>
      <c r="N164" t="str">
        <f>IF('VIM-Incidents_20250724'!N164&lt;&gt;'VIM-Incidents_20250731'!N164,"Difference","OK")</f>
        <v>OK</v>
      </c>
      <c r="O164" t="str">
        <f>IF('VIM-Incidents_20250724'!O164&lt;&gt;'VIM-Incidents_20250731'!O164,"Difference","OK")</f>
        <v>OK</v>
      </c>
      <c r="P164" t="str">
        <f>IF('VIM-Incidents_20250724'!P164&lt;&gt;'VIM-Incidents_20250731'!P164,"Difference","OK")</f>
        <v>OK</v>
      </c>
      <c r="Q164" t="str">
        <f ca="1">IF('VIM-Incidents_20250724'!Q164&lt;&gt;'VIM-Incidents_20250731'!Q164,"Difference","OK")</f>
        <v>OK</v>
      </c>
      <c r="R164" t="str">
        <f ca="1">IF('VIM-Incidents_20250724'!R164&lt;&gt;'VIM-Incidents_20250731'!R164,"Difference","OK")</f>
        <v>OK</v>
      </c>
      <c r="S164" t="str">
        <f ca="1">IF('VIM-Incidents_20250724'!S164&lt;&gt;'VIM-Incidents_20250731'!S164,"Difference","OK")</f>
        <v>OK</v>
      </c>
    </row>
    <row r="165" spans="1:19" x14ac:dyDescent="0.35">
      <c r="A165" t="str">
        <f>IF('VIM-Incidents_20250724'!A165&lt;&gt;'VIM-Incidents_20250731'!A165,"Difference","OK")</f>
        <v>OK</v>
      </c>
      <c r="B165" t="str">
        <f>IF('VIM-Incidents_20250724'!B165&lt;&gt;'VIM-Incidents_20250731'!B165,"Difference","OK")</f>
        <v>OK</v>
      </c>
      <c r="C165" t="str">
        <f>IF('VIM-Incidents_20250724'!C165&lt;&gt;'VIM-Incidents_20250731'!C165,"Difference","OK")</f>
        <v>OK</v>
      </c>
      <c r="D165" t="str">
        <f>IF('VIM-Incidents_20250724'!D165&lt;&gt;'VIM-Incidents_20250731'!D165,"Difference","OK")</f>
        <v>OK</v>
      </c>
      <c r="E165" t="str">
        <f>IF('VIM-Incidents_20250724'!E165&lt;&gt;'VIM-Incidents_20250731'!E165,"Difference","OK")</f>
        <v>OK</v>
      </c>
      <c r="F165" t="str">
        <f>IF('VIM-Incidents_20250724'!F165&lt;&gt;'VIM-Incidents_20250731'!F165,"Difference","OK")</f>
        <v>OK</v>
      </c>
      <c r="G165" t="str">
        <f>IF('VIM-Incidents_20250724'!G165&lt;&gt;'VIM-Incidents_20250731'!G165,"Difference","OK")</f>
        <v>OK</v>
      </c>
      <c r="H165" t="str">
        <f>IF('VIM-Incidents_20250724'!H165&lt;&gt;'VIM-Incidents_20250731'!H165,"Difference","OK")</f>
        <v>OK</v>
      </c>
      <c r="I165" t="str">
        <f>IF('VIM-Incidents_20250724'!I165&lt;&gt;'VIM-Incidents_20250731'!I165,"Difference","OK")</f>
        <v>OK</v>
      </c>
      <c r="J165" t="str">
        <f>IF('VIM-Incidents_20250724'!J165&lt;&gt;'VIM-Incidents_20250731'!J165,"Difference","OK")</f>
        <v>OK</v>
      </c>
      <c r="K165" t="str">
        <f>IF('VIM-Incidents_20250724'!K165&lt;&gt;'VIM-Incidents_20250731'!K165,"Difference","OK")</f>
        <v>OK</v>
      </c>
      <c r="L165" t="str">
        <f>IF('VIM-Incidents_20250724'!L165&lt;&gt;'VIM-Incidents_20250731'!L165,"Difference","OK")</f>
        <v>OK</v>
      </c>
      <c r="M165" t="str">
        <f>IF('VIM-Incidents_20250724'!M165&lt;&gt;'VIM-Incidents_20250731'!M165,"Difference","OK")</f>
        <v>OK</v>
      </c>
      <c r="N165" t="str">
        <f>IF('VIM-Incidents_20250724'!N165&lt;&gt;'VIM-Incidents_20250731'!N165,"Difference","OK")</f>
        <v>OK</v>
      </c>
      <c r="O165" t="str">
        <f>IF('VIM-Incidents_20250724'!O165&lt;&gt;'VIM-Incidents_20250731'!O165,"Difference","OK")</f>
        <v>OK</v>
      </c>
      <c r="P165" t="str">
        <f>IF('VIM-Incidents_20250724'!P165&lt;&gt;'VIM-Incidents_20250731'!P165,"Difference","OK")</f>
        <v>OK</v>
      </c>
      <c r="Q165" t="str">
        <f ca="1">IF('VIM-Incidents_20250724'!Q165&lt;&gt;'VIM-Incidents_20250731'!Q165,"Difference","OK")</f>
        <v>OK</v>
      </c>
      <c r="R165" t="str">
        <f ca="1">IF('VIM-Incidents_20250724'!R165&lt;&gt;'VIM-Incidents_20250731'!R165,"Difference","OK")</f>
        <v>OK</v>
      </c>
      <c r="S165" t="str">
        <f ca="1">IF('VIM-Incidents_20250724'!S165&lt;&gt;'VIM-Incidents_20250731'!S165,"Difference","OK")</f>
        <v>OK</v>
      </c>
    </row>
    <row r="166" spans="1:19" x14ac:dyDescent="0.35">
      <c r="A166" t="str">
        <f>IF('VIM-Incidents_20250724'!A166&lt;&gt;'VIM-Incidents_20250731'!A166,"Difference","OK")</f>
        <v>OK</v>
      </c>
      <c r="B166" t="str">
        <f>IF('VIM-Incidents_20250724'!B166&lt;&gt;'VIM-Incidents_20250731'!B166,"Difference","OK")</f>
        <v>OK</v>
      </c>
      <c r="C166" t="str">
        <f>IF('VIM-Incidents_20250724'!C166&lt;&gt;'VIM-Incidents_20250731'!C166,"Difference","OK")</f>
        <v>OK</v>
      </c>
      <c r="D166" t="str">
        <f>IF('VIM-Incidents_20250724'!D166&lt;&gt;'VIM-Incidents_20250731'!D166,"Difference","OK")</f>
        <v>OK</v>
      </c>
      <c r="E166" t="str">
        <f>IF('VIM-Incidents_20250724'!E166&lt;&gt;'VIM-Incidents_20250731'!E166,"Difference","OK")</f>
        <v>OK</v>
      </c>
      <c r="F166" t="str">
        <f>IF('VIM-Incidents_20250724'!F166&lt;&gt;'VIM-Incidents_20250731'!F166,"Difference","OK")</f>
        <v>OK</v>
      </c>
      <c r="G166" t="str">
        <f>IF('VIM-Incidents_20250724'!G166&lt;&gt;'VIM-Incidents_20250731'!G166,"Difference","OK")</f>
        <v>OK</v>
      </c>
      <c r="H166" t="str">
        <f>IF('VIM-Incidents_20250724'!H166&lt;&gt;'VIM-Incidents_20250731'!H166,"Difference","OK")</f>
        <v>OK</v>
      </c>
      <c r="I166" t="str">
        <f>IF('VIM-Incidents_20250724'!I166&lt;&gt;'VIM-Incidents_20250731'!I166,"Difference","OK")</f>
        <v>OK</v>
      </c>
      <c r="J166" t="str">
        <f>IF('VIM-Incidents_20250724'!J166&lt;&gt;'VIM-Incidents_20250731'!J166,"Difference","OK")</f>
        <v>OK</v>
      </c>
      <c r="K166" t="str">
        <f>IF('VIM-Incidents_20250724'!K166&lt;&gt;'VIM-Incidents_20250731'!K166,"Difference","OK")</f>
        <v>OK</v>
      </c>
      <c r="L166" t="str">
        <f>IF('VIM-Incidents_20250724'!L166&lt;&gt;'VIM-Incidents_20250731'!L166,"Difference","OK")</f>
        <v>OK</v>
      </c>
      <c r="M166" t="str">
        <f>IF('VIM-Incidents_20250724'!M166&lt;&gt;'VIM-Incidents_20250731'!M166,"Difference","OK")</f>
        <v>OK</v>
      </c>
      <c r="N166" t="str">
        <f>IF('VIM-Incidents_20250724'!N166&lt;&gt;'VIM-Incidents_20250731'!N166,"Difference","OK")</f>
        <v>OK</v>
      </c>
      <c r="O166" t="str">
        <f>IF('VIM-Incidents_20250724'!O166&lt;&gt;'VIM-Incidents_20250731'!O166,"Difference","OK")</f>
        <v>OK</v>
      </c>
      <c r="P166" t="str">
        <f>IF('VIM-Incidents_20250724'!P166&lt;&gt;'VIM-Incidents_20250731'!P166,"Difference","OK")</f>
        <v>OK</v>
      </c>
      <c r="Q166" t="str">
        <f ca="1">IF('VIM-Incidents_20250724'!Q166&lt;&gt;'VIM-Incidents_20250731'!Q166,"Difference","OK")</f>
        <v>OK</v>
      </c>
      <c r="R166" t="str">
        <f ca="1">IF('VIM-Incidents_20250724'!R166&lt;&gt;'VIM-Incidents_20250731'!R166,"Difference","OK")</f>
        <v>OK</v>
      </c>
      <c r="S166" t="str">
        <f ca="1">IF('VIM-Incidents_20250724'!S166&lt;&gt;'VIM-Incidents_20250731'!S166,"Difference","OK")</f>
        <v>OK</v>
      </c>
    </row>
    <row r="167" spans="1:19" x14ac:dyDescent="0.35">
      <c r="A167" t="str">
        <f>IF('VIM-Incidents_20250724'!A167&lt;&gt;'VIM-Incidents_20250731'!A167,"Difference","OK")</f>
        <v>OK</v>
      </c>
      <c r="B167" t="str">
        <f>IF('VIM-Incidents_20250724'!B167&lt;&gt;'VIM-Incidents_20250731'!B167,"Difference","OK")</f>
        <v>OK</v>
      </c>
      <c r="C167" t="str">
        <f>IF('VIM-Incidents_20250724'!C167&lt;&gt;'VIM-Incidents_20250731'!C167,"Difference","OK")</f>
        <v>OK</v>
      </c>
      <c r="D167" t="str">
        <f>IF('VIM-Incidents_20250724'!D167&lt;&gt;'VIM-Incidents_20250731'!D167,"Difference","OK")</f>
        <v>OK</v>
      </c>
      <c r="E167" t="str">
        <f>IF('VIM-Incidents_20250724'!E167&lt;&gt;'VIM-Incidents_20250731'!E167,"Difference","OK")</f>
        <v>OK</v>
      </c>
      <c r="F167" t="str">
        <f>IF('VIM-Incidents_20250724'!F167&lt;&gt;'VIM-Incidents_20250731'!F167,"Difference","OK")</f>
        <v>OK</v>
      </c>
      <c r="G167" t="str">
        <f>IF('VIM-Incidents_20250724'!G167&lt;&gt;'VIM-Incidents_20250731'!G167,"Difference","OK")</f>
        <v>OK</v>
      </c>
      <c r="H167" t="str">
        <f>IF('VIM-Incidents_20250724'!H167&lt;&gt;'VIM-Incidents_20250731'!H167,"Difference","OK")</f>
        <v>OK</v>
      </c>
      <c r="I167" t="str">
        <f>IF('VIM-Incidents_20250724'!I167&lt;&gt;'VIM-Incidents_20250731'!I167,"Difference","OK")</f>
        <v>OK</v>
      </c>
      <c r="J167" t="str">
        <f>IF('VIM-Incidents_20250724'!J167&lt;&gt;'VIM-Incidents_20250731'!J167,"Difference","OK")</f>
        <v>OK</v>
      </c>
      <c r="K167" t="str">
        <f>IF('VIM-Incidents_20250724'!K167&lt;&gt;'VIM-Incidents_20250731'!K167,"Difference","OK")</f>
        <v>OK</v>
      </c>
      <c r="L167" t="str">
        <f>IF('VIM-Incidents_20250724'!L167&lt;&gt;'VIM-Incidents_20250731'!L167,"Difference","OK")</f>
        <v>OK</v>
      </c>
      <c r="M167" t="str">
        <f>IF('VIM-Incidents_20250724'!M167&lt;&gt;'VIM-Incidents_20250731'!M167,"Difference","OK")</f>
        <v>OK</v>
      </c>
      <c r="N167" t="str">
        <f>IF('VIM-Incidents_20250724'!N167&lt;&gt;'VIM-Incidents_20250731'!N167,"Difference","OK")</f>
        <v>OK</v>
      </c>
      <c r="O167" t="str">
        <f>IF('VIM-Incidents_20250724'!O167&lt;&gt;'VIM-Incidents_20250731'!O167,"Difference","OK")</f>
        <v>OK</v>
      </c>
      <c r="P167" t="str">
        <f>IF('VIM-Incidents_20250724'!P167&lt;&gt;'VIM-Incidents_20250731'!P167,"Difference","OK")</f>
        <v>OK</v>
      </c>
      <c r="Q167" t="str">
        <f ca="1">IF('VIM-Incidents_20250724'!Q167&lt;&gt;'VIM-Incidents_20250731'!Q167,"Difference","OK")</f>
        <v>OK</v>
      </c>
      <c r="R167" t="str">
        <f ca="1">IF('VIM-Incidents_20250724'!R167&lt;&gt;'VIM-Incidents_20250731'!R167,"Difference","OK")</f>
        <v>OK</v>
      </c>
      <c r="S167" t="str">
        <f ca="1">IF('VIM-Incidents_20250724'!S167&lt;&gt;'VIM-Incidents_20250731'!S167,"Difference","OK")</f>
        <v>OK</v>
      </c>
    </row>
    <row r="168" spans="1:19" x14ac:dyDescent="0.35">
      <c r="A168" t="str">
        <f>IF('VIM-Incidents_20250724'!A168&lt;&gt;'VIM-Incidents_20250731'!A168,"Difference","OK")</f>
        <v>OK</v>
      </c>
      <c r="B168" t="str">
        <f>IF('VIM-Incidents_20250724'!B168&lt;&gt;'VIM-Incidents_20250731'!B168,"Difference","OK")</f>
        <v>OK</v>
      </c>
      <c r="C168" t="str">
        <f>IF('VIM-Incidents_20250724'!C168&lt;&gt;'VIM-Incidents_20250731'!C168,"Difference","OK")</f>
        <v>OK</v>
      </c>
      <c r="D168" t="str">
        <f>IF('VIM-Incidents_20250724'!D168&lt;&gt;'VIM-Incidents_20250731'!D168,"Difference","OK")</f>
        <v>OK</v>
      </c>
      <c r="E168" t="str">
        <f>IF('VIM-Incidents_20250724'!E168&lt;&gt;'VIM-Incidents_20250731'!E168,"Difference","OK")</f>
        <v>OK</v>
      </c>
      <c r="F168" t="str">
        <f>IF('VIM-Incidents_20250724'!F168&lt;&gt;'VIM-Incidents_20250731'!F168,"Difference","OK")</f>
        <v>OK</v>
      </c>
      <c r="G168" t="str">
        <f>IF('VIM-Incidents_20250724'!G168&lt;&gt;'VIM-Incidents_20250731'!G168,"Difference","OK")</f>
        <v>OK</v>
      </c>
      <c r="H168" t="str">
        <f>IF('VIM-Incidents_20250724'!H168&lt;&gt;'VIM-Incidents_20250731'!H168,"Difference","OK")</f>
        <v>OK</v>
      </c>
      <c r="I168" t="str">
        <f>IF('VIM-Incidents_20250724'!I168&lt;&gt;'VIM-Incidents_20250731'!I168,"Difference","OK")</f>
        <v>OK</v>
      </c>
      <c r="J168" t="str">
        <f>IF('VIM-Incidents_20250724'!J168&lt;&gt;'VIM-Incidents_20250731'!J168,"Difference","OK")</f>
        <v>OK</v>
      </c>
      <c r="K168" t="str">
        <f>IF('VIM-Incidents_20250724'!K168&lt;&gt;'VIM-Incidents_20250731'!K168,"Difference","OK")</f>
        <v>OK</v>
      </c>
      <c r="L168" t="str">
        <f>IF('VIM-Incidents_20250724'!L168&lt;&gt;'VIM-Incidents_20250731'!L168,"Difference","OK")</f>
        <v>OK</v>
      </c>
      <c r="M168" t="str">
        <f>IF('VIM-Incidents_20250724'!M168&lt;&gt;'VIM-Incidents_20250731'!M168,"Difference","OK")</f>
        <v>OK</v>
      </c>
      <c r="N168" t="str">
        <f>IF('VIM-Incidents_20250724'!N168&lt;&gt;'VIM-Incidents_20250731'!N168,"Difference","OK")</f>
        <v>OK</v>
      </c>
      <c r="O168" t="str">
        <f>IF('VIM-Incidents_20250724'!O168&lt;&gt;'VIM-Incidents_20250731'!O168,"Difference","OK")</f>
        <v>OK</v>
      </c>
      <c r="P168" t="str">
        <f>IF('VIM-Incidents_20250724'!P168&lt;&gt;'VIM-Incidents_20250731'!P168,"Difference","OK")</f>
        <v>OK</v>
      </c>
      <c r="Q168" t="str">
        <f ca="1">IF('VIM-Incidents_20250724'!Q168&lt;&gt;'VIM-Incidents_20250731'!Q168,"Difference","OK")</f>
        <v>OK</v>
      </c>
      <c r="R168" t="str">
        <f ca="1">IF('VIM-Incidents_20250724'!R168&lt;&gt;'VIM-Incidents_20250731'!R168,"Difference","OK")</f>
        <v>OK</v>
      </c>
      <c r="S168" t="str">
        <f ca="1">IF('VIM-Incidents_20250724'!S168&lt;&gt;'VIM-Incidents_20250731'!S168,"Difference","OK")</f>
        <v>OK</v>
      </c>
    </row>
    <row r="169" spans="1:19" x14ac:dyDescent="0.35">
      <c r="A169" t="str">
        <f>IF('VIM-Incidents_20250724'!A169&lt;&gt;'VIM-Incidents_20250731'!A169,"Difference","OK")</f>
        <v>OK</v>
      </c>
      <c r="B169" t="str">
        <f>IF('VIM-Incidents_20250724'!B169&lt;&gt;'VIM-Incidents_20250731'!B169,"Difference","OK")</f>
        <v>OK</v>
      </c>
      <c r="C169" t="str">
        <f>IF('VIM-Incidents_20250724'!C169&lt;&gt;'VIM-Incidents_20250731'!C169,"Difference","OK")</f>
        <v>OK</v>
      </c>
      <c r="D169" t="str">
        <f>IF('VIM-Incidents_20250724'!D169&lt;&gt;'VIM-Incidents_20250731'!D169,"Difference","OK")</f>
        <v>OK</v>
      </c>
      <c r="E169" t="str">
        <f>IF('VIM-Incidents_20250724'!E169&lt;&gt;'VIM-Incidents_20250731'!E169,"Difference","OK")</f>
        <v>OK</v>
      </c>
      <c r="F169" t="str">
        <f>IF('VIM-Incidents_20250724'!F169&lt;&gt;'VIM-Incidents_20250731'!F169,"Difference","OK")</f>
        <v>OK</v>
      </c>
      <c r="G169" t="str">
        <f>IF('VIM-Incidents_20250724'!G169&lt;&gt;'VIM-Incidents_20250731'!G169,"Difference","OK")</f>
        <v>OK</v>
      </c>
      <c r="H169" t="str">
        <f>IF('VIM-Incidents_20250724'!H169&lt;&gt;'VIM-Incidents_20250731'!H169,"Difference","OK")</f>
        <v>OK</v>
      </c>
      <c r="I169" t="str">
        <f>IF('VIM-Incidents_20250724'!I169&lt;&gt;'VIM-Incidents_20250731'!I169,"Difference","OK")</f>
        <v>OK</v>
      </c>
      <c r="J169" t="str">
        <f>IF('VIM-Incidents_20250724'!J169&lt;&gt;'VIM-Incidents_20250731'!J169,"Difference","OK")</f>
        <v>OK</v>
      </c>
      <c r="K169" t="str">
        <f>IF('VIM-Incidents_20250724'!K169&lt;&gt;'VIM-Incidents_20250731'!K169,"Difference","OK")</f>
        <v>OK</v>
      </c>
      <c r="L169" t="str">
        <f>IF('VIM-Incidents_20250724'!L169&lt;&gt;'VIM-Incidents_20250731'!L169,"Difference","OK")</f>
        <v>OK</v>
      </c>
      <c r="M169" t="str">
        <f>IF('VIM-Incidents_20250724'!M169&lt;&gt;'VIM-Incidents_20250731'!M169,"Difference","OK")</f>
        <v>OK</v>
      </c>
      <c r="N169" t="str">
        <f>IF('VIM-Incidents_20250724'!N169&lt;&gt;'VIM-Incidents_20250731'!N169,"Difference","OK")</f>
        <v>OK</v>
      </c>
      <c r="O169" t="str">
        <f>IF('VIM-Incidents_20250724'!O169&lt;&gt;'VIM-Incidents_20250731'!O169,"Difference","OK")</f>
        <v>OK</v>
      </c>
      <c r="P169" t="str">
        <f>IF('VIM-Incidents_20250724'!P169&lt;&gt;'VIM-Incidents_20250731'!P169,"Difference","OK")</f>
        <v>OK</v>
      </c>
      <c r="Q169" t="str">
        <f ca="1">IF('VIM-Incidents_20250724'!Q169&lt;&gt;'VIM-Incidents_20250731'!Q169,"Difference","OK")</f>
        <v>OK</v>
      </c>
      <c r="R169" t="str">
        <f ca="1">IF('VIM-Incidents_20250724'!R169&lt;&gt;'VIM-Incidents_20250731'!R169,"Difference","OK")</f>
        <v>OK</v>
      </c>
      <c r="S169" t="str">
        <f ca="1">IF('VIM-Incidents_20250724'!S169&lt;&gt;'VIM-Incidents_20250731'!S169,"Difference","OK")</f>
        <v>OK</v>
      </c>
    </row>
    <row r="170" spans="1:19" x14ac:dyDescent="0.35">
      <c r="A170" t="str">
        <f>IF('VIM-Incidents_20250724'!A170&lt;&gt;'VIM-Incidents_20250731'!A170,"Difference","OK")</f>
        <v>OK</v>
      </c>
      <c r="B170" t="str">
        <f>IF('VIM-Incidents_20250724'!B170&lt;&gt;'VIM-Incidents_20250731'!B170,"Difference","OK")</f>
        <v>OK</v>
      </c>
      <c r="C170" t="str">
        <f>IF('VIM-Incidents_20250724'!C170&lt;&gt;'VIM-Incidents_20250731'!C170,"Difference","OK")</f>
        <v>OK</v>
      </c>
      <c r="D170" t="str">
        <f>IF('VIM-Incidents_20250724'!D170&lt;&gt;'VIM-Incidents_20250731'!D170,"Difference","OK")</f>
        <v>OK</v>
      </c>
      <c r="E170" t="str">
        <f>IF('VIM-Incidents_20250724'!E170&lt;&gt;'VIM-Incidents_20250731'!E170,"Difference","OK")</f>
        <v>OK</v>
      </c>
      <c r="F170" t="str">
        <f>IF('VIM-Incidents_20250724'!F170&lt;&gt;'VIM-Incidents_20250731'!F170,"Difference","OK")</f>
        <v>OK</v>
      </c>
      <c r="G170" t="str">
        <f>IF('VIM-Incidents_20250724'!G170&lt;&gt;'VIM-Incidents_20250731'!G170,"Difference","OK")</f>
        <v>OK</v>
      </c>
      <c r="H170" t="str">
        <f>IF('VIM-Incidents_20250724'!H170&lt;&gt;'VIM-Incidents_20250731'!H170,"Difference","OK")</f>
        <v>OK</v>
      </c>
      <c r="I170" t="str">
        <f>IF('VIM-Incidents_20250724'!I170&lt;&gt;'VIM-Incidents_20250731'!I170,"Difference","OK")</f>
        <v>OK</v>
      </c>
      <c r="J170" t="str">
        <f>IF('VIM-Incidents_20250724'!J170&lt;&gt;'VIM-Incidents_20250731'!J170,"Difference","OK")</f>
        <v>OK</v>
      </c>
      <c r="K170" t="str">
        <f>IF('VIM-Incidents_20250724'!K170&lt;&gt;'VIM-Incidents_20250731'!K170,"Difference","OK")</f>
        <v>OK</v>
      </c>
      <c r="L170" t="str">
        <f>IF('VIM-Incidents_20250724'!L170&lt;&gt;'VIM-Incidents_20250731'!L170,"Difference","OK")</f>
        <v>Difference</v>
      </c>
      <c r="M170" t="str">
        <f>IF('VIM-Incidents_20250724'!M170&lt;&gt;'VIM-Incidents_20250731'!M170,"Difference","OK")</f>
        <v>OK</v>
      </c>
      <c r="N170" t="str">
        <f>IF('VIM-Incidents_20250724'!N170&lt;&gt;'VIM-Incidents_20250731'!N170,"Difference","OK")</f>
        <v>OK</v>
      </c>
      <c r="O170" t="str">
        <f>IF('VIM-Incidents_20250724'!O170&lt;&gt;'VIM-Incidents_20250731'!O170,"Difference","OK")</f>
        <v>OK</v>
      </c>
      <c r="P170" t="str">
        <f>IF('VIM-Incidents_20250724'!P170&lt;&gt;'VIM-Incidents_20250731'!P170,"Difference","OK")</f>
        <v>OK</v>
      </c>
      <c r="Q170" t="str">
        <f ca="1">IF('VIM-Incidents_20250724'!Q170&lt;&gt;'VIM-Incidents_20250731'!Q170,"Difference","OK")</f>
        <v>OK</v>
      </c>
      <c r="R170" t="str">
        <f ca="1">IF('VIM-Incidents_20250724'!R170&lt;&gt;'VIM-Incidents_20250731'!R170,"Difference","OK")</f>
        <v>OK</v>
      </c>
      <c r="S170" t="str">
        <f ca="1">IF('VIM-Incidents_20250724'!S170&lt;&gt;'VIM-Incidents_20250731'!S170,"Difference","OK")</f>
        <v>OK</v>
      </c>
    </row>
    <row r="171" spans="1:19" x14ac:dyDescent="0.35">
      <c r="A171" t="str">
        <f>IF('VIM-Incidents_20250724'!A171&lt;&gt;'VIM-Incidents_20250731'!A171,"Difference","OK")</f>
        <v>OK</v>
      </c>
      <c r="B171" t="str">
        <f>IF('VIM-Incidents_20250724'!B171&lt;&gt;'VIM-Incidents_20250731'!B171,"Difference","OK")</f>
        <v>OK</v>
      </c>
      <c r="C171" t="str">
        <f>IF('VIM-Incidents_20250724'!C171&lt;&gt;'VIM-Incidents_20250731'!C171,"Difference","OK")</f>
        <v>OK</v>
      </c>
      <c r="D171" t="str">
        <f>IF('VIM-Incidents_20250724'!D171&lt;&gt;'VIM-Incidents_20250731'!D171,"Difference","OK")</f>
        <v>OK</v>
      </c>
      <c r="E171" t="str">
        <f>IF('VIM-Incidents_20250724'!E171&lt;&gt;'VIM-Incidents_20250731'!E171,"Difference","OK")</f>
        <v>OK</v>
      </c>
      <c r="F171" t="str">
        <f>IF('VIM-Incidents_20250724'!F171&lt;&gt;'VIM-Incidents_20250731'!F171,"Difference","OK")</f>
        <v>OK</v>
      </c>
      <c r="G171" t="str">
        <f>IF('VIM-Incidents_20250724'!G171&lt;&gt;'VIM-Incidents_20250731'!G171,"Difference","OK")</f>
        <v>OK</v>
      </c>
      <c r="H171" t="str">
        <f>IF('VIM-Incidents_20250724'!H171&lt;&gt;'VIM-Incidents_20250731'!H171,"Difference","OK")</f>
        <v>OK</v>
      </c>
      <c r="I171" t="str">
        <f>IF('VIM-Incidents_20250724'!I171&lt;&gt;'VIM-Incidents_20250731'!I171,"Difference","OK")</f>
        <v>OK</v>
      </c>
      <c r="J171" t="str">
        <f>IF('VIM-Incidents_20250724'!J171&lt;&gt;'VIM-Incidents_20250731'!J171,"Difference","OK")</f>
        <v>OK</v>
      </c>
      <c r="K171" t="str">
        <f>IF('VIM-Incidents_20250724'!K171&lt;&gt;'VIM-Incidents_20250731'!K171,"Difference","OK")</f>
        <v>OK</v>
      </c>
      <c r="L171" t="str">
        <f>IF('VIM-Incidents_20250724'!L171&lt;&gt;'VIM-Incidents_20250731'!L171,"Difference","OK")</f>
        <v>OK</v>
      </c>
      <c r="M171" t="str">
        <f>IF('VIM-Incidents_20250724'!M171&lt;&gt;'VIM-Incidents_20250731'!M171,"Difference","OK")</f>
        <v>OK</v>
      </c>
      <c r="N171" t="str">
        <f>IF('VIM-Incidents_20250724'!N171&lt;&gt;'VIM-Incidents_20250731'!N171,"Difference","OK")</f>
        <v>OK</v>
      </c>
      <c r="O171" t="str">
        <f>IF('VIM-Incidents_20250724'!O171&lt;&gt;'VIM-Incidents_20250731'!O171,"Difference","OK")</f>
        <v>OK</v>
      </c>
      <c r="P171" t="str">
        <f>IF('VIM-Incidents_20250724'!P171&lt;&gt;'VIM-Incidents_20250731'!P171,"Difference","OK")</f>
        <v>OK</v>
      </c>
      <c r="Q171" t="str">
        <f ca="1">IF('VIM-Incidents_20250724'!Q171&lt;&gt;'VIM-Incidents_20250731'!Q171,"Difference","OK")</f>
        <v>OK</v>
      </c>
      <c r="R171" t="str">
        <f ca="1">IF('VIM-Incidents_20250724'!R171&lt;&gt;'VIM-Incidents_20250731'!R171,"Difference","OK")</f>
        <v>OK</v>
      </c>
      <c r="S171" t="str">
        <f ca="1">IF('VIM-Incidents_20250724'!S171&lt;&gt;'VIM-Incidents_20250731'!S171,"Difference","OK")</f>
        <v>OK</v>
      </c>
    </row>
    <row r="172" spans="1:19" x14ac:dyDescent="0.35">
      <c r="A172" t="str">
        <f>IF('VIM-Incidents_20250724'!A172&lt;&gt;'VIM-Incidents_20250731'!A172,"Difference","OK")</f>
        <v>OK</v>
      </c>
      <c r="B172" t="str">
        <f>IF('VIM-Incidents_20250724'!B172&lt;&gt;'VIM-Incidents_20250731'!B172,"Difference","OK")</f>
        <v>OK</v>
      </c>
      <c r="C172" t="str">
        <f>IF('VIM-Incidents_20250724'!C172&lt;&gt;'VIM-Incidents_20250731'!C172,"Difference","OK")</f>
        <v>OK</v>
      </c>
      <c r="D172" t="str">
        <f>IF('VIM-Incidents_20250724'!D172&lt;&gt;'VIM-Incidents_20250731'!D172,"Difference","OK")</f>
        <v>OK</v>
      </c>
      <c r="E172" t="str">
        <f>IF('VIM-Incidents_20250724'!E172&lt;&gt;'VIM-Incidents_20250731'!E172,"Difference","OK")</f>
        <v>OK</v>
      </c>
      <c r="F172" t="str">
        <f>IF('VIM-Incidents_20250724'!F172&lt;&gt;'VIM-Incidents_20250731'!F172,"Difference","OK")</f>
        <v>OK</v>
      </c>
      <c r="G172" t="str">
        <f>IF('VIM-Incidents_20250724'!G172&lt;&gt;'VIM-Incidents_20250731'!G172,"Difference","OK")</f>
        <v>OK</v>
      </c>
      <c r="H172" t="str">
        <f>IF('VIM-Incidents_20250724'!H172&lt;&gt;'VIM-Incidents_20250731'!H172,"Difference","OK")</f>
        <v>OK</v>
      </c>
      <c r="I172" t="str">
        <f>IF('VIM-Incidents_20250724'!I172&lt;&gt;'VIM-Incidents_20250731'!I172,"Difference","OK")</f>
        <v>OK</v>
      </c>
      <c r="J172" t="str">
        <f>IF('VIM-Incidents_20250724'!J172&lt;&gt;'VIM-Incidents_20250731'!J172,"Difference","OK")</f>
        <v>OK</v>
      </c>
      <c r="K172" t="str">
        <f>IF('VIM-Incidents_20250724'!K172&lt;&gt;'VIM-Incidents_20250731'!K172,"Difference","OK")</f>
        <v>OK</v>
      </c>
      <c r="L172" t="str">
        <f>IF('VIM-Incidents_20250724'!L172&lt;&gt;'VIM-Incidents_20250731'!L172,"Difference","OK")</f>
        <v>OK</v>
      </c>
      <c r="M172" t="str">
        <f>IF('VIM-Incidents_20250724'!M172&lt;&gt;'VIM-Incidents_20250731'!M172,"Difference","OK")</f>
        <v>OK</v>
      </c>
      <c r="N172" t="str">
        <f>IF('VIM-Incidents_20250724'!N172&lt;&gt;'VIM-Incidents_20250731'!N172,"Difference","OK")</f>
        <v>OK</v>
      </c>
      <c r="O172" t="str">
        <f>IF('VIM-Incidents_20250724'!O172&lt;&gt;'VIM-Incidents_20250731'!O172,"Difference","OK")</f>
        <v>OK</v>
      </c>
      <c r="P172" t="str">
        <f>IF('VIM-Incidents_20250724'!P172&lt;&gt;'VIM-Incidents_20250731'!P172,"Difference","OK")</f>
        <v>OK</v>
      </c>
      <c r="Q172" t="str">
        <f ca="1">IF('VIM-Incidents_20250724'!Q172&lt;&gt;'VIM-Incidents_20250731'!Q172,"Difference","OK")</f>
        <v>OK</v>
      </c>
      <c r="R172" t="str">
        <f ca="1">IF('VIM-Incidents_20250724'!R172&lt;&gt;'VIM-Incidents_20250731'!R172,"Difference","OK")</f>
        <v>OK</v>
      </c>
      <c r="S172" t="str">
        <f ca="1">IF('VIM-Incidents_20250724'!S172&lt;&gt;'VIM-Incidents_20250731'!S172,"Difference","OK")</f>
        <v>OK</v>
      </c>
    </row>
    <row r="173" spans="1:19" x14ac:dyDescent="0.35">
      <c r="A173" t="str">
        <f>IF('VIM-Incidents_20250724'!A173&lt;&gt;'VIM-Incidents_20250731'!A173,"Difference","OK")</f>
        <v>OK</v>
      </c>
      <c r="B173" t="str">
        <f>IF('VIM-Incidents_20250724'!B173&lt;&gt;'VIM-Incidents_20250731'!B173,"Difference","OK")</f>
        <v>OK</v>
      </c>
      <c r="C173" t="str">
        <f>IF('VIM-Incidents_20250724'!C173&lt;&gt;'VIM-Incidents_20250731'!C173,"Difference","OK")</f>
        <v>OK</v>
      </c>
      <c r="D173" t="str">
        <f>IF('VIM-Incidents_20250724'!D173&lt;&gt;'VIM-Incidents_20250731'!D173,"Difference","OK")</f>
        <v>OK</v>
      </c>
      <c r="E173" t="str">
        <f>IF('VIM-Incidents_20250724'!E173&lt;&gt;'VIM-Incidents_20250731'!E173,"Difference","OK")</f>
        <v>OK</v>
      </c>
      <c r="F173" t="str">
        <f>IF('VIM-Incidents_20250724'!F173&lt;&gt;'VIM-Incidents_20250731'!F173,"Difference","OK")</f>
        <v>OK</v>
      </c>
      <c r="G173" t="str">
        <f>IF('VIM-Incidents_20250724'!G173&lt;&gt;'VIM-Incidents_20250731'!G173,"Difference","OK")</f>
        <v>OK</v>
      </c>
      <c r="H173" t="str">
        <f>IF('VIM-Incidents_20250724'!H173&lt;&gt;'VIM-Incidents_20250731'!H173,"Difference","OK")</f>
        <v>OK</v>
      </c>
      <c r="I173" t="str">
        <f>IF('VIM-Incidents_20250724'!I173&lt;&gt;'VIM-Incidents_20250731'!I173,"Difference","OK")</f>
        <v>Difference</v>
      </c>
      <c r="J173" t="str">
        <f>IF('VIM-Incidents_20250724'!J173&lt;&gt;'VIM-Incidents_20250731'!J173,"Difference","OK")</f>
        <v>OK</v>
      </c>
      <c r="K173" t="str">
        <f>IF('VIM-Incidents_20250724'!K173&lt;&gt;'VIM-Incidents_20250731'!K173,"Difference","OK")</f>
        <v>OK</v>
      </c>
      <c r="L173" t="str">
        <f>IF('VIM-Incidents_20250724'!L173&lt;&gt;'VIM-Incidents_20250731'!L173,"Difference","OK")</f>
        <v>Difference</v>
      </c>
      <c r="M173" t="str">
        <f>IF('VIM-Incidents_20250724'!M173&lt;&gt;'VIM-Incidents_20250731'!M173,"Difference","OK")</f>
        <v>OK</v>
      </c>
      <c r="N173" t="str">
        <f>IF('VIM-Incidents_20250724'!N173&lt;&gt;'VIM-Incidents_20250731'!N173,"Difference","OK")</f>
        <v>OK</v>
      </c>
      <c r="O173" t="str">
        <f>IF('VIM-Incidents_20250724'!O173&lt;&gt;'VIM-Incidents_20250731'!O173,"Difference","OK")</f>
        <v>OK</v>
      </c>
      <c r="P173" t="str">
        <f>IF('VIM-Incidents_20250724'!P173&lt;&gt;'VIM-Incidents_20250731'!P173,"Difference","OK")</f>
        <v>OK</v>
      </c>
      <c r="Q173" t="str">
        <f ca="1">IF('VIM-Incidents_20250724'!Q173&lt;&gt;'VIM-Incidents_20250731'!Q173,"Difference","OK")</f>
        <v>Difference</v>
      </c>
      <c r="R173" t="str">
        <f ca="1">IF('VIM-Incidents_20250724'!R173&lt;&gt;'VIM-Incidents_20250731'!R173,"Difference","OK")</f>
        <v>OK</v>
      </c>
      <c r="S173" t="str">
        <f ca="1">IF('VIM-Incidents_20250724'!S173&lt;&gt;'VIM-Incidents_20250731'!S173,"Difference","OK")</f>
        <v>OK</v>
      </c>
    </row>
    <row r="174" spans="1:19" x14ac:dyDescent="0.35">
      <c r="A174" t="str">
        <f>IF('VIM-Incidents_20250724'!A174&lt;&gt;'VIM-Incidents_20250731'!A174,"Difference","OK")</f>
        <v>OK</v>
      </c>
      <c r="B174" t="str">
        <f>IF('VIM-Incidents_20250724'!B174&lt;&gt;'VIM-Incidents_20250731'!B174,"Difference","OK")</f>
        <v>OK</v>
      </c>
      <c r="C174" t="str">
        <f>IF('VIM-Incidents_20250724'!C174&lt;&gt;'VIM-Incidents_20250731'!C174,"Difference","OK")</f>
        <v>OK</v>
      </c>
      <c r="D174" t="str">
        <f>IF('VIM-Incidents_20250724'!D174&lt;&gt;'VIM-Incidents_20250731'!D174,"Difference","OK")</f>
        <v>OK</v>
      </c>
      <c r="E174" t="str">
        <f>IF('VIM-Incidents_20250724'!E174&lt;&gt;'VIM-Incidents_20250731'!E174,"Difference","OK")</f>
        <v>OK</v>
      </c>
      <c r="F174" t="str">
        <f>IF('VIM-Incidents_20250724'!F174&lt;&gt;'VIM-Incidents_20250731'!F174,"Difference","OK")</f>
        <v>OK</v>
      </c>
      <c r="G174" t="str">
        <f>IF('VIM-Incidents_20250724'!G174&lt;&gt;'VIM-Incidents_20250731'!G174,"Difference","OK")</f>
        <v>OK</v>
      </c>
      <c r="H174" t="str">
        <f>IF('VIM-Incidents_20250724'!H174&lt;&gt;'VIM-Incidents_20250731'!H174,"Difference","OK")</f>
        <v>OK</v>
      </c>
      <c r="I174" t="str">
        <f>IF('VIM-Incidents_20250724'!I174&lt;&gt;'VIM-Incidents_20250731'!I174,"Difference","OK")</f>
        <v>OK</v>
      </c>
      <c r="J174" t="str">
        <f>IF('VIM-Incidents_20250724'!J174&lt;&gt;'VIM-Incidents_20250731'!J174,"Difference","OK")</f>
        <v>OK</v>
      </c>
      <c r="K174" t="str">
        <f>IF('VIM-Incidents_20250724'!K174&lt;&gt;'VIM-Incidents_20250731'!K174,"Difference","OK")</f>
        <v>OK</v>
      </c>
      <c r="L174" t="str">
        <f>IF('VIM-Incidents_20250724'!L174&lt;&gt;'VIM-Incidents_20250731'!L174,"Difference","OK")</f>
        <v>OK</v>
      </c>
      <c r="M174" t="str">
        <f>IF('VIM-Incidents_20250724'!M174&lt;&gt;'VIM-Incidents_20250731'!M174,"Difference","OK")</f>
        <v>OK</v>
      </c>
      <c r="N174" t="str">
        <f>IF('VIM-Incidents_20250724'!N174&lt;&gt;'VIM-Incidents_20250731'!N174,"Difference","OK")</f>
        <v>OK</v>
      </c>
      <c r="O174" t="str">
        <f>IF('VIM-Incidents_20250724'!O174&lt;&gt;'VIM-Incidents_20250731'!O174,"Difference","OK")</f>
        <v>OK</v>
      </c>
      <c r="P174" t="str">
        <f>IF('VIM-Incidents_20250724'!P174&lt;&gt;'VIM-Incidents_20250731'!P174,"Difference","OK")</f>
        <v>OK</v>
      </c>
      <c r="Q174" t="str">
        <f ca="1">IF('VIM-Incidents_20250724'!Q174&lt;&gt;'VIM-Incidents_20250731'!Q174,"Difference","OK")</f>
        <v>OK</v>
      </c>
      <c r="R174" t="str">
        <f ca="1">IF('VIM-Incidents_20250724'!R174&lt;&gt;'VIM-Incidents_20250731'!R174,"Difference","OK")</f>
        <v>OK</v>
      </c>
      <c r="S174" t="str">
        <f ca="1">IF('VIM-Incidents_20250724'!S174&lt;&gt;'VIM-Incidents_20250731'!S174,"Difference","OK")</f>
        <v>OK</v>
      </c>
    </row>
    <row r="175" spans="1:19" x14ac:dyDescent="0.35">
      <c r="A175" t="str">
        <f>IF('VIM-Incidents_20250724'!A175&lt;&gt;'VIM-Incidents_20250731'!A175,"Difference","OK")</f>
        <v>OK</v>
      </c>
      <c r="B175" t="str">
        <f>IF('VIM-Incidents_20250724'!B175&lt;&gt;'VIM-Incidents_20250731'!B175,"Difference","OK")</f>
        <v>OK</v>
      </c>
      <c r="C175" t="str">
        <f>IF('VIM-Incidents_20250724'!C175&lt;&gt;'VIM-Incidents_20250731'!C175,"Difference","OK")</f>
        <v>OK</v>
      </c>
      <c r="D175" t="str">
        <f>IF('VIM-Incidents_20250724'!D175&lt;&gt;'VIM-Incidents_20250731'!D175,"Difference","OK")</f>
        <v>OK</v>
      </c>
      <c r="E175" t="str">
        <f>IF('VIM-Incidents_20250724'!E175&lt;&gt;'VIM-Incidents_20250731'!E175,"Difference","OK")</f>
        <v>OK</v>
      </c>
      <c r="F175" t="str">
        <f>IF('VIM-Incidents_20250724'!F175&lt;&gt;'VIM-Incidents_20250731'!F175,"Difference","OK")</f>
        <v>OK</v>
      </c>
      <c r="G175" t="str">
        <f>IF('VIM-Incidents_20250724'!G175&lt;&gt;'VIM-Incidents_20250731'!G175,"Difference","OK")</f>
        <v>OK</v>
      </c>
      <c r="H175" t="str">
        <f>IF('VIM-Incidents_20250724'!H175&lt;&gt;'VIM-Incidents_20250731'!H175,"Difference","OK")</f>
        <v>OK</v>
      </c>
      <c r="I175" t="str">
        <f>IF('VIM-Incidents_20250724'!I175&lt;&gt;'VIM-Incidents_20250731'!I175,"Difference","OK")</f>
        <v>OK</v>
      </c>
      <c r="J175" t="str">
        <f>IF('VIM-Incidents_20250724'!J175&lt;&gt;'VIM-Incidents_20250731'!J175,"Difference","OK")</f>
        <v>OK</v>
      </c>
      <c r="K175" t="str">
        <f>IF('VIM-Incidents_20250724'!K175&lt;&gt;'VIM-Incidents_20250731'!K175,"Difference","OK")</f>
        <v>OK</v>
      </c>
      <c r="L175" t="str">
        <f>IF('VIM-Incidents_20250724'!L175&lt;&gt;'VIM-Incidents_20250731'!L175,"Difference","OK")</f>
        <v>OK</v>
      </c>
      <c r="M175" t="str">
        <f>IF('VIM-Incidents_20250724'!M175&lt;&gt;'VIM-Incidents_20250731'!M175,"Difference","OK")</f>
        <v>OK</v>
      </c>
      <c r="N175" t="str">
        <f>IF('VIM-Incidents_20250724'!N175&lt;&gt;'VIM-Incidents_20250731'!N175,"Difference","OK")</f>
        <v>OK</v>
      </c>
      <c r="O175" t="str">
        <f>IF('VIM-Incidents_20250724'!O175&lt;&gt;'VIM-Incidents_20250731'!O175,"Difference","OK")</f>
        <v>OK</v>
      </c>
      <c r="P175" t="str">
        <f>IF('VIM-Incidents_20250724'!P175&lt;&gt;'VIM-Incidents_20250731'!P175,"Difference","OK")</f>
        <v>OK</v>
      </c>
      <c r="Q175" t="str">
        <f ca="1">IF('VIM-Incidents_20250724'!Q175&lt;&gt;'VIM-Incidents_20250731'!Q175,"Difference","OK")</f>
        <v>OK</v>
      </c>
      <c r="R175" t="str">
        <f ca="1">IF('VIM-Incidents_20250724'!R175&lt;&gt;'VIM-Incidents_20250731'!R175,"Difference","OK")</f>
        <v>OK</v>
      </c>
      <c r="S175" t="str">
        <f ca="1">IF('VIM-Incidents_20250724'!S175&lt;&gt;'VIM-Incidents_20250731'!S175,"Difference","OK")</f>
        <v>OK</v>
      </c>
    </row>
    <row r="176" spans="1:19" x14ac:dyDescent="0.35">
      <c r="A176" t="str">
        <f>IF('VIM-Incidents_20250724'!A176&lt;&gt;'VIM-Incidents_20250731'!A176,"Difference","OK")</f>
        <v>OK</v>
      </c>
      <c r="B176" t="str">
        <f>IF('VIM-Incidents_20250724'!B176&lt;&gt;'VIM-Incidents_20250731'!B176,"Difference","OK")</f>
        <v>OK</v>
      </c>
      <c r="C176" t="str">
        <f>IF('VIM-Incidents_20250724'!C176&lt;&gt;'VIM-Incidents_20250731'!C176,"Difference","OK")</f>
        <v>OK</v>
      </c>
      <c r="D176" t="str">
        <f>IF('VIM-Incidents_20250724'!D176&lt;&gt;'VIM-Incidents_20250731'!D176,"Difference","OK")</f>
        <v>OK</v>
      </c>
      <c r="E176" t="str">
        <f>IF('VIM-Incidents_20250724'!E176&lt;&gt;'VIM-Incidents_20250731'!E176,"Difference","OK")</f>
        <v>OK</v>
      </c>
      <c r="F176" t="str">
        <f>IF('VIM-Incidents_20250724'!F176&lt;&gt;'VIM-Incidents_20250731'!F176,"Difference","OK")</f>
        <v>OK</v>
      </c>
      <c r="G176" t="str">
        <f>IF('VIM-Incidents_20250724'!G176&lt;&gt;'VIM-Incidents_20250731'!G176,"Difference","OK")</f>
        <v>OK</v>
      </c>
      <c r="H176" t="str">
        <f>IF('VIM-Incidents_20250724'!H176&lt;&gt;'VIM-Incidents_20250731'!H176,"Difference","OK")</f>
        <v>OK</v>
      </c>
      <c r="I176" t="str">
        <f>IF('VIM-Incidents_20250724'!I176&lt;&gt;'VIM-Incidents_20250731'!I176,"Difference","OK")</f>
        <v>OK</v>
      </c>
      <c r="J176" t="str">
        <f>IF('VIM-Incidents_20250724'!J176&lt;&gt;'VIM-Incidents_20250731'!J176,"Difference","OK")</f>
        <v>OK</v>
      </c>
      <c r="K176" t="str">
        <f>IF('VIM-Incidents_20250724'!K176&lt;&gt;'VIM-Incidents_20250731'!K176,"Difference","OK")</f>
        <v>OK</v>
      </c>
      <c r="L176" t="str">
        <f>IF('VIM-Incidents_20250724'!L176&lt;&gt;'VIM-Incidents_20250731'!L176,"Difference","OK")</f>
        <v>OK</v>
      </c>
      <c r="M176" t="str">
        <f>IF('VIM-Incidents_20250724'!M176&lt;&gt;'VIM-Incidents_20250731'!M176,"Difference","OK")</f>
        <v>OK</v>
      </c>
      <c r="N176" t="str">
        <f>IF('VIM-Incidents_20250724'!N176&lt;&gt;'VIM-Incidents_20250731'!N176,"Difference","OK")</f>
        <v>OK</v>
      </c>
      <c r="O176" t="str">
        <f>IF('VIM-Incidents_20250724'!O176&lt;&gt;'VIM-Incidents_20250731'!O176,"Difference","OK")</f>
        <v>OK</v>
      </c>
      <c r="P176" t="str">
        <f>IF('VIM-Incidents_20250724'!P176&lt;&gt;'VIM-Incidents_20250731'!P176,"Difference","OK")</f>
        <v>OK</v>
      </c>
      <c r="Q176" t="str">
        <f ca="1">IF('VIM-Incidents_20250724'!Q176&lt;&gt;'VIM-Incidents_20250731'!Q176,"Difference","OK")</f>
        <v>OK</v>
      </c>
      <c r="R176" t="str">
        <f ca="1">IF('VIM-Incidents_20250724'!R176&lt;&gt;'VIM-Incidents_20250731'!R176,"Difference","OK")</f>
        <v>OK</v>
      </c>
      <c r="S176" t="str">
        <f ca="1">IF('VIM-Incidents_20250724'!S176&lt;&gt;'VIM-Incidents_20250731'!S176,"Difference","OK")</f>
        <v>OK</v>
      </c>
    </row>
    <row r="177" spans="1:19" x14ac:dyDescent="0.35">
      <c r="A177" t="str">
        <f>IF('VIM-Incidents_20250724'!A177&lt;&gt;'VIM-Incidents_20250731'!A177,"Difference","OK")</f>
        <v>OK</v>
      </c>
      <c r="B177" t="str">
        <f>IF('VIM-Incidents_20250724'!B177&lt;&gt;'VIM-Incidents_20250731'!B177,"Difference","OK")</f>
        <v>OK</v>
      </c>
      <c r="C177" t="str">
        <f>IF('VIM-Incidents_20250724'!C177&lt;&gt;'VIM-Incidents_20250731'!C177,"Difference","OK")</f>
        <v>OK</v>
      </c>
      <c r="D177" t="str">
        <f>IF('VIM-Incidents_20250724'!D177&lt;&gt;'VIM-Incidents_20250731'!D177,"Difference","OK")</f>
        <v>OK</v>
      </c>
      <c r="E177" t="str">
        <f>IF('VIM-Incidents_20250724'!E177&lt;&gt;'VIM-Incidents_20250731'!E177,"Difference","OK")</f>
        <v>OK</v>
      </c>
      <c r="F177" t="str">
        <f>IF('VIM-Incidents_20250724'!F177&lt;&gt;'VIM-Incidents_20250731'!F177,"Difference","OK")</f>
        <v>OK</v>
      </c>
      <c r="G177" t="str">
        <f>IF('VIM-Incidents_20250724'!G177&lt;&gt;'VIM-Incidents_20250731'!G177,"Difference","OK")</f>
        <v>OK</v>
      </c>
      <c r="H177" t="str">
        <f>IF('VIM-Incidents_20250724'!H177&lt;&gt;'VIM-Incidents_20250731'!H177,"Difference","OK")</f>
        <v>OK</v>
      </c>
      <c r="I177" t="str">
        <f>IF('VIM-Incidents_20250724'!I177&lt;&gt;'VIM-Incidents_20250731'!I177,"Difference","OK")</f>
        <v>OK</v>
      </c>
      <c r="J177" t="str">
        <f>IF('VIM-Incidents_20250724'!J177&lt;&gt;'VIM-Incidents_20250731'!J177,"Difference","OK")</f>
        <v>OK</v>
      </c>
      <c r="K177" t="str">
        <f>IF('VIM-Incidents_20250724'!K177&lt;&gt;'VIM-Incidents_20250731'!K177,"Difference","OK")</f>
        <v>OK</v>
      </c>
      <c r="L177" t="str">
        <f>IF('VIM-Incidents_20250724'!L177&lt;&gt;'VIM-Incidents_20250731'!L177,"Difference","OK")</f>
        <v>OK</v>
      </c>
      <c r="M177" t="str">
        <f>IF('VIM-Incidents_20250724'!M177&lt;&gt;'VIM-Incidents_20250731'!M177,"Difference","OK")</f>
        <v>OK</v>
      </c>
      <c r="N177" t="str">
        <f>IF('VIM-Incidents_20250724'!N177&lt;&gt;'VIM-Incidents_20250731'!N177,"Difference","OK")</f>
        <v>OK</v>
      </c>
      <c r="O177" t="str">
        <f>IF('VIM-Incidents_20250724'!O177&lt;&gt;'VIM-Incidents_20250731'!O177,"Difference","OK")</f>
        <v>OK</v>
      </c>
      <c r="P177" t="str">
        <f>IF('VIM-Incidents_20250724'!P177&lt;&gt;'VIM-Incidents_20250731'!P177,"Difference","OK")</f>
        <v>OK</v>
      </c>
      <c r="Q177" t="str">
        <f ca="1">IF('VIM-Incidents_20250724'!Q177&lt;&gt;'VIM-Incidents_20250731'!Q177,"Difference","OK")</f>
        <v>OK</v>
      </c>
      <c r="R177" t="str">
        <f ca="1">IF('VIM-Incidents_20250724'!R177&lt;&gt;'VIM-Incidents_20250731'!R177,"Difference","OK")</f>
        <v>OK</v>
      </c>
      <c r="S177" t="str">
        <f ca="1">IF('VIM-Incidents_20250724'!S177&lt;&gt;'VIM-Incidents_20250731'!S177,"Difference","OK")</f>
        <v>OK</v>
      </c>
    </row>
    <row r="178" spans="1:19" x14ac:dyDescent="0.35">
      <c r="A178" t="str">
        <f>IF('VIM-Incidents_20250724'!A178&lt;&gt;'VIM-Incidents_20250731'!A178,"Difference","OK")</f>
        <v>OK</v>
      </c>
      <c r="B178" t="str">
        <f>IF('VIM-Incidents_20250724'!B178&lt;&gt;'VIM-Incidents_20250731'!B178,"Difference","OK")</f>
        <v>OK</v>
      </c>
      <c r="C178" t="str">
        <f>IF('VIM-Incidents_20250724'!C178&lt;&gt;'VIM-Incidents_20250731'!C178,"Difference","OK")</f>
        <v>OK</v>
      </c>
      <c r="D178" t="str">
        <f>IF('VIM-Incidents_20250724'!D178&lt;&gt;'VIM-Incidents_20250731'!D178,"Difference","OK")</f>
        <v>OK</v>
      </c>
      <c r="E178" t="str">
        <f>IF('VIM-Incidents_20250724'!E178&lt;&gt;'VIM-Incidents_20250731'!E178,"Difference","OK")</f>
        <v>OK</v>
      </c>
      <c r="F178" t="str">
        <f>IF('VIM-Incidents_20250724'!F178&lt;&gt;'VIM-Incidents_20250731'!F178,"Difference","OK")</f>
        <v>OK</v>
      </c>
      <c r="G178" t="str">
        <f>IF('VIM-Incidents_20250724'!G178&lt;&gt;'VIM-Incidents_20250731'!G178,"Difference","OK")</f>
        <v>OK</v>
      </c>
      <c r="H178" t="str">
        <f>IF('VIM-Incidents_20250724'!H178&lt;&gt;'VIM-Incidents_20250731'!H178,"Difference","OK")</f>
        <v>OK</v>
      </c>
      <c r="I178" t="str">
        <f>IF('VIM-Incidents_20250724'!I178&lt;&gt;'VIM-Incidents_20250731'!I178,"Difference","OK")</f>
        <v>OK</v>
      </c>
      <c r="J178" t="str">
        <f>IF('VIM-Incidents_20250724'!J178&lt;&gt;'VIM-Incidents_20250731'!J178,"Difference","OK")</f>
        <v>OK</v>
      </c>
      <c r="K178" t="str">
        <f>IF('VIM-Incidents_20250724'!K178&lt;&gt;'VIM-Incidents_20250731'!K178,"Difference","OK")</f>
        <v>OK</v>
      </c>
      <c r="L178" t="str">
        <f>IF('VIM-Incidents_20250724'!L178&lt;&gt;'VIM-Incidents_20250731'!L178,"Difference","OK")</f>
        <v>OK</v>
      </c>
      <c r="M178" t="str">
        <f>IF('VIM-Incidents_20250724'!M178&lt;&gt;'VIM-Incidents_20250731'!M178,"Difference","OK")</f>
        <v>OK</v>
      </c>
      <c r="N178" t="str">
        <f>IF('VIM-Incidents_20250724'!N178&lt;&gt;'VIM-Incidents_20250731'!N178,"Difference","OK")</f>
        <v>OK</v>
      </c>
      <c r="O178" t="str">
        <f>IF('VIM-Incidents_20250724'!O178&lt;&gt;'VIM-Incidents_20250731'!O178,"Difference","OK")</f>
        <v>OK</v>
      </c>
      <c r="P178" t="str">
        <f>IF('VIM-Incidents_20250724'!P178&lt;&gt;'VIM-Incidents_20250731'!P178,"Difference","OK")</f>
        <v>OK</v>
      </c>
      <c r="Q178" t="str">
        <f ca="1">IF('VIM-Incidents_20250724'!Q178&lt;&gt;'VIM-Incidents_20250731'!Q178,"Difference","OK")</f>
        <v>OK</v>
      </c>
      <c r="R178" t="str">
        <f ca="1">IF('VIM-Incidents_20250724'!R178&lt;&gt;'VIM-Incidents_20250731'!R178,"Difference","OK")</f>
        <v>OK</v>
      </c>
      <c r="S178" t="str">
        <f ca="1">IF('VIM-Incidents_20250724'!S178&lt;&gt;'VIM-Incidents_20250731'!S178,"Difference","OK")</f>
        <v>OK</v>
      </c>
    </row>
    <row r="179" spans="1:19" x14ac:dyDescent="0.35">
      <c r="A179" t="str">
        <f>IF('VIM-Incidents_20250724'!A179&lt;&gt;'VIM-Incidents_20250731'!A179,"Difference","OK")</f>
        <v>OK</v>
      </c>
      <c r="B179" t="str">
        <f>IF('VIM-Incidents_20250724'!B179&lt;&gt;'VIM-Incidents_20250731'!B179,"Difference","OK")</f>
        <v>OK</v>
      </c>
      <c r="C179" t="str">
        <f>IF('VIM-Incidents_20250724'!C179&lt;&gt;'VIM-Incidents_20250731'!C179,"Difference","OK")</f>
        <v>OK</v>
      </c>
      <c r="D179" t="str">
        <f>IF('VIM-Incidents_20250724'!D179&lt;&gt;'VIM-Incidents_20250731'!D179,"Difference","OK")</f>
        <v>OK</v>
      </c>
      <c r="E179" t="str">
        <f>IF('VIM-Incidents_20250724'!E179&lt;&gt;'VIM-Incidents_20250731'!E179,"Difference","OK")</f>
        <v>OK</v>
      </c>
      <c r="F179" t="str">
        <f>IF('VIM-Incidents_20250724'!F179&lt;&gt;'VIM-Incidents_20250731'!F179,"Difference","OK")</f>
        <v>OK</v>
      </c>
      <c r="G179" t="str">
        <f>IF('VIM-Incidents_20250724'!G179&lt;&gt;'VIM-Incidents_20250731'!G179,"Difference","OK")</f>
        <v>OK</v>
      </c>
      <c r="H179" t="str">
        <f>IF('VIM-Incidents_20250724'!H179&lt;&gt;'VIM-Incidents_20250731'!H179,"Difference","OK")</f>
        <v>OK</v>
      </c>
      <c r="I179" t="str">
        <f>IF('VIM-Incidents_20250724'!I179&lt;&gt;'VIM-Incidents_20250731'!I179,"Difference","OK")</f>
        <v>OK</v>
      </c>
      <c r="J179" t="str">
        <f>IF('VIM-Incidents_20250724'!J179&lt;&gt;'VIM-Incidents_20250731'!J179,"Difference","OK")</f>
        <v>OK</v>
      </c>
      <c r="K179" t="str">
        <f>IF('VIM-Incidents_20250724'!K179&lt;&gt;'VIM-Incidents_20250731'!K179,"Difference","OK")</f>
        <v>OK</v>
      </c>
      <c r="L179" t="str">
        <f>IF('VIM-Incidents_20250724'!L179&lt;&gt;'VIM-Incidents_20250731'!L179,"Difference","OK")</f>
        <v>OK</v>
      </c>
      <c r="M179" t="str">
        <f>IF('VIM-Incidents_20250724'!M179&lt;&gt;'VIM-Incidents_20250731'!M179,"Difference","OK")</f>
        <v>OK</v>
      </c>
      <c r="N179" t="str">
        <f>IF('VIM-Incidents_20250724'!N179&lt;&gt;'VIM-Incidents_20250731'!N179,"Difference","OK")</f>
        <v>OK</v>
      </c>
      <c r="O179" t="str">
        <f>IF('VIM-Incidents_20250724'!O179&lt;&gt;'VIM-Incidents_20250731'!O179,"Difference","OK")</f>
        <v>OK</v>
      </c>
      <c r="P179" t="str">
        <f>IF('VIM-Incidents_20250724'!P179&lt;&gt;'VIM-Incidents_20250731'!P179,"Difference","OK")</f>
        <v>OK</v>
      </c>
      <c r="Q179" t="str">
        <f ca="1">IF('VIM-Incidents_20250724'!Q179&lt;&gt;'VIM-Incidents_20250731'!Q179,"Difference","OK")</f>
        <v>OK</v>
      </c>
      <c r="R179" t="str">
        <f ca="1">IF('VIM-Incidents_20250724'!R179&lt;&gt;'VIM-Incidents_20250731'!R179,"Difference","OK")</f>
        <v>OK</v>
      </c>
      <c r="S179" t="str">
        <f ca="1">IF('VIM-Incidents_20250724'!S179&lt;&gt;'VIM-Incidents_20250731'!S179,"Difference","OK")</f>
        <v>OK</v>
      </c>
    </row>
    <row r="180" spans="1:19" x14ac:dyDescent="0.35">
      <c r="A180" t="str">
        <f>IF('VIM-Incidents_20250724'!A180&lt;&gt;'VIM-Incidents_20250731'!A180,"Difference","OK")</f>
        <v>OK</v>
      </c>
      <c r="B180" t="str">
        <f>IF('VIM-Incidents_20250724'!B180&lt;&gt;'VIM-Incidents_20250731'!B180,"Difference","OK")</f>
        <v>OK</v>
      </c>
      <c r="C180" t="str">
        <f>IF('VIM-Incidents_20250724'!C180&lt;&gt;'VIM-Incidents_20250731'!C180,"Difference","OK")</f>
        <v>OK</v>
      </c>
      <c r="D180" t="str">
        <f>IF('VIM-Incidents_20250724'!D180&lt;&gt;'VIM-Incidents_20250731'!D180,"Difference","OK")</f>
        <v>OK</v>
      </c>
      <c r="E180" t="str">
        <f>IF('VIM-Incidents_20250724'!E180&lt;&gt;'VIM-Incidents_20250731'!E180,"Difference","OK")</f>
        <v>OK</v>
      </c>
      <c r="F180" t="str">
        <f>IF('VIM-Incidents_20250724'!F180&lt;&gt;'VIM-Incidents_20250731'!F180,"Difference","OK")</f>
        <v>OK</v>
      </c>
      <c r="G180" t="str">
        <f>IF('VIM-Incidents_20250724'!G180&lt;&gt;'VIM-Incidents_20250731'!G180,"Difference","OK")</f>
        <v>OK</v>
      </c>
      <c r="H180" t="str">
        <f>IF('VIM-Incidents_20250724'!H180&lt;&gt;'VIM-Incidents_20250731'!H180,"Difference","OK")</f>
        <v>OK</v>
      </c>
      <c r="I180" t="str">
        <f>IF('VIM-Incidents_20250724'!I180&lt;&gt;'VIM-Incidents_20250731'!I180,"Difference","OK")</f>
        <v>OK</v>
      </c>
      <c r="J180" t="str">
        <f>IF('VIM-Incidents_20250724'!J180&lt;&gt;'VIM-Incidents_20250731'!J180,"Difference","OK")</f>
        <v>OK</v>
      </c>
      <c r="K180" t="str">
        <f>IF('VIM-Incidents_20250724'!K180&lt;&gt;'VIM-Incidents_20250731'!K180,"Difference","OK")</f>
        <v>OK</v>
      </c>
      <c r="L180" t="str">
        <f>IF('VIM-Incidents_20250724'!L180&lt;&gt;'VIM-Incidents_20250731'!L180,"Difference","OK")</f>
        <v>OK</v>
      </c>
      <c r="M180" t="str">
        <f>IF('VIM-Incidents_20250724'!M180&lt;&gt;'VIM-Incidents_20250731'!M180,"Difference","OK")</f>
        <v>OK</v>
      </c>
      <c r="N180" t="str">
        <f>IF('VIM-Incidents_20250724'!N180&lt;&gt;'VIM-Incidents_20250731'!N180,"Difference","OK")</f>
        <v>OK</v>
      </c>
      <c r="O180" t="str">
        <f>IF('VIM-Incidents_20250724'!O180&lt;&gt;'VIM-Incidents_20250731'!O180,"Difference","OK")</f>
        <v>OK</v>
      </c>
      <c r="P180" t="str">
        <f>IF('VIM-Incidents_20250724'!P180&lt;&gt;'VIM-Incidents_20250731'!P180,"Difference","OK")</f>
        <v>OK</v>
      </c>
      <c r="Q180" t="str">
        <f ca="1">IF('VIM-Incidents_20250724'!Q180&lt;&gt;'VIM-Incidents_20250731'!Q180,"Difference","OK")</f>
        <v>OK</v>
      </c>
      <c r="R180" t="str">
        <f ca="1">IF('VIM-Incidents_20250724'!R180&lt;&gt;'VIM-Incidents_20250731'!R180,"Difference","OK")</f>
        <v>OK</v>
      </c>
      <c r="S180" t="str">
        <f ca="1">IF('VIM-Incidents_20250724'!S180&lt;&gt;'VIM-Incidents_20250731'!S180,"Difference","OK")</f>
        <v>OK</v>
      </c>
    </row>
    <row r="181" spans="1:19" x14ac:dyDescent="0.35">
      <c r="A181" t="str">
        <f>IF('VIM-Incidents_20250724'!A181&lt;&gt;'VIM-Incidents_20250731'!A181,"Difference","OK")</f>
        <v>OK</v>
      </c>
      <c r="B181" t="str">
        <f>IF('VIM-Incidents_20250724'!B181&lt;&gt;'VIM-Incidents_20250731'!B181,"Difference","OK")</f>
        <v>OK</v>
      </c>
      <c r="C181" t="str">
        <f>IF('VIM-Incidents_20250724'!C181&lt;&gt;'VIM-Incidents_20250731'!C181,"Difference","OK")</f>
        <v>OK</v>
      </c>
      <c r="D181" t="str">
        <f>IF('VIM-Incidents_20250724'!D181&lt;&gt;'VIM-Incidents_20250731'!D181,"Difference","OK")</f>
        <v>OK</v>
      </c>
      <c r="E181" t="str">
        <f>IF('VIM-Incidents_20250724'!E181&lt;&gt;'VIM-Incidents_20250731'!E181,"Difference","OK")</f>
        <v>OK</v>
      </c>
      <c r="F181" t="str">
        <f>IF('VIM-Incidents_20250724'!F181&lt;&gt;'VIM-Incidents_20250731'!F181,"Difference","OK")</f>
        <v>OK</v>
      </c>
      <c r="G181" t="str">
        <f>IF('VIM-Incidents_20250724'!G181&lt;&gt;'VIM-Incidents_20250731'!G181,"Difference","OK")</f>
        <v>OK</v>
      </c>
      <c r="H181" t="str">
        <f>IF('VIM-Incidents_20250724'!H181&lt;&gt;'VIM-Incidents_20250731'!H181,"Difference","OK")</f>
        <v>OK</v>
      </c>
      <c r="I181" t="str">
        <f>IF('VIM-Incidents_20250724'!I181&lt;&gt;'VIM-Incidents_20250731'!I181,"Difference","OK")</f>
        <v>Difference</v>
      </c>
      <c r="J181" t="str">
        <f>IF('VIM-Incidents_20250724'!J181&lt;&gt;'VIM-Incidents_20250731'!J181,"Difference","OK")</f>
        <v>OK</v>
      </c>
      <c r="K181" t="str">
        <f>IF('VIM-Incidents_20250724'!K181&lt;&gt;'VIM-Incidents_20250731'!K181,"Difference","OK")</f>
        <v>OK</v>
      </c>
      <c r="L181" t="str">
        <f>IF('VIM-Incidents_20250724'!L181&lt;&gt;'VIM-Incidents_20250731'!L181,"Difference","OK")</f>
        <v>Difference</v>
      </c>
      <c r="M181" t="str">
        <f>IF('VIM-Incidents_20250724'!M181&lt;&gt;'VIM-Incidents_20250731'!M181,"Difference","OK")</f>
        <v>OK</v>
      </c>
      <c r="N181" t="str">
        <f>IF('VIM-Incidents_20250724'!N181&lt;&gt;'VIM-Incidents_20250731'!N181,"Difference","OK")</f>
        <v>OK</v>
      </c>
      <c r="O181" t="str">
        <f>IF('VIM-Incidents_20250724'!O181&lt;&gt;'VIM-Incidents_20250731'!O181,"Difference","OK")</f>
        <v>OK</v>
      </c>
      <c r="P181" t="str">
        <f>IF('VIM-Incidents_20250724'!P181&lt;&gt;'VIM-Incidents_20250731'!P181,"Difference","OK")</f>
        <v>OK</v>
      </c>
      <c r="Q181" t="str">
        <f ca="1">IF('VIM-Incidents_20250724'!Q181&lt;&gt;'VIM-Incidents_20250731'!Q181,"Difference","OK")</f>
        <v>OK</v>
      </c>
      <c r="R181" t="str">
        <f ca="1">IF('VIM-Incidents_20250724'!R181&lt;&gt;'VIM-Incidents_20250731'!R181,"Difference","OK")</f>
        <v>OK</v>
      </c>
      <c r="S181" t="str">
        <f ca="1">IF('VIM-Incidents_20250724'!S181&lt;&gt;'VIM-Incidents_20250731'!S181,"Difference","OK")</f>
        <v>OK</v>
      </c>
    </row>
    <row r="182" spans="1:19" x14ac:dyDescent="0.35">
      <c r="A182" t="str">
        <f>IF('VIM-Incidents_20250724'!A182&lt;&gt;'VIM-Incidents_20250731'!A182,"Difference","OK")</f>
        <v>OK</v>
      </c>
      <c r="B182" t="str">
        <f>IF('VIM-Incidents_20250724'!B182&lt;&gt;'VIM-Incidents_20250731'!B182,"Difference","OK")</f>
        <v>OK</v>
      </c>
      <c r="C182" t="str">
        <f>IF('VIM-Incidents_20250724'!C182&lt;&gt;'VIM-Incidents_20250731'!C182,"Difference","OK")</f>
        <v>OK</v>
      </c>
      <c r="D182" t="str">
        <f>IF('VIM-Incidents_20250724'!D182&lt;&gt;'VIM-Incidents_20250731'!D182,"Difference","OK")</f>
        <v>OK</v>
      </c>
      <c r="E182" t="str">
        <f>IF('VIM-Incidents_20250724'!E182&lt;&gt;'VIM-Incidents_20250731'!E182,"Difference","OK")</f>
        <v>OK</v>
      </c>
      <c r="F182" t="str">
        <f>IF('VIM-Incidents_20250724'!F182&lt;&gt;'VIM-Incidents_20250731'!F182,"Difference","OK")</f>
        <v>OK</v>
      </c>
      <c r="G182" t="str">
        <f>IF('VIM-Incidents_20250724'!G182&lt;&gt;'VIM-Incidents_20250731'!G182,"Difference","OK")</f>
        <v>OK</v>
      </c>
      <c r="H182" t="str">
        <f>IF('VIM-Incidents_20250724'!H182&lt;&gt;'VIM-Incidents_20250731'!H182,"Difference","OK")</f>
        <v>OK</v>
      </c>
      <c r="I182" t="str">
        <f>IF('VIM-Incidents_20250724'!I182&lt;&gt;'VIM-Incidents_20250731'!I182,"Difference","OK")</f>
        <v>OK</v>
      </c>
      <c r="J182" t="str">
        <f>IF('VIM-Incidents_20250724'!J182&lt;&gt;'VIM-Incidents_20250731'!J182,"Difference","OK")</f>
        <v>OK</v>
      </c>
      <c r="K182" t="str">
        <f>IF('VIM-Incidents_20250724'!K182&lt;&gt;'VIM-Incidents_20250731'!K182,"Difference","OK")</f>
        <v>OK</v>
      </c>
      <c r="L182" t="str">
        <f>IF('VIM-Incidents_20250724'!L182&lt;&gt;'VIM-Incidents_20250731'!L182,"Difference","OK")</f>
        <v>OK</v>
      </c>
      <c r="M182" t="str">
        <f>IF('VIM-Incidents_20250724'!M182&lt;&gt;'VIM-Incidents_20250731'!M182,"Difference","OK")</f>
        <v>OK</v>
      </c>
      <c r="N182" t="str">
        <f>IF('VIM-Incidents_20250724'!N182&lt;&gt;'VIM-Incidents_20250731'!N182,"Difference","OK")</f>
        <v>OK</v>
      </c>
      <c r="O182" t="str">
        <f>IF('VIM-Incidents_20250724'!O182&lt;&gt;'VIM-Incidents_20250731'!O182,"Difference","OK")</f>
        <v>OK</v>
      </c>
      <c r="P182" t="str">
        <f>IF('VIM-Incidents_20250724'!P182&lt;&gt;'VIM-Incidents_20250731'!P182,"Difference","OK")</f>
        <v>OK</v>
      </c>
      <c r="Q182" t="str">
        <f ca="1">IF('VIM-Incidents_20250724'!Q182&lt;&gt;'VIM-Incidents_20250731'!Q182,"Difference","OK")</f>
        <v>OK</v>
      </c>
      <c r="R182" t="str">
        <f ca="1">IF('VIM-Incidents_20250724'!R182&lt;&gt;'VIM-Incidents_20250731'!R182,"Difference","OK")</f>
        <v>OK</v>
      </c>
      <c r="S182" t="str">
        <f ca="1">IF('VIM-Incidents_20250724'!S182&lt;&gt;'VIM-Incidents_20250731'!S182,"Difference","OK")</f>
        <v>OK</v>
      </c>
    </row>
    <row r="183" spans="1:19" x14ac:dyDescent="0.35">
      <c r="A183" t="str">
        <f>IF('VIM-Incidents_20250724'!A183&lt;&gt;'VIM-Incidents_20250731'!A183,"Difference","OK")</f>
        <v>OK</v>
      </c>
      <c r="B183" t="str">
        <f>IF('VIM-Incidents_20250724'!B183&lt;&gt;'VIM-Incidents_20250731'!B183,"Difference","OK")</f>
        <v>OK</v>
      </c>
      <c r="C183" t="str">
        <f>IF('VIM-Incidents_20250724'!C183&lt;&gt;'VIM-Incidents_20250731'!C183,"Difference","OK")</f>
        <v>OK</v>
      </c>
      <c r="D183" t="str">
        <f>IF('VIM-Incidents_20250724'!D183&lt;&gt;'VIM-Incidents_20250731'!D183,"Difference","OK")</f>
        <v>OK</v>
      </c>
      <c r="E183" t="str">
        <f>IF('VIM-Incidents_20250724'!E183&lt;&gt;'VIM-Incidents_20250731'!E183,"Difference","OK")</f>
        <v>OK</v>
      </c>
      <c r="F183" t="str">
        <f>IF('VIM-Incidents_20250724'!F183&lt;&gt;'VIM-Incidents_20250731'!F183,"Difference","OK")</f>
        <v>OK</v>
      </c>
      <c r="G183" t="str">
        <f>IF('VIM-Incidents_20250724'!G183&lt;&gt;'VIM-Incidents_20250731'!G183,"Difference","OK")</f>
        <v>OK</v>
      </c>
      <c r="H183" t="str">
        <f>IF('VIM-Incidents_20250724'!H183&lt;&gt;'VIM-Incidents_20250731'!H183,"Difference","OK")</f>
        <v>OK</v>
      </c>
      <c r="I183" t="str">
        <f>IF('VIM-Incidents_20250724'!I183&lt;&gt;'VIM-Incidents_20250731'!I183,"Difference","OK")</f>
        <v>OK</v>
      </c>
      <c r="J183" t="str">
        <f>IF('VIM-Incidents_20250724'!J183&lt;&gt;'VIM-Incidents_20250731'!J183,"Difference","OK")</f>
        <v>OK</v>
      </c>
      <c r="K183" t="str">
        <f>IF('VIM-Incidents_20250724'!K183&lt;&gt;'VIM-Incidents_20250731'!K183,"Difference","OK")</f>
        <v>OK</v>
      </c>
      <c r="L183" t="str">
        <f>IF('VIM-Incidents_20250724'!L183&lt;&gt;'VIM-Incidents_20250731'!L183,"Difference","OK")</f>
        <v>OK</v>
      </c>
      <c r="M183" t="str">
        <f>IF('VIM-Incidents_20250724'!M183&lt;&gt;'VIM-Incidents_20250731'!M183,"Difference","OK")</f>
        <v>OK</v>
      </c>
      <c r="N183" t="str">
        <f>IF('VIM-Incidents_20250724'!N183&lt;&gt;'VIM-Incidents_20250731'!N183,"Difference","OK")</f>
        <v>OK</v>
      </c>
      <c r="O183" t="str">
        <f>IF('VIM-Incidents_20250724'!O183&lt;&gt;'VIM-Incidents_20250731'!O183,"Difference","OK")</f>
        <v>OK</v>
      </c>
      <c r="P183" t="str">
        <f>IF('VIM-Incidents_20250724'!P183&lt;&gt;'VIM-Incidents_20250731'!P183,"Difference","OK")</f>
        <v>OK</v>
      </c>
      <c r="Q183" t="str">
        <f ca="1">IF('VIM-Incidents_20250724'!Q183&lt;&gt;'VIM-Incidents_20250731'!Q183,"Difference","OK")</f>
        <v>OK</v>
      </c>
      <c r="R183" t="str">
        <f ca="1">IF('VIM-Incidents_20250724'!R183&lt;&gt;'VIM-Incidents_20250731'!R183,"Difference","OK")</f>
        <v>OK</v>
      </c>
      <c r="S183" t="str">
        <f ca="1">IF('VIM-Incidents_20250724'!S183&lt;&gt;'VIM-Incidents_20250731'!S183,"Difference","OK")</f>
        <v>OK</v>
      </c>
    </row>
    <row r="184" spans="1:19" x14ac:dyDescent="0.35">
      <c r="A184" t="str">
        <f>IF('VIM-Incidents_20250724'!A184&lt;&gt;'VIM-Incidents_20250731'!A184,"Difference","OK")</f>
        <v>OK</v>
      </c>
      <c r="B184" t="str">
        <f>IF('VIM-Incidents_20250724'!B184&lt;&gt;'VIM-Incidents_20250731'!B184,"Difference","OK")</f>
        <v>OK</v>
      </c>
      <c r="C184" t="str">
        <f>IF('VIM-Incidents_20250724'!C184&lt;&gt;'VIM-Incidents_20250731'!C184,"Difference","OK")</f>
        <v>OK</v>
      </c>
      <c r="D184" t="str">
        <f>IF('VIM-Incidents_20250724'!D184&lt;&gt;'VIM-Incidents_20250731'!D184,"Difference","OK")</f>
        <v>OK</v>
      </c>
      <c r="E184" t="str">
        <f>IF('VIM-Incidents_20250724'!E184&lt;&gt;'VIM-Incidents_20250731'!E184,"Difference","OK")</f>
        <v>OK</v>
      </c>
      <c r="F184" t="str">
        <f>IF('VIM-Incidents_20250724'!F184&lt;&gt;'VIM-Incidents_20250731'!F184,"Difference","OK")</f>
        <v>OK</v>
      </c>
      <c r="G184" t="str">
        <f>IF('VIM-Incidents_20250724'!G184&lt;&gt;'VIM-Incidents_20250731'!G184,"Difference","OK")</f>
        <v>OK</v>
      </c>
      <c r="H184" t="str">
        <f>IF('VIM-Incidents_20250724'!H184&lt;&gt;'VIM-Incidents_20250731'!H184,"Difference","OK")</f>
        <v>OK</v>
      </c>
      <c r="I184" t="str">
        <f>IF('VIM-Incidents_20250724'!I184&lt;&gt;'VIM-Incidents_20250731'!I184,"Difference","OK")</f>
        <v>OK</v>
      </c>
      <c r="J184" t="str">
        <f>IF('VIM-Incidents_20250724'!J184&lt;&gt;'VIM-Incidents_20250731'!J184,"Difference","OK")</f>
        <v>OK</v>
      </c>
      <c r="K184" t="str">
        <f>IF('VIM-Incidents_20250724'!K184&lt;&gt;'VIM-Incidents_20250731'!K184,"Difference","OK")</f>
        <v>OK</v>
      </c>
      <c r="L184" t="str">
        <f>IF('VIM-Incidents_20250724'!L184&lt;&gt;'VIM-Incidents_20250731'!L184,"Difference","OK")</f>
        <v>OK</v>
      </c>
      <c r="M184" t="str">
        <f>IF('VIM-Incidents_20250724'!M184&lt;&gt;'VIM-Incidents_20250731'!M184,"Difference","OK")</f>
        <v>OK</v>
      </c>
      <c r="N184" t="str">
        <f>IF('VIM-Incidents_20250724'!N184&lt;&gt;'VIM-Incidents_20250731'!N184,"Difference","OK")</f>
        <v>OK</v>
      </c>
      <c r="O184" t="str">
        <f>IF('VIM-Incidents_20250724'!O184&lt;&gt;'VIM-Incidents_20250731'!O184,"Difference","OK")</f>
        <v>OK</v>
      </c>
      <c r="P184" t="str">
        <f>IF('VIM-Incidents_20250724'!P184&lt;&gt;'VIM-Incidents_20250731'!P184,"Difference","OK")</f>
        <v>OK</v>
      </c>
      <c r="Q184" t="str">
        <f ca="1">IF('VIM-Incidents_20250724'!Q184&lt;&gt;'VIM-Incidents_20250731'!Q184,"Difference","OK")</f>
        <v>OK</v>
      </c>
      <c r="R184" t="str">
        <f ca="1">IF('VIM-Incidents_20250724'!R184&lt;&gt;'VIM-Incidents_20250731'!R184,"Difference","OK")</f>
        <v>OK</v>
      </c>
      <c r="S184" t="str">
        <f ca="1">IF('VIM-Incidents_20250724'!S184&lt;&gt;'VIM-Incidents_20250731'!S184,"Difference","OK")</f>
        <v>OK</v>
      </c>
    </row>
    <row r="185" spans="1:19" x14ac:dyDescent="0.35">
      <c r="A185" t="str">
        <f>IF('VIM-Incidents_20250724'!A185&lt;&gt;'VIM-Incidents_20250731'!A185,"Difference","OK")</f>
        <v>OK</v>
      </c>
      <c r="B185" t="str">
        <f>IF('VIM-Incidents_20250724'!B185&lt;&gt;'VIM-Incidents_20250731'!B185,"Difference","OK")</f>
        <v>OK</v>
      </c>
      <c r="C185" t="str">
        <f>IF('VIM-Incidents_20250724'!C185&lt;&gt;'VIM-Incidents_20250731'!C185,"Difference","OK")</f>
        <v>OK</v>
      </c>
      <c r="D185" t="str">
        <f>IF('VIM-Incidents_20250724'!D185&lt;&gt;'VIM-Incidents_20250731'!D185,"Difference","OK")</f>
        <v>OK</v>
      </c>
      <c r="E185" t="str">
        <f>IF('VIM-Incidents_20250724'!E185&lt;&gt;'VIM-Incidents_20250731'!E185,"Difference","OK")</f>
        <v>OK</v>
      </c>
      <c r="F185" t="str">
        <f>IF('VIM-Incidents_20250724'!F185&lt;&gt;'VIM-Incidents_20250731'!F185,"Difference","OK")</f>
        <v>OK</v>
      </c>
      <c r="G185" t="str">
        <f>IF('VIM-Incidents_20250724'!G185&lt;&gt;'VIM-Incidents_20250731'!G185,"Difference","OK")</f>
        <v>OK</v>
      </c>
      <c r="H185" t="str">
        <f>IF('VIM-Incidents_20250724'!H185&lt;&gt;'VIM-Incidents_20250731'!H185,"Difference","OK")</f>
        <v>OK</v>
      </c>
      <c r="I185" t="str">
        <f>IF('VIM-Incidents_20250724'!I185&lt;&gt;'VIM-Incidents_20250731'!I185,"Difference","OK")</f>
        <v>OK</v>
      </c>
      <c r="J185" t="str">
        <f>IF('VIM-Incidents_20250724'!J185&lt;&gt;'VIM-Incidents_20250731'!J185,"Difference","OK")</f>
        <v>OK</v>
      </c>
      <c r="K185" t="str">
        <f>IF('VIM-Incidents_20250724'!K185&lt;&gt;'VIM-Incidents_20250731'!K185,"Difference","OK")</f>
        <v>OK</v>
      </c>
      <c r="L185" t="str">
        <f>IF('VIM-Incidents_20250724'!L185&lt;&gt;'VIM-Incidents_20250731'!L185,"Difference","OK")</f>
        <v>OK</v>
      </c>
      <c r="M185" t="str">
        <f>IF('VIM-Incidents_20250724'!M185&lt;&gt;'VIM-Incidents_20250731'!M185,"Difference","OK")</f>
        <v>OK</v>
      </c>
      <c r="N185" t="str">
        <f>IF('VIM-Incidents_20250724'!N185&lt;&gt;'VIM-Incidents_20250731'!N185,"Difference","OK")</f>
        <v>OK</v>
      </c>
      <c r="O185" t="str">
        <f>IF('VIM-Incidents_20250724'!O185&lt;&gt;'VIM-Incidents_20250731'!O185,"Difference","OK")</f>
        <v>OK</v>
      </c>
      <c r="P185" t="str">
        <f>IF('VIM-Incidents_20250724'!P185&lt;&gt;'VIM-Incidents_20250731'!P185,"Difference","OK")</f>
        <v>OK</v>
      </c>
      <c r="Q185" t="str">
        <f ca="1">IF('VIM-Incidents_20250724'!Q185&lt;&gt;'VIM-Incidents_20250731'!Q185,"Difference","OK")</f>
        <v>OK</v>
      </c>
      <c r="R185" t="str">
        <f ca="1">IF('VIM-Incidents_20250724'!R185&lt;&gt;'VIM-Incidents_20250731'!R185,"Difference","OK")</f>
        <v>OK</v>
      </c>
      <c r="S185" t="str">
        <f ca="1">IF('VIM-Incidents_20250724'!S185&lt;&gt;'VIM-Incidents_20250731'!S185,"Difference","OK")</f>
        <v>OK</v>
      </c>
    </row>
    <row r="186" spans="1:19" x14ac:dyDescent="0.35">
      <c r="A186" t="str">
        <f>IF('VIM-Incidents_20250724'!A186&lt;&gt;'VIM-Incidents_20250731'!A186,"Difference","OK")</f>
        <v>OK</v>
      </c>
      <c r="B186" t="str">
        <f>IF('VIM-Incidents_20250724'!B186&lt;&gt;'VIM-Incidents_20250731'!B186,"Difference","OK")</f>
        <v>OK</v>
      </c>
      <c r="C186" t="str">
        <f>IF('VIM-Incidents_20250724'!C186&lt;&gt;'VIM-Incidents_20250731'!C186,"Difference","OK")</f>
        <v>OK</v>
      </c>
      <c r="D186" t="str">
        <f>IF('VIM-Incidents_20250724'!D186&lt;&gt;'VIM-Incidents_20250731'!D186,"Difference","OK")</f>
        <v>OK</v>
      </c>
      <c r="E186" t="str">
        <f>IF('VIM-Incidents_20250724'!E186&lt;&gt;'VIM-Incidents_20250731'!E186,"Difference","OK")</f>
        <v>OK</v>
      </c>
      <c r="F186" t="str">
        <f>IF('VIM-Incidents_20250724'!F186&lt;&gt;'VIM-Incidents_20250731'!F186,"Difference","OK")</f>
        <v>OK</v>
      </c>
      <c r="G186" t="str">
        <f>IF('VIM-Incidents_20250724'!G186&lt;&gt;'VIM-Incidents_20250731'!G186,"Difference","OK")</f>
        <v>OK</v>
      </c>
      <c r="H186" t="str">
        <f>IF('VIM-Incidents_20250724'!H186&lt;&gt;'VIM-Incidents_20250731'!H186,"Difference","OK")</f>
        <v>OK</v>
      </c>
      <c r="I186" t="str">
        <f>IF('VIM-Incidents_20250724'!I186&lt;&gt;'VIM-Incidents_20250731'!I186,"Difference","OK")</f>
        <v>OK</v>
      </c>
      <c r="J186" t="str">
        <f>IF('VIM-Incidents_20250724'!J186&lt;&gt;'VIM-Incidents_20250731'!J186,"Difference","OK")</f>
        <v>OK</v>
      </c>
      <c r="K186" t="str">
        <f>IF('VIM-Incidents_20250724'!K186&lt;&gt;'VIM-Incidents_20250731'!K186,"Difference","OK")</f>
        <v>OK</v>
      </c>
      <c r="L186" t="str">
        <f>IF('VIM-Incidents_20250724'!L186&lt;&gt;'VIM-Incidents_20250731'!L186,"Difference","OK")</f>
        <v>OK</v>
      </c>
      <c r="M186" t="str">
        <f>IF('VIM-Incidents_20250724'!M186&lt;&gt;'VIM-Incidents_20250731'!M186,"Difference","OK")</f>
        <v>OK</v>
      </c>
      <c r="N186" t="str">
        <f>IF('VIM-Incidents_20250724'!N186&lt;&gt;'VIM-Incidents_20250731'!N186,"Difference","OK")</f>
        <v>OK</v>
      </c>
      <c r="O186" t="str">
        <f>IF('VIM-Incidents_20250724'!O186&lt;&gt;'VIM-Incidents_20250731'!O186,"Difference","OK")</f>
        <v>OK</v>
      </c>
      <c r="P186" t="str">
        <f>IF('VIM-Incidents_20250724'!P186&lt;&gt;'VIM-Incidents_20250731'!P186,"Difference","OK")</f>
        <v>OK</v>
      </c>
      <c r="Q186" t="str">
        <f ca="1">IF('VIM-Incidents_20250724'!Q186&lt;&gt;'VIM-Incidents_20250731'!Q186,"Difference","OK")</f>
        <v>OK</v>
      </c>
      <c r="R186" t="str">
        <f ca="1">IF('VIM-Incidents_20250724'!R186&lt;&gt;'VIM-Incidents_20250731'!R186,"Difference","OK")</f>
        <v>OK</v>
      </c>
      <c r="S186" t="str">
        <f ca="1">IF('VIM-Incidents_20250724'!S186&lt;&gt;'VIM-Incidents_20250731'!S186,"Difference","OK")</f>
        <v>OK</v>
      </c>
    </row>
    <row r="187" spans="1:19" x14ac:dyDescent="0.35">
      <c r="A187" t="str">
        <f>IF('VIM-Incidents_20250724'!A187&lt;&gt;'VIM-Incidents_20250731'!A187,"Difference","OK")</f>
        <v>OK</v>
      </c>
      <c r="B187" t="str">
        <f>IF('VIM-Incidents_20250724'!B187&lt;&gt;'VIM-Incidents_20250731'!B187,"Difference","OK")</f>
        <v>OK</v>
      </c>
      <c r="C187" t="str">
        <f>IF('VIM-Incidents_20250724'!C187&lt;&gt;'VIM-Incidents_20250731'!C187,"Difference","OK")</f>
        <v>OK</v>
      </c>
      <c r="D187" t="str">
        <f>IF('VIM-Incidents_20250724'!D187&lt;&gt;'VIM-Incidents_20250731'!D187,"Difference","OK")</f>
        <v>OK</v>
      </c>
      <c r="E187" t="str">
        <f>IF('VIM-Incidents_20250724'!E187&lt;&gt;'VIM-Incidents_20250731'!E187,"Difference","OK")</f>
        <v>OK</v>
      </c>
      <c r="F187" t="str">
        <f>IF('VIM-Incidents_20250724'!F187&lt;&gt;'VIM-Incidents_20250731'!F187,"Difference","OK")</f>
        <v>OK</v>
      </c>
      <c r="G187" t="str">
        <f>IF('VIM-Incidents_20250724'!G187&lt;&gt;'VIM-Incidents_20250731'!G187,"Difference","OK")</f>
        <v>OK</v>
      </c>
      <c r="H187" t="str">
        <f>IF('VIM-Incidents_20250724'!H187&lt;&gt;'VIM-Incidents_20250731'!H187,"Difference","OK")</f>
        <v>OK</v>
      </c>
      <c r="I187" t="str">
        <f>IF('VIM-Incidents_20250724'!I187&lt;&gt;'VIM-Incidents_20250731'!I187,"Difference","OK")</f>
        <v>OK</v>
      </c>
      <c r="J187" t="str">
        <f>IF('VIM-Incidents_20250724'!J187&lt;&gt;'VIM-Incidents_20250731'!J187,"Difference","OK")</f>
        <v>OK</v>
      </c>
      <c r="K187" t="str">
        <f>IF('VIM-Incidents_20250724'!K187&lt;&gt;'VIM-Incidents_20250731'!K187,"Difference","OK")</f>
        <v>OK</v>
      </c>
      <c r="L187" t="str">
        <f>IF('VIM-Incidents_20250724'!L187&lt;&gt;'VIM-Incidents_20250731'!L187,"Difference","OK")</f>
        <v>OK</v>
      </c>
      <c r="M187" t="str">
        <f>IF('VIM-Incidents_20250724'!M187&lt;&gt;'VIM-Incidents_20250731'!M187,"Difference","OK")</f>
        <v>OK</v>
      </c>
      <c r="N187" t="str">
        <f>IF('VIM-Incidents_20250724'!N187&lt;&gt;'VIM-Incidents_20250731'!N187,"Difference","OK")</f>
        <v>OK</v>
      </c>
      <c r="O187" t="str">
        <f>IF('VIM-Incidents_20250724'!O187&lt;&gt;'VIM-Incidents_20250731'!O187,"Difference","OK")</f>
        <v>OK</v>
      </c>
      <c r="P187" t="str">
        <f>IF('VIM-Incidents_20250724'!P187&lt;&gt;'VIM-Incidents_20250731'!P187,"Difference","OK")</f>
        <v>OK</v>
      </c>
      <c r="Q187" t="str">
        <f ca="1">IF('VIM-Incidents_20250724'!Q187&lt;&gt;'VIM-Incidents_20250731'!Q187,"Difference","OK")</f>
        <v>OK</v>
      </c>
      <c r="R187" t="str">
        <f ca="1">IF('VIM-Incidents_20250724'!R187&lt;&gt;'VIM-Incidents_20250731'!R187,"Difference","OK")</f>
        <v>OK</v>
      </c>
      <c r="S187" t="str">
        <f ca="1">IF('VIM-Incidents_20250724'!S187&lt;&gt;'VIM-Incidents_20250731'!S187,"Difference","OK")</f>
        <v>OK</v>
      </c>
    </row>
    <row r="188" spans="1:19" x14ac:dyDescent="0.35">
      <c r="A188" t="str">
        <f>IF('VIM-Incidents_20250724'!A188&lt;&gt;'VIM-Incidents_20250731'!A188,"Difference","OK")</f>
        <v>OK</v>
      </c>
      <c r="B188" t="str">
        <f>IF('VIM-Incidents_20250724'!B188&lt;&gt;'VIM-Incidents_20250731'!B188,"Difference","OK")</f>
        <v>OK</v>
      </c>
      <c r="C188" t="str">
        <f>IF('VIM-Incidents_20250724'!C188&lt;&gt;'VIM-Incidents_20250731'!C188,"Difference","OK")</f>
        <v>OK</v>
      </c>
      <c r="D188" t="str">
        <f>IF('VIM-Incidents_20250724'!D188&lt;&gt;'VIM-Incidents_20250731'!D188,"Difference","OK")</f>
        <v>OK</v>
      </c>
      <c r="E188" t="str">
        <f>IF('VIM-Incidents_20250724'!E188&lt;&gt;'VIM-Incidents_20250731'!E188,"Difference","OK")</f>
        <v>OK</v>
      </c>
      <c r="F188" t="str">
        <f>IF('VIM-Incidents_20250724'!F188&lt;&gt;'VIM-Incidents_20250731'!F188,"Difference","OK")</f>
        <v>OK</v>
      </c>
      <c r="G188" t="str">
        <f>IF('VIM-Incidents_20250724'!G188&lt;&gt;'VIM-Incidents_20250731'!G188,"Difference","OK")</f>
        <v>OK</v>
      </c>
      <c r="H188" t="str">
        <f>IF('VIM-Incidents_20250724'!H188&lt;&gt;'VIM-Incidents_20250731'!H188,"Difference","OK")</f>
        <v>OK</v>
      </c>
      <c r="I188" t="str">
        <f>IF('VIM-Incidents_20250724'!I188&lt;&gt;'VIM-Incidents_20250731'!I188,"Difference","OK")</f>
        <v>OK</v>
      </c>
      <c r="J188" t="str">
        <f>IF('VIM-Incidents_20250724'!J188&lt;&gt;'VIM-Incidents_20250731'!J188,"Difference","OK")</f>
        <v>OK</v>
      </c>
      <c r="K188" t="str">
        <f>IF('VIM-Incidents_20250724'!K188&lt;&gt;'VIM-Incidents_20250731'!K188,"Difference","OK")</f>
        <v>OK</v>
      </c>
      <c r="L188" t="str">
        <f>IF('VIM-Incidents_20250724'!L188&lt;&gt;'VIM-Incidents_20250731'!L188,"Difference","OK")</f>
        <v>OK</v>
      </c>
      <c r="M188" t="str">
        <f>IF('VIM-Incidents_20250724'!M188&lt;&gt;'VIM-Incidents_20250731'!M188,"Difference","OK")</f>
        <v>OK</v>
      </c>
      <c r="N188" t="str">
        <f>IF('VIM-Incidents_20250724'!N188&lt;&gt;'VIM-Incidents_20250731'!N188,"Difference","OK")</f>
        <v>OK</v>
      </c>
      <c r="O188" t="str">
        <f>IF('VIM-Incidents_20250724'!O188&lt;&gt;'VIM-Incidents_20250731'!O188,"Difference","OK")</f>
        <v>OK</v>
      </c>
      <c r="P188" t="str">
        <f>IF('VIM-Incidents_20250724'!P188&lt;&gt;'VIM-Incidents_20250731'!P188,"Difference","OK")</f>
        <v>OK</v>
      </c>
      <c r="Q188" t="str">
        <f ca="1">IF('VIM-Incidents_20250724'!Q188&lt;&gt;'VIM-Incidents_20250731'!Q188,"Difference","OK")</f>
        <v>OK</v>
      </c>
      <c r="R188" t="str">
        <f ca="1">IF('VIM-Incidents_20250724'!R188&lt;&gt;'VIM-Incidents_20250731'!R188,"Difference","OK")</f>
        <v>OK</v>
      </c>
      <c r="S188" t="str">
        <f ca="1">IF('VIM-Incidents_20250724'!S188&lt;&gt;'VIM-Incidents_20250731'!S188,"Difference","OK")</f>
        <v>OK</v>
      </c>
    </row>
    <row r="189" spans="1:19" x14ac:dyDescent="0.35">
      <c r="A189" t="str">
        <f>IF('VIM-Incidents_20250724'!A189&lt;&gt;'VIM-Incidents_20250731'!A189,"Difference","OK")</f>
        <v>OK</v>
      </c>
      <c r="B189" t="str">
        <f>IF('VIM-Incidents_20250724'!B189&lt;&gt;'VIM-Incidents_20250731'!B189,"Difference","OK")</f>
        <v>OK</v>
      </c>
      <c r="C189" t="str">
        <f>IF('VIM-Incidents_20250724'!C189&lt;&gt;'VIM-Incidents_20250731'!C189,"Difference","OK")</f>
        <v>OK</v>
      </c>
      <c r="D189" t="str">
        <f>IF('VIM-Incidents_20250724'!D189&lt;&gt;'VIM-Incidents_20250731'!D189,"Difference","OK")</f>
        <v>OK</v>
      </c>
      <c r="E189" t="str">
        <f>IF('VIM-Incidents_20250724'!E189&lt;&gt;'VIM-Incidents_20250731'!E189,"Difference","OK")</f>
        <v>OK</v>
      </c>
      <c r="F189" t="str">
        <f>IF('VIM-Incidents_20250724'!F189&lt;&gt;'VIM-Incidents_20250731'!F189,"Difference","OK")</f>
        <v>OK</v>
      </c>
      <c r="G189" t="str">
        <f>IF('VIM-Incidents_20250724'!G189&lt;&gt;'VIM-Incidents_20250731'!G189,"Difference","OK")</f>
        <v>OK</v>
      </c>
      <c r="H189" t="str">
        <f>IF('VIM-Incidents_20250724'!H189&lt;&gt;'VIM-Incidents_20250731'!H189,"Difference","OK")</f>
        <v>OK</v>
      </c>
      <c r="I189" t="str">
        <f>IF('VIM-Incidents_20250724'!I189&lt;&gt;'VIM-Incidents_20250731'!I189,"Difference","OK")</f>
        <v>Difference</v>
      </c>
      <c r="J189" t="str">
        <f>IF('VIM-Incidents_20250724'!J189&lt;&gt;'VIM-Incidents_20250731'!J189,"Difference","OK")</f>
        <v>OK</v>
      </c>
      <c r="K189" t="str">
        <f>IF('VIM-Incidents_20250724'!K189&lt;&gt;'VIM-Incidents_20250731'!K189,"Difference","OK")</f>
        <v>OK</v>
      </c>
      <c r="L189" t="str">
        <f>IF('VIM-Incidents_20250724'!L189&lt;&gt;'VIM-Incidents_20250731'!L189,"Difference","OK")</f>
        <v>Difference</v>
      </c>
      <c r="M189" t="str">
        <f>IF('VIM-Incidents_20250724'!M189&lt;&gt;'VIM-Incidents_20250731'!M189,"Difference","OK")</f>
        <v>OK</v>
      </c>
      <c r="N189" t="str">
        <f>IF('VIM-Incidents_20250724'!N189&lt;&gt;'VIM-Incidents_20250731'!N189,"Difference","OK")</f>
        <v>OK</v>
      </c>
      <c r="O189" t="str">
        <f>IF('VIM-Incidents_20250724'!O189&lt;&gt;'VIM-Incidents_20250731'!O189,"Difference","OK")</f>
        <v>OK</v>
      </c>
      <c r="P189" t="str">
        <f>IF('VIM-Incidents_20250724'!P189&lt;&gt;'VIM-Incidents_20250731'!P189,"Difference","OK")</f>
        <v>OK</v>
      </c>
      <c r="Q189" t="str">
        <f ca="1">IF('VIM-Incidents_20250724'!Q189&lt;&gt;'VIM-Incidents_20250731'!Q189,"Difference","OK")</f>
        <v>Difference</v>
      </c>
      <c r="R189" t="str">
        <f ca="1">IF('VIM-Incidents_20250724'!R189&lt;&gt;'VIM-Incidents_20250731'!R189,"Difference","OK")</f>
        <v>OK</v>
      </c>
      <c r="S189" t="str">
        <f ca="1">IF('VIM-Incidents_20250724'!S189&lt;&gt;'VIM-Incidents_20250731'!S189,"Difference","OK")</f>
        <v>Difference</v>
      </c>
    </row>
    <row r="190" spans="1:19" x14ac:dyDescent="0.35">
      <c r="A190" t="str">
        <f>IF('VIM-Incidents_20250724'!A190&lt;&gt;'VIM-Incidents_20250731'!A190,"Difference","OK")</f>
        <v>OK</v>
      </c>
      <c r="B190" t="str">
        <f>IF('VIM-Incidents_20250724'!B190&lt;&gt;'VIM-Incidents_20250731'!B190,"Difference","OK")</f>
        <v>OK</v>
      </c>
      <c r="C190" t="str">
        <f>IF('VIM-Incidents_20250724'!C190&lt;&gt;'VIM-Incidents_20250731'!C190,"Difference","OK")</f>
        <v>OK</v>
      </c>
      <c r="D190" t="str">
        <f>IF('VIM-Incidents_20250724'!D190&lt;&gt;'VIM-Incidents_20250731'!D190,"Difference","OK")</f>
        <v>OK</v>
      </c>
      <c r="E190" t="str">
        <f>IF('VIM-Incidents_20250724'!E190&lt;&gt;'VIM-Incidents_20250731'!E190,"Difference","OK")</f>
        <v>OK</v>
      </c>
      <c r="F190" t="str">
        <f>IF('VIM-Incidents_20250724'!F190&lt;&gt;'VIM-Incidents_20250731'!F190,"Difference","OK")</f>
        <v>OK</v>
      </c>
      <c r="G190" t="str">
        <f>IF('VIM-Incidents_20250724'!G190&lt;&gt;'VIM-Incidents_20250731'!G190,"Difference","OK")</f>
        <v>OK</v>
      </c>
      <c r="H190" t="str">
        <f>IF('VIM-Incidents_20250724'!H190&lt;&gt;'VIM-Incidents_20250731'!H190,"Difference","OK")</f>
        <v>OK</v>
      </c>
      <c r="I190" t="str">
        <f>IF('VIM-Incidents_20250724'!I190&lt;&gt;'VIM-Incidents_20250731'!I190,"Difference","OK")</f>
        <v>Difference</v>
      </c>
      <c r="J190" t="str">
        <f>IF('VIM-Incidents_20250724'!J190&lt;&gt;'VIM-Incidents_20250731'!J190,"Difference","OK")</f>
        <v>OK</v>
      </c>
      <c r="K190" t="str">
        <f>IF('VIM-Incidents_20250724'!K190&lt;&gt;'VIM-Incidents_20250731'!K190,"Difference","OK")</f>
        <v>OK</v>
      </c>
      <c r="L190" t="str">
        <f>IF('VIM-Incidents_20250724'!L190&lt;&gt;'VIM-Incidents_20250731'!L190,"Difference","OK")</f>
        <v>Difference</v>
      </c>
      <c r="M190" t="str">
        <f>IF('VIM-Incidents_20250724'!M190&lt;&gt;'VIM-Incidents_20250731'!M190,"Difference","OK")</f>
        <v>OK</v>
      </c>
      <c r="N190" t="str">
        <f>IF('VIM-Incidents_20250724'!N190&lt;&gt;'VIM-Incidents_20250731'!N190,"Difference","OK")</f>
        <v>OK</v>
      </c>
      <c r="O190" t="str">
        <f>IF('VIM-Incidents_20250724'!O190&lt;&gt;'VIM-Incidents_20250731'!O190,"Difference","OK")</f>
        <v>OK</v>
      </c>
      <c r="P190" t="str">
        <f>IF('VIM-Incidents_20250724'!P190&lt;&gt;'VIM-Incidents_20250731'!P190,"Difference","OK")</f>
        <v>OK</v>
      </c>
      <c r="Q190" t="str">
        <f ca="1">IF('VIM-Incidents_20250724'!Q190&lt;&gt;'VIM-Incidents_20250731'!Q190,"Difference","OK")</f>
        <v>Difference</v>
      </c>
      <c r="R190" t="str">
        <f ca="1">IF('VIM-Incidents_20250724'!R190&lt;&gt;'VIM-Incidents_20250731'!R190,"Difference","OK")</f>
        <v>OK</v>
      </c>
      <c r="S190" t="str">
        <f ca="1">IF('VIM-Incidents_20250724'!S190&lt;&gt;'VIM-Incidents_20250731'!S190,"Difference","OK")</f>
        <v>Difference</v>
      </c>
    </row>
    <row r="191" spans="1:19" x14ac:dyDescent="0.35">
      <c r="A191" t="str">
        <f>IF('VIM-Incidents_20250724'!A191&lt;&gt;'VIM-Incidents_20250731'!A191,"Difference","OK")</f>
        <v>OK</v>
      </c>
      <c r="B191" t="str">
        <f>IF('VIM-Incidents_20250724'!B191&lt;&gt;'VIM-Incidents_20250731'!B191,"Difference","OK")</f>
        <v>OK</v>
      </c>
      <c r="C191" t="str">
        <f>IF('VIM-Incidents_20250724'!C191&lt;&gt;'VIM-Incidents_20250731'!C191,"Difference","OK")</f>
        <v>OK</v>
      </c>
      <c r="D191" t="str">
        <f>IF('VIM-Incidents_20250724'!D191&lt;&gt;'VIM-Incidents_20250731'!D191,"Difference","OK")</f>
        <v>OK</v>
      </c>
      <c r="E191" t="str">
        <f>IF('VIM-Incidents_20250724'!E191&lt;&gt;'VIM-Incidents_20250731'!E191,"Difference","OK")</f>
        <v>OK</v>
      </c>
      <c r="F191" t="str">
        <f>IF('VIM-Incidents_20250724'!F191&lt;&gt;'VIM-Incidents_20250731'!F191,"Difference","OK")</f>
        <v>OK</v>
      </c>
      <c r="G191" t="str">
        <f>IF('VIM-Incidents_20250724'!G191&lt;&gt;'VIM-Incidents_20250731'!G191,"Difference","OK")</f>
        <v>OK</v>
      </c>
      <c r="H191" t="str">
        <f>IF('VIM-Incidents_20250724'!H191&lt;&gt;'VIM-Incidents_20250731'!H191,"Difference","OK")</f>
        <v>OK</v>
      </c>
      <c r="I191" t="str">
        <f>IF('VIM-Incidents_20250724'!I191&lt;&gt;'VIM-Incidents_20250731'!I191,"Difference","OK")</f>
        <v>OK</v>
      </c>
      <c r="J191" t="str">
        <f>IF('VIM-Incidents_20250724'!J191&lt;&gt;'VIM-Incidents_20250731'!J191,"Difference","OK")</f>
        <v>OK</v>
      </c>
      <c r="K191" t="str">
        <f>IF('VIM-Incidents_20250724'!K191&lt;&gt;'VIM-Incidents_20250731'!K191,"Difference","OK")</f>
        <v>OK</v>
      </c>
      <c r="L191" t="str">
        <f>IF('VIM-Incidents_20250724'!L191&lt;&gt;'VIM-Incidents_20250731'!L191,"Difference","OK")</f>
        <v>OK</v>
      </c>
      <c r="M191" t="str">
        <f>IF('VIM-Incidents_20250724'!M191&lt;&gt;'VIM-Incidents_20250731'!M191,"Difference","OK")</f>
        <v>OK</v>
      </c>
      <c r="N191" t="str">
        <f>IF('VIM-Incidents_20250724'!N191&lt;&gt;'VIM-Incidents_20250731'!N191,"Difference","OK")</f>
        <v>OK</v>
      </c>
      <c r="O191" t="str">
        <f>IF('VIM-Incidents_20250724'!O191&lt;&gt;'VIM-Incidents_20250731'!O191,"Difference","OK")</f>
        <v>OK</v>
      </c>
      <c r="P191" t="str">
        <f>IF('VIM-Incidents_20250724'!P191&lt;&gt;'VIM-Incidents_20250731'!P191,"Difference","OK")</f>
        <v>OK</v>
      </c>
      <c r="Q191" t="str">
        <f ca="1">IF('VIM-Incidents_20250724'!Q191&lt;&gt;'VIM-Incidents_20250731'!Q191,"Difference","OK")</f>
        <v>OK</v>
      </c>
      <c r="R191" t="str">
        <f ca="1">IF('VIM-Incidents_20250724'!R191&lt;&gt;'VIM-Incidents_20250731'!R191,"Difference","OK")</f>
        <v>OK</v>
      </c>
      <c r="S191" t="str">
        <f ca="1">IF('VIM-Incidents_20250724'!S191&lt;&gt;'VIM-Incidents_20250731'!S191,"Difference","OK")</f>
        <v>OK</v>
      </c>
    </row>
    <row r="192" spans="1:19" x14ac:dyDescent="0.35">
      <c r="A192" t="str">
        <f>IF('VIM-Incidents_20250724'!A192&lt;&gt;'VIM-Incidents_20250731'!A192,"Difference","OK")</f>
        <v>OK</v>
      </c>
      <c r="B192" t="str">
        <f>IF('VIM-Incidents_20250724'!B192&lt;&gt;'VIM-Incidents_20250731'!B192,"Difference","OK")</f>
        <v>OK</v>
      </c>
      <c r="C192" t="str">
        <f>IF('VIM-Incidents_20250724'!C192&lt;&gt;'VIM-Incidents_20250731'!C192,"Difference","OK")</f>
        <v>OK</v>
      </c>
      <c r="D192" t="str">
        <f>IF('VIM-Incidents_20250724'!D192&lt;&gt;'VIM-Incidents_20250731'!D192,"Difference","OK")</f>
        <v>OK</v>
      </c>
      <c r="E192" t="str">
        <f>IF('VIM-Incidents_20250724'!E192&lt;&gt;'VIM-Incidents_20250731'!E192,"Difference","OK")</f>
        <v>OK</v>
      </c>
      <c r="F192" t="str">
        <f>IF('VIM-Incidents_20250724'!F192&lt;&gt;'VIM-Incidents_20250731'!F192,"Difference","OK")</f>
        <v>OK</v>
      </c>
      <c r="G192" t="str">
        <f>IF('VIM-Incidents_20250724'!G192&lt;&gt;'VIM-Incidents_20250731'!G192,"Difference","OK")</f>
        <v>OK</v>
      </c>
      <c r="H192" t="str">
        <f>IF('VIM-Incidents_20250724'!H192&lt;&gt;'VIM-Incidents_20250731'!H192,"Difference","OK")</f>
        <v>OK</v>
      </c>
      <c r="I192" t="str">
        <f>IF('VIM-Incidents_20250724'!I192&lt;&gt;'VIM-Incidents_20250731'!I192,"Difference","OK")</f>
        <v>OK</v>
      </c>
      <c r="J192" t="str">
        <f>IF('VIM-Incidents_20250724'!J192&lt;&gt;'VIM-Incidents_20250731'!J192,"Difference","OK")</f>
        <v>OK</v>
      </c>
      <c r="K192" t="str">
        <f>IF('VIM-Incidents_20250724'!K192&lt;&gt;'VIM-Incidents_20250731'!K192,"Difference","OK")</f>
        <v>OK</v>
      </c>
      <c r="L192" t="str">
        <f>IF('VIM-Incidents_20250724'!L192&lt;&gt;'VIM-Incidents_20250731'!L192,"Difference","OK")</f>
        <v>OK</v>
      </c>
      <c r="M192" t="str">
        <f>IF('VIM-Incidents_20250724'!M192&lt;&gt;'VIM-Incidents_20250731'!M192,"Difference","OK")</f>
        <v>OK</v>
      </c>
      <c r="N192" t="str">
        <f>IF('VIM-Incidents_20250724'!N192&lt;&gt;'VIM-Incidents_20250731'!N192,"Difference","OK")</f>
        <v>OK</v>
      </c>
      <c r="O192" t="str">
        <f>IF('VIM-Incidents_20250724'!O192&lt;&gt;'VIM-Incidents_20250731'!O192,"Difference","OK")</f>
        <v>OK</v>
      </c>
      <c r="P192" t="str">
        <f>IF('VIM-Incidents_20250724'!P192&lt;&gt;'VIM-Incidents_20250731'!P192,"Difference","OK")</f>
        <v>OK</v>
      </c>
      <c r="Q192" t="str">
        <f ca="1">IF('VIM-Incidents_20250724'!Q192&lt;&gt;'VIM-Incidents_20250731'!Q192,"Difference","OK")</f>
        <v>OK</v>
      </c>
      <c r="R192" t="str">
        <f ca="1">IF('VIM-Incidents_20250724'!R192&lt;&gt;'VIM-Incidents_20250731'!R192,"Difference","OK")</f>
        <v>OK</v>
      </c>
      <c r="S192" t="str">
        <f ca="1">IF('VIM-Incidents_20250724'!S192&lt;&gt;'VIM-Incidents_20250731'!S192,"Difference","OK")</f>
        <v>OK</v>
      </c>
    </row>
    <row r="193" spans="1:19" x14ac:dyDescent="0.35">
      <c r="A193" t="str">
        <f>IF('VIM-Incidents_20250724'!A193&lt;&gt;'VIM-Incidents_20250731'!A193,"Difference","OK")</f>
        <v>OK</v>
      </c>
      <c r="B193" t="str">
        <f>IF('VIM-Incidents_20250724'!B193&lt;&gt;'VIM-Incidents_20250731'!B193,"Difference","OK")</f>
        <v>OK</v>
      </c>
      <c r="C193" t="str">
        <f>IF('VIM-Incidents_20250724'!C193&lt;&gt;'VIM-Incidents_20250731'!C193,"Difference","OK")</f>
        <v>OK</v>
      </c>
      <c r="D193" t="str">
        <f>IF('VIM-Incidents_20250724'!D193&lt;&gt;'VIM-Incidents_20250731'!D193,"Difference","OK")</f>
        <v>OK</v>
      </c>
      <c r="E193" t="str">
        <f>IF('VIM-Incidents_20250724'!E193&lt;&gt;'VIM-Incidents_20250731'!E193,"Difference","OK")</f>
        <v>OK</v>
      </c>
      <c r="F193" t="str">
        <f>IF('VIM-Incidents_20250724'!F193&lt;&gt;'VIM-Incidents_20250731'!F193,"Difference","OK")</f>
        <v>OK</v>
      </c>
      <c r="G193" t="str">
        <f>IF('VIM-Incidents_20250724'!G193&lt;&gt;'VIM-Incidents_20250731'!G193,"Difference","OK")</f>
        <v>OK</v>
      </c>
      <c r="H193" t="str">
        <f>IF('VIM-Incidents_20250724'!H193&lt;&gt;'VIM-Incidents_20250731'!H193,"Difference","OK")</f>
        <v>OK</v>
      </c>
      <c r="I193" t="str">
        <f>IF('VIM-Incidents_20250724'!I193&lt;&gt;'VIM-Incidents_20250731'!I193,"Difference","OK")</f>
        <v>OK</v>
      </c>
      <c r="J193" t="str">
        <f>IF('VIM-Incidents_20250724'!J193&lt;&gt;'VIM-Incidents_20250731'!J193,"Difference","OK")</f>
        <v>OK</v>
      </c>
      <c r="K193" t="str">
        <f>IF('VIM-Incidents_20250724'!K193&lt;&gt;'VIM-Incidents_20250731'!K193,"Difference","OK")</f>
        <v>OK</v>
      </c>
      <c r="L193" t="str">
        <f>IF('VIM-Incidents_20250724'!L193&lt;&gt;'VIM-Incidents_20250731'!L193,"Difference","OK")</f>
        <v>OK</v>
      </c>
      <c r="M193" t="str">
        <f>IF('VIM-Incidents_20250724'!M193&lt;&gt;'VIM-Incidents_20250731'!M193,"Difference","OK")</f>
        <v>OK</v>
      </c>
      <c r="N193" t="str">
        <f>IF('VIM-Incidents_20250724'!N193&lt;&gt;'VIM-Incidents_20250731'!N193,"Difference","OK")</f>
        <v>OK</v>
      </c>
      <c r="O193" t="str">
        <f>IF('VIM-Incidents_20250724'!O193&lt;&gt;'VIM-Incidents_20250731'!O193,"Difference","OK")</f>
        <v>OK</v>
      </c>
      <c r="P193" t="str">
        <f>IF('VIM-Incidents_20250724'!P193&lt;&gt;'VIM-Incidents_20250731'!P193,"Difference","OK")</f>
        <v>OK</v>
      </c>
      <c r="Q193" t="str">
        <f ca="1">IF('VIM-Incidents_20250724'!Q193&lt;&gt;'VIM-Incidents_20250731'!Q193,"Difference","OK")</f>
        <v>OK</v>
      </c>
      <c r="R193" t="str">
        <f ca="1">IF('VIM-Incidents_20250724'!R193&lt;&gt;'VIM-Incidents_20250731'!R193,"Difference","OK")</f>
        <v>OK</v>
      </c>
      <c r="S193" t="str">
        <f ca="1">IF('VIM-Incidents_20250724'!S193&lt;&gt;'VIM-Incidents_20250731'!S193,"Difference","OK")</f>
        <v>OK</v>
      </c>
    </row>
    <row r="194" spans="1:19" x14ac:dyDescent="0.35">
      <c r="A194" t="str">
        <f>IF('VIM-Incidents_20250724'!A194&lt;&gt;'VIM-Incidents_20250731'!A194,"Difference","OK")</f>
        <v>OK</v>
      </c>
      <c r="B194" t="str">
        <f>IF('VIM-Incidents_20250724'!B194&lt;&gt;'VIM-Incidents_20250731'!B194,"Difference","OK")</f>
        <v>OK</v>
      </c>
      <c r="C194" t="str">
        <f>IF('VIM-Incidents_20250724'!C194&lt;&gt;'VIM-Incidents_20250731'!C194,"Difference","OK")</f>
        <v>OK</v>
      </c>
      <c r="D194" t="str">
        <f>IF('VIM-Incidents_20250724'!D194&lt;&gt;'VIM-Incidents_20250731'!D194,"Difference","OK")</f>
        <v>OK</v>
      </c>
      <c r="E194" t="str">
        <f>IF('VIM-Incidents_20250724'!E194&lt;&gt;'VIM-Incidents_20250731'!E194,"Difference","OK")</f>
        <v>OK</v>
      </c>
      <c r="F194" t="str">
        <f>IF('VIM-Incidents_20250724'!F194&lt;&gt;'VIM-Incidents_20250731'!F194,"Difference","OK")</f>
        <v>OK</v>
      </c>
      <c r="G194" t="str">
        <f>IF('VIM-Incidents_20250724'!G194&lt;&gt;'VIM-Incidents_20250731'!G194,"Difference","OK")</f>
        <v>OK</v>
      </c>
      <c r="H194" t="str">
        <f>IF('VIM-Incidents_20250724'!H194&lt;&gt;'VIM-Incidents_20250731'!H194,"Difference","OK")</f>
        <v>OK</v>
      </c>
      <c r="I194" t="str">
        <f>IF('VIM-Incidents_20250724'!I194&lt;&gt;'VIM-Incidents_20250731'!I194,"Difference","OK")</f>
        <v>OK</v>
      </c>
      <c r="J194" t="str">
        <f>IF('VIM-Incidents_20250724'!J194&lt;&gt;'VIM-Incidents_20250731'!J194,"Difference","OK")</f>
        <v>OK</v>
      </c>
      <c r="K194" t="str">
        <f>IF('VIM-Incidents_20250724'!K194&lt;&gt;'VIM-Incidents_20250731'!K194,"Difference","OK")</f>
        <v>OK</v>
      </c>
      <c r="L194" t="str">
        <f>IF('VIM-Incidents_20250724'!L194&lt;&gt;'VIM-Incidents_20250731'!L194,"Difference","OK")</f>
        <v>OK</v>
      </c>
      <c r="M194" t="str">
        <f>IF('VIM-Incidents_20250724'!M194&lt;&gt;'VIM-Incidents_20250731'!M194,"Difference","OK")</f>
        <v>OK</v>
      </c>
      <c r="N194" t="str">
        <f>IF('VIM-Incidents_20250724'!N194&lt;&gt;'VIM-Incidents_20250731'!N194,"Difference","OK")</f>
        <v>OK</v>
      </c>
      <c r="O194" t="str">
        <f>IF('VIM-Incidents_20250724'!O194&lt;&gt;'VIM-Incidents_20250731'!O194,"Difference","OK")</f>
        <v>OK</v>
      </c>
      <c r="P194" t="str">
        <f>IF('VIM-Incidents_20250724'!P194&lt;&gt;'VIM-Incidents_20250731'!P194,"Difference","OK")</f>
        <v>OK</v>
      </c>
      <c r="Q194" t="str">
        <f ca="1">IF('VIM-Incidents_20250724'!Q194&lt;&gt;'VIM-Incidents_20250731'!Q194,"Difference","OK")</f>
        <v>OK</v>
      </c>
      <c r="R194" t="str">
        <f ca="1">IF('VIM-Incidents_20250724'!R194&lt;&gt;'VIM-Incidents_20250731'!R194,"Difference","OK")</f>
        <v>OK</v>
      </c>
      <c r="S194" t="str">
        <f ca="1">IF('VIM-Incidents_20250724'!S194&lt;&gt;'VIM-Incidents_20250731'!S194,"Difference","OK")</f>
        <v>OK</v>
      </c>
    </row>
    <row r="195" spans="1:19" x14ac:dyDescent="0.35">
      <c r="A195" t="str">
        <f>IF('VIM-Incidents_20250724'!A195&lt;&gt;'VIM-Incidents_20250731'!A195,"Difference","OK")</f>
        <v>OK</v>
      </c>
      <c r="B195" t="str">
        <f>IF('VIM-Incidents_20250724'!B195&lt;&gt;'VIM-Incidents_20250731'!B195,"Difference","OK")</f>
        <v>OK</v>
      </c>
      <c r="C195" t="str">
        <f>IF('VIM-Incidents_20250724'!C195&lt;&gt;'VIM-Incidents_20250731'!C195,"Difference","OK")</f>
        <v>OK</v>
      </c>
      <c r="D195" t="str">
        <f>IF('VIM-Incidents_20250724'!D195&lt;&gt;'VIM-Incidents_20250731'!D195,"Difference","OK")</f>
        <v>OK</v>
      </c>
      <c r="E195" t="str">
        <f>IF('VIM-Incidents_20250724'!E195&lt;&gt;'VIM-Incidents_20250731'!E195,"Difference","OK")</f>
        <v>OK</v>
      </c>
      <c r="F195" t="str">
        <f>IF('VIM-Incidents_20250724'!F195&lt;&gt;'VIM-Incidents_20250731'!F195,"Difference","OK")</f>
        <v>OK</v>
      </c>
      <c r="G195" t="str">
        <f>IF('VIM-Incidents_20250724'!G195&lt;&gt;'VIM-Incidents_20250731'!G195,"Difference","OK")</f>
        <v>OK</v>
      </c>
      <c r="H195" t="str">
        <f>IF('VIM-Incidents_20250724'!H195&lt;&gt;'VIM-Incidents_20250731'!H195,"Difference","OK")</f>
        <v>OK</v>
      </c>
      <c r="I195" t="str">
        <f>IF('VIM-Incidents_20250724'!I195&lt;&gt;'VIM-Incidents_20250731'!I195,"Difference","OK")</f>
        <v>Difference</v>
      </c>
      <c r="J195" t="str">
        <f>IF('VIM-Incidents_20250724'!J195&lt;&gt;'VIM-Incidents_20250731'!J195,"Difference","OK")</f>
        <v>OK</v>
      </c>
      <c r="K195" t="str">
        <f>IF('VIM-Incidents_20250724'!K195&lt;&gt;'VIM-Incidents_20250731'!K195,"Difference","OK")</f>
        <v>OK</v>
      </c>
      <c r="L195" t="str">
        <f>IF('VIM-Incidents_20250724'!L195&lt;&gt;'VIM-Incidents_20250731'!L195,"Difference","OK")</f>
        <v>Difference</v>
      </c>
      <c r="M195" t="str">
        <f>IF('VIM-Incidents_20250724'!M195&lt;&gt;'VIM-Incidents_20250731'!M195,"Difference","OK")</f>
        <v>OK</v>
      </c>
      <c r="N195" t="str">
        <f>IF('VIM-Incidents_20250724'!N195&lt;&gt;'VIM-Incidents_20250731'!N195,"Difference","OK")</f>
        <v>OK</v>
      </c>
      <c r="O195" t="str">
        <f>IF('VIM-Incidents_20250724'!O195&lt;&gt;'VIM-Incidents_20250731'!O195,"Difference","OK")</f>
        <v>OK</v>
      </c>
      <c r="P195" t="str">
        <f>IF('VIM-Incidents_20250724'!P195&lt;&gt;'VIM-Incidents_20250731'!P195,"Difference","OK")</f>
        <v>OK</v>
      </c>
      <c r="Q195" t="str">
        <f ca="1">IF('VIM-Incidents_20250724'!Q195&lt;&gt;'VIM-Incidents_20250731'!Q195,"Difference","OK")</f>
        <v>Difference</v>
      </c>
      <c r="R195" t="str">
        <f ca="1">IF('VIM-Incidents_20250724'!R195&lt;&gt;'VIM-Incidents_20250731'!R195,"Difference","OK")</f>
        <v>OK</v>
      </c>
      <c r="S195" t="str">
        <f ca="1">IF('VIM-Incidents_20250724'!S195&lt;&gt;'VIM-Incidents_20250731'!S195,"Difference","OK")</f>
        <v>OK</v>
      </c>
    </row>
    <row r="196" spans="1:19" x14ac:dyDescent="0.35">
      <c r="A196" t="str">
        <f>IF('VIM-Incidents_20250724'!A196&lt;&gt;'VIM-Incidents_20250731'!A196,"Difference","OK")</f>
        <v>OK</v>
      </c>
      <c r="B196" t="str">
        <f>IF('VIM-Incidents_20250724'!B196&lt;&gt;'VIM-Incidents_20250731'!B196,"Difference","OK")</f>
        <v>OK</v>
      </c>
      <c r="C196" t="str">
        <f>IF('VIM-Incidents_20250724'!C196&lt;&gt;'VIM-Incidents_20250731'!C196,"Difference","OK")</f>
        <v>OK</v>
      </c>
      <c r="D196" t="str">
        <f>IF('VIM-Incidents_20250724'!D196&lt;&gt;'VIM-Incidents_20250731'!D196,"Difference","OK")</f>
        <v>OK</v>
      </c>
      <c r="E196" t="str">
        <f>IF('VIM-Incidents_20250724'!E196&lt;&gt;'VIM-Incidents_20250731'!E196,"Difference","OK")</f>
        <v>OK</v>
      </c>
      <c r="F196" t="str">
        <f>IF('VIM-Incidents_20250724'!F196&lt;&gt;'VIM-Incidents_20250731'!F196,"Difference","OK")</f>
        <v>OK</v>
      </c>
      <c r="G196" t="str">
        <f>IF('VIM-Incidents_20250724'!G196&lt;&gt;'VIM-Incidents_20250731'!G196,"Difference","OK")</f>
        <v>OK</v>
      </c>
      <c r="H196" t="str">
        <f>IF('VIM-Incidents_20250724'!H196&lt;&gt;'VIM-Incidents_20250731'!H196,"Difference","OK")</f>
        <v>OK</v>
      </c>
      <c r="I196" t="str">
        <f>IF('VIM-Incidents_20250724'!I196&lt;&gt;'VIM-Incidents_20250731'!I196,"Difference","OK")</f>
        <v>Difference</v>
      </c>
      <c r="J196" t="str">
        <f>IF('VIM-Incidents_20250724'!J196&lt;&gt;'VIM-Incidents_20250731'!J196,"Difference","OK")</f>
        <v>OK</v>
      </c>
      <c r="K196" t="str">
        <f>IF('VIM-Incidents_20250724'!K196&lt;&gt;'VIM-Incidents_20250731'!K196,"Difference","OK")</f>
        <v>OK</v>
      </c>
      <c r="L196" t="str">
        <f>IF('VIM-Incidents_20250724'!L196&lt;&gt;'VIM-Incidents_20250731'!L196,"Difference","OK")</f>
        <v>Difference</v>
      </c>
      <c r="M196" t="str">
        <f>IF('VIM-Incidents_20250724'!M196&lt;&gt;'VIM-Incidents_20250731'!M196,"Difference","OK")</f>
        <v>OK</v>
      </c>
      <c r="N196" t="str">
        <f>IF('VIM-Incidents_20250724'!N196&lt;&gt;'VIM-Incidents_20250731'!N196,"Difference","OK")</f>
        <v>OK</v>
      </c>
      <c r="O196" t="str">
        <f>IF('VIM-Incidents_20250724'!O196&lt;&gt;'VIM-Incidents_20250731'!O196,"Difference","OK")</f>
        <v>OK</v>
      </c>
      <c r="P196" t="str">
        <f>IF('VIM-Incidents_20250724'!P196&lt;&gt;'VIM-Incidents_20250731'!P196,"Difference","OK")</f>
        <v>OK</v>
      </c>
      <c r="Q196" t="str">
        <f ca="1">IF('VIM-Incidents_20250724'!Q196&lt;&gt;'VIM-Incidents_20250731'!Q196,"Difference","OK")</f>
        <v>Difference</v>
      </c>
      <c r="R196" t="str">
        <f ca="1">IF('VIM-Incidents_20250724'!R196&lt;&gt;'VIM-Incidents_20250731'!R196,"Difference","OK")</f>
        <v>OK</v>
      </c>
      <c r="S196" t="str">
        <f ca="1">IF('VIM-Incidents_20250724'!S196&lt;&gt;'VIM-Incidents_20250731'!S196,"Difference","OK")</f>
        <v>Difference</v>
      </c>
    </row>
    <row r="197" spans="1:19" x14ac:dyDescent="0.35">
      <c r="A197" t="str">
        <f>IF('VIM-Incidents_20250724'!A197&lt;&gt;'VIM-Incidents_20250731'!A197,"Difference","OK")</f>
        <v>OK</v>
      </c>
      <c r="B197" t="str">
        <f>IF('VIM-Incidents_20250724'!B197&lt;&gt;'VIM-Incidents_20250731'!B197,"Difference","OK")</f>
        <v>OK</v>
      </c>
      <c r="C197" t="str">
        <f>IF('VIM-Incidents_20250724'!C197&lt;&gt;'VIM-Incidents_20250731'!C197,"Difference","OK")</f>
        <v>OK</v>
      </c>
      <c r="D197" t="str">
        <f>IF('VIM-Incidents_20250724'!D197&lt;&gt;'VIM-Incidents_20250731'!D197,"Difference","OK")</f>
        <v>OK</v>
      </c>
      <c r="E197" t="str">
        <f>IF('VIM-Incidents_20250724'!E197&lt;&gt;'VIM-Incidents_20250731'!E197,"Difference","OK")</f>
        <v>OK</v>
      </c>
      <c r="F197" t="str">
        <f>IF('VIM-Incidents_20250724'!F197&lt;&gt;'VIM-Incidents_20250731'!F197,"Difference","OK")</f>
        <v>OK</v>
      </c>
      <c r="G197" t="str">
        <f>IF('VIM-Incidents_20250724'!G197&lt;&gt;'VIM-Incidents_20250731'!G197,"Difference","OK")</f>
        <v>OK</v>
      </c>
      <c r="H197" t="str">
        <f>IF('VIM-Incidents_20250724'!H197&lt;&gt;'VIM-Incidents_20250731'!H197,"Difference","OK")</f>
        <v>OK</v>
      </c>
      <c r="I197" t="str">
        <f>IF('VIM-Incidents_20250724'!I197&lt;&gt;'VIM-Incidents_20250731'!I197,"Difference","OK")</f>
        <v>OK</v>
      </c>
      <c r="J197" t="str">
        <f>IF('VIM-Incidents_20250724'!J197&lt;&gt;'VIM-Incidents_20250731'!J197,"Difference","OK")</f>
        <v>OK</v>
      </c>
      <c r="K197" t="str">
        <f>IF('VIM-Incidents_20250724'!K197&lt;&gt;'VIM-Incidents_20250731'!K197,"Difference","OK")</f>
        <v>OK</v>
      </c>
      <c r="L197" t="str">
        <f>IF('VIM-Incidents_20250724'!L197&lt;&gt;'VIM-Incidents_20250731'!L197,"Difference","OK")</f>
        <v>OK</v>
      </c>
      <c r="M197" t="str">
        <f>IF('VIM-Incidents_20250724'!M197&lt;&gt;'VIM-Incidents_20250731'!M197,"Difference","OK")</f>
        <v>OK</v>
      </c>
      <c r="N197" t="str">
        <f>IF('VIM-Incidents_20250724'!N197&lt;&gt;'VIM-Incidents_20250731'!N197,"Difference","OK")</f>
        <v>OK</v>
      </c>
      <c r="O197" t="str">
        <f>IF('VIM-Incidents_20250724'!O197&lt;&gt;'VIM-Incidents_20250731'!O197,"Difference","OK")</f>
        <v>OK</v>
      </c>
      <c r="P197" t="str">
        <f>IF('VIM-Incidents_20250724'!P197&lt;&gt;'VIM-Incidents_20250731'!P197,"Difference","OK")</f>
        <v>OK</v>
      </c>
      <c r="Q197" t="str">
        <f ca="1">IF('VIM-Incidents_20250724'!Q197&lt;&gt;'VIM-Incidents_20250731'!Q197,"Difference","OK")</f>
        <v>OK</v>
      </c>
      <c r="R197" t="str">
        <f ca="1">IF('VIM-Incidents_20250724'!R197&lt;&gt;'VIM-Incidents_20250731'!R197,"Difference","OK")</f>
        <v>OK</v>
      </c>
      <c r="S197" t="str">
        <f ca="1">IF('VIM-Incidents_20250724'!S197&lt;&gt;'VIM-Incidents_20250731'!S197,"Difference","OK")</f>
        <v>OK</v>
      </c>
    </row>
    <row r="198" spans="1:19" x14ac:dyDescent="0.35">
      <c r="A198" t="str">
        <f>IF('VIM-Incidents_20250724'!A198&lt;&gt;'VIM-Incidents_20250731'!A198,"Difference","OK")</f>
        <v>Difference</v>
      </c>
      <c r="B198" t="str">
        <f>IF('VIM-Incidents_20250724'!B198&lt;&gt;'VIM-Incidents_20250731'!B198,"Difference","OK")</f>
        <v>OK</v>
      </c>
      <c r="C198" t="str">
        <f>IF('VIM-Incidents_20250724'!C198&lt;&gt;'VIM-Incidents_20250731'!C198,"Difference","OK")</f>
        <v>OK</v>
      </c>
      <c r="D198" t="str">
        <f>IF('VIM-Incidents_20250724'!D198&lt;&gt;'VIM-Incidents_20250731'!D198,"Difference","OK")</f>
        <v>OK</v>
      </c>
      <c r="E198" t="str">
        <f>IF('VIM-Incidents_20250724'!E198&lt;&gt;'VIM-Incidents_20250731'!E198,"Difference","OK")</f>
        <v>OK</v>
      </c>
      <c r="F198" t="str">
        <f>IF('VIM-Incidents_20250724'!F198&lt;&gt;'VIM-Incidents_20250731'!F198,"Difference","OK")</f>
        <v>OK</v>
      </c>
      <c r="G198" t="str">
        <f>IF('VIM-Incidents_20250724'!G198&lt;&gt;'VIM-Incidents_20250731'!G198,"Difference","OK")</f>
        <v>OK</v>
      </c>
      <c r="H198" t="str">
        <f>IF('VIM-Incidents_20250724'!H198&lt;&gt;'VIM-Incidents_20250731'!H198,"Difference","OK")</f>
        <v>OK</v>
      </c>
      <c r="I198" t="str">
        <f>IF('VIM-Incidents_20250724'!I198&lt;&gt;'VIM-Incidents_20250731'!I198,"Difference","OK")</f>
        <v>Difference</v>
      </c>
      <c r="J198" t="str">
        <f>IF('VIM-Incidents_20250724'!J198&lt;&gt;'VIM-Incidents_20250731'!J198,"Difference","OK")</f>
        <v>OK</v>
      </c>
      <c r="K198" t="str">
        <f>IF('VIM-Incidents_20250724'!K198&lt;&gt;'VIM-Incidents_20250731'!K198,"Difference","OK")</f>
        <v>OK</v>
      </c>
      <c r="L198" t="str">
        <f>IF('VIM-Incidents_20250724'!L198&lt;&gt;'VIM-Incidents_20250731'!L198,"Difference","OK")</f>
        <v>OK</v>
      </c>
      <c r="M198" t="str">
        <f>IF('VIM-Incidents_20250724'!M198&lt;&gt;'VIM-Incidents_20250731'!M198,"Difference","OK")</f>
        <v>OK</v>
      </c>
      <c r="N198" t="str">
        <f>IF('VIM-Incidents_20250724'!N198&lt;&gt;'VIM-Incidents_20250731'!N198,"Difference","OK")</f>
        <v>OK</v>
      </c>
      <c r="O198" t="str">
        <f>IF('VIM-Incidents_20250724'!O198&lt;&gt;'VIM-Incidents_20250731'!O198,"Difference","OK")</f>
        <v>OK</v>
      </c>
      <c r="P198" t="str">
        <f>IF('VIM-Incidents_20250724'!P198&lt;&gt;'VIM-Incidents_20250731'!P198,"Difference","OK")</f>
        <v>OK</v>
      </c>
      <c r="Q198" t="str">
        <f ca="1">IF('VIM-Incidents_20250724'!Q198&lt;&gt;'VIM-Incidents_20250731'!Q198,"Difference","OK")</f>
        <v>OK</v>
      </c>
      <c r="R198" t="str">
        <f ca="1">IF('VIM-Incidents_20250724'!R198&lt;&gt;'VIM-Incidents_20250731'!R198,"Difference","OK")</f>
        <v>OK</v>
      </c>
      <c r="S198" t="str">
        <f ca="1">IF('VIM-Incidents_20250724'!S198&lt;&gt;'VIM-Incidents_20250731'!S198,"Difference","OK")</f>
        <v>OK</v>
      </c>
    </row>
    <row r="199" spans="1:19" x14ac:dyDescent="0.35">
      <c r="A199" t="str">
        <f>IF('VIM-Incidents_20250724'!A199&lt;&gt;'VIM-Incidents_20250731'!A199,"Difference","OK")</f>
        <v>OK</v>
      </c>
      <c r="B199" t="str">
        <f>IF('VIM-Incidents_20250724'!B199&lt;&gt;'VIM-Incidents_20250731'!B199,"Difference","OK")</f>
        <v>OK</v>
      </c>
      <c r="C199" t="str">
        <f>IF('VIM-Incidents_20250724'!C199&lt;&gt;'VIM-Incidents_20250731'!C199,"Difference","OK")</f>
        <v>OK</v>
      </c>
      <c r="D199" t="str">
        <f>IF('VIM-Incidents_20250724'!D199&lt;&gt;'VIM-Incidents_20250731'!D199,"Difference","OK")</f>
        <v>OK</v>
      </c>
      <c r="E199" t="str">
        <f>IF('VIM-Incidents_20250724'!E199&lt;&gt;'VIM-Incidents_20250731'!E199,"Difference","OK")</f>
        <v>OK</v>
      </c>
      <c r="F199" t="str">
        <f>IF('VIM-Incidents_20250724'!F199&lt;&gt;'VIM-Incidents_20250731'!F199,"Difference","OK")</f>
        <v>OK</v>
      </c>
      <c r="G199" t="str">
        <f>IF('VIM-Incidents_20250724'!G199&lt;&gt;'VIM-Incidents_20250731'!G199,"Difference","OK")</f>
        <v>OK</v>
      </c>
      <c r="H199" t="str">
        <f>IF('VIM-Incidents_20250724'!H199&lt;&gt;'VIM-Incidents_20250731'!H199,"Difference","OK")</f>
        <v>OK</v>
      </c>
      <c r="I199" t="str">
        <f>IF('VIM-Incidents_20250724'!I199&lt;&gt;'VIM-Incidents_20250731'!I199,"Difference","OK")</f>
        <v>Difference</v>
      </c>
      <c r="J199" t="str">
        <f>IF('VIM-Incidents_20250724'!J199&lt;&gt;'VIM-Incidents_20250731'!J199,"Difference","OK")</f>
        <v>OK</v>
      </c>
      <c r="K199" t="str">
        <f>IF('VIM-Incidents_20250724'!K199&lt;&gt;'VIM-Incidents_20250731'!K199,"Difference","OK")</f>
        <v>OK</v>
      </c>
      <c r="L199" t="str">
        <f>IF('VIM-Incidents_20250724'!L199&lt;&gt;'VIM-Incidents_20250731'!L199,"Difference","OK")</f>
        <v>Difference</v>
      </c>
      <c r="M199" t="str">
        <f>IF('VIM-Incidents_20250724'!M199&lt;&gt;'VIM-Incidents_20250731'!M199,"Difference","OK")</f>
        <v>OK</v>
      </c>
      <c r="N199" t="str">
        <f>IF('VIM-Incidents_20250724'!N199&lt;&gt;'VIM-Incidents_20250731'!N199,"Difference","OK")</f>
        <v>OK</v>
      </c>
      <c r="O199" t="str">
        <f>IF('VIM-Incidents_20250724'!O199&lt;&gt;'VIM-Incidents_20250731'!O199,"Difference","OK")</f>
        <v>OK</v>
      </c>
      <c r="P199" t="str">
        <f>IF('VIM-Incidents_20250724'!P199&lt;&gt;'VIM-Incidents_20250731'!P199,"Difference","OK")</f>
        <v>OK</v>
      </c>
      <c r="Q199" t="str">
        <f ca="1">IF('VIM-Incidents_20250724'!Q199&lt;&gt;'VIM-Incidents_20250731'!Q199,"Difference","OK")</f>
        <v>Difference</v>
      </c>
      <c r="R199" t="str">
        <f ca="1">IF('VIM-Incidents_20250724'!R199&lt;&gt;'VIM-Incidents_20250731'!R199,"Difference","OK")</f>
        <v>Difference</v>
      </c>
      <c r="S199" t="str">
        <f ca="1">IF('VIM-Incidents_20250724'!S199&lt;&gt;'VIM-Incidents_20250731'!S199,"Difference","OK")</f>
        <v>OK</v>
      </c>
    </row>
    <row r="200" spans="1:19" x14ac:dyDescent="0.35">
      <c r="A200" t="str">
        <f>IF('VIM-Incidents_20250724'!A200&lt;&gt;'VIM-Incidents_20250731'!A200,"Difference","OK")</f>
        <v>OK</v>
      </c>
      <c r="B200" t="str">
        <f>IF('VIM-Incidents_20250724'!B200&lt;&gt;'VIM-Incidents_20250731'!B200,"Difference","OK")</f>
        <v>OK</v>
      </c>
      <c r="C200" t="str">
        <f>IF('VIM-Incidents_20250724'!C200&lt;&gt;'VIM-Incidents_20250731'!C200,"Difference","OK")</f>
        <v>OK</v>
      </c>
      <c r="D200" t="str">
        <f>IF('VIM-Incidents_20250724'!D200&lt;&gt;'VIM-Incidents_20250731'!D200,"Difference","OK")</f>
        <v>OK</v>
      </c>
      <c r="E200" t="str">
        <f>IF('VIM-Incidents_20250724'!E200&lt;&gt;'VIM-Incidents_20250731'!E200,"Difference","OK")</f>
        <v>OK</v>
      </c>
      <c r="F200" t="str">
        <f>IF('VIM-Incidents_20250724'!F200&lt;&gt;'VIM-Incidents_20250731'!F200,"Difference","OK")</f>
        <v>OK</v>
      </c>
      <c r="G200" t="str">
        <f>IF('VIM-Incidents_20250724'!G200&lt;&gt;'VIM-Incidents_20250731'!G200,"Difference","OK")</f>
        <v>OK</v>
      </c>
      <c r="H200" t="str">
        <f>IF('VIM-Incidents_20250724'!H200&lt;&gt;'VIM-Incidents_20250731'!H200,"Difference","OK")</f>
        <v>OK</v>
      </c>
      <c r="I200" t="str">
        <f>IF('VIM-Incidents_20250724'!I200&lt;&gt;'VIM-Incidents_20250731'!I200,"Difference","OK")</f>
        <v>Difference</v>
      </c>
      <c r="J200" t="str">
        <f>IF('VIM-Incidents_20250724'!J200&lt;&gt;'VIM-Incidents_20250731'!J200,"Difference","OK")</f>
        <v>OK</v>
      </c>
      <c r="K200" t="str">
        <f>IF('VIM-Incidents_20250724'!K200&lt;&gt;'VIM-Incidents_20250731'!K200,"Difference","OK")</f>
        <v>OK</v>
      </c>
      <c r="L200" t="str">
        <f>IF('VIM-Incidents_20250724'!L200&lt;&gt;'VIM-Incidents_20250731'!L200,"Difference","OK")</f>
        <v>OK</v>
      </c>
      <c r="M200" t="str">
        <f>IF('VIM-Incidents_20250724'!M200&lt;&gt;'VIM-Incidents_20250731'!M200,"Difference","OK")</f>
        <v>OK</v>
      </c>
      <c r="N200" t="str">
        <f>IF('VIM-Incidents_20250724'!N200&lt;&gt;'VIM-Incidents_20250731'!N200,"Difference","OK")</f>
        <v>OK</v>
      </c>
      <c r="O200" t="str">
        <f>IF('VIM-Incidents_20250724'!O200&lt;&gt;'VIM-Incidents_20250731'!O200,"Difference","OK")</f>
        <v>OK</v>
      </c>
      <c r="P200" t="str">
        <f>IF('VIM-Incidents_20250724'!P200&lt;&gt;'VIM-Incidents_20250731'!P200,"Difference","OK")</f>
        <v>OK</v>
      </c>
      <c r="Q200" t="str">
        <f ca="1">IF('VIM-Incidents_20250724'!Q200&lt;&gt;'VIM-Incidents_20250731'!Q200,"Difference","OK")</f>
        <v>OK</v>
      </c>
      <c r="R200" t="str">
        <f ca="1">IF('VIM-Incidents_20250724'!R200&lt;&gt;'VIM-Incidents_20250731'!R200,"Difference","OK")</f>
        <v>OK</v>
      </c>
      <c r="S200" t="str">
        <f ca="1">IF('VIM-Incidents_20250724'!S200&lt;&gt;'VIM-Incidents_20250731'!S200,"Difference","OK")</f>
        <v>OK</v>
      </c>
    </row>
    <row r="201" spans="1:19" x14ac:dyDescent="0.35">
      <c r="A201" t="str">
        <f>IF('VIM-Incidents_20250724'!A201&lt;&gt;'VIM-Incidents_20250731'!A201,"Difference","OK")</f>
        <v>OK</v>
      </c>
      <c r="B201" t="str">
        <f>IF('VIM-Incidents_20250724'!B201&lt;&gt;'VIM-Incidents_20250731'!B201,"Difference","OK")</f>
        <v>Difference</v>
      </c>
      <c r="C201" t="str">
        <f>IF('VIM-Incidents_20250724'!C201&lt;&gt;'VIM-Incidents_20250731'!C201,"Difference","OK")</f>
        <v>OK</v>
      </c>
      <c r="D201" t="str">
        <f>IF('VIM-Incidents_20250724'!D201&lt;&gt;'VIM-Incidents_20250731'!D201,"Difference","OK")</f>
        <v>Difference</v>
      </c>
      <c r="E201" t="str">
        <f>IF('VIM-Incidents_20250724'!E201&lt;&gt;'VIM-Incidents_20250731'!E201,"Difference","OK")</f>
        <v>Difference</v>
      </c>
      <c r="F201" t="str">
        <f>IF('VIM-Incidents_20250724'!F201&lt;&gt;'VIM-Incidents_20250731'!F201,"Difference","OK")</f>
        <v>OK</v>
      </c>
      <c r="G201" t="str">
        <f>IF('VIM-Incidents_20250724'!G201&lt;&gt;'VIM-Incidents_20250731'!G201,"Difference","OK")</f>
        <v>Difference</v>
      </c>
      <c r="H201" t="str">
        <f>IF('VIM-Incidents_20250724'!H201&lt;&gt;'VIM-Incidents_20250731'!H201,"Difference","OK")</f>
        <v>OK</v>
      </c>
      <c r="I201" t="str">
        <f>IF('VIM-Incidents_20250724'!I201&lt;&gt;'VIM-Incidents_20250731'!I201,"Difference","OK")</f>
        <v>Difference</v>
      </c>
      <c r="J201" t="str">
        <f>IF('VIM-Incidents_20250724'!J201&lt;&gt;'VIM-Incidents_20250731'!J201,"Difference","OK")</f>
        <v>OK</v>
      </c>
      <c r="K201" t="str">
        <f>IF('VIM-Incidents_20250724'!K201&lt;&gt;'VIM-Incidents_20250731'!K201,"Difference","OK")</f>
        <v>Difference</v>
      </c>
      <c r="L201" t="str">
        <f>IF('VIM-Incidents_20250724'!L201&lt;&gt;'VIM-Incidents_20250731'!L201,"Difference","OK")</f>
        <v>Difference</v>
      </c>
      <c r="M201" t="str">
        <f>IF('VIM-Incidents_20250724'!M201&lt;&gt;'VIM-Incidents_20250731'!M201,"Difference","OK")</f>
        <v>Difference</v>
      </c>
      <c r="N201" t="str">
        <f>IF('VIM-Incidents_20250724'!N201&lt;&gt;'VIM-Incidents_20250731'!N201,"Difference","OK")</f>
        <v>Difference</v>
      </c>
      <c r="O201" t="str">
        <f>IF('VIM-Incidents_20250724'!O201&lt;&gt;'VIM-Incidents_20250731'!O201,"Difference","OK")</f>
        <v>OK</v>
      </c>
      <c r="P201" t="str">
        <f>IF('VIM-Incidents_20250724'!P201&lt;&gt;'VIM-Incidents_20250731'!P201,"Difference","OK")</f>
        <v>OK</v>
      </c>
      <c r="Q201" t="str">
        <f ca="1">IF('VIM-Incidents_20250724'!Q201&lt;&gt;'VIM-Incidents_20250731'!Q201,"Difference","OK")</f>
        <v>Difference</v>
      </c>
      <c r="R201" t="str">
        <f ca="1">IF('VIM-Incidents_20250724'!R201&lt;&gt;'VIM-Incidents_20250731'!R201,"Difference","OK")</f>
        <v>Difference</v>
      </c>
      <c r="S201" t="str">
        <f ca="1">IF('VIM-Incidents_20250724'!S201&lt;&gt;'VIM-Incidents_20250731'!S201,"Difference","OK")</f>
        <v>OK</v>
      </c>
    </row>
    <row r="202" spans="1:19" x14ac:dyDescent="0.35">
      <c r="A202" t="str">
        <f>IF('VIM-Incidents_20250724'!A202&lt;&gt;'VIM-Incidents_20250731'!A202,"Difference","OK")</f>
        <v>OK</v>
      </c>
      <c r="B202" t="str">
        <f>IF('VIM-Incidents_20250724'!B202&lt;&gt;'VIM-Incidents_20250731'!B202,"Difference","OK")</f>
        <v>Difference</v>
      </c>
      <c r="C202" t="str">
        <f>IF('VIM-Incidents_20250724'!C202&lt;&gt;'VIM-Incidents_20250731'!C202,"Difference","OK")</f>
        <v>OK</v>
      </c>
      <c r="D202" t="str">
        <f>IF('VIM-Incidents_20250724'!D202&lt;&gt;'VIM-Incidents_20250731'!D202,"Difference","OK")</f>
        <v>Difference</v>
      </c>
      <c r="E202" t="str">
        <f>IF('VIM-Incidents_20250724'!E202&lt;&gt;'VIM-Incidents_20250731'!E202,"Difference","OK")</f>
        <v>Difference</v>
      </c>
      <c r="F202" t="str">
        <f>IF('VIM-Incidents_20250724'!F202&lt;&gt;'VIM-Incidents_20250731'!F202,"Difference","OK")</f>
        <v>OK</v>
      </c>
      <c r="G202" t="str">
        <f>IF('VIM-Incidents_20250724'!G202&lt;&gt;'VIM-Incidents_20250731'!G202,"Difference","OK")</f>
        <v>Difference</v>
      </c>
      <c r="H202" t="str">
        <f>IF('VIM-Incidents_20250724'!H202&lt;&gt;'VIM-Incidents_20250731'!H202,"Difference","OK")</f>
        <v>OK</v>
      </c>
      <c r="I202" t="str">
        <f>IF('VIM-Incidents_20250724'!I202&lt;&gt;'VIM-Incidents_20250731'!I202,"Difference","OK")</f>
        <v>Difference</v>
      </c>
      <c r="J202" t="str">
        <f>IF('VIM-Incidents_20250724'!J202&lt;&gt;'VIM-Incidents_20250731'!J202,"Difference","OK")</f>
        <v>OK</v>
      </c>
      <c r="K202" t="str">
        <f>IF('VIM-Incidents_20250724'!K202&lt;&gt;'VIM-Incidents_20250731'!K202,"Difference","OK")</f>
        <v>Difference</v>
      </c>
      <c r="L202" t="str">
        <f>IF('VIM-Incidents_20250724'!L202&lt;&gt;'VIM-Incidents_20250731'!L202,"Difference","OK")</f>
        <v>Difference</v>
      </c>
      <c r="M202" t="str">
        <f>IF('VIM-Incidents_20250724'!M202&lt;&gt;'VIM-Incidents_20250731'!M202,"Difference","OK")</f>
        <v>Difference</v>
      </c>
      <c r="N202" t="str">
        <f>IF('VIM-Incidents_20250724'!N202&lt;&gt;'VIM-Incidents_20250731'!N202,"Difference","OK")</f>
        <v>Difference</v>
      </c>
      <c r="O202" t="str">
        <f>IF('VIM-Incidents_20250724'!O202&lt;&gt;'VIM-Incidents_20250731'!O202,"Difference","OK")</f>
        <v>OK</v>
      </c>
      <c r="P202" t="str">
        <f>IF('VIM-Incidents_20250724'!P202&lt;&gt;'VIM-Incidents_20250731'!P202,"Difference","OK")</f>
        <v>OK</v>
      </c>
      <c r="Q202" t="str">
        <f ca="1">IF('VIM-Incidents_20250724'!Q202&lt;&gt;'VIM-Incidents_20250731'!Q202,"Difference","OK")</f>
        <v>Difference</v>
      </c>
      <c r="R202" t="str">
        <f ca="1">IF('VIM-Incidents_20250724'!R202&lt;&gt;'VIM-Incidents_20250731'!R202,"Difference","OK")</f>
        <v>Difference</v>
      </c>
      <c r="S202" t="str">
        <f ca="1">IF('VIM-Incidents_20250724'!S202&lt;&gt;'VIM-Incidents_20250731'!S202,"Difference","OK")</f>
        <v>OK</v>
      </c>
    </row>
    <row r="203" spans="1:19" x14ac:dyDescent="0.35">
      <c r="A203" t="str">
        <f>IF('VIM-Incidents_20250724'!A203&lt;&gt;'VIM-Incidents_20250731'!A203,"Difference","OK")</f>
        <v>OK</v>
      </c>
      <c r="B203" t="str">
        <f>IF('VIM-Incidents_20250724'!B203&lt;&gt;'VIM-Incidents_20250731'!B203,"Difference","OK")</f>
        <v>Difference</v>
      </c>
      <c r="C203" t="str">
        <f>IF('VIM-Incidents_20250724'!C203&lt;&gt;'VIM-Incidents_20250731'!C203,"Difference","OK")</f>
        <v>OK</v>
      </c>
      <c r="D203" t="str">
        <f>IF('VIM-Incidents_20250724'!D203&lt;&gt;'VIM-Incidents_20250731'!D203,"Difference","OK")</f>
        <v>Difference</v>
      </c>
      <c r="E203" t="str">
        <f>IF('VIM-Incidents_20250724'!E203&lt;&gt;'VIM-Incidents_20250731'!E203,"Difference","OK")</f>
        <v>Difference</v>
      </c>
      <c r="F203" t="str">
        <f>IF('VIM-Incidents_20250724'!F203&lt;&gt;'VIM-Incidents_20250731'!F203,"Difference","OK")</f>
        <v>OK</v>
      </c>
      <c r="G203" t="str">
        <f>IF('VIM-Incidents_20250724'!G203&lt;&gt;'VIM-Incidents_20250731'!G203,"Difference","OK")</f>
        <v>Difference</v>
      </c>
      <c r="H203" t="str">
        <f>IF('VIM-Incidents_20250724'!H203&lt;&gt;'VIM-Incidents_20250731'!H203,"Difference","OK")</f>
        <v>OK</v>
      </c>
      <c r="I203" t="str">
        <f>IF('VIM-Incidents_20250724'!I203&lt;&gt;'VIM-Incidents_20250731'!I203,"Difference","OK")</f>
        <v>Difference</v>
      </c>
      <c r="J203" t="str">
        <f>IF('VIM-Incidents_20250724'!J203&lt;&gt;'VIM-Incidents_20250731'!J203,"Difference","OK")</f>
        <v>OK</v>
      </c>
      <c r="K203" t="str">
        <f>IF('VIM-Incidents_20250724'!K203&lt;&gt;'VIM-Incidents_20250731'!K203,"Difference","OK")</f>
        <v>Difference</v>
      </c>
      <c r="L203" t="str">
        <f>IF('VIM-Incidents_20250724'!L203&lt;&gt;'VIM-Incidents_20250731'!L203,"Difference","OK")</f>
        <v>Difference</v>
      </c>
      <c r="M203" t="str">
        <f>IF('VIM-Incidents_20250724'!M203&lt;&gt;'VIM-Incidents_20250731'!M203,"Difference","OK")</f>
        <v>Difference</v>
      </c>
      <c r="N203" t="str">
        <f>IF('VIM-Incidents_20250724'!N203&lt;&gt;'VIM-Incidents_20250731'!N203,"Difference","OK")</f>
        <v>Difference</v>
      </c>
      <c r="O203" t="str">
        <f>IF('VIM-Incidents_20250724'!O203&lt;&gt;'VIM-Incidents_20250731'!O203,"Difference","OK")</f>
        <v>OK</v>
      </c>
      <c r="P203" t="str">
        <f>IF('VIM-Incidents_20250724'!P203&lt;&gt;'VIM-Incidents_20250731'!P203,"Difference","OK")</f>
        <v>OK</v>
      </c>
      <c r="Q203" t="str">
        <f ca="1">IF('VIM-Incidents_20250724'!Q203&lt;&gt;'VIM-Incidents_20250731'!Q203,"Difference","OK")</f>
        <v>Difference</v>
      </c>
      <c r="R203" t="str">
        <f ca="1">IF('VIM-Incidents_20250724'!R203&lt;&gt;'VIM-Incidents_20250731'!R203,"Difference","OK")</f>
        <v>OK</v>
      </c>
      <c r="S203" t="str">
        <f ca="1">IF('VIM-Incidents_20250724'!S203&lt;&gt;'VIM-Incidents_20250731'!S203,"Difference","OK")</f>
        <v>OK</v>
      </c>
    </row>
    <row r="204" spans="1:19" x14ac:dyDescent="0.35">
      <c r="A204" t="str">
        <f>IF('VIM-Incidents_20250724'!A204&lt;&gt;'VIM-Incidents_20250731'!A204,"Difference","OK")</f>
        <v>OK</v>
      </c>
      <c r="B204" t="str">
        <f>IF('VIM-Incidents_20250724'!B204&lt;&gt;'VIM-Incidents_20250731'!B204,"Difference","OK")</f>
        <v>Difference</v>
      </c>
      <c r="C204" t="str">
        <f>IF('VIM-Incidents_20250724'!C204&lt;&gt;'VIM-Incidents_20250731'!C204,"Difference","OK")</f>
        <v>OK</v>
      </c>
      <c r="D204" t="str">
        <f>IF('VIM-Incidents_20250724'!D204&lt;&gt;'VIM-Incidents_20250731'!D204,"Difference","OK")</f>
        <v>Difference</v>
      </c>
      <c r="E204" t="str">
        <f>IF('VIM-Incidents_20250724'!E204&lt;&gt;'VIM-Incidents_20250731'!E204,"Difference","OK")</f>
        <v>Difference</v>
      </c>
      <c r="F204" t="str">
        <f>IF('VIM-Incidents_20250724'!F204&lt;&gt;'VIM-Incidents_20250731'!F204,"Difference","OK")</f>
        <v>OK</v>
      </c>
      <c r="G204" t="str">
        <f>IF('VIM-Incidents_20250724'!G204&lt;&gt;'VIM-Incidents_20250731'!G204,"Difference","OK")</f>
        <v>Difference</v>
      </c>
      <c r="H204" t="str">
        <f>IF('VIM-Incidents_20250724'!H204&lt;&gt;'VIM-Incidents_20250731'!H204,"Difference","OK")</f>
        <v>OK</v>
      </c>
      <c r="I204" t="str">
        <f>IF('VIM-Incidents_20250724'!I204&lt;&gt;'VIM-Incidents_20250731'!I204,"Difference","OK")</f>
        <v>Difference</v>
      </c>
      <c r="J204" t="str">
        <f>IF('VIM-Incidents_20250724'!J204&lt;&gt;'VIM-Incidents_20250731'!J204,"Difference","OK")</f>
        <v>OK</v>
      </c>
      <c r="K204" t="str">
        <f>IF('VIM-Incidents_20250724'!K204&lt;&gt;'VIM-Incidents_20250731'!K204,"Difference","OK")</f>
        <v>Difference</v>
      </c>
      <c r="L204" t="str">
        <f>IF('VIM-Incidents_20250724'!L204&lt;&gt;'VIM-Incidents_20250731'!L204,"Difference","OK")</f>
        <v>Difference</v>
      </c>
      <c r="M204" t="str">
        <f>IF('VIM-Incidents_20250724'!M204&lt;&gt;'VIM-Incidents_20250731'!M204,"Difference","OK")</f>
        <v>Difference</v>
      </c>
      <c r="N204" t="str">
        <f>IF('VIM-Incidents_20250724'!N204&lt;&gt;'VIM-Incidents_20250731'!N204,"Difference","OK")</f>
        <v>Difference</v>
      </c>
      <c r="O204" t="str">
        <f>IF('VIM-Incidents_20250724'!O204&lt;&gt;'VIM-Incidents_20250731'!O204,"Difference","OK")</f>
        <v>OK</v>
      </c>
      <c r="P204" t="str">
        <f>IF('VIM-Incidents_20250724'!P204&lt;&gt;'VIM-Incidents_20250731'!P204,"Difference","OK")</f>
        <v>OK</v>
      </c>
      <c r="Q204" t="str">
        <f ca="1">IF('VIM-Incidents_20250724'!Q204&lt;&gt;'VIM-Incidents_20250731'!Q204,"Difference","OK")</f>
        <v>Difference</v>
      </c>
      <c r="R204" t="str">
        <f ca="1">IF('VIM-Incidents_20250724'!R204&lt;&gt;'VIM-Incidents_20250731'!R204,"Difference","OK")</f>
        <v>OK</v>
      </c>
      <c r="S204" t="str">
        <f ca="1">IF('VIM-Incidents_20250724'!S204&lt;&gt;'VIM-Incidents_20250731'!S204,"Difference","OK")</f>
        <v>OK</v>
      </c>
    </row>
    <row r="205" spans="1:19" x14ac:dyDescent="0.35">
      <c r="A205" t="str">
        <f>IF('VIM-Incidents_20250724'!A205&lt;&gt;'VIM-Incidents_20250731'!A205,"Difference","OK")</f>
        <v>OK</v>
      </c>
      <c r="B205" t="str">
        <f>IF('VIM-Incidents_20250724'!B205&lt;&gt;'VIM-Incidents_20250731'!B205,"Difference","OK")</f>
        <v>Difference</v>
      </c>
      <c r="C205" t="str">
        <f>IF('VIM-Incidents_20250724'!C205&lt;&gt;'VIM-Incidents_20250731'!C205,"Difference","OK")</f>
        <v>OK</v>
      </c>
      <c r="D205" t="str">
        <f>IF('VIM-Incidents_20250724'!D205&lt;&gt;'VIM-Incidents_20250731'!D205,"Difference","OK")</f>
        <v>Difference</v>
      </c>
      <c r="E205" t="str">
        <f>IF('VIM-Incidents_20250724'!E205&lt;&gt;'VIM-Incidents_20250731'!E205,"Difference","OK")</f>
        <v>Difference</v>
      </c>
      <c r="F205" t="str">
        <f>IF('VIM-Incidents_20250724'!F205&lt;&gt;'VIM-Incidents_20250731'!F205,"Difference","OK")</f>
        <v>OK</v>
      </c>
      <c r="G205" t="str">
        <f>IF('VIM-Incidents_20250724'!G205&lt;&gt;'VIM-Incidents_20250731'!G205,"Difference","OK")</f>
        <v>Difference</v>
      </c>
      <c r="H205" t="str">
        <f>IF('VIM-Incidents_20250724'!H205&lt;&gt;'VIM-Incidents_20250731'!H205,"Difference","OK")</f>
        <v>OK</v>
      </c>
      <c r="I205" t="str">
        <f>IF('VIM-Incidents_20250724'!I205&lt;&gt;'VIM-Incidents_20250731'!I205,"Difference","OK")</f>
        <v>Difference</v>
      </c>
      <c r="J205" t="str">
        <f>IF('VIM-Incidents_20250724'!J205&lt;&gt;'VIM-Incidents_20250731'!J205,"Difference","OK")</f>
        <v>OK</v>
      </c>
      <c r="K205" t="str">
        <f>IF('VIM-Incidents_20250724'!K205&lt;&gt;'VIM-Incidents_20250731'!K205,"Difference","OK")</f>
        <v>Difference</v>
      </c>
      <c r="L205" t="str">
        <f>IF('VIM-Incidents_20250724'!L205&lt;&gt;'VIM-Incidents_20250731'!L205,"Difference","OK")</f>
        <v>Difference</v>
      </c>
      <c r="M205" t="str">
        <f>IF('VIM-Incidents_20250724'!M205&lt;&gt;'VIM-Incidents_20250731'!M205,"Difference","OK")</f>
        <v>Difference</v>
      </c>
      <c r="N205" t="str">
        <f>IF('VIM-Incidents_20250724'!N205&lt;&gt;'VIM-Incidents_20250731'!N205,"Difference","OK")</f>
        <v>Difference</v>
      </c>
      <c r="O205" t="str">
        <f>IF('VIM-Incidents_20250724'!O205&lt;&gt;'VIM-Incidents_20250731'!O205,"Difference","OK")</f>
        <v>OK</v>
      </c>
      <c r="P205" t="str">
        <f>IF('VIM-Incidents_20250724'!P205&lt;&gt;'VIM-Incidents_20250731'!P205,"Difference","OK")</f>
        <v>OK</v>
      </c>
      <c r="Q205" t="str">
        <f ca="1">IF('VIM-Incidents_20250724'!Q205&lt;&gt;'VIM-Incidents_20250731'!Q205,"Difference","OK")</f>
        <v>Difference</v>
      </c>
      <c r="R205" t="str">
        <f ca="1">IF('VIM-Incidents_20250724'!R205&lt;&gt;'VIM-Incidents_20250731'!R205,"Difference","OK")</f>
        <v>OK</v>
      </c>
      <c r="S205" t="str">
        <f ca="1">IF('VIM-Incidents_20250724'!S205&lt;&gt;'VIM-Incidents_20250731'!S205,"Difference","OK")</f>
        <v>OK</v>
      </c>
    </row>
    <row r="206" spans="1:19" x14ac:dyDescent="0.35">
      <c r="A206" t="str">
        <f>IF('VIM-Incidents_20250724'!A206&lt;&gt;'VIM-Incidents_20250731'!A206,"Difference","OK")</f>
        <v>OK</v>
      </c>
      <c r="B206" t="str">
        <f>IF('VIM-Incidents_20250724'!B206&lt;&gt;'VIM-Incidents_20250731'!B206,"Difference","OK")</f>
        <v>Difference</v>
      </c>
      <c r="C206" t="str">
        <f>IF('VIM-Incidents_20250724'!C206&lt;&gt;'VIM-Incidents_20250731'!C206,"Difference","OK")</f>
        <v>OK</v>
      </c>
      <c r="D206" t="str">
        <f>IF('VIM-Incidents_20250724'!D206&lt;&gt;'VIM-Incidents_20250731'!D206,"Difference","OK")</f>
        <v>Difference</v>
      </c>
      <c r="E206" t="str">
        <f>IF('VIM-Incidents_20250724'!E206&lt;&gt;'VIM-Incidents_20250731'!E206,"Difference","OK")</f>
        <v>Difference</v>
      </c>
      <c r="F206" t="str">
        <f>IF('VIM-Incidents_20250724'!F206&lt;&gt;'VIM-Incidents_20250731'!F206,"Difference","OK")</f>
        <v>OK</v>
      </c>
      <c r="G206" t="str">
        <f>IF('VIM-Incidents_20250724'!G206&lt;&gt;'VIM-Incidents_20250731'!G206,"Difference","OK")</f>
        <v>Difference</v>
      </c>
      <c r="H206" t="str">
        <f>IF('VIM-Incidents_20250724'!H206&lt;&gt;'VIM-Incidents_20250731'!H206,"Difference","OK")</f>
        <v>OK</v>
      </c>
      <c r="I206" t="str">
        <f>IF('VIM-Incidents_20250724'!I206&lt;&gt;'VIM-Incidents_20250731'!I206,"Difference","OK")</f>
        <v>Difference</v>
      </c>
      <c r="J206" t="str">
        <f>IF('VIM-Incidents_20250724'!J206&lt;&gt;'VIM-Incidents_20250731'!J206,"Difference","OK")</f>
        <v>OK</v>
      </c>
      <c r="K206" t="str">
        <f>IF('VIM-Incidents_20250724'!K206&lt;&gt;'VIM-Incidents_20250731'!K206,"Difference","OK")</f>
        <v>Difference</v>
      </c>
      <c r="L206" t="str">
        <f>IF('VIM-Incidents_20250724'!L206&lt;&gt;'VIM-Incidents_20250731'!L206,"Difference","OK")</f>
        <v>Difference</v>
      </c>
      <c r="M206" t="str">
        <f>IF('VIM-Incidents_20250724'!M206&lt;&gt;'VIM-Incidents_20250731'!M206,"Difference","OK")</f>
        <v>Difference</v>
      </c>
      <c r="N206" t="str">
        <f>IF('VIM-Incidents_20250724'!N206&lt;&gt;'VIM-Incidents_20250731'!N206,"Difference","OK")</f>
        <v>Difference</v>
      </c>
      <c r="O206" t="str">
        <f>IF('VIM-Incidents_20250724'!O206&lt;&gt;'VIM-Incidents_20250731'!O206,"Difference","OK")</f>
        <v>OK</v>
      </c>
      <c r="P206" t="str">
        <f>IF('VIM-Incidents_20250724'!P206&lt;&gt;'VIM-Incidents_20250731'!P206,"Difference","OK")</f>
        <v>OK</v>
      </c>
      <c r="Q206" t="str">
        <f ca="1">IF('VIM-Incidents_20250724'!Q206&lt;&gt;'VIM-Incidents_20250731'!Q206,"Difference","OK")</f>
        <v>Difference</v>
      </c>
      <c r="R206" t="str">
        <f ca="1">IF('VIM-Incidents_20250724'!R206&lt;&gt;'VIM-Incidents_20250731'!R206,"Difference","OK")</f>
        <v>Difference</v>
      </c>
      <c r="S206" t="str">
        <f ca="1">IF('VIM-Incidents_20250724'!S206&lt;&gt;'VIM-Incidents_20250731'!S206,"Difference","OK")</f>
        <v>OK</v>
      </c>
    </row>
    <row r="207" spans="1:19" x14ac:dyDescent="0.35">
      <c r="A207" t="str">
        <f>IF('VIM-Incidents_20250724'!A207&lt;&gt;'VIM-Incidents_20250731'!A207,"Difference","OK")</f>
        <v>OK</v>
      </c>
      <c r="B207" t="str">
        <f>IF('VIM-Incidents_20250724'!B207&lt;&gt;'VIM-Incidents_20250731'!B207,"Difference","OK")</f>
        <v>Difference</v>
      </c>
      <c r="C207" t="str">
        <f>IF('VIM-Incidents_20250724'!C207&lt;&gt;'VIM-Incidents_20250731'!C207,"Difference","OK")</f>
        <v>OK</v>
      </c>
      <c r="D207" t="str">
        <f>IF('VIM-Incidents_20250724'!D207&lt;&gt;'VIM-Incidents_20250731'!D207,"Difference","OK")</f>
        <v>Difference</v>
      </c>
      <c r="E207" t="str">
        <f>IF('VIM-Incidents_20250724'!E207&lt;&gt;'VIM-Incidents_20250731'!E207,"Difference","OK")</f>
        <v>Difference</v>
      </c>
      <c r="F207" t="str">
        <f>IF('VIM-Incidents_20250724'!F207&lt;&gt;'VIM-Incidents_20250731'!F207,"Difference","OK")</f>
        <v>OK</v>
      </c>
      <c r="G207" t="str">
        <f>IF('VIM-Incidents_20250724'!G207&lt;&gt;'VIM-Incidents_20250731'!G207,"Difference","OK")</f>
        <v>Difference</v>
      </c>
      <c r="H207" t="str">
        <f>IF('VIM-Incidents_20250724'!H207&lt;&gt;'VIM-Incidents_20250731'!H207,"Difference","OK")</f>
        <v>OK</v>
      </c>
      <c r="I207" t="str">
        <f>IF('VIM-Incidents_20250724'!I207&lt;&gt;'VIM-Incidents_20250731'!I207,"Difference","OK")</f>
        <v>Difference</v>
      </c>
      <c r="J207" t="str">
        <f>IF('VIM-Incidents_20250724'!J207&lt;&gt;'VIM-Incidents_20250731'!J207,"Difference","OK")</f>
        <v>OK</v>
      </c>
      <c r="K207" t="str">
        <f>IF('VIM-Incidents_20250724'!K207&lt;&gt;'VIM-Incidents_20250731'!K207,"Difference","OK")</f>
        <v>Difference</v>
      </c>
      <c r="L207" t="str">
        <f>IF('VIM-Incidents_20250724'!L207&lt;&gt;'VIM-Incidents_20250731'!L207,"Difference","OK")</f>
        <v>Difference</v>
      </c>
      <c r="M207" t="str">
        <f>IF('VIM-Incidents_20250724'!M207&lt;&gt;'VIM-Incidents_20250731'!M207,"Difference","OK")</f>
        <v>Difference</v>
      </c>
      <c r="N207" t="str">
        <f>IF('VIM-Incidents_20250724'!N207&lt;&gt;'VIM-Incidents_20250731'!N207,"Difference","OK")</f>
        <v>Difference</v>
      </c>
      <c r="O207" t="str">
        <f>IF('VIM-Incidents_20250724'!O207&lt;&gt;'VIM-Incidents_20250731'!O207,"Difference","OK")</f>
        <v>OK</v>
      </c>
      <c r="P207" t="str">
        <f>IF('VIM-Incidents_20250724'!P207&lt;&gt;'VIM-Incidents_20250731'!P207,"Difference","OK")</f>
        <v>OK</v>
      </c>
      <c r="Q207" t="str">
        <f ca="1">IF('VIM-Incidents_20250724'!Q207&lt;&gt;'VIM-Incidents_20250731'!Q207,"Difference","OK")</f>
        <v>Difference</v>
      </c>
      <c r="R207" t="str">
        <f ca="1">IF('VIM-Incidents_20250724'!R207&lt;&gt;'VIM-Incidents_20250731'!R207,"Difference","OK")</f>
        <v>OK</v>
      </c>
      <c r="S207" t="str">
        <f ca="1">IF('VIM-Incidents_20250724'!S207&lt;&gt;'VIM-Incidents_20250731'!S207,"Difference","OK")</f>
        <v>OK</v>
      </c>
    </row>
    <row r="208" spans="1:19" x14ac:dyDescent="0.35">
      <c r="A208" t="str">
        <f>IF('VIM-Incidents_20250724'!A208&lt;&gt;'VIM-Incidents_20250731'!A208,"Difference","OK")</f>
        <v>OK</v>
      </c>
      <c r="B208" t="str">
        <f>IF('VIM-Incidents_20250724'!B208&lt;&gt;'VIM-Incidents_20250731'!B208,"Difference","OK")</f>
        <v>OK</v>
      </c>
      <c r="C208" t="str">
        <f>IF('VIM-Incidents_20250724'!C208&lt;&gt;'VIM-Incidents_20250731'!C208,"Difference","OK")</f>
        <v>OK</v>
      </c>
      <c r="D208" t="str">
        <f>IF('VIM-Incidents_20250724'!D208&lt;&gt;'VIM-Incidents_20250731'!D208,"Difference","OK")</f>
        <v>OK</v>
      </c>
      <c r="E208" t="str">
        <f>IF('VIM-Incidents_20250724'!E208&lt;&gt;'VIM-Incidents_20250731'!E208,"Difference","OK")</f>
        <v>OK</v>
      </c>
      <c r="F208" t="str">
        <f>IF('VIM-Incidents_20250724'!F208&lt;&gt;'VIM-Incidents_20250731'!F208,"Difference","OK")</f>
        <v>OK</v>
      </c>
      <c r="G208" t="str">
        <f>IF('VIM-Incidents_20250724'!G208&lt;&gt;'VIM-Incidents_20250731'!G208,"Difference","OK")</f>
        <v>OK</v>
      </c>
      <c r="H208" t="str">
        <f>IF('VIM-Incidents_20250724'!H208&lt;&gt;'VIM-Incidents_20250731'!H208,"Difference","OK")</f>
        <v>OK</v>
      </c>
      <c r="I208" t="str">
        <f>IF('VIM-Incidents_20250724'!I208&lt;&gt;'VIM-Incidents_20250731'!I208,"Difference","OK")</f>
        <v>OK</v>
      </c>
      <c r="J208" t="str">
        <f>IF('VIM-Incidents_20250724'!J208&lt;&gt;'VIM-Incidents_20250731'!J208,"Difference","OK")</f>
        <v>OK</v>
      </c>
      <c r="K208" t="str">
        <f>IF('VIM-Incidents_20250724'!K208&lt;&gt;'VIM-Incidents_20250731'!K208,"Difference","OK")</f>
        <v>OK</v>
      </c>
      <c r="L208" t="str">
        <f>IF('VIM-Incidents_20250724'!L208&lt;&gt;'VIM-Incidents_20250731'!L208,"Difference","OK")</f>
        <v>OK</v>
      </c>
      <c r="M208" t="str">
        <f>IF('VIM-Incidents_20250724'!M208&lt;&gt;'VIM-Incidents_20250731'!M208,"Difference","OK")</f>
        <v>OK</v>
      </c>
      <c r="N208" t="str">
        <f>IF('VIM-Incidents_20250724'!N208&lt;&gt;'VIM-Incidents_20250731'!N208,"Difference","OK")</f>
        <v>OK</v>
      </c>
      <c r="O208" t="str">
        <f>IF('VIM-Incidents_20250724'!O208&lt;&gt;'VIM-Incidents_20250731'!O208,"Difference","OK")</f>
        <v>OK</v>
      </c>
      <c r="P208" t="str">
        <f>IF('VIM-Incidents_20250724'!P208&lt;&gt;'VIM-Incidents_20250731'!P208,"Difference","OK")</f>
        <v>OK</v>
      </c>
      <c r="Q208" t="str">
        <f>IF('VIM-Incidents_20250724'!Q208&lt;&gt;'VIM-Incidents_20250731'!Q208,"Difference","OK")</f>
        <v>OK</v>
      </c>
      <c r="R208" t="str">
        <f>IF('VIM-Incidents_20250724'!R208&lt;&gt;'VIM-Incidents_20250731'!R208,"Difference","OK")</f>
        <v>OK</v>
      </c>
      <c r="S208" t="str">
        <f>IF('VIM-Incidents_20250724'!S208&lt;&gt;'VIM-Incidents_20250731'!S208,"Difference","OK")</f>
        <v>OK</v>
      </c>
    </row>
    <row r="209" spans="1:19" x14ac:dyDescent="0.35">
      <c r="A209" t="str">
        <f>IF('VIM-Incidents_20250724'!A209&lt;&gt;'VIM-Incidents_20250731'!A209,"Difference","OK")</f>
        <v>OK</v>
      </c>
      <c r="B209" t="str">
        <f>IF('VIM-Incidents_20250724'!B209&lt;&gt;'VIM-Incidents_20250731'!B209,"Difference","OK")</f>
        <v>OK</v>
      </c>
      <c r="C209" t="str">
        <f>IF('VIM-Incidents_20250724'!C209&lt;&gt;'VIM-Incidents_20250731'!C209,"Difference","OK")</f>
        <v>OK</v>
      </c>
      <c r="D209" t="str">
        <f>IF('VIM-Incidents_20250724'!D209&lt;&gt;'VIM-Incidents_20250731'!D209,"Difference","OK")</f>
        <v>OK</v>
      </c>
      <c r="E209" t="str">
        <f>IF('VIM-Incidents_20250724'!E209&lt;&gt;'VIM-Incidents_20250731'!E209,"Difference","OK")</f>
        <v>OK</v>
      </c>
      <c r="F209" t="str">
        <f>IF('VIM-Incidents_20250724'!F209&lt;&gt;'VIM-Incidents_20250731'!F209,"Difference","OK")</f>
        <v>OK</v>
      </c>
      <c r="G209" t="str">
        <f>IF('VIM-Incidents_20250724'!G209&lt;&gt;'VIM-Incidents_20250731'!G209,"Difference","OK")</f>
        <v>OK</v>
      </c>
      <c r="H209" t="str">
        <f>IF('VIM-Incidents_20250724'!H209&lt;&gt;'VIM-Incidents_20250731'!H209,"Difference","OK")</f>
        <v>OK</v>
      </c>
      <c r="I209" t="str">
        <f>IF('VIM-Incidents_20250724'!I209&lt;&gt;'VIM-Incidents_20250731'!I209,"Difference","OK")</f>
        <v>OK</v>
      </c>
      <c r="J209" t="str">
        <f>IF('VIM-Incidents_20250724'!J209&lt;&gt;'VIM-Incidents_20250731'!J209,"Difference","OK")</f>
        <v>OK</v>
      </c>
      <c r="K209" t="str">
        <f>IF('VIM-Incidents_20250724'!K209&lt;&gt;'VIM-Incidents_20250731'!K209,"Difference","OK")</f>
        <v>OK</v>
      </c>
      <c r="L209" t="str">
        <f>IF('VIM-Incidents_20250724'!L209&lt;&gt;'VIM-Incidents_20250731'!L209,"Difference","OK")</f>
        <v>OK</v>
      </c>
      <c r="M209" t="str">
        <f>IF('VIM-Incidents_20250724'!M209&lt;&gt;'VIM-Incidents_20250731'!M209,"Difference","OK")</f>
        <v>OK</v>
      </c>
      <c r="N209" t="str">
        <f>IF('VIM-Incidents_20250724'!N209&lt;&gt;'VIM-Incidents_20250731'!N209,"Difference","OK")</f>
        <v>OK</v>
      </c>
      <c r="O209" t="str">
        <f>IF('VIM-Incidents_20250724'!O209&lt;&gt;'VIM-Incidents_20250731'!O209,"Difference","OK")</f>
        <v>OK</v>
      </c>
      <c r="P209" t="str">
        <f>IF('VIM-Incidents_20250724'!P209&lt;&gt;'VIM-Incidents_20250731'!P209,"Difference","OK")</f>
        <v>OK</v>
      </c>
      <c r="Q209" t="str">
        <f>IF('VIM-Incidents_20250724'!Q209&lt;&gt;'VIM-Incidents_20250731'!Q209,"Difference","OK")</f>
        <v>OK</v>
      </c>
      <c r="R209" t="str">
        <f>IF('VIM-Incidents_20250724'!R209&lt;&gt;'VIM-Incidents_20250731'!R209,"Difference","OK")</f>
        <v>OK</v>
      </c>
      <c r="S209" t="str">
        <f>IF('VIM-Incidents_20250724'!S209&lt;&gt;'VIM-Incidents_20250731'!S209,"Difference","OK")</f>
        <v>OK</v>
      </c>
    </row>
    <row r="210" spans="1:19" x14ac:dyDescent="0.35">
      <c r="A210" t="str">
        <f>IF('VIM-Incidents_20250724'!A210&lt;&gt;'VIM-Incidents_20250731'!A210,"Difference","OK")</f>
        <v>OK</v>
      </c>
      <c r="B210" t="str">
        <f>IF('VIM-Incidents_20250724'!B210&lt;&gt;'VIM-Incidents_20250731'!B210,"Difference","OK")</f>
        <v>OK</v>
      </c>
      <c r="C210" t="str">
        <f>IF('VIM-Incidents_20250724'!C210&lt;&gt;'VIM-Incidents_20250731'!C210,"Difference","OK")</f>
        <v>OK</v>
      </c>
      <c r="D210" t="str">
        <f>IF('VIM-Incidents_20250724'!D210&lt;&gt;'VIM-Incidents_20250731'!D210,"Difference","OK")</f>
        <v>OK</v>
      </c>
      <c r="E210" t="str">
        <f>IF('VIM-Incidents_20250724'!E210&lt;&gt;'VIM-Incidents_20250731'!E210,"Difference","OK")</f>
        <v>OK</v>
      </c>
      <c r="F210" t="str">
        <f>IF('VIM-Incidents_20250724'!F210&lt;&gt;'VIM-Incidents_20250731'!F210,"Difference","OK")</f>
        <v>OK</v>
      </c>
      <c r="G210" t="str">
        <f>IF('VIM-Incidents_20250724'!G210&lt;&gt;'VIM-Incidents_20250731'!G210,"Difference","OK")</f>
        <v>OK</v>
      </c>
      <c r="H210" t="str">
        <f>IF('VIM-Incidents_20250724'!H210&lt;&gt;'VIM-Incidents_20250731'!H210,"Difference","OK")</f>
        <v>OK</v>
      </c>
      <c r="I210" t="str">
        <f>IF('VIM-Incidents_20250724'!I210&lt;&gt;'VIM-Incidents_20250731'!I210,"Difference","OK")</f>
        <v>OK</v>
      </c>
      <c r="J210" t="str">
        <f>IF('VIM-Incidents_20250724'!J210&lt;&gt;'VIM-Incidents_20250731'!J210,"Difference","OK")</f>
        <v>OK</v>
      </c>
      <c r="K210" t="str">
        <f>IF('VIM-Incidents_20250724'!K210&lt;&gt;'VIM-Incidents_20250731'!K210,"Difference","OK")</f>
        <v>OK</v>
      </c>
      <c r="L210" t="str">
        <f>IF('VIM-Incidents_20250724'!L210&lt;&gt;'VIM-Incidents_20250731'!L210,"Difference","OK")</f>
        <v>OK</v>
      </c>
      <c r="M210" t="str">
        <f>IF('VIM-Incidents_20250724'!M210&lt;&gt;'VIM-Incidents_20250731'!M210,"Difference","OK")</f>
        <v>OK</v>
      </c>
      <c r="N210" t="str">
        <f>IF('VIM-Incidents_20250724'!N210&lt;&gt;'VIM-Incidents_20250731'!N210,"Difference","OK")</f>
        <v>OK</v>
      </c>
      <c r="O210" t="str">
        <f>IF('VIM-Incidents_20250724'!O210&lt;&gt;'VIM-Incidents_20250731'!O210,"Difference","OK")</f>
        <v>OK</v>
      </c>
      <c r="P210" t="str">
        <f>IF('VIM-Incidents_20250724'!P210&lt;&gt;'VIM-Incidents_20250731'!P210,"Difference","OK")</f>
        <v>OK</v>
      </c>
      <c r="Q210" t="str">
        <f>IF('VIM-Incidents_20250724'!Q210&lt;&gt;'VIM-Incidents_20250731'!Q210,"Difference","OK")</f>
        <v>OK</v>
      </c>
      <c r="R210" t="str">
        <f>IF('VIM-Incidents_20250724'!R210&lt;&gt;'VIM-Incidents_20250731'!R210,"Difference","OK")</f>
        <v>OK</v>
      </c>
      <c r="S210" t="str">
        <f>IF('VIM-Incidents_20250724'!S210&lt;&gt;'VIM-Incidents_20250731'!S210,"Difference","OK")</f>
        <v>OK</v>
      </c>
    </row>
  </sheetData>
  <autoFilter ref="A1:S336" xr:uid="{FCCE87AE-D581-445E-AA2D-1A7E7D906C7D}"/>
  <pageMargins left="0.7" right="0.7" top="0.75" bottom="0.75" header="0.3" footer="0.3"/>
  <pageSetup paperSize="9" orientation="portrait" horizontalDpi="30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9FD4D-C038-43B2-98CD-81CBA0616095}">
  <dimension ref="A1:S155"/>
  <sheetViews>
    <sheetView workbookViewId="0">
      <selection activeCell="L1" sqref="L1:L1048576"/>
    </sheetView>
  </sheetViews>
  <sheetFormatPr defaultRowHeight="14.5" x14ac:dyDescent="0.35"/>
  <cols>
    <col min="1" max="1" width="12.81640625" customWidth="1"/>
    <col min="2" max="2" width="19.1796875" bestFit="1" customWidth="1"/>
    <col min="3" max="3" width="13.1796875" bestFit="1" customWidth="1"/>
    <col min="4" max="4" width="6.81640625" bestFit="1" customWidth="1"/>
    <col min="5" max="5" width="13.54296875" bestFit="1" customWidth="1"/>
    <col min="6" max="6" width="10.453125" bestFit="1" customWidth="1"/>
    <col min="7" max="7" width="60.7265625" bestFit="1" customWidth="1"/>
    <col min="8" max="8" width="31" bestFit="1" customWidth="1"/>
    <col min="9" max="9" width="18.26953125" bestFit="1" customWidth="1"/>
    <col min="10" max="10" width="27" bestFit="1" customWidth="1"/>
    <col min="11" max="11" width="10.1796875" bestFit="1" customWidth="1"/>
    <col min="12" max="12" width="17.453125" bestFit="1" customWidth="1"/>
    <col min="13" max="13" width="81.1796875" bestFit="1" customWidth="1"/>
    <col min="14" max="14" width="32" bestFit="1" customWidth="1"/>
    <col min="15" max="15" width="12.453125" bestFit="1" customWidth="1"/>
    <col min="16" max="16" width="0.54296875" customWidth="1"/>
    <col min="17" max="17" width="10.7265625" bestFit="1" customWidth="1"/>
    <col min="18" max="18" width="9.7265625" bestFit="1" customWidth="1"/>
    <col min="19" max="19" width="10.7265625" bestFit="1" customWidth="1"/>
  </cols>
  <sheetData>
    <row r="1" spans="1:19" x14ac:dyDescent="0.35">
      <c r="A1" t="s">
        <v>1</v>
      </c>
      <c r="B1" t="s">
        <v>0</v>
      </c>
      <c r="C1" t="s">
        <v>214</v>
      </c>
      <c r="D1" t="s">
        <v>215</v>
      </c>
      <c r="E1" t="s">
        <v>216</v>
      </c>
      <c r="F1" t="s">
        <v>217</v>
      </c>
      <c r="G1" t="s">
        <v>218</v>
      </c>
      <c r="H1" t="s">
        <v>219</v>
      </c>
      <c r="I1" t="s">
        <v>220</v>
      </c>
      <c r="J1" t="s">
        <v>221</v>
      </c>
      <c r="K1" t="s">
        <v>161</v>
      </c>
      <c r="L1" t="s">
        <v>222</v>
      </c>
      <c r="M1" t="s">
        <v>223</v>
      </c>
      <c r="N1" t="s">
        <v>224</v>
      </c>
      <c r="O1" t="s">
        <v>225</v>
      </c>
      <c r="Q1" s="3" t="s">
        <v>226</v>
      </c>
      <c r="R1" s="3" t="s">
        <v>227</v>
      </c>
      <c r="S1" s="3" t="s">
        <v>228</v>
      </c>
    </row>
    <row r="2" spans="1:19" x14ac:dyDescent="0.35">
      <c r="A2">
        <v>6000127070</v>
      </c>
      <c r="B2" t="s">
        <v>229</v>
      </c>
      <c r="C2" t="s">
        <v>230</v>
      </c>
      <c r="D2" t="s">
        <v>231</v>
      </c>
      <c r="E2" s="1">
        <v>45663</v>
      </c>
      <c r="F2" s="1"/>
      <c r="G2" t="s">
        <v>232</v>
      </c>
      <c r="H2" t="s">
        <v>233</v>
      </c>
      <c r="I2" s="1">
        <v>45727</v>
      </c>
      <c r="J2" t="s">
        <v>234</v>
      </c>
      <c r="K2" t="s">
        <v>235</v>
      </c>
      <c r="L2" t="s">
        <v>171</v>
      </c>
      <c r="M2" t="s">
        <v>236</v>
      </c>
      <c r="N2" t="s">
        <v>237</v>
      </c>
      <c r="O2" t="s">
        <v>230</v>
      </c>
      <c r="Q2">
        <f>DATEDIF(E2,I2,"d")</f>
        <v>64</v>
      </c>
      <c r="R2">
        <f>IF($Q2&gt;7,1,0)</f>
        <v>1</v>
      </c>
      <c r="S2">
        <f>IF($Q2&gt;30,1,0)</f>
        <v>1</v>
      </c>
    </row>
    <row r="3" spans="1:19" x14ac:dyDescent="0.35">
      <c r="A3">
        <v>6000127209</v>
      </c>
      <c r="B3" t="s">
        <v>238</v>
      </c>
      <c r="C3" t="s">
        <v>230</v>
      </c>
      <c r="D3" t="s">
        <v>231</v>
      </c>
      <c r="E3" s="1">
        <v>45664</v>
      </c>
      <c r="F3" s="1"/>
      <c r="G3" t="s">
        <v>239</v>
      </c>
      <c r="H3" t="s">
        <v>240</v>
      </c>
      <c r="I3" s="1">
        <v>45673</v>
      </c>
      <c r="J3" t="s">
        <v>234</v>
      </c>
      <c r="K3" t="s">
        <v>241</v>
      </c>
      <c r="L3" t="s">
        <v>171</v>
      </c>
      <c r="M3" t="s">
        <v>242</v>
      </c>
      <c r="N3" t="s">
        <v>237</v>
      </c>
      <c r="O3" t="s">
        <v>230</v>
      </c>
      <c r="Q3">
        <f t="shared" ref="Q3:Q6" si="0">DATEDIF(E3,I3,"d")</f>
        <v>9</v>
      </c>
      <c r="R3">
        <f t="shared" ref="R3:R68" si="1">IF($Q3&gt;7,1,0)</f>
        <v>1</v>
      </c>
      <c r="S3">
        <f t="shared" ref="S3:S68" si="2">IF($Q3&gt;30,1,0)</f>
        <v>0</v>
      </c>
    </row>
    <row r="4" spans="1:19" x14ac:dyDescent="0.35">
      <c r="A4">
        <v>6000127632</v>
      </c>
      <c r="B4" t="s">
        <v>243</v>
      </c>
      <c r="C4" t="s">
        <v>230</v>
      </c>
      <c r="D4" t="s">
        <v>231</v>
      </c>
      <c r="E4" s="1">
        <v>45667</v>
      </c>
      <c r="F4" s="1"/>
      <c r="G4" t="s">
        <v>244</v>
      </c>
      <c r="H4" t="s">
        <v>245</v>
      </c>
      <c r="I4" s="1">
        <v>45679</v>
      </c>
      <c r="J4" t="s">
        <v>234</v>
      </c>
      <c r="K4" t="s">
        <v>235</v>
      </c>
      <c r="L4" t="s">
        <v>171</v>
      </c>
      <c r="M4" t="s">
        <v>246</v>
      </c>
      <c r="N4" t="s">
        <v>237</v>
      </c>
      <c r="O4" t="s">
        <v>230</v>
      </c>
      <c r="Q4">
        <f t="shared" si="0"/>
        <v>12</v>
      </c>
      <c r="R4">
        <f t="shared" si="1"/>
        <v>1</v>
      </c>
      <c r="S4">
        <f t="shared" si="2"/>
        <v>0</v>
      </c>
    </row>
    <row r="5" spans="1:19" x14ac:dyDescent="0.35">
      <c r="A5">
        <v>6000128352</v>
      </c>
      <c r="B5" t="s">
        <v>230</v>
      </c>
      <c r="C5" t="s">
        <v>230</v>
      </c>
      <c r="D5" t="s">
        <v>247</v>
      </c>
      <c r="E5" s="1">
        <v>45674</v>
      </c>
      <c r="F5" s="1"/>
      <c r="G5" t="s">
        <v>248</v>
      </c>
      <c r="H5" t="s">
        <v>240</v>
      </c>
      <c r="I5" s="1">
        <v>45688</v>
      </c>
      <c r="J5" t="s">
        <v>201</v>
      </c>
      <c r="K5" t="s">
        <v>241</v>
      </c>
      <c r="L5" t="s">
        <v>171</v>
      </c>
      <c r="M5" t="s">
        <v>249</v>
      </c>
      <c r="N5" t="s">
        <v>237</v>
      </c>
      <c r="O5" t="s">
        <v>230</v>
      </c>
      <c r="Q5">
        <f t="shared" si="0"/>
        <v>14</v>
      </c>
      <c r="R5">
        <f t="shared" si="1"/>
        <v>1</v>
      </c>
      <c r="S5">
        <f t="shared" si="2"/>
        <v>0</v>
      </c>
    </row>
    <row r="6" spans="1:19" x14ac:dyDescent="0.35">
      <c r="A6">
        <v>6000128500</v>
      </c>
      <c r="B6" t="s">
        <v>250</v>
      </c>
      <c r="C6" t="s">
        <v>230</v>
      </c>
      <c r="D6" t="s">
        <v>251</v>
      </c>
      <c r="E6" s="1">
        <v>45677</v>
      </c>
      <c r="F6" s="1"/>
      <c r="G6" t="s">
        <v>252</v>
      </c>
      <c r="H6" t="s">
        <v>245</v>
      </c>
      <c r="I6" s="1">
        <v>45684</v>
      </c>
      <c r="J6" t="s">
        <v>234</v>
      </c>
      <c r="K6" t="s">
        <v>235</v>
      </c>
      <c r="L6" t="s">
        <v>171</v>
      </c>
      <c r="M6" t="s">
        <v>253</v>
      </c>
      <c r="N6" t="s">
        <v>237</v>
      </c>
      <c r="O6" t="s">
        <v>230</v>
      </c>
      <c r="Q6">
        <f t="shared" si="0"/>
        <v>7</v>
      </c>
      <c r="R6">
        <f t="shared" si="1"/>
        <v>0</v>
      </c>
      <c r="S6">
        <f t="shared" si="2"/>
        <v>0</v>
      </c>
    </row>
    <row r="7" spans="1:19" x14ac:dyDescent="0.35">
      <c r="A7">
        <v>6000128546</v>
      </c>
      <c r="B7" t="s">
        <v>4</v>
      </c>
      <c r="C7" t="s">
        <v>230</v>
      </c>
      <c r="D7" t="s">
        <v>254</v>
      </c>
      <c r="E7" s="1">
        <v>45677</v>
      </c>
      <c r="F7" s="1"/>
      <c r="G7" t="s">
        <v>255</v>
      </c>
      <c r="H7" t="s">
        <v>245</v>
      </c>
      <c r="I7" s="1">
        <v>45805</v>
      </c>
      <c r="J7" t="s">
        <v>256</v>
      </c>
      <c r="K7" t="s">
        <v>241</v>
      </c>
      <c r="L7" t="s">
        <v>164</v>
      </c>
      <c r="M7" t="s">
        <v>257</v>
      </c>
      <c r="N7" t="s">
        <v>237</v>
      </c>
      <c r="O7" t="s">
        <v>230</v>
      </c>
      <c r="Q7">
        <f ca="1">DATEDIF(E7,TODAY(),"d")</f>
        <v>330</v>
      </c>
      <c r="R7">
        <f t="shared" ca="1" si="1"/>
        <v>1</v>
      </c>
      <c r="S7">
        <f t="shared" ca="1" si="2"/>
        <v>1</v>
      </c>
    </row>
    <row r="8" spans="1:19" x14ac:dyDescent="0.35">
      <c r="A8">
        <v>6000128759</v>
      </c>
      <c r="B8" t="s">
        <v>258</v>
      </c>
      <c r="C8" t="s">
        <v>230</v>
      </c>
      <c r="D8" t="s">
        <v>251</v>
      </c>
      <c r="E8" s="1">
        <v>45679</v>
      </c>
      <c r="F8" s="1"/>
      <c r="G8" t="s">
        <v>259</v>
      </c>
      <c r="H8" t="s">
        <v>245</v>
      </c>
      <c r="I8" s="1">
        <v>45686</v>
      </c>
      <c r="J8" t="s">
        <v>234</v>
      </c>
      <c r="K8" t="s">
        <v>235</v>
      </c>
      <c r="L8" t="s">
        <v>171</v>
      </c>
      <c r="M8" t="s">
        <v>260</v>
      </c>
      <c r="N8" t="s">
        <v>237</v>
      </c>
      <c r="O8" t="s">
        <v>230</v>
      </c>
      <c r="Q8">
        <f t="shared" ref="Q8:Q73" ca="1" si="3">DATEDIF(E8,TODAY(),"d")</f>
        <v>328</v>
      </c>
      <c r="R8">
        <f t="shared" ca="1" si="1"/>
        <v>1</v>
      </c>
      <c r="S8">
        <f t="shared" ca="1" si="2"/>
        <v>1</v>
      </c>
    </row>
    <row r="9" spans="1:19" x14ac:dyDescent="0.35">
      <c r="A9">
        <v>6000129022</v>
      </c>
      <c r="B9" t="s">
        <v>261</v>
      </c>
      <c r="C9" t="s">
        <v>230</v>
      </c>
      <c r="D9" t="s">
        <v>231</v>
      </c>
      <c r="E9" s="1">
        <v>45680</v>
      </c>
      <c r="F9" s="1"/>
      <c r="G9" t="s">
        <v>262</v>
      </c>
      <c r="H9" t="s">
        <v>245</v>
      </c>
      <c r="I9" s="1">
        <v>45705</v>
      </c>
      <c r="J9" t="s">
        <v>234</v>
      </c>
      <c r="K9" t="s">
        <v>235</v>
      </c>
      <c r="L9" t="s">
        <v>171</v>
      </c>
      <c r="M9" t="s">
        <v>263</v>
      </c>
      <c r="N9" t="s">
        <v>237</v>
      </c>
      <c r="O9" t="s">
        <v>230</v>
      </c>
      <c r="Q9">
        <f t="shared" ca="1" si="3"/>
        <v>327</v>
      </c>
      <c r="R9">
        <f t="shared" ca="1" si="1"/>
        <v>1</v>
      </c>
      <c r="S9">
        <f t="shared" ca="1" si="2"/>
        <v>1</v>
      </c>
    </row>
    <row r="10" spans="1:19" x14ac:dyDescent="0.35">
      <c r="A10">
        <v>6000129245</v>
      </c>
      <c r="B10" t="s">
        <v>264</v>
      </c>
      <c r="C10" t="s">
        <v>230</v>
      </c>
      <c r="D10" t="s">
        <v>251</v>
      </c>
      <c r="E10" s="1">
        <v>45684</v>
      </c>
      <c r="F10" s="1"/>
      <c r="G10" t="s">
        <v>265</v>
      </c>
      <c r="H10" t="s">
        <v>245</v>
      </c>
      <c r="I10" s="1">
        <v>45691</v>
      </c>
      <c r="J10" t="s">
        <v>234</v>
      </c>
      <c r="K10" t="s">
        <v>235</v>
      </c>
      <c r="L10" t="s">
        <v>171</v>
      </c>
      <c r="M10" t="s">
        <v>266</v>
      </c>
      <c r="N10" t="s">
        <v>237</v>
      </c>
      <c r="O10" t="s">
        <v>230</v>
      </c>
      <c r="Q10">
        <f t="shared" ca="1" si="3"/>
        <v>323</v>
      </c>
      <c r="R10">
        <f t="shared" ca="1" si="1"/>
        <v>1</v>
      </c>
      <c r="S10">
        <f t="shared" ca="1" si="2"/>
        <v>1</v>
      </c>
    </row>
    <row r="11" spans="1:19" x14ac:dyDescent="0.35">
      <c r="A11">
        <v>6000129304</v>
      </c>
      <c r="B11" t="s">
        <v>267</v>
      </c>
      <c r="C11" t="s">
        <v>230</v>
      </c>
      <c r="D11" t="s">
        <v>254</v>
      </c>
      <c r="E11" s="1">
        <v>45684</v>
      </c>
      <c r="F11" s="1"/>
      <c r="G11" t="s">
        <v>268</v>
      </c>
      <c r="H11" t="s">
        <v>240</v>
      </c>
      <c r="I11" s="1">
        <v>45693</v>
      </c>
      <c r="J11" t="s">
        <v>234</v>
      </c>
      <c r="K11" t="s">
        <v>235</v>
      </c>
      <c r="L11" t="s">
        <v>171</v>
      </c>
      <c r="M11" t="s">
        <v>269</v>
      </c>
      <c r="N11" t="s">
        <v>237</v>
      </c>
      <c r="O11" t="s">
        <v>230</v>
      </c>
      <c r="Q11">
        <f t="shared" ca="1" si="3"/>
        <v>323</v>
      </c>
      <c r="R11">
        <f t="shared" ca="1" si="1"/>
        <v>1</v>
      </c>
      <c r="S11">
        <f t="shared" ca="1" si="2"/>
        <v>1</v>
      </c>
    </row>
    <row r="12" spans="1:19" x14ac:dyDescent="0.35">
      <c r="A12">
        <v>6000129653</v>
      </c>
      <c r="B12" t="s">
        <v>230</v>
      </c>
      <c r="C12" t="s">
        <v>230</v>
      </c>
      <c r="D12" t="s">
        <v>247</v>
      </c>
      <c r="E12" s="1">
        <v>45686</v>
      </c>
      <c r="F12" s="1"/>
      <c r="G12" t="s">
        <v>248</v>
      </c>
      <c r="H12" t="s">
        <v>245</v>
      </c>
      <c r="I12" s="1">
        <v>45782</v>
      </c>
      <c r="J12" t="s">
        <v>201</v>
      </c>
      <c r="K12" t="s">
        <v>241</v>
      </c>
      <c r="L12" t="s">
        <v>171</v>
      </c>
      <c r="M12" t="s">
        <v>270</v>
      </c>
      <c r="N12" t="s">
        <v>237</v>
      </c>
      <c r="O12" t="s">
        <v>230</v>
      </c>
      <c r="Q12">
        <f t="shared" ca="1" si="3"/>
        <v>321</v>
      </c>
      <c r="R12">
        <f t="shared" ca="1" si="1"/>
        <v>1</v>
      </c>
      <c r="S12">
        <f t="shared" ca="1" si="2"/>
        <v>1</v>
      </c>
    </row>
    <row r="13" spans="1:19" x14ac:dyDescent="0.35">
      <c r="A13">
        <v>6000129990</v>
      </c>
      <c r="B13" t="s">
        <v>271</v>
      </c>
      <c r="C13" t="s">
        <v>230</v>
      </c>
      <c r="D13" t="s">
        <v>254</v>
      </c>
      <c r="E13" s="1">
        <v>45688</v>
      </c>
      <c r="F13" s="1"/>
      <c r="G13" t="s">
        <v>255</v>
      </c>
      <c r="H13" t="s">
        <v>240</v>
      </c>
      <c r="I13" s="1">
        <v>45699</v>
      </c>
      <c r="J13" t="s">
        <v>234</v>
      </c>
      <c r="K13" t="s">
        <v>241</v>
      </c>
      <c r="L13" t="s">
        <v>171</v>
      </c>
      <c r="M13" t="s">
        <v>272</v>
      </c>
      <c r="N13" t="s">
        <v>237</v>
      </c>
      <c r="O13" t="s">
        <v>230</v>
      </c>
      <c r="Q13">
        <f t="shared" ca="1" si="3"/>
        <v>319</v>
      </c>
      <c r="R13">
        <f t="shared" ca="1" si="1"/>
        <v>1</v>
      </c>
      <c r="S13">
        <f t="shared" ca="1" si="2"/>
        <v>1</v>
      </c>
    </row>
    <row r="14" spans="1:19" x14ac:dyDescent="0.35">
      <c r="A14">
        <v>6000130122</v>
      </c>
      <c r="B14" t="s">
        <v>273</v>
      </c>
      <c r="C14" t="s">
        <v>230</v>
      </c>
      <c r="D14" t="s">
        <v>274</v>
      </c>
      <c r="E14" s="1">
        <v>45691</v>
      </c>
      <c r="F14" s="1"/>
      <c r="G14" t="s">
        <v>275</v>
      </c>
      <c r="H14" t="s">
        <v>233</v>
      </c>
      <c r="I14" s="1">
        <v>45708</v>
      </c>
      <c r="J14" t="s">
        <v>234</v>
      </c>
      <c r="K14" t="s">
        <v>241</v>
      </c>
      <c r="L14" t="s">
        <v>171</v>
      </c>
      <c r="M14" t="s">
        <v>276</v>
      </c>
      <c r="N14" t="s">
        <v>237</v>
      </c>
      <c r="O14" t="s">
        <v>230</v>
      </c>
      <c r="Q14">
        <v>38</v>
      </c>
      <c r="R14">
        <f t="shared" si="1"/>
        <v>1</v>
      </c>
      <c r="S14">
        <f t="shared" si="2"/>
        <v>1</v>
      </c>
    </row>
    <row r="15" spans="1:19" x14ac:dyDescent="0.35">
      <c r="A15">
        <v>6000130131</v>
      </c>
      <c r="B15" t="s">
        <v>277</v>
      </c>
      <c r="C15" t="s">
        <v>230</v>
      </c>
      <c r="D15" t="s">
        <v>274</v>
      </c>
      <c r="E15" s="1">
        <v>45691</v>
      </c>
      <c r="F15" s="1"/>
      <c r="G15" t="s">
        <v>278</v>
      </c>
      <c r="H15" t="s">
        <v>233</v>
      </c>
      <c r="I15" s="1">
        <v>45708</v>
      </c>
      <c r="J15" t="s">
        <v>234</v>
      </c>
      <c r="K15" t="s">
        <v>241</v>
      </c>
      <c r="L15" t="s">
        <v>171</v>
      </c>
      <c r="M15" t="s">
        <v>279</v>
      </c>
      <c r="N15" t="s">
        <v>237</v>
      </c>
      <c r="O15" t="s">
        <v>230</v>
      </c>
      <c r="Q15">
        <f t="shared" ca="1" si="3"/>
        <v>316</v>
      </c>
      <c r="R15">
        <f t="shared" ca="1" si="1"/>
        <v>1</v>
      </c>
      <c r="S15">
        <f t="shared" ca="1" si="2"/>
        <v>1</v>
      </c>
    </row>
    <row r="16" spans="1:19" x14ac:dyDescent="0.35">
      <c r="A16">
        <v>6000130842</v>
      </c>
      <c r="B16" t="s">
        <v>280</v>
      </c>
      <c r="D16" t="s">
        <v>247</v>
      </c>
      <c r="E16" s="1">
        <v>45698</v>
      </c>
      <c r="F16" s="1"/>
      <c r="G16" t="s">
        <v>281</v>
      </c>
      <c r="H16" t="s">
        <v>233</v>
      </c>
      <c r="I16" s="1">
        <v>45824</v>
      </c>
      <c r="J16" t="s">
        <v>256</v>
      </c>
      <c r="K16" t="s">
        <v>241</v>
      </c>
      <c r="L16" t="s">
        <v>170</v>
      </c>
      <c r="M16" t="s">
        <v>282</v>
      </c>
      <c r="N16" t="s">
        <v>237</v>
      </c>
      <c r="Q16">
        <f t="shared" ca="1" si="3"/>
        <v>309</v>
      </c>
      <c r="R16">
        <f t="shared" ca="1" si="1"/>
        <v>1</v>
      </c>
      <c r="S16">
        <f t="shared" ca="1" si="2"/>
        <v>1</v>
      </c>
    </row>
    <row r="17" spans="1:19" x14ac:dyDescent="0.35">
      <c r="A17">
        <v>6000130889</v>
      </c>
      <c r="B17" t="s">
        <v>283</v>
      </c>
      <c r="C17" t="s">
        <v>230</v>
      </c>
      <c r="D17" t="s">
        <v>251</v>
      </c>
      <c r="E17" s="1">
        <v>45698</v>
      </c>
      <c r="F17" s="1"/>
      <c r="G17" t="s">
        <v>284</v>
      </c>
      <c r="H17" t="s">
        <v>233</v>
      </c>
      <c r="I17" s="1">
        <v>45705</v>
      </c>
      <c r="J17" t="s">
        <v>234</v>
      </c>
      <c r="K17" t="s">
        <v>241</v>
      </c>
      <c r="L17" t="s">
        <v>171</v>
      </c>
      <c r="M17" t="s">
        <v>285</v>
      </c>
      <c r="N17" t="s">
        <v>237</v>
      </c>
      <c r="O17" t="s">
        <v>230</v>
      </c>
      <c r="Q17">
        <f t="shared" ca="1" si="3"/>
        <v>309</v>
      </c>
      <c r="R17">
        <f t="shared" ca="1" si="1"/>
        <v>1</v>
      </c>
      <c r="S17">
        <f t="shared" ca="1" si="2"/>
        <v>1</v>
      </c>
    </row>
    <row r="18" spans="1:19" x14ac:dyDescent="0.35">
      <c r="A18">
        <v>6000131438</v>
      </c>
      <c r="B18" t="s">
        <v>286</v>
      </c>
      <c r="D18" t="s">
        <v>247</v>
      </c>
      <c r="E18" s="1">
        <v>45701</v>
      </c>
      <c r="F18" s="1"/>
      <c r="G18" t="s">
        <v>287</v>
      </c>
      <c r="H18" t="s">
        <v>288</v>
      </c>
      <c r="I18" s="1">
        <v>45824</v>
      </c>
      <c r="J18" t="s">
        <v>256</v>
      </c>
      <c r="K18" t="s">
        <v>241</v>
      </c>
      <c r="L18" t="s">
        <v>170</v>
      </c>
      <c r="M18" t="s">
        <v>289</v>
      </c>
      <c r="N18" t="s">
        <v>237</v>
      </c>
      <c r="Q18">
        <f ca="1">DATEDIF(E18,TODAY(),"d")</f>
        <v>306</v>
      </c>
      <c r="R18">
        <f ca="1">IF($Q18&gt;7,1,0)</f>
        <v>1</v>
      </c>
      <c r="S18">
        <f ca="1">IF($Q18&gt;30,1,0)</f>
        <v>1</v>
      </c>
    </row>
    <row r="19" spans="1:19" x14ac:dyDescent="0.35">
      <c r="A19">
        <v>6000131514</v>
      </c>
      <c r="B19" t="s">
        <v>230</v>
      </c>
      <c r="C19" t="s">
        <v>230</v>
      </c>
      <c r="D19" t="s">
        <v>251</v>
      </c>
      <c r="E19" s="1">
        <v>45702</v>
      </c>
      <c r="F19" s="1"/>
      <c r="G19" t="s">
        <v>290</v>
      </c>
      <c r="H19" t="s">
        <v>233</v>
      </c>
      <c r="I19" s="1">
        <v>45723</v>
      </c>
      <c r="J19" t="s">
        <v>201</v>
      </c>
      <c r="K19" t="s">
        <v>241</v>
      </c>
      <c r="L19" t="s">
        <v>171</v>
      </c>
      <c r="M19" t="s">
        <v>291</v>
      </c>
      <c r="N19" t="s">
        <v>237</v>
      </c>
      <c r="O19" t="s">
        <v>230</v>
      </c>
      <c r="Q19">
        <f t="shared" ca="1" si="3"/>
        <v>305</v>
      </c>
      <c r="R19">
        <f t="shared" ca="1" si="1"/>
        <v>1</v>
      </c>
      <c r="S19">
        <f t="shared" ca="1" si="2"/>
        <v>1</v>
      </c>
    </row>
    <row r="20" spans="1:19" x14ac:dyDescent="0.35">
      <c r="A20">
        <v>6000131715</v>
      </c>
      <c r="B20" t="s">
        <v>292</v>
      </c>
      <c r="C20" t="s">
        <v>230</v>
      </c>
      <c r="D20" t="s">
        <v>231</v>
      </c>
      <c r="E20" s="1">
        <v>45705</v>
      </c>
      <c r="F20" s="1"/>
      <c r="G20" t="s">
        <v>293</v>
      </c>
      <c r="H20" t="s">
        <v>233</v>
      </c>
      <c r="I20" s="1">
        <v>45713</v>
      </c>
      <c r="J20" t="s">
        <v>234</v>
      </c>
      <c r="K20" t="s">
        <v>235</v>
      </c>
      <c r="L20" t="s">
        <v>171</v>
      </c>
      <c r="M20" t="s">
        <v>294</v>
      </c>
      <c r="N20" t="s">
        <v>237</v>
      </c>
      <c r="O20" t="s">
        <v>230</v>
      </c>
      <c r="Q20">
        <f t="shared" ca="1" si="3"/>
        <v>302</v>
      </c>
      <c r="R20">
        <f t="shared" ca="1" si="1"/>
        <v>1</v>
      </c>
      <c r="S20">
        <f t="shared" ca="1" si="2"/>
        <v>1</v>
      </c>
    </row>
    <row r="21" spans="1:19" x14ac:dyDescent="0.35">
      <c r="A21">
        <v>6000132000</v>
      </c>
      <c r="B21" t="s">
        <v>295</v>
      </c>
      <c r="C21" t="s">
        <v>230</v>
      </c>
      <c r="D21" t="s">
        <v>254</v>
      </c>
      <c r="E21" s="1">
        <v>45707</v>
      </c>
      <c r="F21" s="1"/>
      <c r="G21" t="s">
        <v>255</v>
      </c>
      <c r="H21" t="s">
        <v>240</v>
      </c>
      <c r="I21" s="1">
        <v>45735</v>
      </c>
      <c r="J21" t="s">
        <v>234</v>
      </c>
      <c r="K21" t="s">
        <v>241</v>
      </c>
      <c r="L21" t="s">
        <v>171</v>
      </c>
      <c r="M21" t="s">
        <v>296</v>
      </c>
      <c r="N21" t="s">
        <v>237</v>
      </c>
      <c r="O21" t="s">
        <v>230</v>
      </c>
      <c r="Q21">
        <f t="shared" ca="1" si="3"/>
        <v>300</v>
      </c>
      <c r="R21">
        <f t="shared" ca="1" si="1"/>
        <v>1</v>
      </c>
      <c r="S21">
        <f t="shared" ca="1" si="2"/>
        <v>1</v>
      </c>
    </row>
    <row r="22" spans="1:19" x14ac:dyDescent="0.35">
      <c r="A22">
        <v>6000132651</v>
      </c>
      <c r="B22" t="s">
        <v>297</v>
      </c>
      <c r="C22" t="s">
        <v>230</v>
      </c>
      <c r="D22" t="s">
        <v>247</v>
      </c>
      <c r="E22" s="1">
        <v>45714</v>
      </c>
      <c r="F22" s="1"/>
      <c r="G22" t="s">
        <v>287</v>
      </c>
      <c r="H22" t="s">
        <v>240</v>
      </c>
      <c r="I22" s="1">
        <v>45723</v>
      </c>
      <c r="J22" t="s">
        <v>234</v>
      </c>
      <c r="K22" t="s">
        <v>235</v>
      </c>
      <c r="L22" t="s">
        <v>171</v>
      </c>
      <c r="M22" t="s">
        <v>298</v>
      </c>
      <c r="N22" t="s">
        <v>237</v>
      </c>
      <c r="O22" t="s">
        <v>230</v>
      </c>
      <c r="Q22">
        <f t="shared" ca="1" si="3"/>
        <v>293</v>
      </c>
      <c r="R22">
        <f t="shared" ca="1" si="1"/>
        <v>1</v>
      </c>
      <c r="S22">
        <f t="shared" ca="1" si="2"/>
        <v>1</v>
      </c>
    </row>
    <row r="23" spans="1:19" x14ac:dyDescent="0.35">
      <c r="A23">
        <v>6000133013</v>
      </c>
      <c r="B23" t="s">
        <v>299</v>
      </c>
      <c r="C23" t="s">
        <v>230</v>
      </c>
      <c r="D23" t="s">
        <v>231</v>
      </c>
      <c r="E23" s="1">
        <v>45719</v>
      </c>
      <c r="F23" s="1"/>
      <c r="G23" t="s">
        <v>300</v>
      </c>
      <c r="H23" t="s">
        <v>245</v>
      </c>
      <c r="I23" s="1">
        <v>45734</v>
      </c>
      <c r="J23" t="s">
        <v>234</v>
      </c>
      <c r="K23" t="s">
        <v>235</v>
      </c>
      <c r="L23" t="s">
        <v>171</v>
      </c>
      <c r="M23" t="s">
        <v>301</v>
      </c>
      <c r="N23" t="s">
        <v>237</v>
      </c>
      <c r="O23" t="s">
        <v>230</v>
      </c>
      <c r="Q23">
        <f t="shared" ca="1" si="3"/>
        <v>288</v>
      </c>
      <c r="R23">
        <f t="shared" ca="1" si="1"/>
        <v>1</v>
      </c>
      <c r="S23">
        <f t="shared" ca="1" si="2"/>
        <v>1</v>
      </c>
    </row>
    <row r="24" spans="1:19" x14ac:dyDescent="0.35">
      <c r="A24">
        <v>6000133061</v>
      </c>
      <c r="B24" t="s">
        <v>302</v>
      </c>
      <c r="C24" t="s">
        <v>230</v>
      </c>
      <c r="D24" t="s">
        <v>254</v>
      </c>
      <c r="E24" s="1">
        <v>45719</v>
      </c>
      <c r="F24" s="1"/>
      <c r="G24" t="s">
        <v>255</v>
      </c>
      <c r="H24" t="s">
        <v>245</v>
      </c>
      <c r="I24" s="1">
        <v>45735</v>
      </c>
      <c r="J24" t="s">
        <v>234</v>
      </c>
      <c r="K24" t="s">
        <v>241</v>
      </c>
      <c r="L24" t="s">
        <v>171</v>
      </c>
      <c r="M24" t="s">
        <v>303</v>
      </c>
      <c r="N24" t="s">
        <v>237</v>
      </c>
      <c r="O24" t="s">
        <v>230</v>
      </c>
      <c r="Q24">
        <f t="shared" ca="1" si="3"/>
        <v>288</v>
      </c>
      <c r="R24">
        <f t="shared" ca="1" si="1"/>
        <v>1</v>
      </c>
      <c r="S24">
        <f t="shared" ca="1" si="2"/>
        <v>1</v>
      </c>
    </row>
    <row r="25" spans="1:19" x14ac:dyDescent="0.35">
      <c r="A25">
        <v>6000133063</v>
      </c>
      <c r="B25" t="s">
        <v>304</v>
      </c>
      <c r="C25" t="s">
        <v>230</v>
      </c>
      <c r="D25" t="s">
        <v>305</v>
      </c>
      <c r="E25" s="1">
        <v>45719</v>
      </c>
      <c r="F25" s="1"/>
      <c r="G25" t="s">
        <v>306</v>
      </c>
      <c r="H25" t="s">
        <v>245</v>
      </c>
      <c r="I25" s="1">
        <v>45778</v>
      </c>
      <c r="J25" t="s">
        <v>234</v>
      </c>
      <c r="K25" t="s">
        <v>235</v>
      </c>
      <c r="L25" t="s">
        <v>171</v>
      </c>
      <c r="M25" t="s">
        <v>307</v>
      </c>
      <c r="N25" t="s">
        <v>237</v>
      </c>
      <c r="O25" t="s">
        <v>230</v>
      </c>
      <c r="Q25">
        <f t="shared" ca="1" si="3"/>
        <v>288</v>
      </c>
      <c r="R25">
        <f t="shared" ca="1" si="1"/>
        <v>1</v>
      </c>
      <c r="S25">
        <f t="shared" ca="1" si="2"/>
        <v>1</v>
      </c>
    </row>
    <row r="26" spans="1:19" x14ac:dyDescent="0.35">
      <c r="A26">
        <v>6000133075</v>
      </c>
      <c r="B26" t="s">
        <v>308</v>
      </c>
      <c r="C26" t="s">
        <v>230</v>
      </c>
      <c r="D26" t="s">
        <v>305</v>
      </c>
      <c r="E26" s="1">
        <v>45719</v>
      </c>
      <c r="F26" s="1"/>
      <c r="G26" t="s">
        <v>306</v>
      </c>
      <c r="H26" t="s">
        <v>240</v>
      </c>
      <c r="I26" s="1">
        <v>45758</v>
      </c>
      <c r="J26" t="s">
        <v>234</v>
      </c>
      <c r="K26" t="s">
        <v>235</v>
      </c>
      <c r="L26" t="s">
        <v>171</v>
      </c>
      <c r="M26" t="s">
        <v>309</v>
      </c>
      <c r="N26" t="s">
        <v>237</v>
      </c>
      <c r="O26" t="s">
        <v>230</v>
      </c>
      <c r="Q26">
        <f t="shared" ca="1" si="3"/>
        <v>288</v>
      </c>
      <c r="R26">
        <f t="shared" ca="1" si="1"/>
        <v>1</v>
      </c>
      <c r="S26">
        <f t="shared" ca="1" si="2"/>
        <v>1</v>
      </c>
    </row>
    <row r="27" spans="1:19" x14ac:dyDescent="0.35">
      <c r="A27">
        <v>6000133085</v>
      </c>
      <c r="B27" t="s">
        <v>230</v>
      </c>
      <c r="C27" t="s">
        <v>230</v>
      </c>
      <c r="D27" t="s">
        <v>251</v>
      </c>
      <c r="E27" s="1">
        <v>45719</v>
      </c>
      <c r="F27" s="1"/>
      <c r="G27" t="s">
        <v>290</v>
      </c>
      <c r="H27" t="s">
        <v>240</v>
      </c>
      <c r="I27" s="1">
        <v>45731</v>
      </c>
      <c r="J27" t="s">
        <v>201</v>
      </c>
      <c r="K27" t="s">
        <v>241</v>
      </c>
      <c r="L27" t="s">
        <v>171</v>
      </c>
      <c r="M27" t="s">
        <v>310</v>
      </c>
      <c r="N27" t="s">
        <v>237</v>
      </c>
      <c r="O27" t="s">
        <v>230</v>
      </c>
      <c r="Q27">
        <f t="shared" ca="1" si="3"/>
        <v>288</v>
      </c>
      <c r="R27">
        <f t="shared" ca="1" si="1"/>
        <v>1</v>
      </c>
      <c r="S27">
        <f t="shared" ca="1" si="2"/>
        <v>1</v>
      </c>
    </row>
    <row r="28" spans="1:19" x14ac:dyDescent="0.35">
      <c r="A28">
        <v>6000133086</v>
      </c>
      <c r="B28" t="s">
        <v>230</v>
      </c>
      <c r="C28" t="s">
        <v>230</v>
      </c>
      <c r="D28" t="s">
        <v>251</v>
      </c>
      <c r="E28" s="1">
        <v>45719</v>
      </c>
      <c r="F28" s="1"/>
      <c r="G28" t="s">
        <v>290</v>
      </c>
      <c r="H28" t="s">
        <v>240</v>
      </c>
      <c r="I28" s="1">
        <v>45773</v>
      </c>
      <c r="J28" t="s">
        <v>201</v>
      </c>
      <c r="K28" t="s">
        <v>241</v>
      </c>
      <c r="L28" t="s">
        <v>171</v>
      </c>
      <c r="M28" t="s">
        <v>311</v>
      </c>
      <c r="N28" t="s">
        <v>237</v>
      </c>
      <c r="O28" t="s">
        <v>230</v>
      </c>
      <c r="Q28">
        <f t="shared" ca="1" si="3"/>
        <v>288</v>
      </c>
      <c r="R28">
        <f t="shared" ca="1" si="1"/>
        <v>1</v>
      </c>
      <c r="S28">
        <f t="shared" ca="1" si="2"/>
        <v>1</v>
      </c>
    </row>
    <row r="29" spans="1:19" x14ac:dyDescent="0.35">
      <c r="A29">
        <v>6000133087</v>
      </c>
      <c r="B29" t="s">
        <v>230</v>
      </c>
      <c r="C29" t="s">
        <v>230</v>
      </c>
      <c r="D29" t="s">
        <v>251</v>
      </c>
      <c r="E29" s="1">
        <v>45719</v>
      </c>
      <c r="F29" s="1"/>
      <c r="G29" t="s">
        <v>290</v>
      </c>
      <c r="H29" t="s">
        <v>245</v>
      </c>
      <c r="I29" s="1">
        <v>45807</v>
      </c>
      <c r="J29" t="s">
        <v>201</v>
      </c>
      <c r="K29" t="s">
        <v>241</v>
      </c>
      <c r="L29" t="s">
        <v>171</v>
      </c>
      <c r="M29" t="s">
        <v>312</v>
      </c>
      <c r="N29" t="s">
        <v>237</v>
      </c>
      <c r="O29" t="s">
        <v>230</v>
      </c>
      <c r="Q29">
        <f t="shared" ca="1" si="3"/>
        <v>288</v>
      </c>
      <c r="R29">
        <f t="shared" ca="1" si="1"/>
        <v>1</v>
      </c>
      <c r="S29">
        <f t="shared" ca="1" si="2"/>
        <v>1</v>
      </c>
    </row>
    <row r="30" spans="1:19" x14ac:dyDescent="0.35">
      <c r="A30">
        <v>6000133442</v>
      </c>
      <c r="B30" t="s">
        <v>230</v>
      </c>
      <c r="C30" t="s">
        <v>230</v>
      </c>
      <c r="D30" t="s">
        <v>247</v>
      </c>
      <c r="E30" s="1">
        <v>45722</v>
      </c>
      <c r="F30" s="1"/>
      <c r="G30" t="s">
        <v>248</v>
      </c>
      <c r="H30" t="s">
        <v>245</v>
      </c>
      <c r="I30" s="1">
        <v>45786</v>
      </c>
      <c r="J30" t="s">
        <v>201</v>
      </c>
      <c r="K30" t="s">
        <v>241</v>
      </c>
      <c r="L30" t="s">
        <v>171</v>
      </c>
      <c r="M30" t="s">
        <v>313</v>
      </c>
      <c r="N30" t="s">
        <v>237</v>
      </c>
      <c r="O30" t="s">
        <v>230</v>
      </c>
      <c r="Q30">
        <f t="shared" ca="1" si="3"/>
        <v>285</v>
      </c>
      <c r="R30">
        <f t="shared" ca="1" si="1"/>
        <v>1</v>
      </c>
      <c r="S30">
        <f t="shared" ca="1" si="2"/>
        <v>1</v>
      </c>
    </row>
    <row r="31" spans="1:19" x14ac:dyDescent="0.35">
      <c r="A31">
        <v>6000133644</v>
      </c>
      <c r="B31" t="s">
        <v>314</v>
      </c>
      <c r="C31" t="s">
        <v>230</v>
      </c>
      <c r="D31" t="s">
        <v>274</v>
      </c>
      <c r="E31" s="1">
        <v>45723</v>
      </c>
      <c r="F31" s="1"/>
      <c r="G31" t="s">
        <v>315</v>
      </c>
      <c r="H31" t="s">
        <v>240</v>
      </c>
      <c r="I31" s="1">
        <v>45789</v>
      </c>
      <c r="J31" t="s">
        <v>245</v>
      </c>
      <c r="K31" t="s">
        <v>241</v>
      </c>
      <c r="L31" t="s">
        <v>164</v>
      </c>
      <c r="M31" t="s">
        <v>316</v>
      </c>
      <c r="N31" t="s">
        <v>237</v>
      </c>
      <c r="O31" t="s">
        <v>230</v>
      </c>
      <c r="Q31">
        <f t="shared" ca="1" si="3"/>
        <v>284</v>
      </c>
      <c r="R31">
        <f t="shared" ca="1" si="1"/>
        <v>1</v>
      </c>
      <c r="S31">
        <f t="shared" ca="1" si="2"/>
        <v>1</v>
      </c>
    </row>
    <row r="32" spans="1:19" x14ac:dyDescent="0.35">
      <c r="A32">
        <v>6000133647</v>
      </c>
      <c r="B32" t="s">
        <v>317</v>
      </c>
      <c r="C32" t="s">
        <v>230</v>
      </c>
      <c r="D32" t="s">
        <v>231</v>
      </c>
      <c r="E32" s="1">
        <v>45723</v>
      </c>
      <c r="F32" s="1"/>
      <c r="G32" t="s">
        <v>318</v>
      </c>
      <c r="H32" t="s">
        <v>245</v>
      </c>
      <c r="I32" s="1">
        <v>45733</v>
      </c>
      <c r="J32" t="s">
        <v>234</v>
      </c>
      <c r="K32" t="s">
        <v>235</v>
      </c>
      <c r="L32" t="s">
        <v>171</v>
      </c>
      <c r="M32" t="s">
        <v>319</v>
      </c>
      <c r="N32" t="s">
        <v>237</v>
      </c>
      <c r="O32" t="s">
        <v>230</v>
      </c>
      <c r="Q32">
        <f t="shared" ca="1" si="3"/>
        <v>284</v>
      </c>
      <c r="R32">
        <f t="shared" ca="1" si="1"/>
        <v>1</v>
      </c>
      <c r="S32">
        <f t="shared" ca="1" si="2"/>
        <v>1</v>
      </c>
    </row>
    <row r="33" spans="1:19" x14ac:dyDescent="0.35">
      <c r="A33">
        <v>6000133780</v>
      </c>
      <c r="B33" t="s">
        <v>320</v>
      </c>
      <c r="C33" t="s">
        <v>230</v>
      </c>
      <c r="D33" t="s">
        <v>274</v>
      </c>
      <c r="E33" s="1">
        <v>45726</v>
      </c>
      <c r="F33" s="1"/>
      <c r="G33" t="s">
        <v>321</v>
      </c>
      <c r="H33" t="s">
        <v>240</v>
      </c>
      <c r="I33" s="1">
        <v>45741</v>
      </c>
      <c r="J33" t="s">
        <v>234</v>
      </c>
      <c r="K33" t="s">
        <v>235</v>
      </c>
      <c r="L33" t="s">
        <v>171</v>
      </c>
      <c r="M33" t="s">
        <v>322</v>
      </c>
      <c r="N33" t="s">
        <v>237</v>
      </c>
      <c r="O33" t="s">
        <v>230</v>
      </c>
      <c r="Q33">
        <f t="shared" ca="1" si="3"/>
        <v>281</v>
      </c>
      <c r="R33">
        <f t="shared" ca="1" si="1"/>
        <v>1</v>
      </c>
      <c r="S33">
        <f t="shared" ca="1" si="2"/>
        <v>1</v>
      </c>
    </row>
    <row r="34" spans="1:19" x14ac:dyDescent="0.35">
      <c r="A34">
        <v>6000133782</v>
      </c>
      <c r="B34" t="s">
        <v>323</v>
      </c>
      <c r="C34" t="s">
        <v>230</v>
      </c>
      <c r="D34" t="s">
        <v>254</v>
      </c>
      <c r="E34" s="1">
        <v>45726</v>
      </c>
      <c r="F34" s="1"/>
      <c r="G34" t="s">
        <v>255</v>
      </c>
      <c r="H34" t="s">
        <v>240</v>
      </c>
      <c r="I34" s="1">
        <v>45735</v>
      </c>
      <c r="J34" t="s">
        <v>234</v>
      </c>
      <c r="K34" t="s">
        <v>241</v>
      </c>
      <c r="L34" t="s">
        <v>171</v>
      </c>
      <c r="M34" t="s">
        <v>324</v>
      </c>
      <c r="N34" t="s">
        <v>237</v>
      </c>
      <c r="O34" t="s">
        <v>230</v>
      </c>
      <c r="Q34">
        <f t="shared" ca="1" si="3"/>
        <v>281</v>
      </c>
      <c r="R34">
        <f t="shared" ca="1" si="1"/>
        <v>1</v>
      </c>
      <c r="S34">
        <f t="shared" ca="1" si="2"/>
        <v>1</v>
      </c>
    </row>
    <row r="35" spans="1:19" x14ac:dyDescent="0.35">
      <c r="A35">
        <v>6000133815</v>
      </c>
      <c r="B35" t="s">
        <v>325</v>
      </c>
      <c r="C35" t="s">
        <v>230</v>
      </c>
      <c r="D35" t="s">
        <v>254</v>
      </c>
      <c r="E35" s="1">
        <v>45726</v>
      </c>
      <c r="F35" s="1"/>
      <c r="G35" t="s">
        <v>255</v>
      </c>
      <c r="H35" t="s">
        <v>240</v>
      </c>
      <c r="I35" s="1">
        <v>45748</v>
      </c>
      <c r="J35" t="s">
        <v>234</v>
      </c>
      <c r="K35" t="s">
        <v>241</v>
      </c>
      <c r="L35" t="s">
        <v>171</v>
      </c>
      <c r="M35" t="s">
        <v>326</v>
      </c>
      <c r="N35" t="s">
        <v>237</v>
      </c>
      <c r="O35" t="s">
        <v>230</v>
      </c>
      <c r="Q35">
        <f t="shared" ca="1" si="3"/>
        <v>281</v>
      </c>
      <c r="R35">
        <f t="shared" ca="1" si="1"/>
        <v>1</v>
      </c>
      <c r="S35">
        <f t="shared" ca="1" si="2"/>
        <v>1</v>
      </c>
    </row>
    <row r="36" spans="1:19" x14ac:dyDescent="0.35">
      <c r="A36">
        <v>6000133897</v>
      </c>
      <c r="B36" t="s">
        <v>230</v>
      </c>
      <c r="C36" t="s">
        <v>230</v>
      </c>
      <c r="D36" t="s">
        <v>231</v>
      </c>
      <c r="E36" s="1">
        <v>45727</v>
      </c>
      <c r="F36" s="1"/>
      <c r="G36" t="s">
        <v>248</v>
      </c>
      <c r="H36" t="s">
        <v>240</v>
      </c>
      <c r="I36" s="1">
        <v>45751</v>
      </c>
      <c r="J36" t="s">
        <v>201</v>
      </c>
      <c r="K36" t="s">
        <v>241</v>
      </c>
      <c r="L36" t="s">
        <v>171</v>
      </c>
      <c r="M36" t="s">
        <v>327</v>
      </c>
      <c r="N36" t="s">
        <v>237</v>
      </c>
      <c r="O36" t="s">
        <v>230</v>
      </c>
      <c r="Q36">
        <f t="shared" ca="1" si="3"/>
        <v>280</v>
      </c>
      <c r="R36">
        <f t="shared" ca="1" si="1"/>
        <v>1</v>
      </c>
      <c r="S36">
        <f t="shared" ca="1" si="2"/>
        <v>1</v>
      </c>
    </row>
    <row r="37" spans="1:19" x14ac:dyDescent="0.35">
      <c r="A37">
        <v>6000134052</v>
      </c>
      <c r="B37" t="s">
        <v>328</v>
      </c>
      <c r="D37" s="34">
        <v>3014</v>
      </c>
      <c r="E37" s="1">
        <v>45728</v>
      </c>
      <c r="F37" s="1"/>
      <c r="G37" t="s">
        <v>329</v>
      </c>
      <c r="H37" t="s">
        <v>330</v>
      </c>
      <c r="I37" s="1">
        <v>45819</v>
      </c>
      <c r="K37" t="s">
        <v>235</v>
      </c>
      <c r="L37" t="s">
        <v>169</v>
      </c>
      <c r="M37" t="s">
        <v>331</v>
      </c>
      <c r="N37" t="s">
        <v>332</v>
      </c>
      <c r="Q37">
        <f t="shared" ref="Q37" ca="1" si="4">DATEDIF(E37,TODAY(),"d")</f>
        <v>279</v>
      </c>
      <c r="R37">
        <f t="shared" ca="1" si="1"/>
        <v>1</v>
      </c>
      <c r="S37">
        <f t="shared" ca="1" si="2"/>
        <v>1</v>
      </c>
    </row>
    <row r="38" spans="1:19" x14ac:dyDescent="0.35">
      <c r="A38">
        <v>6000134157</v>
      </c>
      <c r="B38" t="s">
        <v>333</v>
      </c>
      <c r="C38" t="s">
        <v>230</v>
      </c>
      <c r="D38" t="s">
        <v>231</v>
      </c>
      <c r="E38" s="1">
        <v>45729</v>
      </c>
      <c r="F38" s="1"/>
      <c r="G38" t="s">
        <v>293</v>
      </c>
      <c r="H38" t="s">
        <v>245</v>
      </c>
      <c r="I38" s="1">
        <v>45737</v>
      </c>
      <c r="J38" t="s">
        <v>234</v>
      </c>
      <c r="K38" t="s">
        <v>235</v>
      </c>
      <c r="L38" t="s">
        <v>171</v>
      </c>
      <c r="M38" t="s">
        <v>334</v>
      </c>
      <c r="N38" t="s">
        <v>237</v>
      </c>
      <c r="O38" t="s">
        <v>230</v>
      </c>
      <c r="Q38">
        <f t="shared" ca="1" si="3"/>
        <v>278</v>
      </c>
      <c r="R38">
        <f t="shared" ca="1" si="1"/>
        <v>1</v>
      </c>
      <c r="S38">
        <f t="shared" ca="1" si="2"/>
        <v>1</v>
      </c>
    </row>
    <row r="39" spans="1:19" x14ac:dyDescent="0.35">
      <c r="A39">
        <v>6000134167</v>
      </c>
      <c r="B39" t="s">
        <v>230</v>
      </c>
      <c r="C39" t="s">
        <v>230</v>
      </c>
      <c r="D39" t="s">
        <v>251</v>
      </c>
      <c r="E39" s="1">
        <v>45729</v>
      </c>
      <c r="F39" s="1"/>
      <c r="G39" t="s">
        <v>335</v>
      </c>
      <c r="H39" t="s">
        <v>240</v>
      </c>
      <c r="I39" s="1">
        <v>45792</v>
      </c>
      <c r="J39" t="s">
        <v>201</v>
      </c>
      <c r="K39" t="s">
        <v>241</v>
      </c>
      <c r="L39" t="s">
        <v>171</v>
      </c>
      <c r="M39" t="s">
        <v>336</v>
      </c>
      <c r="N39" t="s">
        <v>237</v>
      </c>
      <c r="O39" t="s">
        <v>230</v>
      </c>
      <c r="Q39">
        <f t="shared" ca="1" si="3"/>
        <v>278</v>
      </c>
      <c r="R39">
        <f t="shared" ca="1" si="1"/>
        <v>1</v>
      </c>
      <c r="S39">
        <f t="shared" ca="1" si="2"/>
        <v>1</v>
      </c>
    </row>
    <row r="40" spans="1:19" x14ac:dyDescent="0.35">
      <c r="A40">
        <v>6000134304</v>
      </c>
      <c r="B40" t="s">
        <v>337</v>
      </c>
      <c r="C40" t="s">
        <v>230</v>
      </c>
      <c r="D40" t="s">
        <v>338</v>
      </c>
      <c r="E40" s="1">
        <v>45729</v>
      </c>
      <c r="F40" s="1"/>
      <c r="G40" t="s">
        <v>339</v>
      </c>
      <c r="H40" t="s">
        <v>245</v>
      </c>
      <c r="I40" s="1">
        <v>45782</v>
      </c>
      <c r="J40" t="s">
        <v>234</v>
      </c>
      <c r="K40" t="s">
        <v>235</v>
      </c>
      <c r="L40" t="s">
        <v>171</v>
      </c>
      <c r="M40" t="s">
        <v>340</v>
      </c>
      <c r="N40" t="s">
        <v>237</v>
      </c>
      <c r="O40" t="s">
        <v>230</v>
      </c>
      <c r="Q40">
        <f t="shared" ca="1" si="3"/>
        <v>278</v>
      </c>
      <c r="R40">
        <f t="shared" ca="1" si="1"/>
        <v>1</v>
      </c>
      <c r="S40">
        <f t="shared" ca="1" si="2"/>
        <v>1</v>
      </c>
    </row>
    <row r="41" spans="1:19" x14ac:dyDescent="0.35">
      <c r="A41">
        <v>6000134423</v>
      </c>
      <c r="B41" t="s">
        <v>341</v>
      </c>
      <c r="C41" t="s">
        <v>230</v>
      </c>
      <c r="D41" t="s">
        <v>231</v>
      </c>
      <c r="E41" s="1">
        <v>45730</v>
      </c>
      <c r="F41" s="1"/>
      <c r="G41" t="s">
        <v>293</v>
      </c>
      <c r="H41" t="s">
        <v>245</v>
      </c>
      <c r="I41" s="1">
        <v>45748</v>
      </c>
      <c r="J41" t="s">
        <v>234</v>
      </c>
      <c r="K41" t="s">
        <v>235</v>
      </c>
      <c r="L41" t="s">
        <v>171</v>
      </c>
      <c r="M41" t="s">
        <v>342</v>
      </c>
      <c r="N41" t="s">
        <v>237</v>
      </c>
      <c r="O41" t="s">
        <v>230</v>
      </c>
      <c r="Q41">
        <f t="shared" ca="1" si="3"/>
        <v>277</v>
      </c>
      <c r="R41">
        <f t="shared" ca="1" si="1"/>
        <v>1</v>
      </c>
      <c r="S41">
        <f t="shared" ca="1" si="2"/>
        <v>1</v>
      </c>
    </row>
    <row r="42" spans="1:19" x14ac:dyDescent="0.35">
      <c r="A42">
        <v>6000134460</v>
      </c>
      <c r="B42" t="s">
        <v>343</v>
      </c>
      <c r="C42" t="s">
        <v>230</v>
      </c>
      <c r="D42" t="s">
        <v>231</v>
      </c>
      <c r="E42" s="1">
        <v>45730</v>
      </c>
      <c r="F42" s="1"/>
      <c r="G42" t="s">
        <v>329</v>
      </c>
      <c r="H42" t="s">
        <v>240</v>
      </c>
      <c r="I42" s="1">
        <v>45748</v>
      </c>
      <c r="J42" t="s">
        <v>234</v>
      </c>
      <c r="K42" t="s">
        <v>235</v>
      </c>
      <c r="L42" t="s">
        <v>171</v>
      </c>
      <c r="M42" t="s">
        <v>344</v>
      </c>
      <c r="N42" t="s">
        <v>237</v>
      </c>
      <c r="O42" t="s">
        <v>230</v>
      </c>
      <c r="Q42">
        <f t="shared" ca="1" si="3"/>
        <v>277</v>
      </c>
      <c r="R42">
        <f t="shared" ca="1" si="1"/>
        <v>1</v>
      </c>
      <c r="S42">
        <f t="shared" ca="1" si="2"/>
        <v>1</v>
      </c>
    </row>
    <row r="43" spans="1:19" x14ac:dyDescent="0.35">
      <c r="A43">
        <v>6000134543</v>
      </c>
      <c r="B43" t="s">
        <v>345</v>
      </c>
      <c r="C43" t="s">
        <v>230</v>
      </c>
      <c r="D43" t="s">
        <v>274</v>
      </c>
      <c r="E43" s="1">
        <v>45733</v>
      </c>
      <c r="F43" s="1"/>
      <c r="G43" t="s">
        <v>346</v>
      </c>
      <c r="H43" t="s">
        <v>240</v>
      </c>
      <c r="I43" s="1">
        <v>45754</v>
      </c>
      <c r="J43" t="s">
        <v>234</v>
      </c>
      <c r="K43" t="s">
        <v>347</v>
      </c>
      <c r="L43" t="s">
        <v>171</v>
      </c>
      <c r="M43" t="s">
        <v>348</v>
      </c>
      <c r="N43" t="s">
        <v>237</v>
      </c>
      <c r="O43" t="s">
        <v>230</v>
      </c>
      <c r="Q43">
        <f t="shared" ca="1" si="3"/>
        <v>274</v>
      </c>
      <c r="R43">
        <f t="shared" ca="1" si="1"/>
        <v>1</v>
      </c>
      <c r="S43">
        <f t="shared" ca="1" si="2"/>
        <v>1</v>
      </c>
    </row>
    <row r="44" spans="1:19" x14ac:dyDescent="0.35">
      <c r="A44">
        <v>6000134731</v>
      </c>
      <c r="B44" t="s">
        <v>349</v>
      </c>
      <c r="C44" t="s">
        <v>230</v>
      </c>
      <c r="D44" t="s">
        <v>231</v>
      </c>
      <c r="E44" s="1">
        <v>45734</v>
      </c>
      <c r="F44" s="1"/>
      <c r="G44" t="s">
        <v>293</v>
      </c>
      <c r="H44" t="s">
        <v>245</v>
      </c>
      <c r="I44" s="1">
        <v>45743</v>
      </c>
      <c r="J44" t="s">
        <v>234</v>
      </c>
      <c r="K44" t="s">
        <v>235</v>
      </c>
      <c r="L44" t="s">
        <v>171</v>
      </c>
      <c r="M44" t="s">
        <v>350</v>
      </c>
      <c r="N44" t="s">
        <v>237</v>
      </c>
      <c r="O44" t="s">
        <v>230</v>
      </c>
      <c r="Q44">
        <f t="shared" ca="1" si="3"/>
        <v>273</v>
      </c>
      <c r="R44">
        <f t="shared" ca="1" si="1"/>
        <v>1</v>
      </c>
      <c r="S44">
        <f t="shared" ca="1" si="2"/>
        <v>1</v>
      </c>
    </row>
    <row r="45" spans="1:19" x14ac:dyDescent="0.35">
      <c r="A45">
        <v>6000134816</v>
      </c>
      <c r="B45" t="s">
        <v>351</v>
      </c>
      <c r="C45" t="s">
        <v>230</v>
      </c>
      <c r="D45" t="s">
        <v>305</v>
      </c>
      <c r="E45" s="1">
        <v>45735</v>
      </c>
      <c r="F45" s="1"/>
      <c r="G45" t="s">
        <v>306</v>
      </c>
      <c r="H45" t="s">
        <v>245</v>
      </c>
      <c r="I45" s="1">
        <v>45762</v>
      </c>
      <c r="J45" t="s">
        <v>234</v>
      </c>
      <c r="K45" t="s">
        <v>235</v>
      </c>
      <c r="L45" t="s">
        <v>171</v>
      </c>
      <c r="M45" t="s">
        <v>352</v>
      </c>
      <c r="N45" t="s">
        <v>237</v>
      </c>
      <c r="O45" t="s">
        <v>230</v>
      </c>
      <c r="Q45">
        <f t="shared" ca="1" si="3"/>
        <v>272</v>
      </c>
      <c r="R45">
        <f t="shared" ca="1" si="1"/>
        <v>1</v>
      </c>
      <c r="S45">
        <f t="shared" ca="1" si="2"/>
        <v>1</v>
      </c>
    </row>
    <row r="46" spans="1:19" x14ac:dyDescent="0.35">
      <c r="A46">
        <v>6000134850</v>
      </c>
      <c r="B46" t="s">
        <v>353</v>
      </c>
      <c r="C46" t="s">
        <v>230</v>
      </c>
      <c r="D46" t="s">
        <v>274</v>
      </c>
      <c r="E46" s="1">
        <v>45735</v>
      </c>
      <c r="F46" s="1"/>
      <c r="G46" t="s">
        <v>354</v>
      </c>
      <c r="H46" t="s">
        <v>240</v>
      </c>
      <c r="I46" s="1">
        <v>45761</v>
      </c>
      <c r="J46" t="s">
        <v>234</v>
      </c>
      <c r="K46" t="s">
        <v>241</v>
      </c>
      <c r="L46" t="s">
        <v>171</v>
      </c>
      <c r="M46" t="s">
        <v>355</v>
      </c>
      <c r="N46" t="s">
        <v>237</v>
      </c>
      <c r="O46" t="s">
        <v>230</v>
      </c>
      <c r="Q46">
        <f t="shared" ca="1" si="3"/>
        <v>272</v>
      </c>
      <c r="R46">
        <f t="shared" ca="1" si="1"/>
        <v>1</v>
      </c>
      <c r="S46">
        <f t="shared" ca="1" si="2"/>
        <v>1</v>
      </c>
    </row>
    <row r="47" spans="1:19" x14ac:dyDescent="0.35">
      <c r="A47">
        <v>6000134958</v>
      </c>
      <c r="B47" t="s">
        <v>356</v>
      </c>
      <c r="C47" t="s">
        <v>230</v>
      </c>
      <c r="D47" t="s">
        <v>247</v>
      </c>
      <c r="E47" s="1">
        <v>45736</v>
      </c>
      <c r="F47" s="1"/>
      <c r="G47" t="s">
        <v>357</v>
      </c>
      <c r="H47" t="s">
        <v>245</v>
      </c>
      <c r="I47" s="1">
        <v>45750</v>
      </c>
      <c r="J47" t="s">
        <v>234</v>
      </c>
      <c r="K47" t="s">
        <v>241</v>
      </c>
      <c r="L47" t="s">
        <v>171</v>
      </c>
      <c r="M47" t="s">
        <v>358</v>
      </c>
      <c r="N47" t="s">
        <v>237</v>
      </c>
      <c r="O47" t="s">
        <v>230</v>
      </c>
      <c r="Q47">
        <f t="shared" ca="1" si="3"/>
        <v>271</v>
      </c>
      <c r="R47">
        <f t="shared" ca="1" si="1"/>
        <v>1</v>
      </c>
      <c r="S47">
        <f t="shared" ca="1" si="2"/>
        <v>1</v>
      </c>
    </row>
    <row r="48" spans="1:19" x14ac:dyDescent="0.35">
      <c r="A48">
        <v>6000135155</v>
      </c>
      <c r="B48" t="s">
        <v>359</v>
      </c>
      <c r="C48" t="s">
        <v>230</v>
      </c>
      <c r="D48" t="s">
        <v>251</v>
      </c>
      <c r="E48" s="1">
        <v>45737</v>
      </c>
      <c r="F48" s="1"/>
      <c r="G48" t="s">
        <v>360</v>
      </c>
      <c r="H48" t="s">
        <v>245</v>
      </c>
      <c r="I48" s="1">
        <v>45757</v>
      </c>
      <c r="J48" t="s">
        <v>234</v>
      </c>
      <c r="K48" t="s">
        <v>235</v>
      </c>
      <c r="L48" t="s">
        <v>171</v>
      </c>
      <c r="M48" t="s">
        <v>361</v>
      </c>
      <c r="N48" t="s">
        <v>237</v>
      </c>
      <c r="O48" t="s">
        <v>230</v>
      </c>
      <c r="Q48">
        <f t="shared" ca="1" si="3"/>
        <v>270</v>
      </c>
      <c r="R48">
        <f t="shared" ca="1" si="1"/>
        <v>1</v>
      </c>
      <c r="S48">
        <f t="shared" ca="1" si="2"/>
        <v>1</v>
      </c>
    </row>
    <row r="49" spans="1:19" x14ac:dyDescent="0.35">
      <c r="A49">
        <v>6000135247</v>
      </c>
      <c r="B49" t="s">
        <v>230</v>
      </c>
      <c r="C49" t="s">
        <v>230</v>
      </c>
      <c r="D49" t="s">
        <v>254</v>
      </c>
      <c r="E49" s="1">
        <v>45740</v>
      </c>
      <c r="F49" s="1"/>
      <c r="G49" t="s">
        <v>248</v>
      </c>
      <c r="H49" t="s">
        <v>245</v>
      </c>
      <c r="I49" s="1">
        <v>45779</v>
      </c>
      <c r="J49" t="s">
        <v>201</v>
      </c>
      <c r="K49" t="s">
        <v>241</v>
      </c>
      <c r="L49" t="s">
        <v>171</v>
      </c>
      <c r="M49" t="s">
        <v>362</v>
      </c>
      <c r="N49" t="s">
        <v>237</v>
      </c>
      <c r="O49" t="s">
        <v>230</v>
      </c>
      <c r="Q49">
        <f t="shared" ca="1" si="3"/>
        <v>267</v>
      </c>
      <c r="R49">
        <f t="shared" ca="1" si="1"/>
        <v>1</v>
      </c>
      <c r="S49">
        <f t="shared" ca="1" si="2"/>
        <v>1</v>
      </c>
    </row>
    <row r="50" spans="1:19" x14ac:dyDescent="0.35">
      <c r="A50">
        <v>6000135249</v>
      </c>
      <c r="B50" t="s">
        <v>363</v>
      </c>
      <c r="C50" t="s">
        <v>230</v>
      </c>
      <c r="D50" t="s">
        <v>274</v>
      </c>
      <c r="E50" s="1">
        <v>45740</v>
      </c>
      <c r="F50" s="1"/>
      <c r="G50" t="s">
        <v>321</v>
      </c>
      <c r="H50" t="s">
        <v>245</v>
      </c>
      <c r="I50" s="1">
        <v>45782</v>
      </c>
      <c r="J50" t="s">
        <v>234</v>
      </c>
      <c r="K50" t="s">
        <v>241</v>
      </c>
      <c r="L50" t="s">
        <v>171</v>
      </c>
      <c r="M50" t="s">
        <v>364</v>
      </c>
      <c r="N50" t="s">
        <v>237</v>
      </c>
      <c r="O50" t="s">
        <v>230</v>
      </c>
      <c r="Q50">
        <f t="shared" ca="1" si="3"/>
        <v>267</v>
      </c>
      <c r="R50">
        <f t="shared" ca="1" si="1"/>
        <v>1</v>
      </c>
      <c r="S50">
        <f t="shared" ca="1" si="2"/>
        <v>1</v>
      </c>
    </row>
    <row r="51" spans="1:19" x14ac:dyDescent="0.35">
      <c r="A51">
        <v>6000135321</v>
      </c>
      <c r="B51" t="s">
        <v>365</v>
      </c>
      <c r="C51" t="s">
        <v>230</v>
      </c>
      <c r="D51" t="s">
        <v>254</v>
      </c>
      <c r="E51" s="1">
        <v>45740</v>
      </c>
      <c r="F51" s="1"/>
      <c r="G51" t="s">
        <v>255</v>
      </c>
      <c r="H51" t="s">
        <v>245</v>
      </c>
      <c r="I51" s="1">
        <v>45784</v>
      </c>
      <c r="J51" t="s">
        <v>234</v>
      </c>
      <c r="K51" t="s">
        <v>241</v>
      </c>
      <c r="L51" t="s">
        <v>171</v>
      </c>
      <c r="M51" t="s">
        <v>366</v>
      </c>
      <c r="N51" t="s">
        <v>237</v>
      </c>
      <c r="O51" t="s">
        <v>230</v>
      </c>
      <c r="Q51">
        <f t="shared" ca="1" si="3"/>
        <v>267</v>
      </c>
      <c r="R51">
        <f t="shared" ca="1" si="1"/>
        <v>1</v>
      </c>
      <c r="S51">
        <f t="shared" ca="1" si="2"/>
        <v>1</v>
      </c>
    </row>
    <row r="52" spans="1:19" x14ac:dyDescent="0.35">
      <c r="A52">
        <v>6000135513</v>
      </c>
      <c r="B52" t="s">
        <v>367</v>
      </c>
      <c r="C52" t="s">
        <v>230</v>
      </c>
      <c r="D52" t="s">
        <v>247</v>
      </c>
      <c r="E52" s="1">
        <v>45742</v>
      </c>
      <c r="F52" s="1"/>
      <c r="G52" t="s">
        <v>268</v>
      </c>
      <c r="H52" t="s">
        <v>230</v>
      </c>
      <c r="I52" s="1">
        <v>45749</v>
      </c>
      <c r="J52" t="s">
        <v>234</v>
      </c>
      <c r="K52" t="s">
        <v>235</v>
      </c>
      <c r="L52" t="s">
        <v>171</v>
      </c>
      <c r="M52" t="s">
        <v>368</v>
      </c>
      <c r="N52" t="s">
        <v>237</v>
      </c>
      <c r="O52" t="s">
        <v>230</v>
      </c>
      <c r="Q52">
        <f t="shared" ca="1" si="3"/>
        <v>265</v>
      </c>
      <c r="R52">
        <f t="shared" ca="1" si="1"/>
        <v>1</v>
      </c>
      <c r="S52">
        <f t="shared" ca="1" si="2"/>
        <v>1</v>
      </c>
    </row>
    <row r="53" spans="1:19" x14ac:dyDescent="0.35">
      <c r="A53">
        <v>6000135668</v>
      </c>
      <c r="B53" t="s">
        <v>369</v>
      </c>
      <c r="C53" t="s">
        <v>230</v>
      </c>
      <c r="D53" t="s">
        <v>231</v>
      </c>
      <c r="E53" s="1">
        <v>45743</v>
      </c>
      <c r="F53" s="1"/>
      <c r="G53" t="s">
        <v>315</v>
      </c>
      <c r="H53" t="s">
        <v>233</v>
      </c>
      <c r="I53" s="1">
        <v>45782</v>
      </c>
      <c r="J53" t="s">
        <v>234</v>
      </c>
      <c r="K53" t="s">
        <v>241</v>
      </c>
      <c r="L53" t="s">
        <v>171</v>
      </c>
      <c r="M53" t="s">
        <v>370</v>
      </c>
      <c r="N53" t="s">
        <v>237</v>
      </c>
      <c r="O53" t="s">
        <v>230</v>
      </c>
      <c r="Q53">
        <f t="shared" ca="1" si="3"/>
        <v>264</v>
      </c>
      <c r="R53">
        <f t="shared" ca="1" si="1"/>
        <v>1</v>
      </c>
      <c r="S53">
        <f t="shared" ca="1" si="2"/>
        <v>1</v>
      </c>
    </row>
    <row r="54" spans="1:19" x14ac:dyDescent="0.35">
      <c r="A54">
        <v>6000135843</v>
      </c>
      <c r="B54" t="s">
        <v>230</v>
      </c>
      <c r="C54" t="s">
        <v>230</v>
      </c>
      <c r="D54" t="s">
        <v>251</v>
      </c>
      <c r="E54" s="1">
        <v>45744</v>
      </c>
      <c r="F54" s="1"/>
      <c r="G54" t="s">
        <v>290</v>
      </c>
      <c r="H54" t="s">
        <v>233</v>
      </c>
      <c r="I54" s="1">
        <v>45759</v>
      </c>
      <c r="J54" t="s">
        <v>201</v>
      </c>
      <c r="K54" t="s">
        <v>241</v>
      </c>
      <c r="L54" t="s">
        <v>171</v>
      </c>
      <c r="M54" t="s">
        <v>371</v>
      </c>
      <c r="N54" t="s">
        <v>237</v>
      </c>
      <c r="O54" t="s">
        <v>230</v>
      </c>
      <c r="Q54">
        <f t="shared" ca="1" si="3"/>
        <v>263</v>
      </c>
      <c r="R54">
        <f t="shared" ca="1" si="1"/>
        <v>1</v>
      </c>
      <c r="S54">
        <f t="shared" ca="1" si="2"/>
        <v>1</v>
      </c>
    </row>
    <row r="55" spans="1:19" x14ac:dyDescent="0.35">
      <c r="A55">
        <v>6000135916</v>
      </c>
      <c r="B55" t="s">
        <v>372</v>
      </c>
      <c r="C55" t="s">
        <v>230</v>
      </c>
      <c r="D55" t="s">
        <v>251</v>
      </c>
      <c r="E55" s="1">
        <v>45747</v>
      </c>
      <c r="F55" s="1"/>
      <c r="G55" t="s">
        <v>373</v>
      </c>
      <c r="H55" t="s">
        <v>233</v>
      </c>
      <c r="I55" s="1">
        <v>45754</v>
      </c>
      <c r="J55" t="s">
        <v>234</v>
      </c>
      <c r="K55" t="s">
        <v>235</v>
      </c>
      <c r="L55" t="s">
        <v>171</v>
      </c>
      <c r="M55" t="s">
        <v>374</v>
      </c>
      <c r="N55" t="s">
        <v>237</v>
      </c>
      <c r="O55" t="s">
        <v>230</v>
      </c>
      <c r="Q55">
        <f t="shared" ca="1" si="3"/>
        <v>260</v>
      </c>
      <c r="R55">
        <f t="shared" ca="1" si="1"/>
        <v>1</v>
      </c>
      <c r="S55">
        <f t="shared" ca="1" si="2"/>
        <v>1</v>
      </c>
    </row>
    <row r="56" spans="1:19" x14ac:dyDescent="0.35">
      <c r="A56">
        <v>6000135930</v>
      </c>
      <c r="B56" t="s">
        <v>375</v>
      </c>
      <c r="C56" t="s">
        <v>230</v>
      </c>
      <c r="D56" t="s">
        <v>254</v>
      </c>
      <c r="E56" s="1">
        <v>45747</v>
      </c>
      <c r="F56" s="1"/>
      <c r="G56" t="s">
        <v>268</v>
      </c>
      <c r="H56" t="s">
        <v>233</v>
      </c>
      <c r="I56" s="1">
        <v>45758</v>
      </c>
      <c r="J56" t="s">
        <v>234</v>
      </c>
      <c r="K56" t="s">
        <v>235</v>
      </c>
      <c r="L56" t="s">
        <v>171</v>
      </c>
      <c r="M56" t="s">
        <v>376</v>
      </c>
      <c r="N56" t="s">
        <v>237</v>
      </c>
      <c r="O56" t="s">
        <v>230</v>
      </c>
      <c r="Q56">
        <f t="shared" ca="1" si="3"/>
        <v>260</v>
      </c>
      <c r="R56">
        <f t="shared" ca="1" si="1"/>
        <v>1</v>
      </c>
      <c r="S56">
        <f t="shared" ca="1" si="2"/>
        <v>1</v>
      </c>
    </row>
    <row r="57" spans="1:19" x14ac:dyDescent="0.35">
      <c r="A57">
        <v>6000136043</v>
      </c>
      <c r="B57" t="s">
        <v>230</v>
      </c>
      <c r="C57" t="s">
        <v>230</v>
      </c>
      <c r="D57" t="s">
        <v>251</v>
      </c>
      <c r="E57" s="1">
        <v>45748</v>
      </c>
      <c r="F57" s="1"/>
      <c r="G57" t="s">
        <v>290</v>
      </c>
      <c r="H57" t="s">
        <v>377</v>
      </c>
      <c r="I57" s="1">
        <v>45786</v>
      </c>
      <c r="J57" t="s">
        <v>201</v>
      </c>
      <c r="K57" t="s">
        <v>241</v>
      </c>
      <c r="L57" t="s">
        <v>171</v>
      </c>
      <c r="M57" t="s">
        <v>378</v>
      </c>
      <c r="N57" t="s">
        <v>237</v>
      </c>
      <c r="O57" t="s">
        <v>230</v>
      </c>
      <c r="Q57">
        <f t="shared" ca="1" si="3"/>
        <v>259</v>
      </c>
      <c r="R57">
        <f t="shared" ca="1" si="1"/>
        <v>1</v>
      </c>
      <c r="S57">
        <f t="shared" ca="1" si="2"/>
        <v>1</v>
      </c>
    </row>
    <row r="58" spans="1:19" x14ac:dyDescent="0.35">
      <c r="A58">
        <v>6000136104</v>
      </c>
      <c r="B58" t="s">
        <v>379</v>
      </c>
      <c r="C58" t="s">
        <v>230</v>
      </c>
      <c r="D58" t="s">
        <v>274</v>
      </c>
      <c r="E58" s="1">
        <v>45748</v>
      </c>
      <c r="F58" s="1"/>
      <c r="G58" t="s">
        <v>380</v>
      </c>
      <c r="H58" t="s">
        <v>233</v>
      </c>
      <c r="I58" s="1">
        <v>45755</v>
      </c>
      <c r="J58" t="s">
        <v>234</v>
      </c>
      <c r="K58" t="s">
        <v>241</v>
      </c>
      <c r="L58" t="s">
        <v>171</v>
      </c>
      <c r="M58" t="s">
        <v>381</v>
      </c>
      <c r="N58" t="s">
        <v>237</v>
      </c>
      <c r="O58" t="s">
        <v>230</v>
      </c>
      <c r="Q58">
        <f t="shared" ca="1" si="3"/>
        <v>259</v>
      </c>
      <c r="R58">
        <f t="shared" ca="1" si="1"/>
        <v>1</v>
      </c>
      <c r="S58">
        <f t="shared" ca="1" si="2"/>
        <v>1</v>
      </c>
    </row>
    <row r="59" spans="1:19" x14ac:dyDescent="0.35">
      <c r="A59">
        <v>6000136206</v>
      </c>
      <c r="B59" t="s">
        <v>382</v>
      </c>
      <c r="C59" t="s">
        <v>230</v>
      </c>
      <c r="D59" t="s">
        <v>383</v>
      </c>
      <c r="E59" s="1">
        <v>45749</v>
      </c>
      <c r="F59" s="1"/>
      <c r="G59" t="s">
        <v>384</v>
      </c>
      <c r="H59" t="s">
        <v>245</v>
      </c>
      <c r="I59" s="1">
        <v>45798</v>
      </c>
      <c r="J59" t="s">
        <v>234</v>
      </c>
      <c r="K59" t="s">
        <v>241</v>
      </c>
      <c r="L59" t="s">
        <v>171</v>
      </c>
      <c r="M59" t="s">
        <v>385</v>
      </c>
      <c r="N59" t="s">
        <v>237</v>
      </c>
      <c r="O59" t="s">
        <v>230</v>
      </c>
      <c r="Q59">
        <f t="shared" ca="1" si="3"/>
        <v>258</v>
      </c>
      <c r="R59">
        <f t="shared" ca="1" si="1"/>
        <v>1</v>
      </c>
      <c r="S59">
        <f t="shared" ca="1" si="2"/>
        <v>1</v>
      </c>
    </row>
    <row r="60" spans="1:19" x14ac:dyDescent="0.35">
      <c r="A60">
        <v>6000136305</v>
      </c>
      <c r="B60" t="s">
        <v>386</v>
      </c>
      <c r="C60" t="s">
        <v>230</v>
      </c>
      <c r="D60" t="s">
        <v>387</v>
      </c>
      <c r="E60" s="1">
        <v>45749</v>
      </c>
      <c r="F60" s="1"/>
      <c r="G60" t="s">
        <v>388</v>
      </c>
      <c r="H60" t="s">
        <v>233</v>
      </c>
      <c r="I60" s="1">
        <v>45756</v>
      </c>
      <c r="J60" t="s">
        <v>234</v>
      </c>
      <c r="K60" t="s">
        <v>241</v>
      </c>
      <c r="L60" t="s">
        <v>171</v>
      </c>
      <c r="M60" t="s">
        <v>389</v>
      </c>
      <c r="N60" t="s">
        <v>237</v>
      </c>
      <c r="O60" t="s">
        <v>230</v>
      </c>
      <c r="Q60">
        <f t="shared" ca="1" si="3"/>
        <v>258</v>
      </c>
      <c r="R60">
        <f t="shared" ca="1" si="1"/>
        <v>1</v>
      </c>
      <c r="S60">
        <f t="shared" ca="1" si="2"/>
        <v>1</v>
      </c>
    </row>
    <row r="61" spans="1:19" x14ac:dyDescent="0.35">
      <c r="A61">
        <v>6000136404</v>
      </c>
      <c r="B61" t="s">
        <v>390</v>
      </c>
      <c r="C61" t="s">
        <v>230</v>
      </c>
      <c r="D61" t="s">
        <v>247</v>
      </c>
      <c r="E61" s="1">
        <v>45750</v>
      </c>
      <c r="F61" s="1"/>
      <c r="G61" t="s">
        <v>357</v>
      </c>
      <c r="H61" t="s">
        <v>245</v>
      </c>
      <c r="I61" s="1">
        <v>45764</v>
      </c>
      <c r="J61" t="s">
        <v>234</v>
      </c>
      <c r="K61" t="s">
        <v>241</v>
      </c>
      <c r="L61" t="s">
        <v>171</v>
      </c>
      <c r="M61" t="s">
        <v>391</v>
      </c>
      <c r="N61" t="s">
        <v>237</v>
      </c>
      <c r="O61" t="s">
        <v>230</v>
      </c>
      <c r="Q61">
        <f t="shared" ca="1" si="3"/>
        <v>257</v>
      </c>
      <c r="R61">
        <f t="shared" ca="1" si="1"/>
        <v>1</v>
      </c>
      <c r="S61">
        <f t="shared" ca="1" si="2"/>
        <v>1</v>
      </c>
    </row>
    <row r="62" spans="1:19" x14ac:dyDescent="0.35">
      <c r="A62">
        <v>6000136413</v>
      </c>
      <c r="B62" t="s">
        <v>392</v>
      </c>
      <c r="C62" t="s">
        <v>230</v>
      </c>
      <c r="D62" t="s">
        <v>254</v>
      </c>
      <c r="E62" s="1">
        <v>45750</v>
      </c>
      <c r="F62" s="1"/>
      <c r="G62" t="s">
        <v>357</v>
      </c>
      <c r="H62" t="s">
        <v>245</v>
      </c>
      <c r="I62" s="1">
        <v>45758</v>
      </c>
      <c r="J62" t="s">
        <v>234</v>
      </c>
      <c r="K62" t="s">
        <v>241</v>
      </c>
      <c r="L62" t="s">
        <v>171</v>
      </c>
      <c r="M62" t="s">
        <v>393</v>
      </c>
      <c r="N62" t="s">
        <v>237</v>
      </c>
      <c r="O62" t="s">
        <v>230</v>
      </c>
      <c r="Q62">
        <f t="shared" ca="1" si="3"/>
        <v>257</v>
      </c>
      <c r="R62">
        <f t="shared" ca="1" si="1"/>
        <v>1</v>
      </c>
      <c r="S62">
        <f t="shared" ca="1" si="2"/>
        <v>1</v>
      </c>
    </row>
    <row r="63" spans="1:19" x14ac:dyDescent="0.35">
      <c r="A63">
        <v>6000136417</v>
      </c>
      <c r="B63" t="s">
        <v>394</v>
      </c>
      <c r="C63" t="s">
        <v>230</v>
      </c>
      <c r="D63" t="s">
        <v>254</v>
      </c>
      <c r="E63" s="1">
        <v>45750</v>
      </c>
      <c r="F63" s="1"/>
      <c r="G63" t="s">
        <v>357</v>
      </c>
      <c r="H63" t="s">
        <v>240</v>
      </c>
      <c r="I63" s="1">
        <v>45758</v>
      </c>
      <c r="J63" t="s">
        <v>234</v>
      </c>
      <c r="K63" t="s">
        <v>241</v>
      </c>
      <c r="L63" t="s">
        <v>171</v>
      </c>
      <c r="M63" t="s">
        <v>395</v>
      </c>
      <c r="N63" t="s">
        <v>237</v>
      </c>
      <c r="O63" t="s">
        <v>230</v>
      </c>
      <c r="Q63">
        <f t="shared" ca="1" si="3"/>
        <v>257</v>
      </c>
      <c r="R63">
        <f t="shared" ca="1" si="1"/>
        <v>1</v>
      </c>
      <c r="S63">
        <f t="shared" ca="1" si="2"/>
        <v>1</v>
      </c>
    </row>
    <row r="64" spans="1:19" x14ac:dyDescent="0.35">
      <c r="A64">
        <v>6000136696</v>
      </c>
      <c r="B64" t="s">
        <v>396</v>
      </c>
      <c r="C64" t="s">
        <v>230</v>
      </c>
      <c r="D64" t="s">
        <v>254</v>
      </c>
      <c r="E64" s="1">
        <v>45755</v>
      </c>
      <c r="F64" s="1"/>
      <c r="G64" t="s">
        <v>357</v>
      </c>
      <c r="H64" t="s">
        <v>245</v>
      </c>
      <c r="I64" s="1">
        <v>45763</v>
      </c>
      <c r="J64" t="s">
        <v>234</v>
      </c>
      <c r="K64" t="s">
        <v>241</v>
      </c>
      <c r="L64" t="s">
        <v>171</v>
      </c>
      <c r="M64" t="s">
        <v>397</v>
      </c>
      <c r="N64" t="s">
        <v>237</v>
      </c>
      <c r="O64" t="s">
        <v>230</v>
      </c>
      <c r="Q64">
        <f t="shared" ca="1" si="3"/>
        <v>252</v>
      </c>
      <c r="R64">
        <f t="shared" ca="1" si="1"/>
        <v>1</v>
      </c>
      <c r="S64">
        <f t="shared" ca="1" si="2"/>
        <v>1</v>
      </c>
    </row>
    <row r="65" spans="1:19" x14ac:dyDescent="0.35">
      <c r="A65">
        <v>6000136707</v>
      </c>
      <c r="B65" t="s">
        <v>398</v>
      </c>
      <c r="C65" t="s">
        <v>230</v>
      </c>
      <c r="D65" t="s">
        <v>254</v>
      </c>
      <c r="E65" s="1">
        <v>45755</v>
      </c>
      <c r="F65" s="1"/>
      <c r="G65" t="s">
        <v>357</v>
      </c>
      <c r="H65" t="s">
        <v>245</v>
      </c>
      <c r="I65" s="1">
        <v>45763</v>
      </c>
      <c r="J65" t="s">
        <v>234</v>
      </c>
      <c r="K65" t="s">
        <v>241</v>
      </c>
      <c r="L65" t="s">
        <v>171</v>
      </c>
      <c r="M65" t="s">
        <v>399</v>
      </c>
      <c r="N65" t="s">
        <v>237</v>
      </c>
      <c r="O65" t="s">
        <v>230</v>
      </c>
      <c r="Q65">
        <f t="shared" ca="1" si="3"/>
        <v>252</v>
      </c>
      <c r="R65">
        <f t="shared" ca="1" si="1"/>
        <v>1</v>
      </c>
      <c r="S65">
        <f t="shared" ca="1" si="2"/>
        <v>1</v>
      </c>
    </row>
    <row r="66" spans="1:19" x14ac:dyDescent="0.35">
      <c r="A66">
        <v>6000136806</v>
      </c>
      <c r="B66" t="s">
        <v>230</v>
      </c>
      <c r="C66" t="s">
        <v>230</v>
      </c>
      <c r="D66" t="s">
        <v>251</v>
      </c>
      <c r="E66" s="1">
        <v>45755</v>
      </c>
      <c r="F66" s="1"/>
      <c r="G66" t="s">
        <v>400</v>
      </c>
      <c r="H66" t="s">
        <v>401</v>
      </c>
      <c r="I66" s="1">
        <v>45789</v>
      </c>
      <c r="J66" t="s">
        <v>201</v>
      </c>
      <c r="K66" t="s">
        <v>241</v>
      </c>
      <c r="L66" t="s">
        <v>171</v>
      </c>
      <c r="M66" t="s">
        <v>402</v>
      </c>
      <c r="N66" t="s">
        <v>237</v>
      </c>
      <c r="O66" t="s">
        <v>230</v>
      </c>
      <c r="Q66">
        <f t="shared" ca="1" si="3"/>
        <v>252</v>
      </c>
      <c r="R66">
        <f t="shared" ca="1" si="1"/>
        <v>1</v>
      </c>
      <c r="S66">
        <f t="shared" ca="1" si="2"/>
        <v>1</v>
      </c>
    </row>
    <row r="67" spans="1:19" x14ac:dyDescent="0.35">
      <c r="A67">
        <v>6000136916</v>
      </c>
      <c r="B67" t="s">
        <v>403</v>
      </c>
      <c r="C67" t="s">
        <v>230</v>
      </c>
      <c r="D67" t="s">
        <v>254</v>
      </c>
      <c r="E67" s="1">
        <v>45756</v>
      </c>
      <c r="F67" s="1"/>
      <c r="G67" t="s">
        <v>357</v>
      </c>
      <c r="H67" t="s">
        <v>245</v>
      </c>
      <c r="I67" s="1">
        <v>45764</v>
      </c>
      <c r="J67" t="s">
        <v>234</v>
      </c>
      <c r="K67" t="s">
        <v>241</v>
      </c>
      <c r="L67" t="s">
        <v>171</v>
      </c>
      <c r="M67" t="s">
        <v>404</v>
      </c>
      <c r="N67" t="s">
        <v>237</v>
      </c>
      <c r="O67" t="s">
        <v>230</v>
      </c>
      <c r="Q67">
        <f t="shared" ca="1" si="3"/>
        <v>251</v>
      </c>
      <c r="R67">
        <f t="shared" ca="1" si="1"/>
        <v>1</v>
      </c>
      <c r="S67">
        <f t="shared" ca="1" si="2"/>
        <v>1</v>
      </c>
    </row>
    <row r="68" spans="1:19" x14ac:dyDescent="0.35">
      <c r="A68">
        <v>6000137097</v>
      </c>
      <c r="B68" t="s">
        <v>405</v>
      </c>
      <c r="C68" t="s">
        <v>230</v>
      </c>
      <c r="D68" t="s">
        <v>251</v>
      </c>
      <c r="E68" s="1">
        <v>45757</v>
      </c>
      <c r="F68" s="1"/>
      <c r="G68" t="s">
        <v>406</v>
      </c>
      <c r="H68" t="s">
        <v>233</v>
      </c>
      <c r="I68" s="1">
        <v>45765</v>
      </c>
      <c r="J68" t="s">
        <v>234</v>
      </c>
      <c r="K68" t="s">
        <v>235</v>
      </c>
      <c r="L68" t="s">
        <v>171</v>
      </c>
      <c r="M68" t="s">
        <v>407</v>
      </c>
      <c r="N68" t="s">
        <v>237</v>
      </c>
      <c r="O68" t="s">
        <v>230</v>
      </c>
      <c r="Q68">
        <f t="shared" ca="1" si="3"/>
        <v>250</v>
      </c>
      <c r="R68">
        <f t="shared" ca="1" si="1"/>
        <v>1</v>
      </c>
      <c r="S68">
        <f t="shared" ca="1" si="2"/>
        <v>1</v>
      </c>
    </row>
    <row r="69" spans="1:19" x14ac:dyDescent="0.35">
      <c r="A69">
        <v>6000137324</v>
      </c>
      <c r="B69" t="s">
        <v>408</v>
      </c>
      <c r="C69" t="s">
        <v>230</v>
      </c>
      <c r="D69" t="s">
        <v>274</v>
      </c>
      <c r="E69" s="1">
        <v>45761</v>
      </c>
      <c r="F69" s="1"/>
      <c r="G69" t="s">
        <v>380</v>
      </c>
      <c r="H69" t="s">
        <v>233</v>
      </c>
      <c r="I69" s="1">
        <v>45771</v>
      </c>
      <c r="J69" t="s">
        <v>234</v>
      </c>
      <c r="K69" t="s">
        <v>347</v>
      </c>
      <c r="L69" t="s">
        <v>171</v>
      </c>
      <c r="M69" t="s">
        <v>409</v>
      </c>
      <c r="N69" t="s">
        <v>237</v>
      </c>
      <c r="O69" t="s">
        <v>230</v>
      </c>
      <c r="Q69">
        <f t="shared" ca="1" si="3"/>
        <v>246</v>
      </c>
      <c r="R69">
        <f t="shared" ref="R69:R134" ca="1" si="5">IF($Q69&gt;7,1,0)</f>
        <v>1</v>
      </c>
      <c r="S69">
        <f t="shared" ref="S69:S134" ca="1" si="6">IF($Q69&gt;30,1,0)</f>
        <v>1</v>
      </c>
    </row>
    <row r="70" spans="1:19" x14ac:dyDescent="0.35">
      <c r="A70">
        <v>6000137341</v>
      </c>
      <c r="B70" t="s">
        <v>410</v>
      </c>
      <c r="C70" t="s">
        <v>230</v>
      </c>
      <c r="D70" t="s">
        <v>251</v>
      </c>
      <c r="E70" s="1">
        <v>45761</v>
      </c>
      <c r="F70" s="1"/>
      <c r="G70" t="s">
        <v>411</v>
      </c>
      <c r="H70" t="s">
        <v>245</v>
      </c>
      <c r="I70" s="1">
        <v>45768</v>
      </c>
      <c r="J70" t="s">
        <v>234</v>
      </c>
      <c r="K70" t="s">
        <v>235</v>
      </c>
      <c r="L70" t="s">
        <v>171</v>
      </c>
      <c r="M70" t="s">
        <v>412</v>
      </c>
      <c r="N70" t="s">
        <v>237</v>
      </c>
      <c r="O70" t="s">
        <v>230</v>
      </c>
      <c r="Q70">
        <f t="shared" ca="1" si="3"/>
        <v>246</v>
      </c>
      <c r="R70">
        <f t="shared" ca="1" si="5"/>
        <v>1</v>
      </c>
      <c r="S70">
        <f t="shared" ca="1" si="6"/>
        <v>1</v>
      </c>
    </row>
    <row r="71" spans="1:19" x14ac:dyDescent="0.35">
      <c r="A71">
        <v>6000137533</v>
      </c>
      <c r="B71" t="s">
        <v>230</v>
      </c>
      <c r="C71" t="s">
        <v>230</v>
      </c>
      <c r="D71" t="s">
        <v>413</v>
      </c>
      <c r="E71" s="1">
        <v>45762</v>
      </c>
      <c r="F71" s="1"/>
      <c r="G71" t="s">
        <v>400</v>
      </c>
      <c r="H71" t="s">
        <v>245</v>
      </c>
      <c r="I71" s="1">
        <v>45782</v>
      </c>
      <c r="J71" t="s">
        <v>201</v>
      </c>
      <c r="K71" t="s">
        <v>241</v>
      </c>
      <c r="L71" t="s">
        <v>171</v>
      </c>
      <c r="M71" t="s">
        <v>414</v>
      </c>
      <c r="N71" t="s">
        <v>237</v>
      </c>
      <c r="O71" t="s">
        <v>230</v>
      </c>
      <c r="Q71">
        <f t="shared" ca="1" si="3"/>
        <v>245</v>
      </c>
      <c r="R71">
        <f t="shared" ca="1" si="5"/>
        <v>1</v>
      </c>
      <c r="S71">
        <f t="shared" ca="1" si="6"/>
        <v>1</v>
      </c>
    </row>
    <row r="72" spans="1:19" x14ac:dyDescent="0.35">
      <c r="A72">
        <v>6000137544</v>
      </c>
      <c r="B72" t="s">
        <v>415</v>
      </c>
      <c r="C72" t="s">
        <v>230</v>
      </c>
      <c r="D72" t="s">
        <v>247</v>
      </c>
      <c r="E72" s="1">
        <v>45762</v>
      </c>
      <c r="F72" s="1"/>
      <c r="G72" t="s">
        <v>268</v>
      </c>
      <c r="H72" t="s">
        <v>233</v>
      </c>
      <c r="I72" s="1">
        <v>45814</v>
      </c>
      <c r="J72" t="s">
        <v>256</v>
      </c>
      <c r="K72" t="s">
        <v>235</v>
      </c>
      <c r="L72" t="s">
        <v>170</v>
      </c>
      <c r="M72" t="s">
        <v>416</v>
      </c>
      <c r="N72" t="s">
        <v>237</v>
      </c>
      <c r="O72" t="s">
        <v>230</v>
      </c>
      <c r="Q72">
        <f t="shared" ca="1" si="3"/>
        <v>245</v>
      </c>
      <c r="R72">
        <f t="shared" ca="1" si="5"/>
        <v>1</v>
      </c>
      <c r="S72">
        <f t="shared" ca="1" si="6"/>
        <v>1</v>
      </c>
    </row>
    <row r="73" spans="1:19" x14ac:dyDescent="0.35">
      <c r="A73">
        <v>6000137636</v>
      </c>
      <c r="B73" t="s">
        <v>417</v>
      </c>
      <c r="C73" t="s">
        <v>230</v>
      </c>
      <c r="D73" t="s">
        <v>274</v>
      </c>
      <c r="E73" s="1">
        <v>45763</v>
      </c>
      <c r="F73" s="1"/>
      <c r="G73" t="s">
        <v>321</v>
      </c>
      <c r="H73" t="s">
        <v>240</v>
      </c>
      <c r="I73" s="1">
        <v>45782</v>
      </c>
      <c r="J73" t="s">
        <v>234</v>
      </c>
      <c r="K73" t="s">
        <v>347</v>
      </c>
      <c r="L73" t="s">
        <v>171</v>
      </c>
      <c r="M73" t="s">
        <v>418</v>
      </c>
      <c r="N73" t="s">
        <v>237</v>
      </c>
      <c r="O73" t="s">
        <v>230</v>
      </c>
      <c r="Q73">
        <f t="shared" ca="1" si="3"/>
        <v>244</v>
      </c>
      <c r="R73">
        <f t="shared" ca="1" si="5"/>
        <v>1</v>
      </c>
      <c r="S73">
        <f t="shared" ca="1" si="6"/>
        <v>1</v>
      </c>
    </row>
    <row r="74" spans="1:19" x14ac:dyDescent="0.35">
      <c r="A74">
        <v>6000137924</v>
      </c>
      <c r="B74" t="s">
        <v>419</v>
      </c>
      <c r="C74" t="s">
        <v>230</v>
      </c>
      <c r="D74" t="s">
        <v>231</v>
      </c>
      <c r="E74" s="1">
        <v>45769</v>
      </c>
      <c r="F74" s="1"/>
      <c r="G74" t="s">
        <v>420</v>
      </c>
      <c r="H74" t="s">
        <v>240</v>
      </c>
      <c r="I74" s="1">
        <v>45782</v>
      </c>
      <c r="J74" t="s">
        <v>234</v>
      </c>
      <c r="K74" t="s">
        <v>235</v>
      </c>
      <c r="L74" t="s">
        <v>171</v>
      </c>
      <c r="M74" t="s">
        <v>421</v>
      </c>
      <c r="N74" t="s">
        <v>237</v>
      </c>
      <c r="O74" t="s">
        <v>230</v>
      </c>
      <c r="Q74">
        <f t="shared" ref="Q74:Q134" ca="1" si="7">DATEDIF(E74,TODAY(),"d")</f>
        <v>238</v>
      </c>
      <c r="R74">
        <f t="shared" ca="1" si="5"/>
        <v>1</v>
      </c>
      <c r="S74">
        <f t="shared" ca="1" si="6"/>
        <v>1</v>
      </c>
    </row>
    <row r="75" spans="1:19" x14ac:dyDescent="0.35">
      <c r="A75">
        <v>6000138263</v>
      </c>
      <c r="B75" t="s">
        <v>230</v>
      </c>
      <c r="C75" t="s">
        <v>230</v>
      </c>
      <c r="D75" t="s">
        <v>274</v>
      </c>
      <c r="E75" s="1">
        <v>45771</v>
      </c>
      <c r="F75" s="1"/>
      <c r="G75" t="s">
        <v>422</v>
      </c>
      <c r="H75" t="s">
        <v>245</v>
      </c>
      <c r="I75" s="1">
        <v>45820</v>
      </c>
      <c r="J75" t="s">
        <v>401</v>
      </c>
      <c r="K75" t="s">
        <v>241</v>
      </c>
      <c r="L75" t="s">
        <v>164</v>
      </c>
      <c r="M75" t="s">
        <v>423</v>
      </c>
      <c r="N75" t="s">
        <v>237</v>
      </c>
      <c r="O75" t="s">
        <v>230</v>
      </c>
      <c r="Q75">
        <f t="shared" ca="1" si="7"/>
        <v>236</v>
      </c>
      <c r="R75">
        <f t="shared" ca="1" si="5"/>
        <v>1</v>
      </c>
      <c r="S75">
        <f t="shared" ca="1" si="6"/>
        <v>1</v>
      </c>
    </row>
    <row r="76" spans="1:19" x14ac:dyDescent="0.35">
      <c r="A76">
        <v>6000138316</v>
      </c>
      <c r="B76" t="s">
        <v>424</v>
      </c>
      <c r="C76" t="s">
        <v>230</v>
      </c>
      <c r="D76" t="s">
        <v>254</v>
      </c>
      <c r="E76" s="1">
        <v>45772</v>
      </c>
      <c r="F76" s="1"/>
      <c r="G76" t="s">
        <v>357</v>
      </c>
      <c r="H76" t="s">
        <v>245</v>
      </c>
      <c r="I76" s="1">
        <v>45779</v>
      </c>
      <c r="J76" t="s">
        <v>234</v>
      </c>
      <c r="K76" t="s">
        <v>241</v>
      </c>
      <c r="L76" t="s">
        <v>171</v>
      </c>
      <c r="M76" t="s">
        <v>425</v>
      </c>
      <c r="N76" t="s">
        <v>237</v>
      </c>
      <c r="O76" t="s">
        <v>230</v>
      </c>
      <c r="Q76">
        <f t="shared" ca="1" si="7"/>
        <v>235</v>
      </c>
      <c r="R76">
        <f t="shared" ca="1" si="5"/>
        <v>1</v>
      </c>
      <c r="S76">
        <f t="shared" ca="1" si="6"/>
        <v>1</v>
      </c>
    </row>
    <row r="77" spans="1:19" x14ac:dyDescent="0.35">
      <c r="A77">
        <v>6000138428</v>
      </c>
      <c r="B77" t="s">
        <v>426</v>
      </c>
      <c r="C77" t="s">
        <v>230</v>
      </c>
      <c r="D77" t="s">
        <v>254</v>
      </c>
      <c r="E77" s="1">
        <v>45772</v>
      </c>
      <c r="F77" s="1"/>
      <c r="G77" t="s">
        <v>357</v>
      </c>
      <c r="H77" t="s">
        <v>233</v>
      </c>
      <c r="I77" s="1">
        <v>45820</v>
      </c>
      <c r="J77" t="s">
        <v>401</v>
      </c>
      <c r="K77" t="s">
        <v>235</v>
      </c>
      <c r="L77" t="s">
        <v>164</v>
      </c>
      <c r="M77" t="s">
        <v>427</v>
      </c>
      <c r="N77" t="s">
        <v>237</v>
      </c>
      <c r="O77" t="s">
        <v>230</v>
      </c>
      <c r="Q77">
        <f t="shared" ca="1" si="7"/>
        <v>235</v>
      </c>
      <c r="R77">
        <f t="shared" ca="1" si="5"/>
        <v>1</v>
      </c>
      <c r="S77">
        <f t="shared" ca="1" si="6"/>
        <v>1</v>
      </c>
    </row>
    <row r="78" spans="1:19" x14ac:dyDescent="0.35">
      <c r="A78">
        <v>6000138437</v>
      </c>
      <c r="B78" t="s">
        <v>428</v>
      </c>
      <c r="C78" t="s">
        <v>230</v>
      </c>
      <c r="D78" t="s">
        <v>254</v>
      </c>
      <c r="E78" s="1">
        <v>45772</v>
      </c>
      <c r="F78" s="1"/>
      <c r="G78" t="s">
        <v>357</v>
      </c>
      <c r="H78" t="s">
        <v>245</v>
      </c>
      <c r="I78" s="1">
        <v>45807</v>
      </c>
      <c r="J78" t="s">
        <v>245</v>
      </c>
      <c r="K78" t="s">
        <v>241</v>
      </c>
      <c r="L78" t="s">
        <v>164</v>
      </c>
      <c r="M78" t="s">
        <v>429</v>
      </c>
      <c r="N78" t="s">
        <v>237</v>
      </c>
      <c r="O78" t="s">
        <v>230</v>
      </c>
      <c r="Q78">
        <f t="shared" ca="1" si="7"/>
        <v>235</v>
      </c>
      <c r="R78">
        <f t="shared" ca="1" si="5"/>
        <v>1</v>
      </c>
      <c r="S78">
        <f t="shared" ca="1" si="6"/>
        <v>1</v>
      </c>
    </row>
    <row r="79" spans="1:19" x14ac:dyDescent="0.35">
      <c r="A79">
        <v>6000138440</v>
      </c>
      <c r="B79" t="s">
        <v>430</v>
      </c>
      <c r="C79" t="s">
        <v>230</v>
      </c>
      <c r="D79" t="s">
        <v>254</v>
      </c>
      <c r="E79" s="1">
        <v>45772</v>
      </c>
      <c r="F79" s="1"/>
      <c r="G79" t="s">
        <v>357</v>
      </c>
      <c r="H79" t="s">
        <v>245</v>
      </c>
      <c r="I79" s="1">
        <v>45786</v>
      </c>
      <c r="J79" t="s">
        <v>234</v>
      </c>
      <c r="K79" t="s">
        <v>235</v>
      </c>
      <c r="L79" t="s">
        <v>171</v>
      </c>
      <c r="M79" t="s">
        <v>431</v>
      </c>
      <c r="N79" t="s">
        <v>237</v>
      </c>
      <c r="O79" t="s">
        <v>230</v>
      </c>
      <c r="Q79">
        <f t="shared" ca="1" si="7"/>
        <v>235</v>
      </c>
      <c r="R79">
        <f t="shared" ca="1" si="5"/>
        <v>1</v>
      </c>
      <c r="S79">
        <f t="shared" ca="1" si="6"/>
        <v>1</v>
      </c>
    </row>
    <row r="80" spans="1:19" x14ac:dyDescent="0.35">
      <c r="A80">
        <v>6000138481</v>
      </c>
      <c r="B80" t="s">
        <v>432</v>
      </c>
      <c r="C80" t="s">
        <v>230</v>
      </c>
      <c r="D80" t="s">
        <v>231</v>
      </c>
      <c r="E80" s="1">
        <v>45775</v>
      </c>
      <c r="F80" s="1"/>
      <c r="G80" t="s">
        <v>300</v>
      </c>
      <c r="H80" t="s">
        <v>245</v>
      </c>
      <c r="I80" s="1">
        <v>45786</v>
      </c>
      <c r="J80" t="s">
        <v>234</v>
      </c>
      <c r="K80" t="s">
        <v>241</v>
      </c>
      <c r="L80" t="s">
        <v>171</v>
      </c>
      <c r="M80" t="s">
        <v>433</v>
      </c>
      <c r="N80" t="s">
        <v>237</v>
      </c>
      <c r="O80" t="s">
        <v>230</v>
      </c>
      <c r="Q80">
        <f t="shared" ca="1" si="7"/>
        <v>232</v>
      </c>
      <c r="R80">
        <f t="shared" ca="1" si="5"/>
        <v>1</v>
      </c>
      <c r="S80">
        <f t="shared" ca="1" si="6"/>
        <v>1</v>
      </c>
    </row>
    <row r="81" spans="1:19" x14ac:dyDescent="0.35">
      <c r="A81">
        <v>6000138500</v>
      </c>
      <c r="B81" t="s">
        <v>434</v>
      </c>
      <c r="C81" t="s">
        <v>230</v>
      </c>
      <c r="D81" t="s">
        <v>254</v>
      </c>
      <c r="E81" s="1">
        <v>45775</v>
      </c>
      <c r="F81" s="1"/>
      <c r="G81" t="s">
        <v>255</v>
      </c>
      <c r="H81" t="s">
        <v>233</v>
      </c>
      <c r="I81" s="1">
        <v>45807</v>
      </c>
      <c r="J81" t="s">
        <v>245</v>
      </c>
      <c r="K81" t="s">
        <v>241</v>
      </c>
      <c r="L81" t="s">
        <v>164</v>
      </c>
      <c r="M81" t="s">
        <v>435</v>
      </c>
      <c r="N81" t="s">
        <v>237</v>
      </c>
      <c r="O81" t="s">
        <v>230</v>
      </c>
      <c r="Q81">
        <f t="shared" ca="1" si="7"/>
        <v>232</v>
      </c>
      <c r="R81">
        <f t="shared" ca="1" si="5"/>
        <v>1</v>
      </c>
      <c r="S81">
        <f t="shared" ca="1" si="6"/>
        <v>1</v>
      </c>
    </row>
    <row r="82" spans="1:19" x14ac:dyDescent="0.35">
      <c r="A82">
        <v>6000138582</v>
      </c>
      <c r="B82" t="s">
        <v>436</v>
      </c>
      <c r="C82" t="s">
        <v>230</v>
      </c>
      <c r="D82" t="s">
        <v>231</v>
      </c>
      <c r="E82" s="1">
        <v>45775</v>
      </c>
      <c r="F82" s="1"/>
      <c r="G82" t="s">
        <v>293</v>
      </c>
      <c r="H82" t="s">
        <v>245</v>
      </c>
      <c r="I82" s="1">
        <v>45817</v>
      </c>
      <c r="J82" t="s">
        <v>234</v>
      </c>
      <c r="K82" t="s">
        <v>235</v>
      </c>
      <c r="L82" t="s">
        <v>170</v>
      </c>
      <c r="M82" t="s">
        <v>437</v>
      </c>
      <c r="N82" t="s">
        <v>237</v>
      </c>
      <c r="O82" t="s">
        <v>230</v>
      </c>
      <c r="Q82">
        <f t="shared" ca="1" si="7"/>
        <v>232</v>
      </c>
      <c r="R82">
        <f t="shared" ca="1" si="5"/>
        <v>1</v>
      </c>
      <c r="S82">
        <f t="shared" ca="1" si="6"/>
        <v>1</v>
      </c>
    </row>
    <row r="83" spans="1:19" x14ac:dyDescent="0.35">
      <c r="A83">
        <v>6000138600</v>
      </c>
      <c r="B83" t="s">
        <v>438</v>
      </c>
      <c r="C83" t="s">
        <v>230</v>
      </c>
      <c r="D83" t="s">
        <v>274</v>
      </c>
      <c r="E83" s="1">
        <v>45775</v>
      </c>
      <c r="F83" s="1"/>
      <c r="G83" t="s">
        <v>439</v>
      </c>
      <c r="H83" t="s">
        <v>245</v>
      </c>
      <c r="I83" s="1">
        <v>45812</v>
      </c>
      <c r="J83" t="s">
        <v>234</v>
      </c>
      <c r="K83" t="s">
        <v>241</v>
      </c>
      <c r="L83" t="s">
        <v>171</v>
      </c>
      <c r="M83" t="s">
        <v>440</v>
      </c>
      <c r="N83" t="s">
        <v>237</v>
      </c>
      <c r="O83" t="s">
        <v>230</v>
      </c>
      <c r="Q83">
        <f t="shared" ca="1" si="7"/>
        <v>232</v>
      </c>
      <c r="R83">
        <f t="shared" ca="1" si="5"/>
        <v>1</v>
      </c>
      <c r="S83">
        <f t="shared" ca="1" si="6"/>
        <v>1</v>
      </c>
    </row>
    <row r="84" spans="1:19" x14ac:dyDescent="0.35">
      <c r="A84">
        <v>6000138844</v>
      </c>
      <c r="B84" t="s">
        <v>441</v>
      </c>
      <c r="C84" t="s">
        <v>230</v>
      </c>
      <c r="D84" t="s">
        <v>231</v>
      </c>
      <c r="E84" s="1">
        <v>45777</v>
      </c>
      <c r="F84" s="1"/>
      <c r="G84" t="s">
        <v>300</v>
      </c>
      <c r="H84" t="s">
        <v>245</v>
      </c>
      <c r="I84" s="1">
        <v>45807</v>
      </c>
      <c r="J84" t="s">
        <v>201</v>
      </c>
      <c r="K84" t="s">
        <v>241</v>
      </c>
      <c r="L84" t="s">
        <v>171</v>
      </c>
      <c r="M84" t="s">
        <v>442</v>
      </c>
      <c r="N84" t="s">
        <v>237</v>
      </c>
      <c r="O84" t="s">
        <v>230</v>
      </c>
      <c r="Q84">
        <f t="shared" ca="1" si="7"/>
        <v>230</v>
      </c>
      <c r="R84">
        <f t="shared" ca="1" si="5"/>
        <v>1</v>
      </c>
      <c r="S84">
        <f t="shared" ca="1" si="6"/>
        <v>1</v>
      </c>
    </row>
    <row r="85" spans="1:19" x14ac:dyDescent="0.35">
      <c r="A85">
        <v>6000138916</v>
      </c>
      <c r="B85" t="s">
        <v>230</v>
      </c>
      <c r="C85" t="s">
        <v>230</v>
      </c>
      <c r="D85" t="s">
        <v>231</v>
      </c>
      <c r="E85" s="1">
        <v>45779</v>
      </c>
      <c r="F85" s="1"/>
      <c r="G85" t="s">
        <v>248</v>
      </c>
      <c r="H85" t="s">
        <v>245</v>
      </c>
      <c r="I85" s="1">
        <v>45817</v>
      </c>
      <c r="J85" t="s">
        <v>201</v>
      </c>
      <c r="K85" t="s">
        <v>241</v>
      </c>
      <c r="L85" t="s">
        <v>171</v>
      </c>
      <c r="M85" t="s">
        <v>443</v>
      </c>
      <c r="N85" t="s">
        <v>237</v>
      </c>
      <c r="O85" t="s">
        <v>230</v>
      </c>
      <c r="Q85">
        <f t="shared" ca="1" si="7"/>
        <v>228</v>
      </c>
      <c r="R85">
        <f t="shared" ca="1" si="5"/>
        <v>1</v>
      </c>
      <c r="S85">
        <f t="shared" ca="1" si="6"/>
        <v>1</v>
      </c>
    </row>
    <row r="86" spans="1:19" x14ac:dyDescent="0.35">
      <c r="A86">
        <v>6000139044</v>
      </c>
      <c r="B86" t="s">
        <v>444</v>
      </c>
      <c r="C86" t="s">
        <v>230</v>
      </c>
      <c r="D86" t="s">
        <v>254</v>
      </c>
      <c r="E86" s="1">
        <v>45782</v>
      </c>
      <c r="F86" s="1"/>
      <c r="G86" t="s">
        <v>357</v>
      </c>
      <c r="H86" t="s">
        <v>233</v>
      </c>
      <c r="I86" s="1">
        <v>45805</v>
      </c>
      <c r="J86" t="s">
        <v>234</v>
      </c>
      <c r="K86" t="s">
        <v>241</v>
      </c>
      <c r="L86" t="s">
        <v>171</v>
      </c>
      <c r="M86" t="s">
        <v>445</v>
      </c>
      <c r="N86" t="s">
        <v>237</v>
      </c>
      <c r="O86" t="s">
        <v>230</v>
      </c>
      <c r="Q86">
        <f t="shared" ca="1" si="7"/>
        <v>225</v>
      </c>
      <c r="R86">
        <f t="shared" ca="1" si="5"/>
        <v>1</v>
      </c>
      <c r="S86">
        <f t="shared" ca="1" si="6"/>
        <v>1</v>
      </c>
    </row>
    <row r="87" spans="1:19" x14ac:dyDescent="0.35">
      <c r="A87">
        <v>6000139205</v>
      </c>
      <c r="B87" t="s">
        <v>446</v>
      </c>
      <c r="C87" t="s">
        <v>230</v>
      </c>
      <c r="D87" t="s">
        <v>231</v>
      </c>
      <c r="E87" s="1">
        <v>45783</v>
      </c>
      <c r="F87" s="1"/>
      <c r="G87" t="s">
        <v>329</v>
      </c>
      <c r="H87" t="s">
        <v>233</v>
      </c>
      <c r="I87" s="1">
        <v>45812</v>
      </c>
      <c r="J87" t="s">
        <v>234</v>
      </c>
      <c r="K87" t="s">
        <v>235</v>
      </c>
      <c r="L87" t="s">
        <v>171</v>
      </c>
      <c r="M87" t="s">
        <v>447</v>
      </c>
      <c r="N87" t="s">
        <v>237</v>
      </c>
      <c r="O87" t="s">
        <v>230</v>
      </c>
      <c r="Q87">
        <f t="shared" ca="1" si="7"/>
        <v>224</v>
      </c>
      <c r="R87">
        <f t="shared" ca="1" si="5"/>
        <v>1</v>
      </c>
      <c r="S87">
        <f t="shared" ca="1" si="6"/>
        <v>1</v>
      </c>
    </row>
    <row r="88" spans="1:19" x14ac:dyDescent="0.35">
      <c r="A88">
        <v>6000139326</v>
      </c>
      <c r="B88" t="s">
        <v>448</v>
      </c>
      <c r="C88" t="s">
        <v>230</v>
      </c>
      <c r="D88" t="s">
        <v>449</v>
      </c>
      <c r="E88" s="1">
        <v>45784</v>
      </c>
      <c r="F88" s="1"/>
      <c r="G88" t="s">
        <v>450</v>
      </c>
      <c r="H88" t="s">
        <v>245</v>
      </c>
      <c r="I88" s="1">
        <v>45791</v>
      </c>
      <c r="J88" t="s">
        <v>234</v>
      </c>
      <c r="K88" t="s">
        <v>241</v>
      </c>
      <c r="L88" t="s">
        <v>171</v>
      </c>
      <c r="M88" t="s">
        <v>451</v>
      </c>
      <c r="N88" t="s">
        <v>237</v>
      </c>
      <c r="O88" t="s">
        <v>230</v>
      </c>
      <c r="Q88">
        <f t="shared" ca="1" si="7"/>
        <v>223</v>
      </c>
      <c r="R88">
        <f t="shared" ca="1" si="5"/>
        <v>1</v>
      </c>
      <c r="S88">
        <f t="shared" ca="1" si="6"/>
        <v>1</v>
      </c>
    </row>
    <row r="89" spans="1:19" x14ac:dyDescent="0.35">
      <c r="A89">
        <v>6000139329</v>
      </c>
      <c r="B89" t="s">
        <v>452</v>
      </c>
      <c r="C89" t="s">
        <v>230</v>
      </c>
      <c r="D89" t="s">
        <v>231</v>
      </c>
      <c r="E89" s="1">
        <v>45784</v>
      </c>
      <c r="F89" s="1"/>
      <c r="G89" t="s">
        <v>453</v>
      </c>
      <c r="H89" t="s">
        <v>240</v>
      </c>
      <c r="I89" s="1">
        <v>45812</v>
      </c>
      <c r="J89" t="s">
        <v>234</v>
      </c>
      <c r="K89" t="s">
        <v>235</v>
      </c>
      <c r="L89" t="s">
        <v>171</v>
      </c>
      <c r="M89" t="s">
        <v>454</v>
      </c>
      <c r="N89" t="s">
        <v>237</v>
      </c>
      <c r="O89" t="s">
        <v>230</v>
      </c>
      <c r="Q89">
        <f t="shared" ca="1" si="7"/>
        <v>223</v>
      </c>
      <c r="R89">
        <f t="shared" ca="1" si="5"/>
        <v>1</v>
      </c>
      <c r="S89">
        <f t="shared" ca="1" si="6"/>
        <v>1</v>
      </c>
    </row>
    <row r="90" spans="1:19" x14ac:dyDescent="0.35">
      <c r="A90">
        <v>6000139369</v>
      </c>
      <c r="B90" t="s">
        <v>455</v>
      </c>
      <c r="D90" t="s">
        <v>254</v>
      </c>
      <c r="E90" s="1">
        <v>45785</v>
      </c>
      <c r="F90" s="1"/>
      <c r="G90" t="s">
        <v>357</v>
      </c>
      <c r="H90" s="35" t="s">
        <v>456</v>
      </c>
      <c r="I90" s="1">
        <v>45818</v>
      </c>
      <c r="J90" t="s">
        <v>457</v>
      </c>
      <c r="K90" t="s">
        <v>241</v>
      </c>
      <c r="L90" t="s">
        <v>164</v>
      </c>
      <c r="M90" t="s">
        <v>458</v>
      </c>
      <c r="N90" t="s">
        <v>237</v>
      </c>
      <c r="Q90">
        <f t="shared" ca="1" si="7"/>
        <v>222</v>
      </c>
      <c r="R90">
        <f t="shared" ca="1" si="5"/>
        <v>1</v>
      </c>
      <c r="S90">
        <f t="shared" ca="1" si="6"/>
        <v>1</v>
      </c>
    </row>
    <row r="91" spans="1:19" x14ac:dyDescent="0.35">
      <c r="A91">
        <v>6000139374</v>
      </c>
      <c r="B91" t="s">
        <v>230</v>
      </c>
      <c r="C91" t="s">
        <v>230</v>
      </c>
      <c r="D91" t="s">
        <v>254</v>
      </c>
      <c r="E91" s="1">
        <v>45784</v>
      </c>
      <c r="F91" s="1"/>
      <c r="G91" t="s">
        <v>400</v>
      </c>
      <c r="H91" t="s">
        <v>240</v>
      </c>
      <c r="I91" s="1">
        <v>45807</v>
      </c>
      <c r="J91" t="s">
        <v>240</v>
      </c>
      <c r="K91" t="s">
        <v>241</v>
      </c>
      <c r="L91" t="s">
        <v>164</v>
      </c>
      <c r="M91" t="s">
        <v>459</v>
      </c>
      <c r="N91" t="s">
        <v>237</v>
      </c>
      <c r="O91" t="s">
        <v>230</v>
      </c>
      <c r="Q91">
        <f t="shared" ca="1" si="7"/>
        <v>223</v>
      </c>
      <c r="R91">
        <f t="shared" ca="1" si="5"/>
        <v>1</v>
      </c>
      <c r="S91">
        <f t="shared" ca="1" si="6"/>
        <v>1</v>
      </c>
    </row>
    <row r="92" spans="1:19" x14ac:dyDescent="0.35">
      <c r="A92">
        <v>6000139577</v>
      </c>
      <c r="B92" t="s">
        <v>460</v>
      </c>
      <c r="C92" t="s">
        <v>230</v>
      </c>
      <c r="D92" t="s">
        <v>251</v>
      </c>
      <c r="E92" s="1">
        <v>45786</v>
      </c>
      <c r="F92" s="1"/>
      <c r="G92" t="s">
        <v>461</v>
      </c>
      <c r="H92" t="s">
        <v>233</v>
      </c>
      <c r="I92" s="1">
        <v>45793</v>
      </c>
      <c r="J92" t="s">
        <v>234</v>
      </c>
      <c r="K92" t="s">
        <v>347</v>
      </c>
      <c r="L92" t="s">
        <v>171</v>
      </c>
      <c r="M92" t="s">
        <v>462</v>
      </c>
      <c r="N92" t="s">
        <v>237</v>
      </c>
      <c r="O92" t="s">
        <v>230</v>
      </c>
      <c r="Q92">
        <f t="shared" ca="1" si="7"/>
        <v>221</v>
      </c>
      <c r="R92">
        <f t="shared" ca="1" si="5"/>
        <v>1</v>
      </c>
      <c r="S92">
        <f t="shared" ca="1" si="6"/>
        <v>1</v>
      </c>
    </row>
    <row r="93" spans="1:19" x14ac:dyDescent="0.35">
      <c r="A93">
        <v>6000139584</v>
      </c>
      <c r="B93" t="s">
        <v>463</v>
      </c>
      <c r="C93" t="s">
        <v>230</v>
      </c>
      <c r="D93" t="s">
        <v>254</v>
      </c>
      <c r="E93" s="1">
        <v>45786</v>
      </c>
      <c r="F93" s="1"/>
      <c r="G93" t="s">
        <v>357</v>
      </c>
      <c r="H93" t="s">
        <v>233</v>
      </c>
      <c r="I93" s="1">
        <v>45797</v>
      </c>
      <c r="J93" t="s">
        <v>234</v>
      </c>
      <c r="K93" t="s">
        <v>241</v>
      </c>
      <c r="L93" t="s">
        <v>171</v>
      </c>
      <c r="M93" t="s">
        <v>464</v>
      </c>
      <c r="N93" t="s">
        <v>237</v>
      </c>
      <c r="O93" t="s">
        <v>230</v>
      </c>
      <c r="Q93">
        <f t="shared" ca="1" si="7"/>
        <v>221</v>
      </c>
      <c r="R93">
        <f t="shared" ca="1" si="5"/>
        <v>1</v>
      </c>
      <c r="S93">
        <f t="shared" ca="1" si="6"/>
        <v>1</v>
      </c>
    </row>
    <row r="94" spans="1:19" x14ac:dyDescent="0.35">
      <c r="A94">
        <v>6000139600</v>
      </c>
      <c r="B94" t="s">
        <v>465</v>
      </c>
      <c r="C94" t="s">
        <v>230</v>
      </c>
      <c r="D94" t="s">
        <v>254</v>
      </c>
      <c r="E94" s="1">
        <v>45786</v>
      </c>
      <c r="F94" s="1"/>
      <c r="G94" t="s">
        <v>357</v>
      </c>
      <c r="H94" t="s">
        <v>240</v>
      </c>
      <c r="I94" s="1">
        <v>45811</v>
      </c>
      <c r="J94" t="s">
        <v>234</v>
      </c>
      <c r="K94" t="s">
        <v>347</v>
      </c>
      <c r="L94" t="s">
        <v>171</v>
      </c>
      <c r="M94" t="s">
        <v>466</v>
      </c>
      <c r="N94" t="s">
        <v>237</v>
      </c>
      <c r="O94" t="s">
        <v>230</v>
      </c>
      <c r="Q94">
        <f t="shared" ca="1" si="7"/>
        <v>221</v>
      </c>
      <c r="R94">
        <f t="shared" ca="1" si="5"/>
        <v>1</v>
      </c>
      <c r="S94">
        <f t="shared" ca="1" si="6"/>
        <v>1</v>
      </c>
    </row>
    <row r="95" spans="1:19" x14ac:dyDescent="0.35">
      <c r="A95">
        <v>6000139702</v>
      </c>
      <c r="B95" t="s">
        <v>230</v>
      </c>
      <c r="C95" t="s">
        <v>230</v>
      </c>
      <c r="D95" t="s">
        <v>251</v>
      </c>
      <c r="E95" s="1">
        <v>45789</v>
      </c>
      <c r="F95" s="1"/>
      <c r="G95" t="s">
        <v>400</v>
      </c>
      <c r="H95" t="s">
        <v>240</v>
      </c>
      <c r="I95" s="1">
        <v>45810</v>
      </c>
      <c r="J95" t="s">
        <v>201</v>
      </c>
      <c r="K95" t="s">
        <v>347</v>
      </c>
      <c r="L95" t="s">
        <v>171</v>
      </c>
      <c r="M95" t="s">
        <v>467</v>
      </c>
      <c r="N95" t="s">
        <v>237</v>
      </c>
      <c r="O95" t="s">
        <v>230</v>
      </c>
      <c r="Q95">
        <f t="shared" ca="1" si="7"/>
        <v>218</v>
      </c>
      <c r="R95">
        <f t="shared" ca="1" si="5"/>
        <v>1</v>
      </c>
      <c r="S95">
        <f t="shared" ca="1" si="6"/>
        <v>1</v>
      </c>
    </row>
    <row r="96" spans="1:19" x14ac:dyDescent="0.35">
      <c r="A96">
        <v>6000139704</v>
      </c>
      <c r="B96" t="s">
        <v>468</v>
      </c>
      <c r="C96" t="s">
        <v>230</v>
      </c>
      <c r="D96" t="s">
        <v>251</v>
      </c>
      <c r="E96" s="1">
        <v>45789</v>
      </c>
      <c r="F96" s="1"/>
      <c r="G96" t="s">
        <v>469</v>
      </c>
      <c r="H96" t="s">
        <v>245</v>
      </c>
      <c r="I96" s="1">
        <v>45797</v>
      </c>
      <c r="J96" t="s">
        <v>234</v>
      </c>
      <c r="K96" t="s">
        <v>235</v>
      </c>
      <c r="L96" t="s">
        <v>171</v>
      </c>
      <c r="M96" t="s">
        <v>470</v>
      </c>
      <c r="N96" t="s">
        <v>237</v>
      </c>
      <c r="O96" t="s">
        <v>230</v>
      </c>
      <c r="Q96">
        <f t="shared" ca="1" si="7"/>
        <v>218</v>
      </c>
      <c r="R96">
        <f t="shared" ca="1" si="5"/>
        <v>1</v>
      </c>
      <c r="S96">
        <f t="shared" ca="1" si="6"/>
        <v>1</v>
      </c>
    </row>
    <row r="97" spans="1:19" x14ac:dyDescent="0.35">
      <c r="A97">
        <v>6000139963</v>
      </c>
      <c r="B97" t="s">
        <v>471</v>
      </c>
      <c r="C97" t="s">
        <v>230</v>
      </c>
      <c r="D97" t="s">
        <v>247</v>
      </c>
      <c r="E97" s="1">
        <v>45791</v>
      </c>
      <c r="F97" s="1"/>
      <c r="G97" t="s">
        <v>268</v>
      </c>
      <c r="H97" t="s">
        <v>377</v>
      </c>
      <c r="I97" s="1">
        <v>45805</v>
      </c>
      <c r="J97" t="s">
        <v>234</v>
      </c>
      <c r="K97" t="s">
        <v>347</v>
      </c>
      <c r="L97" t="s">
        <v>171</v>
      </c>
      <c r="M97" t="s">
        <v>472</v>
      </c>
      <c r="N97" t="s">
        <v>237</v>
      </c>
      <c r="O97" t="s">
        <v>230</v>
      </c>
      <c r="Q97">
        <f t="shared" ca="1" si="7"/>
        <v>216</v>
      </c>
      <c r="R97">
        <f t="shared" ca="1" si="5"/>
        <v>1</v>
      </c>
      <c r="S97">
        <f t="shared" ca="1" si="6"/>
        <v>1</v>
      </c>
    </row>
    <row r="98" spans="1:19" x14ac:dyDescent="0.35">
      <c r="A98">
        <v>6000139986</v>
      </c>
      <c r="B98" t="s">
        <v>473</v>
      </c>
      <c r="C98" t="s">
        <v>230</v>
      </c>
      <c r="D98" t="s">
        <v>254</v>
      </c>
      <c r="E98" s="1">
        <v>45791</v>
      </c>
      <c r="F98" s="1"/>
      <c r="G98" t="s">
        <v>255</v>
      </c>
      <c r="H98" t="s">
        <v>240</v>
      </c>
      <c r="I98" s="1">
        <v>45805</v>
      </c>
      <c r="J98" t="s">
        <v>234</v>
      </c>
      <c r="K98" t="s">
        <v>347</v>
      </c>
      <c r="L98" t="s">
        <v>171</v>
      </c>
      <c r="M98" t="s">
        <v>474</v>
      </c>
      <c r="N98" t="s">
        <v>237</v>
      </c>
      <c r="O98" t="s">
        <v>230</v>
      </c>
      <c r="Q98">
        <f t="shared" ca="1" si="7"/>
        <v>216</v>
      </c>
      <c r="R98">
        <f t="shared" ca="1" si="5"/>
        <v>1</v>
      </c>
      <c r="S98">
        <f t="shared" ca="1" si="6"/>
        <v>1</v>
      </c>
    </row>
    <row r="99" spans="1:19" x14ac:dyDescent="0.35">
      <c r="A99">
        <v>6000140063</v>
      </c>
      <c r="B99" t="s">
        <v>5</v>
      </c>
      <c r="C99" t="s">
        <v>230</v>
      </c>
      <c r="D99" t="s">
        <v>231</v>
      </c>
      <c r="E99" s="1">
        <v>45792</v>
      </c>
      <c r="F99" s="1"/>
      <c r="G99" t="s">
        <v>300</v>
      </c>
      <c r="H99" t="s">
        <v>245</v>
      </c>
      <c r="I99" s="1">
        <v>45806</v>
      </c>
      <c r="J99" t="s">
        <v>234</v>
      </c>
      <c r="K99" t="s">
        <v>241</v>
      </c>
      <c r="L99" t="s">
        <v>164</v>
      </c>
      <c r="M99" t="s">
        <v>475</v>
      </c>
      <c r="N99" t="s">
        <v>237</v>
      </c>
      <c r="O99" t="s">
        <v>230</v>
      </c>
      <c r="Q99">
        <f t="shared" ca="1" si="7"/>
        <v>215</v>
      </c>
      <c r="R99">
        <f t="shared" ca="1" si="5"/>
        <v>1</v>
      </c>
      <c r="S99">
        <f t="shared" ca="1" si="6"/>
        <v>1</v>
      </c>
    </row>
    <row r="100" spans="1:19" x14ac:dyDescent="0.35">
      <c r="A100">
        <v>6000140103</v>
      </c>
      <c r="B100" t="s">
        <v>476</v>
      </c>
      <c r="C100" t="s">
        <v>230</v>
      </c>
      <c r="D100" t="s">
        <v>274</v>
      </c>
      <c r="E100" s="1">
        <v>45792</v>
      </c>
      <c r="F100" s="1"/>
      <c r="G100" t="s">
        <v>354</v>
      </c>
      <c r="H100" t="s">
        <v>240</v>
      </c>
      <c r="I100" s="1">
        <v>45800</v>
      </c>
      <c r="J100" t="s">
        <v>234</v>
      </c>
      <c r="K100" t="s">
        <v>347</v>
      </c>
      <c r="L100" t="s">
        <v>171</v>
      </c>
      <c r="M100" t="s">
        <v>477</v>
      </c>
      <c r="N100" t="s">
        <v>237</v>
      </c>
      <c r="O100" t="s">
        <v>230</v>
      </c>
      <c r="Q100">
        <f t="shared" ca="1" si="7"/>
        <v>215</v>
      </c>
      <c r="R100">
        <f t="shared" ca="1" si="5"/>
        <v>1</v>
      </c>
      <c r="S100">
        <f t="shared" ca="1" si="6"/>
        <v>1</v>
      </c>
    </row>
    <row r="101" spans="1:19" x14ac:dyDescent="0.35">
      <c r="A101">
        <v>6000140225</v>
      </c>
      <c r="B101" t="s">
        <v>230</v>
      </c>
      <c r="C101" t="s">
        <v>230</v>
      </c>
      <c r="D101" t="s">
        <v>231</v>
      </c>
      <c r="E101" s="1">
        <v>45793</v>
      </c>
      <c r="F101" s="1"/>
      <c r="G101" t="s">
        <v>248</v>
      </c>
      <c r="H101" t="s">
        <v>245</v>
      </c>
      <c r="I101" s="1">
        <v>45817</v>
      </c>
      <c r="J101" t="s">
        <v>201</v>
      </c>
      <c r="K101" t="s">
        <v>241</v>
      </c>
      <c r="L101" t="s">
        <v>171</v>
      </c>
      <c r="M101" t="s">
        <v>478</v>
      </c>
      <c r="N101" t="s">
        <v>237</v>
      </c>
      <c r="O101" t="s">
        <v>230</v>
      </c>
      <c r="Q101">
        <f t="shared" ca="1" si="7"/>
        <v>214</v>
      </c>
      <c r="R101">
        <f t="shared" ca="1" si="5"/>
        <v>1</v>
      </c>
      <c r="S101">
        <f t="shared" ca="1" si="6"/>
        <v>1</v>
      </c>
    </row>
    <row r="102" spans="1:19" x14ac:dyDescent="0.35">
      <c r="A102">
        <v>6000140321</v>
      </c>
      <c r="B102" t="s">
        <v>479</v>
      </c>
      <c r="C102" t="s">
        <v>230</v>
      </c>
      <c r="D102" t="s">
        <v>480</v>
      </c>
      <c r="E102" s="1">
        <v>45796</v>
      </c>
      <c r="F102" s="1"/>
      <c r="G102" t="s">
        <v>329</v>
      </c>
      <c r="H102" t="s">
        <v>240</v>
      </c>
      <c r="I102" s="1">
        <v>45805</v>
      </c>
      <c r="J102" t="s">
        <v>234</v>
      </c>
      <c r="K102" t="s">
        <v>241</v>
      </c>
      <c r="L102" t="s">
        <v>171</v>
      </c>
      <c r="M102" t="s">
        <v>481</v>
      </c>
      <c r="N102" t="s">
        <v>237</v>
      </c>
      <c r="O102" t="s">
        <v>230</v>
      </c>
      <c r="Q102">
        <f t="shared" ca="1" si="7"/>
        <v>211</v>
      </c>
      <c r="R102">
        <f t="shared" ca="1" si="5"/>
        <v>1</v>
      </c>
      <c r="S102">
        <f t="shared" ca="1" si="6"/>
        <v>1</v>
      </c>
    </row>
    <row r="103" spans="1:19" x14ac:dyDescent="0.35">
      <c r="A103">
        <v>6000140327</v>
      </c>
      <c r="B103" t="s">
        <v>482</v>
      </c>
      <c r="C103" t="s">
        <v>230</v>
      </c>
      <c r="D103" t="s">
        <v>480</v>
      </c>
      <c r="E103" s="1">
        <v>45796</v>
      </c>
      <c r="F103" s="1">
        <v>45798</v>
      </c>
      <c r="G103" t="s">
        <v>329</v>
      </c>
      <c r="H103" t="s">
        <v>233</v>
      </c>
      <c r="I103" s="1">
        <v>45805</v>
      </c>
      <c r="J103" t="s">
        <v>234</v>
      </c>
      <c r="K103" t="s">
        <v>241</v>
      </c>
      <c r="L103" t="s">
        <v>171</v>
      </c>
      <c r="M103" t="s">
        <v>483</v>
      </c>
      <c r="N103" t="s">
        <v>237</v>
      </c>
      <c r="O103" t="s">
        <v>230</v>
      </c>
      <c r="Q103">
        <f t="shared" ca="1" si="7"/>
        <v>211</v>
      </c>
      <c r="R103">
        <f t="shared" ca="1" si="5"/>
        <v>1</v>
      </c>
      <c r="S103">
        <f t="shared" ca="1" si="6"/>
        <v>1</v>
      </c>
    </row>
    <row r="104" spans="1:19" x14ac:dyDescent="0.35">
      <c r="A104">
        <v>6000140374</v>
      </c>
      <c r="B104" t="s">
        <v>484</v>
      </c>
      <c r="C104" t="s">
        <v>230</v>
      </c>
      <c r="D104" t="s">
        <v>254</v>
      </c>
      <c r="E104" s="1">
        <v>45796</v>
      </c>
      <c r="F104" s="1"/>
      <c r="G104" t="s">
        <v>255</v>
      </c>
      <c r="H104" t="s">
        <v>240</v>
      </c>
      <c r="I104" s="1">
        <v>45812</v>
      </c>
      <c r="J104" t="s">
        <v>234</v>
      </c>
      <c r="K104" t="s">
        <v>241</v>
      </c>
      <c r="L104" t="s">
        <v>171</v>
      </c>
      <c r="M104" t="s">
        <v>485</v>
      </c>
      <c r="N104" t="s">
        <v>237</v>
      </c>
      <c r="O104" t="s">
        <v>230</v>
      </c>
      <c r="Q104">
        <f t="shared" ca="1" si="7"/>
        <v>211</v>
      </c>
      <c r="R104">
        <f t="shared" ca="1" si="5"/>
        <v>1</v>
      </c>
      <c r="S104">
        <f t="shared" ca="1" si="6"/>
        <v>1</v>
      </c>
    </row>
    <row r="105" spans="1:19" x14ac:dyDescent="0.35">
      <c r="A105">
        <v>6000140405</v>
      </c>
      <c r="B105" t="s">
        <v>230</v>
      </c>
      <c r="C105" t="s">
        <v>230</v>
      </c>
      <c r="D105" t="s">
        <v>231</v>
      </c>
      <c r="E105" s="1">
        <v>45796</v>
      </c>
      <c r="F105" s="1"/>
      <c r="G105" t="s">
        <v>248</v>
      </c>
      <c r="H105" t="s">
        <v>245</v>
      </c>
      <c r="I105" s="1">
        <v>45807</v>
      </c>
      <c r="J105" t="s">
        <v>245</v>
      </c>
      <c r="K105" t="s">
        <v>241</v>
      </c>
      <c r="L105" t="s">
        <v>164</v>
      </c>
      <c r="M105" t="s">
        <v>486</v>
      </c>
      <c r="N105" t="s">
        <v>237</v>
      </c>
      <c r="O105" t="s">
        <v>230</v>
      </c>
      <c r="Q105">
        <f t="shared" ca="1" si="7"/>
        <v>211</v>
      </c>
      <c r="R105">
        <f t="shared" ca="1" si="5"/>
        <v>1</v>
      </c>
      <c r="S105">
        <f t="shared" ca="1" si="6"/>
        <v>1</v>
      </c>
    </row>
    <row r="106" spans="1:19" x14ac:dyDescent="0.35">
      <c r="A106">
        <v>6000140433</v>
      </c>
      <c r="B106" t="s">
        <v>487</v>
      </c>
      <c r="C106" t="s">
        <v>230</v>
      </c>
      <c r="D106" t="s">
        <v>231</v>
      </c>
      <c r="E106" s="1">
        <v>45796</v>
      </c>
      <c r="F106" s="1"/>
      <c r="G106" t="s">
        <v>488</v>
      </c>
      <c r="H106" t="s">
        <v>245</v>
      </c>
      <c r="I106" s="1">
        <v>45807</v>
      </c>
      <c r="J106" t="s">
        <v>234</v>
      </c>
      <c r="K106" t="s">
        <v>235</v>
      </c>
      <c r="L106" t="s">
        <v>171</v>
      </c>
      <c r="M106" t="s">
        <v>489</v>
      </c>
      <c r="N106" t="s">
        <v>237</v>
      </c>
      <c r="O106" t="s">
        <v>230</v>
      </c>
      <c r="Q106">
        <f t="shared" ca="1" si="7"/>
        <v>211</v>
      </c>
      <c r="R106">
        <f t="shared" ca="1" si="5"/>
        <v>1</v>
      </c>
      <c r="S106">
        <f t="shared" ca="1" si="6"/>
        <v>1</v>
      </c>
    </row>
    <row r="107" spans="1:19" x14ac:dyDescent="0.35">
      <c r="A107">
        <v>6000140519</v>
      </c>
      <c r="B107" t="s">
        <v>490</v>
      </c>
      <c r="C107" t="s">
        <v>230</v>
      </c>
      <c r="D107" t="s">
        <v>274</v>
      </c>
      <c r="E107" s="1">
        <v>45797</v>
      </c>
      <c r="F107" s="1"/>
      <c r="G107" t="s">
        <v>275</v>
      </c>
      <c r="H107" t="s">
        <v>245</v>
      </c>
      <c r="I107" s="1">
        <v>45813</v>
      </c>
      <c r="J107" t="s">
        <v>234</v>
      </c>
      <c r="K107" t="s">
        <v>235</v>
      </c>
      <c r="L107" t="s">
        <v>171</v>
      </c>
      <c r="M107" t="s">
        <v>491</v>
      </c>
      <c r="N107" t="s">
        <v>237</v>
      </c>
      <c r="O107" t="s">
        <v>230</v>
      </c>
      <c r="Q107">
        <f t="shared" ca="1" si="7"/>
        <v>210</v>
      </c>
      <c r="R107">
        <f t="shared" ca="1" si="5"/>
        <v>1</v>
      </c>
      <c r="S107">
        <f t="shared" ca="1" si="6"/>
        <v>1</v>
      </c>
    </row>
    <row r="108" spans="1:19" x14ac:dyDescent="0.35">
      <c r="A108">
        <v>6000140636</v>
      </c>
      <c r="B108" t="s">
        <v>492</v>
      </c>
      <c r="C108" t="s">
        <v>230</v>
      </c>
      <c r="D108" t="s">
        <v>274</v>
      </c>
      <c r="E108" s="1">
        <v>45797</v>
      </c>
      <c r="F108" s="1"/>
      <c r="G108" t="s">
        <v>321</v>
      </c>
      <c r="H108" t="s">
        <v>245</v>
      </c>
      <c r="I108" s="1">
        <v>45807</v>
      </c>
      <c r="J108" t="s">
        <v>234</v>
      </c>
      <c r="K108" t="s">
        <v>241</v>
      </c>
      <c r="L108" t="s">
        <v>171</v>
      </c>
      <c r="M108" t="s">
        <v>493</v>
      </c>
      <c r="N108" t="s">
        <v>237</v>
      </c>
      <c r="O108" t="s">
        <v>230</v>
      </c>
      <c r="Q108">
        <f t="shared" ca="1" si="7"/>
        <v>210</v>
      </c>
      <c r="R108">
        <f t="shared" ca="1" si="5"/>
        <v>1</v>
      </c>
      <c r="S108">
        <f t="shared" ca="1" si="6"/>
        <v>1</v>
      </c>
    </row>
    <row r="109" spans="1:19" x14ac:dyDescent="0.35">
      <c r="A109">
        <v>6000140745</v>
      </c>
      <c r="B109" t="s">
        <v>494</v>
      </c>
      <c r="C109" t="s">
        <v>230</v>
      </c>
      <c r="D109" t="s">
        <v>254</v>
      </c>
      <c r="E109" s="1">
        <v>45798</v>
      </c>
      <c r="F109" s="1"/>
      <c r="G109" t="s">
        <v>357</v>
      </c>
      <c r="H109" t="s">
        <v>245</v>
      </c>
      <c r="I109" s="1">
        <v>45807</v>
      </c>
      <c r="J109" t="s">
        <v>240</v>
      </c>
      <c r="K109" t="s">
        <v>235</v>
      </c>
      <c r="L109" t="s">
        <v>164</v>
      </c>
      <c r="M109" t="s">
        <v>495</v>
      </c>
      <c r="N109" t="s">
        <v>237</v>
      </c>
      <c r="O109" t="s">
        <v>230</v>
      </c>
      <c r="Q109">
        <f t="shared" ca="1" si="7"/>
        <v>209</v>
      </c>
      <c r="R109">
        <f t="shared" ca="1" si="5"/>
        <v>1</v>
      </c>
      <c r="S109">
        <f t="shared" ca="1" si="6"/>
        <v>1</v>
      </c>
    </row>
    <row r="110" spans="1:19" x14ac:dyDescent="0.35">
      <c r="A110">
        <v>6000140747</v>
      </c>
      <c r="B110" t="s">
        <v>496</v>
      </c>
      <c r="C110" t="s">
        <v>230</v>
      </c>
      <c r="D110" t="s">
        <v>247</v>
      </c>
      <c r="E110" s="1">
        <v>45798</v>
      </c>
      <c r="F110" s="1">
        <v>45804</v>
      </c>
      <c r="G110" t="s">
        <v>268</v>
      </c>
      <c r="H110" t="s">
        <v>245</v>
      </c>
      <c r="I110" s="1">
        <v>45811</v>
      </c>
      <c r="J110" t="s">
        <v>234</v>
      </c>
      <c r="K110" t="s">
        <v>241</v>
      </c>
      <c r="L110" t="s">
        <v>171</v>
      </c>
      <c r="M110" t="s">
        <v>497</v>
      </c>
      <c r="N110" t="s">
        <v>237</v>
      </c>
      <c r="O110" t="s">
        <v>230</v>
      </c>
      <c r="Q110">
        <f t="shared" ca="1" si="7"/>
        <v>209</v>
      </c>
      <c r="R110">
        <f t="shared" ca="1" si="5"/>
        <v>1</v>
      </c>
      <c r="S110">
        <f t="shared" ca="1" si="6"/>
        <v>1</v>
      </c>
    </row>
    <row r="111" spans="1:19" x14ac:dyDescent="0.35">
      <c r="A111">
        <v>6000140763</v>
      </c>
      <c r="B111" t="s">
        <v>498</v>
      </c>
      <c r="C111" t="s">
        <v>230</v>
      </c>
      <c r="D111" t="s">
        <v>247</v>
      </c>
      <c r="E111" s="1">
        <v>45798</v>
      </c>
      <c r="F111" s="1">
        <v>45806</v>
      </c>
      <c r="G111" t="s">
        <v>268</v>
      </c>
      <c r="H111" t="s">
        <v>245</v>
      </c>
      <c r="I111" s="1">
        <v>45807</v>
      </c>
      <c r="J111" t="s">
        <v>234</v>
      </c>
      <c r="K111" t="s">
        <v>241</v>
      </c>
      <c r="L111" t="s">
        <v>171</v>
      </c>
      <c r="M111" t="s">
        <v>499</v>
      </c>
      <c r="N111" t="s">
        <v>237</v>
      </c>
      <c r="O111" t="s">
        <v>230</v>
      </c>
      <c r="Q111">
        <f t="shared" ca="1" si="7"/>
        <v>209</v>
      </c>
      <c r="R111">
        <f t="shared" ca="1" si="5"/>
        <v>1</v>
      </c>
      <c r="S111">
        <f t="shared" ca="1" si="6"/>
        <v>1</v>
      </c>
    </row>
    <row r="112" spans="1:19" x14ac:dyDescent="0.35">
      <c r="A112">
        <v>6000140765</v>
      </c>
      <c r="B112" t="s">
        <v>500</v>
      </c>
      <c r="C112" t="s">
        <v>230</v>
      </c>
      <c r="D112" t="s">
        <v>247</v>
      </c>
      <c r="E112" s="1">
        <v>45798</v>
      </c>
      <c r="F112" s="1">
        <v>45804</v>
      </c>
      <c r="G112" t="s">
        <v>268</v>
      </c>
      <c r="H112" t="s">
        <v>245</v>
      </c>
      <c r="I112" s="1">
        <v>45813</v>
      </c>
      <c r="J112" t="s">
        <v>234</v>
      </c>
      <c r="K112" t="s">
        <v>241</v>
      </c>
      <c r="L112" t="s">
        <v>171</v>
      </c>
      <c r="M112" t="s">
        <v>501</v>
      </c>
      <c r="N112" t="s">
        <v>237</v>
      </c>
      <c r="O112" t="s">
        <v>230</v>
      </c>
      <c r="Q112">
        <f t="shared" ca="1" si="7"/>
        <v>209</v>
      </c>
      <c r="R112">
        <f t="shared" ca="1" si="5"/>
        <v>1</v>
      </c>
      <c r="S112">
        <f t="shared" ca="1" si="6"/>
        <v>1</v>
      </c>
    </row>
    <row r="113" spans="1:19" x14ac:dyDescent="0.35">
      <c r="A113">
        <v>6000140809</v>
      </c>
      <c r="B113" t="s">
        <v>502</v>
      </c>
      <c r="D113" t="s">
        <v>247</v>
      </c>
      <c r="E113" s="1">
        <v>45798</v>
      </c>
      <c r="F113" s="1">
        <v>45811</v>
      </c>
      <c r="G113" t="s">
        <v>268</v>
      </c>
      <c r="H113" t="s">
        <v>503</v>
      </c>
      <c r="I113" s="1">
        <v>45824</v>
      </c>
      <c r="J113" t="s">
        <v>234</v>
      </c>
      <c r="K113" t="s">
        <v>241</v>
      </c>
      <c r="L113" t="s">
        <v>171</v>
      </c>
      <c r="M113" t="s">
        <v>504</v>
      </c>
      <c r="N113" t="s">
        <v>237</v>
      </c>
      <c r="Q113">
        <f t="shared" ca="1" si="7"/>
        <v>209</v>
      </c>
      <c r="R113">
        <f t="shared" ca="1" si="5"/>
        <v>1</v>
      </c>
      <c r="S113">
        <f t="shared" ca="1" si="6"/>
        <v>1</v>
      </c>
    </row>
    <row r="114" spans="1:19" x14ac:dyDescent="0.35">
      <c r="A114">
        <v>6000140812</v>
      </c>
      <c r="B114" t="s">
        <v>505</v>
      </c>
      <c r="C114" t="s">
        <v>230</v>
      </c>
      <c r="D114" t="s">
        <v>506</v>
      </c>
      <c r="E114" s="1">
        <v>45798</v>
      </c>
      <c r="F114" s="1"/>
      <c r="G114" t="s">
        <v>507</v>
      </c>
      <c r="H114" t="s">
        <v>240</v>
      </c>
      <c r="I114" s="1">
        <v>45806</v>
      </c>
      <c r="J114" t="s">
        <v>234</v>
      </c>
      <c r="K114" t="s">
        <v>241</v>
      </c>
      <c r="L114" t="s">
        <v>171</v>
      </c>
      <c r="M114" t="s">
        <v>508</v>
      </c>
      <c r="N114" t="s">
        <v>237</v>
      </c>
      <c r="O114" t="s">
        <v>230</v>
      </c>
      <c r="Q114">
        <f t="shared" ca="1" si="7"/>
        <v>209</v>
      </c>
      <c r="R114">
        <f t="shared" ca="1" si="5"/>
        <v>1</v>
      </c>
      <c r="S114">
        <f t="shared" ca="1" si="6"/>
        <v>1</v>
      </c>
    </row>
    <row r="115" spans="1:19" x14ac:dyDescent="0.35">
      <c r="A115">
        <v>6000140821</v>
      </c>
      <c r="B115" t="s">
        <v>230</v>
      </c>
      <c r="C115" t="s">
        <v>230</v>
      </c>
      <c r="D115" t="s">
        <v>251</v>
      </c>
      <c r="E115" s="1">
        <v>45798</v>
      </c>
      <c r="F115" s="1"/>
      <c r="G115" t="s">
        <v>422</v>
      </c>
      <c r="H115" t="s">
        <v>240</v>
      </c>
      <c r="I115" s="1">
        <v>45813</v>
      </c>
      <c r="J115" t="s">
        <v>201</v>
      </c>
      <c r="K115" t="s">
        <v>235</v>
      </c>
      <c r="L115" t="s">
        <v>171</v>
      </c>
      <c r="M115" t="s">
        <v>509</v>
      </c>
      <c r="N115" t="s">
        <v>237</v>
      </c>
      <c r="O115" t="s">
        <v>230</v>
      </c>
      <c r="Q115">
        <f t="shared" ca="1" si="7"/>
        <v>209</v>
      </c>
      <c r="R115">
        <f t="shared" ca="1" si="5"/>
        <v>1</v>
      </c>
      <c r="S115">
        <f t="shared" ca="1" si="6"/>
        <v>1</v>
      </c>
    </row>
    <row r="116" spans="1:19" x14ac:dyDescent="0.35">
      <c r="A116">
        <v>6000140852</v>
      </c>
      <c r="B116" t="s">
        <v>510</v>
      </c>
      <c r="C116" t="s">
        <v>230</v>
      </c>
      <c r="D116" t="s">
        <v>511</v>
      </c>
      <c r="E116" s="1">
        <v>45799</v>
      </c>
      <c r="F116" s="1"/>
      <c r="G116" t="s">
        <v>512</v>
      </c>
      <c r="H116" t="s">
        <v>245</v>
      </c>
      <c r="I116" s="1">
        <v>45807</v>
      </c>
      <c r="J116" t="s">
        <v>234</v>
      </c>
      <c r="K116" t="s">
        <v>235</v>
      </c>
      <c r="L116" t="s">
        <v>171</v>
      </c>
      <c r="M116" t="s">
        <v>513</v>
      </c>
      <c r="N116" t="s">
        <v>237</v>
      </c>
      <c r="O116" t="s">
        <v>230</v>
      </c>
      <c r="Q116">
        <f t="shared" ca="1" si="7"/>
        <v>208</v>
      </c>
      <c r="R116">
        <f t="shared" ca="1" si="5"/>
        <v>1</v>
      </c>
      <c r="S116">
        <f t="shared" ca="1" si="6"/>
        <v>1</v>
      </c>
    </row>
    <row r="117" spans="1:19" x14ac:dyDescent="0.35">
      <c r="A117">
        <v>6000140887</v>
      </c>
      <c r="B117" t="s">
        <v>514</v>
      </c>
      <c r="C117" t="s">
        <v>230</v>
      </c>
      <c r="D117" t="s">
        <v>254</v>
      </c>
      <c r="E117" s="1">
        <v>45799</v>
      </c>
      <c r="F117" s="1">
        <v>45803</v>
      </c>
      <c r="G117" t="s">
        <v>357</v>
      </c>
      <c r="H117" t="s">
        <v>240</v>
      </c>
      <c r="I117" s="1">
        <v>45811</v>
      </c>
      <c r="J117" t="s">
        <v>234</v>
      </c>
      <c r="K117" t="s">
        <v>241</v>
      </c>
      <c r="L117" t="s">
        <v>171</v>
      </c>
      <c r="M117" t="s">
        <v>515</v>
      </c>
      <c r="N117" t="s">
        <v>237</v>
      </c>
      <c r="O117" t="s">
        <v>230</v>
      </c>
      <c r="Q117">
        <f t="shared" ca="1" si="7"/>
        <v>208</v>
      </c>
      <c r="R117">
        <f t="shared" ca="1" si="5"/>
        <v>1</v>
      </c>
      <c r="S117">
        <f t="shared" ca="1" si="6"/>
        <v>1</v>
      </c>
    </row>
    <row r="118" spans="1:19" x14ac:dyDescent="0.35">
      <c r="A118">
        <v>6000141017</v>
      </c>
      <c r="B118" t="s">
        <v>516</v>
      </c>
      <c r="C118" t="s">
        <v>230</v>
      </c>
      <c r="D118" t="s">
        <v>247</v>
      </c>
      <c r="E118" s="1">
        <v>45800</v>
      </c>
      <c r="F118" s="1"/>
      <c r="G118" t="s">
        <v>268</v>
      </c>
      <c r="H118" t="s">
        <v>230</v>
      </c>
      <c r="I118" s="1">
        <v>45820</v>
      </c>
      <c r="J118" t="s">
        <v>256</v>
      </c>
      <c r="K118" t="s">
        <v>235</v>
      </c>
      <c r="L118" t="s">
        <v>169</v>
      </c>
      <c r="M118" t="s">
        <v>517</v>
      </c>
      <c r="N118" t="s">
        <v>237</v>
      </c>
      <c r="O118" t="s">
        <v>230</v>
      </c>
      <c r="Q118">
        <f t="shared" ca="1" si="7"/>
        <v>207</v>
      </c>
      <c r="R118">
        <f t="shared" ca="1" si="5"/>
        <v>1</v>
      </c>
      <c r="S118">
        <f t="shared" ca="1" si="6"/>
        <v>1</v>
      </c>
    </row>
    <row r="119" spans="1:19" x14ac:dyDescent="0.35">
      <c r="A119">
        <v>6000141018</v>
      </c>
      <c r="B119" t="s">
        <v>518</v>
      </c>
      <c r="C119" t="s">
        <v>230</v>
      </c>
      <c r="D119" t="s">
        <v>519</v>
      </c>
      <c r="E119" s="1">
        <v>45800</v>
      </c>
      <c r="F119" s="1"/>
      <c r="G119" t="s">
        <v>520</v>
      </c>
      <c r="H119" t="s">
        <v>233</v>
      </c>
      <c r="I119" s="1">
        <v>45817</v>
      </c>
      <c r="J119" t="s">
        <v>234</v>
      </c>
      <c r="K119" t="s">
        <v>235</v>
      </c>
      <c r="L119" t="s">
        <v>164</v>
      </c>
      <c r="M119" t="s">
        <v>521</v>
      </c>
      <c r="N119" t="s">
        <v>237</v>
      </c>
      <c r="O119" t="s">
        <v>230</v>
      </c>
      <c r="Q119">
        <f t="shared" ca="1" si="7"/>
        <v>207</v>
      </c>
      <c r="R119">
        <f t="shared" ca="1" si="5"/>
        <v>1</v>
      </c>
      <c r="S119">
        <f t="shared" ca="1" si="6"/>
        <v>1</v>
      </c>
    </row>
    <row r="120" spans="1:19" x14ac:dyDescent="0.35">
      <c r="A120">
        <v>6000141038</v>
      </c>
      <c r="B120" t="s">
        <v>522</v>
      </c>
      <c r="C120" t="s">
        <v>230</v>
      </c>
      <c r="D120" t="s">
        <v>231</v>
      </c>
      <c r="E120" s="1">
        <v>45800</v>
      </c>
      <c r="F120" s="1"/>
      <c r="G120" t="s">
        <v>232</v>
      </c>
      <c r="H120" t="s">
        <v>240</v>
      </c>
      <c r="I120" s="1">
        <v>45811</v>
      </c>
      <c r="J120" t="s">
        <v>234</v>
      </c>
      <c r="K120" t="s">
        <v>235</v>
      </c>
      <c r="L120" t="s">
        <v>171</v>
      </c>
      <c r="M120" t="s">
        <v>523</v>
      </c>
      <c r="N120" t="s">
        <v>237</v>
      </c>
      <c r="O120" t="s">
        <v>230</v>
      </c>
      <c r="Q120">
        <f t="shared" ca="1" si="7"/>
        <v>207</v>
      </c>
      <c r="R120">
        <f t="shared" ca="1" si="5"/>
        <v>1</v>
      </c>
      <c r="S120">
        <f t="shared" ca="1" si="6"/>
        <v>1</v>
      </c>
    </row>
    <row r="121" spans="1:19" x14ac:dyDescent="0.35">
      <c r="A121">
        <v>6000141080</v>
      </c>
      <c r="B121" t="s">
        <v>524</v>
      </c>
      <c r="C121" t="s">
        <v>230</v>
      </c>
      <c r="D121" t="s">
        <v>274</v>
      </c>
      <c r="E121" s="1">
        <v>45800</v>
      </c>
      <c r="F121" s="1"/>
      <c r="G121" t="s">
        <v>321</v>
      </c>
      <c r="H121" t="s">
        <v>245</v>
      </c>
      <c r="I121" s="1">
        <v>45810</v>
      </c>
      <c r="J121" t="s">
        <v>234</v>
      </c>
      <c r="K121" t="s">
        <v>241</v>
      </c>
      <c r="L121" t="s">
        <v>171</v>
      </c>
      <c r="M121" t="s">
        <v>525</v>
      </c>
      <c r="N121" t="s">
        <v>237</v>
      </c>
      <c r="O121" t="s">
        <v>230</v>
      </c>
      <c r="Q121">
        <f t="shared" ca="1" si="7"/>
        <v>207</v>
      </c>
      <c r="R121">
        <f t="shared" ca="1" si="5"/>
        <v>1</v>
      </c>
      <c r="S121">
        <f t="shared" ca="1" si="6"/>
        <v>1</v>
      </c>
    </row>
    <row r="122" spans="1:19" x14ac:dyDescent="0.35">
      <c r="A122">
        <v>6000141241</v>
      </c>
      <c r="B122" t="s">
        <v>526</v>
      </c>
      <c r="C122" t="s">
        <v>230</v>
      </c>
      <c r="D122" t="s">
        <v>480</v>
      </c>
      <c r="E122" s="1">
        <v>45803</v>
      </c>
      <c r="F122" s="1"/>
      <c r="G122" t="s">
        <v>329</v>
      </c>
      <c r="H122" t="s">
        <v>233</v>
      </c>
      <c r="I122" s="1">
        <v>45821</v>
      </c>
      <c r="J122" t="s">
        <v>240</v>
      </c>
      <c r="K122" t="s">
        <v>235</v>
      </c>
      <c r="L122" t="s">
        <v>164</v>
      </c>
      <c r="M122" t="s">
        <v>527</v>
      </c>
      <c r="N122" t="s">
        <v>237</v>
      </c>
      <c r="O122" t="s">
        <v>230</v>
      </c>
      <c r="Q122">
        <f t="shared" ca="1" si="7"/>
        <v>204</v>
      </c>
      <c r="R122">
        <f t="shared" ca="1" si="5"/>
        <v>1</v>
      </c>
      <c r="S122">
        <f t="shared" ca="1" si="6"/>
        <v>1</v>
      </c>
    </row>
    <row r="123" spans="1:19" x14ac:dyDescent="0.35">
      <c r="A123">
        <v>6000141291</v>
      </c>
      <c r="B123" t="s">
        <v>528</v>
      </c>
      <c r="C123" t="s">
        <v>230</v>
      </c>
      <c r="D123" t="s">
        <v>251</v>
      </c>
      <c r="E123" s="1">
        <v>45803</v>
      </c>
      <c r="F123" s="1"/>
      <c r="G123" t="s">
        <v>529</v>
      </c>
      <c r="H123" t="s">
        <v>230</v>
      </c>
      <c r="I123" s="1">
        <v>45811</v>
      </c>
      <c r="J123" t="s">
        <v>234</v>
      </c>
      <c r="K123" t="s">
        <v>235</v>
      </c>
      <c r="L123" t="s">
        <v>171</v>
      </c>
      <c r="M123" t="s">
        <v>530</v>
      </c>
      <c r="N123" t="s">
        <v>237</v>
      </c>
      <c r="O123" t="s">
        <v>230</v>
      </c>
      <c r="Q123">
        <f t="shared" ca="1" si="7"/>
        <v>204</v>
      </c>
      <c r="R123">
        <f t="shared" ca="1" si="5"/>
        <v>1</v>
      </c>
      <c r="S123">
        <f t="shared" ca="1" si="6"/>
        <v>1</v>
      </c>
    </row>
    <row r="124" spans="1:19" x14ac:dyDescent="0.35">
      <c r="A124">
        <v>6000141328</v>
      </c>
      <c r="B124" t="s">
        <v>531</v>
      </c>
      <c r="C124" t="s">
        <v>230</v>
      </c>
      <c r="D124" t="s">
        <v>480</v>
      </c>
      <c r="E124" s="1">
        <v>45804</v>
      </c>
      <c r="F124" s="1">
        <v>45805</v>
      </c>
      <c r="G124" t="s">
        <v>354</v>
      </c>
      <c r="H124" t="s">
        <v>240</v>
      </c>
      <c r="I124" s="1">
        <v>45811</v>
      </c>
      <c r="J124" t="s">
        <v>234</v>
      </c>
      <c r="K124" t="s">
        <v>347</v>
      </c>
      <c r="L124" t="s">
        <v>171</v>
      </c>
      <c r="M124" t="s">
        <v>532</v>
      </c>
      <c r="N124" t="s">
        <v>237</v>
      </c>
      <c r="O124" t="s">
        <v>230</v>
      </c>
      <c r="Q124">
        <f t="shared" ca="1" si="7"/>
        <v>203</v>
      </c>
      <c r="R124">
        <f t="shared" ca="1" si="5"/>
        <v>1</v>
      </c>
      <c r="S124">
        <f t="shared" ca="1" si="6"/>
        <v>1</v>
      </c>
    </row>
    <row r="125" spans="1:19" x14ac:dyDescent="0.35">
      <c r="A125">
        <v>6000141409</v>
      </c>
      <c r="B125" t="s">
        <v>533</v>
      </c>
      <c r="C125" t="s">
        <v>230</v>
      </c>
      <c r="D125" t="s">
        <v>506</v>
      </c>
      <c r="E125" s="1">
        <v>45804</v>
      </c>
      <c r="F125" s="1"/>
      <c r="G125" t="s">
        <v>534</v>
      </c>
      <c r="H125" t="s">
        <v>240</v>
      </c>
      <c r="I125" s="1">
        <v>45812</v>
      </c>
      <c r="J125" t="s">
        <v>234</v>
      </c>
      <c r="K125" t="s">
        <v>235</v>
      </c>
      <c r="L125" t="s">
        <v>171</v>
      </c>
      <c r="M125" t="s">
        <v>535</v>
      </c>
      <c r="N125" t="s">
        <v>237</v>
      </c>
      <c r="O125" t="s">
        <v>230</v>
      </c>
      <c r="Q125">
        <f t="shared" ca="1" si="7"/>
        <v>203</v>
      </c>
      <c r="R125">
        <f t="shared" ca="1" si="5"/>
        <v>1</v>
      </c>
      <c r="S125">
        <f t="shared" ca="1" si="6"/>
        <v>1</v>
      </c>
    </row>
    <row r="126" spans="1:19" x14ac:dyDescent="0.35">
      <c r="A126">
        <v>6000141456</v>
      </c>
      <c r="B126" t="s">
        <v>536</v>
      </c>
      <c r="C126" t="s">
        <v>230</v>
      </c>
      <c r="D126" t="s">
        <v>254</v>
      </c>
      <c r="E126" s="1">
        <v>45804</v>
      </c>
      <c r="F126" s="1"/>
      <c r="G126" t="s">
        <v>537</v>
      </c>
      <c r="H126" t="s">
        <v>240</v>
      </c>
      <c r="I126" s="1">
        <v>45819</v>
      </c>
      <c r="J126" t="s">
        <v>256</v>
      </c>
      <c r="K126" t="s">
        <v>235</v>
      </c>
      <c r="L126" t="s">
        <v>164</v>
      </c>
      <c r="M126" t="s">
        <v>538</v>
      </c>
      <c r="N126" t="s">
        <v>237</v>
      </c>
      <c r="O126" t="s">
        <v>230</v>
      </c>
      <c r="Q126">
        <f t="shared" ca="1" si="7"/>
        <v>203</v>
      </c>
      <c r="R126">
        <f t="shared" ca="1" si="5"/>
        <v>1</v>
      </c>
      <c r="S126">
        <f t="shared" ca="1" si="6"/>
        <v>1</v>
      </c>
    </row>
    <row r="127" spans="1:19" x14ac:dyDescent="0.35">
      <c r="A127">
        <v>6000141519</v>
      </c>
      <c r="B127" t="s">
        <v>539</v>
      </c>
      <c r="C127" t="s">
        <v>230</v>
      </c>
      <c r="D127" t="s">
        <v>247</v>
      </c>
      <c r="E127" s="1">
        <v>45805</v>
      </c>
      <c r="F127" s="1"/>
      <c r="G127" t="s">
        <v>453</v>
      </c>
      <c r="H127" t="s">
        <v>240</v>
      </c>
      <c r="I127" s="1">
        <v>45819</v>
      </c>
      <c r="J127" t="s">
        <v>234</v>
      </c>
      <c r="K127" t="s">
        <v>235</v>
      </c>
      <c r="L127" t="s">
        <v>171</v>
      </c>
      <c r="M127" t="s">
        <v>540</v>
      </c>
      <c r="N127" t="s">
        <v>237</v>
      </c>
      <c r="O127" t="s">
        <v>230</v>
      </c>
      <c r="Q127">
        <f t="shared" ca="1" si="7"/>
        <v>202</v>
      </c>
      <c r="R127">
        <f t="shared" ca="1" si="5"/>
        <v>1</v>
      </c>
      <c r="S127">
        <f t="shared" ca="1" si="6"/>
        <v>1</v>
      </c>
    </row>
    <row r="128" spans="1:19" x14ac:dyDescent="0.35">
      <c r="A128">
        <v>6000141525</v>
      </c>
      <c r="B128" t="s">
        <v>541</v>
      </c>
      <c r="C128" t="s">
        <v>230</v>
      </c>
      <c r="D128" t="s">
        <v>274</v>
      </c>
      <c r="E128" s="1">
        <v>45805</v>
      </c>
      <c r="F128" s="1"/>
      <c r="G128" t="s">
        <v>321</v>
      </c>
      <c r="H128" t="s">
        <v>245</v>
      </c>
      <c r="I128" s="1">
        <v>45813</v>
      </c>
      <c r="J128" t="s">
        <v>234</v>
      </c>
      <c r="K128" t="s">
        <v>241</v>
      </c>
      <c r="L128" t="s">
        <v>171</v>
      </c>
      <c r="M128" t="s">
        <v>542</v>
      </c>
      <c r="N128" t="s">
        <v>237</v>
      </c>
      <c r="O128" t="s">
        <v>230</v>
      </c>
      <c r="Q128">
        <f t="shared" ca="1" si="7"/>
        <v>202</v>
      </c>
      <c r="R128">
        <f t="shared" ca="1" si="5"/>
        <v>1</v>
      </c>
      <c r="S128">
        <f t="shared" ca="1" si="6"/>
        <v>1</v>
      </c>
    </row>
    <row r="129" spans="1:19" x14ac:dyDescent="0.35">
      <c r="A129">
        <v>6000141527</v>
      </c>
      <c r="B129" t="s">
        <v>543</v>
      </c>
      <c r="C129" t="s">
        <v>230</v>
      </c>
      <c r="D129" t="s">
        <v>274</v>
      </c>
      <c r="E129" s="1">
        <v>45805</v>
      </c>
      <c r="F129" s="1"/>
      <c r="G129" t="s">
        <v>544</v>
      </c>
      <c r="H129" t="s">
        <v>245</v>
      </c>
      <c r="I129" s="1">
        <v>45813</v>
      </c>
      <c r="J129" t="s">
        <v>234</v>
      </c>
      <c r="K129" t="s">
        <v>235</v>
      </c>
      <c r="L129" t="s">
        <v>171</v>
      </c>
      <c r="M129" t="s">
        <v>545</v>
      </c>
      <c r="N129" t="s">
        <v>237</v>
      </c>
      <c r="O129" t="s">
        <v>230</v>
      </c>
      <c r="Q129">
        <f t="shared" ca="1" si="7"/>
        <v>202</v>
      </c>
      <c r="R129">
        <f t="shared" ca="1" si="5"/>
        <v>1</v>
      </c>
      <c r="S129">
        <f t="shared" ca="1" si="6"/>
        <v>1</v>
      </c>
    </row>
    <row r="130" spans="1:19" x14ac:dyDescent="0.35">
      <c r="A130">
        <v>6000141568</v>
      </c>
      <c r="B130" t="s">
        <v>230</v>
      </c>
      <c r="C130" t="s">
        <v>230</v>
      </c>
      <c r="D130" s="34">
        <v>3003</v>
      </c>
      <c r="E130" s="1">
        <v>45805</v>
      </c>
      <c r="F130" s="1"/>
      <c r="G130" t="s">
        <v>400</v>
      </c>
      <c r="H130" t="s">
        <v>245</v>
      </c>
      <c r="I130" s="1">
        <v>45820</v>
      </c>
      <c r="J130" t="s">
        <v>401</v>
      </c>
      <c r="K130" t="s">
        <v>241</v>
      </c>
      <c r="L130" t="s">
        <v>164</v>
      </c>
      <c r="M130" t="s">
        <v>546</v>
      </c>
      <c r="N130" t="s">
        <v>237</v>
      </c>
      <c r="O130" t="s">
        <v>230</v>
      </c>
      <c r="Q130">
        <f t="shared" ca="1" si="7"/>
        <v>202</v>
      </c>
      <c r="R130">
        <f t="shared" ca="1" si="5"/>
        <v>1</v>
      </c>
      <c r="S130">
        <f t="shared" ca="1" si="6"/>
        <v>1</v>
      </c>
    </row>
    <row r="131" spans="1:19" x14ac:dyDescent="0.35">
      <c r="A131">
        <v>6000141573</v>
      </c>
      <c r="B131" t="s">
        <v>547</v>
      </c>
      <c r="C131" t="s">
        <v>230</v>
      </c>
      <c r="D131" t="s">
        <v>480</v>
      </c>
      <c r="E131" s="1">
        <v>45805</v>
      </c>
      <c r="F131" s="1"/>
      <c r="G131" t="s">
        <v>275</v>
      </c>
      <c r="H131" t="s">
        <v>233</v>
      </c>
      <c r="I131" s="1">
        <v>45813</v>
      </c>
      <c r="J131" t="s">
        <v>234</v>
      </c>
      <c r="K131" t="s">
        <v>241</v>
      </c>
      <c r="L131" t="s">
        <v>164</v>
      </c>
      <c r="M131" t="s">
        <v>548</v>
      </c>
      <c r="N131" t="s">
        <v>237</v>
      </c>
      <c r="O131" t="s">
        <v>230</v>
      </c>
      <c r="Q131">
        <f t="shared" ca="1" si="7"/>
        <v>202</v>
      </c>
      <c r="R131">
        <f t="shared" ca="1" si="5"/>
        <v>1</v>
      </c>
      <c r="S131">
        <f t="shared" ca="1" si="6"/>
        <v>1</v>
      </c>
    </row>
    <row r="132" spans="1:19" x14ac:dyDescent="0.35">
      <c r="A132">
        <v>6000141657</v>
      </c>
      <c r="B132" t="s">
        <v>549</v>
      </c>
      <c r="C132" t="s">
        <v>230</v>
      </c>
      <c r="D132" t="s">
        <v>231</v>
      </c>
      <c r="E132" s="1">
        <v>45806</v>
      </c>
      <c r="F132" s="1"/>
      <c r="G132" t="s">
        <v>453</v>
      </c>
      <c r="H132" t="s">
        <v>233</v>
      </c>
      <c r="I132" s="1">
        <v>45819</v>
      </c>
      <c r="J132" t="s">
        <v>240</v>
      </c>
      <c r="K132" t="s">
        <v>235</v>
      </c>
      <c r="L132" t="s">
        <v>164</v>
      </c>
      <c r="M132" t="s">
        <v>550</v>
      </c>
      <c r="N132" t="s">
        <v>237</v>
      </c>
      <c r="O132" t="s">
        <v>230</v>
      </c>
      <c r="Q132">
        <f t="shared" ca="1" si="7"/>
        <v>201</v>
      </c>
      <c r="R132">
        <f t="shared" ca="1" si="5"/>
        <v>1</v>
      </c>
      <c r="S132">
        <f t="shared" ca="1" si="6"/>
        <v>1</v>
      </c>
    </row>
    <row r="133" spans="1:19" x14ac:dyDescent="0.35">
      <c r="A133">
        <v>6000141721</v>
      </c>
      <c r="B133" t="s">
        <v>551</v>
      </c>
      <c r="C133" t="s">
        <v>230</v>
      </c>
      <c r="D133" t="s">
        <v>480</v>
      </c>
      <c r="E133" s="1">
        <v>45807</v>
      </c>
      <c r="F133" s="1"/>
      <c r="G133" t="s">
        <v>552</v>
      </c>
      <c r="H133" t="s">
        <v>240</v>
      </c>
      <c r="I133" s="1">
        <v>45814</v>
      </c>
      <c r="J133" t="s">
        <v>234</v>
      </c>
      <c r="K133" t="s">
        <v>241</v>
      </c>
      <c r="L133" t="s">
        <v>171</v>
      </c>
      <c r="M133" t="s">
        <v>553</v>
      </c>
      <c r="N133" t="s">
        <v>237</v>
      </c>
      <c r="O133" t="s">
        <v>230</v>
      </c>
      <c r="Q133">
        <f t="shared" ca="1" si="7"/>
        <v>200</v>
      </c>
      <c r="R133">
        <f t="shared" ca="1" si="5"/>
        <v>1</v>
      </c>
      <c r="S133">
        <f t="shared" ca="1" si="6"/>
        <v>1</v>
      </c>
    </row>
    <row r="134" spans="1:19" x14ac:dyDescent="0.35">
      <c r="A134">
        <v>6000141724</v>
      </c>
      <c r="B134" t="s">
        <v>554</v>
      </c>
      <c r="C134" t="s">
        <v>230</v>
      </c>
      <c r="D134" t="s">
        <v>480</v>
      </c>
      <c r="E134" s="1">
        <v>45807</v>
      </c>
      <c r="F134" s="1"/>
      <c r="G134" t="s">
        <v>275</v>
      </c>
      <c r="H134" t="s">
        <v>240</v>
      </c>
      <c r="I134" s="1">
        <v>45814</v>
      </c>
      <c r="J134" t="s">
        <v>234</v>
      </c>
      <c r="K134" t="s">
        <v>347</v>
      </c>
      <c r="L134" t="s">
        <v>171</v>
      </c>
      <c r="M134" t="s">
        <v>555</v>
      </c>
      <c r="N134" t="s">
        <v>237</v>
      </c>
      <c r="O134" t="s">
        <v>230</v>
      </c>
      <c r="Q134">
        <f t="shared" ca="1" si="7"/>
        <v>200</v>
      </c>
      <c r="R134">
        <f t="shared" ca="1" si="5"/>
        <v>1</v>
      </c>
      <c r="S134">
        <f t="shared" ca="1" si="6"/>
        <v>1</v>
      </c>
    </row>
    <row r="135" spans="1:19" x14ac:dyDescent="0.35">
      <c r="A135">
        <v>6000141747</v>
      </c>
      <c r="B135" t="s">
        <v>556</v>
      </c>
      <c r="C135" t="s">
        <v>230</v>
      </c>
      <c r="D135" t="s">
        <v>254</v>
      </c>
      <c r="E135" s="1">
        <v>45807</v>
      </c>
      <c r="F135" s="1">
        <v>45812</v>
      </c>
      <c r="G135" t="s">
        <v>255</v>
      </c>
      <c r="H135" t="s">
        <v>240</v>
      </c>
      <c r="I135" s="1">
        <v>45820</v>
      </c>
      <c r="J135" t="s">
        <v>234</v>
      </c>
      <c r="K135" t="s">
        <v>347</v>
      </c>
      <c r="L135" t="s">
        <v>171</v>
      </c>
      <c r="M135" t="s">
        <v>557</v>
      </c>
      <c r="N135" t="s">
        <v>237</v>
      </c>
      <c r="O135" t="s">
        <v>230</v>
      </c>
      <c r="Q135">
        <f t="shared" ref="Q135:Q140" si="8">DATEDIF(E135,I135,"d")</f>
        <v>13</v>
      </c>
      <c r="R135">
        <f t="shared" ref="R135:R155" si="9">IF($Q135&gt;7,1,0)</f>
        <v>1</v>
      </c>
      <c r="S135">
        <f t="shared" ref="S135:S155" si="10">IF($Q135&gt;30,1,0)</f>
        <v>0</v>
      </c>
    </row>
    <row r="136" spans="1:19" x14ac:dyDescent="0.35">
      <c r="A136">
        <v>6000141793</v>
      </c>
      <c r="B136" t="s">
        <v>558</v>
      </c>
      <c r="C136" t="s">
        <v>230</v>
      </c>
      <c r="D136" t="s">
        <v>480</v>
      </c>
      <c r="E136" s="1">
        <v>45810</v>
      </c>
      <c r="F136" s="1">
        <v>45828</v>
      </c>
      <c r="G136" t="s">
        <v>559</v>
      </c>
      <c r="H136" t="s">
        <v>233</v>
      </c>
      <c r="I136" s="1">
        <v>45820</v>
      </c>
      <c r="J136" t="s">
        <v>560</v>
      </c>
      <c r="K136" t="s">
        <v>241</v>
      </c>
      <c r="L136" t="s">
        <v>164</v>
      </c>
      <c r="M136" t="s">
        <v>561</v>
      </c>
      <c r="N136" t="s">
        <v>237</v>
      </c>
      <c r="O136" t="s">
        <v>230</v>
      </c>
      <c r="Q136">
        <f t="shared" si="8"/>
        <v>10</v>
      </c>
      <c r="R136">
        <f t="shared" si="9"/>
        <v>1</v>
      </c>
      <c r="S136">
        <f t="shared" si="10"/>
        <v>0</v>
      </c>
    </row>
    <row r="137" spans="1:19" x14ac:dyDescent="0.35">
      <c r="A137">
        <v>6000141959</v>
      </c>
      <c r="B137" t="s">
        <v>562</v>
      </c>
      <c r="C137" t="s">
        <v>230</v>
      </c>
      <c r="D137" t="s">
        <v>506</v>
      </c>
      <c r="E137" s="1">
        <v>45811</v>
      </c>
      <c r="F137" s="1"/>
      <c r="G137" t="s">
        <v>507</v>
      </c>
      <c r="H137" t="s">
        <v>233</v>
      </c>
      <c r="I137" s="1">
        <v>45819</v>
      </c>
      <c r="J137" t="s">
        <v>234</v>
      </c>
      <c r="K137" t="s">
        <v>235</v>
      </c>
      <c r="L137" t="s">
        <v>171</v>
      </c>
      <c r="M137" t="s">
        <v>563</v>
      </c>
      <c r="N137" t="s">
        <v>237</v>
      </c>
      <c r="O137" t="s">
        <v>230</v>
      </c>
      <c r="Q137">
        <f t="shared" si="8"/>
        <v>8</v>
      </c>
      <c r="R137">
        <f t="shared" si="9"/>
        <v>1</v>
      </c>
      <c r="S137">
        <f t="shared" si="10"/>
        <v>0</v>
      </c>
    </row>
    <row r="138" spans="1:19" x14ac:dyDescent="0.35">
      <c r="A138">
        <v>6000142018</v>
      </c>
      <c r="B138" t="s">
        <v>564</v>
      </c>
      <c r="C138" t="s">
        <v>230</v>
      </c>
      <c r="D138" t="s">
        <v>231</v>
      </c>
      <c r="E138" s="1">
        <v>45811</v>
      </c>
      <c r="F138" s="1">
        <v>45817</v>
      </c>
      <c r="G138" t="s">
        <v>293</v>
      </c>
      <c r="H138" t="s">
        <v>377</v>
      </c>
      <c r="I138" s="1">
        <v>45819</v>
      </c>
      <c r="J138" t="s">
        <v>234</v>
      </c>
      <c r="K138" t="s">
        <v>241</v>
      </c>
      <c r="L138" t="s">
        <v>171</v>
      </c>
      <c r="M138" t="s">
        <v>565</v>
      </c>
      <c r="N138" t="s">
        <v>237</v>
      </c>
      <c r="O138" t="s">
        <v>230</v>
      </c>
      <c r="Q138">
        <f t="shared" si="8"/>
        <v>8</v>
      </c>
      <c r="R138">
        <f t="shared" si="9"/>
        <v>1</v>
      </c>
      <c r="S138">
        <f t="shared" si="10"/>
        <v>0</v>
      </c>
    </row>
    <row r="139" spans="1:19" x14ac:dyDescent="0.35">
      <c r="A139">
        <v>6000142063</v>
      </c>
      <c r="B139" t="s">
        <v>566</v>
      </c>
      <c r="C139" t="s">
        <v>230</v>
      </c>
      <c r="D139" t="s">
        <v>480</v>
      </c>
      <c r="E139" s="1">
        <v>45811</v>
      </c>
      <c r="F139" s="1"/>
      <c r="G139" t="s">
        <v>329</v>
      </c>
      <c r="H139" t="s">
        <v>233</v>
      </c>
      <c r="I139" s="1">
        <v>45819</v>
      </c>
      <c r="J139" t="s">
        <v>234</v>
      </c>
      <c r="K139" t="s">
        <v>241</v>
      </c>
      <c r="L139" t="s">
        <v>171</v>
      </c>
      <c r="M139" t="s">
        <v>567</v>
      </c>
      <c r="N139" t="s">
        <v>237</v>
      </c>
      <c r="O139" t="s">
        <v>230</v>
      </c>
      <c r="Q139">
        <f t="shared" si="8"/>
        <v>8</v>
      </c>
      <c r="R139">
        <f t="shared" si="9"/>
        <v>1</v>
      </c>
      <c r="S139">
        <f t="shared" si="10"/>
        <v>0</v>
      </c>
    </row>
    <row r="140" spans="1:19" x14ac:dyDescent="0.35">
      <c r="A140">
        <v>6000142101</v>
      </c>
      <c r="B140" t="s">
        <v>568</v>
      </c>
      <c r="C140" t="s">
        <v>230</v>
      </c>
      <c r="D140" t="s">
        <v>506</v>
      </c>
      <c r="E140" s="1">
        <v>45812</v>
      </c>
      <c r="F140" s="1"/>
      <c r="G140" t="s">
        <v>534</v>
      </c>
      <c r="H140" t="s">
        <v>233</v>
      </c>
      <c r="I140" s="1">
        <v>45812</v>
      </c>
      <c r="J140" t="s">
        <v>256</v>
      </c>
      <c r="K140" t="s">
        <v>235</v>
      </c>
      <c r="L140" t="s">
        <v>164</v>
      </c>
      <c r="M140" t="s">
        <v>569</v>
      </c>
      <c r="N140" t="s">
        <v>237</v>
      </c>
      <c r="O140" t="s">
        <v>230</v>
      </c>
      <c r="Q140">
        <f t="shared" si="8"/>
        <v>0</v>
      </c>
      <c r="R140">
        <f t="shared" si="9"/>
        <v>0</v>
      </c>
      <c r="S140">
        <f t="shared" si="10"/>
        <v>0</v>
      </c>
    </row>
    <row r="141" spans="1:19" x14ac:dyDescent="0.35">
      <c r="A141">
        <v>6000142210</v>
      </c>
      <c r="B141" t="s">
        <v>570</v>
      </c>
      <c r="C141" t="s">
        <v>230</v>
      </c>
      <c r="D141" t="s">
        <v>449</v>
      </c>
      <c r="E141" s="1">
        <v>45812</v>
      </c>
      <c r="F141" s="1"/>
      <c r="G141" t="s">
        <v>450</v>
      </c>
      <c r="H141" t="s">
        <v>233</v>
      </c>
      <c r="I141" s="1">
        <v>45820</v>
      </c>
      <c r="J141" t="s">
        <v>234</v>
      </c>
      <c r="K141" t="s">
        <v>241</v>
      </c>
      <c r="L141" t="s">
        <v>171</v>
      </c>
      <c r="M141" t="s">
        <v>571</v>
      </c>
      <c r="N141" t="s">
        <v>237</v>
      </c>
      <c r="O141" t="s">
        <v>230</v>
      </c>
      <c r="Q141">
        <f>DATEDIF(E141,I141,"d")</f>
        <v>8</v>
      </c>
      <c r="R141">
        <f t="shared" si="9"/>
        <v>1</v>
      </c>
      <c r="S141">
        <f t="shared" si="10"/>
        <v>0</v>
      </c>
    </row>
    <row r="142" spans="1:19" x14ac:dyDescent="0.35">
      <c r="A142">
        <v>6000142258</v>
      </c>
      <c r="B142" t="s">
        <v>572</v>
      </c>
      <c r="C142" t="s">
        <v>230</v>
      </c>
      <c r="D142" t="s">
        <v>254</v>
      </c>
      <c r="E142" s="1">
        <v>45812</v>
      </c>
      <c r="F142" s="1"/>
      <c r="G142" t="s">
        <v>268</v>
      </c>
      <c r="H142" t="s">
        <v>233</v>
      </c>
      <c r="I142" s="1">
        <v>45813</v>
      </c>
      <c r="J142" t="s">
        <v>240</v>
      </c>
      <c r="K142" t="s">
        <v>235</v>
      </c>
      <c r="L142" t="s">
        <v>164</v>
      </c>
      <c r="M142" t="s">
        <v>573</v>
      </c>
      <c r="N142" t="s">
        <v>237</v>
      </c>
      <c r="O142" t="s">
        <v>230</v>
      </c>
      <c r="Q142">
        <f>DATEDIF(E142,I142,"d")</f>
        <v>1</v>
      </c>
      <c r="R142">
        <f t="shared" si="9"/>
        <v>0</v>
      </c>
      <c r="S142">
        <f t="shared" si="10"/>
        <v>0</v>
      </c>
    </row>
    <row r="143" spans="1:19" x14ac:dyDescent="0.35">
      <c r="A143">
        <v>6000142276</v>
      </c>
      <c r="B143" t="s">
        <v>574</v>
      </c>
      <c r="C143" t="s">
        <v>230</v>
      </c>
      <c r="D143" t="s">
        <v>506</v>
      </c>
      <c r="E143" s="1">
        <v>45812</v>
      </c>
      <c r="F143" s="1"/>
      <c r="G143" t="s">
        <v>575</v>
      </c>
      <c r="H143" t="s">
        <v>233</v>
      </c>
      <c r="I143" s="1">
        <v>45813</v>
      </c>
      <c r="J143" t="s">
        <v>234</v>
      </c>
      <c r="K143" t="s">
        <v>235</v>
      </c>
      <c r="L143" t="s">
        <v>164</v>
      </c>
      <c r="M143" t="s">
        <v>576</v>
      </c>
      <c r="N143" t="s">
        <v>237</v>
      </c>
      <c r="O143" t="s">
        <v>230</v>
      </c>
      <c r="Q143">
        <f>DATEDIF(E143,I143,"d")</f>
        <v>1</v>
      </c>
      <c r="R143">
        <f t="shared" si="9"/>
        <v>0</v>
      </c>
      <c r="S143">
        <f t="shared" si="10"/>
        <v>0</v>
      </c>
    </row>
    <row r="144" spans="1:19" x14ac:dyDescent="0.35">
      <c r="A144">
        <v>6000142434</v>
      </c>
      <c r="B144" t="s">
        <v>7</v>
      </c>
      <c r="C144" t="s">
        <v>230</v>
      </c>
      <c r="D144" t="s">
        <v>251</v>
      </c>
      <c r="E144" s="1">
        <v>45813</v>
      </c>
      <c r="F144" s="1">
        <v>45828</v>
      </c>
      <c r="G144" t="s">
        <v>577</v>
      </c>
      <c r="H144" t="s">
        <v>233</v>
      </c>
      <c r="I144" s="1">
        <v>45814</v>
      </c>
      <c r="J144" t="s">
        <v>560</v>
      </c>
      <c r="K144" t="s">
        <v>235</v>
      </c>
      <c r="L144" t="s">
        <v>183</v>
      </c>
      <c r="M144" t="s">
        <v>578</v>
      </c>
      <c r="N144" t="s">
        <v>237</v>
      </c>
      <c r="O144" t="s">
        <v>230</v>
      </c>
      <c r="Q144">
        <f t="shared" ref="Q144:Q148" si="11">DATEDIF(E144,I144,"d")</f>
        <v>1</v>
      </c>
      <c r="R144">
        <f t="shared" si="9"/>
        <v>0</v>
      </c>
      <c r="S144">
        <f t="shared" si="10"/>
        <v>0</v>
      </c>
    </row>
    <row r="145" spans="1:19" x14ac:dyDescent="0.35">
      <c r="A145">
        <v>6000142441</v>
      </c>
      <c r="B145" t="s">
        <v>6</v>
      </c>
      <c r="C145" t="s">
        <v>230</v>
      </c>
      <c r="D145" t="s">
        <v>231</v>
      </c>
      <c r="E145" s="1">
        <v>45813</v>
      </c>
      <c r="F145" s="1"/>
      <c r="G145" t="s">
        <v>453</v>
      </c>
      <c r="H145" t="s">
        <v>240</v>
      </c>
      <c r="I145" s="1">
        <v>45814</v>
      </c>
      <c r="J145" t="s">
        <v>401</v>
      </c>
      <c r="K145" t="s">
        <v>235</v>
      </c>
      <c r="L145" t="s">
        <v>164</v>
      </c>
      <c r="M145" t="s">
        <v>579</v>
      </c>
      <c r="N145" t="s">
        <v>237</v>
      </c>
      <c r="O145" t="s">
        <v>230</v>
      </c>
      <c r="Q145">
        <f t="shared" si="11"/>
        <v>1</v>
      </c>
      <c r="R145">
        <f t="shared" si="9"/>
        <v>0</v>
      </c>
      <c r="S145">
        <f t="shared" si="10"/>
        <v>0</v>
      </c>
    </row>
    <row r="146" spans="1:19" x14ac:dyDescent="0.35">
      <c r="A146">
        <v>6000142523</v>
      </c>
      <c r="B146" t="s">
        <v>580</v>
      </c>
      <c r="C146" t="s">
        <v>230</v>
      </c>
      <c r="D146" t="s">
        <v>581</v>
      </c>
      <c r="E146" s="1">
        <v>45814</v>
      </c>
      <c r="F146" s="1"/>
      <c r="G146" t="s">
        <v>582</v>
      </c>
      <c r="H146" t="s">
        <v>233</v>
      </c>
      <c r="I146" s="1">
        <v>45814</v>
      </c>
      <c r="J146" t="s">
        <v>256</v>
      </c>
      <c r="K146" t="s">
        <v>241</v>
      </c>
      <c r="L146" t="s">
        <v>170</v>
      </c>
      <c r="M146" t="s">
        <v>583</v>
      </c>
      <c r="N146" t="s">
        <v>237</v>
      </c>
      <c r="O146" t="s">
        <v>230</v>
      </c>
      <c r="Q146">
        <f t="shared" si="11"/>
        <v>0</v>
      </c>
      <c r="R146">
        <f t="shared" si="9"/>
        <v>0</v>
      </c>
      <c r="S146">
        <f t="shared" si="10"/>
        <v>0</v>
      </c>
    </row>
    <row r="147" spans="1:19" x14ac:dyDescent="0.35">
      <c r="A147">
        <v>6000142666</v>
      </c>
      <c r="B147" t="s">
        <v>584</v>
      </c>
      <c r="C147" t="s">
        <v>230</v>
      </c>
      <c r="D147" t="s">
        <v>480</v>
      </c>
      <c r="E147" s="1">
        <v>45818</v>
      </c>
      <c r="F147" s="1"/>
      <c r="G147" t="s">
        <v>552</v>
      </c>
      <c r="H147" t="s">
        <v>233</v>
      </c>
      <c r="I147" s="1">
        <v>45821</v>
      </c>
      <c r="J147" t="s">
        <v>240</v>
      </c>
      <c r="K147" t="s">
        <v>241</v>
      </c>
      <c r="L147" t="s">
        <v>164</v>
      </c>
      <c r="M147" t="s">
        <v>585</v>
      </c>
      <c r="N147" t="s">
        <v>237</v>
      </c>
      <c r="O147" t="s">
        <v>230</v>
      </c>
      <c r="Q147">
        <f t="shared" si="11"/>
        <v>3</v>
      </c>
      <c r="R147">
        <f t="shared" si="9"/>
        <v>0</v>
      </c>
      <c r="S147">
        <f t="shared" si="10"/>
        <v>0</v>
      </c>
    </row>
    <row r="148" spans="1:19" x14ac:dyDescent="0.35">
      <c r="A148">
        <v>6000142675</v>
      </c>
      <c r="B148" t="s">
        <v>230</v>
      </c>
      <c r="C148" t="s">
        <v>230</v>
      </c>
      <c r="D148" t="s">
        <v>254</v>
      </c>
      <c r="E148" s="1">
        <v>45818</v>
      </c>
      <c r="F148" s="1"/>
      <c r="G148" t="s">
        <v>400</v>
      </c>
      <c r="H148" t="s">
        <v>233</v>
      </c>
      <c r="I148" s="1">
        <v>45821</v>
      </c>
      <c r="J148" t="s">
        <v>240</v>
      </c>
      <c r="K148" t="s">
        <v>241</v>
      </c>
      <c r="L148" t="s">
        <v>164</v>
      </c>
      <c r="M148" t="s">
        <v>586</v>
      </c>
      <c r="N148" t="s">
        <v>237</v>
      </c>
      <c r="O148" t="s">
        <v>230</v>
      </c>
      <c r="Q148">
        <f t="shared" si="11"/>
        <v>3</v>
      </c>
      <c r="R148">
        <f t="shared" si="9"/>
        <v>0</v>
      </c>
      <c r="S148">
        <f t="shared" si="10"/>
        <v>0</v>
      </c>
    </row>
    <row r="149" spans="1:19" x14ac:dyDescent="0.35">
      <c r="A149">
        <v>6000142684</v>
      </c>
      <c r="B149" t="s">
        <v>587</v>
      </c>
      <c r="C149" t="s">
        <v>230</v>
      </c>
      <c r="D149" t="s">
        <v>251</v>
      </c>
      <c r="E149" s="1">
        <v>45818</v>
      </c>
      <c r="F149" s="1"/>
      <c r="G149" t="s">
        <v>588</v>
      </c>
      <c r="H149" t="s">
        <v>233</v>
      </c>
      <c r="I149" s="1">
        <v>45818</v>
      </c>
      <c r="J149" t="s">
        <v>256</v>
      </c>
      <c r="K149" t="s">
        <v>235</v>
      </c>
      <c r="L149" t="s">
        <v>170</v>
      </c>
      <c r="M149" t="s">
        <v>589</v>
      </c>
      <c r="N149" t="s">
        <v>237</v>
      </c>
      <c r="O149" t="s">
        <v>230</v>
      </c>
      <c r="Q149">
        <f t="shared" ref="Q149:Q155" si="12">DATEDIF(E149,I149,"d")</f>
        <v>0</v>
      </c>
      <c r="R149">
        <f t="shared" si="9"/>
        <v>0</v>
      </c>
      <c r="S149">
        <f t="shared" si="10"/>
        <v>0</v>
      </c>
    </row>
    <row r="150" spans="1:19" x14ac:dyDescent="0.35">
      <c r="A150">
        <v>6000142800</v>
      </c>
      <c r="B150" t="s">
        <v>590</v>
      </c>
      <c r="C150" t="s">
        <v>230</v>
      </c>
      <c r="D150" t="s">
        <v>480</v>
      </c>
      <c r="E150" s="1">
        <v>45819</v>
      </c>
      <c r="F150" s="1"/>
      <c r="G150" t="s">
        <v>552</v>
      </c>
      <c r="H150" t="s">
        <v>591</v>
      </c>
      <c r="I150" s="1">
        <v>45819</v>
      </c>
      <c r="J150" t="s">
        <v>256</v>
      </c>
      <c r="K150" t="s">
        <v>241</v>
      </c>
      <c r="L150" t="s">
        <v>164</v>
      </c>
      <c r="M150" t="s">
        <v>592</v>
      </c>
      <c r="N150" t="s">
        <v>237</v>
      </c>
      <c r="O150" t="s">
        <v>230</v>
      </c>
      <c r="Q150">
        <f t="shared" si="12"/>
        <v>0</v>
      </c>
      <c r="R150">
        <f t="shared" si="9"/>
        <v>0</v>
      </c>
      <c r="S150">
        <f t="shared" si="10"/>
        <v>0</v>
      </c>
    </row>
    <row r="151" spans="1:19" x14ac:dyDescent="0.35">
      <c r="A151">
        <v>6000142856</v>
      </c>
      <c r="B151" t="s">
        <v>593</v>
      </c>
      <c r="C151" t="s">
        <v>230</v>
      </c>
      <c r="D151" t="s">
        <v>594</v>
      </c>
      <c r="E151" s="1">
        <v>45819</v>
      </c>
      <c r="F151" s="1"/>
      <c r="G151" t="s">
        <v>552</v>
      </c>
      <c r="H151" t="s">
        <v>230</v>
      </c>
      <c r="I151" s="1">
        <v>45819</v>
      </c>
      <c r="J151" t="s">
        <v>256</v>
      </c>
      <c r="K151" t="s">
        <v>241</v>
      </c>
      <c r="L151" t="s">
        <v>170</v>
      </c>
      <c r="M151" t="s">
        <v>595</v>
      </c>
      <c r="N151" t="s">
        <v>237</v>
      </c>
      <c r="O151" t="s">
        <v>230</v>
      </c>
      <c r="Q151">
        <f t="shared" si="12"/>
        <v>0</v>
      </c>
      <c r="R151">
        <f t="shared" si="9"/>
        <v>0</v>
      </c>
      <c r="S151">
        <f t="shared" si="10"/>
        <v>0</v>
      </c>
    </row>
    <row r="152" spans="1:19" x14ac:dyDescent="0.35">
      <c r="A152">
        <v>6000142896</v>
      </c>
      <c r="B152" t="s">
        <v>230</v>
      </c>
      <c r="C152" t="s">
        <v>230</v>
      </c>
      <c r="D152" t="s">
        <v>254</v>
      </c>
      <c r="E152" s="1">
        <v>45819</v>
      </c>
      <c r="F152" s="1"/>
      <c r="G152" t="s">
        <v>400</v>
      </c>
      <c r="H152" t="s">
        <v>240</v>
      </c>
      <c r="I152" s="1">
        <v>45821</v>
      </c>
      <c r="J152" t="s">
        <v>240</v>
      </c>
      <c r="K152" t="s">
        <v>241</v>
      </c>
      <c r="L152" t="s">
        <v>164</v>
      </c>
      <c r="M152" t="s">
        <v>596</v>
      </c>
      <c r="N152" t="s">
        <v>237</v>
      </c>
      <c r="O152" t="s">
        <v>230</v>
      </c>
      <c r="Q152">
        <f t="shared" si="12"/>
        <v>2</v>
      </c>
      <c r="R152">
        <f t="shared" si="9"/>
        <v>0</v>
      </c>
      <c r="S152">
        <f t="shared" si="10"/>
        <v>0</v>
      </c>
    </row>
    <row r="153" spans="1:19" x14ac:dyDescent="0.35">
      <c r="A153">
        <v>6000143191</v>
      </c>
      <c r="B153" t="s">
        <v>230</v>
      </c>
      <c r="C153" t="s">
        <v>230</v>
      </c>
      <c r="D153" t="s">
        <v>254</v>
      </c>
      <c r="E153" s="1">
        <v>45821</v>
      </c>
      <c r="F153" s="1"/>
      <c r="G153" t="s">
        <v>400</v>
      </c>
      <c r="H153" t="s">
        <v>240</v>
      </c>
      <c r="I153" s="1">
        <v>45821</v>
      </c>
      <c r="J153" t="s">
        <v>256</v>
      </c>
      <c r="K153" t="s">
        <v>241</v>
      </c>
      <c r="L153" t="s">
        <v>164</v>
      </c>
      <c r="M153" t="s">
        <v>597</v>
      </c>
      <c r="N153" t="s">
        <v>237</v>
      </c>
      <c r="O153" t="s">
        <v>230</v>
      </c>
      <c r="Q153">
        <f t="shared" si="12"/>
        <v>0</v>
      </c>
      <c r="R153">
        <f t="shared" si="9"/>
        <v>0</v>
      </c>
      <c r="S153">
        <f t="shared" si="10"/>
        <v>0</v>
      </c>
    </row>
    <row r="154" spans="1:19" x14ac:dyDescent="0.35">
      <c r="A154">
        <v>6000143230</v>
      </c>
      <c r="B154" t="s">
        <v>230</v>
      </c>
      <c r="C154" t="s">
        <v>230</v>
      </c>
      <c r="D154" t="s">
        <v>254</v>
      </c>
      <c r="E154" s="1">
        <v>45821</v>
      </c>
      <c r="F154" s="1"/>
      <c r="G154" t="s">
        <v>400</v>
      </c>
      <c r="H154" t="s">
        <v>240</v>
      </c>
      <c r="I154" s="1">
        <v>45821</v>
      </c>
      <c r="J154" t="s">
        <v>256</v>
      </c>
      <c r="K154" t="s">
        <v>241</v>
      </c>
      <c r="L154" t="s">
        <v>164</v>
      </c>
      <c r="M154" t="s">
        <v>598</v>
      </c>
      <c r="N154" t="s">
        <v>237</v>
      </c>
      <c r="Q154">
        <f t="shared" si="12"/>
        <v>0</v>
      </c>
      <c r="R154">
        <f t="shared" si="9"/>
        <v>0</v>
      </c>
      <c r="S154">
        <f t="shared" si="10"/>
        <v>0</v>
      </c>
    </row>
    <row r="155" spans="1:19" x14ac:dyDescent="0.35">
      <c r="A155">
        <v>6000143231</v>
      </c>
      <c r="B155" t="s">
        <v>230</v>
      </c>
      <c r="C155" t="s">
        <v>230</v>
      </c>
      <c r="D155" t="s">
        <v>254</v>
      </c>
      <c r="E155" s="1">
        <v>45821</v>
      </c>
      <c r="F155" s="1"/>
      <c r="G155" t="s">
        <v>400</v>
      </c>
      <c r="H155" t="s">
        <v>240</v>
      </c>
      <c r="I155" s="1">
        <v>45821</v>
      </c>
      <c r="J155" t="s">
        <v>256</v>
      </c>
      <c r="K155" t="s">
        <v>241</v>
      </c>
      <c r="L155" t="s">
        <v>164</v>
      </c>
      <c r="M155" t="s">
        <v>599</v>
      </c>
      <c r="N155" t="s">
        <v>237</v>
      </c>
      <c r="Q155">
        <f t="shared" si="12"/>
        <v>0</v>
      </c>
      <c r="R155">
        <f t="shared" si="9"/>
        <v>0</v>
      </c>
      <c r="S155">
        <f t="shared" si="10"/>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0A014-A425-437A-872A-D4C67A802390}">
  <dimension ref="A1:S164"/>
  <sheetViews>
    <sheetView workbookViewId="0">
      <pane xSplit="1" topLeftCell="Q1" activePane="topRight" state="frozen"/>
      <selection pane="topRight" activeCell="Q73" sqref="Q73"/>
    </sheetView>
  </sheetViews>
  <sheetFormatPr defaultRowHeight="14.5" x14ac:dyDescent="0.35"/>
  <cols>
    <col min="1" max="1" width="12" bestFit="1" customWidth="1"/>
    <col min="2" max="2" width="19.1796875" bestFit="1" customWidth="1"/>
    <col min="3" max="3" width="13.1796875" bestFit="1" customWidth="1"/>
    <col min="4" max="4" width="6.81640625" bestFit="1" customWidth="1"/>
    <col min="5" max="5" width="13.54296875" bestFit="1" customWidth="1"/>
    <col min="6" max="6" width="10.453125" bestFit="1" customWidth="1"/>
    <col min="7" max="7" width="60.7265625" bestFit="1" customWidth="1"/>
    <col min="8" max="8" width="31" bestFit="1" customWidth="1"/>
    <col min="9" max="9" width="18.26953125" bestFit="1" customWidth="1"/>
    <col min="10" max="10" width="28.26953125" bestFit="1" customWidth="1"/>
    <col min="11" max="11" width="10.1796875" bestFit="1" customWidth="1"/>
    <col min="12" max="12" width="17.453125" bestFit="1" customWidth="1"/>
    <col min="13" max="13" width="81.1796875" bestFit="1" customWidth="1"/>
    <col min="14" max="14" width="32" bestFit="1" customWidth="1"/>
    <col min="15" max="15" width="12.453125" bestFit="1" customWidth="1"/>
    <col min="16" max="16" width="0.453125" customWidth="1"/>
    <col min="17" max="17" width="10.7265625" bestFit="1" customWidth="1"/>
    <col min="18" max="18" width="9.7265625" bestFit="1" customWidth="1"/>
    <col min="19" max="19" width="10.7265625" bestFit="1" customWidth="1"/>
  </cols>
  <sheetData>
    <row r="1" spans="1:19" x14ac:dyDescent="0.35">
      <c r="A1" t="s">
        <v>1</v>
      </c>
      <c r="B1" t="s">
        <v>0</v>
      </c>
      <c r="C1" t="s">
        <v>214</v>
      </c>
      <c r="D1" t="s">
        <v>215</v>
      </c>
      <c r="E1" t="s">
        <v>216</v>
      </c>
      <c r="F1" t="s">
        <v>217</v>
      </c>
      <c r="G1" t="s">
        <v>218</v>
      </c>
      <c r="H1" t="s">
        <v>219</v>
      </c>
      <c r="I1" t="s">
        <v>220</v>
      </c>
      <c r="J1" t="s">
        <v>221</v>
      </c>
      <c r="K1" t="s">
        <v>161</v>
      </c>
      <c r="L1" t="s">
        <v>222</v>
      </c>
      <c r="M1" t="s">
        <v>223</v>
      </c>
      <c r="N1" t="s">
        <v>224</v>
      </c>
      <c r="O1" t="s">
        <v>225</v>
      </c>
      <c r="Q1" s="3" t="s">
        <v>226</v>
      </c>
      <c r="R1" s="3" t="s">
        <v>227</v>
      </c>
      <c r="S1" s="3" t="s">
        <v>228</v>
      </c>
    </row>
    <row r="2" spans="1:19" x14ac:dyDescent="0.35">
      <c r="A2">
        <v>6000127070</v>
      </c>
      <c r="B2" t="s">
        <v>229</v>
      </c>
      <c r="C2" t="s">
        <v>230</v>
      </c>
      <c r="D2" t="s">
        <v>231</v>
      </c>
      <c r="E2" s="1">
        <v>45663</v>
      </c>
      <c r="F2" s="1"/>
      <c r="G2" t="s">
        <v>232</v>
      </c>
      <c r="H2" t="s">
        <v>233</v>
      </c>
      <c r="I2" s="1">
        <v>45727</v>
      </c>
      <c r="J2" t="s">
        <v>234</v>
      </c>
      <c r="K2" t="s">
        <v>235</v>
      </c>
      <c r="L2" t="s">
        <v>171</v>
      </c>
      <c r="M2" t="s">
        <v>236</v>
      </c>
      <c r="N2" t="s">
        <v>237</v>
      </c>
      <c r="O2" t="s">
        <v>230</v>
      </c>
      <c r="Q2">
        <f>DATEDIF(E2,I2,"d")</f>
        <v>64</v>
      </c>
      <c r="R2">
        <f>IF($Q2&gt;7,1,0)</f>
        <v>1</v>
      </c>
      <c r="S2">
        <f>IF($Q2&gt;30,1,0)</f>
        <v>1</v>
      </c>
    </row>
    <row r="3" spans="1:19" x14ac:dyDescent="0.35">
      <c r="A3">
        <v>6000127209</v>
      </c>
      <c r="B3" t="s">
        <v>238</v>
      </c>
      <c r="C3" t="s">
        <v>230</v>
      </c>
      <c r="D3" t="s">
        <v>231</v>
      </c>
      <c r="E3" s="1">
        <v>45664</v>
      </c>
      <c r="F3" s="1"/>
      <c r="G3" t="s">
        <v>239</v>
      </c>
      <c r="H3" t="s">
        <v>240</v>
      </c>
      <c r="I3" s="1">
        <v>45673</v>
      </c>
      <c r="J3" t="s">
        <v>234</v>
      </c>
      <c r="K3" t="s">
        <v>241</v>
      </c>
      <c r="L3" t="s">
        <v>171</v>
      </c>
      <c r="M3" t="s">
        <v>242</v>
      </c>
      <c r="N3" t="s">
        <v>237</v>
      </c>
      <c r="O3" t="s">
        <v>230</v>
      </c>
      <c r="Q3">
        <f t="shared" ref="Q3:Q6" si="0">DATEDIF(E3,I3,"d")</f>
        <v>9</v>
      </c>
      <c r="R3">
        <f t="shared" ref="R3:R69" si="1">IF($Q3&gt;7,1,0)</f>
        <v>1</v>
      </c>
      <c r="S3">
        <f t="shared" ref="S3:S69" si="2">IF($Q3&gt;30,1,0)</f>
        <v>0</v>
      </c>
    </row>
    <row r="4" spans="1:19" x14ac:dyDescent="0.35">
      <c r="A4">
        <v>6000127632</v>
      </c>
      <c r="B4" t="s">
        <v>243</v>
      </c>
      <c r="C4" t="s">
        <v>230</v>
      </c>
      <c r="D4" t="s">
        <v>231</v>
      </c>
      <c r="E4" s="1">
        <v>45667</v>
      </c>
      <c r="F4" s="1"/>
      <c r="G4" t="s">
        <v>244</v>
      </c>
      <c r="H4" t="s">
        <v>245</v>
      </c>
      <c r="I4" s="1">
        <v>45679</v>
      </c>
      <c r="J4" t="s">
        <v>234</v>
      </c>
      <c r="K4" t="s">
        <v>235</v>
      </c>
      <c r="L4" t="s">
        <v>171</v>
      </c>
      <c r="M4" t="s">
        <v>246</v>
      </c>
      <c r="N4" t="s">
        <v>237</v>
      </c>
      <c r="O4" t="s">
        <v>230</v>
      </c>
      <c r="Q4">
        <f t="shared" si="0"/>
        <v>12</v>
      </c>
      <c r="R4">
        <f t="shared" si="1"/>
        <v>1</v>
      </c>
      <c r="S4">
        <f t="shared" si="2"/>
        <v>0</v>
      </c>
    </row>
    <row r="5" spans="1:19" x14ac:dyDescent="0.35">
      <c r="A5">
        <v>6000128352</v>
      </c>
      <c r="B5" t="s">
        <v>230</v>
      </c>
      <c r="C5" t="s">
        <v>230</v>
      </c>
      <c r="D5" t="s">
        <v>247</v>
      </c>
      <c r="E5" s="1">
        <v>45674</v>
      </c>
      <c r="F5" s="1"/>
      <c r="G5" t="s">
        <v>248</v>
      </c>
      <c r="H5" t="s">
        <v>240</v>
      </c>
      <c r="I5" s="1">
        <v>45688</v>
      </c>
      <c r="J5" t="s">
        <v>201</v>
      </c>
      <c r="K5" t="s">
        <v>241</v>
      </c>
      <c r="L5" t="s">
        <v>171</v>
      </c>
      <c r="M5" t="s">
        <v>249</v>
      </c>
      <c r="N5" t="s">
        <v>237</v>
      </c>
      <c r="O5" t="s">
        <v>230</v>
      </c>
      <c r="Q5">
        <f t="shared" si="0"/>
        <v>14</v>
      </c>
      <c r="R5">
        <f t="shared" si="1"/>
        <v>1</v>
      </c>
      <c r="S5">
        <f t="shared" si="2"/>
        <v>0</v>
      </c>
    </row>
    <row r="6" spans="1:19" x14ac:dyDescent="0.35">
      <c r="A6">
        <v>6000128500</v>
      </c>
      <c r="B6" t="s">
        <v>250</v>
      </c>
      <c r="C6" t="s">
        <v>230</v>
      </c>
      <c r="D6" t="s">
        <v>251</v>
      </c>
      <c r="E6" s="1">
        <v>45677</v>
      </c>
      <c r="F6" s="1"/>
      <c r="G6" t="s">
        <v>252</v>
      </c>
      <c r="H6" t="s">
        <v>245</v>
      </c>
      <c r="I6" s="1">
        <v>45684</v>
      </c>
      <c r="J6" t="s">
        <v>234</v>
      </c>
      <c r="K6" t="s">
        <v>235</v>
      </c>
      <c r="L6" t="s">
        <v>171</v>
      </c>
      <c r="M6" t="s">
        <v>253</v>
      </c>
      <c r="N6" t="s">
        <v>237</v>
      </c>
      <c r="O6" t="s">
        <v>230</v>
      </c>
      <c r="Q6">
        <f t="shared" si="0"/>
        <v>7</v>
      </c>
      <c r="R6">
        <f t="shared" si="1"/>
        <v>0</v>
      </c>
      <c r="S6">
        <f t="shared" si="2"/>
        <v>0</v>
      </c>
    </row>
    <row r="7" spans="1:19" x14ac:dyDescent="0.35">
      <c r="A7">
        <v>6000128546</v>
      </c>
      <c r="B7" t="s">
        <v>4</v>
      </c>
      <c r="C7" t="s">
        <v>230</v>
      </c>
      <c r="D7" t="s">
        <v>254</v>
      </c>
      <c r="E7" s="1">
        <v>45677</v>
      </c>
      <c r="F7" s="1"/>
      <c r="G7" t="s">
        <v>255</v>
      </c>
      <c r="H7" t="s">
        <v>245</v>
      </c>
      <c r="I7" s="1">
        <v>45805</v>
      </c>
      <c r="J7" t="s">
        <v>256</v>
      </c>
      <c r="K7" t="s">
        <v>241</v>
      </c>
      <c r="L7" t="s">
        <v>164</v>
      </c>
      <c r="M7" t="s">
        <v>257</v>
      </c>
      <c r="N7" t="s">
        <v>237</v>
      </c>
      <c r="O7" t="s">
        <v>230</v>
      </c>
      <c r="Q7">
        <f ca="1">DATEDIF(E7,TODAY(),"d")</f>
        <v>330</v>
      </c>
      <c r="R7">
        <f t="shared" ca="1" si="1"/>
        <v>1</v>
      </c>
      <c r="S7">
        <f t="shared" ca="1" si="2"/>
        <v>1</v>
      </c>
    </row>
    <row r="8" spans="1:19" x14ac:dyDescent="0.35">
      <c r="A8">
        <v>6000128759</v>
      </c>
      <c r="B8" t="s">
        <v>258</v>
      </c>
      <c r="C8" t="s">
        <v>230</v>
      </c>
      <c r="D8" t="s">
        <v>251</v>
      </c>
      <c r="E8" s="1">
        <v>45679</v>
      </c>
      <c r="F8" s="1"/>
      <c r="G8" t="s">
        <v>259</v>
      </c>
      <c r="H8" t="s">
        <v>245</v>
      </c>
      <c r="I8" s="1">
        <v>45686</v>
      </c>
      <c r="J8" t="s">
        <v>234</v>
      </c>
      <c r="K8" t="s">
        <v>235</v>
      </c>
      <c r="L8" t="s">
        <v>171</v>
      </c>
      <c r="M8" t="s">
        <v>260</v>
      </c>
      <c r="N8" t="s">
        <v>237</v>
      </c>
      <c r="O8" t="s">
        <v>230</v>
      </c>
      <c r="Q8">
        <f t="shared" ref="Q8:Q74" ca="1" si="3">DATEDIF(E8,TODAY(),"d")</f>
        <v>328</v>
      </c>
      <c r="R8">
        <f t="shared" ca="1" si="1"/>
        <v>1</v>
      </c>
      <c r="S8">
        <f t="shared" ca="1" si="2"/>
        <v>1</v>
      </c>
    </row>
    <row r="9" spans="1:19" x14ac:dyDescent="0.35">
      <c r="A9">
        <v>6000129022</v>
      </c>
      <c r="B9" t="s">
        <v>261</v>
      </c>
      <c r="C9" t="s">
        <v>230</v>
      </c>
      <c r="D9" t="s">
        <v>231</v>
      </c>
      <c r="E9" s="1">
        <v>45680</v>
      </c>
      <c r="F9" s="1"/>
      <c r="G9" t="s">
        <v>262</v>
      </c>
      <c r="H9" t="s">
        <v>245</v>
      </c>
      <c r="I9" s="1">
        <v>45705</v>
      </c>
      <c r="J9" t="s">
        <v>234</v>
      </c>
      <c r="K9" t="s">
        <v>235</v>
      </c>
      <c r="L9" t="s">
        <v>171</v>
      </c>
      <c r="M9" t="s">
        <v>263</v>
      </c>
      <c r="N9" t="s">
        <v>237</v>
      </c>
      <c r="O9" t="s">
        <v>230</v>
      </c>
      <c r="Q9">
        <f t="shared" ca="1" si="3"/>
        <v>327</v>
      </c>
      <c r="R9">
        <f t="shared" ca="1" si="1"/>
        <v>1</v>
      </c>
      <c r="S9">
        <f t="shared" ca="1" si="2"/>
        <v>1</v>
      </c>
    </row>
    <row r="10" spans="1:19" x14ac:dyDescent="0.35">
      <c r="A10">
        <v>6000129245</v>
      </c>
      <c r="B10" t="s">
        <v>264</v>
      </c>
      <c r="C10" t="s">
        <v>230</v>
      </c>
      <c r="D10" t="s">
        <v>251</v>
      </c>
      <c r="E10" s="1">
        <v>45684</v>
      </c>
      <c r="F10" s="1"/>
      <c r="G10" t="s">
        <v>265</v>
      </c>
      <c r="H10" t="s">
        <v>245</v>
      </c>
      <c r="I10" s="1">
        <v>45691</v>
      </c>
      <c r="J10" t="s">
        <v>234</v>
      </c>
      <c r="K10" t="s">
        <v>235</v>
      </c>
      <c r="L10" t="s">
        <v>171</v>
      </c>
      <c r="M10" t="s">
        <v>266</v>
      </c>
      <c r="N10" t="s">
        <v>237</v>
      </c>
      <c r="O10" t="s">
        <v>230</v>
      </c>
      <c r="Q10">
        <f t="shared" ca="1" si="3"/>
        <v>323</v>
      </c>
      <c r="R10">
        <f t="shared" ca="1" si="1"/>
        <v>1</v>
      </c>
      <c r="S10">
        <f t="shared" ca="1" si="2"/>
        <v>1</v>
      </c>
    </row>
    <row r="11" spans="1:19" x14ac:dyDescent="0.35">
      <c r="A11">
        <v>6000129304</v>
      </c>
      <c r="B11" t="s">
        <v>267</v>
      </c>
      <c r="C11" t="s">
        <v>230</v>
      </c>
      <c r="D11" t="s">
        <v>254</v>
      </c>
      <c r="E11" s="1">
        <v>45684</v>
      </c>
      <c r="F11" s="1"/>
      <c r="G11" t="s">
        <v>268</v>
      </c>
      <c r="H11" t="s">
        <v>240</v>
      </c>
      <c r="I11" s="1">
        <v>45693</v>
      </c>
      <c r="J11" t="s">
        <v>234</v>
      </c>
      <c r="K11" t="s">
        <v>235</v>
      </c>
      <c r="L11" t="s">
        <v>171</v>
      </c>
      <c r="M11" t="s">
        <v>269</v>
      </c>
      <c r="N11" t="s">
        <v>237</v>
      </c>
      <c r="O11" t="s">
        <v>230</v>
      </c>
      <c r="Q11">
        <f t="shared" ca="1" si="3"/>
        <v>323</v>
      </c>
      <c r="R11">
        <f t="shared" ca="1" si="1"/>
        <v>1</v>
      </c>
      <c r="S11">
        <f t="shared" ca="1" si="2"/>
        <v>1</v>
      </c>
    </row>
    <row r="12" spans="1:19" x14ac:dyDescent="0.35">
      <c r="A12">
        <v>6000129653</v>
      </c>
      <c r="B12" t="s">
        <v>230</v>
      </c>
      <c r="C12" t="s">
        <v>230</v>
      </c>
      <c r="D12" t="s">
        <v>247</v>
      </c>
      <c r="E12" s="1">
        <v>45686</v>
      </c>
      <c r="F12" s="1"/>
      <c r="G12" t="s">
        <v>248</v>
      </c>
      <c r="H12" t="s">
        <v>245</v>
      </c>
      <c r="I12" s="1">
        <v>45782</v>
      </c>
      <c r="J12" t="s">
        <v>201</v>
      </c>
      <c r="K12" t="s">
        <v>241</v>
      </c>
      <c r="L12" t="s">
        <v>171</v>
      </c>
      <c r="M12" t="s">
        <v>270</v>
      </c>
      <c r="N12" t="s">
        <v>237</v>
      </c>
      <c r="O12" t="s">
        <v>230</v>
      </c>
      <c r="Q12">
        <f t="shared" ca="1" si="3"/>
        <v>321</v>
      </c>
      <c r="R12">
        <f t="shared" ca="1" si="1"/>
        <v>1</v>
      </c>
      <c r="S12">
        <f t="shared" ca="1" si="2"/>
        <v>1</v>
      </c>
    </row>
    <row r="13" spans="1:19" x14ac:dyDescent="0.35">
      <c r="A13">
        <v>6000129990</v>
      </c>
      <c r="B13" t="s">
        <v>271</v>
      </c>
      <c r="C13" t="s">
        <v>230</v>
      </c>
      <c r="D13" t="s">
        <v>254</v>
      </c>
      <c r="E13" s="1">
        <v>45688</v>
      </c>
      <c r="F13" s="1"/>
      <c r="G13" t="s">
        <v>255</v>
      </c>
      <c r="H13" t="s">
        <v>240</v>
      </c>
      <c r="I13" s="1">
        <v>45699</v>
      </c>
      <c r="J13" t="s">
        <v>234</v>
      </c>
      <c r="K13" t="s">
        <v>241</v>
      </c>
      <c r="L13" t="s">
        <v>171</v>
      </c>
      <c r="M13" t="s">
        <v>272</v>
      </c>
      <c r="N13" t="s">
        <v>237</v>
      </c>
      <c r="O13" t="s">
        <v>230</v>
      </c>
      <c r="Q13">
        <f t="shared" ca="1" si="3"/>
        <v>319</v>
      </c>
      <c r="R13">
        <f t="shared" ca="1" si="1"/>
        <v>1</v>
      </c>
      <c r="S13">
        <f t="shared" ca="1" si="2"/>
        <v>1</v>
      </c>
    </row>
    <row r="14" spans="1:19" x14ac:dyDescent="0.35">
      <c r="A14">
        <v>6000130122</v>
      </c>
      <c r="B14" t="s">
        <v>273</v>
      </c>
      <c r="C14" t="s">
        <v>230</v>
      </c>
      <c r="D14" t="s">
        <v>274</v>
      </c>
      <c r="E14" s="1">
        <v>45691</v>
      </c>
      <c r="F14" s="1"/>
      <c r="G14" t="s">
        <v>275</v>
      </c>
      <c r="H14" t="s">
        <v>233</v>
      </c>
      <c r="I14" s="1">
        <v>45708</v>
      </c>
      <c r="J14" t="s">
        <v>234</v>
      </c>
      <c r="K14" t="s">
        <v>241</v>
      </c>
      <c r="L14" t="s">
        <v>171</v>
      </c>
      <c r="M14" t="s">
        <v>276</v>
      </c>
      <c r="N14" t="s">
        <v>237</v>
      </c>
      <c r="O14" t="s">
        <v>230</v>
      </c>
      <c r="Q14">
        <v>38</v>
      </c>
      <c r="R14">
        <f t="shared" si="1"/>
        <v>1</v>
      </c>
      <c r="S14">
        <f t="shared" si="2"/>
        <v>1</v>
      </c>
    </row>
    <row r="15" spans="1:19" x14ac:dyDescent="0.35">
      <c r="A15">
        <v>6000130131</v>
      </c>
      <c r="B15" t="s">
        <v>277</v>
      </c>
      <c r="C15" t="s">
        <v>230</v>
      </c>
      <c r="D15" t="s">
        <v>274</v>
      </c>
      <c r="E15" s="1">
        <v>45691</v>
      </c>
      <c r="F15" s="1"/>
      <c r="G15" t="s">
        <v>278</v>
      </c>
      <c r="H15" t="s">
        <v>233</v>
      </c>
      <c r="I15" s="1">
        <v>45708</v>
      </c>
      <c r="J15" t="s">
        <v>234</v>
      </c>
      <c r="K15" t="s">
        <v>241</v>
      </c>
      <c r="L15" t="s">
        <v>171</v>
      </c>
      <c r="M15" t="s">
        <v>279</v>
      </c>
      <c r="N15" t="s">
        <v>237</v>
      </c>
      <c r="O15" t="s">
        <v>230</v>
      </c>
      <c r="Q15">
        <f t="shared" ca="1" si="3"/>
        <v>316</v>
      </c>
      <c r="R15">
        <f t="shared" ca="1" si="1"/>
        <v>1</v>
      </c>
      <c r="S15">
        <f t="shared" ca="1" si="2"/>
        <v>1</v>
      </c>
    </row>
    <row r="16" spans="1:19" x14ac:dyDescent="0.35">
      <c r="A16">
        <v>6000130842</v>
      </c>
      <c r="B16" t="s">
        <v>280</v>
      </c>
      <c r="C16" t="s">
        <v>230</v>
      </c>
      <c r="D16" t="s">
        <v>247</v>
      </c>
      <c r="E16" s="1">
        <v>45698</v>
      </c>
      <c r="F16" s="1"/>
      <c r="G16" t="s">
        <v>281</v>
      </c>
      <c r="H16" t="s">
        <v>240</v>
      </c>
      <c r="I16" s="1">
        <v>45824</v>
      </c>
      <c r="J16" t="s">
        <v>256</v>
      </c>
      <c r="K16" t="s">
        <v>241</v>
      </c>
      <c r="L16" t="s">
        <v>170</v>
      </c>
      <c r="M16" t="s">
        <v>282</v>
      </c>
      <c r="N16" t="s">
        <v>237</v>
      </c>
      <c r="O16" t="s">
        <v>230</v>
      </c>
      <c r="Q16">
        <f t="shared" ref="Q16" si="4">DATEDIF(E16,I16,"d")</f>
        <v>126</v>
      </c>
      <c r="R16">
        <f t="shared" si="1"/>
        <v>1</v>
      </c>
      <c r="S16">
        <f t="shared" si="2"/>
        <v>1</v>
      </c>
    </row>
    <row r="17" spans="1:19" x14ac:dyDescent="0.35">
      <c r="A17">
        <v>6000130889</v>
      </c>
      <c r="B17" t="s">
        <v>283</v>
      </c>
      <c r="C17" t="s">
        <v>230</v>
      </c>
      <c r="D17" t="s">
        <v>251</v>
      </c>
      <c r="E17" s="1">
        <v>45698</v>
      </c>
      <c r="F17" s="1"/>
      <c r="G17" t="s">
        <v>284</v>
      </c>
      <c r="H17" t="s">
        <v>233</v>
      </c>
      <c r="I17" s="1">
        <v>45705</v>
      </c>
      <c r="J17" t="s">
        <v>234</v>
      </c>
      <c r="K17" t="s">
        <v>241</v>
      </c>
      <c r="L17" t="s">
        <v>171</v>
      </c>
      <c r="M17" t="s">
        <v>285</v>
      </c>
      <c r="N17" t="s">
        <v>237</v>
      </c>
      <c r="O17" t="s">
        <v>230</v>
      </c>
      <c r="Q17">
        <f t="shared" ca="1" si="3"/>
        <v>309</v>
      </c>
      <c r="R17">
        <f t="shared" ca="1" si="1"/>
        <v>1</v>
      </c>
      <c r="S17">
        <f t="shared" ca="1" si="2"/>
        <v>1</v>
      </c>
    </row>
    <row r="18" spans="1:19" x14ac:dyDescent="0.35">
      <c r="A18">
        <v>6000131438</v>
      </c>
      <c r="B18" t="s">
        <v>286</v>
      </c>
      <c r="C18" t="s">
        <v>230</v>
      </c>
      <c r="D18" t="s">
        <v>247</v>
      </c>
      <c r="E18" s="1">
        <v>45701</v>
      </c>
      <c r="F18" s="1"/>
      <c r="G18" t="s">
        <v>287</v>
      </c>
      <c r="H18" t="s">
        <v>401</v>
      </c>
      <c r="I18" s="1">
        <v>45824</v>
      </c>
      <c r="J18" t="s">
        <v>256</v>
      </c>
      <c r="K18" t="s">
        <v>241</v>
      </c>
      <c r="L18" t="s">
        <v>170</v>
      </c>
      <c r="M18" t="s">
        <v>289</v>
      </c>
      <c r="N18" t="s">
        <v>237</v>
      </c>
      <c r="O18" t="s">
        <v>230</v>
      </c>
      <c r="Q18">
        <f ca="1">DATEDIF(E18,TODAY(),"d")</f>
        <v>306</v>
      </c>
      <c r="R18">
        <f ca="1">IF($Q18&gt;7,1,0)</f>
        <v>1</v>
      </c>
      <c r="S18">
        <f ca="1">IF($Q18&gt;30,1,0)</f>
        <v>1</v>
      </c>
    </row>
    <row r="19" spans="1:19" x14ac:dyDescent="0.35">
      <c r="A19">
        <v>6000131514</v>
      </c>
      <c r="B19" t="s">
        <v>230</v>
      </c>
      <c r="C19" t="s">
        <v>230</v>
      </c>
      <c r="D19" t="s">
        <v>251</v>
      </c>
      <c r="E19" s="1">
        <v>45702</v>
      </c>
      <c r="F19" s="1"/>
      <c r="G19" t="s">
        <v>290</v>
      </c>
      <c r="H19" t="s">
        <v>233</v>
      </c>
      <c r="I19" s="1">
        <v>45723</v>
      </c>
      <c r="J19" t="s">
        <v>201</v>
      </c>
      <c r="K19" t="s">
        <v>241</v>
      </c>
      <c r="L19" t="s">
        <v>171</v>
      </c>
      <c r="M19" t="s">
        <v>291</v>
      </c>
      <c r="N19" t="s">
        <v>237</v>
      </c>
      <c r="O19" t="s">
        <v>230</v>
      </c>
      <c r="Q19">
        <f t="shared" ref="Q19" si="5">DATEDIF(E19,I19,"d")</f>
        <v>21</v>
      </c>
      <c r="R19">
        <f>IF($Q19&gt;7,1,0)</f>
        <v>1</v>
      </c>
      <c r="S19">
        <f>IF($Q19&gt;30,1,0)</f>
        <v>0</v>
      </c>
    </row>
    <row r="20" spans="1:19" x14ac:dyDescent="0.35">
      <c r="A20">
        <v>6000131715</v>
      </c>
      <c r="B20" t="s">
        <v>292</v>
      </c>
      <c r="C20" t="s">
        <v>230</v>
      </c>
      <c r="D20" t="s">
        <v>231</v>
      </c>
      <c r="E20" s="1">
        <v>45705</v>
      </c>
      <c r="F20" s="1"/>
      <c r="G20" t="s">
        <v>293</v>
      </c>
      <c r="H20" t="s">
        <v>233</v>
      </c>
      <c r="I20" s="1">
        <v>45713</v>
      </c>
      <c r="J20" t="s">
        <v>234</v>
      </c>
      <c r="K20" t="s">
        <v>235</v>
      </c>
      <c r="L20" t="s">
        <v>171</v>
      </c>
      <c r="M20" t="s">
        <v>294</v>
      </c>
      <c r="N20" t="s">
        <v>237</v>
      </c>
      <c r="O20" t="s">
        <v>230</v>
      </c>
      <c r="Q20">
        <f t="shared" ca="1" si="3"/>
        <v>302</v>
      </c>
      <c r="R20">
        <f t="shared" ca="1" si="1"/>
        <v>1</v>
      </c>
      <c r="S20">
        <f t="shared" ca="1" si="2"/>
        <v>1</v>
      </c>
    </row>
    <row r="21" spans="1:19" x14ac:dyDescent="0.35">
      <c r="A21">
        <v>6000132000</v>
      </c>
      <c r="B21" t="s">
        <v>295</v>
      </c>
      <c r="C21" t="s">
        <v>230</v>
      </c>
      <c r="D21" t="s">
        <v>254</v>
      </c>
      <c r="E21" s="1">
        <v>45707</v>
      </c>
      <c r="F21" s="1"/>
      <c r="G21" t="s">
        <v>255</v>
      </c>
      <c r="H21" t="s">
        <v>240</v>
      </c>
      <c r="I21" s="1">
        <v>45735</v>
      </c>
      <c r="J21" t="s">
        <v>234</v>
      </c>
      <c r="K21" t="s">
        <v>241</v>
      </c>
      <c r="L21" t="s">
        <v>171</v>
      </c>
      <c r="M21" t="s">
        <v>296</v>
      </c>
      <c r="N21" t="s">
        <v>237</v>
      </c>
      <c r="O21" t="s">
        <v>230</v>
      </c>
      <c r="Q21">
        <f t="shared" ca="1" si="3"/>
        <v>300</v>
      </c>
      <c r="R21">
        <f t="shared" ca="1" si="1"/>
        <v>1</v>
      </c>
      <c r="S21">
        <f t="shared" ca="1" si="2"/>
        <v>1</v>
      </c>
    </row>
    <row r="22" spans="1:19" x14ac:dyDescent="0.35">
      <c r="A22">
        <v>6000132651</v>
      </c>
      <c r="B22" t="s">
        <v>297</v>
      </c>
      <c r="C22" t="s">
        <v>230</v>
      </c>
      <c r="D22" t="s">
        <v>247</v>
      </c>
      <c r="E22" s="1">
        <v>45714</v>
      </c>
      <c r="F22" s="1"/>
      <c r="G22" t="s">
        <v>287</v>
      </c>
      <c r="H22" t="s">
        <v>240</v>
      </c>
      <c r="I22" s="1">
        <v>45723</v>
      </c>
      <c r="J22" t="s">
        <v>234</v>
      </c>
      <c r="K22" t="s">
        <v>235</v>
      </c>
      <c r="L22" t="s">
        <v>171</v>
      </c>
      <c r="M22" t="s">
        <v>298</v>
      </c>
      <c r="N22" t="s">
        <v>237</v>
      </c>
      <c r="O22" t="s">
        <v>230</v>
      </c>
      <c r="Q22">
        <f t="shared" ca="1" si="3"/>
        <v>293</v>
      </c>
      <c r="R22">
        <f t="shared" ca="1" si="1"/>
        <v>1</v>
      </c>
      <c r="S22">
        <f t="shared" ca="1" si="2"/>
        <v>1</v>
      </c>
    </row>
    <row r="23" spans="1:19" x14ac:dyDescent="0.35">
      <c r="A23">
        <v>6000133013</v>
      </c>
      <c r="B23" t="s">
        <v>299</v>
      </c>
      <c r="C23" t="s">
        <v>230</v>
      </c>
      <c r="D23" t="s">
        <v>231</v>
      </c>
      <c r="E23" s="1">
        <v>45719</v>
      </c>
      <c r="F23" s="1"/>
      <c r="G23" t="s">
        <v>300</v>
      </c>
      <c r="H23" t="s">
        <v>245</v>
      </c>
      <c r="I23" s="1">
        <v>45734</v>
      </c>
      <c r="J23" t="s">
        <v>234</v>
      </c>
      <c r="K23" t="s">
        <v>235</v>
      </c>
      <c r="L23" t="s">
        <v>171</v>
      </c>
      <c r="M23" t="s">
        <v>301</v>
      </c>
      <c r="N23" t="s">
        <v>237</v>
      </c>
      <c r="O23" t="s">
        <v>230</v>
      </c>
      <c r="Q23">
        <f t="shared" ca="1" si="3"/>
        <v>288</v>
      </c>
      <c r="R23">
        <f t="shared" ca="1" si="1"/>
        <v>1</v>
      </c>
      <c r="S23">
        <f t="shared" ca="1" si="2"/>
        <v>1</v>
      </c>
    </row>
    <row r="24" spans="1:19" x14ac:dyDescent="0.35">
      <c r="A24">
        <v>6000133061</v>
      </c>
      <c r="B24" t="s">
        <v>302</v>
      </c>
      <c r="C24" t="s">
        <v>230</v>
      </c>
      <c r="D24" t="s">
        <v>254</v>
      </c>
      <c r="E24" s="1">
        <v>45719</v>
      </c>
      <c r="F24" s="1"/>
      <c r="G24" t="s">
        <v>255</v>
      </c>
      <c r="H24" t="s">
        <v>245</v>
      </c>
      <c r="I24" s="1">
        <v>45735</v>
      </c>
      <c r="J24" t="s">
        <v>234</v>
      </c>
      <c r="K24" t="s">
        <v>241</v>
      </c>
      <c r="L24" t="s">
        <v>171</v>
      </c>
      <c r="M24" t="s">
        <v>303</v>
      </c>
      <c r="N24" t="s">
        <v>237</v>
      </c>
      <c r="O24" t="s">
        <v>230</v>
      </c>
      <c r="Q24">
        <f t="shared" ca="1" si="3"/>
        <v>288</v>
      </c>
      <c r="R24">
        <f t="shared" ca="1" si="1"/>
        <v>1</v>
      </c>
      <c r="S24">
        <f t="shared" ca="1" si="2"/>
        <v>1</v>
      </c>
    </row>
    <row r="25" spans="1:19" x14ac:dyDescent="0.35">
      <c r="A25">
        <v>6000133063</v>
      </c>
      <c r="B25" t="s">
        <v>304</v>
      </c>
      <c r="C25" t="s">
        <v>230</v>
      </c>
      <c r="D25" t="s">
        <v>305</v>
      </c>
      <c r="E25" s="1">
        <v>45719</v>
      </c>
      <c r="F25" s="1"/>
      <c r="G25" t="s">
        <v>306</v>
      </c>
      <c r="H25" t="s">
        <v>245</v>
      </c>
      <c r="I25" s="1">
        <v>45778</v>
      </c>
      <c r="J25" t="s">
        <v>234</v>
      </c>
      <c r="K25" t="s">
        <v>235</v>
      </c>
      <c r="L25" t="s">
        <v>171</v>
      </c>
      <c r="M25" t="s">
        <v>307</v>
      </c>
      <c r="N25" t="s">
        <v>237</v>
      </c>
      <c r="O25" t="s">
        <v>230</v>
      </c>
      <c r="Q25">
        <f t="shared" ca="1" si="3"/>
        <v>288</v>
      </c>
      <c r="R25">
        <f t="shared" ca="1" si="1"/>
        <v>1</v>
      </c>
      <c r="S25">
        <f t="shared" ca="1" si="2"/>
        <v>1</v>
      </c>
    </row>
    <row r="26" spans="1:19" x14ac:dyDescent="0.35">
      <c r="A26">
        <v>6000133075</v>
      </c>
      <c r="B26" t="s">
        <v>308</v>
      </c>
      <c r="C26" t="s">
        <v>230</v>
      </c>
      <c r="D26" t="s">
        <v>305</v>
      </c>
      <c r="E26" s="1">
        <v>45719</v>
      </c>
      <c r="F26" s="1"/>
      <c r="G26" t="s">
        <v>306</v>
      </c>
      <c r="H26" t="s">
        <v>240</v>
      </c>
      <c r="I26" s="1">
        <v>45758</v>
      </c>
      <c r="J26" t="s">
        <v>234</v>
      </c>
      <c r="K26" t="s">
        <v>235</v>
      </c>
      <c r="L26" t="s">
        <v>171</v>
      </c>
      <c r="M26" t="s">
        <v>309</v>
      </c>
      <c r="N26" t="s">
        <v>237</v>
      </c>
      <c r="O26" t="s">
        <v>230</v>
      </c>
      <c r="Q26">
        <f t="shared" ca="1" si="3"/>
        <v>288</v>
      </c>
      <c r="R26">
        <f t="shared" ca="1" si="1"/>
        <v>1</v>
      </c>
      <c r="S26">
        <f t="shared" ca="1" si="2"/>
        <v>1</v>
      </c>
    </row>
    <row r="27" spans="1:19" x14ac:dyDescent="0.35">
      <c r="A27">
        <v>6000133085</v>
      </c>
      <c r="B27" t="s">
        <v>230</v>
      </c>
      <c r="C27" t="s">
        <v>230</v>
      </c>
      <c r="D27" t="s">
        <v>251</v>
      </c>
      <c r="E27" s="1">
        <v>45719</v>
      </c>
      <c r="F27" s="1"/>
      <c r="G27" t="s">
        <v>290</v>
      </c>
      <c r="H27" t="s">
        <v>240</v>
      </c>
      <c r="I27" s="1">
        <v>45731</v>
      </c>
      <c r="J27" t="s">
        <v>201</v>
      </c>
      <c r="K27" t="s">
        <v>241</v>
      </c>
      <c r="L27" t="s">
        <v>171</v>
      </c>
      <c r="M27" t="s">
        <v>310</v>
      </c>
      <c r="N27" t="s">
        <v>237</v>
      </c>
      <c r="O27" t="s">
        <v>230</v>
      </c>
      <c r="Q27">
        <f t="shared" ca="1" si="3"/>
        <v>288</v>
      </c>
      <c r="R27">
        <f t="shared" ca="1" si="1"/>
        <v>1</v>
      </c>
      <c r="S27">
        <f t="shared" ca="1" si="2"/>
        <v>1</v>
      </c>
    </row>
    <row r="28" spans="1:19" x14ac:dyDescent="0.35">
      <c r="A28">
        <v>6000133086</v>
      </c>
      <c r="B28" t="s">
        <v>230</v>
      </c>
      <c r="C28" t="s">
        <v>230</v>
      </c>
      <c r="D28" t="s">
        <v>251</v>
      </c>
      <c r="E28" s="1">
        <v>45719</v>
      </c>
      <c r="F28" s="1"/>
      <c r="G28" t="s">
        <v>290</v>
      </c>
      <c r="H28" t="s">
        <v>240</v>
      </c>
      <c r="I28" s="1">
        <v>45773</v>
      </c>
      <c r="J28" t="s">
        <v>201</v>
      </c>
      <c r="K28" t="s">
        <v>241</v>
      </c>
      <c r="L28" t="s">
        <v>171</v>
      </c>
      <c r="M28" t="s">
        <v>311</v>
      </c>
      <c r="N28" t="s">
        <v>237</v>
      </c>
      <c r="O28" t="s">
        <v>230</v>
      </c>
      <c r="Q28">
        <f t="shared" ca="1" si="3"/>
        <v>288</v>
      </c>
      <c r="R28">
        <f t="shared" ca="1" si="1"/>
        <v>1</v>
      </c>
      <c r="S28">
        <f t="shared" ca="1" si="2"/>
        <v>1</v>
      </c>
    </row>
    <row r="29" spans="1:19" x14ac:dyDescent="0.35">
      <c r="A29">
        <v>6000133087</v>
      </c>
      <c r="B29" t="s">
        <v>230</v>
      </c>
      <c r="C29" t="s">
        <v>230</v>
      </c>
      <c r="D29" t="s">
        <v>251</v>
      </c>
      <c r="E29" s="1">
        <v>45719</v>
      </c>
      <c r="F29" s="1"/>
      <c r="G29" t="s">
        <v>290</v>
      </c>
      <c r="H29" t="s">
        <v>245</v>
      </c>
      <c r="I29" s="1">
        <v>45807</v>
      </c>
      <c r="J29" t="s">
        <v>201</v>
      </c>
      <c r="K29" t="s">
        <v>241</v>
      </c>
      <c r="L29" t="s">
        <v>171</v>
      </c>
      <c r="M29" t="s">
        <v>312</v>
      </c>
      <c r="N29" t="s">
        <v>237</v>
      </c>
      <c r="O29" t="s">
        <v>230</v>
      </c>
      <c r="Q29">
        <f t="shared" ca="1" si="3"/>
        <v>288</v>
      </c>
      <c r="R29">
        <f t="shared" ca="1" si="1"/>
        <v>1</v>
      </c>
      <c r="S29">
        <f t="shared" ca="1" si="2"/>
        <v>1</v>
      </c>
    </row>
    <row r="30" spans="1:19" x14ac:dyDescent="0.35">
      <c r="A30">
        <v>6000133442</v>
      </c>
      <c r="B30" t="s">
        <v>230</v>
      </c>
      <c r="C30" t="s">
        <v>230</v>
      </c>
      <c r="D30" t="s">
        <v>247</v>
      </c>
      <c r="E30" s="1">
        <v>45722</v>
      </c>
      <c r="F30" s="1"/>
      <c r="G30" t="s">
        <v>248</v>
      </c>
      <c r="H30" t="s">
        <v>245</v>
      </c>
      <c r="I30" s="1">
        <v>45786</v>
      </c>
      <c r="J30" t="s">
        <v>201</v>
      </c>
      <c r="K30" t="s">
        <v>241</v>
      </c>
      <c r="L30" t="s">
        <v>171</v>
      </c>
      <c r="M30" t="s">
        <v>313</v>
      </c>
      <c r="N30" t="s">
        <v>237</v>
      </c>
      <c r="O30" t="s">
        <v>230</v>
      </c>
      <c r="Q30">
        <f t="shared" ca="1" si="3"/>
        <v>285</v>
      </c>
      <c r="R30">
        <f t="shared" ca="1" si="1"/>
        <v>1</v>
      </c>
      <c r="S30">
        <f t="shared" ca="1" si="2"/>
        <v>1</v>
      </c>
    </row>
    <row r="31" spans="1:19" x14ac:dyDescent="0.35">
      <c r="A31">
        <v>6000133644</v>
      </c>
      <c r="B31" t="s">
        <v>314</v>
      </c>
      <c r="C31" t="s">
        <v>230</v>
      </c>
      <c r="D31" t="s">
        <v>274</v>
      </c>
      <c r="E31" s="1">
        <v>45723</v>
      </c>
      <c r="F31" s="1"/>
      <c r="G31" t="s">
        <v>315</v>
      </c>
      <c r="H31" t="s">
        <v>240</v>
      </c>
      <c r="I31" s="1">
        <v>45789</v>
      </c>
      <c r="J31" t="s">
        <v>245</v>
      </c>
      <c r="K31" t="s">
        <v>241</v>
      </c>
      <c r="L31" t="s">
        <v>164</v>
      </c>
      <c r="M31" t="s">
        <v>316</v>
      </c>
      <c r="N31" t="s">
        <v>237</v>
      </c>
      <c r="O31" t="s">
        <v>230</v>
      </c>
      <c r="Q31">
        <f t="shared" ca="1" si="3"/>
        <v>284</v>
      </c>
      <c r="R31">
        <f t="shared" ca="1" si="1"/>
        <v>1</v>
      </c>
      <c r="S31">
        <f t="shared" ca="1" si="2"/>
        <v>1</v>
      </c>
    </row>
    <row r="32" spans="1:19" x14ac:dyDescent="0.35">
      <c r="A32">
        <v>6000133647</v>
      </c>
      <c r="B32" t="s">
        <v>317</v>
      </c>
      <c r="C32" t="s">
        <v>230</v>
      </c>
      <c r="D32" t="s">
        <v>231</v>
      </c>
      <c r="E32" s="1">
        <v>45723</v>
      </c>
      <c r="F32" s="1"/>
      <c r="G32" t="s">
        <v>318</v>
      </c>
      <c r="H32" t="s">
        <v>245</v>
      </c>
      <c r="I32" s="1">
        <v>45733</v>
      </c>
      <c r="J32" t="s">
        <v>234</v>
      </c>
      <c r="K32" t="s">
        <v>235</v>
      </c>
      <c r="L32" t="s">
        <v>171</v>
      </c>
      <c r="M32" t="s">
        <v>319</v>
      </c>
      <c r="N32" t="s">
        <v>237</v>
      </c>
      <c r="O32" t="s">
        <v>230</v>
      </c>
      <c r="Q32">
        <f t="shared" ca="1" si="3"/>
        <v>284</v>
      </c>
      <c r="R32">
        <f t="shared" ca="1" si="1"/>
        <v>1</v>
      </c>
      <c r="S32">
        <f t="shared" ca="1" si="2"/>
        <v>1</v>
      </c>
    </row>
    <row r="33" spans="1:19" x14ac:dyDescent="0.35">
      <c r="A33">
        <v>6000133780</v>
      </c>
      <c r="B33" t="s">
        <v>320</v>
      </c>
      <c r="C33" t="s">
        <v>230</v>
      </c>
      <c r="D33" t="s">
        <v>274</v>
      </c>
      <c r="E33" s="1">
        <v>45726</v>
      </c>
      <c r="F33" s="1"/>
      <c r="G33" t="s">
        <v>321</v>
      </c>
      <c r="H33" t="s">
        <v>240</v>
      </c>
      <c r="I33" s="1">
        <v>45741</v>
      </c>
      <c r="J33" t="s">
        <v>234</v>
      </c>
      <c r="K33" t="s">
        <v>235</v>
      </c>
      <c r="L33" t="s">
        <v>171</v>
      </c>
      <c r="M33" t="s">
        <v>322</v>
      </c>
      <c r="N33" t="s">
        <v>237</v>
      </c>
      <c r="O33" t="s">
        <v>230</v>
      </c>
      <c r="Q33">
        <f t="shared" ca="1" si="3"/>
        <v>281</v>
      </c>
      <c r="R33">
        <f t="shared" ca="1" si="1"/>
        <v>1</v>
      </c>
      <c r="S33">
        <f t="shared" ca="1" si="2"/>
        <v>1</v>
      </c>
    </row>
    <row r="34" spans="1:19" x14ac:dyDescent="0.35">
      <c r="A34">
        <v>6000133782</v>
      </c>
      <c r="B34" t="s">
        <v>323</v>
      </c>
      <c r="C34" t="s">
        <v>230</v>
      </c>
      <c r="D34" t="s">
        <v>254</v>
      </c>
      <c r="E34" s="1">
        <v>45726</v>
      </c>
      <c r="F34" s="1"/>
      <c r="G34" t="s">
        <v>255</v>
      </c>
      <c r="H34" t="s">
        <v>240</v>
      </c>
      <c r="I34" s="1">
        <v>45735</v>
      </c>
      <c r="J34" t="s">
        <v>234</v>
      </c>
      <c r="K34" t="s">
        <v>241</v>
      </c>
      <c r="L34" t="s">
        <v>171</v>
      </c>
      <c r="M34" t="s">
        <v>324</v>
      </c>
      <c r="N34" t="s">
        <v>237</v>
      </c>
      <c r="O34" t="s">
        <v>230</v>
      </c>
      <c r="Q34">
        <f t="shared" ca="1" si="3"/>
        <v>281</v>
      </c>
      <c r="R34">
        <f t="shared" ca="1" si="1"/>
        <v>1</v>
      </c>
      <c r="S34">
        <f t="shared" ca="1" si="2"/>
        <v>1</v>
      </c>
    </row>
    <row r="35" spans="1:19" x14ac:dyDescent="0.35">
      <c r="A35">
        <v>6000133815</v>
      </c>
      <c r="B35" t="s">
        <v>325</v>
      </c>
      <c r="C35" t="s">
        <v>230</v>
      </c>
      <c r="D35" t="s">
        <v>254</v>
      </c>
      <c r="E35" s="1">
        <v>45726</v>
      </c>
      <c r="F35" s="1"/>
      <c r="G35" t="s">
        <v>255</v>
      </c>
      <c r="H35" t="s">
        <v>240</v>
      </c>
      <c r="I35" s="1">
        <v>45748</v>
      </c>
      <c r="J35" t="s">
        <v>234</v>
      </c>
      <c r="K35" t="s">
        <v>241</v>
      </c>
      <c r="L35" t="s">
        <v>171</v>
      </c>
      <c r="M35" t="s">
        <v>326</v>
      </c>
      <c r="N35" t="s">
        <v>237</v>
      </c>
      <c r="O35" t="s">
        <v>230</v>
      </c>
      <c r="Q35">
        <f t="shared" ca="1" si="3"/>
        <v>281</v>
      </c>
      <c r="R35">
        <f t="shared" ca="1" si="1"/>
        <v>1</v>
      </c>
      <c r="S35">
        <f t="shared" ca="1" si="2"/>
        <v>1</v>
      </c>
    </row>
    <row r="36" spans="1:19" x14ac:dyDescent="0.35">
      <c r="A36">
        <v>6000133897</v>
      </c>
      <c r="B36" t="s">
        <v>230</v>
      </c>
      <c r="C36" t="s">
        <v>230</v>
      </c>
      <c r="D36" t="s">
        <v>231</v>
      </c>
      <c r="E36" s="1">
        <v>45727</v>
      </c>
      <c r="F36" s="1"/>
      <c r="G36" t="s">
        <v>248</v>
      </c>
      <c r="H36" t="s">
        <v>240</v>
      </c>
      <c r="I36" s="1">
        <v>45751</v>
      </c>
      <c r="J36" t="s">
        <v>201</v>
      </c>
      <c r="K36" t="s">
        <v>241</v>
      </c>
      <c r="L36" t="s">
        <v>171</v>
      </c>
      <c r="M36" t="s">
        <v>327</v>
      </c>
      <c r="N36" t="s">
        <v>237</v>
      </c>
      <c r="O36" t="s">
        <v>230</v>
      </c>
      <c r="Q36">
        <f t="shared" ca="1" si="3"/>
        <v>280</v>
      </c>
      <c r="R36">
        <f t="shared" ca="1" si="1"/>
        <v>1</v>
      </c>
      <c r="S36">
        <f t="shared" ca="1" si="2"/>
        <v>1</v>
      </c>
    </row>
    <row r="37" spans="1:19" x14ac:dyDescent="0.35">
      <c r="A37">
        <v>6000134052</v>
      </c>
      <c r="B37" t="s">
        <v>328</v>
      </c>
      <c r="D37" s="34">
        <v>3014</v>
      </c>
      <c r="E37" s="1">
        <v>45728</v>
      </c>
      <c r="F37" s="1"/>
      <c r="G37" t="s">
        <v>329</v>
      </c>
      <c r="H37" t="s">
        <v>330</v>
      </c>
      <c r="I37" s="1">
        <v>45819</v>
      </c>
      <c r="K37" t="s">
        <v>235</v>
      </c>
      <c r="L37" t="s">
        <v>169</v>
      </c>
      <c r="M37" t="s">
        <v>331</v>
      </c>
      <c r="N37" t="s">
        <v>332</v>
      </c>
      <c r="Q37">
        <f t="shared" ca="1" si="3"/>
        <v>279</v>
      </c>
      <c r="R37">
        <f t="shared" ca="1" si="1"/>
        <v>1</v>
      </c>
      <c r="S37">
        <f t="shared" ca="1" si="2"/>
        <v>1</v>
      </c>
    </row>
    <row r="38" spans="1:19" x14ac:dyDescent="0.35">
      <c r="A38">
        <v>6000134157</v>
      </c>
      <c r="B38" t="s">
        <v>333</v>
      </c>
      <c r="C38" t="s">
        <v>230</v>
      </c>
      <c r="D38" t="s">
        <v>231</v>
      </c>
      <c r="E38" s="1">
        <v>45729</v>
      </c>
      <c r="F38" s="1"/>
      <c r="G38" t="s">
        <v>293</v>
      </c>
      <c r="H38" t="s">
        <v>245</v>
      </c>
      <c r="I38" s="1">
        <v>45737</v>
      </c>
      <c r="J38" t="s">
        <v>234</v>
      </c>
      <c r="K38" t="s">
        <v>235</v>
      </c>
      <c r="L38" t="s">
        <v>171</v>
      </c>
      <c r="M38" t="s">
        <v>334</v>
      </c>
      <c r="N38" t="s">
        <v>237</v>
      </c>
      <c r="O38" t="s">
        <v>230</v>
      </c>
      <c r="Q38">
        <f t="shared" ca="1" si="3"/>
        <v>278</v>
      </c>
      <c r="R38">
        <f t="shared" ca="1" si="1"/>
        <v>1</v>
      </c>
      <c r="S38">
        <f t="shared" ca="1" si="2"/>
        <v>1</v>
      </c>
    </row>
    <row r="39" spans="1:19" x14ac:dyDescent="0.35">
      <c r="A39">
        <v>6000134167</v>
      </c>
      <c r="B39" t="s">
        <v>230</v>
      </c>
      <c r="C39" t="s">
        <v>230</v>
      </c>
      <c r="D39" t="s">
        <v>251</v>
      </c>
      <c r="E39" s="1">
        <v>45729</v>
      </c>
      <c r="F39" s="1"/>
      <c r="G39" t="s">
        <v>335</v>
      </c>
      <c r="H39" t="s">
        <v>240</v>
      </c>
      <c r="I39" s="1">
        <v>45792</v>
      </c>
      <c r="J39" t="s">
        <v>201</v>
      </c>
      <c r="K39" t="s">
        <v>241</v>
      </c>
      <c r="L39" t="s">
        <v>171</v>
      </c>
      <c r="M39" t="s">
        <v>336</v>
      </c>
      <c r="N39" t="s">
        <v>237</v>
      </c>
      <c r="O39" t="s">
        <v>230</v>
      </c>
      <c r="Q39">
        <f t="shared" ca="1" si="3"/>
        <v>278</v>
      </c>
      <c r="R39">
        <f t="shared" ca="1" si="1"/>
        <v>1</v>
      </c>
      <c r="S39">
        <f t="shared" ca="1" si="2"/>
        <v>1</v>
      </c>
    </row>
    <row r="40" spans="1:19" x14ac:dyDescent="0.35">
      <c r="A40">
        <v>6000134304</v>
      </c>
      <c r="B40" t="s">
        <v>337</v>
      </c>
      <c r="C40" t="s">
        <v>230</v>
      </c>
      <c r="D40" t="s">
        <v>338</v>
      </c>
      <c r="E40" s="1">
        <v>45729</v>
      </c>
      <c r="F40" s="1"/>
      <c r="G40" t="s">
        <v>339</v>
      </c>
      <c r="H40" t="s">
        <v>245</v>
      </c>
      <c r="I40" s="1">
        <v>45782</v>
      </c>
      <c r="J40" t="s">
        <v>234</v>
      </c>
      <c r="K40" t="s">
        <v>235</v>
      </c>
      <c r="L40" t="s">
        <v>171</v>
      </c>
      <c r="M40" t="s">
        <v>340</v>
      </c>
      <c r="N40" t="s">
        <v>237</v>
      </c>
      <c r="O40" t="s">
        <v>230</v>
      </c>
      <c r="Q40">
        <f t="shared" ca="1" si="3"/>
        <v>278</v>
      </c>
      <c r="R40">
        <f t="shared" ca="1" si="1"/>
        <v>1</v>
      </c>
      <c r="S40">
        <f t="shared" ca="1" si="2"/>
        <v>1</v>
      </c>
    </row>
    <row r="41" spans="1:19" x14ac:dyDescent="0.35">
      <c r="A41">
        <v>6000134423</v>
      </c>
      <c r="B41" t="s">
        <v>341</v>
      </c>
      <c r="C41" t="s">
        <v>230</v>
      </c>
      <c r="D41" t="s">
        <v>231</v>
      </c>
      <c r="E41" s="1">
        <v>45730</v>
      </c>
      <c r="F41" s="1"/>
      <c r="G41" t="s">
        <v>293</v>
      </c>
      <c r="H41" t="s">
        <v>245</v>
      </c>
      <c r="I41" s="1">
        <v>45748</v>
      </c>
      <c r="J41" t="s">
        <v>234</v>
      </c>
      <c r="K41" t="s">
        <v>235</v>
      </c>
      <c r="L41" t="s">
        <v>171</v>
      </c>
      <c r="M41" t="s">
        <v>342</v>
      </c>
      <c r="N41" t="s">
        <v>237</v>
      </c>
      <c r="O41" t="s">
        <v>230</v>
      </c>
      <c r="Q41">
        <f t="shared" ca="1" si="3"/>
        <v>277</v>
      </c>
      <c r="R41">
        <f t="shared" ca="1" si="1"/>
        <v>1</v>
      </c>
      <c r="S41">
        <f t="shared" ca="1" si="2"/>
        <v>1</v>
      </c>
    </row>
    <row r="42" spans="1:19" x14ac:dyDescent="0.35">
      <c r="A42">
        <v>6000134460</v>
      </c>
      <c r="B42" t="s">
        <v>343</v>
      </c>
      <c r="C42" t="s">
        <v>230</v>
      </c>
      <c r="D42" t="s">
        <v>231</v>
      </c>
      <c r="E42" s="1">
        <v>45730</v>
      </c>
      <c r="F42" s="1"/>
      <c r="G42" t="s">
        <v>329</v>
      </c>
      <c r="H42" t="s">
        <v>240</v>
      </c>
      <c r="I42" s="1">
        <v>45748</v>
      </c>
      <c r="J42" t="s">
        <v>234</v>
      </c>
      <c r="K42" t="s">
        <v>235</v>
      </c>
      <c r="L42" t="s">
        <v>171</v>
      </c>
      <c r="M42" t="s">
        <v>344</v>
      </c>
      <c r="N42" t="s">
        <v>237</v>
      </c>
      <c r="O42" t="s">
        <v>230</v>
      </c>
      <c r="Q42">
        <f t="shared" ca="1" si="3"/>
        <v>277</v>
      </c>
      <c r="R42">
        <f t="shared" ca="1" si="1"/>
        <v>1</v>
      </c>
      <c r="S42">
        <f t="shared" ca="1" si="2"/>
        <v>1</v>
      </c>
    </row>
    <row r="43" spans="1:19" x14ac:dyDescent="0.35">
      <c r="A43">
        <v>6000134543</v>
      </c>
      <c r="B43" t="s">
        <v>345</v>
      </c>
      <c r="C43" t="s">
        <v>230</v>
      </c>
      <c r="D43" t="s">
        <v>274</v>
      </c>
      <c r="E43" s="1">
        <v>45733</v>
      </c>
      <c r="F43" s="1"/>
      <c r="G43" t="s">
        <v>346</v>
      </c>
      <c r="H43" t="s">
        <v>240</v>
      </c>
      <c r="I43" s="1">
        <v>45754</v>
      </c>
      <c r="J43" t="s">
        <v>234</v>
      </c>
      <c r="K43" t="s">
        <v>347</v>
      </c>
      <c r="L43" t="s">
        <v>171</v>
      </c>
      <c r="M43" t="s">
        <v>348</v>
      </c>
      <c r="N43" t="s">
        <v>237</v>
      </c>
      <c r="O43" t="s">
        <v>230</v>
      </c>
      <c r="Q43">
        <f t="shared" ca="1" si="3"/>
        <v>274</v>
      </c>
      <c r="R43">
        <f t="shared" ca="1" si="1"/>
        <v>1</v>
      </c>
      <c r="S43">
        <f t="shared" ca="1" si="2"/>
        <v>1</v>
      </c>
    </row>
    <row r="44" spans="1:19" x14ac:dyDescent="0.35">
      <c r="A44">
        <v>6000134731</v>
      </c>
      <c r="B44" t="s">
        <v>349</v>
      </c>
      <c r="C44" t="s">
        <v>230</v>
      </c>
      <c r="D44" t="s">
        <v>231</v>
      </c>
      <c r="E44" s="1">
        <v>45734</v>
      </c>
      <c r="F44" s="1"/>
      <c r="G44" t="s">
        <v>293</v>
      </c>
      <c r="H44" t="s">
        <v>245</v>
      </c>
      <c r="I44" s="1">
        <v>45743</v>
      </c>
      <c r="J44" t="s">
        <v>234</v>
      </c>
      <c r="K44" t="s">
        <v>235</v>
      </c>
      <c r="L44" t="s">
        <v>171</v>
      </c>
      <c r="M44" t="s">
        <v>350</v>
      </c>
      <c r="N44" t="s">
        <v>237</v>
      </c>
      <c r="O44" t="s">
        <v>230</v>
      </c>
      <c r="Q44">
        <f t="shared" ca="1" si="3"/>
        <v>273</v>
      </c>
      <c r="R44">
        <f t="shared" ca="1" si="1"/>
        <v>1</v>
      </c>
      <c r="S44">
        <f t="shared" ca="1" si="2"/>
        <v>1</v>
      </c>
    </row>
    <row r="45" spans="1:19" x14ac:dyDescent="0.35">
      <c r="A45">
        <v>6000134816</v>
      </c>
      <c r="B45" t="s">
        <v>351</v>
      </c>
      <c r="C45" t="s">
        <v>230</v>
      </c>
      <c r="D45" t="s">
        <v>305</v>
      </c>
      <c r="E45" s="1">
        <v>45735</v>
      </c>
      <c r="F45" s="1"/>
      <c r="G45" t="s">
        <v>306</v>
      </c>
      <c r="H45" t="s">
        <v>245</v>
      </c>
      <c r="I45" s="1">
        <v>45762</v>
      </c>
      <c r="J45" t="s">
        <v>234</v>
      </c>
      <c r="K45" t="s">
        <v>235</v>
      </c>
      <c r="L45" t="s">
        <v>171</v>
      </c>
      <c r="M45" t="s">
        <v>352</v>
      </c>
      <c r="N45" t="s">
        <v>237</v>
      </c>
      <c r="O45" t="s">
        <v>230</v>
      </c>
      <c r="Q45">
        <f t="shared" ca="1" si="3"/>
        <v>272</v>
      </c>
      <c r="R45">
        <f t="shared" ca="1" si="1"/>
        <v>1</v>
      </c>
      <c r="S45">
        <f t="shared" ca="1" si="2"/>
        <v>1</v>
      </c>
    </row>
    <row r="46" spans="1:19" x14ac:dyDescent="0.35">
      <c r="A46">
        <v>6000134850</v>
      </c>
      <c r="B46" t="s">
        <v>353</v>
      </c>
      <c r="C46" t="s">
        <v>230</v>
      </c>
      <c r="D46" t="s">
        <v>274</v>
      </c>
      <c r="E46" s="1">
        <v>45735</v>
      </c>
      <c r="F46" s="1"/>
      <c r="G46" t="s">
        <v>354</v>
      </c>
      <c r="H46" t="s">
        <v>240</v>
      </c>
      <c r="I46" s="1">
        <v>45761</v>
      </c>
      <c r="J46" t="s">
        <v>234</v>
      </c>
      <c r="K46" t="s">
        <v>241</v>
      </c>
      <c r="L46" t="s">
        <v>171</v>
      </c>
      <c r="M46" t="s">
        <v>355</v>
      </c>
      <c r="N46" t="s">
        <v>237</v>
      </c>
      <c r="O46" t="s">
        <v>230</v>
      </c>
      <c r="Q46">
        <f t="shared" ca="1" si="3"/>
        <v>272</v>
      </c>
      <c r="R46">
        <f t="shared" ca="1" si="1"/>
        <v>1</v>
      </c>
      <c r="S46">
        <f t="shared" ca="1" si="2"/>
        <v>1</v>
      </c>
    </row>
    <row r="47" spans="1:19" x14ac:dyDescent="0.35">
      <c r="A47">
        <v>6000134958</v>
      </c>
      <c r="B47" t="s">
        <v>356</v>
      </c>
      <c r="C47" t="s">
        <v>230</v>
      </c>
      <c r="D47" t="s">
        <v>247</v>
      </c>
      <c r="E47" s="1">
        <v>45736</v>
      </c>
      <c r="F47" s="1"/>
      <c r="G47" t="s">
        <v>357</v>
      </c>
      <c r="H47" t="s">
        <v>245</v>
      </c>
      <c r="I47" s="1">
        <v>45750</v>
      </c>
      <c r="J47" t="s">
        <v>234</v>
      </c>
      <c r="K47" t="s">
        <v>241</v>
      </c>
      <c r="L47" t="s">
        <v>171</v>
      </c>
      <c r="M47" t="s">
        <v>358</v>
      </c>
      <c r="N47" t="s">
        <v>237</v>
      </c>
      <c r="O47" t="s">
        <v>230</v>
      </c>
      <c r="Q47">
        <f t="shared" ca="1" si="3"/>
        <v>271</v>
      </c>
      <c r="R47">
        <f t="shared" ca="1" si="1"/>
        <v>1</v>
      </c>
      <c r="S47">
        <f t="shared" ca="1" si="2"/>
        <v>1</v>
      </c>
    </row>
    <row r="48" spans="1:19" x14ac:dyDescent="0.35">
      <c r="A48">
        <v>6000135155</v>
      </c>
      <c r="B48" t="s">
        <v>359</v>
      </c>
      <c r="C48" t="s">
        <v>230</v>
      </c>
      <c r="D48" t="s">
        <v>251</v>
      </c>
      <c r="E48" s="1">
        <v>45737</v>
      </c>
      <c r="F48" s="1"/>
      <c r="G48" t="s">
        <v>360</v>
      </c>
      <c r="H48" t="s">
        <v>245</v>
      </c>
      <c r="I48" s="1">
        <v>45757</v>
      </c>
      <c r="J48" t="s">
        <v>234</v>
      </c>
      <c r="K48" t="s">
        <v>235</v>
      </c>
      <c r="L48" t="s">
        <v>171</v>
      </c>
      <c r="M48" t="s">
        <v>361</v>
      </c>
      <c r="N48" t="s">
        <v>237</v>
      </c>
      <c r="O48" t="s">
        <v>230</v>
      </c>
      <c r="Q48">
        <f t="shared" ca="1" si="3"/>
        <v>270</v>
      </c>
      <c r="R48">
        <f t="shared" ca="1" si="1"/>
        <v>1</v>
      </c>
      <c r="S48">
        <f t="shared" ca="1" si="2"/>
        <v>1</v>
      </c>
    </row>
    <row r="49" spans="1:19" x14ac:dyDescent="0.35">
      <c r="A49">
        <v>6000135247</v>
      </c>
      <c r="B49" t="s">
        <v>230</v>
      </c>
      <c r="C49" t="s">
        <v>230</v>
      </c>
      <c r="D49" t="s">
        <v>254</v>
      </c>
      <c r="E49" s="1">
        <v>45740</v>
      </c>
      <c r="F49" s="1"/>
      <c r="G49" t="s">
        <v>248</v>
      </c>
      <c r="H49" t="s">
        <v>245</v>
      </c>
      <c r="I49" s="1">
        <v>45779</v>
      </c>
      <c r="J49" t="s">
        <v>201</v>
      </c>
      <c r="K49" t="s">
        <v>241</v>
      </c>
      <c r="L49" t="s">
        <v>171</v>
      </c>
      <c r="M49" t="s">
        <v>362</v>
      </c>
      <c r="N49" t="s">
        <v>237</v>
      </c>
      <c r="O49" t="s">
        <v>230</v>
      </c>
      <c r="Q49">
        <f t="shared" ca="1" si="3"/>
        <v>267</v>
      </c>
      <c r="R49">
        <f t="shared" ca="1" si="1"/>
        <v>1</v>
      </c>
      <c r="S49">
        <f t="shared" ca="1" si="2"/>
        <v>1</v>
      </c>
    </row>
    <row r="50" spans="1:19" x14ac:dyDescent="0.35">
      <c r="A50">
        <v>6000135249</v>
      </c>
      <c r="B50" t="s">
        <v>363</v>
      </c>
      <c r="C50" t="s">
        <v>230</v>
      </c>
      <c r="D50" t="s">
        <v>274</v>
      </c>
      <c r="E50" s="1">
        <v>45740</v>
      </c>
      <c r="F50" s="1"/>
      <c r="G50" t="s">
        <v>321</v>
      </c>
      <c r="H50" t="s">
        <v>245</v>
      </c>
      <c r="I50" s="1">
        <v>45782</v>
      </c>
      <c r="J50" t="s">
        <v>234</v>
      </c>
      <c r="K50" t="s">
        <v>241</v>
      </c>
      <c r="L50" t="s">
        <v>171</v>
      </c>
      <c r="M50" t="s">
        <v>364</v>
      </c>
      <c r="N50" t="s">
        <v>237</v>
      </c>
      <c r="O50" t="s">
        <v>230</v>
      </c>
      <c r="Q50">
        <f t="shared" ca="1" si="3"/>
        <v>267</v>
      </c>
      <c r="R50">
        <f t="shared" ca="1" si="1"/>
        <v>1</v>
      </c>
      <c r="S50">
        <f t="shared" ca="1" si="2"/>
        <v>1</v>
      </c>
    </row>
    <row r="51" spans="1:19" x14ac:dyDescent="0.35">
      <c r="A51">
        <v>6000135321</v>
      </c>
      <c r="B51" t="s">
        <v>365</v>
      </c>
      <c r="C51" t="s">
        <v>230</v>
      </c>
      <c r="D51" t="s">
        <v>254</v>
      </c>
      <c r="E51" s="1">
        <v>45740</v>
      </c>
      <c r="F51" s="1"/>
      <c r="G51" t="s">
        <v>255</v>
      </c>
      <c r="H51" t="s">
        <v>245</v>
      </c>
      <c r="I51" s="1">
        <v>45784</v>
      </c>
      <c r="J51" t="s">
        <v>234</v>
      </c>
      <c r="K51" t="s">
        <v>241</v>
      </c>
      <c r="L51" t="s">
        <v>171</v>
      </c>
      <c r="M51" t="s">
        <v>366</v>
      </c>
      <c r="N51" t="s">
        <v>237</v>
      </c>
      <c r="O51" t="s">
        <v>230</v>
      </c>
      <c r="Q51">
        <f t="shared" ca="1" si="3"/>
        <v>267</v>
      </c>
      <c r="R51">
        <f t="shared" ca="1" si="1"/>
        <v>1</v>
      </c>
      <c r="S51">
        <f t="shared" ca="1" si="2"/>
        <v>1</v>
      </c>
    </row>
    <row r="52" spans="1:19" x14ac:dyDescent="0.35">
      <c r="A52">
        <v>6000135513</v>
      </c>
      <c r="B52" t="s">
        <v>367</v>
      </c>
      <c r="C52" t="s">
        <v>230</v>
      </c>
      <c r="D52" t="s">
        <v>247</v>
      </c>
      <c r="E52" s="1">
        <v>45742</v>
      </c>
      <c r="F52" s="1"/>
      <c r="G52" t="s">
        <v>268</v>
      </c>
      <c r="H52" t="s">
        <v>230</v>
      </c>
      <c r="I52" s="1">
        <v>45749</v>
      </c>
      <c r="J52" t="s">
        <v>234</v>
      </c>
      <c r="K52" t="s">
        <v>235</v>
      </c>
      <c r="L52" t="s">
        <v>171</v>
      </c>
      <c r="M52" t="s">
        <v>368</v>
      </c>
      <c r="N52" t="s">
        <v>237</v>
      </c>
      <c r="O52" t="s">
        <v>230</v>
      </c>
      <c r="Q52">
        <f t="shared" ca="1" si="3"/>
        <v>265</v>
      </c>
      <c r="R52">
        <f t="shared" ca="1" si="1"/>
        <v>1</v>
      </c>
      <c r="S52">
        <f t="shared" ca="1" si="2"/>
        <v>1</v>
      </c>
    </row>
    <row r="53" spans="1:19" x14ac:dyDescent="0.35">
      <c r="A53">
        <v>6000135668</v>
      </c>
      <c r="B53" t="s">
        <v>369</v>
      </c>
      <c r="C53" t="s">
        <v>230</v>
      </c>
      <c r="D53" t="s">
        <v>231</v>
      </c>
      <c r="E53" s="1">
        <v>45743</v>
      </c>
      <c r="F53" s="1"/>
      <c r="G53" t="s">
        <v>315</v>
      </c>
      <c r="H53" t="s">
        <v>233</v>
      </c>
      <c r="I53" s="1">
        <v>45782</v>
      </c>
      <c r="J53" t="s">
        <v>234</v>
      </c>
      <c r="K53" t="s">
        <v>241</v>
      </c>
      <c r="L53" t="s">
        <v>171</v>
      </c>
      <c r="M53" t="s">
        <v>370</v>
      </c>
      <c r="N53" t="s">
        <v>237</v>
      </c>
      <c r="O53" t="s">
        <v>230</v>
      </c>
      <c r="Q53">
        <f t="shared" ca="1" si="3"/>
        <v>264</v>
      </c>
      <c r="R53">
        <f t="shared" ca="1" si="1"/>
        <v>1</v>
      </c>
      <c r="S53">
        <f t="shared" ca="1" si="2"/>
        <v>1</v>
      </c>
    </row>
    <row r="54" spans="1:19" x14ac:dyDescent="0.35">
      <c r="A54">
        <v>6000135843</v>
      </c>
      <c r="B54" t="s">
        <v>230</v>
      </c>
      <c r="C54" t="s">
        <v>230</v>
      </c>
      <c r="D54" t="s">
        <v>251</v>
      </c>
      <c r="E54" s="1">
        <v>45744</v>
      </c>
      <c r="F54" s="1"/>
      <c r="G54" t="s">
        <v>290</v>
      </c>
      <c r="H54" t="s">
        <v>233</v>
      </c>
      <c r="I54" s="1">
        <v>45759</v>
      </c>
      <c r="J54" t="s">
        <v>201</v>
      </c>
      <c r="K54" t="s">
        <v>241</v>
      </c>
      <c r="L54" t="s">
        <v>171</v>
      </c>
      <c r="M54" t="s">
        <v>371</v>
      </c>
      <c r="N54" t="s">
        <v>237</v>
      </c>
      <c r="O54" t="s">
        <v>230</v>
      </c>
      <c r="Q54">
        <f t="shared" ca="1" si="3"/>
        <v>263</v>
      </c>
      <c r="R54">
        <f t="shared" ca="1" si="1"/>
        <v>1</v>
      </c>
      <c r="S54">
        <f t="shared" ca="1" si="2"/>
        <v>1</v>
      </c>
    </row>
    <row r="55" spans="1:19" x14ac:dyDescent="0.35">
      <c r="A55">
        <v>6000135916</v>
      </c>
      <c r="B55" t="s">
        <v>372</v>
      </c>
      <c r="C55" t="s">
        <v>230</v>
      </c>
      <c r="D55" t="s">
        <v>251</v>
      </c>
      <c r="E55" s="1">
        <v>45747</v>
      </c>
      <c r="F55" s="1"/>
      <c r="G55" t="s">
        <v>373</v>
      </c>
      <c r="H55" t="s">
        <v>233</v>
      </c>
      <c r="I55" s="1">
        <v>45754</v>
      </c>
      <c r="J55" t="s">
        <v>234</v>
      </c>
      <c r="K55" t="s">
        <v>235</v>
      </c>
      <c r="L55" t="s">
        <v>171</v>
      </c>
      <c r="M55" t="s">
        <v>374</v>
      </c>
      <c r="N55" t="s">
        <v>237</v>
      </c>
      <c r="O55" t="s">
        <v>230</v>
      </c>
      <c r="Q55">
        <f t="shared" ca="1" si="3"/>
        <v>260</v>
      </c>
      <c r="R55">
        <f t="shared" ca="1" si="1"/>
        <v>1</v>
      </c>
      <c r="S55">
        <f t="shared" ca="1" si="2"/>
        <v>1</v>
      </c>
    </row>
    <row r="56" spans="1:19" x14ac:dyDescent="0.35">
      <c r="A56">
        <v>6000135930</v>
      </c>
      <c r="B56" t="s">
        <v>375</v>
      </c>
      <c r="C56" t="s">
        <v>230</v>
      </c>
      <c r="D56" t="s">
        <v>254</v>
      </c>
      <c r="E56" s="1">
        <v>45747</v>
      </c>
      <c r="F56" s="1"/>
      <c r="G56" t="s">
        <v>268</v>
      </c>
      <c r="H56" t="s">
        <v>233</v>
      </c>
      <c r="I56" s="1">
        <v>45758</v>
      </c>
      <c r="J56" t="s">
        <v>234</v>
      </c>
      <c r="K56" t="s">
        <v>235</v>
      </c>
      <c r="L56" t="s">
        <v>171</v>
      </c>
      <c r="M56" t="s">
        <v>376</v>
      </c>
      <c r="N56" t="s">
        <v>237</v>
      </c>
      <c r="O56" t="s">
        <v>230</v>
      </c>
      <c r="Q56">
        <f t="shared" ca="1" si="3"/>
        <v>260</v>
      </c>
      <c r="R56">
        <f t="shared" ca="1" si="1"/>
        <v>1</v>
      </c>
      <c r="S56">
        <f t="shared" ca="1" si="2"/>
        <v>1</v>
      </c>
    </row>
    <row r="57" spans="1:19" x14ac:dyDescent="0.35">
      <c r="A57">
        <v>6000136043</v>
      </c>
      <c r="B57" t="s">
        <v>230</v>
      </c>
      <c r="C57" t="s">
        <v>230</v>
      </c>
      <c r="D57" t="s">
        <v>251</v>
      </c>
      <c r="E57" s="1">
        <v>45748</v>
      </c>
      <c r="F57" s="1"/>
      <c r="G57" t="s">
        <v>290</v>
      </c>
      <c r="H57" t="s">
        <v>377</v>
      </c>
      <c r="I57" s="1">
        <v>45786</v>
      </c>
      <c r="J57" t="s">
        <v>201</v>
      </c>
      <c r="K57" t="s">
        <v>241</v>
      </c>
      <c r="L57" t="s">
        <v>171</v>
      </c>
      <c r="M57" t="s">
        <v>378</v>
      </c>
      <c r="N57" t="s">
        <v>237</v>
      </c>
      <c r="O57" t="s">
        <v>230</v>
      </c>
      <c r="Q57">
        <f t="shared" ca="1" si="3"/>
        <v>259</v>
      </c>
      <c r="R57">
        <f t="shared" ca="1" si="1"/>
        <v>1</v>
      </c>
      <c r="S57">
        <f t="shared" ca="1" si="2"/>
        <v>1</v>
      </c>
    </row>
    <row r="58" spans="1:19" x14ac:dyDescent="0.35">
      <c r="A58">
        <v>6000136104</v>
      </c>
      <c r="B58" t="s">
        <v>379</v>
      </c>
      <c r="C58" t="s">
        <v>230</v>
      </c>
      <c r="D58" t="s">
        <v>274</v>
      </c>
      <c r="E58" s="1">
        <v>45748</v>
      </c>
      <c r="F58" s="1"/>
      <c r="G58" t="s">
        <v>380</v>
      </c>
      <c r="H58" t="s">
        <v>233</v>
      </c>
      <c r="I58" s="1">
        <v>45755</v>
      </c>
      <c r="J58" t="s">
        <v>234</v>
      </c>
      <c r="K58" t="s">
        <v>241</v>
      </c>
      <c r="L58" t="s">
        <v>171</v>
      </c>
      <c r="M58" t="s">
        <v>381</v>
      </c>
      <c r="N58" t="s">
        <v>237</v>
      </c>
      <c r="O58" t="s">
        <v>230</v>
      </c>
      <c r="Q58">
        <f t="shared" ca="1" si="3"/>
        <v>259</v>
      </c>
      <c r="R58">
        <f t="shared" ca="1" si="1"/>
        <v>1</v>
      </c>
      <c r="S58">
        <f t="shared" ca="1" si="2"/>
        <v>1</v>
      </c>
    </row>
    <row r="59" spans="1:19" x14ac:dyDescent="0.35">
      <c r="A59">
        <v>6000136206</v>
      </c>
      <c r="B59" t="s">
        <v>382</v>
      </c>
      <c r="C59" t="s">
        <v>230</v>
      </c>
      <c r="D59" t="s">
        <v>383</v>
      </c>
      <c r="E59" s="1">
        <v>45749</v>
      </c>
      <c r="F59" s="1"/>
      <c r="G59" t="s">
        <v>384</v>
      </c>
      <c r="H59" t="s">
        <v>245</v>
      </c>
      <c r="I59" s="1">
        <v>45798</v>
      </c>
      <c r="J59" t="s">
        <v>234</v>
      </c>
      <c r="K59" t="s">
        <v>241</v>
      </c>
      <c r="L59" t="s">
        <v>171</v>
      </c>
      <c r="M59" t="s">
        <v>385</v>
      </c>
      <c r="N59" t="s">
        <v>237</v>
      </c>
      <c r="O59" t="s">
        <v>230</v>
      </c>
      <c r="Q59">
        <f t="shared" ca="1" si="3"/>
        <v>258</v>
      </c>
      <c r="R59">
        <f t="shared" ca="1" si="1"/>
        <v>1</v>
      </c>
      <c r="S59">
        <f t="shared" ca="1" si="2"/>
        <v>1</v>
      </c>
    </row>
    <row r="60" spans="1:19" x14ac:dyDescent="0.35">
      <c r="A60">
        <v>6000136305</v>
      </c>
      <c r="B60" t="s">
        <v>386</v>
      </c>
      <c r="C60" t="s">
        <v>230</v>
      </c>
      <c r="D60" t="s">
        <v>387</v>
      </c>
      <c r="E60" s="1">
        <v>45749</v>
      </c>
      <c r="F60" s="1"/>
      <c r="G60" t="s">
        <v>388</v>
      </c>
      <c r="H60" t="s">
        <v>233</v>
      </c>
      <c r="I60" s="1">
        <v>45756</v>
      </c>
      <c r="J60" t="s">
        <v>234</v>
      </c>
      <c r="K60" t="s">
        <v>241</v>
      </c>
      <c r="L60" t="s">
        <v>171</v>
      </c>
      <c r="M60" t="s">
        <v>389</v>
      </c>
      <c r="N60" t="s">
        <v>237</v>
      </c>
      <c r="O60" t="s">
        <v>230</v>
      </c>
      <c r="Q60">
        <f t="shared" ca="1" si="3"/>
        <v>258</v>
      </c>
      <c r="R60">
        <f t="shared" ca="1" si="1"/>
        <v>1</v>
      </c>
      <c r="S60">
        <f t="shared" ca="1" si="2"/>
        <v>1</v>
      </c>
    </row>
    <row r="61" spans="1:19" x14ac:dyDescent="0.35">
      <c r="A61">
        <v>6000136404</v>
      </c>
      <c r="B61" t="s">
        <v>390</v>
      </c>
      <c r="C61" t="s">
        <v>230</v>
      </c>
      <c r="D61" t="s">
        <v>247</v>
      </c>
      <c r="E61" s="1">
        <v>45750</v>
      </c>
      <c r="F61" s="1"/>
      <c r="G61" t="s">
        <v>357</v>
      </c>
      <c r="H61" t="s">
        <v>245</v>
      </c>
      <c r="I61" s="1">
        <v>45764</v>
      </c>
      <c r="J61" t="s">
        <v>234</v>
      </c>
      <c r="K61" t="s">
        <v>241</v>
      </c>
      <c r="L61" t="s">
        <v>171</v>
      </c>
      <c r="M61" t="s">
        <v>391</v>
      </c>
      <c r="N61" t="s">
        <v>237</v>
      </c>
      <c r="O61" t="s">
        <v>230</v>
      </c>
      <c r="Q61">
        <f t="shared" ca="1" si="3"/>
        <v>257</v>
      </c>
      <c r="R61">
        <f t="shared" ca="1" si="1"/>
        <v>1</v>
      </c>
      <c r="S61">
        <f t="shared" ca="1" si="2"/>
        <v>1</v>
      </c>
    </row>
    <row r="62" spans="1:19" x14ac:dyDescent="0.35">
      <c r="A62">
        <v>6000136413</v>
      </c>
      <c r="B62" t="s">
        <v>392</v>
      </c>
      <c r="C62" t="s">
        <v>230</v>
      </c>
      <c r="D62" t="s">
        <v>254</v>
      </c>
      <c r="E62" s="1">
        <v>45750</v>
      </c>
      <c r="F62" s="1"/>
      <c r="G62" t="s">
        <v>357</v>
      </c>
      <c r="H62" t="s">
        <v>245</v>
      </c>
      <c r="I62" s="1">
        <v>45758</v>
      </c>
      <c r="J62" t="s">
        <v>234</v>
      </c>
      <c r="K62" t="s">
        <v>241</v>
      </c>
      <c r="L62" t="s">
        <v>171</v>
      </c>
      <c r="M62" t="s">
        <v>393</v>
      </c>
      <c r="N62" t="s">
        <v>237</v>
      </c>
      <c r="O62" t="s">
        <v>230</v>
      </c>
      <c r="Q62">
        <f t="shared" ca="1" si="3"/>
        <v>257</v>
      </c>
      <c r="R62">
        <f t="shared" ca="1" si="1"/>
        <v>1</v>
      </c>
      <c r="S62">
        <f t="shared" ca="1" si="2"/>
        <v>1</v>
      </c>
    </row>
    <row r="63" spans="1:19" x14ac:dyDescent="0.35">
      <c r="A63">
        <v>6000136417</v>
      </c>
      <c r="B63" t="s">
        <v>394</v>
      </c>
      <c r="C63" t="s">
        <v>230</v>
      </c>
      <c r="D63" t="s">
        <v>254</v>
      </c>
      <c r="E63" s="1">
        <v>45750</v>
      </c>
      <c r="F63" s="1"/>
      <c r="G63" t="s">
        <v>357</v>
      </c>
      <c r="H63" t="s">
        <v>240</v>
      </c>
      <c r="I63" s="1">
        <v>45758</v>
      </c>
      <c r="J63" t="s">
        <v>234</v>
      </c>
      <c r="K63" t="s">
        <v>241</v>
      </c>
      <c r="L63" t="s">
        <v>171</v>
      </c>
      <c r="M63" t="s">
        <v>395</v>
      </c>
      <c r="N63" t="s">
        <v>237</v>
      </c>
      <c r="O63" t="s">
        <v>230</v>
      </c>
      <c r="Q63">
        <f t="shared" ca="1" si="3"/>
        <v>257</v>
      </c>
      <c r="R63">
        <f t="shared" ca="1" si="1"/>
        <v>1</v>
      </c>
      <c r="S63">
        <f t="shared" ca="1" si="2"/>
        <v>1</v>
      </c>
    </row>
    <row r="64" spans="1:19" x14ac:dyDescent="0.35">
      <c r="A64">
        <v>6000136696</v>
      </c>
      <c r="B64" t="s">
        <v>396</v>
      </c>
      <c r="C64" t="s">
        <v>230</v>
      </c>
      <c r="D64" t="s">
        <v>254</v>
      </c>
      <c r="E64" s="1">
        <v>45755</v>
      </c>
      <c r="F64" s="1"/>
      <c r="G64" t="s">
        <v>357</v>
      </c>
      <c r="H64" t="s">
        <v>245</v>
      </c>
      <c r="I64" s="1">
        <v>45763</v>
      </c>
      <c r="J64" t="s">
        <v>234</v>
      </c>
      <c r="K64" t="s">
        <v>241</v>
      </c>
      <c r="L64" t="s">
        <v>171</v>
      </c>
      <c r="M64" t="s">
        <v>397</v>
      </c>
      <c r="N64" t="s">
        <v>237</v>
      </c>
      <c r="O64" t="s">
        <v>230</v>
      </c>
      <c r="Q64">
        <f t="shared" ca="1" si="3"/>
        <v>252</v>
      </c>
      <c r="R64">
        <f t="shared" ca="1" si="1"/>
        <v>1</v>
      </c>
      <c r="S64">
        <f t="shared" ca="1" si="2"/>
        <v>1</v>
      </c>
    </row>
    <row r="65" spans="1:19" x14ac:dyDescent="0.35">
      <c r="A65">
        <v>6000136707</v>
      </c>
      <c r="B65" t="s">
        <v>398</v>
      </c>
      <c r="C65" t="s">
        <v>230</v>
      </c>
      <c r="D65" t="s">
        <v>254</v>
      </c>
      <c r="E65" s="1">
        <v>45755</v>
      </c>
      <c r="F65" s="1"/>
      <c r="G65" t="s">
        <v>357</v>
      </c>
      <c r="H65" t="s">
        <v>245</v>
      </c>
      <c r="I65" s="1">
        <v>45763</v>
      </c>
      <c r="J65" t="s">
        <v>234</v>
      </c>
      <c r="K65" t="s">
        <v>241</v>
      </c>
      <c r="L65" t="s">
        <v>171</v>
      </c>
      <c r="M65" t="s">
        <v>399</v>
      </c>
      <c r="N65" t="s">
        <v>237</v>
      </c>
      <c r="O65" t="s">
        <v>230</v>
      </c>
      <c r="Q65">
        <f t="shared" ca="1" si="3"/>
        <v>252</v>
      </c>
      <c r="R65">
        <f t="shared" ca="1" si="1"/>
        <v>1</v>
      </c>
      <c r="S65">
        <f t="shared" ca="1" si="2"/>
        <v>1</v>
      </c>
    </row>
    <row r="66" spans="1:19" x14ac:dyDescent="0.35">
      <c r="A66">
        <v>6000136806</v>
      </c>
      <c r="B66" t="s">
        <v>230</v>
      </c>
      <c r="C66" t="s">
        <v>230</v>
      </c>
      <c r="D66" t="s">
        <v>251</v>
      </c>
      <c r="E66" s="1">
        <v>45755</v>
      </c>
      <c r="F66" s="1"/>
      <c r="G66" t="s">
        <v>400</v>
      </c>
      <c r="H66" t="s">
        <v>401</v>
      </c>
      <c r="I66" s="1">
        <v>45789</v>
      </c>
      <c r="J66" t="s">
        <v>201</v>
      </c>
      <c r="K66" t="s">
        <v>241</v>
      </c>
      <c r="L66" t="s">
        <v>171</v>
      </c>
      <c r="M66" t="s">
        <v>402</v>
      </c>
      <c r="N66" t="s">
        <v>237</v>
      </c>
      <c r="O66" t="s">
        <v>230</v>
      </c>
      <c r="Q66">
        <f t="shared" ca="1" si="3"/>
        <v>252</v>
      </c>
      <c r="R66">
        <f t="shared" ca="1" si="1"/>
        <v>1</v>
      </c>
      <c r="S66">
        <f t="shared" ca="1" si="2"/>
        <v>1</v>
      </c>
    </row>
    <row r="67" spans="1:19" x14ac:dyDescent="0.35">
      <c r="A67">
        <v>6000136916</v>
      </c>
      <c r="B67" t="s">
        <v>403</v>
      </c>
      <c r="C67" t="s">
        <v>230</v>
      </c>
      <c r="D67" t="s">
        <v>254</v>
      </c>
      <c r="E67" s="1">
        <v>45756</v>
      </c>
      <c r="F67" s="1"/>
      <c r="G67" t="s">
        <v>357</v>
      </c>
      <c r="H67" t="s">
        <v>245</v>
      </c>
      <c r="I67" s="1">
        <v>45764</v>
      </c>
      <c r="J67" t="s">
        <v>234</v>
      </c>
      <c r="K67" t="s">
        <v>241</v>
      </c>
      <c r="L67" t="s">
        <v>171</v>
      </c>
      <c r="M67" t="s">
        <v>404</v>
      </c>
      <c r="N67" t="s">
        <v>237</v>
      </c>
      <c r="O67" t="s">
        <v>230</v>
      </c>
      <c r="Q67">
        <f t="shared" ca="1" si="3"/>
        <v>251</v>
      </c>
      <c r="R67">
        <f t="shared" ca="1" si="1"/>
        <v>1</v>
      </c>
      <c r="S67">
        <f t="shared" ca="1" si="2"/>
        <v>1</v>
      </c>
    </row>
    <row r="68" spans="1:19" x14ac:dyDescent="0.35">
      <c r="A68">
        <v>6000137097</v>
      </c>
      <c r="B68" t="s">
        <v>405</v>
      </c>
      <c r="C68" t="s">
        <v>230</v>
      </c>
      <c r="D68" t="s">
        <v>251</v>
      </c>
      <c r="E68" s="1">
        <v>45757</v>
      </c>
      <c r="F68" s="1"/>
      <c r="G68" t="s">
        <v>406</v>
      </c>
      <c r="H68" t="s">
        <v>233</v>
      </c>
      <c r="I68" s="1">
        <v>45765</v>
      </c>
      <c r="J68" t="s">
        <v>234</v>
      </c>
      <c r="K68" t="s">
        <v>235</v>
      </c>
      <c r="L68" t="s">
        <v>171</v>
      </c>
      <c r="M68" t="s">
        <v>407</v>
      </c>
      <c r="N68" t="s">
        <v>237</v>
      </c>
      <c r="O68" t="s">
        <v>230</v>
      </c>
      <c r="Q68">
        <f t="shared" ca="1" si="3"/>
        <v>250</v>
      </c>
      <c r="R68">
        <f t="shared" ca="1" si="1"/>
        <v>1</v>
      </c>
      <c r="S68">
        <f t="shared" ca="1" si="2"/>
        <v>1</v>
      </c>
    </row>
    <row r="69" spans="1:19" x14ac:dyDescent="0.35">
      <c r="A69">
        <v>6000137324</v>
      </c>
      <c r="B69" t="s">
        <v>408</v>
      </c>
      <c r="C69" t="s">
        <v>230</v>
      </c>
      <c r="D69" t="s">
        <v>274</v>
      </c>
      <c r="E69" s="1">
        <v>45761</v>
      </c>
      <c r="F69" s="1"/>
      <c r="G69" t="s">
        <v>380</v>
      </c>
      <c r="H69" t="s">
        <v>233</v>
      </c>
      <c r="I69" s="1">
        <v>45771</v>
      </c>
      <c r="J69" t="s">
        <v>234</v>
      </c>
      <c r="K69" t="s">
        <v>347</v>
      </c>
      <c r="L69" t="s">
        <v>171</v>
      </c>
      <c r="M69" t="s">
        <v>409</v>
      </c>
      <c r="N69" t="s">
        <v>237</v>
      </c>
      <c r="O69" t="s">
        <v>230</v>
      </c>
      <c r="Q69">
        <f t="shared" ca="1" si="3"/>
        <v>246</v>
      </c>
      <c r="R69">
        <f t="shared" ca="1" si="1"/>
        <v>1</v>
      </c>
      <c r="S69">
        <f t="shared" ca="1" si="2"/>
        <v>1</v>
      </c>
    </row>
    <row r="70" spans="1:19" x14ac:dyDescent="0.35">
      <c r="A70">
        <v>6000137341</v>
      </c>
      <c r="B70" t="s">
        <v>410</v>
      </c>
      <c r="C70" t="s">
        <v>230</v>
      </c>
      <c r="D70" t="s">
        <v>251</v>
      </c>
      <c r="E70" s="1">
        <v>45761</v>
      </c>
      <c r="F70" s="1"/>
      <c r="G70" t="s">
        <v>411</v>
      </c>
      <c r="H70" t="s">
        <v>245</v>
      </c>
      <c r="I70" s="1">
        <v>45768</v>
      </c>
      <c r="J70" t="s">
        <v>234</v>
      </c>
      <c r="K70" t="s">
        <v>235</v>
      </c>
      <c r="L70" t="s">
        <v>171</v>
      </c>
      <c r="M70" t="s">
        <v>412</v>
      </c>
      <c r="N70" t="s">
        <v>237</v>
      </c>
      <c r="O70" t="s">
        <v>230</v>
      </c>
      <c r="Q70">
        <f t="shared" ca="1" si="3"/>
        <v>246</v>
      </c>
      <c r="R70">
        <f t="shared" ref="R70:R138" ca="1" si="6">IF($Q70&gt;7,1,0)</f>
        <v>1</v>
      </c>
      <c r="S70">
        <f t="shared" ref="S70:S138" ca="1" si="7">IF($Q70&gt;30,1,0)</f>
        <v>1</v>
      </c>
    </row>
    <row r="71" spans="1:19" x14ac:dyDescent="0.35">
      <c r="A71">
        <v>6000137533</v>
      </c>
      <c r="B71" t="s">
        <v>230</v>
      </c>
      <c r="C71" t="s">
        <v>230</v>
      </c>
      <c r="D71" t="s">
        <v>413</v>
      </c>
      <c r="E71" s="1">
        <v>45762</v>
      </c>
      <c r="F71" s="1"/>
      <c r="G71" t="s">
        <v>400</v>
      </c>
      <c r="H71" t="s">
        <v>245</v>
      </c>
      <c r="I71" s="1">
        <v>45782</v>
      </c>
      <c r="J71" t="s">
        <v>201</v>
      </c>
      <c r="K71" t="s">
        <v>241</v>
      </c>
      <c r="L71" t="s">
        <v>171</v>
      </c>
      <c r="M71" t="s">
        <v>414</v>
      </c>
      <c r="N71" t="s">
        <v>237</v>
      </c>
      <c r="O71" t="s">
        <v>230</v>
      </c>
      <c r="Q71">
        <f t="shared" ca="1" si="3"/>
        <v>245</v>
      </c>
      <c r="R71">
        <f t="shared" ca="1" si="6"/>
        <v>1</v>
      </c>
      <c r="S71">
        <f t="shared" ca="1" si="7"/>
        <v>1</v>
      </c>
    </row>
    <row r="72" spans="1:19" x14ac:dyDescent="0.35">
      <c r="A72">
        <v>6000137544</v>
      </c>
      <c r="B72" t="s">
        <v>415</v>
      </c>
      <c r="C72" t="s">
        <v>230</v>
      </c>
      <c r="D72" t="s">
        <v>247</v>
      </c>
      <c r="E72" s="1">
        <v>45762</v>
      </c>
      <c r="F72" s="1"/>
      <c r="G72" t="s">
        <v>268</v>
      </c>
      <c r="H72" t="s">
        <v>233</v>
      </c>
      <c r="I72" s="1">
        <v>45821</v>
      </c>
      <c r="J72" t="s">
        <v>234</v>
      </c>
      <c r="K72" t="s">
        <v>235</v>
      </c>
      <c r="L72" t="s">
        <v>171</v>
      </c>
      <c r="M72" t="s">
        <v>416</v>
      </c>
      <c r="N72" t="s">
        <v>237</v>
      </c>
      <c r="O72" t="s">
        <v>230</v>
      </c>
      <c r="Q72">
        <f t="shared" ca="1" si="3"/>
        <v>245</v>
      </c>
      <c r="R72">
        <f t="shared" ca="1" si="6"/>
        <v>1</v>
      </c>
      <c r="S72">
        <f t="shared" ca="1" si="7"/>
        <v>1</v>
      </c>
    </row>
    <row r="73" spans="1:19" x14ac:dyDescent="0.35">
      <c r="A73">
        <v>6000137636</v>
      </c>
      <c r="B73" t="s">
        <v>417</v>
      </c>
      <c r="C73" t="s">
        <v>230</v>
      </c>
      <c r="D73" t="s">
        <v>274</v>
      </c>
      <c r="E73" s="1">
        <v>45763</v>
      </c>
      <c r="F73" s="1"/>
      <c r="G73" t="s">
        <v>321</v>
      </c>
      <c r="H73" t="s">
        <v>240</v>
      </c>
      <c r="I73" s="1">
        <v>45782</v>
      </c>
      <c r="J73" t="s">
        <v>234</v>
      </c>
      <c r="K73" t="s">
        <v>347</v>
      </c>
      <c r="L73" t="s">
        <v>171</v>
      </c>
      <c r="M73" t="s">
        <v>418</v>
      </c>
      <c r="N73" t="s">
        <v>237</v>
      </c>
      <c r="O73" t="s">
        <v>230</v>
      </c>
      <c r="Q73">
        <f t="shared" ca="1" si="3"/>
        <v>244</v>
      </c>
      <c r="R73">
        <f t="shared" ca="1" si="6"/>
        <v>1</v>
      </c>
      <c r="S73">
        <f t="shared" ca="1" si="7"/>
        <v>1</v>
      </c>
    </row>
    <row r="74" spans="1:19" x14ac:dyDescent="0.35">
      <c r="A74">
        <v>6000137924</v>
      </c>
      <c r="B74" t="s">
        <v>419</v>
      </c>
      <c r="C74" t="s">
        <v>230</v>
      </c>
      <c r="D74" t="s">
        <v>231</v>
      </c>
      <c r="E74" s="1">
        <v>45769</v>
      </c>
      <c r="F74" s="1"/>
      <c r="G74" t="s">
        <v>420</v>
      </c>
      <c r="H74" t="s">
        <v>240</v>
      </c>
      <c r="I74" s="1">
        <v>45782</v>
      </c>
      <c r="J74" t="s">
        <v>234</v>
      </c>
      <c r="K74" t="s">
        <v>235</v>
      </c>
      <c r="L74" t="s">
        <v>171</v>
      </c>
      <c r="M74" t="s">
        <v>421</v>
      </c>
      <c r="N74" t="s">
        <v>237</v>
      </c>
      <c r="O74" t="s">
        <v>230</v>
      </c>
      <c r="Q74">
        <f t="shared" ca="1" si="3"/>
        <v>238</v>
      </c>
      <c r="R74">
        <f t="shared" ca="1" si="6"/>
        <v>1</v>
      </c>
      <c r="S74">
        <f t="shared" ca="1" si="7"/>
        <v>1</v>
      </c>
    </row>
    <row r="75" spans="1:19" x14ac:dyDescent="0.35">
      <c r="A75">
        <v>6000138263</v>
      </c>
      <c r="B75" t="s">
        <v>230</v>
      </c>
      <c r="C75" t="s">
        <v>230</v>
      </c>
      <c r="D75" t="s">
        <v>274</v>
      </c>
      <c r="E75" s="1">
        <v>45771</v>
      </c>
      <c r="F75" s="1"/>
      <c r="G75" t="s">
        <v>422</v>
      </c>
      <c r="H75" t="s">
        <v>245</v>
      </c>
      <c r="I75" s="1">
        <v>45820</v>
      </c>
      <c r="J75" t="s">
        <v>401</v>
      </c>
      <c r="K75" t="s">
        <v>241</v>
      </c>
      <c r="L75" t="s">
        <v>164</v>
      </c>
      <c r="M75" t="s">
        <v>423</v>
      </c>
      <c r="N75" t="s">
        <v>237</v>
      </c>
      <c r="O75" t="s">
        <v>230</v>
      </c>
      <c r="Q75">
        <f t="shared" ref="Q75:Q138" ca="1" si="8">DATEDIF(E75,TODAY(),"d")</f>
        <v>236</v>
      </c>
      <c r="R75">
        <f t="shared" ca="1" si="6"/>
        <v>1</v>
      </c>
      <c r="S75">
        <f t="shared" ca="1" si="7"/>
        <v>1</v>
      </c>
    </row>
    <row r="76" spans="1:19" x14ac:dyDescent="0.35">
      <c r="A76">
        <v>6000138316</v>
      </c>
      <c r="B76" t="s">
        <v>424</v>
      </c>
      <c r="C76" t="s">
        <v>230</v>
      </c>
      <c r="D76" t="s">
        <v>254</v>
      </c>
      <c r="E76" s="1">
        <v>45772</v>
      </c>
      <c r="F76" s="1"/>
      <c r="G76" t="s">
        <v>357</v>
      </c>
      <c r="H76" t="s">
        <v>245</v>
      </c>
      <c r="I76" s="1">
        <v>45779</v>
      </c>
      <c r="J76" t="s">
        <v>234</v>
      </c>
      <c r="K76" t="s">
        <v>241</v>
      </c>
      <c r="L76" t="s">
        <v>171</v>
      </c>
      <c r="M76" t="s">
        <v>425</v>
      </c>
      <c r="N76" t="s">
        <v>237</v>
      </c>
      <c r="O76" t="s">
        <v>230</v>
      </c>
      <c r="Q76">
        <f t="shared" ca="1" si="8"/>
        <v>235</v>
      </c>
      <c r="R76">
        <f t="shared" ca="1" si="6"/>
        <v>1</v>
      </c>
      <c r="S76">
        <f t="shared" ca="1" si="7"/>
        <v>1</v>
      </c>
    </row>
    <row r="77" spans="1:19" x14ac:dyDescent="0.35">
      <c r="A77">
        <v>6000138428</v>
      </c>
      <c r="B77" t="s">
        <v>426</v>
      </c>
      <c r="C77" t="s">
        <v>230</v>
      </c>
      <c r="D77" t="s">
        <v>254</v>
      </c>
      <c r="E77" s="1">
        <v>45772</v>
      </c>
      <c r="F77" s="1"/>
      <c r="G77" t="s">
        <v>357</v>
      </c>
      <c r="H77" t="s">
        <v>233</v>
      </c>
      <c r="I77" s="1">
        <v>45820</v>
      </c>
      <c r="J77" t="s">
        <v>401</v>
      </c>
      <c r="K77" t="s">
        <v>235</v>
      </c>
      <c r="L77" t="s">
        <v>164</v>
      </c>
      <c r="M77" t="s">
        <v>427</v>
      </c>
      <c r="N77" t="s">
        <v>237</v>
      </c>
      <c r="O77" t="s">
        <v>230</v>
      </c>
      <c r="Q77">
        <f t="shared" ca="1" si="8"/>
        <v>235</v>
      </c>
      <c r="R77">
        <f t="shared" ca="1" si="6"/>
        <v>1</v>
      </c>
      <c r="S77">
        <f t="shared" ca="1" si="7"/>
        <v>1</v>
      </c>
    </row>
    <row r="78" spans="1:19" x14ac:dyDescent="0.35">
      <c r="A78">
        <v>6000138437</v>
      </c>
      <c r="B78" t="s">
        <v>428</v>
      </c>
      <c r="C78" t="s">
        <v>230</v>
      </c>
      <c r="D78" t="s">
        <v>254</v>
      </c>
      <c r="E78" s="1">
        <v>45772</v>
      </c>
      <c r="F78" s="1"/>
      <c r="G78" t="s">
        <v>357</v>
      </c>
      <c r="H78" t="s">
        <v>245</v>
      </c>
      <c r="I78" s="1">
        <v>45807</v>
      </c>
      <c r="J78" t="s">
        <v>245</v>
      </c>
      <c r="K78" t="s">
        <v>241</v>
      </c>
      <c r="L78" t="s">
        <v>164</v>
      </c>
      <c r="M78" t="s">
        <v>429</v>
      </c>
      <c r="N78" t="s">
        <v>237</v>
      </c>
      <c r="O78" t="s">
        <v>230</v>
      </c>
      <c r="Q78">
        <f ca="1">DATEDIF(E78,TODAY(),"d")</f>
        <v>235</v>
      </c>
      <c r="R78">
        <f t="shared" ca="1" si="6"/>
        <v>1</v>
      </c>
      <c r="S78">
        <f t="shared" ca="1" si="7"/>
        <v>1</v>
      </c>
    </row>
    <row r="79" spans="1:19" x14ac:dyDescent="0.35">
      <c r="A79">
        <v>6000138440</v>
      </c>
      <c r="B79" t="s">
        <v>430</v>
      </c>
      <c r="C79" t="s">
        <v>230</v>
      </c>
      <c r="D79" t="s">
        <v>254</v>
      </c>
      <c r="E79" s="1">
        <v>45772</v>
      </c>
      <c r="F79" s="1"/>
      <c r="G79" t="s">
        <v>357</v>
      </c>
      <c r="H79" t="s">
        <v>245</v>
      </c>
      <c r="I79" s="1">
        <v>45786</v>
      </c>
      <c r="J79" t="s">
        <v>234</v>
      </c>
      <c r="K79" t="s">
        <v>235</v>
      </c>
      <c r="L79" t="s">
        <v>171</v>
      </c>
      <c r="M79" t="s">
        <v>431</v>
      </c>
      <c r="N79" t="s">
        <v>237</v>
      </c>
      <c r="O79" t="s">
        <v>230</v>
      </c>
      <c r="Q79">
        <f t="shared" ca="1" si="8"/>
        <v>235</v>
      </c>
      <c r="R79">
        <f t="shared" ca="1" si="6"/>
        <v>1</v>
      </c>
      <c r="S79">
        <f t="shared" ca="1" si="7"/>
        <v>1</v>
      </c>
    </row>
    <row r="80" spans="1:19" x14ac:dyDescent="0.35">
      <c r="A80">
        <v>6000138481</v>
      </c>
      <c r="B80" t="s">
        <v>432</v>
      </c>
      <c r="C80" t="s">
        <v>230</v>
      </c>
      <c r="D80" t="s">
        <v>231</v>
      </c>
      <c r="E80" s="1">
        <v>45775</v>
      </c>
      <c r="F80" s="1"/>
      <c r="G80" t="s">
        <v>300</v>
      </c>
      <c r="H80" t="s">
        <v>245</v>
      </c>
      <c r="I80" s="1">
        <v>45786</v>
      </c>
      <c r="J80" t="s">
        <v>234</v>
      </c>
      <c r="K80" t="s">
        <v>241</v>
      </c>
      <c r="L80" t="s">
        <v>171</v>
      </c>
      <c r="M80" t="s">
        <v>433</v>
      </c>
      <c r="N80" t="s">
        <v>237</v>
      </c>
      <c r="O80" t="s">
        <v>230</v>
      </c>
      <c r="Q80">
        <f t="shared" ca="1" si="8"/>
        <v>232</v>
      </c>
      <c r="R80">
        <f t="shared" ca="1" si="6"/>
        <v>1</v>
      </c>
      <c r="S80">
        <f t="shared" ca="1" si="7"/>
        <v>1</v>
      </c>
    </row>
    <row r="81" spans="1:19" x14ac:dyDescent="0.35">
      <c r="A81">
        <v>6000138500</v>
      </c>
      <c r="B81" t="s">
        <v>434</v>
      </c>
      <c r="C81" t="s">
        <v>230</v>
      </c>
      <c r="D81" t="s">
        <v>254</v>
      </c>
      <c r="E81" s="1">
        <v>45775</v>
      </c>
      <c r="F81" s="1"/>
      <c r="G81" t="s">
        <v>255</v>
      </c>
      <c r="H81" t="s">
        <v>233</v>
      </c>
      <c r="I81" s="1">
        <v>45825</v>
      </c>
      <c r="J81" t="s">
        <v>256</v>
      </c>
      <c r="K81" t="s">
        <v>241</v>
      </c>
      <c r="L81" t="s">
        <v>170</v>
      </c>
      <c r="M81" t="s">
        <v>435</v>
      </c>
      <c r="N81" t="s">
        <v>237</v>
      </c>
      <c r="O81" t="s">
        <v>230</v>
      </c>
      <c r="Q81">
        <f t="shared" ref="Q81" si="9">DATEDIF(E81,I81,"d")</f>
        <v>50</v>
      </c>
      <c r="R81">
        <f t="shared" si="6"/>
        <v>1</v>
      </c>
      <c r="S81">
        <f t="shared" si="7"/>
        <v>1</v>
      </c>
    </row>
    <row r="82" spans="1:19" x14ac:dyDescent="0.35">
      <c r="A82">
        <v>6000138582</v>
      </c>
      <c r="B82" t="s">
        <v>436</v>
      </c>
      <c r="C82" t="s">
        <v>230</v>
      </c>
      <c r="D82" t="s">
        <v>231</v>
      </c>
      <c r="E82" s="1">
        <v>45775</v>
      </c>
      <c r="F82" s="1"/>
      <c r="G82" t="s">
        <v>293</v>
      </c>
      <c r="H82" t="s">
        <v>245</v>
      </c>
      <c r="I82" s="1">
        <v>45824</v>
      </c>
      <c r="J82" t="s">
        <v>234</v>
      </c>
      <c r="K82" t="s">
        <v>235</v>
      </c>
      <c r="L82" t="s">
        <v>171</v>
      </c>
      <c r="M82" t="s">
        <v>437</v>
      </c>
      <c r="N82" t="s">
        <v>237</v>
      </c>
      <c r="O82" t="s">
        <v>230</v>
      </c>
      <c r="Q82">
        <f t="shared" ca="1" si="8"/>
        <v>232</v>
      </c>
      <c r="R82">
        <f t="shared" ca="1" si="6"/>
        <v>1</v>
      </c>
      <c r="S82">
        <f t="shared" ca="1" si="7"/>
        <v>1</v>
      </c>
    </row>
    <row r="83" spans="1:19" x14ac:dyDescent="0.35">
      <c r="A83">
        <v>6000138600</v>
      </c>
      <c r="B83" t="s">
        <v>438</v>
      </c>
      <c r="C83" t="s">
        <v>230</v>
      </c>
      <c r="D83" t="s">
        <v>274</v>
      </c>
      <c r="E83" s="1">
        <v>45775</v>
      </c>
      <c r="F83" s="1"/>
      <c r="G83" t="s">
        <v>439</v>
      </c>
      <c r="H83" t="s">
        <v>245</v>
      </c>
      <c r="I83" s="1">
        <v>45812</v>
      </c>
      <c r="J83" t="s">
        <v>234</v>
      </c>
      <c r="K83" t="s">
        <v>241</v>
      </c>
      <c r="L83" t="s">
        <v>171</v>
      </c>
      <c r="M83" t="s">
        <v>440</v>
      </c>
      <c r="N83" t="s">
        <v>237</v>
      </c>
      <c r="O83" t="s">
        <v>230</v>
      </c>
      <c r="Q83">
        <f t="shared" ca="1" si="8"/>
        <v>232</v>
      </c>
      <c r="R83">
        <f t="shared" ca="1" si="6"/>
        <v>1</v>
      </c>
      <c r="S83">
        <f t="shared" ca="1" si="7"/>
        <v>1</v>
      </c>
    </row>
    <row r="84" spans="1:19" x14ac:dyDescent="0.35">
      <c r="A84">
        <v>6000138844</v>
      </c>
      <c r="B84" t="s">
        <v>441</v>
      </c>
      <c r="C84" t="s">
        <v>230</v>
      </c>
      <c r="D84" t="s">
        <v>231</v>
      </c>
      <c r="E84" s="1">
        <v>45777</v>
      </c>
      <c r="F84" s="1"/>
      <c r="G84" t="s">
        <v>300</v>
      </c>
      <c r="H84" t="s">
        <v>245</v>
      </c>
      <c r="I84" s="1">
        <v>45807</v>
      </c>
      <c r="J84" t="s">
        <v>201</v>
      </c>
      <c r="K84" t="s">
        <v>241</v>
      </c>
      <c r="L84" t="s">
        <v>171</v>
      </c>
      <c r="M84" t="s">
        <v>442</v>
      </c>
      <c r="N84" t="s">
        <v>237</v>
      </c>
      <c r="O84" t="s">
        <v>230</v>
      </c>
      <c r="Q84">
        <f t="shared" ca="1" si="8"/>
        <v>230</v>
      </c>
      <c r="R84">
        <f t="shared" ca="1" si="6"/>
        <v>1</v>
      </c>
      <c r="S84">
        <f t="shared" ca="1" si="7"/>
        <v>1</v>
      </c>
    </row>
    <row r="85" spans="1:19" x14ac:dyDescent="0.35">
      <c r="A85">
        <v>6000138916</v>
      </c>
      <c r="B85" t="s">
        <v>230</v>
      </c>
      <c r="C85" t="s">
        <v>230</v>
      </c>
      <c r="D85" t="s">
        <v>231</v>
      </c>
      <c r="E85" s="1">
        <v>45779</v>
      </c>
      <c r="F85" s="1"/>
      <c r="G85" t="s">
        <v>248</v>
      </c>
      <c r="H85" t="s">
        <v>245</v>
      </c>
      <c r="I85" s="1">
        <v>45817</v>
      </c>
      <c r="J85" t="s">
        <v>201</v>
      </c>
      <c r="K85" t="s">
        <v>241</v>
      </c>
      <c r="L85" t="s">
        <v>171</v>
      </c>
      <c r="M85" t="s">
        <v>443</v>
      </c>
      <c r="N85" t="s">
        <v>237</v>
      </c>
      <c r="O85" t="s">
        <v>230</v>
      </c>
      <c r="Q85">
        <f t="shared" ca="1" si="8"/>
        <v>228</v>
      </c>
      <c r="R85">
        <f t="shared" ca="1" si="6"/>
        <v>1</v>
      </c>
      <c r="S85">
        <f t="shared" ca="1" si="7"/>
        <v>1</v>
      </c>
    </row>
    <row r="86" spans="1:19" x14ac:dyDescent="0.35">
      <c r="A86">
        <v>6000139044</v>
      </c>
      <c r="B86" t="s">
        <v>444</v>
      </c>
      <c r="C86" t="s">
        <v>230</v>
      </c>
      <c r="D86" t="s">
        <v>254</v>
      </c>
      <c r="E86" s="1">
        <v>45782</v>
      </c>
      <c r="F86" s="1"/>
      <c r="G86" t="s">
        <v>357</v>
      </c>
      <c r="H86" t="s">
        <v>233</v>
      </c>
      <c r="I86" s="1">
        <v>45805</v>
      </c>
      <c r="J86" t="s">
        <v>234</v>
      </c>
      <c r="K86" t="s">
        <v>241</v>
      </c>
      <c r="L86" t="s">
        <v>171</v>
      </c>
      <c r="M86" t="s">
        <v>445</v>
      </c>
      <c r="N86" t="s">
        <v>237</v>
      </c>
      <c r="O86" t="s">
        <v>230</v>
      </c>
      <c r="Q86">
        <f t="shared" ca="1" si="8"/>
        <v>225</v>
      </c>
      <c r="R86">
        <f t="shared" ca="1" si="6"/>
        <v>1</v>
      </c>
      <c r="S86">
        <f t="shared" ca="1" si="7"/>
        <v>1</v>
      </c>
    </row>
    <row r="87" spans="1:19" x14ac:dyDescent="0.35">
      <c r="A87">
        <v>6000139205</v>
      </c>
      <c r="B87" t="s">
        <v>446</v>
      </c>
      <c r="C87" t="s">
        <v>230</v>
      </c>
      <c r="D87" t="s">
        <v>231</v>
      </c>
      <c r="E87" s="1">
        <v>45783</v>
      </c>
      <c r="F87" s="1"/>
      <c r="G87" t="s">
        <v>329</v>
      </c>
      <c r="H87" t="s">
        <v>233</v>
      </c>
      <c r="I87" s="1">
        <v>45812</v>
      </c>
      <c r="J87" t="s">
        <v>234</v>
      </c>
      <c r="K87" t="s">
        <v>235</v>
      </c>
      <c r="L87" t="s">
        <v>171</v>
      </c>
      <c r="M87" t="s">
        <v>447</v>
      </c>
      <c r="N87" t="s">
        <v>237</v>
      </c>
      <c r="O87" t="s">
        <v>230</v>
      </c>
      <c r="Q87">
        <f t="shared" ca="1" si="8"/>
        <v>224</v>
      </c>
      <c r="R87">
        <f t="shared" ca="1" si="6"/>
        <v>1</v>
      </c>
      <c r="S87">
        <f t="shared" ca="1" si="7"/>
        <v>1</v>
      </c>
    </row>
    <row r="88" spans="1:19" x14ac:dyDescent="0.35">
      <c r="A88">
        <v>6000139326</v>
      </c>
      <c r="B88" t="s">
        <v>448</v>
      </c>
      <c r="C88" t="s">
        <v>230</v>
      </c>
      <c r="D88" t="s">
        <v>449</v>
      </c>
      <c r="E88" s="1">
        <v>45784</v>
      </c>
      <c r="F88" s="1"/>
      <c r="G88" t="s">
        <v>450</v>
      </c>
      <c r="H88" t="s">
        <v>245</v>
      </c>
      <c r="I88" s="1">
        <v>45791</v>
      </c>
      <c r="J88" t="s">
        <v>234</v>
      </c>
      <c r="K88" t="s">
        <v>241</v>
      </c>
      <c r="L88" t="s">
        <v>171</v>
      </c>
      <c r="M88" t="s">
        <v>451</v>
      </c>
      <c r="N88" t="s">
        <v>237</v>
      </c>
      <c r="O88" t="s">
        <v>230</v>
      </c>
      <c r="Q88">
        <f t="shared" ca="1" si="8"/>
        <v>223</v>
      </c>
      <c r="R88">
        <f t="shared" ca="1" si="6"/>
        <v>1</v>
      </c>
      <c r="S88">
        <f t="shared" ca="1" si="7"/>
        <v>1</v>
      </c>
    </row>
    <row r="89" spans="1:19" x14ac:dyDescent="0.35">
      <c r="A89">
        <v>6000139329</v>
      </c>
      <c r="B89" t="s">
        <v>452</v>
      </c>
      <c r="C89" t="s">
        <v>230</v>
      </c>
      <c r="D89" t="s">
        <v>231</v>
      </c>
      <c r="E89" s="1">
        <v>45784</v>
      </c>
      <c r="F89" s="1"/>
      <c r="G89" t="s">
        <v>453</v>
      </c>
      <c r="H89" t="s">
        <v>240</v>
      </c>
      <c r="I89" s="1">
        <v>45812</v>
      </c>
      <c r="J89" t="s">
        <v>234</v>
      </c>
      <c r="K89" t="s">
        <v>235</v>
      </c>
      <c r="L89" t="s">
        <v>171</v>
      </c>
      <c r="M89" t="s">
        <v>454</v>
      </c>
      <c r="N89" t="s">
        <v>237</v>
      </c>
      <c r="O89" t="s">
        <v>230</v>
      </c>
      <c r="Q89">
        <f t="shared" ca="1" si="8"/>
        <v>223</v>
      </c>
      <c r="R89">
        <f t="shared" ca="1" si="6"/>
        <v>1</v>
      </c>
      <c r="S89">
        <f t="shared" ca="1" si="7"/>
        <v>1</v>
      </c>
    </row>
    <row r="90" spans="1:19" x14ac:dyDescent="0.35">
      <c r="A90">
        <v>6000139369</v>
      </c>
      <c r="B90" t="s">
        <v>455</v>
      </c>
      <c r="D90" t="s">
        <v>254</v>
      </c>
      <c r="E90" s="1">
        <v>45785</v>
      </c>
      <c r="F90" s="1"/>
      <c r="G90" t="s">
        <v>357</v>
      </c>
      <c r="H90" s="35" t="s">
        <v>456</v>
      </c>
      <c r="I90" s="1">
        <v>45818</v>
      </c>
      <c r="J90" t="s">
        <v>457</v>
      </c>
      <c r="K90" t="s">
        <v>241</v>
      </c>
      <c r="L90" t="s">
        <v>164</v>
      </c>
      <c r="M90" t="s">
        <v>458</v>
      </c>
      <c r="N90" t="s">
        <v>237</v>
      </c>
      <c r="Q90">
        <f t="shared" ca="1" si="8"/>
        <v>222</v>
      </c>
      <c r="R90">
        <f t="shared" ca="1" si="6"/>
        <v>1</v>
      </c>
      <c r="S90">
        <f t="shared" ca="1" si="7"/>
        <v>1</v>
      </c>
    </row>
    <row r="91" spans="1:19" x14ac:dyDescent="0.35">
      <c r="A91">
        <v>6000139374</v>
      </c>
      <c r="B91" t="s">
        <v>230</v>
      </c>
      <c r="C91" t="s">
        <v>230</v>
      </c>
      <c r="D91" t="s">
        <v>254</v>
      </c>
      <c r="E91" s="1">
        <v>45784</v>
      </c>
      <c r="F91" s="1"/>
      <c r="G91" t="s">
        <v>400</v>
      </c>
      <c r="H91" t="s">
        <v>240</v>
      </c>
      <c r="I91" s="1">
        <v>45807</v>
      </c>
      <c r="J91" t="s">
        <v>240</v>
      </c>
      <c r="K91" t="s">
        <v>241</v>
      </c>
      <c r="L91" t="s">
        <v>164</v>
      </c>
      <c r="M91" t="s">
        <v>459</v>
      </c>
      <c r="N91" t="s">
        <v>237</v>
      </c>
      <c r="O91" t="s">
        <v>230</v>
      </c>
      <c r="Q91">
        <f t="shared" ca="1" si="8"/>
        <v>223</v>
      </c>
      <c r="R91">
        <f t="shared" ca="1" si="6"/>
        <v>1</v>
      </c>
      <c r="S91">
        <f t="shared" ca="1" si="7"/>
        <v>1</v>
      </c>
    </row>
    <row r="92" spans="1:19" x14ac:dyDescent="0.35">
      <c r="A92">
        <v>6000139577</v>
      </c>
      <c r="B92" t="s">
        <v>460</v>
      </c>
      <c r="C92" t="s">
        <v>230</v>
      </c>
      <c r="D92" t="s">
        <v>251</v>
      </c>
      <c r="E92" s="1">
        <v>45786</v>
      </c>
      <c r="F92" s="1"/>
      <c r="G92" t="s">
        <v>461</v>
      </c>
      <c r="H92" t="s">
        <v>233</v>
      </c>
      <c r="I92" s="1">
        <v>45793</v>
      </c>
      <c r="J92" t="s">
        <v>234</v>
      </c>
      <c r="K92" t="s">
        <v>347</v>
      </c>
      <c r="L92" t="s">
        <v>171</v>
      </c>
      <c r="M92" t="s">
        <v>462</v>
      </c>
      <c r="N92" t="s">
        <v>237</v>
      </c>
      <c r="O92" t="s">
        <v>230</v>
      </c>
      <c r="Q92">
        <f t="shared" ca="1" si="8"/>
        <v>221</v>
      </c>
      <c r="R92">
        <f t="shared" ca="1" si="6"/>
        <v>1</v>
      </c>
      <c r="S92">
        <f t="shared" ca="1" si="7"/>
        <v>1</v>
      </c>
    </row>
    <row r="93" spans="1:19" x14ac:dyDescent="0.35">
      <c r="A93">
        <v>6000139584</v>
      </c>
      <c r="B93" t="s">
        <v>463</v>
      </c>
      <c r="C93" t="s">
        <v>230</v>
      </c>
      <c r="D93" t="s">
        <v>254</v>
      </c>
      <c r="E93" s="1">
        <v>45786</v>
      </c>
      <c r="F93" s="1"/>
      <c r="G93" t="s">
        <v>357</v>
      </c>
      <c r="H93" t="s">
        <v>233</v>
      </c>
      <c r="I93" s="1">
        <v>45797</v>
      </c>
      <c r="J93" t="s">
        <v>234</v>
      </c>
      <c r="K93" t="s">
        <v>241</v>
      </c>
      <c r="L93" t="s">
        <v>171</v>
      </c>
      <c r="M93" t="s">
        <v>464</v>
      </c>
      <c r="N93" t="s">
        <v>237</v>
      </c>
      <c r="O93" t="s">
        <v>230</v>
      </c>
      <c r="Q93">
        <f t="shared" ca="1" si="8"/>
        <v>221</v>
      </c>
      <c r="R93">
        <f t="shared" ca="1" si="6"/>
        <v>1</v>
      </c>
      <c r="S93">
        <f t="shared" ca="1" si="7"/>
        <v>1</v>
      </c>
    </row>
    <row r="94" spans="1:19" x14ac:dyDescent="0.35">
      <c r="A94">
        <v>6000139600</v>
      </c>
      <c r="B94" t="s">
        <v>465</v>
      </c>
      <c r="C94" t="s">
        <v>230</v>
      </c>
      <c r="D94" t="s">
        <v>254</v>
      </c>
      <c r="E94" s="1">
        <v>45786</v>
      </c>
      <c r="F94" s="1"/>
      <c r="G94" t="s">
        <v>357</v>
      </c>
      <c r="H94" t="s">
        <v>240</v>
      </c>
      <c r="I94" s="1">
        <v>45811</v>
      </c>
      <c r="J94" t="s">
        <v>234</v>
      </c>
      <c r="K94" t="s">
        <v>347</v>
      </c>
      <c r="L94" t="s">
        <v>171</v>
      </c>
      <c r="M94" t="s">
        <v>466</v>
      </c>
      <c r="N94" t="s">
        <v>237</v>
      </c>
      <c r="O94" t="s">
        <v>230</v>
      </c>
      <c r="Q94">
        <f t="shared" ca="1" si="8"/>
        <v>221</v>
      </c>
      <c r="R94">
        <f t="shared" ca="1" si="6"/>
        <v>1</v>
      </c>
      <c r="S94">
        <f t="shared" ca="1" si="7"/>
        <v>1</v>
      </c>
    </row>
    <row r="95" spans="1:19" x14ac:dyDescent="0.35">
      <c r="A95">
        <v>6000139702</v>
      </c>
      <c r="B95" t="s">
        <v>230</v>
      </c>
      <c r="C95" t="s">
        <v>230</v>
      </c>
      <c r="D95" t="s">
        <v>251</v>
      </c>
      <c r="E95" s="1">
        <v>45789</v>
      </c>
      <c r="F95" s="1"/>
      <c r="G95" t="s">
        <v>400</v>
      </c>
      <c r="H95" t="s">
        <v>240</v>
      </c>
      <c r="I95" s="1">
        <v>45810</v>
      </c>
      <c r="J95" t="s">
        <v>201</v>
      </c>
      <c r="K95" t="s">
        <v>347</v>
      </c>
      <c r="L95" t="s">
        <v>171</v>
      </c>
      <c r="M95" t="s">
        <v>467</v>
      </c>
      <c r="N95" t="s">
        <v>237</v>
      </c>
      <c r="O95" t="s">
        <v>230</v>
      </c>
      <c r="Q95">
        <f t="shared" ca="1" si="8"/>
        <v>218</v>
      </c>
      <c r="R95">
        <f t="shared" ca="1" si="6"/>
        <v>1</v>
      </c>
      <c r="S95">
        <f t="shared" ca="1" si="7"/>
        <v>1</v>
      </c>
    </row>
    <row r="96" spans="1:19" x14ac:dyDescent="0.35">
      <c r="A96">
        <v>6000139704</v>
      </c>
      <c r="B96" t="s">
        <v>468</v>
      </c>
      <c r="C96" t="s">
        <v>230</v>
      </c>
      <c r="D96" t="s">
        <v>251</v>
      </c>
      <c r="E96" s="1">
        <v>45789</v>
      </c>
      <c r="F96" s="1"/>
      <c r="G96" t="s">
        <v>469</v>
      </c>
      <c r="H96" t="s">
        <v>245</v>
      </c>
      <c r="I96" s="1">
        <v>45797</v>
      </c>
      <c r="J96" t="s">
        <v>234</v>
      </c>
      <c r="K96" t="s">
        <v>235</v>
      </c>
      <c r="L96" t="s">
        <v>171</v>
      </c>
      <c r="M96" t="s">
        <v>470</v>
      </c>
      <c r="N96" t="s">
        <v>237</v>
      </c>
      <c r="O96" t="s">
        <v>230</v>
      </c>
      <c r="Q96">
        <f t="shared" ca="1" si="8"/>
        <v>218</v>
      </c>
      <c r="R96">
        <f t="shared" ca="1" si="6"/>
        <v>1</v>
      </c>
      <c r="S96">
        <f t="shared" ca="1" si="7"/>
        <v>1</v>
      </c>
    </row>
    <row r="97" spans="1:19" x14ac:dyDescent="0.35">
      <c r="A97">
        <v>6000139963</v>
      </c>
      <c r="B97" t="s">
        <v>471</v>
      </c>
      <c r="C97" t="s">
        <v>230</v>
      </c>
      <c r="D97" t="s">
        <v>247</v>
      </c>
      <c r="E97" s="1">
        <v>45791</v>
      </c>
      <c r="F97" s="1"/>
      <c r="G97" t="s">
        <v>268</v>
      </c>
      <c r="H97" t="s">
        <v>377</v>
      </c>
      <c r="I97" s="1">
        <v>45805</v>
      </c>
      <c r="J97" t="s">
        <v>234</v>
      </c>
      <c r="K97" t="s">
        <v>347</v>
      </c>
      <c r="L97" t="s">
        <v>171</v>
      </c>
      <c r="M97" t="s">
        <v>472</v>
      </c>
      <c r="N97" t="s">
        <v>237</v>
      </c>
      <c r="O97" t="s">
        <v>230</v>
      </c>
      <c r="Q97">
        <f t="shared" ca="1" si="8"/>
        <v>216</v>
      </c>
      <c r="R97">
        <f t="shared" ca="1" si="6"/>
        <v>1</v>
      </c>
      <c r="S97">
        <f t="shared" ca="1" si="7"/>
        <v>1</v>
      </c>
    </row>
    <row r="98" spans="1:19" x14ac:dyDescent="0.35">
      <c r="A98">
        <v>6000139986</v>
      </c>
      <c r="B98" t="s">
        <v>473</v>
      </c>
      <c r="C98" t="s">
        <v>230</v>
      </c>
      <c r="D98" t="s">
        <v>254</v>
      </c>
      <c r="E98" s="1">
        <v>45791</v>
      </c>
      <c r="F98" s="1"/>
      <c r="G98" t="s">
        <v>255</v>
      </c>
      <c r="H98" t="s">
        <v>240</v>
      </c>
      <c r="I98" s="1">
        <v>45805</v>
      </c>
      <c r="J98" t="s">
        <v>234</v>
      </c>
      <c r="K98" t="s">
        <v>347</v>
      </c>
      <c r="L98" t="s">
        <v>171</v>
      </c>
      <c r="M98" t="s">
        <v>474</v>
      </c>
      <c r="N98" t="s">
        <v>237</v>
      </c>
      <c r="O98" t="s">
        <v>230</v>
      </c>
      <c r="Q98">
        <f t="shared" ca="1" si="8"/>
        <v>216</v>
      </c>
      <c r="R98">
        <f t="shared" ca="1" si="6"/>
        <v>1</v>
      </c>
      <c r="S98">
        <f t="shared" ca="1" si="7"/>
        <v>1</v>
      </c>
    </row>
    <row r="99" spans="1:19" x14ac:dyDescent="0.35">
      <c r="A99">
        <v>6000140063</v>
      </c>
      <c r="B99" t="s">
        <v>5</v>
      </c>
      <c r="C99" t="s">
        <v>230</v>
      </c>
      <c r="D99" t="s">
        <v>231</v>
      </c>
      <c r="E99" s="1">
        <v>45792</v>
      </c>
      <c r="F99" s="1"/>
      <c r="G99" t="s">
        <v>300</v>
      </c>
      <c r="H99" t="s">
        <v>245</v>
      </c>
      <c r="I99" s="1">
        <v>45806</v>
      </c>
      <c r="J99" t="s">
        <v>234</v>
      </c>
      <c r="K99" t="s">
        <v>241</v>
      </c>
      <c r="L99" t="s">
        <v>164</v>
      </c>
      <c r="M99" t="s">
        <v>475</v>
      </c>
      <c r="N99" t="s">
        <v>237</v>
      </c>
      <c r="O99" t="s">
        <v>230</v>
      </c>
      <c r="Q99">
        <f t="shared" ca="1" si="8"/>
        <v>215</v>
      </c>
      <c r="R99">
        <f t="shared" ca="1" si="6"/>
        <v>1</v>
      </c>
      <c r="S99">
        <f t="shared" ca="1" si="7"/>
        <v>1</v>
      </c>
    </row>
    <row r="100" spans="1:19" x14ac:dyDescent="0.35">
      <c r="A100">
        <v>6000140103</v>
      </c>
      <c r="B100" t="s">
        <v>476</v>
      </c>
      <c r="C100" t="s">
        <v>230</v>
      </c>
      <c r="D100" t="s">
        <v>274</v>
      </c>
      <c r="E100" s="1">
        <v>45792</v>
      </c>
      <c r="F100" s="1"/>
      <c r="G100" t="s">
        <v>354</v>
      </c>
      <c r="H100" t="s">
        <v>240</v>
      </c>
      <c r="I100" s="1">
        <v>45800</v>
      </c>
      <c r="J100" t="s">
        <v>234</v>
      </c>
      <c r="K100" t="s">
        <v>347</v>
      </c>
      <c r="L100" t="s">
        <v>171</v>
      </c>
      <c r="M100" t="s">
        <v>477</v>
      </c>
      <c r="N100" t="s">
        <v>237</v>
      </c>
      <c r="O100" t="s">
        <v>230</v>
      </c>
      <c r="Q100">
        <f t="shared" ca="1" si="8"/>
        <v>215</v>
      </c>
      <c r="R100">
        <f t="shared" ca="1" si="6"/>
        <v>1</v>
      </c>
      <c r="S100">
        <f t="shared" ca="1" si="7"/>
        <v>1</v>
      </c>
    </row>
    <row r="101" spans="1:19" x14ac:dyDescent="0.35">
      <c r="A101">
        <v>6000140225</v>
      </c>
      <c r="B101" t="s">
        <v>230</v>
      </c>
      <c r="C101" t="s">
        <v>230</v>
      </c>
      <c r="D101" t="s">
        <v>231</v>
      </c>
      <c r="E101" s="1">
        <v>45793</v>
      </c>
      <c r="F101" s="1"/>
      <c r="G101" t="s">
        <v>248</v>
      </c>
      <c r="H101" t="s">
        <v>245</v>
      </c>
      <c r="I101" s="1">
        <v>45817</v>
      </c>
      <c r="J101" t="s">
        <v>201</v>
      </c>
      <c r="K101" t="s">
        <v>241</v>
      </c>
      <c r="L101" t="s">
        <v>171</v>
      </c>
      <c r="M101" t="s">
        <v>478</v>
      </c>
      <c r="N101" t="s">
        <v>237</v>
      </c>
      <c r="O101" t="s">
        <v>230</v>
      </c>
      <c r="Q101">
        <f t="shared" ca="1" si="8"/>
        <v>214</v>
      </c>
      <c r="R101">
        <f t="shared" ca="1" si="6"/>
        <v>1</v>
      </c>
      <c r="S101">
        <f t="shared" ca="1" si="7"/>
        <v>1</v>
      </c>
    </row>
    <row r="102" spans="1:19" x14ac:dyDescent="0.35">
      <c r="A102">
        <v>6000140321</v>
      </c>
      <c r="B102" t="s">
        <v>479</v>
      </c>
      <c r="C102" t="s">
        <v>230</v>
      </c>
      <c r="D102" t="s">
        <v>480</v>
      </c>
      <c r="E102" s="1">
        <v>45796</v>
      </c>
      <c r="F102" s="1"/>
      <c r="G102" t="s">
        <v>329</v>
      </c>
      <c r="H102" t="s">
        <v>240</v>
      </c>
      <c r="I102" s="1">
        <v>45805</v>
      </c>
      <c r="J102" t="s">
        <v>234</v>
      </c>
      <c r="K102" t="s">
        <v>241</v>
      </c>
      <c r="L102" t="s">
        <v>171</v>
      </c>
      <c r="M102" t="s">
        <v>481</v>
      </c>
      <c r="N102" t="s">
        <v>237</v>
      </c>
      <c r="O102" t="s">
        <v>230</v>
      </c>
      <c r="Q102">
        <f t="shared" ca="1" si="8"/>
        <v>211</v>
      </c>
      <c r="R102">
        <f t="shared" ca="1" si="6"/>
        <v>1</v>
      </c>
      <c r="S102">
        <f t="shared" ca="1" si="7"/>
        <v>1</v>
      </c>
    </row>
    <row r="103" spans="1:19" x14ac:dyDescent="0.35">
      <c r="A103">
        <v>6000140327</v>
      </c>
      <c r="B103" t="s">
        <v>482</v>
      </c>
      <c r="C103" t="s">
        <v>230</v>
      </c>
      <c r="D103" t="s">
        <v>480</v>
      </c>
      <c r="E103" s="1">
        <v>45796</v>
      </c>
      <c r="F103" s="1">
        <v>45798</v>
      </c>
      <c r="G103" t="s">
        <v>329</v>
      </c>
      <c r="H103" t="s">
        <v>233</v>
      </c>
      <c r="I103" s="1">
        <v>45805</v>
      </c>
      <c r="J103" t="s">
        <v>234</v>
      </c>
      <c r="K103" t="s">
        <v>241</v>
      </c>
      <c r="L103" t="s">
        <v>171</v>
      </c>
      <c r="M103" t="s">
        <v>483</v>
      </c>
      <c r="N103" t="s">
        <v>237</v>
      </c>
      <c r="O103" t="s">
        <v>230</v>
      </c>
      <c r="Q103">
        <f t="shared" ca="1" si="8"/>
        <v>211</v>
      </c>
      <c r="R103">
        <f t="shared" ca="1" si="6"/>
        <v>1</v>
      </c>
      <c r="S103">
        <f t="shared" ca="1" si="7"/>
        <v>1</v>
      </c>
    </row>
    <row r="104" spans="1:19" x14ac:dyDescent="0.35">
      <c r="A104">
        <v>6000140374</v>
      </c>
      <c r="B104" t="s">
        <v>484</v>
      </c>
      <c r="C104" t="s">
        <v>230</v>
      </c>
      <c r="D104" t="s">
        <v>254</v>
      </c>
      <c r="E104" s="1">
        <v>45796</v>
      </c>
      <c r="F104" s="1"/>
      <c r="G104" t="s">
        <v>255</v>
      </c>
      <c r="H104" t="s">
        <v>240</v>
      </c>
      <c r="I104" s="1">
        <v>45812</v>
      </c>
      <c r="J104" t="s">
        <v>234</v>
      </c>
      <c r="K104" t="s">
        <v>241</v>
      </c>
      <c r="L104" t="s">
        <v>171</v>
      </c>
      <c r="M104" t="s">
        <v>485</v>
      </c>
      <c r="N104" t="s">
        <v>237</v>
      </c>
      <c r="O104" t="s">
        <v>230</v>
      </c>
      <c r="Q104">
        <f t="shared" ca="1" si="8"/>
        <v>211</v>
      </c>
      <c r="R104">
        <f t="shared" ca="1" si="6"/>
        <v>1</v>
      </c>
      <c r="S104">
        <f t="shared" ca="1" si="7"/>
        <v>1</v>
      </c>
    </row>
    <row r="105" spans="1:19" x14ac:dyDescent="0.35">
      <c r="A105">
        <v>6000140405</v>
      </c>
      <c r="B105" t="s">
        <v>230</v>
      </c>
      <c r="C105" t="s">
        <v>230</v>
      </c>
      <c r="D105" t="s">
        <v>231</v>
      </c>
      <c r="E105" s="1">
        <v>45796</v>
      </c>
      <c r="F105" s="1"/>
      <c r="G105" t="s">
        <v>248</v>
      </c>
      <c r="H105" t="s">
        <v>245</v>
      </c>
      <c r="I105" s="1">
        <v>45827</v>
      </c>
      <c r="J105" t="s">
        <v>245</v>
      </c>
      <c r="K105" t="s">
        <v>241</v>
      </c>
      <c r="L105" t="s">
        <v>164</v>
      </c>
      <c r="M105" t="s">
        <v>486</v>
      </c>
      <c r="N105" t="s">
        <v>237</v>
      </c>
      <c r="O105" t="s">
        <v>230</v>
      </c>
      <c r="Q105">
        <f t="shared" ca="1" si="8"/>
        <v>211</v>
      </c>
      <c r="R105">
        <f t="shared" ca="1" si="6"/>
        <v>1</v>
      </c>
      <c r="S105">
        <f t="shared" ca="1" si="7"/>
        <v>1</v>
      </c>
    </row>
    <row r="106" spans="1:19" x14ac:dyDescent="0.35">
      <c r="A106">
        <v>6000140433</v>
      </c>
      <c r="B106" t="s">
        <v>487</v>
      </c>
      <c r="C106" t="s">
        <v>230</v>
      </c>
      <c r="D106" t="s">
        <v>231</v>
      </c>
      <c r="E106" s="1">
        <v>45796</v>
      </c>
      <c r="F106" s="1"/>
      <c r="G106" t="s">
        <v>488</v>
      </c>
      <c r="H106" t="s">
        <v>245</v>
      </c>
      <c r="I106" s="1">
        <v>45807</v>
      </c>
      <c r="J106" t="s">
        <v>234</v>
      </c>
      <c r="K106" t="s">
        <v>235</v>
      </c>
      <c r="L106" t="s">
        <v>171</v>
      </c>
      <c r="M106" t="s">
        <v>489</v>
      </c>
      <c r="N106" t="s">
        <v>237</v>
      </c>
      <c r="O106" t="s">
        <v>230</v>
      </c>
      <c r="Q106">
        <f t="shared" ca="1" si="8"/>
        <v>211</v>
      </c>
      <c r="R106">
        <f t="shared" ca="1" si="6"/>
        <v>1</v>
      </c>
      <c r="S106">
        <f t="shared" ca="1" si="7"/>
        <v>1</v>
      </c>
    </row>
    <row r="107" spans="1:19" x14ac:dyDescent="0.35">
      <c r="A107">
        <v>6000140519</v>
      </c>
      <c r="B107" t="s">
        <v>490</v>
      </c>
      <c r="C107" t="s">
        <v>230</v>
      </c>
      <c r="D107" t="s">
        <v>274</v>
      </c>
      <c r="E107" s="1">
        <v>45797</v>
      </c>
      <c r="F107" s="1"/>
      <c r="G107" t="s">
        <v>275</v>
      </c>
      <c r="H107" t="s">
        <v>245</v>
      </c>
      <c r="I107" s="1">
        <v>45813</v>
      </c>
      <c r="J107" t="s">
        <v>234</v>
      </c>
      <c r="K107" t="s">
        <v>235</v>
      </c>
      <c r="L107" t="s">
        <v>171</v>
      </c>
      <c r="M107" t="s">
        <v>491</v>
      </c>
      <c r="N107" t="s">
        <v>237</v>
      </c>
      <c r="O107" t="s">
        <v>230</v>
      </c>
      <c r="Q107">
        <f t="shared" ca="1" si="8"/>
        <v>210</v>
      </c>
      <c r="R107">
        <f t="shared" ca="1" si="6"/>
        <v>1</v>
      </c>
      <c r="S107">
        <f t="shared" ca="1" si="7"/>
        <v>1</v>
      </c>
    </row>
    <row r="108" spans="1:19" x14ac:dyDescent="0.35">
      <c r="A108">
        <v>6000140636</v>
      </c>
      <c r="B108" t="s">
        <v>492</v>
      </c>
      <c r="C108" t="s">
        <v>230</v>
      </c>
      <c r="D108" t="s">
        <v>274</v>
      </c>
      <c r="E108" s="1">
        <v>45797</v>
      </c>
      <c r="F108" s="1"/>
      <c r="G108" t="s">
        <v>321</v>
      </c>
      <c r="H108" t="s">
        <v>245</v>
      </c>
      <c r="I108" s="1">
        <v>45807</v>
      </c>
      <c r="J108" t="s">
        <v>234</v>
      </c>
      <c r="K108" t="s">
        <v>241</v>
      </c>
      <c r="L108" t="s">
        <v>171</v>
      </c>
      <c r="M108" t="s">
        <v>493</v>
      </c>
      <c r="N108" t="s">
        <v>237</v>
      </c>
      <c r="O108" t="s">
        <v>230</v>
      </c>
      <c r="Q108">
        <f t="shared" ca="1" si="8"/>
        <v>210</v>
      </c>
      <c r="R108">
        <f t="shared" ca="1" si="6"/>
        <v>1</v>
      </c>
      <c r="S108">
        <f t="shared" ca="1" si="7"/>
        <v>1</v>
      </c>
    </row>
    <row r="109" spans="1:19" x14ac:dyDescent="0.35">
      <c r="A109">
        <v>6000140745</v>
      </c>
      <c r="B109" t="s">
        <v>494</v>
      </c>
      <c r="C109" t="s">
        <v>230</v>
      </c>
      <c r="D109" t="s">
        <v>254</v>
      </c>
      <c r="E109" s="1">
        <v>45798</v>
      </c>
      <c r="F109" s="1"/>
      <c r="G109" t="s">
        <v>357</v>
      </c>
      <c r="H109" t="s">
        <v>245</v>
      </c>
      <c r="I109" s="1">
        <v>45807</v>
      </c>
      <c r="J109" t="s">
        <v>240</v>
      </c>
      <c r="K109" t="s">
        <v>235</v>
      </c>
      <c r="L109" t="s">
        <v>164</v>
      </c>
      <c r="M109" t="s">
        <v>495</v>
      </c>
      <c r="N109" t="s">
        <v>237</v>
      </c>
      <c r="O109" t="s">
        <v>230</v>
      </c>
      <c r="Q109">
        <f t="shared" ca="1" si="8"/>
        <v>209</v>
      </c>
      <c r="R109">
        <f t="shared" ca="1" si="6"/>
        <v>1</v>
      </c>
      <c r="S109">
        <f t="shared" ca="1" si="7"/>
        <v>1</v>
      </c>
    </row>
    <row r="110" spans="1:19" x14ac:dyDescent="0.35">
      <c r="A110">
        <v>6000140747</v>
      </c>
      <c r="B110" t="s">
        <v>496</v>
      </c>
      <c r="C110" t="s">
        <v>230</v>
      </c>
      <c r="D110" t="s">
        <v>247</v>
      </c>
      <c r="E110" s="1">
        <v>45798</v>
      </c>
      <c r="F110" s="1">
        <v>45804</v>
      </c>
      <c r="G110" t="s">
        <v>268</v>
      </c>
      <c r="H110" t="s">
        <v>245</v>
      </c>
      <c r="I110" s="1">
        <v>45811</v>
      </c>
      <c r="J110" t="s">
        <v>234</v>
      </c>
      <c r="K110" t="s">
        <v>241</v>
      </c>
      <c r="L110" t="s">
        <v>171</v>
      </c>
      <c r="M110" t="s">
        <v>497</v>
      </c>
      <c r="N110" t="s">
        <v>237</v>
      </c>
      <c r="O110" t="s">
        <v>230</v>
      </c>
      <c r="Q110">
        <f t="shared" ca="1" si="8"/>
        <v>209</v>
      </c>
      <c r="R110">
        <f t="shared" ca="1" si="6"/>
        <v>1</v>
      </c>
      <c r="S110">
        <f t="shared" ca="1" si="7"/>
        <v>1</v>
      </c>
    </row>
    <row r="111" spans="1:19" x14ac:dyDescent="0.35">
      <c r="A111">
        <v>6000140763</v>
      </c>
      <c r="B111" t="s">
        <v>498</v>
      </c>
      <c r="C111" t="s">
        <v>230</v>
      </c>
      <c r="D111" t="s">
        <v>247</v>
      </c>
      <c r="E111" s="1">
        <v>45798</v>
      </c>
      <c r="F111" s="1">
        <v>45806</v>
      </c>
      <c r="G111" t="s">
        <v>268</v>
      </c>
      <c r="H111" t="s">
        <v>245</v>
      </c>
      <c r="I111" s="1">
        <v>45807</v>
      </c>
      <c r="J111" t="s">
        <v>234</v>
      </c>
      <c r="K111" t="s">
        <v>241</v>
      </c>
      <c r="L111" t="s">
        <v>171</v>
      </c>
      <c r="M111" t="s">
        <v>499</v>
      </c>
      <c r="N111" t="s">
        <v>237</v>
      </c>
      <c r="O111" t="s">
        <v>230</v>
      </c>
      <c r="Q111">
        <f t="shared" ca="1" si="8"/>
        <v>209</v>
      </c>
      <c r="R111">
        <f t="shared" ca="1" si="6"/>
        <v>1</v>
      </c>
      <c r="S111">
        <f t="shared" ca="1" si="7"/>
        <v>1</v>
      </c>
    </row>
    <row r="112" spans="1:19" x14ac:dyDescent="0.35">
      <c r="A112">
        <v>6000140765</v>
      </c>
      <c r="B112" t="s">
        <v>500</v>
      </c>
      <c r="C112" t="s">
        <v>230</v>
      </c>
      <c r="D112" t="s">
        <v>247</v>
      </c>
      <c r="E112" s="1">
        <v>45798</v>
      </c>
      <c r="F112" s="1">
        <v>45804</v>
      </c>
      <c r="G112" t="s">
        <v>268</v>
      </c>
      <c r="H112" t="s">
        <v>245</v>
      </c>
      <c r="I112" s="1">
        <v>45813</v>
      </c>
      <c r="J112" t="s">
        <v>234</v>
      </c>
      <c r="K112" t="s">
        <v>241</v>
      </c>
      <c r="L112" t="s">
        <v>171</v>
      </c>
      <c r="M112" t="s">
        <v>501</v>
      </c>
      <c r="N112" t="s">
        <v>237</v>
      </c>
      <c r="O112" t="s">
        <v>230</v>
      </c>
      <c r="Q112">
        <f t="shared" ca="1" si="8"/>
        <v>209</v>
      </c>
      <c r="R112">
        <f t="shared" ca="1" si="6"/>
        <v>1</v>
      </c>
      <c r="S112">
        <f t="shared" ca="1" si="7"/>
        <v>1</v>
      </c>
    </row>
    <row r="113" spans="1:19" x14ac:dyDescent="0.35">
      <c r="A113">
        <v>6000140809</v>
      </c>
      <c r="B113" t="s">
        <v>502</v>
      </c>
      <c r="D113" t="s">
        <v>247</v>
      </c>
      <c r="E113" s="1">
        <v>45798</v>
      </c>
      <c r="F113" s="1">
        <v>45811</v>
      </c>
      <c r="G113" t="s">
        <v>268</v>
      </c>
      <c r="H113" t="s">
        <v>503</v>
      </c>
      <c r="I113" s="1">
        <v>45824</v>
      </c>
      <c r="J113" t="s">
        <v>234</v>
      </c>
      <c r="K113" t="s">
        <v>241</v>
      </c>
      <c r="L113" t="s">
        <v>171</v>
      </c>
      <c r="M113" t="s">
        <v>504</v>
      </c>
      <c r="N113" t="s">
        <v>237</v>
      </c>
      <c r="Q113">
        <f t="shared" ca="1" si="8"/>
        <v>209</v>
      </c>
      <c r="R113">
        <f t="shared" ca="1" si="6"/>
        <v>1</v>
      </c>
      <c r="S113">
        <f t="shared" ca="1" si="7"/>
        <v>1</v>
      </c>
    </row>
    <row r="114" spans="1:19" x14ac:dyDescent="0.35">
      <c r="A114">
        <v>6000140812</v>
      </c>
      <c r="B114" t="s">
        <v>505</v>
      </c>
      <c r="C114" t="s">
        <v>230</v>
      </c>
      <c r="D114" t="s">
        <v>506</v>
      </c>
      <c r="E114" s="1">
        <v>45798</v>
      </c>
      <c r="F114" s="1"/>
      <c r="G114" t="s">
        <v>507</v>
      </c>
      <c r="H114" t="s">
        <v>240</v>
      </c>
      <c r="I114" s="1">
        <v>45806</v>
      </c>
      <c r="J114" t="s">
        <v>234</v>
      </c>
      <c r="K114" t="s">
        <v>241</v>
      </c>
      <c r="L114" t="s">
        <v>171</v>
      </c>
      <c r="M114" t="s">
        <v>508</v>
      </c>
      <c r="N114" t="s">
        <v>237</v>
      </c>
      <c r="O114" t="s">
        <v>230</v>
      </c>
      <c r="Q114">
        <f t="shared" ca="1" si="8"/>
        <v>209</v>
      </c>
      <c r="R114">
        <f t="shared" ca="1" si="6"/>
        <v>1</v>
      </c>
      <c r="S114">
        <f t="shared" ca="1" si="7"/>
        <v>1</v>
      </c>
    </row>
    <row r="115" spans="1:19" x14ac:dyDescent="0.35">
      <c r="A115">
        <v>6000140821</v>
      </c>
      <c r="B115" t="s">
        <v>230</v>
      </c>
      <c r="C115" t="s">
        <v>230</v>
      </c>
      <c r="D115" t="s">
        <v>251</v>
      </c>
      <c r="E115" s="1">
        <v>45798</v>
      </c>
      <c r="F115" s="1"/>
      <c r="G115" t="s">
        <v>422</v>
      </c>
      <c r="H115" t="s">
        <v>240</v>
      </c>
      <c r="I115" s="1">
        <v>45813</v>
      </c>
      <c r="J115" t="s">
        <v>201</v>
      </c>
      <c r="K115" t="s">
        <v>235</v>
      </c>
      <c r="L115" t="s">
        <v>171</v>
      </c>
      <c r="M115" t="s">
        <v>509</v>
      </c>
      <c r="N115" t="s">
        <v>237</v>
      </c>
      <c r="O115" t="s">
        <v>230</v>
      </c>
      <c r="Q115">
        <f t="shared" ca="1" si="8"/>
        <v>209</v>
      </c>
      <c r="R115">
        <f t="shared" ca="1" si="6"/>
        <v>1</v>
      </c>
      <c r="S115">
        <f t="shared" ca="1" si="7"/>
        <v>1</v>
      </c>
    </row>
    <row r="116" spans="1:19" x14ac:dyDescent="0.35">
      <c r="A116">
        <v>6000140852</v>
      </c>
      <c r="B116" t="s">
        <v>510</v>
      </c>
      <c r="C116" t="s">
        <v>230</v>
      </c>
      <c r="D116" t="s">
        <v>511</v>
      </c>
      <c r="E116" s="1">
        <v>45799</v>
      </c>
      <c r="F116" s="1"/>
      <c r="G116" t="s">
        <v>512</v>
      </c>
      <c r="H116" t="s">
        <v>245</v>
      </c>
      <c r="I116" s="1">
        <v>45807</v>
      </c>
      <c r="J116" t="s">
        <v>234</v>
      </c>
      <c r="K116" t="s">
        <v>235</v>
      </c>
      <c r="L116" t="s">
        <v>171</v>
      </c>
      <c r="M116" t="s">
        <v>513</v>
      </c>
      <c r="N116" t="s">
        <v>237</v>
      </c>
      <c r="O116" t="s">
        <v>230</v>
      </c>
      <c r="Q116">
        <f t="shared" ca="1" si="8"/>
        <v>208</v>
      </c>
      <c r="R116">
        <f t="shared" ca="1" si="6"/>
        <v>1</v>
      </c>
      <c r="S116">
        <f t="shared" ca="1" si="7"/>
        <v>1</v>
      </c>
    </row>
    <row r="117" spans="1:19" x14ac:dyDescent="0.35">
      <c r="A117">
        <v>6000140887</v>
      </c>
      <c r="B117" t="s">
        <v>514</v>
      </c>
      <c r="C117" t="s">
        <v>230</v>
      </c>
      <c r="D117" t="s">
        <v>254</v>
      </c>
      <c r="E117" s="1">
        <v>45799</v>
      </c>
      <c r="F117" s="1">
        <v>45803</v>
      </c>
      <c r="G117" t="s">
        <v>357</v>
      </c>
      <c r="H117" t="s">
        <v>240</v>
      </c>
      <c r="I117" s="1">
        <v>45811</v>
      </c>
      <c r="J117" t="s">
        <v>234</v>
      </c>
      <c r="K117" t="s">
        <v>241</v>
      </c>
      <c r="L117" t="s">
        <v>171</v>
      </c>
      <c r="M117" t="s">
        <v>515</v>
      </c>
      <c r="N117" t="s">
        <v>237</v>
      </c>
      <c r="O117" t="s">
        <v>230</v>
      </c>
      <c r="Q117">
        <f t="shared" ca="1" si="8"/>
        <v>208</v>
      </c>
      <c r="R117">
        <f t="shared" ca="1" si="6"/>
        <v>1</v>
      </c>
      <c r="S117">
        <f t="shared" ca="1" si="7"/>
        <v>1</v>
      </c>
    </row>
    <row r="118" spans="1:19" x14ac:dyDescent="0.35">
      <c r="A118">
        <v>6000141017</v>
      </c>
      <c r="B118" t="s">
        <v>516</v>
      </c>
      <c r="C118" t="s">
        <v>230</v>
      </c>
      <c r="D118" t="s">
        <v>247</v>
      </c>
      <c r="E118" s="1">
        <v>45800</v>
      </c>
      <c r="F118" s="1"/>
      <c r="G118" t="s">
        <v>268</v>
      </c>
      <c r="H118" t="s">
        <v>230</v>
      </c>
      <c r="I118" s="1">
        <v>45820</v>
      </c>
      <c r="J118" t="s">
        <v>256</v>
      </c>
      <c r="K118" t="s">
        <v>235</v>
      </c>
      <c r="L118" t="s">
        <v>169</v>
      </c>
      <c r="M118" t="s">
        <v>517</v>
      </c>
      <c r="N118" t="s">
        <v>237</v>
      </c>
      <c r="O118" t="s">
        <v>230</v>
      </c>
      <c r="Q118">
        <f t="shared" ca="1" si="8"/>
        <v>207</v>
      </c>
      <c r="R118">
        <f t="shared" ca="1" si="6"/>
        <v>1</v>
      </c>
      <c r="S118">
        <f t="shared" ca="1" si="7"/>
        <v>1</v>
      </c>
    </row>
    <row r="119" spans="1:19" x14ac:dyDescent="0.35">
      <c r="A119">
        <v>6000141018</v>
      </c>
      <c r="B119" t="s">
        <v>518</v>
      </c>
      <c r="C119" t="s">
        <v>230</v>
      </c>
      <c r="D119" t="s">
        <v>519</v>
      </c>
      <c r="E119" s="1">
        <v>45800</v>
      </c>
      <c r="F119" s="1"/>
      <c r="G119" t="s">
        <v>520</v>
      </c>
      <c r="H119" t="s">
        <v>233</v>
      </c>
      <c r="I119" s="1">
        <v>45825</v>
      </c>
      <c r="J119" t="s">
        <v>256</v>
      </c>
      <c r="K119" t="s">
        <v>235</v>
      </c>
      <c r="L119" t="s">
        <v>170</v>
      </c>
      <c r="M119" t="s">
        <v>521</v>
      </c>
      <c r="N119" t="s">
        <v>237</v>
      </c>
      <c r="O119" t="s">
        <v>230</v>
      </c>
      <c r="Q119">
        <f t="shared" ca="1" si="8"/>
        <v>207</v>
      </c>
      <c r="R119">
        <f t="shared" ca="1" si="6"/>
        <v>1</v>
      </c>
      <c r="S119">
        <f t="shared" ca="1" si="7"/>
        <v>1</v>
      </c>
    </row>
    <row r="120" spans="1:19" x14ac:dyDescent="0.35">
      <c r="A120">
        <v>6000141038</v>
      </c>
      <c r="B120" t="s">
        <v>522</v>
      </c>
      <c r="C120" t="s">
        <v>230</v>
      </c>
      <c r="D120" t="s">
        <v>231</v>
      </c>
      <c r="E120" s="1">
        <v>45800</v>
      </c>
      <c r="F120" s="1"/>
      <c r="G120" t="s">
        <v>232</v>
      </c>
      <c r="H120" t="s">
        <v>240</v>
      </c>
      <c r="I120" s="1">
        <v>45811</v>
      </c>
      <c r="J120" t="s">
        <v>234</v>
      </c>
      <c r="K120" t="s">
        <v>235</v>
      </c>
      <c r="L120" t="s">
        <v>171</v>
      </c>
      <c r="M120" t="s">
        <v>523</v>
      </c>
      <c r="N120" t="s">
        <v>237</v>
      </c>
      <c r="O120" t="s">
        <v>230</v>
      </c>
      <c r="Q120">
        <f t="shared" ca="1" si="8"/>
        <v>207</v>
      </c>
      <c r="R120">
        <f t="shared" ca="1" si="6"/>
        <v>1</v>
      </c>
      <c r="S120">
        <f t="shared" ca="1" si="7"/>
        <v>1</v>
      </c>
    </row>
    <row r="121" spans="1:19" x14ac:dyDescent="0.35">
      <c r="A121">
        <v>6000141080</v>
      </c>
      <c r="B121" t="s">
        <v>524</v>
      </c>
      <c r="C121" t="s">
        <v>230</v>
      </c>
      <c r="D121" t="s">
        <v>274</v>
      </c>
      <c r="E121" s="1">
        <v>45800</v>
      </c>
      <c r="F121" s="1"/>
      <c r="G121" t="s">
        <v>321</v>
      </c>
      <c r="H121" t="s">
        <v>245</v>
      </c>
      <c r="I121" s="1">
        <v>45810</v>
      </c>
      <c r="J121" t="s">
        <v>234</v>
      </c>
      <c r="K121" t="s">
        <v>241</v>
      </c>
      <c r="L121" t="s">
        <v>171</v>
      </c>
      <c r="M121" t="s">
        <v>525</v>
      </c>
      <c r="N121" t="s">
        <v>237</v>
      </c>
      <c r="O121" t="s">
        <v>230</v>
      </c>
      <c r="Q121">
        <f t="shared" ca="1" si="8"/>
        <v>207</v>
      </c>
      <c r="R121">
        <f t="shared" ca="1" si="6"/>
        <v>1</v>
      </c>
      <c r="S121">
        <f t="shared" ca="1" si="7"/>
        <v>1</v>
      </c>
    </row>
    <row r="122" spans="1:19" x14ac:dyDescent="0.35">
      <c r="A122">
        <v>6000141241</v>
      </c>
      <c r="B122" t="s">
        <v>526</v>
      </c>
      <c r="C122" t="s">
        <v>230</v>
      </c>
      <c r="D122" t="s">
        <v>480</v>
      </c>
      <c r="E122" s="1">
        <v>45803</v>
      </c>
      <c r="F122" s="1"/>
      <c r="G122" t="s">
        <v>329</v>
      </c>
      <c r="H122" t="s">
        <v>233</v>
      </c>
      <c r="I122" s="1">
        <v>45821</v>
      </c>
      <c r="J122" t="s">
        <v>240</v>
      </c>
      <c r="K122" t="s">
        <v>235</v>
      </c>
      <c r="L122" t="s">
        <v>164</v>
      </c>
      <c r="M122" t="s">
        <v>527</v>
      </c>
      <c r="N122" t="s">
        <v>237</v>
      </c>
      <c r="O122" t="s">
        <v>230</v>
      </c>
      <c r="Q122">
        <f t="shared" ca="1" si="8"/>
        <v>204</v>
      </c>
      <c r="R122">
        <f t="shared" ca="1" si="6"/>
        <v>1</v>
      </c>
      <c r="S122">
        <f t="shared" ca="1" si="7"/>
        <v>1</v>
      </c>
    </row>
    <row r="123" spans="1:19" x14ac:dyDescent="0.35">
      <c r="A123">
        <v>6000141291</v>
      </c>
      <c r="B123" t="s">
        <v>528</v>
      </c>
      <c r="C123" t="s">
        <v>230</v>
      </c>
      <c r="D123" t="s">
        <v>251</v>
      </c>
      <c r="E123" s="1">
        <v>45803</v>
      </c>
      <c r="F123" s="1"/>
      <c r="G123" t="s">
        <v>529</v>
      </c>
      <c r="H123" t="s">
        <v>230</v>
      </c>
      <c r="I123" s="1">
        <v>45811</v>
      </c>
      <c r="J123" t="s">
        <v>234</v>
      </c>
      <c r="K123" t="s">
        <v>235</v>
      </c>
      <c r="L123" t="s">
        <v>171</v>
      </c>
      <c r="M123" t="s">
        <v>530</v>
      </c>
      <c r="N123" t="s">
        <v>237</v>
      </c>
      <c r="O123" t="s">
        <v>230</v>
      </c>
      <c r="Q123">
        <f t="shared" ca="1" si="8"/>
        <v>204</v>
      </c>
      <c r="R123">
        <f t="shared" ca="1" si="6"/>
        <v>1</v>
      </c>
      <c r="S123">
        <f t="shared" ca="1" si="7"/>
        <v>1</v>
      </c>
    </row>
    <row r="124" spans="1:19" x14ac:dyDescent="0.35">
      <c r="A124">
        <v>6000141328</v>
      </c>
      <c r="B124" t="s">
        <v>531</v>
      </c>
      <c r="C124" t="s">
        <v>230</v>
      </c>
      <c r="D124" t="s">
        <v>480</v>
      </c>
      <c r="E124" s="1">
        <v>45804</v>
      </c>
      <c r="F124" s="1">
        <v>45805</v>
      </c>
      <c r="G124" t="s">
        <v>354</v>
      </c>
      <c r="H124" t="s">
        <v>240</v>
      </c>
      <c r="I124" s="1">
        <v>45811</v>
      </c>
      <c r="J124" t="s">
        <v>234</v>
      </c>
      <c r="K124" t="s">
        <v>347</v>
      </c>
      <c r="L124" t="s">
        <v>171</v>
      </c>
      <c r="M124" t="s">
        <v>532</v>
      </c>
      <c r="N124" t="s">
        <v>237</v>
      </c>
      <c r="O124" t="s">
        <v>230</v>
      </c>
      <c r="Q124">
        <f t="shared" ca="1" si="8"/>
        <v>203</v>
      </c>
      <c r="R124">
        <f t="shared" ca="1" si="6"/>
        <v>1</v>
      </c>
      <c r="S124">
        <f t="shared" ca="1" si="7"/>
        <v>1</v>
      </c>
    </row>
    <row r="125" spans="1:19" x14ac:dyDescent="0.35">
      <c r="A125">
        <v>6000141409</v>
      </c>
      <c r="B125" t="s">
        <v>533</v>
      </c>
      <c r="C125" t="s">
        <v>230</v>
      </c>
      <c r="D125" t="s">
        <v>506</v>
      </c>
      <c r="E125" s="1">
        <v>45804</v>
      </c>
      <c r="F125" s="1"/>
      <c r="G125" t="s">
        <v>534</v>
      </c>
      <c r="H125" t="s">
        <v>240</v>
      </c>
      <c r="I125" s="1">
        <v>45812</v>
      </c>
      <c r="J125" t="s">
        <v>234</v>
      </c>
      <c r="K125" t="s">
        <v>235</v>
      </c>
      <c r="L125" t="s">
        <v>171</v>
      </c>
      <c r="M125" t="s">
        <v>535</v>
      </c>
      <c r="N125" t="s">
        <v>237</v>
      </c>
      <c r="O125" t="s">
        <v>230</v>
      </c>
      <c r="Q125">
        <f t="shared" ca="1" si="8"/>
        <v>203</v>
      </c>
      <c r="R125">
        <f t="shared" ca="1" si="6"/>
        <v>1</v>
      </c>
      <c r="S125">
        <f t="shared" ca="1" si="7"/>
        <v>1</v>
      </c>
    </row>
    <row r="126" spans="1:19" x14ac:dyDescent="0.35">
      <c r="A126">
        <v>6000141456</v>
      </c>
      <c r="B126" t="s">
        <v>536</v>
      </c>
      <c r="C126" t="s">
        <v>230</v>
      </c>
      <c r="D126" t="s">
        <v>254</v>
      </c>
      <c r="E126" s="1">
        <v>45804</v>
      </c>
      <c r="F126" s="1"/>
      <c r="G126" t="s">
        <v>537</v>
      </c>
      <c r="H126" t="s">
        <v>240</v>
      </c>
      <c r="I126" s="1">
        <v>45819</v>
      </c>
      <c r="J126" t="s">
        <v>256</v>
      </c>
      <c r="K126" t="s">
        <v>235</v>
      </c>
      <c r="L126" t="s">
        <v>164</v>
      </c>
      <c r="M126" t="s">
        <v>538</v>
      </c>
      <c r="N126" t="s">
        <v>237</v>
      </c>
      <c r="O126" t="s">
        <v>230</v>
      </c>
      <c r="Q126">
        <f t="shared" ca="1" si="8"/>
        <v>203</v>
      </c>
      <c r="R126">
        <f t="shared" ca="1" si="6"/>
        <v>1</v>
      </c>
      <c r="S126">
        <f t="shared" ca="1" si="7"/>
        <v>1</v>
      </c>
    </row>
    <row r="127" spans="1:19" x14ac:dyDescent="0.35">
      <c r="A127">
        <v>6000141519</v>
      </c>
      <c r="B127" t="s">
        <v>539</v>
      </c>
      <c r="C127" t="s">
        <v>230</v>
      </c>
      <c r="D127" t="s">
        <v>247</v>
      </c>
      <c r="E127" s="1">
        <v>45805</v>
      </c>
      <c r="F127" s="1"/>
      <c r="G127" t="s">
        <v>453</v>
      </c>
      <c r="H127" t="s">
        <v>240</v>
      </c>
      <c r="I127" s="1">
        <v>45819</v>
      </c>
      <c r="J127" t="s">
        <v>234</v>
      </c>
      <c r="K127" t="s">
        <v>235</v>
      </c>
      <c r="L127" t="s">
        <v>171</v>
      </c>
      <c r="M127" t="s">
        <v>540</v>
      </c>
      <c r="N127" t="s">
        <v>237</v>
      </c>
      <c r="O127" t="s">
        <v>230</v>
      </c>
      <c r="Q127">
        <f t="shared" ca="1" si="8"/>
        <v>202</v>
      </c>
      <c r="R127">
        <f t="shared" ca="1" si="6"/>
        <v>1</v>
      </c>
      <c r="S127">
        <f t="shared" ca="1" si="7"/>
        <v>1</v>
      </c>
    </row>
    <row r="128" spans="1:19" x14ac:dyDescent="0.35">
      <c r="A128">
        <v>6000141525</v>
      </c>
      <c r="B128" t="s">
        <v>541</v>
      </c>
      <c r="C128" t="s">
        <v>230</v>
      </c>
      <c r="D128" t="s">
        <v>274</v>
      </c>
      <c r="E128" s="1">
        <v>45805</v>
      </c>
      <c r="F128" s="1"/>
      <c r="G128" t="s">
        <v>321</v>
      </c>
      <c r="H128" t="s">
        <v>245</v>
      </c>
      <c r="I128" s="1">
        <v>45813</v>
      </c>
      <c r="J128" t="s">
        <v>234</v>
      </c>
      <c r="K128" t="s">
        <v>241</v>
      </c>
      <c r="L128" t="s">
        <v>171</v>
      </c>
      <c r="M128" t="s">
        <v>542</v>
      </c>
      <c r="N128" t="s">
        <v>237</v>
      </c>
      <c r="O128" t="s">
        <v>230</v>
      </c>
      <c r="Q128">
        <f t="shared" ca="1" si="8"/>
        <v>202</v>
      </c>
      <c r="R128">
        <f t="shared" ca="1" si="6"/>
        <v>1</v>
      </c>
      <c r="S128">
        <f t="shared" ca="1" si="7"/>
        <v>1</v>
      </c>
    </row>
    <row r="129" spans="1:19" x14ac:dyDescent="0.35">
      <c r="A129">
        <v>6000141527</v>
      </c>
      <c r="B129" t="s">
        <v>543</v>
      </c>
      <c r="C129" t="s">
        <v>230</v>
      </c>
      <c r="D129" t="s">
        <v>274</v>
      </c>
      <c r="E129" s="1">
        <v>45805</v>
      </c>
      <c r="F129" s="1"/>
      <c r="G129" t="s">
        <v>544</v>
      </c>
      <c r="H129" t="s">
        <v>245</v>
      </c>
      <c r="I129" s="1">
        <v>45813</v>
      </c>
      <c r="J129" t="s">
        <v>234</v>
      </c>
      <c r="K129" t="s">
        <v>235</v>
      </c>
      <c r="L129" t="s">
        <v>171</v>
      </c>
      <c r="M129" t="s">
        <v>545</v>
      </c>
      <c r="N129" t="s">
        <v>237</v>
      </c>
      <c r="O129" t="s">
        <v>230</v>
      </c>
      <c r="Q129">
        <f t="shared" ca="1" si="8"/>
        <v>202</v>
      </c>
      <c r="R129">
        <f t="shared" ca="1" si="6"/>
        <v>1</v>
      </c>
      <c r="S129">
        <f t="shared" ca="1" si="7"/>
        <v>1</v>
      </c>
    </row>
    <row r="130" spans="1:19" x14ac:dyDescent="0.35">
      <c r="A130">
        <v>6000141568</v>
      </c>
      <c r="B130" t="s">
        <v>230</v>
      </c>
      <c r="C130" t="s">
        <v>230</v>
      </c>
      <c r="D130" s="34">
        <v>3003</v>
      </c>
      <c r="E130" s="1">
        <v>45805</v>
      </c>
      <c r="F130" s="1"/>
      <c r="G130" t="s">
        <v>400</v>
      </c>
      <c r="H130" t="s">
        <v>245</v>
      </c>
      <c r="I130" s="1">
        <v>45820</v>
      </c>
      <c r="J130" t="s">
        <v>401</v>
      </c>
      <c r="K130" t="s">
        <v>241</v>
      </c>
      <c r="L130" t="s">
        <v>164</v>
      </c>
      <c r="M130" t="s">
        <v>546</v>
      </c>
      <c r="N130" t="s">
        <v>237</v>
      </c>
      <c r="O130" t="s">
        <v>230</v>
      </c>
      <c r="Q130">
        <f t="shared" ca="1" si="8"/>
        <v>202</v>
      </c>
      <c r="R130">
        <f t="shared" ca="1" si="6"/>
        <v>1</v>
      </c>
      <c r="S130">
        <f t="shared" ca="1" si="7"/>
        <v>1</v>
      </c>
    </row>
    <row r="131" spans="1:19" x14ac:dyDescent="0.35">
      <c r="A131">
        <v>6000141573</v>
      </c>
      <c r="B131" t="s">
        <v>547</v>
      </c>
      <c r="C131" t="s">
        <v>230</v>
      </c>
      <c r="D131" t="s">
        <v>480</v>
      </c>
      <c r="E131" s="1">
        <v>45805</v>
      </c>
      <c r="F131" s="1"/>
      <c r="G131" t="s">
        <v>275</v>
      </c>
      <c r="H131" t="s">
        <v>233</v>
      </c>
      <c r="I131" s="1">
        <v>45828</v>
      </c>
      <c r="J131" t="s">
        <v>245</v>
      </c>
      <c r="K131" t="s">
        <v>241</v>
      </c>
      <c r="L131" t="s">
        <v>170</v>
      </c>
      <c r="M131" t="s">
        <v>548</v>
      </c>
      <c r="N131" t="s">
        <v>237</v>
      </c>
      <c r="O131" t="s">
        <v>230</v>
      </c>
      <c r="Q131">
        <f t="shared" ca="1" si="8"/>
        <v>202</v>
      </c>
      <c r="R131">
        <f t="shared" ca="1" si="6"/>
        <v>1</v>
      </c>
      <c r="S131">
        <f t="shared" ca="1" si="7"/>
        <v>1</v>
      </c>
    </row>
    <row r="132" spans="1:19" x14ac:dyDescent="0.35">
      <c r="A132">
        <v>6000141657</v>
      </c>
      <c r="B132" t="s">
        <v>549</v>
      </c>
      <c r="C132" t="s">
        <v>230</v>
      </c>
      <c r="D132" t="s">
        <v>231</v>
      </c>
      <c r="E132" s="1">
        <v>45806</v>
      </c>
      <c r="F132" s="1"/>
      <c r="G132" t="s">
        <v>453</v>
      </c>
      <c r="H132" t="s">
        <v>233</v>
      </c>
      <c r="I132" s="1">
        <v>45819</v>
      </c>
      <c r="J132" t="s">
        <v>240</v>
      </c>
      <c r="K132" t="s">
        <v>235</v>
      </c>
      <c r="L132" t="s">
        <v>164</v>
      </c>
      <c r="M132" t="s">
        <v>550</v>
      </c>
      <c r="N132" t="s">
        <v>237</v>
      </c>
      <c r="O132" t="s">
        <v>230</v>
      </c>
      <c r="Q132">
        <f t="shared" ca="1" si="8"/>
        <v>201</v>
      </c>
      <c r="R132">
        <f t="shared" ca="1" si="6"/>
        <v>1</v>
      </c>
      <c r="S132">
        <f t="shared" ca="1" si="7"/>
        <v>1</v>
      </c>
    </row>
    <row r="133" spans="1:19" x14ac:dyDescent="0.35">
      <c r="A133">
        <v>6000141721</v>
      </c>
      <c r="B133" t="s">
        <v>551</v>
      </c>
      <c r="C133" t="s">
        <v>230</v>
      </c>
      <c r="D133" t="s">
        <v>480</v>
      </c>
      <c r="E133" s="1">
        <v>45807</v>
      </c>
      <c r="F133" s="1"/>
      <c r="G133" t="s">
        <v>552</v>
      </c>
      <c r="H133" t="s">
        <v>240</v>
      </c>
      <c r="I133" s="1">
        <v>45814</v>
      </c>
      <c r="J133" t="s">
        <v>234</v>
      </c>
      <c r="K133" t="s">
        <v>241</v>
      </c>
      <c r="L133" t="s">
        <v>171</v>
      </c>
      <c r="M133" t="s">
        <v>553</v>
      </c>
      <c r="N133" t="s">
        <v>237</v>
      </c>
      <c r="O133" t="s">
        <v>230</v>
      </c>
      <c r="Q133">
        <f t="shared" ca="1" si="8"/>
        <v>200</v>
      </c>
      <c r="R133">
        <f t="shared" ca="1" si="6"/>
        <v>1</v>
      </c>
      <c r="S133">
        <f t="shared" ca="1" si="7"/>
        <v>1</v>
      </c>
    </row>
    <row r="134" spans="1:19" x14ac:dyDescent="0.35">
      <c r="A134">
        <v>6000141724</v>
      </c>
      <c r="B134" t="s">
        <v>554</v>
      </c>
      <c r="C134" t="s">
        <v>230</v>
      </c>
      <c r="D134" t="s">
        <v>480</v>
      </c>
      <c r="E134" s="1">
        <v>45807</v>
      </c>
      <c r="F134" s="1"/>
      <c r="G134" t="s">
        <v>275</v>
      </c>
      <c r="H134" t="s">
        <v>240</v>
      </c>
      <c r="I134" s="1">
        <v>45814</v>
      </c>
      <c r="J134" t="s">
        <v>234</v>
      </c>
      <c r="K134" t="s">
        <v>347</v>
      </c>
      <c r="L134" t="s">
        <v>171</v>
      </c>
      <c r="M134" t="s">
        <v>555</v>
      </c>
      <c r="N134" t="s">
        <v>237</v>
      </c>
      <c r="O134" t="s">
        <v>230</v>
      </c>
      <c r="Q134">
        <f t="shared" ca="1" si="8"/>
        <v>200</v>
      </c>
      <c r="R134">
        <f t="shared" ca="1" si="6"/>
        <v>1</v>
      </c>
      <c r="S134">
        <f t="shared" ca="1" si="7"/>
        <v>1</v>
      </c>
    </row>
    <row r="135" spans="1:19" x14ac:dyDescent="0.35">
      <c r="A135">
        <v>6000141747</v>
      </c>
      <c r="B135" t="s">
        <v>556</v>
      </c>
      <c r="C135" t="s">
        <v>230</v>
      </c>
      <c r="D135" t="s">
        <v>254</v>
      </c>
      <c r="E135" s="1">
        <v>45807</v>
      </c>
      <c r="F135" s="1">
        <v>45812</v>
      </c>
      <c r="G135" t="s">
        <v>255</v>
      </c>
      <c r="H135" t="s">
        <v>240</v>
      </c>
      <c r="I135" s="1">
        <v>45820</v>
      </c>
      <c r="J135" t="s">
        <v>234</v>
      </c>
      <c r="K135" t="s">
        <v>347</v>
      </c>
      <c r="L135" t="s">
        <v>171</v>
      </c>
      <c r="M135" t="s">
        <v>557</v>
      </c>
      <c r="N135" t="s">
        <v>237</v>
      </c>
      <c r="O135" t="s">
        <v>230</v>
      </c>
      <c r="Q135">
        <f t="shared" ca="1" si="8"/>
        <v>200</v>
      </c>
      <c r="R135">
        <f t="shared" ca="1" si="6"/>
        <v>1</v>
      </c>
      <c r="S135">
        <f t="shared" ca="1" si="7"/>
        <v>1</v>
      </c>
    </row>
    <row r="136" spans="1:19" x14ac:dyDescent="0.35">
      <c r="A136">
        <v>6000141793</v>
      </c>
      <c r="B136" t="s">
        <v>558</v>
      </c>
      <c r="C136" t="s">
        <v>230</v>
      </c>
      <c r="D136" t="s">
        <v>480</v>
      </c>
      <c r="E136" s="1">
        <v>45810</v>
      </c>
      <c r="F136" s="1">
        <v>45828</v>
      </c>
      <c r="G136" t="s">
        <v>559</v>
      </c>
      <c r="H136" t="s">
        <v>233</v>
      </c>
      <c r="I136" s="1">
        <v>45826</v>
      </c>
      <c r="J136" t="s">
        <v>256</v>
      </c>
      <c r="K136" t="s">
        <v>241</v>
      </c>
      <c r="L136" t="s">
        <v>170</v>
      </c>
      <c r="M136" t="s">
        <v>561</v>
      </c>
      <c r="N136" t="s">
        <v>237</v>
      </c>
      <c r="O136" t="s">
        <v>230</v>
      </c>
      <c r="Q136">
        <f t="shared" ca="1" si="8"/>
        <v>197</v>
      </c>
      <c r="R136">
        <f t="shared" ca="1" si="6"/>
        <v>1</v>
      </c>
      <c r="S136">
        <f t="shared" ca="1" si="7"/>
        <v>1</v>
      </c>
    </row>
    <row r="137" spans="1:19" x14ac:dyDescent="0.35">
      <c r="A137">
        <v>6000141959</v>
      </c>
      <c r="B137" t="s">
        <v>562</v>
      </c>
      <c r="C137" t="s">
        <v>230</v>
      </c>
      <c r="D137" t="s">
        <v>506</v>
      </c>
      <c r="E137" s="1">
        <v>45811</v>
      </c>
      <c r="F137" s="1"/>
      <c r="G137" t="s">
        <v>507</v>
      </c>
      <c r="H137" t="s">
        <v>233</v>
      </c>
      <c r="I137" s="1">
        <v>45819</v>
      </c>
      <c r="J137" t="s">
        <v>234</v>
      </c>
      <c r="K137" t="s">
        <v>235</v>
      </c>
      <c r="L137" t="s">
        <v>171</v>
      </c>
      <c r="M137" t="s">
        <v>563</v>
      </c>
      <c r="N137" t="s">
        <v>237</v>
      </c>
      <c r="O137" t="s">
        <v>230</v>
      </c>
      <c r="Q137">
        <f t="shared" ca="1" si="8"/>
        <v>196</v>
      </c>
      <c r="R137">
        <f t="shared" ca="1" si="6"/>
        <v>1</v>
      </c>
      <c r="S137">
        <f t="shared" ca="1" si="7"/>
        <v>1</v>
      </c>
    </row>
    <row r="138" spans="1:19" x14ac:dyDescent="0.35">
      <c r="A138">
        <v>6000142018</v>
      </c>
      <c r="B138" t="s">
        <v>564</v>
      </c>
      <c r="C138" t="s">
        <v>230</v>
      </c>
      <c r="D138" t="s">
        <v>231</v>
      </c>
      <c r="E138" s="1">
        <v>45811</v>
      </c>
      <c r="F138" s="1">
        <v>45817</v>
      </c>
      <c r="G138" t="s">
        <v>293</v>
      </c>
      <c r="H138" t="s">
        <v>377</v>
      </c>
      <c r="I138" s="1">
        <v>45819</v>
      </c>
      <c r="J138" t="s">
        <v>234</v>
      </c>
      <c r="K138" t="s">
        <v>241</v>
      </c>
      <c r="L138" t="s">
        <v>171</v>
      </c>
      <c r="M138" t="s">
        <v>565</v>
      </c>
      <c r="N138" t="s">
        <v>237</v>
      </c>
      <c r="O138" t="s">
        <v>230</v>
      </c>
      <c r="Q138">
        <f t="shared" ca="1" si="8"/>
        <v>196</v>
      </c>
      <c r="R138">
        <f t="shared" ca="1" si="6"/>
        <v>1</v>
      </c>
      <c r="S138">
        <f t="shared" ca="1" si="7"/>
        <v>1</v>
      </c>
    </row>
    <row r="139" spans="1:19" x14ac:dyDescent="0.35">
      <c r="A139">
        <v>6000142063</v>
      </c>
      <c r="B139" t="s">
        <v>566</v>
      </c>
      <c r="C139" t="s">
        <v>230</v>
      </c>
      <c r="D139" t="s">
        <v>480</v>
      </c>
      <c r="E139" s="1">
        <v>45811</v>
      </c>
      <c r="F139" s="1"/>
      <c r="G139" t="s">
        <v>329</v>
      </c>
      <c r="H139" t="s">
        <v>233</v>
      </c>
      <c r="I139" s="1">
        <v>45819</v>
      </c>
      <c r="J139" t="s">
        <v>234</v>
      </c>
      <c r="K139" t="s">
        <v>241</v>
      </c>
      <c r="L139" t="s">
        <v>171</v>
      </c>
      <c r="M139" t="s">
        <v>567</v>
      </c>
      <c r="N139" t="s">
        <v>237</v>
      </c>
      <c r="O139" t="s">
        <v>230</v>
      </c>
      <c r="Q139">
        <f t="shared" ref="Q139:Q158" ca="1" si="10">DATEDIF(E139,TODAY(),"d")</f>
        <v>196</v>
      </c>
      <c r="R139">
        <f t="shared" ref="R139:R164" ca="1" si="11">IF($Q139&gt;7,1,0)</f>
        <v>1</v>
      </c>
      <c r="S139">
        <f t="shared" ref="S139:S164" ca="1" si="12">IF($Q139&gt;30,1,0)</f>
        <v>1</v>
      </c>
    </row>
    <row r="140" spans="1:19" x14ac:dyDescent="0.35">
      <c r="A140">
        <v>6000142101</v>
      </c>
      <c r="B140" t="s">
        <v>568</v>
      </c>
      <c r="C140" t="s">
        <v>230</v>
      </c>
      <c r="D140" t="s">
        <v>506</v>
      </c>
      <c r="E140" s="1">
        <v>45812</v>
      </c>
      <c r="F140" s="1"/>
      <c r="G140" t="s">
        <v>534</v>
      </c>
      <c r="H140" t="s">
        <v>233</v>
      </c>
      <c r="I140" s="1">
        <v>45826</v>
      </c>
      <c r="J140" t="s">
        <v>234</v>
      </c>
      <c r="K140" t="s">
        <v>235</v>
      </c>
      <c r="L140" t="s">
        <v>164</v>
      </c>
      <c r="M140" t="s">
        <v>569</v>
      </c>
      <c r="N140" t="s">
        <v>237</v>
      </c>
      <c r="O140" t="s">
        <v>230</v>
      </c>
      <c r="Q140">
        <f t="shared" ca="1" si="10"/>
        <v>195</v>
      </c>
      <c r="R140">
        <f t="shared" ca="1" si="11"/>
        <v>1</v>
      </c>
      <c r="S140">
        <f t="shared" ca="1" si="12"/>
        <v>1</v>
      </c>
    </row>
    <row r="141" spans="1:19" x14ac:dyDescent="0.35">
      <c r="A141">
        <v>6000142210</v>
      </c>
      <c r="B141" t="s">
        <v>570</v>
      </c>
      <c r="C141" t="s">
        <v>230</v>
      </c>
      <c r="D141" t="s">
        <v>449</v>
      </c>
      <c r="E141" s="1">
        <v>45812</v>
      </c>
      <c r="F141" s="1"/>
      <c r="G141" t="s">
        <v>450</v>
      </c>
      <c r="H141" t="s">
        <v>233</v>
      </c>
      <c r="I141" s="1">
        <v>45820</v>
      </c>
      <c r="J141" t="s">
        <v>234</v>
      </c>
      <c r="K141" t="s">
        <v>241</v>
      </c>
      <c r="L141" t="s">
        <v>171</v>
      </c>
      <c r="M141" t="s">
        <v>571</v>
      </c>
      <c r="N141" t="s">
        <v>237</v>
      </c>
      <c r="O141" t="s">
        <v>230</v>
      </c>
      <c r="Q141">
        <f t="shared" ca="1" si="10"/>
        <v>195</v>
      </c>
      <c r="R141">
        <f t="shared" ca="1" si="11"/>
        <v>1</v>
      </c>
      <c r="S141">
        <f t="shared" ca="1" si="12"/>
        <v>1</v>
      </c>
    </row>
    <row r="142" spans="1:19" x14ac:dyDescent="0.35">
      <c r="A142">
        <v>6000142258</v>
      </c>
      <c r="B142" t="s">
        <v>572</v>
      </c>
      <c r="C142" t="s">
        <v>230</v>
      </c>
      <c r="D142" t="s">
        <v>254</v>
      </c>
      <c r="E142" s="1">
        <v>45812</v>
      </c>
      <c r="F142" s="1"/>
      <c r="G142" t="s">
        <v>268</v>
      </c>
      <c r="H142" t="s">
        <v>233</v>
      </c>
      <c r="I142" s="1">
        <v>45824</v>
      </c>
      <c r="J142" t="s">
        <v>256</v>
      </c>
      <c r="K142" t="s">
        <v>235</v>
      </c>
      <c r="L142" t="s">
        <v>170</v>
      </c>
      <c r="M142" t="s">
        <v>573</v>
      </c>
      <c r="N142" t="s">
        <v>237</v>
      </c>
      <c r="O142" t="s">
        <v>230</v>
      </c>
      <c r="Q142">
        <f t="shared" ca="1" si="10"/>
        <v>195</v>
      </c>
      <c r="R142">
        <f t="shared" ca="1" si="11"/>
        <v>1</v>
      </c>
      <c r="S142">
        <f t="shared" ca="1" si="12"/>
        <v>1</v>
      </c>
    </row>
    <row r="143" spans="1:19" x14ac:dyDescent="0.35">
      <c r="A143">
        <v>6000142276</v>
      </c>
      <c r="B143" t="s">
        <v>574</v>
      </c>
      <c r="C143" t="s">
        <v>230</v>
      </c>
      <c r="D143" t="s">
        <v>506</v>
      </c>
      <c r="E143" s="1">
        <v>45812</v>
      </c>
      <c r="F143" s="1"/>
      <c r="G143" t="s">
        <v>575</v>
      </c>
      <c r="H143" t="s">
        <v>233</v>
      </c>
      <c r="I143" s="1">
        <v>45824</v>
      </c>
      <c r="J143" t="s">
        <v>234</v>
      </c>
      <c r="K143" t="s">
        <v>235</v>
      </c>
      <c r="L143" t="s">
        <v>164</v>
      </c>
      <c r="M143" t="s">
        <v>576</v>
      </c>
      <c r="N143" t="s">
        <v>237</v>
      </c>
      <c r="O143" t="s">
        <v>230</v>
      </c>
      <c r="Q143">
        <f t="shared" ca="1" si="10"/>
        <v>195</v>
      </c>
      <c r="R143">
        <f t="shared" ca="1" si="11"/>
        <v>1</v>
      </c>
      <c r="S143">
        <f t="shared" ca="1" si="12"/>
        <v>1</v>
      </c>
    </row>
    <row r="144" spans="1:19" x14ac:dyDescent="0.35">
      <c r="A144">
        <v>6000142286</v>
      </c>
      <c r="B144" t="s">
        <v>600</v>
      </c>
      <c r="C144" t="s">
        <v>230</v>
      </c>
      <c r="D144" t="s">
        <v>231</v>
      </c>
      <c r="E144" s="1">
        <v>45813</v>
      </c>
      <c r="F144" s="1"/>
      <c r="G144" t="s">
        <v>318</v>
      </c>
      <c r="H144" t="s">
        <v>233</v>
      </c>
      <c r="I144" s="1">
        <v>45826</v>
      </c>
      <c r="J144" t="s">
        <v>256</v>
      </c>
      <c r="K144" t="s">
        <v>241</v>
      </c>
      <c r="L144" t="s">
        <v>164</v>
      </c>
      <c r="M144" t="s">
        <v>319</v>
      </c>
      <c r="N144" t="s">
        <v>237</v>
      </c>
      <c r="O144" t="s">
        <v>230</v>
      </c>
      <c r="Q144">
        <f t="shared" ca="1" si="10"/>
        <v>194</v>
      </c>
      <c r="R144">
        <f t="shared" ca="1" si="11"/>
        <v>1</v>
      </c>
      <c r="S144">
        <f t="shared" ca="1" si="12"/>
        <v>1</v>
      </c>
    </row>
    <row r="145" spans="1:19" x14ac:dyDescent="0.35">
      <c r="A145">
        <v>6000142434</v>
      </c>
      <c r="B145" t="s">
        <v>7</v>
      </c>
      <c r="C145" t="s">
        <v>230</v>
      </c>
      <c r="D145" t="s">
        <v>251</v>
      </c>
      <c r="E145" s="1">
        <v>45813</v>
      </c>
      <c r="F145" s="1">
        <v>45828</v>
      </c>
      <c r="G145" t="s">
        <v>577</v>
      </c>
      <c r="H145" t="s">
        <v>233</v>
      </c>
      <c r="I145" s="1">
        <v>45814</v>
      </c>
      <c r="J145" t="s">
        <v>560</v>
      </c>
      <c r="K145" t="s">
        <v>235</v>
      </c>
      <c r="L145" t="s">
        <v>183</v>
      </c>
      <c r="M145" t="s">
        <v>578</v>
      </c>
      <c r="N145" t="s">
        <v>237</v>
      </c>
      <c r="O145" t="s">
        <v>230</v>
      </c>
      <c r="Q145">
        <f t="shared" ca="1" si="10"/>
        <v>194</v>
      </c>
      <c r="R145">
        <f t="shared" ca="1" si="11"/>
        <v>1</v>
      </c>
      <c r="S145">
        <f t="shared" ca="1" si="12"/>
        <v>1</v>
      </c>
    </row>
    <row r="146" spans="1:19" x14ac:dyDescent="0.35">
      <c r="A146">
        <v>6000142441</v>
      </c>
      <c r="B146" t="s">
        <v>6</v>
      </c>
      <c r="C146" t="s">
        <v>230</v>
      </c>
      <c r="D146" t="s">
        <v>231</v>
      </c>
      <c r="E146" s="1">
        <v>45813</v>
      </c>
      <c r="F146" s="1"/>
      <c r="G146" t="s">
        <v>453</v>
      </c>
      <c r="H146" t="s">
        <v>233</v>
      </c>
      <c r="I146" s="1">
        <v>45827</v>
      </c>
      <c r="J146" t="s">
        <v>401</v>
      </c>
      <c r="K146" t="s">
        <v>235</v>
      </c>
      <c r="L146" t="s">
        <v>164</v>
      </c>
      <c r="M146" t="s">
        <v>579</v>
      </c>
      <c r="N146" t="s">
        <v>237</v>
      </c>
      <c r="O146" t="s">
        <v>230</v>
      </c>
      <c r="Q146">
        <f t="shared" ca="1" si="10"/>
        <v>194</v>
      </c>
      <c r="R146">
        <f t="shared" ca="1" si="11"/>
        <v>1</v>
      </c>
      <c r="S146">
        <f t="shared" ca="1" si="12"/>
        <v>1</v>
      </c>
    </row>
    <row r="147" spans="1:19" x14ac:dyDescent="0.35">
      <c r="A147">
        <v>6000142523</v>
      </c>
      <c r="B147" t="s">
        <v>580</v>
      </c>
      <c r="C147" t="s">
        <v>230</v>
      </c>
      <c r="D147" t="s">
        <v>581</v>
      </c>
      <c r="E147" s="1">
        <v>45814</v>
      </c>
      <c r="F147" s="1"/>
      <c r="G147" t="s">
        <v>582</v>
      </c>
      <c r="H147" t="s">
        <v>233</v>
      </c>
      <c r="I147" s="1">
        <v>45821</v>
      </c>
      <c r="J147" t="s">
        <v>234</v>
      </c>
      <c r="K147" t="s">
        <v>241</v>
      </c>
      <c r="L147" t="s">
        <v>171</v>
      </c>
      <c r="M147" t="s">
        <v>583</v>
      </c>
      <c r="N147" t="s">
        <v>237</v>
      </c>
      <c r="O147" t="s">
        <v>230</v>
      </c>
      <c r="Q147">
        <f t="shared" ca="1" si="10"/>
        <v>193</v>
      </c>
      <c r="R147">
        <f t="shared" ca="1" si="11"/>
        <v>1</v>
      </c>
      <c r="S147">
        <f t="shared" ca="1" si="12"/>
        <v>1</v>
      </c>
    </row>
    <row r="148" spans="1:19" x14ac:dyDescent="0.35">
      <c r="A148">
        <v>6000142666</v>
      </c>
      <c r="B148" t="s">
        <v>584</v>
      </c>
      <c r="C148" t="s">
        <v>230</v>
      </c>
      <c r="D148" t="s">
        <v>480</v>
      </c>
      <c r="E148" s="1">
        <v>45818</v>
      </c>
      <c r="F148" s="1"/>
      <c r="G148" t="s">
        <v>552</v>
      </c>
      <c r="H148" t="s">
        <v>233</v>
      </c>
      <c r="I148" s="1">
        <v>45826</v>
      </c>
      <c r="J148" t="s">
        <v>234</v>
      </c>
      <c r="K148" t="s">
        <v>241</v>
      </c>
      <c r="L148" t="s">
        <v>170</v>
      </c>
      <c r="M148" t="s">
        <v>585</v>
      </c>
      <c r="N148" t="s">
        <v>237</v>
      </c>
      <c r="O148" t="s">
        <v>230</v>
      </c>
      <c r="Q148">
        <f t="shared" ca="1" si="10"/>
        <v>189</v>
      </c>
      <c r="R148">
        <f t="shared" ca="1" si="11"/>
        <v>1</v>
      </c>
      <c r="S148">
        <f t="shared" ca="1" si="12"/>
        <v>1</v>
      </c>
    </row>
    <row r="149" spans="1:19" x14ac:dyDescent="0.35">
      <c r="A149">
        <v>6000142675</v>
      </c>
      <c r="B149" t="s">
        <v>230</v>
      </c>
      <c r="C149" t="s">
        <v>230</v>
      </c>
      <c r="D149" t="s">
        <v>254</v>
      </c>
      <c r="E149" s="1">
        <v>45818</v>
      </c>
      <c r="F149" s="1"/>
      <c r="G149" t="s">
        <v>400</v>
      </c>
      <c r="H149" t="s">
        <v>240</v>
      </c>
      <c r="I149" s="1">
        <v>45827</v>
      </c>
      <c r="J149" t="s">
        <v>401</v>
      </c>
      <c r="K149" t="s">
        <v>241</v>
      </c>
      <c r="L149" t="s">
        <v>164</v>
      </c>
      <c r="M149" t="s">
        <v>586</v>
      </c>
      <c r="N149" t="s">
        <v>237</v>
      </c>
      <c r="O149" t="s">
        <v>230</v>
      </c>
      <c r="Q149">
        <f t="shared" ca="1" si="10"/>
        <v>189</v>
      </c>
      <c r="R149">
        <f t="shared" ca="1" si="11"/>
        <v>1</v>
      </c>
      <c r="S149">
        <f t="shared" ca="1" si="12"/>
        <v>1</v>
      </c>
    </row>
    <row r="150" spans="1:19" x14ac:dyDescent="0.35">
      <c r="A150">
        <v>6000142684</v>
      </c>
      <c r="B150" t="s">
        <v>587</v>
      </c>
      <c r="C150" t="s">
        <v>230</v>
      </c>
      <c r="D150" t="s">
        <v>251</v>
      </c>
      <c r="E150" s="1">
        <v>45818</v>
      </c>
      <c r="F150" s="1"/>
      <c r="G150" t="s">
        <v>588</v>
      </c>
      <c r="H150" t="s">
        <v>233</v>
      </c>
      <c r="I150" s="1">
        <v>45825</v>
      </c>
      <c r="J150" t="s">
        <v>234</v>
      </c>
      <c r="K150" t="s">
        <v>235</v>
      </c>
      <c r="L150" t="s">
        <v>171</v>
      </c>
      <c r="M150" t="s">
        <v>589</v>
      </c>
      <c r="N150" t="s">
        <v>237</v>
      </c>
      <c r="O150" t="s">
        <v>230</v>
      </c>
      <c r="Q150">
        <f t="shared" ca="1" si="10"/>
        <v>189</v>
      </c>
      <c r="R150">
        <f t="shared" ca="1" si="11"/>
        <v>1</v>
      </c>
      <c r="S150">
        <f t="shared" ca="1" si="12"/>
        <v>1</v>
      </c>
    </row>
    <row r="151" spans="1:19" x14ac:dyDescent="0.35">
      <c r="A151">
        <v>6000142800</v>
      </c>
      <c r="B151" t="s">
        <v>590</v>
      </c>
      <c r="C151" t="s">
        <v>230</v>
      </c>
      <c r="D151" t="s">
        <v>480</v>
      </c>
      <c r="E151" s="1">
        <v>45819</v>
      </c>
      <c r="F151" s="1"/>
      <c r="G151" t="s">
        <v>552</v>
      </c>
      <c r="H151" t="s">
        <v>233</v>
      </c>
      <c r="I151" s="1">
        <v>45827</v>
      </c>
      <c r="J151" t="s">
        <v>401</v>
      </c>
      <c r="K151" t="s">
        <v>241</v>
      </c>
      <c r="L151" t="s">
        <v>164</v>
      </c>
      <c r="M151" t="s">
        <v>592</v>
      </c>
      <c r="N151" t="s">
        <v>237</v>
      </c>
      <c r="O151" t="s">
        <v>230</v>
      </c>
      <c r="Q151">
        <f t="shared" ca="1" si="10"/>
        <v>188</v>
      </c>
      <c r="R151">
        <f t="shared" ca="1" si="11"/>
        <v>1</v>
      </c>
      <c r="S151">
        <f t="shared" ca="1" si="12"/>
        <v>1</v>
      </c>
    </row>
    <row r="152" spans="1:19" x14ac:dyDescent="0.35">
      <c r="A152">
        <v>6000142856</v>
      </c>
      <c r="B152" t="s">
        <v>593</v>
      </c>
      <c r="C152" t="s">
        <v>230</v>
      </c>
      <c r="D152" t="s">
        <v>594</v>
      </c>
      <c r="E152" s="1">
        <v>45819</v>
      </c>
      <c r="F152" s="1"/>
      <c r="G152" t="s">
        <v>552</v>
      </c>
      <c r="H152" t="s">
        <v>230</v>
      </c>
      <c r="I152" s="1">
        <v>45826</v>
      </c>
      <c r="J152" t="s">
        <v>234</v>
      </c>
      <c r="K152" t="s">
        <v>241</v>
      </c>
      <c r="L152" t="s">
        <v>171</v>
      </c>
      <c r="M152" t="s">
        <v>595</v>
      </c>
      <c r="N152" t="s">
        <v>237</v>
      </c>
      <c r="O152" t="s">
        <v>230</v>
      </c>
      <c r="Q152">
        <f t="shared" ca="1" si="10"/>
        <v>188</v>
      </c>
      <c r="R152">
        <f t="shared" ca="1" si="11"/>
        <v>1</v>
      </c>
      <c r="S152">
        <f t="shared" ca="1" si="12"/>
        <v>1</v>
      </c>
    </row>
    <row r="153" spans="1:19" x14ac:dyDescent="0.35">
      <c r="A153">
        <v>6000142896</v>
      </c>
      <c r="B153" t="s">
        <v>230</v>
      </c>
      <c r="C153" t="s">
        <v>230</v>
      </c>
      <c r="D153" t="s">
        <v>254</v>
      </c>
      <c r="E153" s="1">
        <v>45819</v>
      </c>
      <c r="F153" s="1"/>
      <c r="G153" t="s">
        <v>400</v>
      </c>
      <c r="H153" t="s">
        <v>240</v>
      </c>
      <c r="I153" s="1">
        <v>45827</v>
      </c>
      <c r="J153" t="s">
        <v>401</v>
      </c>
      <c r="K153" t="s">
        <v>241</v>
      </c>
      <c r="L153" t="s">
        <v>164</v>
      </c>
      <c r="M153" t="s">
        <v>596</v>
      </c>
      <c r="N153" t="s">
        <v>237</v>
      </c>
      <c r="O153" t="s">
        <v>230</v>
      </c>
      <c r="Q153">
        <f t="shared" ca="1" si="10"/>
        <v>188</v>
      </c>
      <c r="R153">
        <f t="shared" ca="1" si="11"/>
        <v>1</v>
      </c>
      <c r="S153">
        <f t="shared" ca="1" si="12"/>
        <v>1</v>
      </c>
    </row>
    <row r="154" spans="1:19" x14ac:dyDescent="0.35">
      <c r="A154">
        <v>6000142903</v>
      </c>
      <c r="B154" t="s">
        <v>230</v>
      </c>
      <c r="C154" t="s">
        <v>230</v>
      </c>
      <c r="D154" t="s">
        <v>251</v>
      </c>
      <c r="E154" s="1">
        <v>45819</v>
      </c>
      <c r="F154" s="1">
        <v>45842</v>
      </c>
      <c r="G154" t="s">
        <v>601</v>
      </c>
      <c r="H154" t="s">
        <v>233</v>
      </c>
      <c r="I154" s="1">
        <v>45824</v>
      </c>
      <c r="J154" t="s">
        <v>602</v>
      </c>
      <c r="K154" t="s">
        <v>241</v>
      </c>
      <c r="L154" t="s">
        <v>164</v>
      </c>
      <c r="M154" t="s">
        <v>603</v>
      </c>
      <c r="N154" t="s">
        <v>237</v>
      </c>
      <c r="O154" t="s">
        <v>230</v>
      </c>
      <c r="Q154">
        <f t="shared" ca="1" si="10"/>
        <v>188</v>
      </c>
      <c r="R154">
        <f t="shared" ca="1" si="11"/>
        <v>1</v>
      </c>
      <c r="S154">
        <f t="shared" ca="1" si="12"/>
        <v>1</v>
      </c>
    </row>
    <row r="155" spans="1:19" x14ac:dyDescent="0.35">
      <c r="A155">
        <v>6000143191</v>
      </c>
      <c r="B155" t="s">
        <v>230</v>
      </c>
      <c r="C155" t="s">
        <v>230</v>
      </c>
      <c r="D155" t="s">
        <v>254</v>
      </c>
      <c r="E155" s="1">
        <v>45821</v>
      </c>
      <c r="F155" s="1"/>
      <c r="G155" t="s">
        <v>400</v>
      </c>
      <c r="H155" t="s">
        <v>240</v>
      </c>
      <c r="I155" s="1">
        <v>45827</v>
      </c>
      <c r="J155" t="s">
        <v>401</v>
      </c>
      <c r="K155" t="s">
        <v>241</v>
      </c>
      <c r="L155" t="s">
        <v>164</v>
      </c>
      <c r="M155" t="s">
        <v>597</v>
      </c>
      <c r="N155" t="s">
        <v>237</v>
      </c>
      <c r="O155" t="s">
        <v>230</v>
      </c>
      <c r="Q155">
        <f t="shared" ca="1" si="10"/>
        <v>186</v>
      </c>
      <c r="R155">
        <f t="shared" ca="1" si="11"/>
        <v>1</v>
      </c>
      <c r="S155">
        <f t="shared" ca="1" si="12"/>
        <v>1</v>
      </c>
    </row>
    <row r="156" spans="1:19" x14ac:dyDescent="0.35">
      <c r="A156">
        <v>6000143230</v>
      </c>
      <c r="B156" t="s">
        <v>230</v>
      </c>
      <c r="C156" t="s">
        <v>230</v>
      </c>
      <c r="D156" t="s">
        <v>254</v>
      </c>
      <c r="E156" s="1">
        <v>45821</v>
      </c>
      <c r="F156" s="1"/>
      <c r="G156" t="s">
        <v>400</v>
      </c>
      <c r="H156" t="s">
        <v>233</v>
      </c>
      <c r="I156" s="1">
        <v>45827</v>
      </c>
      <c r="J156" t="s">
        <v>401</v>
      </c>
      <c r="K156" t="s">
        <v>241</v>
      </c>
      <c r="L156" t="s">
        <v>164</v>
      </c>
      <c r="M156" t="s">
        <v>598</v>
      </c>
      <c r="N156" t="s">
        <v>237</v>
      </c>
      <c r="O156" t="s">
        <v>230</v>
      </c>
      <c r="Q156">
        <f t="shared" ca="1" si="10"/>
        <v>186</v>
      </c>
      <c r="R156">
        <f t="shared" ca="1" si="11"/>
        <v>1</v>
      </c>
      <c r="S156">
        <f t="shared" ca="1" si="12"/>
        <v>1</v>
      </c>
    </row>
    <row r="157" spans="1:19" x14ac:dyDescent="0.35">
      <c r="A157">
        <v>6000143231</v>
      </c>
      <c r="B157" t="s">
        <v>230</v>
      </c>
      <c r="C157" t="s">
        <v>230</v>
      </c>
      <c r="D157" t="s">
        <v>254</v>
      </c>
      <c r="E157" s="1">
        <v>45821</v>
      </c>
      <c r="F157" s="1"/>
      <c r="G157" t="s">
        <v>400</v>
      </c>
      <c r="H157" t="s">
        <v>233</v>
      </c>
      <c r="I157" s="1">
        <v>45827</v>
      </c>
      <c r="J157" t="s">
        <v>401</v>
      </c>
      <c r="K157" t="s">
        <v>241</v>
      </c>
      <c r="L157" t="s">
        <v>164</v>
      </c>
      <c r="M157" t="s">
        <v>599</v>
      </c>
      <c r="N157" t="s">
        <v>237</v>
      </c>
      <c r="O157" t="s">
        <v>230</v>
      </c>
      <c r="Q157">
        <f t="shared" ca="1" si="10"/>
        <v>186</v>
      </c>
      <c r="R157">
        <f t="shared" ca="1" si="11"/>
        <v>1</v>
      </c>
      <c r="S157">
        <f t="shared" ca="1" si="12"/>
        <v>1</v>
      </c>
    </row>
    <row r="158" spans="1:19" x14ac:dyDescent="0.35">
      <c r="A158">
        <v>6000143290</v>
      </c>
      <c r="B158" t="s">
        <v>230</v>
      </c>
      <c r="C158" t="s">
        <v>230</v>
      </c>
      <c r="D158" t="s">
        <v>254</v>
      </c>
      <c r="E158" s="1">
        <v>45824</v>
      </c>
      <c r="F158" s="1"/>
      <c r="G158" t="s">
        <v>400</v>
      </c>
      <c r="H158" t="s">
        <v>604</v>
      </c>
      <c r="I158" s="1">
        <v>45827</v>
      </c>
      <c r="J158" t="s">
        <v>401</v>
      </c>
      <c r="K158" t="s">
        <v>241</v>
      </c>
      <c r="L158" t="s">
        <v>164</v>
      </c>
      <c r="M158" t="s">
        <v>605</v>
      </c>
      <c r="N158" t="s">
        <v>237</v>
      </c>
      <c r="O158" t="s">
        <v>230</v>
      </c>
      <c r="Q158">
        <f t="shared" ca="1" si="10"/>
        <v>183</v>
      </c>
      <c r="R158">
        <f t="shared" ca="1" si="11"/>
        <v>1</v>
      </c>
      <c r="S158">
        <f t="shared" ca="1" si="12"/>
        <v>1</v>
      </c>
    </row>
    <row r="159" spans="1:19" x14ac:dyDescent="0.35">
      <c r="A159">
        <v>6000143344</v>
      </c>
      <c r="B159" t="s">
        <v>606</v>
      </c>
      <c r="C159" t="s">
        <v>230</v>
      </c>
      <c r="D159" t="s">
        <v>594</v>
      </c>
      <c r="E159" s="1">
        <v>45824</v>
      </c>
      <c r="F159" s="1"/>
      <c r="G159" t="s">
        <v>607</v>
      </c>
      <c r="H159" t="s">
        <v>233</v>
      </c>
      <c r="I159" s="1">
        <v>45825</v>
      </c>
      <c r="J159" t="s">
        <v>256</v>
      </c>
      <c r="K159" t="s">
        <v>241</v>
      </c>
      <c r="L159" t="s">
        <v>170</v>
      </c>
      <c r="M159" t="s">
        <v>608</v>
      </c>
      <c r="N159" t="s">
        <v>237</v>
      </c>
      <c r="O159" t="s">
        <v>230</v>
      </c>
      <c r="Q159">
        <f t="shared" ref="Q159" si="13">DATEDIF(E159,I159,"d")</f>
        <v>1</v>
      </c>
      <c r="R159">
        <f t="shared" si="11"/>
        <v>0</v>
      </c>
      <c r="S159">
        <f t="shared" si="12"/>
        <v>0</v>
      </c>
    </row>
    <row r="160" spans="1:19" x14ac:dyDescent="0.35">
      <c r="A160">
        <v>6000143384</v>
      </c>
      <c r="B160" t="s">
        <v>609</v>
      </c>
      <c r="C160" t="s">
        <v>230</v>
      </c>
      <c r="D160" t="s">
        <v>480</v>
      </c>
      <c r="E160" s="1">
        <v>45824</v>
      </c>
      <c r="F160" s="1"/>
      <c r="G160" t="s">
        <v>329</v>
      </c>
      <c r="H160" t="s">
        <v>233</v>
      </c>
      <c r="I160" s="1">
        <v>45826</v>
      </c>
      <c r="J160" t="s">
        <v>256</v>
      </c>
      <c r="K160" t="s">
        <v>241</v>
      </c>
      <c r="L160" t="s">
        <v>170</v>
      </c>
      <c r="M160" t="s">
        <v>610</v>
      </c>
      <c r="N160" t="s">
        <v>237</v>
      </c>
      <c r="O160" t="s">
        <v>230</v>
      </c>
      <c r="Q160">
        <f t="shared" ref="Q160:Q164" si="14">DATEDIF(E160,I160,"d")</f>
        <v>2</v>
      </c>
      <c r="R160">
        <f t="shared" si="11"/>
        <v>0</v>
      </c>
      <c r="S160">
        <f t="shared" si="12"/>
        <v>0</v>
      </c>
    </row>
    <row r="161" spans="1:19" x14ac:dyDescent="0.35">
      <c r="A161">
        <v>6000143505</v>
      </c>
      <c r="B161" t="s">
        <v>230</v>
      </c>
      <c r="C161" t="s">
        <v>230</v>
      </c>
      <c r="D161" t="s">
        <v>480</v>
      </c>
      <c r="E161" s="1">
        <v>45825</v>
      </c>
      <c r="F161" s="1"/>
      <c r="G161" t="s">
        <v>611</v>
      </c>
      <c r="H161" t="s">
        <v>233</v>
      </c>
      <c r="I161" s="1">
        <v>45825</v>
      </c>
      <c r="J161" t="s">
        <v>256</v>
      </c>
      <c r="K161" t="s">
        <v>241</v>
      </c>
      <c r="L161" t="s">
        <v>164</v>
      </c>
      <c r="M161" t="s">
        <v>612</v>
      </c>
      <c r="N161" t="s">
        <v>237</v>
      </c>
      <c r="O161" t="s">
        <v>230</v>
      </c>
      <c r="Q161">
        <f t="shared" si="14"/>
        <v>0</v>
      </c>
      <c r="R161">
        <f t="shared" si="11"/>
        <v>0</v>
      </c>
      <c r="S161">
        <f t="shared" si="12"/>
        <v>0</v>
      </c>
    </row>
    <row r="162" spans="1:19" x14ac:dyDescent="0.35">
      <c r="A162">
        <v>6000143525</v>
      </c>
      <c r="B162" t="s">
        <v>230</v>
      </c>
      <c r="C162" t="s">
        <v>230</v>
      </c>
      <c r="D162" t="s">
        <v>480</v>
      </c>
      <c r="E162" s="1">
        <v>45825</v>
      </c>
      <c r="F162" s="1"/>
      <c r="G162" t="s">
        <v>613</v>
      </c>
      <c r="H162" t="s">
        <v>233</v>
      </c>
      <c r="I162" s="1">
        <v>45827</v>
      </c>
      <c r="J162" t="s">
        <v>401</v>
      </c>
      <c r="K162" t="s">
        <v>241</v>
      </c>
      <c r="L162" t="s">
        <v>164</v>
      </c>
      <c r="M162" t="s">
        <v>614</v>
      </c>
      <c r="N162" t="s">
        <v>237</v>
      </c>
      <c r="O162" t="s">
        <v>230</v>
      </c>
      <c r="Q162">
        <f t="shared" si="14"/>
        <v>2</v>
      </c>
      <c r="R162">
        <f t="shared" si="11"/>
        <v>0</v>
      </c>
      <c r="S162">
        <f t="shared" si="12"/>
        <v>0</v>
      </c>
    </row>
    <row r="163" spans="1:19" x14ac:dyDescent="0.35">
      <c r="A163">
        <v>6000143567</v>
      </c>
      <c r="B163" t="s">
        <v>615</v>
      </c>
      <c r="C163" t="s">
        <v>230</v>
      </c>
      <c r="D163" t="s">
        <v>231</v>
      </c>
      <c r="E163" s="1">
        <v>45826</v>
      </c>
      <c r="F163" s="1"/>
      <c r="G163" t="s">
        <v>293</v>
      </c>
      <c r="H163" t="s">
        <v>245</v>
      </c>
      <c r="I163" s="1">
        <v>45826</v>
      </c>
      <c r="J163" t="s">
        <v>234</v>
      </c>
      <c r="K163" t="s">
        <v>241</v>
      </c>
      <c r="L163" t="s">
        <v>170</v>
      </c>
      <c r="M163" t="s">
        <v>616</v>
      </c>
      <c r="N163" t="s">
        <v>237</v>
      </c>
      <c r="O163" t="s">
        <v>230</v>
      </c>
      <c r="Q163">
        <f t="shared" si="14"/>
        <v>0</v>
      </c>
      <c r="R163">
        <f t="shared" si="11"/>
        <v>0</v>
      </c>
      <c r="S163">
        <f t="shared" si="12"/>
        <v>0</v>
      </c>
    </row>
    <row r="164" spans="1:19" x14ac:dyDescent="0.35">
      <c r="A164">
        <v>6000143642</v>
      </c>
      <c r="B164" t="s">
        <v>230</v>
      </c>
      <c r="C164" t="s">
        <v>230</v>
      </c>
      <c r="D164" t="s">
        <v>251</v>
      </c>
      <c r="E164" s="1">
        <v>45826</v>
      </c>
      <c r="F164" s="1"/>
      <c r="G164" t="s">
        <v>400</v>
      </c>
      <c r="H164" t="s">
        <v>233</v>
      </c>
      <c r="I164" s="1">
        <v>45826</v>
      </c>
      <c r="J164" t="s">
        <v>256</v>
      </c>
      <c r="K164" t="s">
        <v>241</v>
      </c>
      <c r="L164" t="s">
        <v>170</v>
      </c>
      <c r="M164" t="s">
        <v>617</v>
      </c>
      <c r="N164" t="s">
        <v>237</v>
      </c>
      <c r="O164" t="s">
        <v>230</v>
      </c>
      <c r="Q164">
        <f t="shared" si="14"/>
        <v>0</v>
      </c>
      <c r="R164">
        <f t="shared" si="11"/>
        <v>0</v>
      </c>
      <c r="S164">
        <f t="shared" si="12"/>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26B94-650B-4046-B460-798F78FAFE05}">
  <dimension ref="A1:U166"/>
  <sheetViews>
    <sheetView workbookViewId="0">
      <selection activeCell="A167" sqref="A167"/>
    </sheetView>
  </sheetViews>
  <sheetFormatPr defaultRowHeight="14.5" x14ac:dyDescent="0.35"/>
  <cols>
    <col min="1" max="1" width="13" customWidth="1"/>
    <col min="2" max="2" width="19.1796875" bestFit="1" customWidth="1"/>
    <col min="3" max="3" width="13.1796875" bestFit="1" customWidth="1"/>
    <col min="4" max="4" width="6.81640625" bestFit="1" customWidth="1"/>
    <col min="5" max="5" width="13.54296875" bestFit="1" customWidth="1"/>
    <col min="6" max="6" width="10.453125" bestFit="1" customWidth="1"/>
    <col min="7" max="7" width="60.7265625" bestFit="1" customWidth="1"/>
    <col min="8" max="8" width="31" bestFit="1" customWidth="1"/>
    <col min="9" max="9" width="18.26953125" bestFit="1" customWidth="1"/>
    <col min="10" max="10" width="27" bestFit="1" customWidth="1"/>
    <col min="11" max="11" width="10.1796875" bestFit="1" customWidth="1"/>
    <col min="12" max="12" width="17.453125" bestFit="1" customWidth="1"/>
    <col min="13" max="13" width="81.1796875" bestFit="1" customWidth="1"/>
    <col min="14" max="14" width="32" bestFit="1" customWidth="1"/>
    <col min="15" max="15" width="12.453125" bestFit="1" customWidth="1"/>
    <col min="16" max="16" width="0.54296875" customWidth="1"/>
    <col min="17" max="17" width="10.7265625" bestFit="1" customWidth="1"/>
    <col min="18" max="18" width="9.7265625" bestFit="1" customWidth="1"/>
    <col min="19" max="21" width="10.7265625" bestFit="1" customWidth="1"/>
  </cols>
  <sheetData>
    <row r="1" spans="1:21" x14ac:dyDescent="0.35">
      <c r="A1" t="s">
        <v>1</v>
      </c>
      <c r="B1" t="s">
        <v>0</v>
      </c>
      <c r="C1" t="s">
        <v>214</v>
      </c>
      <c r="D1" t="s">
        <v>215</v>
      </c>
      <c r="E1" t="s">
        <v>216</v>
      </c>
      <c r="F1" t="s">
        <v>217</v>
      </c>
      <c r="G1" t="s">
        <v>218</v>
      </c>
      <c r="H1" t="s">
        <v>219</v>
      </c>
      <c r="I1" t="s">
        <v>220</v>
      </c>
      <c r="J1" t="s">
        <v>221</v>
      </c>
      <c r="K1" t="s">
        <v>161</v>
      </c>
      <c r="L1" t="s">
        <v>222</v>
      </c>
      <c r="M1" t="s">
        <v>223</v>
      </c>
      <c r="N1" t="s">
        <v>224</v>
      </c>
      <c r="O1" t="s">
        <v>225</v>
      </c>
      <c r="Q1" s="3" t="s">
        <v>226</v>
      </c>
      <c r="R1" s="3" t="s">
        <v>227</v>
      </c>
      <c r="S1" s="3" t="s">
        <v>618</v>
      </c>
      <c r="T1" s="3" t="s">
        <v>228</v>
      </c>
      <c r="U1" s="3" t="s">
        <v>619</v>
      </c>
    </row>
    <row r="2" spans="1:21" x14ac:dyDescent="0.35">
      <c r="A2">
        <v>6000127070</v>
      </c>
      <c r="B2" t="s">
        <v>229</v>
      </c>
      <c r="C2" t="s">
        <v>230</v>
      </c>
      <c r="D2" t="s">
        <v>231</v>
      </c>
      <c r="E2" s="1">
        <v>45663</v>
      </c>
      <c r="F2" s="1"/>
      <c r="G2" t="s">
        <v>232</v>
      </c>
      <c r="H2" t="s">
        <v>233</v>
      </c>
      <c r="I2" s="1">
        <v>45727</v>
      </c>
      <c r="J2" t="s">
        <v>234</v>
      </c>
      <c r="K2" t="s">
        <v>235</v>
      </c>
      <c r="L2" t="s">
        <v>171</v>
      </c>
      <c r="M2" t="s">
        <v>236</v>
      </c>
      <c r="N2" t="s">
        <v>237</v>
      </c>
      <c r="O2" t="s">
        <v>230</v>
      </c>
      <c r="Q2">
        <f ca="1">IF(OR(ISNUMBER(MATCH(L2,MasterData!$D$3:$D$18,0)),ISNUMBER(MATCH(L2,MasterData!$C$3:$C$18,0))),
    DATEDIF(E2,I2,"d"),
    DATEDIF(E2,TODAY(),"d"))</f>
        <v>64</v>
      </c>
      <c r="R2">
        <f ca="1">IF($Q2&gt;7,1,0)</f>
        <v>1</v>
      </c>
      <c r="S2">
        <f ca="1">IF($Q2&gt;15,1,0)</f>
        <v>1</v>
      </c>
      <c r="T2">
        <f ca="1">IF($Q2&gt;30,1,0)</f>
        <v>1</v>
      </c>
      <c r="U2">
        <f ca="1">IF($Q2&gt;60,1,0)</f>
        <v>1</v>
      </c>
    </row>
    <row r="3" spans="1:21" x14ac:dyDescent="0.35">
      <c r="A3">
        <v>6000127209</v>
      </c>
      <c r="B3" t="s">
        <v>238</v>
      </c>
      <c r="C3" t="s">
        <v>230</v>
      </c>
      <c r="D3" t="s">
        <v>231</v>
      </c>
      <c r="E3" s="1">
        <v>45664</v>
      </c>
      <c r="F3" s="1"/>
      <c r="G3" t="s">
        <v>239</v>
      </c>
      <c r="H3" t="s">
        <v>240</v>
      </c>
      <c r="I3" s="1">
        <v>45673</v>
      </c>
      <c r="J3" t="s">
        <v>234</v>
      </c>
      <c r="K3" t="s">
        <v>241</v>
      </c>
      <c r="L3" t="s">
        <v>171</v>
      </c>
      <c r="M3" t="s">
        <v>242</v>
      </c>
      <c r="N3" t="s">
        <v>237</v>
      </c>
      <c r="O3" t="s">
        <v>230</v>
      </c>
      <c r="Q3">
        <f ca="1">IF(OR(ISNUMBER(MATCH(L3,MasterData!$D$3:$D$18,0)),ISNUMBER(MATCH(L3,MasterData!$C$3:$C$18,0))),
    DATEDIF(E3,I3,"d"),
    DATEDIF(E3,TODAY(),"d"))</f>
        <v>9</v>
      </c>
      <c r="R3">
        <f t="shared" ref="R3:R66" ca="1" si="0">IF($Q3&gt;7,1,0)</f>
        <v>1</v>
      </c>
      <c r="S3">
        <f t="shared" ref="S3:S66" ca="1" si="1">IF($Q3&gt;15,1,0)</f>
        <v>0</v>
      </c>
      <c r="T3">
        <f t="shared" ref="T3:T66" ca="1" si="2">IF($Q3&gt;30,1,0)</f>
        <v>0</v>
      </c>
      <c r="U3">
        <f t="shared" ref="U3:U66" ca="1" si="3">IF($Q3&gt;60,1,0)</f>
        <v>0</v>
      </c>
    </row>
    <row r="4" spans="1:21" x14ac:dyDescent="0.35">
      <c r="A4">
        <v>6000127632</v>
      </c>
      <c r="B4" t="s">
        <v>243</v>
      </c>
      <c r="C4" t="s">
        <v>230</v>
      </c>
      <c r="D4" t="s">
        <v>231</v>
      </c>
      <c r="E4" s="1">
        <v>45667</v>
      </c>
      <c r="F4" s="1"/>
      <c r="G4" t="s">
        <v>244</v>
      </c>
      <c r="H4" t="s">
        <v>245</v>
      </c>
      <c r="I4" s="1">
        <v>45679</v>
      </c>
      <c r="J4" t="s">
        <v>234</v>
      </c>
      <c r="K4" t="s">
        <v>235</v>
      </c>
      <c r="L4" t="s">
        <v>171</v>
      </c>
      <c r="M4" t="s">
        <v>246</v>
      </c>
      <c r="N4" t="s">
        <v>237</v>
      </c>
      <c r="O4" t="s">
        <v>230</v>
      </c>
      <c r="Q4">
        <f ca="1">IF(OR(ISNUMBER(MATCH(L4,MasterData!$D$3:$D$18,0)),ISNUMBER(MATCH(L4,MasterData!$C$3:$C$18,0))),
    DATEDIF(E4,I4,"d"),
    DATEDIF(E4,TODAY(),"d"))</f>
        <v>12</v>
      </c>
      <c r="R4">
        <f t="shared" ca="1" si="0"/>
        <v>1</v>
      </c>
      <c r="S4">
        <f t="shared" ca="1" si="1"/>
        <v>0</v>
      </c>
      <c r="T4">
        <f t="shared" ca="1" si="2"/>
        <v>0</v>
      </c>
      <c r="U4">
        <f t="shared" ca="1" si="3"/>
        <v>0</v>
      </c>
    </row>
    <row r="5" spans="1:21" x14ac:dyDescent="0.35">
      <c r="A5">
        <v>6000128352</v>
      </c>
      <c r="B5" t="s">
        <v>230</v>
      </c>
      <c r="C5" t="s">
        <v>230</v>
      </c>
      <c r="D5" t="s">
        <v>247</v>
      </c>
      <c r="E5" s="1">
        <v>45674</v>
      </c>
      <c r="F5" s="1"/>
      <c r="G5" t="s">
        <v>248</v>
      </c>
      <c r="H5" t="s">
        <v>240</v>
      </c>
      <c r="I5" s="1">
        <v>45688</v>
      </c>
      <c r="J5" t="s">
        <v>201</v>
      </c>
      <c r="K5" t="s">
        <v>241</v>
      </c>
      <c r="L5" t="s">
        <v>171</v>
      </c>
      <c r="M5" t="s">
        <v>249</v>
      </c>
      <c r="N5" t="s">
        <v>237</v>
      </c>
      <c r="O5" t="s">
        <v>230</v>
      </c>
      <c r="Q5">
        <f ca="1">IF(OR(ISNUMBER(MATCH(L5,MasterData!$D$3:$D$18,0)),ISNUMBER(MATCH(L5,MasterData!$C$3:$C$18,0))),
    DATEDIF(E5,I5,"d"),
    DATEDIF(E5,TODAY(),"d"))</f>
        <v>14</v>
      </c>
      <c r="R5">
        <f t="shared" ca="1" si="0"/>
        <v>1</v>
      </c>
      <c r="S5">
        <f t="shared" ca="1" si="1"/>
        <v>0</v>
      </c>
      <c r="T5">
        <f t="shared" ca="1" si="2"/>
        <v>0</v>
      </c>
      <c r="U5">
        <f t="shared" ca="1" si="3"/>
        <v>0</v>
      </c>
    </row>
    <row r="6" spans="1:21" x14ac:dyDescent="0.35">
      <c r="A6">
        <v>6000128500</v>
      </c>
      <c r="B6" t="s">
        <v>250</v>
      </c>
      <c r="C6" t="s">
        <v>230</v>
      </c>
      <c r="D6" t="s">
        <v>251</v>
      </c>
      <c r="E6" s="1">
        <v>45677</v>
      </c>
      <c r="F6" s="1"/>
      <c r="G6" t="s">
        <v>252</v>
      </c>
      <c r="H6" t="s">
        <v>245</v>
      </c>
      <c r="I6" s="1">
        <v>45684</v>
      </c>
      <c r="J6" t="s">
        <v>234</v>
      </c>
      <c r="K6" t="s">
        <v>235</v>
      </c>
      <c r="L6" t="s">
        <v>171</v>
      </c>
      <c r="M6" t="s">
        <v>253</v>
      </c>
      <c r="N6" t="s">
        <v>237</v>
      </c>
      <c r="O6" t="s">
        <v>230</v>
      </c>
      <c r="Q6">
        <f ca="1">IF(OR(ISNUMBER(MATCH(L6,MasterData!$D$3:$D$18,0)),ISNUMBER(MATCH(L6,MasterData!$C$3:$C$18,0))),
    DATEDIF(E6,I6,"d"),
    DATEDIF(E6,TODAY(),"d"))</f>
        <v>7</v>
      </c>
      <c r="R6">
        <f t="shared" ca="1" si="0"/>
        <v>0</v>
      </c>
      <c r="S6">
        <f t="shared" ca="1" si="1"/>
        <v>0</v>
      </c>
      <c r="T6">
        <f t="shared" ca="1" si="2"/>
        <v>0</v>
      </c>
      <c r="U6">
        <f t="shared" ca="1" si="3"/>
        <v>0</v>
      </c>
    </row>
    <row r="7" spans="1:21" x14ac:dyDescent="0.35">
      <c r="A7">
        <v>6000128546</v>
      </c>
      <c r="B7" t="s">
        <v>4</v>
      </c>
      <c r="C7" t="s">
        <v>230</v>
      </c>
      <c r="D7" t="s">
        <v>254</v>
      </c>
      <c r="E7" s="1">
        <v>45677</v>
      </c>
      <c r="F7" s="1"/>
      <c r="G7" t="s">
        <v>255</v>
      </c>
      <c r="H7" t="s">
        <v>245</v>
      </c>
      <c r="I7" s="1">
        <v>45833</v>
      </c>
      <c r="J7" t="s">
        <v>256</v>
      </c>
      <c r="K7" t="s">
        <v>241</v>
      </c>
      <c r="L7" t="s">
        <v>183</v>
      </c>
      <c r="M7" t="s">
        <v>257</v>
      </c>
      <c r="N7" t="s">
        <v>237</v>
      </c>
      <c r="O7" t="s">
        <v>230</v>
      </c>
      <c r="Q7">
        <f ca="1">IF(OR(ISNUMBER(MATCH(L7,MasterData!$D$3:$D$18,0)),ISNUMBER(MATCH(L7,MasterData!$C$3:$C$18,0))),
    DATEDIF(E7,I7,"d"),
    DATEDIF(E7,TODAY(),"d"))</f>
        <v>330</v>
      </c>
      <c r="R7">
        <f t="shared" ca="1" si="0"/>
        <v>1</v>
      </c>
      <c r="S7">
        <f t="shared" ca="1" si="1"/>
        <v>1</v>
      </c>
      <c r="T7">
        <f t="shared" ca="1" si="2"/>
        <v>1</v>
      </c>
      <c r="U7">
        <f t="shared" ca="1" si="3"/>
        <v>1</v>
      </c>
    </row>
    <row r="8" spans="1:21" x14ac:dyDescent="0.35">
      <c r="A8">
        <v>6000128759</v>
      </c>
      <c r="B8" t="s">
        <v>258</v>
      </c>
      <c r="C8" t="s">
        <v>230</v>
      </c>
      <c r="D8" t="s">
        <v>251</v>
      </c>
      <c r="E8" s="1">
        <v>45679</v>
      </c>
      <c r="F8" s="1"/>
      <c r="G8" t="s">
        <v>259</v>
      </c>
      <c r="H8" t="s">
        <v>245</v>
      </c>
      <c r="I8" s="1">
        <v>45686</v>
      </c>
      <c r="J8" t="s">
        <v>234</v>
      </c>
      <c r="K8" t="s">
        <v>235</v>
      </c>
      <c r="L8" t="s">
        <v>171</v>
      </c>
      <c r="M8" t="s">
        <v>260</v>
      </c>
      <c r="N8" t="s">
        <v>237</v>
      </c>
      <c r="O8" t="s">
        <v>230</v>
      </c>
      <c r="Q8">
        <f ca="1">IF(OR(ISNUMBER(MATCH(L8,MasterData!$D$3:$D$18,0)),ISNUMBER(MATCH(L8,MasterData!$C$3:$C$18,0))),
    DATEDIF(E8,I8,"d"),
    DATEDIF(E8,TODAY(),"d"))</f>
        <v>7</v>
      </c>
      <c r="R8">
        <f t="shared" ca="1" si="0"/>
        <v>0</v>
      </c>
      <c r="S8">
        <f t="shared" ca="1" si="1"/>
        <v>0</v>
      </c>
      <c r="T8">
        <f t="shared" ca="1" si="2"/>
        <v>0</v>
      </c>
      <c r="U8">
        <f t="shared" ca="1" si="3"/>
        <v>0</v>
      </c>
    </row>
    <row r="9" spans="1:21" x14ac:dyDescent="0.35">
      <c r="A9">
        <v>6000129022</v>
      </c>
      <c r="B9" t="s">
        <v>261</v>
      </c>
      <c r="C9" t="s">
        <v>230</v>
      </c>
      <c r="D9" t="s">
        <v>231</v>
      </c>
      <c r="E9" s="1">
        <v>45680</v>
      </c>
      <c r="F9" s="1"/>
      <c r="G9" t="s">
        <v>262</v>
      </c>
      <c r="H9" t="s">
        <v>245</v>
      </c>
      <c r="I9" s="1">
        <v>45705</v>
      </c>
      <c r="J9" t="s">
        <v>234</v>
      </c>
      <c r="K9" t="s">
        <v>235</v>
      </c>
      <c r="L9" t="s">
        <v>171</v>
      </c>
      <c r="M9" t="s">
        <v>263</v>
      </c>
      <c r="N9" t="s">
        <v>237</v>
      </c>
      <c r="O9" t="s">
        <v>230</v>
      </c>
      <c r="Q9">
        <f ca="1">IF(OR(ISNUMBER(MATCH(L9,MasterData!$D$3:$D$18,0)),ISNUMBER(MATCH(L9,MasterData!$C$3:$C$18,0))),
    DATEDIF(E9,I9,"d"),
    DATEDIF(E9,TODAY(),"d"))</f>
        <v>25</v>
      </c>
      <c r="R9">
        <f t="shared" ca="1" si="0"/>
        <v>1</v>
      </c>
      <c r="S9">
        <f t="shared" ca="1" si="1"/>
        <v>1</v>
      </c>
      <c r="T9">
        <f t="shared" ca="1" si="2"/>
        <v>0</v>
      </c>
      <c r="U9">
        <f t="shared" ca="1" si="3"/>
        <v>0</v>
      </c>
    </row>
    <row r="10" spans="1:21" x14ac:dyDescent="0.35">
      <c r="A10">
        <v>6000129245</v>
      </c>
      <c r="B10" t="s">
        <v>264</v>
      </c>
      <c r="C10" t="s">
        <v>230</v>
      </c>
      <c r="D10" t="s">
        <v>251</v>
      </c>
      <c r="E10" s="1">
        <v>45684</v>
      </c>
      <c r="F10" s="1"/>
      <c r="G10" t="s">
        <v>265</v>
      </c>
      <c r="H10" t="s">
        <v>245</v>
      </c>
      <c r="I10" s="1">
        <v>45691</v>
      </c>
      <c r="J10" t="s">
        <v>234</v>
      </c>
      <c r="K10" t="s">
        <v>235</v>
      </c>
      <c r="L10" t="s">
        <v>171</v>
      </c>
      <c r="M10" t="s">
        <v>266</v>
      </c>
      <c r="N10" t="s">
        <v>237</v>
      </c>
      <c r="O10" t="s">
        <v>230</v>
      </c>
      <c r="Q10">
        <f ca="1">IF(OR(ISNUMBER(MATCH(L10,MasterData!$D$3:$D$18,0)),ISNUMBER(MATCH(L10,MasterData!$C$3:$C$18,0))),
    DATEDIF(E10,I10,"d"),
    DATEDIF(E10,TODAY(),"d"))</f>
        <v>7</v>
      </c>
      <c r="R10">
        <f t="shared" ca="1" si="0"/>
        <v>0</v>
      </c>
      <c r="S10">
        <f t="shared" ca="1" si="1"/>
        <v>0</v>
      </c>
      <c r="T10">
        <f t="shared" ca="1" si="2"/>
        <v>0</v>
      </c>
      <c r="U10">
        <f t="shared" ca="1" si="3"/>
        <v>0</v>
      </c>
    </row>
    <row r="11" spans="1:21" x14ac:dyDescent="0.35">
      <c r="A11">
        <v>6000129304</v>
      </c>
      <c r="B11" t="s">
        <v>267</v>
      </c>
      <c r="C11" t="s">
        <v>230</v>
      </c>
      <c r="D11" t="s">
        <v>254</v>
      </c>
      <c r="E11" s="1">
        <v>45684</v>
      </c>
      <c r="F11" s="1"/>
      <c r="G11" t="s">
        <v>268</v>
      </c>
      <c r="H11" t="s">
        <v>240</v>
      </c>
      <c r="I11" s="1">
        <v>45693</v>
      </c>
      <c r="J11" t="s">
        <v>234</v>
      </c>
      <c r="K11" t="s">
        <v>235</v>
      </c>
      <c r="L11" t="s">
        <v>171</v>
      </c>
      <c r="M11" t="s">
        <v>269</v>
      </c>
      <c r="N11" t="s">
        <v>237</v>
      </c>
      <c r="O11" t="s">
        <v>230</v>
      </c>
      <c r="Q11">
        <f ca="1">IF(OR(ISNUMBER(MATCH(L11,MasterData!$D$3:$D$18,0)),ISNUMBER(MATCH(L11,MasterData!$C$3:$C$18,0))),
    DATEDIF(E11,I11,"d"),
    DATEDIF(E11,TODAY(),"d"))</f>
        <v>9</v>
      </c>
      <c r="R11">
        <f t="shared" ca="1" si="0"/>
        <v>1</v>
      </c>
      <c r="S11">
        <f t="shared" ca="1" si="1"/>
        <v>0</v>
      </c>
      <c r="T11">
        <f t="shared" ca="1" si="2"/>
        <v>0</v>
      </c>
      <c r="U11">
        <f t="shared" ca="1" si="3"/>
        <v>0</v>
      </c>
    </row>
    <row r="12" spans="1:21" x14ac:dyDescent="0.35">
      <c r="A12">
        <v>6000129653</v>
      </c>
      <c r="B12" t="s">
        <v>230</v>
      </c>
      <c r="C12" t="s">
        <v>230</v>
      </c>
      <c r="D12" t="s">
        <v>247</v>
      </c>
      <c r="E12" s="1">
        <v>45686</v>
      </c>
      <c r="F12" s="1"/>
      <c r="G12" t="s">
        <v>248</v>
      </c>
      <c r="H12" t="s">
        <v>245</v>
      </c>
      <c r="I12" s="1">
        <v>45782</v>
      </c>
      <c r="J12" t="s">
        <v>201</v>
      </c>
      <c r="K12" t="s">
        <v>241</v>
      </c>
      <c r="L12" t="s">
        <v>171</v>
      </c>
      <c r="M12" t="s">
        <v>270</v>
      </c>
      <c r="N12" t="s">
        <v>237</v>
      </c>
      <c r="O12" t="s">
        <v>230</v>
      </c>
      <c r="Q12">
        <f ca="1">IF(OR(ISNUMBER(MATCH(L12,MasterData!$D$3:$D$18,0)),ISNUMBER(MATCH(L12,MasterData!$C$3:$C$18,0))),
    DATEDIF(E12,I12,"d"),
    DATEDIF(E12,TODAY(),"d"))</f>
        <v>96</v>
      </c>
      <c r="R12">
        <f t="shared" ca="1" si="0"/>
        <v>1</v>
      </c>
      <c r="S12">
        <f t="shared" ca="1" si="1"/>
        <v>1</v>
      </c>
      <c r="T12">
        <f t="shared" ca="1" si="2"/>
        <v>1</v>
      </c>
      <c r="U12">
        <f t="shared" ca="1" si="3"/>
        <v>1</v>
      </c>
    </row>
    <row r="13" spans="1:21" x14ac:dyDescent="0.35">
      <c r="A13">
        <v>6000129990</v>
      </c>
      <c r="B13" t="s">
        <v>271</v>
      </c>
      <c r="C13" t="s">
        <v>230</v>
      </c>
      <c r="D13" t="s">
        <v>254</v>
      </c>
      <c r="E13" s="1">
        <v>45688</v>
      </c>
      <c r="F13" s="1"/>
      <c r="G13" t="s">
        <v>255</v>
      </c>
      <c r="H13" t="s">
        <v>240</v>
      </c>
      <c r="I13" s="1">
        <v>45699</v>
      </c>
      <c r="J13" t="s">
        <v>234</v>
      </c>
      <c r="K13" t="s">
        <v>241</v>
      </c>
      <c r="L13" t="s">
        <v>171</v>
      </c>
      <c r="M13" t="s">
        <v>272</v>
      </c>
      <c r="N13" t="s">
        <v>237</v>
      </c>
      <c r="O13" t="s">
        <v>230</v>
      </c>
      <c r="Q13">
        <f ca="1">IF(OR(ISNUMBER(MATCH(L13,MasterData!$D$3:$D$18,0)),ISNUMBER(MATCH(L13,MasterData!$C$3:$C$18,0))),
    DATEDIF(E13,I13,"d"),
    DATEDIF(E13,TODAY(),"d"))</f>
        <v>11</v>
      </c>
      <c r="R13">
        <f t="shared" ca="1" si="0"/>
        <v>1</v>
      </c>
      <c r="S13">
        <f t="shared" ca="1" si="1"/>
        <v>0</v>
      </c>
      <c r="T13">
        <f t="shared" ca="1" si="2"/>
        <v>0</v>
      </c>
      <c r="U13">
        <f t="shared" ca="1" si="3"/>
        <v>0</v>
      </c>
    </row>
    <row r="14" spans="1:21" x14ac:dyDescent="0.35">
      <c r="A14">
        <v>6000130122</v>
      </c>
      <c r="B14" t="s">
        <v>273</v>
      </c>
      <c r="C14" t="s">
        <v>230</v>
      </c>
      <c r="D14" t="s">
        <v>274</v>
      </c>
      <c r="E14" s="1">
        <v>45691</v>
      </c>
      <c r="F14" s="1"/>
      <c r="G14" t="s">
        <v>275</v>
      </c>
      <c r="H14" t="s">
        <v>233</v>
      </c>
      <c r="I14" s="1">
        <v>45708</v>
      </c>
      <c r="J14" t="s">
        <v>234</v>
      </c>
      <c r="K14" t="s">
        <v>241</v>
      </c>
      <c r="L14" t="s">
        <v>171</v>
      </c>
      <c r="M14" t="s">
        <v>276</v>
      </c>
      <c r="N14" t="s">
        <v>237</v>
      </c>
      <c r="O14" t="s">
        <v>230</v>
      </c>
      <c r="Q14">
        <f ca="1">IF(OR(ISNUMBER(MATCH(L14,MasterData!$D$3:$D$18,0)),ISNUMBER(MATCH(L14,MasterData!$C$3:$C$18,0))),
    DATEDIF(E14,I14,"d"),
    DATEDIF(E14,TODAY(),"d"))</f>
        <v>17</v>
      </c>
      <c r="R14">
        <f t="shared" ca="1" si="0"/>
        <v>1</v>
      </c>
      <c r="S14">
        <f t="shared" ca="1" si="1"/>
        <v>1</v>
      </c>
      <c r="T14">
        <f t="shared" ca="1" si="2"/>
        <v>0</v>
      </c>
      <c r="U14">
        <f t="shared" ca="1" si="3"/>
        <v>0</v>
      </c>
    </row>
    <row r="15" spans="1:21" x14ac:dyDescent="0.35">
      <c r="A15">
        <v>6000130131</v>
      </c>
      <c r="B15" t="s">
        <v>277</v>
      </c>
      <c r="C15" t="s">
        <v>230</v>
      </c>
      <c r="D15" t="s">
        <v>274</v>
      </c>
      <c r="E15" s="1">
        <v>45691</v>
      </c>
      <c r="F15" s="1"/>
      <c r="G15" t="s">
        <v>278</v>
      </c>
      <c r="H15" t="s">
        <v>233</v>
      </c>
      <c r="I15" s="1">
        <v>45708</v>
      </c>
      <c r="J15" t="s">
        <v>234</v>
      </c>
      <c r="K15" t="s">
        <v>241</v>
      </c>
      <c r="L15" t="s">
        <v>171</v>
      </c>
      <c r="M15" t="s">
        <v>279</v>
      </c>
      <c r="N15" t="s">
        <v>237</v>
      </c>
      <c r="O15" t="s">
        <v>230</v>
      </c>
      <c r="Q15">
        <f ca="1">IF(OR(ISNUMBER(MATCH(L15,MasterData!$D$3:$D$18,0)),ISNUMBER(MATCH(L15,MasterData!$C$3:$C$18,0))),
    DATEDIF(E15,I15,"d"),
    DATEDIF(E15,TODAY(),"d"))</f>
        <v>17</v>
      </c>
      <c r="R15">
        <f t="shared" ca="1" si="0"/>
        <v>1</v>
      </c>
      <c r="S15">
        <f t="shared" ca="1" si="1"/>
        <v>1</v>
      </c>
      <c r="T15">
        <f t="shared" ca="1" si="2"/>
        <v>0</v>
      </c>
      <c r="U15">
        <f t="shared" ca="1" si="3"/>
        <v>0</v>
      </c>
    </row>
    <row r="16" spans="1:21" x14ac:dyDescent="0.35">
      <c r="A16">
        <v>6000130842</v>
      </c>
      <c r="B16" t="s">
        <v>280</v>
      </c>
      <c r="C16" t="s">
        <v>230</v>
      </c>
      <c r="D16" t="s">
        <v>247</v>
      </c>
      <c r="E16" s="1">
        <v>45698</v>
      </c>
      <c r="F16" s="1"/>
      <c r="G16" t="s">
        <v>281</v>
      </c>
      <c r="H16" t="s">
        <v>240</v>
      </c>
      <c r="I16" s="1">
        <v>45831</v>
      </c>
      <c r="J16" t="s">
        <v>234</v>
      </c>
      <c r="K16" t="s">
        <v>241</v>
      </c>
      <c r="L16" t="s">
        <v>171</v>
      </c>
      <c r="M16" t="s">
        <v>282</v>
      </c>
      <c r="N16" t="s">
        <v>237</v>
      </c>
      <c r="O16" t="s">
        <v>230</v>
      </c>
      <c r="Q16">
        <f ca="1">IF(OR(ISNUMBER(MATCH(L16,MasterData!$D$3:$D$18,0)),ISNUMBER(MATCH(L16,MasterData!$C$3:$C$18,0))),
    DATEDIF(E16,I16,"d"),
    DATEDIF(E16,TODAY(),"d"))</f>
        <v>133</v>
      </c>
      <c r="R16">
        <f t="shared" ca="1" si="0"/>
        <v>1</v>
      </c>
      <c r="S16">
        <f t="shared" ca="1" si="1"/>
        <v>1</v>
      </c>
      <c r="T16">
        <f t="shared" ca="1" si="2"/>
        <v>1</v>
      </c>
      <c r="U16">
        <f t="shared" ca="1" si="3"/>
        <v>1</v>
      </c>
    </row>
    <row r="17" spans="1:21" x14ac:dyDescent="0.35">
      <c r="A17">
        <v>6000130889</v>
      </c>
      <c r="B17" t="s">
        <v>283</v>
      </c>
      <c r="C17" t="s">
        <v>230</v>
      </c>
      <c r="D17" t="s">
        <v>251</v>
      </c>
      <c r="E17" s="1">
        <v>45698</v>
      </c>
      <c r="F17" s="1"/>
      <c r="G17" t="s">
        <v>284</v>
      </c>
      <c r="H17" t="s">
        <v>233</v>
      </c>
      <c r="I17" s="1">
        <v>45705</v>
      </c>
      <c r="J17" t="s">
        <v>234</v>
      </c>
      <c r="K17" t="s">
        <v>241</v>
      </c>
      <c r="L17" t="s">
        <v>171</v>
      </c>
      <c r="M17" t="s">
        <v>285</v>
      </c>
      <c r="N17" t="s">
        <v>237</v>
      </c>
      <c r="O17" t="s">
        <v>230</v>
      </c>
      <c r="Q17">
        <f ca="1">IF(OR(ISNUMBER(MATCH(L17,MasterData!$D$3:$D$18,0)),ISNUMBER(MATCH(L17,MasterData!$C$3:$C$18,0))),
    DATEDIF(E17,I17,"d"),
    DATEDIF(E17,TODAY(),"d"))</f>
        <v>7</v>
      </c>
      <c r="R17">
        <f t="shared" ca="1" si="0"/>
        <v>0</v>
      </c>
      <c r="S17">
        <f t="shared" ca="1" si="1"/>
        <v>0</v>
      </c>
      <c r="T17">
        <f t="shared" ca="1" si="2"/>
        <v>0</v>
      </c>
      <c r="U17">
        <f t="shared" ca="1" si="3"/>
        <v>0</v>
      </c>
    </row>
    <row r="18" spans="1:21" x14ac:dyDescent="0.35">
      <c r="A18">
        <v>6000131438</v>
      </c>
      <c r="B18" t="s">
        <v>286</v>
      </c>
      <c r="C18" t="s">
        <v>230</v>
      </c>
      <c r="D18" t="s">
        <v>247</v>
      </c>
      <c r="E18" s="1">
        <v>45701</v>
      </c>
      <c r="F18" s="1"/>
      <c r="G18" t="s">
        <v>287</v>
      </c>
      <c r="H18" t="s">
        <v>401</v>
      </c>
      <c r="I18" s="1">
        <v>45831</v>
      </c>
      <c r="J18" t="s">
        <v>234</v>
      </c>
      <c r="K18" t="s">
        <v>241</v>
      </c>
      <c r="L18" t="s">
        <v>171</v>
      </c>
      <c r="M18" t="s">
        <v>289</v>
      </c>
      <c r="N18" t="s">
        <v>237</v>
      </c>
      <c r="O18" t="s">
        <v>230</v>
      </c>
      <c r="Q18">
        <f ca="1">IF(OR(ISNUMBER(MATCH(L18,MasterData!$D$3:$D$18,0)),ISNUMBER(MATCH(L18,MasterData!$C$3:$C$18,0))),
    DATEDIF(E18,I18,"d"),
    DATEDIF(E18,TODAY(),"d"))</f>
        <v>130</v>
      </c>
      <c r="R18">
        <f t="shared" ca="1" si="0"/>
        <v>1</v>
      </c>
      <c r="S18">
        <f t="shared" ca="1" si="1"/>
        <v>1</v>
      </c>
      <c r="T18">
        <f t="shared" ca="1" si="2"/>
        <v>1</v>
      </c>
      <c r="U18">
        <f t="shared" ca="1" si="3"/>
        <v>1</v>
      </c>
    </row>
    <row r="19" spans="1:21" x14ac:dyDescent="0.35">
      <c r="A19">
        <v>6000131514</v>
      </c>
      <c r="B19" t="s">
        <v>230</v>
      </c>
      <c r="C19" t="s">
        <v>230</v>
      </c>
      <c r="D19" t="s">
        <v>251</v>
      </c>
      <c r="E19" s="1">
        <v>45702</v>
      </c>
      <c r="F19" s="1"/>
      <c r="G19" t="s">
        <v>290</v>
      </c>
      <c r="H19" t="s">
        <v>233</v>
      </c>
      <c r="I19" s="1">
        <v>45723</v>
      </c>
      <c r="J19" t="s">
        <v>201</v>
      </c>
      <c r="K19" t="s">
        <v>241</v>
      </c>
      <c r="L19" t="s">
        <v>171</v>
      </c>
      <c r="M19" t="s">
        <v>291</v>
      </c>
      <c r="N19" t="s">
        <v>237</v>
      </c>
      <c r="O19" t="s">
        <v>230</v>
      </c>
      <c r="Q19">
        <f ca="1">IF(OR(ISNUMBER(MATCH(L19,MasterData!$D$3:$D$18,0)),ISNUMBER(MATCH(L19,MasterData!$C$3:$C$18,0))),
    DATEDIF(E19,I19,"d"),
    DATEDIF(E19,TODAY(),"d"))</f>
        <v>21</v>
      </c>
      <c r="R19">
        <f t="shared" ca="1" si="0"/>
        <v>1</v>
      </c>
      <c r="S19">
        <f t="shared" ca="1" si="1"/>
        <v>1</v>
      </c>
      <c r="T19">
        <f t="shared" ca="1" si="2"/>
        <v>0</v>
      </c>
      <c r="U19">
        <f t="shared" ca="1" si="3"/>
        <v>0</v>
      </c>
    </row>
    <row r="20" spans="1:21" x14ac:dyDescent="0.35">
      <c r="A20">
        <v>6000131715</v>
      </c>
      <c r="B20" t="s">
        <v>292</v>
      </c>
      <c r="C20" t="s">
        <v>230</v>
      </c>
      <c r="D20" t="s">
        <v>231</v>
      </c>
      <c r="E20" s="1">
        <v>45705</v>
      </c>
      <c r="F20" s="1"/>
      <c r="G20" t="s">
        <v>293</v>
      </c>
      <c r="H20" t="s">
        <v>233</v>
      </c>
      <c r="I20" s="1">
        <v>45713</v>
      </c>
      <c r="J20" t="s">
        <v>234</v>
      </c>
      <c r="K20" t="s">
        <v>235</v>
      </c>
      <c r="L20" t="s">
        <v>171</v>
      </c>
      <c r="M20" t="s">
        <v>294</v>
      </c>
      <c r="N20" t="s">
        <v>237</v>
      </c>
      <c r="O20" t="s">
        <v>230</v>
      </c>
      <c r="Q20">
        <f ca="1">IF(OR(ISNUMBER(MATCH(L20,MasterData!$D$3:$D$18,0)),ISNUMBER(MATCH(L20,MasterData!$C$3:$C$18,0))),
    DATEDIF(E20,I20,"d"),
    DATEDIF(E20,TODAY(),"d"))</f>
        <v>8</v>
      </c>
      <c r="R20">
        <f t="shared" ca="1" si="0"/>
        <v>1</v>
      </c>
      <c r="S20">
        <f t="shared" ca="1" si="1"/>
        <v>0</v>
      </c>
      <c r="T20">
        <f t="shared" ca="1" si="2"/>
        <v>0</v>
      </c>
      <c r="U20">
        <f t="shared" ca="1" si="3"/>
        <v>0</v>
      </c>
    </row>
    <row r="21" spans="1:21" x14ac:dyDescent="0.35">
      <c r="A21">
        <v>6000132000</v>
      </c>
      <c r="B21" t="s">
        <v>295</v>
      </c>
      <c r="C21" t="s">
        <v>230</v>
      </c>
      <c r="D21" t="s">
        <v>254</v>
      </c>
      <c r="E21" s="1">
        <v>45707</v>
      </c>
      <c r="F21" s="1"/>
      <c r="G21" t="s">
        <v>255</v>
      </c>
      <c r="H21" t="s">
        <v>240</v>
      </c>
      <c r="I21" s="1">
        <v>45735</v>
      </c>
      <c r="J21" t="s">
        <v>234</v>
      </c>
      <c r="K21" t="s">
        <v>241</v>
      </c>
      <c r="L21" t="s">
        <v>171</v>
      </c>
      <c r="M21" t="s">
        <v>296</v>
      </c>
      <c r="N21" t="s">
        <v>237</v>
      </c>
      <c r="O21" t="s">
        <v>230</v>
      </c>
      <c r="Q21">
        <f ca="1">IF(OR(ISNUMBER(MATCH(L21,MasterData!$D$3:$D$18,0)),ISNUMBER(MATCH(L21,MasterData!$C$3:$C$18,0))),
    DATEDIF(E21,I21,"d"),
    DATEDIF(E21,TODAY(),"d"))</f>
        <v>28</v>
      </c>
      <c r="R21">
        <f t="shared" ca="1" si="0"/>
        <v>1</v>
      </c>
      <c r="S21">
        <f t="shared" ca="1" si="1"/>
        <v>1</v>
      </c>
      <c r="T21">
        <f t="shared" ca="1" si="2"/>
        <v>0</v>
      </c>
      <c r="U21">
        <f t="shared" ca="1" si="3"/>
        <v>0</v>
      </c>
    </row>
    <row r="22" spans="1:21" x14ac:dyDescent="0.35">
      <c r="A22">
        <v>6000132651</v>
      </c>
      <c r="B22" t="s">
        <v>297</v>
      </c>
      <c r="C22" t="s">
        <v>230</v>
      </c>
      <c r="D22" t="s">
        <v>247</v>
      </c>
      <c r="E22" s="1">
        <v>45714</v>
      </c>
      <c r="F22" s="1"/>
      <c r="G22" t="s">
        <v>287</v>
      </c>
      <c r="H22" t="s">
        <v>240</v>
      </c>
      <c r="I22" s="1">
        <v>45723</v>
      </c>
      <c r="J22" t="s">
        <v>234</v>
      </c>
      <c r="K22" t="s">
        <v>235</v>
      </c>
      <c r="L22" t="s">
        <v>171</v>
      </c>
      <c r="M22" t="s">
        <v>298</v>
      </c>
      <c r="N22" t="s">
        <v>237</v>
      </c>
      <c r="O22" t="s">
        <v>230</v>
      </c>
      <c r="Q22">
        <f ca="1">IF(OR(ISNUMBER(MATCH(L22,MasterData!$D$3:$D$18,0)),ISNUMBER(MATCH(L22,MasterData!$C$3:$C$18,0))),
    DATEDIF(E22,I22,"d"),
    DATEDIF(E22,TODAY(),"d"))</f>
        <v>9</v>
      </c>
      <c r="R22">
        <f t="shared" ca="1" si="0"/>
        <v>1</v>
      </c>
      <c r="S22">
        <f t="shared" ca="1" si="1"/>
        <v>0</v>
      </c>
      <c r="T22">
        <f t="shared" ca="1" si="2"/>
        <v>0</v>
      </c>
      <c r="U22">
        <f t="shared" ca="1" si="3"/>
        <v>0</v>
      </c>
    </row>
    <row r="23" spans="1:21" x14ac:dyDescent="0.35">
      <c r="A23">
        <v>6000133013</v>
      </c>
      <c r="B23" t="s">
        <v>299</v>
      </c>
      <c r="C23" t="s">
        <v>230</v>
      </c>
      <c r="D23" t="s">
        <v>231</v>
      </c>
      <c r="E23" s="1">
        <v>45719</v>
      </c>
      <c r="F23" s="1"/>
      <c r="G23" t="s">
        <v>300</v>
      </c>
      <c r="H23" t="s">
        <v>245</v>
      </c>
      <c r="I23" s="1">
        <v>45734</v>
      </c>
      <c r="J23" t="s">
        <v>234</v>
      </c>
      <c r="K23" t="s">
        <v>235</v>
      </c>
      <c r="L23" t="s">
        <v>171</v>
      </c>
      <c r="M23" t="s">
        <v>301</v>
      </c>
      <c r="N23" t="s">
        <v>237</v>
      </c>
      <c r="O23" t="s">
        <v>230</v>
      </c>
      <c r="Q23">
        <f ca="1">IF(OR(ISNUMBER(MATCH(L23,MasterData!$D$3:$D$18,0)),ISNUMBER(MATCH(L23,MasterData!$C$3:$C$18,0))),
    DATEDIF(E23,I23,"d"),
    DATEDIF(E23,TODAY(),"d"))</f>
        <v>15</v>
      </c>
      <c r="R23">
        <f t="shared" ca="1" si="0"/>
        <v>1</v>
      </c>
      <c r="S23">
        <f t="shared" ca="1" si="1"/>
        <v>0</v>
      </c>
      <c r="T23">
        <f t="shared" ca="1" si="2"/>
        <v>0</v>
      </c>
      <c r="U23">
        <f t="shared" ca="1" si="3"/>
        <v>0</v>
      </c>
    </row>
    <row r="24" spans="1:21" x14ac:dyDescent="0.35">
      <c r="A24">
        <v>6000133061</v>
      </c>
      <c r="B24" t="s">
        <v>302</v>
      </c>
      <c r="C24" t="s">
        <v>230</v>
      </c>
      <c r="D24" t="s">
        <v>254</v>
      </c>
      <c r="E24" s="1">
        <v>45719</v>
      </c>
      <c r="F24" s="1"/>
      <c r="G24" t="s">
        <v>255</v>
      </c>
      <c r="H24" t="s">
        <v>245</v>
      </c>
      <c r="I24" s="1">
        <v>45735</v>
      </c>
      <c r="J24" t="s">
        <v>234</v>
      </c>
      <c r="K24" t="s">
        <v>241</v>
      </c>
      <c r="L24" t="s">
        <v>171</v>
      </c>
      <c r="M24" t="s">
        <v>303</v>
      </c>
      <c r="N24" t="s">
        <v>237</v>
      </c>
      <c r="O24" t="s">
        <v>230</v>
      </c>
      <c r="Q24">
        <f ca="1">IF(OR(ISNUMBER(MATCH(L24,MasterData!$D$3:$D$18,0)),ISNUMBER(MATCH(L24,MasterData!$C$3:$C$18,0))),
    DATEDIF(E24,I24,"d"),
    DATEDIF(E24,TODAY(),"d"))</f>
        <v>16</v>
      </c>
      <c r="R24">
        <f t="shared" ca="1" si="0"/>
        <v>1</v>
      </c>
      <c r="S24">
        <f t="shared" ca="1" si="1"/>
        <v>1</v>
      </c>
      <c r="T24">
        <f t="shared" ca="1" si="2"/>
        <v>0</v>
      </c>
      <c r="U24">
        <f t="shared" ca="1" si="3"/>
        <v>0</v>
      </c>
    </row>
    <row r="25" spans="1:21" x14ac:dyDescent="0.35">
      <c r="A25">
        <v>6000133063</v>
      </c>
      <c r="B25" t="s">
        <v>304</v>
      </c>
      <c r="C25" t="s">
        <v>230</v>
      </c>
      <c r="D25" t="s">
        <v>305</v>
      </c>
      <c r="E25" s="1">
        <v>45719</v>
      </c>
      <c r="F25" s="1"/>
      <c r="G25" t="s">
        <v>306</v>
      </c>
      <c r="H25" t="s">
        <v>245</v>
      </c>
      <c r="I25" s="1">
        <v>45778</v>
      </c>
      <c r="J25" t="s">
        <v>234</v>
      </c>
      <c r="K25" t="s">
        <v>235</v>
      </c>
      <c r="L25" t="s">
        <v>171</v>
      </c>
      <c r="M25" t="s">
        <v>307</v>
      </c>
      <c r="N25" t="s">
        <v>237</v>
      </c>
      <c r="O25" t="s">
        <v>230</v>
      </c>
      <c r="Q25">
        <f ca="1">IF(OR(ISNUMBER(MATCH(L25,MasterData!$D$3:$D$18,0)),ISNUMBER(MATCH(L25,MasterData!$C$3:$C$18,0))),
    DATEDIF(E25,I25,"d"),
    DATEDIF(E25,TODAY(),"d"))</f>
        <v>59</v>
      </c>
      <c r="R25">
        <f t="shared" ca="1" si="0"/>
        <v>1</v>
      </c>
      <c r="S25">
        <f t="shared" ca="1" si="1"/>
        <v>1</v>
      </c>
      <c r="T25">
        <f t="shared" ca="1" si="2"/>
        <v>1</v>
      </c>
      <c r="U25">
        <f t="shared" ca="1" si="3"/>
        <v>0</v>
      </c>
    </row>
    <row r="26" spans="1:21" x14ac:dyDescent="0.35">
      <c r="A26">
        <v>6000133075</v>
      </c>
      <c r="B26" t="s">
        <v>308</v>
      </c>
      <c r="C26" t="s">
        <v>230</v>
      </c>
      <c r="D26" t="s">
        <v>305</v>
      </c>
      <c r="E26" s="1">
        <v>45719</v>
      </c>
      <c r="F26" s="1"/>
      <c r="G26" t="s">
        <v>306</v>
      </c>
      <c r="H26" t="s">
        <v>240</v>
      </c>
      <c r="I26" s="1">
        <v>45758</v>
      </c>
      <c r="J26" t="s">
        <v>234</v>
      </c>
      <c r="K26" t="s">
        <v>235</v>
      </c>
      <c r="L26" t="s">
        <v>171</v>
      </c>
      <c r="M26" t="s">
        <v>309</v>
      </c>
      <c r="N26" t="s">
        <v>237</v>
      </c>
      <c r="O26" t="s">
        <v>230</v>
      </c>
      <c r="Q26">
        <f ca="1">IF(OR(ISNUMBER(MATCH(L26,MasterData!$D$3:$D$18,0)),ISNUMBER(MATCH(L26,MasterData!$C$3:$C$18,0))),
    DATEDIF(E26,I26,"d"),
    DATEDIF(E26,TODAY(),"d"))</f>
        <v>39</v>
      </c>
      <c r="R26">
        <f t="shared" ca="1" si="0"/>
        <v>1</v>
      </c>
      <c r="S26">
        <f t="shared" ca="1" si="1"/>
        <v>1</v>
      </c>
      <c r="T26">
        <f t="shared" ca="1" si="2"/>
        <v>1</v>
      </c>
      <c r="U26">
        <f t="shared" ca="1" si="3"/>
        <v>0</v>
      </c>
    </row>
    <row r="27" spans="1:21" x14ac:dyDescent="0.35">
      <c r="A27">
        <v>6000133085</v>
      </c>
      <c r="B27" t="s">
        <v>230</v>
      </c>
      <c r="C27" t="s">
        <v>230</v>
      </c>
      <c r="D27" t="s">
        <v>251</v>
      </c>
      <c r="E27" s="1">
        <v>45719</v>
      </c>
      <c r="F27" s="1"/>
      <c r="G27" t="s">
        <v>290</v>
      </c>
      <c r="H27" t="s">
        <v>240</v>
      </c>
      <c r="I27" s="1">
        <v>45731</v>
      </c>
      <c r="J27" t="s">
        <v>201</v>
      </c>
      <c r="K27" t="s">
        <v>241</v>
      </c>
      <c r="L27" t="s">
        <v>171</v>
      </c>
      <c r="M27" t="s">
        <v>310</v>
      </c>
      <c r="N27" t="s">
        <v>237</v>
      </c>
      <c r="O27" t="s">
        <v>230</v>
      </c>
      <c r="Q27">
        <f ca="1">IF(OR(ISNUMBER(MATCH(L27,MasterData!$D$3:$D$18,0)),ISNUMBER(MATCH(L27,MasterData!$C$3:$C$18,0))),
    DATEDIF(E27,I27,"d"),
    DATEDIF(E27,TODAY(),"d"))</f>
        <v>12</v>
      </c>
      <c r="R27">
        <f t="shared" ca="1" si="0"/>
        <v>1</v>
      </c>
      <c r="S27">
        <f t="shared" ca="1" si="1"/>
        <v>0</v>
      </c>
      <c r="T27">
        <f t="shared" ca="1" si="2"/>
        <v>0</v>
      </c>
      <c r="U27">
        <f t="shared" ca="1" si="3"/>
        <v>0</v>
      </c>
    </row>
    <row r="28" spans="1:21" x14ac:dyDescent="0.35">
      <c r="A28">
        <v>6000133086</v>
      </c>
      <c r="B28" t="s">
        <v>230</v>
      </c>
      <c r="C28" t="s">
        <v>230</v>
      </c>
      <c r="D28" t="s">
        <v>251</v>
      </c>
      <c r="E28" s="1">
        <v>45719</v>
      </c>
      <c r="F28" s="1"/>
      <c r="G28" t="s">
        <v>290</v>
      </c>
      <c r="H28" t="s">
        <v>240</v>
      </c>
      <c r="I28" s="1">
        <v>45773</v>
      </c>
      <c r="J28" t="s">
        <v>201</v>
      </c>
      <c r="K28" t="s">
        <v>241</v>
      </c>
      <c r="L28" t="s">
        <v>171</v>
      </c>
      <c r="M28" t="s">
        <v>311</v>
      </c>
      <c r="N28" t="s">
        <v>237</v>
      </c>
      <c r="O28" t="s">
        <v>230</v>
      </c>
      <c r="Q28">
        <f ca="1">IF(OR(ISNUMBER(MATCH(L28,MasterData!$D$3:$D$18,0)),ISNUMBER(MATCH(L28,MasterData!$C$3:$C$18,0))),
    DATEDIF(E28,I28,"d"),
    DATEDIF(E28,TODAY(),"d"))</f>
        <v>54</v>
      </c>
      <c r="R28">
        <f t="shared" ca="1" si="0"/>
        <v>1</v>
      </c>
      <c r="S28">
        <f t="shared" ca="1" si="1"/>
        <v>1</v>
      </c>
      <c r="T28">
        <f t="shared" ca="1" si="2"/>
        <v>1</v>
      </c>
      <c r="U28">
        <f t="shared" ca="1" si="3"/>
        <v>0</v>
      </c>
    </row>
    <row r="29" spans="1:21" x14ac:dyDescent="0.35">
      <c r="A29">
        <v>6000133087</v>
      </c>
      <c r="B29" t="s">
        <v>230</v>
      </c>
      <c r="C29" t="s">
        <v>230</v>
      </c>
      <c r="D29" t="s">
        <v>251</v>
      </c>
      <c r="E29" s="1">
        <v>45719</v>
      </c>
      <c r="F29" s="1"/>
      <c r="G29" t="s">
        <v>290</v>
      </c>
      <c r="H29" t="s">
        <v>245</v>
      </c>
      <c r="I29" s="1">
        <v>45807</v>
      </c>
      <c r="J29" t="s">
        <v>201</v>
      </c>
      <c r="K29" t="s">
        <v>241</v>
      </c>
      <c r="L29" t="s">
        <v>171</v>
      </c>
      <c r="M29" t="s">
        <v>312</v>
      </c>
      <c r="N29" t="s">
        <v>237</v>
      </c>
      <c r="O29" t="s">
        <v>230</v>
      </c>
      <c r="Q29">
        <f ca="1">IF(OR(ISNUMBER(MATCH(L29,MasterData!$D$3:$D$18,0)),ISNUMBER(MATCH(L29,MasterData!$C$3:$C$18,0))),
    DATEDIF(E29,I29,"d"),
    DATEDIF(E29,TODAY(),"d"))</f>
        <v>88</v>
      </c>
      <c r="R29">
        <f t="shared" ca="1" si="0"/>
        <v>1</v>
      </c>
      <c r="S29">
        <f t="shared" ca="1" si="1"/>
        <v>1</v>
      </c>
      <c r="T29">
        <f t="shared" ca="1" si="2"/>
        <v>1</v>
      </c>
      <c r="U29">
        <f t="shared" ca="1" si="3"/>
        <v>1</v>
      </c>
    </row>
    <row r="30" spans="1:21" x14ac:dyDescent="0.35">
      <c r="A30">
        <v>6000133442</v>
      </c>
      <c r="B30" t="s">
        <v>230</v>
      </c>
      <c r="C30" t="s">
        <v>230</v>
      </c>
      <c r="D30" t="s">
        <v>247</v>
      </c>
      <c r="E30" s="1">
        <v>45722</v>
      </c>
      <c r="F30" s="1"/>
      <c r="G30" t="s">
        <v>248</v>
      </c>
      <c r="H30" t="s">
        <v>245</v>
      </c>
      <c r="I30" s="1">
        <v>45786</v>
      </c>
      <c r="J30" t="s">
        <v>201</v>
      </c>
      <c r="K30" t="s">
        <v>241</v>
      </c>
      <c r="L30" t="s">
        <v>171</v>
      </c>
      <c r="M30" t="s">
        <v>313</v>
      </c>
      <c r="N30" t="s">
        <v>237</v>
      </c>
      <c r="O30" t="s">
        <v>230</v>
      </c>
      <c r="Q30">
        <f ca="1">IF(OR(ISNUMBER(MATCH(L30,MasterData!$D$3:$D$18,0)),ISNUMBER(MATCH(L30,MasterData!$C$3:$C$18,0))),
    DATEDIF(E30,I30,"d"),
    DATEDIF(E30,TODAY(),"d"))</f>
        <v>64</v>
      </c>
      <c r="R30">
        <f t="shared" ca="1" si="0"/>
        <v>1</v>
      </c>
      <c r="S30">
        <f t="shared" ca="1" si="1"/>
        <v>1</v>
      </c>
      <c r="T30">
        <f t="shared" ca="1" si="2"/>
        <v>1</v>
      </c>
      <c r="U30">
        <f t="shared" ca="1" si="3"/>
        <v>1</v>
      </c>
    </row>
    <row r="31" spans="1:21" x14ac:dyDescent="0.35">
      <c r="A31">
        <v>6000133644</v>
      </c>
      <c r="B31" t="s">
        <v>314</v>
      </c>
      <c r="C31" t="s">
        <v>230</v>
      </c>
      <c r="D31" t="s">
        <v>274</v>
      </c>
      <c r="E31" s="1">
        <v>45723</v>
      </c>
      <c r="F31" s="1"/>
      <c r="G31" t="s">
        <v>315</v>
      </c>
      <c r="H31" t="s">
        <v>240</v>
      </c>
      <c r="I31" s="1">
        <v>45789</v>
      </c>
      <c r="J31" t="s">
        <v>245</v>
      </c>
      <c r="K31" t="s">
        <v>241</v>
      </c>
      <c r="L31" t="s">
        <v>164</v>
      </c>
      <c r="M31" t="s">
        <v>316</v>
      </c>
      <c r="N31" t="s">
        <v>237</v>
      </c>
      <c r="O31" t="s">
        <v>230</v>
      </c>
      <c r="Q31">
        <f ca="1">IF(OR(ISNUMBER(MATCH(L31,MasterData!$D$3:$D$18,0)),ISNUMBER(MATCH(L31,MasterData!$C$3:$C$18,0))),
    DATEDIF(E31,I31,"d"),
    DATEDIF(E31,TODAY(),"d"))</f>
        <v>284</v>
      </c>
      <c r="R31">
        <f t="shared" ca="1" si="0"/>
        <v>1</v>
      </c>
      <c r="S31">
        <f t="shared" ca="1" si="1"/>
        <v>1</v>
      </c>
      <c r="T31">
        <f t="shared" ca="1" si="2"/>
        <v>1</v>
      </c>
      <c r="U31">
        <f t="shared" ca="1" si="3"/>
        <v>1</v>
      </c>
    </row>
    <row r="32" spans="1:21" x14ac:dyDescent="0.35">
      <c r="A32">
        <v>6000133647</v>
      </c>
      <c r="B32" t="s">
        <v>317</v>
      </c>
      <c r="C32" t="s">
        <v>230</v>
      </c>
      <c r="D32" t="s">
        <v>231</v>
      </c>
      <c r="E32" s="1">
        <v>45723</v>
      </c>
      <c r="F32" s="1"/>
      <c r="G32" t="s">
        <v>318</v>
      </c>
      <c r="H32" t="s">
        <v>245</v>
      </c>
      <c r="I32" s="1">
        <v>45733</v>
      </c>
      <c r="J32" t="s">
        <v>234</v>
      </c>
      <c r="K32" t="s">
        <v>235</v>
      </c>
      <c r="L32" t="s">
        <v>171</v>
      </c>
      <c r="M32" t="s">
        <v>319</v>
      </c>
      <c r="N32" t="s">
        <v>237</v>
      </c>
      <c r="O32" t="s">
        <v>230</v>
      </c>
      <c r="Q32">
        <f ca="1">IF(OR(ISNUMBER(MATCH(L32,MasterData!$D$3:$D$18,0)),ISNUMBER(MATCH(L32,MasterData!$C$3:$C$18,0))),
    DATEDIF(E32,I32,"d"),
    DATEDIF(E32,TODAY(),"d"))</f>
        <v>10</v>
      </c>
      <c r="R32">
        <f t="shared" ca="1" si="0"/>
        <v>1</v>
      </c>
      <c r="S32">
        <f t="shared" ca="1" si="1"/>
        <v>0</v>
      </c>
      <c r="T32">
        <f t="shared" ca="1" si="2"/>
        <v>0</v>
      </c>
      <c r="U32">
        <f t="shared" ca="1" si="3"/>
        <v>0</v>
      </c>
    </row>
    <row r="33" spans="1:21" x14ac:dyDescent="0.35">
      <c r="A33">
        <v>6000133780</v>
      </c>
      <c r="B33" t="s">
        <v>320</v>
      </c>
      <c r="C33" t="s">
        <v>230</v>
      </c>
      <c r="D33" t="s">
        <v>274</v>
      </c>
      <c r="E33" s="1">
        <v>45726</v>
      </c>
      <c r="F33" s="1"/>
      <c r="G33" t="s">
        <v>321</v>
      </c>
      <c r="H33" t="s">
        <v>240</v>
      </c>
      <c r="I33" s="1">
        <v>45741</v>
      </c>
      <c r="J33" t="s">
        <v>234</v>
      </c>
      <c r="K33" t="s">
        <v>235</v>
      </c>
      <c r="L33" t="s">
        <v>171</v>
      </c>
      <c r="M33" t="s">
        <v>322</v>
      </c>
      <c r="N33" t="s">
        <v>237</v>
      </c>
      <c r="O33" t="s">
        <v>230</v>
      </c>
      <c r="Q33">
        <f ca="1">IF(OR(ISNUMBER(MATCH(L33,MasterData!$D$3:$D$18,0)),ISNUMBER(MATCH(L33,MasterData!$C$3:$C$18,0))),
    DATEDIF(E33,I33,"d"),
    DATEDIF(E33,TODAY(),"d"))</f>
        <v>15</v>
      </c>
      <c r="R33">
        <f t="shared" ca="1" si="0"/>
        <v>1</v>
      </c>
      <c r="S33">
        <f t="shared" ca="1" si="1"/>
        <v>0</v>
      </c>
      <c r="T33">
        <f t="shared" ca="1" si="2"/>
        <v>0</v>
      </c>
      <c r="U33">
        <f t="shared" ca="1" si="3"/>
        <v>0</v>
      </c>
    </row>
    <row r="34" spans="1:21" x14ac:dyDescent="0.35">
      <c r="A34">
        <v>6000133782</v>
      </c>
      <c r="B34" t="s">
        <v>323</v>
      </c>
      <c r="C34" t="s">
        <v>230</v>
      </c>
      <c r="D34" t="s">
        <v>254</v>
      </c>
      <c r="E34" s="1">
        <v>45726</v>
      </c>
      <c r="F34" s="1"/>
      <c r="G34" t="s">
        <v>255</v>
      </c>
      <c r="H34" t="s">
        <v>240</v>
      </c>
      <c r="I34" s="1">
        <v>45735</v>
      </c>
      <c r="J34" t="s">
        <v>234</v>
      </c>
      <c r="K34" t="s">
        <v>241</v>
      </c>
      <c r="L34" t="s">
        <v>171</v>
      </c>
      <c r="M34" t="s">
        <v>324</v>
      </c>
      <c r="N34" t="s">
        <v>237</v>
      </c>
      <c r="O34" t="s">
        <v>230</v>
      </c>
      <c r="Q34">
        <f ca="1">IF(OR(ISNUMBER(MATCH(L34,MasterData!$D$3:$D$18,0)),ISNUMBER(MATCH(L34,MasterData!$C$3:$C$18,0))),
    DATEDIF(E34,I34,"d"),
    DATEDIF(E34,TODAY(),"d"))</f>
        <v>9</v>
      </c>
      <c r="R34">
        <f t="shared" ca="1" si="0"/>
        <v>1</v>
      </c>
      <c r="S34">
        <f t="shared" ca="1" si="1"/>
        <v>0</v>
      </c>
      <c r="T34">
        <f t="shared" ca="1" si="2"/>
        <v>0</v>
      </c>
      <c r="U34">
        <f t="shared" ca="1" si="3"/>
        <v>0</v>
      </c>
    </row>
    <row r="35" spans="1:21" x14ac:dyDescent="0.35">
      <c r="A35">
        <v>6000133815</v>
      </c>
      <c r="B35" t="s">
        <v>325</v>
      </c>
      <c r="C35" t="s">
        <v>230</v>
      </c>
      <c r="D35" t="s">
        <v>254</v>
      </c>
      <c r="E35" s="1">
        <v>45726</v>
      </c>
      <c r="F35" s="1"/>
      <c r="G35" t="s">
        <v>255</v>
      </c>
      <c r="H35" t="s">
        <v>240</v>
      </c>
      <c r="I35" s="1">
        <v>45748</v>
      </c>
      <c r="J35" t="s">
        <v>234</v>
      </c>
      <c r="K35" t="s">
        <v>241</v>
      </c>
      <c r="L35" t="s">
        <v>171</v>
      </c>
      <c r="M35" t="s">
        <v>326</v>
      </c>
      <c r="N35" t="s">
        <v>237</v>
      </c>
      <c r="O35" t="s">
        <v>230</v>
      </c>
      <c r="Q35">
        <f ca="1">IF(OR(ISNUMBER(MATCH(L35,MasterData!$D$3:$D$18,0)),ISNUMBER(MATCH(L35,MasterData!$C$3:$C$18,0))),
    DATEDIF(E35,I35,"d"),
    DATEDIF(E35,TODAY(),"d"))</f>
        <v>22</v>
      </c>
      <c r="R35">
        <f t="shared" ca="1" si="0"/>
        <v>1</v>
      </c>
      <c r="S35">
        <f t="shared" ca="1" si="1"/>
        <v>1</v>
      </c>
      <c r="T35">
        <f t="shared" ca="1" si="2"/>
        <v>0</v>
      </c>
      <c r="U35">
        <f t="shared" ca="1" si="3"/>
        <v>0</v>
      </c>
    </row>
    <row r="36" spans="1:21" x14ac:dyDescent="0.35">
      <c r="A36">
        <v>6000133897</v>
      </c>
      <c r="B36" t="s">
        <v>230</v>
      </c>
      <c r="C36" t="s">
        <v>230</v>
      </c>
      <c r="D36" t="s">
        <v>231</v>
      </c>
      <c r="E36" s="1">
        <v>45727</v>
      </c>
      <c r="F36" s="1"/>
      <c r="G36" t="s">
        <v>248</v>
      </c>
      <c r="H36" t="s">
        <v>240</v>
      </c>
      <c r="I36" s="1">
        <v>45751</v>
      </c>
      <c r="J36" t="s">
        <v>201</v>
      </c>
      <c r="K36" t="s">
        <v>241</v>
      </c>
      <c r="L36" t="s">
        <v>171</v>
      </c>
      <c r="M36" t="s">
        <v>327</v>
      </c>
      <c r="N36" t="s">
        <v>237</v>
      </c>
      <c r="O36" t="s">
        <v>230</v>
      </c>
      <c r="Q36">
        <f ca="1">IF(OR(ISNUMBER(MATCH(L36,MasterData!$D$3:$D$18,0)),ISNUMBER(MATCH(L36,MasterData!$C$3:$C$18,0))),
    DATEDIF(E36,I36,"d"),
    DATEDIF(E36,TODAY(),"d"))</f>
        <v>24</v>
      </c>
      <c r="R36">
        <f t="shared" ca="1" si="0"/>
        <v>1</v>
      </c>
      <c r="S36">
        <f t="shared" ca="1" si="1"/>
        <v>1</v>
      </c>
      <c r="T36">
        <f t="shared" ca="1" si="2"/>
        <v>0</v>
      </c>
      <c r="U36">
        <f t="shared" ca="1" si="3"/>
        <v>0</v>
      </c>
    </row>
    <row r="37" spans="1:21" x14ac:dyDescent="0.35">
      <c r="A37">
        <v>6000134052</v>
      </c>
      <c r="B37" t="s">
        <v>328</v>
      </c>
      <c r="D37" s="34">
        <v>3014</v>
      </c>
      <c r="E37" s="1">
        <v>45728</v>
      </c>
      <c r="F37" s="1"/>
      <c r="G37" t="s">
        <v>329</v>
      </c>
      <c r="H37" t="s">
        <v>330</v>
      </c>
      <c r="I37" s="1">
        <v>45819</v>
      </c>
      <c r="K37" t="s">
        <v>235</v>
      </c>
      <c r="L37" t="s">
        <v>169</v>
      </c>
      <c r="M37" t="s">
        <v>331</v>
      </c>
      <c r="N37" t="s">
        <v>332</v>
      </c>
      <c r="Q37">
        <f ca="1">IF(OR(ISNUMBER(MATCH(L37,MasterData!$D$3:$D$18,0)),ISNUMBER(MATCH(L37,MasterData!$C$3:$C$18,0))),
    DATEDIF(E37,I37,"d"),
    DATEDIF(E37,TODAY(),"d"))</f>
        <v>279</v>
      </c>
      <c r="R37">
        <f t="shared" ca="1" si="0"/>
        <v>1</v>
      </c>
      <c r="S37">
        <f t="shared" ca="1" si="1"/>
        <v>1</v>
      </c>
      <c r="T37">
        <f t="shared" ca="1" si="2"/>
        <v>1</v>
      </c>
      <c r="U37">
        <f t="shared" ca="1" si="3"/>
        <v>1</v>
      </c>
    </row>
    <row r="38" spans="1:21" x14ac:dyDescent="0.35">
      <c r="A38">
        <v>6000134157</v>
      </c>
      <c r="B38" t="s">
        <v>333</v>
      </c>
      <c r="C38" t="s">
        <v>230</v>
      </c>
      <c r="D38" t="s">
        <v>231</v>
      </c>
      <c r="E38" s="1">
        <v>45729</v>
      </c>
      <c r="F38" s="1"/>
      <c r="G38" t="s">
        <v>293</v>
      </c>
      <c r="H38" t="s">
        <v>245</v>
      </c>
      <c r="I38" s="1">
        <v>45737</v>
      </c>
      <c r="J38" t="s">
        <v>234</v>
      </c>
      <c r="K38" t="s">
        <v>235</v>
      </c>
      <c r="L38" t="s">
        <v>171</v>
      </c>
      <c r="M38" t="s">
        <v>334</v>
      </c>
      <c r="N38" t="s">
        <v>237</v>
      </c>
      <c r="O38" t="s">
        <v>230</v>
      </c>
      <c r="Q38">
        <f ca="1">IF(OR(ISNUMBER(MATCH(L38,MasterData!$D$3:$D$18,0)),ISNUMBER(MATCH(L38,MasterData!$C$3:$C$18,0))),
    DATEDIF(E38,I38,"d"),
    DATEDIF(E38,TODAY(),"d"))</f>
        <v>8</v>
      </c>
      <c r="R38">
        <f t="shared" ca="1" si="0"/>
        <v>1</v>
      </c>
      <c r="S38">
        <f t="shared" ca="1" si="1"/>
        <v>0</v>
      </c>
      <c r="T38">
        <f t="shared" ca="1" si="2"/>
        <v>0</v>
      </c>
      <c r="U38">
        <f t="shared" ca="1" si="3"/>
        <v>0</v>
      </c>
    </row>
    <row r="39" spans="1:21" x14ac:dyDescent="0.35">
      <c r="A39">
        <v>6000134167</v>
      </c>
      <c r="B39" t="s">
        <v>230</v>
      </c>
      <c r="C39" t="s">
        <v>230</v>
      </c>
      <c r="D39" t="s">
        <v>251</v>
      </c>
      <c r="E39" s="1">
        <v>45729</v>
      </c>
      <c r="F39" s="1"/>
      <c r="G39" t="s">
        <v>335</v>
      </c>
      <c r="H39" t="s">
        <v>240</v>
      </c>
      <c r="I39" s="1">
        <v>45792</v>
      </c>
      <c r="J39" t="s">
        <v>201</v>
      </c>
      <c r="K39" t="s">
        <v>241</v>
      </c>
      <c r="L39" t="s">
        <v>171</v>
      </c>
      <c r="M39" t="s">
        <v>336</v>
      </c>
      <c r="N39" t="s">
        <v>237</v>
      </c>
      <c r="O39" t="s">
        <v>230</v>
      </c>
      <c r="Q39">
        <f ca="1">IF(OR(ISNUMBER(MATCH(L39,MasterData!$D$3:$D$18,0)),ISNUMBER(MATCH(L39,MasterData!$C$3:$C$18,0))),
    DATEDIF(E39,I39,"d"),
    DATEDIF(E39,TODAY(),"d"))</f>
        <v>63</v>
      </c>
      <c r="R39">
        <f t="shared" ca="1" si="0"/>
        <v>1</v>
      </c>
      <c r="S39">
        <f t="shared" ca="1" si="1"/>
        <v>1</v>
      </c>
      <c r="T39">
        <f t="shared" ca="1" si="2"/>
        <v>1</v>
      </c>
      <c r="U39">
        <f t="shared" ca="1" si="3"/>
        <v>1</v>
      </c>
    </row>
    <row r="40" spans="1:21" x14ac:dyDescent="0.35">
      <c r="A40">
        <v>6000134304</v>
      </c>
      <c r="B40" t="s">
        <v>337</v>
      </c>
      <c r="C40" t="s">
        <v>230</v>
      </c>
      <c r="D40" t="s">
        <v>338</v>
      </c>
      <c r="E40" s="1">
        <v>45729</v>
      </c>
      <c r="F40" s="1"/>
      <c r="G40" t="s">
        <v>339</v>
      </c>
      <c r="H40" t="s">
        <v>245</v>
      </c>
      <c r="I40" s="1">
        <v>45782</v>
      </c>
      <c r="J40" t="s">
        <v>234</v>
      </c>
      <c r="K40" t="s">
        <v>235</v>
      </c>
      <c r="L40" t="s">
        <v>171</v>
      </c>
      <c r="M40" t="s">
        <v>340</v>
      </c>
      <c r="N40" t="s">
        <v>237</v>
      </c>
      <c r="O40" t="s">
        <v>230</v>
      </c>
      <c r="Q40">
        <f ca="1">IF(OR(ISNUMBER(MATCH(L40,MasterData!$D$3:$D$18,0)),ISNUMBER(MATCH(L40,MasterData!$C$3:$C$18,0))),
    DATEDIF(E40,I40,"d"),
    DATEDIF(E40,TODAY(),"d"))</f>
        <v>53</v>
      </c>
      <c r="R40">
        <f t="shared" ca="1" si="0"/>
        <v>1</v>
      </c>
      <c r="S40">
        <f t="shared" ca="1" si="1"/>
        <v>1</v>
      </c>
      <c r="T40">
        <f t="shared" ca="1" si="2"/>
        <v>1</v>
      </c>
      <c r="U40">
        <f t="shared" ca="1" si="3"/>
        <v>0</v>
      </c>
    </row>
    <row r="41" spans="1:21" x14ac:dyDescent="0.35">
      <c r="A41">
        <v>6000134423</v>
      </c>
      <c r="B41" t="s">
        <v>341</v>
      </c>
      <c r="C41" t="s">
        <v>230</v>
      </c>
      <c r="D41" t="s">
        <v>231</v>
      </c>
      <c r="E41" s="1">
        <v>45730</v>
      </c>
      <c r="F41" s="1"/>
      <c r="G41" t="s">
        <v>293</v>
      </c>
      <c r="H41" t="s">
        <v>245</v>
      </c>
      <c r="I41" s="1">
        <v>45748</v>
      </c>
      <c r="J41" t="s">
        <v>234</v>
      </c>
      <c r="K41" t="s">
        <v>235</v>
      </c>
      <c r="L41" t="s">
        <v>171</v>
      </c>
      <c r="M41" t="s">
        <v>342</v>
      </c>
      <c r="N41" t="s">
        <v>237</v>
      </c>
      <c r="O41" t="s">
        <v>230</v>
      </c>
      <c r="Q41">
        <f ca="1">IF(OR(ISNUMBER(MATCH(L41,MasterData!$D$3:$D$18,0)),ISNUMBER(MATCH(L41,MasterData!$C$3:$C$18,0))),
    DATEDIF(E41,I41,"d"),
    DATEDIF(E41,TODAY(),"d"))</f>
        <v>18</v>
      </c>
      <c r="R41">
        <f t="shared" ca="1" si="0"/>
        <v>1</v>
      </c>
      <c r="S41">
        <f t="shared" ca="1" si="1"/>
        <v>1</v>
      </c>
      <c r="T41">
        <f t="shared" ca="1" si="2"/>
        <v>0</v>
      </c>
      <c r="U41">
        <f t="shared" ca="1" si="3"/>
        <v>0</v>
      </c>
    </row>
    <row r="42" spans="1:21" x14ac:dyDescent="0.35">
      <c r="A42">
        <v>6000134460</v>
      </c>
      <c r="B42" t="s">
        <v>343</v>
      </c>
      <c r="C42" t="s">
        <v>230</v>
      </c>
      <c r="D42" t="s">
        <v>231</v>
      </c>
      <c r="E42" s="1">
        <v>45730</v>
      </c>
      <c r="F42" s="1"/>
      <c r="G42" t="s">
        <v>329</v>
      </c>
      <c r="H42" t="s">
        <v>240</v>
      </c>
      <c r="I42" s="1">
        <v>45748</v>
      </c>
      <c r="J42" t="s">
        <v>234</v>
      </c>
      <c r="K42" t="s">
        <v>235</v>
      </c>
      <c r="L42" t="s">
        <v>171</v>
      </c>
      <c r="M42" t="s">
        <v>344</v>
      </c>
      <c r="N42" t="s">
        <v>237</v>
      </c>
      <c r="O42" t="s">
        <v>230</v>
      </c>
      <c r="Q42">
        <f ca="1">IF(OR(ISNUMBER(MATCH(L42,MasterData!$D$3:$D$18,0)),ISNUMBER(MATCH(L42,MasterData!$C$3:$C$18,0))),
    DATEDIF(E42,I42,"d"),
    DATEDIF(E42,TODAY(),"d"))</f>
        <v>18</v>
      </c>
      <c r="R42">
        <f t="shared" ca="1" si="0"/>
        <v>1</v>
      </c>
      <c r="S42">
        <f t="shared" ca="1" si="1"/>
        <v>1</v>
      </c>
      <c r="T42">
        <f t="shared" ca="1" si="2"/>
        <v>0</v>
      </c>
      <c r="U42">
        <f t="shared" ca="1" si="3"/>
        <v>0</v>
      </c>
    </row>
    <row r="43" spans="1:21" x14ac:dyDescent="0.35">
      <c r="A43">
        <v>6000134543</v>
      </c>
      <c r="B43" t="s">
        <v>345</v>
      </c>
      <c r="C43" t="s">
        <v>230</v>
      </c>
      <c r="D43" t="s">
        <v>274</v>
      </c>
      <c r="E43" s="1">
        <v>45733</v>
      </c>
      <c r="F43" s="1"/>
      <c r="G43" t="s">
        <v>346</v>
      </c>
      <c r="H43" t="s">
        <v>240</v>
      </c>
      <c r="I43" s="1">
        <v>45754</v>
      </c>
      <c r="J43" t="s">
        <v>234</v>
      </c>
      <c r="K43" t="s">
        <v>347</v>
      </c>
      <c r="L43" t="s">
        <v>171</v>
      </c>
      <c r="M43" t="s">
        <v>348</v>
      </c>
      <c r="N43" t="s">
        <v>237</v>
      </c>
      <c r="O43" t="s">
        <v>230</v>
      </c>
      <c r="Q43">
        <f ca="1">IF(OR(ISNUMBER(MATCH(L43,MasterData!$D$3:$D$18,0)),ISNUMBER(MATCH(L43,MasterData!$C$3:$C$18,0))),
    DATEDIF(E43,I43,"d"),
    DATEDIF(E43,TODAY(),"d"))</f>
        <v>21</v>
      </c>
      <c r="R43">
        <f t="shared" ca="1" si="0"/>
        <v>1</v>
      </c>
      <c r="S43">
        <f t="shared" ca="1" si="1"/>
        <v>1</v>
      </c>
      <c r="T43">
        <f t="shared" ca="1" si="2"/>
        <v>0</v>
      </c>
      <c r="U43">
        <f t="shared" ca="1" si="3"/>
        <v>0</v>
      </c>
    </row>
    <row r="44" spans="1:21" x14ac:dyDescent="0.35">
      <c r="A44">
        <v>6000134731</v>
      </c>
      <c r="B44" t="s">
        <v>349</v>
      </c>
      <c r="C44" t="s">
        <v>230</v>
      </c>
      <c r="D44" t="s">
        <v>231</v>
      </c>
      <c r="E44" s="1">
        <v>45734</v>
      </c>
      <c r="F44" s="1"/>
      <c r="G44" t="s">
        <v>293</v>
      </c>
      <c r="H44" t="s">
        <v>245</v>
      </c>
      <c r="I44" s="1">
        <v>45743</v>
      </c>
      <c r="J44" t="s">
        <v>234</v>
      </c>
      <c r="K44" t="s">
        <v>235</v>
      </c>
      <c r="L44" t="s">
        <v>171</v>
      </c>
      <c r="M44" t="s">
        <v>350</v>
      </c>
      <c r="N44" t="s">
        <v>237</v>
      </c>
      <c r="O44" t="s">
        <v>230</v>
      </c>
      <c r="Q44">
        <f ca="1">IF(OR(ISNUMBER(MATCH(L44,MasterData!$D$3:$D$18,0)),ISNUMBER(MATCH(L44,MasterData!$C$3:$C$18,0))),
    DATEDIF(E44,I44,"d"),
    DATEDIF(E44,TODAY(),"d"))</f>
        <v>9</v>
      </c>
      <c r="R44">
        <f t="shared" ca="1" si="0"/>
        <v>1</v>
      </c>
      <c r="S44">
        <f t="shared" ca="1" si="1"/>
        <v>0</v>
      </c>
      <c r="T44">
        <f t="shared" ca="1" si="2"/>
        <v>0</v>
      </c>
      <c r="U44">
        <f t="shared" ca="1" si="3"/>
        <v>0</v>
      </c>
    </row>
    <row r="45" spans="1:21" x14ac:dyDescent="0.35">
      <c r="A45">
        <v>6000134816</v>
      </c>
      <c r="B45" t="s">
        <v>351</v>
      </c>
      <c r="C45" t="s">
        <v>230</v>
      </c>
      <c r="D45" t="s">
        <v>305</v>
      </c>
      <c r="E45" s="1">
        <v>45735</v>
      </c>
      <c r="F45" s="1"/>
      <c r="G45" t="s">
        <v>306</v>
      </c>
      <c r="H45" t="s">
        <v>245</v>
      </c>
      <c r="I45" s="1">
        <v>45762</v>
      </c>
      <c r="J45" t="s">
        <v>234</v>
      </c>
      <c r="K45" t="s">
        <v>235</v>
      </c>
      <c r="L45" t="s">
        <v>171</v>
      </c>
      <c r="M45" t="s">
        <v>352</v>
      </c>
      <c r="N45" t="s">
        <v>237</v>
      </c>
      <c r="O45" t="s">
        <v>230</v>
      </c>
      <c r="Q45">
        <f ca="1">IF(OR(ISNUMBER(MATCH(L45,MasterData!$D$3:$D$18,0)),ISNUMBER(MATCH(L45,MasterData!$C$3:$C$18,0))),
    DATEDIF(E45,I45,"d"),
    DATEDIF(E45,TODAY(),"d"))</f>
        <v>27</v>
      </c>
      <c r="R45">
        <f t="shared" ca="1" si="0"/>
        <v>1</v>
      </c>
      <c r="S45">
        <f t="shared" ca="1" si="1"/>
        <v>1</v>
      </c>
      <c r="T45">
        <f t="shared" ca="1" si="2"/>
        <v>0</v>
      </c>
      <c r="U45">
        <f t="shared" ca="1" si="3"/>
        <v>0</v>
      </c>
    </row>
    <row r="46" spans="1:21" x14ac:dyDescent="0.35">
      <c r="A46">
        <v>6000134850</v>
      </c>
      <c r="B46" t="s">
        <v>353</v>
      </c>
      <c r="C46" t="s">
        <v>230</v>
      </c>
      <c r="D46" t="s">
        <v>274</v>
      </c>
      <c r="E46" s="1">
        <v>45735</v>
      </c>
      <c r="F46" s="1"/>
      <c r="G46" t="s">
        <v>354</v>
      </c>
      <c r="H46" t="s">
        <v>240</v>
      </c>
      <c r="I46" s="1">
        <v>45761</v>
      </c>
      <c r="J46" t="s">
        <v>234</v>
      </c>
      <c r="K46" t="s">
        <v>241</v>
      </c>
      <c r="L46" t="s">
        <v>171</v>
      </c>
      <c r="M46" t="s">
        <v>355</v>
      </c>
      <c r="N46" t="s">
        <v>237</v>
      </c>
      <c r="O46" t="s">
        <v>230</v>
      </c>
      <c r="Q46">
        <f ca="1">IF(OR(ISNUMBER(MATCH(L46,MasterData!$D$3:$D$18,0)),ISNUMBER(MATCH(L46,MasterData!$C$3:$C$18,0))),
    DATEDIF(E46,I46,"d"),
    DATEDIF(E46,TODAY(),"d"))</f>
        <v>26</v>
      </c>
      <c r="R46">
        <f t="shared" ca="1" si="0"/>
        <v>1</v>
      </c>
      <c r="S46">
        <f t="shared" ca="1" si="1"/>
        <v>1</v>
      </c>
      <c r="T46">
        <f t="shared" ca="1" si="2"/>
        <v>0</v>
      </c>
      <c r="U46">
        <f t="shared" ca="1" si="3"/>
        <v>0</v>
      </c>
    </row>
    <row r="47" spans="1:21" x14ac:dyDescent="0.35">
      <c r="A47">
        <v>6000134958</v>
      </c>
      <c r="B47" t="s">
        <v>356</v>
      </c>
      <c r="C47" t="s">
        <v>230</v>
      </c>
      <c r="D47" t="s">
        <v>247</v>
      </c>
      <c r="E47" s="1">
        <v>45736</v>
      </c>
      <c r="F47" s="1"/>
      <c r="G47" t="s">
        <v>357</v>
      </c>
      <c r="H47" t="s">
        <v>245</v>
      </c>
      <c r="I47" s="1">
        <v>45750</v>
      </c>
      <c r="J47" t="s">
        <v>234</v>
      </c>
      <c r="K47" t="s">
        <v>241</v>
      </c>
      <c r="L47" t="s">
        <v>171</v>
      </c>
      <c r="M47" t="s">
        <v>358</v>
      </c>
      <c r="N47" t="s">
        <v>237</v>
      </c>
      <c r="O47" t="s">
        <v>230</v>
      </c>
      <c r="Q47">
        <f ca="1">IF(OR(ISNUMBER(MATCH(L47,MasterData!$D$3:$D$18,0)),ISNUMBER(MATCH(L47,MasterData!$C$3:$C$18,0))),
    DATEDIF(E47,I47,"d"),
    DATEDIF(E47,TODAY(),"d"))</f>
        <v>14</v>
      </c>
      <c r="R47">
        <f t="shared" ca="1" si="0"/>
        <v>1</v>
      </c>
      <c r="S47">
        <f t="shared" ca="1" si="1"/>
        <v>0</v>
      </c>
      <c r="T47">
        <f t="shared" ca="1" si="2"/>
        <v>0</v>
      </c>
      <c r="U47">
        <f t="shared" ca="1" si="3"/>
        <v>0</v>
      </c>
    </row>
    <row r="48" spans="1:21" x14ac:dyDescent="0.35">
      <c r="A48">
        <v>6000135155</v>
      </c>
      <c r="B48" t="s">
        <v>359</v>
      </c>
      <c r="C48" t="s">
        <v>230</v>
      </c>
      <c r="D48" t="s">
        <v>251</v>
      </c>
      <c r="E48" s="1">
        <v>45737</v>
      </c>
      <c r="F48" s="1"/>
      <c r="G48" t="s">
        <v>360</v>
      </c>
      <c r="H48" t="s">
        <v>245</v>
      </c>
      <c r="I48" s="1">
        <v>45757</v>
      </c>
      <c r="J48" t="s">
        <v>234</v>
      </c>
      <c r="K48" t="s">
        <v>235</v>
      </c>
      <c r="L48" t="s">
        <v>171</v>
      </c>
      <c r="M48" t="s">
        <v>361</v>
      </c>
      <c r="N48" t="s">
        <v>237</v>
      </c>
      <c r="O48" t="s">
        <v>230</v>
      </c>
      <c r="Q48">
        <f ca="1">IF(OR(ISNUMBER(MATCH(L48,MasterData!$D$3:$D$18,0)),ISNUMBER(MATCH(L48,MasterData!$C$3:$C$18,0))),
    DATEDIF(E48,I48,"d"),
    DATEDIF(E48,TODAY(),"d"))</f>
        <v>20</v>
      </c>
      <c r="R48">
        <f t="shared" ca="1" si="0"/>
        <v>1</v>
      </c>
      <c r="S48">
        <f t="shared" ca="1" si="1"/>
        <v>1</v>
      </c>
      <c r="T48">
        <f t="shared" ca="1" si="2"/>
        <v>0</v>
      </c>
      <c r="U48">
        <f t="shared" ca="1" si="3"/>
        <v>0</v>
      </c>
    </row>
    <row r="49" spans="1:21" x14ac:dyDescent="0.35">
      <c r="A49">
        <v>6000135247</v>
      </c>
      <c r="B49" t="s">
        <v>230</v>
      </c>
      <c r="C49" t="s">
        <v>230</v>
      </c>
      <c r="D49" t="s">
        <v>254</v>
      </c>
      <c r="E49" s="1">
        <v>45740</v>
      </c>
      <c r="F49" s="1"/>
      <c r="G49" t="s">
        <v>248</v>
      </c>
      <c r="H49" t="s">
        <v>245</v>
      </c>
      <c r="I49" s="1">
        <v>45779</v>
      </c>
      <c r="J49" t="s">
        <v>201</v>
      </c>
      <c r="K49" t="s">
        <v>241</v>
      </c>
      <c r="L49" t="s">
        <v>171</v>
      </c>
      <c r="M49" t="s">
        <v>362</v>
      </c>
      <c r="N49" t="s">
        <v>237</v>
      </c>
      <c r="O49" t="s">
        <v>230</v>
      </c>
      <c r="Q49">
        <f ca="1">IF(OR(ISNUMBER(MATCH(L49,MasterData!$D$3:$D$18,0)),ISNUMBER(MATCH(L49,MasterData!$C$3:$C$18,0))),
    DATEDIF(E49,I49,"d"),
    DATEDIF(E49,TODAY(),"d"))</f>
        <v>39</v>
      </c>
      <c r="R49">
        <f t="shared" ca="1" si="0"/>
        <v>1</v>
      </c>
      <c r="S49">
        <f t="shared" ca="1" si="1"/>
        <v>1</v>
      </c>
      <c r="T49">
        <f t="shared" ca="1" si="2"/>
        <v>1</v>
      </c>
      <c r="U49">
        <f t="shared" ca="1" si="3"/>
        <v>0</v>
      </c>
    </row>
    <row r="50" spans="1:21" x14ac:dyDescent="0.35">
      <c r="A50">
        <v>6000135249</v>
      </c>
      <c r="B50" t="s">
        <v>363</v>
      </c>
      <c r="C50" t="s">
        <v>230</v>
      </c>
      <c r="D50" t="s">
        <v>274</v>
      </c>
      <c r="E50" s="1">
        <v>45740</v>
      </c>
      <c r="F50" s="1"/>
      <c r="G50" t="s">
        <v>321</v>
      </c>
      <c r="H50" t="s">
        <v>245</v>
      </c>
      <c r="I50" s="1">
        <v>45782</v>
      </c>
      <c r="J50" t="s">
        <v>234</v>
      </c>
      <c r="K50" t="s">
        <v>241</v>
      </c>
      <c r="L50" t="s">
        <v>171</v>
      </c>
      <c r="M50" t="s">
        <v>364</v>
      </c>
      <c r="N50" t="s">
        <v>237</v>
      </c>
      <c r="O50" t="s">
        <v>230</v>
      </c>
      <c r="Q50">
        <f ca="1">IF(OR(ISNUMBER(MATCH(L50,MasterData!$D$3:$D$18,0)),ISNUMBER(MATCH(L50,MasterData!$C$3:$C$18,0))),
    DATEDIF(E50,I50,"d"),
    DATEDIF(E50,TODAY(),"d"))</f>
        <v>42</v>
      </c>
      <c r="R50">
        <f t="shared" ca="1" si="0"/>
        <v>1</v>
      </c>
      <c r="S50">
        <f t="shared" ca="1" si="1"/>
        <v>1</v>
      </c>
      <c r="T50">
        <f t="shared" ca="1" si="2"/>
        <v>1</v>
      </c>
      <c r="U50">
        <f t="shared" ca="1" si="3"/>
        <v>0</v>
      </c>
    </row>
    <row r="51" spans="1:21" x14ac:dyDescent="0.35">
      <c r="A51">
        <v>6000135321</v>
      </c>
      <c r="B51" t="s">
        <v>365</v>
      </c>
      <c r="C51" t="s">
        <v>230</v>
      </c>
      <c r="D51" t="s">
        <v>254</v>
      </c>
      <c r="E51" s="1">
        <v>45740</v>
      </c>
      <c r="F51" s="1"/>
      <c r="G51" t="s">
        <v>255</v>
      </c>
      <c r="H51" t="s">
        <v>245</v>
      </c>
      <c r="I51" s="1">
        <v>45784</v>
      </c>
      <c r="J51" t="s">
        <v>234</v>
      </c>
      <c r="K51" t="s">
        <v>241</v>
      </c>
      <c r="L51" t="s">
        <v>171</v>
      </c>
      <c r="M51" t="s">
        <v>366</v>
      </c>
      <c r="N51" t="s">
        <v>237</v>
      </c>
      <c r="O51" t="s">
        <v>230</v>
      </c>
      <c r="Q51">
        <f ca="1">IF(OR(ISNUMBER(MATCH(L51,MasterData!$D$3:$D$18,0)),ISNUMBER(MATCH(L51,MasterData!$C$3:$C$18,0))),
    DATEDIF(E51,I51,"d"),
    DATEDIF(E51,TODAY(),"d"))</f>
        <v>44</v>
      </c>
      <c r="R51">
        <f t="shared" ca="1" si="0"/>
        <v>1</v>
      </c>
      <c r="S51">
        <f t="shared" ca="1" si="1"/>
        <v>1</v>
      </c>
      <c r="T51">
        <f t="shared" ca="1" si="2"/>
        <v>1</v>
      </c>
      <c r="U51">
        <f t="shared" ca="1" si="3"/>
        <v>0</v>
      </c>
    </row>
    <row r="52" spans="1:21" x14ac:dyDescent="0.35">
      <c r="A52">
        <v>6000135513</v>
      </c>
      <c r="B52" t="s">
        <v>367</v>
      </c>
      <c r="C52" t="s">
        <v>230</v>
      </c>
      <c r="D52" t="s">
        <v>247</v>
      </c>
      <c r="E52" s="1">
        <v>45742</v>
      </c>
      <c r="F52" s="1"/>
      <c r="G52" t="s">
        <v>268</v>
      </c>
      <c r="H52" t="s">
        <v>230</v>
      </c>
      <c r="I52" s="1">
        <v>45749</v>
      </c>
      <c r="J52" t="s">
        <v>234</v>
      </c>
      <c r="K52" t="s">
        <v>235</v>
      </c>
      <c r="L52" t="s">
        <v>171</v>
      </c>
      <c r="M52" t="s">
        <v>368</v>
      </c>
      <c r="N52" t="s">
        <v>237</v>
      </c>
      <c r="O52" t="s">
        <v>230</v>
      </c>
      <c r="Q52">
        <f ca="1">IF(OR(ISNUMBER(MATCH(L52,MasterData!$D$3:$D$18,0)),ISNUMBER(MATCH(L52,MasterData!$C$3:$C$18,0))),
    DATEDIF(E52,I52,"d"),
    DATEDIF(E52,TODAY(),"d"))</f>
        <v>7</v>
      </c>
      <c r="R52">
        <f t="shared" ca="1" si="0"/>
        <v>0</v>
      </c>
      <c r="S52">
        <f t="shared" ca="1" si="1"/>
        <v>0</v>
      </c>
      <c r="T52">
        <f t="shared" ca="1" si="2"/>
        <v>0</v>
      </c>
      <c r="U52">
        <f t="shared" ca="1" si="3"/>
        <v>0</v>
      </c>
    </row>
    <row r="53" spans="1:21" x14ac:dyDescent="0.35">
      <c r="A53">
        <v>6000135668</v>
      </c>
      <c r="B53" t="s">
        <v>369</v>
      </c>
      <c r="C53" t="s">
        <v>230</v>
      </c>
      <c r="D53" t="s">
        <v>231</v>
      </c>
      <c r="E53" s="1">
        <v>45743</v>
      </c>
      <c r="F53" s="1"/>
      <c r="G53" t="s">
        <v>315</v>
      </c>
      <c r="H53" t="s">
        <v>233</v>
      </c>
      <c r="I53" s="1">
        <v>45782</v>
      </c>
      <c r="J53" t="s">
        <v>234</v>
      </c>
      <c r="K53" t="s">
        <v>241</v>
      </c>
      <c r="L53" t="s">
        <v>171</v>
      </c>
      <c r="M53" t="s">
        <v>370</v>
      </c>
      <c r="N53" t="s">
        <v>237</v>
      </c>
      <c r="O53" t="s">
        <v>230</v>
      </c>
      <c r="Q53">
        <f ca="1">IF(OR(ISNUMBER(MATCH(L53,MasterData!$D$3:$D$18,0)),ISNUMBER(MATCH(L53,MasterData!$C$3:$C$18,0))),
    DATEDIF(E53,I53,"d"),
    DATEDIF(E53,TODAY(),"d"))</f>
        <v>39</v>
      </c>
      <c r="R53">
        <f t="shared" ca="1" si="0"/>
        <v>1</v>
      </c>
      <c r="S53">
        <f t="shared" ca="1" si="1"/>
        <v>1</v>
      </c>
      <c r="T53">
        <f t="shared" ca="1" si="2"/>
        <v>1</v>
      </c>
      <c r="U53">
        <f t="shared" ca="1" si="3"/>
        <v>0</v>
      </c>
    </row>
    <row r="54" spans="1:21" x14ac:dyDescent="0.35">
      <c r="A54">
        <v>6000135843</v>
      </c>
      <c r="B54" t="s">
        <v>230</v>
      </c>
      <c r="C54" t="s">
        <v>230</v>
      </c>
      <c r="D54" t="s">
        <v>251</v>
      </c>
      <c r="E54" s="1">
        <v>45744</v>
      </c>
      <c r="F54" s="1"/>
      <c r="G54" t="s">
        <v>290</v>
      </c>
      <c r="H54" t="s">
        <v>233</v>
      </c>
      <c r="I54" s="1">
        <v>45759</v>
      </c>
      <c r="J54" t="s">
        <v>201</v>
      </c>
      <c r="K54" t="s">
        <v>241</v>
      </c>
      <c r="L54" t="s">
        <v>171</v>
      </c>
      <c r="M54" t="s">
        <v>371</v>
      </c>
      <c r="N54" t="s">
        <v>237</v>
      </c>
      <c r="O54" t="s">
        <v>230</v>
      </c>
      <c r="Q54">
        <f ca="1">IF(OR(ISNUMBER(MATCH(L54,MasterData!$D$3:$D$18,0)),ISNUMBER(MATCH(L54,MasterData!$C$3:$C$18,0))),
    DATEDIF(E54,I54,"d"),
    DATEDIF(E54,TODAY(),"d"))</f>
        <v>15</v>
      </c>
      <c r="R54">
        <f t="shared" ca="1" si="0"/>
        <v>1</v>
      </c>
      <c r="S54">
        <f t="shared" ca="1" si="1"/>
        <v>0</v>
      </c>
      <c r="T54">
        <f t="shared" ca="1" si="2"/>
        <v>0</v>
      </c>
      <c r="U54">
        <f t="shared" ca="1" si="3"/>
        <v>0</v>
      </c>
    </row>
    <row r="55" spans="1:21" x14ac:dyDescent="0.35">
      <c r="A55">
        <v>6000135916</v>
      </c>
      <c r="B55" t="s">
        <v>372</v>
      </c>
      <c r="C55" t="s">
        <v>230</v>
      </c>
      <c r="D55" t="s">
        <v>251</v>
      </c>
      <c r="E55" s="1">
        <v>45747</v>
      </c>
      <c r="F55" s="1"/>
      <c r="G55" t="s">
        <v>373</v>
      </c>
      <c r="H55" t="s">
        <v>233</v>
      </c>
      <c r="I55" s="1">
        <v>45754</v>
      </c>
      <c r="J55" t="s">
        <v>234</v>
      </c>
      <c r="K55" t="s">
        <v>235</v>
      </c>
      <c r="L55" t="s">
        <v>171</v>
      </c>
      <c r="M55" t="s">
        <v>374</v>
      </c>
      <c r="N55" t="s">
        <v>237</v>
      </c>
      <c r="O55" t="s">
        <v>230</v>
      </c>
      <c r="Q55">
        <f ca="1">IF(OR(ISNUMBER(MATCH(L55,MasterData!$D$3:$D$18,0)),ISNUMBER(MATCH(L55,MasterData!$C$3:$C$18,0))),
    DATEDIF(E55,I55,"d"),
    DATEDIF(E55,TODAY(),"d"))</f>
        <v>7</v>
      </c>
      <c r="R55">
        <f t="shared" ca="1" si="0"/>
        <v>0</v>
      </c>
      <c r="S55">
        <f t="shared" ca="1" si="1"/>
        <v>0</v>
      </c>
      <c r="T55">
        <f t="shared" ca="1" si="2"/>
        <v>0</v>
      </c>
      <c r="U55">
        <f t="shared" ca="1" si="3"/>
        <v>0</v>
      </c>
    </row>
    <row r="56" spans="1:21" x14ac:dyDescent="0.35">
      <c r="A56">
        <v>6000135930</v>
      </c>
      <c r="B56" t="s">
        <v>375</v>
      </c>
      <c r="C56" t="s">
        <v>230</v>
      </c>
      <c r="D56" t="s">
        <v>254</v>
      </c>
      <c r="E56" s="1">
        <v>45747</v>
      </c>
      <c r="F56" s="1"/>
      <c r="G56" t="s">
        <v>268</v>
      </c>
      <c r="H56" t="s">
        <v>233</v>
      </c>
      <c r="I56" s="1">
        <v>45758</v>
      </c>
      <c r="J56" t="s">
        <v>234</v>
      </c>
      <c r="K56" t="s">
        <v>235</v>
      </c>
      <c r="L56" t="s">
        <v>171</v>
      </c>
      <c r="M56" t="s">
        <v>376</v>
      </c>
      <c r="N56" t="s">
        <v>237</v>
      </c>
      <c r="O56" t="s">
        <v>230</v>
      </c>
      <c r="Q56">
        <f ca="1">IF(OR(ISNUMBER(MATCH(L56,MasterData!$D$3:$D$18,0)),ISNUMBER(MATCH(L56,MasterData!$C$3:$C$18,0))),
    DATEDIF(E56,I56,"d"),
    DATEDIF(E56,TODAY(),"d"))</f>
        <v>11</v>
      </c>
      <c r="R56">
        <f t="shared" ca="1" si="0"/>
        <v>1</v>
      </c>
      <c r="S56">
        <f t="shared" ca="1" si="1"/>
        <v>0</v>
      </c>
      <c r="T56">
        <f t="shared" ca="1" si="2"/>
        <v>0</v>
      </c>
      <c r="U56">
        <f t="shared" ca="1" si="3"/>
        <v>0</v>
      </c>
    </row>
    <row r="57" spans="1:21" x14ac:dyDescent="0.35">
      <c r="A57">
        <v>6000136043</v>
      </c>
      <c r="B57" t="s">
        <v>230</v>
      </c>
      <c r="C57" t="s">
        <v>230</v>
      </c>
      <c r="D57" t="s">
        <v>251</v>
      </c>
      <c r="E57" s="1">
        <v>45748</v>
      </c>
      <c r="F57" s="1"/>
      <c r="G57" t="s">
        <v>290</v>
      </c>
      <c r="H57" t="s">
        <v>377</v>
      </c>
      <c r="I57" s="1">
        <v>45786</v>
      </c>
      <c r="J57" t="s">
        <v>201</v>
      </c>
      <c r="K57" t="s">
        <v>241</v>
      </c>
      <c r="L57" t="s">
        <v>171</v>
      </c>
      <c r="M57" t="s">
        <v>378</v>
      </c>
      <c r="N57" t="s">
        <v>237</v>
      </c>
      <c r="O57" t="s">
        <v>230</v>
      </c>
      <c r="Q57">
        <f ca="1">IF(OR(ISNUMBER(MATCH(L57,MasterData!$D$3:$D$18,0)),ISNUMBER(MATCH(L57,MasterData!$C$3:$C$18,0))),
    DATEDIF(E57,I57,"d"),
    DATEDIF(E57,TODAY(),"d"))</f>
        <v>38</v>
      </c>
      <c r="R57">
        <f t="shared" ca="1" si="0"/>
        <v>1</v>
      </c>
      <c r="S57">
        <f t="shared" ca="1" si="1"/>
        <v>1</v>
      </c>
      <c r="T57">
        <f t="shared" ca="1" si="2"/>
        <v>1</v>
      </c>
      <c r="U57">
        <f t="shared" ca="1" si="3"/>
        <v>0</v>
      </c>
    </row>
    <row r="58" spans="1:21" x14ac:dyDescent="0.35">
      <c r="A58">
        <v>6000136104</v>
      </c>
      <c r="B58" t="s">
        <v>379</v>
      </c>
      <c r="C58" t="s">
        <v>230</v>
      </c>
      <c r="D58" t="s">
        <v>274</v>
      </c>
      <c r="E58" s="1">
        <v>45748</v>
      </c>
      <c r="F58" s="1"/>
      <c r="G58" t="s">
        <v>380</v>
      </c>
      <c r="H58" t="s">
        <v>233</v>
      </c>
      <c r="I58" s="1">
        <v>45755</v>
      </c>
      <c r="J58" t="s">
        <v>234</v>
      </c>
      <c r="K58" t="s">
        <v>241</v>
      </c>
      <c r="L58" t="s">
        <v>171</v>
      </c>
      <c r="M58" t="s">
        <v>381</v>
      </c>
      <c r="N58" t="s">
        <v>237</v>
      </c>
      <c r="O58" t="s">
        <v>230</v>
      </c>
      <c r="Q58">
        <f ca="1">IF(OR(ISNUMBER(MATCH(L58,MasterData!$D$3:$D$18,0)),ISNUMBER(MATCH(L58,MasterData!$C$3:$C$18,0))),
    DATEDIF(E58,I58,"d"),
    DATEDIF(E58,TODAY(),"d"))</f>
        <v>7</v>
      </c>
      <c r="R58">
        <f t="shared" ca="1" si="0"/>
        <v>0</v>
      </c>
      <c r="S58">
        <f t="shared" ca="1" si="1"/>
        <v>0</v>
      </c>
      <c r="T58">
        <f t="shared" ca="1" si="2"/>
        <v>0</v>
      </c>
      <c r="U58">
        <f t="shared" ca="1" si="3"/>
        <v>0</v>
      </c>
    </row>
    <row r="59" spans="1:21" x14ac:dyDescent="0.35">
      <c r="A59">
        <v>6000136206</v>
      </c>
      <c r="B59" t="s">
        <v>382</v>
      </c>
      <c r="C59" t="s">
        <v>230</v>
      </c>
      <c r="D59" t="s">
        <v>383</v>
      </c>
      <c r="E59" s="1">
        <v>45749</v>
      </c>
      <c r="F59" s="1"/>
      <c r="G59" t="s">
        <v>384</v>
      </c>
      <c r="H59" t="s">
        <v>245</v>
      </c>
      <c r="I59" s="1">
        <v>45798</v>
      </c>
      <c r="J59" t="s">
        <v>234</v>
      </c>
      <c r="K59" t="s">
        <v>241</v>
      </c>
      <c r="L59" t="s">
        <v>171</v>
      </c>
      <c r="M59" t="s">
        <v>385</v>
      </c>
      <c r="N59" t="s">
        <v>237</v>
      </c>
      <c r="O59" t="s">
        <v>230</v>
      </c>
      <c r="Q59">
        <f ca="1">IF(OR(ISNUMBER(MATCH(L59,MasterData!$D$3:$D$18,0)),ISNUMBER(MATCH(L59,MasterData!$C$3:$C$18,0))),
    DATEDIF(E59,I59,"d"),
    DATEDIF(E59,TODAY(),"d"))</f>
        <v>49</v>
      </c>
      <c r="R59">
        <f t="shared" ca="1" si="0"/>
        <v>1</v>
      </c>
      <c r="S59">
        <f t="shared" ca="1" si="1"/>
        <v>1</v>
      </c>
      <c r="T59">
        <f t="shared" ca="1" si="2"/>
        <v>1</v>
      </c>
      <c r="U59">
        <f t="shared" ca="1" si="3"/>
        <v>0</v>
      </c>
    </row>
    <row r="60" spans="1:21" x14ac:dyDescent="0.35">
      <c r="A60">
        <v>6000136305</v>
      </c>
      <c r="B60" t="s">
        <v>386</v>
      </c>
      <c r="C60" t="s">
        <v>230</v>
      </c>
      <c r="D60" t="s">
        <v>387</v>
      </c>
      <c r="E60" s="1">
        <v>45749</v>
      </c>
      <c r="F60" s="1"/>
      <c r="G60" t="s">
        <v>388</v>
      </c>
      <c r="H60" t="s">
        <v>233</v>
      </c>
      <c r="I60" s="1">
        <v>45756</v>
      </c>
      <c r="J60" t="s">
        <v>234</v>
      </c>
      <c r="K60" t="s">
        <v>241</v>
      </c>
      <c r="L60" t="s">
        <v>171</v>
      </c>
      <c r="M60" t="s">
        <v>389</v>
      </c>
      <c r="N60" t="s">
        <v>237</v>
      </c>
      <c r="O60" t="s">
        <v>230</v>
      </c>
      <c r="Q60">
        <f ca="1">IF(OR(ISNUMBER(MATCH(L60,MasterData!$D$3:$D$18,0)),ISNUMBER(MATCH(L60,MasterData!$C$3:$C$18,0))),
    DATEDIF(E60,I60,"d"),
    DATEDIF(E60,TODAY(),"d"))</f>
        <v>7</v>
      </c>
      <c r="R60">
        <f t="shared" ca="1" si="0"/>
        <v>0</v>
      </c>
      <c r="S60">
        <f t="shared" ca="1" si="1"/>
        <v>0</v>
      </c>
      <c r="T60">
        <f t="shared" ca="1" si="2"/>
        <v>0</v>
      </c>
      <c r="U60">
        <f t="shared" ca="1" si="3"/>
        <v>0</v>
      </c>
    </row>
    <row r="61" spans="1:21" x14ac:dyDescent="0.35">
      <c r="A61">
        <v>6000136404</v>
      </c>
      <c r="B61" t="s">
        <v>390</v>
      </c>
      <c r="C61" t="s">
        <v>230</v>
      </c>
      <c r="D61" t="s">
        <v>247</v>
      </c>
      <c r="E61" s="1">
        <v>45750</v>
      </c>
      <c r="F61" s="1"/>
      <c r="G61" t="s">
        <v>357</v>
      </c>
      <c r="H61" t="s">
        <v>245</v>
      </c>
      <c r="I61" s="1">
        <v>45764</v>
      </c>
      <c r="J61" t="s">
        <v>234</v>
      </c>
      <c r="K61" t="s">
        <v>241</v>
      </c>
      <c r="L61" t="s">
        <v>171</v>
      </c>
      <c r="M61" t="s">
        <v>391</v>
      </c>
      <c r="N61" t="s">
        <v>237</v>
      </c>
      <c r="O61" t="s">
        <v>230</v>
      </c>
      <c r="Q61">
        <f ca="1">IF(OR(ISNUMBER(MATCH(L61,MasterData!$D$3:$D$18,0)),ISNUMBER(MATCH(L61,MasterData!$C$3:$C$18,0))),
    DATEDIF(E61,I61,"d"),
    DATEDIF(E61,TODAY(),"d"))</f>
        <v>14</v>
      </c>
      <c r="R61">
        <f t="shared" ca="1" si="0"/>
        <v>1</v>
      </c>
      <c r="S61">
        <f t="shared" ca="1" si="1"/>
        <v>0</v>
      </c>
      <c r="T61">
        <f t="shared" ca="1" si="2"/>
        <v>0</v>
      </c>
      <c r="U61">
        <f t="shared" ca="1" si="3"/>
        <v>0</v>
      </c>
    </row>
    <row r="62" spans="1:21" x14ac:dyDescent="0.35">
      <c r="A62">
        <v>6000136413</v>
      </c>
      <c r="B62" t="s">
        <v>392</v>
      </c>
      <c r="C62" t="s">
        <v>230</v>
      </c>
      <c r="D62" t="s">
        <v>254</v>
      </c>
      <c r="E62" s="1">
        <v>45750</v>
      </c>
      <c r="F62" s="1"/>
      <c r="G62" t="s">
        <v>357</v>
      </c>
      <c r="H62" t="s">
        <v>245</v>
      </c>
      <c r="I62" s="1">
        <v>45758</v>
      </c>
      <c r="J62" t="s">
        <v>234</v>
      </c>
      <c r="K62" t="s">
        <v>241</v>
      </c>
      <c r="L62" t="s">
        <v>171</v>
      </c>
      <c r="M62" t="s">
        <v>393</v>
      </c>
      <c r="N62" t="s">
        <v>237</v>
      </c>
      <c r="O62" t="s">
        <v>230</v>
      </c>
      <c r="Q62">
        <f ca="1">IF(OR(ISNUMBER(MATCH(L62,MasterData!$D$3:$D$18,0)),ISNUMBER(MATCH(L62,MasterData!$C$3:$C$18,0))),
    DATEDIF(E62,I62,"d"),
    DATEDIF(E62,TODAY(),"d"))</f>
        <v>8</v>
      </c>
      <c r="R62">
        <f t="shared" ca="1" si="0"/>
        <v>1</v>
      </c>
      <c r="S62">
        <f t="shared" ca="1" si="1"/>
        <v>0</v>
      </c>
      <c r="T62">
        <f t="shared" ca="1" si="2"/>
        <v>0</v>
      </c>
      <c r="U62">
        <f t="shared" ca="1" si="3"/>
        <v>0</v>
      </c>
    </row>
    <row r="63" spans="1:21" x14ac:dyDescent="0.35">
      <c r="A63">
        <v>6000136417</v>
      </c>
      <c r="B63" t="s">
        <v>394</v>
      </c>
      <c r="C63" t="s">
        <v>230</v>
      </c>
      <c r="D63" t="s">
        <v>254</v>
      </c>
      <c r="E63" s="1">
        <v>45750</v>
      </c>
      <c r="F63" s="1"/>
      <c r="G63" t="s">
        <v>357</v>
      </c>
      <c r="H63" t="s">
        <v>240</v>
      </c>
      <c r="I63" s="1">
        <v>45758</v>
      </c>
      <c r="J63" t="s">
        <v>234</v>
      </c>
      <c r="K63" t="s">
        <v>241</v>
      </c>
      <c r="L63" t="s">
        <v>171</v>
      </c>
      <c r="M63" t="s">
        <v>395</v>
      </c>
      <c r="N63" t="s">
        <v>237</v>
      </c>
      <c r="O63" t="s">
        <v>230</v>
      </c>
      <c r="Q63">
        <f ca="1">IF(OR(ISNUMBER(MATCH(L63,MasterData!$D$3:$D$18,0)),ISNUMBER(MATCH(L63,MasterData!$C$3:$C$18,0))),
    DATEDIF(E63,I63,"d"),
    DATEDIF(E63,TODAY(),"d"))</f>
        <v>8</v>
      </c>
      <c r="R63">
        <f t="shared" ca="1" si="0"/>
        <v>1</v>
      </c>
      <c r="S63">
        <f t="shared" ca="1" si="1"/>
        <v>0</v>
      </c>
      <c r="T63">
        <f t="shared" ca="1" si="2"/>
        <v>0</v>
      </c>
      <c r="U63">
        <f t="shared" ca="1" si="3"/>
        <v>0</v>
      </c>
    </row>
    <row r="64" spans="1:21" x14ac:dyDescent="0.35">
      <c r="A64">
        <v>6000136696</v>
      </c>
      <c r="B64" t="s">
        <v>396</v>
      </c>
      <c r="C64" t="s">
        <v>230</v>
      </c>
      <c r="D64" t="s">
        <v>254</v>
      </c>
      <c r="E64" s="1">
        <v>45755</v>
      </c>
      <c r="F64" s="1"/>
      <c r="G64" t="s">
        <v>357</v>
      </c>
      <c r="H64" t="s">
        <v>245</v>
      </c>
      <c r="I64" s="1">
        <v>45763</v>
      </c>
      <c r="J64" t="s">
        <v>234</v>
      </c>
      <c r="K64" t="s">
        <v>241</v>
      </c>
      <c r="L64" t="s">
        <v>171</v>
      </c>
      <c r="M64" t="s">
        <v>397</v>
      </c>
      <c r="N64" t="s">
        <v>237</v>
      </c>
      <c r="O64" t="s">
        <v>230</v>
      </c>
      <c r="Q64">
        <f ca="1">IF(OR(ISNUMBER(MATCH(L64,MasterData!$D$3:$D$18,0)),ISNUMBER(MATCH(L64,MasterData!$C$3:$C$18,0))),
    DATEDIF(E64,I64,"d"),
    DATEDIF(E64,TODAY(),"d"))</f>
        <v>8</v>
      </c>
      <c r="R64">
        <f t="shared" ca="1" si="0"/>
        <v>1</v>
      </c>
      <c r="S64">
        <f t="shared" ca="1" si="1"/>
        <v>0</v>
      </c>
      <c r="T64">
        <f t="shared" ca="1" si="2"/>
        <v>0</v>
      </c>
      <c r="U64">
        <f t="shared" ca="1" si="3"/>
        <v>0</v>
      </c>
    </row>
    <row r="65" spans="1:21" x14ac:dyDescent="0.35">
      <c r="A65">
        <v>6000136707</v>
      </c>
      <c r="B65" t="s">
        <v>398</v>
      </c>
      <c r="C65" t="s">
        <v>230</v>
      </c>
      <c r="D65" t="s">
        <v>254</v>
      </c>
      <c r="E65" s="1">
        <v>45755</v>
      </c>
      <c r="F65" s="1"/>
      <c r="G65" t="s">
        <v>357</v>
      </c>
      <c r="H65" t="s">
        <v>245</v>
      </c>
      <c r="I65" s="1">
        <v>45763</v>
      </c>
      <c r="J65" t="s">
        <v>234</v>
      </c>
      <c r="K65" t="s">
        <v>241</v>
      </c>
      <c r="L65" t="s">
        <v>171</v>
      </c>
      <c r="M65" t="s">
        <v>399</v>
      </c>
      <c r="N65" t="s">
        <v>237</v>
      </c>
      <c r="O65" t="s">
        <v>230</v>
      </c>
      <c r="Q65">
        <f ca="1">IF(OR(ISNUMBER(MATCH(L65,MasterData!$D$3:$D$18,0)),ISNUMBER(MATCH(L65,MasterData!$C$3:$C$18,0))),
    DATEDIF(E65,I65,"d"),
    DATEDIF(E65,TODAY(),"d"))</f>
        <v>8</v>
      </c>
      <c r="R65">
        <f t="shared" ca="1" si="0"/>
        <v>1</v>
      </c>
      <c r="S65">
        <f t="shared" ca="1" si="1"/>
        <v>0</v>
      </c>
      <c r="T65">
        <f t="shared" ca="1" si="2"/>
        <v>0</v>
      </c>
      <c r="U65">
        <f t="shared" ca="1" si="3"/>
        <v>0</v>
      </c>
    </row>
    <row r="66" spans="1:21" x14ac:dyDescent="0.35">
      <c r="A66">
        <v>6000136806</v>
      </c>
      <c r="B66" t="s">
        <v>230</v>
      </c>
      <c r="C66" t="s">
        <v>230</v>
      </c>
      <c r="D66" t="s">
        <v>251</v>
      </c>
      <c r="E66" s="1">
        <v>45755</v>
      </c>
      <c r="F66" s="1"/>
      <c r="G66" t="s">
        <v>400</v>
      </c>
      <c r="H66" t="s">
        <v>401</v>
      </c>
      <c r="I66" s="1">
        <v>45789</v>
      </c>
      <c r="J66" t="s">
        <v>201</v>
      </c>
      <c r="K66" t="s">
        <v>241</v>
      </c>
      <c r="L66" t="s">
        <v>171</v>
      </c>
      <c r="M66" t="s">
        <v>402</v>
      </c>
      <c r="N66" t="s">
        <v>237</v>
      </c>
      <c r="O66" t="s">
        <v>230</v>
      </c>
      <c r="Q66">
        <f ca="1">IF(OR(ISNUMBER(MATCH(L66,MasterData!$D$3:$D$18,0)),ISNUMBER(MATCH(L66,MasterData!$C$3:$C$18,0))),
    DATEDIF(E66,I66,"d"),
    DATEDIF(E66,TODAY(),"d"))</f>
        <v>34</v>
      </c>
      <c r="R66">
        <f t="shared" ca="1" si="0"/>
        <v>1</v>
      </c>
      <c r="S66">
        <f t="shared" ca="1" si="1"/>
        <v>1</v>
      </c>
      <c r="T66">
        <f t="shared" ca="1" si="2"/>
        <v>1</v>
      </c>
      <c r="U66">
        <f t="shared" ca="1" si="3"/>
        <v>0</v>
      </c>
    </row>
    <row r="67" spans="1:21" x14ac:dyDescent="0.35">
      <c r="A67">
        <v>6000136916</v>
      </c>
      <c r="B67" t="s">
        <v>403</v>
      </c>
      <c r="C67" t="s">
        <v>230</v>
      </c>
      <c r="D67" t="s">
        <v>254</v>
      </c>
      <c r="E67" s="1">
        <v>45756</v>
      </c>
      <c r="F67" s="1"/>
      <c r="G67" t="s">
        <v>357</v>
      </c>
      <c r="H67" t="s">
        <v>245</v>
      </c>
      <c r="I67" s="1">
        <v>45764</v>
      </c>
      <c r="J67" t="s">
        <v>234</v>
      </c>
      <c r="K67" t="s">
        <v>241</v>
      </c>
      <c r="L67" t="s">
        <v>171</v>
      </c>
      <c r="M67" t="s">
        <v>404</v>
      </c>
      <c r="N67" t="s">
        <v>237</v>
      </c>
      <c r="O67" t="s">
        <v>230</v>
      </c>
      <c r="Q67">
        <f ca="1">IF(OR(ISNUMBER(MATCH(L67,MasterData!$D$3:$D$18,0)),ISNUMBER(MATCH(L67,MasterData!$C$3:$C$18,0))),
    DATEDIF(E67,I67,"d"),
    DATEDIF(E67,TODAY(),"d"))</f>
        <v>8</v>
      </c>
      <c r="R67">
        <f t="shared" ref="R67:R129" ca="1" si="4">IF($Q67&gt;7,1,0)</f>
        <v>1</v>
      </c>
      <c r="S67">
        <f t="shared" ref="S67:S129" ca="1" si="5">IF($Q67&gt;15,1,0)</f>
        <v>0</v>
      </c>
      <c r="T67">
        <f t="shared" ref="T67:T129" ca="1" si="6">IF($Q67&gt;30,1,0)</f>
        <v>0</v>
      </c>
      <c r="U67">
        <f t="shared" ref="U67:U129" ca="1" si="7">IF($Q67&gt;60,1,0)</f>
        <v>0</v>
      </c>
    </row>
    <row r="68" spans="1:21" x14ac:dyDescent="0.35">
      <c r="A68">
        <v>6000137097</v>
      </c>
      <c r="B68" t="s">
        <v>405</v>
      </c>
      <c r="C68" t="s">
        <v>230</v>
      </c>
      <c r="D68" t="s">
        <v>251</v>
      </c>
      <c r="E68" s="1">
        <v>45757</v>
      </c>
      <c r="F68" s="1"/>
      <c r="G68" t="s">
        <v>406</v>
      </c>
      <c r="H68" t="s">
        <v>233</v>
      </c>
      <c r="I68" s="1">
        <v>45765</v>
      </c>
      <c r="J68" t="s">
        <v>234</v>
      </c>
      <c r="K68" t="s">
        <v>235</v>
      </c>
      <c r="L68" t="s">
        <v>171</v>
      </c>
      <c r="M68" t="s">
        <v>407</v>
      </c>
      <c r="N68" t="s">
        <v>237</v>
      </c>
      <c r="O68" t="s">
        <v>230</v>
      </c>
      <c r="Q68">
        <f ca="1">IF(OR(ISNUMBER(MATCH(L68,MasterData!$D$3:$D$18,0)),ISNUMBER(MATCH(L68,MasterData!$C$3:$C$18,0))),
    DATEDIF(E68,I68,"d"),
    DATEDIF(E68,TODAY(),"d"))</f>
        <v>8</v>
      </c>
      <c r="R68">
        <f t="shared" ca="1" si="4"/>
        <v>1</v>
      </c>
      <c r="S68">
        <f t="shared" ca="1" si="5"/>
        <v>0</v>
      </c>
      <c r="T68">
        <f t="shared" ca="1" si="6"/>
        <v>0</v>
      </c>
      <c r="U68">
        <f t="shared" ca="1" si="7"/>
        <v>0</v>
      </c>
    </row>
    <row r="69" spans="1:21" x14ac:dyDescent="0.35">
      <c r="A69">
        <v>6000137324</v>
      </c>
      <c r="B69" t="s">
        <v>408</v>
      </c>
      <c r="C69" t="s">
        <v>230</v>
      </c>
      <c r="D69" t="s">
        <v>274</v>
      </c>
      <c r="E69" s="1">
        <v>45761</v>
      </c>
      <c r="F69" s="1"/>
      <c r="G69" t="s">
        <v>380</v>
      </c>
      <c r="H69" t="s">
        <v>233</v>
      </c>
      <c r="I69" s="1">
        <v>45771</v>
      </c>
      <c r="J69" t="s">
        <v>234</v>
      </c>
      <c r="K69" t="s">
        <v>347</v>
      </c>
      <c r="L69" t="s">
        <v>171</v>
      </c>
      <c r="M69" t="s">
        <v>409</v>
      </c>
      <c r="N69" t="s">
        <v>237</v>
      </c>
      <c r="O69" t="s">
        <v>230</v>
      </c>
      <c r="Q69">
        <f ca="1">IF(OR(ISNUMBER(MATCH(L69,MasterData!$D$3:$D$18,0)),ISNUMBER(MATCH(L69,MasterData!$C$3:$C$18,0))),
    DATEDIF(E69,I69,"d"),
    DATEDIF(E69,TODAY(),"d"))</f>
        <v>10</v>
      </c>
      <c r="R69">
        <f t="shared" ca="1" si="4"/>
        <v>1</v>
      </c>
      <c r="S69">
        <f t="shared" ca="1" si="5"/>
        <v>0</v>
      </c>
      <c r="T69">
        <f t="shared" ca="1" si="6"/>
        <v>0</v>
      </c>
      <c r="U69">
        <f t="shared" ca="1" si="7"/>
        <v>0</v>
      </c>
    </row>
    <row r="70" spans="1:21" x14ac:dyDescent="0.35">
      <c r="A70">
        <v>6000137341</v>
      </c>
      <c r="B70" t="s">
        <v>410</v>
      </c>
      <c r="C70" t="s">
        <v>230</v>
      </c>
      <c r="D70" t="s">
        <v>251</v>
      </c>
      <c r="E70" s="1">
        <v>45761</v>
      </c>
      <c r="F70" s="1"/>
      <c r="G70" t="s">
        <v>411</v>
      </c>
      <c r="H70" t="s">
        <v>245</v>
      </c>
      <c r="I70" s="1">
        <v>45768</v>
      </c>
      <c r="J70" t="s">
        <v>234</v>
      </c>
      <c r="K70" t="s">
        <v>235</v>
      </c>
      <c r="L70" t="s">
        <v>171</v>
      </c>
      <c r="M70" t="s">
        <v>412</v>
      </c>
      <c r="N70" t="s">
        <v>237</v>
      </c>
      <c r="O70" t="s">
        <v>230</v>
      </c>
      <c r="Q70">
        <f ca="1">IF(OR(ISNUMBER(MATCH(L70,MasterData!$D$3:$D$18,0)),ISNUMBER(MATCH(L70,MasterData!$C$3:$C$18,0))),
    DATEDIF(E70,I70,"d"),
    DATEDIF(E70,TODAY(),"d"))</f>
        <v>7</v>
      </c>
      <c r="R70">
        <f t="shared" ca="1" si="4"/>
        <v>0</v>
      </c>
      <c r="S70">
        <f t="shared" ca="1" si="5"/>
        <v>0</v>
      </c>
      <c r="T70">
        <f t="shared" ca="1" si="6"/>
        <v>0</v>
      </c>
      <c r="U70">
        <f t="shared" ca="1" si="7"/>
        <v>0</v>
      </c>
    </row>
    <row r="71" spans="1:21" x14ac:dyDescent="0.35">
      <c r="A71">
        <v>6000137533</v>
      </c>
      <c r="B71" t="s">
        <v>230</v>
      </c>
      <c r="C71" t="s">
        <v>230</v>
      </c>
      <c r="D71" t="s">
        <v>413</v>
      </c>
      <c r="E71" s="1">
        <v>45762</v>
      </c>
      <c r="F71" s="1"/>
      <c r="G71" t="s">
        <v>400</v>
      </c>
      <c r="H71" t="s">
        <v>245</v>
      </c>
      <c r="I71" s="1">
        <v>45782</v>
      </c>
      <c r="J71" t="s">
        <v>201</v>
      </c>
      <c r="K71" t="s">
        <v>241</v>
      </c>
      <c r="L71" t="s">
        <v>171</v>
      </c>
      <c r="M71" t="s">
        <v>414</v>
      </c>
      <c r="N71" t="s">
        <v>237</v>
      </c>
      <c r="O71" t="s">
        <v>230</v>
      </c>
      <c r="Q71">
        <f ca="1">IF(OR(ISNUMBER(MATCH(L71,MasterData!$D$3:$D$18,0)),ISNUMBER(MATCH(L71,MasterData!$C$3:$C$18,0))),
    DATEDIF(E71,I71,"d"),
    DATEDIF(E71,TODAY(),"d"))</f>
        <v>20</v>
      </c>
      <c r="R71">
        <f t="shared" ca="1" si="4"/>
        <v>1</v>
      </c>
      <c r="S71">
        <f t="shared" ca="1" si="5"/>
        <v>1</v>
      </c>
      <c r="T71">
        <f t="shared" ca="1" si="6"/>
        <v>0</v>
      </c>
      <c r="U71">
        <f t="shared" ca="1" si="7"/>
        <v>0</v>
      </c>
    </row>
    <row r="72" spans="1:21" x14ac:dyDescent="0.35">
      <c r="A72">
        <v>6000137544</v>
      </c>
      <c r="B72" t="s">
        <v>415</v>
      </c>
      <c r="C72" t="s">
        <v>230</v>
      </c>
      <c r="D72" t="s">
        <v>247</v>
      </c>
      <c r="E72" s="1">
        <v>45762</v>
      </c>
      <c r="F72" s="1"/>
      <c r="G72" t="s">
        <v>268</v>
      </c>
      <c r="H72" t="s">
        <v>233</v>
      </c>
      <c r="I72" s="1">
        <v>45821</v>
      </c>
      <c r="J72" t="s">
        <v>234</v>
      </c>
      <c r="K72" t="s">
        <v>235</v>
      </c>
      <c r="L72" t="s">
        <v>171</v>
      </c>
      <c r="M72" t="s">
        <v>416</v>
      </c>
      <c r="N72" t="s">
        <v>237</v>
      </c>
      <c r="O72" t="s">
        <v>230</v>
      </c>
      <c r="Q72">
        <f ca="1">IF(OR(ISNUMBER(MATCH(L72,MasterData!$D$3:$D$18,0)),ISNUMBER(MATCH(L72,MasterData!$C$3:$C$18,0))),
    DATEDIF(E72,I72,"d"),
    DATEDIF(E72,TODAY(),"d"))</f>
        <v>59</v>
      </c>
      <c r="R72">
        <f t="shared" ca="1" si="4"/>
        <v>1</v>
      </c>
      <c r="S72">
        <f t="shared" ca="1" si="5"/>
        <v>1</v>
      </c>
      <c r="T72">
        <f t="shared" ca="1" si="6"/>
        <v>1</v>
      </c>
      <c r="U72">
        <f t="shared" ca="1" si="7"/>
        <v>0</v>
      </c>
    </row>
    <row r="73" spans="1:21" x14ac:dyDescent="0.35">
      <c r="A73">
        <v>6000137636</v>
      </c>
      <c r="B73" t="s">
        <v>417</v>
      </c>
      <c r="C73" t="s">
        <v>230</v>
      </c>
      <c r="D73" t="s">
        <v>274</v>
      </c>
      <c r="E73" s="1">
        <v>45763</v>
      </c>
      <c r="F73" s="1"/>
      <c r="G73" t="s">
        <v>321</v>
      </c>
      <c r="H73" t="s">
        <v>240</v>
      </c>
      <c r="I73" s="1">
        <v>45782</v>
      </c>
      <c r="J73" t="s">
        <v>234</v>
      </c>
      <c r="K73" t="s">
        <v>347</v>
      </c>
      <c r="L73" t="s">
        <v>171</v>
      </c>
      <c r="M73" t="s">
        <v>418</v>
      </c>
      <c r="N73" t="s">
        <v>237</v>
      </c>
      <c r="O73" t="s">
        <v>230</v>
      </c>
      <c r="Q73">
        <f ca="1">IF(OR(ISNUMBER(MATCH(L73,MasterData!$D$3:$D$18,0)),ISNUMBER(MATCH(L73,MasterData!$C$3:$C$18,0))),
    DATEDIF(E73,I73,"d"),
    DATEDIF(E73,TODAY(),"d"))</f>
        <v>19</v>
      </c>
      <c r="R73">
        <f t="shared" ca="1" si="4"/>
        <v>1</v>
      </c>
      <c r="S73">
        <f t="shared" ca="1" si="5"/>
        <v>1</v>
      </c>
      <c r="T73">
        <f t="shared" ca="1" si="6"/>
        <v>0</v>
      </c>
      <c r="U73">
        <f t="shared" ca="1" si="7"/>
        <v>0</v>
      </c>
    </row>
    <row r="74" spans="1:21" x14ac:dyDescent="0.35">
      <c r="A74">
        <v>6000137924</v>
      </c>
      <c r="B74" t="s">
        <v>419</v>
      </c>
      <c r="C74" t="s">
        <v>230</v>
      </c>
      <c r="D74" t="s">
        <v>231</v>
      </c>
      <c r="E74" s="1">
        <v>45769</v>
      </c>
      <c r="F74" s="1"/>
      <c r="G74" t="s">
        <v>420</v>
      </c>
      <c r="H74" t="s">
        <v>240</v>
      </c>
      <c r="I74" s="1">
        <v>45782</v>
      </c>
      <c r="J74" t="s">
        <v>234</v>
      </c>
      <c r="K74" t="s">
        <v>235</v>
      </c>
      <c r="L74" t="s">
        <v>171</v>
      </c>
      <c r="M74" t="s">
        <v>421</v>
      </c>
      <c r="N74" t="s">
        <v>237</v>
      </c>
      <c r="O74" t="s">
        <v>230</v>
      </c>
      <c r="Q74">
        <f ca="1">IF(OR(ISNUMBER(MATCH(L74,MasterData!$D$3:$D$18,0)),ISNUMBER(MATCH(L74,MasterData!$C$3:$C$18,0))),
    DATEDIF(E74,I74,"d"),
    DATEDIF(E74,TODAY(),"d"))</f>
        <v>13</v>
      </c>
      <c r="R74">
        <f t="shared" ca="1" si="4"/>
        <v>1</v>
      </c>
      <c r="S74">
        <f t="shared" ca="1" si="5"/>
        <v>0</v>
      </c>
      <c r="T74">
        <f t="shared" ca="1" si="6"/>
        <v>0</v>
      </c>
      <c r="U74">
        <f t="shared" ca="1" si="7"/>
        <v>0</v>
      </c>
    </row>
    <row r="75" spans="1:21" x14ac:dyDescent="0.35">
      <c r="A75">
        <v>6000138263</v>
      </c>
      <c r="B75" t="s">
        <v>230</v>
      </c>
      <c r="C75" t="s">
        <v>230</v>
      </c>
      <c r="D75" t="s">
        <v>274</v>
      </c>
      <c r="E75" s="1">
        <v>45771</v>
      </c>
      <c r="F75" s="1"/>
      <c r="G75" t="s">
        <v>422</v>
      </c>
      <c r="H75" t="s">
        <v>245</v>
      </c>
      <c r="I75" s="1">
        <v>45832</v>
      </c>
      <c r="J75" t="s">
        <v>245</v>
      </c>
      <c r="K75" t="s">
        <v>241</v>
      </c>
      <c r="L75" t="s">
        <v>164</v>
      </c>
      <c r="M75" t="s">
        <v>423</v>
      </c>
      <c r="N75" t="s">
        <v>237</v>
      </c>
      <c r="O75" t="s">
        <v>230</v>
      </c>
      <c r="Q75">
        <f ca="1">IF(OR(ISNUMBER(MATCH(L75,MasterData!$D$3:$D$18,0)),ISNUMBER(MATCH(L75,MasterData!$C$3:$C$18,0))),
    DATEDIF(E75,I75,"d"),
    DATEDIF(E75,TODAY(),"d"))</f>
        <v>236</v>
      </c>
      <c r="R75">
        <f t="shared" ca="1" si="4"/>
        <v>1</v>
      </c>
      <c r="S75">
        <f t="shared" ca="1" si="5"/>
        <v>1</v>
      </c>
      <c r="T75">
        <f t="shared" ca="1" si="6"/>
        <v>1</v>
      </c>
      <c r="U75">
        <f t="shared" ca="1" si="7"/>
        <v>1</v>
      </c>
    </row>
    <row r="76" spans="1:21" x14ac:dyDescent="0.35">
      <c r="A76">
        <v>6000138316</v>
      </c>
      <c r="B76" t="s">
        <v>424</v>
      </c>
      <c r="C76" t="s">
        <v>230</v>
      </c>
      <c r="D76" t="s">
        <v>254</v>
      </c>
      <c r="E76" s="1">
        <v>45772</v>
      </c>
      <c r="F76" s="1"/>
      <c r="G76" t="s">
        <v>357</v>
      </c>
      <c r="H76" t="s">
        <v>245</v>
      </c>
      <c r="I76" s="1">
        <v>45779</v>
      </c>
      <c r="J76" t="s">
        <v>234</v>
      </c>
      <c r="K76" t="s">
        <v>241</v>
      </c>
      <c r="L76" t="s">
        <v>171</v>
      </c>
      <c r="M76" t="s">
        <v>425</v>
      </c>
      <c r="N76" t="s">
        <v>237</v>
      </c>
      <c r="O76" t="s">
        <v>230</v>
      </c>
      <c r="Q76">
        <f ca="1">IF(OR(ISNUMBER(MATCH(L76,MasterData!$D$3:$D$18,0)),ISNUMBER(MATCH(L76,MasterData!$C$3:$C$18,0))),
    DATEDIF(E76,I76,"d"),
    DATEDIF(E76,TODAY(),"d"))</f>
        <v>7</v>
      </c>
      <c r="R76">
        <f t="shared" ca="1" si="4"/>
        <v>0</v>
      </c>
      <c r="S76">
        <f t="shared" ca="1" si="5"/>
        <v>0</v>
      </c>
      <c r="T76">
        <f t="shared" ca="1" si="6"/>
        <v>0</v>
      </c>
      <c r="U76">
        <f t="shared" ca="1" si="7"/>
        <v>0</v>
      </c>
    </row>
    <row r="77" spans="1:21" x14ac:dyDescent="0.35">
      <c r="A77">
        <v>6000138428</v>
      </c>
      <c r="B77" t="s">
        <v>426</v>
      </c>
      <c r="C77" t="s">
        <v>230</v>
      </c>
      <c r="D77" t="s">
        <v>254</v>
      </c>
      <c r="E77" s="1">
        <v>45772</v>
      </c>
      <c r="F77" s="1"/>
      <c r="G77" t="s">
        <v>357</v>
      </c>
      <c r="H77" t="s">
        <v>233</v>
      </c>
      <c r="I77" s="1">
        <v>45832</v>
      </c>
      <c r="J77" t="s">
        <v>245</v>
      </c>
      <c r="K77" t="s">
        <v>235</v>
      </c>
      <c r="L77" t="s">
        <v>164</v>
      </c>
      <c r="M77" t="s">
        <v>427</v>
      </c>
      <c r="N77" t="s">
        <v>237</v>
      </c>
      <c r="O77" t="s">
        <v>230</v>
      </c>
      <c r="Q77">
        <f ca="1">IF(OR(ISNUMBER(MATCH(L77,MasterData!$D$3:$D$18,0)),ISNUMBER(MATCH(L77,MasterData!$C$3:$C$18,0))),
    DATEDIF(E77,I77,"d"),
    DATEDIF(E77,TODAY(),"d"))</f>
        <v>235</v>
      </c>
      <c r="R77">
        <f t="shared" ca="1" si="4"/>
        <v>1</v>
      </c>
      <c r="S77">
        <f t="shared" ca="1" si="5"/>
        <v>1</v>
      </c>
      <c r="T77">
        <f t="shared" ca="1" si="6"/>
        <v>1</v>
      </c>
      <c r="U77">
        <f t="shared" ca="1" si="7"/>
        <v>1</v>
      </c>
    </row>
    <row r="78" spans="1:21" x14ac:dyDescent="0.35">
      <c r="A78">
        <v>6000138437</v>
      </c>
      <c r="B78" t="s">
        <v>428</v>
      </c>
      <c r="C78" t="s">
        <v>230</v>
      </c>
      <c r="D78" t="s">
        <v>254</v>
      </c>
      <c r="E78" s="1">
        <v>45772</v>
      </c>
      <c r="F78" s="1"/>
      <c r="G78" t="s">
        <v>357</v>
      </c>
      <c r="H78" t="s">
        <v>245</v>
      </c>
      <c r="I78" s="1">
        <v>45833</v>
      </c>
      <c r="J78" t="s">
        <v>245</v>
      </c>
      <c r="K78" t="s">
        <v>241</v>
      </c>
      <c r="L78" t="s">
        <v>164</v>
      </c>
      <c r="M78" t="s">
        <v>429</v>
      </c>
      <c r="N78" t="s">
        <v>237</v>
      </c>
      <c r="O78" t="s">
        <v>230</v>
      </c>
      <c r="Q78">
        <f ca="1">IF(OR(ISNUMBER(MATCH(L78,MasterData!$D$3:$D$18,0)),ISNUMBER(MATCH(L78,MasterData!$C$3:$C$18,0))),
    DATEDIF(E78,I78,"d"),
    DATEDIF(E78,TODAY(),"d"))</f>
        <v>235</v>
      </c>
      <c r="R78">
        <f t="shared" ca="1" si="4"/>
        <v>1</v>
      </c>
      <c r="S78">
        <f t="shared" ca="1" si="5"/>
        <v>1</v>
      </c>
      <c r="T78">
        <f t="shared" ca="1" si="6"/>
        <v>1</v>
      </c>
      <c r="U78">
        <f t="shared" ca="1" si="7"/>
        <v>1</v>
      </c>
    </row>
    <row r="79" spans="1:21" x14ac:dyDescent="0.35">
      <c r="A79">
        <v>6000138440</v>
      </c>
      <c r="B79" t="s">
        <v>430</v>
      </c>
      <c r="C79" t="s">
        <v>230</v>
      </c>
      <c r="D79" t="s">
        <v>254</v>
      </c>
      <c r="E79" s="1">
        <v>45772</v>
      </c>
      <c r="F79" s="1"/>
      <c r="G79" t="s">
        <v>357</v>
      </c>
      <c r="H79" t="s">
        <v>245</v>
      </c>
      <c r="I79" s="1">
        <v>45786</v>
      </c>
      <c r="J79" t="s">
        <v>234</v>
      </c>
      <c r="K79" t="s">
        <v>235</v>
      </c>
      <c r="L79" t="s">
        <v>171</v>
      </c>
      <c r="M79" t="s">
        <v>431</v>
      </c>
      <c r="N79" t="s">
        <v>237</v>
      </c>
      <c r="O79" t="s">
        <v>230</v>
      </c>
      <c r="Q79">
        <f ca="1">IF(OR(ISNUMBER(MATCH(L79,MasterData!$D$3:$D$18,0)),ISNUMBER(MATCH(L79,MasterData!$C$3:$C$18,0))),
    DATEDIF(E79,I79,"d"),
    DATEDIF(E79,TODAY(),"d"))</f>
        <v>14</v>
      </c>
      <c r="R79">
        <f t="shared" ca="1" si="4"/>
        <v>1</v>
      </c>
      <c r="S79">
        <f t="shared" ca="1" si="5"/>
        <v>0</v>
      </c>
      <c r="T79">
        <f t="shared" ca="1" si="6"/>
        <v>0</v>
      </c>
      <c r="U79">
        <f t="shared" ca="1" si="7"/>
        <v>0</v>
      </c>
    </row>
    <row r="80" spans="1:21" x14ac:dyDescent="0.35">
      <c r="A80">
        <v>6000138481</v>
      </c>
      <c r="B80" t="s">
        <v>432</v>
      </c>
      <c r="C80" t="s">
        <v>230</v>
      </c>
      <c r="D80" t="s">
        <v>231</v>
      </c>
      <c r="E80" s="1">
        <v>45775</v>
      </c>
      <c r="F80" s="1"/>
      <c r="G80" t="s">
        <v>300</v>
      </c>
      <c r="H80" t="s">
        <v>245</v>
      </c>
      <c r="I80" s="1">
        <v>45786</v>
      </c>
      <c r="J80" t="s">
        <v>234</v>
      </c>
      <c r="K80" t="s">
        <v>241</v>
      </c>
      <c r="L80" t="s">
        <v>171</v>
      </c>
      <c r="M80" t="s">
        <v>433</v>
      </c>
      <c r="N80" t="s">
        <v>237</v>
      </c>
      <c r="O80" t="s">
        <v>230</v>
      </c>
      <c r="Q80">
        <f ca="1">IF(OR(ISNUMBER(MATCH(L80,MasterData!$D$3:$D$18,0)),ISNUMBER(MATCH(L80,MasterData!$C$3:$C$18,0))),
    DATEDIF(E80,I80,"d"),
    DATEDIF(E80,TODAY(),"d"))</f>
        <v>11</v>
      </c>
      <c r="R80">
        <f t="shared" ca="1" si="4"/>
        <v>1</v>
      </c>
      <c r="S80">
        <f t="shared" ca="1" si="5"/>
        <v>0</v>
      </c>
      <c r="T80">
        <f t="shared" ca="1" si="6"/>
        <v>0</v>
      </c>
      <c r="U80">
        <f t="shared" ca="1" si="7"/>
        <v>0</v>
      </c>
    </row>
    <row r="81" spans="1:21" x14ac:dyDescent="0.35">
      <c r="A81">
        <v>6000138500</v>
      </c>
      <c r="B81" t="s">
        <v>434</v>
      </c>
      <c r="C81" t="s">
        <v>230</v>
      </c>
      <c r="D81" t="s">
        <v>254</v>
      </c>
      <c r="E81" s="1">
        <v>45775</v>
      </c>
      <c r="F81" s="1"/>
      <c r="G81" t="s">
        <v>255</v>
      </c>
      <c r="H81" t="s">
        <v>233</v>
      </c>
      <c r="I81" s="1">
        <v>45832</v>
      </c>
      <c r="J81" t="s">
        <v>234</v>
      </c>
      <c r="K81" t="s">
        <v>241</v>
      </c>
      <c r="L81" t="s">
        <v>171</v>
      </c>
      <c r="M81" t="s">
        <v>435</v>
      </c>
      <c r="N81" t="s">
        <v>237</v>
      </c>
      <c r="O81" t="s">
        <v>230</v>
      </c>
      <c r="Q81">
        <f ca="1">IF(OR(ISNUMBER(MATCH(L81,MasterData!$D$3:$D$18,0)),ISNUMBER(MATCH(L81,MasterData!$C$3:$C$18,0))),
    DATEDIF(E81,I81,"d"),
    DATEDIF(E81,TODAY(),"d"))</f>
        <v>57</v>
      </c>
      <c r="R81">
        <f t="shared" ca="1" si="4"/>
        <v>1</v>
      </c>
      <c r="S81">
        <f t="shared" ca="1" si="5"/>
        <v>1</v>
      </c>
      <c r="T81">
        <f t="shared" ca="1" si="6"/>
        <v>1</v>
      </c>
      <c r="U81">
        <f t="shared" ca="1" si="7"/>
        <v>0</v>
      </c>
    </row>
    <row r="82" spans="1:21" x14ac:dyDescent="0.35">
      <c r="A82">
        <v>6000138582</v>
      </c>
      <c r="B82" t="s">
        <v>436</v>
      </c>
      <c r="C82" t="s">
        <v>230</v>
      </c>
      <c r="D82" t="s">
        <v>231</v>
      </c>
      <c r="E82" s="1">
        <v>45775</v>
      </c>
      <c r="F82" s="1"/>
      <c r="G82" t="s">
        <v>293</v>
      </c>
      <c r="H82" t="s">
        <v>245</v>
      </c>
      <c r="I82" s="1">
        <v>45824</v>
      </c>
      <c r="J82" t="s">
        <v>234</v>
      </c>
      <c r="K82" t="s">
        <v>235</v>
      </c>
      <c r="L82" t="s">
        <v>171</v>
      </c>
      <c r="M82" t="s">
        <v>437</v>
      </c>
      <c r="N82" t="s">
        <v>237</v>
      </c>
      <c r="O82" t="s">
        <v>230</v>
      </c>
      <c r="Q82">
        <f ca="1">IF(OR(ISNUMBER(MATCH(L82,MasterData!$D$3:$D$18,0)),ISNUMBER(MATCH(L82,MasterData!$C$3:$C$18,0))),
    DATEDIF(E82,I82,"d"),
    DATEDIF(E82,TODAY(),"d"))</f>
        <v>49</v>
      </c>
      <c r="R82">
        <f t="shared" ca="1" si="4"/>
        <v>1</v>
      </c>
      <c r="S82">
        <f t="shared" ca="1" si="5"/>
        <v>1</v>
      </c>
      <c r="T82">
        <f t="shared" ca="1" si="6"/>
        <v>1</v>
      </c>
      <c r="U82">
        <f t="shared" ca="1" si="7"/>
        <v>0</v>
      </c>
    </row>
    <row r="83" spans="1:21" x14ac:dyDescent="0.35">
      <c r="A83">
        <v>6000138600</v>
      </c>
      <c r="B83" t="s">
        <v>438</v>
      </c>
      <c r="C83" t="s">
        <v>230</v>
      </c>
      <c r="D83" t="s">
        <v>274</v>
      </c>
      <c r="E83" s="1">
        <v>45775</v>
      </c>
      <c r="F83" s="1"/>
      <c r="G83" t="s">
        <v>439</v>
      </c>
      <c r="H83" t="s">
        <v>245</v>
      </c>
      <c r="I83" s="1">
        <v>45812</v>
      </c>
      <c r="J83" t="s">
        <v>234</v>
      </c>
      <c r="K83" t="s">
        <v>241</v>
      </c>
      <c r="L83" t="s">
        <v>171</v>
      </c>
      <c r="M83" t="s">
        <v>440</v>
      </c>
      <c r="N83" t="s">
        <v>237</v>
      </c>
      <c r="O83" t="s">
        <v>230</v>
      </c>
      <c r="Q83">
        <f ca="1">IF(OR(ISNUMBER(MATCH(L83,MasterData!$D$3:$D$18,0)),ISNUMBER(MATCH(L83,MasterData!$C$3:$C$18,0))),
    DATEDIF(E83,I83,"d"),
    DATEDIF(E83,TODAY(),"d"))</f>
        <v>37</v>
      </c>
      <c r="R83">
        <f t="shared" ca="1" si="4"/>
        <v>1</v>
      </c>
      <c r="S83">
        <f t="shared" ca="1" si="5"/>
        <v>1</v>
      </c>
      <c r="T83">
        <f t="shared" ca="1" si="6"/>
        <v>1</v>
      </c>
      <c r="U83">
        <f t="shared" ca="1" si="7"/>
        <v>0</v>
      </c>
    </row>
    <row r="84" spans="1:21" x14ac:dyDescent="0.35">
      <c r="A84">
        <v>6000138844</v>
      </c>
      <c r="B84" t="s">
        <v>441</v>
      </c>
      <c r="C84" t="s">
        <v>230</v>
      </c>
      <c r="D84" t="s">
        <v>231</v>
      </c>
      <c r="E84" s="1">
        <v>45777</v>
      </c>
      <c r="F84" s="1"/>
      <c r="G84" t="s">
        <v>300</v>
      </c>
      <c r="H84" t="s">
        <v>245</v>
      </c>
      <c r="I84" s="1">
        <v>45807</v>
      </c>
      <c r="J84" t="s">
        <v>201</v>
      </c>
      <c r="K84" t="s">
        <v>241</v>
      </c>
      <c r="L84" t="s">
        <v>171</v>
      </c>
      <c r="M84" t="s">
        <v>442</v>
      </c>
      <c r="N84" t="s">
        <v>237</v>
      </c>
      <c r="O84" t="s">
        <v>230</v>
      </c>
      <c r="Q84">
        <f ca="1">IF(OR(ISNUMBER(MATCH(L84,MasterData!$D$3:$D$18,0)),ISNUMBER(MATCH(L84,MasterData!$C$3:$C$18,0))),
    DATEDIF(E84,I84,"d"),
    DATEDIF(E84,TODAY(),"d"))</f>
        <v>30</v>
      </c>
      <c r="R84">
        <f t="shared" ca="1" si="4"/>
        <v>1</v>
      </c>
      <c r="S84">
        <f t="shared" ca="1" si="5"/>
        <v>1</v>
      </c>
      <c r="T84">
        <f t="shared" ca="1" si="6"/>
        <v>0</v>
      </c>
      <c r="U84">
        <f t="shared" ca="1" si="7"/>
        <v>0</v>
      </c>
    </row>
    <row r="85" spans="1:21" x14ac:dyDescent="0.35">
      <c r="A85">
        <v>6000138916</v>
      </c>
      <c r="B85" t="s">
        <v>230</v>
      </c>
      <c r="C85" t="s">
        <v>230</v>
      </c>
      <c r="D85" t="s">
        <v>231</v>
      </c>
      <c r="E85" s="1">
        <v>45779</v>
      </c>
      <c r="F85" s="1"/>
      <c r="G85" t="s">
        <v>248</v>
      </c>
      <c r="H85" t="s">
        <v>245</v>
      </c>
      <c r="I85" s="1">
        <v>45817</v>
      </c>
      <c r="J85" t="s">
        <v>201</v>
      </c>
      <c r="K85" t="s">
        <v>241</v>
      </c>
      <c r="L85" t="s">
        <v>171</v>
      </c>
      <c r="M85" t="s">
        <v>443</v>
      </c>
      <c r="N85" t="s">
        <v>237</v>
      </c>
      <c r="O85" t="s">
        <v>230</v>
      </c>
      <c r="Q85">
        <f ca="1">IF(OR(ISNUMBER(MATCH(L85,MasterData!$D$3:$D$18,0)),ISNUMBER(MATCH(L85,MasterData!$C$3:$C$18,0))),
    DATEDIF(E85,I85,"d"),
    DATEDIF(E85,TODAY(),"d"))</f>
        <v>38</v>
      </c>
      <c r="R85">
        <f t="shared" ca="1" si="4"/>
        <v>1</v>
      </c>
      <c r="S85">
        <f t="shared" ca="1" si="5"/>
        <v>1</v>
      </c>
      <c r="T85">
        <f t="shared" ca="1" si="6"/>
        <v>1</v>
      </c>
      <c r="U85">
        <f t="shared" ca="1" si="7"/>
        <v>0</v>
      </c>
    </row>
    <row r="86" spans="1:21" x14ac:dyDescent="0.35">
      <c r="A86">
        <v>6000139044</v>
      </c>
      <c r="B86" t="s">
        <v>444</v>
      </c>
      <c r="C86" t="s">
        <v>230</v>
      </c>
      <c r="D86" t="s">
        <v>254</v>
      </c>
      <c r="E86" s="1">
        <v>45782</v>
      </c>
      <c r="F86" s="1"/>
      <c r="G86" t="s">
        <v>357</v>
      </c>
      <c r="H86" t="s">
        <v>233</v>
      </c>
      <c r="I86" s="1">
        <v>45805</v>
      </c>
      <c r="J86" t="s">
        <v>234</v>
      </c>
      <c r="K86" t="s">
        <v>241</v>
      </c>
      <c r="L86" t="s">
        <v>171</v>
      </c>
      <c r="M86" t="s">
        <v>445</v>
      </c>
      <c r="N86" t="s">
        <v>237</v>
      </c>
      <c r="O86" t="s">
        <v>230</v>
      </c>
      <c r="Q86">
        <f ca="1">IF(OR(ISNUMBER(MATCH(L86,MasterData!$D$3:$D$18,0)),ISNUMBER(MATCH(L86,MasterData!$C$3:$C$18,0))),
    DATEDIF(E86,I86,"d"),
    DATEDIF(E86,TODAY(),"d"))</f>
        <v>23</v>
      </c>
      <c r="R86">
        <f t="shared" ca="1" si="4"/>
        <v>1</v>
      </c>
      <c r="S86">
        <f t="shared" ca="1" si="5"/>
        <v>1</v>
      </c>
      <c r="T86">
        <f t="shared" ca="1" si="6"/>
        <v>0</v>
      </c>
      <c r="U86">
        <f t="shared" ca="1" si="7"/>
        <v>0</v>
      </c>
    </row>
    <row r="87" spans="1:21" x14ac:dyDescent="0.35">
      <c r="A87">
        <v>6000139205</v>
      </c>
      <c r="B87" t="s">
        <v>446</v>
      </c>
      <c r="C87" t="s">
        <v>230</v>
      </c>
      <c r="D87" t="s">
        <v>231</v>
      </c>
      <c r="E87" s="1">
        <v>45783</v>
      </c>
      <c r="F87" s="1"/>
      <c r="G87" t="s">
        <v>329</v>
      </c>
      <c r="H87" t="s">
        <v>233</v>
      </c>
      <c r="I87" s="1">
        <v>45812</v>
      </c>
      <c r="J87" t="s">
        <v>234</v>
      </c>
      <c r="K87" t="s">
        <v>235</v>
      </c>
      <c r="L87" t="s">
        <v>171</v>
      </c>
      <c r="M87" t="s">
        <v>447</v>
      </c>
      <c r="N87" t="s">
        <v>237</v>
      </c>
      <c r="O87" t="s">
        <v>230</v>
      </c>
      <c r="Q87">
        <f ca="1">IF(OR(ISNUMBER(MATCH(L87,MasterData!$D$3:$D$18,0)),ISNUMBER(MATCH(L87,MasterData!$C$3:$C$18,0))),
    DATEDIF(E87,I87,"d"),
    DATEDIF(E87,TODAY(),"d"))</f>
        <v>29</v>
      </c>
      <c r="R87">
        <f t="shared" ca="1" si="4"/>
        <v>1</v>
      </c>
      <c r="S87">
        <f t="shared" ca="1" si="5"/>
        <v>1</v>
      </c>
      <c r="T87">
        <f t="shared" ca="1" si="6"/>
        <v>0</v>
      </c>
      <c r="U87">
        <f t="shared" ca="1" si="7"/>
        <v>0</v>
      </c>
    </row>
    <row r="88" spans="1:21" x14ac:dyDescent="0.35">
      <c r="A88">
        <v>6000139326</v>
      </c>
      <c r="B88" t="s">
        <v>448</v>
      </c>
      <c r="C88" t="s">
        <v>230</v>
      </c>
      <c r="D88" t="s">
        <v>449</v>
      </c>
      <c r="E88" s="1">
        <v>45784</v>
      </c>
      <c r="F88" s="1"/>
      <c r="G88" t="s">
        <v>450</v>
      </c>
      <c r="H88" t="s">
        <v>245</v>
      </c>
      <c r="I88" s="1">
        <v>45791</v>
      </c>
      <c r="J88" t="s">
        <v>234</v>
      </c>
      <c r="K88" t="s">
        <v>241</v>
      </c>
      <c r="L88" t="s">
        <v>171</v>
      </c>
      <c r="M88" t="s">
        <v>451</v>
      </c>
      <c r="N88" t="s">
        <v>237</v>
      </c>
      <c r="O88" t="s">
        <v>230</v>
      </c>
      <c r="Q88">
        <f ca="1">IF(OR(ISNUMBER(MATCH(L88,MasterData!$D$3:$D$18,0)),ISNUMBER(MATCH(L88,MasterData!$C$3:$C$18,0))),
    DATEDIF(E88,I88,"d"),
    DATEDIF(E88,TODAY(),"d"))</f>
        <v>7</v>
      </c>
      <c r="R88">
        <f t="shared" ca="1" si="4"/>
        <v>0</v>
      </c>
      <c r="S88">
        <f t="shared" ca="1" si="5"/>
        <v>0</v>
      </c>
      <c r="T88">
        <f t="shared" ca="1" si="6"/>
        <v>0</v>
      </c>
      <c r="U88">
        <f t="shared" ca="1" si="7"/>
        <v>0</v>
      </c>
    </row>
    <row r="89" spans="1:21" x14ac:dyDescent="0.35">
      <c r="A89">
        <v>6000139329</v>
      </c>
      <c r="B89" t="s">
        <v>452</v>
      </c>
      <c r="C89" t="s">
        <v>230</v>
      </c>
      <c r="D89" t="s">
        <v>231</v>
      </c>
      <c r="E89" s="1">
        <v>45784</v>
      </c>
      <c r="F89" s="1"/>
      <c r="G89" t="s">
        <v>453</v>
      </c>
      <c r="H89" t="s">
        <v>240</v>
      </c>
      <c r="I89" s="1">
        <v>45812</v>
      </c>
      <c r="J89" t="s">
        <v>234</v>
      </c>
      <c r="K89" t="s">
        <v>235</v>
      </c>
      <c r="L89" t="s">
        <v>171</v>
      </c>
      <c r="M89" t="s">
        <v>454</v>
      </c>
      <c r="N89" t="s">
        <v>237</v>
      </c>
      <c r="O89" t="s">
        <v>230</v>
      </c>
      <c r="Q89">
        <f ca="1">IF(OR(ISNUMBER(MATCH(L89,MasterData!$D$3:$D$18,0)),ISNUMBER(MATCH(L89,MasterData!$C$3:$C$18,0))),
    DATEDIF(E89,I89,"d"),
    DATEDIF(E89,TODAY(),"d"))</f>
        <v>28</v>
      </c>
      <c r="R89">
        <f t="shared" ca="1" si="4"/>
        <v>1</v>
      </c>
      <c r="S89">
        <f t="shared" ca="1" si="5"/>
        <v>1</v>
      </c>
      <c r="T89">
        <f t="shared" ca="1" si="6"/>
        <v>0</v>
      </c>
      <c r="U89">
        <f t="shared" ca="1" si="7"/>
        <v>0</v>
      </c>
    </row>
    <row r="90" spans="1:21" x14ac:dyDescent="0.35">
      <c r="A90">
        <v>6000139369</v>
      </c>
      <c r="B90" t="s">
        <v>455</v>
      </c>
      <c r="D90" t="s">
        <v>254</v>
      </c>
      <c r="E90" s="1">
        <v>45785</v>
      </c>
      <c r="F90" s="1"/>
      <c r="G90" t="s">
        <v>357</v>
      </c>
      <c r="H90" s="35" t="s">
        <v>456</v>
      </c>
      <c r="I90" s="1">
        <v>45818</v>
      </c>
      <c r="J90" t="s">
        <v>457</v>
      </c>
      <c r="K90" t="s">
        <v>241</v>
      </c>
      <c r="L90" t="s">
        <v>164</v>
      </c>
      <c r="M90" t="s">
        <v>458</v>
      </c>
      <c r="N90" t="s">
        <v>237</v>
      </c>
      <c r="Q90">
        <f ca="1">IF(OR(ISNUMBER(MATCH(L90,MasterData!$D$3:$D$18,0)),ISNUMBER(MATCH(L90,MasterData!$C$3:$C$18,0))),
    DATEDIF(E90,I90,"d"),
    DATEDIF(E90,TODAY(),"d"))</f>
        <v>222</v>
      </c>
      <c r="R90">
        <f t="shared" ca="1" si="4"/>
        <v>1</v>
      </c>
      <c r="S90">
        <f t="shared" ca="1" si="5"/>
        <v>1</v>
      </c>
      <c r="T90">
        <f t="shared" ca="1" si="6"/>
        <v>1</v>
      </c>
      <c r="U90">
        <f t="shared" ca="1" si="7"/>
        <v>1</v>
      </c>
    </row>
    <row r="91" spans="1:21" x14ac:dyDescent="0.35">
      <c r="A91">
        <v>6000139374</v>
      </c>
      <c r="B91" t="s">
        <v>230</v>
      </c>
      <c r="C91" t="s">
        <v>230</v>
      </c>
      <c r="D91" t="s">
        <v>254</v>
      </c>
      <c r="E91" s="1">
        <v>45784</v>
      </c>
      <c r="F91" s="1"/>
      <c r="G91" t="s">
        <v>400</v>
      </c>
      <c r="H91" t="s">
        <v>240</v>
      </c>
      <c r="I91" s="1">
        <v>45807</v>
      </c>
      <c r="J91" t="s">
        <v>240</v>
      </c>
      <c r="K91" t="s">
        <v>241</v>
      </c>
      <c r="L91" t="s">
        <v>164</v>
      </c>
      <c r="M91" t="s">
        <v>459</v>
      </c>
      <c r="N91" t="s">
        <v>237</v>
      </c>
      <c r="O91" t="s">
        <v>230</v>
      </c>
      <c r="Q91">
        <f ca="1">IF(OR(ISNUMBER(MATCH(L91,MasterData!$D$3:$D$18,0)),ISNUMBER(MATCH(L91,MasterData!$C$3:$C$18,0))),
    DATEDIF(E91,I91,"d"),
    DATEDIF(E91,TODAY(),"d"))</f>
        <v>223</v>
      </c>
      <c r="R91">
        <f t="shared" ca="1" si="4"/>
        <v>1</v>
      </c>
      <c r="S91">
        <f t="shared" ca="1" si="5"/>
        <v>1</v>
      </c>
      <c r="T91">
        <f t="shared" ca="1" si="6"/>
        <v>1</v>
      </c>
      <c r="U91">
        <f t="shared" ca="1" si="7"/>
        <v>1</v>
      </c>
    </row>
    <row r="92" spans="1:21" x14ac:dyDescent="0.35">
      <c r="A92">
        <v>6000139577</v>
      </c>
      <c r="B92" t="s">
        <v>460</v>
      </c>
      <c r="C92" t="s">
        <v>230</v>
      </c>
      <c r="D92" t="s">
        <v>251</v>
      </c>
      <c r="E92" s="1">
        <v>45786</v>
      </c>
      <c r="F92" s="1"/>
      <c r="G92" t="s">
        <v>461</v>
      </c>
      <c r="H92" t="s">
        <v>233</v>
      </c>
      <c r="I92" s="1">
        <v>45793</v>
      </c>
      <c r="J92" t="s">
        <v>234</v>
      </c>
      <c r="K92" t="s">
        <v>347</v>
      </c>
      <c r="L92" t="s">
        <v>171</v>
      </c>
      <c r="M92" t="s">
        <v>462</v>
      </c>
      <c r="N92" t="s">
        <v>237</v>
      </c>
      <c r="O92" t="s">
        <v>230</v>
      </c>
      <c r="Q92">
        <f ca="1">IF(OR(ISNUMBER(MATCH(L92,MasterData!$D$3:$D$18,0)),ISNUMBER(MATCH(L92,MasterData!$C$3:$C$18,0))),
    DATEDIF(E92,I92,"d"),
    DATEDIF(E92,TODAY(),"d"))</f>
        <v>7</v>
      </c>
      <c r="R92">
        <f t="shared" ca="1" si="4"/>
        <v>0</v>
      </c>
      <c r="S92">
        <f t="shared" ca="1" si="5"/>
        <v>0</v>
      </c>
      <c r="T92">
        <f t="shared" ca="1" si="6"/>
        <v>0</v>
      </c>
      <c r="U92">
        <f t="shared" ca="1" si="7"/>
        <v>0</v>
      </c>
    </row>
    <row r="93" spans="1:21" x14ac:dyDescent="0.35">
      <c r="A93">
        <v>6000139584</v>
      </c>
      <c r="B93" t="s">
        <v>463</v>
      </c>
      <c r="C93" t="s">
        <v>230</v>
      </c>
      <c r="D93" t="s">
        <v>254</v>
      </c>
      <c r="E93" s="1">
        <v>45786</v>
      </c>
      <c r="F93" s="1"/>
      <c r="G93" t="s">
        <v>357</v>
      </c>
      <c r="H93" t="s">
        <v>233</v>
      </c>
      <c r="I93" s="1">
        <v>45797</v>
      </c>
      <c r="J93" t="s">
        <v>234</v>
      </c>
      <c r="K93" t="s">
        <v>241</v>
      </c>
      <c r="L93" t="s">
        <v>171</v>
      </c>
      <c r="M93" t="s">
        <v>464</v>
      </c>
      <c r="N93" t="s">
        <v>237</v>
      </c>
      <c r="O93" t="s">
        <v>230</v>
      </c>
      <c r="Q93">
        <f ca="1">IF(OR(ISNUMBER(MATCH(L93,MasterData!$D$3:$D$18,0)),ISNUMBER(MATCH(L93,MasterData!$C$3:$C$18,0))),
    DATEDIF(E93,I93,"d"),
    DATEDIF(E93,TODAY(),"d"))</f>
        <v>11</v>
      </c>
      <c r="R93">
        <f t="shared" ca="1" si="4"/>
        <v>1</v>
      </c>
      <c r="S93">
        <f t="shared" ca="1" si="5"/>
        <v>0</v>
      </c>
      <c r="T93">
        <f t="shared" ca="1" si="6"/>
        <v>0</v>
      </c>
      <c r="U93">
        <f t="shared" ca="1" si="7"/>
        <v>0</v>
      </c>
    </row>
    <row r="94" spans="1:21" x14ac:dyDescent="0.35">
      <c r="A94">
        <v>6000139600</v>
      </c>
      <c r="B94" t="s">
        <v>465</v>
      </c>
      <c r="C94" t="s">
        <v>230</v>
      </c>
      <c r="D94" t="s">
        <v>254</v>
      </c>
      <c r="E94" s="1">
        <v>45786</v>
      </c>
      <c r="F94" s="1"/>
      <c r="G94" t="s">
        <v>357</v>
      </c>
      <c r="H94" t="s">
        <v>240</v>
      </c>
      <c r="I94" s="1">
        <v>45811</v>
      </c>
      <c r="J94" t="s">
        <v>234</v>
      </c>
      <c r="K94" t="s">
        <v>347</v>
      </c>
      <c r="L94" t="s">
        <v>171</v>
      </c>
      <c r="M94" t="s">
        <v>466</v>
      </c>
      <c r="N94" t="s">
        <v>237</v>
      </c>
      <c r="O94" t="s">
        <v>230</v>
      </c>
      <c r="Q94">
        <f ca="1">IF(OR(ISNUMBER(MATCH(L94,MasterData!$D$3:$D$18,0)),ISNUMBER(MATCH(L94,MasterData!$C$3:$C$18,0))),
    DATEDIF(E94,I94,"d"),
    DATEDIF(E94,TODAY(),"d"))</f>
        <v>25</v>
      </c>
      <c r="R94">
        <f t="shared" ca="1" si="4"/>
        <v>1</v>
      </c>
      <c r="S94">
        <f t="shared" ca="1" si="5"/>
        <v>1</v>
      </c>
      <c r="T94">
        <f t="shared" ca="1" si="6"/>
        <v>0</v>
      </c>
      <c r="U94">
        <f t="shared" ca="1" si="7"/>
        <v>0</v>
      </c>
    </row>
    <row r="95" spans="1:21" x14ac:dyDescent="0.35">
      <c r="A95">
        <v>6000139702</v>
      </c>
      <c r="B95" t="s">
        <v>230</v>
      </c>
      <c r="C95" t="s">
        <v>230</v>
      </c>
      <c r="D95" t="s">
        <v>251</v>
      </c>
      <c r="E95" s="1">
        <v>45789</v>
      </c>
      <c r="F95" s="1"/>
      <c r="G95" t="s">
        <v>400</v>
      </c>
      <c r="H95" t="s">
        <v>240</v>
      </c>
      <c r="I95" s="1">
        <v>45810</v>
      </c>
      <c r="J95" t="s">
        <v>201</v>
      </c>
      <c r="K95" t="s">
        <v>347</v>
      </c>
      <c r="L95" t="s">
        <v>171</v>
      </c>
      <c r="M95" t="s">
        <v>467</v>
      </c>
      <c r="N95" t="s">
        <v>237</v>
      </c>
      <c r="O95" t="s">
        <v>230</v>
      </c>
      <c r="Q95">
        <f ca="1">IF(OR(ISNUMBER(MATCH(L95,MasterData!$D$3:$D$18,0)),ISNUMBER(MATCH(L95,MasterData!$C$3:$C$18,0))),
    DATEDIF(E95,I95,"d"),
    DATEDIF(E95,TODAY(),"d"))</f>
        <v>21</v>
      </c>
      <c r="R95">
        <f t="shared" ca="1" si="4"/>
        <v>1</v>
      </c>
      <c r="S95">
        <f t="shared" ca="1" si="5"/>
        <v>1</v>
      </c>
      <c r="T95">
        <f t="shared" ca="1" si="6"/>
        <v>0</v>
      </c>
      <c r="U95">
        <f t="shared" ca="1" si="7"/>
        <v>0</v>
      </c>
    </row>
    <row r="96" spans="1:21" x14ac:dyDescent="0.35">
      <c r="A96">
        <v>6000139704</v>
      </c>
      <c r="B96" t="s">
        <v>468</v>
      </c>
      <c r="C96" t="s">
        <v>230</v>
      </c>
      <c r="D96" t="s">
        <v>251</v>
      </c>
      <c r="E96" s="1">
        <v>45789</v>
      </c>
      <c r="F96" s="1"/>
      <c r="G96" t="s">
        <v>469</v>
      </c>
      <c r="H96" t="s">
        <v>245</v>
      </c>
      <c r="I96" s="1">
        <v>45797</v>
      </c>
      <c r="J96" t="s">
        <v>234</v>
      </c>
      <c r="K96" t="s">
        <v>235</v>
      </c>
      <c r="L96" t="s">
        <v>171</v>
      </c>
      <c r="M96" t="s">
        <v>470</v>
      </c>
      <c r="N96" t="s">
        <v>237</v>
      </c>
      <c r="O96" t="s">
        <v>230</v>
      </c>
      <c r="Q96">
        <f ca="1">IF(OR(ISNUMBER(MATCH(L96,MasterData!$D$3:$D$18,0)),ISNUMBER(MATCH(L96,MasterData!$C$3:$C$18,0))),
    DATEDIF(E96,I96,"d"),
    DATEDIF(E96,TODAY(),"d"))</f>
        <v>8</v>
      </c>
      <c r="R96">
        <f t="shared" ca="1" si="4"/>
        <v>1</v>
      </c>
      <c r="S96">
        <f t="shared" ca="1" si="5"/>
        <v>0</v>
      </c>
      <c r="T96">
        <f t="shared" ca="1" si="6"/>
        <v>0</v>
      </c>
      <c r="U96">
        <f t="shared" ca="1" si="7"/>
        <v>0</v>
      </c>
    </row>
    <row r="97" spans="1:21" x14ac:dyDescent="0.35">
      <c r="A97">
        <v>6000139963</v>
      </c>
      <c r="B97" t="s">
        <v>471</v>
      </c>
      <c r="C97" t="s">
        <v>230</v>
      </c>
      <c r="D97" t="s">
        <v>247</v>
      </c>
      <c r="E97" s="1">
        <v>45791</v>
      </c>
      <c r="F97" s="1"/>
      <c r="G97" t="s">
        <v>268</v>
      </c>
      <c r="H97" t="s">
        <v>377</v>
      </c>
      <c r="I97" s="1">
        <v>45805</v>
      </c>
      <c r="J97" t="s">
        <v>234</v>
      </c>
      <c r="K97" t="s">
        <v>347</v>
      </c>
      <c r="L97" t="s">
        <v>171</v>
      </c>
      <c r="M97" t="s">
        <v>472</v>
      </c>
      <c r="N97" t="s">
        <v>237</v>
      </c>
      <c r="O97" t="s">
        <v>230</v>
      </c>
      <c r="Q97">
        <f ca="1">IF(OR(ISNUMBER(MATCH(L97,MasterData!$D$3:$D$18,0)),ISNUMBER(MATCH(L97,MasterData!$C$3:$C$18,0))),
    DATEDIF(E97,I97,"d"),
    DATEDIF(E97,TODAY(),"d"))</f>
        <v>14</v>
      </c>
      <c r="R97">
        <f t="shared" ca="1" si="4"/>
        <v>1</v>
      </c>
      <c r="S97">
        <f t="shared" ca="1" si="5"/>
        <v>0</v>
      </c>
      <c r="T97">
        <f t="shared" ca="1" si="6"/>
        <v>0</v>
      </c>
      <c r="U97">
        <f t="shared" ca="1" si="7"/>
        <v>0</v>
      </c>
    </row>
    <row r="98" spans="1:21" x14ac:dyDescent="0.35">
      <c r="A98">
        <v>6000139986</v>
      </c>
      <c r="B98" t="s">
        <v>473</v>
      </c>
      <c r="C98" t="s">
        <v>230</v>
      </c>
      <c r="D98" t="s">
        <v>254</v>
      </c>
      <c r="E98" s="1">
        <v>45791</v>
      </c>
      <c r="F98" s="1"/>
      <c r="G98" t="s">
        <v>255</v>
      </c>
      <c r="H98" t="s">
        <v>240</v>
      </c>
      <c r="I98" s="1">
        <v>45805</v>
      </c>
      <c r="J98" t="s">
        <v>234</v>
      </c>
      <c r="K98" t="s">
        <v>347</v>
      </c>
      <c r="L98" t="s">
        <v>171</v>
      </c>
      <c r="M98" t="s">
        <v>474</v>
      </c>
      <c r="N98" t="s">
        <v>237</v>
      </c>
      <c r="O98" t="s">
        <v>230</v>
      </c>
      <c r="Q98">
        <f ca="1">IF(OR(ISNUMBER(MATCH(L98,MasterData!$D$3:$D$18,0)),ISNUMBER(MATCH(L98,MasterData!$C$3:$C$18,0))),
    DATEDIF(E98,I98,"d"),
    DATEDIF(E98,TODAY(),"d"))</f>
        <v>14</v>
      </c>
      <c r="R98">
        <f t="shared" ca="1" si="4"/>
        <v>1</v>
      </c>
      <c r="S98">
        <f t="shared" ca="1" si="5"/>
        <v>0</v>
      </c>
      <c r="T98">
        <f t="shared" ca="1" si="6"/>
        <v>0</v>
      </c>
      <c r="U98">
        <f t="shared" ca="1" si="7"/>
        <v>0</v>
      </c>
    </row>
    <row r="99" spans="1:21" x14ac:dyDescent="0.35">
      <c r="A99">
        <v>6000140063</v>
      </c>
      <c r="B99" t="s">
        <v>5</v>
      </c>
      <c r="C99" t="s">
        <v>230</v>
      </c>
      <c r="D99" t="s">
        <v>231</v>
      </c>
      <c r="E99" s="1">
        <v>45792</v>
      </c>
      <c r="F99" s="1"/>
      <c r="G99" t="s">
        <v>300</v>
      </c>
      <c r="H99" t="s">
        <v>245</v>
      </c>
      <c r="I99" s="1">
        <v>45806</v>
      </c>
      <c r="J99" t="s">
        <v>234</v>
      </c>
      <c r="K99" t="s">
        <v>241</v>
      </c>
      <c r="L99" t="s">
        <v>164</v>
      </c>
      <c r="M99" t="s">
        <v>475</v>
      </c>
      <c r="N99" t="s">
        <v>237</v>
      </c>
      <c r="O99" t="s">
        <v>230</v>
      </c>
      <c r="Q99">
        <f ca="1">IF(OR(ISNUMBER(MATCH(L99,MasterData!$D$3:$D$18,0)),ISNUMBER(MATCH(L99,MasterData!$C$3:$C$18,0))),
    DATEDIF(E99,I99,"d"),
    DATEDIF(E99,TODAY(),"d"))</f>
        <v>215</v>
      </c>
      <c r="R99">
        <f t="shared" ca="1" si="4"/>
        <v>1</v>
      </c>
      <c r="S99">
        <f t="shared" ca="1" si="5"/>
        <v>1</v>
      </c>
      <c r="T99">
        <f t="shared" ca="1" si="6"/>
        <v>1</v>
      </c>
      <c r="U99">
        <f t="shared" ca="1" si="7"/>
        <v>1</v>
      </c>
    </row>
    <row r="100" spans="1:21" x14ac:dyDescent="0.35">
      <c r="A100">
        <v>6000140103</v>
      </c>
      <c r="B100" t="s">
        <v>476</v>
      </c>
      <c r="C100" t="s">
        <v>230</v>
      </c>
      <c r="D100" t="s">
        <v>274</v>
      </c>
      <c r="E100" s="1">
        <v>45792</v>
      </c>
      <c r="F100" s="1"/>
      <c r="G100" t="s">
        <v>354</v>
      </c>
      <c r="H100" t="s">
        <v>240</v>
      </c>
      <c r="I100" s="1">
        <v>45800</v>
      </c>
      <c r="J100" t="s">
        <v>234</v>
      </c>
      <c r="K100" t="s">
        <v>347</v>
      </c>
      <c r="L100" t="s">
        <v>171</v>
      </c>
      <c r="M100" t="s">
        <v>477</v>
      </c>
      <c r="N100" t="s">
        <v>237</v>
      </c>
      <c r="O100" t="s">
        <v>230</v>
      </c>
      <c r="Q100">
        <f ca="1">IF(OR(ISNUMBER(MATCH(L100,MasterData!$D$3:$D$18,0)),ISNUMBER(MATCH(L100,MasterData!$C$3:$C$18,0))),
    DATEDIF(E100,I100,"d"),
    DATEDIF(E100,TODAY(),"d"))</f>
        <v>8</v>
      </c>
      <c r="R100">
        <f t="shared" ca="1" si="4"/>
        <v>1</v>
      </c>
      <c r="S100">
        <f t="shared" ca="1" si="5"/>
        <v>0</v>
      </c>
      <c r="T100">
        <f t="shared" ca="1" si="6"/>
        <v>0</v>
      </c>
      <c r="U100">
        <f t="shared" ca="1" si="7"/>
        <v>0</v>
      </c>
    </row>
    <row r="101" spans="1:21" x14ac:dyDescent="0.35">
      <c r="A101">
        <v>6000140225</v>
      </c>
      <c r="B101" t="s">
        <v>230</v>
      </c>
      <c r="C101" t="s">
        <v>230</v>
      </c>
      <c r="D101" t="s">
        <v>231</v>
      </c>
      <c r="E101" s="1">
        <v>45793</v>
      </c>
      <c r="F101" s="1"/>
      <c r="G101" t="s">
        <v>248</v>
      </c>
      <c r="H101" t="s">
        <v>245</v>
      </c>
      <c r="I101" s="1">
        <v>45817</v>
      </c>
      <c r="J101" t="s">
        <v>201</v>
      </c>
      <c r="K101" t="s">
        <v>241</v>
      </c>
      <c r="L101" t="s">
        <v>171</v>
      </c>
      <c r="M101" t="s">
        <v>478</v>
      </c>
      <c r="N101" t="s">
        <v>237</v>
      </c>
      <c r="O101" t="s">
        <v>230</v>
      </c>
      <c r="Q101">
        <f ca="1">IF(OR(ISNUMBER(MATCH(L101,MasterData!$D$3:$D$18,0)),ISNUMBER(MATCH(L101,MasterData!$C$3:$C$18,0))),
    DATEDIF(E101,I101,"d"),
    DATEDIF(E101,TODAY(),"d"))</f>
        <v>24</v>
      </c>
      <c r="R101">
        <f t="shared" ca="1" si="4"/>
        <v>1</v>
      </c>
      <c r="S101">
        <f t="shared" ca="1" si="5"/>
        <v>1</v>
      </c>
      <c r="T101">
        <f t="shared" ca="1" si="6"/>
        <v>0</v>
      </c>
      <c r="U101">
        <f t="shared" ca="1" si="7"/>
        <v>0</v>
      </c>
    </row>
    <row r="102" spans="1:21" x14ac:dyDescent="0.35">
      <c r="A102">
        <v>6000140321</v>
      </c>
      <c r="B102" t="s">
        <v>479</v>
      </c>
      <c r="C102" t="s">
        <v>230</v>
      </c>
      <c r="D102" t="s">
        <v>480</v>
      </c>
      <c r="E102" s="1">
        <v>45796</v>
      </c>
      <c r="F102" s="1"/>
      <c r="G102" t="s">
        <v>329</v>
      </c>
      <c r="H102" t="s">
        <v>240</v>
      </c>
      <c r="I102" s="1">
        <v>45805</v>
      </c>
      <c r="J102" t="s">
        <v>234</v>
      </c>
      <c r="K102" t="s">
        <v>241</v>
      </c>
      <c r="L102" t="s">
        <v>171</v>
      </c>
      <c r="M102" t="s">
        <v>481</v>
      </c>
      <c r="N102" t="s">
        <v>237</v>
      </c>
      <c r="O102" t="s">
        <v>230</v>
      </c>
      <c r="Q102">
        <f ca="1">IF(OR(ISNUMBER(MATCH(L102,MasterData!$D$3:$D$18,0)),ISNUMBER(MATCH(L102,MasterData!$C$3:$C$18,0))),
    DATEDIF(E102,I102,"d"),
    DATEDIF(E102,TODAY(),"d"))</f>
        <v>9</v>
      </c>
      <c r="R102">
        <f t="shared" ca="1" si="4"/>
        <v>1</v>
      </c>
      <c r="S102">
        <f t="shared" ca="1" si="5"/>
        <v>0</v>
      </c>
      <c r="T102">
        <f t="shared" ca="1" si="6"/>
        <v>0</v>
      </c>
      <c r="U102">
        <f t="shared" ca="1" si="7"/>
        <v>0</v>
      </c>
    </row>
    <row r="103" spans="1:21" x14ac:dyDescent="0.35">
      <c r="A103">
        <v>6000140327</v>
      </c>
      <c r="B103" t="s">
        <v>482</v>
      </c>
      <c r="C103" t="s">
        <v>230</v>
      </c>
      <c r="D103" t="s">
        <v>480</v>
      </c>
      <c r="E103" s="1">
        <v>45796</v>
      </c>
      <c r="F103" s="1">
        <v>45798</v>
      </c>
      <c r="G103" t="s">
        <v>329</v>
      </c>
      <c r="H103" t="s">
        <v>233</v>
      </c>
      <c r="I103" s="1">
        <v>45805</v>
      </c>
      <c r="J103" t="s">
        <v>234</v>
      </c>
      <c r="K103" t="s">
        <v>241</v>
      </c>
      <c r="L103" t="s">
        <v>171</v>
      </c>
      <c r="M103" t="s">
        <v>483</v>
      </c>
      <c r="N103" t="s">
        <v>237</v>
      </c>
      <c r="O103" t="s">
        <v>230</v>
      </c>
      <c r="Q103">
        <f ca="1">IF(OR(ISNUMBER(MATCH(L103,MasterData!$D$3:$D$18,0)),ISNUMBER(MATCH(L103,MasterData!$C$3:$C$18,0))),
    DATEDIF(E103,I103,"d"),
    DATEDIF(E103,TODAY(),"d"))</f>
        <v>9</v>
      </c>
      <c r="R103">
        <f t="shared" ca="1" si="4"/>
        <v>1</v>
      </c>
      <c r="S103">
        <f t="shared" ca="1" si="5"/>
        <v>0</v>
      </c>
      <c r="T103">
        <f t="shared" ca="1" si="6"/>
        <v>0</v>
      </c>
      <c r="U103">
        <f t="shared" ca="1" si="7"/>
        <v>0</v>
      </c>
    </row>
    <row r="104" spans="1:21" x14ac:dyDescent="0.35">
      <c r="A104">
        <v>6000140374</v>
      </c>
      <c r="B104" t="s">
        <v>484</v>
      </c>
      <c r="C104" t="s">
        <v>230</v>
      </c>
      <c r="D104" t="s">
        <v>254</v>
      </c>
      <c r="E104" s="1">
        <v>45796</v>
      </c>
      <c r="F104" s="1"/>
      <c r="G104" t="s">
        <v>255</v>
      </c>
      <c r="H104" t="s">
        <v>240</v>
      </c>
      <c r="I104" s="1">
        <v>45812</v>
      </c>
      <c r="J104" t="s">
        <v>234</v>
      </c>
      <c r="K104" t="s">
        <v>241</v>
      </c>
      <c r="L104" t="s">
        <v>171</v>
      </c>
      <c r="M104" t="s">
        <v>485</v>
      </c>
      <c r="N104" t="s">
        <v>237</v>
      </c>
      <c r="O104" t="s">
        <v>230</v>
      </c>
      <c r="Q104">
        <f ca="1">IF(OR(ISNUMBER(MATCH(L104,MasterData!$D$3:$D$18,0)),ISNUMBER(MATCH(L104,MasterData!$C$3:$C$18,0))),
    DATEDIF(E104,I104,"d"),
    DATEDIF(E104,TODAY(),"d"))</f>
        <v>16</v>
      </c>
      <c r="R104">
        <f t="shared" ca="1" si="4"/>
        <v>1</v>
      </c>
      <c r="S104">
        <f t="shared" ca="1" si="5"/>
        <v>1</v>
      </c>
      <c r="T104">
        <f t="shared" ca="1" si="6"/>
        <v>0</v>
      </c>
      <c r="U104">
        <f t="shared" ca="1" si="7"/>
        <v>0</v>
      </c>
    </row>
    <row r="105" spans="1:21" x14ac:dyDescent="0.35">
      <c r="A105">
        <v>6000140405</v>
      </c>
      <c r="B105" t="s">
        <v>230</v>
      </c>
      <c r="C105" t="s">
        <v>230</v>
      </c>
      <c r="D105" t="s">
        <v>231</v>
      </c>
      <c r="E105" s="1">
        <v>45796</v>
      </c>
      <c r="F105" s="1"/>
      <c r="G105" t="s">
        <v>248</v>
      </c>
      <c r="H105" t="s">
        <v>245</v>
      </c>
      <c r="I105" s="1">
        <v>45832</v>
      </c>
      <c r="J105" t="s">
        <v>245</v>
      </c>
      <c r="K105" t="s">
        <v>241</v>
      </c>
      <c r="L105" t="s">
        <v>170</v>
      </c>
      <c r="M105" t="s">
        <v>486</v>
      </c>
      <c r="N105" t="s">
        <v>237</v>
      </c>
      <c r="O105" t="s">
        <v>230</v>
      </c>
      <c r="Q105">
        <f ca="1">IF(OR(ISNUMBER(MATCH(L105,MasterData!$D$3:$D$18,0)),ISNUMBER(MATCH(L105,MasterData!$C$3:$C$18,0))),
    DATEDIF(E105,I105,"d"),
    DATEDIF(E105,TODAY(),"d"))</f>
        <v>36</v>
      </c>
      <c r="R105">
        <f t="shared" ca="1" si="4"/>
        <v>1</v>
      </c>
      <c r="S105">
        <f t="shared" ca="1" si="5"/>
        <v>1</v>
      </c>
      <c r="T105">
        <f t="shared" ca="1" si="6"/>
        <v>1</v>
      </c>
      <c r="U105">
        <f t="shared" ca="1" si="7"/>
        <v>0</v>
      </c>
    </row>
    <row r="106" spans="1:21" x14ac:dyDescent="0.35">
      <c r="A106">
        <v>6000140433</v>
      </c>
      <c r="B106" t="s">
        <v>487</v>
      </c>
      <c r="C106" t="s">
        <v>230</v>
      </c>
      <c r="D106" t="s">
        <v>231</v>
      </c>
      <c r="E106" s="1">
        <v>45796</v>
      </c>
      <c r="F106" s="1"/>
      <c r="G106" t="s">
        <v>488</v>
      </c>
      <c r="H106" t="s">
        <v>245</v>
      </c>
      <c r="I106" s="1">
        <v>45807</v>
      </c>
      <c r="J106" t="s">
        <v>234</v>
      </c>
      <c r="K106" t="s">
        <v>235</v>
      </c>
      <c r="L106" t="s">
        <v>171</v>
      </c>
      <c r="M106" t="s">
        <v>489</v>
      </c>
      <c r="N106" t="s">
        <v>237</v>
      </c>
      <c r="O106" t="s">
        <v>230</v>
      </c>
      <c r="Q106">
        <f ca="1">IF(OR(ISNUMBER(MATCH(L106,MasterData!$D$3:$D$18,0)),ISNUMBER(MATCH(L106,MasterData!$C$3:$C$18,0))),
    DATEDIF(E106,I106,"d"),
    DATEDIF(E106,TODAY(),"d"))</f>
        <v>11</v>
      </c>
      <c r="R106">
        <f t="shared" ca="1" si="4"/>
        <v>1</v>
      </c>
      <c r="S106">
        <f t="shared" ca="1" si="5"/>
        <v>0</v>
      </c>
      <c r="T106">
        <f t="shared" ca="1" si="6"/>
        <v>0</v>
      </c>
      <c r="U106">
        <f t="shared" ca="1" si="7"/>
        <v>0</v>
      </c>
    </row>
    <row r="107" spans="1:21" x14ac:dyDescent="0.35">
      <c r="A107">
        <v>6000140519</v>
      </c>
      <c r="B107" t="s">
        <v>490</v>
      </c>
      <c r="C107" t="s">
        <v>230</v>
      </c>
      <c r="D107" t="s">
        <v>274</v>
      </c>
      <c r="E107" s="1">
        <v>45797</v>
      </c>
      <c r="F107" s="1"/>
      <c r="G107" t="s">
        <v>275</v>
      </c>
      <c r="H107" t="s">
        <v>245</v>
      </c>
      <c r="I107" s="1">
        <v>45813</v>
      </c>
      <c r="J107" t="s">
        <v>234</v>
      </c>
      <c r="K107" t="s">
        <v>235</v>
      </c>
      <c r="L107" t="s">
        <v>171</v>
      </c>
      <c r="M107" t="s">
        <v>491</v>
      </c>
      <c r="N107" t="s">
        <v>237</v>
      </c>
      <c r="O107" t="s">
        <v>230</v>
      </c>
      <c r="Q107">
        <f ca="1">IF(OR(ISNUMBER(MATCH(L107,MasterData!$D$3:$D$18,0)),ISNUMBER(MATCH(L107,MasterData!$C$3:$C$18,0))),
    DATEDIF(E107,I107,"d"),
    DATEDIF(E107,TODAY(),"d"))</f>
        <v>16</v>
      </c>
      <c r="R107">
        <f t="shared" ca="1" si="4"/>
        <v>1</v>
      </c>
      <c r="S107">
        <f t="shared" ca="1" si="5"/>
        <v>1</v>
      </c>
      <c r="T107">
        <f t="shared" ca="1" si="6"/>
        <v>0</v>
      </c>
      <c r="U107">
        <f t="shared" ca="1" si="7"/>
        <v>0</v>
      </c>
    </row>
    <row r="108" spans="1:21" x14ac:dyDescent="0.35">
      <c r="A108">
        <v>6000140636</v>
      </c>
      <c r="B108" t="s">
        <v>492</v>
      </c>
      <c r="C108" t="s">
        <v>230</v>
      </c>
      <c r="D108" t="s">
        <v>274</v>
      </c>
      <c r="E108" s="1">
        <v>45797</v>
      </c>
      <c r="F108" s="1"/>
      <c r="G108" t="s">
        <v>321</v>
      </c>
      <c r="H108" t="s">
        <v>245</v>
      </c>
      <c r="I108" s="1">
        <v>45807</v>
      </c>
      <c r="J108" t="s">
        <v>234</v>
      </c>
      <c r="K108" t="s">
        <v>241</v>
      </c>
      <c r="L108" t="s">
        <v>171</v>
      </c>
      <c r="M108" t="s">
        <v>493</v>
      </c>
      <c r="N108" t="s">
        <v>237</v>
      </c>
      <c r="O108" t="s">
        <v>230</v>
      </c>
      <c r="Q108">
        <f ca="1">IF(OR(ISNUMBER(MATCH(L108,MasterData!$D$3:$D$18,0)),ISNUMBER(MATCH(L108,MasterData!$C$3:$C$18,0))),
    DATEDIF(E108,I108,"d"),
    DATEDIF(E108,TODAY(),"d"))</f>
        <v>10</v>
      </c>
      <c r="R108">
        <f t="shared" ca="1" si="4"/>
        <v>1</v>
      </c>
      <c r="S108">
        <f t="shared" ca="1" si="5"/>
        <v>0</v>
      </c>
      <c r="T108">
        <f t="shared" ca="1" si="6"/>
        <v>0</v>
      </c>
      <c r="U108">
        <f t="shared" ca="1" si="7"/>
        <v>0</v>
      </c>
    </row>
    <row r="109" spans="1:21" x14ac:dyDescent="0.35">
      <c r="A109">
        <v>6000140745</v>
      </c>
      <c r="B109" t="s">
        <v>494</v>
      </c>
      <c r="C109" t="s">
        <v>230</v>
      </c>
      <c r="D109" t="s">
        <v>254</v>
      </c>
      <c r="E109" s="1">
        <v>45798</v>
      </c>
      <c r="F109" s="1"/>
      <c r="G109" t="s">
        <v>357</v>
      </c>
      <c r="H109" t="s">
        <v>245</v>
      </c>
      <c r="I109" s="1">
        <v>45832</v>
      </c>
      <c r="J109" t="s">
        <v>245</v>
      </c>
      <c r="K109" t="s">
        <v>235</v>
      </c>
      <c r="L109" t="s">
        <v>170</v>
      </c>
      <c r="M109" t="s">
        <v>495</v>
      </c>
      <c r="N109" t="s">
        <v>237</v>
      </c>
      <c r="O109" t="s">
        <v>230</v>
      </c>
      <c r="Q109">
        <f ca="1">IF(OR(ISNUMBER(MATCH(L109,MasterData!$D$3:$D$18,0)),ISNUMBER(MATCH(L109,MasterData!$C$3:$C$18,0))),
    DATEDIF(E109,I109,"d"),
    DATEDIF(E109,TODAY(),"d"))</f>
        <v>34</v>
      </c>
      <c r="R109">
        <f t="shared" ca="1" si="4"/>
        <v>1</v>
      </c>
      <c r="S109">
        <f t="shared" ca="1" si="5"/>
        <v>1</v>
      </c>
      <c r="T109">
        <f t="shared" ca="1" si="6"/>
        <v>1</v>
      </c>
      <c r="U109">
        <f t="shared" ca="1" si="7"/>
        <v>0</v>
      </c>
    </row>
    <row r="110" spans="1:21" x14ac:dyDescent="0.35">
      <c r="A110">
        <v>6000140747</v>
      </c>
      <c r="B110" t="s">
        <v>496</v>
      </c>
      <c r="C110" t="s">
        <v>230</v>
      </c>
      <c r="D110" t="s">
        <v>247</v>
      </c>
      <c r="E110" s="1">
        <v>45798</v>
      </c>
      <c r="F110" s="1">
        <v>45804</v>
      </c>
      <c r="G110" t="s">
        <v>268</v>
      </c>
      <c r="H110" t="s">
        <v>245</v>
      </c>
      <c r="I110" s="1">
        <v>45811</v>
      </c>
      <c r="J110" t="s">
        <v>234</v>
      </c>
      <c r="K110" t="s">
        <v>241</v>
      </c>
      <c r="L110" t="s">
        <v>171</v>
      </c>
      <c r="M110" t="s">
        <v>497</v>
      </c>
      <c r="N110" t="s">
        <v>237</v>
      </c>
      <c r="O110" t="s">
        <v>230</v>
      </c>
      <c r="Q110">
        <f ca="1">IF(OR(ISNUMBER(MATCH(L110,MasterData!$D$3:$D$18,0)),ISNUMBER(MATCH(L110,MasterData!$C$3:$C$18,0))),
    DATEDIF(E110,I110,"d"),
    DATEDIF(E110,TODAY(),"d"))</f>
        <v>13</v>
      </c>
      <c r="R110">
        <f t="shared" ca="1" si="4"/>
        <v>1</v>
      </c>
      <c r="S110">
        <f t="shared" ca="1" si="5"/>
        <v>0</v>
      </c>
      <c r="T110">
        <f t="shared" ca="1" si="6"/>
        <v>0</v>
      </c>
      <c r="U110">
        <f t="shared" ca="1" si="7"/>
        <v>0</v>
      </c>
    </row>
    <row r="111" spans="1:21" x14ac:dyDescent="0.35">
      <c r="A111">
        <v>6000140763</v>
      </c>
      <c r="B111" t="s">
        <v>498</v>
      </c>
      <c r="C111" t="s">
        <v>230</v>
      </c>
      <c r="D111" t="s">
        <v>247</v>
      </c>
      <c r="E111" s="1">
        <v>45798</v>
      </c>
      <c r="F111" s="1">
        <v>45806</v>
      </c>
      <c r="G111" t="s">
        <v>268</v>
      </c>
      <c r="H111" t="s">
        <v>245</v>
      </c>
      <c r="I111" s="1">
        <v>45807</v>
      </c>
      <c r="J111" t="s">
        <v>234</v>
      </c>
      <c r="K111" t="s">
        <v>241</v>
      </c>
      <c r="L111" t="s">
        <v>171</v>
      </c>
      <c r="M111" t="s">
        <v>499</v>
      </c>
      <c r="N111" t="s">
        <v>237</v>
      </c>
      <c r="O111" t="s">
        <v>230</v>
      </c>
      <c r="Q111">
        <f ca="1">IF(OR(ISNUMBER(MATCH(L111,MasterData!$D$3:$D$18,0)),ISNUMBER(MATCH(L111,MasterData!$C$3:$C$18,0))),
    DATEDIF(E111,I111,"d"),
    DATEDIF(E111,TODAY(),"d"))</f>
        <v>9</v>
      </c>
      <c r="R111">
        <f t="shared" ca="1" si="4"/>
        <v>1</v>
      </c>
      <c r="S111">
        <f t="shared" ca="1" si="5"/>
        <v>0</v>
      </c>
      <c r="T111">
        <f t="shared" ca="1" si="6"/>
        <v>0</v>
      </c>
      <c r="U111">
        <f t="shared" ca="1" si="7"/>
        <v>0</v>
      </c>
    </row>
    <row r="112" spans="1:21" x14ac:dyDescent="0.35">
      <c r="A112">
        <v>6000140765</v>
      </c>
      <c r="B112" t="s">
        <v>500</v>
      </c>
      <c r="C112" t="s">
        <v>230</v>
      </c>
      <c r="D112" t="s">
        <v>247</v>
      </c>
      <c r="E112" s="1">
        <v>45798</v>
      </c>
      <c r="F112" s="1">
        <v>45804</v>
      </c>
      <c r="G112" t="s">
        <v>268</v>
      </c>
      <c r="H112" t="s">
        <v>245</v>
      </c>
      <c r="I112" s="1">
        <v>45813</v>
      </c>
      <c r="J112" t="s">
        <v>234</v>
      </c>
      <c r="K112" t="s">
        <v>241</v>
      </c>
      <c r="L112" t="s">
        <v>171</v>
      </c>
      <c r="M112" t="s">
        <v>501</v>
      </c>
      <c r="N112" t="s">
        <v>237</v>
      </c>
      <c r="O112" t="s">
        <v>230</v>
      </c>
      <c r="Q112">
        <f ca="1">IF(OR(ISNUMBER(MATCH(L112,MasterData!$D$3:$D$18,0)),ISNUMBER(MATCH(L112,MasterData!$C$3:$C$18,0))),
    DATEDIF(E112,I112,"d"),
    DATEDIF(E112,TODAY(),"d"))</f>
        <v>15</v>
      </c>
      <c r="R112">
        <f t="shared" ca="1" si="4"/>
        <v>1</v>
      </c>
      <c r="S112">
        <f t="shared" ca="1" si="5"/>
        <v>0</v>
      </c>
      <c r="T112">
        <f t="shared" ca="1" si="6"/>
        <v>0</v>
      </c>
      <c r="U112">
        <f t="shared" ca="1" si="7"/>
        <v>0</v>
      </c>
    </row>
    <row r="113" spans="1:21" x14ac:dyDescent="0.35">
      <c r="A113">
        <v>6000140809</v>
      </c>
      <c r="B113" t="s">
        <v>502</v>
      </c>
      <c r="D113" t="s">
        <v>247</v>
      </c>
      <c r="E113" s="1">
        <v>45798</v>
      </c>
      <c r="F113" s="1">
        <v>45811</v>
      </c>
      <c r="G113" t="s">
        <v>268</v>
      </c>
      <c r="H113" t="s">
        <v>503</v>
      </c>
      <c r="I113" s="1">
        <v>45824</v>
      </c>
      <c r="J113" t="s">
        <v>234</v>
      </c>
      <c r="K113" t="s">
        <v>241</v>
      </c>
      <c r="L113" t="s">
        <v>171</v>
      </c>
      <c r="M113" t="s">
        <v>504</v>
      </c>
      <c r="N113" t="s">
        <v>237</v>
      </c>
      <c r="Q113">
        <f ca="1">IF(OR(ISNUMBER(MATCH(L113,MasterData!$D$3:$D$18,0)),ISNUMBER(MATCH(L113,MasterData!$C$3:$C$18,0))),
    DATEDIF(E113,I113,"d"),
    DATEDIF(E113,TODAY(),"d"))</f>
        <v>26</v>
      </c>
      <c r="R113">
        <f t="shared" ca="1" si="4"/>
        <v>1</v>
      </c>
      <c r="S113">
        <f t="shared" ca="1" si="5"/>
        <v>1</v>
      </c>
      <c r="T113">
        <f t="shared" ca="1" si="6"/>
        <v>0</v>
      </c>
      <c r="U113">
        <f t="shared" ca="1" si="7"/>
        <v>0</v>
      </c>
    </row>
    <row r="114" spans="1:21" x14ac:dyDescent="0.35">
      <c r="A114">
        <v>6000140812</v>
      </c>
      <c r="B114" t="s">
        <v>505</v>
      </c>
      <c r="C114" t="s">
        <v>230</v>
      </c>
      <c r="D114" t="s">
        <v>506</v>
      </c>
      <c r="E114" s="1">
        <v>45798</v>
      </c>
      <c r="F114" s="1"/>
      <c r="G114" t="s">
        <v>507</v>
      </c>
      <c r="H114" t="s">
        <v>240</v>
      </c>
      <c r="I114" s="1">
        <v>45806</v>
      </c>
      <c r="J114" t="s">
        <v>234</v>
      </c>
      <c r="K114" t="s">
        <v>241</v>
      </c>
      <c r="L114" t="s">
        <v>171</v>
      </c>
      <c r="M114" t="s">
        <v>508</v>
      </c>
      <c r="N114" t="s">
        <v>237</v>
      </c>
      <c r="O114" t="s">
        <v>230</v>
      </c>
      <c r="Q114">
        <f ca="1">IF(OR(ISNUMBER(MATCH(L114,MasterData!$D$3:$D$18,0)),ISNUMBER(MATCH(L114,MasterData!$C$3:$C$18,0))),
    DATEDIF(E114,I114,"d"),
    DATEDIF(E114,TODAY(),"d"))</f>
        <v>8</v>
      </c>
      <c r="R114">
        <f t="shared" ca="1" si="4"/>
        <v>1</v>
      </c>
      <c r="S114">
        <f t="shared" ca="1" si="5"/>
        <v>0</v>
      </c>
      <c r="T114">
        <f t="shared" ca="1" si="6"/>
        <v>0</v>
      </c>
      <c r="U114">
        <f t="shared" ca="1" si="7"/>
        <v>0</v>
      </c>
    </row>
    <row r="115" spans="1:21" x14ac:dyDescent="0.35">
      <c r="A115">
        <v>6000140821</v>
      </c>
      <c r="B115" t="s">
        <v>230</v>
      </c>
      <c r="C115" t="s">
        <v>230</v>
      </c>
      <c r="D115" t="s">
        <v>251</v>
      </c>
      <c r="E115" s="1">
        <v>45798</v>
      </c>
      <c r="F115" s="1"/>
      <c r="G115" t="s">
        <v>422</v>
      </c>
      <c r="H115" t="s">
        <v>240</v>
      </c>
      <c r="I115" s="1">
        <v>45813</v>
      </c>
      <c r="J115" t="s">
        <v>201</v>
      </c>
      <c r="K115" t="s">
        <v>235</v>
      </c>
      <c r="L115" t="s">
        <v>171</v>
      </c>
      <c r="M115" t="s">
        <v>509</v>
      </c>
      <c r="N115" t="s">
        <v>237</v>
      </c>
      <c r="O115" t="s">
        <v>230</v>
      </c>
      <c r="Q115">
        <f ca="1">IF(OR(ISNUMBER(MATCH(L115,MasterData!$D$3:$D$18,0)),ISNUMBER(MATCH(L115,MasterData!$C$3:$C$18,0))),
    DATEDIF(E115,I115,"d"),
    DATEDIF(E115,TODAY(),"d"))</f>
        <v>15</v>
      </c>
      <c r="R115">
        <f t="shared" ca="1" si="4"/>
        <v>1</v>
      </c>
      <c r="S115">
        <f t="shared" ca="1" si="5"/>
        <v>0</v>
      </c>
      <c r="T115">
        <f t="shared" ca="1" si="6"/>
        <v>0</v>
      </c>
      <c r="U115">
        <f t="shared" ca="1" si="7"/>
        <v>0</v>
      </c>
    </row>
    <row r="116" spans="1:21" x14ac:dyDescent="0.35">
      <c r="A116">
        <v>6000140852</v>
      </c>
      <c r="B116" t="s">
        <v>510</v>
      </c>
      <c r="C116" t="s">
        <v>230</v>
      </c>
      <c r="D116" t="s">
        <v>511</v>
      </c>
      <c r="E116" s="1">
        <v>45799</v>
      </c>
      <c r="F116" s="1"/>
      <c r="G116" t="s">
        <v>512</v>
      </c>
      <c r="H116" t="s">
        <v>245</v>
      </c>
      <c r="I116" s="1">
        <v>45807</v>
      </c>
      <c r="J116" t="s">
        <v>234</v>
      </c>
      <c r="K116" t="s">
        <v>235</v>
      </c>
      <c r="L116" t="s">
        <v>171</v>
      </c>
      <c r="M116" t="s">
        <v>513</v>
      </c>
      <c r="N116" t="s">
        <v>237</v>
      </c>
      <c r="O116" t="s">
        <v>230</v>
      </c>
      <c r="Q116">
        <f ca="1">IF(OR(ISNUMBER(MATCH(L116,MasterData!$D$3:$D$18,0)),ISNUMBER(MATCH(L116,MasterData!$C$3:$C$18,0))),
    DATEDIF(E116,I116,"d"),
    DATEDIF(E116,TODAY(),"d"))</f>
        <v>8</v>
      </c>
      <c r="R116">
        <f t="shared" ca="1" si="4"/>
        <v>1</v>
      </c>
      <c r="S116">
        <f t="shared" ca="1" si="5"/>
        <v>0</v>
      </c>
      <c r="T116">
        <f t="shared" ca="1" si="6"/>
        <v>0</v>
      </c>
      <c r="U116">
        <f t="shared" ca="1" si="7"/>
        <v>0</v>
      </c>
    </row>
    <row r="117" spans="1:21" x14ac:dyDescent="0.35">
      <c r="A117">
        <v>6000140887</v>
      </c>
      <c r="B117" t="s">
        <v>514</v>
      </c>
      <c r="C117" t="s">
        <v>230</v>
      </c>
      <c r="D117" t="s">
        <v>254</v>
      </c>
      <c r="E117" s="1">
        <v>45799</v>
      </c>
      <c r="F117" s="1">
        <v>45803</v>
      </c>
      <c r="G117" t="s">
        <v>357</v>
      </c>
      <c r="H117" t="s">
        <v>240</v>
      </c>
      <c r="I117" s="1">
        <v>45811</v>
      </c>
      <c r="J117" t="s">
        <v>234</v>
      </c>
      <c r="K117" t="s">
        <v>241</v>
      </c>
      <c r="L117" t="s">
        <v>171</v>
      </c>
      <c r="M117" t="s">
        <v>515</v>
      </c>
      <c r="N117" t="s">
        <v>237</v>
      </c>
      <c r="O117" t="s">
        <v>230</v>
      </c>
      <c r="Q117">
        <f ca="1">IF(OR(ISNUMBER(MATCH(L117,MasterData!$D$3:$D$18,0)),ISNUMBER(MATCH(L117,MasterData!$C$3:$C$18,0))),
    DATEDIF(E117,I117,"d"),
    DATEDIF(E117,TODAY(),"d"))</f>
        <v>12</v>
      </c>
      <c r="R117">
        <f t="shared" ca="1" si="4"/>
        <v>1</v>
      </c>
      <c r="S117">
        <f t="shared" ca="1" si="5"/>
        <v>0</v>
      </c>
      <c r="T117">
        <f t="shared" ca="1" si="6"/>
        <v>0</v>
      </c>
      <c r="U117">
        <f t="shared" ca="1" si="7"/>
        <v>0</v>
      </c>
    </row>
    <row r="118" spans="1:21" x14ac:dyDescent="0.35">
      <c r="A118">
        <v>6000141017</v>
      </c>
      <c r="B118" t="s">
        <v>516</v>
      </c>
      <c r="C118" t="s">
        <v>230</v>
      </c>
      <c r="D118" t="s">
        <v>247</v>
      </c>
      <c r="E118" s="1">
        <v>45800</v>
      </c>
      <c r="F118" s="1"/>
      <c r="G118" t="s">
        <v>268</v>
      </c>
      <c r="H118" t="s">
        <v>230</v>
      </c>
      <c r="I118" s="1">
        <v>45820</v>
      </c>
      <c r="J118" t="s">
        <v>256</v>
      </c>
      <c r="K118" t="s">
        <v>235</v>
      </c>
      <c r="L118" t="s">
        <v>169</v>
      </c>
      <c r="M118" t="s">
        <v>517</v>
      </c>
      <c r="N118" t="s">
        <v>237</v>
      </c>
      <c r="O118" t="s">
        <v>230</v>
      </c>
      <c r="Q118">
        <f ca="1">IF(OR(ISNUMBER(MATCH(L118,MasterData!$D$3:$D$18,0)),ISNUMBER(MATCH(L118,MasterData!$C$3:$C$18,0))),
    DATEDIF(E118,I118,"d"),
    DATEDIF(E118,TODAY(),"d"))</f>
        <v>207</v>
      </c>
      <c r="R118">
        <f t="shared" ca="1" si="4"/>
        <v>1</v>
      </c>
      <c r="S118">
        <f t="shared" ca="1" si="5"/>
        <v>1</v>
      </c>
      <c r="T118">
        <f t="shared" ca="1" si="6"/>
        <v>1</v>
      </c>
      <c r="U118">
        <f t="shared" ca="1" si="7"/>
        <v>1</v>
      </c>
    </row>
    <row r="119" spans="1:21" x14ac:dyDescent="0.35">
      <c r="A119">
        <v>6000141018</v>
      </c>
      <c r="B119" t="s">
        <v>518</v>
      </c>
      <c r="C119" t="s">
        <v>230</v>
      </c>
      <c r="D119" t="s">
        <v>519</v>
      </c>
      <c r="E119" s="1">
        <v>45800</v>
      </c>
      <c r="F119" s="1"/>
      <c r="G119" t="s">
        <v>520</v>
      </c>
      <c r="H119" t="s">
        <v>233</v>
      </c>
      <c r="I119" s="1">
        <v>45832</v>
      </c>
      <c r="J119" t="s">
        <v>234</v>
      </c>
      <c r="K119" t="s">
        <v>235</v>
      </c>
      <c r="L119" t="s">
        <v>171</v>
      </c>
      <c r="M119" t="s">
        <v>521</v>
      </c>
      <c r="N119" t="s">
        <v>237</v>
      </c>
      <c r="O119" t="s">
        <v>230</v>
      </c>
      <c r="Q119">
        <f ca="1">IF(OR(ISNUMBER(MATCH(L119,MasterData!$D$3:$D$18,0)),ISNUMBER(MATCH(L119,MasterData!$C$3:$C$18,0))),
    DATEDIF(E119,I119,"d"),
    DATEDIF(E119,TODAY(),"d"))</f>
        <v>32</v>
      </c>
      <c r="R119">
        <f t="shared" ca="1" si="4"/>
        <v>1</v>
      </c>
      <c r="S119">
        <f t="shared" ca="1" si="5"/>
        <v>1</v>
      </c>
      <c r="T119">
        <f t="shared" ca="1" si="6"/>
        <v>1</v>
      </c>
      <c r="U119">
        <f t="shared" ca="1" si="7"/>
        <v>0</v>
      </c>
    </row>
    <row r="120" spans="1:21" x14ac:dyDescent="0.35">
      <c r="A120">
        <v>6000141038</v>
      </c>
      <c r="B120" t="s">
        <v>522</v>
      </c>
      <c r="C120" t="s">
        <v>230</v>
      </c>
      <c r="D120" t="s">
        <v>231</v>
      </c>
      <c r="E120" s="1">
        <v>45800</v>
      </c>
      <c r="F120" s="1"/>
      <c r="G120" t="s">
        <v>232</v>
      </c>
      <c r="H120" t="s">
        <v>240</v>
      </c>
      <c r="I120" s="1">
        <v>45811</v>
      </c>
      <c r="J120" t="s">
        <v>234</v>
      </c>
      <c r="K120" t="s">
        <v>235</v>
      </c>
      <c r="L120" t="s">
        <v>171</v>
      </c>
      <c r="M120" t="s">
        <v>523</v>
      </c>
      <c r="N120" t="s">
        <v>237</v>
      </c>
      <c r="O120" t="s">
        <v>230</v>
      </c>
      <c r="Q120">
        <f ca="1">IF(OR(ISNUMBER(MATCH(L120,MasterData!$D$3:$D$18,0)),ISNUMBER(MATCH(L120,MasterData!$C$3:$C$18,0))),
    DATEDIF(E120,I120,"d"),
    DATEDIF(E120,TODAY(),"d"))</f>
        <v>11</v>
      </c>
      <c r="R120">
        <f t="shared" ca="1" si="4"/>
        <v>1</v>
      </c>
      <c r="S120">
        <f t="shared" ca="1" si="5"/>
        <v>0</v>
      </c>
      <c r="T120">
        <f t="shared" ca="1" si="6"/>
        <v>0</v>
      </c>
      <c r="U120">
        <f t="shared" ca="1" si="7"/>
        <v>0</v>
      </c>
    </row>
    <row r="121" spans="1:21" x14ac:dyDescent="0.35">
      <c r="A121">
        <v>6000141080</v>
      </c>
      <c r="B121" t="s">
        <v>524</v>
      </c>
      <c r="C121" t="s">
        <v>230</v>
      </c>
      <c r="D121" t="s">
        <v>274</v>
      </c>
      <c r="E121" s="1">
        <v>45800</v>
      </c>
      <c r="F121" s="1"/>
      <c r="G121" t="s">
        <v>321</v>
      </c>
      <c r="H121" t="s">
        <v>245</v>
      </c>
      <c r="I121" s="1">
        <v>45810</v>
      </c>
      <c r="J121" t="s">
        <v>234</v>
      </c>
      <c r="K121" t="s">
        <v>241</v>
      </c>
      <c r="L121" t="s">
        <v>171</v>
      </c>
      <c r="M121" t="s">
        <v>525</v>
      </c>
      <c r="N121" t="s">
        <v>237</v>
      </c>
      <c r="O121" t="s">
        <v>230</v>
      </c>
      <c r="Q121">
        <f ca="1">IF(OR(ISNUMBER(MATCH(L121,MasterData!$D$3:$D$18,0)),ISNUMBER(MATCH(L121,MasterData!$C$3:$C$18,0))),
    DATEDIF(E121,I121,"d"),
    DATEDIF(E121,TODAY(),"d"))</f>
        <v>10</v>
      </c>
      <c r="R121">
        <f t="shared" ca="1" si="4"/>
        <v>1</v>
      </c>
      <c r="S121">
        <f t="shared" ca="1" si="5"/>
        <v>0</v>
      </c>
      <c r="T121">
        <f t="shared" ca="1" si="6"/>
        <v>0</v>
      </c>
      <c r="U121">
        <f t="shared" ca="1" si="7"/>
        <v>0</v>
      </c>
    </row>
    <row r="122" spans="1:21" x14ac:dyDescent="0.35">
      <c r="A122">
        <v>6000141241</v>
      </c>
      <c r="B122" t="s">
        <v>526</v>
      </c>
      <c r="C122" t="s">
        <v>230</v>
      </c>
      <c r="D122" t="s">
        <v>480</v>
      </c>
      <c r="E122" s="1">
        <v>45803</v>
      </c>
      <c r="F122" s="1"/>
      <c r="G122" t="s">
        <v>329</v>
      </c>
      <c r="H122" t="s">
        <v>240</v>
      </c>
      <c r="I122" s="1">
        <v>45832</v>
      </c>
      <c r="J122" t="s">
        <v>245</v>
      </c>
      <c r="K122" t="s">
        <v>235</v>
      </c>
      <c r="L122" t="s">
        <v>164</v>
      </c>
      <c r="M122" t="s">
        <v>527</v>
      </c>
      <c r="N122" t="s">
        <v>237</v>
      </c>
      <c r="O122" t="s">
        <v>230</v>
      </c>
      <c r="Q122">
        <f ca="1">IF(OR(ISNUMBER(MATCH(L122,MasterData!$D$3:$D$18,0)),ISNUMBER(MATCH(L122,MasterData!$C$3:$C$18,0))),
    DATEDIF(E122,I122,"d"),
    DATEDIF(E122,TODAY(),"d"))</f>
        <v>204</v>
      </c>
      <c r="R122">
        <f t="shared" ca="1" si="4"/>
        <v>1</v>
      </c>
      <c r="S122">
        <f t="shared" ca="1" si="5"/>
        <v>1</v>
      </c>
      <c r="T122">
        <f t="shared" ca="1" si="6"/>
        <v>1</v>
      </c>
      <c r="U122">
        <f t="shared" ca="1" si="7"/>
        <v>1</v>
      </c>
    </row>
    <row r="123" spans="1:21" x14ac:dyDescent="0.35">
      <c r="A123">
        <v>6000141291</v>
      </c>
      <c r="B123" t="s">
        <v>528</v>
      </c>
      <c r="C123" t="s">
        <v>230</v>
      </c>
      <c r="D123" t="s">
        <v>251</v>
      </c>
      <c r="E123" s="1">
        <v>45803</v>
      </c>
      <c r="F123" s="1"/>
      <c r="G123" t="s">
        <v>529</v>
      </c>
      <c r="H123" t="s">
        <v>230</v>
      </c>
      <c r="I123" s="1">
        <v>45811</v>
      </c>
      <c r="J123" t="s">
        <v>234</v>
      </c>
      <c r="K123" t="s">
        <v>235</v>
      </c>
      <c r="L123" t="s">
        <v>171</v>
      </c>
      <c r="M123" t="s">
        <v>530</v>
      </c>
      <c r="N123" t="s">
        <v>237</v>
      </c>
      <c r="O123" t="s">
        <v>230</v>
      </c>
      <c r="Q123">
        <f ca="1">IF(OR(ISNUMBER(MATCH(L123,MasterData!$D$3:$D$18,0)),ISNUMBER(MATCH(L123,MasterData!$C$3:$C$18,0))),
    DATEDIF(E123,I123,"d"),
    DATEDIF(E123,TODAY(),"d"))</f>
        <v>8</v>
      </c>
      <c r="R123">
        <f t="shared" ca="1" si="4"/>
        <v>1</v>
      </c>
      <c r="S123">
        <f t="shared" ca="1" si="5"/>
        <v>0</v>
      </c>
      <c r="T123">
        <f t="shared" ca="1" si="6"/>
        <v>0</v>
      </c>
      <c r="U123">
        <f t="shared" ca="1" si="7"/>
        <v>0</v>
      </c>
    </row>
    <row r="124" spans="1:21" x14ac:dyDescent="0.35">
      <c r="A124">
        <v>6000141328</v>
      </c>
      <c r="B124" t="s">
        <v>531</v>
      </c>
      <c r="C124" t="s">
        <v>230</v>
      </c>
      <c r="D124" t="s">
        <v>480</v>
      </c>
      <c r="E124" s="1">
        <v>45804</v>
      </c>
      <c r="F124" s="1">
        <v>45805</v>
      </c>
      <c r="G124" t="s">
        <v>354</v>
      </c>
      <c r="H124" t="s">
        <v>240</v>
      </c>
      <c r="I124" s="1">
        <v>45811</v>
      </c>
      <c r="J124" t="s">
        <v>234</v>
      </c>
      <c r="K124" t="s">
        <v>347</v>
      </c>
      <c r="L124" t="s">
        <v>171</v>
      </c>
      <c r="M124" t="s">
        <v>532</v>
      </c>
      <c r="N124" t="s">
        <v>237</v>
      </c>
      <c r="O124" t="s">
        <v>230</v>
      </c>
      <c r="Q124">
        <f ca="1">IF(OR(ISNUMBER(MATCH(L124,MasterData!$D$3:$D$18,0)),ISNUMBER(MATCH(L124,MasterData!$C$3:$C$18,0))),
    DATEDIF(E124,I124,"d"),
    DATEDIF(E124,TODAY(),"d"))</f>
        <v>7</v>
      </c>
      <c r="R124">
        <f t="shared" ca="1" si="4"/>
        <v>0</v>
      </c>
      <c r="S124">
        <f t="shared" ca="1" si="5"/>
        <v>0</v>
      </c>
      <c r="T124">
        <f t="shared" ca="1" si="6"/>
        <v>0</v>
      </c>
      <c r="U124">
        <f t="shared" ca="1" si="7"/>
        <v>0</v>
      </c>
    </row>
    <row r="125" spans="1:21" x14ac:dyDescent="0.35">
      <c r="A125">
        <v>6000141409</v>
      </c>
      <c r="B125" t="s">
        <v>533</v>
      </c>
      <c r="C125" t="s">
        <v>230</v>
      </c>
      <c r="D125" t="s">
        <v>506</v>
      </c>
      <c r="E125" s="1">
        <v>45804</v>
      </c>
      <c r="F125" s="1"/>
      <c r="G125" t="s">
        <v>534</v>
      </c>
      <c r="H125" t="s">
        <v>240</v>
      </c>
      <c r="I125" s="1">
        <v>45812</v>
      </c>
      <c r="J125" t="s">
        <v>234</v>
      </c>
      <c r="K125" t="s">
        <v>235</v>
      </c>
      <c r="L125" t="s">
        <v>171</v>
      </c>
      <c r="M125" t="s">
        <v>535</v>
      </c>
      <c r="N125" t="s">
        <v>237</v>
      </c>
      <c r="O125" t="s">
        <v>230</v>
      </c>
      <c r="Q125">
        <f ca="1">IF(OR(ISNUMBER(MATCH(L125,MasterData!$D$3:$D$18,0)),ISNUMBER(MATCH(L125,MasterData!$C$3:$C$18,0))),
    DATEDIF(E125,I125,"d"),
    DATEDIF(E125,TODAY(),"d"))</f>
        <v>8</v>
      </c>
      <c r="R125">
        <f t="shared" ca="1" si="4"/>
        <v>1</v>
      </c>
      <c r="S125">
        <f t="shared" ca="1" si="5"/>
        <v>0</v>
      </c>
      <c r="T125">
        <f t="shared" ca="1" si="6"/>
        <v>0</v>
      </c>
      <c r="U125">
        <f t="shared" ca="1" si="7"/>
        <v>0</v>
      </c>
    </row>
    <row r="126" spans="1:21" x14ac:dyDescent="0.35">
      <c r="A126">
        <v>6000141456</v>
      </c>
      <c r="B126" t="s">
        <v>536</v>
      </c>
      <c r="C126" t="s">
        <v>230</v>
      </c>
      <c r="D126" t="s">
        <v>254</v>
      </c>
      <c r="E126" s="1">
        <v>45804</v>
      </c>
      <c r="F126" s="1"/>
      <c r="G126" t="s">
        <v>537</v>
      </c>
      <c r="H126" t="s">
        <v>240</v>
      </c>
      <c r="I126" s="1">
        <v>45819</v>
      </c>
      <c r="J126" t="s">
        <v>256</v>
      </c>
      <c r="K126" t="s">
        <v>235</v>
      </c>
      <c r="L126" t="s">
        <v>164</v>
      </c>
      <c r="M126" t="s">
        <v>538</v>
      </c>
      <c r="N126" t="s">
        <v>237</v>
      </c>
      <c r="O126" t="s">
        <v>230</v>
      </c>
      <c r="Q126">
        <f ca="1">IF(OR(ISNUMBER(MATCH(L126,MasterData!$D$3:$D$18,0)),ISNUMBER(MATCH(L126,MasterData!$C$3:$C$18,0))),
    DATEDIF(E126,I126,"d"),
    DATEDIF(E126,TODAY(),"d"))</f>
        <v>203</v>
      </c>
      <c r="R126">
        <f t="shared" ca="1" si="4"/>
        <v>1</v>
      </c>
      <c r="S126">
        <f t="shared" ca="1" si="5"/>
        <v>1</v>
      </c>
      <c r="T126">
        <f t="shared" ca="1" si="6"/>
        <v>1</v>
      </c>
      <c r="U126">
        <f t="shared" ca="1" si="7"/>
        <v>1</v>
      </c>
    </row>
    <row r="127" spans="1:21" x14ac:dyDescent="0.35">
      <c r="A127">
        <v>6000141519</v>
      </c>
      <c r="B127" t="s">
        <v>539</v>
      </c>
      <c r="C127" t="s">
        <v>230</v>
      </c>
      <c r="D127" t="s">
        <v>247</v>
      </c>
      <c r="E127" s="1">
        <v>45805</v>
      </c>
      <c r="F127" s="1"/>
      <c r="G127" t="s">
        <v>453</v>
      </c>
      <c r="H127" t="s">
        <v>240</v>
      </c>
      <c r="I127" s="1">
        <v>45819</v>
      </c>
      <c r="J127" t="s">
        <v>234</v>
      </c>
      <c r="K127" t="s">
        <v>235</v>
      </c>
      <c r="L127" t="s">
        <v>171</v>
      </c>
      <c r="M127" t="s">
        <v>540</v>
      </c>
      <c r="N127" t="s">
        <v>237</v>
      </c>
      <c r="O127" t="s">
        <v>230</v>
      </c>
      <c r="Q127">
        <f ca="1">IF(OR(ISNUMBER(MATCH(L127,MasterData!$D$3:$D$18,0)),ISNUMBER(MATCH(L127,MasterData!$C$3:$C$18,0))),
    DATEDIF(E127,I127,"d"),
    DATEDIF(E127,TODAY(),"d"))</f>
        <v>14</v>
      </c>
      <c r="R127">
        <f t="shared" ca="1" si="4"/>
        <v>1</v>
      </c>
      <c r="S127">
        <f t="shared" ca="1" si="5"/>
        <v>0</v>
      </c>
      <c r="T127">
        <f t="shared" ca="1" si="6"/>
        <v>0</v>
      </c>
      <c r="U127">
        <f t="shared" ca="1" si="7"/>
        <v>0</v>
      </c>
    </row>
    <row r="128" spans="1:21" x14ac:dyDescent="0.35">
      <c r="A128">
        <v>6000141525</v>
      </c>
      <c r="B128" t="s">
        <v>541</v>
      </c>
      <c r="C128" t="s">
        <v>230</v>
      </c>
      <c r="D128" t="s">
        <v>274</v>
      </c>
      <c r="E128" s="1">
        <v>45805</v>
      </c>
      <c r="F128" s="1"/>
      <c r="G128" t="s">
        <v>321</v>
      </c>
      <c r="H128" t="s">
        <v>245</v>
      </c>
      <c r="I128" s="1">
        <v>45813</v>
      </c>
      <c r="J128" t="s">
        <v>234</v>
      </c>
      <c r="K128" t="s">
        <v>241</v>
      </c>
      <c r="L128" t="s">
        <v>171</v>
      </c>
      <c r="M128" t="s">
        <v>542</v>
      </c>
      <c r="N128" t="s">
        <v>237</v>
      </c>
      <c r="O128" t="s">
        <v>230</v>
      </c>
      <c r="Q128">
        <f ca="1">IF(OR(ISNUMBER(MATCH(L128,MasterData!$D$3:$D$18,0)),ISNUMBER(MATCH(L128,MasterData!$C$3:$C$18,0))),
    DATEDIF(E128,I128,"d"),
    DATEDIF(E128,TODAY(),"d"))</f>
        <v>8</v>
      </c>
      <c r="R128">
        <f t="shared" ca="1" si="4"/>
        <v>1</v>
      </c>
      <c r="S128">
        <f t="shared" ca="1" si="5"/>
        <v>0</v>
      </c>
      <c r="T128">
        <f t="shared" ca="1" si="6"/>
        <v>0</v>
      </c>
      <c r="U128">
        <f t="shared" ca="1" si="7"/>
        <v>0</v>
      </c>
    </row>
    <row r="129" spans="1:21" x14ac:dyDescent="0.35">
      <c r="A129">
        <v>6000141527</v>
      </c>
      <c r="B129" t="s">
        <v>543</v>
      </c>
      <c r="C129" t="s">
        <v>230</v>
      </c>
      <c r="D129" t="s">
        <v>274</v>
      </c>
      <c r="E129" s="1">
        <v>45805</v>
      </c>
      <c r="F129" s="1"/>
      <c r="G129" t="s">
        <v>544</v>
      </c>
      <c r="H129" t="s">
        <v>245</v>
      </c>
      <c r="I129" s="1">
        <v>45813</v>
      </c>
      <c r="J129" t="s">
        <v>234</v>
      </c>
      <c r="K129" t="s">
        <v>235</v>
      </c>
      <c r="L129" t="s">
        <v>171</v>
      </c>
      <c r="M129" t="s">
        <v>545</v>
      </c>
      <c r="N129" t="s">
        <v>237</v>
      </c>
      <c r="O129" t="s">
        <v>230</v>
      </c>
      <c r="Q129">
        <f ca="1">IF(OR(ISNUMBER(MATCH(L129,MasterData!$D$3:$D$18,0)),ISNUMBER(MATCH(L129,MasterData!$C$3:$C$18,0))),
    DATEDIF(E129,I129,"d"),
    DATEDIF(E129,TODAY(),"d"))</f>
        <v>8</v>
      </c>
      <c r="R129">
        <f t="shared" ca="1" si="4"/>
        <v>1</v>
      </c>
      <c r="S129">
        <f t="shared" ca="1" si="5"/>
        <v>0</v>
      </c>
      <c r="T129">
        <f t="shared" ca="1" si="6"/>
        <v>0</v>
      </c>
      <c r="U129">
        <f t="shared" ca="1" si="7"/>
        <v>0</v>
      </c>
    </row>
    <row r="130" spans="1:21" x14ac:dyDescent="0.35">
      <c r="A130">
        <v>6000141568</v>
      </c>
      <c r="B130" t="s">
        <v>230</v>
      </c>
      <c r="C130" t="s">
        <v>230</v>
      </c>
      <c r="D130" s="34">
        <v>3003</v>
      </c>
      <c r="E130" s="1">
        <v>45805</v>
      </c>
      <c r="F130" s="1"/>
      <c r="G130" t="s">
        <v>400</v>
      </c>
      <c r="H130" t="s">
        <v>245</v>
      </c>
      <c r="I130" s="1">
        <v>45833</v>
      </c>
      <c r="J130" t="s">
        <v>245</v>
      </c>
      <c r="K130" t="s">
        <v>241</v>
      </c>
      <c r="L130" t="s">
        <v>170</v>
      </c>
      <c r="M130" t="s">
        <v>546</v>
      </c>
      <c r="N130" t="s">
        <v>237</v>
      </c>
      <c r="O130" t="s">
        <v>230</v>
      </c>
      <c r="Q130">
        <f ca="1">IF(OR(ISNUMBER(MATCH(L130,MasterData!$D$3:$D$18,0)),ISNUMBER(MATCH(L130,MasterData!$C$3:$C$18,0))),
    DATEDIF(E130,I130,"d"),
    DATEDIF(E130,TODAY(),"d"))</f>
        <v>28</v>
      </c>
      <c r="R130">
        <f t="shared" ref="R130:R166" ca="1" si="8">IF($Q130&gt;7,1,0)</f>
        <v>1</v>
      </c>
      <c r="S130">
        <f t="shared" ref="S130:S166" ca="1" si="9">IF($Q130&gt;15,1,0)</f>
        <v>1</v>
      </c>
      <c r="T130">
        <f t="shared" ref="T130:T166" ca="1" si="10">IF($Q130&gt;30,1,0)</f>
        <v>0</v>
      </c>
      <c r="U130">
        <f t="shared" ref="U130:U166" ca="1" si="11">IF($Q130&gt;60,1,0)</f>
        <v>0</v>
      </c>
    </row>
    <row r="131" spans="1:21" x14ac:dyDescent="0.35">
      <c r="A131">
        <v>6000141573</v>
      </c>
      <c r="B131" t="s">
        <v>547</v>
      </c>
      <c r="C131" t="s">
        <v>230</v>
      </c>
      <c r="D131" t="s">
        <v>480</v>
      </c>
      <c r="E131" s="1">
        <v>45805</v>
      </c>
      <c r="F131" s="1"/>
      <c r="G131" t="s">
        <v>275</v>
      </c>
      <c r="H131" t="s">
        <v>233</v>
      </c>
      <c r="I131" s="1">
        <v>45828</v>
      </c>
      <c r="J131" t="s">
        <v>245</v>
      </c>
      <c r="K131" t="s">
        <v>241</v>
      </c>
      <c r="L131" t="s">
        <v>170</v>
      </c>
      <c r="M131" t="s">
        <v>548</v>
      </c>
      <c r="N131" t="s">
        <v>237</v>
      </c>
      <c r="O131" t="s">
        <v>230</v>
      </c>
      <c r="Q131">
        <f ca="1">IF(OR(ISNUMBER(MATCH(L131,MasterData!$D$3:$D$18,0)),ISNUMBER(MATCH(L131,MasterData!$C$3:$C$18,0))),
    DATEDIF(E131,I131,"d"),
    DATEDIF(E131,TODAY(),"d"))</f>
        <v>23</v>
      </c>
      <c r="R131">
        <f t="shared" ca="1" si="8"/>
        <v>1</v>
      </c>
      <c r="S131">
        <f t="shared" ca="1" si="9"/>
        <v>1</v>
      </c>
      <c r="T131">
        <f t="shared" ca="1" si="10"/>
        <v>0</v>
      </c>
      <c r="U131">
        <f t="shared" ca="1" si="11"/>
        <v>0</v>
      </c>
    </row>
    <row r="132" spans="1:21" x14ac:dyDescent="0.35">
      <c r="A132">
        <v>6000141657</v>
      </c>
      <c r="B132" t="s">
        <v>549</v>
      </c>
      <c r="C132" t="s">
        <v>230</v>
      </c>
      <c r="D132" t="s">
        <v>231</v>
      </c>
      <c r="E132" s="1">
        <v>45806</v>
      </c>
      <c r="F132" s="1"/>
      <c r="G132" t="s">
        <v>453</v>
      </c>
      <c r="H132" t="s">
        <v>233</v>
      </c>
      <c r="I132" s="1">
        <v>45832</v>
      </c>
      <c r="J132" t="s">
        <v>256</v>
      </c>
      <c r="K132" t="s">
        <v>235</v>
      </c>
      <c r="L132" t="s">
        <v>170</v>
      </c>
      <c r="M132" t="s">
        <v>550</v>
      </c>
      <c r="N132" t="s">
        <v>237</v>
      </c>
      <c r="O132" t="s">
        <v>230</v>
      </c>
      <c r="Q132">
        <f ca="1">IF(OR(ISNUMBER(MATCH(L132,MasterData!$D$3:$D$18,0)),ISNUMBER(MATCH(L132,MasterData!$C$3:$C$18,0))),
    DATEDIF(E132,I132,"d"),
    DATEDIF(E132,TODAY(),"d"))</f>
        <v>26</v>
      </c>
      <c r="R132">
        <f t="shared" ca="1" si="8"/>
        <v>1</v>
      </c>
      <c r="S132">
        <f t="shared" ca="1" si="9"/>
        <v>1</v>
      </c>
      <c r="T132">
        <f t="shared" ca="1" si="10"/>
        <v>0</v>
      </c>
      <c r="U132">
        <f t="shared" ca="1" si="11"/>
        <v>0</v>
      </c>
    </row>
    <row r="133" spans="1:21" x14ac:dyDescent="0.35">
      <c r="A133">
        <v>6000141721</v>
      </c>
      <c r="B133" t="s">
        <v>551</v>
      </c>
      <c r="C133" t="s">
        <v>230</v>
      </c>
      <c r="D133" t="s">
        <v>480</v>
      </c>
      <c r="E133" s="1">
        <v>45807</v>
      </c>
      <c r="F133" s="1"/>
      <c r="G133" t="s">
        <v>552</v>
      </c>
      <c r="H133" t="s">
        <v>240</v>
      </c>
      <c r="I133" s="1">
        <v>45814</v>
      </c>
      <c r="J133" t="s">
        <v>234</v>
      </c>
      <c r="K133" t="s">
        <v>241</v>
      </c>
      <c r="L133" t="s">
        <v>171</v>
      </c>
      <c r="M133" t="s">
        <v>553</v>
      </c>
      <c r="N133" t="s">
        <v>237</v>
      </c>
      <c r="O133" t="s">
        <v>230</v>
      </c>
      <c r="Q133">
        <f ca="1">IF(OR(ISNUMBER(MATCH(L133,MasterData!$D$3:$D$18,0)),ISNUMBER(MATCH(L133,MasterData!$C$3:$C$18,0))),
    DATEDIF(E133,I133,"d"),
    DATEDIF(E133,TODAY(),"d"))</f>
        <v>7</v>
      </c>
      <c r="R133">
        <f t="shared" ca="1" si="8"/>
        <v>0</v>
      </c>
      <c r="S133">
        <f t="shared" ca="1" si="9"/>
        <v>0</v>
      </c>
      <c r="T133">
        <f t="shared" ca="1" si="10"/>
        <v>0</v>
      </c>
      <c r="U133">
        <f t="shared" ca="1" si="11"/>
        <v>0</v>
      </c>
    </row>
    <row r="134" spans="1:21" x14ac:dyDescent="0.35">
      <c r="A134">
        <v>6000141724</v>
      </c>
      <c r="B134" t="s">
        <v>554</v>
      </c>
      <c r="C134" t="s">
        <v>230</v>
      </c>
      <c r="D134" t="s">
        <v>480</v>
      </c>
      <c r="E134" s="1">
        <v>45807</v>
      </c>
      <c r="F134" s="1"/>
      <c r="G134" t="s">
        <v>275</v>
      </c>
      <c r="H134" t="s">
        <v>240</v>
      </c>
      <c r="I134" s="1">
        <v>45814</v>
      </c>
      <c r="J134" t="s">
        <v>234</v>
      </c>
      <c r="K134" t="s">
        <v>347</v>
      </c>
      <c r="L134" t="s">
        <v>171</v>
      </c>
      <c r="M134" t="s">
        <v>555</v>
      </c>
      <c r="N134" t="s">
        <v>237</v>
      </c>
      <c r="O134" t="s">
        <v>230</v>
      </c>
      <c r="Q134">
        <f ca="1">IF(OR(ISNUMBER(MATCH(L134,MasterData!$D$3:$D$18,0)),ISNUMBER(MATCH(L134,MasterData!$C$3:$C$18,0))),
    DATEDIF(E134,I134,"d"),
    DATEDIF(E134,TODAY(),"d"))</f>
        <v>7</v>
      </c>
      <c r="R134">
        <f t="shared" ca="1" si="8"/>
        <v>0</v>
      </c>
      <c r="S134">
        <f t="shared" ca="1" si="9"/>
        <v>0</v>
      </c>
      <c r="T134">
        <f t="shared" ca="1" si="10"/>
        <v>0</v>
      </c>
      <c r="U134">
        <f t="shared" ca="1" si="11"/>
        <v>0</v>
      </c>
    </row>
    <row r="135" spans="1:21" x14ac:dyDescent="0.35">
      <c r="A135">
        <v>6000141747</v>
      </c>
      <c r="B135" t="s">
        <v>556</v>
      </c>
      <c r="C135" t="s">
        <v>230</v>
      </c>
      <c r="D135" t="s">
        <v>254</v>
      </c>
      <c r="E135" s="1">
        <v>45807</v>
      </c>
      <c r="F135" s="1">
        <v>45812</v>
      </c>
      <c r="G135" t="s">
        <v>255</v>
      </c>
      <c r="H135" t="s">
        <v>240</v>
      </c>
      <c r="I135" s="1">
        <v>45820</v>
      </c>
      <c r="J135" t="s">
        <v>234</v>
      </c>
      <c r="K135" t="s">
        <v>347</v>
      </c>
      <c r="L135" t="s">
        <v>171</v>
      </c>
      <c r="M135" t="s">
        <v>557</v>
      </c>
      <c r="N135" t="s">
        <v>237</v>
      </c>
      <c r="O135" t="s">
        <v>230</v>
      </c>
      <c r="Q135">
        <f ca="1">IF(OR(ISNUMBER(MATCH(L135,MasterData!$D$3:$D$18,0)),ISNUMBER(MATCH(L135,MasterData!$C$3:$C$18,0))),
    DATEDIF(E135,I135,"d"),
    DATEDIF(E135,TODAY(),"d"))</f>
        <v>13</v>
      </c>
      <c r="R135">
        <f t="shared" ca="1" si="8"/>
        <v>1</v>
      </c>
      <c r="S135">
        <f t="shared" ca="1" si="9"/>
        <v>0</v>
      </c>
      <c r="T135">
        <f t="shared" ca="1" si="10"/>
        <v>0</v>
      </c>
      <c r="U135">
        <f t="shared" ca="1" si="11"/>
        <v>0</v>
      </c>
    </row>
    <row r="136" spans="1:21" x14ac:dyDescent="0.35">
      <c r="A136">
        <v>6000141793</v>
      </c>
      <c r="B136" t="s">
        <v>558</v>
      </c>
      <c r="C136" t="s">
        <v>230</v>
      </c>
      <c r="D136" t="s">
        <v>480</v>
      </c>
      <c r="E136" s="1">
        <v>45810</v>
      </c>
      <c r="F136" s="1">
        <v>45828</v>
      </c>
      <c r="G136" t="s">
        <v>559</v>
      </c>
      <c r="H136" t="s">
        <v>233</v>
      </c>
      <c r="I136" s="1">
        <v>45833</v>
      </c>
      <c r="J136" t="s">
        <v>234</v>
      </c>
      <c r="K136" t="s">
        <v>241</v>
      </c>
      <c r="L136" t="s">
        <v>171</v>
      </c>
      <c r="M136" t="s">
        <v>561</v>
      </c>
      <c r="N136" t="s">
        <v>237</v>
      </c>
      <c r="O136" t="s">
        <v>230</v>
      </c>
      <c r="Q136">
        <f ca="1">IF(OR(ISNUMBER(MATCH(L136,MasterData!$D$3:$D$18,0)),ISNUMBER(MATCH(L136,MasterData!$C$3:$C$18,0))),
    DATEDIF(E136,I136,"d"),
    DATEDIF(E136,TODAY(),"d"))</f>
        <v>23</v>
      </c>
      <c r="R136">
        <f t="shared" ca="1" si="8"/>
        <v>1</v>
      </c>
      <c r="S136">
        <f t="shared" ca="1" si="9"/>
        <v>1</v>
      </c>
      <c r="T136">
        <f t="shared" ca="1" si="10"/>
        <v>0</v>
      </c>
      <c r="U136">
        <f t="shared" ca="1" si="11"/>
        <v>0</v>
      </c>
    </row>
    <row r="137" spans="1:21" x14ac:dyDescent="0.35">
      <c r="A137">
        <v>6000141959</v>
      </c>
      <c r="B137" t="s">
        <v>562</v>
      </c>
      <c r="C137" t="s">
        <v>230</v>
      </c>
      <c r="D137" t="s">
        <v>506</v>
      </c>
      <c r="E137" s="1">
        <v>45811</v>
      </c>
      <c r="F137" s="1"/>
      <c r="G137" t="s">
        <v>507</v>
      </c>
      <c r="H137" t="s">
        <v>233</v>
      </c>
      <c r="I137" s="1">
        <v>45819</v>
      </c>
      <c r="J137" t="s">
        <v>234</v>
      </c>
      <c r="K137" t="s">
        <v>235</v>
      </c>
      <c r="L137" t="s">
        <v>171</v>
      </c>
      <c r="M137" t="s">
        <v>563</v>
      </c>
      <c r="N137" t="s">
        <v>237</v>
      </c>
      <c r="O137" t="s">
        <v>230</v>
      </c>
      <c r="Q137">
        <f ca="1">IF(OR(ISNUMBER(MATCH(L137,MasterData!$D$3:$D$18,0)),ISNUMBER(MATCH(L137,MasterData!$C$3:$C$18,0))),
    DATEDIF(E137,I137,"d"),
    DATEDIF(E137,TODAY(),"d"))</f>
        <v>8</v>
      </c>
      <c r="R137">
        <f t="shared" ca="1" si="8"/>
        <v>1</v>
      </c>
      <c r="S137">
        <f t="shared" ca="1" si="9"/>
        <v>0</v>
      </c>
      <c r="T137">
        <f t="shared" ca="1" si="10"/>
        <v>0</v>
      </c>
      <c r="U137">
        <f t="shared" ca="1" si="11"/>
        <v>0</v>
      </c>
    </row>
    <row r="138" spans="1:21" x14ac:dyDescent="0.35">
      <c r="A138">
        <v>6000142018</v>
      </c>
      <c r="B138" t="s">
        <v>564</v>
      </c>
      <c r="C138" t="s">
        <v>230</v>
      </c>
      <c r="D138" t="s">
        <v>231</v>
      </c>
      <c r="E138" s="1">
        <v>45811</v>
      </c>
      <c r="F138" s="1">
        <v>45817</v>
      </c>
      <c r="G138" t="s">
        <v>293</v>
      </c>
      <c r="H138" t="s">
        <v>377</v>
      </c>
      <c r="I138" s="1">
        <v>45819</v>
      </c>
      <c r="J138" t="s">
        <v>234</v>
      </c>
      <c r="K138" t="s">
        <v>241</v>
      </c>
      <c r="L138" t="s">
        <v>171</v>
      </c>
      <c r="M138" t="s">
        <v>565</v>
      </c>
      <c r="N138" t="s">
        <v>237</v>
      </c>
      <c r="O138" t="s">
        <v>230</v>
      </c>
      <c r="Q138">
        <f ca="1">IF(OR(ISNUMBER(MATCH(L138,MasterData!$D$3:$D$18,0)),ISNUMBER(MATCH(L138,MasterData!$C$3:$C$18,0))),
    DATEDIF(E138,I138,"d"),
    DATEDIF(E138,TODAY(),"d"))</f>
        <v>8</v>
      </c>
      <c r="R138">
        <f t="shared" ca="1" si="8"/>
        <v>1</v>
      </c>
      <c r="S138">
        <f t="shared" ca="1" si="9"/>
        <v>0</v>
      </c>
      <c r="T138">
        <f t="shared" ca="1" si="10"/>
        <v>0</v>
      </c>
      <c r="U138">
        <f t="shared" ca="1" si="11"/>
        <v>0</v>
      </c>
    </row>
    <row r="139" spans="1:21" x14ac:dyDescent="0.35">
      <c r="A139">
        <v>6000142063</v>
      </c>
      <c r="B139" t="s">
        <v>566</v>
      </c>
      <c r="C139" t="s">
        <v>230</v>
      </c>
      <c r="D139" t="s">
        <v>480</v>
      </c>
      <c r="E139" s="1">
        <v>45811</v>
      </c>
      <c r="F139" s="1"/>
      <c r="G139" t="s">
        <v>329</v>
      </c>
      <c r="H139" t="s">
        <v>233</v>
      </c>
      <c r="I139" s="1">
        <v>45819</v>
      </c>
      <c r="J139" t="s">
        <v>234</v>
      </c>
      <c r="K139" t="s">
        <v>241</v>
      </c>
      <c r="L139" t="s">
        <v>171</v>
      </c>
      <c r="M139" t="s">
        <v>567</v>
      </c>
      <c r="N139" t="s">
        <v>237</v>
      </c>
      <c r="O139" t="s">
        <v>230</v>
      </c>
      <c r="Q139">
        <f ca="1">IF(OR(ISNUMBER(MATCH(L139,MasterData!$D$3:$D$18,0)),ISNUMBER(MATCH(L139,MasterData!$C$3:$C$18,0))),
    DATEDIF(E139,I139,"d"),
    DATEDIF(E139,TODAY(),"d"))</f>
        <v>8</v>
      </c>
      <c r="R139">
        <f t="shared" ca="1" si="8"/>
        <v>1</v>
      </c>
      <c r="S139">
        <f t="shared" ca="1" si="9"/>
        <v>0</v>
      </c>
      <c r="T139">
        <f t="shared" ca="1" si="10"/>
        <v>0</v>
      </c>
      <c r="U139">
        <f t="shared" ca="1" si="11"/>
        <v>0</v>
      </c>
    </row>
    <row r="140" spans="1:21" x14ac:dyDescent="0.35">
      <c r="A140">
        <v>6000142101</v>
      </c>
      <c r="B140" t="s">
        <v>568</v>
      </c>
      <c r="C140" t="s">
        <v>230</v>
      </c>
      <c r="D140" t="s">
        <v>506</v>
      </c>
      <c r="E140" s="1">
        <v>45812</v>
      </c>
      <c r="F140" s="1"/>
      <c r="G140" t="s">
        <v>534</v>
      </c>
      <c r="H140" t="s">
        <v>233</v>
      </c>
      <c r="I140" s="1">
        <v>45826</v>
      </c>
      <c r="J140" t="s">
        <v>234</v>
      </c>
      <c r="K140" t="s">
        <v>235</v>
      </c>
      <c r="L140" t="s">
        <v>164</v>
      </c>
      <c r="M140" t="s">
        <v>569</v>
      </c>
      <c r="N140" t="s">
        <v>237</v>
      </c>
      <c r="O140" t="s">
        <v>230</v>
      </c>
      <c r="Q140">
        <f ca="1">IF(OR(ISNUMBER(MATCH(L140,MasterData!$D$3:$D$18,0)),ISNUMBER(MATCH(L140,MasterData!$C$3:$C$18,0))),
    DATEDIF(E140,I140,"d"),
    DATEDIF(E140,TODAY(),"d"))</f>
        <v>195</v>
      </c>
      <c r="R140">
        <f t="shared" ca="1" si="8"/>
        <v>1</v>
      </c>
      <c r="S140">
        <f t="shared" ca="1" si="9"/>
        <v>1</v>
      </c>
      <c r="T140">
        <f t="shared" ca="1" si="10"/>
        <v>1</v>
      </c>
      <c r="U140">
        <f t="shared" ca="1" si="11"/>
        <v>1</v>
      </c>
    </row>
    <row r="141" spans="1:21" x14ac:dyDescent="0.35">
      <c r="A141">
        <v>6000142210</v>
      </c>
      <c r="B141" t="s">
        <v>570</v>
      </c>
      <c r="C141" t="s">
        <v>230</v>
      </c>
      <c r="D141" t="s">
        <v>449</v>
      </c>
      <c r="E141" s="1">
        <v>45812</v>
      </c>
      <c r="F141" s="1"/>
      <c r="G141" t="s">
        <v>450</v>
      </c>
      <c r="H141" t="s">
        <v>233</v>
      </c>
      <c r="I141" s="1">
        <v>45820</v>
      </c>
      <c r="J141" t="s">
        <v>234</v>
      </c>
      <c r="K141" t="s">
        <v>241</v>
      </c>
      <c r="L141" t="s">
        <v>171</v>
      </c>
      <c r="M141" t="s">
        <v>571</v>
      </c>
      <c r="N141" t="s">
        <v>237</v>
      </c>
      <c r="O141" t="s">
        <v>230</v>
      </c>
      <c r="Q141">
        <f ca="1">IF(OR(ISNUMBER(MATCH(L141,MasterData!$D$3:$D$18,0)),ISNUMBER(MATCH(L141,MasterData!$C$3:$C$18,0))),
    DATEDIF(E141,I141,"d"),
    DATEDIF(E141,TODAY(),"d"))</f>
        <v>8</v>
      </c>
      <c r="R141">
        <f t="shared" ca="1" si="8"/>
        <v>1</v>
      </c>
      <c r="S141">
        <f t="shared" ca="1" si="9"/>
        <v>0</v>
      </c>
      <c r="T141">
        <f t="shared" ca="1" si="10"/>
        <v>0</v>
      </c>
      <c r="U141">
        <f t="shared" ca="1" si="11"/>
        <v>0</v>
      </c>
    </row>
    <row r="142" spans="1:21" x14ac:dyDescent="0.35">
      <c r="A142">
        <v>6000142258</v>
      </c>
      <c r="B142" t="s">
        <v>572</v>
      </c>
      <c r="C142" t="s">
        <v>230</v>
      </c>
      <c r="D142" t="s">
        <v>254</v>
      </c>
      <c r="E142" s="1">
        <v>45812</v>
      </c>
      <c r="F142" s="1"/>
      <c r="G142" t="s">
        <v>268</v>
      </c>
      <c r="H142" t="s">
        <v>233</v>
      </c>
      <c r="I142" s="1">
        <v>45831</v>
      </c>
      <c r="J142" t="s">
        <v>234</v>
      </c>
      <c r="K142" t="s">
        <v>235</v>
      </c>
      <c r="L142" t="s">
        <v>171</v>
      </c>
      <c r="M142" t="s">
        <v>573</v>
      </c>
      <c r="N142" t="s">
        <v>237</v>
      </c>
      <c r="O142" t="s">
        <v>230</v>
      </c>
      <c r="Q142">
        <f ca="1">IF(OR(ISNUMBER(MATCH(L142,MasterData!$D$3:$D$18,0)),ISNUMBER(MATCH(L142,MasterData!$C$3:$C$18,0))),
    DATEDIF(E142,I142,"d"),
    DATEDIF(E142,TODAY(),"d"))</f>
        <v>19</v>
      </c>
      <c r="R142">
        <f t="shared" ca="1" si="8"/>
        <v>1</v>
      </c>
      <c r="S142">
        <f t="shared" ca="1" si="9"/>
        <v>1</v>
      </c>
      <c r="T142">
        <f t="shared" ca="1" si="10"/>
        <v>0</v>
      </c>
      <c r="U142">
        <f t="shared" ca="1" si="11"/>
        <v>0</v>
      </c>
    </row>
    <row r="143" spans="1:21" x14ac:dyDescent="0.35">
      <c r="A143">
        <v>6000142276</v>
      </c>
      <c r="B143" t="s">
        <v>574</v>
      </c>
      <c r="C143" t="s">
        <v>230</v>
      </c>
      <c r="D143" t="s">
        <v>506</v>
      </c>
      <c r="E143" s="1">
        <v>45812</v>
      </c>
      <c r="F143" s="1"/>
      <c r="G143" t="s">
        <v>575</v>
      </c>
      <c r="H143" t="s">
        <v>233</v>
      </c>
      <c r="I143" s="1">
        <v>45824</v>
      </c>
      <c r="J143" t="s">
        <v>234</v>
      </c>
      <c r="K143" t="s">
        <v>235</v>
      </c>
      <c r="L143" t="s">
        <v>169</v>
      </c>
      <c r="M143" t="s">
        <v>576</v>
      </c>
      <c r="N143" t="s">
        <v>237</v>
      </c>
      <c r="O143" t="s">
        <v>230</v>
      </c>
      <c r="Q143">
        <f ca="1">IF(OR(ISNUMBER(MATCH(L143,MasterData!$D$3:$D$18,0)),ISNUMBER(MATCH(L143,MasterData!$C$3:$C$18,0))),
    DATEDIF(E143,I143,"d"),
    DATEDIF(E143,TODAY(),"d"))</f>
        <v>195</v>
      </c>
      <c r="R143">
        <f t="shared" ca="1" si="8"/>
        <v>1</v>
      </c>
      <c r="S143">
        <f t="shared" ca="1" si="9"/>
        <v>1</v>
      </c>
      <c r="T143">
        <f t="shared" ca="1" si="10"/>
        <v>1</v>
      </c>
      <c r="U143">
        <f t="shared" ca="1" si="11"/>
        <v>1</v>
      </c>
    </row>
    <row r="144" spans="1:21" x14ac:dyDescent="0.35">
      <c r="A144">
        <v>6000142286</v>
      </c>
      <c r="B144" t="s">
        <v>600</v>
      </c>
      <c r="C144" t="s">
        <v>230</v>
      </c>
      <c r="D144" t="s">
        <v>231</v>
      </c>
      <c r="E144" s="1">
        <v>45813</v>
      </c>
      <c r="F144" s="1"/>
      <c r="G144" t="s">
        <v>318</v>
      </c>
      <c r="H144" t="s">
        <v>233</v>
      </c>
      <c r="I144" s="1">
        <v>45833</v>
      </c>
      <c r="J144" t="s">
        <v>245</v>
      </c>
      <c r="K144" t="s">
        <v>241</v>
      </c>
      <c r="L144" t="s">
        <v>170</v>
      </c>
      <c r="M144" t="s">
        <v>319</v>
      </c>
      <c r="N144" t="s">
        <v>237</v>
      </c>
      <c r="O144" t="s">
        <v>230</v>
      </c>
      <c r="Q144">
        <f ca="1">IF(OR(ISNUMBER(MATCH(L144,MasterData!$D$3:$D$18,0)),ISNUMBER(MATCH(L144,MasterData!$C$3:$C$18,0))),
    DATEDIF(E144,I144,"d"),
    DATEDIF(E144,TODAY(),"d"))</f>
        <v>20</v>
      </c>
      <c r="R144">
        <f t="shared" ca="1" si="8"/>
        <v>1</v>
      </c>
      <c r="S144">
        <f t="shared" ca="1" si="9"/>
        <v>1</v>
      </c>
      <c r="T144">
        <f t="shared" ca="1" si="10"/>
        <v>0</v>
      </c>
      <c r="U144">
        <f t="shared" ca="1" si="11"/>
        <v>0</v>
      </c>
    </row>
    <row r="145" spans="1:21" x14ac:dyDescent="0.35">
      <c r="A145">
        <v>6000142434</v>
      </c>
      <c r="B145" t="s">
        <v>7</v>
      </c>
      <c r="C145" t="s">
        <v>230</v>
      </c>
      <c r="D145" t="s">
        <v>251</v>
      </c>
      <c r="E145" s="1">
        <v>45813</v>
      </c>
      <c r="F145" s="1">
        <v>45828</v>
      </c>
      <c r="G145" t="s">
        <v>577</v>
      </c>
      <c r="H145" t="s">
        <v>233</v>
      </c>
      <c r="I145" s="1">
        <v>45814</v>
      </c>
      <c r="J145" t="s">
        <v>560</v>
      </c>
      <c r="K145" t="s">
        <v>235</v>
      </c>
      <c r="L145" t="s">
        <v>183</v>
      </c>
      <c r="M145" t="s">
        <v>578</v>
      </c>
      <c r="N145" t="s">
        <v>237</v>
      </c>
      <c r="O145" t="s">
        <v>230</v>
      </c>
      <c r="Q145">
        <f ca="1">IF(OR(ISNUMBER(MATCH(L145,MasterData!$D$3:$D$18,0)),ISNUMBER(MATCH(L145,MasterData!$C$3:$C$18,0))),
    DATEDIF(E145,I145,"d"),
    DATEDIF(E145,TODAY(),"d"))</f>
        <v>194</v>
      </c>
      <c r="R145">
        <f t="shared" ca="1" si="8"/>
        <v>1</v>
      </c>
      <c r="S145">
        <f t="shared" ca="1" si="9"/>
        <v>1</v>
      </c>
      <c r="T145">
        <f t="shared" ca="1" si="10"/>
        <v>1</v>
      </c>
      <c r="U145">
        <f t="shared" ca="1" si="11"/>
        <v>1</v>
      </c>
    </row>
    <row r="146" spans="1:21" x14ac:dyDescent="0.35">
      <c r="A146">
        <v>6000142441</v>
      </c>
      <c r="B146" t="s">
        <v>6</v>
      </c>
      <c r="C146" t="s">
        <v>230</v>
      </c>
      <c r="D146" t="s">
        <v>231</v>
      </c>
      <c r="E146" s="1">
        <v>45813</v>
      </c>
      <c r="F146" s="1"/>
      <c r="G146" t="s">
        <v>453</v>
      </c>
      <c r="H146" t="s">
        <v>233</v>
      </c>
      <c r="I146" s="1">
        <v>45827</v>
      </c>
      <c r="J146" t="s">
        <v>401</v>
      </c>
      <c r="K146" t="s">
        <v>235</v>
      </c>
      <c r="L146" t="s">
        <v>164</v>
      </c>
      <c r="M146" t="s">
        <v>579</v>
      </c>
      <c r="N146" t="s">
        <v>237</v>
      </c>
      <c r="O146" t="s">
        <v>230</v>
      </c>
      <c r="Q146">
        <f ca="1">IF(OR(ISNUMBER(MATCH(L146,MasterData!$D$3:$D$18,0)),ISNUMBER(MATCH(L146,MasterData!$C$3:$C$18,0))),
    DATEDIF(E146,I146,"d"),
    DATEDIF(E146,TODAY(),"d"))</f>
        <v>194</v>
      </c>
      <c r="R146">
        <f t="shared" ca="1" si="8"/>
        <v>1</v>
      </c>
      <c r="S146">
        <f t="shared" ca="1" si="9"/>
        <v>1</v>
      </c>
      <c r="T146">
        <f t="shared" ca="1" si="10"/>
        <v>1</v>
      </c>
      <c r="U146">
        <f t="shared" ca="1" si="11"/>
        <v>1</v>
      </c>
    </row>
    <row r="147" spans="1:21" x14ac:dyDescent="0.35">
      <c r="A147">
        <v>6000142523</v>
      </c>
      <c r="B147" t="s">
        <v>580</v>
      </c>
      <c r="C147" t="s">
        <v>230</v>
      </c>
      <c r="D147" t="s">
        <v>581</v>
      </c>
      <c r="E147" s="1">
        <v>45814</v>
      </c>
      <c r="F147" s="1"/>
      <c r="G147" t="s">
        <v>582</v>
      </c>
      <c r="H147" t="s">
        <v>233</v>
      </c>
      <c r="I147" s="1">
        <v>45821</v>
      </c>
      <c r="J147" t="s">
        <v>234</v>
      </c>
      <c r="K147" t="s">
        <v>241</v>
      </c>
      <c r="L147" t="s">
        <v>171</v>
      </c>
      <c r="M147" t="s">
        <v>583</v>
      </c>
      <c r="N147" t="s">
        <v>237</v>
      </c>
      <c r="O147" t="s">
        <v>230</v>
      </c>
      <c r="Q147">
        <f ca="1">IF(OR(ISNUMBER(MATCH(L147,MasterData!$D$3:$D$18,0)),ISNUMBER(MATCH(L147,MasterData!$C$3:$C$18,0))),
    DATEDIF(E147,I147,"d"),
    DATEDIF(E147,TODAY(),"d"))</f>
        <v>7</v>
      </c>
      <c r="R147">
        <f t="shared" ca="1" si="8"/>
        <v>0</v>
      </c>
      <c r="S147">
        <f t="shared" ca="1" si="9"/>
        <v>0</v>
      </c>
      <c r="T147">
        <f t="shared" ca="1" si="10"/>
        <v>0</v>
      </c>
      <c r="U147">
        <f t="shared" ca="1" si="11"/>
        <v>0</v>
      </c>
    </row>
    <row r="148" spans="1:21" x14ac:dyDescent="0.35">
      <c r="A148">
        <v>6000142666</v>
      </c>
      <c r="B148" t="s">
        <v>584</v>
      </c>
      <c r="C148" t="s">
        <v>230</v>
      </c>
      <c r="D148" t="s">
        <v>480</v>
      </c>
      <c r="E148" s="1">
        <v>45818</v>
      </c>
      <c r="F148" s="1"/>
      <c r="G148" t="s">
        <v>552</v>
      </c>
      <c r="H148" t="s">
        <v>233</v>
      </c>
      <c r="I148" s="1">
        <v>45833</v>
      </c>
      <c r="J148" t="s">
        <v>234</v>
      </c>
      <c r="K148" t="s">
        <v>241</v>
      </c>
      <c r="L148" t="s">
        <v>171</v>
      </c>
      <c r="M148" t="s">
        <v>585</v>
      </c>
      <c r="N148" t="s">
        <v>237</v>
      </c>
      <c r="O148" t="s">
        <v>230</v>
      </c>
      <c r="Q148">
        <f ca="1">IF(OR(ISNUMBER(MATCH(L148,MasterData!$D$3:$D$18,0)),ISNUMBER(MATCH(L148,MasterData!$C$3:$C$18,0))),
    DATEDIF(E148,I148,"d"),
    DATEDIF(E148,TODAY(),"d"))</f>
        <v>15</v>
      </c>
      <c r="R148">
        <f t="shared" ca="1" si="8"/>
        <v>1</v>
      </c>
      <c r="S148">
        <f t="shared" ca="1" si="9"/>
        <v>0</v>
      </c>
      <c r="T148">
        <f t="shared" ca="1" si="10"/>
        <v>0</v>
      </c>
      <c r="U148">
        <f t="shared" ca="1" si="11"/>
        <v>0</v>
      </c>
    </row>
    <row r="149" spans="1:21" x14ac:dyDescent="0.35">
      <c r="A149">
        <v>6000142675</v>
      </c>
      <c r="B149" t="s">
        <v>230</v>
      </c>
      <c r="C149" t="s">
        <v>230</v>
      </c>
      <c r="D149" t="s">
        <v>254</v>
      </c>
      <c r="E149" s="1">
        <v>45818</v>
      </c>
      <c r="F149" s="1"/>
      <c r="G149" t="s">
        <v>400</v>
      </c>
      <c r="H149" t="s">
        <v>233</v>
      </c>
      <c r="I149" s="1">
        <v>45831</v>
      </c>
      <c r="J149" t="s">
        <v>240</v>
      </c>
      <c r="K149" t="s">
        <v>241</v>
      </c>
      <c r="L149" t="s">
        <v>164</v>
      </c>
      <c r="M149" t="s">
        <v>586</v>
      </c>
      <c r="N149" t="s">
        <v>237</v>
      </c>
      <c r="O149" t="s">
        <v>230</v>
      </c>
      <c r="Q149">
        <f ca="1">IF(OR(ISNUMBER(MATCH(L149,MasterData!$D$3:$D$18,0)),ISNUMBER(MATCH(L149,MasterData!$C$3:$C$18,0))),
    DATEDIF(E149,I149,"d"),
    DATEDIF(E149,TODAY(),"d"))</f>
        <v>189</v>
      </c>
      <c r="R149">
        <f t="shared" ca="1" si="8"/>
        <v>1</v>
      </c>
      <c r="S149">
        <f t="shared" ca="1" si="9"/>
        <v>1</v>
      </c>
      <c r="T149">
        <f t="shared" ca="1" si="10"/>
        <v>1</v>
      </c>
      <c r="U149">
        <f t="shared" ca="1" si="11"/>
        <v>1</v>
      </c>
    </row>
    <row r="150" spans="1:21" x14ac:dyDescent="0.35">
      <c r="A150">
        <v>6000142684</v>
      </c>
      <c r="B150" t="s">
        <v>587</v>
      </c>
      <c r="C150" t="s">
        <v>230</v>
      </c>
      <c r="D150" t="s">
        <v>251</v>
      </c>
      <c r="E150" s="1">
        <v>45818</v>
      </c>
      <c r="F150" s="1"/>
      <c r="G150" t="s">
        <v>588</v>
      </c>
      <c r="H150" t="s">
        <v>233</v>
      </c>
      <c r="I150" s="1">
        <v>45825</v>
      </c>
      <c r="J150" t="s">
        <v>234</v>
      </c>
      <c r="K150" t="s">
        <v>235</v>
      </c>
      <c r="L150" t="s">
        <v>171</v>
      </c>
      <c r="M150" t="s">
        <v>589</v>
      </c>
      <c r="N150" t="s">
        <v>237</v>
      </c>
      <c r="O150" t="s">
        <v>230</v>
      </c>
      <c r="Q150">
        <f ca="1">IF(OR(ISNUMBER(MATCH(L150,MasterData!$D$3:$D$18,0)),ISNUMBER(MATCH(L150,MasterData!$C$3:$C$18,0))),
    DATEDIF(E150,I150,"d"),
    DATEDIF(E150,TODAY(),"d"))</f>
        <v>7</v>
      </c>
      <c r="R150">
        <f t="shared" ca="1" si="8"/>
        <v>0</v>
      </c>
      <c r="S150">
        <f t="shared" ca="1" si="9"/>
        <v>0</v>
      </c>
      <c r="T150">
        <f t="shared" ca="1" si="10"/>
        <v>0</v>
      </c>
      <c r="U150">
        <f t="shared" ca="1" si="11"/>
        <v>0</v>
      </c>
    </row>
    <row r="151" spans="1:21" x14ac:dyDescent="0.35">
      <c r="A151">
        <v>6000142800</v>
      </c>
      <c r="B151" t="s">
        <v>590</v>
      </c>
      <c r="C151" t="s">
        <v>230</v>
      </c>
      <c r="D151" t="s">
        <v>480</v>
      </c>
      <c r="E151" s="1">
        <v>45819</v>
      </c>
      <c r="F151" s="1"/>
      <c r="G151" t="s">
        <v>552</v>
      </c>
      <c r="H151" t="s">
        <v>233</v>
      </c>
      <c r="I151" s="1">
        <v>45833</v>
      </c>
      <c r="J151" t="s">
        <v>256</v>
      </c>
      <c r="K151" t="s">
        <v>241</v>
      </c>
      <c r="L151" t="s">
        <v>170</v>
      </c>
      <c r="M151" t="s">
        <v>592</v>
      </c>
      <c r="N151" t="s">
        <v>237</v>
      </c>
      <c r="O151" t="s">
        <v>230</v>
      </c>
      <c r="Q151">
        <f ca="1">IF(OR(ISNUMBER(MATCH(L151,MasterData!$D$3:$D$18,0)),ISNUMBER(MATCH(L151,MasterData!$C$3:$C$18,0))),
    DATEDIF(E151,I151,"d"),
    DATEDIF(E151,TODAY(),"d"))</f>
        <v>14</v>
      </c>
      <c r="R151">
        <f t="shared" ca="1" si="8"/>
        <v>1</v>
      </c>
      <c r="S151">
        <f t="shared" ca="1" si="9"/>
        <v>0</v>
      </c>
      <c r="T151">
        <f t="shared" ca="1" si="10"/>
        <v>0</v>
      </c>
      <c r="U151">
        <f t="shared" ca="1" si="11"/>
        <v>0</v>
      </c>
    </row>
    <row r="152" spans="1:21" x14ac:dyDescent="0.35">
      <c r="A152">
        <v>6000142856</v>
      </c>
      <c r="B152" t="s">
        <v>593</v>
      </c>
      <c r="C152" t="s">
        <v>230</v>
      </c>
      <c r="D152" t="s">
        <v>594</v>
      </c>
      <c r="E152" s="1">
        <v>45819</v>
      </c>
      <c r="F152" s="1"/>
      <c r="G152" t="s">
        <v>552</v>
      </c>
      <c r="H152" t="s">
        <v>230</v>
      </c>
      <c r="I152" s="1">
        <v>45826</v>
      </c>
      <c r="J152" t="s">
        <v>234</v>
      </c>
      <c r="K152" t="s">
        <v>241</v>
      </c>
      <c r="L152" t="s">
        <v>171</v>
      </c>
      <c r="M152" t="s">
        <v>595</v>
      </c>
      <c r="N152" t="s">
        <v>237</v>
      </c>
      <c r="O152" t="s">
        <v>230</v>
      </c>
      <c r="Q152">
        <f ca="1">IF(OR(ISNUMBER(MATCH(L152,MasterData!$D$3:$D$18,0)),ISNUMBER(MATCH(L152,MasterData!$C$3:$C$18,0))),
    DATEDIF(E152,I152,"d"),
    DATEDIF(E152,TODAY(),"d"))</f>
        <v>7</v>
      </c>
      <c r="R152">
        <f t="shared" ca="1" si="8"/>
        <v>0</v>
      </c>
      <c r="S152">
        <f t="shared" ca="1" si="9"/>
        <v>0</v>
      </c>
      <c r="T152">
        <f t="shared" ca="1" si="10"/>
        <v>0</v>
      </c>
      <c r="U152">
        <f t="shared" ca="1" si="11"/>
        <v>0</v>
      </c>
    </row>
    <row r="153" spans="1:21" x14ac:dyDescent="0.35">
      <c r="A153">
        <v>6000142896</v>
      </c>
      <c r="B153" t="s">
        <v>230</v>
      </c>
      <c r="C153" t="s">
        <v>230</v>
      </c>
      <c r="D153" t="s">
        <v>254</v>
      </c>
      <c r="E153" s="1">
        <v>45819</v>
      </c>
      <c r="F153" s="1"/>
      <c r="G153" t="s">
        <v>400</v>
      </c>
      <c r="H153" t="s">
        <v>240</v>
      </c>
      <c r="I153" s="1">
        <v>45827</v>
      </c>
      <c r="J153" t="s">
        <v>401</v>
      </c>
      <c r="K153" t="s">
        <v>241</v>
      </c>
      <c r="L153" t="s">
        <v>164</v>
      </c>
      <c r="M153" t="s">
        <v>596</v>
      </c>
      <c r="N153" t="s">
        <v>237</v>
      </c>
      <c r="O153" t="s">
        <v>230</v>
      </c>
      <c r="Q153">
        <f ca="1">IF(OR(ISNUMBER(MATCH(L153,MasterData!$D$3:$D$18,0)),ISNUMBER(MATCH(L153,MasterData!$C$3:$C$18,0))),
    DATEDIF(E153,I153,"d"),
    DATEDIF(E153,TODAY(),"d"))</f>
        <v>188</v>
      </c>
      <c r="R153">
        <f t="shared" ca="1" si="8"/>
        <v>1</v>
      </c>
      <c r="S153">
        <f t="shared" ca="1" si="9"/>
        <v>1</v>
      </c>
      <c r="T153">
        <f t="shared" ca="1" si="10"/>
        <v>1</v>
      </c>
      <c r="U153">
        <f t="shared" ca="1" si="11"/>
        <v>1</v>
      </c>
    </row>
    <row r="154" spans="1:21" x14ac:dyDescent="0.35">
      <c r="A154">
        <v>6000142903</v>
      </c>
      <c r="B154" t="s">
        <v>230</v>
      </c>
      <c r="C154" t="s">
        <v>230</v>
      </c>
      <c r="D154" t="s">
        <v>251</v>
      </c>
      <c r="E154" s="1">
        <v>45819</v>
      </c>
      <c r="F154" s="1">
        <v>45842</v>
      </c>
      <c r="G154" t="s">
        <v>601</v>
      </c>
      <c r="H154" t="s">
        <v>233</v>
      </c>
      <c r="I154" s="1">
        <v>45833</v>
      </c>
      <c r="J154" t="s">
        <v>620</v>
      </c>
      <c r="K154" t="s">
        <v>241</v>
      </c>
      <c r="L154" t="s">
        <v>171</v>
      </c>
      <c r="M154" t="s">
        <v>603</v>
      </c>
      <c r="N154" t="s">
        <v>237</v>
      </c>
      <c r="O154" t="s">
        <v>230</v>
      </c>
      <c r="Q154">
        <f ca="1">IF(OR(ISNUMBER(MATCH(L154,MasterData!$D$3:$D$18,0)),ISNUMBER(MATCH(L154,MasterData!$C$3:$C$18,0))),
    DATEDIF(E154,I154,"d"),
    DATEDIF(E154,TODAY(),"d"))</f>
        <v>14</v>
      </c>
      <c r="R154">
        <f t="shared" ca="1" si="8"/>
        <v>1</v>
      </c>
      <c r="S154">
        <f t="shared" ca="1" si="9"/>
        <v>0</v>
      </c>
      <c r="T154">
        <f t="shared" ca="1" si="10"/>
        <v>0</v>
      </c>
      <c r="U154">
        <f t="shared" ca="1" si="11"/>
        <v>0</v>
      </c>
    </row>
    <row r="155" spans="1:21" x14ac:dyDescent="0.35">
      <c r="A155">
        <v>6000143191</v>
      </c>
      <c r="B155" t="s">
        <v>230</v>
      </c>
      <c r="C155" t="s">
        <v>230</v>
      </c>
      <c r="D155" t="s">
        <v>254</v>
      </c>
      <c r="E155" s="1">
        <v>45821</v>
      </c>
      <c r="F155" s="1"/>
      <c r="G155" t="s">
        <v>400</v>
      </c>
      <c r="H155" t="s">
        <v>240</v>
      </c>
      <c r="I155" s="1">
        <v>45831</v>
      </c>
      <c r="J155" t="s">
        <v>240</v>
      </c>
      <c r="K155" t="s">
        <v>241</v>
      </c>
      <c r="L155" t="s">
        <v>164</v>
      </c>
      <c r="M155" t="s">
        <v>597</v>
      </c>
      <c r="N155" t="s">
        <v>237</v>
      </c>
      <c r="O155" t="s">
        <v>230</v>
      </c>
      <c r="Q155">
        <f ca="1">IF(OR(ISNUMBER(MATCH(L155,MasterData!$D$3:$D$18,0)),ISNUMBER(MATCH(L155,MasterData!$C$3:$C$18,0))),
    DATEDIF(E155,I155,"d"),
    DATEDIF(E155,TODAY(),"d"))</f>
        <v>186</v>
      </c>
      <c r="R155">
        <f t="shared" ca="1" si="8"/>
        <v>1</v>
      </c>
      <c r="S155">
        <f t="shared" ca="1" si="9"/>
        <v>1</v>
      </c>
      <c r="T155">
        <f t="shared" ca="1" si="10"/>
        <v>1</v>
      </c>
      <c r="U155">
        <f t="shared" ca="1" si="11"/>
        <v>1</v>
      </c>
    </row>
    <row r="156" spans="1:21" x14ac:dyDescent="0.35">
      <c r="A156">
        <v>6000143230</v>
      </c>
      <c r="B156" t="s">
        <v>230</v>
      </c>
      <c r="C156" t="s">
        <v>230</v>
      </c>
      <c r="D156" t="s">
        <v>254</v>
      </c>
      <c r="E156" s="1">
        <v>45821</v>
      </c>
      <c r="F156" s="1"/>
      <c r="G156" t="s">
        <v>400</v>
      </c>
      <c r="H156" t="s">
        <v>233</v>
      </c>
      <c r="I156" s="1">
        <v>45835</v>
      </c>
      <c r="J156" t="s">
        <v>401</v>
      </c>
      <c r="K156" t="s">
        <v>241</v>
      </c>
      <c r="L156" t="s">
        <v>171</v>
      </c>
      <c r="M156" t="s">
        <v>598</v>
      </c>
      <c r="N156" t="s">
        <v>237</v>
      </c>
      <c r="O156" t="s">
        <v>230</v>
      </c>
      <c r="Q156">
        <f ca="1">IF(OR(ISNUMBER(MATCH(L156,MasterData!$D$3:$D$18,0)),ISNUMBER(MATCH(L156,MasterData!$C$3:$C$18,0))),
    DATEDIF(E156,I156,"d"),
    DATEDIF(E156,TODAY(),"d"))</f>
        <v>14</v>
      </c>
      <c r="R156">
        <f t="shared" ca="1" si="8"/>
        <v>1</v>
      </c>
      <c r="S156">
        <f t="shared" ca="1" si="9"/>
        <v>0</v>
      </c>
      <c r="T156">
        <f t="shared" ca="1" si="10"/>
        <v>0</v>
      </c>
      <c r="U156">
        <f t="shared" ca="1" si="11"/>
        <v>0</v>
      </c>
    </row>
    <row r="157" spans="1:21" x14ac:dyDescent="0.35">
      <c r="A157">
        <v>6000143231</v>
      </c>
      <c r="B157" t="s">
        <v>230</v>
      </c>
      <c r="C157" t="s">
        <v>230</v>
      </c>
      <c r="D157" t="s">
        <v>254</v>
      </c>
      <c r="E157" s="1">
        <v>45821</v>
      </c>
      <c r="F157" s="1"/>
      <c r="G157" t="s">
        <v>400</v>
      </c>
      <c r="H157" t="s">
        <v>233</v>
      </c>
      <c r="I157" s="1">
        <v>45835</v>
      </c>
      <c r="J157" t="s">
        <v>401</v>
      </c>
      <c r="K157" t="s">
        <v>241</v>
      </c>
      <c r="L157" t="s">
        <v>171</v>
      </c>
      <c r="M157" t="s">
        <v>599</v>
      </c>
      <c r="N157" t="s">
        <v>237</v>
      </c>
      <c r="O157" t="s">
        <v>230</v>
      </c>
      <c r="Q157">
        <f ca="1">IF(OR(ISNUMBER(MATCH(L157,MasterData!$D$3:$D$18,0)),ISNUMBER(MATCH(L157,MasterData!$C$3:$C$18,0))),
    DATEDIF(E157,I157,"d"),
    DATEDIF(E157,TODAY(),"d"))</f>
        <v>14</v>
      </c>
      <c r="R157">
        <f t="shared" ca="1" si="8"/>
        <v>1</v>
      </c>
      <c r="S157">
        <f t="shared" ca="1" si="9"/>
        <v>0</v>
      </c>
      <c r="T157">
        <f t="shared" ca="1" si="10"/>
        <v>0</v>
      </c>
      <c r="U157">
        <f t="shared" ca="1" si="11"/>
        <v>0</v>
      </c>
    </row>
    <row r="158" spans="1:21" x14ac:dyDescent="0.35">
      <c r="A158">
        <v>6000143290</v>
      </c>
      <c r="B158" t="s">
        <v>230</v>
      </c>
      <c r="C158" t="s">
        <v>230</v>
      </c>
      <c r="D158" t="s">
        <v>254</v>
      </c>
      <c r="E158" s="1">
        <v>45824</v>
      </c>
      <c r="F158" s="1"/>
      <c r="G158" t="s">
        <v>400</v>
      </c>
      <c r="H158" t="s">
        <v>604</v>
      </c>
      <c r="I158" s="1">
        <v>45827</v>
      </c>
      <c r="J158" t="s">
        <v>401</v>
      </c>
      <c r="K158" t="s">
        <v>241</v>
      </c>
      <c r="L158" t="s">
        <v>164</v>
      </c>
      <c r="M158" t="s">
        <v>605</v>
      </c>
      <c r="N158" t="s">
        <v>237</v>
      </c>
      <c r="O158" t="s">
        <v>230</v>
      </c>
      <c r="Q158">
        <f ca="1">IF(OR(ISNUMBER(MATCH(L158,MasterData!$D$3:$D$18,0)),ISNUMBER(MATCH(L158,MasterData!$C$3:$C$18,0))),
    DATEDIF(E158,I158,"d"),
    DATEDIF(E158,TODAY(),"d"))</f>
        <v>183</v>
      </c>
      <c r="R158">
        <f t="shared" ca="1" si="8"/>
        <v>1</v>
      </c>
      <c r="S158">
        <f t="shared" ca="1" si="9"/>
        <v>1</v>
      </c>
      <c r="T158">
        <f t="shared" ca="1" si="10"/>
        <v>1</v>
      </c>
      <c r="U158">
        <f t="shared" ca="1" si="11"/>
        <v>1</v>
      </c>
    </row>
    <row r="159" spans="1:21" x14ac:dyDescent="0.35">
      <c r="A159">
        <v>6000143344</v>
      </c>
      <c r="B159" t="s">
        <v>606</v>
      </c>
      <c r="C159" t="s">
        <v>230</v>
      </c>
      <c r="D159" t="s">
        <v>594</v>
      </c>
      <c r="E159" s="1">
        <v>45824</v>
      </c>
      <c r="F159" s="1"/>
      <c r="G159" t="s">
        <v>607</v>
      </c>
      <c r="H159" t="s">
        <v>233</v>
      </c>
      <c r="I159" s="1">
        <v>45832</v>
      </c>
      <c r="J159" t="s">
        <v>234</v>
      </c>
      <c r="K159" t="s">
        <v>241</v>
      </c>
      <c r="L159" t="s">
        <v>171</v>
      </c>
      <c r="M159" t="s">
        <v>608</v>
      </c>
      <c r="N159" t="s">
        <v>237</v>
      </c>
      <c r="O159" t="s">
        <v>230</v>
      </c>
      <c r="Q159">
        <f ca="1">IF(OR(ISNUMBER(MATCH(L159,MasterData!$D$3:$D$18,0)),ISNUMBER(MATCH(L159,MasterData!$C$3:$C$18,0))),
    DATEDIF(E159,I159,"d"),
    DATEDIF(E159,TODAY(),"d"))</f>
        <v>8</v>
      </c>
      <c r="R159">
        <f t="shared" ca="1" si="8"/>
        <v>1</v>
      </c>
      <c r="S159">
        <f t="shared" ca="1" si="9"/>
        <v>0</v>
      </c>
      <c r="T159">
        <f t="shared" ca="1" si="10"/>
        <v>0</v>
      </c>
      <c r="U159">
        <f t="shared" ca="1" si="11"/>
        <v>0</v>
      </c>
    </row>
    <row r="160" spans="1:21" x14ac:dyDescent="0.35">
      <c r="A160">
        <v>6000143384</v>
      </c>
      <c r="B160" t="s">
        <v>609</v>
      </c>
      <c r="C160" t="s">
        <v>230</v>
      </c>
      <c r="D160" t="s">
        <v>480</v>
      </c>
      <c r="E160" s="1">
        <v>45824</v>
      </c>
      <c r="F160" s="1"/>
      <c r="G160" t="s">
        <v>329</v>
      </c>
      <c r="H160" t="s">
        <v>233</v>
      </c>
      <c r="I160" s="1">
        <v>45833</v>
      </c>
      <c r="J160" t="s">
        <v>234</v>
      </c>
      <c r="K160" t="s">
        <v>241</v>
      </c>
      <c r="L160" t="s">
        <v>171</v>
      </c>
      <c r="M160" t="s">
        <v>610</v>
      </c>
      <c r="N160" t="s">
        <v>237</v>
      </c>
      <c r="O160" t="s">
        <v>230</v>
      </c>
      <c r="Q160">
        <f ca="1">IF(OR(ISNUMBER(MATCH(L160,MasterData!$D$3:$D$18,0)),ISNUMBER(MATCH(L160,MasterData!$C$3:$C$18,0))),
    DATEDIF(E160,I160,"d"),
    DATEDIF(E160,TODAY(),"d"))</f>
        <v>9</v>
      </c>
      <c r="R160">
        <f t="shared" ca="1" si="8"/>
        <v>1</v>
      </c>
      <c r="S160">
        <f t="shared" ca="1" si="9"/>
        <v>0</v>
      </c>
      <c r="T160">
        <f t="shared" ca="1" si="10"/>
        <v>0</v>
      </c>
      <c r="U160">
        <f t="shared" ca="1" si="11"/>
        <v>0</v>
      </c>
    </row>
    <row r="161" spans="1:21" x14ac:dyDescent="0.35">
      <c r="A161">
        <v>6000143505</v>
      </c>
      <c r="B161" t="s">
        <v>230</v>
      </c>
      <c r="C161" t="s">
        <v>230</v>
      </c>
      <c r="D161" t="s">
        <v>480</v>
      </c>
      <c r="E161" s="1">
        <v>45825</v>
      </c>
      <c r="F161" s="1"/>
      <c r="G161" t="s">
        <v>611</v>
      </c>
      <c r="H161" t="s">
        <v>233</v>
      </c>
      <c r="I161" s="1">
        <v>45825</v>
      </c>
      <c r="J161" t="s">
        <v>256</v>
      </c>
      <c r="K161" t="s">
        <v>241</v>
      </c>
      <c r="L161" t="s">
        <v>164</v>
      </c>
      <c r="M161" t="s">
        <v>612</v>
      </c>
      <c r="N161" t="s">
        <v>237</v>
      </c>
      <c r="O161" t="s">
        <v>230</v>
      </c>
      <c r="Q161">
        <f ca="1">IF(OR(ISNUMBER(MATCH(L161,MasterData!$D$3:$D$18,0)),ISNUMBER(MATCH(L161,MasterData!$C$3:$C$18,0))),
    DATEDIF(E161,I161,"d"),
    DATEDIF(E161,TODAY(),"d"))</f>
        <v>182</v>
      </c>
      <c r="R161">
        <f t="shared" ca="1" si="8"/>
        <v>1</v>
      </c>
      <c r="S161">
        <f t="shared" ca="1" si="9"/>
        <v>1</v>
      </c>
      <c r="T161">
        <f t="shared" ca="1" si="10"/>
        <v>1</v>
      </c>
      <c r="U161">
        <f t="shared" ca="1" si="11"/>
        <v>1</v>
      </c>
    </row>
    <row r="162" spans="1:21" x14ac:dyDescent="0.35">
      <c r="A162">
        <v>6000143525</v>
      </c>
      <c r="B162" t="s">
        <v>230</v>
      </c>
      <c r="C162" t="s">
        <v>230</v>
      </c>
      <c r="D162" t="s">
        <v>480</v>
      </c>
      <c r="E162" s="1">
        <v>45825</v>
      </c>
      <c r="F162" s="1"/>
      <c r="G162" t="s">
        <v>613</v>
      </c>
      <c r="H162" t="s">
        <v>233</v>
      </c>
      <c r="I162" s="1">
        <v>45832</v>
      </c>
      <c r="J162" t="s">
        <v>245</v>
      </c>
      <c r="K162" t="s">
        <v>241</v>
      </c>
      <c r="L162" t="s">
        <v>170</v>
      </c>
      <c r="M162" t="s">
        <v>614</v>
      </c>
      <c r="N162" t="s">
        <v>237</v>
      </c>
      <c r="O162" t="s">
        <v>230</v>
      </c>
      <c r="Q162">
        <f ca="1">IF(OR(ISNUMBER(MATCH(L162,MasterData!$D$3:$D$18,0)),ISNUMBER(MATCH(L162,MasterData!$C$3:$C$18,0))),
    DATEDIF(E162,I162,"d"),
    DATEDIF(E162,TODAY(),"d"))</f>
        <v>7</v>
      </c>
      <c r="R162">
        <f t="shared" ca="1" si="8"/>
        <v>0</v>
      </c>
      <c r="S162">
        <f t="shared" ca="1" si="9"/>
        <v>0</v>
      </c>
      <c r="T162">
        <f t="shared" ca="1" si="10"/>
        <v>0</v>
      </c>
      <c r="U162">
        <f t="shared" ca="1" si="11"/>
        <v>0</v>
      </c>
    </row>
    <row r="163" spans="1:21" x14ac:dyDescent="0.35">
      <c r="A163">
        <v>6000143567</v>
      </c>
      <c r="B163" t="s">
        <v>615</v>
      </c>
      <c r="C163" t="s">
        <v>230</v>
      </c>
      <c r="D163" t="s">
        <v>231</v>
      </c>
      <c r="E163" s="1">
        <v>45826</v>
      </c>
      <c r="F163" s="1"/>
      <c r="G163" t="s">
        <v>293</v>
      </c>
      <c r="H163" t="s">
        <v>245</v>
      </c>
      <c r="I163" s="1">
        <v>45826</v>
      </c>
      <c r="J163" t="s">
        <v>234</v>
      </c>
      <c r="K163" t="s">
        <v>241</v>
      </c>
      <c r="L163" t="s">
        <v>170</v>
      </c>
      <c r="M163" t="s">
        <v>616</v>
      </c>
      <c r="N163" t="s">
        <v>237</v>
      </c>
      <c r="O163" t="s">
        <v>230</v>
      </c>
      <c r="Q163">
        <f ca="1">IF(OR(ISNUMBER(MATCH(L163,MasterData!$D$3:$D$18,0)),ISNUMBER(MATCH(L163,MasterData!$C$3:$C$18,0))),
    DATEDIF(E163,I163,"d"),
    DATEDIF(E163,TODAY(),"d"))</f>
        <v>0</v>
      </c>
      <c r="R163">
        <f t="shared" ca="1" si="8"/>
        <v>0</v>
      </c>
      <c r="S163">
        <f t="shared" ca="1" si="9"/>
        <v>0</v>
      </c>
      <c r="T163">
        <f t="shared" ca="1" si="10"/>
        <v>0</v>
      </c>
      <c r="U163">
        <f t="shared" ca="1" si="11"/>
        <v>0</v>
      </c>
    </row>
    <row r="164" spans="1:21" x14ac:dyDescent="0.35">
      <c r="A164">
        <v>6000143642</v>
      </c>
      <c r="B164" t="s">
        <v>230</v>
      </c>
      <c r="C164" t="s">
        <v>230</v>
      </c>
      <c r="D164" t="s">
        <v>251</v>
      </c>
      <c r="E164" s="1">
        <v>45826</v>
      </c>
      <c r="F164" s="1"/>
      <c r="G164" t="s">
        <v>400</v>
      </c>
      <c r="H164" t="s">
        <v>233</v>
      </c>
      <c r="I164" s="1">
        <v>45826</v>
      </c>
      <c r="J164" t="s">
        <v>256</v>
      </c>
      <c r="K164" t="s">
        <v>241</v>
      </c>
      <c r="L164" t="s">
        <v>170</v>
      </c>
      <c r="M164" t="s">
        <v>617</v>
      </c>
      <c r="N164" t="s">
        <v>237</v>
      </c>
      <c r="O164" t="s">
        <v>230</v>
      </c>
      <c r="Q164">
        <f ca="1">IF(OR(ISNUMBER(MATCH(L164,MasterData!$D$3:$D$18,0)),ISNUMBER(MATCH(L164,MasterData!$C$3:$C$18,0))),
    DATEDIF(E164,I164,"d"),
    DATEDIF(E164,TODAY(),"d"))</f>
        <v>0</v>
      </c>
      <c r="R164">
        <f t="shared" ca="1" si="8"/>
        <v>0</v>
      </c>
      <c r="S164">
        <f t="shared" ca="1" si="9"/>
        <v>0</v>
      </c>
      <c r="T164">
        <f t="shared" ca="1" si="10"/>
        <v>0</v>
      </c>
      <c r="U164">
        <f t="shared" ca="1" si="11"/>
        <v>0</v>
      </c>
    </row>
    <row r="165" spans="1:21" x14ac:dyDescent="0.35">
      <c r="A165">
        <v>6000144089</v>
      </c>
      <c r="B165" t="s">
        <v>230</v>
      </c>
      <c r="C165" t="s">
        <v>230</v>
      </c>
      <c r="D165" t="s">
        <v>231</v>
      </c>
      <c r="E165" s="1">
        <v>45833</v>
      </c>
      <c r="F165" s="1"/>
      <c r="G165" t="s">
        <v>248</v>
      </c>
      <c r="H165" t="s">
        <v>245</v>
      </c>
      <c r="I165" s="1">
        <v>45833</v>
      </c>
      <c r="J165" t="s">
        <v>245</v>
      </c>
      <c r="K165" t="s">
        <v>241</v>
      </c>
      <c r="L165" t="s">
        <v>170</v>
      </c>
      <c r="M165" t="s">
        <v>621</v>
      </c>
      <c r="N165" t="s">
        <v>237</v>
      </c>
      <c r="O165" t="s">
        <v>230</v>
      </c>
      <c r="Q165">
        <f ca="1">IF(OR(ISNUMBER(MATCH(L165,MasterData!$D$3:$D$18,0)),ISNUMBER(MATCH(L165,MasterData!$C$3:$C$18,0))),
    DATEDIF(E165,I165,"d"),
    DATEDIF(E165,TODAY(),"d"))</f>
        <v>0</v>
      </c>
      <c r="R165">
        <f t="shared" ca="1" si="8"/>
        <v>0</v>
      </c>
      <c r="S165">
        <f t="shared" ca="1" si="9"/>
        <v>0</v>
      </c>
      <c r="T165">
        <f t="shared" ca="1" si="10"/>
        <v>0</v>
      </c>
      <c r="U165">
        <f t="shared" ca="1" si="11"/>
        <v>0</v>
      </c>
    </row>
    <row r="166" spans="1:21" x14ac:dyDescent="0.35">
      <c r="A166">
        <v>6000144129</v>
      </c>
      <c r="B166" t="s">
        <v>230</v>
      </c>
      <c r="C166" t="s">
        <v>230</v>
      </c>
      <c r="D166" t="s">
        <v>231</v>
      </c>
      <c r="E166" s="1">
        <v>45833</v>
      </c>
      <c r="F166" s="1"/>
      <c r="G166" t="s">
        <v>248</v>
      </c>
      <c r="H166" t="s">
        <v>245</v>
      </c>
      <c r="I166" s="1">
        <v>45833</v>
      </c>
      <c r="J166" t="s">
        <v>245</v>
      </c>
      <c r="K166" t="s">
        <v>241</v>
      </c>
      <c r="L166" t="s">
        <v>170</v>
      </c>
      <c r="M166" t="s">
        <v>622</v>
      </c>
      <c r="N166" t="s">
        <v>237</v>
      </c>
      <c r="O166" t="s">
        <v>230</v>
      </c>
      <c r="Q166">
        <f ca="1">IF(OR(ISNUMBER(MATCH(L166,MasterData!$D$3:$D$18,0)),ISNUMBER(MATCH(L166,MasterData!$C$3:$C$18,0))),
    DATEDIF(E166,I166,"d"),
    DATEDIF(E166,TODAY(),"d"))</f>
        <v>0</v>
      </c>
      <c r="R166">
        <f t="shared" ca="1" si="8"/>
        <v>0</v>
      </c>
      <c r="S166">
        <f t="shared" ca="1" si="9"/>
        <v>0</v>
      </c>
      <c r="T166">
        <f t="shared" ca="1" si="10"/>
        <v>0</v>
      </c>
      <c r="U166">
        <f t="shared" ca="1" si="11"/>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3CA5E-0B90-4B53-BF10-278A3F38F711}">
  <dimension ref="A1:U169"/>
  <sheetViews>
    <sheetView topLeftCell="A145" workbookViewId="0">
      <pane xSplit="1" topLeftCell="B1" activePane="topRight" state="frozen"/>
      <selection pane="topRight" activeCell="A31" sqref="A31"/>
    </sheetView>
  </sheetViews>
  <sheetFormatPr defaultRowHeight="14.5" x14ac:dyDescent="0.35"/>
  <cols>
    <col min="1" max="1" width="11" bestFit="1" customWidth="1"/>
    <col min="2" max="2" width="19.1796875" bestFit="1" customWidth="1"/>
    <col min="3" max="3" width="13.1796875" bestFit="1" customWidth="1"/>
    <col min="4" max="4" width="6.81640625" bestFit="1" customWidth="1"/>
    <col min="5" max="5" width="13.54296875" bestFit="1" customWidth="1"/>
    <col min="6" max="6" width="10.453125" bestFit="1" customWidth="1"/>
    <col min="7" max="7" width="60.7265625" bestFit="1" customWidth="1"/>
    <col min="8" max="8" width="31" bestFit="1" customWidth="1"/>
    <col min="9" max="9" width="18.26953125" bestFit="1" customWidth="1"/>
    <col min="10" max="10" width="27" bestFit="1" customWidth="1"/>
    <col min="11" max="11" width="10.1796875" bestFit="1" customWidth="1"/>
    <col min="12" max="12" width="17.453125" bestFit="1" customWidth="1"/>
    <col min="13" max="13" width="81.1796875" bestFit="1" customWidth="1"/>
    <col min="14" max="14" width="32" bestFit="1" customWidth="1"/>
    <col min="15" max="15" width="12.453125" bestFit="1" customWidth="1"/>
    <col min="16" max="16" width="0.453125" customWidth="1"/>
    <col min="17" max="17" width="10.7265625" bestFit="1" customWidth="1"/>
    <col min="18" max="18" width="9.7265625" bestFit="1" customWidth="1"/>
    <col min="19" max="21" width="10.7265625" bestFit="1" customWidth="1"/>
  </cols>
  <sheetData>
    <row r="1" spans="1:21" x14ac:dyDescent="0.35">
      <c r="A1" t="s">
        <v>1</v>
      </c>
      <c r="B1" t="s">
        <v>0</v>
      </c>
      <c r="C1" t="s">
        <v>214</v>
      </c>
      <c r="D1" t="s">
        <v>215</v>
      </c>
      <c r="E1" t="s">
        <v>216</v>
      </c>
      <c r="F1" t="s">
        <v>217</v>
      </c>
      <c r="G1" t="s">
        <v>218</v>
      </c>
      <c r="H1" t="s">
        <v>219</v>
      </c>
      <c r="I1" t="s">
        <v>220</v>
      </c>
      <c r="J1" t="s">
        <v>221</v>
      </c>
      <c r="K1" t="s">
        <v>161</v>
      </c>
      <c r="L1" t="s">
        <v>222</v>
      </c>
      <c r="M1" t="s">
        <v>223</v>
      </c>
      <c r="N1" t="s">
        <v>224</v>
      </c>
      <c r="O1" t="s">
        <v>225</v>
      </c>
      <c r="Q1" s="3" t="s">
        <v>226</v>
      </c>
      <c r="R1" s="3" t="s">
        <v>227</v>
      </c>
      <c r="S1" s="3" t="s">
        <v>618</v>
      </c>
      <c r="T1" s="3" t="s">
        <v>228</v>
      </c>
      <c r="U1" s="3" t="s">
        <v>619</v>
      </c>
    </row>
    <row r="2" spans="1:21" x14ac:dyDescent="0.35">
      <c r="A2">
        <v>6000127070</v>
      </c>
      <c r="B2" t="s">
        <v>229</v>
      </c>
      <c r="C2" t="s">
        <v>230</v>
      </c>
      <c r="D2" t="s">
        <v>231</v>
      </c>
      <c r="E2" s="1">
        <v>45663</v>
      </c>
      <c r="F2" s="1"/>
      <c r="G2" t="s">
        <v>232</v>
      </c>
      <c r="H2" t="s">
        <v>233</v>
      </c>
      <c r="I2" s="1">
        <v>45727</v>
      </c>
      <c r="J2" t="s">
        <v>234</v>
      </c>
      <c r="K2" t="s">
        <v>235</v>
      </c>
      <c r="L2" t="s">
        <v>171</v>
      </c>
      <c r="M2" t="s">
        <v>236</v>
      </c>
      <c r="N2" t="s">
        <v>237</v>
      </c>
      <c r="O2" t="s">
        <v>230</v>
      </c>
      <c r="Q2">
        <f ca="1">IF(OR(ISNUMBER(MATCH(L2,MasterData!$D$3:$D$18,0)),ISNUMBER(MATCH(L2,MasterData!$C$3:$C$18,0))),
    DATEDIF(E2,I2,"d"),
    DATEDIF(E2,TODAY(),"d"))</f>
        <v>64</v>
      </c>
      <c r="R2">
        <f ca="1">IF($Q2&gt;7,1,0)</f>
        <v>1</v>
      </c>
      <c r="S2">
        <f ca="1">IF($Q2&gt;15,1,0)</f>
        <v>1</v>
      </c>
      <c r="T2">
        <f ca="1">IF($Q2&gt;30,1,0)</f>
        <v>1</v>
      </c>
      <c r="U2">
        <f ca="1">IF($Q2&gt;60,1,0)</f>
        <v>1</v>
      </c>
    </row>
    <row r="3" spans="1:21" x14ac:dyDescent="0.35">
      <c r="A3">
        <v>6000127209</v>
      </c>
      <c r="B3" t="s">
        <v>238</v>
      </c>
      <c r="C3" t="s">
        <v>230</v>
      </c>
      <c r="D3" t="s">
        <v>231</v>
      </c>
      <c r="E3" s="1">
        <v>45664</v>
      </c>
      <c r="F3" s="1"/>
      <c r="G3" t="s">
        <v>239</v>
      </c>
      <c r="H3" t="s">
        <v>240</v>
      </c>
      <c r="I3" s="1">
        <v>45673</v>
      </c>
      <c r="J3" t="s">
        <v>234</v>
      </c>
      <c r="K3" t="s">
        <v>241</v>
      </c>
      <c r="L3" t="s">
        <v>171</v>
      </c>
      <c r="M3" t="s">
        <v>242</v>
      </c>
      <c r="N3" t="s">
        <v>237</v>
      </c>
      <c r="O3" t="s">
        <v>230</v>
      </c>
      <c r="Q3">
        <f ca="1">IF(OR(ISNUMBER(MATCH(L3,MasterData!$D$3:$D$18,0)),ISNUMBER(MATCH(L3,MasterData!$C$3:$C$18,0))),
    DATEDIF(E3,I3,"d"),
    DATEDIF(E3,TODAY(),"d"))</f>
        <v>9</v>
      </c>
      <c r="R3">
        <f t="shared" ref="R3:R67" ca="1" si="0">IF($Q3&gt;7,1,0)</f>
        <v>1</v>
      </c>
      <c r="S3">
        <f t="shared" ref="S3:S67" ca="1" si="1">IF($Q3&gt;15,1,0)</f>
        <v>0</v>
      </c>
      <c r="T3">
        <f t="shared" ref="T3:T67" ca="1" si="2">IF($Q3&gt;30,1,0)</f>
        <v>0</v>
      </c>
      <c r="U3">
        <f t="shared" ref="U3:U67" ca="1" si="3">IF($Q3&gt;60,1,0)</f>
        <v>0</v>
      </c>
    </row>
    <row r="4" spans="1:21" x14ac:dyDescent="0.35">
      <c r="A4">
        <v>6000127632</v>
      </c>
      <c r="B4" t="s">
        <v>243</v>
      </c>
      <c r="C4" t="s">
        <v>230</v>
      </c>
      <c r="D4" t="s">
        <v>231</v>
      </c>
      <c r="E4" s="1">
        <v>45667</v>
      </c>
      <c r="F4" s="1"/>
      <c r="G4" t="s">
        <v>244</v>
      </c>
      <c r="H4" t="s">
        <v>245</v>
      </c>
      <c r="I4" s="1">
        <v>45679</v>
      </c>
      <c r="J4" t="s">
        <v>234</v>
      </c>
      <c r="K4" t="s">
        <v>235</v>
      </c>
      <c r="L4" t="s">
        <v>171</v>
      </c>
      <c r="M4" t="s">
        <v>246</v>
      </c>
      <c r="N4" t="s">
        <v>237</v>
      </c>
      <c r="O4" t="s">
        <v>230</v>
      </c>
      <c r="Q4">
        <f ca="1">IF(OR(ISNUMBER(MATCH(L4,MasterData!$D$3:$D$18,0)),ISNUMBER(MATCH(L4,MasterData!$C$3:$C$18,0))),
    DATEDIF(E4,I4,"d"),
    DATEDIF(E4,TODAY(),"d"))</f>
        <v>12</v>
      </c>
      <c r="R4">
        <f t="shared" ca="1" si="0"/>
        <v>1</v>
      </c>
      <c r="S4">
        <f t="shared" ca="1" si="1"/>
        <v>0</v>
      </c>
      <c r="T4">
        <f t="shared" ca="1" si="2"/>
        <v>0</v>
      </c>
      <c r="U4">
        <f t="shared" ca="1" si="3"/>
        <v>0</v>
      </c>
    </row>
    <row r="5" spans="1:21" x14ac:dyDescent="0.35">
      <c r="A5">
        <v>6000128352</v>
      </c>
      <c r="B5" t="s">
        <v>230</v>
      </c>
      <c r="C5" t="s">
        <v>230</v>
      </c>
      <c r="D5" t="s">
        <v>247</v>
      </c>
      <c r="E5" s="1">
        <v>45674</v>
      </c>
      <c r="F5" s="1"/>
      <c r="G5" t="s">
        <v>248</v>
      </c>
      <c r="H5" t="s">
        <v>240</v>
      </c>
      <c r="I5" s="1">
        <v>45688</v>
      </c>
      <c r="J5" t="s">
        <v>201</v>
      </c>
      <c r="K5" t="s">
        <v>241</v>
      </c>
      <c r="L5" t="s">
        <v>171</v>
      </c>
      <c r="M5" t="s">
        <v>249</v>
      </c>
      <c r="N5" t="s">
        <v>237</v>
      </c>
      <c r="O5" t="s">
        <v>230</v>
      </c>
      <c r="Q5">
        <f ca="1">IF(OR(ISNUMBER(MATCH(L5,MasterData!$D$3:$D$18,0)),ISNUMBER(MATCH(L5,MasterData!$C$3:$C$18,0))),
    DATEDIF(E5,I5,"d"),
    DATEDIF(E5,TODAY(),"d"))</f>
        <v>14</v>
      </c>
      <c r="R5">
        <f t="shared" ca="1" si="0"/>
        <v>1</v>
      </c>
      <c r="S5">
        <f t="shared" ca="1" si="1"/>
        <v>0</v>
      </c>
      <c r="T5">
        <f t="shared" ca="1" si="2"/>
        <v>0</v>
      </c>
      <c r="U5">
        <f t="shared" ca="1" si="3"/>
        <v>0</v>
      </c>
    </row>
    <row r="6" spans="1:21" x14ac:dyDescent="0.35">
      <c r="A6">
        <v>6000128500</v>
      </c>
      <c r="B6" t="s">
        <v>250</v>
      </c>
      <c r="C6" t="s">
        <v>230</v>
      </c>
      <c r="D6" t="s">
        <v>251</v>
      </c>
      <c r="E6" s="1">
        <v>45677</v>
      </c>
      <c r="F6" s="1"/>
      <c r="G6" t="s">
        <v>252</v>
      </c>
      <c r="H6" t="s">
        <v>245</v>
      </c>
      <c r="I6" s="1">
        <v>45684</v>
      </c>
      <c r="J6" t="s">
        <v>234</v>
      </c>
      <c r="K6" t="s">
        <v>235</v>
      </c>
      <c r="L6" t="s">
        <v>171</v>
      </c>
      <c r="M6" t="s">
        <v>253</v>
      </c>
      <c r="N6" t="s">
        <v>237</v>
      </c>
      <c r="O6" t="s">
        <v>230</v>
      </c>
      <c r="Q6">
        <f ca="1">IF(OR(ISNUMBER(MATCH(L6,MasterData!$D$3:$D$18,0)),ISNUMBER(MATCH(L6,MasterData!$C$3:$C$18,0))),
    DATEDIF(E6,I6,"d"),
    DATEDIF(E6,TODAY(),"d"))</f>
        <v>7</v>
      </c>
      <c r="R6">
        <f t="shared" ca="1" si="0"/>
        <v>0</v>
      </c>
      <c r="S6">
        <f t="shared" ca="1" si="1"/>
        <v>0</v>
      </c>
      <c r="T6">
        <f t="shared" ca="1" si="2"/>
        <v>0</v>
      </c>
      <c r="U6">
        <f t="shared" ca="1" si="3"/>
        <v>0</v>
      </c>
    </row>
    <row r="7" spans="1:21" x14ac:dyDescent="0.35">
      <c r="A7">
        <v>6000128546</v>
      </c>
      <c r="B7" t="s">
        <v>4</v>
      </c>
      <c r="C7" t="s">
        <v>230</v>
      </c>
      <c r="D7" t="s">
        <v>254</v>
      </c>
      <c r="E7" s="1">
        <v>45677</v>
      </c>
      <c r="F7" s="1">
        <v>45947</v>
      </c>
      <c r="G7" t="s">
        <v>255</v>
      </c>
      <c r="H7" t="s">
        <v>245</v>
      </c>
      <c r="I7" s="1">
        <v>45835</v>
      </c>
      <c r="J7" t="s">
        <v>560</v>
      </c>
      <c r="K7" t="s">
        <v>241</v>
      </c>
      <c r="L7" t="s">
        <v>183</v>
      </c>
      <c r="M7" t="s">
        <v>257</v>
      </c>
      <c r="N7" t="s">
        <v>237</v>
      </c>
      <c r="O7" t="s">
        <v>230</v>
      </c>
      <c r="Q7">
        <f ca="1">IF(OR(ISNUMBER(MATCH(L7,MasterData!$D$3:$D$18,0)),ISNUMBER(MATCH(L7,MasterData!$C$3:$C$18,0))),
    DATEDIF(E7,I7,"d"),
    DATEDIF(E7,TODAY(),"d"))</f>
        <v>330</v>
      </c>
      <c r="R7">
        <f t="shared" ca="1" si="0"/>
        <v>1</v>
      </c>
      <c r="S7">
        <f t="shared" ca="1" si="1"/>
        <v>1</v>
      </c>
      <c r="T7">
        <f t="shared" ca="1" si="2"/>
        <v>1</v>
      </c>
      <c r="U7">
        <f t="shared" ca="1" si="3"/>
        <v>1</v>
      </c>
    </row>
    <row r="8" spans="1:21" x14ac:dyDescent="0.35">
      <c r="A8">
        <v>6000128759</v>
      </c>
      <c r="B8" t="s">
        <v>258</v>
      </c>
      <c r="C8" t="s">
        <v>230</v>
      </c>
      <c r="D8" t="s">
        <v>251</v>
      </c>
      <c r="E8" s="1">
        <v>45679</v>
      </c>
      <c r="F8" s="1"/>
      <c r="G8" t="s">
        <v>259</v>
      </c>
      <c r="H8" t="s">
        <v>245</v>
      </c>
      <c r="I8" s="1">
        <v>45686</v>
      </c>
      <c r="J8" t="s">
        <v>234</v>
      </c>
      <c r="K8" t="s">
        <v>235</v>
      </c>
      <c r="L8" t="s">
        <v>171</v>
      </c>
      <c r="M8" t="s">
        <v>260</v>
      </c>
      <c r="N8" t="s">
        <v>237</v>
      </c>
      <c r="O8" t="s">
        <v>230</v>
      </c>
      <c r="Q8">
        <f ca="1">IF(OR(ISNUMBER(MATCH(L8,MasterData!$D$3:$D$18,0)),ISNUMBER(MATCH(L8,MasterData!$C$3:$C$18,0))),
    DATEDIF(E8,I8,"d"),
    DATEDIF(E8,TODAY(),"d"))</f>
        <v>7</v>
      </c>
      <c r="R8">
        <f t="shared" ca="1" si="0"/>
        <v>0</v>
      </c>
      <c r="S8">
        <f t="shared" ca="1" si="1"/>
        <v>0</v>
      </c>
      <c r="T8">
        <f t="shared" ca="1" si="2"/>
        <v>0</v>
      </c>
      <c r="U8">
        <f t="shared" ca="1" si="3"/>
        <v>0</v>
      </c>
    </row>
    <row r="9" spans="1:21" x14ac:dyDescent="0.35">
      <c r="A9">
        <v>6000129022</v>
      </c>
      <c r="B9" t="s">
        <v>261</v>
      </c>
      <c r="C9" t="s">
        <v>230</v>
      </c>
      <c r="D9" t="s">
        <v>231</v>
      </c>
      <c r="E9" s="1">
        <v>45680</v>
      </c>
      <c r="F9" s="1"/>
      <c r="G9" t="s">
        <v>262</v>
      </c>
      <c r="H9" t="s">
        <v>245</v>
      </c>
      <c r="I9" s="1">
        <v>45705</v>
      </c>
      <c r="J9" t="s">
        <v>234</v>
      </c>
      <c r="K9" t="s">
        <v>235</v>
      </c>
      <c r="L9" t="s">
        <v>171</v>
      </c>
      <c r="M9" t="s">
        <v>263</v>
      </c>
      <c r="N9" t="s">
        <v>237</v>
      </c>
      <c r="O9" t="s">
        <v>230</v>
      </c>
      <c r="Q9">
        <f ca="1">IF(OR(ISNUMBER(MATCH(L9,MasterData!$D$3:$D$18,0)),ISNUMBER(MATCH(L9,MasterData!$C$3:$C$18,0))),
    DATEDIF(E9,I9,"d"),
    DATEDIF(E9,TODAY(),"d"))</f>
        <v>25</v>
      </c>
      <c r="R9">
        <f t="shared" ca="1" si="0"/>
        <v>1</v>
      </c>
      <c r="S9">
        <f t="shared" ca="1" si="1"/>
        <v>1</v>
      </c>
      <c r="T9">
        <f t="shared" ca="1" si="2"/>
        <v>0</v>
      </c>
      <c r="U9">
        <f t="shared" ca="1" si="3"/>
        <v>0</v>
      </c>
    </row>
    <row r="10" spans="1:21" x14ac:dyDescent="0.35">
      <c r="A10">
        <v>6000129245</v>
      </c>
      <c r="B10" t="s">
        <v>264</v>
      </c>
      <c r="C10" t="s">
        <v>230</v>
      </c>
      <c r="D10" t="s">
        <v>251</v>
      </c>
      <c r="E10" s="1">
        <v>45684</v>
      </c>
      <c r="F10" s="1"/>
      <c r="G10" t="s">
        <v>265</v>
      </c>
      <c r="H10" t="s">
        <v>245</v>
      </c>
      <c r="I10" s="1">
        <v>45691</v>
      </c>
      <c r="J10" t="s">
        <v>234</v>
      </c>
      <c r="K10" t="s">
        <v>235</v>
      </c>
      <c r="L10" t="s">
        <v>171</v>
      </c>
      <c r="M10" t="s">
        <v>266</v>
      </c>
      <c r="N10" t="s">
        <v>237</v>
      </c>
      <c r="O10" t="s">
        <v>230</v>
      </c>
      <c r="Q10">
        <f ca="1">IF(OR(ISNUMBER(MATCH(L10,MasterData!$D$3:$D$18,0)),ISNUMBER(MATCH(L10,MasterData!$C$3:$C$18,0))),
    DATEDIF(E10,I10,"d"),
    DATEDIF(E10,TODAY(),"d"))</f>
        <v>7</v>
      </c>
      <c r="R10">
        <f t="shared" ca="1" si="0"/>
        <v>0</v>
      </c>
      <c r="S10">
        <f t="shared" ca="1" si="1"/>
        <v>0</v>
      </c>
      <c r="T10">
        <f t="shared" ca="1" si="2"/>
        <v>0</v>
      </c>
      <c r="U10">
        <f t="shared" ca="1" si="3"/>
        <v>0</v>
      </c>
    </row>
    <row r="11" spans="1:21" x14ac:dyDescent="0.35">
      <c r="A11">
        <v>6000129304</v>
      </c>
      <c r="B11" t="s">
        <v>267</v>
      </c>
      <c r="C11" t="s">
        <v>230</v>
      </c>
      <c r="D11" t="s">
        <v>254</v>
      </c>
      <c r="E11" s="1">
        <v>45684</v>
      </c>
      <c r="F11" s="1"/>
      <c r="G11" t="s">
        <v>268</v>
      </c>
      <c r="H11" t="s">
        <v>240</v>
      </c>
      <c r="I11" s="1">
        <v>45693</v>
      </c>
      <c r="J11" t="s">
        <v>234</v>
      </c>
      <c r="K11" t="s">
        <v>235</v>
      </c>
      <c r="L11" t="s">
        <v>171</v>
      </c>
      <c r="M11" t="s">
        <v>269</v>
      </c>
      <c r="N11" t="s">
        <v>237</v>
      </c>
      <c r="O11" t="s">
        <v>230</v>
      </c>
      <c r="Q11">
        <f ca="1">IF(OR(ISNUMBER(MATCH(L11,MasterData!$D$3:$D$18,0)),ISNUMBER(MATCH(L11,MasterData!$C$3:$C$18,0))),
    DATEDIF(E11,I11,"d"),
    DATEDIF(E11,TODAY(),"d"))</f>
        <v>9</v>
      </c>
      <c r="R11">
        <f t="shared" ca="1" si="0"/>
        <v>1</v>
      </c>
      <c r="S11">
        <f t="shared" ca="1" si="1"/>
        <v>0</v>
      </c>
      <c r="T11">
        <f t="shared" ca="1" si="2"/>
        <v>0</v>
      </c>
      <c r="U11">
        <f t="shared" ca="1" si="3"/>
        <v>0</v>
      </c>
    </row>
    <row r="12" spans="1:21" x14ac:dyDescent="0.35">
      <c r="A12">
        <v>6000129653</v>
      </c>
      <c r="B12" t="s">
        <v>230</v>
      </c>
      <c r="C12" t="s">
        <v>230</v>
      </c>
      <c r="D12" t="s">
        <v>247</v>
      </c>
      <c r="E12" s="1">
        <v>45686</v>
      </c>
      <c r="F12" s="1"/>
      <c r="G12" t="s">
        <v>248</v>
      </c>
      <c r="H12" t="s">
        <v>245</v>
      </c>
      <c r="I12" s="1">
        <v>45782</v>
      </c>
      <c r="J12" t="s">
        <v>201</v>
      </c>
      <c r="K12" t="s">
        <v>241</v>
      </c>
      <c r="L12" t="s">
        <v>171</v>
      </c>
      <c r="M12" t="s">
        <v>270</v>
      </c>
      <c r="N12" t="s">
        <v>237</v>
      </c>
      <c r="O12" t="s">
        <v>230</v>
      </c>
      <c r="Q12">
        <f ca="1">IF(OR(ISNUMBER(MATCH(L12,MasterData!$D$3:$D$18,0)),ISNUMBER(MATCH(L12,MasterData!$C$3:$C$18,0))),
    DATEDIF(E12,I12,"d"),
    DATEDIF(E12,TODAY(),"d"))</f>
        <v>96</v>
      </c>
      <c r="R12">
        <f t="shared" ca="1" si="0"/>
        <v>1</v>
      </c>
      <c r="S12">
        <f t="shared" ca="1" si="1"/>
        <v>1</v>
      </c>
      <c r="T12">
        <f t="shared" ca="1" si="2"/>
        <v>1</v>
      </c>
      <c r="U12">
        <f t="shared" ca="1" si="3"/>
        <v>1</v>
      </c>
    </row>
    <row r="13" spans="1:21" x14ac:dyDescent="0.35">
      <c r="A13">
        <v>6000129990</v>
      </c>
      <c r="B13" t="s">
        <v>271</v>
      </c>
      <c r="C13" t="s">
        <v>230</v>
      </c>
      <c r="D13" t="s">
        <v>254</v>
      </c>
      <c r="E13" s="1">
        <v>45688</v>
      </c>
      <c r="F13" s="1"/>
      <c r="G13" t="s">
        <v>255</v>
      </c>
      <c r="H13" t="s">
        <v>240</v>
      </c>
      <c r="I13" s="1">
        <v>45699</v>
      </c>
      <c r="J13" t="s">
        <v>234</v>
      </c>
      <c r="K13" t="s">
        <v>241</v>
      </c>
      <c r="L13" t="s">
        <v>171</v>
      </c>
      <c r="M13" t="s">
        <v>272</v>
      </c>
      <c r="N13" t="s">
        <v>237</v>
      </c>
      <c r="O13" t="s">
        <v>230</v>
      </c>
      <c r="Q13">
        <f ca="1">IF(OR(ISNUMBER(MATCH(L13,MasterData!$D$3:$D$18,0)),ISNUMBER(MATCH(L13,MasterData!$C$3:$C$18,0))),
    DATEDIF(E13,I13,"d"),
    DATEDIF(E13,TODAY(),"d"))</f>
        <v>11</v>
      </c>
      <c r="R13">
        <f t="shared" ca="1" si="0"/>
        <v>1</v>
      </c>
      <c r="S13">
        <f t="shared" ca="1" si="1"/>
        <v>0</v>
      </c>
      <c r="T13">
        <f t="shared" ca="1" si="2"/>
        <v>0</v>
      </c>
      <c r="U13">
        <f t="shared" ca="1" si="3"/>
        <v>0</v>
      </c>
    </row>
    <row r="14" spans="1:21" x14ac:dyDescent="0.35">
      <c r="A14">
        <v>6000130122</v>
      </c>
      <c r="B14" t="s">
        <v>273</v>
      </c>
      <c r="C14" t="s">
        <v>230</v>
      </c>
      <c r="D14" t="s">
        <v>274</v>
      </c>
      <c r="E14" s="1">
        <v>45691</v>
      </c>
      <c r="F14" s="1"/>
      <c r="G14" t="s">
        <v>275</v>
      </c>
      <c r="H14" t="s">
        <v>233</v>
      </c>
      <c r="I14" s="1">
        <v>45708</v>
      </c>
      <c r="J14" t="s">
        <v>234</v>
      </c>
      <c r="K14" t="s">
        <v>241</v>
      </c>
      <c r="L14" t="s">
        <v>171</v>
      </c>
      <c r="M14" t="s">
        <v>276</v>
      </c>
      <c r="N14" t="s">
        <v>237</v>
      </c>
      <c r="O14" t="s">
        <v>230</v>
      </c>
      <c r="Q14">
        <f ca="1">IF(OR(ISNUMBER(MATCH(L14,MasterData!$D$3:$D$18,0)),ISNUMBER(MATCH(L14,MasterData!$C$3:$C$18,0))),
    DATEDIF(E14,I14,"d"),
    DATEDIF(E14,TODAY(),"d"))</f>
        <v>17</v>
      </c>
      <c r="R14">
        <f t="shared" ca="1" si="0"/>
        <v>1</v>
      </c>
      <c r="S14">
        <f t="shared" ca="1" si="1"/>
        <v>1</v>
      </c>
      <c r="T14">
        <f t="shared" ca="1" si="2"/>
        <v>0</v>
      </c>
      <c r="U14">
        <f t="shared" ca="1" si="3"/>
        <v>0</v>
      </c>
    </row>
    <row r="15" spans="1:21" x14ac:dyDescent="0.35">
      <c r="A15">
        <v>6000130131</v>
      </c>
      <c r="B15" t="s">
        <v>277</v>
      </c>
      <c r="C15" t="s">
        <v>230</v>
      </c>
      <c r="D15" t="s">
        <v>274</v>
      </c>
      <c r="E15" s="1">
        <v>45691</v>
      </c>
      <c r="F15" s="1"/>
      <c r="G15" t="s">
        <v>278</v>
      </c>
      <c r="H15" t="s">
        <v>233</v>
      </c>
      <c r="I15" s="1">
        <v>45708</v>
      </c>
      <c r="J15" t="s">
        <v>234</v>
      </c>
      <c r="K15" t="s">
        <v>241</v>
      </c>
      <c r="L15" t="s">
        <v>171</v>
      </c>
      <c r="M15" t="s">
        <v>279</v>
      </c>
      <c r="N15" t="s">
        <v>237</v>
      </c>
      <c r="O15" t="s">
        <v>230</v>
      </c>
      <c r="Q15">
        <f ca="1">IF(OR(ISNUMBER(MATCH(L15,MasterData!$D$3:$D$18,0)),ISNUMBER(MATCH(L15,MasterData!$C$3:$C$18,0))),
    DATEDIF(E15,I15,"d"),
    DATEDIF(E15,TODAY(),"d"))</f>
        <v>17</v>
      </c>
      <c r="R15">
        <f t="shared" ca="1" si="0"/>
        <v>1</v>
      </c>
      <c r="S15">
        <f t="shared" ca="1" si="1"/>
        <v>1</v>
      </c>
      <c r="T15">
        <f t="shared" ca="1" si="2"/>
        <v>0</v>
      </c>
      <c r="U15">
        <f t="shared" ca="1" si="3"/>
        <v>0</v>
      </c>
    </row>
    <row r="16" spans="1:21" x14ac:dyDescent="0.35">
      <c r="A16">
        <v>6000130842</v>
      </c>
      <c r="B16" t="s">
        <v>280</v>
      </c>
      <c r="C16" t="s">
        <v>230</v>
      </c>
      <c r="D16" t="s">
        <v>247</v>
      </c>
      <c r="E16" s="1">
        <v>45698</v>
      </c>
      <c r="F16" s="1"/>
      <c r="G16" t="s">
        <v>281</v>
      </c>
      <c r="H16" t="s">
        <v>240</v>
      </c>
      <c r="I16" s="1">
        <v>45831</v>
      </c>
      <c r="J16" t="s">
        <v>234</v>
      </c>
      <c r="K16" t="s">
        <v>241</v>
      </c>
      <c r="L16" t="s">
        <v>171</v>
      </c>
      <c r="M16" t="s">
        <v>282</v>
      </c>
      <c r="N16" t="s">
        <v>237</v>
      </c>
      <c r="O16" t="s">
        <v>230</v>
      </c>
      <c r="Q16">
        <f ca="1">IF(OR(ISNUMBER(MATCH(L16,MasterData!$D$3:$D$18,0)),ISNUMBER(MATCH(L16,MasterData!$C$3:$C$18,0))),
    DATEDIF(E16,I16,"d"),
    DATEDIF(E16,TODAY(),"d"))</f>
        <v>133</v>
      </c>
      <c r="R16">
        <f t="shared" ca="1" si="0"/>
        <v>1</v>
      </c>
      <c r="S16">
        <f t="shared" ca="1" si="1"/>
        <v>1</v>
      </c>
      <c r="T16">
        <f t="shared" ca="1" si="2"/>
        <v>1</v>
      </c>
      <c r="U16">
        <f t="shared" ca="1" si="3"/>
        <v>1</v>
      </c>
    </row>
    <row r="17" spans="1:21" x14ac:dyDescent="0.35">
      <c r="A17">
        <v>6000130889</v>
      </c>
      <c r="B17" t="s">
        <v>283</v>
      </c>
      <c r="C17" t="s">
        <v>230</v>
      </c>
      <c r="D17" t="s">
        <v>251</v>
      </c>
      <c r="E17" s="1">
        <v>45698</v>
      </c>
      <c r="F17" s="1"/>
      <c r="G17" t="s">
        <v>284</v>
      </c>
      <c r="H17" t="s">
        <v>233</v>
      </c>
      <c r="I17" s="1">
        <v>45705</v>
      </c>
      <c r="J17" t="s">
        <v>234</v>
      </c>
      <c r="K17" t="s">
        <v>241</v>
      </c>
      <c r="L17" t="s">
        <v>171</v>
      </c>
      <c r="M17" t="s">
        <v>285</v>
      </c>
      <c r="N17" t="s">
        <v>237</v>
      </c>
      <c r="O17" t="s">
        <v>230</v>
      </c>
      <c r="Q17">
        <f ca="1">IF(OR(ISNUMBER(MATCH(L17,MasterData!$D$3:$D$18,0)),ISNUMBER(MATCH(L17,MasterData!$C$3:$C$18,0))),
    DATEDIF(E17,I17,"d"),
    DATEDIF(E17,TODAY(),"d"))</f>
        <v>7</v>
      </c>
      <c r="R17">
        <f t="shared" ca="1" si="0"/>
        <v>0</v>
      </c>
      <c r="S17">
        <f t="shared" ca="1" si="1"/>
        <v>0</v>
      </c>
      <c r="T17">
        <f t="shared" ca="1" si="2"/>
        <v>0</v>
      </c>
      <c r="U17">
        <f t="shared" ca="1" si="3"/>
        <v>0</v>
      </c>
    </row>
    <row r="18" spans="1:21" x14ac:dyDescent="0.35">
      <c r="A18">
        <v>6000131438</v>
      </c>
      <c r="B18" t="s">
        <v>286</v>
      </c>
      <c r="C18" t="s">
        <v>230</v>
      </c>
      <c r="D18" t="s">
        <v>247</v>
      </c>
      <c r="E18" s="1">
        <v>45701</v>
      </c>
      <c r="F18" s="1"/>
      <c r="G18" t="s">
        <v>287</v>
      </c>
      <c r="H18" t="s">
        <v>401</v>
      </c>
      <c r="I18" s="1">
        <v>45831</v>
      </c>
      <c r="J18" t="s">
        <v>234</v>
      </c>
      <c r="K18" t="s">
        <v>241</v>
      </c>
      <c r="L18" t="s">
        <v>171</v>
      </c>
      <c r="M18" t="s">
        <v>289</v>
      </c>
      <c r="N18" t="s">
        <v>237</v>
      </c>
      <c r="O18" t="s">
        <v>230</v>
      </c>
      <c r="Q18">
        <f ca="1">IF(OR(ISNUMBER(MATCH(L18,MasterData!$D$3:$D$18,0)),ISNUMBER(MATCH(L18,MasterData!$C$3:$C$18,0))),
    DATEDIF(E18,I18,"d"),
    DATEDIF(E18,TODAY(),"d"))</f>
        <v>130</v>
      </c>
      <c r="R18">
        <f t="shared" ca="1" si="0"/>
        <v>1</v>
      </c>
      <c r="S18">
        <f t="shared" ca="1" si="1"/>
        <v>1</v>
      </c>
      <c r="T18">
        <f t="shared" ca="1" si="2"/>
        <v>1</v>
      </c>
      <c r="U18">
        <f t="shared" ca="1" si="3"/>
        <v>1</v>
      </c>
    </row>
    <row r="19" spans="1:21" x14ac:dyDescent="0.35">
      <c r="A19">
        <v>6000131514</v>
      </c>
      <c r="B19" t="s">
        <v>230</v>
      </c>
      <c r="C19" t="s">
        <v>230</v>
      </c>
      <c r="D19" t="s">
        <v>251</v>
      </c>
      <c r="E19" s="1">
        <v>45702</v>
      </c>
      <c r="F19" s="1"/>
      <c r="G19" t="s">
        <v>290</v>
      </c>
      <c r="H19" t="s">
        <v>233</v>
      </c>
      <c r="I19" s="1">
        <v>45723</v>
      </c>
      <c r="J19" t="s">
        <v>201</v>
      </c>
      <c r="K19" t="s">
        <v>241</v>
      </c>
      <c r="L19" t="s">
        <v>171</v>
      </c>
      <c r="M19" t="s">
        <v>291</v>
      </c>
      <c r="N19" t="s">
        <v>237</v>
      </c>
      <c r="O19" t="s">
        <v>230</v>
      </c>
      <c r="Q19">
        <f ca="1">IF(OR(ISNUMBER(MATCH(L19,MasterData!$D$3:$D$18,0)),ISNUMBER(MATCH(L19,MasterData!$C$3:$C$18,0))),
    DATEDIF(E19,I19,"d"),
    DATEDIF(E19,TODAY(),"d"))</f>
        <v>21</v>
      </c>
      <c r="R19">
        <f t="shared" ca="1" si="0"/>
        <v>1</v>
      </c>
      <c r="S19">
        <f t="shared" ca="1" si="1"/>
        <v>1</v>
      </c>
      <c r="T19">
        <f t="shared" ca="1" si="2"/>
        <v>0</v>
      </c>
      <c r="U19">
        <f t="shared" ca="1" si="3"/>
        <v>0</v>
      </c>
    </row>
    <row r="20" spans="1:21" x14ac:dyDescent="0.35">
      <c r="A20">
        <v>6000131715</v>
      </c>
      <c r="B20" t="s">
        <v>292</v>
      </c>
      <c r="C20" t="s">
        <v>230</v>
      </c>
      <c r="D20" t="s">
        <v>231</v>
      </c>
      <c r="E20" s="1">
        <v>45705</v>
      </c>
      <c r="F20" s="1"/>
      <c r="G20" t="s">
        <v>293</v>
      </c>
      <c r="H20" t="s">
        <v>233</v>
      </c>
      <c r="I20" s="1">
        <v>45713</v>
      </c>
      <c r="J20" t="s">
        <v>234</v>
      </c>
      <c r="K20" t="s">
        <v>235</v>
      </c>
      <c r="L20" t="s">
        <v>171</v>
      </c>
      <c r="M20" t="s">
        <v>294</v>
      </c>
      <c r="N20" t="s">
        <v>237</v>
      </c>
      <c r="O20" t="s">
        <v>230</v>
      </c>
      <c r="Q20">
        <f ca="1">IF(OR(ISNUMBER(MATCH(L20,MasterData!$D$3:$D$18,0)),ISNUMBER(MATCH(L20,MasterData!$C$3:$C$18,0))),
    DATEDIF(E20,I20,"d"),
    DATEDIF(E20,TODAY(),"d"))</f>
        <v>8</v>
      </c>
      <c r="R20">
        <f t="shared" ca="1" si="0"/>
        <v>1</v>
      </c>
      <c r="S20">
        <f t="shared" ca="1" si="1"/>
        <v>0</v>
      </c>
      <c r="T20">
        <f t="shared" ca="1" si="2"/>
        <v>0</v>
      </c>
      <c r="U20">
        <f t="shared" ca="1" si="3"/>
        <v>0</v>
      </c>
    </row>
    <row r="21" spans="1:21" x14ac:dyDescent="0.35">
      <c r="A21">
        <v>6000132000</v>
      </c>
      <c r="B21" t="s">
        <v>295</v>
      </c>
      <c r="C21" t="s">
        <v>230</v>
      </c>
      <c r="D21" t="s">
        <v>254</v>
      </c>
      <c r="E21" s="1">
        <v>45707</v>
      </c>
      <c r="F21" s="1"/>
      <c r="G21" t="s">
        <v>255</v>
      </c>
      <c r="H21" t="s">
        <v>240</v>
      </c>
      <c r="I21" s="1">
        <v>45735</v>
      </c>
      <c r="J21" t="s">
        <v>234</v>
      </c>
      <c r="K21" t="s">
        <v>241</v>
      </c>
      <c r="L21" t="s">
        <v>171</v>
      </c>
      <c r="M21" t="s">
        <v>296</v>
      </c>
      <c r="N21" t="s">
        <v>237</v>
      </c>
      <c r="O21" t="s">
        <v>230</v>
      </c>
      <c r="Q21">
        <f ca="1">IF(OR(ISNUMBER(MATCH(L21,MasterData!$D$3:$D$18,0)),ISNUMBER(MATCH(L21,MasterData!$C$3:$C$18,0))),
    DATEDIF(E21,I21,"d"),
    DATEDIF(E21,TODAY(),"d"))</f>
        <v>28</v>
      </c>
      <c r="R21">
        <f t="shared" ca="1" si="0"/>
        <v>1</v>
      </c>
      <c r="S21">
        <f t="shared" ca="1" si="1"/>
        <v>1</v>
      </c>
      <c r="T21">
        <f t="shared" ca="1" si="2"/>
        <v>0</v>
      </c>
      <c r="U21">
        <f t="shared" ca="1" si="3"/>
        <v>0</v>
      </c>
    </row>
    <row r="22" spans="1:21" x14ac:dyDescent="0.35">
      <c r="A22">
        <v>6000132651</v>
      </c>
      <c r="B22" t="s">
        <v>297</v>
      </c>
      <c r="C22" t="s">
        <v>230</v>
      </c>
      <c r="D22" t="s">
        <v>247</v>
      </c>
      <c r="E22" s="1">
        <v>45714</v>
      </c>
      <c r="F22" s="1"/>
      <c r="G22" t="s">
        <v>287</v>
      </c>
      <c r="H22" t="s">
        <v>240</v>
      </c>
      <c r="I22" s="1">
        <v>45723</v>
      </c>
      <c r="J22" t="s">
        <v>234</v>
      </c>
      <c r="K22" t="s">
        <v>235</v>
      </c>
      <c r="L22" t="s">
        <v>171</v>
      </c>
      <c r="M22" t="s">
        <v>298</v>
      </c>
      <c r="N22" t="s">
        <v>237</v>
      </c>
      <c r="O22" t="s">
        <v>230</v>
      </c>
      <c r="Q22">
        <f ca="1">IF(OR(ISNUMBER(MATCH(L22,MasterData!$D$3:$D$18,0)),ISNUMBER(MATCH(L22,MasterData!$C$3:$C$18,0))),
    DATEDIF(E22,I22,"d"),
    DATEDIF(E22,TODAY(),"d"))</f>
        <v>9</v>
      </c>
      <c r="R22">
        <f t="shared" ca="1" si="0"/>
        <v>1</v>
      </c>
      <c r="S22">
        <f t="shared" ca="1" si="1"/>
        <v>0</v>
      </c>
      <c r="T22">
        <f t="shared" ca="1" si="2"/>
        <v>0</v>
      </c>
      <c r="U22">
        <f t="shared" ca="1" si="3"/>
        <v>0</v>
      </c>
    </row>
    <row r="23" spans="1:21" x14ac:dyDescent="0.35">
      <c r="A23">
        <v>6000133013</v>
      </c>
      <c r="B23" t="s">
        <v>299</v>
      </c>
      <c r="C23" t="s">
        <v>230</v>
      </c>
      <c r="D23" t="s">
        <v>231</v>
      </c>
      <c r="E23" s="1">
        <v>45719</v>
      </c>
      <c r="F23" s="1"/>
      <c r="G23" t="s">
        <v>300</v>
      </c>
      <c r="H23" t="s">
        <v>245</v>
      </c>
      <c r="I23" s="1">
        <v>45734</v>
      </c>
      <c r="J23" t="s">
        <v>234</v>
      </c>
      <c r="K23" t="s">
        <v>235</v>
      </c>
      <c r="L23" t="s">
        <v>171</v>
      </c>
      <c r="M23" t="s">
        <v>301</v>
      </c>
      <c r="N23" t="s">
        <v>237</v>
      </c>
      <c r="O23" t="s">
        <v>230</v>
      </c>
      <c r="Q23">
        <f ca="1">IF(OR(ISNUMBER(MATCH(L23,MasterData!$D$3:$D$18,0)),ISNUMBER(MATCH(L23,MasterData!$C$3:$C$18,0))),
    DATEDIF(E23,I23,"d"),
    DATEDIF(E23,TODAY(),"d"))</f>
        <v>15</v>
      </c>
      <c r="R23">
        <f t="shared" ca="1" si="0"/>
        <v>1</v>
      </c>
      <c r="S23">
        <f t="shared" ca="1" si="1"/>
        <v>0</v>
      </c>
      <c r="T23">
        <f t="shared" ca="1" si="2"/>
        <v>0</v>
      </c>
      <c r="U23">
        <f t="shared" ca="1" si="3"/>
        <v>0</v>
      </c>
    </row>
    <row r="24" spans="1:21" x14ac:dyDescent="0.35">
      <c r="A24">
        <v>6000133061</v>
      </c>
      <c r="B24" t="s">
        <v>302</v>
      </c>
      <c r="C24" t="s">
        <v>230</v>
      </c>
      <c r="D24" t="s">
        <v>254</v>
      </c>
      <c r="E24" s="1">
        <v>45719</v>
      </c>
      <c r="F24" s="1"/>
      <c r="G24" t="s">
        <v>255</v>
      </c>
      <c r="H24" t="s">
        <v>245</v>
      </c>
      <c r="I24" s="1">
        <v>45735</v>
      </c>
      <c r="J24" t="s">
        <v>234</v>
      </c>
      <c r="K24" t="s">
        <v>241</v>
      </c>
      <c r="L24" t="s">
        <v>171</v>
      </c>
      <c r="M24" t="s">
        <v>303</v>
      </c>
      <c r="N24" t="s">
        <v>237</v>
      </c>
      <c r="O24" t="s">
        <v>230</v>
      </c>
      <c r="Q24">
        <f ca="1">IF(OR(ISNUMBER(MATCH(L24,MasterData!$D$3:$D$18,0)),ISNUMBER(MATCH(L24,MasterData!$C$3:$C$18,0))),
    DATEDIF(E24,I24,"d"),
    DATEDIF(E24,TODAY(),"d"))</f>
        <v>16</v>
      </c>
      <c r="R24">
        <f t="shared" ca="1" si="0"/>
        <v>1</v>
      </c>
      <c r="S24">
        <f t="shared" ca="1" si="1"/>
        <v>1</v>
      </c>
      <c r="T24">
        <f t="shared" ca="1" si="2"/>
        <v>0</v>
      </c>
      <c r="U24">
        <f t="shared" ca="1" si="3"/>
        <v>0</v>
      </c>
    </row>
    <row r="25" spans="1:21" x14ac:dyDescent="0.35">
      <c r="A25">
        <v>6000133063</v>
      </c>
      <c r="B25" t="s">
        <v>304</v>
      </c>
      <c r="C25" t="s">
        <v>230</v>
      </c>
      <c r="D25" t="s">
        <v>305</v>
      </c>
      <c r="E25" s="1">
        <v>45719</v>
      </c>
      <c r="F25" s="1"/>
      <c r="G25" t="s">
        <v>306</v>
      </c>
      <c r="H25" t="s">
        <v>245</v>
      </c>
      <c r="I25" s="1">
        <v>45778</v>
      </c>
      <c r="J25" t="s">
        <v>234</v>
      </c>
      <c r="K25" t="s">
        <v>235</v>
      </c>
      <c r="L25" t="s">
        <v>171</v>
      </c>
      <c r="M25" t="s">
        <v>307</v>
      </c>
      <c r="N25" t="s">
        <v>237</v>
      </c>
      <c r="O25" t="s">
        <v>230</v>
      </c>
      <c r="Q25">
        <f ca="1">IF(OR(ISNUMBER(MATCH(L25,MasterData!$D$3:$D$18,0)),ISNUMBER(MATCH(L25,MasterData!$C$3:$C$18,0))),
    DATEDIF(E25,I25,"d"),
    DATEDIF(E25,TODAY(),"d"))</f>
        <v>59</v>
      </c>
      <c r="R25">
        <f t="shared" ca="1" si="0"/>
        <v>1</v>
      </c>
      <c r="S25">
        <f t="shared" ca="1" si="1"/>
        <v>1</v>
      </c>
      <c r="T25">
        <f t="shared" ca="1" si="2"/>
        <v>1</v>
      </c>
      <c r="U25">
        <f t="shared" ca="1" si="3"/>
        <v>0</v>
      </c>
    </row>
    <row r="26" spans="1:21" x14ac:dyDescent="0.35">
      <c r="A26">
        <v>6000133075</v>
      </c>
      <c r="B26" t="s">
        <v>308</v>
      </c>
      <c r="C26" t="s">
        <v>230</v>
      </c>
      <c r="D26" t="s">
        <v>305</v>
      </c>
      <c r="E26" s="1">
        <v>45719</v>
      </c>
      <c r="F26" s="1"/>
      <c r="G26" t="s">
        <v>306</v>
      </c>
      <c r="H26" t="s">
        <v>240</v>
      </c>
      <c r="I26" s="1">
        <v>45758</v>
      </c>
      <c r="J26" t="s">
        <v>234</v>
      </c>
      <c r="K26" t="s">
        <v>235</v>
      </c>
      <c r="L26" t="s">
        <v>171</v>
      </c>
      <c r="M26" t="s">
        <v>309</v>
      </c>
      <c r="N26" t="s">
        <v>237</v>
      </c>
      <c r="O26" t="s">
        <v>230</v>
      </c>
      <c r="Q26">
        <f ca="1">IF(OR(ISNUMBER(MATCH(L26,MasterData!$D$3:$D$18,0)),ISNUMBER(MATCH(L26,MasterData!$C$3:$C$18,0))),
    DATEDIF(E26,I26,"d"),
    DATEDIF(E26,TODAY(),"d"))</f>
        <v>39</v>
      </c>
      <c r="R26">
        <f t="shared" ca="1" si="0"/>
        <v>1</v>
      </c>
      <c r="S26">
        <f t="shared" ca="1" si="1"/>
        <v>1</v>
      </c>
      <c r="T26">
        <f t="shared" ca="1" si="2"/>
        <v>1</v>
      </c>
      <c r="U26">
        <f t="shared" ca="1" si="3"/>
        <v>0</v>
      </c>
    </row>
    <row r="27" spans="1:21" x14ac:dyDescent="0.35">
      <c r="A27">
        <v>6000133085</v>
      </c>
      <c r="B27" t="s">
        <v>230</v>
      </c>
      <c r="C27" t="s">
        <v>230</v>
      </c>
      <c r="D27" t="s">
        <v>251</v>
      </c>
      <c r="E27" s="1">
        <v>45719</v>
      </c>
      <c r="F27" s="1"/>
      <c r="G27" t="s">
        <v>290</v>
      </c>
      <c r="H27" t="s">
        <v>240</v>
      </c>
      <c r="I27" s="1">
        <v>45731</v>
      </c>
      <c r="J27" t="s">
        <v>201</v>
      </c>
      <c r="K27" t="s">
        <v>241</v>
      </c>
      <c r="L27" t="s">
        <v>171</v>
      </c>
      <c r="M27" t="s">
        <v>310</v>
      </c>
      <c r="N27" t="s">
        <v>237</v>
      </c>
      <c r="O27" t="s">
        <v>230</v>
      </c>
      <c r="Q27">
        <f ca="1">IF(OR(ISNUMBER(MATCH(L27,MasterData!$D$3:$D$18,0)),ISNUMBER(MATCH(L27,MasterData!$C$3:$C$18,0))),
    DATEDIF(E27,I27,"d"),
    DATEDIF(E27,TODAY(),"d"))</f>
        <v>12</v>
      </c>
      <c r="R27">
        <f t="shared" ca="1" si="0"/>
        <v>1</v>
      </c>
      <c r="S27">
        <f t="shared" ca="1" si="1"/>
        <v>0</v>
      </c>
      <c r="T27">
        <f t="shared" ca="1" si="2"/>
        <v>0</v>
      </c>
      <c r="U27">
        <f t="shared" ca="1" si="3"/>
        <v>0</v>
      </c>
    </row>
    <row r="28" spans="1:21" x14ac:dyDescent="0.35">
      <c r="A28">
        <v>6000133086</v>
      </c>
      <c r="B28" t="s">
        <v>230</v>
      </c>
      <c r="C28" t="s">
        <v>230</v>
      </c>
      <c r="D28" t="s">
        <v>251</v>
      </c>
      <c r="E28" s="1">
        <v>45719</v>
      </c>
      <c r="F28" s="1"/>
      <c r="G28" t="s">
        <v>290</v>
      </c>
      <c r="H28" t="s">
        <v>240</v>
      </c>
      <c r="I28" s="1">
        <v>45773</v>
      </c>
      <c r="J28" t="s">
        <v>201</v>
      </c>
      <c r="K28" t="s">
        <v>241</v>
      </c>
      <c r="L28" t="s">
        <v>171</v>
      </c>
      <c r="M28" t="s">
        <v>311</v>
      </c>
      <c r="N28" t="s">
        <v>237</v>
      </c>
      <c r="O28" t="s">
        <v>230</v>
      </c>
      <c r="Q28">
        <f ca="1">IF(OR(ISNUMBER(MATCH(L28,MasterData!$D$3:$D$18,0)),ISNUMBER(MATCH(L28,MasterData!$C$3:$C$18,0))),
    DATEDIF(E28,I28,"d"),
    DATEDIF(E28,TODAY(),"d"))</f>
        <v>54</v>
      </c>
      <c r="R28">
        <f t="shared" ca="1" si="0"/>
        <v>1</v>
      </c>
      <c r="S28">
        <f t="shared" ca="1" si="1"/>
        <v>1</v>
      </c>
      <c r="T28">
        <f t="shared" ca="1" si="2"/>
        <v>1</v>
      </c>
      <c r="U28">
        <f t="shared" ca="1" si="3"/>
        <v>0</v>
      </c>
    </row>
    <row r="29" spans="1:21" x14ac:dyDescent="0.35">
      <c r="A29">
        <v>6000133087</v>
      </c>
      <c r="B29" t="s">
        <v>230</v>
      </c>
      <c r="C29" t="s">
        <v>230</v>
      </c>
      <c r="D29" t="s">
        <v>251</v>
      </c>
      <c r="E29" s="1">
        <v>45719</v>
      </c>
      <c r="F29" s="1"/>
      <c r="G29" t="s">
        <v>290</v>
      </c>
      <c r="H29" t="s">
        <v>245</v>
      </c>
      <c r="I29" s="1">
        <v>45807</v>
      </c>
      <c r="J29" t="s">
        <v>201</v>
      </c>
      <c r="K29" t="s">
        <v>241</v>
      </c>
      <c r="L29" t="s">
        <v>171</v>
      </c>
      <c r="M29" t="s">
        <v>312</v>
      </c>
      <c r="N29" t="s">
        <v>237</v>
      </c>
      <c r="O29" t="s">
        <v>230</v>
      </c>
      <c r="Q29">
        <f ca="1">IF(OR(ISNUMBER(MATCH(L29,MasterData!$D$3:$D$18,0)),ISNUMBER(MATCH(L29,MasterData!$C$3:$C$18,0))),
    DATEDIF(E29,I29,"d"),
    DATEDIF(E29,TODAY(),"d"))</f>
        <v>88</v>
      </c>
      <c r="R29">
        <f t="shared" ca="1" si="0"/>
        <v>1</v>
      </c>
      <c r="S29">
        <f t="shared" ca="1" si="1"/>
        <v>1</v>
      </c>
      <c r="T29">
        <f t="shared" ca="1" si="2"/>
        <v>1</v>
      </c>
      <c r="U29">
        <f t="shared" ca="1" si="3"/>
        <v>1</v>
      </c>
    </row>
    <row r="30" spans="1:21" x14ac:dyDescent="0.35">
      <c r="A30">
        <v>6000133442</v>
      </c>
      <c r="B30" t="s">
        <v>230</v>
      </c>
      <c r="C30" t="s">
        <v>230</v>
      </c>
      <c r="D30" t="s">
        <v>247</v>
      </c>
      <c r="E30" s="1">
        <v>45722</v>
      </c>
      <c r="F30" s="1"/>
      <c r="G30" t="s">
        <v>248</v>
      </c>
      <c r="H30" t="s">
        <v>245</v>
      </c>
      <c r="I30" s="1">
        <v>45786</v>
      </c>
      <c r="J30" t="s">
        <v>201</v>
      </c>
      <c r="K30" t="s">
        <v>241</v>
      </c>
      <c r="L30" t="s">
        <v>171</v>
      </c>
      <c r="M30" t="s">
        <v>313</v>
      </c>
      <c r="N30" t="s">
        <v>237</v>
      </c>
      <c r="O30" t="s">
        <v>230</v>
      </c>
      <c r="Q30">
        <f ca="1">IF(OR(ISNUMBER(MATCH(L30,MasterData!$D$3:$D$18,0)),ISNUMBER(MATCH(L30,MasterData!$C$3:$C$18,0))),
    DATEDIF(E30,I30,"d"),
    DATEDIF(E30,TODAY(),"d"))</f>
        <v>64</v>
      </c>
      <c r="R30">
        <f t="shared" ca="1" si="0"/>
        <v>1</v>
      </c>
      <c r="S30">
        <f t="shared" ca="1" si="1"/>
        <v>1</v>
      </c>
      <c r="T30">
        <f t="shared" ca="1" si="2"/>
        <v>1</v>
      </c>
      <c r="U30">
        <f t="shared" ca="1" si="3"/>
        <v>1</v>
      </c>
    </row>
    <row r="31" spans="1:21" x14ac:dyDescent="0.35">
      <c r="A31">
        <v>6000133644</v>
      </c>
      <c r="B31" t="s">
        <v>314</v>
      </c>
      <c r="C31" t="s">
        <v>230</v>
      </c>
      <c r="D31" t="s">
        <v>274</v>
      </c>
      <c r="E31" s="1">
        <v>45723</v>
      </c>
      <c r="F31" s="1"/>
      <c r="G31" t="s">
        <v>315</v>
      </c>
      <c r="H31" t="s">
        <v>240</v>
      </c>
      <c r="I31" s="1">
        <v>45789</v>
      </c>
      <c r="J31" t="s">
        <v>245</v>
      </c>
      <c r="K31" t="s">
        <v>241</v>
      </c>
      <c r="L31" t="s">
        <v>164</v>
      </c>
      <c r="M31" t="s">
        <v>316</v>
      </c>
      <c r="N31" t="s">
        <v>237</v>
      </c>
      <c r="O31" t="s">
        <v>230</v>
      </c>
      <c r="Q31">
        <f ca="1">IF(OR(ISNUMBER(MATCH(L31,MasterData!$D$3:$D$18,0)),ISNUMBER(MATCH(L31,MasterData!$C$3:$C$18,0))),
    DATEDIF(E31,I31,"d"),
    DATEDIF(E31,TODAY(),"d"))</f>
        <v>284</v>
      </c>
      <c r="R31">
        <f t="shared" ca="1" si="0"/>
        <v>1</v>
      </c>
      <c r="S31">
        <f t="shared" ca="1" si="1"/>
        <v>1</v>
      </c>
      <c r="T31">
        <f t="shared" ca="1" si="2"/>
        <v>1</v>
      </c>
      <c r="U31">
        <f t="shared" ca="1" si="3"/>
        <v>1</v>
      </c>
    </row>
    <row r="32" spans="1:21" x14ac:dyDescent="0.35">
      <c r="A32">
        <v>6000133647</v>
      </c>
      <c r="B32" t="s">
        <v>317</v>
      </c>
      <c r="C32" t="s">
        <v>230</v>
      </c>
      <c r="D32" t="s">
        <v>231</v>
      </c>
      <c r="E32" s="1">
        <v>45723</v>
      </c>
      <c r="F32" s="1"/>
      <c r="G32" t="s">
        <v>318</v>
      </c>
      <c r="H32" t="s">
        <v>245</v>
      </c>
      <c r="I32" s="1">
        <v>45733</v>
      </c>
      <c r="J32" t="s">
        <v>234</v>
      </c>
      <c r="K32" t="s">
        <v>235</v>
      </c>
      <c r="L32" t="s">
        <v>171</v>
      </c>
      <c r="M32" t="s">
        <v>319</v>
      </c>
      <c r="N32" t="s">
        <v>237</v>
      </c>
      <c r="O32" t="s">
        <v>230</v>
      </c>
      <c r="Q32">
        <f ca="1">IF(OR(ISNUMBER(MATCH(L32,MasterData!$D$3:$D$18,0)),ISNUMBER(MATCH(L32,MasterData!$C$3:$C$18,0))),
    DATEDIF(E32,I32,"d"),
    DATEDIF(E32,TODAY(),"d"))</f>
        <v>10</v>
      </c>
      <c r="R32">
        <f t="shared" ca="1" si="0"/>
        <v>1</v>
      </c>
      <c r="S32">
        <f t="shared" ca="1" si="1"/>
        <v>0</v>
      </c>
      <c r="T32">
        <f t="shared" ca="1" si="2"/>
        <v>0</v>
      </c>
      <c r="U32">
        <f t="shared" ca="1" si="3"/>
        <v>0</v>
      </c>
    </row>
    <row r="33" spans="1:21" x14ac:dyDescent="0.35">
      <c r="A33">
        <v>6000133780</v>
      </c>
      <c r="B33" t="s">
        <v>320</v>
      </c>
      <c r="C33" t="s">
        <v>230</v>
      </c>
      <c r="D33" t="s">
        <v>274</v>
      </c>
      <c r="E33" s="1">
        <v>45726</v>
      </c>
      <c r="F33" s="1"/>
      <c r="G33" t="s">
        <v>321</v>
      </c>
      <c r="H33" t="s">
        <v>240</v>
      </c>
      <c r="I33" s="1">
        <v>45741</v>
      </c>
      <c r="J33" t="s">
        <v>234</v>
      </c>
      <c r="K33" t="s">
        <v>235</v>
      </c>
      <c r="L33" t="s">
        <v>171</v>
      </c>
      <c r="M33" t="s">
        <v>322</v>
      </c>
      <c r="N33" t="s">
        <v>237</v>
      </c>
      <c r="O33" t="s">
        <v>230</v>
      </c>
      <c r="Q33">
        <f ca="1">IF(OR(ISNUMBER(MATCH(L33,MasterData!$D$3:$D$18,0)),ISNUMBER(MATCH(L33,MasterData!$C$3:$C$18,0))),
    DATEDIF(E33,I33,"d"),
    DATEDIF(E33,TODAY(),"d"))</f>
        <v>15</v>
      </c>
      <c r="R33">
        <f t="shared" ca="1" si="0"/>
        <v>1</v>
      </c>
      <c r="S33">
        <f t="shared" ca="1" si="1"/>
        <v>0</v>
      </c>
      <c r="T33">
        <f t="shared" ca="1" si="2"/>
        <v>0</v>
      </c>
      <c r="U33">
        <f t="shared" ca="1" si="3"/>
        <v>0</v>
      </c>
    </row>
    <row r="34" spans="1:21" x14ac:dyDescent="0.35">
      <c r="A34">
        <v>6000133782</v>
      </c>
      <c r="B34" t="s">
        <v>323</v>
      </c>
      <c r="C34" t="s">
        <v>230</v>
      </c>
      <c r="D34" t="s">
        <v>254</v>
      </c>
      <c r="E34" s="1">
        <v>45726</v>
      </c>
      <c r="F34" s="1"/>
      <c r="G34" t="s">
        <v>255</v>
      </c>
      <c r="H34" t="s">
        <v>240</v>
      </c>
      <c r="I34" s="1">
        <v>45735</v>
      </c>
      <c r="J34" t="s">
        <v>234</v>
      </c>
      <c r="K34" t="s">
        <v>241</v>
      </c>
      <c r="L34" t="s">
        <v>171</v>
      </c>
      <c r="M34" t="s">
        <v>324</v>
      </c>
      <c r="N34" t="s">
        <v>237</v>
      </c>
      <c r="O34" t="s">
        <v>230</v>
      </c>
      <c r="Q34">
        <f ca="1">IF(OR(ISNUMBER(MATCH(L34,MasterData!$D$3:$D$18,0)),ISNUMBER(MATCH(L34,MasterData!$C$3:$C$18,0))),
    DATEDIF(E34,I34,"d"),
    DATEDIF(E34,TODAY(),"d"))</f>
        <v>9</v>
      </c>
      <c r="R34">
        <f t="shared" ca="1" si="0"/>
        <v>1</v>
      </c>
      <c r="S34">
        <f t="shared" ca="1" si="1"/>
        <v>0</v>
      </c>
      <c r="T34">
        <f t="shared" ca="1" si="2"/>
        <v>0</v>
      </c>
      <c r="U34">
        <f t="shared" ca="1" si="3"/>
        <v>0</v>
      </c>
    </row>
    <row r="35" spans="1:21" x14ac:dyDescent="0.35">
      <c r="A35">
        <v>6000133815</v>
      </c>
      <c r="B35" t="s">
        <v>325</v>
      </c>
      <c r="C35" t="s">
        <v>230</v>
      </c>
      <c r="D35" t="s">
        <v>254</v>
      </c>
      <c r="E35" s="1">
        <v>45726</v>
      </c>
      <c r="F35" s="1"/>
      <c r="G35" t="s">
        <v>255</v>
      </c>
      <c r="H35" t="s">
        <v>240</v>
      </c>
      <c r="I35" s="1">
        <v>45748</v>
      </c>
      <c r="J35" t="s">
        <v>234</v>
      </c>
      <c r="K35" t="s">
        <v>241</v>
      </c>
      <c r="L35" t="s">
        <v>171</v>
      </c>
      <c r="M35" t="s">
        <v>326</v>
      </c>
      <c r="N35" t="s">
        <v>237</v>
      </c>
      <c r="O35" t="s">
        <v>230</v>
      </c>
      <c r="Q35">
        <f ca="1">IF(OR(ISNUMBER(MATCH(L35,MasterData!$D$3:$D$18,0)),ISNUMBER(MATCH(L35,MasterData!$C$3:$C$18,0))),
    DATEDIF(E35,I35,"d"),
    DATEDIF(E35,TODAY(),"d"))</f>
        <v>22</v>
      </c>
      <c r="R35">
        <f t="shared" ca="1" si="0"/>
        <v>1</v>
      </c>
      <c r="S35">
        <f t="shared" ca="1" si="1"/>
        <v>1</v>
      </c>
      <c r="T35">
        <f t="shared" ca="1" si="2"/>
        <v>0</v>
      </c>
      <c r="U35">
        <f t="shared" ca="1" si="3"/>
        <v>0</v>
      </c>
    </row>
    <row r="36" spans="1:21" x14ac:dyDescent="0.35">
      <c r="A36">
        <v>6000133897</v>
      </c>
      <c r="B36" t="s">
        <v>230</v>
      </c>
      <c r="C36" t="s">
        <v>230</v>
      </c>
      <c r="D36" t="s">
        <v>231</v>
      </c>
      <c r="E36" s="1">
        <v>45727</v>
      </c>
      <c r="F36" s="1"/>
      <c r="G36" t="s">
        <v>248</v>
      </c>
      <c r="H36" t="s">
        <v>240</v>
      </c>
      <c r="I36" s="1">
        <v>45751</v>
      </c>
      <c r="J36" t="s">
        <v>201</v>
      </c>
      <c r="K36" t="s">
        <v>241</v>
      </c>
      <c r="L36" t="s">
        <v>171</v>
      </c>
      <c r="M36" t="s">
        <v>327</v>
      </c>
      <c r="N36" t="s">
        <v>237</v>
      </c>
      <c r="O36" t="s">
        <v>230</v>
      </c>
      <c r="Q36">
        <f ca="1">IF(OR(ISNUMBER(MATCH(L36,MasterData!$D$3:$D$18,0)),ISNUMBER(MATCH(L36,MasterData!$C$3:$C$18,0))),
    DATEDIF(E36,I36,"d"),
    DATEDIF(E36,TODAY(),"d"))</f>
        <v>24</v>
      </c>
      <c r="R36">
        <f t="shared" ca="1" si="0"/>
        <v>1</v>
      </c>
      <c r="S36">
        <f t="shared" ca="1" si="1"/>
        <v>1</v>
      </c>
      <c r="T36">
        <f t="shared" ca="1" si="2"/>
        <v>0</v>
      </c>
      <c r="U36">
        <f t="shared" ca="1" si="3"/>
        <v>0</v>
      </c>
    </row>
    <row r="37" spans="1:21" x14ac:dyDescent="0.35">
      <c r="A37">
        <v>6000134052</v>
      </c>
      <c r="B37" t="s">
        <v>328</v>
      </c>
      <c r="D37" s="34">
        <v>3014</v>
      </c>
      <c r="E37" s="1">
        <v>45728</v>
      </c>
      <c r="F37" s="1"/>
      <c r="G37" t="s">
        <v>329</v>
      </c>
      <c r="H37" t="s">
        <v>330</v>
      </c>
      <c r="I37" s="1">
        <v>45819</v>
      </c>
      <c r="K37" t="s">
        <v>235</v>
      </c>
      <c r="L37" t="s">
        <v>169</v>
      </c>
      <c r="M37" t="s">
        <v>331</v>
      </c>
      <c r="N37" t="s">
        <v>332</v>
      </c>
      <c r="Q37">
        <f ca="1">IF(OR(ISNUMBER(MATCH(L37,MasterData!$D$3:$D$18,0)),ISNUMBER(MATCH(L37,MasterData!$C$3:$C$18,0))),
    DATEDIF(E37,I37,"d"),
    DATEDIF(E37,TODAY(),"d"))</f>
        <v>279</v>
      </c>
      <c r="R37">
        <f t="shared" ca="1" si="0"/>
        <v>1</v>
      </c>
      <c r="S37">
        <f t="shared" ca="1" si="1"/>
        <v>1</v>
      </c>
      <c r="T37">
        <f t="shared" ca="1" si="2"/>
        <v>1</v>
      </c>
      <c r="U37">
        <f t="shared" ca="1" si="3"/>
        <v>1</v>
      </c>
    </row>
    <row r="38" spans="1:21" x14ac:dyDescent="0.35">
      <c r="A38">
        <v>6000134157</v>
      </c>
      <c r="B38" t="s">
        <v>333</v>
      </c>
      <c r="C38" t="s">
        <v>230</v>
      </c>
      <c r="D38" t="s">
        <v>231</v>
      </c>
      <c r="E38" s="1">
        <v>45729</v>
      </c>
      <c r="F38" s="1"/>
      <c r="G38" t="s">
        <v>293</v>
      </c>
      <c r="H38" t="s">
        <v>245</v>
      </c>
      <c r="I38" s="1">
        <v>45737</v>
      </c>
      <c r="J38" t="s">
        <v>234</v>
      </c>
      <c r="K38" t="s">
        <v>235</v>
      </c>
      <c r="L38" t="s">
        <v>171</v>
      </c>
      <c r="M38" t="s">
        <v>334</v>
      </c>
      <c r="N38" t="s">
        <v>237</v>
      </c>
      <c r="O38" t="s">
        <v>230</v>
      </c>
      <c r="Q38">
        <f ca="1">IF(OR(ISNUMBER(MATCH(L38,MasterData!$D$3:$D$18,0)),ISNUMBER(MATCH(L38,MasterData!$C$3:$C$18,0))),
    DATEDIF(E38,I38,"d"),
    DATEDIF(E38,TODAY(),"d"))</f>
        <v>8</v>
      </c>
      <c r="R38">
        <f t="shared" ca="1" si="0"/>
        <v>1</v>
      </c>
      <c r="S38">
        <f t="shared" ca="1" si="1"/>
        <v>0</v>
      </c>
      <c r="T38">
        <f t="shared" ca="1" si="2"/>
        <v>0</v>
      </c>
      <c r="U38">
        <f t="shared" ca="1" si="3"/>
        <v>0</v>
      </c>
    </row>
    <row r="39" spans="1:21" x14ac:dyDescent="0.35">
      <c r="A39">
        <v>6000134167</v>
      </c>
      <c r="B39" t="s">
        <v>230</v>
      </c>
      <c r="C39" t="s">
        <v>230</v>
      </c>
      <c r="D39" t="s">
        <v>251</v>
      </c>
      <c r="E39" s="1">
        <v>45729</v>
      </c>
      <c r="F39" s="1"/>
      <c r="G39" t="s">
        <v>335</v>
      </c>
      <c r="H39" t="s">
        <v>240</v>
      </c>
      <c r="I39" s="1">
        <v>45792</v>
      </c>
      <c r="J39" t="s">
        <v>201</v>
      </c>
      <c r="K39" t="s">
        <v>241</v>
      </c>
      <c r="L39" t="s">
        <v>171</v>
      </c>
      <c r="M39" t="s">
        <v>336</v>
      </c>
      <c r="N39" t="s">
        <v>237</v>
      </c>
      <c r="O39" t="s">
        <v>230</v>
      </c>
      <c r="Q39">
        <f ca="1">IF(OR(ISNUMBER(MATCH(L39,MasterData!$D$3:$D$18,0)),ISNUMBER(MATCH(L39,MasterData!$C$3:$C$18,0))),
    DATEDIF(E39,I39,"d"),
    DATEDIF(E39,TODAY(),"d"))</f>
        <v>63</v>
      </c>
      <c r="R39">
        <f t="shared" ca="1" si="0"/>
        <v>1</v>
      </c>
      <c r="S39">
        <f t="shared" ca="1" si="1"/>
        <v>1</v>
      </c>
      <c r="T39">
        <f t="shared" ca="1" si="2"/>
        <v>1</v>
      </c>
      <c r="U39">
        <f t="shared" ca="1" si="3"/>
        <v>1</v>
      </c>
    </row>
    <row r="40" spans="1:21" x14ac:dyDescent="0.35">
      <c r="A40">
        <v>6000134304</v>
      </c>
      <c r="B40" t="s">
        <v>337</v>
      </c>
      <c r="C40" t="s">
        <v>230</v>
      </c>
      <c r="D40" t="s">
        <v>338</v>
      </c>
      <c r="E40" s="1">
        <v>45729</v>
      </c>
      <c r="F40" s="1"/>
      <c r="G40" t="s">
        <v>339</v>
      </c>
      <c r="H40" t="s">
        <v>245</v>
      </c>
      <c r="I40" s="1">
        <v>45782</v>
      </c>
      <c r="J40" t="s">
        <v>234</v>
      </c>
      <c r="K40" t="s">
        <v>235</v>
      </c>
      <c r="L40" t="s">
        <v>171</v>
      </c>
      <c r="M40" t="s">
        <v>340</v>
      </c>
      <c r="N40" t="s">
        <v>237</v>
      </c>
      <c r="O40" t="s">
        <v>230</v>
      </c>
      <c r="Q40">
        <f ca="1">IF(OR(ISNUMBER(MATCH(L40,MasterData!$D$3:$D$18,0)),ISNUMBER(MATCH(L40,MasterData!$C$3:$C$18,0))),
    DATEDIF(E40,I40,"d"),
    DATEDIF(E40,TODAY(),"d"))</f>
        <v>53</v>
      </c>
      <c r="R40">
        <f t="shared" ca="1" si="0"/>
        <v>1</v>
      </c>
      <c r="S40">
        <f t="shared" ca="1" si="1"/>
        <v>1</v>
      </c>
      <c r="T40">
        <f t="shared" ca="1" si="2"/>
        <v>1</v>
      </c>
      <c r="U40">
        <f t="shared" ca="1" si="3"/>
        <v>0</v>
      </c>
    </row>
    <row r="41" spans="1:21" x14ac:dyDescent="0.35">
      <c r="A41">
        <v>6000134423</v>
      </c>
      <c r="B41" t="s">
        <v>341</v>
      </c>
      <c r="C41" t="s">
        <v>230</v>
      </c>
      <c r="D41" t="s">
        <v>231</v>
      </c>
      <c r="E41" s="1">
        <v>45730</v>
      </c>
      <c r="F41" s="1"/>
      <c r="G41" t="s">
        <v>293</v>
      </c>
      <c r="H41" t="s">
        <v>245</v>
      </c>
      <c r="I41" s="1">
        <v>45748</v>
      </c>
      <c r="J41" t="s">
        <v>234</v>
      </c>
      <c r="K41" t="s">
        <v>235</v>
      </c>
      <c r="L41" t="s">
        <v>171</v>
      </c>
      <c r="M41" t="s">
        <v>342</v>
      </c>
      <c r="N41" t="s">
        <v>237</v>
      </c>
      <c r="O41" t="s">
        <v>230</v>
      </c>
      <c r="Q41">
        <f ca="1">IF(OR(ISNUMBER(MATCH(L41,MasterData!$D$3:$D$18,0)),ISNUMBER(MATCH(L41,MasterData!$C$3:$C$18,0))),
    DATEDIF(E41,I41,"d"),
    DATEDIF(E41,TODAY(),"d"))</f>
        <v>18</v>
      </c>
      <c r="R41">
        <f t="shared" ca="1" si="0"/>
        <v>1</v>
      </c>
      <c r="S41">
        <f t="shared" ca="1" si="1"/>
        <v>1</v>
      </c>
      <c r="T41">
        <f t="shared" ca="1" si="2"/>
        <v>0</v>
      </c>
      <c r="U41">
        <f t="shared" ca="1" si="3"/>
        <v>0</v>
      </c>
    </row>
    <row r="42" spans="1:21" x14ac:dyDescent="0.35">
      <c r="A42">
        <v>6000134460</v>
      </c>
      <c r="B42" t="s">
        <v>343</v>
      </c>
      <c r="C42" t="s">
        <v>230</v>
      </c>
      <c r="D42" t="s">
        <v>231</v>
      </c>
      <c r="E42" s="1">
        <v>45730</v>
      </c>
      <c r="F42" s="1"/>
      <c r="G42" t="s">
        <v>329</v>
      </c>
      <c r="H42" t="s">
        <v>240</v>
      </c>
      <c r="I42" s="1">
        <v>45748</v>
      </c>
      <c r="J42" t="s">
        <v>234</v>
      </c>
      <c r="K42" t="s">
        <v>235</v>
      </c>
      <c r="L42" t="s">
        <v>171</v>
      </c>
      <c r="M42" t="s">
        <v>344</v>
      </c>
      <c r="N42" t="s">
        <v>237</v>
      </c>
      <c r="O42" t="s">
        <v>230</v>
      </c>
      <c r="Q42">
        <f ca="1">IF(OR(ISNUMBER(MATCH(L42,MasterData!$D$3:$D$18,0)),ISNUMBER(MATCH(L42,MasterData!$C$3:$C$18,0))),
    DATEDIF(E42,I42,"d"),
    DATEDIF(E42,TODAY(),"d"))</f>
        <v>18</v>
      </c>
      <c r="R42">
        <f t="shared" ca="1" si="0"/>
        <v>1</v>
      </c>
      <c r="S42">
        <f t="shared" ca="1" si="1"/>
        <v>1</v>
      </c>
      <c r="T42">
        <f t="shared" ca="1" si="2"/>
        <v>0</v>
      </c>
      <c r="U42">
        <f t="shared" ca="1" si="3"/>
        <v>0</v>
      </c>
    </row>
    <row r="43" spans="1:21" x14ac:dyDescent="0.35">
      <c r="A43">
        <v>6000134543</v>
      </c>
      <c r="B43" t="s">
        <v>345</v>
      </c>
      <c r="C43" t="s">
        <v>230</v>
      </c>
      <c r="D43" t="s">
        <v>274</v>
      </c>
      <c r="E43" s="1">
        <v>45733</v>
      </c>
      <c r="F43" s="1"/>
      <c r="G43" t="s">
        <v>346</v>
      </c>
      <c r="H43" t="s">
        <v>240</v>
      </c>
      <c r="I43" s="1">
        <v>45754</v>
      </c>
      <c r="J43" t="s">
        <v>234</v>
      </c>
      <c r="K43" t="s">
        <v>347</v>
      </c>
      <c r="L43" t="s">
        <v>171</v>
      </c>
      <c r="M43" t="s">
        <v>348</v>
      </c>
      <c r="N43" t="s">
        <v>237</v>
      </c>
      <c r="O43" t="s">
        <v>230</v>
      </c>
      <c r="Q43">
        <f ca="1">IF(OR(ISNUMBER(MATCH(L43,MasterData!$D$3:$D$18,0)),ISNUMBER(MATCH(L43,MasterData!$C$3:$C$18,0))),
    DATEDIF(E43,I43,"d"),
    DATEDIF(E43,TODAY(),"d"))</f>
        <v>21</v>
      </c>
      <c r="R43">
        <f t="shared" ca="1" si="0"/>
        <v>1</v>
      </c>
      <c r="S43">
        <f t="shared" ca="1" si="1"/>
        <v>1</v>
      </c>
      <c r="T43">
        <f t="shared" ca="1" si="2"/>
        <v>0</v>
      </c>
      <c r="U43">
        <f t="shared" ca="1" si="3"/>
        <v>0</v>
      </c>
    </row>
    <row r="44" spans="1:21" x14ac:dyDescent="0.35">
      <c r="A44">
        <v>6000134731</v>
      </c>
      <c r="B44" t="s">
        <v>349</v>
      </c>
      <c r="C44" t="s">
        <v>230</v>
      </c>
      <c r="D44" t="s">
        <v>231</v>
      </c>
      <c r="E44" s="1">
        <v>45734</v>
      </c>
      <c r="F44" s="1"/>
      <c r="G44" t="s">
        <v>293</v>
      </c>
      <c r="H44" t="s">
        <v>245</v>
      </c>
      <c r="I44" s="1">
        <v>45743</v>
      </c>
      <c r="J44" t="s">
        <v>234</v>
      </c>
      <c r="K44" t="s">
        <v>235</v>
      </c>
      <c r="L44" t="s">
        <v>171</v>
      </c>
      <c r="M44" t="s">
        <v>350</v>
      </c>
      <c r="N44" t="s">
        <v>237</v>
      </c>
      <c r="O44" t="s">
        <v>230</v>
      </c>
      <c r="Q44">
        <f ca="1">IF(OR(ISNUMBER(MATCH(L44,MasterData!$D$3:$D$18,0)),ISNUMBER(MATCH(L44,MasterData!$C$3:$C$18,0))),
    DATEDIF(E44,I44,"d"),
    DATEDIF(E44,TODAY(),"d"))</f>
        <v>9</v>
      </c>
      <c r="R44">
        <f t="shared" ca="1" si="0"/>
        <v>1</v>
      </c>
      <c r="S44">
        <f t="shared" ca="1" si="1"/>
        <v>0</v>
      </c>
      <c r="T44">
        <f t="shared" ca="1" si="2"/>
        <v>0</v>
      </c>
      <c r="U44">
        <f t="shared" ca="1" si="3"/>
        <v>0</v>
      </c>
    </row>
    <row r="45" spans="1:21" x14ac:dyDescent="0.35">
      <c r="A45">
        <v>6000134816</v>
      </c>
      <c r="B45" t="s">
        <v>351</v>
      </c>
      <c r="C45" t="s">
        <v>230</v>
      </c>
      <c r="D45" t="s">
        <v>305</v>
      </c>
      <c r="E45" s="1">
        <v>45735</v>
      </c>
      <c r="F45" s="1"/>
      <c r="G45" t="s">
        <v>306</v>
      </c>
      <c r="H45" t="s">
        <v>245</v>
      </c>
      <c r="I45" s="1">
        <v>45762</v>
      </c>
      <c r="J45" t="s">
        <v>234</v>
      </c>
      <c r="K45" t="s">
        <v>235</v>
      </c>
      <c r="L45" t="s">
        <v>171</v>
      </c>
      <c r="M45" t="s">
        <v>352</v>
      </c>
      <c r="N45" t="s">
        <v>237</v>
      </c>
      <c r="O45" t="s">
        <v>230</v>
      </c>
      <c r="Q45">
        <f ca="1">IF(OR(ISNUMBER(MATCH(L45,MasterData!$D$3:$D$18,0)),ISNUMBER(MATCH(L45,MasterData!$C$3:$C$18,0))),
    DATEDIF(E45,I45,"d"),
    DATEDIF(E45,TODAY(),"d"))</f>
        <v>27</v>
      </c>
      <c r="R45">
        <f t="shared" ca="1" si="0"/>
        <v>1</v>
      </c>
      <c r="S45">
        <f t="shared" ca="1" si="1"/>
        <v>1</v>
      </c>
      <c r="T45">
        <f t="shared" ca="1" si="2"/>
        <v>0</v>
      </c>
      <c r="U45">
        <f t="shared" ca="1" si="3"/>
        <v>0</v>
      </c>
    </row>
    <row r="46" spans="1:21" x14ac:dyDescent="0.35">
      <c r="A46">
        <v>6000134850</v>
      </c>
      <c r="B46" t="s">
        <v>353</v>
      </c>
      <c r="C46" t="s">
        <v>230</v>
      </c>
      <c r="D46" t="s">
        <v>274</v>
      </c>
      <c r="E46" s="1">
        <v>45735</v>
      </c>
      <c r="F46" s="1"/>
      <c r="G46" t="s">
        <v>354</v>
      </c>
      <c r="H46" t="s">
        <v>240</v>
      </c>
      <c r="I46" s="1">
        <v>45761</v>
      </c>
      <c r="J46" t="s">
        <v>234</v>
      </c>
      <c r="K46" t="s">
        <v>241</v>
      </c>
      <c r="L46" t="s">
        <v>171</v>
      </c>
      <c r="M46" t="s">
        <v>355</v>
      </c>
      <c r="N46" t="s">
        <v>237</v>
      </c>
      <c r="O46" t="s">
        <v>230</v>
      </c>
      <c r="Q46">
        <f ca="1">IF(OR(ISNUMBER(MATCH(L46,MasterData!$D$3:$D$18,0)),ISNUMBER(MATCH(L46,MasterData!$C$3:$C$18,0))),
    DATEDIF(E46,I46,"d"),
    DATEDIF(E46,TODAY(),"d"))</f>
        <v>26</v>
      </c>
      <c r="R46">
        <f t="shared" ca="1" si="0"/>
        <v>1</v>
      </c>
      <c r="S46">
        <f t="shared" ca="1" si="1"/>
        <v>1</v>
      </c>
      <c r="T46">
        <f t="shared" ca="1" si="2"/>
        <v>0</v>
      </c>
      <c r="U46">
        <f t="shared" ca="1" si="3"/>
        <v>0</v>
      </c>
    </row>
    <row r="47" spans="1:21" x14ac:dyDescent="0.35">
      <c r="A47">
        <v>6000134958</v>
      </c>
      <c r="B47" t="s">
        <v>356</v>
      </c>
      <c r="C47" t="s">
        <v>230</v>
      </c>
      <c r="D47" t="s">
        <v>247</v>
      </c>
      <c r="E47" s="1">
        <v>45736</v>
      </c>
      <c r="F47" s="1"/>
      <c r="G47" t="s">
        <v>357</v>
      </c>
      <c r="H47" t="s">
        <v>245</v>
      </c>
      <c r="I47" s="1">
        <v>45750</v>
      </c>
      <c r="J47" t="s">
        <v>234</v>
      </c>
      <c r="K47" t="s">
        <v>241</v>
      </c>
      <c r="L47" t="s">
        <v>171</v>
      </c>
      <c r="M47" t="s">
        <v>358</v>
      </c>
      <c r="N47" t="s">
        <v>237</v>
      </c>
      <c r="O47" t="s">
        <v>230</v>
      </c>
      <c r="Q47">
        <f ca="1">IF(OR(ISNUMBER(MATCH(L47,MasterData!$D$3:$D$18,0)),ISNUMBER(MATCH(L47,MasterData!$C$3:$C$18,0))),
    DATEDIF(E47,I47,"d"),
    DATEDIF(E47,TODAY(),"d"))</f>
        <v>14</v>
      </c>
      <c r="R47">
        <f t="shared" ca="1" si="0"/>
        <v>1</v>
      </c>
      <c r="S47">
        <f t="shared" ca="1" si="1"/>
        <v>0</v>
      </c>
      <c r="T47">
        <f t="shared" ca="1" si="2"/>
        <v>0</v>
      </c>
      <c r="U47">
        <f t="shared" ca="1" si="3"/>
        <v>0</v>
      </c>
    </row>
    <row r="48" spans="1:21" x14ac:dyDescent="0.35">
      <c r="A48">
        <v>6000135155</v>
      </c>
      <c r="B48" t="s">
        <v>359</v>
      </c>
      <c r="C48" t="s">
        <v>230</v>
      </c>
      <c r="D48" t="s">
        <v>251</v>
      </c>
      <c r="E48" s="1">
        <v>45737</v>
      </c>
      <c r="F48" s="1"/>
      <c r="G48" t="s">
        <v>360</v>
      </c>
      <c r="H48" t="s">
        <v>245</v>
      </c>
      <c r="I48" s="1">
        <v>45757</v>
      </c>
      <c r="J48" t="s">
        <v>234</v>
      </c>
      <c r="K48" t="s">
        <v>235</v>
      </c>
      <c r="L48" t="s">
        <v>171</v>
      </c>
      <c r="M48" t="s">
        <v>361</v>
      </c>
      <c r="N48" t="s">
        <v>237</v>
      </c>
      <c r="O48" t="s">
        <v>230</v>
      </c>
      <c r="Q48">
        <f ca="1">IF(OR(ISNUMBER(MATCH(L48,MasterData!$D$3:$D$18,0)),ISNUMBER(MATCH(L48,MasterData!$C$3:$C$18,0))),
    DATEDIF(E48,I48,"d"),
    DATEDIF(E48,TODAY(),"d"))</f>
        <v>20</v>
      </c>
      <c r="R48">
        <f t="shared" ca="1" si="0"/>
        <v>1</v>
      </c>
      <c r="S48">
        <f t="shared" ca="1" si="1"/>
        <v>1</v>
      </c>
      <c r="T48">
        <f t="shared" ca="1" si="2"/>
        <v>0</v>
      </c>
      <c r="U48">
        <f t="shared" ca="1" si="3"/>
        <v>0</v>
      </c>
    </row>
    <row r="49" spans="1:21" x14ac:dyDescent="0.35">
      <c r="A49">
        <v>6000135247</v>
      </c>
      <c r="B49" t="s">
        <v>230</v>
      </c>
      <c r="C49" t="s">
        <v>230</v>
      </c>
      <c r="D49" t="s">
        <v>254</v>
      </c>
      <c r="E49" s="1">
        <v>45740</v>
      </c>
      <c r="F49" s="1"/>
      <c r="G49" t="s">
        <v>248</v>
      </c>
      <c r="H49" t="s">
        <v>245</v>
      </c>
      <c r="I49" s="1">
        <v>45779</v>
      </c>
      <c r="J49" t="s">
        <v>201</v>
      </c>
      <c r="K49" t="s">
        <v>241</v>
      </c>
      <c r="L49" t="s">
        <v>171</v>
      </c>
      <c r="M49" t="s">
        <v>362</v>
      </c>
      <c r="N49" t="s">
        <v>237</v>
      </c>
      <c r="O49" t="s">
        <v>230</v>
      </c>
      <c r="Q49">
        <f ca="1">IF(OR(ISNUMBER(MATCH(L49,MasterData!$D$3:$D$18,0)),ISNUMBER(MATCH(L49,MasterData!$C$3:$C$18,0))),
    DATEDIF(E49,I49,"d"),
    DATEDIF(E49,TODAY(),"d"))</f>
        <v>39</v>
      </c>
      <c r="R49">
        <f t="shared" ca="1" si="0"/>
        <v>1</v>
      </c>
      <c r="S49">
        <f t="shared" ca="1" si="1"/>
        <v>1</v>
      </c>
      <c r="T49">
        <f t="shared" ca="1" si="2"/>
        <v>1</v>
      </c>
      <c r="U49">
        <f t="shared" ca="1" si="3"/>
        <v>0</v>
      </c>
    </row>
    <row r="50" spans="1:21" x14ac:dyDescent="0.35">
      <c r="A50">
        <v>6000135249</v>
      </c>
      <c r="B50" t="s">
        <v>363</v>
      </c>
      <c r="C50" t="s">
        <v>230</v>
      </c>
      <c r="D50" t="s">
        <v>274</v>
      </c>
      <c r="E50" s="1">
        <v>45740</v>
      </c>
      <c r="F50" s="1"/>
      <c r="G50" t="s">
        <v>321</v>
      </c>
      <c r="H50" t="s">
        <v>245</v>
      </c>
      <c r="I50" s="1">
        <v>45782</v>
      </c>
      <c r="J50" t="s">
        <v>234</v>
      </c>
      <c r="K50" t="s">
        <v>241</v>
      </c>
      <c r="L50" t="s">
        <v>171</v>
      </c>
      <c r="M50" t="s">
        <v>364</v>
      </c>
      <c r="N50" t="s">
        <v>237</v>
      </c>
      <c r="O50" t="s">
        <v>230</v>
      </c>
      <c r="Q50">
        <f ca="1">IF(OR(ISNUMBER(MATCH(L50,MasterData!$D$3:$D$18,0)),ISNUMBER(MATCH(L50,MasterData!$C$3:$C$18,0))),
    DATEDIF(E50,I50,"d"),
    DATEDIF(E50,TODAY(),"d"))</f>
        <v>42</v>
      </c>
      <c r="R50">
        <f t="shared" ca="1" si="0"/>
        <v>1</v>
      </c>
      <c r="S50">
        <f t="shared" ca="1" si="1"/>
        <v>1</v>
      </c>
      <c r="T50">
        <f t="shared" ca="1" si="2"/>
        <v>1</v>
      </c>
      <c r="U50">
        <f t="shared" ca="1" si="3"/>
        <v>0</v>
      </c>
    </row>
    <row r="51" spans="1:21" x14ac:dyDescent="0.35">
      <c r="A51">
        <v>6000135321</v>
      </c>
      <c r="B51" t="s">
        <v>365</v>
      </c>
      <c r="C51" t="s">
        <v>230</v>
      </c>
      <c r="D51" t="s">
        <v>254</v>
      </c>
      <c r="E51" s="1">
        <v>45740</v>
      </c>
      <c r="F51" s="1"/>
      <c r="G51" t="s">
        <v>255</v>
      </c>
      <c r="H51" t="s">
        <v>245</v>
      </c>
      <c r="I51" s="1">
        <v>45784</v>
      </c>
      <c r="J51" t="s">
        <v>234</v>
      </c>
      <c r="K51" t="s">
        <v>241</v>
      </c>
      <c r="L51" t="s">
        <v>171</v>
      </c>
      <c r="M51" t="s">
        <v>366</v>
      </c>
      <c r="N51" t="s">
        <v>237</v>
      </c>
      <c r="O51" t="s">
        <v>230</v>
      </c>
      <c r="Q51">
        <f ca="1">IF(OR(ISNUMBER(MATCH(L51,MasterData!$D$3:$D$18,0)),ISNUMBER(MATCH(L51,MasterData!$C$3:$C$18,0))),
    DATEDIF(E51,I51,"d"),
    DATEDIF(E51,TODAY(),"d"))</f>
        <v>44</v>
      </c>
      <c r="R51">
        <f t="shared" ca="1" si="0"/>
        <v>1</v>
      </c>
      <c r="S51">
        <f t="shared" ca="1" si="1"/>
        <v>1</v>
      </c>
      <c r="T51">
        <f t="shared" ca="1" si="2"/>
        <v>1</v>
      </c>
      <c r="U51">
        <f t="shared" ca="1" si="3"/>
        <v>0</v>
      </c>
    </row>
    <row r="52" spans="1:21" x14ac:dyDescent="0.35">
      <c r="A52">
        <v>6000135513</v>
      </c>
      <c r="B52" t="s">
        <v>367</v>
      </c>
      <c r="C52" t="s">
        <v>230</v>
      </c>
      <c r="D52" t="s">
        <v>247</v>
      </c>
      <c r="E52" s="1">
        <v>45742</v>
      </c>
      <c r="F52" s="1"/>
      <c r="G52" t="s">
        <v>268</v>
      </c>
      <c r="H52" t="s">
        <v>230</v>
      </c>
      <c r="I52" s="1">
        <v>45749</v>
      </c>
      <c r="J52" t="s">
        <v>234</v>
      </c>
      <c r="K52" t="s">
        <v>235</v>
      </c>
      <c r="L52" t="s">
        <v>171</v>
      </c>
      <c r="M52" t="s">
        <v>368</v>
      </c>
      <c r="N52" t="s">
        <v>237</v>
      </c>
      <c r="O52" t="s">
        <v>230</v>
      </c>
      <c r="Q52">
        <f ca="1">IF(OR(ISNUMBER(MATCH(L52,MasterData!$D$3:$D$18,0)),ISNUMBER(MATCH(L52,MasterData!$C$3:$C$18,0))),
    DATEDIF(E52,I52,"d"),
    DATEDIF(E52,TODAY(),"d"))</f>
        <v>7</v>
      </c>
      <c r="R52">
        <f t="shared" ca="1" si="0"/>
        <v>0</v>
      </c>
      <c r="S52">
        <f t="shared" ca="1" si="1"/>
        <v>0</v>
      </c>
      <c r="T52">
        <f t="shared" ca="1" si="2"/>
        <v>0</v>
      </c>
      <c r="U52">
        <f t="shared" ca="1" si="3"/>
        <v>0</v>
      </c>
    </row>
    <row r="53" spans="1:21" x14ac:dyDescent="0.35">
      <c r="A53">
        <v>6000135668</v>
      </c>
      <c r="B53" t="s">
        <v>369</v>
      </c>
      <c r="C53" t="s">
        <v>230</v>
      </c>
      <c r="D53" t="s">
        <v>231</v>
      </c>
      <c r="E53" s="1">
        <v>45743</v>
      </c>
      <c r="F53" s="1"/>
      <c r="G53" t="s">
        <v>315</v>
      </c>
      <c r="H53" t="s">
        <v>233</v>
      </c>
      <c r="I53" s="1">
        <v>45782</v>
      </c>
      <c r="J53" t="s">
        <v>234</v>
      </c>
      <c r="K53" t="s">
        <v>241</v>
      </c>
      <c r="L53" t="s">
        <v>171</v>
      </c>
      <c r="M53" t="s">
        <v>370</v>
      </c>
      <c r="N53" t="s">
        <v>237</v>
      </c>
      <c r="O53" t="s">
        <v>230</v>
      </c>
      <c r="Q53">
        <f ca="1">IF(OR(ISNUMBER(MATCH(L53,MasterData!$D$3:$D$18,0)),ISNUMBER(MATCH(L53,MasterData!$C$3:$C$18,0))),
    DATEDIF(E53,I53,"d"),
    DATEDIF(E53,TODAY(),"d"))</f>
        <v>39</v>
      </c>
      <c r="R53">
        <f t="shared" ca="1" si="0"/>
        <v>1</v>
      </c>
      <c r="S53">
        <f t="shared" ca="1" si="1"/>
        <v>1</v>
      </c>
      <c r="T53">
        <f t="shared" ca="1" si="2"/>
        <v>1</v>
      </c>
      <c r="U53">
        <f t="shared" ca="1" si="3"/>
        <v>0</v>
      </c>
    </row>
    <row r="54" spans="1:21" x14ac:dyDescent="0.35">
      <c r="A54">
        <v>6000135843</v>
      </c>
      <c r="B54" t="s">
        <v>230</v>
      </c>
      <c r="C54" t="s">
        <v>230</v>
      </c>
      <c r="D54" t="s">
        <v>251</v>
      </c>
      <c r="E54" s="1">
        <v>45744</v>
      </c>
      <c r="F54" s="1"/>
      <c r="G54" t="s">
        <v>290</v>
      </c>
      <c r="H54" t="s">
        <v>233</v>
      </c>
      <c r="I54" s="1">
        <v>45759</v>
      </c>
      <c r="J54" t="s">
        <v>201</v>
      </c>
      <c r="K54" t="s">
        <v>241</v>
      </c>
      <c r="L54" t="s">
        <v>171</v>
      </c>
      <c r="M54" t="s">
        <v>371</v>
      </c>
      <c r="N54" t="s">
        <v>237</v>
      </c>
      <c r="O54" t="s">
        <v>230</v>
      </c>
      <c r="Q54">
        <f ca="1">IF(OR(ISNUMBER(MATCH(L54,MasterData!$D$3:$D$18,0)),ISNUMBER(MATCH(L54,MasterData!$C$3:$C$18,0))),
    DATEDIF(E54,I54,"d"),
    DATEDIF(E54,TODAY(),"d"))</f>
        <v>15</v>
      </c>
      <c r="R54">
        <f t="shared" ca="1" si="0"/>
        <v>1</v>
      </c>
      <c r="S54">
        <f t="shared" ca="1" si="1"/>
        <v>0</v>
      </c>
      <c r="T54">
        <f t="shared" ca="1" si="2"/>
        <v>0</v>
      </c>
      <c r="U54">
        <f t="shared" ca="1" si="3"/>
        <v>0</v>
      </c>
    </row>
    <row r="55" spans="1:21" x14ac:dyDescent="0.35">
      <c r="A55">
        <v>6000135916</v>
      </c>
      <c r="B55" t="s">
        <v>372</v>
      </c>
      <c r="C55" t="s">
        <v>230</v>
      </c>
      <c r="D55" t="s">
        <v>251</v>
      </c>
      <c r="E55" s="1">
        <v>45747</v>
      </c>
      <c r="F55" s="1"/>
      <c r="G55" t="s">
        <v>373</v>
      </c>
      <c r="H55" t="s">
        <v>233</v>
      </c>
      <c r="I55" s="1">
        <v>45754</v>
      </c>
      <c r="J55" t="s">
        <v>234</v>
      </c>
      <c r="K55" t="s">
        <v>235</v>
      </c>
      <c r="L55" t="s">
        <v>171</v>
      </c>
      <c r="M55" t="s">
        <v>374</v>
      </c>
      <c r="N55" t="s">
        <v>237</v>
      </c>
      <c r="O55" t="s">
        <v>230</v>
      </c>
      <c r="Q55">
        <f ca="1">IF(OR(ISNUMBER(MATCH(L55,MasterData!$D$3:$D$18,0)),ISNUMBER(MATCH(L55,MasterData!$C$3:$C$18,0))),
    DATEDIF(E55,I55,"d"),
    DATEDIF(E55,TODAY(),"d"))</f>
        <v>7</v>
      </c>
      <c r="R55">
        <f t="shared" ca="1" si="0"/>
        <v>0</v>
      </c>
      <c r="S55">
        <f t="shared" ca="1" si="1"/>
        <v>0</v>
      </c>
      <c r="T55">
        <f t="shared" ca="1" si="2"/>
        <v>0</v>
      </c>
      <c r="U55">
        <f t="shared" ca="1" si="3"/>
        <v>0</v>
      </c>
    </row>
    <row r="56" spans="1:21" x14ac:dyDescent="0.35">
      <c r="A56">
        <v>6000135930</v>
      </c>
      <c r="B56" t="s">
        <v>375</v>
      </c>
      <c r="C56" t="s">
        <v>230</v>
      </c>
      <c r="D56" t="s">
        <v>254</v>
      </c>
      <c r="E56" s="1">
        <v>45747</v>
      </c>
      <c r="F56" s="1"/>
      <c r="G56" t="s">
        <v>268</v>
      </c>
      <c r="H56" t="s">
        <v>233</v>
      </c>
      <c r="I56" s="1">
        <v>45758</v>
      </c>
      <c r="J56" t="s">
        <v>234</v>
      </c>
      <c r="K56" t="s">
        <v>235</v>
      </c>
      <c r="L56" t="s">
        <v>171</v>
      </c>
      <c r="M56" t="s">
        <v>376</v>
      </c>
      <c r="N56" t="s">
        <v>237</v>
      </c>
      <c r="O56" t="s">
        <v>230</v>
      </c>
      <c r="Q56">
        <f ca="1">IF(OR(ISNUMBER(MATCH(L56,MasterData!$D$3:$D$18,0)),ISNUMBER(MATCH(L56,MasterData!$C$3:$C$18,0))),
    DATEDIF(E56,I56,"d"),
    DATEDIF(E56,TODAY(),"d"))</f>
        <v>11</v>
      </c>
      <c r="R56">
        <f t="shared" ca="1" si="0"/>
        <v>1</v>
      </c>
      <c r="S56">
        <f t="shared" ca="1" si="1"/>
        <v>0</v>
      </c>
      <c r="T56">
        <f t="shared" ca="1" si="2"/>
        <v>0</v>
      </c>
      <c r="U56">
        <f t="shared" ca="1" si="3"/>
        <v>0</v>
      </c>
    </row>
    <row r="57" spans="1:21" x14ac:dyDescent="0.35">
      <c r="A57">
        <v>6000136043</v>
      </c>
      <c r="B57" t="s">
        <v>230</v>
      </c>
      <c r="C57" t="s">
        <v>230</v>
      </c>
      <c r="D57" t="s">
        <v>251</v>
      </c>
      <c r="E57" s="1">
        <v>45748</v>
      </c>
      <c r="F57" s="1"/>
      <c r="G57" t="s">
        <v>290</v>
      </c>
      <c r="H57" t="s">
        <v>377</v>
      </c>
      <c r="I57" s="1">
        <v>45786</v>
      </c>
      <c r="J57" t="s">
        <v>201</v>
      </c>
      <c r="K57" t="s">
        <v>241</v>
      </c>
      <c r="L57" t="s">
        <v>171</v>
      </c>
      <c r="M57" t="s">
        <v>378</v>
      </c>
      <c r="N57" t="s">
        <v>237</v>
      </c>
      <c r="O57" t="s">
        <v>230</v>
      </c>
      <c r="Q57">
        <f ca="1">IF(OR(ISNUMBER(MATCH(L57,MasterData!$D$3:$D$18,0)),ISNUMBER(MATCH(L57,MasterData!$C$3:$C$18,0))),
    DATEDIF(E57,I57,"d"),
    DATEDIF(E57,TODAY(),"d"))</f>
        <v>38</v>
      </c>
      <c r="R57">
        <f t="shared" ca="1" si="0"/>
        <v>1</v>
      </c>
      <c r="S57">
        <f t="shared" ca="1" si="1"/>
        <v>1</v>
      </c>
      <c r="T57">
        <f t="shared" ca="1" si="2"/>
        <v>1</v>
      </c>
      <c r="U57">
        <f t="shared" ca="1" si="3"/>
        <v>0</v>
      </c>
    </row>
    <row r="58" spans="1:21" x14ac:dyDescent="0.35">
      <c r="A58">
        <v>6000136104</v>
      </c>
      <c r="B58" t="s">
        <v>379</v>
      </c>
      <c r="C58" t="s">
        <v>230</v>
      </c>
      <c r="D58" t="s">
        <v>274</v>
      </c>
      <c r="E58" s="1">
        <v>45748</v>
      </c>
      <c r="F58" s="1"/>
      <c r="G58" t="s">
        <v>380</v>
      </c>
      <c r="H58" t="s">
        <v>233</v>
      </c>
      <c r="I58" s="1">
        <v>45755</v>
      </c>
      <c r="J58" t="s">
        <v>234</v>
      </c>
      <c r="K58" t="s">
        <v>241</v>
      </c>
      <c r="L58" t="s">
        <v>171</v>
      </c>
      <c r="M58" t="s">
        <v>381</v>
      </c>
      <c r="N58" t="s">
        <v>237</v>
      </c>
      <c r="O58" t="s">
        <v>230</v>
      </c>
      <c r="Q58">
        <f ca="1">IF(OR(ISNUMBER(MATCH(L58,MasterData!$D$3:$D$18,0)),ISNUMBER(MATCH(L58,MasterData!$C$3:$C$18,0))),
    DATEDIF(E58,I58,"d"),
    DATEDIF(E58,TODAY(),"d"))</f>
        <v>7</v>
      </c>
      <c r="R58">
        <f t="shared" ca="1" si="0"/>
        <v>0</v>
      </c>
      <c r="S58">
        <f t="shared" ca="1" si="1"/>
        <v>0</v>
      </c>
      <c r="T58">
        <f t="shared" ca="1" si="2"/>
        <v>0</v>
      </c>
      <c r="U58">
        <f t="shared" ca="1" si="3"/>
        <v>0</v>
      </c>
    </row>
    <row r="59" spans="1:21" x14ac:dyDescent="0.35">
      <c r="A59">
        <v>6000136206</v>
      </c>
      <c r="B59" t="s">
        <v>382</v>
      </c>
      <c r="C59" t="s">
        <v>230</v>
      </c>
      <c r="D59" t="s">
        <v>383</v>
      </c>
      <c r="E59" s="1">
        <v>45749</v>
      </c>
      <c r="F59" s="1"/>
      <c r="G59" t="s">
        <v>384</v>
      </c>
      <c r="H59" t="s">
        <v>245</v>
      </c>
      <c r="I59" s="1">
        <v>45798</v>
      </c>
      <c r="J59" t="s">
        <v>234</v>
      </c>
      <c r="K59" t="s">
        <v>241</v>
      </c>
      <c r="L59" t="s">
        <v>171</v>
      </c>
      <c r="M59" t="s">
        <v>385</v>
      </c>
      <c r="N59" t="s">
        <v>237</v>
      </c>
      <c r="O59" t="s">
        <v>230</v>
      </c>
      <c r="Q59">
        <f ca="1">IF(OR(ISNUMBER(MATCH(L59,MasterData!$D$3:$D$18,0)),ISNUMBER(MATCH(L59,MasterData!$C$3:$C$18,0))),
    DATEDIF(E59,I59,"d"),
    DATEDIF(E59,TODAY(),"d"))</f>
        <v>49</v>
      </c>
      <c r="R59">
        <f t="shared" ca="1" si="0"/>
        <v>1</v>
      </c>
      <c r="S59">
        <f t="shared" ca="1" si="1"/>
        <v>1</v>
      </c>
      <c r="T59">
        <f t="shared" ca="1" si="2"/>
        <v>1</v>
      </c>
      <c r="U59">
        <f t="shared" ca="1" si="3"/>
        <v>0</v>
      </c>
    </row>
    <row r="60" spans="1:21" x14ac:dyDescent="0.35">
      <c r="A60">
        <v>6000136305</v>
      </c>
      <c r="B60" t="s">
        <v>386</v>
      </c>
      <c r="C60" t="s">
        <v>230</v>
      </c>
      <c r="D60" t="s">
        <v>387</v>
      </c>
      <c r="E60" s="1">
        <v>45749</v>
      </c>
      <c r="F60" s="1"/>
      <c r="G60" t="s">
        <v>388</v>
      </c>
      <c r="H60" t="s">
        <v>233</v>
      </c>
      <c r="I60" s="1">
        <v>45756</v>
      </c>
      <c r="J60" t="s">
        <v>234</v>
      </c>
      <c r="K60" t="s">
        <v>241</v>
      </c>
      <c r="L60" t="s">
        <v>171</v>
      </c>
      <c r="M60" t="s">
        <v>389</v>
      </c>
      <c r="N60" t="s">
        <v>237</v>
      </c>
      <c r="O60" t="s">
        <v>230</v>
      </c>
      <c r="Q60">
        <f ca="1">IF(OR(ISNUMBER(MATCH(L60,MasterData!$D$3:$D$18,0)),ISNUMBER(MATCH(L60,MasterData!$C$3:$C$18,0))),
    DATEDIF(E60,I60,"d"),
    DATEDIF(E60,TODAY(),"d"))</f>
        <v>7</v>
      </c>
      <c r="R60">
        <f t="shared" ca="1" si="0"/>
        <v>0</v>
      </c>
      <c r="S60">
        <f t="shared" ca="1" si="1"/>
        <v>0</v>
      </c>
      <c r="T60">
        <f t="shared" ca="1" si="2"/>
        <v>0</v>
      </c>
      <c r="U60">
        <f t="shared" ca="1" si="3"/>
        <v>0</v>
      </c>
    </row>
    <row r="61" spans="1:21" x14ac:dyDescent="0.35">
      <c r="A61">
        <v>6000136404</v>
      </c>
      <c r="B61" t="s">
        <v>390</v>
      </c>
      <c r="C61" t="s">
        <v>230</v>
      </c>
      <c r="D61" t="s">
        <v>247</v>
      </c>
      <c r="E61" s="1">
        <v>45750</v>
      </c>
      <c r="F61" s="1"/>
      <c r="G61" t="s">
        <v>357</v>
      </c>
      <c r="H61" t="s">
        <v>245</v>
      </c>
      <c r="I61" s="1">
        <v>45764</v>
      </c>
      <c r="J61" t="s">
        <v>234</v>
      </c>
      <c r="K61" t="s">
        <v>241</v>
      </c>
      <c r="L61" t="s">
        <v>171</v>
      </c>
      <c r="M61" t="s">
        <v>391</v>
      </c>
      <c r="N61" t="s">
        <v>237</v>
      </c>
      <c r="O61" t="s">
        <v>230</v>
      </c>
      <c r="Q61">
        <f ca="1">IF(OR(ISNUMBER(MATCH(L61,MasterData!$D$3:$D$18,0)),ISNUMBER(MATCH(L61,MasterData!$C$3:$C$18,0))),
    DATEDIF(E61,I61,"d"),
    DATEDIF(E61,TODAY(),"d"))</f>
        <v>14</v>
      </c>
      <c r="R61">
        <f t="shared" ca="1" si="0"/>
        <v>1</v>
      </c>
      <c r="S61">
        <f t="shared" ca="1" si="1"/>
        <v>0</v>
      </c>
      <c r="T61">
        <f t="shared" ca="1" si="2"/>
        <v>0</v>
      </c>
      <c r="U61">
        <f t="shared" ca="1" si="3"/>
        <v>0</v>
      </c>
    </row>
    <row r="62" spans="1:21" x14ac:dyDescent="0.35">
      <c r="A62">
        <v>6000136413</v>
      </c>
      <c r="B62" t="s">
        <v>392</v>
      </c>
      <c r="C62" t="s">
        <v>230</v>
      </c>
      <c r="D62" t="s">
        <v>254</v>
      </c>
      <c r="E62" s="1">
        <v>45750</v>
      </c>
      <c r="F62" s="1"/>
      <c r="G62" t="s">
        <v>357</v>
      </c>
      <c r="H62" t="s">
        <v>245</v>
      </c>
      <c r="I62" s="1">
        <v>45758</v>
      </c>
      <c r="J62" t="s">
        <v>234</v>
      </c>
      <c r="K62" t="s">
        <v>241</v>
      </c>
      <c r="L62" t="s">
        <v>171</v>
      </c>
      <c r="M62" t="s">
        <v>393</v>
      </c>
      <c r="N62" t="s">
        <v>237</v>
      </c>
      <c r="O62" t="s">
        <v>230</v>
      </c>
      <c r="Q62">
        <f ca="1">IF(OR(ISNUMBER(MATCH(L62,MasterData!$D$3:$D$18,0)),ISNUMBER(MATCH(L62,MasterData!$C$3:$C$18,0))),
    DATEDIF(E62,I62,"d"),
    DATEDIF(E62,TODAY(),"d"))</f>
        <v>8</v>
      </c>
      <c r="R62">
        <f t="shared" ca="1" si="0"/>
        <v>1</v>
      </c>
      <c r="S62">
        <f t="shared" ca="1" si="1"/>
        <v>0</v>
      </c>
      <c r="T62">
        <f t="shared" ca="1" si="2"/>
        <v>0</v>
      </c>
      <c r="U62">
        <f t="shared" ca="1" si="3"/>
        <v>0</v>
      </c>
    </row>
    <row r="63" spans="1:21" x14ac:dyDescent="0.35">
      <c r="A63">
        <v>6000136417</v>
      </c>
      <c r="B63" t="s">
        <v>394</v>
      </c>
      <c r="C63" t="s">
        <v>230</v>
      </c>
      <c r="D63" t="s">
        <v>254</v>
      </c>
      <c r="E63" s="1">
        <v>45750</v>
      </c>
      <c r="F63" s="1"/>
      <c r="G63" t="s">
        <v>357</v>
      </c>
      <c r="H63" t="s">
        <v>240</v>
      </c>
      <c r="I63" s="1">
        <v>45758</v>
      </c>
      <c r="J63" t="s">
        <v>234</v>
      </c>
      <c r="K63" t="s">
        <v>241</v>
      </c>
      <c r="L63" t="s">
        <v>171</v>
      </c>
      <c r="M63" t="s">
        <v>395</v>
      </c>
      <c r="N63" t="s">
        <v>237</v>
      </c>
      <c r="O63" t="s">
        <v>230</v>
      </c>
      <c r="Q63">
        <f ca="1">IF(OR(ISNUMBER(MATCH(L63,MasterData!$D$3:$D$18,0)),ISNUMBER(MATCH(L63,MasterData!$C$3:$C$18,0))),
    DATEDIF(E63,I63,"d"),
    DATEDIF(E63,TODAY(),"d"))</f>
        <v>8</v>
      </c>
      <c r="R63">
        <f t="shared" ca="1" si="0"/>
        <v>1</v>
      </c>
      <c r="S63">
        <f t="shared" ca="1" si="1"/>
        <v>0</v>
      </c>
      <c r="T63">
        <f t="shared" ca="1" si="2"/>
        <v>0</v>
      </c>
      <c r="U63">
        <f t="shared" ca="1" si="3"/>
        <v>0</v>
      </c>
    </row>
    <row r="64" spans="1:21" x14ac:dyDescent="0.35">
      <c r="A64">
        <v>6000136696</v>
      </c>
      <c r="B64" t="s">
        <v>396</v>
      </c>
      <c r="C64" t="s">
        <v>230</v>
      </c>
      <c r="D64" t="s">
        <v>254</v>
      </c>
      <c r="E64" s="1">
        <v>45755</v>
      </c>
      <c r="F64" s="1"/>
      <c r="G64" t="s">
        <v>357</v>
      </c>
      <c r="H64" t="s">
        <v>245</v>
      </c>
      <c r="I64" s="1">
        <v>45763</v>
      </c>
      <c r="J64" t="s">
        <v>234</v>
      </c>
      <c r="K64" t="s">
        <v>241</v>
      </c>
      <c r="L64" t="s">
        <v>171</v>
      </c>
      <c r="M64" t="s">
        <v>397</v>
      </c>
      <c r="N64" t="s">
        <v>237</v>
      </c>
      <c r="O64" t="s">
        <v>230</v>
      </c>
      <c r="Q64">
        <f ca="1">IF(OR(ISNUMBER(MATCH(L64,MasterData!$D$3:$D$18,0)),ISNUMBER(MATCH(L64,MasterData!$C$3:$C$18,0))),
    DATEDIF(E64,I64,"d"),
    DATEDIF(E64,TODAY(),"d"))</f>
        <v>8</v>
      </c>
      <c r="R64">
        <f t="shared" ca="1" si="0"/>
        <v>1</v>
      </c>
      <c r="S64">
        <f t="shared" ca="1" si="1"/>
        <v>0</v>
      </c>
      <c r="T64">
        <f t="shared" ca="1" si="2"/>
        <v>0</v>
      </c>
      <c r="U64">
        <f t="shared" ca="1" si="3"/>
        <v>0</v>
      </c>
    </row>
    <row r="65" spans="1:21" x14ac:dyDescent="0.35">
      <c r="A65">
        <v>6000136707</v>
      </c>
      <c r="B65" t="s">
        <v>398</v>
      </c>
      <c r="C65" t="s">
        <v>230</v>
      </c>
      <c r="D65" t="s">
        <v>254</v>
      </c>
      <c r="E65" s="1">
        <v>45755</v>
      </c>
      <c r="F65" s="1"/>
      <c r="G65" t="s">
        <v>357</v>
      </c>
      <c r="H65" t="s">
        <v>245</v>
      </c>
      <c r="I65" s="1">
        <v>45763</v>
      </c>
      <c r="J65" t="s">
        <v>234</v>
      </c>
      <c r="K65" t="s">
        <v>241</v>
      </c>
      <c r="L65" t="s">
        <v>171</v>
      </c>
      <c r="M65" t="s">
        <v>399</v>
      </c>
      <c r="N65" t="s">
        <v>237</v>
      </c>
      <c r="O65" t="s">
        <v>230</v>
      </c>
      <c r="Q65">
        <f ca="1">IF(OR(ISNUMBER(MATCH(L65,MasterData!$D$3:$D$18,0)),ISNUMBER(MATCH(L65,MasterData!$C$3:$C$18,0))),
    DATEDIF(E65,I65,"d"),
    DATEDIF(E65,TODAY(),"d"))</f>
        <v>8</v>
      </c>
      <c r="R65">
        <f t="shared" ca="1" si="0"/>
        <v>1</v>
      </c>
      <c r="S65">
        <f t="shared" ca="1" si="1"/>
        <v>0</v>
      </c>
      <c r="T65">
        <f t="shared" ca="1" si="2"/>
        <v>0</v>
      </c>
      <c r="U65">
        <f t="shared" ca="1" si="3"/>
        <v>0</v>
      </c>
    </row>
    <row r="66" spans="1:21" x14ac:dyDescent="0.35">
      <c r="A66">
        <v>6000136806</v>
      </c>
      <c r="B66" t="s">
        <v>230</v>
      </c>
      <c r="C66" t="s">
        <v>230</v>
      </c>
      <c r="D66" t="s">
        <v>251</v>
      </c>
      <c r="E66" s="1">
        <v>45755</v>
      </c>
      <c r="F66" s="1"/>
      <c r="G66" t="s">
        <v>400</v>
      </c>
      <c r="H66" t="s">
        <v>401</v>
      </c>
      <c r="I66" s="1">
        <v>45789</v>
      </c>
      <c r="J66" t="s">
        <v>201</v>
      </c>
      <c r="K66" t="s">
        <v>241</v>
      </c>
      <c r="L66" t="s">
        <v>171</v>
      </c>
      <c r="M66" t="s">
        <v>402</v>
      </c>
      <c r="N66" t="s">
        <v>237</v>
      </c>
      <c r="O66" t="s">
        <v>230</v>
      </c>
      <c r="Q66">
        <f ca="1">IF(OR(ISNUMBER(MATCH(L66,MasterData!$D$3:$D$18,0)),ISNUMBER(MATCH(L66,MasterData!$C$3:$C$18,0))),
    DATEDIF(E66,I66,"d"),
    DATEDIF(E66,TODAY(),"d"))</f>
        <v>34</v>
      </c>
      <c r="R66">
        <f t="shared" ca="1" si="0"/>
        <v>1</v>
      </c>
      <c r="S66">
        <f t="shared" ca="1" si="1"/>
        <v>1</v>
      </c>
      <c r="T66">
        <f t="shared" ca="1" si="2"/>
        <v>1</v>
      </c>
      <c r="U66">
        <f t="shared" ca="1" si="3"/>
        <v>0</v>
      </c>
    </row>
    <row r="67" spans="1:21" x14ac:dyDescent="0.35">
      <c r="A67">
        <v>6000136916</v>
      </c>
      <c r="B67" t="s">
        <v>403</v>
      </c>
      <c r="C67" t="s">
        <v>230</v>
      </c>
      <c r="D67" t="s">
        <v>254</v>
      </c>
      <c r="E67" s="1">
        <v>45756</v>
      </c>
      <c r="F67" s="1"/>
      <c r="G67" t="s">
        <v>357</v>
      </c>
      <c r="H67" t="s">
        <v>245</v>
      </c>
      <c r="I67" s="1">
        <v>45764</v>
      </c>
      <c r="J67" t="s">
        <v>234</v>
      </c>
      <c r="K67" t="s">
        <v>241</v>
      </c>
      <c r="L67" t="s">
        <v>171</v>
      </c>
      <c r="M67" t="s">
        <v>404</v>
      </c>
      <c r="N67" t="s">
        <v>237</v>
      </c>
      <c r="O67" t="s">
        <v>230</v>
      </c>
      <c r="Q67">
        <f ca="1">IF(OR(ISNUMBER(MATCH(L67,MasterData!$D$3:$D$18,0)),ISNUMBER(MATCH(L67,MasterData!$C$3:$C$18,0))),
    DATEDIF(E67,I67,"d"),
    DATEDIF(E67,TODAY(),"d"))</f>
        <v>8</v>
      </c>
      <c r="R67">
        <f t="shared" ca="1" si="0"/>
        <v>1</v>
      </c>
      <c r="S67">
        <f t="shared" ca="1" si="1"/>
        <v>0</v>
      </c>
      <c r="T67">
        <f t="shared" ca="1" si="2"/>
        <v>0</v>
      </c>
      <c r="U67">
        <f t="shared" ca="1" si="3"/>
        <v>0</v>
      </c>
    </row>
    <row r="68" spans="1:21" x14ac:dyDescent="0.35">
      <c r="A68">
        <v>6000137097</v>
      </c>
      <c r="B68" t="s">
        <v>405</v>
      </c>
      <c r="C68" t="s">
        <v>230</v>
      </c>
      <c r="D68" t="s">
        <v>251</v>
      </c>
      <c r="E68" s="1">
        <v>45757</v>
      </c>
      <c r="F68" s="1"/>
      <c r="G68" t="s">
        <v>406</v>
      </c>
      <c r="H68" t="s">
        <v>233</v>
      </c>
      <c r="I68" s="1">
        <v>45765</v>
      </c>
      <c r="J68" t="s">
        <v>234</v>
      </c>
      <c r="K68" t="s">
        <v>235</v>
      </c>
      <c r="L68" t="s">
        <v>171</v>
      </c>
      <c r="M68" t="s">
        <v>407</v>
      </c>
      <c r="N68" t="s">
        <v>237</v>
      </c>
      <c r="O68" t="s">
        <v>230</v>
      </c>
      <c r="Q68">
        <f ca="1">IF(OR(ISNUMBER(MATCH(L68,MasterData!$D$3:$D$18,0)),ISNUMBER(MATCH(L68,MasterData!$C$3:$C$18,0))),
    DATEDIF(E68,I68,"d"),
    DATEDIF(E68,TODAY(),"d"))</f>
        <v>8</v>
      </c>
      <c r="R68">
        <f t="shared" ref="R68:R134" ca="1" si="4">IF($Q68&gt;7,1,0)</f>
        <v>1</v>
      </c>
      <c r="S68">
        <f t="shared" ref="S68:S134" ca="1" si="5">IF($Q68&gt;15,1,0)</f>
        <v>0</v>
      </c>
      <c r="T68">
        <f t="shared" ref="T68:T134" ca="1" si="6">IF($Q68&gt;30,1,0)</f>
        <v>0</v>
      </c>
      <c r="U68">
        <f t="shared" ref="U68:U134" ca="1" si="7">IF($Q68&gt;60,1,0)</f>
        <v>0</v>
      </c>
    </row>
    <row r="69" spans="1:21" x14ac:dyDescent="0.35">
      <c r="A69">
        <v>6000137324</v>
      </c>
      <c r="B69" t="s">
        <v>408</v>
      </c>
      <c r="C69" t="s">
        <v>230</v>
      </c>
      <c r="D69" t="s">
        <v>274</v>
      </c>
      <c r="E69" s="1">
        <v>45761</v>
      </c>
      <c r="F69" s="1"/>
      <c r="G69" t="s">
        <v>380</v>
      </c>
      <c r="H69" t="s">
        <v>233</v>
      </c>
      <c r="I69" s="1">
        <v>45771</v>
      </c>
      <c r="J69" t="s">
        <v>234</v>
      </c>
      <c r="K69" t="s">
        <v>347</v>
      </c>
      <c r="L69" t="s">
        <v>171</v>
      </c>
      <c r="M69" t="s">
        <v>409</v>
      </c>
      <c r="N69" t="s">
        <v>237</v>
      </c>
      <c r="O69" t="s">
        <v>230</v>
      </c>
      <c r="Q69">
        <f ca="1">IF(OR(ISNUMBER(MATCH(L69,MasterData!$D$3:$D$18,0)),ISNUMBER(MATCH(L69,MasterData!$C$3:$C$18,0))),
    DATEDIF(E69,I69,"d"),
    DATEDIF(E69,TODAY(),"d"))</f>
        <v>10</v>
      </c>
      <c r="R69">
        <f t="shared" ca="1" si="4"/>
        <v>1</v>
      </c>
      <c r="S69">
        <f t="shared" ca="1" si="5"/>
        <v>0</v>
      </c>
      <c r="T69">
        <f t="shared" ca="1" si="6"/>
        <v>0</v>
      </c>
      <c r="U69">
        <f t="shared" ca="1" si="7"/>
        <v>0</v>
      </c>
    </row>
    <row r="70" spans="1:21" x14ac:dyDescent="0.35">
      <c r="A70">
        <v>6000137341</v>
      </c>
      <c r="B70" t="s">
        <v>410</v>
      </c>
      <c r="C70" t="s">
        <v>230</v>
      </c>
      <c r="D70" t="s">
        <v>251</v>
      </c>
      <c r="E70" s="1">
        <v>45761</v>
      </c>
      <c r="F70" s="1"/>
      <c r="G70" t="s">
        <v>411</v>
      </c>
      <c r="H70" t="s">
        <v>245</v>
      </c>
      <c r="I70" s="1">
        <v>45768</v>
      </c>
      <c r="J70" t="s">
        <v>234</v>
      </c>
      <c r="K70" t="s">
        <v>235</v>
      </c>
      <c r="L70" t="s">
        <v>171</v>
      </c>
      <c r="M70" t="s">
        <v>412</v>
      </c>
      <c r="N70" t="s">
        <v>237</v>
      </c>
      <c r="O70" t="s">
        <v>230</v>
      </c>
      <c r="Q70">
        <f ca="1">IF(OR(ISNUMBER(MATCH(L70,MasterData!$D$3:$D$18,0)),ISNUMBER(MATCH(L70,MasterData!$C$3:$C$18,0))),
    DATEDIF(E70,I70,"d"),
    DATEDIF(E70,TODAY(),"d"))</f>
        <v>7</v>
      </c>
      <c r="R70">
        <f t="shared" ca="1" si="4"/>
        <v>0</v>
      </c>
      <c r="S70">
        <f t="shared" ca="1" si="5"/>
        <v>0</v>
      </c>
      <c r="T70">
        <f t="shared" ca="1" si="6"/>
        <v>0</v>
      </c>
      <c r="U70">
        <f t="shared" ca="1" si="7"/>
        <v>0</v>
      </c>
    </row>
    <row r="71" spans="1:21" x14ac:dyDescent="0.35">
      <c r="A71">
        <v>6000137533</v>
      </c>
      <c r="B71" t="s">
        <v>230</v>
      </c>
      <c r="C71" t="s">
        <v>230</v>
      </c>
      <c r="D71" t="s">
        <v>413</v>
      </c>
      <c r="E71" s="1">
        <v>45762</v>
      </c>
      <c r="F71" s="1"/>
      <c r="G71" t="s">
        <v>400</v>
      </c>
      <c r="H71" t="s">
        <v>245</v>
      </c>
      <c r="I71" s="1">
        <v>45782</v>
      </c>
      <c r="J71" t="s">
        <v>201</v>
      </c>
      <c r="K71" t="s">
        <v>241</v>
      </c>
      <c r="L71" t="s">
        <v>171</v>
      </c>
      <c r="M71" t="s">
        <v>414</v>
      </c>
      <c r="N71" t="s">
        <v>237</v>
      </c>
      <c r="O71" t="s">
        <v>230</v>
      </c>
      <c r="Q71">
        <f ca="1">IF(OR(ISNUMBER(MATCH(L71,MasterData!$D$3:$D$18,0)),ISNUMBER(MATCH(L71,MasterData!$C$3:$C$18,0))),
    DATEDIF(E71,I71,"d"),
    DATEDIF(E71,TODAY(),"d"))</f>
        <v>20</v>
      </c>
      <c r="R71">
        <f t="shared" ca="1" si="4"/>
        <v>1</v>
      </c>
      <c r="S71">
        <f t="shared" ca="1" si="5"/>
        <v>1</v>
      </c>
      <c r="T71">
        <f t="shared" ca="1" si="6"/>
        <v>0</v>
      </c>
      <c r="U71">
        <f t="shared" ca="1" si="7"/>
        <v>0</v>
      </c>
    </row>
    <row r="72" spans="1:21" x14ac:dyDescent="0.35">
      <c r="A72">
        <v>6000137544</v>
      </c>
      <c r="B72" t="s">
        <v>415</v>
      </c>
      <c r="C72" t="s">
        <v>230</v>
      </c>
      <c r="D72" t="s">
        <v>247</v>
      </c>
      <c r="E72" s="1">
        <v>45762</v>
      </c>
      <c r="F72" s="1"/>
      <c r="G72" t="s">
        <v>268</v>
      </c>
      <c r="H72" t="s">
        <v>233</v>
      </c>
      <c r="I72" s="1">
        <v>45821</v>
      </c>
      <c r="J72" t="s">
        <v>234</v>
      </c>
      <c r="K72" t="s">
        <v>235</v>
      </c>
      <c r="L72" t="s">
        <v>171</v>
      </c>
      <c r="M72" t="s">
        <v>416</v>
      </c>
      <c r="N72" t="s">
        <v>237</v>
      </c>
      <c r="O72" t="s">
        <v>230</v>
      </c>
      <c r="Q72">
        <f ca="1">IF(OR(ISNUMBER(MATCH(L72,MasterData!$D$3:$D$18,0)),ISNUMBER(MATCH(L72,MasterData!$C$3:$C$18,0))),
    DATEDIF(E72,I72,"d"),
    DATEDIF(E72,TODAY(),"d"))</f>
        <v>59</v>
      </c>
      <c r="R72">
        <f t="shared" ca="1" si="4"/>
        <v>1</v>
      </c>
      <c r="S72">
        <f t="shared" ca="1" si="5"/>
        <v>1</v>
      </c>
      <c r="T72">
        <f t="shared" ca="1" si="6"/>
        <v>1</v>
      </c>
      <c r="U72">
        <f t="shared" ca="1" si="7"/>
        <v>0</v>
      </c>
    </row>
    <row r="73" spans="1:21" x14ac:dyDescent="0.35">
      <c r="A73">
        <v>6000137636</v>
      </c>
      <c r="B73" t="s">
        <v>417</v>
      </c>
      <c r="C73" t="s">
        <v>230</v>
      </c>
      <c r="D73" t="s">
        <v>274</v>
      </c>
      <c r="E73" s="1">
        <v>45763</v>
      </c>
      <c r="F73" s="1"/>
      <c r="G73" t="s">
        <v>321</v>
      </c>
      <c r="H73" t="s">
        <v>240</v>
      </c>
      <c r="I73" s="1">
        <v>45782</v>
      </c>
      <c r="J73" t="s">
        <v>234</v>
      </c>
      <c r="K73" t="s">
        <v>347</v>
      </c>
      <c r="L73" t="s">
        <v>171</v>
      </c>
      <c r="M73" t="s">
        <v>418</v>
      </c>
      <c r="N73" t="s">
        <v>237</v>
      </c>
      <c r="O73" t="s">
        <v>230</v>
      </c>
      <c r="Q73">
        <f ca="1">IF(OR(ISNUMBER(MATCH(L73,MasterData!$D$3:$D$18,0)),ISNUMBER(MATCH(L73,MasterData!$C$3:$C$18,0))),
    DATEDIF(E73,I73,"d"),
    DATEDIF(E73,TODAY(),"d"))</f>
        <v>19</v>
      </c>
      <c r="R73">
        <f t="shared" ca="1" si="4"/>
        <v>1</v>
      </c>
      <c r="S73">
        <f t="shared" ca="1" si="5"/>
        <v>1</v>
      </c>
      <c r="T73">
        <f t="shared" ca="1" si="6"/>
        <v>0</v>
      </c>
      <c r="U73">
        <f t="shared" ca="1" si="7"/>
        <v>0</v>
      </c>
    </row>
    <row r="74" spans="1:21" x14ac:dyDescent="0.35">
      <c r="A74">
        <v>6000137924</v>
      </c>
      <c r="B74" t="s">
        <v>419</v>
      </c>
      <c r="C74" t="s">
        <v>230</v>
      </c>
      <c r="D74" t="s">
        <v>231</v>
      </c>
      <c r="E74" s="1">
        <v>45769</v>
      </c>
      <c r="F74" s="1"/>
      <c r="G74" t="s">
        <v>420</v>
      </c>
      <c r="H74" t="s">
        <v>240</v>
      </c>
      <c r="I74" s="1">
        <v>45782</v>
      </c>
      <c r="J74" t="s">
        <v>234</v>
      </c>
      <c r="K74" t="s">
        <v>235</v>
      </c>
      <c r="L74" t="s">
        <v>171</v>
      </c>
      <c r="M74" t="s">
        <v>421</v>
      </c>
      <c r="N74" t="s">
        <v>237</v>
      </c>
      <c r="O74" t="s">
        <v>230</v>
      </c>
      <c r="Q74">
        <f ca="1">IF(OR(ISNUMBER(MATCH(L74,MasterData!$D$3:$D$18,0)),ISNUMBER(MATCH(L74,MasterData!$C$3:$C$18,0))),
    DATEDIF(E74,I74,"d"),
    DATEDIF(E74,TODAY(),"d"))</f>
        <v>13</v>
      </c>
      <c r="R74">
        <f t="shared" ca="1" si="4"/>
        <v>1</v>
      </c>
      <c r="S74">
        <f t="shared" ca="1" si="5"/>
        <v>0</v>
      </c>
      <c r="T74">
        <f t="shared" ca="1" si="6"/>
        <v>0</v>
      </c>
      <c r="U74">
        <f t="shared" ca="1" si="7"/>
        <v>0</v>
      </c>
    </row>
    <row r="75" spans="1:21" x14ac:dyDescent="0.35">
      <c r="A75">
        <v>6000138263</v>
      </c>
      <c r="B75" t="s">
        <v>230</v>
      </c>
      <c r="C75" t="s">
        <v>230</v>
      </c>
      <c r="D75" t="s">
        <v>274</v>
      </c>
      <c r="E75" s="1">
        <v>45771</v>
      </c>
      <c r="F75" s="1"/>
      <c r="G75" t="s">
        <v>422</v>
      </c>
      <c r="H75" t="s">
        <v>245</v>
      </c>
      <c r="I75" s="1">
        <v>45832</v>
      </c>
      <c r="J75" t="s">
        <v>245</v>
      </c>
      <c r="K75" t="s">
        <v>241</v>
      </c>
      <c r="L75" t="s">
        <v>164</v>
      </c>
      <c r="M75" t="s">
        <v>423</v>
      </c>
      <c r="N75" t="s">
        <v>237</v>
      </c>
      <c r="O75" t="s">
        <v>230</v>
      </c>
      <c r="Q75">
        <f ca="1">IF(OR(ISNUMBER(MATCH(L75,MasterData!$D$3:$D$18,0)),ISNUMBER(MATCH(L75,MasterData!$C$3:$C$18,0))),
    DATEDIF(E75,I75,"d"),
    DATEDIF(E75,TODAY(),"d"))</f>
        <v>236</v>
      </c>
      <c r="R75">
        <f t="shared" ca="1" si="4"/>
        <v>1</v>
      </c>
      <c r="S75">
        <f t="shared" ca="1" si="5"/>
        <v>1</v>
      </c>
      <c r="T75">
        <f t="shared" ca="1" si="6"/>
        <v>1</v>
      </c>
      <c r="U75">
        <f t="shared" ca="1" si="7"/>
        <v>1</v>
      </c>
    </row>
    <row r="76" spans="1:21" x14ac:dyDescent="0.35">
      <c r="A76">
        <v>6000138316</v>
      </c>
      <c r="B76" t="s">
        <v>424</v>
      </c>
      <c r="C76" t="s">
        <v>230</v>
      </c>
      <c r="D76" t="s">
        <v>254</v>
      </c>
      <c r="E76" s="1">
        <v>45772</v>
      </c>
      <c r="F76" s="1"/>
      <c r="G76" t="s">
        <v>357</v>
      </c>
      <c r="H76" t="s">
        <v>245</v>
      </c>
      <c r="I76" s="1">
        <v>45779</v>
      </c>
      <c r="J76" t="s">
        <v>234</v>
      </c>
      <c r="K76" t="s">
        <v>241</v>
      </c>
      <c r="L76" t="s">
        <v>171</v>
      </c>
      <c r="M76" t="s">
        <v>425</v>
      </c>
      <c r="N76" t="s">
        <v>237</v>
      </c>
      <c r="O76" t="s">
        <v>230</v>
      </c>
      <c r="Q76">
        <f ca="1">IF(OR(ISNUMBER(MATCH(L76,MasterData!$D$3:$D$18,0)),ISNUMBER(MATCH(L76,MasterData!$C$3:$C$18,0))),
    DATEDIF(E76,I76,"d"),
    DATEDIF(E76,TODAY(),"d"))</f>
        <v>7</v>
      </c>
      <c r="R76">
        <f t="shared" ca="1" si="4"/>
        <v>0</v>
      </c>
      <c r="S76">
        <f t="shared" ca="1" si="5"/>
        <v>0</v>
      </c>
      <c r="T76">
        <f t="shared" ca="1" si="6"/>
        <v>0</v>
      </c>
      <c r="U76">
        <f t="shared" ca="1" si="7"/>
        <v>0</v>
      </c>
    </row>
    <row r="77" spans="1:21" x14ac:dyDescent="0.35">
      <c r="A77">
        <v>6000138428</v>
      </c>
      <c r="B77" t="s">
        <v>426</v>
      </c>
      <c r="C77" t="s">
        <v>230</v>
      </c>
      <c r="D77" t="s">
        <v>254</v>
      </c>
      <c r="E77" s="1">
        <v>45772</v>
      </c>
      <c r="F77" s="1"/>
      <c r="G77" t="s">
        <v>357</v>
      </c>
      <c r="H77" t="s">
        <v>233</v>
      </c>
      <c r="I77" s="1">
        <v>45832</v>
      </c>
      <c r="J77" t="s">
        <v>245</v>
      </c>
      <c r="K77" t="s">
        <v>235</v>
      </c>
      <c r="L77" t="s">
        <v>164</v>
      </c>
      <c r="M77" t="s">
        <v>427</v>
      </c>
      <c r="N77" t="s">
        <v>237</v>
      </c>
      <c r="O77" t="s">
        <v>230</v>
      </c>
      <c r="Q77">
        <f ca="1">IF(OR(ISNUMBER(MATCH(L77,MasterData!$D$3:$D$18,0)),ISNUMBER(MATCH(L77,MasterData!$C$3:$C$18,0))),
    DATEDIF(E77,I77,"d"),
    DATEDIF(E77,TODAY(),"d"))</f>
        <v>235</v>
      </c>
      <c r="R77">
        <f t="shared" ca="1" si="4"/>
        <v>1</v>
      </c>
      <c r="S77">
        <f t="shared" ca="1" si="5"/>
        <v>1</v>
      </c>
      <c r="T77">
        <f t="shared" ca="1" si="6"/>
        <v>1</v>
      </c>
      <c r="U77">
        <f t="shared" ca="1" si="7"/>
        <v>1</v>
      </c>
    </row>
    <row r="78" spans="1:21" x14ac:dyDescent="0.35">
      <c r="A78">
        <v>6000138437</v>
      </c>
      <c r="B78" t="s">
        <v>428</v>
      </c>
      <c r="C78" t="s">
        <v>230</v>
      </c>
      <c r="D78" t="s">
        <v>254</v>
      </c>
      <c r="E78" s="1">
        <v>45772</v>
      </c>
      <c r="F78" s="1"/>
      <c r="G78" t="s">
        <v>357</v>
      </c>
      <c r="H78" t="s">
        <v>245</v>
      </c>
      <c r="I78" s="1">
        <v>45838</v>
      </c>
      <c r="J78" t="s">
        <v>245</v>
      </c>
      <c r="K78" t="s">
        <v>241</v>
      </c>
      <c r="L78" t="s">
        <v>170</v>
      </c>
      <c r="M78" t="s">
        <v>429</v>
      </c>
      <c r="N78" t="s">
        <v>237</v>
      </c>
      <c r="O78" t="s">
        <v>230</v>
      </c>
      <c r="Q78">
        <f ca="1">IF(OR(ISNUMBER(MATCH(L78,MasterData!$D$3:$D$18,0)),ISNUMBER(MATCH(L78,MasterData!$C$3:$C$18,0))),
    DATEDIF(E78,I78,"d"),
    DATEDIF(E78,TODAY(),"d"))</f>
        <v>66</v>
      </c>
      <c r="R78">
        <f t="shared" ca="1" si="4"/>
        <v>1</v>
      </c>
      <c r="S78">
        <f t="shared" ca="1" si="5"/>
        <v>1</v>
      </c>
      <c r="T78">
        <f t="shared" ca="1" si="6"/>
        <v>1</v>
      </c>
      <c r="U78">
        <f t="shared" ca="1" si="7"/>
        <v>1</v>
      </c>
    </row>
    <row r="79" spans="1:21" x14ac:dyDescent="0.35">
      <c r="A79">
        <v>6000138440</v>
      </c>
      <c r="B79" t="s">
        <v>430</v>
      </c>
      <c r="C79" t="s">
        <v>230</v>
      </c>
      <c r="D79" t="s">
        <v>254</v>
      </c>
      <c r="E79" s="1">
        <v>45772</v>
      </c>
      <c r="F79" s="1"/>
      <c r="G79" t="s">
        <v>357</v>
      </c>
      <c r="H79" t="s">
        <v>245</v>
      </c>
      <c r="I79" s="1">
        <v>45786</v>
      </c>
      <c r="J79" t="s">
        <v>234</v>
      </c>
      <c r="K79" t="s">
        <v>235</v>
      </c>
      <c r="L79" t="s">
        <v>171</v>
      </c>
      <c r="M79" t="s">
        <v>431</v>
      </c>
      <c r="N79" t="s">
        <v>237</v>
      </c>
      <c r="O79" t="s">
        <v>230</v>
      </c>
      <c r="Q79">
        <f ca="1">IF(OR(ISNUMBER(MATCH(L79,MasterData!$D$3:$D$18,0)),ISNUMBER(MATCH(L79,MasterData!$C$3:$C$18,0))),
    DATEDIF(E79,I79,"d"),
    DATEDIF(E79,TODAY(),"d"))</f>
        <v>14</v>
      </c>
      <c r="R79">
        <f t="shared" ca="1" si="4"/>
        <v>1</v>
      </c>
      <c r="S79">
        <f t="shared" ca="1" si="5"/>
        <v>0</v>
      </c>
      <c r="T79">
        <f t="shared" ca="1" si="6"/>
        <v>0</v>
      </c>
      <c r="U79">
        <f t="shared" ca="1" si="7"/>
        <v>0</v>
      </c>
    </row>
    <row r="80" spans="1:21" x14ac:dyDescent="0.35">
      <c r="A80">
        <v>6000138481</v>
      </c>
      <c r="B80" t="s">
        <v>432</v>
      </c>
      <c r="C80" t="s">
        <v>230</v>
      </c>
      <c r="D80" t="s">
        <v>231</v>
      </c>
      <c r="E80" s="1">
        <v>45775</v>
      </c>
      <c r="F80" s="1"/>
      <c r="G80" t="s">
        <v>300</v>
      </c>
      <c r="H80" t="s">
        <v>245</v>
      </c>
      <c r="I80" s="1">
        <v>45786</v>
      </c>
      <c r="J80" t="s">
        <v>234</v>
      </c>
      <c r="K80" t="s">
        <v>241</v>
      </c>
      <c r="L80" t="s">
        <v>171</v>
      </c>
      <c r="M80" t="s">
        <v>433</v>
      </c>
      <c r="N80" t="s">
        <v>237</v>
      </c>
      <c r="O80" t="s">
        <v>230</v>
      </c>
      <c r="Q80">
        <f ca="1">IF(OR(ISNUMBER(MATCH(L80,MasterData!$D$3:$D$18,0)),ISNUMBER(MATCH(L80,MasterData!$C$3:$C$18,0))),
    DATEDIF(E80,I80,"d"),
    DATEDIF(E80,TODAY(),"d"))</f>
        <v>11</v>
      </c>
      <c r="R80">
        <f t="shared" ca="1" si="4"/>
        <v>1</v>
      </c>
      <c r="S80">
        <f t="shared" ca="1" si="5"/>
        <v>0</v>
      </c>
      <c r="T80">
        <f t="shared" ca="1" si="6"/>
        <v>0</v>
      </c>
      <c r="U80">
        <f t="shared" ca="1" si="7"/>
        <v>0</v>
      </c>
    </row>
    <row r="81" spans="1:21" x14ac:dyDescent="0.35">
      <c r="A81">
        <v>6000138500</v>
      </c>
      <c r="B81" t="s">
        <v>434</v>
      </c>
      <c r="C81" t="s">
        <v>230</v>
      </c>
      <c r="D81" t="s">
        <v>254</v>
      </c>
      <c r="E81" s="1">
        <v>45775</v>
      </c>
      <c r="F81" s="1"/>
      <c r="G81" t="s">
        <v>255</v>
      </c>
      <c r="H81" t="s">
        <v>233</v>
      </c>
      <c r="I81" s="1">
        <v>45832</v>
      </c>
      <c r="J81" t="s">
        <v>234</v>
      </c>
      <c r="K81" t="s">
        <v>241</v>
      </c>
      <c r="L81" t="s">
        <v>171</v>
      </c>
      <c r="M81" t="s">
        <v>435</v>
      </c>
      <c r="N81" t="s">
        <v>237</v>
      </c>
      <c r="O81" t="s">
        <v>230</v>
      </c>
      <c r="Q81">
        <f ca="1">IF(OR(ISNUMBER(MATCH(L81,MasterData!$D$3:$D$18,0)),ISNUMBER(MATCH(L81,MasterData!$C$3:$C$18,0))),
    DATEDIF(E81,I81,"d"),
    DATEDIF(E81,TODAY(),"d"))</f>
        <v>57</v>
      </c>
      <c r="R81">
        <f t="shared" ca="1" si="4"/>
        <v>1</v>
      </c>
      <c r="S81">
        <f t="shared" ca="1" si="5"/>
        <v>1</v>
      </c>
      <c r="T81">
        <f t="shared" ca="1" si="6"/>
        <v>1</v>
      </c>
      <c r="U81">
        <f t="shared" ca="1" si="7"/>
        <v>0</v>
      </c>
    </row>
    <row r="82" spans="1:21" x14ac:dyDescent="0.35">
      <c r="A82">
        <v>6000138582</v>
      </c>
      <c r="B82" t="s">
        <v>436</v>
      </c>
      <c r="C82" t="s">
        <v>230</v>
      </c>
      <c r="D82" t="s">
        <v>231</v>
      </c>
      <c r="E82" s="1">
        <v>45775</v>
      </c>
      <c r="F82" s="1"/>
      <c r="G82" t="s">
        <v>293</v>
      </c>
      <c r="H82" t="s">
        <v>245</v>
      </c>
      <c r="I82" s="1">
        <v>45824</v>
      </c>
      <c r="J82" t="s">
        <v>234</v>
      </c>
      <c r="K82" t="s">
        <v>235</v>
      </c>
      <c r="L82" t="s">
        <v>171</v>
      </c>
      <c r="M82" t="s">
        <v>437</v>
      </c>
      <c r="N82" t="s">
        <v>237</v>
      </c>
      <c r="O82" t="s">
        <v>230</v>
      </c>
      <c r="Q82">
        <f ca="1">IF(OR(ISNUMBER(MATCH(L82,MasterData!$D$3:$D$18,0)),ISNUMBER(MATCH(L82,MasterData!$C$3:$C$18,0))),
    DATEDIF(E82,I82,"d"),
    DATEDIF(E82,TODAY(),"d"))</f>
        <v>49</v>
      </c>
      <c r="R82">
        <f t="shared" ca="1" si="4"/>
        <v>1</v>
      </c>
      <c r="S82">
        <f t="shared" ca="1" si="5"/>
        <v>1</v>
      </c>
      <c r="T82">
        <f t="shared" ca="1" si="6"/>
        <v>1</v>
      </c>
      <c r="U82">
        <f t="shared" ca="1" si="7"/>
        <v>0</v>
      </c>
    </row>
    <row r="83" spans="1:21" x14ac:dyDescent="0.35">
      <c r="A83">
        <v>6000138600</v>
      </c>
      <c r="B83" t="s">
        <v>438</v>
      </c>
      <c r="C83" t="s">
        <v>230</v>
      </c>
      <c r="D83" t="s">
        <v>274</v>
      </c>
      <c r="E83" s="1">
        <v>45775</v>
      </c>
      <c r="F83" s="1"/>
      <c r="G83" t="s">
        <v>439</v>
      </c>
      <c r="H83" t="s">
        <v>245</v>
      </c>
      <c r="I83" s="1">
        <v>45812</v>
      </c>
      <c r="J83" t="s">
        <v>234</v>
      </c>
      <c r="K83" t="s">
        <v>241</v>
      </c>
      <c r="L83" t="s">
        <v>171</v>
      </c>
      <c r="M83" t="s">
        <v>440</v>
      </c>
      <c r="N83" t="s">
        <v>237</v>
      </c>
      <c r="O83" t="s">
        <v>230</v>
      </c>
      <c r="Q83">
        <f ca="1">IF(OR(ISNUMBER(MATCH(L83,MasterData!$D$3:$D$18,0)),ISNUMBER(MATCH(L83,MasterData!$C$3:$C$18,0))),
    DATEDIF(E83,I83,"d"),
    DATEDIF(E83,TODAY(),"d"))</f>
        <v>37</v>
      </c>
      <c r="R83">
        <f t="shared" ca="1" si="4"/>
        <v>1</v>
      </c>
      <c r="S83">
        <f t="shared" ca="1" si="5"/>
        <v>1</v>
      </c>
      <c r="T83">
        <f t="shared" ca="1" si="6"/>
        <v>1</v>
      </c>
      <c r="U83">
        <f t="shared" ca="1" si="7"/>
        <v>0</v>
      </c>
    </row>
    <row r="84" spans="1:21" x14ac:dyDescent="0.35">
      <c r="A84">
        <v>6000138844</v>
      </c>
      <c r="B84" t="s">
        <v>441</v>
      </c>
      <c r="C84" t="s">
        <v>230</v>
      </c>
      <c r="D84" t="s">
        <v>231</v>
      </c>
      <c r="E84" s="1">
        <v>45777</v>
      </c>
      <c r="F84" s="1"/>
      <c r="G84" t="s">
        <v>300</v>
      </c>
      <c r="H84" t="s">
        <v>245</v>
      </c>
      <c r="I84" s="1">
        <v>45807</v>
      </c>
      <c r="J84" t="s">
        <v>201</v>
      </c>
      <c r="K84" t="s">
        <v>241</v>
      </c>
      <c r="L84" t="s">
        <v>171</v>
      </c>
      <c r="M84" t="s">
        <v>442</v>
      </c>
      <c r="N84" t="s">
        <v>237</v>
      </c>
      <c r="O84" t="s">
        <v>230</v>
      </c>
      <c r="Q84">
        <f ca="1">IF(OR(ISNUMBER(MATCH(L84,MasterData!$D$3:$D$18,0)),ISNUMBER(MATCH(L84,MasterData!$C$3:$C$18,0))),
    DATEDIF(E84,I84,"d"),
    DATEDIF(E84,TODAY(),"d"))</f>
        <v>30</v>
      </c>
      <c r="R84">
        <f t="shared" ca="1" si="4"/>
        <v>1</v>
      </c>
      <c r="S84">
        <f t="shared" ca="1" si="5"/>
        <v>1</v>
      </c>
      <c r="T84">
        <f t="shared" ca="1" si="6"/>
        <v>0</v>
      </c>
      <c r="U84">
        <f t="shared" ca="1" si="7"/>
        <v>0</v>
      </c>
    </row>
    <row r="85" spans="1:21" x14ac:dyDescent="0.35">
      <c r="A85">
        <v>6000138916</v>
      </c>
      <c r="B85" t="s">
        <v>230</v>
      </c>
      <c r="C85" t="s">
        <v>230</v>
      </c>
      <c r="D85" t="s">
        <v>231</v>
      </c>
      <c r="E85" s="1">
        <v>45779</v>
      </c>
      <c r="F85" s="1"/>
      <c r="G85" t="s">
        <v>248</v>
      </c>
      <c r="H85" t="s">
        <v>245</v>
      </c>
      <c r="I85" s="1">
        <v>45817</v>
      </c>
      <c r="J85" t="s">
        <v>201</v>
      </c>
      <c r="K85" t="s">
        <v>241</v>
      </c>
      <c r="L85" t="s">
        <v>171</v>
      </c>
      <c r="M85" t="s">
        <v>443</v>
      </c>
      <c r="N85" t="s">
        <v>237</v>
      </c>
      <c r="O85" t="s">
        <v>230</v>
      </c>
      <c r="Q85">
        <f ca="1">IF(OR(ISNUMBER(MATCH(L85,MasterData!$D$3:$D$18,0)),ISNUMBER(MATCH(L85,MasterData!$C$3:$C$18,0))),
    DATEDIF(E85,I85,"d"),
    DATEDIF(E85,TODAY(),"d"))</f>
        <v>38</v>
      </c>
      <c r="R85">
        <f t="shared" ca="1" si="4"/>
        <v>1</v>
      </c>
      <c r="S85">
        <f t="shared" ca="1" si="5"/>
        <v>1</v>
      </c>
      <c r="T85">
        <f t="shared" ca="1" si="6"/>
        <v>1</v>
      </c>
      <c r="U85">
        <f t="shared" ca="1" si="7"/>
        <v>0</v>
      </c>
    </row>
    <row r="86" spans="1:21" x14ac:dyDescent="0.35">
      <c r="A86">
        <v>6000139044</v>
      </c>
      <c r="B86" t="s">
        <v>444</v>
      </c>
      <c r="C86" t="s">
        <v>230</v>
      </c>
      <c r="D86" t="s">
        <v>254</v>
      </c>
      <c r="E86" s="1">
        <v>45782</v>
      </c>
      <c r="F86" s="1"/>
      <c r="G86" t="s">
        <v>357</v>
      </c>
      <c r="H86" t="s">
        <v>233</v>
      </c>
      <c r="I86" s="1">
        <v>45805</v>
      </c>
      <c r="J86" t="s">
        <v>234</v>
      </c>
      <c r="K86" t="s">
        <v>241</v>
      </c>
      <c r="L86" t="s">
        <v>171</v>
      </c>
      <c r="M86" t="s">
        <v>445</v>
      </c>
      <c r="N86" t="s">
        <v>237</v>
      </c>
      <c r="O86" t="s">
        <v>230</v>
      </c>
      <c r="Q86">
        <f ca="1">IF(OR(ISNUMBER(MATCH(L86,MasterData!$D$3:$D$18,0)),ISNUMBER(MATCH(L86,MasterData!$C$3:$C$18,0))),
    DATEDIF(E86,I86,"d"),
    DATEDIF(E86,TODAY(),"d"))</f>
        <v>23</v>
      </c>
      <c r="R86">
        <f t="shared" ca="1" si="4"/>
        <v>1</v>
      </c>
      <c r="S86">
        <f t="shared" ca="1" si="5"/>
        <v>1</v>
      </c>
      <c r="T86">
        <f t="shared" ca="1" si="6"/>
        <v>0</v>
      </c>
      <c r="U86">
        <f t="shared" ca="1" si="7"/>
        <v>0</v>
      </c>
    </row>
    <row r="87" spans="1:21" x14ac:dyDescent="0.35">
      <c r="A87">
        <v>6000139205</v>
      </c>
      <c r="B87" t="s">
        <v>446</v>
      </c>
      <c r="C87" t="s">
        <v>230</v>
      </c>
      <c r="D87" t="s">
        <v>231</v>
      </c>
      <c r="E87" s="1">
        <v>45783</v>
      </c>
      <c r="F87" s="1"/>
      <c r="G87" t="s">
        <v>329</v>
      </c>
      <c r="H87" t="s">
        <v>233</v>
      </c>
      <c r="I87" s="1">
        <v>45812</v>
      </c>
      <c r="J87" t="s">
        <v>234</v>
      </c>
      <c r="K87" t="s">
        <v>235</v>
      </c>
      <c r="L87" t="s">
        <v>171</v>
      </c>
      <c r="M87" t="s">
        <v>447</v>
      </c>
      <c r="N87" t="s">
        <v>237</v>
      </c>
      <c r="O87" t="s">
        <v>230</v>
      </c>
      <c r="Q87">
        <f ca="1">IF(OR(ISNUMBER(MATCH(L87,MasterData!$D$3:$D$18,0)),ISNUMBER(MATCH(L87,MasterData!$C$3:$C$18,0))),
    DATEDIF(E87,I87,"d"),
    DATEDIF(E87,TODAY(),"d"))</f>
        <v>29</v>
      </c>
      <c r="R87">
        <f t="shared" ca="1" si="4"/>
        <v>1</v>
      </c>
      <c r="S87">
        <f t="shared" ca="1" si="5"/>
        <v>1</v>
      </c>
      <c r="T87">
        <f t="shared" ca="1" si="6"/>
        <v>0</v>
      </c>
      <c r="U87">
        <f t="shared" ca="1" si="7"/>
        <v>0</v>
      </c>
    </row>
    <row r="88" spans="1:21" x14ac:dyDescent="0.35">
      <c r="A88">
        <v>6000139326</v>
      </c>
      <c r="B88" t="s">
        <v>448</v>
      </c>
      <c r="C88" t="s">
        <v>230</v>
      </c>
      <c r="D88" t="s">
        <v>449</v>
      </c>
      <c r="E88" s="1">
        <v>45784</v>
      </c>
      <c r="F88" s="1"/>
      <c r="G88" t="s">
        <v>450</v>
      </c>
      <c r="H88" t="s">
        <v>245</v>
      </c>
      <c r="I88" s="1">
        <v>45791</v>
      </c>
      <c r="J88" t="s">
        <v>234</v>
      </c>
      <c r="K88" t="s">
        <v>241</v>
      </c>
      <c r="L88" t="s">
        <v>171</v>
      </c>
      <c r="M88" t="s">
        <v>451</v>
      </c>
      <c r="N88" t="s">
        <v>237</v>
      </c>
      <c r="O88" t="s">
        <v>230</v>
      </c>
      <c r="Q88">
        <f ca="1">IF(OR(ISNUMBER(MATCH(L88,MasterData!$D$3:$D$18,0)),ISNUMBER(MATCH(L88,MasterData!$C$3:$C$18,0))),
    DATEDIF(E88,I88,"d"),
    DATEDIF(E88,TODAY(),"d"))</f>
        <v>7</v>
      </c>
      <c r="R88">
        <f t="shared" ca="1" si="4"/>
        <v>0</v>
      </c>
      <c r="S88">
        <f t="shared" ca="1" si="5"/>
        <v>0</v>
      </c>
      <c r="T88">
        <f t="shared" ca="1" si="6"/>
        <v>0</v>
      </c>
      <c r="U88">
        <f t="shared" ca="1" si="7"/>
        <v>0</v>
      </c>
    </row>
    <row r="89" spans="1:21" x14ac:dyDescent="0.35">
      <c r="A89">
        <v>6000139329</v>
      </c>
      <c r="B89" t="s">
        <v>452</v>
      </c>
      <c r="C89" t="s">
        <v>230</v>
      </c>
      <c r="D89" t="s">
        <v>231</v>
      </c>
      <c r="E89" s="1">
        <v>45784</v>
      </c>
      <c r="F89" s="1"/>
      <c r="G89" t="s">
        <v>453</v>
      </c>
      <c r="H89" t="s">
        <v>240</v>
      </c>
      <c r="I89" s="1">
        <v>45812</v>
      </c>
      <c r="J89" t="s">
        <v>234</v>
      </c>
      <c r="K89" t="s">
        <v>235</v>
      </c>
      <c r="L89" t="s">
        <v>171</v>
      </c>
      <c r="M89" t="s">
        <v>454</v>
      </c>
      <c r="N89" t="s">
        <v>237</v>
      </c>
      <c r="O89" t="s">
        <v>230</v>
      </c>
      <c r="Q89">
        <f ca="1">IF(OR(ISNUMBER(MATCH(L89,MasterData!$D$3:$D$18,0)),ISNUMBER(MATCH(L89,MasterData!$C$3:$C$18,0))),
    DATEDIF(E89,I89,"d"),
    DATEDIF(E89,TODAY(),"d"))</f>
        <v>28</v>
      </c>
      <c r="R89">
        <f t="shared" ca="1" si="4"/>
        <v>1</v>
      </c>
      <c r="S89">
        <f t="shared" ca="1" si="5"/>
        <v>1</v>
      </c>
      <c r="T89">
        <f t="shared" ca="1" si="6"/>
        <v>0</v>
      </c>
      <c r="U89">
        <f t="shared" ca="1" si="7"/>
        <v>0</v>
      </c>
    </row>
    <row r="90" spans="1:21" x14ac:dyDescent="0.35">
      <c r="A90">
        <v>6000139369</v>
      </c>
      <c r="B90" t="s">
        <v>455</v>
      </c>
      <c r="D90" t="s">
        <v>254</v>
      </c>
      <c r="E90" s="1">
        <v>45785</v>
      </c>
      <c r="F90" s="1"/>
      <c r="G90" t="s">
        <v>357</v>
      </c>
      <c r="H90" s="35" t="s">
        <v>456</v>
      </c>
      <c r="I90" s="1">
        <v>45818</v>
      </c>
      <c r="J90" t="s">
        <v>457</v>
      </c>
      <c r="K90" t="s">
        <v>241</v>
      </c>
      <c r="L90" t="s">
        <v>164</v>
      </c>
      <c r="M90" t="s">
        <v>458</v>
      </c>
      <c r="N90" t="s">
        <v>237</v>
      </c>
      <c r="Q90">
        <f ca="1">IF(OR(ISNUMBER(MATCH(L90,MasterData!$D$3:$D$18,0)),ISNUMBER(MATCH(L90,MasterData!$C$3:$C$18,0))),
    DATEDIF(E90,I90,"d"),
    DATEDIF(E90,TODAY(),"d"))</f>
        <v>222</v>
      </c>
      <c r="R90">
        <f t="shared" ca="1" si="4"/>
        <v>1</v>
      </c>
      <c r="S90">
        <f t="shared" ca="1" si="5"/>
        <v>1</v>
      </c>
      <c r="T90">
        <f t="shared" ca="1" si="6"/>
        <v>1</v>
      </c>
      <c r="U90">
        <f t="shared" ca="1" si="7"/>
        <v>1</v>
      </c>
    </row>
    <row r="91" spans="1:21" x14ac:dyDescent="0.35">
      <c r="A91">
        <v>6000139374</v>
      </c>
      <c r="B91" t="s">
        <v>230</v>
      </c>
      <c r="C91" t="s">
        <v>230</v>
      </c>
      <c r="D91" t="s">
        <v>254</v>
      </c>
      <c r="E91" s="1">
        <v>45784</v>
      </c>
      <c r="F91" s="1"/>
      <c r="G91" t="s">
        <v>400</v>
      </c>
      <c r="H91" t="s">
        <v>240</v>
      </c>
      <c r="I91" s="1">
        <v>45834</v>
      </c>
      <c r="J91" t="s">
        <v>245</v>
      </c>
      <c r="K91" t="s">
        <v>241</v>
      </c>
      <c r="L91" t="s">
        <v>164</v>
      </c>
      <c r="M91" t="s">
        <v>459</v>
      </c>
      <c r="N91" t="s">
        <v>237</v>
      </c>
      <c r="O91" t="s">
        <v>230</v>
      </c>
      <c r="Q91">
        <f ca="1">IF(OR(ISNUMBER(MATCH(L91,MasterData!$D$3:$D$18,0)),ISNUMBER(MATCH(L91,MasterData!$C$3:$C$18,0))),
    DATEDIF(E91,I91,"d"),
    DATEDIF(E91,TODAY(),"d"))</f>
        <v>223</v>
      </c>
      <c r="R91">
        <f t="shared" ca="1" si="4"/>
        <v>1</v>
      </c>
      <c r="S91">
        <f t="shared" ca="1" si="5"/>
        <v>1</v>
      </c>
      <c r="T91">
        <f t="shared" ca="1" si="6"/>
        <v>1</v>
      </c>
      <c r="U91">
        <f t="shared" ca="1" si="7"/>
        <v>1</v>
      </c>
    </row>
    <row r="92" spans="1:21" x14ac:dyDescent="0.35">
      <c r="A92">
        <v>6000139577</v>
      </c>
      <c r="B92" t="s">
        <v>460</v>
      </c>
      <c r="C92" t="s">
        <v>230</v>
      </c>
      <c r="D92" t="s">
        <v>251</v>
      </c>
      <c r="E92" s="1">
        <v>45786</v>
      </c>
      <c r="F92" s="1"/>
      <c r="G92" t="s">
        <v>461</v>
      </c>
      <c r="H92" t="s">
        <v>233</v>
      </c>
      <c r="I92" s="1">
        <v>45793</v>
      </c>
      <c r="J92" t="s">
        <v>234</v>
      </c>
      <c r="K92" t="s">
        <v>347</v>
      </c>
      <c r="L92" t="s">
        <v>171</v>
      </c>
      <c r="M92" t="s">
        <v>462</v>
      </c>
      <c r="N92" t="s">
        <v>237</v>
      </c>
      <c r="O92" t="s">
        <v>230</v>
      </c>
      <c r="Q92">
        <f ca="1">IF(OR(ISNUMBER(MATCH(L92,MasterData!$D$3:$D$18,0)),ISNUMBER(MATCH(L92,MasterData!$C$3:$C$18,0))),
    DATEDIF(E92,I92,"d"),
    DATEDIF(E92,TODAY(),"d"))</f>
        <v>7</v>
      </c>
      <c r="R92">
        <f t="shared" ca="1" si="4"/>
        <v>0</v>
      </c>
      <c r="S92">
        <f t="shared" ca="1" si="5"/>
        <v>0</v>
      </c>
      <c r="T92">
        <f t="shared" ca="1" si="6"/>
        <v>0</v>
      </c>
      <c r="U92">
        <f t="shared" ca="1" si="7"/>
        <v>0</v>
      </c>
    </row>
    <row r="93" spans="1:21" x14ac:dyDescent="0.35">
      <c r="A93">
        <v>6000139584</v>
      </c>
      <c r="B93" t="s">
        <v>463</v>
      </c>
      <c r="C93" t="s">
        <v>230</v>
      </c>
      <c r="D93" t="s">
        <v>254</v>
      </c>
      <c r="E93" s="1">
        <v>45786</v>
      </c>
      <c r="F93" s="1"/>
      <c r="G93" t="s">
        <v>357</v>
      </c>
      <c r="H93" t="s">
        <v>233</v>
      </c>
      <c r="I93" s="1">
        <v>45797</v>
      </c>
      <c r="J93" t="s">
        <v>234</v>
      </c>
      <c r="K93" t="s">
        <v>241</v>
      </c>
      <c r="L93" t="s">
        <v>171</v>
      </c>
      <c r="M93" t="s">
        <v>464</v>
      </c>
      <c r="N93" t="s">
        <v>237</v>
      </c>
      <c r="O93" t="s">
        <v>230</v>
      </c>
      <c r="Q93">
        <f ca="1">IF(OR(ISNUMBER(MATCH(L93,MasterData!$D$3:$D$18,0)),ISNUMBER(MATCH(L93,MasterData!$C$3:$C$18,0))),
    DATEDIF(E93,I93,"d"),
    DATEDIF(E93,TODAY(),"d"))</f>
        <v>11</v>
      </c>
      <c r="R93">
        <f t="shared" ca="1" si="4"/>
        <v>1</v>
      </c>
      <c r="S93">
        <f t="shared" ca="1" si="5"/>
        <v>0</v>
      </c>
      <c r="T93">
        <f t="shared" ca="1" si="6"/>
        <v>0</v>
      </c>
      <c r="U93">
        <f t="shared" ca="1" si="7"/>
        <v>0</v>
      </c>
    </row>
    <row r="94" spans="1:21" x14ac:dyDescent="0.35">
      <c r="A94">
        <v>6000139600</v>
      </c>
      <c r="B94" t="s">
        <v>465</v>
      </c>
      <c r="C94" t="s">
        <v>230</v>
      </c>
      <c r="D94" t="s">
        <v>254</v>
      </c>
      <c r="E94" s="1">
        <v>45786</v>
      </c>
      <c r="F94" s="1"/>
      <c r="G94" t="s">
        <v>357</v>
      </c>
      <c r="H94" t="s">
        <v>240</v>
      </c>
      <c r="I94" s="1">
        <v>45811</v>
      </c>
      <c r="J94" t="s">
        <v>234</v>
      </c>
      <c r="K94" t="s">
        <v>347</v>
      </c>
      <c r="L94" t="s">
        <v>171</v>
      </c>
      <c r="M94" t="s">
        <v>466</v>
      </c>
      <c r="N94" t="s">
        <v>237</v>
      </c>
      <c r="O94" t="s">
        <v>230</v>
      </c>
      <c r="Q94">
        <f ca="1">IF(OR(ISNUMBER(MATCH(L94,MasterData!$D$3:$D$18,0)),ISNUMBER(MATCH(L94,MasterData!$C$3:$C$18,0))),
    DATEDIF(E94,I94,"d"),
    DATEDIF(E94,TODAY(),"d"))</f>
        <v>25</v>
      </c>
      <c r="R94">
        <f t="shared" ca="1" si="4"/>
        <v>1</v>
      </c>
      <c r="S94">
        <f t="shared" ca="1" si="5"/>
        <v>1</v>
      </c>
      <c r="T94">
        <f t="shared" ca="1" si="6"/>
        <v>0</v>
      </c>
      <c r="U94">
        <f t="shared" ca="1" si="7"/>
        <v>0</v>
      </c>
    </row>
    <row r="95" spans="1:21" x14ac:dyDescent="0.35">
      <c r="A95">
        <v>6000139702</v>
      </c>
      <c r="B95" t="s">
        <v>230</v>
      </c>
      <c r="C95" t="s">
        <v>230</v>
      </c>
      <c r="D95" t="s">
        <v>251</v>
      </c>
      <c r="E95" s="1">
        <v>45789</v>
      </c>
      <c r="F95" s="1"/>
      <c r="G95" t="s">
        <v>400</v>
      </c>
      <c r="H95" t="s">
        <v>240</v>
      </c>
      <c r="I95" s="1">
        <v>45810</v>
      </c>
      <c r="J95" t="s">
        <v>201</v>
      </c>
      <c r="K95" t="s">
        <v>347</v>
      </c>
      <c r="L95" t="s">
        <v>171</v>
      </c>
      <c r="M95" t="s">
        <v>467</v>
      </c>
      <c r="N95" t="s">
        <v>237</v>
      </c>
      <c r="O95" t="s">
        <v>230</v>
      </c>
      <c r="Q95">
        <f ca="1">IF(OR(ISNUMBER(MATCH(L95,MasterData!$D$3:$D$18,0)),ISNUMBER(MATCH(L95,MasterData!$C$3:$C$18,0))),
    DATEDIF(E95,I95,"d"),
    DATEDIF(E95,TODAY(),"d"))</f>
        <v>21</v>
      </c>
      <c r="R95">
        <f t="shared" ca="1" si="4"/>
        <v>1</v>
      </c>
      <c r="S95">
        <f t="shared" ca="1" si="5"/>
        <v>1</v>
      </c>
      <c r="T95">
        <f t="shared" ca="1" si="6"/>
        <v>0</v>
      </c>
      <c r="U95">
        <f t="shared" ca="1" si="7"/>
        <v>0</v>
      </c>
    </row>
    <row r="96" spans="1:21" x14ac:dyDescent="0.35">
      <c r="A96">
        <v>6000139704</v>
      </c>
      <c r="B96" t="s">
        <v>468</v>
      </c>
      <c r="C96" t="s">
        <v>230</v>
      </c>
      <c r="D96" t="s">
        <v>251</v>
      </c>
      <c r="E96" s="1">
        <v>45789</v>
      </c>
      <c r="F96" s="1"/>
      <c r="G96" t="s">
        <v>469</v>
      </c>
      <c r="H96" t="s">
        <v>245</v>
      </c>
      <c r="I96" s="1">
        <v>45797</v>
      </c>
      <c r="J96" t="s">
        <v>234</v>
      </c>
      <c r="K96" t="s">
        <v>235</v>
      </c>
      <c r="L96" t="s">
        <v>171</v>
      </c>
      <c r="M96" t="s">
        <v>470</v>
      </c>
      <c r="N96" t="s">
        <v>237</v>
      </c>
      <c r="O96" t="s">
        <v>230</v>
      </c>
      <c r="Q96">
        <f ca="1">IF(OR(ISNUMBER(MATCH(L96,MasterData!$D$3:$D$18,0)),ISNUMBER(MATCH(L96,MasterData!$C$3:$C$18,0))),
    DATEDIF(E96,I96,"d"),
    DATEDIF(E96,TODAY(),"d"))</f>
        <v>8</v>
      </c>
      <c r="R96">
        <f t="shared" ca="1" si="4"/>
        <v>1</v>
      </c>
      <c r="S96">
        <f t="shared" ca="1" si="5"/>
        <v>0</v>
      </c>
      <c r="T96">
        <f t="shared" ca="1" si="6"/>
        <v>0</v>
      </c>
      <c r="U96">
        <f t="shared" ca="1" si="7"/>
        <v>0</v>
      </c>
    </row>
    <row r="97" spans="1:21" x14ac:dyDescent="0.35">
      <c r="A97">
        <v>6000139963</v>
      </c>
      <c r="B97" t="s">
        <v>471</v>
      </c>
      <c r="C97" t="s">
        <v>230</v>
      </c>
      <c r="D97" t="s">
        <v>247</v>
      </c>
      <c r="E97" s="1">
        <v>45791</v>
      </c>
      <c r="F97" s="1"/>
      <c r="G97" t="s">
        <v>268</v>
      </c>
      <c r="H97" t="s">
        <v>377</v>
      </c>
      <c r="I97" s="1">
        <v>45805</v>
      </c>
      <c r="J97" t="s">
        <v>234</v>
      </c>
      <c r="K97" t="s">
        <v>347</v>
      </c>
      <c r="L97" t="s">
        <v>171</v>
      </c>
      <c r="M97" t="s">
        <v>472</v>
      </c>
      <c r="N97" t="s">
        <v>237</v>
      </c>
      <c r="O97" t="s">
        <v>230</v>
      </c>
      <c r="Q97">
        <f ca="1">IF(OR(ISNUMBER(MATCH(L97,MasterData!$D$3:$D$18,0)),ISNUMBER(MATCH(L97,MasterData!$C$3:$C$18,0))),
    DATEDIF(E97,I97,"d"),
    DATEDIF(E97,TODAY(),"d"))</f>
        <v>14</v>
      </c>
      <c r="R97">
        <f t="shared" ca="1" si="4"/>
        <v>1</v>
      </c>
      <c r="S97">
        <f t="shared" ca="1" si="5"/>
        <v>0</v>
      </c>
      <c r="T97">
        <f t="shared" ca="1" si="6"/>
        <v>0</v>
      </c>
      <c r="U97">
        <f t="shared" ca="1" si="7"/>
        <v>0</v>
      </c>
    </row>
    <row r="98" spans="1:21" x14ac:dyDescent="0.35">
      <c r="A98">
        <v>6000139986</v>
      </c>
      <c r="B98" t="s">
        <v>473</v>
      </c>
      <c r="C98" t="s">
        <v>230</v>
      </c>
      <c r="D98" t="s">
        <v>254</v>
      </c>
      <c r="E98" s="1">
        <v>45791</v>
      </c>
      <c r="F98" s="1"/>
      <c r="G98" t="s">
        <v>255</v>
      </c>
      <c r="H98" t="s">
        <v>240</v>
      </c>
      <c r="I98" s="1">
        <v>45805</v>
      </c>
      <c r="J98" t="s">
        <v>234</v>
      </c>
      <c r="K98" t="s">
        <v>347</v>
      </c>
      <c r="L98" t="s">
        <v>171</v>
      </c>
      <c r="M98" t="s">
        <v>474</v>
      </c>
      <c r="N98" t="s">
        <v>237</v>
      </c>
      <c r="O98" t="s">
        <v>230</v>
      </c>
      <c r="Q98">
        <f ca="1">IF(OR(ISNUMBER(MATCH(L98,MasterData!$D$3:$D$18,0)),ISNUMBER(MATCH(L98,MasterData!$C$3:$C$18,0))),
    DATEDIF(E98,I98,"d"),
    DATEDIF(E98,TODAY(),"d"))</f>
        <v>14</v>
      </c>
      <c r="R98">
        <f t="shared" ca="1" si="4"/>
        <v>1</v>
      </c>
      <c r="S98">
        <f t="shared" ca="1" si="5"/>
        <v>0</v>
      </c>
      <c r="T98">
        <f t="shared" ca="1" si="6"/>
        <v>0</v>
      </c>
      <c r="U98">
        <f t="shared" ca="1" si="7"/>
        <v>0</v>
      </c>
    </row>
    <row r="99" spans="1:21" x14ac:dyDescent="0.35">
      <c r="A99">
        <v>6000140063</v>
      </c>
      <c r="B99" t="s">
        <v>5</v>
      </c>
      <c r="C99" t="s">
        <v>230</v>
      </c>
      <c r="D99" t="s">
        <v>231</v>
      </c>
      <c r="E99" s="1">
        <v>45792</v>
      </c>
      <c r="F99" s="1"/>
      <c r="G99" t="s">
        <v>300</v>
      </c>
      <c r="H99" t="s">
        <v>245</v>
      </c>
      <c r="I99" s="1">
        <v>45806</v>
      </c>
      <c r="J99" t="s">
        <v>234</v>
      </c>
      <c r="K99" t="s">
        <v>241</v>
      </c>
      <c r="L99" t="s">
        <v>164</v>
      </c>
      <c r="M99" t="s">
        <v>475</v>
      </c>
      <c r="N99" t="s">
        <v>237</v>
      </c>
      <c r="O99" t="s">
        <v>230</v>
      </c>
      <c r="Q99">
        <f ca="1">IF(OR(ISNUMBER(MATCH(L99,MasterData!$D$3:$D$18,0)),ISNUMBER(MATCH(L99,MasterData!$C$3:$C$18,0))),
    DATEDIF(E99,I99,"d"),
    DATEDIF(E99,TODAY(),"d"))</f>
        <v>215</v>
      </c>
      <c r="R99">
        <f t="shared" ca="1" si="4"/>
        <v>1</v>
      </c>
      <c r="S99">
        <f t="shared" ca="1" si="5"/>
        <v>1</v>
      </c>
      <c r="T99">
        <f t="shared" ca="1" si="6"/>
        <v>1</v>
      </c>
      <c r="U99">
        <f t="shared" ca="1" si="7"/>
        <v>1</v>
      </c>
    </row>
    <row r="100" spans="1:21" x14ac:dyDescent="0.35">
      <c r="A100">
        <v>6000140103</v>
      </c>
      <c r="B100" t="s">
        <v>476</v>
      </c>
      <c r="C100" t="s">
        <v>230</v>
      </c>
      <c r="D100" t="s">
        <v>274</v>
      </c>
      <c r="E100" s="1">
        <v>45792</v>
      </c>
      <c r="F100" s="1"/>
      <c r="G100" t="s">
        <v>354</v>
      </c>
      <c r="H100" t="s">
        <v>240</v>
      </c>
      <c r="I100" s="1">
        <v>45800</v>
      </c>
      <c r="J100" t="s">
        <v>234</v>
      </c>
      <c r="K100" t="s">
        <v>347</v>
      </c>
      <c r="L100" t="s">
        <v>171</v>
      </c>
      <c r="M100" t="s">
        <v>477</v>
      </c>
      <c r="N100" t="s">
        <v>237</v>
      </c>
      <c r="O100" t="s">
        <v>230</v>
      </c>
      <c r="Q100">
        <f ca="1">IF(OR(ISNUMBER(MATCH(L100,MasterData!$D$3:$D$18,0)),ISNUMBER(MATCH(L100,MasterData!$C$3:$C$18,0))),
    DATEDIF(E100,I100,"d"),
    DATEDIF(E100,TODAY(),"d"))</f>
        <v>8</v>
      </c>
      <c r="R100">
        <f t="shared" ca="1" si="4"/>
        <v>1</v>
      </c>
      <c r="S100">
        <f t="shared" ca="1" si="5"/>
        <v>0</v>
      </c>
      <c r="T100">
        <f t="shared" ca="1" si="6"/>
        <v>0</v>
      </c>
      <c r="U100">
        <f t="shared" ca="1" si="7"/>
        <v>0</v>
      </c>
    </row>
    <row r="101" spans="1:21" x14ac:dyDescent="0.35">
      <c r="A101">
        <v>6000140225</v>
      </c>
      <c r="B101" t="s">
        <v>230</v>
      </c>
      <c r="C101" t="s">
        <v>230</v>
      </c>
      <c r="D101" t="s">
        <v>231</v>
      </c>
      <c r="E101" s="1">
        <v>45793</v>
      </c>
      <c r="F101" s="1"/>
      <c r="G101" t="s">
        <v>248</v>
      </c>
      <c r="H101" t="s">
        <v>245</v>
      </c>
      <c r="I101" s="1">
        <v>45817</v>
      </c>
      <c r="J101" t="s">
        <v>201</v>
      </c>
      <c r="K101" t="s">
        <v>241</v>
      </c>
      <c r="L101" t="s">
        <v>171</v>
      </c>
      <c r="M101" t="s">
        <v>478</v>
      </c>
      <c r="N101" t="s">
        <v>237</v>
      </c>
      <c r="O101" t="s">
        <v>230</v>
      </c>
      <c r="Q101">
        <f ca="1">IF(OR(ISNUMBER(MATCH(L101,MasterData!$D$3:$D$18,0)),ISNUMBER(MATCH(L101,MasterData!$C$3:$C$18,0))),
    DATEDIF(E101,I101,"d"),
    DATEDIF(E101,TODAY(),"d"))</f>
        <v>24</v>
      </c>
      <c r="R101">
        <f t="shared" ca="1" si="4"/>
        <v>1</v>
      </c>
      <c r="S101">
        <f t="shared" ca="1" si="5"/>
        <v>1</v>
      </c>
      <c r="T101">
        <f t="shared" ca="1" si="6"/>
        <v>0</v>
      </c>
      <c r="U101">
        <f t="shared" ca="1" si="7"/>
        <v>0</v>
      </c>
    </row>
    <row r="102" spans="1:21" x14ac:dyDescent="0.35">
      <c r="A102">
        <v>6000140321</v>
      </c>
      <c r="B102" t="s">
        <v>479</v>
      </c>
      <c r="C102" t="s">
        <v>230</v>
      </c>
      <c r="D102" t="s">
        <v>480</v>
      </c>
      <c r="E102" s="1">
        <v>45796</v>
      </c>
      <c r="F102" s="1"/>
      <c r="G102" t="s">
        <v>329</v>
      </c>
      <c r="H102" t="s">
        <v>240</v>
      </c>
      <c r="I102" s="1">
        <v>45805</v>
      </c>
      <c r="J102" t="s">
        <v>234</v>
      </c>
      <c r="K102" t="s">
        <v>241</v>
      </c>
      <c r="L102" t="s">
        <v>171</v>
      </c>
      <c r="M102" t="s">
        <v>481</v>
      </c>
      <c r="N102" t="s">
        <v>237</v>
      </c>
      <c r="O102" t="s">
        <v>230</v>
      </c>
      <c r="Q102">
        <f ca="1">IF(OR(ISNUMBER(MATCH(L102,MasterData!$D$3:$D$18,0)),ISNUMBER(MATCH(L102,MasterData!$C$3:$C$18,0))),
    DATEDIF(E102,I102,"d"),
    DATEDIF(E102,TODAY(),"d"))</f>
        <v>9</v>
      </c>
      <c r="R102">
        <f t="shared" ca="1" si="4"/>
        <v>1</v>
      </c>
      <c r="S102">
        <f t="shared" ca="1" si="5"/>
        <v>0</v>
      </c>
      <c r="T102">
        <f t="shared" ca="1" si="6"/>
        <v>0</v>
      </c>
      <c r="U102">
        <f t="shared" ca="1" si="7"/>
        <v>0</v>
      </c>
    </row>
    <row r="103" spans="1:21" x14ac:dyDescent="0.35">
      <c r="A103">
        <v>6000140327</v>
      </c>
      <c r="B103" t="s">
        <v>482</v>
      </c>
      <c r="C103" t="s">
        <v>230</v>
      </c>
      <c r="D103" t="s">
        <v>480</v>
      </c>
      <c r="E103" s="1">
        <v>45796</v>
      </c>
      <c r="F103" s="1">
        <v>45798</v>
      </c>
      <c r="G103" t="s">
        <v>329</v>
      </c>
      <c r="H103" t="s">
        <v>233</v>
      </c>
      <c r="I103" s="1">
        <v>45805</v>
      </c>
      <c r="J103" t="s">
        <v>234</v>
      </c>
      <c r="K103" t="s">
        <v>241</v>
      </c>
      <c r="L103" t="s">
        <v>171</v>
      </c>
      <c r="M103" t="s">
        <v>483</v>
      </c>
      <c r="N103" t="s">
        <v>237</v>
      </c>
      <c r="O103" t="s">
        <v>230</v>
      </c>
      <c r="Q103">
        <f ca="1">IF(OR(ISNUMBER(MATCH(L103,MasterData!$D$3:$D$18,0)),ISNUMBER(MATCH(L103,MasterData!$C$3:$C$18,0))),
    DATEDIF(E103,I103,"d"),
    DATEDIF(E103,TODAY(),"d"))</f>
        <v>9</v>
      </c>
      <c r="R103">
        <f t="shared" ca="1" si="4"/>
        <v>1</v>
      </c>
      <c r="S103">
        <f t="shared" ca="1" si="5"/>
        <v>0</v>
      </c>
      <c r="T103">
        <f t="shared" ca="1" si="6"/>
        <v>0</v>
      </c>
      <c r="U103">
        <f t="shared" ca="1" si="7"/>
        <v>0</v>
      </c>
    </row>
    <row r="104" spans="1:21" x14ac:dyDescent="0.35">
      <c r="A104">
        <v>6000140374</v>
      </c>
      <c r="B104" t="s">
        <v>484</v>
      </c>
      <c r="C104" t="s">
        <v>230</v>
      </c>
      <c r="D104" t="s">
        <v>254</v>
      </c>
      <c r="E104" s="1">
        <v>45796</v>
      </c>
      <c r="F104" s="1"/>
      <c r="G104" t="s">
        <v>255</v>
      </c>
      <c r="H104" t="s">
        <v>240</v>
      </c>
      <c r="I104" s="1">
        <v>45812</v>
      </c>
      <c r="J104" t="s">
        <v>234</v>
      </c>
      <c r="K104" t="s">
        <v>241</v>
      </c>
      <c r="L104" t="s">
        <v>171</v>
      </c>
      <c r="M104" t="s">
        <v>485</v>
      </c>
      <c r="N104" t="s">
        <v>237</v>
      </c>
      <c r="O104" t="s">
        <v>230</v>
      </c>
      <c r="Q104">
        <f ca="1">IF(OR(ISNUMBER(MATCH(L104,MasterData!$D$3:$D$18,0)),ISNUMBER(MATCH(L104,MasterData!$C$3:$C$18,0))),
    DATEDIF(E104,I104,"d"),
    DATEDIF(E104,TODAY(),"d"))</f>
        <v>16</v>
      </c>
      <c r="R104">
        <f t="shared" ca="1" si="4"/>
        <v>1</v>
      </c>
      <c r="S104">
        <f t="shared" ca="1" si="5"/>
        <v>1</v>
      </c>
      <c r="T104">
        <f t="shared" ca="1" si="6"/>
        <v>0</v>
      </c>
      <c r="U104">
        <f t="shared" ca="1" si="7"/>
        <v>0</v>
      </c>
    </row>
    <row r="105" spans="1:21" x14ac:dyDescent="0.35">
      <c r="A105">
        <v>6000140405</v>
      </c>
      <c r="B105" t="s">
        <v>230</v>
      </c>
      <c r="C105" t="s">
        <v>230</v>
      </c>
      <c r="D105" t="s">
        <v>231</v>
      </c>
      <c r="E105" s="1">
        <v>45796</v>
      </c>
      <c r="F105" s="1"/>
      <c r="G105" t="s">
        <v>248</v>
      </c>
      <c r="H105" t="s">
        <v>245</v>
      </c>
      <c r="I105" s="1">
        <v>45832</v>
      </c>
      <c r="J105" t="s">
        <v>245</v>
      </c>
      <c r="K105" t="s">
        <v>241</v>
      </c>
      <c r="L105" t="s">
        <v>170</v>
      </c>
      <c r="M105" t="s">
        <v>486</v>
      </c>
      <c r="N105" t="s">
        <v>237</v>
      </c>
      <c r="O105" t="s">
        <v>230</v>
      </c>
      <c r="Q105">
        <f ca="1">IF(OR(ISNUMBER(MATCH(L105,MasterData!$D$3:$D$18,0)),ISNUMBER(MATCH(L105,MasterData!$C$3:$C$18,0))),
    DATEDIF(E105,I105,"d"),
    DATEDIF(E105,TODAY(),"d"))</f>
        <v>36</v>
      </c>
      <c r="R105">
        <f t="shared" ca="1" si="4"/>
        <v>1</v>
      </c>
      <c r="S105">
        <f t="shared" ca="1" si="5"/>
        <v>1</v>
      </c>
      <c r="T105">
        <f t="shared" ca="1" si="6"/>
        <v>1</v>
      </c>
      <c r="U105">
        <f t="shared" ca="1" si="7"/>
        <v>0</v>
      </c>
    </row>
    <row r="106" spans="1:21" x14ac:dyDescent="0.35">
      <c r="A106">
        <v>6000140433</v>
      </c>
      <c r="B106" t="s">
        <v>487</v>
      </c>
      <c r="C106" t="s">
        <v>230</v>
      </c>
      <c r="D106" t="s">
        <v>231</v>
      </c>
      <c r="E106" s="1">
        <v>45796</v>
      </c>
      <c r="F106" s="1"/>
      <c r="G106" t="s">
        <v>488</v>
      </c>
      <c r="H106" t="s">
        <v>245</v>
      </c>
      <c r="I106" s="1">
        <v>45807</v>
      </c>
      <c r="J106" t="s">
        <v>234</v>
      </c>
      <c r="K106" t="s">
        <v>235</v>
      </c>
      <c r="L106" t="s">
        <v>171</v>
      </c>
      <c r="M106" t="s">
        <v>489</v>
      </c>
      <c r="N106" t="s">
        <v>237</v>
      </c>
      <c r="O106" t="s">
        <v>230</v>
      </c>
      <c r="Q106">
        <f ca="1">IF(OR(ISNUMBER(MATCH(L106,MasterData!$D$3:$D$18,0)),ISNUMBER(MATCH(L106,MasterData!$C$3:$C$18,0))),
    DATEDIF(E106,I106,"d"),
    DATEDIF(E106,TODAY(),"d"))</f>
        <v>11</v>
      </c>
      <c r="R106">
        <f t="shared" ca="1" si="4"/>
        <v>1</v>
      </c>
      <c r="S106">
        <f t="shared" ca="1" si="5"/>
        <v>0</v>
      </c>
      <c r="T106">
        <f t="shared" ca="1" si="6"/>
        <v>0</v>
      </c>
      <c r="U106">
        <f t="shared" ca="1" si="7"/>
        <v>0</v>
      </c>
    </row>
    <row r="107" spans="1:21" x14ac:dyDescent="0.35">
      <c r="A107">
        <v>6000140519</v>
      </c>
      <c r="B107" t="s">
        <v>490</v>
      </c>
      <c r="C107" t="s">
        <v>230</v>
      </c>
      <c r="D107" t="s">
        <v>274</v>
      </c>
      <c r="E107" s="1">
        <v>45797</v>
      </c>
      <c r="F107" s="1"/>
      <c r="G107" t="s">
        <v>275</v>
      </c>
      <c r="H107" t="s">
        <v>245</v>
      </c>
      <c r="I107" s="1">
        <v>45813</v>
      </c>
      <c r="J107" t="s">
        <v>234</v>
      </c>
      <c r="K107" t="s">
        <v>235</v>
      </c>
      <c r="L107" t="s">
        <v>171</v>
      </c>
      <c r="M107" t="s">
        <v>491</v>
      </c>
      <c r="N107" t="s">
        <v>237</v>
      </c>
      <c r="O107" t="s">
        <v>230</v>
      </c>
      <c r="Q107">
        <f ca="1">IF(OR(ISNUMBER(MATCH(L107,MasterData!$D$3:$D$18,0)),ISNUMBER(MATCH(L107,MasterData!$C$3:$C$18,0))),
    DATEDIF(E107,I107,"d"),
    DATEDIF(E107,TODAY(),"d"))</f>
        <v>16</v>
      </c>
      <c r="R107">
        <f t="shared" ca="1" si="4"/>
        <v>1</v>
      </c>
      <c r="S107">
        <f t="shared" ca="1" si="5"/>
        <v>1</v>
      </c>
      <c r="T107">
        <f t="shared" ca="1" si="6"/>
        <v>0</v>
      </c>
      <c r="U107">
        <f t="shared" ca="1" si="7"/>
        <v>0</v>
      </c>
    </row>
    <row r="108" spans="1:21" x14ac:dyDescent="0.35">
      <c r="A108">
        <v>6000140636</v>
      </c>
      <c r="B108" t="s">
        <v>492</v>
      </c>
      <c r="C108" t="s">
        <v>230</v>
      </c>
      <c r="D108" t="s">
        <v>274</v>
      </c>
      <c r="E108" s="1">
        <v>45797</v>
      </c>
      <c r="F108" s="1"/>
      <c r="G108" t="s">
        <v>321</v>
      </c>
      <c r="H108" t="s">
        <v>245</v>
      </c>
      <c r="I108" s="1">
        <v>45807</v>
      </c>
      <c r="J108" t="s">
        <v>234</v>
      </c>
      <c r="K108" t="s">
        <v>241</v>
      </c>
      <c r="L108" t="s">
        <v>171</v>
      </c>
      <c r="M108" t="s">
        <v>493</v>
      </c>
      <c r="N108" t="s">
        <v>237</v>
      </c>
      <c r="O108" t="s">
        <v>230</v>
      </c>
      <c r="Q108">
        <f ca="1">IF(OR(ISNUMBER(MATCH(L108,MasterData!$D$3:$D$18,0)),ISNUMBER(MATCH(L108,MasterData!$C$3:$C$18,0))),
    DATEDIF(E108,I108,"d"),
    DATEDIF(E108,TODAY(),"d"))</f>
        <v>10</v>
      </c>
      <c r="R108">
        <f t="shared" ca="1" si="4"/>
        <v>1</v>
      </c>
      <c r="S108">
        <f t="shared" ca="1" si="5"/>
        <v>0</v>
      </c>
      <c r="T108">
        <f t="shared" ca="1" si="6"/>
        <v>0</v>
      </c>
      <c r="U108">
        <f t="shared" ca="1" si="7"/>
        <v>0</v>
      </c>
    </row>
    <row r="109" spans="1:21" x14ac:dyDescent="0.35">
      <c r="A109">
        <v>6000140745</v>
      </c>
      <c r="B109" t="s">
        <v>494</v>
      </c>
      <c r="C109" t="s">
        <v>230</v>
      </c>
      <c r="D109" t="s">
        <v>254</v>
      </c>
      <c r="E109" s="1">
        <v>45798</v>
      </c>
      <c r="F109" s="1"/>
      <c r="G109" t="s">
        <v>357</v>
      </c>
      <c r="H109" t="s">
        <v>245</v>
      </c>
      <c r="I109" s="1">
        <v>45832</v>
      </c>
      <c r="J109" t="s">
        <v>245</v>
      </c>
      <c r="K109" t="s">
        <v>235</v>
      </c>
      <c r="L109" t="s">
        <v>170</v>
      </c>
      <c r="M109" t="s">
        <v>495</v>
      </c>
      <c r="N109" t="s">
        <v>237</v>
      </c>
      <c r="O109" t="s">
        <v>230</v>
      </c>
      <c r="Q109">
        <f ca="1">IF(OR(ISNUMBER(MATCH(L109,MasterData!$D$3:$D$18,0)),ISNUMBER(MATCH(L109,MasterData!$C$3:$C$18,0))),
    DATEDIF(E109,I109,"d"),
    DATEDIF(E109,TODAY(),"d"))</f>
        <v>34</v>
      </c>
      <c r="R109">
        <f t="shared" ca="1" si="4"/>
        <v>1</v>
      </c>
      <c r="S109">
        <f t="shared" ca="1" si="5"/>
        <v>1</v>
      </c>
      <c r="T109">
        <f t="shared" ca="1" si="6"/>
        <v>1</v>
      </c>
      <c r="U109">
        <f t="shared" ca="1" si="7"/>
        <v>0</v>
      </c>
    </row>
    <row r="110" spans="1:21" x14ac:dyDescent="0.35">
      <c r="A110">
        <v>6000140747</v>
      </c>
      <c r="B110" t="s">
        <v>496</v>
      </c>
      <c r="C110" t="s">
        <v>230</v>
      </c>
      <c r="D110" t="s">
        <v>247</v>
      </c>
      <c r="E110" s="1">
        <v>45798</v>
      </c>
      <c r="F110" s="1">
        <v>45804</v>
      </c>
      <c r="G110" t="s">
        <v>268</v>
      </c>
      <c r="H110" t="s">
        <v>245</v>
      </c>
      <c r="I110" s="1">
        <v>45811</v>
      </c>
      <c r="J110" t="s">
        <v>234</v>
      </c>
      <c r="K110" t="s">
        <v>241</v>
      </c>
      <c r="L110" t="s">
        <v>171</v>
      </c>
      <c r="M110" t="s">
        <v>497</v>
      </c>
      <c r="N110" t="s">
        <v>237</v>
      </c>
      <c r="O110" t="s">
        <v>230</v>
      </c>
      <c r="Q110">
        <f ca="1">IF(OR(ISNUMBER(MATCH(L110,MasterData!$D$3:$D$18,0)),ISNUMBER(MATCH(L110,MasterData!$C$3:$C$18,0))),
    DATEDIF(E110,I110,"d"),
    DATEDIF(E110,TODAY(),"d"))</f>
        <v>13</v>
      </c>
      <c r="R110">
        <f t="shared" ca="1" si="4"/>
        <v>1</v>
      </c>
      <c r="S110">
        <f t="shared" ca="1" si="5"/>
        <v>0</v>
      </c>
      <c r="T110">
        <f t="shared" ca="1" si="6"/>
        <v>0</v>
      </c>
      <c r="U110">
        <f t="shared" ca="1" si="7"/>
        <v>0</v>
      </c>
    </row>
    <row r="111" spans="1:21" x14ac:dyDescent="0.35">
      <c r="A111">
        <v>6000140763</v>
      </c>
      <c r="B111" t="s">
        <v>498</v>
      </c>
      <c r="C111" t="s">
        <v>230</v>
      </c>
      <c r="D111" t="s">
        <v>247</v>
      </c>
      <c r="E111" s="1">
        <v>45798</v>
      </c>
      <c r="F111" s="1">
        <v>45806</v>
      </c>
      <c r="G111" t="s">
        <v>268</v>
      </c>
      <c r="H111" t="s">
        <v>245</v>
      </c>
      <c r="I111" s="1">
        <v>45807</v>
      </c>
      <c r="J111" t="s">
        <v>234</v>
      </c>
      <c r="K111" t="s">
        <v>241</v>
      </c>
      <c r="L111" t="s">
        <v>171</v>
      </c>
      <c r="M111" t="s">
        <v>499</v>
      </c>
      <c r="N111" t="s">
        <v>237</v>
      </c>
      <c r="O111" t="s">
        <v>230</v>
      </c>
      <c r="Q111">
        <f ca="1">IF(OR(ISNUMBER(MATCH(L111,MasterData!$D$3:$D$18,0)),ISNUMBER(MATCH(L111,MasterData!$C$3:$C$18,0))),
    DATEDIF(E111,I111,"d"),
    DATEDIF(E111,TODAY(),"d"))</f>
        <v>9</v>
      </c>
      <c r="R111">
        <f t="shared" ca="1" si="4"/>
        <v>1</v>
      </c>
      <c r="S111">
        <f t="shared" ca="1" si="5"/>
        <v>0</v>
      </c>
      <c r="T111">
        <f t="shared" ca="1" si="6"/>
        <v>0</v>
      </c>
      <c r="U111">
        <f t="shared" ca="1" si="7"/>
        <v>0</v>
      </c>
    </row>
    <row r="112" spans="1:21" x14ac:dyDescent="0.35">
      <c r="A112">
        <v>6000140765</v>
      </c>
      <c r="B112" t="s">
        <v>500</v>
      </c>
      <c r="C112" t="s">
        <v>230</v>
      </c>
      <c r="D112" t="s">
        <v>247</v>
      </c>
      <c r="E112" s="1">
        <v>45798</v>
      </c>
      <c r="F112" s="1">
        <v>45804</v>
      </c>
      <c r="G112" t="s">
        <v>268</v>
      </c>
      <c r="H112" t="s">
        <v>245</v>
      </c>
      <c r="I112" s="1">
        <v>45813</v>
      </c>
      <c r="J112" t="s">
        <v>234</v>
      </c>
      <c r="K112" t="s">
        <v>241</v>
      </c>
      <c r="L112" t="s">
        <v>171</v>
      </c>
      <c r="M112" t="s">
        <v>501</v>
      </c>
      <c r="N112" t="s">
        <v>237</v>
      </c>
      <c r="O112" t="s">
        <v>230</v>
      </c>
      <c r="Q112">
        <f ca="1">IF(OR(ISNUMBER(MATCH(L112,MasterData!$D$3:$D$18,0)),ISNUMBER(MATCH(L112,MasterData!$C$3:$C$18,0))),
    DATEDIF(E112,I112,"d"),
    DATEDIF(E112,TODAY(),"d"))</f>
        <v>15</v>
      </c>
      <c r="R112">
        <f t="shared" ca="1" si="4"/>
        <v>1</v>
      </c>
      <c r="S112">
        <f t="shared" ca="1" si="5"/>
        <v>0</v>
      </c>
      <c r="T112">
        <f t="shared" ca="1" si="6"/>
        <v>0</v>
      </c>
      <c r="U112">
        <f t="shared" ca="1" si="7"/>
        <v>0</v>
      </c>
    </row>
    <row r="113" spans="1:21" x14ac:dyDescent="0.35">
      <c r="A113">
        <v>6000140809</v>
      </c>
      <c r="B113" t="s">
        <v>502</v>
      </c>
      <c r="D113" t="s">
        <v>247</v>
      </c>
      <c r="E113" s="1">
        <v>45798</v>
      </c>
      <c r="F113" s="1">
        <v>45811</v>
      </c>
      <c r="G113" t="s">
        <v>268</v>
      </c>
      <c r="H113" t="s">
        <v>503</v>
      </c>
      <c r="I113" s="1">
        <v>45824</v>
      </c>
      <c r="J113" t="s">
        <v>234</v>
      </c>
      <c r="K113" t="s">
        <v>241</v>
      </c>
      <c r="L113" t="s">
        <v>171</v>
      </c>
      <c r="M113" t="s">
        <v>504</v>
      </c>
      <c r="N113" t="s">
        <v>237</v>
      </c>
      <c r="Q113">
        <f ca="1">IF(OR(ISNUMBER(MATCH(L113,MasterData!$D$3:$D$18,0)),ISNUMBER(MATCH(L113,MasterData!$C$3:$C$18,0))),
    DATEDIF(E113,I113,"d"),
    DATEDIF(E113,TODAY(),"d"))</f>
        <v>26</v>
      </c>
      <c r="R113">
        <f t="shared" ca="1" si="4"/>
        <v>1</v>
      </c>
      <c r="S113">
        <f t="shared" ca="1" si="5"/>
        <v>1</v>
      </c>
      <c r="T113">
        <f t="shared" ca="1" si="6"/>
        <v>0</v>
      </c>
      <c r="U113">
        <f t="shared" ca="1" si="7"/>
        <v>0</v>
      </c>
    </row>
    <row r="114" spans="1:21" x14ac:dyDescent="0.35">
      <c r="A114">
        <v>6000140812</v>
      </c>
      <c r="B114" t="s">
        <v>505</v>
      </c>
      <c r="C114" t="s">
        <v>230</v>
      </c>
      <c r="D114" t="s">
        <v>506</v>
      </c>
      <c r="E114" s="1">
        <v>45798</v>
      </c>
      <c r="F114" s="1"/>
      <c r="G114" t="s">
        <v>507</v>
      </c>
      <c r="H114" t="s">
        <v>240</v>
      </c>
      <c r="I114" s="1">
        <v>45806</v>
      </c>
      <c r="J114" t="s">
        <v>234</v>
      </c>
      <c r="K114" t="s">
        <v>241</v>
      </c>
      <c r="L114" t="s">
        <v>171</v>
      </c>
      <c r="M114" t="s">
        <v>508</v>
      </c>
      <c r="N114" t="s">
        <v>237</v>
      </c>
      <c r="O114" t="s">
        <v>230</v>
      </c>
      <c r="Q114">
        <f ca="1">IF(OR(ISNUMBER(MATCH(L114,MasterData!$D$3:$D$18,0)),ISNUMBER(MATCH(L114,MasterData!$C$3:$C$18,0))),
    DATEDIF(E114,I114,"d"),
    DATEDIF(E114,TODAY(),"d"))</f>
        <v>8</v>
      </c>
      <c r="R114">
        <f t="shared" ca="1" si="4"/>
        <v>1</v>
      </c>
      <c r="S114">
        <f t="shared" ca="1" si="5"/>
        <v>0</v>
      </c>
      <c r="T114">
        <f t="shared" ca="1" si="6"/>
        <v>0</v>
      </c>
      <c r="U114">
        <f t="shared" ca="1" si="7"/>
        <v>0</v>
      </c>
    </row>
    <row r="115" spans="1:21" x14ac:dyDescent="0.35">
      <c r="A115">
        <v>6000140821</v>
      </c>
      <c r="B115" t="s">
        <v>230</v>
      </c>
      <c r="C115" t="s">
        <v>230</v>
      </c>
      <c r="D115" t="s">
        <v>251</v>
      </c>
      <c r="E115" s="1">
        <v>45798</v>
      </c>
      <c r="F115" s="1"/>
      <c r="G115" t="s">
        <v>422</v>
      </c>
      <c r="H115" t="s">
        <v>240</v>
      </c>
      <c r="I115" s="1">
        <v>45813</v>
      </c>
      <c r="J115" t="s">
        <v>201</v>
      </c>
      <c r="K115" t="s">
        <v>235</v>
      </c>
      <c r="L115" t="s">
        <v>171</v>
      </c>
      <c r="M115" t="s">
        <v>509</v>
      </c>
      <c r="N115" t="s">
        <v>237</v>
      </c>
      <c r="O115" t="s">
        <v>230</v>
      </c>
      <c r="Q115">
        <f ca="1">IF(OR(ISNUMBER(MATCH(L115,MasterData!$D$3:$D$18,0)),ISNUMBER(MATCH(L115,MasterData!$C$3:$C$18,0))),
    DATEDIF(E115,I115,"d"),
    DATEDIF(E115,TODAY(),"d"))</f>
        <v>15</v>
      </c>
      <c r="R115">
        <f t="shared" ca="1" si="4"/>
        <v>1</v>
      </c>
      <c r="S115">
        <f t="shared" ca="1" si="5"/>
        <v>0</v>
      </c>
      <c r="T115">
        <f t="shared" ca="1" si="6"/>
        <v>0</v>
      </c>
      <c r="U115">
        <f t="shared" ca="1" si="7"/>
        <v>0</v>
      </c>
    </row>
    <row r="116" spans="1:21" x14ac:dyDescent="0.35">
      <c r="A116">
        <v>6000140852</v>
      </c>
      <c r="B116" t="s">
        <v>510</v>
      </c>
      <c r="C116" t="s">
        <v>230</v>
      </c>
      <c r="D116" t="s">
        <v>511</v>
      </c>
      <c r="E116" s="1">
        <v>45799</v>
      </c>
      <c r="F116" s="1"/>
      <c r="G116" t="s">
        <v>512</v>
      </c>
      <c r="H116" t="s">
        <v>245</v>
      </c>
      <c r="I116" s="1">
        <v>45807</v>
      </c>
      <c r="J116" t="s">
        <v>234</v>
      </c>
      <c r="K116" t="s">
        <v>235</v>
      </c>
      <c r="L116" t="s">
        <v>171</v>
      </c>
      <c r="M116" t="s">
        <v>513</v>
      </c>
      <c r="N116" t="s">
        <v>237</v>
      </c>
      <c r="O116" t="s">
        <v>230</v>
      </c>
      <c r="Q116">
        <f ca="1">IF(OR(ISNUMBER(MATCH(L116,MasterData!$D$3:$D$18,0)),ISNUMBER(MATCH(L116,MasterData!$C$3:$C$18,0))),
    DATEDIF(E116,I116,"d"),
    DATEDIF(E116,TODAY(),"d"))</f>
        <v>8</v>
      </c>
      <c r="R116">
        <f t="shared" ca="1" si="4"/>
        <v>1</v>
      </c>
      <c r="S116">
        <f t="shared" ca="1" si="5"/>
        <v>0</v>
      </c>
      <c r="T116">
        <f t="shared" ca="1" si="6"/>
        <v>0</v>
      </c>
      <c r="U116">
        <f t="shared" ca="1" si="7"/>
        <v>0</v>
      </c>
    </row>
    <row r="117" spans="1:21" x14ac:dyDescent="0.35">
      <c r="A117">
        <v>6000140887</v>
      </c>
      <c r="B117" t="s">
        <v>514</v>
      </c>
      <c r="C117" t="s">
        <v>230</v>
      </c>
      <c r="D117" t="s">
        <v>254</v>
      </c>
      <c r="E117" s="1">
        <v>45799</v>
      </c>
      <c r="F117" s="1">
        <v>45803</v>
      </c>
      <c r="G117" t="s">
        <v>357</v>
      </c>
      <c r="H117" t="s">
        <v>240</v>
      </c>
      <c r="I117" s="1">
        <v>45811</v>
      </c>
      <c r="J117" t="s">
        <v>234</v>
      </c>
      <c r="K117" t="s">
        <v>241</v>
      </c>
      <c r="L117" t="s">
        <v>171</v>
      </c>
      <c r="M117" t="s">
        <v>515</v>
      </c>
      <c r="N117" t="s">
        <v>237</v>
      </c>
      <c r="O117" t="s">
        <v>230</v>
      </c>
      <c r="Q117">
        <f ca="1">IF(OR(ISNUMBER(MATCH(L117,MasterData!$D$3:$D$18,0)),ISNUMBER(MATCH(L117,MasterData!$C$3:$C$18,0))),
    DATEDIF(E117,I117,"d"),
    DATEDIF(E117,TODAY(),"d"))</f>
        <v>12</v>
      </c>
      <c r="R117">
        <f t="shared" ca="1" si="4"/>
        <v>1</v>
      </c>
      <c r="S117">
        <f t="shared" ca="1" si="5"/>
        <v>0</v>
      </c>
      <c r="T117">
        <f t="shared" ca="1" si="6"/>
        <v>0</v>
      </c>
      <c r="U117">
        <f t="shared" ca="1" si="7"/>
        <v>0</v>
      </c>
    </row>
    <row r="118" spans="1:21" x14ac:dyDescent="0.35">
      <c r="A118">
        <v>6000141017</v>
      </c>
      <c r="B118" t="s">
        <v>516</v>
      </c>
      <c r="C118" t="s">
        <v>230</v>
      </c>
      <c r="D118" t="s">
        <v>247</v>
      </c>
      <c r="E118" s="1">
        <v>45800</v>
      </c>
      <c r="F118" s="1"/>
      <c r="G118" t="s">
        <v>268</v>
      </c>
      <c r="H118" t="s">
        <v>230</v>
      </c>
      <c r="I118" s="1">
        <v>45820</v>
      </c>
      <c r="J118" t="s">
        <v>256</v>
      </c>
      <c r="K118" t="s">
        <v>235</v>
      </c>
      <c r="L118" t="s">
        <v>169</v>
      </c>
      <c r="M118" t="s">
        <v>517</v>
      </c>
      <c r="N118" t="s">
        <v>237</v>
      </c>
      <c r="O118" t="s">
        <v>230</v>
      </c>
      <c r="Q118">
        <f ca="1">IF(OR(ISNUMBER(MATCH(L118,MasterData!$D$3:$D$18,0)),ISNUMBER(MATCH(L118,MasterData!$C$3:$C$18,0))),
    DATEDIF(E118,I118,"d"),
    DATEDIF(E118,TODAY(),"d"))</f>
        <v>207</v>
      </c>
      <c r="R118">
        <f t="shared" ca="1" si="4"/>
        <v>1</v>
      </c>
      <c r="S118">
        <f t="shared" ca="1" si="5"/>
        <v>1</v>
      </c>
      <c r="T118">
        <f t="shared" ca="1" si="6"/>
        <v>1</v>
      </c>
      <c r="U118">
        <f t="shared" ca="1" si="7"/>
        <v>1</v>
      </c>
    </row>
    <row r="119" spans="1:21" x14ac:dyDescent="0.35">
      <c r="A119">
        <v>6000141018</v>
      </c>
      <c r="B119" t="s">
        <v>518</v>
      </c>
      <c r="C119" t="s">
        <v>230</v>
      </c>
      <c r="D119" t="s">
        <v>519</v>
      </c>
      <c r="E119" s="1">
        <v>45800</v>
      </c>
      <c r="F119" s="1"/>
      <c r="G119" t="s">
        <v>520</v>
      </c>
      <c r="H119" t="s">
        <v>233</v>
      </c>
      <c r="I119" s="1">
        <v>45832</v>
      </c>
      <c r="J119" t="s">
        <v>234</v>
      </c>
      <c r="K119" t="s">
        <v>235</v>
      </c>
      <c r="L119" t="s">
        <v>171</v>
      </c>
      <c r="M119" t="s">
        <v>521</v>
      </c>
      <c r="N119" t="s">
        <v>237</v>
      </c>
      <c r="O119" t="s">
        <v>230</v>
      </c>
      <c r="Q119">
        <f ca="1">IF(OR(ISNUMBER(MATCH(L119,MasterData!$D$3:$D$18,0)),ISNUMBER(MATCH(L119,MasterData!$C$3:$C$18,0))),
    DATEDIF(E119,I119,"d"),
    DATEDIF(E119,TODAY(),"d"))</f>
        <v>32</v>
      </c>
      <c r="R119">
        <f t="shared" ca="1" si="4"/>
        <v>1</v>
      </c>
      <c r="S119">
        <f t="shared" ca="1" si="5"/>
        <v>1</v>
      </c>
      <c r="T119">
        <f t="shared" ca="1" si="6"/>
        <v>1</v>
      </c>
      <c r="U119">
        <f t="shared" ca="1" si="7"/>
        <v>0</v>
      </c>
    </row>
    <row r="120" spans="1:21" x14ac:dyDescent="0.35">
      <c r="A120">
        <v>6000141038</v>
      </c>
      <c r="B120" t="s">
        <v>522</v>
      </c>
      <c r="C120" t="s">
        <v>230</v>
      </c>
      <c r="D120" t="s">
        <v>231</v>
      </c>
      <c r="E120" s="1">
        <v>45800</v>
      </c>
      <c r="F120" s="1"/>
      <c r="G120" t="s">
        <v>232</v>
      </c>
      <c r="H120" t="s">
        <v>240</v>
      </c>
      <c r="I120" s="1">
        <v>45811</v>
      </c>
      <c r="J120" t="s">
        <v>234</v>
      </c>
      <c r="K120" t="s">
        <v>235</v>
      </c>
      <c r="L120" t="s">
        <v>171</v>
      </c>
      <c r="M120" t="s">
        <v>523</v>
      </c>
      <c r="N120" t="s">
        <v>237</v>
      </c>
      <c r="O120" t="s">
        <v>230</v>
      </c>
      <c r="Q120">
        <f ca="1">IF(OR(ISNUMBER(MATCH(L120,MasterData!$D$3:$D$18,0)),ISNUMBER(MATCH(L120,MasterData!$C$3:$C$18,0))),
    DATEDIF(E120,I120,"d"),
    DATEDIF(E120,TODAY(),"d"))</f>
        <v>11</v>
      </c>
      <c r="R120">
        <f t="shared" ca="1" si="4"/>
        <v>1</v>
      </c>
      <c r="S120">
        <f t="shared" ca="1" si="5"/>
        <v>0</v>
      </c>
      <c r="T120">
        <f t="shared" ca="1" si="6"/>
        <v>0</v>
      </c>
      <c r="U120">
        <f t="shared" ca="1" si="7"/>
        <v>0</v>
      </c>
    </row>
    <row r="121" spans="1:21" x14ac:dyDescent="0.35">
      <c r="A121">
        <v>6000141080</v>
      </c>
      <c r="B121" t="s">
        <v>524</v>
      </c>
      <c r="C121" t="s">
        <v>230</v>
      </c>
      <c r="D121" t="s">
        <v>274</v>
      </c>
      <c r="E121" s="1">
        <v>45800</v>
      </c>
      <c r="F121" s="1"/>
      <c r="G121" t="s">
        <v>321</v>
      </c>
      <c r="H121" t="s">
        <v>245</v>
      </c>
      <c r="I121" s="1">
        <v>45810</v>
      </c>
      <c r="J121" t="s">
        <v>234</v>
      </c>
      <c r="K121" t="s">
        <v>241</v>
      </c>
      <c r="L121" t="s">
        <v>171</v>
      </c>
      <c r="M121" t="s">
        <v>525</v>
      </c>
      <c r="N121" t="s">
        <v>237</v>
      </c>
      <c r="O121" t="s">
        <v>230</v>
      </c>
      <c r="Q121">
        <f ca="1">IF(OR(ISNUMBER(MATCH(L121,MasterData!$D$3:$D$18,0)),ISNUMBER(MATCH(L121,MasterData!$C$3:$C$18,0))),
    DATEDIF(E121,I121,"d"),
    DATEDIF(E121,TODAY(),"d"))</f>
        <v>10</v>
      </c>
      <c r="R121">
        <f t="shared" ca="1" si="4"/>
        <v>1</v>
      </c>
      <c r="S121">
        <f t="shared" ca="1" si="5"/>
        <v>0</v>
      </c>
      <c r="T121">
        <f t="shared" ca="1" si="6"/>
        <v>0</v>
      </c>
      <c r="U121">
        <f t="shared" ca="1" si="7"/>
        <v>0</v>
      </c>
    </row>
    <row r="122" spans="1:21" x14ac:dyDescent="0.35">
      <c r="A122">
        <v>6000141241</v>
      </c>
      <c r="B122" t="s">
        <v>526</v>
      </c>
      <c r="C122" t="s">
        <v>230</v>
      </c>
      <c r="D122" t="s">
        <v>480</v>
      </c>
      <c r="E122" s="1">
        <v>45803</v>
      </c>
      <c r="F122" s="1"/>
      <c r="G122" t="s">
        <v>329</v>
      </c>
      <c r="H122" t="s">
        <v>240</v>
      </c>
      <c r="I122" s="1">
        <v>45832</v>
      </c>
      <c r="J122" t="s">
        <v>245</v>
      </c>
      <c r="K122" t="s">
        <v>235</v>
      </c>
      <c r="L122" t="s">
        <v>164</v>
      </c>
      <c r="M122" t="s">
        <v>527</v>
      </c>
      <c r="N122" t="s">
        <v>237</v>
      </c>
      <c r="O122" t="s">
        <v>230</v>
      </c>
      <c r="Q122">
        <f ca="1">IF(OR(ISNUMBER(MATCH(L122,MasterData!$D$3:$D$18,0)),ISNUMBER(MATCH(L122,MasterData!$C$3:$C$18,0))),
    DATEDIF(E122,I122,"d"),
    DATEDIF(E122,TODAY(),"d"))</f>
        <v>204</v>
      </c>
      <c r="R122">
        <f t="shared" ca="1" si="4"/>
        <v>1</v>
      </c>
      <c r="S122">
        <f t="shared" ca="1" si="5"/>
        <v>1</v>
      </c>
      <c r="T122">
        <f t="shared" ca="1" si="6"/>
        <v>1</v>
      </c>
      <c r="U122">
        <f t="shared" ca="1" si="7"/>
        <v>1</v>
      </c>
    </row>
    <row r="123" spans="1:21" x14ac:dyDescent="0.35">
      <c r="A123">
        <v>6000141291</v>
      </c>
      <c r="B123" t="s">
        <v>528</v>
      </c>
      <c r="C123" t="s">
        <v>230</v>
      </c>
      <c r="D123" t="s">
        <v>251</v>
      </c>
      <c r="E123" s="1">
        <v>45803</v>
      </c>
      <c r="F123" s="1"/>
      <c r="G123" t="s">
        <v>529</v>
      </c>
      <c r="H123" t="s">
        <v>230</v>
      </c>
      <c r="I123" s="1">
        <v>45811</v>
      </c>
      <c r="J123" t="s">
        <v>234</v>
      </c>
      <c r="K123" t="s">
        <v>235</v>
      </c>
      <c r="L123" t="s">
        <v>171</v>
      </c>
      <c r="M123" t="s">
        <v>530</v>
      </c>
      <c r="N123" t="s">
        <v>237</v>
      </c>
      <c r="O123" t="s">
        <v>230</v>
      </c>
      <c r="Q123">
        <f ca="1">IF(OR(ISNUMBER(MATCH(L123,MasterData!$D$3:$D$18,0)),ISNUMBER(MATCH(L123,MasterData!$C$3:$C$18,0))),
    DATEDIF(E123,I123,"d"),
    DATEDIF(E123,TODAY(),"d"))</f>
        <v>8</v>
      </c>
      <c r="R123">
        <f t="shared" ca="1" si="4"/>
        <v>1</v>
      </c>
      <c r="S123">
        <f t="shared" ca="1" si="5"/>
        <v>0</v>
      </c>
      <c r="T123">
        <f t="shared" ca="1" si="6"/>
        <v>0</v>
      </c>
      <c r="U123">
        <f t="shared" ca="1" si="7"/>
        <v>0</v>
      </c>
    </row>
    <row r="124" spans="1:21" x14ac:dyDescent="0.35">
      <c r="A124">
        <v>6000141328</v>
      </c>
      <c r="B124" t="s">
        <v>531</v>
      </c>
      <c r="C124" t="s">
        <v>230</v>
      </c>
      <c r="D124" t="s">
        <v>480</v>
      </c>
      <c r="E124" s="1">
        <v>45804</v>
      </c>
      <c r="F124" s="1">
        <v>45805</v>
      </c>
      <c r="G124" t="s">
        <v>354</v>
      </c>
      <c r="H124" t="s">
        <v>240</v>
      </c>
      <c r="I124" s="1">
        <v>45811</v>
      </c>
      <c r="J124" t="s">
        <v>234</v>
      </c>
      <c r="K124" t="s">
        <v>347</v>
      </c>
      <c r="L124" t="s">
        <v>171</v>
      </c>
      <c r="M124" t="s">
        <v>532</v>
      </c>
      <c r="N124" t="s">
        <v>237</v>
      </c>
      <c r="O124" t="s">
        <v>230</v>
      </c>
      <c r="Q124">
        <f ca="1">IF(OR(ISNUMBER(MATCH(L124,MasterData!$D$3:$D$18,0)),ISNUMBER(MATCH(L124,MasterData!$C$3:$C$18,0))),
    DATEDIF(E124,I124,"d"),
    DATEDIF(E124,TODAY(),"d"))</f>
        <v>7</v>
      </c>
      <c r="R124">
        <f t="shared" ca="1" si="4"/>
        <v>0</v>
      </c>
      <c r="S124">
        <f t="shared" ca="1" si="5"/>
        <v>0</v>
      </c>
      <c r="T124">
        <f t="shared" ca="1" si="6"/>
        <v>0</v>
      </c>
      <c r="U124">
        <f t="shared" ca="1" si="7"/>
        <v>0</v>
      </c>
    </row>
    <row r="125" spans="1:21" x14ac:dyDescent="0.35">
      <c r="A125">
        <v>6000141409</v>
      </c>
      <c r="B125" t="s">
        <v>533</v>
      </c>
      <c r="C125" t="s">
        <v>230</v>
      </c>
      <c r="D125" t="s">
        <v>506</v>
      </c>
      <c r="E125" s="1">
        <v>45804</v>
      </c>
      <c r="F125" s="1"/>
      <c r="G125" t="s">
        <v>534</v>
      </c>
      <c r="H125" t="s">
        <v>240</v>
      </c>
      <c r="I125" s="1">
        <v>45812</v>
      </c>
      <c r="J125" t="s">
        <v>234</v>
      </c>
      <c r="K125" t="s">
        <v>235</v>
      </c>
      <c r="L125" t="s">
        <v>171</v>
      </c>
      <c r="M125" t="s">
        <v>535</v>
      </c>
      <c r="N125" t="s">
        <v>237</v>
      </c>
      <c r="O125" t="s">
        <v>230</v>
      </c>
      <c r="Q125">
        <f ca="1">IF(OR(ISNUMBER(MATCH(L125,MasterData!$D$3:$D$18,0)),ISNUMBER(MATCH(L125,MasterData!$C$3:$C$18,0))),
    DATEDIF(E125,I125,"d"),
    DATEDIF(E125,TODAY(),"d"))</f>
        <v>8</v>
      </c>
      <c r="R125">
        <f t="shared" ca="1" si="4"/>
        <v>1</v>
      </c>
      <c r="S125">
        <f t="shared" ca="1" si="5"/>
        <v>0</v>
      </c>
      <c r="T125">
        <f t="shared" ca="1" si="6"/>
        <v>0</v>
      </c>
      <c r="U125">
        <f t="shared" ca="1" si="7"/>
        <v>0</v>
      </c>
    </row>
    <row r="126" spans="1:21" x14ac:dyDescent="0.35">
      <c r="A126">
        <v>6000141456</v>
      </c>
      <c r="B126" t="s">
        <v>536</v>
      </c>
      <c r="C126" t="s">
        <v>230</v>
      </c>
      <c r="D126" t="s">
        <v>254</v>
      </c>
      <c r="E126" s="1">
        <v>45804</v>
      </c>
      <c r="F126" s="1"/>
      <c r="G126" t="s">
        <v>537</v>
      </c>
      <c r="H126" t="s">
        <v>240</v>
      </c>
      <c r="I126" s="1">
        <v>45819</v>
      </c>
      <c r="J126" t="s">
        <v>256</v>
      </c>
      <c r="K126" t="s">
        <v>235</v>
      </c>
      <c r="L126" t="s">
        <v>164</v>
      </c>
      <c r="M126" t="s">
        <v>538</v>
      </c>
      <c r="N126" t="s">
        <v>237</v>
      </c>
      <c r="O126" t="s">
        <v>230</v>
      </c>
      <c r="Q126">
        <f ca="1">IF(OR(ISNUMBER(MATCH(L126,MasterData!$D$3:$D$18,0)),ISNUMBER(MATCH(L126,MasterData!$C$3:$C$18,0))),
    DATEDIF(E126,I126,"d"),
    DATEDIF(E126,TODAY(),"d"))</f>
        <v>203</v>
      </c>
      <c r="R126">
        <f t="shared" ca="1" si="4"/>
        <v>1</v>
      </c>
      <c r="S126">
        <f t="shared" ca="1" si="5"/>
        <v>1</v>
      </c>
      <c r="T126">
        <f t="shared" ca="1" si="6"/>
        <v>1</v>
      </c>
      <c r="U126">
        <f t="shared" ca="1" si="7"/>
        <v>1</v>
      </c>
    </row>
    <row r="127" spans="1:21" x14ac:dyDescent="0.35">
      <c r="A127">
        <v>6000141478</v>
      </c>
      <c r="B127" t="s">
        <v>623</v>
      </c>
      <c r="C127" t="s">
        <v>230</v>
      </c>
      <c r="D127" t="s">
        <v>251</v>
      </c>
      <c r="E127" s="1">
        <v>45805</v>
      </c>
      <c r="F127" s="1">
        <v>45828</v>
      </c>
      <c r="G127" t="s">
        <v>624</v>
      </c>
      <c r="H127" t="s">
        <v>245</v>
      </c>
      <c r="I127" s="1">
        <v>45812</v>
      </c>
      <c r="J127" t="s">
        <v>234</v>
      </c>
      <c r="K127" t="s">
        <v>235</v>
      </c>
      <c r="L127" t="s">
        <v>164</v>
      </c>
      <c r="M127" t="s">
        <v>589</v>
      </c>
      <c r="N127" t="s">
        <v>237</v>
      </c>
      <c r="O127" t="s">
        <v>230</v>
      </c>
      <c r="Q127">
        <f ca="1">IF(OR(ISNUMBER(MATCH(L127,MasterData!$D$3:$D$18,0)),ISNUMBER(MATCH(L127,MasterData!$C$3:$C$18,0))),
    DATEDIF(E127,I127,"d"),
    DATEDIF(E127,TODAY(),"d"))</f>
        <v>202</v>
      </c>
      <c r="R127">
        <f t="shared" ca="1" si="4"/>
        <v>1</v>
      </c>
      <c r="S127">
        <f t="shared" ca="1" si="5"/>
        <v>1</v>
      </c>
      <c r="T127">
        <f t="shared" ca="1" si="6"/>
        <v>1</v>
      </c>
      <c r="U127">
        <f t="shared" ca="1" si="7"/>
        <v>1</v>
      </c>
    </row>
    <row r="128" spans="1:21" x14ac:dyDescent="0.35">
      <c r="A128">
        <v>6000141519</v>
      </c>
      <c r="B128" t="s">
        <v>539</v>
      </c>
      <c r="C128" t="s">
        <v>230</v>
      </c>
      <c r="D128" t="s">
        <v>247</v>
      </c>
      <c r="E128" s="1">
        <v>45805</v>
      </c>
      <c r="F128" s="1"/>
      <c r="G128" t="s">
        <v>453</v>
      </c>
      <c r="H128" t="s">
        <v>240</v>
      </c>
      <c r="I128" s="1">
        <v>45819</v>
      </c>
      <c r="J128" t="s">
        <v>234</v>
      </c>
      <c r="K128" t="s">
        <v>235</v>
      </c>
      <c r="L128" t="s">
        <v>171</v>
      </c>
      <c r="M128" t="s">
        <v>540</v>
      </c>
      <c r="N128" t="s">
        <v>237</v>
      </c>
      <c r="O128" t="s">
        <v>230</v>
      </c>
      <c r="Q128">
        <f ca="1">IF(OR(ISNUMBER(MATCH(L128,MasterData!$D$3:$D$18,0)),ISNUMBER(MATCH(L128,MasterData!$C$3:$C$18,0))),
    DATEDIF(E128,I128,"d"),
    DATEDIF(E128,TODAY(),"d"))</f>
        <v>14</v>
      </c>
      <c r="R128">
        <f t="shared" ca="1" si="4"/>
        <v>1</v>
      </c>
      <c r="S128">
        <f t="shared" ca="1" si="5"/>
        <v>0</v>
      </c>
      <c r="T128">
        <f t="shared" ca="1" si="6"/>
        <v>0</v>
      </c>
      <c r="U128">
        <f t="shared" ca="1" si="7"/>
        <v>0</v>
      </c>
    </row>
    <row r="129" spans="1:21" x14ac:dyDescent="0.35">
      <c r="A129">
        <v>6000141525</v>
      </c>
      <c r="B129" t="s">
        <v>541</v>
      </c>
      <c r="C129" t="s">
        <v>230</v>
      </c>
      <c r="D129" t="s">
        <v>274</v>
      </c>
      <c r="E129" s="1">
        <v>45805</v>
      </c>
      <c r="F129" s="1"/>
      <c r="G129" t="s">
        <v>321</v>
      </c>
      <c r="H129" t="s">
        <v>245</v>
      </c>
      <c r="I129" s="1">
        <v>45813</v>
      </c>
      <c r="J129" t="s">
        <v>234</v>
      </c>
      <c r="K129" t="s">
        <v>241</v>
      </c>
      <c r="L129" t="s">
        <v>171</v>
      </c>
      <c r="M129" t="s">
        <v>542</v>
      </c>
      <c r="N129" t="s">
        <v>237</v>
      </c>
      <c r="O129" t="s">
        <v>230</v>
      </c>
      <c r="Q129">
        <f ca="1">IF(OR(ISNUMBER(MATCH(L129,MasterData!$D$3:$D$18,0)),ISNUMBER(MATCH(L129,MasterData!$C$3:$C$18,0))),
    DATEDIF(E129,I129,"d"),
    DATEDIF(E129,TODAY(),"d"))</f>
        <v>8</v>
      </c>
      <c r="R129">
        <f t="shared" ca="1" si="4"/>
        <v>1</v>
      </c>
      <c r="S129">
        <f t="shared" ca="1" si="5"/>
        <v>0</v>
      </c>
      <c r="T129">
        <f t="shared" ca="1" si="6"/>
        <v>0</v>
      </c>
      <c r="U129">
        <f t="shared" ca="1" si="7"/>
        <v>0</v>
      </c>
    </row>
    <row r="130" spans="1:21" x14ac:dyDescent="0.35">
      <c r="A130">
        <v>6000141527</v>
      </c>
      <c r="B130" t="s">
        <v>543</v>
      </c>
      <c r="C130" t="s">
        <v>230</v>
      </c>
      <c r="D130" t="s">
        <v>274</v>
      </c>
      <c r="E130" s="1">
        <v>45805</v>
      </c>
      <c r="F130" s="1"/>
      <c r="G130" t="s">
        <v>544</v>
      </c>
      <c r="H130" t="s">
        <v>245</v>
      </c>
      <c r="I130" s="1">
        <v>45813</v>
      </c>
      <c r="J130" t="s">
        <v>234</v>
      </c>
      <c r="K130" t="s">
        <v>235</v>
      </c>
      <c r="L130" t="s">
        <v>171</v>
      </c>
      <c r="M130" t="s">
        <v>545</v>
      </c>
      <c r="N130" t="s">
        <v>237</v>
      </c>
      <c r="O130" t="s">
        <v>230</v>
      </c>
      <c r="Q130">
        <f ca="1">IF(OR(ISNUMBER(MATCH(L130,MasterData!$D$3:$D$18,0)),ISNUMBER(MATCH(L130,MasterData!$C$3:$C$18,0))),
    DATEDIF(E130,I130,"d"),
    DATEDIF(E130,TODAY(),"d"))</f>
        <v>8</v>
      </c>
      <c r="R130">
        <f t="shared" ca="1" si="4"/>
        <v>1</v>
      </c>
      <c r="S130">
        <f t="shared" ca="1" si="5"/>
        <v>0</v>
      </c>
      <c r="T130">
        <f t="shared" ca="1" si="6"/>
        <v>0</v>
      </c>
      <c r="U130">
        <f t="shared" ca="1" si="7"/>
        <v>0</v>
      </c>
    </row>
    <row r="131" spans="1:21" x14ac:dyDescent="0.35">
      <c r="A131">
        <v>6000141568</v>
      </c>
      <c r="B131" t="s">
        <v>230</v>
      </c>
      <c r="C131" t="s">
        <v>230</v>
      </c>
      <c r="D131" s="34">
        <v>3003</v>
      </c>
      <c r="E131" s="1">
        <v>45805</v>
      </c>
      <c r="F131" s="1"/>
      <c r="G131" t="s">
        <v>400</v>
      </c>
      <c r="H131" t="s">
        <v>245</v>
      </c>
      <c r="I131" s="1">
        <v>45833</v>
      </c>
      <c r="J131" t="s">
        <v>245</v>
      </c>
      <c r="K131" t="s">
        <v>241</v>
      </c>
      <c r="L131" t="s">
        <v>170</v>
      </c>
      <c r="M131" t="s">
        <v>546</v>
      </c>
      <c r="N131" t="s">
        <v>237</v>
      </c>
      <c r="O131" t="s">
        <v>230</v>
      </c>
      <c r="Q131">
        <f ca="1">IF(OR(ISNUMBER(MATCH(L131,MasterData!$D$3:$D$18,0)),ISNUMBER(MATCH(L131,MasterData!$C$3:$C$18,0))),
    DATEDIF(E131,I131,"d"),
    DATEDIF(E131,TODAY(),"d"))</f>
        <v>28</v>
      </c>
      <c r="R131">
        <f t="shared" ca="1" si="4"/>
        <v>1</v>
      </c>
      <c r="S131">
        <f t="shared" ca="1" si="5"/>
        <v>1</v>
      </c>
      <c r="T131">
        <f t="shared" ca="1" si="6"/>
        <v>0</v>
      </c>
      <c r="U131">
        <f t="shared" ca="1" si="7"/>
        <v>0</v>
      </c>
    </row>
    <row r="132" spans="1:21" x14ac:dyDescent="0.35">
      <c r="A132">
        <v>6000141573</v>
      </c>
      <c r="B132" t="s">
        <v>547</v>
      </c>
      <c r="C132" t="s">
        <v>230</v>
      </c>
      <c r="D132" t="s">
        <v>480</v>
      </c>
      <c r="E132" s="1">
        <v>45805</v>
      </c>
      <c r="F132" s="1"/>
      <c r="G132" t="s">
        <v>275</v>
      </c>
      <c r="H132" t="s">
        <v>233</v>
      </c>
      <c r="I132" s="1">
        <v>45835</v>
      </c>
      <c r="J132" t="s">
        <v>234</v>
      </c>
      <c r="K132" t="s">
        <v>241</v>
      </c>
      <c r="L132" t="s">
        <v>171</v>
      </c>
      <c r="M132" t="s">
        <v>548</v>
      </c>
      <c r="N132" t="s">
        <v>237</v>
      </c>
      <c r="O132" t="s">
        <v>230</v>
      </c>
      <c r="Q132">
        <f ca="1">IF(OR(ISNUMBER(MATCH(L132,MasterData!$D$3:$D$18,0)),ISNUMBER(MATCH(L132,MasterData!$C$3:$C$18,0))),
    DATEDIF(E132,I132,"d"),
    DATEDIF(E132,TODAY(),"d"))</f>
        <v>30</v>
      </c>
      <c r="R132">
        <f t="shared" ca="1" si="4"/>
        <v>1</v>
      </c>
      <c r="S132">
        <f t="shared" ca="1" si="5"/>
        <v>1</v>
      </c>
      <c r="T132">
        <f t="shared" ca="1" si="6"/>
        <v>0</v>
      </c>
      <c r="U132">
        <f t="shared" ca="1" si="7"/>
        <v>0</v>
      </c>
    </row>
    <row r="133" spans="1:21" x14ac:dyDescent="0.35">
      <c r="A133">
        <v>6000141657</v>
      </c>
      <c r="B133" t="s">
        <v>549</v>
      </c>
      <c r="C133" t="s">
        <v>230</v>
      </c>
      <c r="D133" t="s">
        <v>231</v>
      </c>
      <c r="E133" s="1">
        <v>45806</v>
      </c>
      <c r="F133" s="1"/>
      <c r="G133" t="s">
        <v>453</v>
      </c>
      <c r="H133" t="s">
        <v>233</v>
      </c>
      <c r="I133" s="1">
        <v>45832</v>
      </c>
      <c r="J133" t="s">
        <v>256</v>
      </c>
      <c r="K133" t="s">
        <v>235</v>
      </c>
      <c r="L133" t="s">
        <v>170</v>
      </c>
      <c r="M133" t="s">
        <v>550</v>
      </c>
      <c r="N133" t="s">
        <v>237</v>
      </c>
      <c r="O133" t="s">
        <v>230</v>
      </c>
      <c r="Q133">
        <f ca="1">IF(OR(ISNUMBER(MATCH(L133,MasterData!$D$3:$D$18,0)),ISNUMBER(MATCH(L133,MasterData!$C$3:$C$18,0))),
    DATEDIF(E133,I133,"d"),
    DATEDIF(E133,TODAY(),"d"))</f>
        <v>26</v>
      </c>
      <c r="R133">
        <f t="shared" ca="1" si="4"/>
        <v>1</v>
      </c>
      <c r="S133">
        <f t="shared" ca="1" si="5"/>
        <v>1</v>
      </c>
      <c r="T133">
        <f t="shared" ca="1" si="6"/>
        <v>0</v>
      </c>
      <c r="U133">
        <f t="shared" ca="1" si="7"/>
        <v>0</v>
      </c>
    </row>
    <row r="134" spans="1:21" x14ac:dyDescent="0.35">
      <c r="A134">
        <v>6000141721</v>
      </c>
      <c r="B134" t="s">
        <v>551</v>
      </c>
      <c r="C134" t="s">
        <v>230</v>
      </c>
      <c r="D134" t="s">
        <v>480</v>
      </c>
      <c r="E134" s="1">
        <v>45807</v>
      </c>
      <c r="F134" s="1"/>
      <c r="G134" t="s">
        <v>552</v>
      </c>
      <c r="H134" t="s">
        <v>240</v>
      </c>
      <c r="I134" s="1">
        <v>45814</v>
      </c>
      <c r="J134" t="s">
        <v>234</v>
      </c>
      <c r="K134" t="s">
        <v>241</v>
      </c>
      <c r="L134" t="s">
        <v>171</v>
      </c>
      <c r="M134" t="s">
        <v>553</v>
      </c>
      <c r="N134" t="s">
        <v>237</v>
      </c>
      <c r="O134" t="s">
        <v>230</v>
      </c>
      <c r="Q134">
        <f ca="1">IF(OR(ISNUMBER(MATCH(L134,MasterData!$D$3:$D$18,0)),ISNUMBER(MATCH(L134,MasterData!$C$3:$C$18,0))),
    DATEDIF(E134,I134,"d"),
    DATEDIF(E134,TODAY(),"d"))</f>
        <v>7</v>
      </c>
      <c r="R134">
        <f t="shared" ca="1" si="4"/>
        <v>0</v>
      </c>
      <c r="S134">
        <f t="shared" ca="1" si="5"/>
        <v>0</v>
      </c>
      <c r="T134">
        <f t="shared" ca="1" si="6"/>
        <v>0</v>
      </c>
      <c r="U134">
        <f t="shared" ca="1" si="7"/>
        <v>0</v>
      </c>
    </row>
    <row r="135" spans="1:21" x14ac:dyDescent="0.35">
      <c r="A135">
        <v>6000141724</v>
      </c>
      <c r="B135" t="s">
        <v>554</v>
      </c>
      <c r="C135" t="s">
        <v>230</v>
      </c>
      <c r="D135" t="s">
        <v>480</v>
      </c>
      <c r="E135" s="1">
        <v>45807</v>
      </c>
      <c r="F135" s="1"/>
      <c r="G135" t="s">
        <v>275</v>
      </c>
      <c r="H135" t="s">
        <v>240</v>
      </c>
      <c r="I135" s="1">
        <v>45814</v>
      </c>
      <c r="J135" t="s">
        <v>234</v>
      </c>
      <c r="K135" t="s">
        <v>347</v>
      </c>
      <c r="L135" t="s">
        <v>171</v>
      </c>
      <c r="M135" t="s">
        <v>555</v>
      </c>
      <c r="N135" t="s">
        <v>237</v>
      </c>
      <c r="O135" t="s">
        <v>230</v>
      </c>
      <c r="Q135">
        <f ca="1">IF(OR(ISNUMBER(MATCH(L135,MasterData!$D$3:$D$18,0)),ISNUMBER(MATCH(L135,MasterData!$C$3:$C$18,0))),
    DATEDIF(E135,I135,"d"),
    DATEDIF(E135,TODAY(),"d"))</f>
        <v>7</v>
      </c>
      <c r="R135">
        <f t="shared" ref="R135:R169" ca="1" si="8">IF($Q135&gt;7,1,0)</f>
        <v>0</v>
      </c>
      <c r="S135">
        <f t="shared" ref="S135:S169" ca="1" si="9">IF($Q135&gt;15,1,0)</f>
        <v>0</v>
      </c>
      <c r="T135">
        <f t="shared" ref="T135:T169" ca="1" si="10">IF($Q135&gt;30,1,0)</f>
        <v>0</v>
      </c>
      <c r="U135">
        <f t="shared" ref="U135:U169" ca="1" si="11">IF($Q135&gt;60,1,0)</f>
        <v>0</v>
      </c>
    </row>
    <row r="136" spans="1:21" x14ac:dyDescent="0.35">
      <c r="A136">
        <v>6000141747</v>
      </c>
      <c r="B136" t="s">
        <v>556</v>
      </c>
      <c r="C136" t="s">
        <v>230</v>
      </c>
      <c r="D136" t="s">
        <v>254</v>
      </c>
      <c r="E136" s="1">
        <v>45807</v>
      </c>
      <c r="F136" s="1">
        <v>45812</v>
      </c>
      <c r="G136" t="s">
        <v>255</v>
      </c>
      <c r="H136" t="s">
        <v>240</v>
      </c>
      <c r="I136" s="1">
        <v>45820</v>
      </c>
      <c r="J136" t="s">
        <v>234</v>
      </c>
      <c r="K136" t="s">
        <v>347</v>
      </c>
      <c r="L136" t="s">
        <v>171</v>
      </c>
      <c r="M136" t="s">
        <v>557</v>
      </c>
      <c r="N136" t="s">
        <v>237</v>
      </c>
      <c r="O136" t="s">
        <v>230</v>
      </c>
      <c r="Q136">
        <f ca="1">IF(OR(ISNUMBER(MATCH(L136,MasterData!$D$3:$D$18,0)),ISNUMBER(MATCH(L136,MasterData!$C$3:$C$18,0))),
    DATEDIF(E136,I136,"d"),
    DATEDIF(E136,TODAY(),"d"))</f>
        <v>13</v>
      </c>
      <c r="R136">
        <f t="shared" ca="1" si="8"/>
        <v>1</v>
      </c>
      <c r="S136">
        <f t="shared" ca="1" si="9"/>
        <v>0</v>
      </c>
      <c r="T136">
        <f t="shared" ca="1" si="10"/>
        <v>0</v>
      </c>
      <c r="U136">
        <f t="shared" ca="1" si="11"/>
        <v>0</v>
      </c>
    </row>
    <row r="137" spans="1:21" x14ac:dyDescent="0.35">
      <c r="A137">
        <v>6000141793</v>
      </c>
      <c r="B137" t="s">
        <v>558</v>
      </c>
      <c r="C137" t="s">
        <v>230</v>
      </c>
      <c r="D137" t="s">
        <v>480</v>
      </c>
      <c r="E137" s="1">
        <v>45810</v>
      </c>
      <c r="F137" s="1">
        <v>45828</v>
      </c>
      <c r="G137" t="s">
        <v>559</v>
      </c>
      <c r="H137" t="s">
        <v>233</v>
      </c>
      <c r="I137" s="1">
        <v>45833</v>
      </c>
      <c r="J137" t="s">
        <v>234</v>
      </c>
      <c r="K137" t="s">
        <v>241</v>
      </c>
      <c r="L137" t="s">
        <v>171</v>
      </c>
      <c r="M137" t="s">
        <v>561</v>
      </c>
      <c r="N137" t="s">
        <v>237</v>
      </c>
      <c r="O137" t="s">
        <v>230</v>
      </c>
      <c r="Q137">
        <f ca="1">IF(OR(ISNUMBER(MATCH(L137,MasterData!$D$3:$D$18,0)),ISNUMBER(MATCH(L137,MasterData!$C$3:$C$18,0))),
    DATEDIF(E137,I137,"d"),
    DATEDIF(E137,TODAY(),"d"))</f>
        <v>23</v>
      </c>
      <c r="R137">
        <f t="shared" ca="1" si="8"/>
        <v>1</v>
      </c>
      <c r="S137">
        <f t="shared" ca="1" si="9"/>
        <v>1</v>
      </c>
      <c r="T137">
        <f t="shared" ca="1" si="10"/>
        <v>0</v>
      </c>
      <c r="U137">
        <f t="shared" ca="1" si="11"/>
        <v>0</v>
      </c>
    </row>
    <row r="138" spans="1:21" x14ac:dyDescent="0.35">
      <c r="A138">
        <v>6000141959</v>
      </c>
      <c r="B138" t="s">
        <v>562</v>
      </c>
      <c r="C138" t="s">
        <v>230</v>
      </c>
      <c r="D138" t="s">
        <v>506</v>
      </c>
      <c r="E138" s="1">
        <v>45811</v>
      </c>
      <c r="F138" s="1"/>
      <c r="G138" t="s">
        <v>507</v>
      </c>
      <c r="H138" t="s">
        <v>233</v>
      </c>
      <c r="I138" s="1">
        <v>45819</v>
      </c>
      <c r="J138" t="s">
        <v>234</v>
      </c>
      <c r="K138" t="s">
        <v>235</v>
      </c>
      <c r="L138" t="s">
        <v>171</v>
      </c>
      <c r="M138" t="s">
        <v>563</v>
      </c>
      <c r="N138" t="s">
        <v>237</v>
      </c>
      <c r="O138" t="s">
        <v>230</v>
      </c>
      <c r="Q138">
        <f ca="1">IF(OR(ISNUMBER(MATCH(L138,MasterData!$D$3:$D$18,0)),ISNUMBER(MATCH(L138,MasterData!$C$3:$C$18,0))),
    DATEDIF(E138,I138,"d"),
    DATEDIF(E138,TODAY(),"d"))</f>
        <v>8</v>
      </c>
      <c r="R138">
        <f t="shared" ca="1" si="8"/>
        <v>1</v>
      </c>
      <c r="S138">
        <f t="shared" ca="1" si="9"/>
        <v>0</v>
      </c>
      <c r="T138">
        <f t="shared" ca="1" si="10"/>
        <v>0</v>
      </c>
      <c r="U138">
        <f t="shared" ca="1" si="11"/>
        <v>0</v>
      </c>
    </row>
    <row r="139" spans="1:21" x14ac:dyDescent="0.35">
      <c r="A139">
        <v>6000142018</v>
      </c>
      <c r="B139" t="s">
        <v>564</v>
      </c>
      <c r="C139" t="s">
        <v>230</v>
      </c>
      <c r="D139" t="s">
        <v>231</v>
      </c>
      <c r="E139" s="1">
        <v>45811</v>
      </c>
      <c r="F139" s="1">
        <v>45817</v>
      </c>
      <c r="G139" t="s">
        <v>293</v>
      </c>
      <c r="H139" t="s">
        <v>377</v>
      </c>
      <c r="I139" s="1">
        <v>45819</v>
      </c>
      <c r="J139" t="s">
        <v>234</v>
      </c>
      <c r="K139" t="s">
        <v>241</v>
      </c>
      <c r="L139" t="s">
        <v>171</v>
      </c>
      <c r="M139" t="s">
        <v>565</v>
      </c>
      <c r="N139" t="s">
        <v>237</v>
      </c>
      <c r="O139" t="s">
        <v>230</v>
      </c>
      <c r="Q139">
        <f ca="1">IF(OR(ISNUMBER(MATCH(L139,MasterData!$D$3:$D$18,0)),ISNUMBER(MATCH(L139,MasterData!$C$3:$C$18,0))),
    DATEDIF(E139,I139,"d"),
    DATEDIF(E139,TODAY(),"d"))</f>
        <v>8</v>
      </c>
      <c r="R139">
        <f t="shared" ca="1" si="8"/>
        <v>1</v>
      </c>
      <c r="S139">
        <f t="shared" ca="1" si="9"/>
        <v>0</v>
      </c>
      <c r="T139">
        <f t="shared" ca="1" si="10"/>
        <v>0</v>
      </c>
      <c r="U139">
        <f t="shared" ca="1" si="11"/>
        <v>0</v>
      </c>
    </row>
    <row r="140" spans="1:21" x14ac:dyDescent="0.35">
      <c r="A140">
        <v>6000142063</v>
      </c>
      <c r="B140" t="s">
        <v>566</v>
      </c>
      <c r="C140" t="s">
        <v>230</v>
      </c>
      <c r="D140" t="s">
        <v>480</v>
      </c>
      <c r="E140" s="1">
        <v>45811</v>
      </c>
      <c r="F140" s="1"/>
      <c r="G140" t="s">
        <v>329</v>
      </c>
      <c r="H140" t="s">
        <v>233</v>
      </c>
      <c r="I140" s="1">
        <v>45819</v>
      </c>
      <c r="J140" t="s">
        <v>234</v>
      </c>
      <c r="K140" t="s">
        <v>241</v>
      </c>
      <c r="L140" t="s">
        <v>171</v>
      </c>
      <c r="M140" t="s">
        <v>567</v>
      </c>
      <c r="N140" t="s">
        <v>237</v>
      </c>
      <c r="O140" t="s">
        <v>230</v>
      </c>
      <c r="Q140">
        <f ca="1">IF(OR(ISNUMBER(MATCH(L140,MasterData!$D$3:$D$18,0)),ISNUMBER(MATCH(L140,MasterData!$C$3:$C$18,0))),
    DATEDIF(E140,I140,"d"),
    DATEDIF(E140,TODAY(),"d"))</f>
        <v>8</v>
      </c>
      <c r="R140">
        <f t="shared" ca="1" si="8"/>
        <v>1</v>
      </c>
      <c r="S140">
        <f t="shared" ca="1" si="9"/>
        <v>0</v>
      </c>
      <c r="T140">
        <f t="shared" ca="1" si="10"/>
        <v>0</v>
      </c>
      <c r="U140">
        <f t="shared" ca="1" si="11"/>
        <v>0</v>
      </c>
    </row>
    <row r="141" spans="1:21" x14ac:dyDescent="0.35">
      <c r="A141">
        <v>6000142101</v>
      </c>
      <c r="B141" t="s">
        <v>568</v>
      </c>
      <c r="C141" t="s">
        <v>230</v>
      </c>
      <c r="D141" t="s">
        <v>506</v>
      </c>
      <c r="E141" s="1">
        <v>45812</v>
      </c>
      <c r="F141" s="1"/>
      <c r="G141" t="s">
        <v>534</v>
      </c>
      <c r="H141" t="s">
        <v>233</v>
      </c>
      <c r="I141" s="1">
        <v>45834</v>
      </c>
      <c r="J141" t="s">
        <v>234</v>
      </c>
      <c r="K141" t="s">
        <v>235</v>
      </c>
      <c r="L141" t="s">
        <v>164</v>
      </c>
      <c r="M141" t="s">
        <v>569</v>
      </c>
      <c r="N141" t="s">
        <v>237</v>
      </c>
      <c r="O141" t="s">
        <v>230</v>
      </c>
      <c r="Q141">
        <f ca="1">IF(OR(ISNUMBER(MATCH(L141,MasterData!$D$3:$D$18,0)),ISNUMBER(MATCH(L141,MasterData!$C$3:$C$18,0))),
    DATEDIF(E141,I141,"d"),
    DATEDIF(E141,TODAY(),"d"))</f>
        <v>195</v>
      </c>
      <c r="R141">
        <f t="shared" ca="1" si="8"/>
        <v>1</v>
      </c>
      <c r="S141">
        <f t="shared" ca="1" si="9"/>
        <v>1</v>
      </c>
      <c r="T141">
        <f t="shared" ca="1" si="10"/>
        <v>1</v>
      </c>
      <c r="U141">
        <f t="shared" ca="1" si="11"/>
        <v>1</v>
      </c>
    </row>
    <row r="142" spans="1:21" x14ac:dyDescent="0.35">
      <c r="A142">
        <v>6000142210</v>
      </c>
      <c r="B142" t="s">
        <v>570</v>
      </c>
      <c r="C142" t="s">
        <v>230</v>
      </c>
      <c r="D142" t="s">
        <v>449</v>
      </c>
      <c r="E142" s="1">
        <v>45812</v>
      </c>
      <c r="F142" s="1"/>
      <c r="G142" t="s">
        <v>450</v>
      </c>
      <c r="H142" t="s">
        <v>233</v>
      </c>
      <c r="I142" s="1">
        <v>45820</v>
      </c>
      <c r="J142" t="s">
        <v>234</v>
      </c>
      <c r="K142" t="s">
        <v>241</v>
      </c>
      <c r="L142" t="s">
        <v>171</v>
      </c>
      <c r="M142" t="s">
        <v>571</v>
      </c>
      <c r="N142" t="s">
        <v>237</v>
      </c>
      <c r="O142" t="s">
        <v>230</v>
      </c>
      <c r="Q142">
        <f ca="1">IF(OR(ISNUMBER(MATCH(L142,MasterData!$D$3:$D$18,0)),ISNUMBER(MATCH(L142,MasterData!$C$3:$C$18,0))),
    DATEDIF(E142,I142,"d"),
    DATEDIF(E142,TODAY(),"d"))</f>
        <v>8</v>
      </c>
      <c r="R142">
        <f t="shared" ca="1" si="8"/>
        <v>1</v>
      </c>
      <c r="S142">
        <f t="shared" ca="1" si="9"/>
        <v>0</v>
      </c>
      <c r="T142">
        <f t="shared" ca="1" si="10"/>
        <v>0</v>
      </c>
      <c r="U142">
        <f t="shared" ca="1" si="11"/>
        <v>0</v>
      </c>
    </row>
    <row r="143" spans="1:21" x14ac:dyDescent="0.35">
      <c r="A143">
        <v>6000142258</v>
      </c>
      <c r="B143" t="s">
        <v>572</v>
      </c>
      <c r="C143" t="s">
        <v>230</v>
      </c>
      <c r="D143" t="s">
        <v>254</v>
      </c>
      <c r="E143" s="1">
        <v>45812</v>
      </c>
      <c r="F143" s="1"/>
      <c r="G143" t="s">
        <v>268</v>
      </c>
      <c r="H143" t="s">
        <v>233</v>
      </c>
      <c r="I143" s="1">
        <v>45831</v>
      </c>
      <c r="J143" t="s">
        <v>234</v>
      </c>
      <c r="K143" t="s">
        <v>235</v>
      </c>
      <c r="L143" t="s">
        <v>171</v>
      </c>
      <c r="M143" t="s">
        <v>573</v>
      </c>
      <c r="N143" t="s">
        <v>237</v>
      </c>
      <c r="O143" t="s">
        <v>230</v>
      </c>
      <c r="Q143">
        <f ca="1">IF(OR(ISNUMBER(MATCH(L143,MasterData!$D$3:$D$18,0)),ISNUMBER(MATCH(L143,MasterData!$C$3:$C$18,0))),
    DATEDIF(E143,I143,"d"),
    DATEDIF(E143,TODAY(),"d"))</f>
        <v>19</v>
      </c>
      <c r="R143">
        <f t="shared" ca="1" si="8"/>
        <v>1</v>
      </c>
      <c r="S143">
        <f t="shared" ca="1" si="9"/>
        <v>1</v>
      </c>
      <c r="T143">
        <f t="shared" ca="1" si="10"/>
        <v>0</v>
      </c>
      <c r="U143">
        <f t="shared" ca="1" si="11"/>
        <v>0</v>
      </c>
    </row>
    <row r="144" spans="1:21" x14ac:dyDescent="0.35">
      <c r="A144">
        <v>6000142276</v>
      </c>
      <c r="B144" t="s">
        <v>574</v>
      </c>
      <c r="C144" t="s">
        <v>230</v>
      </c>
      <c r="D144" t="s">
        <v>506</v>
      </c>
      <c r="E144" s="1">
        <v>45812</v>
      </c>
      <c r="F144" s="1"/>
      <c r="G144" t="s">
        <v>575</v>
      </c>
      <c r="H144" t="s">
        <v>233</v>
      </c>
      <c r="I144" s="1">
        <v>45824</v>
      </c>
      <c r="J144" t="s">
        <v>234</v>
      </c>
      <c r="K144" t="s">
        <v>235</v>
      </c>
      <c r="L144" t="s">
        <v>169</v>
      </c>
      <c r="M144" t="s">
        <v>576</v>
      </c>
      <c r="N144" t="s">
        <v>237</v>
      </c>
      <c r="O144" t="s">
        <v>230</v>
      </c>
      <c r="Q144">
        <f ca="1">IF(OR(ISNUMBER(MATCH(L144,MasterData!$D$3:$D$18,0)),ISNUMBER(MATCH(L144,MasterData!$C$3:$C$18,0))),
    DATEDIF(E144,I144,"d"),
    DATEDIF(E144,TODAY(),"d"))</f>
        <v>195</v>
      </c>
      <c r="R144">
        <f t="shared" ca="1" si="8"/>
        <v>1</v>
      </c>
      <c r="S144">
        <f t="shared" ca="1" si="9"/>
        <v>1</v>
      </c>
      <c r="T144">
        <f t="shared" ca="1" si="10"/>
        <v>1</v>
      </c>
      <c r="U144">
        <f t="shared" ca="1" si="11"/>
        <v>1</v>
      </c>
    </row>
    <row r="145" spans="1:21" x14ac:dyDescent="0.35">
      <c r="A145">
        <v>6000142286</v>
      </c>
      <c r="B145" t="s">
        <v>600</v>
      </c>
      <c r="C145" t="s">
        <v>230</v>
      </c>
      <c r="D145" t="s">
        <v>231</v>
      </c>
      <c r="E145" s="1">
        <v>45813</v>
      </c>
      <c r="F145" s="1"/>
      <c r="G145" t="s">
        <v>318</v>
      </c>
      <c r="H145" t="s">
        <v>233</v>
      </c>
      <c r="I145" s="1">
        <v>45833</v>
      </c>
      <c r="J145" t="s">
        <v>245</v>
      </c>
      <c r="K145" t="s">
        <v>241</v>
      </c>
      <c r="L145" t="s">
        <v>170</v>
      </c>
      <c r="M145" t="s">
        <v>319</v>
      </c>
      <c r="N145" t="s">
        <v>237</v>
      </c>
      <c r="O145" t="s">
        <v>230</v>
      </c>
      <c r="Q145">
        <f ca="1">IF(OR(ISNUMBER(MATCH(L145,MasterData!$D$3:$D$18,0)),ISNUMBER(MATCH(L145,MasterData!$C$3:$C$18,0))),
    DATEDIF(E145,I145,"d"),
    DATEDIF(E145,TODAY(),"d"))</f>
        <v>20</v>
      </c>
      <c r="R145">
        <f t="shared" ca="1" si="8"/>
        <v>1</v>
      </c>
      <c r="S145">
        <f t="shared" ca="1" si="9"/>
        <v>1</v>
      </c>
      <c r="T145">
        <f t="shared" ca="1" si="10"/>
        <v>0</v>
      </c>
      <c r="U145">
        <f t="shared" ca="1" si="11"/>
        <v>0</v>
      </c>
    </row>
    <row r="146" spans="1:21" x14ac:dyDescent="0.35">
      <c r="A146">
        <v>6000142434</v>
      </c>
      <c r="B146" t="s">
        <v>7</v>
      </c>
      <c r="C146" t="s">
        <v>230</v>
      </c>
      <c r="D146" t="s">
        <v>251</v>
      </c>
      <c r="E146" s="1">
        <v>45813</v>
      </c>
      <c r="F146" s="1">
        <v>45828</v>
      </c>
      <c r="G146" t="s">
        <v>577</v>
      </c>
      <c r="H146" t="s">
        <v>233</v>
      </c>
      <c r="I146" s="1">
        <v>45814</v>
      </c>
      <c r="J146" t="s">
        <v>560</v>
      </c>
      <c r="K146" t="s">
        <v>235</v>
      </c>
      <c r="L146" t="s">
        <v>183</v>
      </c>
      <c r="M146" t="s">
        <v>578</v>
      </c>
      <c r="N146" t="s">
        <v>237</v>
      </c>
      <c r="O146" t="s">
        <v>230</v>
      </c>
      <c r="Q146">
        <f ca="1">IF(OR(ISNUMBER(MATCH(L146,MasterData!$D$3:$D$18,0)),ISNUMBER(MATCH(L146,MasterData!$C$3:$C$18,0))),
    DATEDIF(E146,I146,"d"),
    DATEDIF(E146,TODAY(),"d"))</f>
        <v>194</v>
      </c>
      <c r="R146">
        <f t="shared" ca="1" si="8"/>
        <v>1</v>
      </c>
      <c r="S146">
        <f t="shared" ca="1" si="9"/>
        <v>1</v>
      </c>
      <c r="T146">
        <f t="shared" ca="1" si="10"/>
        <v>1</v>
      </c>
      <c r="U146">
        <f t="shared" ca="1" si="11"/>
        <v>1</v>
      </c>
    </row>
    <row r="147" spans="1:21" x14ac:dyDescent="0.35">
      <c r="A147">
        <v>6000142441</v>
      </c>
      <c r="B147" t="s">
        <v>6</v>
      </c>
      <c r="C147" t="s">
        <v>230</v>
      </c>
      <c r="D147" t="s">
        <v>231</v>
      </c>
      <c r="E147" s="1">
        <v>45813</v>
      </c>
      <c r="F147" s="1"/>
      <c r="G147" t="s">
        <v>453</v>
      </c>
      <c r="H147" t="s">
        <v>233</v>
      </c>
      <c r="I147" s="1">
        <v>45827</v>
      </c>
      <c r="J147" t="s">
        <v>401</v>
      </c>
      <c r="K147" t="s">
        <v>235</v>
      </c>
      <c r="L147" t="s">
        <v>164</v>
      </c>
      <c r="M147" t="s">
        <v>579</v>
      </c>
      <c r="N147" t="s">
        <v>237</v>
      </c>
      <c r="O147" t="s">
        <v>230</v>
      </c>
      <c r="Q147">
        <f ca="1">IF(OR(ISNUMBER(MATCH(L147,MasterData!$D$3:$D$18,0)),ISNUMBER(MATCH(L147,MasterData!$C$3:$C$18,0))),
    DATEDIF(E147,I147,"d"),
    DATEDIF(E147,TODAY(),"d"))</f>
        <v>194</v>
      </c>
      <c r="R147">
        <f t="shared" ca="1" si="8"/>
        <v>1</v>
      </c>
      <c r="S147">
        <f t="shared" ca="1" si="9"/>
        <v>1</v>
      </c>
      <c r="T147">
        <f t="shared" ca="1" si="10"/>
        <v>1</v>
      </c>
      <c r="U147">
        <f t="shared" ca="1" si="11"/>
        <v>1</v>
      </c>
    </row>
    <row r="148" spans="1:21" x14ac:dyDescent="0.35">
      <c r="A148">
        <v>6000142523</v>
      </c>
      <c r="B148" t="s">
        <v>580</v>
      </c>
      <c r="C148" t="s">
        <v>230</v>
      </c>
      <c r="D148" t="s">
        <v>581</v>
      </c>
      <c r="E148" s="1">
        <v>45814</v>
      </c>
      <c r="F148" s="1"/>
      <c r="G148" t="s">
        <v>582</v>
      </c>
      <c r="H148" t="s">
        <v>233</v>
      </c>
      <c r="I148" s="1">
        <v>45821</v>
      </c>
      <c r="J148" t="s">
        <v>234</v>
      </c>
      <c r="K148" t="s">
        <v>241</v>
      </c>
      <c r="L148" t="s">
        <v>171</v>
      </c>
      <c r="M148" t="s">
        <v>583</v>
      </c>
      <c r="N148" t="s">
        <v>237</v>
      </c>
      <c r="O148" t="s">
        <v>230</v>
      </c>
      <c r="Q148">
        <f ca="1">IF(OR(ISNUMBER(MATCH(L148,MasterData!$D$3:$D$18,0)),ISNUMBER(MATCH(L148,MasterData!$C$3:$C$18,0))),
    DATEDIF(E148,I148,"d"),
    DATEDIF(E148,TODAY(),"d"))</f>
        <v>7</v>
      </c>
      <c r="R148">
        <f t="shared" ca="1" si="8"/>
        <v>0</v>
      </c>
      <c r="S148">
        <f t="shared" ca="1" si="9"/>
        <v>0</v>
      </c>
      <c r="T148">
        <f t="shared" ca="1" si="10"/>
        <v>0</v>
      </c>
      <c r="U148">
        <f t="shared" ca="1" si="11"/>
        <v>0</v>
      </c>
    </row>
    <row r="149" spans="1:21" x14ac:dyDescent="0.35">
      <c r="A149">
        <v>6000142666</v>
      </c>
      <c r="B149" t="s">
        <v>584</v>
      </c>
      <c r="C149" t="s">
        <v>230</v>
      </c>
      <c r="D149" t="s">
        <v>480</v>
      </c>
      <c r="E149" s="1">
        <v>45818</v>
      </c>
      <c r="F149" s="1"/>
      <c r="G149" t="s">
        <v>552</v>
      </c>
      <c r="H149" t="s">
        <v>233</v>
      </c>
      <c r="I149" s="1">
        <v>45833</v>
      </c>
      <c r="J149" t="s">
        <v>234</v>
      </c>
      <c r="K149" t="s">
        <v>241</v>
      </c>
      <c r="L149" t="s">
        <v>171</v>
      </c>
      <c r="M149" t="s">
        <v>585</v>
      </c>
      <c r="N149" t="s">
        <v>237</v>
      </c>
      <c r="O149" t="s">
        <v>230</v>
      </c>
      <c r="Q149">
        <f ca="1">IF(OR(ISNUMBER(MATCH(L149,MasterData!$D$3:$D$18,0)),ISNUMBER(MATCH(L149,MasterData!$C$3:$C$18,0))),
    DATEDIF(E149,I149,"d"),
    DATEDIF(E149,TODAY(),"d"))</f>
        <v>15</v>
      </c>
      <c r="R149">
        <f t="shared" ca="1" si="8"/>
        <v>1</v>
      </c>
      <c r="S149">
        <f t="shared" ca="1" si="9"/>
        <v>0</v>
      </c>
      <c r="T149">
        <f t="shared" ca="1" si="10"/>
        <v>0</v>
      </c>
      <c r="U149">
        <f t="shared" ca="1" si="11"/>
        <v>0</v>
      </c>
    </row>
    <row r="150" spans="1:21" x14ac:dyDescent="0.35">
      <c r="A150">
        <v>6000142675</v>
      </c>
      <c r="B150" t="s">
        <v>230</v>
      </c>
      <c r="C150" t="s">
        <v>230</v>
      </c>
      <c r="D150" t="s">
        <v>254</v>
      </c>
      <c r="E150" s="1">
        <v>45818</v>
      </c>
      <c r="F150" s="1"/>
      <c r="G150" t="s">
        <v>400</v>
      </c>
      <c r="H150" t="s">
        <v>233</v>
      </c>
      <c r="I150" s="1">
        <v>45838</v>
      </c>
      <c r="J150" t="s">
        <v>245</v>
      </c>
      <c r="K150" t="s">
        <v>241</v>
      </c>
      <c r="L150" t="s">
        <v>164</v>
      </c>
      <c r="M150" t="s">
        <v>586</v>
      </c>
      <c r="N150" t="s">
        <v>237</v>
      </c>
      <c r="O150" t="s">
        <v>230</v>
      </c>
      <c r="Q150">
        <f ca="1">IF(OR(ISNUMBER(MATCH(L150,MasterData!$D$3:$D$18,0)),ISNUMBER(MATCH(L150,MasterData!$C$3:$C$18,0))),
    DATEDIF(E150,I150,"d"),
    DATEDIF(E150,TODAY(),"d"))</f>
        <v>189</v>
      </c>
      <c r="R150">
        <f t="shared" ca="1" si="8"/>
        <v>1</v>
      </c>
      <c r="S150">
        <f t="shared" ca="1" si="9"/>
        <v>1</v>
      </c>
      <c r="T150">
        <f t="shared" ca="1" si="10"/>
        <v>1</v>
      </c>
      <c r="U150">
        <f t="shared" ca="1" si="11"/>
        <v>1</v>
      </c>
    </row>
    <row r="151" spans="1:21" x14ac:dyDescent="0.35">
      <c r="A151">
        <v>6000142684</v>
      </c>
      <c r="B151" t="s">
        <v>587</v>
      </c>
      <c r="C151" t="s">
        <v>230</v>
      </c>
      <c r="D151" t="s">
        <v>251</v>
      </c>
      <c r="E151" s="1">
        <v>45818</v>
      </c>
      <c r="F151" s="1"/>
      <c r="G151" t="s">
        <v>588</v>
      </c>
      <c r="H151" t="s">
        <v>233</v>
      </c>
      <c r="I151" s="1">
        <v>45825</v>
      </c>
      <c r="J151" t="s">
        <v>234</v>
      </c>
      <c r="K151" t="s">
        <v>235</v>
      </c>
      <c r="L151" t="s">
        <v>171</v>
      </c>
      <c r="M151" t="s">
        <v>589</v>
      </c>
      <c r="N151" t="s">
        <v>237</v>
      </c>
      <c r="O151" t="s">
        <v>230</v>
      </c>
      <c r="Q151">
        <f ca="1">IF(OR(ISNUMBER(MATCH(L151,MasterData!$D$3:$D$18,0)),ISNUMBER(MATCH(L151,MasterData!$C$3:$C$18,0))),
    DATEDIF(E151,I151,"d"),
    DATEDIF(E151,TODAY(),"d"))</f>
        <v>7</v>
      </c>
      <c r="R151">
        <f t="shared" ca="1" si="8"/>
        <v>0</v>
      </c>
      <c r="S151">
        <f t="shared" ca="1" si="9"/>
        <v>0</v>
      </c>
      <c r="T151">
        <f t="shared" ca="1" si="10"/>
        <v>0</v>
      </c>
      <c r="U151">
        <f t="shared" ca="1" si="11"/>
        <v>0</v>
      </c>
    </row>
    <row r="152" spans="1:21" x14ac:dyDescent="0.35">
      <c r="A152">
        <v>6000142800</v>
      </c>
      <c r="B152" t="s">
        <v>590</v>
      </c>
      <c r="C152" t="s">
        <v>230</v>
      </c>
      <c r="D152" t="s">
        <v>480</v>
      </c>
      <c r="E152" s="1">
        <v>45819</v>
      </c>
      <c r="F152" s="1"/>
      <c r="G152" t="s">
        <v>552</v>
      </c>
      <c r="H152" t="s">
        <v>233</v>
      </c>
      <c r="I152" s="1">
        <v>45833</v>
      </c>
      <c r="J152" t="s">
        <v>256</v>
      </c>
      <c r="K152" t="s">
        <v>241</v>
      </c>
      <c r="L152" t="s">
        <v>170</v>
      </c>
      <c r="M152" t="s">
        <v>592</v>
      </c>
      <c r="N152" t="s">
        <v>237</v>
      </c>
      <c r="O152" t="s">
        <v>230</v>
      </c>
      <c r="Q152">
        <f ca="1">IF(OR(ISNUMBER(MATCH(L152,MasterData!$D$3:$D$18,0)),ISNUMBER(MATCH(L152,MasterData!$C$3:$C$18,0))),
    DATEDIF(E152,I152,"d"),
    DATEDIF(E152,TODAY(),"d"))</f>
        <v>14</v>
      </c>
      <c r="R152">
        <f t="shared" ca="1" si="8"/>
        <v>1</v>
      </c>
      <c r="S152">
        <f t="shared" ca="1" si="9"/>
        <v>0</v>
      </c>
      <c r="T152">
        <f t="shared" ca="1" si="10"/>
        <v>0</v>
      </c>
      <c r="U152">
        <f t="shared" ca="1" si="11"/>
        <v>0</v>
      </c>
    </row>
    <row r="153" spans="1:21" x14ac:dyDescent="0.35">
      <c r="A153">
        <v>6000142856</v>
      </c>
      <c r="B153" t="s">
        <v>593</v>
      </c>
      <c r="C153" t="s">
        <v>230</v>
      </c>
      <c r="D153" t="s">
        <v>594</v>
      </c>
      <c r="E153" s="1">
        <v>45819</v>
      </c>
      <c r="F153" s="1"/>
      <c r="G153" t="s">
        <v>552</v>
      </c>
      <c r="H153" t="s">
        <v>230</v>
      </c>
      <c r="I153" s="1">
        <v>45826</v>
      </c>
      <c r="J153" t="s">
        <v>234</v>
      </c>
      <c r="K153" t="s">
        <v>241</v>
      </c>
      <c r="L153" t="s">
        <v>171</v>
      </c>
      <c r="M153" t="s">
        <v>595</v>
      </c>
      <c r="N153" t="s">
        <v>237</v>
      </c>
      <c r="O153" t="s">
        <v>230</v>
      </c>
      <c r="Q153">
        <f ca="1">IF(OR(ISNUMBER(MATCH(L153,MasterData!$D$3:$D$18,0)),ISNUMBER(MATCH(L153,MasterData!$C$3:$C$18,0))),
    DATEDIF(E153,I153,"d"),
    DATEDIF(E153,TODAY(),"d"))</f>
        <v>7</v>
      </c>
      <c r="R153">
        <f t="shared" ca="1" si="8"/>
        <v>0</v>
      </c>
      <c r="S153">
        <f t="shared" ca="1" si="9"/>
        <v>0</v>
      </c>
      <c r="T153">
        <f t="shared" ca="1" si="10"/>
        <v>0</v>
      </c>
      <c r="U153">
        <f t="shared" ca="1" si="11"/>
        <v>0</v>
      </c>
    </row>
    <row r="154" spans="1:21" x14ac:dyDescent="0.35">
      <c r="A154">
        <v>6000142896</v>
      </c>
      <c r="B154" t="s">
        <v>230</v>
      </c>
      <c r="C154" t="s">
        <v>230</v>
      </c>
      <c r="D154" t="s">
        <v>254</v>
      </c>
      <c r="E154" s="1">
        <v>45819</v>
      </c>
      <c r="F154" s="1"/>
      <c r="G154" t="s">
        <v>400</v>
      </c>
      <c r="H154" t="s">
        <v>240</v>
      </c>
      <c r="I154" s="1">
        <v>45827</v>
      </c>
      <c r="J154" t="s">
        <v>401</v>
      </c>
      <c r="K154" t="s">
        <v>241</v>
      </c>
      <c r="L154" t="s">
        <v>164</v>
      </c>
      <c r="M154" t="s">
        <v>596</v>
      </c>
      <c r="N154" t="s">
        <v>237</v>
      </c>
      <c r="O154" t="s">
        <v>230</v>
      </c>
      <c r="Q154">
        <f ca="1">IF(OR(ISNUMBER(MATCH(L154,MasterData!$D$3:$D$18,0)),ISNUMBER(MATCH(L154,MasterData!$C$3:$C$18,0))),
    DATEDIF(E154,I154,"d"),
    DATEDIF(E154,TODAY(),"d"))</f>
        <v>188</v>
      </c>
      <c r="R154">
        <f t="shared" ca="1" si="8"/>
        <v>1</v>
      </c>
      <c r="S154">
        <f t="shared" ca="1" si="9"/>
        <v>1</v>
      </c>
      <c r="T154">
        <f t="shared" ca="1" si="10"/>
        <v>1</v>
      </c>
      <c r="U154">
        <f t="shared" ca="1" si="11"/>
        <v>1</v>
      </c>
    </row>
    <row r="155" spans="1:21" x14ac:dyDescent="0.35">
      <c r="A155">
        <v>6000142903</v>
      </c>
      <c r="B155" t="s">
        <v>230</v>
      </c>
      <c r="C155" t="s">
        <v>230</v>
      </c>
      <c r="D155" t="s">
        <v>251</v>
      </c>
      <c r="E155" s="1">
        <v>45819</v>
      </c>
      <c r="F155" s="1">
        <v>45842</v>
      </c>
      <c r="G155" t="s">
        <v>601</v>
      </c>
      <c r="H155" t="s">
        <v>233</v>
      </c>
      <c r="I155" s="1">
        <v>45833</v>
      </c>
      <c r="J155" t="s">
        <v>620</v>
      </c>
      <c r="K155" t="s">
        <v>241</v>
      </c>
      <c r="L155" t="s">
        <v>171</v>
      </c>
      <c r="M155" t="s">
        <v>603</v>
      </c>
      <c r="N155" t="s">
        <v>237</v>
      </c>
      <c r="O155" t="s">
        <v>230</v>
      </c>
      <c r="Q155">
        <f ca="1">IF(OR(ISNUMBER(MATCH(L155,MasterData!$D$3:$D$18,0)),ISNUMBER(MATCH(L155,MasterData!$C$3:$C$18,0))),
    DATEDIF(E155,I155,"d"),
    DATEDIF(E155,TODAY(),"d"))</f>
        <v>14</v>
      </c>
      <c r="R155">
        <f t="shared" ca="1" si="8"/>
        <v>1</v>
      </c>
      <c r="S155">
        <f t="shared" ca="1" si="9"/>
        <v>0</v>
      </c>
      <c r="T155">
        <f t="shared" ca="1" si="10"/>
        <v>0</v>
      </c>
      <c r="U155">
        <f t="shared" ca="1" si="11"/>
        <v>0</v>
      </c>
    </row>
    <row r="156" spans="1:21" x14ac:dyDescent="0.35">
      <c r="A156">
        <v>6000143191</v>
      </c>
      <c r="B156" t="s">
        <v>230</v>
      </c>
      <c r="C156" t="s">
        <v>230</v>
      </c>
      <c r="D156" t="s">
        <v>254</v>
      </c>
      <c r="E156" s="1">
        <v>45821</v>
      </c>
      <c r="F156" s="1"/>
      <c r="G156" t="s">
        <v>400</v>
      </c>
      <c r="H156" t="s">
        <v>240</v>
      </c>
      <c r="I156" s="1">
        <v>45835</v>
      </c>
      <c r="J156" t="s">
        <v>245</v>
      </c>
      <c r="K156" t="s">
        <v>241</v>
      </c>
      <c r="L156" t="s">
        <v>170</v>
      </c>
      <c r="M156" t="s">
        <v>597</v>
      </c>
      <c r="N156" t="s">
        <v>237</v>
      </c>
      <c r="O156" t="s">
        <v>230</v>
      </c>
      <c r="Q156">
        <f ca="1">IF(OR(ISNUMBER(MATCH(L156,MasterData!$D$3:$D$18,0)),ISNUMBER(MATCH(L156,MasterData!$C$3:$C$18,0))),
    DATEDIF(E156,I156,"d"),
    DATEDIF(E156,TODAY(),"d"))</f>
        <v>14</v>
      </c>
      <c r="R156">
        <f t="shared" ca="1" si="8"/>
        <v>1</v>
      </c>
      <c r="S156">
        <f t="shared" ca="1" si="9"/>
        <v>0</v>
      </c>
      <c r="T156">
        <f t="shared" ca="1" si="10"/>
        <v>0</v>
      </c>
      <c r="U156">
        <f t="shared" ca="1" si="11"/>
        <v>0</v>
      </c>
    </row>
    <row r="157" spans="1:21" x14ac:dyDescent="0.35">
      <c r="A157">
        <v>6000143230</v>
      </c>
      <c r="B157" t="s">
        <v>230</v>
      </c>
      <c r="C157" t="s">
        <v>230</v>
      </c>
      <c r="D157" t="s">
        <v>254</v>
      </c>
      <c r="E157" s="1">
        <v>45821</v>
      </c>
      <c r="F157" s="1"/>
      <c r="G157" t="s">
        <v>400</v>
      </c>
      <c r="H157" t="s">
        <v>233</v>
      </c>
      <c r="I157" s="1">
        <v>45835</v>
      </c>
      <c r="J157" t="s">
        <v>256</v>
      </c>
      <c r="K157" t="s">
        <v>241</v>
      </c>
      <c r="L157" t="s">
        <v>170</v>
      </c>
      <c r="M157" t="s">
        <v>598</v>
      </c>
      <c r="N157" t="s">
        <v>237</v>
      </c>
      <c r="O157" t="s">
        <v>230</v>
      </c>
      <c r="Q157">
        <f ca="1">IF(OR(ISNUMBER(MATCH(L157,MasterData!$D$3:$D$18,0)),ISNUMBER(MATCH(L157,MasterData!$C$3:$C$18,0))),
    DATEDIF(E157,I157,"d"),
    DATEDIF(E157,TODAY(),"d"))</f>
        <v>14</v>
      </c>
      <c r="R157">
        <f t="shared" ca="1" si="8"/>
        <v>1</v>
      </c>
      <c r="S157">
        <f t="shared" ca="1" si="9"/>
        <v>0</v>
      </c>
      <c r="T157">
        <f t="shared" ca="1" si="10"/>
        <v>0</v>
      </c>
      <c r="U157">
        <f t="shared" ca="1" si="11"/>
        <v>0</v>
      </c>
    </row>
    <row r="158" spans="1:21" x14ac:dyDescent="0.35">
      <c r="A158">
        <v>6000143231</v>
      </c>
      <c r="B158" t="s">
        <v>230</v>
      </c>
      <c r="C158" t="s">
        <v>230</v>
      </c>
      <c r="D158" t="s">
        <v>254</v>
      </c>
      <c r="E158" s="1">
        <v>45821</v>
      </c>
      <c r="F158" s="1"/>
      <c r="G158" t="s">
        <v>400</v>
      </c>
      <c r="H158" t="s">
        <v>233</v>
      </c>
      <c r="I158" s="1">
        <v>45827</v>
      </c>
      <c r="J158" t="s">
        <v>401</v>
      </c>
      <c r="K158" t="s">
        <v>241</v>
      </c>
      <c r="L158" t="s">
        <v>164</v>
      </c>
      <c r="M158" t="s">
        <v>599</v>
      </c>
      <c r="N158" t="s">
        <v>237</v>
      </c>
      <c r="O158" t="s">
        <v>230</v>
      </c>
      <c r="Q158">
        <f ca="1">IF(OR(ISNUMBER(MATCH(L158,MasterData!$D$3:$D$18,0)),ISNUMBER(MATCH(L158,MasterData!$C$3:$C$18,0))),
    DATEDIF(E158,I158,"d"),
    DATEDIF(E158,TODAY(),"d"))</f>
        <v>186</v>
      </c>
      <c r="R158">
        <f t="shared" ca="1" si="8"/>
        <v>1</v>
      </c>
      <c r="S158">
        <f t="shared" ca="1" si="9"/>
        <v>1</v>
      </c>
      <c r="T158">
        <f t="shared" ca="1" si="10"/>
        <v>1</v>
      </c>
      <c r="U158">
        <f t="shared" ca="1" si="11"/>
        <v>1</v>
      </c>
    </row>
    <row r="159" spans="1:21" x14ac:dyDescent="0.35">
      <c r="A159">
        <v>6000143290</v>
      </c>
      <c r="B159" t="s">
        <v>230</v>
      </c>
      <c r="C159" t="s">
        <v>230</v>
      </c>
      <c r="D159" t="s">
        <v>254</v>
      </c>
      <c r="E159" s="1">
        <v>45824</v>
      </c>
      <c r="F159" s="1"/>
      <c r="G159" t="s">
        <v>400</v>
      </c>
      <c r="H159" t="s">
        <v>604</v>
      </c>
      <c r="I159" s="1">
        <v>45835</v>
      </c>
      <c r="J159" t="s">
        <v>245</v>
      </c>
      <c r="K159" t="s">
        <v>241</v>
      </c>
      <c r="L159" t="s">
        <v>170</v>
      </c>
      <c r="M159" t="s">
        <v>605</v>
      </c>
      <c r="N159" t="s">
        <v>237</v>
      </c>
      <c r="O159" t="s">
        <v>230</v>
      </c>
      <c r="Q159">
        <f ca="1">IF(OR(ISNUMBER(MATCH(L159,MasterData!$D$3:$D$18,0)),ISNUMBER(MATCH(L159,MasterData!$C$3:$C$18,0))),
    DATEDIF(E159,I159,"d"),
    DATEDIF(E159,TODAY(),"d"))</f>
        <v>11</v>
      </c>
      <c r="R159">
        <f t="shared" ca="1" si="8"/>
        <v>1</v>
      </c>
      <c r="S159">
        <f t="shared" ca="1" si="9"/>
        <v>0</v>
      </c>
      <c r="T159">
        <f t="shared" ca="1" si="10"/>
        <v>0</v>
      </c>
      <c r="U159">
        <f t="shared" ca="1" si="11"/>
        <v>0</v>
      </c>
    </row>
    <row r="160" spans="1:21" x14ac:dyDescent="0.35">
      <c r="A160">
        <v>6000143344</v>
      </c>
      <c r="B160" t="s">
        <v>606</v>
      </c>
      <c r="C160" t="s">
        <v>230</v>
      </c>
      <c r="D160" t="s">
        <v>594</v>
      </c>
      <c r="E160" s="1">
        <v>45824</v>
      </c>
      <c r="F160" s="1"/>
      <c r="G160" t="s">
        <v>607</v>
      </c>
      <c r="H160" t="s">
        <v>233</v>
      </c>
      <c r="I160" s="1">
        <v>45832</v>
      </c>
      <c r="J160" t="s">
        <v>234</v>
      </c>
      <c r="K160" t="s">
        <v>241</v>
      </c>
      <c r="L160" t="s">
        <v>171</v>
      </c>
      <c r="M160" t="s">
        <v>608</v>
      </c>
      <c r="N160" t="s">
        <v>237</v>
      </c>
      <c r="O160" t="s">
        <v>230</v>
      </c>
      <c r="Q160">
        <f ca="1">IF(OR(ISNUMBER(MATCH(L160,MasterData!$D$3:$D$18,0)),ISNUMBER(MATCH(L160,MasterData!$C$3:$C$18,0))),
    DATEDIF(E160,I160,"d"),
    DATEDIF(E160,TODAY(),"d"))</f>
        <v>8</v>
      </c>
      <c r="R160">
        <f t="shared" ca="1" si="8"/>
        <v>1</v>
      </c>
      <c r="S160">
        <f t="shared" ca="1" si="9"/>
        <v>0</v>
      </c>
      <c r="T160">
        <f t="shared" ca="1" si="10"/>
        <v>0</v>
      </c>
      <c r="U160">
        <f t="shared" ca="1" si="11"/>
        <v>0</v>
      </c>
    </row>
    <row r="161" spans="1:21" x14ac:dyDescent="0.35">
      <c r="A161">
        <v>6000143384</v>
      </c>
      <c r="B161" t="s">
        <v>609</v>
      </c>
      <c r="C161" t="s">
        <v>230</v>
      </c>
      <c r="D161" t="s">
        <v>480</v>
      </c>
      <c r="E161" s="1">
        <v>45824</v>
      </c>
      <c r="F161" s="1"/>
      <c r="G161" t="s">
        <v>329</v>
      </c>
      <c r="H161" t="s">
        <v>233</v>
      </c>
      <c r="I161" s="1">
        <v>45833</v>
      </c>
      <c r="J161" t="s">
        <v>234</v>
      </c>
      <c r="K161" t="s">
        <v>241</v>
      </c>
      <c r="L161" t="s">
        <v>171</v>
      </c>
      <c r="M161" t="s">
        <v>610</v>
      </c>
      <c r="N161" t="s">
        <v>237</v>
      </c>
      <c r="O161" t="s">
        <v>230</v>
      </c>
      <c r="Q161">
        <f ca="1">IF(OR(ISNUMBER(MATCH(L161,MasterData!$D$3:$D$18,0)),ISNUMBER(MATCH(L161,MasterData!$C$3:$C$18,0))),
    DATEDIF(E161,I161,"d"),
    DATEDIF(E161,TODAY(),"d"))</f>
        <v>9</v>
      </c>
      <c r="R161">
        <f t="shared" ca="1" si="8"/>
        <v>1</v>
      </c>
      <c r="S161">
        <f t="shared" ca="1" si="9"/>
        <v>0</v>
      </c>
      <c r="T161">
        <f t="shared" ca="1" si="10"/>
        <v>0</v>
      </c>
      <c r="U161">
        <f t="shared" ca="1" si="11"/>
        <v>0</v>
      </c>
    </row>
    <row r="162" spans="1:21" x14ac:dyDescent="0.35">
      <c r="A162">
        <v>6000143505</v>
      </c>
      <c r="B162" t="s">
        <v>230</v>
      </c>
      <c r="C162" t="s">
        <v>230</v>
      </c>
      <c r="D162" t="s">
        <v>480</v>
      </c>
      <c r="E162" s="1">
        <v>45825</v>
      </c>
      <c r="F162" s="1"/>
      <c r="G162" t="s">
        <v>611</v>
      </c>
      <c r="H162" t="s">
        <v>233</v>
      </c>
      <c r="I162" s="1">
        <v>45825</v>
      </c>
      <c r="J162" t="s">
        <v>256</v>
      </c>
      <c r="K162" t="s">
        <v>241</v>
      </c>
      <c r="L162" t="s">
        <v>164</v>
      </c>
      <c r="M162" t="s">
        <v>612</v>
      </c>
      <c r="N162" t="s">
        <v>237</v>
      </c>
      <c r="O162" t="s">
        <v>230</v>
      </c>
      <c r="Q162">
        <f ca="1">IF(OR(ISNUMBER(MATCH(L162,MasterData!$D$3:$D$18,0)),ISNUMBER(MATCH(L162,MasterData!$C$3:$C$18,0))),
    DATEDIF(E162,I162,"d"),
    DATEDIF(E162,TODAY(),"d"))</f>
        <v>182</v>
      </c>
      <c r="R162">
        <f t="shared" ca="1" si="8"/>
        <v>1</v>
      </c>
      <c r="S162">
        <f t="shared" ca="1" si="9"/>
        <v>1</v>
      </c>
      <c r="T162">
        <f t="shared" ca="1" si="10"/>
        <v>1</v>
      </c>
      <c r="U162">
        <f t="shared" ca="1" si="11"/>
        <v>1</v>
      </c>
    </row>
    <row r="163" spans="1:21" x14ac:dyDescent="0.35">
      <c r="A163">
        <v>6000143525</v>
      </c>
      <c r="B163" t="s">
        <v>230</v>
      </c>
      <c r="C163" t="s">
        <v>230</v>
      </c>
      <c r="D163" t="s">
        <v>480</v>
      </c>
      <c r="E163" s="1">
        <v>45825</v>
      </c>
      <c r="F163" s="1"/>
      <c r="G163" t="s">
        <v>613</v>
      </c>
      <c r="H163" t="s">
        <v>233</v>
      </c>
      <c r="I163" s="1">
        <v>45832</v>
      </c>
      <c r="J163" t="s">
        <v>245</v>
      </c>
      <c r="K163" t="s">
        <v>241</v>
      </c>
      <c r="L163" t="s">
        <v>170</v>
      </c>
      <c r="M163" t="s">
        <v>614</v>
      </c>
      <c r="N163" t="s">
        <v>237</v>
      </c>
      <c r="O163" t="s">
        <v>230</v>
      </c>
      <c r="Q163">
        <f ca="1">IF(OR(ISNUMBER(MATCH(L163,MasterData!$D$3:$D$18,0)),ISNUMBER(MATCH(L163,MasterData!$C$3:$C$18,0))),
    DATEDIF(E163,I163,"d"),
    DATEDIF(E163,TODAY(),"d"))</f>
        <v>7</v>
      </c>
      <c r="R163">
        <f t="shared" ca="1" si="8"/>
        <v>0</v>
      </c>
      <c r="S163">
        <f t="shared" ca="1" si="9"/>
        <v>0</v>
      </c>
      <c r="T163">
        <f t="shared" ca="1" si="10"/>
        <v>0</v>
      </c>
      <c r="U163">
        <f t="shared" ca="1" si="11"/>
        <v>0</v>
      </c>
    </row>
    <row r="164" spans="1:21" x14ac:dyDescent="0.35">
      <c r="A164">
        <v>6000143567</v>
      </c>
      <c r="B164" t="s">
        <v>615</v>
      </c>
      <c r="C164" t="s">
        <v>230</v>
      </c>
      <c r="D164" t="s">
        <v>231</v>
      </c>
      <c r="E164" s="1">
        <v>45826</v>
      </c>
      <c r="F164" s="1"/>
      <c r="G164" t="s">
        <v>293</v>
      </c>
      <c r="H164" t="s">
        <v>245</v>
      </c>
      <c r="I164" s="1">
        <v>45833</v>
      </c>
      <c r="J164" t="s">
        <v>234</v>
      </c>
      <c r="K164" t="s">
        <v>241</v>
      </c>
      <c r="L164" t="s">
        <v>171</v>
      </c>
      <c r="M164" t="s">
        <v>616</v>
      </c>
      <c r="N164" t="s">
        <v>237</v>
      </c>
      <c r="O164" t="s">
        <v>230</v>
      </c>
      <c r="Q164">
        <f ca="1">IF(OR(ISNUMBER(MATCH(L164,MasterData!$D$3:$D$18,0)),ISNUMBER(MATCH(L164,MasterData!$C$3:$C$18,0))),
    DATEDIF(E164,I164,"d"),
    DATEDIF(E164,TODAY(),"d"))</f>
        <v>7</v>
      </c>
      <c r="R164">
        <f t="shared" ca="1" si="8"/>
        <v>0</v>
      </c>
      <c r="S164">
        <f t="shared" ca="1" si="9"/>
        <v>0</v>
      </c>
      <c r="T164">
        <f t="shared" ca="1" si="10"/>
        <v>0</v>
      </c>
      <c r="U164">
        <f t="shared" ca="1" si="11"/>
        <v>0</v>
      </c>
    </row>
    <row r="165" spans="1:21" x14ac:dyDescent="0.35">
      <c r="A165">
        <v>6000143642</v>
      </c>
      <c r="B165" t="s">
        <v>230</v>
      </c>
      <c r="C165" t="s">
        <v>230</v>
      </c>
      <c r="D165" t="s">
        <v>251</v>
      </c>
      <c r="E165" s="1">
        <v>45826</v>
      </c>
      <c r="F165" s="1"/>
      <c r="G165" t="s">
        <v>400</v>
      </c>
      <c r="H165" t="s">
        <v>233</v>
      </c>
      <c r="I165" s="1">
        <v>45836</v>
      </c>
      <c r="J165" t="s">
        <v>201</v>
      </c>
      <c r="K165" t="s">
        <v>241</v>
      </c>
      <c r="L165" t="s">
        <v>171</v>
      </c>
      <c r="M165" t="s">
        <v>617</v>
      </c>
      <c r="N165" t="s">
        <v>237</v>
      </c>
      <c r="O165" t="s">
        <v>230</v>
      </c>
      <c r="Q165">
        <f ca="1">IF(OR(ISNUMBER(MATCH(L165,MasterData!$D$3:$D$18,0)),ISNUMBER(MATCH(L165,MasterData!$C$3:$C$18,0))),
    DATEDIF(E165,I165,"d"),
    DATEDIF(E165,TODAY(),"d"))</f>
        <v>10</v>
      </c>
      <c r="R165">
        <f t="shared" ca="1" si="8"/>
        <v>1</v>
      </c>
      <c r="S165">
        <f t="shared" ca="1" si="9"/>
        <v>0</v>
      </c>
      <c r="T165">
        <f t="shared" ca="1" si="10"/>
        <v>0</v>
      </c>
      <c r="U165">
        <f t="shared" ca="1" si="11"/>
        <v>0</v>
      </c>
    </row>
    <row r="166" spans="1:21" x14ac:dyDescent="0.35">
      <c r="A166">
        <v>6000144089</v>
      </c>
      <c r="B166" t="s">
        <v>230</v>
      </c>
      <c r="C166" t="s">
        <v>230</v>
      </c>
      <c r="D166" t="s">
        <v>231</v>
      </c>
      <c r="E166" s="1">
        <v>45833</v>
      </c>
      <c r="F166" s="1"/>
      <c r="G166" t="s">
        <v>248</v>
      </c>
      <c r="H166" t="s">
        <v>245</v>
      </c>
      <c r="I166" s="1">
        <v>45833</v>
      </c>
      <c r="J166" t="s">
        <v>245</v>
      </c>
      <c r="K166" t="s">
        <v>241</v>
      </c>
      <c r="L166" t="s">
        <v>170</v>
      </c>
      <c r="M166" t="s">
        <v>621</v>
      </c>
      <c r="N166" t="s">
        <v>237</v>
      </c>
      <c r="O166" t="s">
        <v>230</v>
      </c>
      <c r="Q166">
        <f ca="1">IF(OR(ISNUMBER(MATCH(L166,MasterData!$D$3:$D$18,0)),ISNUMBER(MATCH(L166,MasterData!$C$3:$C$18,0))),
    DATEDIF(E166,I166,"d"),
    DATEDIF(E166,TODAY(),"d"))</f>
        <v>0</v>
      </c>
      <c r="R166">
        <f t="shared" ca="1" si="8"/>
        <v>0</v>
      </c>
      <c r="S166">
        <f t="shared" ca="1" si="9"/>
        <v>0</v>
      </c>
      <c r="T166">
        <f t="shared" ca="1" si="10"/>
        <v>0</v>
      </c>
      <c r="U166">
        <f t="shared" ca="1" si="11"/>
        <v>0</v>
      </c>
    </row>
    <row r="167" spans="1:21" x14ac:dyDescent="0.35">
      <c r="A167">
        <v>6000144129</v>
      </c>
      <c r="B167" t="s">
        <v>230</v>
      </c>
      <c r="C167" t="s">
        <v>230</v>
      </c>
      <c r="D167" t="s">
        <v>231</v>
      </c>
      <c r="E167" s="1">
        <v>45833</v>
      </c>
      <c r="F167" s="1"/>
      <c r="G167" t="s">
        <v>248</v>
      </c>
      <c r="H167" t="s">
        <v>245</v>
      </c>
      <c r="I167" s="1">
        <v>45833</v>
      </c>
      <c r="J167" t="s">
        <v>245</v>
      </c>
      <c r="K167" t="s">
        <v>241</v>
      </c>
      <c r="L167" t="s">
        <v>170</v>
      </c>
      <c r="M167" t="s">
        <v>622</v>
      </c>
      <c r="N167" t="s">
        <v>237</v>
      </c>
      <c r="O167" t="s">
        <v>230</v>
      </c>
      <c r="Q167">
        <f ca="1">IF(OR(ISNUMBER(MATCH(L167,MasterData!$D$3:$D$18,0)),ISNUMBER(MATCH(L167,MasterData!$C$3:$C$18,0))),
    DATEDIF(E167,I167,"d"),
    DATEDIF(E167,TODAY(),"d"))</f>
        <v>0</v>
      </c>
      <c r="R167">
        <f t="shared" ca="1" si="8"/>
        <v>0</v>
      </c>
      <c r="S167">
        <f t="shared" ca="1" si="9"/>
        <v>0</v>
      </c>
      <c r="T167">
        <f t="shared" ca="1" si="10"/>
        <v>0</v>
      </c>
      <c r="U167">
        <f t="shared" ca="1" si="11"/>
        <v>0</v>
      </c>
    </row>
    <row r="168" spans="1:21" x14ac:dyDescent="0.35">
      <c r="A168">
        <v>6000144490</v>
      </c>
      <c r="B168" t="s">
        <v>625</v>
      </c>
      <c r="C168" t="s">
        <v>230</v>
      </c>
      <c r="D168" t="s">
        <v>231</v>
      </c>
      <c r="E168" s="1">
        <v>45838</v>
      </c>
      <c r="F168" s="1"/>
      <c r="G168" t="s">
        <v>248</v>
      </c>
      <c r="H168" t="s">
        <v>245</v>
      </c>
      <c r="I168" s="1">
        <v>45838</v>
      </c>
      <c r="J168" t="s">
        <v>245</v>
      </c>
      <c r="K168" t="s">
        <v>241</v>
      </c>
      <c r="L168" t="s">
        <v>164</v>
      </c>
      <c r="M168" t="s">
        <v>626</v>
      </c>
      <c r="N168" t="s">
        <v>237</v>
      </c>
      <c r="O168" t="s">
        <v>230</v>
      </c>
      <c r="Q168">
        <f ca="1">IF(OR(ISNUMBER(MATCH(L168,MasterData!$D$3:$D$18,0)),ISNUMBER(MATCH(L168,MasterData!$C$3:$C$18,0))),
    DATEDIF(E168,I168,"d"),
    DATEDIF(E168,TODAY(),"d"))</f>
        <v>169</v>
      </c>
      <c r="R168">
        <f t="shared" ca="1" si="8"/>
        <v>1</v>
      </c>
      <c r="S168">
        <f t="shared" ca="1" si="9"/>
        <v>1</v>
      </c>
      <c r="T168">
        <f t="shared" ca="1" si="10"/>
        <v>1</v>
      </c>
      <c r="U168">
        <f t="shared" ca="1" si="11"/>
        <v>1</v>
      </c>
    </row>
    <row r="169" spans="1:21" x14ac:dyDescent="0.35">
      <c r="A169">
        <v>6000144523</v>
      </c>
      <c r="B169" t="s">
        <v>627</v>
      </c>
      <c r="C169" t="s">
        <v>230</v>
      </c>
      <c r="D169" t="s">
        <v>254</v>
      </c>
      <c r="E169" s="1">
        <v>45838</v>
      </c>
      <c r="F169" s="1"/>
      <c r="G169" t="s">
        <v>268</v>
      </c>
      <c r="H169" t="s">
        <v>230</v>
      </c>
      <c r="I169" s="1">
        <v>45838</v>
      </c>
      <c r="J169" t="s">
        <v>234</v>
      </c>
      <c r="K169" t="s">
        <v>235</v>
      </c>
      <c r="L169" t="s">
        <v>628</v>
      </c>
      <c r="M169" t="s">
        <v>629</v>
      </c>
      <c r="N169" t="s">
        <v>237</v>
      </c>
      <c r="O169" t="s">
        <v>230</v>
      </c>
      <c r="Q169">
        <f ca="1">IF(OR(ISNUMBER(MATCH(L169,MasterData!$D$3:$D$18,0)),ISNUMBER(MATCH(L169,MasterData!$C$3:$C$18,0))),
    DATEDIF(E169,I169,"d"),
    DATEDIF(E169,TODAY(),"d"))</f>
        <v>169</v>
      </c>
      <c r="R169">
        <f t="shared" ca="1" si="8"/>
        <v>1</v>
      </c>
      <c r="S169">
        <f t="shared" ca="1" si="9"/>
        <v>1</v>
      </c>
      <c r="T169">
        <f t="shared" ca="1" si="10"/>
        <v>1</v>
      </c>
      <c r="U169">
        <f t="shared" ca="1" si="11"/>
        <v>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85E10-9287-4672-BC56-1515366E96A9}">
  <dimension ref="A1:U171"/>
  <sheetViews>
    <sheetView workbookViewId="0">
      <selection activeCell="C15" sqref="C15"/>
    </sheetView>
  </sheetViews>
  <sheetFormatPr defaultRowHeight="14.5" x14ac:dyDescent="0.35"/>
  <cols>
    <col min="1" max="1" width="11" bestFit="1" customWidth="1"/>
    <col min="2" max="2" width="19.1796875" bestFit="1" customWidth="1"/>
    <col min="3" max="3" width="13.1796875" bestFit="1" customWidth="1"/>
    <col min="4" max="4" width="6.81640625" bestFit="1" customWidth="1"/>
    <col min="5" max="5" width="13.54296875" bestFit="1" customWidth="1"/>
    <col min="6" max="6" width="10.453125" bestFit="1" customWidth="1"/>
    <col min="7" max="7" width="60.7265625" bestFit="1" customWidth="1"/>
    <col min="8" max="8" width="31" bestFit="1" customWidth="1"/>
    <col min="9" max="9" width="18.26953125" bestFit="1" customWidth="1"/>
    <col min="10" max="10" width="30.81640625" bestFit="1" customWidth="1"/>
    <col min="11" max="11" width="10.1796875" bestFit="1" customWidth="1"/>
    <col min="12" max="12" width="17.453125" bestFit="1" customWidth="1"/>
    <col min="13" max="13" width="81.1796875" bestFit="1" customWidth="1"/>
    <col min="14" max="14" width="32" bestFit="1" customWidth="1"/>
    <col min="15" max="15" width="12.453125" bestFit="1" customWidth="1"/>
    <col min="16" max="16" width="1" customWidth="1"/>
    <col min="17" max="17" width="10.7265625" bestFit="1" customWidth="1"/>
    <col min="18" max="18" width="9.7265625" bestFit="1" customWidth="1"/>
    <col min="19" max="21" width="10.7265625" bestFit="1" customWidth="1"/>
  </cols>
  <sheetData>
    <row r="1" spans="1:21" x14ac:dyDescent="0.35">
      <c r="A1" t="s">
        <v>1</v>
      </c>
      <c r="B1" t="s">
        <v>0</v>
      </c>
      <c r="C1" t="s">
        <v>214</v>
      </c>
      <c r="D1" t="s">
        <v>215</v>
      </c>
      <c r="E1" t="s">
        <v>216</v>
      </c>
      <c r="F1" t="s">
        <v>217</v>
      </c>
      <c r="G1" t="s">
        <v>218</v>
      </c>
      <c r="H1" t="s">
        <v>219</v>
      </c>
      <c r="I1" t="s">
        <v>220</v>
      </c>
      <c r="J1" t="s">
        <v>221</v>
      </c>
      <c r="K1" t="s">
        <v>161</v>
      </c>
      <c r="L1" t="s">
        <v>222</v>
      </c>
      <c r="M1" t="s">
        <v>223</v>
      </c>
      <c r="N1" t="s">
        <v>224</v>
      </c>
      <c r="O1" t="s">
        <v>225</v>
      </c>
      <c r="Q1" s="3" t="s">
        <v>226</v>
      </c>
      <c r="R1" s="3" t="s">
        <v>227</v>
      </c>
      <c r="S1" s="3" t="s">
        <v>618</v>
      </c>
      <c r="T1" s="3" t="s">
        <v>228</v>
      </c>
      <c r="U1" s="3" t="s">
        <v>619</v>
      </c>
    </row>
    <row r="2" spans="1:21" x14ac:dyDescent="0.35">
      <c r="A2">
        <v>6000127070</v>
      </c>
      <c r="B2" t="s">
        <v>229</v>
      </c>
      <c r="C2" t="s">
        <v>230</v>
      </c>
      <c r="D2" t="s">
        <v>231</v>
      </c>
      <c r="E2" s="1">
        <v>45663</v>
      </c>
      <c r="F2" s="1"/>
      <c r="G2" t="s">
        <v>232</v>
      </c>
      <c r="H2" t="s">
        <v>233</v>
      </c>
      <c r="I2" s="1">
        <v>45727</v>
      </c>
      <c r="J2" t="s">
        <v>234</v>
      </c>
      <c r="K2" t="s">
        <v>235</v>
      </c>
      <c r="L2" t="s">
        <v>171</v>
      </c>
      <c r="M2" t="s">
        <v>236</v>
      </c>
      <c r="N2" t="s">
        <v>237</v>
      </c>
      <c r="O2" t="s">
        <v>230</v>
      </c>
      <c r="Q2">
        <f ca="1">IF(OR(ISNUMBER(MATCH(L2,MasterData!$D$3:$D$18,0)),ISNUMBER(MATCH(L2,MasterData!$C$3:$C$18,0))),
    DATEDIF(E2,I2,"d"),
    DATEDIF(E2,TODAY(),"d"))</f>
        <v>64</v>
      </c>
      <c r="R2">
        <f ca="1">IF($Q2&gt;7,1,0)</f>
        <v>1</v>
      </c>
      <c r="S2">
        <f ca="1">IF($Q2&gt;15,1,0)</f>
        <v>1</v>
      </c>
      <c r="T2">
        <f ca="1">IF($Q2&gt;30,1,0)</f>
        <v>1</v>
      </c>
      <c r="U2">
        <f ca="1">IF($Q2&gt;60,1,0)</f>
        <v>1</v>
      </c>
    </row>
    <row r="3" spans="1:21" x14ac:dyDescent="0.35">
      <c r="A3">
        <v>6000127209</v>
      </c>
      <c r="B3" t="s">
        <v>238</v>
      </c>
      <c r="C3" t="s">
        <v>230</v>
      </c>
      <c r="D3" t="s">
        <v>231</v>
      </c>
      <c r="E3" s="1">
        <v>45664</v>
      </c>
      <c r="F3" s="1"/>
      <c r="G3" t="s">
        <v>239</v>
      </c>
      <c r="H3" t="s">
        <v>240</v>
      </c>
      <c r="I3" s="1">
        <v>45673</v>
      </c>
      <c r="J3" t="s">
        <v>234</v>
      </c>
      <c r="K3" t="s">
        <v>241</v>
      </c>
      <c r="L3" t="s">
        <v>171</v>
      </c>
      <c r="M3" t="s">
        <v>242</v>
      </c>
      <c r="N3" t="s">
        <v>237</v>
      </c>
      <c r="O3" t="s">
        <v>230</v>
      </c>
      <c r="Q3">
        <f ca="1">IF(OR(ISNUMBER(MATCH(L3,MasterData!$D$3:$D$18,0)),ISNUMBER(MATCH(L3,MasterData!$C$3:$C$18,0))),
    DATEDIF(E3,I3,"d"),
    DATEDIF(E3,TODAY(),"d"))</f>
        <v>9</v>
      </c>
      <c r="R3">
        <f t="shared" ref="R3:R6" ca="1" si="0">IF($Q3&gt;7,1,0)</f>
        <v>1</v>
      </c>
      <c r="S3">
        <f t="shared" ref="S3:S6" ca="1" si="1">IF($Q3&gt;15,1,0)</f>
        <v>0</v>
      </c>
      <c r="T3">
        <f t="shared" ref="T3:T6" ca="1" si="2">IF($Q3&gt;30,1,0)</f>
        <v>0</v>
      </c>
      <c r="U3">
        <f t="shared" ref="U3:U6" ca="1" si="3">IF($Q3&gt;60,1,0)</f>
        <v>0</v>
      </c>
    </row>
    <row r="4" spans="1:21" x14ac:dyDescent="0.35">
      <c r="A4">
        <v>6000127632</v>
      </c>
      <c r="B4" t="s">
        <v>243</v>
      </c>
      <c r="C4" t="s">
        <v>230</v>
      </c>
      <c r="D4" t="s">
        <v>231</v>
      </c>
      <c r="E4" s="1">
        <v>45667</v>
      </c>
      <c r="F4" s="1"/>
      <c r="G4" t="s">
        <v>244</v>
      </c>
      <c r="H4" t="s">
        <v>245</v>
      </c>
      <c r="I4" s="1">
        <v>45679</v>
      </c>
      <c r="J4" t="s">
        <v>234</v>
      </c>
      <c r="K4" t="s">
        <v>235</v>
      </c>
      <c r="L4" t="s">
        <v>171</v>
      </c>
      <c r="M4" t="s">
        <v>246</v>
      </c>
      <c r="N4" t="s">
        <v>237</v>
      </c>
      <c r="O4" t="s">
        <v>230</v>
      </c>
      <c r="Q4">
        <f ca="1">IF(OR(ISNUMBER(MATCH(L4,MasterData!$D$3:$D$18,0)),ISNUMBER(MATCH(L4,MasterData!$C$3:$C$18,0))),
    DATEDIF(E4,I4,"d"),
    DATEDIF(E4,TODAY(),"d"))</f>
        <v>12</v>
      </c>
      <c r="R4">
        <f t="shared" ca="1" si="0"/>
        <v>1</v>
      </c>
      <c r="S4">
        <f t="shared" ca="1" si="1"/>
        <v>0</v>
      </c>
      <c r="T4">
        <f t="shared" ca="1" si="2"/>
        <v>0</v>
      </c>
      <c r="U4">
        <f t="shared" ca="1" si="3"/>
        <v>0</v>
      </c>
    </row>
    <row r="5" spans="1:21" x14ac:dyDescent="0.35">
      <c r="A5">
        <v>6000128352</v>
      </c>
      <c r="B5" t="s">
        <v>230</v>
      </c>
      <c r="C5" t="s">
        <v>230</v>
      </c>
      <c r="D5" t="s">
        <v>247</v>
      </c>
      <c r="E5" s="1">
        <v>45674</v>
      </c>
      <c r="F5" s="1"/>
      <c r="G5" t="s">
        <v>248</v>
      </c>
      <c r="H5" t="s">
        <v>240</v>
      </c>
      <c r="I5" s="1">
        <v>45688</v>
      </c>
      <c r="J5" t="s">
        <v>201</v>
      </c>
      <c r="K5" t="s">
        <v>241</v>
      </c>
      <c r="L5" t="s">
        <v>171</v>
      </c>
      <c r="M5" t="s">
        <v>249</v>
      </c>
      <c r="N5" t="s">
        <v>237</v>
      </c>
      <c r="O5" t="s">
        <v>230</v>
      </c>
      <c r="Q5">
        <f ca="1">IF(OR(ISNUMBER(MATCH(L5,MasterData!$D$3:$D$18,0)),ISNUMBER(MATCH(L5,MasterData!$C$3:$C$18,0))),
    DATEDIF(E5,I5,"d"),
    DATEDIF(E5,TODAY(),"d"))</f>
        <v>14</v>
      </c>
      <c r="R5">
        <f t="shared" ca="1" si="0"/>
        <v>1</v>
      </c>
      <c r="S5">
        <f t="shared" ca="1" si="1"/>
        <v>0</v>
      </c>
      <c r="T5">
        <f t="shared" ca="1" si="2"/>
        <v>0</v>
      </c>
      <c r="U5">
        <f t="shared" ca="1" si="3"/>
        <v>0</v>
      </c>
    </row>
    <row r="6" spans="1:21" x14ac:dyDescent="0.35">
      <c r="A6">
        <v>6000128500</v>
      </c>
      <c r="B6" t="s">
        <v>250</v>
      </c>
      <c r="C6" t="s">
        <v>230</v>
      </c>
      <c r="D6" t="s">
        <v>251</v>
      </c>
      <c r="E6" s="1">
        <v>45677</v>
      </c>
      <c r="F6" s="1"/>
      <c r="G6" t="s">
        <v>252</v>
      </c>
      <c r="H6" t="s">
        <v>245</v>
      </c>
      <c r="I6" s="1">
        <v>45684</v>
      </c>
      <c r="J6" t="s">
        <v>234</v>
      </c>
      <c r="K6" t="s">
        <v>235</v>
      </c>
      <c r="L6" t="s">
        <v>171</v>
      </c>
      <c r="M6" t="s">
        <v>253</v>
      </c>
      <c r="N6" t="s">
        <v>237</v>
      </c>
      <c r="O6" t="s">
        <v>230</v>
      </c>
      <c r="Q6">
        <f ca="1">IF(OR(ISNUMBER(MATCH(L6,MasterData!$D$3:$D$18,0)),ISNUMBER(MATCH(L6,MasterData!$C$3:$C$18,0))),
    DATEDIF(E6,I6,"d"),
    DATEDIF(E6,TODAY(),"d"))</f>
        <v>7</v>
      </c>
      <c r="R6">
        <f t="shared" ca="1" si="0"/>
        <v>0</v>
      </c>
      <c r="S6">
        <f t="shared" ca="1" si="1"/>
        <v>0</v>
      </c>
      <c r="T6">
        <f t="shared" ca="1" si="2"/>
        <v>0</v>
      </c>
      <c r="U6">
        <f t="shared" ca="1" si="3"/>
        <v>0</v>
      </c>
    </row>
    <row r="7" spans="1:21" x14ac:dyDescent="0.35">
      <c r="A7" s="72">
        <v>6000128546</v>
      </c>
      <c r="B7" s="72" t="s">
        <v>4</v>
      </c>
      <c r="C7" s="72" t="s">
        <v>230</v>
      </c>
      <c r="D7" s="72" t="s">
        <v>254</v>
      </c>
      <c r="E7" s="73">
        <v>45677</v>
      </c>
      <c r="F7" s="73">
        <v>45947</v>
      </c>
      <c r="G7" s="72" t="s">
        <v>255</v>
      </c>
      <c r="H7" s="72" t="s">
        <v>245</v>
      </c>
      <c r="I7" s="73">
        <v>45835</v>
      </c>
      <c r="J7" s="72" t="s">
        <v>560</v>
      </c>
      <c r="K7" s="72" t="s">
        <v>241</v>
      </c>
      <c r="L7" s="72" t="s">
        <v>183</v>
      </c>
      <c r="M7" s="72" t="s">
        <v>257</v>
      </c>
      <c r="N7" s="72" t="s">
        <v>237</v>
      </c>
      <c r="O7" s="72" t="s">
        <v>230</v>
      </c>
      <c r="P7" s="72"/>
      <c r="Q7" s="72">
        <v>0</v>
      </c>
      <c r="R7" s="72">
        <f t="shared" ref="R7:R68" si="4">IF($Q7&gt;7,1,0)</f>
        <v>0</v>
      </c>
      <c r="S7" s="72">
        <f t="shared" ref="S7:S68" si="5">IF($Q7&gt;15,1,0)</f>
        <v>0</v>
      </c>
      <c r="T7" s="72">
        <f t="shared" ref="T7:T68" si="6">IF($Q7&gt;30,1,0)</f>
        <v>0</v>
      </c>
      <c r="U7" s="72">
        <f t="shared" ref="U7:U68" si="7">IF($Q7&gt;60,1,0)</f>
        <v>0</v>
      </c>
    </row>
    <row r="8" spans="1:21" x14ac:dyDescent="0.35">
      <c r="A8">
        <v>6000128759</v>
      </c>
      <c r="B8" t="s">
        <v>258</v>
      </c>
      <c r="C8" t="s">
        <v>230</v>
      </c>
      <c r="D8" t="s">
        <v>251</v>
      </c>
      <c r="E8" s="1">
        <v>45679</v>
      </c>
      <c r="F8" s="1"/>
      <c r="G8" t="s">
        <v>259</v>
      </c>
      <c r="H8" t="s">
        <v>245</v>
      </c>
      <c r="I8" s="1">
        <v>45686</v>
      </c>
      <c r="J8" t="s">
        <v>234</v>
      </c>
      <c r="K8" t="s">
        <v>235</v>
      </c>
      <c r="L8" t="s">
        <v>171</v>
      </c>
      <c r="M8" t="s">
        <v>260</v>
      </c>
      <c r="N8" t="s">
        <v>237</v>
      </c>
      <c r="O8" t="s">
        <v>230</v>
      </c>
      <c r="Q8">
        <f ca="1">IF(OR(ISNUMBER(MATCH(L8,MasterData!$D$3:$D$18,0)),ISNUMBER(MATCH(L8,MasterData!$C$3:$C$18,0))),
    DATEDIF(E8,I8,"d"),
    DATEDIF(E8,TODAY(),"d"))</f>
        <v>7</v>
      </c>
      <c r="R8">
        <f t="shared" ca="1" si="4"/>
        <v>0</v>
      </c>
      <c r="S8">
        <f t="shared" ca="1" si="5"/>
        <v>0</v>
      </c>
      <c r="T8">
        <f t="shared" ca="1" si="6"/>
        <v>0</v>
      </c>
      <c r="U8">
        <f t="shared" ca="1" si="7"/>
        <v>0</v>
      </c>
    </row>
    <row r="9" spans="1:21" x14ac:dyDescent="0.35">
      <c r="A9">
        <v>6000129022</v>
      </c>
      <c r="B9" t="s">
        <v>261</v>
      </c>
      <c r="C9" t="s">
        <v>230</v>
      </c>
      <c r="D9" t="s">
        <v>231</v>
      </c>
      <c r="E9" s="1">
        <v>45680</v>
      </c>
      <c r="F9" s="1"/>
      <c r="G9" t="s">
        <v>262</v>
      </c>
      <c r="H9" t="s">
        <v>245</v>
      </c>
      <c r="I9" s="1">
        <v>45705</v>
      </c>
      <c r="J9" t="s">
        <v>234</v>
      </c>
      <c r="K9" t="s">
        <v>235</v>
      </c>
      <c r="L9" t="s">
        <v>171</v>
      </c>
      <c r="M9" t="s">
        <v>263</v>
      </c>
      <c r="N9" t="s">
        <v>237</v>
      </c>
      <c r="O9" t="s">
        <v>230</v>
      </c>
      <c r="Q9">
        <f ca="1">IF(OR(ISNUMBER(MATCH(L9,MasterData!$D$3:$D$18,0)),ISNUMBER(MATCH(L9,MasterData!$C$3:$C$18,0))),
    DATEDIF(E9,I9,"d"),
    DATEDIF(E9,TODAY(),"d"))</f>
        <v>25</v>
      </c>
      <c r="R9">
        <f t="shared" ca="1" si="4"/>
        <v>1</v>
      </c>
      <c r="S9">
        <f t="shared" ca="1" si="5"/>
        <v>1</v>
      </c>
      <c r="T9">
        <f t="shared" ca="1" si="6"/>
        <v>0</v>
      </c>
      <c r="U9">
        <f t="shared" ca="1" si="7"/>
        <v>0</v>
      </c>
    </row>
    <row r="10" spans="1:21" x14ac:dyDescent="0.35">
      <c r="A10">
        <v>6000129245</v>
      </c>
      <c r="B10" t="s">
        <v>264</v>
      </c>
      <c r="C10" t="s">
        <v>230</v>
      </c>
      <c r="D10" t="s">
        <v>251</v>
      </c>
      <c r="E10" s="1">
        <v>45684</v>
      </c>
      <c r="F10" s="1"/>
      <c r="G10" t="s">
        <v>265</v>
      </c>
      <c r="H10" t="s">
        <v>245</v>
      </c>
      <c r="I10" s="1">
        <v>45691</v>
      </c>
      <c r="J10" t="s">
        <v>234</v>
      </c>
      <c r="K10" t="s">
        <v>235</v>
      </c>
      <c r="L10" t="s">
        <v>171</v>
      </c>
      <c r="M10" t="s">
        <v>266</v>
      </c>
      <c r="N10" t="s">
        <v>237</v>
      </c>
      <c r="O10" t="s">
        <v>230</v>
      </c>
      <c r="Q10">
        <f ca="1">IF(OR(ISNUMBER(MATCH(L10,MasterData!$D$3:$D$18,0)),ISNUMBER(MATCH(L10,MasterData!$C$3:$C$18,0))),
    DATEDIF(E10,I10,"d"),
    DATEDIF(E10,TODAY(),"d"))</f>
        <v>7</v>
      </c>
      <c r="R10">
        <f t="shared" ca="1" si="4"/>
        <v>0</v>
      </c>
      <c r="S10">
        <f t="shared" ca="1" si="5"/>
        <v>0</v>
      </c>
      <c r="T10">
        <f t="shared" ca="1" si="6"/>
        <v>0</v>
      </c>
      <c r="U10">
        <f t="shared" ca="1" si="7"/>
        <v>0</v>
      </c>
    </row>
    <row r="11" spans="1:21" x14ac:dyDescent="0.35">
      <c r="A11">
        <v>6000129304</v>
      </c>
      <c r="B11" t="s">
        <v>267</v>
      </c>
      <c r="C11" t="s">
        <v>230</v>
      </c>
      <c r="D11" t="s">
        <v>254</v>
      </c>
      <c r="E11" s="1">
        <v>45684</v>
      </c>
      <c r="F11" s="1"/>
      <c r="G11" t="s">
        <v>268</v>
      </c>
      <c r="H11" t="s">
        <v>240</v>
      </c>
      <c r="I11" s="1">
        <v>45693</v>
      </c>
      <c r="J11" t="s">
        <v>234</v>
      </c>
      <c r="K11" t="s">
        <v>235</v>
      </c>
      <c r="L11" t="s">
        <v>171</v>
      </c>
      <c r="M11" t="s">
        <v>269</v>
      </c>
      <c r="N11" t="s">
        <v>237</v>
      </c>
      <c r="O11" t="s">
        <v>230</v>
      </c>
      <c r="Q11">
        <f ca="1">IF(OR(ISNUMBER(MATCH(L11,MasterData!$D$3:$D$18,0)),ISNUMBER(MATCH(L11,MasterData!$C$3:$C$18,0))),
    DATEDIF(E11,I11,"d"),
    DATEDIF(E11,TODAY(),"d"))</f>
        <v>9</v>
      </c>
      <c r="R11">
        <f t="shared" ca="1" si="4"/>
        <v>1</v>
      </c>
      <c r="S11">
        <f t="shared" ca="1" si="5"/>
        <v>0</v>
      </c>
      <c r="T11">
        <f t="shared" ca="1" si="6"/>
        <v>0</v>
      </c>
      <c r="U11">
        <f t="shared" ca="1" si="7"/>
        <v>0</v>
      </c>
    </row>
    <row r="12" spans="1:21" x14ac:dyDescent="0.35">
      <c r="A12">
        <v>6000129653</v>
      </c>
      <c r="B12" t="s">
        <v>230</v>
      </c>
      <c r="C12" t="s">
        <v>230</v>
      </c>
      <c r="D12" t="s">
        <v>247</v>
      </c>
      <c r="E12" s="1">
        <v>45686</v>
      </c>
      <c r="F12" s="1"/>
      <c r="G12" t="s">
        <v>248</v>
      </c>
      <c r="H12" t="s">
        <v>245</v>
      </c>
      <c r="I12" s="1">
        <v>45782</v>
      </c>
      <c r="J12" t="s">
        <v>201</v>
      </c>
      <c r="K12" t="s">
        <v>241</v>
      </c>
      <c r="L12" t="s">
        <v>171</v>
      </c>
      <c r="M12" t="s">
        <v>270</v>
      </c>
      <c r="N12" t="s">
        <v>237</v>
      </c>
      <c r="O12" t="s">
        <v>230</v>
      </c>
      <c r="Q12">
        <f ca="1">IF(OR(ISNUMBER(MATCH(L12,MasterData!$D$3:$D$18,0)),ISNUMBER(MATCH(L12,MasterData!$C$3:$C$18,0))),
    DATEDIF(E12,I12,"d"),
    DATEDIF(E12,TODAY(),"d"))</f>
        <v>96</v>
      </c>
      <c r="R12">
        <f t="shared" ca="1" si="4"/>
        <v>1</v>
      </c>
      <c r="S12">
        <f t="shared" ca="1" si="5"/>
        <v>1</v>
      </c>
      <c r="T12">
        <f t="shared" ca="1" si="6"/>
        <v>1</v>
      </c>
      <c r="U12">
        <f t="shared" ca="1" si="7"/>
        <v>1</v>
      </c>
    </row>
    <row r="13" spans="1:21" x14ac:dyDescent="0.35">
      <c r="A13">
        <v>6000129990</v>
      </c>
      <c r="B13" t="s">
        <v>271</v>
      </c>
      <c r="C13" t="s">
        <v>230</v>
      </c>
      <c r="D13" t="s">
        <v>254</v>
      </c>
      <c r="E13" s="1">
        <v>45688</v>
      </c>
      <c r="F13" s="1"/>
      <c r="G13" t="s">
        <v>255</v>
      </c>
      <c r="H13" t="s">
        <v>240</v>
      </c>
      <c r="I13" s="1">
        <v>45699</v>
      </c>
      <c r="J13" t="s">
        <v>234</v>
      </c>
      <c r="K13" t="s">
        <v>241</v>
      </c>
      <c r="L13" t="s">
        <v>171</v>
      </c>
      <c r="M13" t="s">
        <v>272</v>
      </c>
      <c r="N13" t="s">
        <v>237</v>
      </c>
      <c r="O13" t="s">
        <v>230</v>
      </c>
      <c r="Q13">
        <f ca="1">IF(OR(ISNUMBER(MATCH(L13,MasterData!$D$3:$D$18,0)),ISNUMBER(MATCH(L13,MasterData!$C$3:$C$18,0))),
    DATEDIF(E13,I13,"d"),
    DATEDIF(E13,TODAY(),"d"))</f>
        <v>11</v>
      </c>
      <c r="R13">
        <f t="shared" ca="1" si="4"/>
        <v>1</v>
      </c>
      <c r="S13">
        <f t="shared" ca="1" si="5"/>
        <v>0</v>
      </c>
      <c r="T13">
        <f t="shared" ca="1" si="6"/>
        <v>0</v>
      </c>
      <c r="U13">
        <f t="shared" ca="1" si="7"/>
        <v>0</v>
      </c>
    </row>
    <row r="14" spans="1:21" x14ac:dyDescent="0.35">
      <c r="A14">
        <v>6000130122</v>
      </c>
      <c r="B14" t="s">
        <v>273</v>
      </c>
      <c r="C14" t="s">
        <v>230</v>
      </c>
      <c r="D14" t="s">
        <v>274</v>
      </c>
      <c r="E14" s="1">
        <v>45691</v>
      </c>
      <c r="F14" s="1"/>
      <c r="G14" t="s">
        <v>275</v>
      </c>
      <c r="H14" t="s">
        <v>233</v>
      </c>
      <c r="I14" s="1">
        <v>45708</v>
      </c>
      <c r="J14" t="s">
        <v>234</v>
      </c>
      <c r="K14" t="s">
        <v>241</v>
      </c>
      <c r="L14" t="s">
        <v>171</v>
      </c>
      <c r="M14" t="s">
        <v>276</v>
      </c>
      <c r="N14" t="s">
        <v>237</v>
      </c>
      <c r="O14" t="s">
        <v>230</v>
      </c>
      <c r="Q14">
        <f ca="1">IF(OR(ISNUMBER(MATCH(L14,MasterData!$D$3:$D$18,0)),ISNUMBER(MATCH(L14,MasterData!$C$3:$C$18,0))),
    DATEDIF(E14,I14,"d"),
    DATEDIF(E14,TODAY(),"d"))</f>
        <v>17</v>
      </c>
      <c r="R14">
        <f t="shared" ca="1" si="4"/>
        <v>1</v>
      </c>
      <c r="S14">
        <f t="shared" ca="1" si="5"/>
        <v>1</v>
      </c>
      <c r="T14">
        <f t="shared" ca="1" si="6"/>
        <v>0</v>
      </c>
      <c r="U14">
        <f t="shared" ca="1" si="7"/>
        <v>0</v>
      </c>
    </row>
    <row r="15" spans="1:21" x14ac:dyDescent="0.35">
      <c r="A15">
        <v>6000130131</v>
      </c>
      <c r="B15" t="s">
        <v>277</v>
      </c>
      <c r="C15" t="s">
        <v>230</v>
      </c>
      <c r="D15" t="s">
        <v>274</v>
      </c>
      <c r="E15" s="1">
        <v>45691</v>
      </c>
      <c r="F15" s="1"/>
      <c r="G15" t="s">
        <v>278</v>
      </c>
      <c r="H15" t="s">
        <v>233</v>
      </c>
      <c r="I15" s="1">
        <v>45708</v>
      </c>
      <c r="J15" t="s">
        <v>234</v>
      </c>
      <c r="K15" t="s">
        <v>241</v>
      </c>
      <c r="L15" t="s">
        <v>171</v>
      </c>
      <c r="M15" t="s">
        <v>279</v>
      </c>
      <c r="N15" t="s">
        <v>237</v>
      </c>
      <c r="O15" t="s">
        <v>230</v>
      </c>
      <c r="Q15">
        <f ca="1">IF(OR(ISNUMBER(MATCH(L15,MasterData!$D$3:$D$18,0)),ISNUMBER(MATCH(L15,MasterData!$C$3:$C$18,0))),
    DATEDIF(E15,I15,"d"),
    DATEDIF(E15,TODAY(),"d"))</f>
        <v>17</v>
      </c>
      <c r="R15">
        <f t="shared" ca="1" si="4"/>
        <v>1</v>
      </c>
      <c r="S15">
        <f t="shared" ca="1" si="5"/>
        <v>1</v>
      </c>
      <c r="T15">
        <f t="shared" ca="1" si="6"/>
        <v>0</v>
      </c>
      <c r="U15">
        <f t="shared" ca="1" si="7"/>
        <v>0</v>
      </c>
    </row>
    <row r="16" spans="1:21" x14ac:dyDescent="0.35">
      <c r="A16">
        <v>6000130842</v>
      </c>
      <c r="B16" t="s">
        <v>280</v>
      </c>
      <c r="C16" t="s">
        <v>230</v>
      </c>
      <c r="D16" t="s">
        <v>247</v>
      </c>
      <c r="E16" s="1">
        <v>45698</v>
      </c>
      <c r="F16" s="1"/>
      <c r="G16" t="s">
        <v>281</v>
      </c>
      <c r="H16" t="s">
        <v>240</v>
      </c>
      <c r="I16" s="1">
        <v>45831</v>
      </c>
      <c r="J16" t="s">
        <v>234</v>
      </c>
      <c r="K16" t="s">
        <v>241</v>
      </c>
      <c r="L16" t="s">
        <v>171</v>
      </c>
      <c r="M16" t="s">
        <v>282</v>
      </c>
      <c r="N16" t="s">
        <v>237</v>
      </c>
      <c r="O16" t="s">
        <v>230</v>
      </c>
      <c r="Q16">
        <f ca="1">IF(OR(ISNUMBER(MATCH(L16,MasterData!$D$3:$D$18,0)),ISNUMBER(MATCH(L16,MasterData!$C$3:$C$18,0))),
    DATEDIF(E16,I16,"d"),
    DATEDIF(E16,TODAY(),"d"))</f>
        <v>133</v>
      </c>
      <c r="R16">
        <f t="shared" ca="1" si="4"/>
        <v>1</v>
      </c>
      <c r="S16">
        <f t="shared" ca="1" si="5"/>
        <v>1</v>
      </c>
      <c r="T16">
        <f t="shared" ca="1" si="6"/>
        <v>1</v>
      </c>
      <c r="U16">
        <f t="shared" ca="1" si="7"/>
        <v>1</v>
      </c>
    </row>
    <row r="17" spans="1:21" x14ac:dyDescent="0.35">
      <c r="A17">
        <v>6000130889</v>
      </c>
      <c r="B17" t="s">
        <v>283</v>
      </c>
      <c r="C17" t="s">
        <v>230</v>
      </c>
      <c r="D17" t="s">
        <v>251</v>
      </c>
      <c r="E17" s="1">
        <v>45698</v>
      </c>
      <c r="F17" s="1"/>
      <c r="G17" t="s">
        <v>284</v>
      </c>
      <c r="H17" t="s">
        <v>233</v>
      </c>
      <c r="I17" s="1">
        <v>45705</v>
      </c>
      <c r="J17" t="s">
        <v>234</v>
      </c>
      <c r="K17" t="s">
        <v>241</v>
      </c>
      <c r="L17" t="s">
        <v>171</v>
      </c>
      <c r="M17" t="s">
        <v>285</v>
      </c>
      <c r="N17" t="s">
        <v>237</v>
      </c>
      <c r="O17" t="s">
        <v>230</v>
      </c>
      <c r="Q17">
        <f ca="1">IF(OR(ISNUMBER(MATCH(L17,MasterData!$D$3:$D$18,0)),ISNUMBER(MATCH(L17,MasterData!$C$3:$C$18,0))),
    DATEDIF(E17,I17,"d"),
    DATEDIF(E17,TODAY(),"d"))</f>
        <v>7</v>
      </c>
      <c r="R17">
        <f t="shared" ca="1" si="4"/>
        <v>0</v>
      </c>
      <c r="S17">
        <f t="shared" ca="1" si="5"/>
        <v>0</v>
      </c>
      <c r="T17">
        <f t="shared" ca="1" si="6"/>
        <v>0</v>
      </c>
      <c r="U17">
        <f t="shared" ca="1" si="7"/>
        <v>0</v>
      </c>
    </row>
    <row r="18" spans="1:21" x14ac:dyDescent="0.35">
      <c r="A18">
        <v>6000131438</v>
      </c>
      <c r="B18" t="s">
        <v>286</v>
      </c>
      <c r="C18" t="s">
        <v>230</v>
      </c>
      <c r="D18" t="s">
        <v>247</v>
      </c>
      <c r="E18" s="1">
        <v>45701</v>
      </c>
      <c r="F18" s="1"/>
      <c r="G18" t="s">
        <v>287</v>
      </c>
      <c r="H18" t="s">
        <v>401</v>
      </c>
      <c r="I18" s="1">
        <v>45831</v>
      </c>
      <c r="J18" t="s">
        <v>234</v>
      </c>
      <c r="K18" t="s">
        <v>241</v>
      </c>
      <c r="L18" t="s">
        <v>171</v>
      </c>
      <c r="M18" t="s">
        <v>289</v>
      </c>
      <c r="N18" t="s">
        <v>237</v>
      </c>
      <c r="O18" t="s">
        <v>230</v>
      </c>
      <c r="Q18">
        <f ca="1">IF(OR(ISNUMBER(MATCH(L18,MasterData!$D$3:$D$18,0)),ISNUMBER(MATCH(L18,MasterData!$C$3:$C$18,0))),
    DATEDIF(E18,I18,"d"),
    DATEDIF(E18,TODAY(),"d"))</f>
        <v>130</v>
      </c>
      <c r="R18">
        <f t="shared" ca="1" si="4"/>
        <v>1</v>
      </c>
      <c r="S18">
        <f t="shared" ca="1" si="5"/>
        <v>1</v>
      </c>
      <c r="T18">
        <f t="shared" ca="1" si="6"/>
        <v>1</v>
      </c>
      <c r="U18">
        <f t="shared" ca="1" si="7"/>
        <v>1</v>
      </c>
    </row>
    <row r="19" spans="1:21" x14ac:dyDescent="0.35">
      <c r="A19">
        <v>6000131514</v>
      </c>
      <c r="B19" t="s">
        <v>230</v>
      </c>
      <c r="C19" t="s">
        <v>230</v>
      </c>
      <c r="D19" t="s">
        <v>251</v>
      </c>
      <c r="E19" s="1">
        <v>45702</v>
      </c>
      <c r="F19" s="1"/>
      <c r="G19" t="s">
        <v>290</v>
      </c>
      <c r="H19" t="s">
        <v>233</v>
      </c>
      <c r="I19" s="1">
        <v>45723</v>
      </c>
      <c r="J19" t="s">
        <v>201</v>
      </c>
      <c r="K19" t="s">
        <v>241</v>
      </c>
      <c r="L19" t="s">
        <v>171</v>
      </c>
      <c r="M19" t="s">
        <v>291</v>
      </c>
      <c r="N19" t="s">
        <v>237</v>
      </c>
      <c r="O19" t="s">
        <v>230</v>
      </c>
      <c r="Q19">
        <f ca="1">IF(OR(ISNUMBER(MATCH(L19,MasterData!$D$3:$D$18,0)),ISNUMBER(MATCH(L19,MasterData!$C$3:$C$18,0))),
    DATEDIF(E19,I19,"d"),
    DATEDIF(E19,TODAY(),"d"))</f>
        <v>21</v>
      </c>
      <c r="R19">
        <f t="shared" ca="1" si="4"/>
        <v>1</v>
      </c>
      <c r="S19">
        <f t="shared" ca="1" si="5"/>
        <v>1</v>
      </c>
      <c r="T19">
        <f t="shared" ca="1" si="6"/>
        <v>0</v>
      </c>
      <c r="U19">
        <f t="shared" ca="1" si="7"/>
        <v>0</v>
      </c>
    </row>
    <row r="20" spans="1:21" x14ac:dyDescent="0.35">
      <c r="A20">
        <v>6000131715</v>
      </c>
      <c r="B20" t="s">
        <v>292</v>
      </c>
      <c r="C20" t="s">
        <v>230</v>
      </c>
      <c r="D20" t="s">
        <v>231</v>
      </c>
      <c r="E20" s="1">
        <v>45705</v>
      </c>
      <c r="F20" s="1"/>
      <c r="G20" t="s">
        <v>293</v>
      </c>
      <c r="H20" t="s">
        <v>233</v>
      </c>
      <c r="I20" s="1">
        <v>45713</v>
      </c>
      <c r="J20" t="s">
        <v>234</v>
      </c>
      <c r="K20" t="s">
        <v>235</v>
      </c>
      <c r="L20" t="s">
        <v>171</v>
      </c>
      <c r="M20" t="s">
        <v>294</v>
      </c>
      <c r="N20" t="s">
        <v>237</v>
      </c>
      <c r="O20" t="s">
        <v>230</v>
      </c>
      <c r="Q20">
        <f ca="1">IF(OR(ISNUMBER(MATCH(L20,MasterData!$D$3:$D$18,0)),ISNUMBER(MATCH(L20,MasterData!$C$3:$C$18,0))),
    DATEDIF(E20,I20,"d"),
    DATEDIF(E20,TODAY(),"d"))</f>
        <v>8</v>
      </c>
      <c r="R20">
        <f t="shared" ca="1" si="4"/>
        <v>1</v>
      </c>
      <c r="S20">
        <f t="shared" ca="1" si="5"/>
        <v>0</v>
      </c>
      <c r="T20">
        <f t="shared" ca="1" si="6"/>
        <v>0</v>
      </c>
      <c r="U20">
        <f t="shared" ca="1" si="7"/>
        <v>0</v>
      </c>
    </row>
    <row r="21" spans="1:21" x14ac:dyDescent="0.35">
      <c r="A21">
        <v>6000132000</v>
      </c>
      <c r="B21" t="s">
        <v>295</v>
      </c>
      <c r="C21" t="s">
        <v>230</v>
      </c>
      <c r="D21" t="s">
        <v>254</v>
      </c>
      <c r="E21" s="1">
        <v>45707</v>
      </c>
      <c r="F21" s="1"/>
      <c r="G21" t="s">
        <v>255</v>
      </c>
      <c r="H21" t="s">
        <v>240</v>
      </c>
      <c r="I21" s="1">
        <v>45735</v>
      </c>
      <c r="J21" t="s">
        <v>234</v>
      </c>
      <c r="K21" t="s">
        <v>241</v>
      </c>
      <c r="L21" t="s">
        <v>171</v>
      </c>
      <c r="M21" t="s">
        <v>296</v>
      </c>
      <c r="N21" t="s">
        <v>237</v>
      </c>
      <c r="O21" t="s">
        <v>230</v>
      </c>
      <c r="Q21">
        <f ca="1">IF(OR(ISNUMBER(MATCH(L21,MasterData!$D$3:$D$18,0)),ISNUMBER(MATCH(L21,MasterData!$C$3:$C$18,0))),
    DATEDIF(E21,I21,"d"),
    DATEDIF(E21,TODAY(),"d"))</f>
        <v>28</v>
      </c>
      <c r="R21">
        <f t="shared" ca="1" si="4"/>
        <v>1</v>
      </c>
      <c r="S21">
        <f t="shared" ca="1" si="5"/>
        <v>1</v>
      </c>
      <c r="T21">
        <f t="shared" ca="1" si="6"/>
        <v>0</v>
      </c>
      <c r="U21">
        <f t="shared" ca="1" si="7"/>
        <v>0</v>
      </c>
    </row>
    <row r="22" spans="1:21" x14ac:dyDescent="0.35">
      <c r="A22">
        <v>6000132651</v>
      </c>
      <c r="B22" t="s">
        <v>297</v>
      </c>
      <c r="C22" t="s">
        <v>230</v>
      </c>
      <c r="D22" t="s">
        <v>247</v>
      </c>
      <c r="E22" s="1">
        <v>45714</v>
      </c>
      <c r="F22" s="1"/>
      <c r="G22" t="s">
        <v>287</v>
      </c>
      <c r="H22" t="s">
        <v>240</v>
      </c>
      <c r="I22" s="1">
        <v>45723</v>
      </c>
      <c r="J22" t="s">
        <v>234</v>
      </c>
      <c r="K22" t="s">
        <v>235</v>
      </c>
      <c r="L22" t="s">
        <v>171</v>
      </c>
      <c r="M22" t="s">
        <v>298</v>
      </c>
      <c r="N22" t="s">
        <v>237</v>
      </c>
      <c r="O22" t="s">
        <v>230</v>
      </c>
      <c r="Q22">
        <f ca="1">IF(OR(ISNUMBER(MATCH(L22,MasterData!$D$3:$D$18,0)),ISNUMBER(MATCH(L22,MasterData!$C$3:$C$18,0))),
    DATEDIF(E22,I22,"d"),
    DATEDIF(E22,TODAY(),"d"))</f>
        <v>9</v>
      </c>
      <c r="R22">
        <f t="shared" ca="1" si="4"/>
        <v>1</v>
      </c>
      <c r="S22">
        <f t="shared" ca="1" si="5"/>
        <v>0</v>
      </c>
      <c r="T22">
        <f t="shared" ca="1" si="6"/>
        <v>0</v>
      </c>
      <c r="U22">
        <f t="shared" ca="1" si="7"/>
        <v>0</v>
      </c>
    </row>
    <row r="23" spans="1:21" x14ac:dyDescent="0.35">
      <c r="A23">
        <v>6000133013</v>
      </c>
      <c r="B23" t="s">
        <v>299</v>
      </c>
      <c r="C23" t="s">
        <v>230</v>
      </c>
      <c r="D23" t="s">
        <v>231</v>
      </c>
      <c r="E23" s="1">
        <v>45719</v>
      </c>
      <c r="F23" s="1"/>
      <c r="G23" t="s">
        <v>300</v>
      </c>
      <c r="H23" t="s">
        <v>245</v>
      </c>
      <c r="I23" s="1">
        <v>45734</v>
      </c>
      <c r="J23" t="s">
        <v>234</v>
      </c>
      <c r="K23" t="s">
        <v>235</v>
      </c>
      <c r="L23" t="s">
        <v>171</v>
      </c>
      <c r="M23" t="s">
        <v>301</v>
      </c>
      <c r="N23" t="s">
        <v>237</v>
      </c>
      <c r="O23" t="s">
        <v>230</v>
      </c>
      <c r="Q23">
        <f ca="1">IF(OR(ISNUMBER(MATCH(L23,MasterData!$D$3:$D$18,0)),ISNUMBER(MATCH(L23,MasterData!$C$3:$C$18,0))),
    DATEDIF(E23,I23,"d"),
    DATEDIF(E23,TODAY(),"d"))</f>
        <v>15</v>
      </c>
      <c r="R23">
        <f t="shared" ca="1" si="4"/>
        <v>1</v>
      </c>
      <c r="S23">
        <f t="shared" ca="1" si="5"/>
        <v>0</v>
      </c>
      <c r="T23">
        <f t="shared" ca="1" si="6"/>
        <v>0</v>
      </c>
      <c r="U23">
        <f t="shared" ca="1" si="7"/>
        <v>0</v>
      </c>
    </row>
    <row r="24" spans="1:21" x14ac:dyDescent="0.35">
      <c r="A24">
        <v>6000133061</v>
      </c>
      <c r="B24" t="s">
        <v>302</v>
      </c>
      <c r="C24" t="s">
        <v>230</v>
      </c>
      <c r="D24" t="s">
        <v>254</v>
      </c>
      <c r="E24" s="1">
        <v>45719</v>
      </c>
      <c r="F24" s="1"/>
      <c r="G24" t="s">
        <v>255</v>
      </c>
      <c r="H24" t="s">
        <v>245</v>
      </c>
      <c r="I24" s="1">
        <v>45735</v>
      </c>
      <c r="J24" t="s">
        <v>234</v>
      </c>
      <c r="K24" t="s">
        <v>241</v>
      </c>
      <c r="L24" t="s">
        <v>171</v>
      </c>
      <c r="M24" t="s">
        <v>303</v>
      </c>
      <c r="N24" t="s">
        <v>237</v>
      </c>
      <c r="O24" t="s">
        <v>230</v>
      </c>
      <c r="Q24">
        <f ca="1">IF(OR(ISNUMBER(MATCH(L24,MasterData!$D$3:$D$18,0)),ISNUMBER(MATCH(L24,MasterData!$C$3:$C$18,0))),
    DATEDIF(E24,I24,"d"),
    DATEDIF(E24,TODAY(),"d"))</f>
        <v>16</v>
      </c>
      <c r="R24">
        <f t="shared" ca="1" si="4"/>
        <v>1</v>
      </c>
      <c r="S24">
        <f t="shared" ca="1" si="5"/>
        <v>1</v>
      </c>
      <c r="T24">
        <f t="shared" ca="1" si="6"/>
        <v>0</v>
      </c>
      <c r="U24">
        <f t="shared" ca="1" si="7"/>
        <v>0</v>
      </c>
    </row>
    <row r="25" spans="1:21" x14ac:dyDescent="0.35">
      <c r="A25">
        <v>6000133063</v>
      </c>
      <c r="B25" t="s">
        <v>304</v>
      </c>
      <c r="C25" t="s">
        <v>230</v>
      </c>
      <c r="D25" t="s">
        <v>305</v>
      </c>
      <c r="E25" s="1">
        <v>45719</v>
      </c>
      <c r="F25" s="1"/>
      <c r="G25" t="s">
        <v>306</v>
      </c>
      <c r="H25" t="s">
        <v>245</v>
      </c>
      <c r="I25" s="1">
        <v>45778</v>
      </c>
      <c r="J25" t="s">
        <v>234</v>
      </c>
      <c r="K25" t="s">
        <v>235</v>
      </c>
      <c r="L25" t="s">
        <v>171</v>
      </c>
      <c r="M25" t="s">
        <v>307</v>
      </c>
      <c r="N25" t="s">
        <v>237</v>
      </c>
      <c r="O25" t="s">
        <v>230</v>
      </c>
      <c r="Q25">
        <f ca="1">IF(OR(ISNUMBER(MATCH(L25,MasterData!$D$3:$D$18,0)),ISNUMBER(MATCH(L25,MasterData!$C$3:$C$18,0))),
    DATEDIF(E25,I25,"d"),
    DATEDIF(E25,TODAY(),"d"))</f>
        <v>59</v>
      </c>
      <c r="R25">
        <f t="shared" ca="1" si="4"/>
        <v>1</v>
      </c>
      <c r="S25">
        <f t="shared" ca="1" si="5"/>
        <v>1</v>
      </c>
      <c r="T25">
        <f t="shared" ca="1" si="6"/>
        <v>1</v>
      </c>
      <c r="U25">
        <f t="shared" ca="1" si="7"/>
        <v>0</v>
      </c>
    </row>
    <row r="26" spans="1:21" x14ac:dyDescent="0.35">
      <c r="A26">
        <v>6000133075</v>
      </c>
      <c r="B26" t="s">
        <v>308</v>
      </c>
      <c r="C26" t="s">
        <v>230</v>
      </c>
      <c r="D26" t="s">
        <v>305</v>
      </c>
      <c r="E26" s="1">
        <v>45719</v>
      </c>
      <c r="F26" s="1"/>
      <c r="G26" t="s">
        <v>306</v>
      </c>
      <c r="H26" t="s">
        <v>240</v>
      </c>
      <c r="I26" s="1">
        <v>45758</v>
      </c>
      <c r="J26" t="s">
        <v>234</v>
      </c>
      <c r="K26" t="s">
        <v>235</v>
      </c>
      <c r="L26" t="s">
        <v>171</v>
      </c>
      <c r="M26" t="s">
        <v>309</v>
      </c>
      <c r="N26" t="s">
        <v>237</v>
      </c>
      <c r="O26" t="s">
        <v>230</v>
      </c>
      <c r="Q26">
        <f ca="1">IF(OR(ISNUMBER(MATCH(L26,MasterData!$D$3:$D$18,0)),ISNUMBER(MATCH(L26,MasterData!$C$3:$C$18,0))),
    DATEDIF(E26,I26,"d"),
    DATEDIF(E26,TODAY(),"d"))</f>
        <v>39</v>
      </c>
      <c r="R26">
        <f t="shared" ca="1" si="4"/>
        <v>1</v>
      </c>
      <c r="S26">
        <f t="shared" ca="1" si="5"/>
        <v>1</v>
      </c>
      <c r="T26">
        <f t="shared" ca="1" si="6"/>
        <v>1</v>
      </c>
      <c r="U26">
        <f t="shared" ca="1" si="7"/>
        <v>0</v>
      </c>
    </row>
    <row r="27" spans="1:21" x14ac:dyDescent="0.35">
      <c r="A27">
        <v>6000133085</v>
      </c>
      <c r="B27" t="s">
        <v>230</v>
      </c>
      <c r="C27" t="s">
        <v>230</v>
      </c>
      <c r="D27" t="s">
        <v>251</v>
      </c>
      <c r="E27" s="1">
        <v>45719</v>
      </c>
      <c r="F27" s="1"/>
      <c r="G27" t="s">
        <v>290</v>
      </c>
      <c r="H27" t="s">
        <v>240</v>
      </c>
      <c r="I27" s="1">
        <v>45731</v>
      </c>
      <c r="J27" t="s">
        <v>201</v>
      </c>
      <c r="K27" t="s">
        <v>241</v>
      </c>
      <c r="L27" t="s">
        <v>171</v>
      </c>
      <c r="M27" t="s">
        <v>310</v>
      </c>
      <c r="N27" t="s">
        <v>237</v>
      </c>
      <c r="O27" t="s">
        <v>230</v>
      </c>
      <c r="Q27">
        <f ca="1">IF(OR(ISNUMBER(MATCH(L27,MasterData!$D$3:$D$18,0)),ISNUMBER(MATCH(L27,MasterData!$C$3:$C$18,0))),
    DATEDIF(E27,I27,"d"),
    DATEDIF(E27,TODAY(),"d"))</f>
        <v>12</v>
      </c>
      <c r="R27">
        <f t="shared" ca="1" si="4"/>
        <v>1</v>
      </c>
      <c r="S27">
        <f t="shared" ca="1" si="5"/>
        <v>0</v>
      </c>
      <c r="T27">
        <f t="shared" ca="1" si="6"/>
        <v>0</v>
      </c>
      <c r="U27">
        <f t="shared" ca="1" si="7"/>
        <v>0</v>
      </c>
    </row>
    <row r="28" spans="1:21" x14ac:dyDescent="0.35">
      <c r="A28">
        <v>6000133086</v>
      </c>
      <c r="B28" t="s">
        <v>230</v>
      </c>
      <c r="C28" t="s">
        <v>230</v>
      </c>
      <c r="D28" t="s">
        <v>251</v>
      </c>
      <c r="E28" s="1">
        <v>45719</v>
      </c>
      <c r="F28" s="1"/>
      <c r="G28" t="s">
        <v>290</v>
      </c>
      <c r="H28" t="s">
        <v>240</v>
      </c>
      <c r="I28" s="1">
        <v>45773</v>
      </c>
      <c r="J28" t="s">
        <v>201</v>
      </c>
      <c r="K28" t="s">
        <v>241</v>
      </c>
      <c r="L28" t="s">
        <v>171</v>
      </c>
      <c r="M28" t="s">
        <v>311</v>
      </c>
      <c r="N28" t="s">
        <v>237</v>
      </c>
      <c r="O28" t="s">
        <v>230</v>
      </c>
      <c r="Q28">
        <f ca="1">IF(OR(ISNUMBER(MATCH(L28,MasterData!$D$3:$D$18,0)),ISNUMBER(MATCH(L28,MasterData!$C$3:$C$18,0))),
    DATEDIF(E28,I28,"d"),
    DATEDIF(E28,TODAY(),"d"))</f>
        <v>54</v>
      </c>
      <c r="R28">
        <f t="shared" ca="1" si="4"/>
        <v>1</v>
      </c>
      <c r="S28">
        <f t="shared" ca="1" si="5"/>
        <v>1</v>
      </c>
      <c r="T28">
        <f t="shared" ca="1" si="6"/>
        <v>1</v>
      </c>
      <c r="U28">
        <f t="shared" ca="1" si="7"/>
        <v>0</v>
      </c>
    </row>
    <row r="29" spans="1:21" x14ac:dyDescent="0.35">
      <c r="A29">
        <v>6000133087</v>
      </c>
      <c r="B29" t="s">
        <v>230</v>
      </c>
      <c r="C29" t="s">
        <v>230</v>
      </c>
      <c r="D29" t="s">
        <v>251</v>
      </c>
      <c r="E29" s="1">
        <v>45719</v>
      </c>
      <c r="F29" s="1"/>
      <c r="G29" t="s">
        <v>290</v>
      </c>
      <c r="H29" t="s">
        <v>245</v>
      </c>
      <c r="I29" s="1">
        <v>45807</v>
      </c>
      <c r="J29" t="s">
        <v>201</v>
      </c>
      <c r="K29" t="s">
        <v>241</v>
      </c>
      <c r="L29" t="s">
        <v>171</v>
      </c>
      <c r="M29" t="s">
        <v>312</v>
      </c>
      <c r="N29" t="s">
        <v>237</v>
      </c>
      <c r="O29" t="s">
        <v>230</v>
      </c>
      <c r="Q29">
        <f ca="1">IF(OR(ISNUMBER(MATCH(L29,MasterData!$D$3:$D$18,0)),ISNUMBER(MATCH(L29,MasterData!$C$3:$C$18,0))),
    DATEDIF(E29,I29,"d"),
    DATEDIF(E29,TODAY(),"d"))</f>
        <v>88</v>
      </c>
      <c r="R29">
        <f t="shared" ca="1" si="4"/>
        <v>1</v>
      </c>
      <c r="S29">
        <f t="shared" ca="1" si="5"/>
        <v>1</v>
      </c>
      <c r="T29">
        <f t="shared" ca="1" si="6"/>
        <v>1</v>
      </c>
      <c r="U29">
        <f t="shared" ca="1" si="7"/>
        <v>1</v>
      </c>
    </row>
    <row r="30" spans="1:21" x14ac:dyDescent="0.35">
      <c r="A30">
        <v>6000133442</v>
      </c>
      <c r="B30" t="s">
        <v>230</v>
      </c>
      <c r="C30" t="s">
        <v>230</v>
      </c>
      <c r="D30" t="s">
        <v>247</v>
      </c>
      <c r="E30" s="1">
        <v>45722</v>
      </c>
      <c r="F30" s="1"/>
      <c r="G30" t="s">
        <v>248</v>
      </c>
      <c r="H30" t="s">
        <v>245</v>
      </c>
      <c r="I30" s="1">
        <v>45786</v>
      </c>
      <c r="J30" t="s">
        <v>201</v>
      </c>
      <c r="K30" t="s">
        <v>241</v>
      </c>
      <c r="L30" t="s">
        <v>171</v>
      </c>
      <c r="M30" t="s">
        <v>313</v>
      </c>
      <c r="N30" t="s">
        <v>237</v>
      </c>
      <c r="O30" t="s">
        <v>230</v>
      </c>
      <c r="Q30">
        <f ca="1">IF(OR(ISNUMBER(MATCH(L30,MasterData!$D$3:$D$18,0)),ISNUMBER(MATCH(L30,MasterData!$C$3:$C$18,0))),
    DATEDIF(E30,I30,"d"),
    DATEDIF(E30,TODAY(),"d"))</f>
        <v>64</v>
      </c>
      <c r="R30">
        <f t="shared" ca="1" si="4"/>
        <v>1</v>
      </c>
      <c r="S30">
        <f t="shared" ca="1" si="5"/>
        <v>1</v>
      </c>
      <c r="T30">
        <f t="shared" ca="1" si="6"/>
        <v>1</v>
      </c>
      <c r="U30">
        <f t="shared" ca="1" si="7"/>
        <v>1</v>
      </c>
    </row>
    <row r="31" spans="1:21" x14ac:dyDescent="0.35">
      <c r="A31">
        <v>6000133644</v>
      </c>
      <c r="B31" t="s">
        <v>314</v>
      </c>
      <c r="C31" t="s">
        <v>230</v>
      </c>
      <c r="D31" t="s">
        <v>274</v>
      </c>
      <c r="E31" s="1">
        <v>45723</v>
      </c>
      <c r="F31" t="s">
        <v>230</v>
      </c>
      <c r="G31" t="s">
        <v>315</v>
      </c>
      <c r="H31" t="s">
        <v>240</v>
      </c>
      <c r="I31" s="1">
        <v>45841</v>
      </c>
      <c r="J31" t="s">
        <v>234</v>
      </c>
      <c r="K31" t="s">
        <v>241</v>
      </c>
      <c r="L31" t="s">
        <v>164</v>
      </c>
      <c r="M31" t="s">
        <v>316</v>
      </c>
      <c r="N31" t="s">
        <v>237</v>
      </c>
      <c r="O31" t="s">
        <v>230</v>
      </c>
      <c r="P31" t="s">
        <v>230</v>
      </c>
      <c r="Q31">
        <f ca="1">IF(OR(ISNUMBER(MATCH(L31,MasterData!$D$3:$D$18,0)),ISNUMBER(MATCH(L31,MasterData!$C$3:$C$18,0))),
    DATEDIF(E31,I31,"d"),
    DATEDIF(E31,TODAY(),"d"))</f>
        <v>284</v>
      </c>
      <c r="R31">
        <f t="shared" ca="1" si="4"/>
        <v>1</v>
      </c>
      <c r="S31">
        <f t="shared" ca="1" si="5"/>
        <v>1</v>
      </c>
      <c r="T31">
        <f t="shared" ca="1" si="6"/>
        <v>1</v>
      </c>
      <c r="U31">
        <f t="shared" ca="1" si="7"/>
        <v>1</v>
      </c>
    </row>
    <row r="32" spans="1:21" x14ac:dyDescent="0.35">
      <c r="A32">
        <v>6000133647</v>
      </c>
      <c r="B32" t="s">
        <v>317</v>
      </c>
      <c r="C32" t="s">
        <v>230</v>
      </c>
      <c r="D32" t="s">
        <v>231</v>
      </c>
      <c r="E32" s="1">
        <v>45723</v>
      </c>
      <c r="F32" s="1"/>
      <c r="G32" t="s">
        <v>318</v>
      </c>
      <c r="H32" t="s">
        <v>245</v>
      </c>
      <c r="I32" s="1">
        <v>45733</v>
      </c>
      <c r="J32" t="s">
        <v>234</v>
      </c>
      <c r="K32" t="s">
        <v>235</v>
      </c>
      <c r="L32" t="s">
        <v>171</v>
      </c>
      <c r="M32" t="s">
        <v>319</v>
      </c>
      <c r="N32" t="s">
        <v>237</v>
      </c>
      <c r="O32" t="s">
        <v>230</v>
      </c>
      <c r="Q32">
        <f ca="1">IF(OR(ISNUMBER(MATCH(L32,MasterData!$D$3:$D$18,0)),ISNUMBER(MATCH(L32,MasterData!$C$3:$C$18,0))),
    DATEDIF(E32,I32,"d"),
    DATEDIF(E32,TODAY(),"d"))</f>
        <v>10</v>
      </c>
      <c r="R32">
        <f t="shared" ca="1" si="4"/>
        <v>1</v>
      </c>
      <c r="S32">
        <f t="shared" ca="1" si="5"/>
        <v>0</v>
      </c>
      <c r="T32">
        <f t="shared" ca="1" si="6"/>
        <v>0</v>
      </c>
      <c r="U32">
        <f t="shared" ca="1" si="7"/>
        <v>0</v>
      </c>
    </row>
    <row r="33" spans="1:21" x14ac:dyDescent="0.35">
      <c r="A33">
        <v>6000133780</v>
      </c>
      <c r="B33" t="s">
        <v>320</v>
      </c>
      <c r="C33" t="s">
        <v>230</v>
      </c>
      <c r="D33" t="s">
        <v>274</v>
      </c>
      <c r="E33" s="1">
        <v>45726</v>
      </c>
      <c r="F33" s="1"/>
      <c r="G33" t="s">
        <v>321</v>
      </c>
      <c r="H33" t="s">
        <v>240</v>
      </c>
      <c r="I33" s="1">
        <v>45741</v>
      </c>
      <c r="J33" t="s">
        <v>234</v>
      </c>
      <c r="K33" t="s">
        <v>235</v>
      </c>
      <c r="L33" t="s">
        <v>171</v>
      </c>
      <c r="M33" t="s">
        <v>322</v>
      </c>
      <c r="N33" t="s">
        <v>237</v>
      </c>
      <c r="O33" t="s">
        <v>230</v>
      </c>
      <c r="Q33">
        <f ca="1">IF(OR(ISNUMBER(MATCH(L33,MasterData!$D$3:$D$18,0)),ISNUMBER(MATCH(L33,MasterData!$C$3:$C$18,0))),
    DATEDIF(E33,I33,"d"),
    DATEDIF(E33,TODAY(),"d"))</f>
        <v>15</v>
      </c>
      <c r="R33">
        <f t="shared" ca="1" si="4"/>
        <v>1</v>
      </c>
      <c r="S33">
        <f t="shared" ca="1" si="5"/>
        <v>0</v>
      </c>
      <c r="T33">
        <f t="shared" ca="1" si="6"/>
        <v>0</v>
      </c>
      <c r="U33">
        <f t="shared" ca="1" si="7"/>
        <v>0</v>
      </c>
    </row>
    <row r="34" spans="1:21" x14ac:dyDescent="0.35">
      <c r="A34">
        <v>6000133782</v>
      </c>
      <c r="B34" t="s">
        <v>323</v>
      </c>
      <c r="C34" t="s">
        <v>230</v>
      </c>
      <c r="D34" t="s">
        <v>254</v>
      </c>
      <c r="E34" s="1">
        <v>45726</v>
      </c>
      <c r="F34" s="1"/>
      <c r="G34" t="s">
        <v>255</v>
      </c>
      <c r="H34" t="s">
        <v>240</v>
      </c>
      <c r="I34" s="1">
        <v>45735</v>
      </c>
      <c r="J34" t="s">
        <v>234</v>
      </c>
      <c r="K34" t="s">
        <v>241</v>
      </c>
      <c r="L34" t="s">
        <v>171</v>
      </c>
      <c r="M34" t="s">
        <v>324</v>
      </c>
      <c r="N34" t="s">
        <v>237</v>
      </c>
      <c r="O34" t="s">
        <v>230</v>
      </c>
      <c r="Q34">
        <f ca="1">IF(OR(ISNUMBER(MATCH(L34,MasterData!$D$3:$D$18,0)),ISNUMBER(MATCH(L34,MasterData!$C$3:$C$18,0))),
    DATEDIF(E34,I34,"d"),
    DATEDIF(E34,TODAY(),"d"))</f>
        <v>9</v>
      </c>
      <c r="R34">
        <f t="shared" ca="1" si="4"/>
        <v>1</v>
      </c>
      <c r="S34">
        <f t="shared" ca="1" si="5"/>
        <v>0</v>
      </c>
      <c r="T34">
        <f t="shared" ca="1" si="6"/>
        <v>0</v>
      </c>
      <c r="U34">
        <f t="shared" ca="1" si="7"/>
        <v>0</v>
      </c>
    </row>
    <row r="35" spans="1:21" x14ac:dyDescent="0.35">
      <c r="A35">
        <v>6000133815</v>
      </c>
      <c r="B35" t="s">
        <v>325</v>
      </c>
      <c r="C35" t="s">
        <v>230</v>
      </c>
      <c r="D35" t="s">
        <v>254</v>
      </c>
      <c r="E35" s="1">
        <v>45726</v>
      </c>
      <c r="F35" s="1"/>
      <c r="G35" t="s">
        <v>255</v>
      </c>
      <c r="H35" t="s">
        <v>240</v>
      </c>
      <c r="I35" s="1">
        <v>45748</v>
      </c>
      <c r="J35" t="s">
        <v>234</v>
      </c>
      <c r="K35" t="s">
        <v>241</v>
      </c>
      <c r="L35" t="s">
        <v>171</v>
      </c>
      <c r="M35" t="s">
        <v>326</v>
      </c>
      <c r="N35" t="s">
        <v>237</v>
      </c>
      <c r="O35" t="s">
        <v>230</v>
      </c>
      <c r="Q35">
        <f ca="1">IF(OR(ISNUMBER(MATCH(L35,MasterData!$D$3:$D$18,0)),ISNUMBER(MATCH(L35,MasterData!$C$3:$C$18,0))),
    DATEDIF(E35,I35,"d"),
    DATEDIF(E35,TODAY(),"d"))</f>
        <v>22</v>
      </c>
      <c r="R35">
        <f t="shared" ca="1" si="4"/>
        <v>1</v>
      </c>
      <c r="S35">
        <f t="shared" ca="1" si="5"/>
        <v>1</v>
      </c>
      <c r="T35">
        <f t="shared" ca="1" si="6"/>
        <v>0</v>
      </c>
      <c r="U35">
        <f t="shared" ca="1" si="7"/>
        <v>0</v>
      </c>
    </row>
    <row r="36" spans="1:21" x14ac:dyDescent="0.35">
      <c r="A36">
        <v>6000133897</v>
      </c>
      <c r="B36" t="s">
        <v>230</v>
      </c>
      <c r="C36" t="s">
        <v>230</v>
      </c>
      <c r="D36" t="s">
        <v>231</v>
      </c>
      <c r="E36" s="1">
        <v>45727</v>
      </c>
      <c r="F36" s="1"/>
      <c r="G36" t="s">
        <v>248</v>
      </c>
      <c r="H36" t="s">
        <v>240</v>
      </c>
      <c r="I36" s="1">
        <v>45751</v>
      </c>
      <c r="J36" t="s">
        <v>201</v>
      </c>
      <c r="K36" t="s">
        <v>241</v>
      </c>
      <c r="L36" t="s">
        <v>171</v>
      </c>
      <c r="M36" t="s">
        <v>327</v>
      </c>
      <c r="N36" t="s">
        <v>237</v>
      </c>
      <c r="O36" t="s">
        <v>230</v>
      </c>
      <c r="Q36">
        <f ca="1">IF(OR(ISNUMBER(MATCH(L36,MasterData!$D$3:$D$18,0)),ISNUMBER(MATCH(L36,MasterData!$C$3:$C$18,0))),
    DATEDIF(E36,I36,"d"),
    DATEDIF(E36,TODAY(),"d"))</f>
        <v>24</v>
      </c>
      <c r="R36">
        <f t="shared" ca="1" si="4"/>
        <v>1</v>
      </c>
      <c r="S36">
        <f t="shared" ca="1" si="5"/>
        <v>1</v>
      </c>
      <c r="T36">
        <f t="shared" ca="1" si="6"/>
        <v>0</v>
      </c>
      <c r="U36">
        <f t="shared" ca="1" si="7"/>
        <v>0</v>
      </c>
    </row>
    <row r="37" spans="1:21" x14ac:dyDescent="0.35">
      <c r="A37">
        <v>6000134052</v>
      </c>
      <c r="B37" t="s">
        <v>328</v>
      </c>
      <c r="D37" s="34">
        <v>3014</v>
      </c>
      <c r="E37" s="1">
        <v>45728</v>
      </c>
      <c r="F37" s="1"/>
      <c r="G37" t="s">
        <v>329</v>
      </c>
      <c r="H37" t="s">
        <v>330</v>
      </c>
      <c r="I37" s="1">
        <v>45819</v>
      </c>
      <c r="K37" t="s">
        <v>235</v>
      </c>
      <c r="L37" t="s">
        <v>169</v>
      </c>
      <c r="M37" t="s">
        <v>331</v>
      </c>
      <c r="N37" t="s">
        <v>332</v>
      </c>
      <c r="Q37">
        <f ca="1">IF(OR(ISNUMBER(MATCH(L37,MasterData!$D$3:$D$18,0)),ISNUMBER(MATCH(L37,MasterData!$C$3:$C$18,0))),
    DATEDIF(E37,I37,"d"),
    DATEDIF(E37,TODAY(),"d"))</f>
        <v>279</v>
      </c>
      <c r="R37">
        <f t="shared" ca="1" si="4"/>
        <v>1</v>
      </c>
      <c r="S37">
        <f t="shared" ca="1" si="5"/>
        <v>1</v>
      </c>
      <c r="T37">
        <f t="shared" ca="1" si="6"/>
        <v>1</v>
      </c>
      <c r="U37">
        <f t="shared" ca="1" si="7"/>
        <v>1</v>
      </c>
    </row>
    <row r="38" spans="1:21" x14ac:dyDescent="0.35">
      <c r="A38">
        <v>6000134157</v>
      </c>
      <c r="B38" t="s">
        <v>333</v>
      </c>
      <c r="C38" t="s">
        <v>230</v>
      </c>
      <c r="D38" t="s">
        <v>231</v>
      </c>
      <c r="E38" s="1">
        <v>45729</v>
      </c>
      <c r="F38" s="1"/>
      <c r="G38" t="s">
        <v>293</v>
      </c>
      <c r="H38" t="s">
        <v>245</v>
      </c>
      <c r="I38" s="1">
        <v>45737</v>
      </c>
      <c r="J38" t="s">
        <v>234</v>
      </c>
      <c r="K38" t="s">
        <v>235</v>
      </c>
      <c r="L38" t="s">
        <v>171</v>
      </c>
      <c r="M38" t="s">
        <v>334</v>
      </c>
      <c r="N38" t="s">
        <v>237</v>
      </c>
      <c r="O38" t="s">
        <v>230</v>
      </c>
      <c r="Q38">
        <f ca="1">IF(OR(ISNUMBER(MATCH(L38,MasterData!$D$3:$D$18,0)),ISNUMBER(MATCH(L38,MasterData!$C$3:$C$18,0))),
    DATEDIF(E38,I38,"d"),
    DATEDIF(E38,TODAY(),"d"))</f>
        <v>8</v>
      </c>
      <c r="R38">
        <f t="shared" ca="1" si="4"/>
        <v>1</v>
      </c>
      <c r="S38">
        <f t="shared" ca="1" si="5"/>
        <v>0</v>
      </c>
      <c r="T38">
        <f t="shared" ca="1" si="6"/>
        <v>0</v>
      </c>
      <c r="U38">
        <f t="shared" ca="1" si="7"/>
        <v>0</v>
      </c>
    </row>
    <row r="39" spans="1:21" x14ac:dyDescent="0.35">
      <c r="A39">
        <v>6000134167</v>
      </c>
      <c r="B39" t="s">
        <v>230</v>
      </c>
      <c r="C39" t="s">
        <v>230</v>
      </c>
      <c r="D39" t="s">
        <v>251</v>
      </c>
      <c r="E39" s="1">
        <v>45729</v>
      </c>
      <c r="F39" s="1"/>
      <c r="G39" t="s">
        <v>335</v>
      </c>
      <c r="H39" t="s">
        <v>240</v>
      </c>
      <c r="I39" s="1">
        <v>45792</v>
      </c>
      <c r="J39" t="s">
        <v>201</v>
      </c>
      <c r="K39" t="s">
        <v>241</v>
      </c>
      <c r="L39" t="s">
        <v>171</v>
      </c>
      <c r="M39" t="s">
        <v>336</v>
      </c>
      <c r="N39" t="s">
        <v>237</v>
      </c>
      <c r="O39" t="s">
        <v>230</v>
      </c>
      <c r="Q39">
        <f ca="1">IF(OR(ISNUMBER(MATCH(L39,MasterData!$D$3:$D$18,0)),ISNUMBER(MATCH(L39,MasterData!$C$3:$C$18,0))),
    DATEDIF(E39,I39,"d"),
    DATEDIF(E39,TODAY(),"d"))</f>
        <v>63</v>
      </c>
      <c r="R39">
        <f t="shared" ca="1" si="4"/>
        <v>1</v>
      </c>
      <c r="S39">
        <f t="shared" ca="1" si="5"/>
        <v>1</v>
      </c>
      <c r="T39">
        <f t="shared" ca="1" si="6"/>
        <v>1</v>
      </c>
      <c r="U39">
        <f t="shared" ca="1" si="7"/>
        <v>1</v>
      </c>
    </row>
    <row r="40" spans="1:21" x14ac:dyDescent="0.35">
      <c r="A40">
        <v>6000134304</v>
      </c>
      <c r="B40" t="s">
        <v>337</v>
      </c>
      <c r="C40" t="s">
        <v>230</v>
      </c>
      <c r="D40" t="s">
        <v>338</v>
      </c>
      <c r="E40" s="1">
        <v>45729</v>
      </c>
      <c r="F40" s="1"/>
      <c r="G40" t="s">
        <v>339</v>
      </c>
      <c r="H40" t="s">
        <v>245</v>
      </c>
      <c r="I40" s="1">
        <v>45782</v>
      </c>
      <c r="J40" t="s">
        <v>234</v>
      </c>
      <c r="K40" t="s">
        <v>235</v>
      </c>
      <c r="L40" t="s">
        <v>171</v>
      </c>
      <c r="M40" t="s">
        <v>340</v>
      </c>
      <c r="N40" t="s">
        <v>237</v>
      </c>
      <c r="O40" t="s">
        <v>230</v>
      </c>
      <c r="Q40">
        <f ca="1">IF(OR(ISNUMBER(MATCH(L40,MasterData!$D$3:$D$18,0)),ISNUMBER(MATCH(L40,MasterData!$C$3:$C$18,0))),
    DATEDIF(E40,I40,"d"),
    DATEDIF(E40,TODAY(),"d"))</f>
        <v>53</v>
      </c>
      <c r="R40">
        <f t="shared" ca="1" si="4"/>
        <v>1</v>
      </c>
      <c r="S40">
        <f t="shared" ca="1" si="5"/>
        <v>1</v>
      </c>
      <c r="T40">
        <f t="shared" ca="1" si="6"/>
        <v>1</v>
      </c>
      <c r="U40">
        <f t="shared" ca="1" si="7"/>
        <v>0</v>
      </c>
    </row>
    <row r="41" spans="1:21" x14ac:dyDescent="0.35">
      <c r="A41">
        <v>6000134423</v>
      </c>
      <c r="B41" t="s">
        <v>341</v>
      </c>
      <c r="C41" t="s">
        <v>230</v>
      </c>
      <c r="D41" t="s">
        <v>231</v>
      </c>
      <c r="E41" s="1">
        <v>45730</v>
      </c>
      <c r="F41" s="1"/>
      <c r="G41" t="s">
        <v>293</v>
      </c>
      <c r="H41" t="s">
        <v>245</v>
      </c>
      <c r="I41" s="1">
        <v>45748</v>
      </c>
      <c r="J41" t="s">
        <v>234</v>
      </c>
      <c r="K41" t="s">
        <v>235</v>
      </c>
      <c r="L41" t="s">
        <v>171</v>
      </c>
      <c r="M41" t="s">
        <v>342</v>
      </c>
      <c r="N41" t="s">
        <v>237</v>
      </c>
      <c r="O41" t="s">
        <v>230</v>
      </c>
      <c r="Q41">
        <f ca="1">IF(OR(ISNUMBER(MATCH(L41,MasterData!$D$3:$D$18,0)),ISNUMBER(MATCH(L41,MasterData!$C$3:$C$18,0))),
    DATEDIF(E41,I41,"d"),
    DATEDIF(E41,TODAY(),"d"))</f>
        <v>18</v>
      </c>
      <c r="R41">
        <f t="shared" ca="1" si="4"/>
        <v>1</v>
      </c>
      <c r="S41">
        <f t="shared" ca="1" si="5"/>
        <v>1</v>
      </c>
      <c r="T41">
        <f t="shared" ca="1" si="6"/>
        <v>0</v>
      </c>
      <c r="U41">
        <f t="shared" ca="1" si="7"/>
        <v>0</v>
      </c>
    </row>
    <row r="42" spans="1:21" x14ac:dyDescent="0.35">
      <c r="A42">
        <v>6000134460</v>
      </c>
      <c r="B42" t="s">
        <v>343</v>
      </c>
      <c r="C42" t="s">
        <v>230</v>
      </c>
      <c r="D42" t="s">
        <v>231</v>
      </c>
      <c r="E42" s="1">
        <v>45730</v>
      </c>
      <c r="F42" s="1"/>
      <c r="G42" t="s">
        <v>329</v>
      </c>
      <c r="H42" t="s">
        <v>240</v>
      </c>
      <c r="I42" s="1">
        <v>45748</v>
      </c>
      <c r="J42" t="s">
        <v>234</v>
      </c>
      <c r="K42" t="s">
        <v>235</v>
      </c>
      <c r="L42" t="s">
        <v>171</v>
      </c>
      <c r="M42" t="s">
        <v>344</v>
      </c>
      <c r="N42" t="s">
        <v>237</v>
      </c>
      <c r="O42" t="s">
        <v>230</v>
      </c>
      <c r="Q42">
        <f ca="1">IF(OR(ISNUMBER(MATCH(L42,MasterData!$D$3:$D$18,0)),ISNUMBER(MATCH(L42,MasterData!$C$3:$C$18,0))),
    DATEDIF(E42,I42,"d"),
    DATEDIF(E42,TODAY(),"d"))</f>
        <v>18</v>
      </c>
      <c r="R42">
        <f t="shared" ca="1" si="4"/>
        <v>1</v>
      </c>
      <c r="S42">
        <f t="shared" ca="1" si="5"/>
        <v>1</v>
      </c>
      <c r="T42">
        <f t="shared" ca="1" si="6"/>
        <v>0</v>
      </c>
      <c r="U42">
        <f t="shared" ca="1" si="7"/>
        <v>0</v>
      </c>
    </row>
    <row r="43" spans="1:21" x14ac:dyDescent="0.35">
      <c r="A43">
        <v>6000134543</v>
      </c>
      <c r="B43" t="s">
        <v>345</v>
      </c>
      <c r="C43" t="s">
        <v>230</v>
      </c>
      <c r="D43" t="s">
        <v>274</v>
      </c>
      <c r="E43" s="1">
        <v>45733</v>
      </c>
      <c r="F43" s="1"/>
      <c r="G43" t="s">
        <v>346</v>
      </c>
      <c r="H43" t="s">
        <v>240</v>
      </c>
      <c r="I43" s="1">
        <v>45754</v>
      </c>
      <c r="J43" t="s">
        <v>234</v>
      </c>
      <c r="K43" t="s">
        <v>347</v>
      </c>
      <c r="L43" t="s">
        <v>171</v>
      </c>
      <c r="M43" t="s">
        <v>348</v>
      </c>
      <c r="N43" t="s">
        <v>237</v>
      </c>
      <c r="O43" t="s">
        <v>230</v>
      </c>
      <c r="Q43">
        <f ca="1">IF(OR(ISNUMBER(MATCH(L43,MasterData!$D$3:$D$18,0)),ISNUMBER(MATCH(L43,MasterData!$C$3:$C$18,0))),
    DATEDIF(E43,I43,"d"),
    DATEDIF(E43,TODAY(),"d"))</f>
        <v>21</v>
      </c>
      <c r="R43">
        <f t="shared" ca="1" si="4"/>
        <v>1</v>
      </c>
      <c r="S43">
        <f t="shared" ca="1" si="5"/>
        <v>1</v>
      </c>
      <c r="T43">
        <f t="shared" ca="1" si="6"/>
        <v>0</v>
      </c>
      <c r="U43">
        <f t="shared" ca="1" si="7"/>
        <v>0</v>
      </c>
    </row>
    <row r="44" spans="1:21" x14ac:dyDescent="0.35">
      <c r="A44">
        <v>6000134731</v>
      </c>
      <c r="B44" t="s">
        <v>349</v>
      </c>
      <c r="C44" t="s">
        <v>230</v>
      </c>
      <c r="D44" t="s">
        <v>231</v>
      </c>
      <c r="E44" s="1">
        <v>45734</v>
      </c>
      <c r="F44" s="1"/>
      <c r="G44" t="s">
        <v>293</v>
      </c>
      <c r="H44" t="s">
        <v>245</v>
      </c>
      <c r="I44" s="1">
        <v>45743</v>
      </c>
      <c r="J44" t="s">
        <v>234</v>
      </c>
      <c r="K44" t="s">
        <v>235</v>
      </c>
      <c r="L44" t="s">
        <v>171</v>
      </c>
      <c r="M44" t="s">
        <v>350</v>
      </c>
      <c r="N44" t="s">
        <v>237</v>
      </c>
      <c r="O44" t="s">
        <v>230</v>
      </c>
      <c r="Q44">
        <f ca="1">IF(OR(ISNUMBER(MATCH(L44,MasterData!$D$3:$D$18,0)),ISNUMBER(MATCH(L44,MasterData!$C$3:$C$18,0))),
    DATEDIF(E44,I44,"d"),
    DATEDIF(E44,TODAY(),"d"))</f>
        <v>9</v>
      </c>
      <c r="R44">
        <f t="shared" ca="1" si="4"/>
        <v>1</v>
      </c>
      <c r="S44">
        <f t="shared" ca="1" si="5"/>
        <v>0</v>
      </c>
      <c r="T44">
        <f t="shared" ca="1" si="6"/>
        <v>0</v>
      </c>
      <c r="U44">
        <f t="shared" ca="1" si="7"/>
        <v>0</v>
      </c>
    </row>
    <row r="45" spans="1:21" x14ac:dyDescent="0.35">
      <c r="A45">
        <v>6000134816</v>
      </c>
      <c r="B45" t="s">
        <v>351</v>
      </c>
      <c r="C45" t="s">
        <v>230</v>
      </c>
      <c r="D45" t="s">
        <v>305</v>
      </c>
      <c r="E45" s="1">
        <v>45735</v>
      </c>
      <c r="F45" s="1"/>
      <c r="G45" t="s">
        <v>306</v>
      </c>
      <c r="H45" t="s">
        <v>245</v>
      </c>
      <c r="I45" s="1">
        <v>45762</v>
      </c>
      <c r="J45" t="s">
        <v>234</v>
      </c>
      <c r="K45" t="s">
        <v>235</v>
      </c>
      <c r="L45" t="s">
        <v>171</v>
      </c>
      <c r="M45" t="s">
        <v>352</v>
      </c>
      <c r="N45" t="s">
        <v>237</v>
      </c>
      <c r="O45" t="s">
        <v>230</v>
      </c>
      <c r="Q45">
        <f ca="1">IF(OR(ISNUMBER(MATCH(L45,MasterData!$D$3:$D$18,0)),ISNUMBER(MATCH(L45,MasterData!$C$3:$C$18,0))),
    DATEDIF(E45,I45,"d"),
    DATEDIF(E45,TODAY(),"d"))</f>
        <v>27</v>
      </c>
      <c r="R45">
        <f t="shared" ca="1" si="4"/>
        <v>1</v>
      </c>
      <c r="S45">
        <f t="shared" ca="1" si="5"/>
        <v>1</v>
      </c>
      <c r="T45">
        <f t="shared" ca="1" si="6"/>
        <v>0</v>
      </c>
      <c r="U45">
        <f t="shared" ca="1" si="7"/>
        <v>0</v>
      </c>
    </row>
    <row r="46" spans="1:21" x14ac:dyDescent="0.35">
      <c r="A46">
        <v>6000134850</v>
      </c>
      <c r="B46" t="s">
        <v>353</v>
      </c>
      <c r="C46" t="s">
        <v>230</v>
      </c>
      <c r="D46" t="s">
        <v>274</v>
      </c>
      <c r="E46" s="1">
        <v>45735</v>
      </c>
      <c r="F46" s="1"/>
      <c r="G46" t="s">
        <v>354</v>
      </c>
      <c r="H46" t="s">
        <v>240</v>
      </c>
      <c r="I46" s="1">
        <v>45761</v>
      </c>
      <c r="J46" t="s">
        <v>234</v>
      </c>
      <c r="K46" t="s">
        <v>241</v>
      </c>
      <c r="L46" t="s">
        <v>171</v>
      </c>
      <c r="M46" t="s">
        <v>355</v>
      </c>
      <c r="N46" t="s">
        <v>237</v>
      </c>
      <c r="O46" t="s">
        <v>230</v>
      </c>
      <c r="Q46">
        <f ca="1">IF(OR(ISNUMBER(MATCH(L46,MasterData!$D$3:$D$18,0)),ISNUMBER(MATCH(L46,MasterData!$C$3:$C$18,0))),
    DATEDIF(E46,I46,"d"),
    DATEDIF(E46,TODAY(),"d"))</f>
        <v>26</v>
      </c>
      <c r="R46">
        <f t="shared" ca="1" si="4"/>
        <v>1</v>
      </c>
      <c r="S46">
        <f t="shared" ca="1" si="5"/>
        <v>1</v>
      </c>
      <c r="T46">
        <f t="shared" ca="1" si="6"/>
        <v>0</v>
      </c>
      <c r="U46">
        <f t="shared" ca="1" si="7"/>
        <v>0</v>
      </c>
    </row>
    <row r="47" spans="1:21" x14ac:dyDescent="0.35">
      <c r="A47">
        <v>6000134958</v>
      </c>
      <c r="B47" t="s">
        <v>356</v>
      </c>
      <c r="C47" t="s">
        <v>230</v>
      </c>
      <c r="D47" t="s">
        <v>247</v>
      </c>
      <c r="E47" s="1">
        <v>45736</v>
      </c>
      <c r="F47" s="1"/>
      <c r="G47" t="s">
        <v>357</v>
      </c>
      <c r="H47" t="s">
        <v>245</v>
      </c>
      <c r="I47" s="1">
        <v>45750</v>
      </c>
      <c r="J47" t="s">
        <v>234</v>
      </c>
      <c r="K47" t="s">
        <v>241</v>
      </c>
      <c r="L47" t="s">
        <v>171</v>
      </c>
      <c r="M47" t="s">
        <v>358</v>
      </c>
      <c r="N47" t="s">
        <v>237</v>
      </c>
      <c r="O47" t="s">
        <v>230</v>
      </c>
      <c r="Q47">
        <f ca="1">IF(OR(ISNUMBER(MATCH(L47,MasterData!$D$3:$D$18,0)),ISNUMBER(MATCH(L47,MasterData!$C$3:$C$18,0))),
    DATEDIF(E47,I47,"d"),
    DATEDIF(E47,TODAY(),"d"))</f>
        <v>14</v>
      </c>
      <c r="R47">
        <f t="shared" ca="1" si="4"/>
        <v>1</v>
      </c>
      <c r="S47">
        <f t="shared" ca="1" si="5"/>
        <v>0</v>
      </c>
      <c r="T47">
        <f t="shared" ca="1" si="6"/>
        <v>0</v>
      </c>
      <c r="U47">
        <f t="shared" ca="1" si="7"/>
        <v>0</v>
      </c>
    </row>
    <row r="48" spans="1:21" x14ac:dyDescent="0.35">
      <c r="A48">
        <v>6000135155</v>
      </c>
      <c r="B48" t="s">
        <v>359</v>
      </c>
      <c r="C48" t="s">
        <v>230</v>
      </c>
      <c r="D48" t="s">
        <v>251</v>
      </c>
      <c r="E48" s="1">
        <v>45737</v>
      </c>
      <c r="F48" s="1"/>
      <c r="G48" t="s">
        <v>360</v>
      </c>
      <c r="H48" t="s">
        <v>245</v>
      </c>
      <c r="I48" s="1">
        <v>45757</v>
      </c>
      <c r="J48" t="s">
        <v>234</v>
      </c>
      <c r="K48" t="s">
        <v>235</v>
      </c>
      <c r="L48" t="s">
        <v>171</v>
      </c>
      <c r="M48" t="s">
        <v>361</v>
      </c>
      <c r="N48" t="s">
        <v>237</v>
      </c>
      <c r="O48" t="s">
        <v>230</v>
      </c>
      <c r="Q48">
        <f ca="1">IF(OR(ISNUMBER(MATCH(L48,MasterData!$D$3:$D$18,0)),ISNUMBER(MATCH(L48,MasterData!$C$3:$C$18,0))),
    DATEDIF(E48,I48,"d"),
    DATEDIF(E48,TODAY(),"d"))</f>
        <v>20</v>
      </c>
      <c r="R48">
        <f t="shared" ca="1" si="4"/>
        <v>1</v>
      </c>
      <c r="S48">
        <f t="shared" ca="1" si="5"/>
        <v>1</v>
      </c>
      <c r="T48">
        <f t="shared" ca="1" si="6"/>
        <v>0</v>
      </c>
      <c r="U48">
        <f t="shared" ca="1" si="7"/>
        <v>0</v>
      </c>
    </row>
    <row r="49" spans="1:21" x14ac:dyDescent="0.35">
      <c r="A49">
        <v>6000135247</v>
      </c>
      <c r="B49" t="s">
        <v>230</v>
      </c>
      <c r="C49" t="s">
        <v>230</v>
      </c>
      <c r="D49" t="s">
        <v>254</v>
      </c>
      <c r="E49" s="1">
        <v>45740</v>
      </c>
      <c r="F49" s="1"/>
      <c r="G49" t="s">
        <v>248</v>
      </c>
      <c r="H49" t="s">
        <v>245</v>
      </c>
      <c r="I49" s="1">
        <v>45779</v>
      </c>
      <c r="J49" t="s">
        <v>201</v>
      </c>
      <c r="K49" t="s">
        <v>241</v>
      </c>
      <c r="L49" t="s">
        <v>171</v>
      </c>
      <c r="M49" t="s">
        <v>362</v>
      </c>
      <c r="N49" t="s">
        <v>237</v>
      </c>
      <c r="O49" t="s">
        <v>230</v>
      </c>
      <c r="Q49">
        <f ca="1">IF(OR(ISNUMBER(MATCH(L49,MasterData!$D$3:$D$18,0)),ISNUMBER(MATCH(L49,MasterData!$C$3:$C$18,0))),
    DATEDIF(E49,I49,"d"),
    DATEDIF(E49,TODAY(),"d"))</f>
        <v>39</v>
      </c>
      <c r="R49">
        <f t="shared" ca="1" si="4"/>
        <v>1</v>
      </c>
      <c r="S49">
        <f t="shared" ca="1" si="5"/>
        <v>1</v>
      </c>
      <c r="T49">
        <f t="shared" ca="1" si="6"/>
        <v>1</v>
      </c>
      <c r="U49">
        <f t="shared" ca="1" si="7"/>
        <v>0</v>
      </c>
    </row>
    <row r="50" spans="1:21" x14ac:dyDescent="0.35">
      <c r="A50">
        <v>6000135249</v>
      </c>
      <c r="B50" t="s">
        <v>363</v>
      </c>
      <c r="C50" t="s">
        <v>230</v>
      </c>
      <c r="D50" t="s">
        <v>274</v>
      </c>
      <c r="E50" s="1">
        <v>45740</v>
      </c>
      <c r="F50" s="1"/>
      <c r="G50" t="s">
        <v>321</v>
      </c>
      <c r="H50" t="s">
        <v>245</v>
      </c>
      <c r="I50" s="1">
        <v>45782</v>
      </c>
      <c r="J50" t="s">
        <v>234</v>
      </c>
      <c r="K50" t="s">
        <v>241</v>
      </c>
      <c r="L50" t="s">
        <v>171</v>
      </c>
      <c r="M50" t="s">
        <v>364</v>
      </c>
      <c r="N50" t="s">
        <v>237</v>
      </c>
      <c r="O50" t="s">
        <v>230</v>
      </c>
      <c r="Q50">
        <f ca="1">IF(OR(ISNUMBER(MATCH(L50,MasterData!$D$3:$D$18,0)),ISNUMBER(MATCH(L50,MasterData!$C$3:$C$18,0))),
    DATEDIF(E50,I50,"d"),
    DATEDIF(E50,TODAY(),"d"))</f>
        <v>42</v>
      </c>
      <c r="R50">
        <f t="shared" ca="1" si="4"/>
        <v>1</v>
      </c>
      <c r="S50">
        <f t="shared" ca="1" si="5"/>
        <v>1</v>
      </c>
      <c r="T50">
        <f t="shared" ca="1" si="6"/>
        <v>1</v>
      </c>
      <c r="U50">
        <f t="shared" ca="1" si="7"/>
        <v>0</v>
      </c>
    </row>
    <row r="51" spans="1:21" x14ac:dyDescent="0.35">
      <c r="A51">
        <v>6000135321</v>
      </c>
      <c r="B51" t="s">
        <v>365</v>
      </c>
      <c r="C51" t="s">
        <v>230</v>
      </c>
      <c r="D51" t="s">
        <v>254</v>
      </c>
      <c r="E51" s="1">
        <v>45740</v>
      </c>
      <c r="F51" s="1"/>
      <c r="G51" t="s">
        <v>255</v>
      </c>
      <c r="H51" t="s">
        <v>245</v>
      </c>
      <c r="I51" s="1">
        <v>45784</v>
      </c>
      <c r="J51" t="s">
        <v>234</v>
      </c>
      <c r="K51" t="s">
        <v>241</v>
      </c>
      <c r="L51" t="s">
        <v>171</v>
      </c>
      <c r="M51" t="s">
        <v>366</v>
      </c>
      <c r="N51" t="s">
        <v>237</v>
      </c>
      <c r="O51" t="s">
        <v>230</v>
      </c>
      <c r="Q51">
        <f ca="1">IF(OR(ISNUMBER(MATCH(L51,MasterData!$D$3:$D$18,0)),ISNUMBER(MATCH(L51,MasterData!$C$3:$C$18,0))),
    DATEDIF(E51,I51,"d"),
    DATEDIF(E51,TODAY(),"d"))</f>
        <v>44</v>
      </c>
      <c r="R51">
        <f t="shared" ca="1" si="4"/>
        <v>1</v>
      </c>
      <c r="S51">
        <f t="shared" ca="1" si="5"/>
        <v>1</v>
      </c>
      <c r="T51">
        <f t="shared" ca="1" si="6"/>
        <v>1</v>
      </c>
      <c r="U51">
        <f t="shared" ca="1" si="7"/>
        <v>0</v>
      </c>
    </row>
    <row r="52" spans="1:21" x14ac:dyDescent="0.35">
      <c r="A52">
        <v>6000135513</v>
      </c>
      <c r="B52" t="s">
        <v>367</v>
      </c>
      <c r="C52" t="s">
        <v>230</v>
      </c>
      <c r="D52" t="s">
        <v>247</v>
      </c>
      <c r="E52" s="1">
        <v>45742</v>
      </c>
      <c r="F52" s="1"/>
      <c r="G52" t="s">
        <v>268</v>
      </c>
      <c r="H52" t="s">
        <v>230</v>
      </c>
      <c r="I52" s="1">
        <v>45749</v>
      </c>
      <c r="J52" t="s">
        <v>234</v>
      </c>
      <c r="K52" t="s">
        <v>235</v>
      </c>
      <c r="L52" t="s">
        <v>171</v>
      </c>
      <c r="M52" t="s">
        <v>368</v>
      </c>
      <c r="N52" t="s">
        <v>237</v>
      </c>
      <c r="O52" t="s">
        <v>230</v>
      </c>
      <c r="Q52">
        <f ca="1">IF(OR(ISNUMBER(MATCH(L52,MasterData!$D$3:$D$18,0)),ISNUMBER(MATCH(L52,MasterData!$C$3:$C$18,0))),
    DATEDIF(E52,I52,"d"),
    DATEDIF(E52,TODAY(),"d"))</f>
        <v>7</v>
      </c>
      <c r="R52">
        <f t="shared" ca="1" si="4"/>
        <v>0</v>
      </c>
      <c r="S52">
        <f t="shared" ca="1" si="5"/>
        <v>0</v>
      </c>
      <c r="T52">
        <f t="shared" ca="1" si="6"/>
        <v>0</v>
      </c>
      <c r="U52">
        <f t="shared" ca="1" si="7"/>
        <v>0</v>
      </c>
    </row>
    <row r="53" spans="1:21" x14ac:dyDescent="0.35">
      <c r="A53">
        <v>6000135668</v>
      </c>
      <c r="B53" t="s">
        <v>369</v>
      </c>
      <c r="C53" t="s">
        <v>230</v>
      </c>
      <c r="D53" t="s">
        <v>231</v>
      </c>
      <c r="E53" s="1">
        <v>45743</v>
      </c>
      <c r="F53" s="1"/>
      <c r="G53" t="s">
        <v>315</v>
      </c>
      <c r="H53" t="s">
        <v>233</v>
      </c>
      <c r="I53" s="1">
        <v>45782</v>
      </c>
      <c r="J53" t="s">
        <v>234</v>
      </c>
      <c r="K53" t="s">
        <v>241</v>
      </c>
      <c r="L53" t="s">
        <v>171</v>
      </c>
      <c r="M53" t="s">
        <v>370</v>
      </c>
      <c r="N53" t="s">
        <v>237</v>
      </c>
      <c r="O53" t="s">
        <v>230</v>
      </c>
      <c r="Q53">
        <f ca="1">IF(OR(ISNUMBER(MATCH(L53,MasterData!$D$3:$D$18,0)),ISNUMBER(MATCH(L53,MasterData!$C$3:$C$18,0))),
    DATEDIF(E53,I53,"d"),
    DATEDIF(E53,TODAY(),"d"))</f>
        <v>39</v>
      </c>
      <c r="R53">
        <f t="shared" ca="1" si="4"/>
        <v>1</v>
      </c>
      <c r="S53">
        <f t="shared" ca="1" si="5"/>
        <v>1</v>
      </c>
      <c r="T53">
        <f t="shared" ca="1" si="6"/>
        <v>1</v>
      </c>
      <c r="U53">
        <f t="shared" ca="1" si="7"/>
        <v>0</v>
      </c>
    </row>
    <row r="54" spans="1:21" x14ac:dyDescent="0.35">
      <c r="A54">
        <v>6000135843</v>
      </c>
      <c r="B54" t="s">
        <v>230</v>
      </c>
      <c r="C54" t="s">
        <v>230</v>
      </c>
      <c r="D54" t="s">
        <v>251</v>
      </c>
      <c r="E54" s="1">
        <v>45744</v>
      </c>
      <c r="F54" s="1"/>
      <c r="G54" t="s">
        <v>290</v>
      </c>
      <c r="H54" t="s">
        <v>233</v>
      </c>
      <c r="I54" s="1">
        <v>45759</v>
      </c>
      <c r="J54" t="s">
        <v>201</v>
      </c>
      <c r="K54" t="s">
        <v>241</v>
      </c>
      <c r="L54" t="s">
        <v>171</v>
      </c>
      <c r="M54" t="s">
        <v>371</v>
      </c>
      <c r="N54" t="s">
        <v>237</v>
      </c>
      <c r="O54" t="s">
        <v>230</v>
      </c>
      <c r="Q54">
        <f ca="1">IF(OR(ISNUMBER(MATCH(L54,MasterData!$D$3:$D$18,0)),ISNUMBER(MATCH(L54,MasterData!$C$3:$C$18,0))),
    DATEDIF(E54,I54,"d"),
    DATEDIF(E54,TODAY(),"d"))</f>
        <v>15</v>
      </c>
      <c r="R54">
        <f t="shared" ca="1" si="4"/>
        <v>1</v>
      </c>
      <c r="S54">
        <f t="shared" ca="1" si="5"/>
        <v>0</v>
      </c>
      <c r="T54">
        <f t="shared" ca="1" si="6"/>
        <v>0</v>
      </c>
      <c r="U54">
        <f t="shared" ca="1" si="7"/>
        <v>0</v>
      </c>
    </row>
    <row r="55" spans="1:21" x14ac:dyDescent="0.35">
      <c r="A55">
        <v>6000135916</v>
      </c>
      <c r="B55" t="s">
        <v>372</v>
      </c>
      <c r="C55" t="s">
        <v>230</v>
      </c>
      <c r="D55" t="s">
        <v>251</v>
      </c>
      <c r="E55" s="1">
        <v>45747</v>
      </c>
      <c r="F55" s="1"/>
      <c r="G55" t="s">
        <v>373</v>
      </c>
      <c r="H55" t="s">
        <v>233</v>
      </c>
      <c r="I55" s="1">
        <v>45754</v>
      </c>
      <c r="J55" t="s">
        <v>234</v>
      </c>
      <c r="K55" t="s">
        <v>235</v>
      </c>
      <c r="L55" t="s">
        <v>171</v>
      </c>
      <c r="M55" t="s">
        <v>374</v>
      </c>
      <c r="N55" t="s">
        <v>237</v>
      </c>
      <c r="O55" t="s">
        <v>230</v>
      </c>
      <c r="Q55">
        <f ca="1">IF(OR(ISNUMBER(MATCH(L55,MasterData!$D$3:$D$18,0)),ISNUMBER(MATCH(L55,MasterData!$C$3:$C$18,0))),
    DATEDIF(E55,I55,"d"),
    DATEDIF(E55,TODAY(),"d"))</f>
        <v>7</v>
      </c>
      <c r="R55">
        <f t="shared" ca="1" si="4"/>
        <v>0</v>
      </c>
      <c r="S55">
        <f t="shared" ca="1" si="5"/>
        <v>0</v>
      </c>
      <c r="T55">
        <f t="shared" ca="1" si="6"/>
        <v>0</v>
      </c>
      <c r="U55">
        <f t="shared" ca="1" si="7"/>
        <v>0</v>
      </c>
    </row>
    <row r="56" spans="1:21" x14ac:dyDescent="0.35">
      <c r="A56">
        <v>6000135930</v>
      </c>
      <c r="B56" t="s">
        <v>375</v>
      </c>
      <c r="C56" t="s">
        <v>230</v>
      </c>
      <c r="D56" t="s">
        <v>254</v>
      </c>
      <c r="E56" s="1">
        <v>45747</v>
      </c>
      <c r="F56" s="1"/>
      <c r="G56" t="s">
        <v>268</v>
      </c>
      <c r="H56" t="s">
        <v>233</v>
      </c>
      <c r="I56" s="1">
        <v>45758</v>
      </c>
      <c r="J56" t="s">
        <v>234</v>
      </c>
      <c r="K56" t="s">
        <v>235</v>
      </c>
      <c r="L56" t="s">
        <v>171</v>
      </c>
      <c r="M56" t="s">
        <v>376</v>
      </c>
      <c r="N56" t="s">
        <v>237</v>
      </c>
      <c r="O56" t="s">
        <v>230</v>
      </c>
      <c r="Q56">
        <f ca="1">IF(OR(ISNUMBER(MATCH(L56,MasterData!$D$3:$D$18,0)),ISNUMBER(MATCH(L56,MasterData!$C$3:$C$18,0))),
    DATEDIF(E56,I56,"d"),
    DATEDIF(E56,TODAY(),"d"))</f>
        <v>11</v>
      </c>
      <c r="R56">
        <f t="shared" ca="1" si="4"/>
        <v>1</v>
      </c>
      <c r="S56">
        <f t="shared" ca="1" si="5"/>
        <v>0</v>
      </c>
      <c r="T56">
        <f t="shared" ca="1" si="6"/>
        <v>0</v>
      </c>
      <c r="U56">
        <f t="shared" ca="1" si="7"/>
        <v>0</v>
      </c>
    </row>
    <row r="57" spans="1:21" x14ac:dyDescent="0.35">
      <c r="A57">
        <v>6000136043</v>
      </c>
      <c r="B57" t="s">
        <v>230</v>
      </c>
      <c r="C57" t="s">
        <v>230</v>
      </c>
      <c r="D57" t="s">
        <v>251</v>
      </c>
      <c r="E57" s="1">
        <v>45748</v>
      </c>
      <c r="F57" s="1"/>
      <c r="G57" t="s">
        <v>290</v>
      </c>
      <c r="H57" t="s">
        <v>377</v>
      </c>
      <c r="I57" s="1">
        <v>45786</v>
      </c>
      <c r="J57" t="s">
        <v>201</v>
      </c>
      <c r="K57" t="s">
        <v>241</v>
      </c>
      <c r="L57" t="s">
        <v>171</v>
      </c>
      <c r="M57" t="s">
        <v>378</v>
      </c>
      <c r="N57" t="s">
        <v>237</v>
      </c>
      <c r="O57" t="s">
        <v>230</v>
      </c>
      <c r="Q57">
        <f ca="1">IF(OR(ISNUMBER(MATCH(L57,MasterData!$D$3:$D$18,0)),ISNUMBER(MATCH(L57,MasterData!$C$3:$C$18,0))),
    DATEDIF(E57,I57,"d"),
    DATEDIF(E57,TODAY(),"d"))</f>
        <v>38</v>
      </c>
      <c r="R57">
        <f t="shared" ca="1" si="4"/>
        <v>1</v>
      </c>
      <c r="S57">
        <f t="shared" ca="1" si="5"/>
        <v>1</v>
      </c>
      <c r="T57">
        <f t="shared" ca="1" si="6"/>
        <v>1</v>
      </c>
      <c r="U57">
        <f t="shared" ca="1" si="7"/>
        <v>0</v>
      </c>
    </row>
    <row r="58" spans="1:21" x14ac:dyDescent="0.35">
      <c r="A58">
        <v>6000136104</v>
      </c>
      <c r="B58" t="s">
        <v>379</v>
      </c>
      <c r="C58" t="s">
        <v>230</v>
      </c>
      <c r="D58" t="s">
        <v>274</v>
      </c>
      <c r="E58" s="1">
        <v>45748</v>
      </c>
      <c r="F58" s="1"/>
      <c r="G58" t="s">
        <v>380</v>
      </c>
      <c r="H58" t="s">
        <v>233</v>
      </c>
      <c r="I58" s="1">
        <v>45755</v>
      </c>
      <c r="J58" t="s">
        <v>234</v>
      </c>
      <c r="K58" t="s">
        <v>241</v>
      </c>
      <c r="L58" t="s">
        <v>171</v>
      </c>
      <c r="M58" t="s">
        <v>381</v>
      </c>
      <c r="N58" t="s">
        <v>237</v>
      </c>
      <c r="O58" t="s">
        <v>230</v>
      </c>
      <c r="Q58">
        <f ca="1">IF(OR(ISNUMBER(MATCH(L58,MasterData!$D$3:$D$18,0)),ISNUMBER(MATCH(L58,MasterData!$C$3:$C$18,0))),
    DATEDIF(E58,I58,"d"),
    DATEDIF(E58,TODAY(),"d"))</f>
        <v>7</v>
      </c>
      <c r="R58">
        <f t="shared" ca="1" si="4"/>
        <v>0</v>
      </c>
      <c r="S58">
        <f t="shared" ca="1" si="5"/>
        <v>0</v>
      </c>
      <c r="T58">
        <f t="shared" ca="1" si="6"/>
        <v>0</v>
      </c>
      <c r="U58">
        <f t="shared" ca="1" si="7"/>
        <v>0</v>
      </c>
    </row>
    <row r="59" spans="1:21" x14ac:dyDescent="0.35">
      <c r="A59">
        <v>6000136206</v>
      </c>
      <c r="B59" t="s">
        <v>382</v>
      </c>
      <c r="C59" t="s">
        <v>230</v>
      </c>
      <c r="D59" t="s">
        <v>383</v>
      </c>
      <c r="E59" s="1">
        <v>45749</v>
      </c>
      <c r="F59" s="1"/>
      <c r="G59" t="s">
        <v>384</v>
      </c>
      <c r="H59" t="s">
        <v>245</v>
      </c>
      <c r="I59" s="1">
        <v>45798</v>
      </c>
      <c r="J59" t="s">
        <v>234</v>
      </c>
      <c r="K59" t="s">
        <v>241</v>
      </c>
      <c r="L59" t="s">
        <v>171</v>
      </c>
      <c r="M59" t="s">
        <v>385</v>
      </c>
      <c r="N59" t="s">
        <v>237</v>
      </c>
      <c r="O59" t="s">
        <v>230</v>
      </c>
      <c r="Q59">
        <f ca="1">IF(OR(ISNUMBER(MATCH(L59,MasterData!$D$3:$D$18,0)),ISNUMBER(MATCH(L59,MasterData!$C$3:$C$18,0))),
    DATEDIF(E59,I59,"d"),
    DATEDIF(E59,TODAY(),"d"))</f>
        <v>49</v>
      </c>
      <c r="R59">
        <f t="shared" ca="1" si="4"/>
        <v>1</v>
      </c>
      <c r="S59">
        <f t="shared" ca="1" si="5"/>
        <v>1</v>
      </c>
      <c r="T59">
        <f t="shared" ca="1" si="6"/>
        <v>1</v>
      </c>
      <c r="U59">
        <f t="shared" ca="1" si="7"/>
        <v>0</v>
      </c>
    </row>
    <row r="60" spans="1:21" x14ac:dyDescent="0.35">
      <c r="A60">
        <v>6000136305</v>
      </c>
      <c r="B60" t="s">
        <v>386</v>
      </c>
      <c r="C60" t="s">
        <v>230</v>
      </c>
      <c r="D60" t="s">
        <v>387</v>
      </c>
      <c r="E60" s="1">
        <v>45749</v>
      </c>
      <c r="F60" s="1"/>
      <c r="G60" t="s">
        <v>388</v>
      </c>
      <c r="H60" t="s">
        <v>233</v>
      </c>
      <c r="I60" s="1">
        <v>45756</v>
      </c>
      <c r="J60" t="s">
        <v>234</v>
      </c>
      <c r="K60" t="s">
        <v>241</v>
      </c>
      <c r="L60" t="s">
        <v>171</v>
      </c>
      <c r="M60" t="s">
        <v>389</v>
      </c>
      <c r="N60" t="s">
        <v>237</v>
      </c>
      <c r="O60" t="s">
        <v>230</v>
      </c>
      <c r="Q60">
        <f ca="1">IF(OR(ISNUMBER(MATCH(L60,MasterData!$D$3:$D$18,0)),ISNUMBER(MATCH(L60,MasterData!$C$3:$C$18,0))),
    DATEDIF(E60,I60,"d"),
    DATEDIF(E60,TODAY(),"d"))</f>
        <v>7</v>
      </c>
      <c r="R60">
        <f t="shared" ca="1" si="4"/>
        <v>0</v>
      </c>
      <c r="S60">
        <f t="shared" ca="1" si="5"/>
        <v>0</v>
      </c>
      <c r="T60">
        <f t="shared" ca="1" si="6"/>
        <v>0</v>
      </c>
      <c r="U60">
        <f t="shared" ca="1" si="7"/>
        <v>0</v>
      </c>
    </row>
    <row r="61" spans="1:21" x14ac:dyDescent="0.35">
      <c r="A61">
        <v>6000136404</v>
      </c>
      <c r="B61" t="s">
        <v>390</v>
      </c>
      <c r="C61" t="s">
        <v>230</v>
      </c>
      <c r="D61" t="s">
        <v>247</v>
      </c>
      <c r="E61" s="1">
        <v>45750</v>
      </c>
      <c r="F61" s="1"/>
      <c r="G61" t="s">
        <v>357</v>
      </c>
      <c r="H61" t="s">
        <v>245</v>
      </c>
      <c r="I61" s="1">
        <v>45764</v>
      </c>
      <c r="J61" t="s">
        <v>234</v>
      </c>
      <c r="K61" t="s">
        <v>241</v>
      </c>
      <c r="L61" t="s">
        <v>171</v>
      </c>
      <c r="M61" t="s">
        <v>391</v>
      </c>
      <c r="N61" t="s">
        <v>237</v>
      </c>
      <c r="O61" t="s">
        <v>230</v>
      </c>
      <c r="Q61">
        <f ca="1">IF(OR(ISNUMBER(MATCH(L61,MasterData!$D$3:$D$18,0)),ISNUMBER(MATCH(L61,MasterData!$C$3:$C$18,0))),
    DATEDIF(E61,I61,"d"),
    DATEDIF(E61,TODAY(),"d"))</f>
        <v>14</v>
      </c>
      <c r="R61">
        <f t="shared" ca="1" si="4"/>
        <v>1</v>
      </c>
      <c r="S61">
        <f t="shared" ca="1" si="5"/>
        <v>0</v>
      </c>
      <c r="T61">
        <f t="shared" ca="1" si="6"/>
        <v>0</v>
      </c>
      <c r="U61">
        <f t="shared" ca="1" si="7"/>
        <v>0</v>
      </c>
    </row>
    <row r="62" spans="1:21" x14ac:dyDescent="0.35">
      <c r="A62">
        <v>6000136413</v>
      </c>
      <c r="B62" t="s">
        <v>392</v>
      </c>
      <c r="C62" t="s">
        <v>230</v>
      </c>
      <c r="D62" t="s">
        <v>254</v>
      </c>
      <c r="E62" s="1">
        <v>45750</v>
      </c>
      <c r="F62" s="1"/>
      <c r="G62" t="s">
        <v>357</v>
      </c>
      <c r="H62" t="s">
        <v>245</v>
      </c>
      <c r="I62" s="1">
        <v>45758</v>
      </c>
      <c r="J62" t="s">
        <v>234</v>
      </c>
      <c r="K62" t="s">
        <v>241</v>
      </c>
      <c r="L62" t="s">
        <v>171</v>
      </c>
      <c r="M62" t="s">
        <v>393</v>
      </c>
      <c r="N62" t="s">
        <v>237</v>
      </c>
      <c r="O62" t="s">
        <v>230</v>
      </c>
      <c r="Q62">
        <f ca="1">IF(OR(ISNUMBER(MATCH(L62,MasterData!$D$3:$D$18,0)),ISNUMBER(MATCH(L62,MasterData!$C$3:$C$18,0))),
    DATEDIF(E62,I62,"d"),
    DATEDIF(E62,TODAY(),"d"))</f>
        <v>8</v>
      </c>
      <c r="R62">
        <f t="shared" ca="1" si="4"/>
        <v>1</v>
      </c>
      <c r="S62">
        <f t="shared" ca="1" si="5"/>
        <v>0</v>
      </c>
      <c r="T62">
        <f t="shared" ca="1" si="6"/>
        <v>0</v>
      </c>
      <c r="U62">
        <f t="shared" ca="1" si="7"/>
        <v>0</v>
      </c>
    </row>
    <row r="63" spans="1:21" x14ac:dyDescent="0.35">
      <c r="A63">
        <v>6000136417</v>
      </c>
      <c r="B63" t="s">
        <v>394</v>
      </c>
      <c r="C63" t="s">
        <v>230</v>
      </c>
      <c r="D63" t="s">
        <v>254</v>
      </c>
      <c r="E63" s="1">
        <v>45750</v>
      </c>
      <c r="F63" s="1"/>
      <c r="G63" t="s">
        <v>357</v>
      </c>
      <c r="H63" t="s">
        <v>240</v>
      </c>
      <c r="I63" s="1">
        <v>45758</v>
      </c>
      <c r="J63" t="s">
        <v>234</v>
      </c>
      <c r="K63" t="s">
        <v>241</v>
      </c>
      <c r="L63" t="s">
        <v>171</v>
      </c>
      <c r="M63" t="s">
        <v>395</v>
      </c>
      <c r="N63" t="s">
        <v>237</v>
      </c>
      <c r="O63" t="s">
        <v>230</v>
      </c>
      <c r="Q63">
        <f ca="1">IF(OR(ISNUMBER(MATCH(L63,MasterData!$D$3:$D$18,0)),ISNUMBER(MATCH(L63,MasterData!$C$3:$C$18,0))),
    DATEDIF(E63,I63,"d"),
    DATEDIF(E63,TODAY(),"d"))</f>
        <v>8</v>
      </c>
      <c r="R63">
        <f t="shared" ca="1" si="4"/>
        <v>1</v>
      </c>
      <c r="S63">
        <f t="shared" ca="1" si="5"/>
        <v>0</v>
      </c>
      <c r="T63">
        <f t="shared" ca="1" si="6"/>
        <v>0</v>
      </c>
      <c r="U63">
        <f t="shared" ca="1" si="7"/>
        <v>0</v>
      </c>
    </row>
    <row r="64" spans="1:21" x14ac:dyDescent="0.35">
      <c r="A64">
        <v>6000136696</v>
      </c>
      <c r="B64" t="s">
        <v>396</v>
      </c>
      <c r="C64" t="s">
        <v>230</v>
      </c>
      <c r="D64" t="s">
        <v>254</v>
      </c>
      <c r="E64" s="1">
        <v>45755</v>
      </c>
      <c r="F64" s="1"/>
      <c r="G64" t="s">
        <v>357</v>
      </c>
      <c r="H64" t="s">
        <v>245</v>
      </c>
      <c r="I64" s="1">
        <v>45763</v>
      </c>
      <c r="J64" t="s">
        <v>234</v>
      </c>
      <c r="K64" t="s">
        <v>241</v>
      </c>
      <c r="L64" t="s">
        <v>171</v>
      </c>
      <c r="M64" t="s">
        <v>397</v>
      </c>
      <c r="N64" t="s">
        <v>237</v>
      </c>
      <c r="O64" t="s">
        <v>230</v>
      </c>
      <c r="Q64">
        <f ca="1">IF(OR(ISNUMBER(MATCH(L64,MasterData!$D$3:$D$18,0)),ISNUMBER(MATCH(L64,MasterData!$C$3:$C$18,0))),
    DATEDIF(E64,I64,"d"),
    DATEDIF(E64,TODAY(),"d"))</f>
        <v>8</v>
      </c>
      <c r="R64">
        <f t="shared" ca="1" si="4"/>
        <v>1</v>
      </c>
      <c r="S64">
        <f t="shared" ca="1" si="5"/>
        <v>0</v>
      </c>
      <c r="T64">
        <f t="shared" ca="1" si="6"/>
        <v>0</v>
      </c>
      <c r="U64">
        <f t="shared" ca="1" si="7"/>
        <v>0</v>
      </c>
    </row>
    <row r="65" spans="1:21" x14ac:dyDescent="0.35">
      <c r="A65">
        <v>6000136707</v>
      </c>
      <c r="B65" t="s">
        <v>398</v>
      </c>
      <c r="C65" t="s">
        <v>230</v>
      </c>
      <c r="D65" t="s">
        <v>254</v>
      </c>
      <c r="E65" s="1">
        <v>45755</v>
      </c>
      <c r="F65" s="1"/>
      <c r="G65" t="s">
        <v>357</v>
      </c>
      <c r="H65" t="s">
        <v>245</v>
      </c>
      <c r="I65" s="1">
        <v>45763</v>
      </c>
      <c r="J65" t="s">
        <v>234</v>
      </c>
      <c r="K65" t="s">
        <v>241</v>
      </c>
      <c r="L65" t="s">
        <v>171</v>
      </c>
      <c r="M65" t="s">
        <v>399</v>
      </c>
      <c r="N65" t="s">
        <v>237</v>
      </c>
      <c r="O65" t="s">
        <v>230</v>
      </c>
      <c r="Q65">
        <f ca="1">IF(OR(ISNUMBER(MATCH(L65,MasterData!$D$3:$D$18,0)),ISNUMBER(MATCH(L65,MasterData!$C$3:$C$18,0))),
    DATEDIF(E65,I65,"d"),
    DATEDIF(E65,TODAY(),"d"))</f>
        <v>8</v>
      </c>
      <c r="R65">
        <f t="shared" ca="1" si="4"/>
        <v>1</v>
      </c>
      <c r="S65">
        <f t="shared" ca="1" si="5"/>
        <v>0</v>
      </c>
      <c r="T65">
        <f t="shared" ca="1" si="6"/>
        <v>0</v>
      </c>
      <c r="U65">
        <f t="shared" ca="1" si="7"/>
        <v>0</v>
      </c>
    </row>
    <row r="66" spans="1:21" x14ac:dyDescent="0.35">
      <c r="A66">
        <v>6000136806</v>
      </c>
      <c r="B66" t="s">
        <v>230</v>
      </c>
      <c r="C66" t="s">
        <v>230</v>
      </c>
      <c r="D66" t="s">
        <v>251</v>
      </c>
      <c r="E66" s="1">
        <v>45755</v>
      </c>
      <c r="F66" s="1"/>
      <c r="G66" t="s">
        <v>400</v>
      </c>
      <c r="H66" t="s">
        <v>401</v>
      </c>
      <c r="I66" s="1">
        <v>45789</v>
      </c>
      <c r="J66" t="s">
        <v>201</v>
      </c>
      <c r="K66" t="s">
        <v>241</v>
      </c>
      <c r="L66" t="s">
        <v>171</v>
      </c>
      <c r="M66" t="s">
        <v>402</v>
      </c>
      <c r="N66" t="s">
        <v>237</v>
      </c>
      <c r="O66" t="s">
        <v>230</v>
      </c>
      <c r="Q66">
        <f ca="1">IF(OR(ISNUMBER(MATCH(L66,MasterData!$D$3:$D$18,0)),ISNUMBER(MATCH(L66,MasterData!$C$3:$C$18,0))),
    DATEDIF(E66,I66,"d"),
    DATEDIF(E66,TODAY(),"d"))</f>
        <v>34</v>
      </c>
      <c r="R66">
        <f t="shared" ca="1" si="4"/>
        <v>1</v>
      </c>
      <c r="S66">
        <f t="shared" ca="1" si="5"/>
        <v>1</v>
      </c>
      <c r="T66">
        <f t="shared" ca="1" si="6"/>
        <v>1</v>
      </c>
      <c r="U66">
        <f t="shared" ca="1" si="7"/>
        <v>0</v>
      </c>
    </row>
    <row r="67" spans="1:21" x14ac:dyDescent="0.35">
      <c r="A67">
        <v>6000136916</v>
      </c>
      <c r="B67" t="s">
        <v>403</v>
      </c>
      <c r="C67" t="s">
        <v>230</v>
      </c>
      <c r="D67" t="s">
        <v>254</v>
      </c>
      <c r="E67" s="1">
        <v>45756</v>
      </c>
      <c r="F67" s="1"/>
      <c r="G67" t="s">
        <v>357</v>
      </c>
      <c r="H67" t="s">
        <v>245</v>
      </c>
      <c r="I67" s="1">
        <v>45764</v>
      </c>
      <c r="J67" t="s">
        <v>234</v>
      </c>
      <c r="K67" t="s">
        <v>241</v>
      </c>
      <c r="L67" t="s">
        <v>171</v>
      </c>
      <c r="M67" t="s">
        <v>404</v>
      </c>
      <c r="N67" t="s">
        <v>237</v>
      </c>
      <c r="O67" t="s">
        <v>230</v>
      </c>
      <c r="Q67">
        <f ca="1">IF(OR(ISNUMBER(MATCH(L67,MasterData!$D$3:$D$18,0)),ISNUMBER(MATCH(L67,MasterData!$C$3:$C$18,0))),
    DATEDIF(E67,I67,"d"),
    DATEDIF(E67,TODAY(),"d"))</f>
        <v>8</v>
      </c>
      <c r="R67">
        <f t="shared" ca="1" si="4"/>
        <v>1</v>
      </c>
      <c r="S67">
        <f t="shared" ca="1" si="5"/>
        <v>0</v>
      </c>
      <c r="T67">
        <f t="shared" ca="1" si="6"/>
        <v>0</v>
      </c>
      <c r="U67">
        <f t="shared" ca="1" si="7"/>
        <v>0</v>
      </c>
    </row>
    <row r="68" spans="1:21" x14ac:dyDescent="0.35">
      <c r="A68">
        <v>6000137097</v>
      </c>
      <c r="B68" t="s">
        <v>405</v>
      </c>
      <c r="C68" t="s">
        <v>230</v>
      </c>
      <c r="D68" t="s">
        <v>251</v>
      </c>
      <c r="E68" s="1">
        <v>45757</v>
      </c>
      <c r="F68" s="1"/>
      <c r="G68" t="s">
        <v>406</v>
      </c>
      <c r="H68" t="s">
        <v>233</v>
      </c>
      <c r="I68" s="1">
        <v>45765</v>
      </c>
      <c r="J68" t="s">
        <v>234</v>
      </c>
      <c r="K68" t="s">
        <v>235</v>
      </c>
      <c r="L68" t="s">
        <v>171</v>
      </c>
      <c r="M68" t="s">
        <v>407</v>
      </c>
      <c r="N68" t="s">
        <v>237</v>
      </c>
      <c r="O68" t="s">
        <v>230</v>
      </c>
      <c r="Q68">
        <f ca="1">IF(OR(ISNUMBER(MATCH(L68,MasterData!$D$3:$D$18,0)),ISNUMBER(MATCH(L68,MasterData!$C$3:$C$18,0))),
    DATEDIF(E68,I68,"d"),
    DATEDIF(E68,TODAY(),"d"))</f>
        <v>8</v>
      </c>
      <c r="R68">
        <f t="shared" ca="1" si="4"/>
        <v>1</v>
      </c>
      <c r="S68">
        <f t="shared" ca="1" si="5"/>
        <v>0</v>
      </c>
      <c r="T68">
        <f t="shared" ca="1" si="6"/>
        <v>0</v>
      </c>
      <c r="U68">
        <f t="shared" ca="1" si="7"/>
        <v>0</v>
      </c>
    </row>
    <row r="69" spans="1:21" x14ac:dyDescent="0.35">
      <c r="A69">
        <v>6000137324</v>
      </c>
      <c r="B69" t="s">
        <v>408</v>
      </c>
      <c r="C69" t="s">
        <v>230</v>
      </c>
      <c r="D69" t="s">
        <v>274</v>
      </c>
      <c r="E69" s="1">
        <v>45761</v>
      </c>
      <c r="F69" s="1"/>
      <c r="G69" t="s">
        <v>380</v>
      </c>
      <c r="H69" t="s">
        <v>233</v>
      </c>
      <c r="I69" s="1">
        <v>45771</v>
      </c>
      <c r="J69" t="s">
        <v>234</v>
      </c>
      <c r="K69" t="s">
        <v>347</v>
      </c>
      <c r="L69" t="s">
        <v>171</v>
      </c>
      <c r="M69" t="s">
        <v>409</v>
      </c>
      <c r="N69" t="s">
        <v>237</v>
      </c>
      <c r="O69" t="s">
        <v>230</v>
      </c>
      <c r="Q69">
        <f ca="1">IF(OR(ISNUMBER(MATCH(L69,MasterData!$D$3:$D$18,0)),ISNUMBER(MATCH(L69,MasterData!$C$3:$C$18,0))),
    DATEDIF(E69,I69,"d"),
    DATEDIF(E69,TODAY(),"d"))</f>
        <v>10</v>
      </c>
      <c r="R69">
        <f t="shared" ref="R69:R132" ca="1" si="8">IF($Q69&gt;7,1,0)</f>
        <v>1</v>
      </c>
      <c r="S69">
        <f t="shared" ref="S69:S132" ca="1" si="9">IF($Q69&gt;15,1,0)</f>
        <v>0</v>
      </c>
      <c r="T69">
        <f t="shared" ref="T69:T132" ca="1" si="10">IF($Q69&gt;30,1,0)</f>
        <v>0</v>
      </c>
      <c r="U69">
        <f t="shared" ref="U69:U132" ca="1" si="11">IF($Q69&gt;60,1,0)</f>
        <v>0</v>
      </c>
    </row>
    <row r="70" spans="1:21" x14ac:dyDescent="0.35">
      <c r="A70">
        <v>6000137341</v>
      </c>
      <c r="B70" t="s">
        <v>410</v>
      </c>
      <c r="C70" t="s">
        <v>230</v>
      </c>
      <c r="D70" t="s">
        <v>251</v>
      </c>
      <c r="E70" s="1">
        <v>45761</v>
      </c>
      <c r="F70" s="1"/>
      <c r="G70" t="s">
        <v>411</v>
      </c>
      <c r="H70" t="s">
        <v>245</v>
      </c>
      <c r="I70" s="1">
        <v>45768</v>
      </c>
      <c r="J70" t="s">
        <v>234</v>
      </c>
      <c r="K70" t="s">
        <v>235</v>
      </c>
      <c r="L70" t="s">
        <v>171</v>
      </c>
      <c r="M70" t="s">
        <v>412</v>
      </c>
      <c r="N70" t="s">
        <v>237</v>
      </c>
      <c r="O70" t="s">
        <v>230</v>
      </c>
      <c r="Q70">
        <f ca="1">IF(OR(ISNUMBER(MATCH(L70,MasterData!$D$3:$D$18,0)),ISNUMBER(MATCH(L70,MasterData!$C$3:$C$18,0))),
    DATEDIF(E70,I70,"d"),
    DATEDIF(E70,TODAY(),"d"))</f>
        <v>7</v>
      </c>
      <c r="R70">
        <f t="shared" ca="1" si="8"/>
        <v>0</v>
      </c>
      <c r="S70">
        <f t="shared" ca="1" si="9"/>
        <v>0</v>
      </c>
      <c r="T70">
        <f t="shared" ca="1" si="10"/>
        <v>0</v>
      </c>
      <c r="U70">
        <f t="shared" ca="1" si="11"/>
        <v>0</v>
      </c>
    </row>
    <row r="71" spans="1:21" x14ac:dyDescent="0.35">
      <c r="A71">
        <v>6000137533</v>
      </c>
      <c r="B71" t="s">
        <v>230</v>
      </c>
      <c r="C71" t="s">
        <v>230</v>
      </c>
      <c r="D71" t="s">
        <v>413</v>
      </c>
      <c r="E71" s="1">
        <v>45762</v>
      </c>
      <c r="F71" s="1"/>
      <c r="G71" t="s">
        <v>400</v>
      </c>
      <c r="H71" t="s">
        <v>245</v>
      </c>
      <c r="I71" s="1">
        <v>45782</v>
      </c>
      <c r="J71" t="s">
        <v>201</v>
      </c>
      <c r="K71" t="s">
        <v>241</v>
      </c>
      <c r="L71" t="s">
        <v>171</v>
      </c>
      <c r="M71" t="s">
        <v>414</v>
      </c>
      <c r="N71" t="s">
        <v>237</v>
      </c>
      <c r="O71" t="s">
        <v>230</v>
      </c>
      <c r="Q71">
        <f ca="1">IF(OR(ISNUMBER(MATCH(L71,MasterData!$D$3:$D$18,0)),ISNUMBER(MATCH(L71,MasterData!$C$3:$C$18,0))),
    DATEDIF(E71,I71,"d"),
    DATEDIF(E71,TODAY(),"d"))</f>
        <v>20</v>
      </c>
      <c r="R71">
        <f t="shared" ca="1" si="8"/>
        <v>1</v>
      </c>
      <c r="S71">
        <f t="shared" ca="1" si="9"/>
        <v>1</v>
      </c>
      <c r="T71">
        <f t="shared" ca="1" si="10"/>
        <v>0</v>
      </c>
      <c r="U71">
        <f t="shared" ca="1" si="11"/>
        <v>0</v>
      </c>
    </row>
    <row r="72" spans="1:21" x14ac:dyDescent="0.35">
      <c r="A72">
        <v>6000137544</v>
      </c>
      <c r="B72" t="s">
        <v>415</v>
      </c>
      <c r="C72" t="s">
        <v>230</v>
      </c>
      <c r="D72" t="s">
        <v>247</v>
      </c>
      <c r="E72" s="1">
        <v>45762</v>
      </c>
      <c r="F72" s="1"/>
      <c r="G72" t="s">
        <v>268</v>
      </c>
      <c r="H72" t="s">
        <v>233</v>
      </c>
      <c r="I72" s="1">
        <v>45821</v>
      </c>
      <c r="J72" t="s">
        <v>234</v>
      </c>
      <c r="K72" t="s">
        <v>235</v>
      </c>
      <c r="L72" t="s">
        <v>171</v>
      </c>
      <c r="M72" t="s">
        <v>416</v>
      </c>
      <c r="N72" t="s">
        <v>237</v>
      </c>
      <c r="O72" t="s">
        <v>230</v>
      </c>
      <c r="Q72">
        <f ca="1">IF(OR(ISNUMBER(MATCH(L72,MasterData!$D$3:$D$18,0)),ISNUMBER(MATCH(L72,MasterData!$C$3:$C$18,0))),
    DATEDIF(E72,I72,"d"),
    DATEDIF(E72,TODAY(),"d"))</f>
        <v>59</v>
      </c>
      <c r="R72">
        <f t="shared" ca="1" si="8"/>
        <v>1</v>
      </c>
      <c r="S72">
        <f t="shared" ca="1" si="9"/>
        <v>1</v>
      </c>
      <c r="T72">
        <f t="shared" ca="1" si="10"/>
        <v>1</v>
      </c>
      <c r="U72">
        <f t="shared" ca="1" si="11"/>
        <v>0</v>
      </c>
    </row>
    <row r="73" spans="1:21" x14ac:dyDescent="0.35">
      <c r="A73">
        <v>6000137636</v>
      </c>
      <c r="B73" t="s">
        <v>417</v>
      </c>
      <c r="C73" t="s">
        <v>230</v>
      </c>
      <c r="D73" t="s">
        <v>274</v>
      </c>
      <c r="E73" s="1">
        <v>45763</v>
      </c>
      <c r="F73" s="1"/>
      <c r="G73" t="s">
        <v>321</v>
      </c>
      <c r="H73" t="s">
        <v>240</v>
      </c>
      <c r="I73" s="1">
        <v>45782</v>
      </c>
      <c r="J73" t="s">
        <v>234</v>
      </c>
      <c r="K73" t="s">
        <v>347</v>
      </c>
      <c r="L73" t="s">
        <v>171</v>
      </c>
      <c r="M73" t="s">
        <v>418</v>
      </c>
      <c r="N73" t="s">
        <v>237</v>
      </c>
      <c r="O73" t="s">
        <v>230</v>
      </c>
      <c r="Q73">
        <f ca="1">IF(OR(ISNUMBER(MATCH(L73,MasterData!$D$3:$D$18,0)),ISNUMBER(MATCH(L73,MasterData!$C$3:$C$18,0))),
    DATEDIF(E73,I73,"d"),
    DATEDIF(E73,TODAY(),"d"))</f>
        <v>19</v>
      </c>
      <c r="R73">
        <f t="shared" ca="1" si="8"/>
        <v>1</v>
      </c>
      <c r="S73">
        <f t="shared" ca="1" si="9"/>
        <v>1</v>
      </c>
      <c r="T73">
        <f t="shared" ca="1" si="10"/>
        <v>0</v>
      </c>
      <c r="U73">
        <f t="shared" ca="1" si="11"/>
        <v>0</v>
      </c>
    </row>
    <row r="74" spans="1:21" x14ac:dyDescent="0.35">
      <c r="A74">
        <v>6000137924</v>
      </c>
      <c r="B74" t="s">
        <v>419</v>
      </c>
      <c r="C74" t="s">
        <v>230</v>
      </c>
      <c r="D74" t="s">
        <v>231</v>
      </c>
      <c r="E74" s="1">
        <v>45769</v>
      </c>
      <c r="F74" s="1"/>
      <c r="G74" t="s">
        <v>420</v>
      </c>
      <c r="H74" t="s">
        <v>240</v>
      </c>
      <c r="I74" s="1">
        <v>45782</v>
      </c>
      <c r="J74" t="s">
        <v>234</v>
      </c>
      <c r="K74" t="s">
        <v>235</v>
      </c>
      <c r="L74" t="s">
        <v>171</v>
      </c>
      <c r="M74" t="s">
        <v>421</v>
      </c>
      <c r="N74" t="s">
        <v>237</v>
      </c>
      <c r="O74" t="s">
        <v>230</v>
      </c>
      <c r="Q74">
        <f ca="1">IF(OR(ISNUMBER(MATCH(L74,MasterData!$D$3:$D$18,0)),ISNUMBER(MATCH(L74,MasterData!$C$3:$C$18,0))),
    DATEDIF(E74,I74,"d"),
    DATEDIF(E74,TODAY(),"d"))</f>
        <v>13</v>
      </c>
      <c r="R74">
        <f t="shared" ca="1" si="8"/>
        <v>1</v>
      </c>
      <c r="S74">
        <f t="shared" ca="1" si="9"/>
        <v>0</v>
      </c>
      <c r="T74">
        <f t="shared" ca="1" si="10"/>
        <v>0</v>
      </c>
      <c r="U74">
        <f t="shared" ca="1" si="11"/>
        <v>0</v>
      </c>
    </row>
    <row r="75" spans="1:21" x14ac:dyDescent="0.35">
      <c r="A75">
        <v>6000138263</v>
      </c>
      <c r="B75" t="s">
        <v>230</v>
      </c>
      <c r="C75" t="s">
        <v>230</v>
      </c>
      <c r="D75" t="s">
        <v>274</v>
      </c>
      <c r="E75" s="1">
        <v>45771</v>
      </c>
      <c r="F75" s="1"/>
      <c r="G75" t="s">
        <v>422</v>
      </c>
      <c r="H75" t="s">
        <v>245</v>
      </c>
      <c r="I75" s="1">
        <v>45840</v>
      </c>
      <c r="J75" t="s">
        <v>245</v>
      </c>
      <c r="K75" t="s">
        <v>241</v>
      </c>
      <c r="L75" t="s">
        <v>170</v>
      </c>
      <c r="M75" t="s">
        <v>423</v>
      </c>
      <c r="N75" t="s">
        <v>237</v>
      </c>
      <c r="O75" t="s">
        <v>230</v>
      </c>
      <c r="Q75">
        <f ca="1">IF(OR(ISNUMBER(MATCH(L75,MasterData!$D$3:$D$18,0)),ISNUMBER(MATCH(L75,MasterData!$C$3:$C$18,0))),
    DATEDIF(E75,I75,"d"),
    DATEDIF(E75,TODAY(),"d"))</f>
        <v>69</v>
      </c>
      <c r="R75">
        <f t="shared" ca="1" si="8"/>
        <v>1</v>
      </c>
      <c r="S75">
        <f t="shared" ca="1" si="9"/>
        <v>1</v>
      </c>
      <c r="T75">
        <f t="shared" ca="1" si="10"/>
        <v>1</v>
      </c>
      <c r="U75">
        <f t="shared" ca="1" si="11"/>
        <v>1</v>
      </c>
    </row>
    <row r="76" spans="1:21" x14ac:dyDescent="0.35">
      <c r="A76">
        <v>6000138316</v>
      </c>
      <c r="B76" t="s">
        <v>424</v>
      </c>
      <c r="C76" t="s">
        <v>230</v>
      </c>
      <c r="D76" t="s">
        <v>254</v>
      </c>
      <c r="E76" s="1">
        <v>45772</v>
      </c>
      <c r="F76" s="1"/>
      <c r="G76" t="s">
        <v>357</v>
      </c>
      <c r="H76" t="s">
        <v>245</v>
      </c>
      <c r="I76" s="1">
        <v>45779</v>
      </c>
      <c r="J76" t="s">
        <v>234</v>
      </c>
      <c r="K76" t="s">
        <v>241</v>
      </c>
      <c r="L76" t="s">
        <v>171</v>
      </c>
      <c r="M76" t="s">
        <v>425</v>
      </c>
      <c r="N76" t="s">
        <v>237</v>
      </c>
      <c r="O76" t="s">
        <v>230</v>
      </c>
      <c r="Q76">
        <f ca="1">IF(OR(ISNUMBER(MATCH(L76,MasterData!$D$3:$D$18,0)),ISNUMBER(MATCH(L76,MasterData!$C$3:$C$18,0))),
    DATEDIF(E76,I76,"d"),
    DATEDIF(E76,TODAY(),"d"))</f>
        <v>7</v>
      </c>
      <c r="R76">
        <f t="shared" ca="1" si="8"/>
        <v>0</v>
      </c>
      <c r="S76">
        <f t="shared" ca="1" si="9"/>
        <v>0</v>
      </c>
      <c r="T76">
        <f t="shared" ca="1" si="10"/>
        <v>0</v>
      </c>
      <c r="U76">
        <f t="shared" ca="1" si="11"/>
        <v>0</v>
      </c>
    </row>
    <row r="77" spans="1:21" x14ac:dyDescent="0.35">
      <c r="A77">
        <v>6000138428</v>
      </c>
      <c r="B77" t="s">
        <v>426</v>
      </c>
      <c r="C77" t="s">
        <v>230</v>
      </c>
      <c r="D77" t="s">
        <v>254</v>
      </c>
      <c r="E77" s="1">
        <v>45772</v>
      </c>
      <c r="F77" t="s">
        <v>230</v>
      </c>
      <c r="G77" t="s">
        <v>357</v>
      </c>
      <c r="H77" t="s">
        <v>233</v>
      </c>
      <c r="I77" s="1">
        <v>45841</v>
      </c>
      <c r="J77" t="s">
        <v>245</v>
      </c>
      <c r="K77" t="s">
        <v>235</v>
      </c>
      <c r="L77" t="s">
        <v>170</v>
      </c>
      <c r="M77" t="s">
        <v>427</v>
      </c>
      <c r="N77" t="s">
        <v>237</v>
      </c>
      <c r="O77" t="s">
        <v>230</v>
      </c>
      <c r="P77" t="s">
        <v>230</v>
      </c>
      <c r="Q77">
        <f ca="1">IF(OR(ISNUMBER(MATCH(L77,MasterData!$D$3:$D$18,0)),ISNUMBER(MATCH(L77,MasterData!$C$3:$C$18,0))),
    DATEDIF(E77,I77,"d"),
    DATEDIF(E77,TODAY(),"d"))</f>
        <v>69</v>
      </c>
      <c r="R77">
        <f t="shared" ca="1" si="8"/>
        <v>1</v>
      </c>
      <c r="S77">
        <f t="shared" ca="1" si="9"/>
        <v>1</v>
      </c>
      <c r="T77">
        <f t="shared" ca="1" si="10"/>
        <v>1</v>
      </c>
      <c r="U77">
        <f t="shared" ca="1" si="11"/>
        <v>1</v>
      </c>
    </row>
    <row r="78" spans="1:21" x14ac:dyDescent="0.35">
      <c r="A78">
        <v>6000138437</v>
      </c>
      <c r="B78" t="s">
        <v>428</v>
      </c>
      <c r="C78" t="s">
        <v>230</v>
      </c>
      <c r="D78" t="s">
        <v>254</v>
      </c>
      <c r="E78" s="1">
        <v>45772</v>
      </c>
      <c r="F78" s="1"/>
      <c r="G78" t="s">
        <v>357</v>
      </c>
      <c r="H78" t="s">
        <v>245</v>
      </c>
      <c r="I78" s="1">
        <v>45838</v>
      </c>
      <c r="J78" t="s">
        <v>245</v>
      </c>
      <c r="K78" t="s">
        <v>241</v>
      </c>
      <c r="L78" t="s">
        <v>170</v>
      </c>
      <c r="M78" t="s">
        <v>429</v>
      </c>
      <c r="N78" t="s">
        <v>237</v>
      </c>
      <c r="O78" t="s">
        <v>230</v>
      </c>
      <c r="Q78">
        <f ca="1">IF(OR(ISNUMBER(MATCH(L78,MasterData!$D$3:$D$18,0)),ISNUMBER(MATCH(L78,MasterData!$C$3:$C$18,0))),
    DATEDIF(E78,I78,"d"),
    DATEDIF(E78,TODAY(),"d"))</f>
        <v>66</v>
      </c>
      <c r="R78">
        <f t="shared" ca="1" si="8"/>
        <v>1</v>
      </c>
      <c r="S78">
        <f t="shared" ca="1" si="9"/>
        <v>1</v>
      </c>
      <c r="T78">
        <f t="shared" ca="1" si="10"/>
        <v>1</v>
      </c>
      <c r="U78">
        <f t="shared" ca="1" si="11"/>
        <v>1</v>
      </c>
    </row>
    <row r="79" spans="1:21" x14ac:dyDescent="0.35">
      <c r="A79">
        <v>6000138440</v>
      </c>
      <c r="B79" t="s">
        <v>430</v>
      </c>
      <c r="C79" t="s">
        <v>230</v>
      </c>
      <c r="D79" t="s">
        <v>254</v>
      </c>
      <c r="E79" s="1">
        <v>45772</v>
      </c>
      <c r="F79" s="1"/>
      <c r="G79" t="s">
        <v>357</v>
      </c>
      <c r="H79" t="s">
        <v>245</v>
      </c>
      <c r="I79" s="1">
        <v>45786</v>
      </c>
      <c r="J79" t="s">
        <v>234</v>
      </c>
      <c r="K79" t="s">
        <v>235</v>
      </c>
      <c r="L79" t="s">
        <v>171</v>
      </c>
      <c r="M79" t="s">
        <v>431</v>
      </c>
      <c r="N79" t="s">
        <v>237</v>
      </c>
      <c r="O79" t="s">
        <v>230</v>
      </c>
      <c r="Q79">
        <f ca="1">IF(OR(ISNUMBER(MATCH(L79,MasterData!$D$3:$D$18,0)),ISNUMBER(MATCH(L79,MasterData!$C$3:$C$18,0))),
    DATEDIF(E79,I79,"d"),
    DATEDIF(E79,TODAY(),"d"))</f>
        <v>14</v>
      </c>
      <c r="R79">
        <f t="shared" ca="1" si="8"/>
        <v>1</v>
      </c>
      <c r="S79">
        <f t="shared" ca="1" si="9"/>
        <v>0</v>
      </c>
      <c r="T79">
        <f t="shared" ca="1" si="10"/>
        <v>0</v>
      </c>
      <c r="U79">
        <f t="shared" ca="1" si="11"/>
        <v>0</v>
      </c>
    </row>
    <row r="80" spans="1:21" x14ac:dyDescent="0.35">
      <c r="A80">
        <v>6000138481</v>
      </c>
      <c r="B80" t="s">
        <v>432</v>
      </c>
      <c r="C80" t="s">
        <v>230</v>
      </c>
      <c r="D80" t="s">
        <v>231</v>
      </c>
      <c r="E80" s="1">
        <v>45775</v>
      </c>
      <c r="F80" s="1"/>
      <c r="G80" t="s">
        <v>300</v>
      </c>
      <c r="H80" t="s">
        <v>245</v>
      </c>
      <c r="I80" s="1">
        <v>45786</v>
      </c>
      <c r="J80" t="s">
        <v>234</v>
      </c>
      <c r="K80" t="s">
        <v>241</v>
      </c>
      <c r="L80" t="s">
        <v>171</v>
      </c>
      <c r="M80" t="s">
        <v>433</v>
      </c>
      <c r="N80" t="s">
        <v>237</v>
      </c>
      <c r="O80" t="s">
        <v>230</v>
      </c>
      <c r="Q80">
        <f ca="1">IF(OR(ISNUMBER(MATCH(L80,MasterData!$D$3:$D$18,0)),ISNUMBER(MATCH(L80,MasterData!$C$3:$C$18,0))),
    DATEDIF(E80,I80,"d"),
    DATEDIF(E80,TODAY(),"d"))</f>
        <v>11</v>
      </c>
      <c r="R80">
        <f t="shared" ca="1" si="8"/>
        <v>1</v>
      </c>
      <c r="S80">
        <f t="shared" ca="1" si="9"/>
        <v>0</v>
      </c>
      <c r="T80">
        <f t="shared" ca="1" si="10"/>
        <v>0</v>
      </c>
      <c r="U80">
        <f t="shared" ca="1" si="11"/>
        <v>0</v>
      </c>
    </row>
    <row r="81" spans="1:21" x14ac:dyDescent="0.35">
      <c r="A81">
        <v>6000138500</v>
      </c>
      <c r="B81" t="s">
        <v>434</v>
      </c>
      <c r="C81" t="s">
        <v>230</v>
      </c>
      <c r="D81" t="s">
        <v>254</v>
      </c>
      <c r="E81" s="1">
        <v>45775</v>
      </c>
      <c r="F81" s="1"/>
      <c r="G81" t="s">
        <v>255</v>
      </c>
      <c r="H81" t="s">
        <v>233</v>
      </c>
      <c r="I81" s="1">
        <v>45832</v>
      </c>
      <c r="J81" t="s">
        <v>234</v>
      </c>
      <c r="K81" t="s">
        <v>241</v>
      </c>
      <c r="L81" t="s">
        <v>171</v>
      </c>
      <c r="M81" t="s">
        <v>435</v>
      </c>
      <c r="N81" t="s">
        <v>237</v>
      </c>
      <c r="O81" t="s">
        <v>230</v>
      </c>
      <c r="Q81">
        <f ca="1">IF(OR(ISNUMBER(MATCH(L81,MasterData!$D$3:$D$18,0)),ISNUMBER(MATCH(L81,MasterData!$C$3:$C$18,0))),
    DATEDIF(E81,I81,"d"),
    DATEDIF(E81,TODAY(),"d"))</f>
        <v>57</v>
      </c>
      <c r="R81">
        <f t="shared" ca="1" si="8"/>
        <v>1</v>
      </c>
      <c r="S81">
        <f t="shared" ca="1" si="9"/>
        <v>1</v>
      </c>
      <c r="T81">
        <f t="shared" ca="1" si="10"/>
        <v>1</v>
      </c>
      <c r="U81">
        <f t="shared" ca="1" si="11"/>
        <v>0</v>
      </c>
    </row>
    <row r="82" spans="1:21" x14ac:dyDescent="0.35">
      <c r="A82">
        <v>6000138582</v>
      </c>
      <c r="B82" t="s">
        <v>436</v>
      </c>
      <c r="C82" t="s">
        <v>230</v>
      </c>
      <c r="D82" t="s">
        <v>231</v>
      </c>
      <c r="E82" s="1">
        <v>45775</v>
      </c>
      <c r="F82" s="1"/>
      <c r="G82" t="s">
        <v>293</v>
      </c>
      <c r="H82" t="s">
        <v>245</v>
      </c>
      <c r="I82" s="1">
        <v>45824</v>
      </c>
      <c r="J82" t="s">
        <v>234</v>
      </c>
      <c r="K82" t="s">
        <v>235</v>
      </c>
      <c r="L82" t="s">
        <v>171</v>
      </c>
      <c r="M82" t="s">
        <v>437</v>
      </c>
      <c r="N82" t="s">
        <v>237</v>
      </c>
      <c r="O82" t="s">
        <v>230</v>
      </c>
      <c r="Q82">
        <f ca="1">IF(OR(ISNUMBER(MATCH(L82,MasterData!$D$3:$D$18,0)),ISNUMBER(MATCH(L82,MasterData!$C$3:$C$18,0))),
    DATEDIF(E82,I82,"d"),
    DATEDIF(E82,TODAY(),"d"))</f>
        <v>49</v>
      </c>
      <c r="R82">
        <f t="shared" ca="1" si="8"/>
        <v>1</v>
      </c>
      <c r="S82">
        <f t="shared" ca="1" si="9"/>
        <v>1</v>
      </c>
      <c r="T82">
        <f t="shared" ca="1" si="10"/>
        <v>1</v>
      </c>
      <c r="U82">
        <f t="shared" ca="1" si="11"/>
        <v>0</v>
      </c>
    </row>
    <row r="83" spans="1:21" x14ac:dyDescent="0.35">
      <c r="A83">
        <v>6000138600</v>
      </c>
      <c r="B83" t="s">
        <v>438</v>
      </c>
      <c r="C83" t="s">
        <v>230</v>
      </c>
      <c r="D83" t="s">
        <v>274</v>
      </c>
      <c r="E83" s="1">
        <v>45775</v>
      </c>
      <c r="F83" s="1"/>
      <c r="G83" t="s">
        <v>439</v>
      </c>
      <c r="H83" t="s">
        <v>245</v>
      </c>
      <c r="I83" s="1">
        <v>45812</v>
      </c>
      <c r="J83" t="s">
        <v>234</v>
      </c>
      <c r="K83" t="s">
        <v>241</v>
      </c>
      <c r="L83" t="s">
        <v>171</v>
      </c>
      <c r="M83" t="s">
        <v>440</v>
      </c>
      <c r="N83" t="s">
        <v>237</v>
      </c>
      <c r="O83" t="s">
        <v>230</v>
      </c>
      <c r="Q83">
        <f ca="1">IF(OR(ISNUMBER(MATCH(L83,MasterData!$D$3:$D$18,0)),ISNUMBER(MATCH(L83,MasterData!$C$3:$C$18,0))),
    DATEDIF(E83,I83,"d"),
    DATEDIF(E83,TODAY(),"d"))</f>
        <v>37</v>
      </c>
      <c r="R83">
        <f t="shared" ca="1" si="8"/>
        <v>1</v>
      </c>
      <c r="S83">
        <f t="shared" ca="1" si="9"/>
        <v>1</v>
      </c>
      <c r="T83">
        <f t="shared" ca="1" si="10"/>
        <v>1</v>
      </c>
      <c r="U83">
        <f t="shared" ca="1" si="11"/>
        <v>0</v>
      </c>
    </row>
    <row r="84" spans="1:21" x14ac:dyDescent="0.35">
      <c r="A84">
        <v>6000138844</v>
      </c>
      <c r="B84" t="s">
        <v>441</v>
      </c>
      <c r="C84" t="s">
        <v>230</v>
      </c>
      <c r="D84" t="s">
        <v>231</v>
      </c>
      <c r="E84" s="1">
        <v>45777</v>
      </c>
      <c r="F84" s="1"/>
      <c r="G84" t="s">
        <v>300</v>
      </c>
      <c r="H84" t="s">
        <v>245</v>
      </c>
      <c r="I84" s="1">
        <v>45807</v>
      </c>
      <c r="J84" t="s">
        <v>201</v>
      </c>
      <c r="K84" t="s">
        <v>241</v>
      </c>
      <c r="L84" t="s">
        <v>171</v>
      </c>
      <c r="M84" t="s">
        <v>442</v>
      </c>
      <c r="N84" t="s">
        <v>237</v>
      </c>
      <c r="O84" t="s">
        <v>230</v>
      </c>
      <c r="Q84">
        <f ca="1">IF(OR(ISNUMBER(MATCH(L84,MasterData!$D$3:$D$18,0)),ISNUMBER(MATCH(L84,MasterData!$C$3:$C$18,0))),
    DATEDIF(E84,I84,"d"),
    DATEDIF(E84,TODAY(),"d"))</f>
        <v>30</v>
      </c>
      <c r="R84">
        <f t="shared" ca="1" si="8"/>
        <v>1</v>
      </c>
      <c r="S84">
        <f t="shared" ca="1" si="9"/>
        <v>1</v>
      </c>
      <c r="T84">
        <f t="shared" ca="1" si="10"/>
        <v>0</v>
      </c>
      <c r="U84">
        <f t="shared" ca="1" si="11"/>
        <v>0</v>
      </c>
    </row>
    <row r="85" spans="1:21" x14ac:dyDescent="0.35">
      <c r="A85">
        <v>6000138916</v>
      </c>
      <c r="B85" t="s">
        <v>230</v>
      </c>
      <c r="C85" t="s">
        <v>230</v>
      </c>
      <c r="D85" t="s">
        <v>231</v>
      </c>
      <c r="E85" s="1">
        <v>45779</v>
      </c>
      <c r="F85" s="1"/>
      <c r="G85" t="s">
        <v>248</v>
      </c>
      <c r="H85" t="s">
        <v>245</v>
      </c>
      <c r="I85" s="1">
        <v>45817</v>
      </c>
      <c r="J85" t="s">
        <v>201</v>
      </c>
      <c r="K85" t="s">
        <v>241</v>
      </c>
      <c r="L85" t="s">
        <v>171</v>
      </c>
      <c r="M85" t="s">
        <v>443</v>
      </c>
      <c r="N85" t="s">
        <v>237</v>
      </c>
      <c r="O85" t="s">
        <v>230</v>
      </c>
      <c r="Q85">
        <f ca="1">IF(OR(ISNUMBER(MATCH(L85,MasterData!$D$3:$D$18,0)),ISNUMBER(MATCH(L85,MasterData!$C$3:$C$18,0))),
    DATEDIF(E85,I85,"d"),
    DATEDIF(E85,TODAY(),"d"))</f>
        <v>38</v>
      </c>
      <c r="R85">
        <f t="shared" ca="1" si="8"/>
        <v>1</v>
      </c>
      <c r="S85">
        <f t="shared" ca="1" si="9"/>
        <v>1</v>
      </c>
      <c r="T85">
        <f t="shared" ca="1" si="10"/>
        <v>1</v>
      </c>
      <c r="U85">
        <f t="shared" ca="1" si="11"/>
        <v>0</v>
      </c>
    </row>
    <row r="86" spans="1:21" x14ac:dyDescent="0.35">
      <c r="A86">
        <v>6000139044</v>
      </c>
      <c r="B86" t="s">
        <v>444</v>
      </c>
      <c r="C86" t="s">
        <v>230</v>
      </c>
      <c r="D86" t="s">
        <v>254</v>
      </c>
      <c r="E86" s="1">
        <v>45782</v>
      </c>
      <c r="F86" s="1"/>
      <c r="G86" t="s">
        <v>357</v>
      </c>
      <c r="H86" t="s">
        <v>233</v>
      </c>
      <c r="I86" s="1">
        <v>45805</v>
      </c>
      <c r="J86" t="s">
        <v>234</v>
      </c>
      <c r="K86" t="s">
        <v>241</v>
      </c>
      <c r="L86" t="s">
        <v>171</v>
      </c>
      <c r="M86" t="s">
        <v>445</v>
      </c>
      <c r="N86" t="s">
        <v>237</v>
      </c>
      <c r="O86" t="s">
        <v>230</v>
      </c>
      <c r="Q86">
        <f ca="1">IF(OR(ISNUMBER(MATCH(L86,MasterData!$D$3:$D$18,0)),ISNUMBER(MATCH(L86,MasterData!$C$3:$C$18,0))),
    DATEDIF(E86,I86,"d"),
    DATEDIF(E86,TODAY(),"d"))</f>
        <v>23</v>
      </c>
      <c r="R86">
        <f t="shared" ca="1" si="8"/>
        <v>1</v>
      </c>
      <c r="S86">
        <f t="shared" ca="1" si="9"/>
        <v>1</v>
      </c>
      <c r="T86">
        <f t="shared" ca="1" si="10"/>
        <v>0</v>
      </c>
      <c r="U86">
        <f t="shared" ca="1" si="11"/>
        <v>0</v>
      </c>
    </row>
    <row r="87" spans="1:21" x14ac:dyDescent="0.35">
      <c r="A87">
        <v>6000139205</v>
      </c>
      <c r="B87" t="s">
        <v>446</v>
      </c>
      <c r="C87" t="s">
        <v>230</v>
      </c>
      <c r="D87" t="s">
        <v>231</v>
      </c>
      <c r="E87" s="1">
        <v>45783</v>
      </c>
      <c r="F87" s="1"/>
      <c r="G87" t="s">
        <v>329</v>
      </c>
      <c r="H87" t="s">
        <v>233</v>
      </c>
      <c r="I87" s="1">
        <v>45812</v>
      </c>
      <c r="J87" t="s">
        <v>234</v>
      </c>
      <c r="K87" t="s">
        <v>235</v>
      </c>
      <c r="L87" t="s">
        <v>171</v>
      </c>
      <c r="M87" t="s">
        <v>447</v>
      </c>
      <c r="N87" t="s">
        <v>237</v>
      </c>
      <c r="O87" t="s">
        <v>230</v>
      </c>
      <c r="Q87">
        <f ca="1">IF(OR(ISNUMBER(MATCH(L87,MasterData!$D$3:$D$18,0)),ISNUMBER(MATCH(L87,MasterData!$C$3:$C$18,0))),
    DATEDIF(E87,I87,"d"),
    DATEDIF(E87,TODAY(),"d"))</f>
        <v>29</v>
      </c>
      <c r="R87">
        <f t="shared" ca="1" si="8"/>
        <v>1</v>
      </c>
      <c r="S87">
        <f t="shared" ca="1" si="9"/>
        <v>1</v>
      </c>
      <c r="T87">
        <f t="shared" ca="1" si="10"/>
        <v>0</v>
      </c>
      <c r="U87">
        <f t="shared" ca="1" si="11"/>
        <v>0</v>
      </c>
    </row>
    <row r="88" spans="1:21" x14ac:dyDescent="0.35">
      <c r="A88">
        <v>6000139326</v>
      </c>
      <c r="B88" t="s">
        <v>448</v>
      </c>
      <c r="C88" t="s">
        <v>230</v>
      </c>
      <c r="D88" t="s">
        <v>449</v>
      </c>
      <c r="E88" s="1">
        <v>45784</v>
      </c>
      <c r="F88" s="1"/>
      <c r="G88" t="s">
        <v>450</v>
      </c>
      <c r="H88" t="s">
        <v>245</v>
      </c>
      <c r="I88" s="1">
        <v>45791</v>
      </c>
      <c r="J88" t="s">
        <v>234</v>
      </c>
      <c r="K88" t="s">
        <v>241</v>
      </c>
      <c r="L88" t="s">
        <v>171</v>
      </c>
      <c r="M88" t="s">
        <v>451</v>
      </c>
      <c r="N88" t="s">
        <v>237</v>
      </c>
      <c r="O88" t="s">
        <v>230</v>
      </c>
      <c r="Q88">
        <f ca="1">IF(OR(ISNUMBER(MATCH(L88,MasterData!$D$3:$D$18,0)),ISNUMBER(MATCH(L88,MasterData!$C$3:$C$18,0))),
    DATEDIF(E88,I88,"d"),
    DATEDIF(E88,TODAY(),"d"))</f>
        <v>7</v>
      </c>
      <c r="R88">
        <f t="shared" ca="1" si="8"/>
        <v>0</v>
      </c>
      <c r="S88">
        <f t="shared" ca="1" si="9"/>
        <v>0</v>
      </c>
      <c r="T88">
        <f t="shared" ca="1" si="10"/>
        <v>0</v>
      </c>
      <c r="U88">
        <f t="shared" ca="1" si="11"/>
        <v>0</v>
      </c>
    </row>
    <row r="89" spans="1:21" x14ac:dyDescent="0.35">
      <c r="A89">
        <v>6000139329</v>
      </c>
      <c r="B89" t="s">
        <v>452</v>
      </c>
      <c r="C89" t="s">
        <v>230</v>
      </c>
      <c r="D89" t="s">
        <v>231</v>
      </c>
      <c r="E89" s="1">
        <v>45784</v>
      </c>
      <c r="F89" s="1"/>
      <c r="G89" t="s">
        <v>453</v>
      </c>
      <c r="H89" t="s">
        <v>240</v>
      </c>
      <c r="I89" s="1">
        <v>45812</v>
      </c>
      <c r="J89" t="s">
        <v>234</v>
      </c>
      <c r="K89" t="s">
        <v>235</v>
      </c>
      <c r="L89" t="s">
        <v>171</v>
      </c>
      <c r="M89" t="s">
        <v>454</v>
      </c>
      <c r="N89" t="s">
        <v>237</v>
      </c>
      <c r="O89" t="s">
        <v>230</v>
      </c>
      <c r="Q89">
        <f ca="1">IF(OR(ISNUMBER(MATCH(L89,MasterData!$D$3:$D$18,0)),ISNUMBER(MATCH(L89,MasterData!$C$3:$C$18,0))),
    DATEDIF(E89,I89,"d"),
    DATEDIF(E89,TODAY(),"d"))</f>
        <v>28</v>
      </c>
      <c r="R89">
        <f t="shared" ca="1" si="8"/>
        <v>1</v>
      </c>
      <c r="S89">
        <f t="shared" ca="1" si="9"/>
        <v>1</v>
      </c>
      <c r="T89">
        <f t="shared" ca="1" si="10"/>
        <v>0</v>
      </c>
      <c r="U89">
        <f t="shared" ca="1" si="11"/>
        <v>0</v>
      </c>
    </row>
    <row r="90" spans="1:21" x14ac:dyDescent="0.35">
      <c r="A90">
        <v>6000139369</v>
      </c>
      <c r="B90" t="s">
        <v>455</v>
      </c>
      <c r="C90" t="s">
        <v>230</v>
      </c>
      <c r="D90" t="s">
        <v>254</v>
      </c>
      <c r="E90" s="1">
        <v>45785</v>
      </c>
      <c r="F90" s="1"/>
      <c r="G90" t="s">
        <v>357</v>
      </c>
      <c r="H90" t="s">
        <v>233</v>
      </c>
      <c r="I90" s="1">
        <v>45838</v>
      </c>
      <c r="J90" t="s">
        <v>630</v>
      </c>
      <c r="K90" t="s">
        <v>241</v>
      </c>
      <c r="L90" t="s">
        <v>169</v>
      </c>
      <c r="M90" t="s">
        <v>458</v>
      </c>
      <c r="N90" t="s">
        <v>237</v>
      </c>
      <c r="O90" t="s">
        <v>230</v>
      </c>
      <c r="Q90">
        <f ca="1">IF(OR(ISNUMBER(MATCH(L90,MasterData!$D$3:$D$18,0)),ISNUMBER(MATCH(L90,MasterData!$C$3:$C$18,0))),
    DATEDIF(E90,I90,"d"),
    DATEDIF(E90,TODAY(),"d"))</f>
        <v>222</v>
      </c>
      <c r="R90">
        <f t="shared" ca="1" si="8"/>
        <v>1</v>
      </c>
      <c r="S90">
        <f t="shared" ca="1" si="9"/>
        <v>1</v>
      </c>
      <c r="T90">
        <f t="shared" ca="1" si="10"/>
        <v>1</v>
      </c>
      <c r="U90">
        <f t="shared" ca="1" si="11"/>
        <v>1</v>
      </c>
    </row>
    <row r="91" spans="1:21" x14ac:dyDescent="0.35">
      <c r="A91">
        <v>6000139374</v>
      </c>
      <c r="B91" t="s">
        <v>230</v>
      </c>
      <c r="C91" t="s">
        <v>230</v>
      </c>
      <c r="D91" t="s">
        <v>254</v>
      </c>
      <c r="E91" s="1">
        <v>45784</v>
      </c>
      <c r="F91" s="1"/>
      <c r="G91" t="s">
        <v>400</v>
      </c>
      <c r="H91" t="s">
        <v>240</v>
      </c>
      <c r="I91" s="1">
        <v>45834</v>
      </c>
      <c r="J91" t="s">
        <v>245</v>
      </c>
      <c r="K91" t="s">
        <v>241</v>
      </c>
      <c r="L91" t="s">
        <v>164</v>
      </c>
      <c r="M91" t="s">
        <v>459</v>
      </c>
      <c r="N91" t="s">
        <v>237</v>
      </c>
      <c r="O91" t="s">
        <v>230</v>
      </c>
      <c r="Q91">
        <f ca="1">IF(OR(ISNUMBER(MATCH(L91,MasterData!$D$3:$D$18,0)),ISNUMBER(MATCH(L91,MasterData!$C$3:$C$18,0))),
    DATEDIF(E91,I91,"d"),
    DATEDIF(E91,TODAY(),"d"))</f>
        <v>223</v>
      </c>
      <c r="R91">
        <f t="shared" ca="1" si="8"/>
        <v>1</v>
      </c>
      <c r="S91">
        <f t="shared" ca="1" si="9"/>
        <v>1</v>
      </c>
      <c r="T91">
        <f t="shared" ca="1" si="10"/>
        <v>1</v>
      </c>
      <c r="U91">
        <f t="shared" ca="1" si="11"/>
        <v>1</v>
      </c>
    </row>
    <row r="92" spans="1:21" x14ac:dyDescent="0.35">
      <c r="A92">
        <v>6000139577</v>
      </c>
      <c r="B92" t="s">
        <v>460</v>
      </c>
      <c r="C92" t="s">
        <v>230</v>
      </c>
      <c r="D92" t="s">
        <v>251</v>
      </c>
      <c r="E92" s="1">
        <v>45786</v>
      </c>
      <c r="F92" s="1"/>
      <c r="G92" t="s">
        <v>461</v>
      </c>
      <c r="H92" t="s">
        <v>233</v>
      </c>
      <c r="I92" s="1">
        <v>45793</v>
      </c>
      <c r="J92" t="s">
        <v>234</v>
      </c>
      <c r="K92" t="s">
        <v>347</v>
      </c>
      <c r="L92" t="s">
        <v>171</v>
      </c>
      <c r="M92" t="s">
        <v>462</v>
      </c>
      <c r="N92" t="s">
        <v>237</v>
      </c>
      <c r="O92" t="s">
        <v>230</v>
      </c>
      <c r="Q92">
        <f ca="1">IF(OR(ISNUMBER(MATCH(L92,MasterData!$D$3:$D$18,0)),ISNUMBER(MATCH(L92,MasterData!$C$3:$C$18,0))),
    DATEDIF(E92,I92,"d"),
    DATEDIF(E92,TODAY(),"d"))</f>
        <v>7</v>
      </c>
      <c r="R92">
        <f t="shared" ca="1" si="8"/>
        <v>0</v>
      </c>
      <c r="S92">
        <f t="shared" ca="1" si="9"/>
        <v>0</v>
      </c>
      <c r="T92">
        <f t="shared" ca="1" si="10"/>
        <v>0</v>
      </c>
      <c r="U92">
        <f t="shared" ca="1" si="11"/>
        <v>0</v>
      </c>
    </row>
    <row r="93" spans="1:21" x14ac:dyDescent="0.35">
      <c r="A93">
        <v>6000139584</v>
      </c>
      <c r="B93" t="s">
        <v>463</v>
      </c>
      <c r="C93" t="s">
        <v>230</v>
      </c>
      <c r="D93" t="s">
        <v>254</v>
      </c>
      <c r="E93" s="1">
        <v>45786</v>
      </c>
      <c r="F93" s="1"/>
      <c r="G93" t="s">
        <v>357</v>
      </c>
      <c r="H93" t="s">
        <v>233</v>
      </c>
      <c r="I93" s="1">
        <v>45797</v>
      </c>
      <c r="J93" t="s">
        <v>234</v>
      </c>
      <c r="K93" t="s">
        <v>241</v>
      </c>
      <c r="L93" t="s">
        <v>171</v>
      </c>
      <c r="M93" t="s">
        <v>464</v>
      </c>
      <c r="N93" t="s">
        <v>237</v>
      </c>
      <c r="O93" t="s">
        <v>230</v>
      </c>
      <c r="Q93">
        <f ca="1">IF(OR(ISNUMBER(MATCH(L93,MasterData!$D$3:$D$18,0)),ISNUMBER(MATCH(L93,MasterData!$C$3:$C$18,0))),
    DATEDIF(E93,I93,"d"),
    DATEDIF(E93,TODAY(),"d"))</f>
        <v>11</v>
      </c>
      <c r="R93">
        <f t="shared" ca="1" si="8"/>
        <v>1</v>
      </c>
      <c r="S93">
        <f t="shared" ca="1" si="9"/>
        <v>0</v>
      </c>
      <c r="T93">
        <f t="shared" ca="1" si="10"/>
        <v>0</v>
      </c>
      <c r="U93">
        <f t="shared" ca="1" si="11"/>
        <v>0</v>
      </c>
    </row>
    <row r="94" spans="1:21" x14ac:dyDescent="0.35">
      <c r="A94">
        <v>6000139600</v>
      </c>
      <c r="B94" t="s">
        <v>465</v>
      </c>
      <c r="C94" t="s">
        <v>230</v>
      </c>
      <c r="D94" t="s">
        <v>254</v>
      </c>
      <c r="E94" s="1">
        <v>45786</v>
      </c>
      <c r="F94" s="1"/>
      <c r="G94" t="s">
        <v>357</v>
      </c>
      <c r="H94" t="s">
        <v>240</v>
      </c>
      <c r="I94" s="1">
        <v>45811</v>
      </c>
      <c r="J94" t="s">
        <v>234</v>
      </c>
      <c r="K94" t="s">
        <v>347</v>
      </c>
      <c r="L94" t="s">
        <v>171</v>
      </c>
      <c r="M94" t="s">
        <v>466</v>
      </c>
      <c r="N94" t="s">
        <v>237</v>
      </c>
      <c r="O94" t="s">
        <v>230</v>
      </c>
      <c r="Q94">
        <f ca="1">IF(OR(ISNUMBER(MATCH(L94,MasterData!$D$3:$D$18,0)),ISNUMBER(MATCH(L94,MasterData!$C$3:$C$18,0))),
    DATEDIF(E94,I94,"d"),
    DATEDIF(E94,TODAY(),"d"))</f>
        <v>25</v>
      </c>
      <c r="R94">
        <f t="shared" ca="1" si="8"/>
        <v>1</v>
      </c>
      <c r="S94">
        <f t="shared" ca="1" si="9"/>
        <v>1</v>
      </c>
      <c r="T94">
        <f t="shared" ca="1" si="10"/>
        <v>0</v>
      </c>
      <c r="U94">
        <f t="shared" ca="1" si="11"/>
        <v>0</v>
      </c>
    </row>
    <row r="95" spans="1:21" x14ac:dyDescent="0.35">
      <c r="A95">
        <v>6000139702</v>
      </c>
      <c r="B95" t="s">
        <v>230</v>
      </c>
      <c r="C95" t="s">
        <v>230</v>
      </c>
      <c r="D95" t="s">
        <v>251</v>
      </c>
      <c r="E95" s="1">
        <v>45789</v>
      </c>
      <c r="F95" s="1"/>
      <c r="G95" t="s">
        <v>400</v>
      </c>
      <c r="H95" t="s">
        <v>240</v>
      </c>
      <c r="I95" s="1">
        <v>45810</v>
      </c>
      <c r="J95" t="s">
        <v>201</v>
      </c>
      <c r="K95" t="s">
        <v>347</v>
      </c>
      <c r="L95" t="s">
        <v>171</v>
      </c>
      <c r="M95" t="s">
        <v>467</v>
      </c>
      <c r="N95" t="s">
        <v>237</v>
      </c>
      <c r="O95" t="s">
        <v>230</v>
      </c>
      <c r="Q95">
        <f ca="1">IF(OR(ISNUMBER(MATCH(L95,MasterData!$D$3:$D$18,0)),ISNUMBER(MATCH(L95,MasterData!$C$3:$C$18,0))),
    DATEDIF(E95,I95,"d"),
    DATEDIF(E95,TODAY(),"d"))</f>
        <v>21</v>
      </c>
      <c r="R95">
        <f t="shared" ca="1" si="8"/>
        <v>1</v>
      </c>
      <c r="S95">
        <f t="shared" ca="1" si="9"/>
        <v>1</v>
      </c>
      <c r="T95">
        <f t="shared" ca="1" si="10"/>
        <v>0</v>
      </c>
      <c r="U95">
        <f t="shared" ca="1" si="11"/>
        <v>0</v>
      </c>
    </row>
    <row r="96" spans="1:21" x14ac:dyDescent="0.35">
      <c r="A96">
        <v>6000139704</v>
      </c>
      <c r="B96" t="s">
        <v>468</v>
      </c>
      <c r="C96" t="s">
        <v>230</v>
      </c>
      <c r="D96" t="s">
        <v>251</v>
      </c>
      <c r="E96" s="1">
        <v>45789</v>
      </c>
      <c r="F96" s="1"/>
      <c r="G96" t="s">
        <v>469</v>
      </c>
      <c r="H96" t="s">
        <v>245</v>
      </c>
      <c r="I96" s="1">
        <v>45797</v>
      </c>
      <c r="J96" t="s">
        <v>234</v>
      </c>
      <c r="K96" t="s">
        <v>235</v>
      </c>
      <c r="L96" t="s">
        <v>171</v>
      </c>
      <c r="M96" t="s">
        <v>470</v>
      </c>
      <c r="N96" t="s">
        <v>237</v>
      </c>
      <c r="O96" t="s">
        <v>230</v>
      </c>
      <c r="Q96">
        <f ca="1">IF(OR(ISNUMBER(MATCH(L96,MasterData!$D$3:$D$18,0)),ISNUMBER(MATCH(L96,MasterData!$C$3:$C$18,0))),
    DATEDIF(E96,I96,"d"),
    DATEDIF(E96,TODAY(),"d"))</f>
        <v>8</v>
      </c>
      <c r="R96">
        <f t="shared" ca="1" si="8"/>
        <v>1</v>
      </c>
      <c r="S96">
        <f t="shared" ca="1" si="9"/>
        <v>0</v>
      </c>
      <c r="T96">
        <f t="shared" ca="1" si="10"/>
        <v>0</v>
      </c>
      <c r="U96">
        <f t="shared" ca="1" si="11"/>
        <v>0</v>
      </c>
    </row>
    <row r="97" spans="1:21" x14ac:dyDescent="0.35">
      <c r="A97">
        <v>6000139963</v>
      </c>
      <c r="B97" t="s">
        <v>471</v>
      </c>
      <c r="C97" t="s">
        <v>230</v>
      </c>
      <c r="D97" t="s">
        <v>247</v>
      </c>
      <c r="E97" s="1">
        <v>45791</v>
      </c>
      <c r="F97" s="1"/>
      <c r="G97" t="s">
        <v>268</v>
      </c>
      <c r="H97" t="s">
        <v>377</v>
      </c>
      <c r="I97" s="1">
        <v>45805</v>
      </c>
      <c r="J97" t="s">
        <v>234</v>
      </c>
      <c r="K97" t="s">
        <v>347</v>
      </c>
      <c r="L97" t="s">
        <v>171</v>
      </c>
      <c r="M97" t="s">
        <v>472</v>
      </c>
      <c r="N97" t="s">
        <v>237</v>
      </c>
      <c r="O97" t="s">
        <v>230</v>
      </c>
      <c r="Q97">
        <f ca="1">IF(OR(ISNUMBER(MATCH(L97,MasterData!$D$3:$D$18,0)),ISNUMBER(MATCH(L97,MasterData!$C$3:$C$18,0))),
    DATEDIF(E97,I97,"d"),
    DATEDIF(E97,TODAY(),"d"))</f>
        <v>14</v>
      </c>
      <c r="R97">
        <f t="shared" ca="1" si="8"/>
        <v>1</v>
      </c>
      <c r="S97">
        <f t="shared" ca="1" si="9"/>
        <v>0</v>
      </c>
      <c r="T97">
        <f t="shared" ca="1" si="10"/>
        <v>0</v>
      </c>
      <c r="U97">
        <f t="shared" ca="1" si="11"/>
        <v>0</v>
      </c>
    </row>
    <row r="98" spans="1:21" x14ac:dyDescent="0.35">
      <c r="A98">
        <v>6000139986</v>
      </c>
      <c r="B98" t="s">
        <v>473</v>
      </c>
      <c r="C98" t="s">
        <v>230</v>
      </c>
      <c r="D98" t="s">
        <v>254</v>
      </c>
      <c r="E98" s="1">
        <v>45791</v>
      </c>
      <c r="F98" s="1"/>
      <c r="G98" t="s">
        <v>255</v>
      </c>
      <c r="H98" t="s">
        <v>240</v>
      </c>
      <c r="I98" s="1">
        <v>45805</v>
      </c>
      <c r="J98" t="s">
        <v>234</v>
      </c>
      <c r="K98" t="s">
        <v>347</v>
      </c>
      <c r="L98" t="s">
        <v>171</v>
      </c>
      <c r="M98" t="s">
        <v>474</v>
      </c>
      <c r="N98" t="s">
        <v>237</v>
      </c>
      <c r="O98" t="s">
        <v>230</v>
      </c>
      <c r="Q98">
        <f ca="1">IF(OR(ISNUMBER(MATCH(L98,MasterData!$D$3:$D$18,0)),ISNUMBER(MATCH(L98,MasterData!$C$3:$C$18,0))),
    DATEDIF(E98,I98,"d"),
    DATEDIF(E98,TODAY(),"d"))</f>
        <v>14</v>
      </c>
      <c r="R98">
        <f t="shared" ca="1" si="8"/>
        <v>1</v>
      </c>
      <c r="S98">
        <f t="shared" ca="1" si="9"/>
        <v>0</v>
      </c>
      <c r="T98">
        <f t="shared" ca="1" si="10"/>
        <v>0</v>
      </c>
      <c r="U98">
        <f t="shared" ca="1" si="11"/>
        <v>0</v>
      </c>
    </row>
    <row r="99" spans="1:21" x14ac:dyDescent="0.35">
      <c r="A99">
        <v>6000140063</v>
      </c>
      <c r="B99" t="s">
        <v>5</v>
      </c>
      <c r="C99" t="s">
        <v>230</v>
      </c>
      <c r="D99" t="s">
        <v>231</v>
      </c>
      <c r="E99" s="1">
        <v>45792</v>
      </c>
      <c r="F99" s="1"/>
      <c r="G99" t="s">
        <v>300</v>
      </c>
      <c r="H99" t="s">
        <v>245</v>
      </c>
      <c r="I99" s="1">
        <v>45806</v>
      </c>
      <c r="J99" t="s">
        <v>234</v>
      </c>
      <c r="K99" t="s">
        <v>241</v>
      </c>
      <c r="L99" t="s">
        <v>164</v>
      </c>
      <c r="M99" t="s">
        <v>475</v>
      </c>
      <c r="N99" t="s">
        <v>237</v>
      </c>
      <c r="O99" t="s">
        <v>230</v>
      </c>
      <c r="Q99">
        <f ca="1">IF(OR(ISNUMBER(MATCH(L99,MasterData!$D$3:$D$18,0)),ISNUMBER(MATCH(L99,MasterData!$C$3:$C$18,0))),
    DATEDIF(E99,I99,"d"),
    DATEDIF(E99,TODAY(),"d"))</f>
        <v>215</v>
      </c>
      <c r="R99">
        <f t="shared" ca="1" si="8"/>
        <v>1</v>
      </c>
      <c r="S99">
        <f t="shared" ca="1" si="9"/>
        <v>1</v>
      </c>
      <c r="T99">
        <f t="shared" ca="1" si="10"/>
        <v>1</v>
      </c>
      <c r="U99">
        <f t="shared" ca="1" si="11"/>
        <v>1</v>
      </c>
    </row>
    <row r="100" spans="1:21" x14ac:dyDescent="0.35">
      <c r="A100">
        <v>6000140103</v>
      </c>
      <c r="B100" t="s">
        <v>476</v>
      </c>
      <c r="C100" t="s">
        <v>230</v>
      </c>
      <c r="D100" t="s">
        <v>274</v>
      </c>
      <c r="E100" s="1">
        <v>45792</v>
      </c>
      <c r="F100" s="1"/>
      <c r="G100" t="s">
        <v>354</v>
      </c>
      <c r="H100" t="s">
        <v>240</v>
      </c>
      <c r="I100" s="1">
        <v>45800</v>
      </c>
      <c r="J100" t="s">
        <v>234</v>
      </c>
      <c r="K100" t="s">
        <v>347</v>
      </c>
      <c r="L100" t="s">
        <v>171</v>
      </c>
      <c r="M100" t="s">
        <v>477</v>
      </c>
      <c r="N100" t="s">
        <v>237</v>
      </c>
      <c r="O100" t="s">
        <v>230</v>
      </c>
      <c r="Q100">
        <f ca="1">IF(OR(ISNUMBER(MATCH(L100,MasterData!$D$3:$D$18,0)),ISNUMBER(MATCH(L100,MasterData!$C$3:$C$18,0))),
    DATEDIF(E100,I100,"d"),
    DATEDIF(E100,TODAY(),"d"))</f>
        <v>8</v>
      </c>
      <c r="R100">
        <f t="shared" ca="1" si="8"/>
        <v>1</v>
      </c>
      <c r="S100">
        <f t="shared" ca="1" si="9"/>
        <v>0</v>
      </c>
      <c r="T100">
        <f t="shared" ca="1" si="10"/>
        <v>0</v>
      </c>
      <c r="U100">
        <f t="shared" ca="1" si="11"/>
        <v>0</v>
      </c>
    </row>
    <row r="101" spans="1:21" x14ac:dyDescent="0.35">
      <c r="A101">
        <v>6000140225</v>
      </c>
      <c r="B101" t="s">
        <v>230</v>
      </c>
      <c r="C101" t="s">
        <v>230</v>
      </c>
      <c r="D101" t="s">
        <v>231</v>
      </c>
      <c r="E101" s="1">
        <v>45793</v>
      </c>
      <c r="F101" s="1"/>
      <c r="G101" t="s">
        <v>248</v>
      </c>
      <c r="H101" t="s">
        <v>245</v>
      </c>
      <c r="I101" s="1">
        <v>45817</v>
      </c>
      <c r="J101" t="s">
        <v>201</v>
      </c>
      <c r="K101" t="s">
        <v>241</v>
      </c>
      <c r="L101" t="s">
        <v>171</v>
      </c>
      <c r="M101" t="s">
        <v>478</v>
      </c>
      <c r="N101" t="s">
        <v>237</v>
      </c>
      <c r="O101" t="s">
        <v>230</v>
      </c>
      <c r="Q101">
        <f ca="1">IF(OR(ISNUMBER(MATCH(L101,MasterData!$D$3:$D$18,0)),ISNUMBER(MATCH(L101,MasterData!$C$3:$C$18,0))),
    DATEDIF(E101,I101,"d"),
    DATEDIF(E101,TODAY(),"d"))</f>
        <v>24</v>
      </c>
      <c r="R101">
        <f t="shared" ca="1" si="8"/>
        <v>1</v>
      </c>
      <c r="S101">
        <f t="shared" ca="1" si="9"/>
        <v>1</v>
      </c>
      <c r="T101">
        <f t="shared" ca="1" si="10"/>
        <v>0</v>
      </c>
      <c r="U101">
        <f t="shared" ca="1" si="11"/>
        <v>0</v>
      </c>
    </row>
    <row r="102" spans="1:21" x14ac:dyDescent="0.35">
      <c r="A102">
        <v>6000140321</v>
      </c>
      <c r="B102" t="s">
        <v>479</v>
      </c>
      <c r="C102" t="s">
        <v>230</v>
      </c>
      <c r="D102" t="s">
        <v>480</v>
      </c>
      <c r="E102" s="1">
        <v>45796</v>
      </c>
      <c r="F102" s="1"/>
      <c r="G102" t="s">
        <v>329</v>
      </c>
      <c r="H102" t="s">
        <v>240</v>
      </c>
      <c r="I102" s="1">
        <v>45805</v>
      </c>
      <c r="J102" t="s">
        <v>234</v>
      </c>
      <c r="K102" t="s">
        <v>241</v>
      </c>
      <c r="L102" t="s">
        <v>171</v>
      </c>
      <c r="M102" t="s">
        <v>481</v>
      </c>
      <c r="N102" t="s">
        <v>237</v>
      </c>
      <c r="O102" t="s">
        <v>230</v>
      </c>
      <c r="Q102">
        <f ca="1">IF(OR(ISNUMBER(MATCH(L102,MasterData!$D$3:$D$18,0)),ISNUMBER(MATCH(L102,MasterData!$C$3:$C$18,0))),
    DATEDIF(E102,I102,"d"),
    DATEDIF(E102,TODAY(),"d"))</f>
        <v>9</v>
      </c>
      <c r="R102">
        <f t="shared" ca="1" si="8"/>
        <v>1</v>
      </c>
      <c r="S102">
        <f t="shared" ca="1" si="9"/>
        <v>0</v>
      </c>
      <c r="T102">
        <f t="shared" ca="1" si="10"/>
        <v>0</v>
      </c>
      <c r="U102">
        <f t="shared" ca="1" si="11"/>
        <v>0</v>
      </c>
    </row>
    <row r="103" spans="1:21" x14ac:dyDescent="0.35">
      <c r="A103">
        <v>6000140327</v>
      </c>
      <c r="B103" t="s">
        <v>482</v>
      </c>
      <c r="C103" t="s">
        <v>230</v>
      </c>
      <c r="D103" t="s">
        <v>480</v>
      </c>
      <c r="E103" s="1">
        <v>45796</v>
      </c>
      <c r="F103" s="1">
        <v>45798</v>
      </c>
      <c r="G103" t="s">
        <v>329</v>
      </c>
      <c r="H103" t="s">
        <v>233</v>
      </c>
      <c r="I103" s="1">
        <v>45805</v>
      </c>
      <c r="J103" t="s">
        <v>234</v>
      </c>
      <c r="K103" t="s">
        <v>241</v>
      </c>
      <c r="L103" t="s">
        <v>171</v>
      </c>
      <c r="M103" t="s">
        <v>483</v>
      </c>
      <c r="N103" t="s">
        <v>237</v>
      </c>
      <c r="O103" t="s">
        <v>230</v>
      </c>
      <c r="Q103">
        <f ca="1">IF(OR(ISNUMBER(MATCH(L103,MasterData!$D$3:$D$18,0)),ISNUMBER(MATCH(L103,MasterData!$C$3:$C$18,0))),
    DATEDIF(E103,I103,"d"),
    DATEDIF(E103,TODAY(),"d"))</f>
        <v>9</v>
      </c>
      <c r="R103">
        <f t="shared" ca="1" si="8"/>
        <v>1</v>
      </c>
      <c r="S103">
        <f t="shared" ca="1" si="9"/>
        <v>0</v>
      </c>
      <c r="T103">
        <f t="shared" ca="1" si="10"/>
        <v>0</v>
      </c>
      <c r="U103">
        <f t="shared" ca="1" si="11"/>
        <v>0</v>
      </c>
    </row>
    <row r="104" spans="1:21" x14ac:dyDescent="0.35">
      <c r="A104">
        <v>6000140374</v>
      </c>
      <c r="B104" t="s">
        <v>484</v>
      </c>
      <c r="C104" t="s">
        <v>230</v>
      </c>
      <c r="D104" t="s">
        <v>254</v>
      </c>
      <c r="E104" s="1">
        <v>45796</v>
      </c>
      <c r="F104" s="1"/>
      <c r="G104" t="s">
        <v>255</v>
      </c>
      <c r="H104" t="s">
        <v>240</v>
      </c>
      <c r="I104" s="1">
        <v>45812</v>
      </c>
      <c r="J104" t="s">
        <v>234</v>
      </c>
      <c r="K104" t="s">
        <v>241</v>
      </c>
      <c r="L104" t="s">
        <v>171</v>
      </c>
      <c r="M104" t="s">
        <v>485</v>
      </c>
      <c r="N104" t="s">
        <v>237</v>
      </c>
      <c r="O104" t="s">
        <v>230</v>
      </c>
      <c r="Q104">
        <f ca="1">IF(OR(ISNUMBER(MATCH(L104,MasterData!$D$3:$D$18,0)),ISNUMBER(MATCH(L104,MasterData!$C$3:$C$18,0))),
    DATEDIF(E104,I104,"d"),
    DATEDIF(E104,TODAY(),"d"))</f>
        <v>16</v>
      </c>
      <c r="R104">
        <f t="shared" ca="1" si="8"/>
        <v>1</v>
      </c>
      <c r="S104">
        <f t="shared" ca="1" si="9"/>
        <v>1</v>
      </c>
      <c r="T104">
        <f t="shared" ca="1" si="10"/>
        <v>0</v>
      </c>
      <c r="U104">
        <f t="shared" ca="1" si="11"/>
        <v>0</v>
      </c>
    </row>
    <row r="105" spans="1:21" x14ac:dyDescent="0.35">
      <c r="A105">
        <v>6000140405</v>
      </c>
      <c r="B105" t="s">
        <v>230</v>
      </c>
      <c r="C105" t="s">
        <v>230</v>
      </c>
      <c r="D105" t="s">
        <v>231</v>
      </c>
      <c r="E105" s="1">
        <v>45796</v>
      </c>
      <c r="F105" s="1"/>
      <c r="G105" t="s">
        <v>248</v>
      </c>
      <c r="H105" t="s">
        <v>245</v>
      </c>
      <c r="I105" s="1">
        <v>45832</v>
      </c>
      <c r="J105" t="s">
        <v>245</v>
      </c>
      <c r="K105" t="s">
        <v>241</v>
      </c>
      <c r="L105" t="s">
        <v>171</v>
      </c>
      <c r="M105" t="s">
        <v>486</v>
      </c>
      <c r="N105" t="s">
        <v>237</v>
      </c>
      <c r="O105" t="s">
        <v>230</v>
      </c>
      <c r="Q105">
        <f ca="1">IF(OR(ISNUMBER(MATCH(L105,MasterData!$D$3:$D$18,0)),ISNUMBER(MATCH(L105,MasterData!$C$3:$C$18,0))),
    DATEDIF(E105,I105,"d"),
    DATEDIF(E105,TODAY(),"d"))</f>
        <v>36</v>
      </c>
      <c r="R105">
        <f t="shared" ca="1" si="8"/>
        <v>1</v>
      </c>
      <c r="S105">
        <f t="shared" ca="1" si="9"/>
        <v>1</v>
      </c>
      <c r="T105">
        <f t="shared" ca="1" si="10"/>
        <v>1</v>
      </c>
      <c r="U105">
        <f t="shared" ca="1" si="11"/>
        <v>0</v>
      </c>
    </row>
    <row r="106" spans="1:21" x14ac:dyDescent="0.35">
      <c r="A106">
        <v>6000140433</v>
      </c>
      <c r="B106" t="s">
        <v>487</v>
      </c>
      <c r="C106" t="s">
        <v>230</v>
      </c>
      <c r="D106" t="s">
        <v>231</v>
      </c>
      <c r="E106" s="1">
        <v>45796</v>
      </c>
      <c r="F106" s="1"/>
      <c r="G106" t="s">
        <v>488</v>
      </c>
      <c r="H106" t="s">
        <v>245</v>
      </c>
      <c r="I106" s="1">
        <v>45807</v>
      </c>
      <c r="J106" t="s">
        <v>234</v>
      </c>
      <c r="K106" t="s">
        <v>235</v>
      </c>
      <c r="L106" t="s">
        <v>171</v>
      </c>
      <c r="M106" t="s">
        <v>489</v>
      </c>
      <c r="N106" t="s">
        <v>237</v>
      </c>
      <c r="O106" t="s">
        <v>230</v>
      </c>
      <c r="Q106">
        <f ca="1">IF(OR(ISNUMBER(MATCH(L106,MasterData!$D$3:$D$18,0)),ISNUMBER(MATCH(L106,MasterData!$C$3:$C$18,0))),
    DATEDIF(E106,I106,"d"),
    DATEDIF(E106,TODAY(),"d"))</f>
        <v>11</v>
      </c>
      <c r="R106">
        <f t="shared" ca="1" si="8"/>
        <v>1</v>
      </c>
      <c r="S106">
        <f t="shared" ca="1" si="9"/>
        <v>0</v>
      </c>
      <c r="T106">
        <f t="shared" ca="1" si="10"/>
        <v>0</v>
      </c>
      <c r="U106">
        <f t="shared" ca="1" si="11"/>
        <v>0</v>
      </c>
    </row>
    <row r="107" spans="1:21" x14ac:dyDescent="0.35">
      <c r="A107">
        <v>6000140519</v>
      </c>
      <c r="B107" t="s">
        <v>490</v>
      </c>
      <c r="C107" t="s">
        <v>230</v>
      </c>
      <c r="D107" t="s">
        <v>274</v>
      </c>
      <c r="E107" s="1">
        <v>45797</v>
      </c>
      <c r="F107" s="1"/>
      <c r="G107" t="s">
        <v>275</v>
      </c>
      <c r="H107" t="s">
        <v>245</v>
      </c>
      <c r="I107" s="1">
        <v>45813</v>
      </c>
      <c r="J107" t="s">
        <v>234</v>
      </c>
      <c r="K107" t="s">
        <v>235</v>
      </c>
      <c r="L107" t="s">
        <v>171</v>
      </c>
      <c r="M107" t="s">
        <v>491</v>
      </c>
      <c r="N107" t="s">
        <v>237</v>
      </c>
      <c r="O107" t="s">
        <v>230</v>
      </c>
      <c r="Q107">
        <f ca="1">IF(OR(ISNUMBER(MATCH(L107,MasterData!$D$3:$D$18,0)),ISNUMBER(MATCH(L107,MasterData!$C$3:$C$18,0))),
    DATEDIF(E107,I107,"d"),
    DATEDIF(E107,TODAY(),"d"))</f>
        <v>16</v>
      </c>
      <c r="R107">
        <f t="shared" ca="1" si="8"/>
        <v>1</v>
      </c>
      <c r="S107">
        <f t="shared" ca="1" si="9"/>
        <v>1</v>
      </c>
      <c r="T107">
        <f t="shared" ca="1" si="10"/>
        <v>0</v>
      </c>
      <c r="U107">
        <f t="shared" ca="1" si="11"/>
        <v>0</v>
      </c>
    </row>
    <row r="108" spans="1:21" x14ac:dyDescent="0.35">
      <c r="A108">
        <v>6000140636</v>
      </c>
      <c r="B108" t="s">
        <v>492</v>
      </c>
      <c r="C108" t="s">
        <v>230</v>
      </c>
      <c r="D108" t="s">
        <v>274</v>
      </c>
      <c r="E108" s="1">
        <v>45797</v>
      </c>
      <c r="F108" s="1"/>
      <c r="G108" t="s">
        <v>321</v>
      </c>
      <c r="H108" t="s">
        <v>245</v>
      </c>
      <c r="I108" s="1">
        <v>45807</v>
      </c>
      <c r="J108" t="s">
        <v>234</v>
      </c>
      <c r="K108" t="s">
        <v>241</v>
      </c>
      <c r="L108" t="s">
        <v>171</v>
      </c>
      <c r="M108" t="s">
        <v>493</v>
      </c>
      <c r="N108" t="s">
        <v>237</v>
      </c>
      <c r="O108" t="s">
        <v>230</v>
      </c>
      <c r="Q108">
        <f ca="1">IF(OR(ISNUMBER(MATCH(L108,MasterData!$D$3:$D$18,0)),ISNUMBER(MATCH(L108,MasterData!$C$3:$C$18,0))),
    DATEDIF(E108,I108,"d"),
    DATEDIF(E108,TODAY(),"d"))</f>
        <v>10</v>
      </c>
      <c r="R108">
        <f t="shared" ca="1" si="8"/>
        <v>1</v>
      </c>
      <c r="S108">
        <f t="shared" ca="1" si="9"/>
        <v>0</v>
      </c>
      <c r="T108">
        <f t="shared" ca="1" si="10"/>
        <v>0</v>
      </c>
      <c r="U108">
        <f t="shared" ca="1" si="11"/>
        <v>0</v>
      </c>
    </row>
    <row r="109" spans="1:21" x14ac:dyDescent="0.35">
      <c r="A109">
        <v>6000140745</v>
      </c>
      <c r="B109" t="s">
        <v>494</v>
      </c>
      <c r="C109" t="s">
        <v>230</v>
      </c>
      <c r="D109" t="s">
        <v>254</v>
      </c>
      <c r="E109" s="1">
        <v>45798</v>
      </c>
      <c r="F109" s="1"/>
      <c r="G109" t="s">
        <v>357</v>
      </c>
      <c r="H109" t="s">
        <v>245</v>
      </c>
      <c r="I109" s="1">
        <v>45839</v>
      </c>
      <c r="J109" t="s">
        <v>234</v>
      </c>
      <c r="K109" t="s">
        <v>235</v>
      </c>
      <c r="L109" t="s">
        <v>171</v>
      </c>
      <c r="M109" t="s">
        <v>495</v>
      </c>
      <c r="N109" t="s">
        <v>237</v>
      </c>
      <c r="O109" t="s">
        <v>230</v>
      </c>
      <c r="Q109">
        <f ca="1">IF(OR(ISNUMBER(MATCH(L109,MasterData!$D$3:$D$18,0)),ISNUMBER(MATCH(L109,MasterData!$C$3:$C$18,0))),
    DATEDIF(E109,I109,"d"),
    DATEDIF(E109,TODAY(),"d"))</f>
        <v>41</v>
      </c>
      <c r="R109">
        <f t="shared" ca="1" si="8"/>
        <v>1</v>
      </c>
      <c r="S109">
        <f t="shared" ca="1" si="9"/>
        <v>1</v>
      </c>
      <c r="T109">
        <f t="shared" ca="1" si="10"/>
        <v>1</v>
      </c>
      <c r="U109">
        <f t="shared" ca="1" si="11"/>
        <v>0</v>
      </c>
    </row>
    <row r="110" spans="1:21" x14ac:dyDescent="0.35">
      <c r="A110">
        <v>6000140747</v>
      </c>
      <c r="B110" t="s">
        <v>496</v>
      </c>
      <c r="C110" t="s">
        <v>230</v>
      </c>
      <c r="D110" t="s">
        <v>247</v>
      </c>
      <c r="E110" s="1">
        <v>45798</v>
      </c>
      <c r="F110" s="1">
        <v>45804</v>
      </c>
      <c r="G110" t="s">
        <v>268</v>
      </c>
      <c r="H110" t="s">
        <v>245</v>
      </c>
      <c r="I110" s="1">
        <v>45811</v>
      </c>
      <c r="J110" t="s">
        <v>234</v>
      </c>
      <c r="K110" t="s">
        <v>241</v>
      </c>
      <c r="L110" t="s">
        <v>171</v>
      </c>
      <c r="M110" t="s">
        <v>497</v>
      </c>
      <c r="N110" t="s">
        <v>237</v>
      </c>
      <c r="O110" t="s">
        <v>230</v>
      </c>
      <c r="Q110">
        <f ca="1">IF(OR(ISNUMBER(MATCH(L110,MasterData!$D$3:$D$18,0)),ISNUMBER(MATCH(L110,MasterData!$C$3:$C$18,0))),
    DATEDIF(E110,I110,"d"),
    DATEDIF(E110,TODAY(),"d"))</f>
        <v>13</v>
      </c>
      <c r="R110">
        <f t="shared" ca="1" si="8"/>
        <v>1</v>
      </c>
      <c r="S110">
        <f t="shared" ca="1" si="9"/>
        <v>0</v>
      </c>
      <c r="T110">
        <f t="shared" ca="1" si="10"/>
        <v>0</v>
      </c>
      <c r="U110">
        <f t="shared" ca="1" si="11"/>
        <v>0</v>
      </c>
    </row>
    <row r="111" spans="1:21" x14ac:dyDescent="0.35">
      <c r="A111">
        <v>6000140763</v>
      </c>
      <c r="B111" t="s">
        <v>498</v>
      </c>
      <c r="C111" t="s">
        <v>230</v>
      </c>
      <c r="D111" t="s">
        <v>247</v>
      </c>
      <c r="E111" s="1">
        <v>45798</v>
      </c>
      <c r="F111" s="1">
        <v>45806</v>
      </c>
      <c r="G111" t="s">
        <v>268</v>
      </c>
      <c r="H111" t="s">
        <v>245</v>
      </c>
      <c r="I111" s="1">
        <v>45807</v>
      </c>
      <c r="J111" t="s">
        <v>234</v>
      </c>
      <c r="K111" t="s">
        <v>241</v>
      </c>
      <c r="L111" t="s">
        <v>171</v>
      </c>
      <c r="M111" t="s">
        <v>499</v>
      </c>
      <c r="N111" t="s">
        <v>237</v>
      </c>
      <c r="O111" t="s">
        <v>230</v>
      </c>
      <c r="Q111">
        <f ca="1">IF(OR(ISNUMBER(MATCH(L111,MasterData!$D$3:$D$18,0)),ISNUMBER(MATCH(L111,MasterData!$C$3:$C$18,0))),
    DATEDIF(E111,I111,"d"),
    DATEDIF(E111,TODAY(),"d"))</f>
        <v>9</v>
      </c>
      <c r="R111">
        <f t="shared" ca="1" si="8"/>
        <v>1</v>
      </c>
      <c r="S111">
        <f t="shared" ca="1" si="9"/>
        <v>0</v>
      </c>
      <c r="T111">
        <f t="shared" ca="1" si="10"/>
        <v>0</v>
      </c>
      <c r="U111">
        <f t="shared" ca="1" si="11"/>
        <v>0</v>
      </c>
    </row>
    <row r="112" spans="1:21" x14ac:dyDescent="0.35">
      <c r="A112">
        <v>6000140765</v>
      </c>
      <c r="B112" t="s">
        <v>500</v>
      </c>
      <c r="C112" t="s">
        <v>230</v>
      </c>
      <c r="D112" t="s">
        <v>247</v>
      </c>
      <c r="E112" s="1">
        <v>45798</v>
      </c>
      <c r="F112" s="1">
        <v>45804</v>
      </c>
      <c r="G112" t="s">
        <v>268</v>
      </c>
      <c r="H112" t="s">
        <v>245</v>
      </c>
      <c r="I112" s="1">
        <v>45813</v>
      </c>
      <c r="J112" t="s">
        <v>234</v>
      </c>
      <c r="K112" t="s">
        <v>241</v>
      </c>
      <c r="L112" t="s">
        <v>171</v>
      </c>
      <c r="M112" t="s">
        <v>501</v>
      </c>
      <c r="N112" t="s">
        <v>237</v>
      </c>
      <c r="O112" t="s">
        <v>230</v>
      </c>
      <c r="Q112">
        <f ca="1">IF(OR(ISNUMBER(MATCH(L112,MasterData!$D$3:$D$18,0)),ISNUMBER(MATCH(L112,MasterData!$C$3:$C$18,0))),
    DATEDIF(E112,I112,"d"),
    DATEDIF(E112,TODAY(),"d"))</f>
        <v>15</v>
      </c>
      <c r="R112">
        <f t="shared" ca="1" si="8"/>
        <v>1</v>
      </c>
      <c r="S112">
        <f t="shared" ca="1" si="9"/>
        <v>0</v>
      </c>
      <c r="T112">
        <f t="shared" ca="1" si="10"/>
        <v>0</v>
      </c>
      <c r="U112">
        <f t="shared" ca="1" si="11"/>
        <v>0</v>
      </c>
    </row>
    <row r="113" spans="1:21" x14ac:dyDescent="0.35">
      <c r="A113">
        <v>6000140809</v>
      </c>
      <c r="B113" t="s">
        <v>502</v>
      </c>
      <c r="D113" t="s">
        <v>247</v>
      </c>
      <c r="E113" s="1">
        <v>45798</v>
      </c>
      <c r="F113" s="1">
        <v>45811</v>
      </c>
      <c r="G113" t="s">
        <v>268</v>
      </c>
      <c r="H113" t="s">
        <v>503</v>
      </c>
      <c r="I113" s="1">
        <v>45824</v>
      </c>
      <c r="J113" t="s">
        <v>234</v>
      </c>
      <c r="K113" t="s">
        <v>241</v>
      </c>
      <c r="L113" t="s">
        <v>171</v>
      </c>
      <c r="M113" t="s">
        <v>504</v>
      </c>
      <c r="N113" t="s">
        <v>237</v>
      </c>
      <c r="Q113">
        <f ca="1">IF(OR(ISNUMBER(MATCH(L113,MasterData!$D$3:$D$18,0)),ISNUMBER(MATCH(L113,MasterData!$C$3:$C$18,0))),
    DATEDIF(E113,I113,"d"),
    DATEDIF(E113,TODAY(),"d"))</f>
        <v>26</v>
      </c>
      <c r="R113">
        <f t="shared" ca="1" si="8"/>
        <v>1</v>
      </c>
      <c r="S113">
        <f t="shared" ca="1" si="9"/>
        <v>1</v>
      </c>
      <c r="T113">
        <f t="shared" ca="1" si="10"/>
        <v>0</v>
      </c>
      <c r="U113">
        <f t="shared" ca="1" si="11"/>
        <v>0</v>
      </c>
    </row>
    <row r="114" spans="1:21" x14ac:dyDescent="0.35">
      <c r="A114">
        <v>6000140812</v>
      </c>
      <c r="B114" t="s">
        <v>505</v>
      </c>
      <c r="C114" t="s">
        <v>230</v>
      </c>
      <c r="D114" t="s">
        <v>506</v>
      </c>
      <c r="E114" s="1">
        <v>45798</v>
      </c>
      <c r="F114" s="1"/>
      <c r="G114" t="s">
        <v>507</v>
      </c>
      <c r="H114" t="s">
        <v>240</v>
      </c>
      <c r="I114" s="1">
        <v>45806</v>
      </c>
      <c r="J114" t="s">
        <v>234</v>
      </c>
      <c r="K114" t="s">
        <v>241</v>
      </c>
      <c r="L114" t="s">
        <v>171</v>
      </c>
      <c r="M114" t="s">
        <v>508</v>
      </c>
      <c r="N114" t="s">
        <v>237</v>
      </c>
      <c r="O114" t="s">
        <v>230</v>
      </c>
      <c r="Q114">
        <f ca="1">IF(OR(ISNUMBER(MATCH(L114,MasterData!$D$3:$D$18,0)),ISNUMBER(MATCH(L114,MasterData!$C$3:$C$18,0))),
    DATEDIF(E114,I114,"d"),
    DATEDIF(E114,TODAY(),"d"))</f>
        <v>8</v>
      </c>
      <c r="R114">
        <f t="shared" ca="1" si="8"/>
        <v>1</v>
      </c>
      <c r="S114">
        <f t="shared" ca="1" si="9"/>
        <v>0</v>
      </c>
      <c r="T114">
        <f t="shared" ca="1" si="10"/>
        <v>0</v>
      </c>
      <c r="U114">
        <f t="shared" ca="1" si="11"/>
        <v>0</v>
      </c>
    </row>
    <row r="115" spans="1:21" x14ac:dyDescent="0.35">
      <c r="A115">
        <v>6000140821</v>
      </c>
      <c r="B115" t="s">
        <v>230</v>
      </c>
      <c r="C115" t="s">
        <v>230</v>
      </c>
      <c r="D115" t="s">
        <v>251</v>
      </c>
      <c r="E115" s="1">
        <v>45798</v>
      </c>
      <c r="F115" s="1"/>
      <c r="G115" t="s">
        <v>422</v>
      </c>
      <c r="H115" t="s">
        <v>240</v>
      </c>
      <c r="I115" s="1">
        <v>45813</v>
      </c>
      <c r="J115" t="s">
        <v>201</v>
      </c>
      <c r="K115" t="s">
        <v>235</v>
      </c>
      <c r="L115" t="s">
        <v>171</v>
      </c>
      <c r="M115" t="s">
        <v>509</v>
      </c>
      <c r="N115" t="s">
        <v>237</v>
      </c>
      <c r="O115" t="s">
        <v>230</v>
      </c>
      <c r="Q115">
        <f ca="1">IF(OR(ISNUMBER(MATCH(L115,MasterData!$D$3:$D$18,0)),ISNUMBER(MATCH(L115,MasterData!$C$3:$C$18,0))),
    DATEDIF(E115,I115,"d"),
    DATEDIF(E115,TODAY(),"d"))</f>
        <v>15</v>
      </c>
      <c r="R115">
        <f t="shared" ca="1" si="8"/>
        <v>1</v>
      </c>
      <c r="S115">
        <f t="shared" ca="1" si="9"/>
        <v>0</v>
      </c>
      <c r="T115">
        <f t="shared" ca="1" si="10"/>
        <v>0</v>
      </c>
      <c r="U115">
        <f t="shared" ca="1" si="11"/>
        <v>0</v>
      </c>
    </row>
    <row r="116" spans="1:21" x14ac:dyDescent="0.35">
      <c r="A116">
        <v>6000140852</v>
      </c>
      <c r="B116" t="s">
        <v>510</v>
      </c>
      <c r="C116" t="s">
        <v>230</v>
      </c>
      <c r="D116" t="s">
        <v>511</v>
      </c>
      <c r="E116" s="1">
        <v>45799</v>
      </c>
      <c r="F116" s="1"/>
      <c r="G116" t="s">
        <v>512</v>
      </c>
      <c r="H116" t="s">
        <v>245</v>
      </c>
      <c r="I116" s="1">
        <v>45807</v>
      </c>
      <c r="J116" t="s">
        <v>234</v>
      </c>
      <c r="K116" t="s">
        <v>235</v>
      </c>
      <c r="L116" t="s">
        <v>171</v>
      </c>
      <c r="M116" t="s">
        <v>513</v>
      </c>
      <c r="N116" t="s">
        <v>237</v>
      </c>
      <c r="O116" t="s">
        <v>230</v>
      </c>
      <c r="Q116">
        <f ca="1">IF(OR(ISNUMBER(MATCH(L116,MasterData!$D$3:$D$18,0)),ISNUMBER(MATCH(L116,MasterData!$C$3:$C$18,0))),
    DATEDIF(E116,I116,"d"),
    DATEDIF(E116,TODAY(),"d"))</f>
        <v>8</v>
      </c>
      <c r="R116">
        <f t="shared" ca="1" si="8"/>
        <v>1</v>
      </c>
      <c r="S116">
        <f t="shared" ca="1" si="9"/>
        <v>0</v>
      </c>
      <c r="T116">
        <f t="shared" ca="1" si="10"/>
        <v>0</v>
      </c>
      <c r="U116">
        <f t="shared" ca="1" si="11"/>
        <v>0</v>
      </c>
    </row>
    <row r="117" spans="1:21" x14ac:dyDescent="0.35">
      <c r="A117">
        <v>6000140887</v>
      </c>
      <c r="B117" t="s">
        <v>514</v>
      </c>
      <c r="C117" t="s">
        <v>230</v>
      </c>
      <c r="D117" t="s">
        <v>254</v>
      </c>
      <c r="E117" s="1">
        <v>45799</v>
      </c>
      <c r="F117" s="1">
        <v>45803</v>
      </c>
      <c r="G117" t="s">
        <v>357</v>
      </c>
      <c r="H117" t="s">
        <v>240</v>
      </c>
      <c r="I117" s="1">
        <v>45811</v>
      </c>
      <c r="J117" t="s">
        <v>234</v>
      </c>
      <c r="K117" t="s">
        <v>241</v>
      </c>
      <c r="L117" t="s">
        <v>171</v>
      </c>
      <c r="M117" t="s">
        <v>515</v>
      </c>
      <c r="N117" t="s">
        <v>237</v>
      </c>
      <c r="O117" t="s">
        <v>230</v>
      </c>
      <c r="Q117">
        <f ca="1">IF(OR(ISNUMBER(MATCH(L117,MasterData!$D$3:$D$18,0)),ISNUMBER(MATCH(L117,MasterData!$C$3:$C$18,0))),
    DATEDIF(E117,I117,"d"),
    DATEDIF(E117,TODAY(),"d"))</f>
        <v>12</v>
      </c>
      <c r="R117">
        <f t="shared" ca="1" si="8"/>
        <v>1</v>
      </c>
      <c r="S117">
        <f t="shared" ca="1" si="9"/>
        <v>0</v>
      </c>
      <c r="T117">
        <f t="shared" ca="1" si="10"/>
        <v>0</v>
      </c>
      <c r="U117">
        <f t="shared" ca="1" si="11"/>
        <v>0</v>
      </c>
    </row>
    <row r="118" spans="1:21" x14ac:dyDescent="0.35">
      <c r="A118">
        <v>6000141017</v>
      </c>
      <c r="B118" t="s">
        <v>516</v>
      </c>
      <c r="C118" t="s">
        <v>230</v>
      </c>
      <c r="D118" t="s">
        <v>247</v>
      </c>
      <c r="E118" s="1">
        <v>45800</v>
      </c>
      <c r="F118" s="1"/>
      <c r="G118" t="s">
        <v>268</v>
      </c>
      <c r="H118" t="s">
        <v>230</v>
      </c>
      <c r="I118" s="1">
        <v>45840</v>
      </c>
      <c r="J118" t="s">
        <v>631</v>
      </c>
      <c r="K118" t="s">
        <v>235</v>
      </c>
      <c r="L118" t="s">
        <v>170</v>
      </c>
      <c r="M118" t="s">
        <v>517</v>
      </c>
      <c r="N118" t="s">
        <v>237</v>
      </c>
      <c r="O118" t="s">
        <v>230</v>
      </c>
      <c r="Q118">
        <f ca="1">IF(OR(ISNUMBER(MATCH(L118,MasterData!$D$3:$D$18,0)),ISNUMBER(MATCH(L118,MasterData!$C$3:$C$18,0))),
    DATEDIF(E118,I118,"d"),
    DATEDIF(E118,TODAY(),"d"))</f>
        <v>40</v>
      </c>
      <c r="R118">
        <f t="shared" ca="1" si="8"/>
        <v>1</v>
      </c>
      <c r="S118">
        <f t="shared" ca="1" si="9"/>
        <v>1</v>
      </c>
      <c r="T118">
        <f t="shared" ca="1" si="10"/>
        <v>1</v>
      </c>
      <c r="U118">
        <f t="shared" ca="1" si="11"/>
        <v>0</v>
      </c>
    </row>
    <row r="119" spans="1:21" x14ac:dyDescent="0.35">
      <c r="A119">
        <v>6000141018</v>
      </c>
      <c r="B119" t="s">
        <v>518</v>
      </c>
      <c r="C119" t="s">
        <v>230</v>
      </c>
      <c r="D119" t="s">
        <v>519</v>
      </c>
      <c r="E119" s="1">
        <v>45800</v>
      </c>
      <c r="F119" s="1"/>
      <c r="G119" t="s">
        <v>520</v>
      </c>
      <c r="H119" t="s">
        <v>233</v>
      </c>
      <c r="I119" s="1">
        <v>45832</v>
      </c>
      <c r="J119" t="s">
        <v>234</v>
      </c>
      <c r="K119" t="s">
        <v>235</v>
      </c>
      <c r="L119" t="s">
        <v>171</v>
      </c>
      <c r="M119" t="s">
        <v>521</v>
      </c>
      <c r="N119" t="s">
        <v>237</v>
      </c>
      <c r="O119" t="s">
        <v>230</v>
      </c>
      <c r="Q119">
        <f ca="1">IF(OR(ISNUMBER(MATCH(L119,MasterData!$D$3:$D$18,0)),ISNUMBER(MATCH(L119,MasterData!$C$3:$C$18,0))),
    DATEDIF(E119,I119,"d"),
    DATEDIF(E119,TODAY(),"d"))</f>
        <v>32</v>
      </c>
      <c r="R119">
        <f t="shared" ca="1" si="8"/>
        <v>1</v>
      </c>
      <c r="S119">
        <f t="shared" ca="1" si="9"/>
        <v>1</v>
      </c>
      <c r="T119">
        <f t="shared" ca="1" si="10"/>
        <v>1</v>
      </c>
      <c r="U119">
        <f t="shared" ca="1" si="11"/>
        <v>0</v>
      </c>
    </row>
    <row r="120" spans="1:21" x14ac:dyDescent="0.35">
      <c r="A120">
        <v>6000141038</v>
      </c>
      <c r="B120" t="s">
        <v>522</v>
      </c>
      <c r="C120" t="s">
        <v>230</v>
      </c>
      <c r="D120" t="s">
        <v>231</v>
      </c>
      <c r="E120" s="1">
        <v>45800</v>
      </c>
      <c r="F120" s="1"/>
      <c r="G120" t="s">
        <v>232</v>
      </c>
      <c r="H120" t="s">
        <v>240</v>
      </c>
      <c r="I120" s="1">
        <v>45811</v>
      </c>
      <c r="J120" t="s">
        <v>234</v>
      </c>
      <c r="K120" t="s">
        <v>235</v>
      </c>
      <c r="L120" t="s">
        <v>171</v>
      </c>
      <c r="M120" t="s">
        <v>523</v>
      </c>
      <c r="N120" t="s">
        <v>237</v>
      </c>
      <c r="O120" t="s">
        <v>230</v>
      </c>
      <c r="Q120">
        <f ca="1">IF(OR(ISNUMBER(MATCH(L120,MasterData!$D$3:$D$18,0)),ISNUMBER(MATCH(L120,MasterData!$C$3:$C$18,0))),
    DATEDIF(E120,I120,"d"),
    DATEDIF(E120,TODAY(),"d"))</f>
        <v>11</v>
      </c>
      <c r="R120">
        <f t="shared" ca="1" si="8"/>
        <v>1</v>
      </c>
      <c r="S120">
        <f t="shared" ca="1" si="9"/>
        <v>0</v>
      </c>
      <c r="T120">
        <f t="shared" ca="1" si="10"/>
        <v>0</v>
      </c>
      <c r="U120">
        <f t="shared" ca="1" si="11"/>
        <v>0</v>
      </c>
    </row>
    <row r="121" spans="1:21" x14ac:dyDescent="0.35">
      <c r="A121">
        <v>6000141080</v>
      </c>
      <c r="B121" t="s">
        <v>524</v>
      </c>
      <c r="C121" t="s">
        <v>230</v>
      </c>
      <c r="D121" t="s">
        <v>274</v>
      </c>
      <c r="E121" s="1">
        <v>45800</v>
      </c>
      <c r="F121" s="1"/>
      <c r="G121" t="s">
        <v>321</v>
      </c>
      <c r="H121" t="s">
        <v>245</v>
      </c>
      <c r="I121" s="1">
        <v>45810</v>
      </c>
      <c r="J121" t="s">
        <v>234</v>
      </c>
      <c r="K121" t="s">
        <v>241</v>
      </c>
      <c r="L121" t="s">
        <v>171</v>
      </c>
      <c r="M121" t="s">
        <v>525</v>
      </c>
      <c r="N121" t="s">
        <v>237</v>
      </c>
      <c r="O121" t="s">
        <v>230</v>
      </c>
      <c r="Q121">
        <f ca="1">IF(OR(ISNUMBER(MATCH(L121,MasterData!$D$3:$D$18,0)),ISNUMBER(MATCH(L121,MasterData!$C$3:$C$18,0))),
    DATEDIF(E121,I121,"d"),
    DATEDIF(E121,TODAY(),"d"))</f>
        <v>10</v>
      </c>
      <c r="R121">
        <f t="shared" ca="1" si="8"/>
        <v>1</v>
      </c>
      <c r="S121">
        <f t="shared" ca="1" si="9"/>
        <v>0</v>
      </c>
      <c r="T121">
        <f t="shared" ca="1" si="10"/>
        <v>0</v>
      </c>
      <c r="U121">
        <f t="shared" ca="1" si="11"/>
        <v>0</v>
      </c>
    </row>
    <row r="122" spans="1:21" x14ac:dyDescent="0.35">
      <c r="A122">
        <v>6000141241</v>
      </c>
      <c r="B122" t="s">
        <v>526</v>
      </c>
      <c r="C122" t="s">
        <v>230</v>
      </c>
      <c r="D122" t="s">
        <v>480</v>
      </c>
      <c r="E122" s="1">
        <v>45803</v>
      </c>
      <c r="F122" s="1"/>
      <c r="G122" t="s">
        <v>329</v>
      </c>
      <c r="H122" t="s">
        <v>240</v>
      </c>
      <c r="I122" s="1">
        <v>45840</v>
      </c>
      <c r="J122" t="s">
        <v>240</v>
      </c>
      <c r="K122" t="s">
        <v>235</v>
      </c>
      <c r="L122" t="s">
        <v>170</v>
      </c>
      <c r="M122" t="s">
        <v>527</v>
      </c>
      <c r="N122" t="s">
        <v>237</v>
      </c>
      <c r="O122" t="s">
        <v>230</v>
      </c>
      <c r="Q122">
        <f ca="1">IF(OR(ISNUMBER(MATCH(L122,MasterData!$D$3:$D$18,0)),ISNUMBER(MATCH(L122,MasterData!$C$3:$C$18,0))),
    DATEDIF(E122,I122,"d"),
    DATEDIF(E122,TODAY(),"d"))</f>
        <v>37</v>
      </c>
      <c r="R122">
        <f t="shared" ca="1" si="8"/>
        <v>1</v>
      </c>
      <c r="S122">
        <f t="shared" ca="1" si="9"/>
        <v>1</v>
      </c>
      <c r="T122">
        <f t="shared" ca="1" si="10"/>
        <v>1</v>
      </c>
      <c r="U122">
        <f t="shared" ca="1" si="11"/>
        <v>0</v>
      </c>
    </row>
    <row r="123" spans="1:21" x14ac:dyDescent="0.35">
      <c r="A123">
        <v>6000141291</v>
      </c>
      <c r="B123" t="s">
        <v>528</v>
      </c>
      <c r="C123" t="s">
        <v>230</v>
      </c>
      <c r="D123" t="s">
        <v>251</v>
      </c>
      <c r="E123" s="1">
        <v>45803</v>
      </c>
      <c r="F123" s="1"/>
      <c r="G123" t="s">
        <v>529</v>
      </c>
      <c r="H123" t="s">
        <v>230</v>
      </c>
      <c r="I123" s="1">
        <v>45811</v>
      </c>
      <c r="J123" t="s">
        <v>234</v>
      </c>
      <c r="K123" t="s">
        <v>235</v>
      </c>
      <c r="L123" t="s">
        <v>171</v>
      </c>
      <c r="M123" t="s">
        <v>530</v>
      </c>
      <c r="N123" t="s">
        <v>237</v>
      </c>
      <c r="O123" t="s">
        <v>230</v>
      </c>
      <c r="Q123">
        <f ca="1">IF(OR(ISNUMBER(MATCH(L123,MasterData!$D$3:$D$18,0)),ISNUMBER(MATCH(L123,MasterData!$C$3:$C$18,0))),
    DATEDIF(E123,I123,"d"),
    DATEDIF(E123,TODAY(),"d"))</f>
        <v>8</v>
      </c>
      <c r="R123">
        <f t="shared" ca="1" si="8"/>
        <v>1</v>
      </c>
      <c r="S123">
        <f t="shared" ca="1" si="9"/>
        <v>0</v>
      </c>
      <c r="T123">
        <f t="shared" ca="1" si="10"/>
        <v>0</v>
      </c>
      <c r="U123">
        <f t="shared" ca="1" si="11"/>
        <v>0</v>
      </c>
    </row>
    <row r="124" spans="1:21" x14ac:dyDescent="0.35">
      <c r="A124">
        <v>6000141328</v>
      </c>
      <c r="B124" t="s">
        <v>531</v>
      </c>
      <c r="C124" t="s">
        <v>230</v>
      </c>
      <c r="D124" t="s">
        <v>480</v>
      </c>
      <c r="E124" s="1">
        <v>45804</v>
      </c>
      <c r="F124" s="1">
        <v>45805</v>
      </c>
      <c r="G124" t="s">
        <v>354</v>
      </c>
      <c r="H124" t="s">
        <v>240</v>
      </c>
      <c r="I124" s="1">
        <v>45811</v>
      </c>
      <c r="J124" t="s">
        <v>234</v>
      </c>
      <c r="K124" t="s">
        <v>347</v>
      </c>
      <c r="L124" t="s">
        <v>171</v>
      </c>
      <c r="M124" t="s">
        <v>532</v>
      </c>
      <c r="N124" t="s">
        <v>237</v>
      </c>
      <c r="O124" t="s">
        <v>230</v>
      </c>
      <c r="Q124">
        <f ca="1">IF(OR(ISNUMBER(MATCH(L124,MasterData!$D$3:$D$18,0)),ISNUMBER(MATCH(L124,MasterData!$C$3:$C$18,0))),
    DATEDIF(E124,I124,"d"),
    DATEDIF(E124,TODAY(),"d"))</f>
        <v>7</v>
      </c>
      <c r="R124">
        <f t="shared" ca="1" si="8"/>
        <v>0</v>
      </c>
      <c r="S124">
        <f t="shared" ca="1" si="9"/>
        <v>0</v>
      </c>
      <c r="T124">
        <f t="shared" ca="1" si="10"/>
        <v>0</v>
      </c>
      <c r="U124">
        <f t="shared" ca="1" si="11"/>
        <v>0</v>
      </c>
    </row>
    <row r="125" spans="1:21" x14ac:dyDescent="0.35">
      <c r="A125">
        <v>6000141409</v>
      </c>
      <c r="B125" t="s">
        <v>533</v>
      </c>
      <c r="C125" t="s">
        <v>230</v>
      </c>
      <c r="D125" t="s">
        <v>506</v>
      </c>
      <c r="E125" s="1">
        <v>45804</v>
      </c>
      <c r="F125" s="1"/>
      <c r="G125" t="s">
        <v>534</v>
      </c>
      <c r="H125" t="s">
        <v>240</v>
      </c>
      <c r="I125" s="1">
        <v>45812</v>
      </c>
      <c r="J125" t="s">
        <v>234</v>
      </c>
      <c r="K125" t="s">
        <v>235</v>
      </c>
      <c r="L125" t="s">
        <v>171</v>
      </c>
      <c r="M125" t="s">
        <v>535</v>
      </c>
      <c r="N125" t="s">
        <v>237</v>
      </c>
      <c r="O125" t="s">
        <v>230</v>
      </c>
      <c r="Q125">
        <f ca="1">IF(OR(ISNUMBER(MATCH(L125,MasterData!$D$3:$D$18,0)),ISNUMBER(MATCH(L125,MasterData!$C$3:$C$18,0))),
    DATEDIF(E125,I125,"d"),
    DATEDIF(E125,TODAY(),"d"))</f>
        <v>8</v>
      </c>
      <c r="R125">
        <f t="shared" ca="1" si="8"/>
        <v>1</v>
      </c>
      <c r="S125">
        <f t="shared" ca="1" si="9"/>
        <v>0</v>
      </c>
      <c r="T125">
        <f t="shared" ca="1" si="10"/>
        <v>0</v>
      </c>
      <c r="U125">
        <f t="shared" ca="1" si="11"/>
        <v>0</v>
      </c>
    </row>
    <row r="126" spans="1:21" x14ac:dyDescent="0.35">
      <c r="A126">
        <v>6000141456</v>
      </c>
      <c r="B126" t="s">
        <v>536</v>
      </c>
      <c r="C126" t="s">
        <v>230</v>
      </c>
      <c r="D126" t="s">
        <v>254</v>
      </c>
      <c r="E126" s="1">
        <v>45804</v>
      </c>
      <c r="F126" s="1"/>
      <c r="G126" t="s">
        <v>537</v>
      </c>
      <c r="H126" t="s">
        <v>240</v>
      </c>
      <c r="I126" s="1">
        <v>45839</v>
      </c>
      <c r="J126" t="s">
        <v>234</v>
      </c>
      <c r="K126" t="s">
        <v>235</v>
      </c>
      <c r="L126" t="s">
        <v>170</v>
      </c>
      <c r="M126" t="s">
        <v>538</v>
      </c>
      <c r="N126" t="s">
        <v>237</v>
      </c>
      <c r="O126" t="s">
        <v>230</v>
      </c>
      <c r="Q126">
        <f ca="1">IF(OR(ISNUMBER(MATCH(L126,MasterData!$D$3:$D$18,0)),ISNUMBER(MATCH(L126,MasterData!$C$3:$C$18,0))),
    DATEDIF(E126,I126,"d"),
    DATEDIF(E126,TODAY(),"d"))</f>
        <v>35</v>
      </c>
      <c r="R126">
        <f t="shared" ca="1" si="8"/>
        <v>1</v>
      </c>
      <c r="S126">
        <f t="shared" ca="1" si="9"/>
        <v>1</v>
      </c>
      <c r="T126">
        <f t="shared" ca="1" si="10"/>
        <v>1</v>
      </c>
      <c r="U126">
        <f t="shared" ca="1" si="11"/>
        <v>0</v>
      </c>
    </row>
    <row r="127" spans="1:21" x14ac:dyDescent="0.35">
      <c r="A127">
        <v>6000141519</v>
      </c>
      <c r="B127" t="s">
        <v>539</v>
      </c>
      <c r="C127" t="s">
        <v>230</v>
      </c>
      <c r="D127" t="s">
        <v>247</v>
      </c>
      <c r="E127" s="1">
        <v>45805</v>
      </c>
      <c r="F127" s="1"/>
      <c r="G127" t="s">
        <v>453</v>
      </c>
      <c r="H127" t="s">
        <v>240</v>
      </c>
      <c r="I127" s="1">
        <v>45819</v>
      </c>
      <c r="J127" t="s">
        <v>234</v>
      </c>
      <c r="K127" t="s">
        <v>235</v>
      </c>
      <c r="L127" t="s">
        <v>171</v>
      </c>
      <c r="M127" t="s">
        <v>540</v>
      </c>
      <c r="N127" t="s">
        <v>237</v>
      </c>
      <c r="O127" t="s">
        <v>230</v>
      </c>
      <c r="Q127">
        <f ca="1">IF(OR(ISNUMBER(MATCH(L127,MasterData!$D$3:$D$18,0)),ISNUMBER(MATCH(L127,MasterData!$C$3:$C$18,0))),
    DATEDIF(E127,I127,"d"),
    DATEDIF(E127,TODAY(),"d"))</f>
        <v>14</v>
      </c>
      <c r="R127">
        <f t="shared" ca="1" si="8"/>
        <v>1</v>
      </c>
      <c r="S127">
        <f t="shared" ca="1" si="9"/>
        <v>0</v>
      </c>
      <c r="T127">
        <f t="shared" ca="1" si="10"/>
        <v>0</v>
      </c>
      <c r="U127">
        <f t="shared" ca="1" si="11"/>
        <v>0</v>
      </c>
    </row>
    <row r="128" spans="1:21" x14ac:dyDescent="0.35">
      <c r="A128">
        <v>6000141525</v>
      </c>
      <c r="B128" t="s">
        <v>541</v>
      </c>
      <c r="C128" t="s">
        <v>230</v>
      </c>
      <c r="D128" t="s">
        <v>274</v>
      </c>
      <c r="E128" s="1">
        <v>45805</v>
      </c>
      <c r="F128" s="1"/>
      <c r="G128" t="s">
        <v>321</v>
      </c>
      <c r="H128" t="s">
        <v>245</v>
      </c>
      <c r="I128" s="1">
        <v>45813</v>
      </c>
      <c r="J128" t="s">
        <v>234</v>
      </c>
      <c r="K128" t="s">
        <v>241</v>
      </c>
      <c r="L128" t="s">
        <v>171</v>
      </c>
      <c r="M128" t="s">
        <v>542</v>
      </c>
      <c r="N128" t="s">
        <v>237</v>
      </c>
      <c r="O128" t="s">
        <v>230</v>
      </c>
      <c r="Q128">
        <f ca="1">IF(OR(ISNUMBER(MATCH(L128,MasterData!$D$3:$D$18,0)),ISNUMBER(MATCH(L128,MasterData!$C$3:$C$18,0))),
    DATEDIF(E128,I128,"d"),
    DATEDIF(E128,TODAY(),"d"))</f>
        <v>8</v>
      </c>
      <c r="R128">
        <f t="shared" ca="1" si="8"/>
        <v>1</v>
      </c>
      <c r="S128">
        <f t="shared" ca="1" si="9"/>
        <v>0</v>
      </c>
      <c r="T128">
        <f t="shared" ca="1" si="10"/>
        <v>0</v>
      </c>
      <c r="U128">
        <f t="shared" ca="1" si="11"/>
        <v>0</v>
      </c>
    </row>
    <row r="129" spans="1:21" x14ac:dyDescent="0.35">
      <c r="A129">
        <v>6000141527</v>
      </c>
      <c r="B129" t="s">
        <v>543</v>
      </c>
      <c r="C129" t="s">
        <v>230</v>
      </c>
      <c r="D129" t="s">
        <v>274</v>
      </c>
      <c r="E129" s="1">
        <v>45805</v>
      </c>
      <c r="F129" s="1"/>
      <c r="G129" t="s">
        <v>544</v>
      </c>
      <c r="H129" t="s">
        <v>245</v>
      </c>
      <c r="I129" s="1">
        <v>45813</v>
      </c>
      <c r="J129" t="s">
        <v>234</v>
      </c>
      <c r="K129" t="s">
        <v>235</v>
      </c>
      <c r="L129" t="s">
        <v>171</v>
      </c>
      <c r="M129" t="s">
        <v>545</v>
      </c>
      <c r="N129" t="s">
        <v>237</v>
      </c>
      <c r="O129" t="s">
        <v>230</v>
      </c>
      <c r="Q129">
        <f ca="1">IF(OR(ISNUMBER(MATCH(L129,MasterData!$D$3:$D$18,0)),ISNUMBER(MATCH(L129,MasterData!$C$3:$C$18,0))),
    DATEDIF(E129,I129,"d"),
    DATEDIF(E129,TODAY(),"d"))</f>
        <v>8</v>
      </c>
      <c r="R129">
        <f t="shared" ca="1" si="8"/>
        <v>1</v>
      </c>
      <c r="S129">
        <f t="shared" ca="1" si="9"/>
        <v>0</v>
      </c>
      <c r="T129">
        <f t="shared" ca="1" si="10"/>
        <v>0</v>
      </c>
      <c r="U129">
        <f t="shared" ca="1" si="11"/>
        <v>0</v>
      </c>
    </row>
    <row r="130" spans="1:21" x14ac:dyDescent="0.35">
      <c r="A130">
        <v>6000141568</v>
      </c>
      <c r="B130" t="s">
        <v>230</v>
      </c>
      <c r="C130" t="s">
        <v>230</v>
      </c>
      <c r="D130" s="34">
        <v>3003</v>
      </c>
      <c r="E130" s="1">
        <v>45805</v>
      </c>
      <c r="F130" s="1"/>
      <c r="G130" t="s">
        <v>400</v>
      </c>
      <c r="H130" t="s">
        <v>245</v>
      </c>
      <c r="I130" s="1">
        <v>45833</v>
      </c>
      <c r="J130" t="s">
        <v>245</v>
      </c>
      <c r="K130" t="s">
        <v>241</v>
      </c>
      <c r="L130" t="s">
        <v>170</v>
      </c>
      <c r="M130" t="s">
        <v>546</v>
      </c>
      <c r="N130" t="s">
        <v>237</v>
      </c>
      <c r="O130" t="s">
        <v>230</v>
      </c>
      <c r="Q130">
        <f ca="1">IF(OR(ISNUMBER(MATCH(L130,MasterData!$D$3:$D$18,0)),ISNUMBER(MATCH(L130,MasterData!$C$3:$C$18,0))),
    DATEDIF(E130,I130,"d"),
    DATEDIF(E130,TODAY(),"d"))</f>
        <v>28</v>
      </c>
      <c r="R130">
        <f t="shared" ca="1" si="8"/>
        <v>1</v>
      </c>
      <c r="S130">
        <f t="shared" ca="1" si="9"/>
        <v>1</v>
      </c>
      <c r="T130">
        <f t="shared" ca="1" si="10"/>
        <v>0</v>
      </c>
      <c r="U130">
        <f t="shared" ca="1" si="11"/>
        <v>0</v>
      </c>
    </row>
    <row r="131" spans="1:21" x14ac:dyDescent="0.35">
      <c r="A131">
        <v>6000141573</v>
      </c>
      <c r="B131" t="s">
        <v>547</v>
      </c>
      <c r="C131" t="s">
        <v>230</v>
      </c>
      <c r="D131" t="s">
        <v>480</v>
      </c>
      <c r="E131" s="1">
        <v>45805</v>
      </c>
      <c r="F131" s="1"/>
      <c r="G131" t="s">
        <v>275</v>
      </c>
      <c r="H131" t="s">
        <v>233</v>
      </c>
      <c r="I131" s="1">
        <v>45835</v>
      </c>
      <c r="J131" t="s">
        <v>234</v>
      </c>
      <c r="K131" t="s">
        <v>241</v>
      </c>
      <c r="L131" t="s">
        <v>171</v>
      </c>
      <c r="M131" t="s">
        <v>548</v>
      </c>
      <c r="N131" t="s">
        <v>237</v>
      </c>
      <c r="O131" t="s">
        <v>230</v>
      </c>
      <c r="Q131">
        <f ca="1">IF(OR(ISNUMBER(MATCH(L131,MasterData!$D$3:$D$18,0)),ISNUMBER(MATCH(L131,MasterData!$C$3:$C$18,0))),
    DATEDIF(E131,I131,"d"),
    DATEDIF(E131,TODAY(),"d"))</f>
        <v>30</v>
      </c>
      <c r="R131">
        <f t="shared" ca="1" si="8"/>
        <v>1</v>
      </c>
      <c r="S131">
        <f t="shared" ca="1" si="9"/>
        <v>1</v>
      </c>
      <c r="T131">
        <f t="shared" ca="1" si="10"/>
        <v>0</v>
      </c>
      <c r="U131">
        <f t="shared" ca="1" si="11"/>
        <v>0</v>
      </c>
    </row>
    <row r="132" spans="1:21" x14ac:dyDescent="0.35">
      <c r="A132">
        <v>6000141657</v>
      </c>
      <c r="B132" t="s">
        <v>549</v>
      </c>
      <c r="C132" t="s">
        <v>230</v>
      </c>
      <c r="D132" t="s">
        <v>231</v>
      </c>
      <c r="E132" s="1">
        <v>45806</v>
      </c>
      <c r="F132" s="1"/>
      <c r="G132" t="s">
        <v>453</v>
      </c>
      <c r="H132" t="s">
        <v>233</v>
      </c>
      <c r="I132" s="1">
        <v>45839</v>
      </c>
      <c r="J132" t="s">
        <v>234</v>
      </c>
      <c r="K132" t="s">
        <v>235</v>
      </c>
      <c r="L132" t="s">
        <v>171</v>
      </c>
      <c r="M132" t="s">
        <v>550</v>
      </c>
      <c r="N132" t="s">
        <v>237</v>
      </c>
      <c r="O132" t="s">
        <v>230</v>
      </c>
      <c r="Q132">
        <f ca="1">IF(OR(ISNUMBER(MATCH(L132,MasterData!$D$3:$D$18,0)),ISNUMBER(MATCH(L132,MasterData!$C$3:$C$18,0))),
    DATEDIF(E132,I132,"d"),
    DATEDIF(E132,TODAY(),"d"))</f>
        <v>33</v>
      </c>
      <c r="R132">
        <f t="shared" ca="1" si="8"/>
        <v>1</v>
      </c>
      <c r="S132">
        <f t="shared" ca="1" si="9"/>
        <v>1</v>
      </c>
      <c r="T132">
        <f t="shared" ca="1" si="10"/>
        <v>1</v>
      </c>
      <c r="U132">
        <f t="shared" ca="1" si="11"/>
        <v>0</v>
      </c>
    </row>
    <row r="133" spans="1:21" x14ac:dyDescent="0.35">
      <c r="A133">
        <v>6000141721</v>
      </c>
      <c r="B133" t="s">
        <v>551</v>
      </c>
      <c r="C133" t="s">
        <v>230</v>
      </c>
      <c r="D133" t="s">
        <v>480</v>
      </c>
      <c r="E133" s="1">
        <v>45807</v>
      </c>
      <c r="F133" s="1"/>
      <c r="G133" t="s">
        <v>552</v>
      </c>
      <c r="H133" t="s">
        <v>240</v>
      </c>
      <c r="I133" s="1">
        <v>45814</v>
      </c>
      <c r="J133" t="s">
        <v>234</v>
      </c>
      <c r="K133" t="s">
        <v>241</v>
      </c>
      <c r="L133" t="s">
        <v>171</v>
      </c>
      <c r="M133" t="s">
        <v>553</v>
      </c>
      <c r="N133" t="s">
        <v>237</v>
      </c>
      <c r="O133" t="s">
        <v>230</v>
      </c>
      <c r="Q133">
        <f ca="1">IF(OR(ISNUMBER(MATCH(L133,MasterData!$D$3:$D$18,0)),ISNUMBER(MATCH(L133,MasterData!$C$3:$C$18,0))),
    DATEDIF(E133,I133,"d"),
    DATEDIF(E133,TODAY(),"d"))</f>
        <v>7</v>
      </c>
      <c r="R133">
        <f t="shared" ref="R133:R171" ca="1" si="12">IF($Q133&gt;7,1,0)</f>
        <v>0</v>
      </c>
      <c r="S133">
        <f t="shared" ref="S133:S171" ca="1" si="13">IF($Q133&gt;15,1,0)</f>
        <v>0</v>
      </c>
      <c r="T133">
        <f t="shared" ref="T133:T171" ca="1" si="14">IF($Q133&gt;30,1,0)</f>
        <v>0</v>
      </c>
      <c r="U133">
        <f t="shared" ref="U133:U171" ca="1" si="15">IF($Q133&gt;60,1,0)</f>
        <v>0</v>
      </c>
    </row>
    <row r="134" spans="1:21" x14ac:dyDescent="0.35">
      <c r="A134">
        <v>6000141724</v>
      </c>
      <c r="B134" t="s">
        <v>554</v>
      </c>
      <c r="C134" t="s">
        <v>230</v>
      </c>
      <c r="D134" t="s">
        <v>480</v>
      </c>
      <c r="E134" s="1">
        <v>45807</v>
      </c>
      <c r="F134" s="1"/>
      <c r="G134" t="s">
        <v>275</v>
      </c>
      <c r="H134" t="s">
        <v>240</v>
      </c>
      <c r="I134" s="1">
        <v>45814</v>
      </c>
      <c r="J134" t="s">
        <v>234</v>
      </c>
      <c r="K134" t="s">
        <v>347</v>
      </c>
      <c r="L134" t="s">
        <v>171</v>
      </c>
      <c r="M134" t="s">
        <v>555</v>
      </c>
      <c r="N134" t="s">
        <v>237</v>
      </c>
      <c r="O134" t="s">
        <v>230</v>
      </c>
      <c r="Q134">
        <f ca="1">IF(OR(ISNUMBER(MATCH(L134,MasterData!$D$3:$D$18,0)),ISNUMBER(MATCH(L134,MasterData!$C$3:$C$18,0))),
    DATEDIF(E134,I134,"d"),
    DATEDIF(E134,TODAY(),"d"))</f>
        <v>7</v>
      </c>
      <c r="R134">
        <f t="shared" ca="1" si="12"/>
        <v>0</v>
      </c>
      <c r="S134">
        <f t="shared" ca="1" si="13"/>
        <v>0</v>
      </c>
      <c r="T134">
        <f t="shared" ca="1" si="14"/>
        <v>0</v>
      </c>
      <c r="U134">
        <f t="shared" ca="1" si="15"/>
        <v>0</v>
      </c>
    </row>
    <row r="135" spans="1:21" x14ac:dyDescent="0.35">
      <c r="A135">
        <v>6000141747</v>
      </c>
      <c r="B135" t="s">
        <v>556</v>
      </c>
      <c r="C135" t="s">
        <v>230</v>
      </c>
      <c r="D135" t="s">
        <v>254</v>
      </c>
      <c r="E135" s="1">
        <v>45807</v>
      </c>
      <c r="F135" s="1">
        <v>45812</v>
      </c>
      <c r="G135" t="s">
        <v>255</v>
      </c>
      <c r="H135" t="s">
        <v>240</v>
      </c>
      <c r="I135" s="1">
        <v>45820</v>
      </c>
      <c r="J135" t="s">
        <v>234</v>
      </c>
      <c r="K135" t="s">
        <v>347</v>
      </c>
      <c r="L135" t="s">
        <v>171</v>
      </c>
      <c r="M135" t="s">
        <v>557</v>
      </c>
      <c r="N135" t="s">
        <v>237</v>
      </c>
      <c r="O135" t="s">
        <v>230</v>
      </c>
      <c r="Q135">
        <f ca="1">IF(OR(ISNUMBER(MATCH(L135,MasterData!$D$3:$D$18,0)),ISNUMBER(MATCH(L135,MasterData!$C$3:$C$18,0))),
    DATEDIF(E135,I135,"d"),
    DATEDIF(E135,TODAY(),"d"))</f>
        <v>13</v>
      </c>
      <c r="R135">
        <f t="shared" ca="1" si="12"/>
        <v>1</v>
      </c>
      <c r="S135">
        <f t="shared" ca="1" si="13"/>
        <v>0</v>
      </c>
      <c r="T135">
        <f t="shared" ca="1" si="14"/>
        <v>0</v>
      </c>
      <c r="U135">
        <f t="shared" ca="1" si="15"/>
        <v>0</v>
      </c>
    </row>
    <row r="136" spans="1:21" x14ac:dyDescent="0.35">
      <c r="A136">
        <v>6000141793</v>
      </c>
      <c r="B136" t="s">
        <v>558</v>
      </c>
      <c r="C136" t="s">
        <v>230</v>
      </c>
      <c r="D136" t="s">
        <v>480</v>
      </c>
      <c r="E136" s="1">
        <v>45810</v>
      </c>
      <c r="F136" s="1">
        <v>45828</v>
      </c>
      <c r="G136" t="s">
        <v>559</v>
      </c>
      <c r="H136" t="s">
        <v>233</v>
      </c>
      <c r="I136" s="1">
        <v>45833</v>
      </c>
      <c r="J136" t="s">
        <v>234</v>
      </c>
      <c r="K136" t="s">
        <v>241</v>
      </c>
      <c r="L136" t="s">
        <v>171</v>
      </c>
      <c r="M136" t="s">
        <v>561</v>
      </c>
      <c r="N136" t="s">
        <v>237</v>
      </c>
      <c r="O136" t="s">
        <v>230</v>
      </c>
      <c r="Q136">
        <f ca="1">IF(OR(ISNUMBER(MATCH(L136,MasterData!$D$3:$D$18,0)),ISNUMBER(MATCH(L136,MasterData!$C$3:$C$18,0))),
    DATEDIF(E136,I136,"d"),
    DATEDIF(E136,TODAY(),"d"))</f>
        <v>23</v>
      </c>
      <c r="R136">
        <f t="shared" ca="1" si="12"/>
        <v>1</v>
      </c>
      <c r="S136">
        <f t="shared" ca="1" si="13"/>
        <v>1</v>
      </c>
      <c r="T136">
        <f t="shared" ca="1" si="14"/>
        <v>0</v>
      </c>
      <c r="U136">
        <f t="shared" ca="1" si="15"/>
        <v>0</v>
      </c>
    </row>
    <row r="137" spans="1:21" x14ac:dyDescent="0.35">
      <c r="A137">
        <v>6000141959</v>
      </c>
      <c r="B137" t="s">
        <v>562</v>
      </c>
      <c r="C137" t="s">
        <v>230</v>
      </c>
      <c r="D137" t="s">
        <v>506</v>
      </c>
      <c r="E137" s="1">
        <v>45811</v>
      </c>
      <c r="F137" s="1"/>
      <c r="G137" t="s">
        <v>507</v>
      </c>
      <c r="H137" t="s">
        <v>233</v>
      </c>
      <c r="I137" s="1">
        <v>45819</v>
      </c>
      <c r="J137" t="s">
        <v>234</v>
      </c>
      <c r="K137" t="s">
        <v>235</v>
      </c>
      <c r="L137" t="s">
        <v>171</v>
      </c>
      <c r="M137" t="s">
        <v>563</v>
      </c>
      <c r="N137" t="s">
        <v>237</v>
      </c>
      <c r="O137" t="s">
        <v>230</v>
      </c>
      <c r="Q137">
        <f ca="1">IF(OR(ISNUMBER(MATCH(L137,MasterData!$D$3:$D$18,0)),ISNUMBER(MATCH(L137,MasterData!$C$3:$C$18,0))),
    DATEDIF(E137,I137,"d"),
    DATEDIF(E137,TODAY(),"d"))</f>
        <v>8</v>
      </c>
      <c r="R137">
        <f t="shared" ca="1" si="12"/>
        <v>1</v>
      </c>
      <c r="S137">
        <f t="shared" ca="1" si="13"/>
        <v>0</v>
      </c>
      <c r="T137">
        <f t="shared" ca="1" si="14"/>
        <v>0</v>
      </c>
      <c r="U137">
        <f t="shared" ca="1" si="15"/>
        <v>0</v>
      </c>
    </row>
    <row r="138" spans="1:21" x14ac:dyDescent="0.35">
      <c r="A138">
        <v>6000142018</v>
      </c>
      <c r="B138" t="s">
        <v>564</v>
      </c>
      <c r="C138" t="s">
        <v>230</v>
      </c>
      <c r="D138" t="s">
        <v>231</v>
      </c>
      <c r="E138" s="1">
        <v>45811</v>
      </c>
      <c r="F138" s="1">
        <v>45817</v>
      </c>
      <c r="G138" t="s">
        <v>293</v>
      </c>
      <c r="H138" t="s">
        <v>377</v>
      </c>
      <c r="I138" s="1">
        <v>45819</v>
      </c>
      <c r="J138" t="s">
        <v>234</v>
      </c>
      <c r="K138" t="s">
        <v>241</v>
      </c>
      <c r="L138" t="s">
        <v>171</v>
      </c>
      <c r="M138" t="s">
        <v>565</v>
      </c>
      <c r="N138" t="s">
        <v>237</v>
      </c>
      <c r="O138" t="s">
        <v>230</v>
      </c>
      <c r="Q138">
        <f ca="1">IF(OR(ISNUMBER(MATCH(L138,MasterData!$D$3:$D$18,0)),ISNUMBER(MATCH(L138,MasterData!$C$3:$C$18,0))),
    DATEDIF(E138,I138,"d"),
    DATEDIF(E138,TODAY(),"d"))</f>
        <v>8</v>
      </c>
      <c r="R138">
        <f t="shared" ca="1" si="12"/>
        <v>1</v>
      </c>
      <c r="S138">
        <f t="shared" ca="1" si="13"/>
        <v>0</v>
      </c>
      <c r="T138">
        <f t="shared" ca="1" si="14"/>
        <v>0</v>
      </c>
      <c r="U138">
        <f t="shared" ca="1" si="15"/>
        <v>0</v>
      </c>
    </row>
    <row r="139" spans="1:21" x14ac:dyDescent="0.35">
      <c r="A139">
        <v>6000142063</v>
      </c>
      <c r="B139" t="s">
        <v>566</v>
      </c>
      <c r="C139" t="s">
        <v>230</v>
      </c>
      <c r="D139" t="s">
        <v>480</v>
      </c>
      <c r="E139" s="1">
        <v>45811</v>
      </c>
      <c r="F139" s="1"/>
      <c r="G139" t="s">
        <v>329</v>
      </c>
      <c r="H139" t="s">
        <v>233</v>
      </c>
      <c r="I139" s="1">
        <v>45819</v>
      </c>
      <c r="J139" t="s">
        <v>234</v>
      </c>
      <c r="K139" t="s">
        <v>241</v>
      </c>
      <c r="L139" t="s">
        <v>171</v>
      </c>
      <c r="M139" t="s">
        <v>567</v>
      </c>
      <c r="N139" t="s">
        <v>237</v>
      </c>
      <c r="O139" t="s">
        <v>230</v>
      </c>
      <c r="Q139">
        <f ca="1">IF(OR(ISNUMBER(MATCH(L139,MasterData!$D$3:$D$18,0)),ISNUMBER(MATCH(L139,MasterData!$C$3:$C$18,0))),
    DATEDIF(E139,I139,"d"),
    DATEDIF(E139,TODAY(),"d"))</f>
        <v>8</v>
      </c>
      <c r="R139">
        <f t="shared" ca="1" si="12"/>
        <v>1</v>
      </c>
      <c r="S139">
        <f t="shared" ca="1" si="13"/>
        <v>0</v>
      </c>
      <c r="T139">
        <f t="shared" ca="1" si="14"/>
        <v>0</v>
      </c>
      <c r="U139">
        <f t="shared" ca="1" si="15"/>
        <v>0</v>
      </c>
    </row>
    <row r="140" spans="1:21" x14ac:dyDescent="0.35">
      <c r="A140">
        <v>6000142101</v>
      </c>
      <c r="B140" t="s">
        <v>568</v>
      </c>
      <c r="C140" t="s">
        <v>230</v>
      </c>
      <c r="D140" t="s">
        <v>506</v>
      </c>
      <c r="E140" s="1">
        <v>45812</v>
      </c>
      <c r="F140" s="1"/>
      <c r="G140" t="s">
        <v>534</v>
      </c>
      <c r="H140" t="s">
        <v>233</v>
      </c>
      <c r="I140" s="1">
        <v>45839</v>
      </c>
      <c r="J140" t="s">
        <v>245</v>
      </c>
      <c r="K140" t="s">
        <v>235</v>
      </c>
      <c r="L140" t="s">
        <v>170</v>
      </c>
      <c r="M140" t="s">
        <v>569</v>
      </c>
      <c r="N140" t="s">
        <v>237</v>
      </c>
      <c r="O140" t="s">
        <v>230</v>
      </c>
      <c r="Q140">
        <f ca="1">IF(OR(ISNUMBER(MATCH(L140,MasterData!$D$3:$D$18,0)),ISNUMBER(MATCH(L140,MasterData!$C$3:$C$18,0))),
    DATEDIF(E140,I140,"d"),
    DATEDIF(E140,TODAY(),"d"))</f>
        <v>27</v>
      </c>
      <c r="R140">
        <f t="shared" ca="1" si="12"/>
        <v>1</v>
      </c>
      <c r="S140">
        <f t="shared" ca="1" si="13"/>
        <v>1</v>
      </c>
      <c r="T140">
        <f t="shared" ca="1" si="14"/>
        <v>0</v>
      </c>
      <c r="U140">
        <f t="shared" ca="1" si="15"/>
        <v>0</v>
      </c>
    </row>
    <row r="141" spans="1:21" x14ac:dyDescent="0.35">
      <c r="A141">
        <v>6000142210</v>
      </c>
      <c r="B141" t="s">
        <v>570</v>
      </c>
      <c r="C141" t="s">
        <v>230</v>
      </c>
      <c r="D141" t="s">
        <v>449</v>
      </c>
      <c r="E141" s="1">
        <v>45812</v>
      </c>
      <c r="F141" s="1"/>
      <c r="G141" t="s">
        <v>450</v>
      </c>
      <c r="H141" t="s">
        <v>233</v>
      </c>
      <c r="I141" s="1">
        <v>45820</v>
      </c>
      <c r="J141" t="s">
        <v>234</v>
      </c>
      <c r="K141" t="s">
        <v>241</v>
      </c>
      <c r="L141" t="s">
        <v>171</v>
      </c>
      <c r="M141" t="s">
        <v>571</v>
      </c>
      <c r="N141" t="s">
        <v>237</v>
      </c>
      <c r="O141" t="s">
        <v>230</v>
      </c>
      <c r="Q141">
        <f ca="1">IF(OR(ISNUMBER(MATCH(L141,MasterData!$D$3:$D$18,0)),ISNUMBER(MATCH(L141,MasterData!$C$3:$C$18,0))),
    DATEDIF(E141,I141,"d"),
    DATEDIF(E141,TODAY(),"d"))</f>
        <v>8</v>
      </c>
      <c r="R141">
        <f t="shared" ca="1" si="12"/>
        <v>1</v>
      </c>
      <c r="S141">
        <f t="shared" ca="1" si="13"/>
        <v>0</v>
      </c>
      <c r="T141">
        <f t="shared" ca="1" si="14"/>
        <v>0</v>
      </c>
      <c r="U141">
        <f t="shared" ca="1" si="15"/>
        <v>0</v>
      </c>
    </row>
    <row r="142" spans="1:21" x14ac:dyDescent="0.35">
      <c r="A142">
        <v>6000142258</v>
      </c>
      <c r="B142" t="s">
        <v>572</v>
      </c>
      <c r="C142" t="s">
        <v>230</v>
      </c>
      <c r="D142" t="s">
        <v>254</v>
      </c>
      <c r="E142" s="1">
        <v>45812</v>
      </c>
      <c r="F142" s="1"/>
      <c r="G142" t="s">
        <v>268</v>
      </c>
      <c r="H142" t="s">
        <v>233</v>
      </c>
      <c r="I142" s="1">
        <v>45831</v>
      </c>
      <c r="J142" t="s">
        <v>234</v>
      </c>
      <c r="K142" t="s">
        <v>235</v>
      </c>
      <c r="L142" t="s">
        <v>171</v>
      </c>
      <c r="M142" t="s">
        <v>573</v>
      </c>
      <c r="N142" t="s">
        <v>237</v>
      </c>
      <c r="O142" t="s">
        <v>230</v>
      </c>
      <c r="Q142">
        <f ca="1">IF(OR(ISNUMBER(MATCH(L142,MasterData!$D$3:$D$18,0)),ISNUMBER(MATCH(L142,MasterData!$C$3:$C$18,0))),
    DATEDIF(E142,I142,"d"),
    DATEDIF(E142,TODAY(),"d"))</f>
        <v>19</v>
      </c>
      <c r="R142">
        <f t="shared" ca="1" si="12"/>
        <v>1</v>
      </c>
      <c r="S142">
        <f t="shared" ca="1" si="13"/>
        <v>1</v>
      </c>
      <c r="T142">
        <f t="shared" ca="1" si="14"/>
        <v>0</v>
      </c>
      <c r="U142">
        <f t="shared" ca="1" si="15"/>
        <v>0</v>
      </c>
    </row>
    <row r="143" spans="1:21" x14ac:dyDescent="0.35">
      <c r="A143">
        <v>6000142276</v>
      </c>
      <c r="B143" t="s">
        <v>574</v>
      </c>
      <c r="C143" t="s">
        <v>230</v>
      </c>
      <c r="D143" t="s">
        <v>506</v>
      </c>
      <c r="E143" s="1">
        <v>45812</v>
      </c>
      <c r="F143" s="1"/>
      <c r="G143" t="s">
        <v>575</v>
      </c>
      <c r="H143" t="s">
        <v>233</v>
      </c>
      <c r="I143" s="1">
        <v>45824</v>
      </c>
      <c r="J143" t="s">
        <v>234</v>
      </c>
      <c r="K143" t="s">
        <v>235</v>
      </c>
      <c r="L143" t="s">
        <v>169</v>
      </c>
      <c r="M143" t="s">
        <v>576</v>
      </c>
      <c r="N143" t="s">
        <v>237</v>
      </c>
      <c r="O143" t="s">
        <v>230</v>
      </c>
      <c r="Q143">
        <f ca="1">IF(OR(ISNUMBER(MATCH(L143,MasterData!$D$3:$D$18,0)),ISNUMBER(MATCH(L143,MasterData!$C$3:$C$18,0))),
    DATEDIF(E143,I143,"d"),
    DATEDIF(E143,TODAY(),"d"))</f>
        <v>195</v>
      </c>
      <c r="R143">
        <f t="shared" ca="1" si="12"/>
        <v>1</v>
      </c>
      <c r="S143">
        <f t="shared" ca="1" si="13"/>
        <v>1</v>
      </c>
      <c r="T143">
        <f t="shared" ca="1" si="14"/>
        <v>1</v>
      </c>
      <c r="U143">
        <f t="shared" ca="1" si="15"/>
        <v>1</v>
      </c>
    </row>
    <row r="144" spans="1:21" x14ac:dyDescent="0.35">
      <c r="A144">
        <v>6000142286</v>
      </c>
      <c r="B144" t="s">
        <v>600</v>
      </c>
      <c r="C144" t="s">
        <v>230</v>
      </c>
      <c r="D144" t="s">
        <v>231</v>
      </c>
      <c r="E144" s="1">
        <v>45813</v>
      </c>
      <c r="F144" s="1"/>
      <c r="G144" t="s">
        <v>318</v>
      </c>
      <c r="H144" t="s">
        <v>233</v>
      </c>
      <c r="I144" s="1">
        <v>45840</v>
      </c>
      <c r="J144" t="s">
        <v>234</v>
      </c>
      <c r="K144" t="s">
        <v>241</v>
      </c>
      <c r="L144" t="s">
        <v>171</v>
      </c>
      <c r="M144" t="s">
        <v>319</v>
      </c>
      <c r="N144" t="s">
        <v>237</v>
      </c>
      <c r="O144" t="s">
        <v>230</v>
      </c>
      <c r="Q144">
        <f ca="1">IF(OR(ISNUMBER(MATCH(L144,MasterData!$D$3:$D$18,0)),ISNUMBER(MATCH(L144,MasterData!$C$3:$C$18,0))),
    DATEDIF(E144,I144,"d"),
    DATEDIF(E144,TODAY(),"d"))</f>
        <v>27</v>
      </c>
      <c r="R144">
        <f t="shared" ca="1" si="12"/>
        <v>1</v>
      </c>
      <c r="S144">
        <f t="shared" ca="1" si="13"/>
        <v>1</v>
      </c>
      <c r="T144">
        <f t="shared" ca="1" si="14"/>
        <v>0</v>
      </c>
      <c r="U144">
        <f t="shared" ca="1" si="15"/>
        <v>0</v>
      </c>
    </row>
    <row r="145" spans="1:21" x14ac:dyDescent="0.35">
      <c r="A145">
        <v>6000142434</v>
      </c>
      <c r="B145" t="s">
        <v>7</v>
      </c>
      <c r="C145" t="s">
        <v>230</v>
      </c>
      <c r="D145" t="s">
        <v>251</v>
      </c>
      <c r="E145" s="1">
        <v>45813</v>
      </c>
      <c r="F145" s="1">
        <v>45828</v>
      </c>
      <c r="G145" t="s">
        <v>577</v>
      </c>
      <c r="H145" t="s">
        <v>233</v>
      </c>
      <c r="I145" s="1">
        <v>45814</v>
      </c>
      <c r="J145" t="s">
        <v>560</v>
      </c>
      <c r="K145" t="s">
        <v>235</v>
      </c>
      <c r="L145" t="s">
        <v>183</v>
      </c>
      <c r="M145" t="s">
        <v>578</v>
      </c>
      <c r="N145" t="s">
        <v>237</v>
      </c>
      <c r="O145" t="s">
        <v>230</v>
      </c>
      <c r="Q145">
        <f ca="1">IF(OR(ISNUMBER(MATCH(L145,MasterData!$D$3:$D$18,0)),ISNUMBER(MATCH(L145,MasterData!$C$3:$C$18,0))),
    DATEDIF(E145,I145,"d"),
    DATEDIF(E145,TODAY(),"d"))</f>
        <v>194</v>
      </c>
      <c r="R145">
        <f t="shared" ca="1" si="12"/>
        <v>1</v>
      </c>
      <c r="S145">
        <f t="shared" ca="1" si="13"/>
        <v>1</v>
      </c>
      <c r="T145">
        <f t="shared" ca="1" si="14"/>
        <v>1</v>
      </c>
      <c r="U145">
        <f t="shared" ca="1" si="15"/>
        <v>1</v>
      </c>
    </row>
    <row r="146" spans="1:21" x14ac:dyDescent="0.35">
      <c r="A146">
        <v>6000142441</v>
      </c>
      <c r="B146" t="s">
        <v>6</v>
      </c>
      <c r="C146" t="s">
        <v>230</v>
      </c>
      <c r="D146" t="s">
        <v>231</v>
      </c>
      <c r="E146" s="1">
        <v>45813</v>
      </c>
      <c r="F146" s="1"/>
      <c r="G146" t="s">
        <v>453</v>
      </c>
      <c r="H146" t="s">
        <v>233</v>
      </c>
      <c r="I146" s="1">
        <v>45840</v>
      </c>
      <c r="J146" t="s">
        <v>245</v>
      </c>
      <c r="K146" t="s">
        <v>235</v>
      </c>
      <c r="L146" t="s">
        <v>164</v>
      </c>
      <c r="M146" t="s">
        <v>579</v>
      </c>
      <c r="N146" t="s">
        <v>237</v>
      </c>
      <c r="O146" t="s">
        <v>230</v>
      </c>
      <c r="Q146">
        <f ca="1">IF(OR(ISNUMBER(MATCH(L146,MasterData!$D$3:$D$18,0)),ISNUMBER(MATCH(L146,MasterData!$C$3:$C$18,0))),
    DATEDIF(E146,I146,"d"),
    DATEDIF(E146,TODAY(),"d"))</f>
        <v>194</v>
      </c>
      <c r="R146">
        <f t="shared" ca="1" si="12"/>
        <v>1</v>
      </c>
      <c r="S146">
        <f t="shared" ca="1" si="13"/>
        <v>1</v>
      </c>
      <c r="T146">
        <f t="shared" ca="1" si="14"/>
        <v>1</v>
      </c>
      <c r="U146">
        <f t="shared" ca="1" si="15"/>
        <v>1</v>
      </c>
    </row>
    <row r="147" spans="1:21" x14ac:dyDescent="0.35">
      <c r="A147">
        <v>6000142523</v>
      </c>
      <c r="B147" t="s">
        <v>580</v>
      </c>
      <c r="C147" t="s">
        <v>230</v>
      </c>
      <c r="D147" t="s">
        <v>581</v>
      </c>
      <c r="E147" s="1">
        <v>45814</v>
      </c>
      <c r="F147" s="1"/>
      <c r="G147" t="s">
        <v>582</v>
      </c>
      <c r="H147" t="s">
        <v>233</v>
      </c>
      <c r="I147" s="1">
        <v>45821</v>
      </c>
      <c r="J147" t="s">
        <v>234</v>
      </c>
      <c r="K147" t="s">
        <v>241</v>
      </c>
      <c r="L147" t="s">
        <v>171</v>
      </c>
      <c r="M147" t="s">
        <v>583</v>
      </c>
      <c r="N147" t="s">
        <v>237</v>
      </c>
      <c r="O147" t="s">
        <v>230</v>
      </c>
      <c r="Q147">
        <f ca="1">IF(OR(ISNUMBER(MATCH(L147,MasterData!$D$3:$D$18,0)),ISNUMBER(MATCH(L147,MasterData!$C$3:$C$18,0))),
    DATEDIF(E147,I147,"d"),
    DATEDIF(E147,TODAY(),"d"))</f>
        <v>7</v>
      </c>
      <c r="R147">
        <f t="shared" ca="1" si="12"/>
        <v>0</v>
      </c>
      <c r="S147">
        <f t="shared" ca="1" si="13"/>
        <v>0</v>
      </c>
      <c r="T147">
        <f t="shared" ca="1" si="14"/>
        <v>0</v>
      </c>
      <c r="U147">
        <f t="shared" ca="1" si="15"/>
        <v>0</v>
      </c>
    </row>
    <row r="148" spans="1:21" x14ac:dyDescent="0.35">
      <c r="A148">
        <v>6000142666</v>
      </c>
      <c r="B148" t="s">
        <v>584</v>
      </c>
      <c r="C148" t="s">
        <v>230</v>
      </c>
      <c r="D148" t="s">
        <v>480</v>
      </c>
      <c r="E148" s="1">
        <v>45818</v>
      </c>
      <c r="F148" s="1"/>
      <c r="G148" t="s">
        <v>552</v>
      </c>
      <c r="H148" t="s">
        <v>233</v>
      </c>
      <c r="I148" s="1">
        <v>45833</v>
      </c>
      <c r="J148" t="s">
        <v>234</v>
      </c>
      <c r="K148" t="s">
        <v>241</v>
      </c>
      <c r="L148" t="s">
        <v>171</v>
      </c>
      <c r="M148" t="s">
        <v>585</v>
      </c>
      <c r="N148" t="s">
        <v>237</v>
      </c>
      <c r="O148" t="s">
        <v>230</v>
      </c>
      <c r="Q148">
        <f ca="1">IF(OR(ISNUMBER(MATCH(L148,MasterData!$D$3:$D$18,0)),ISNUMBER(MATCH(L148,MasterData!$C$3:$C$18,0))),
    DATEDIF(E148,I148,"d"),
    DATEDIF(E148,TODAY(),"d"))</f>
        <v>15</v>
      </c>
      <c r="R148">
        <f t="shared" ca="1" si="12"/>
        <v>1</v>
      </c>
      <c r="S148">
        <f t="shared" ca="1" si="13"/>
        <v>0</v>
      </c>
      <c r="T148">
        <f t="shared" ca="1" si="14"/>
        <v>0</v>
      </c>
      <c r="U148">
        <f t="shared" ca="1" si="15"/>
        <v>0</v>
      </c>
    </row>
    <row r="149" spans="1:21" x14ac:dyDescent="0.35">
      <c r="A149">
        <v>6000142675</v>
      </c>
      <c r="B149" t="s">
        <v>230</v>
      </c>
      <c r="C149" t="s">
        <v>230</v>
      </c>
      <c r="D149" t="s">
        <v>254</v>
      </c>
      <c r="E149" s="1">
        <v>45818</v>
      </c>
      <c r="F149" t="s">
        <v>230</v>
      </c>
      <c r="G149" t="s">
        <v>400</v>
      </c>
      <c r="H149" t="s">
        <v>233</v>
      </c>
      <c r="I149" s="1">
        <v>45842</v>
      </c>
      <c r="J149" t="s">
        <v>245</v>
      </c>
      <c r="K149" t="s">
        <v>241</v>
      </c>
      <c r="L149" t="s">
        <v>174</v>
      </c>
      <c r="M149" t="s">
        <v>586</v>
      </c>
      <c r="N149" t="s">
        <v>237</v>
      </c>
      <c r="O149" t="s">
        <v>230</v>
      </c>
      <c r="P149" t="s">
        <v>230</v>
      </c>
      <c r="Q149">
        <f ca="1">IF(OR(ISNUMBER(MATCH(L149,MasterData!$D$3:$D$18,0)),ISNUMBER(MATCH(L149,MasterData!$C$3:$C$18,0))),
    DATEDIF(E149,I149,"d"),
    DATEDIF(E149,TODAY(),"d"))</f>
        <v>189</v>
      </c>
      <c r="R149">
        <f t="shared" ca="1" si="12"/>
        <v>1</v>
      </c>
      <c r="S149">
        <f t="shared" ca="1" si="13"/>
        <v>1</v>
      </c>
      <c r="T149">
        <f t="shared" ca="1" si="14"/>
        <v>1</v>
      </c>
      <c r="U149">
        <f t="shared" ca="1" si="15"/>
        <v>1</v>
      </c>
    </row>
    <row r="150" spans="1:21" x14ac:dyDescent="0.35">
      <c r="A150">
        <v>6000142684</v>
      </c>
      <c r="B150" t="s">
        <v>587</v>
      </c>
      <c r="C150" t="s">
        <v>230</v>
      </c>
      <c r="D150" t="s">
        <v>251</v>
      </c>
      <c r="E150" s="1">
        <v>45818</v>
      </c>
      <c r="F150" s="1"/>
      <c r="G150" t="s">
        <v>588</v>
      </c>
      <c r="H150" t="s">
        <v>233</v>
      </c>
      <c r="I150" s="1">
        <v>45825</v>
      </c>
      <c r="J150" t="s">
        <v>234</v>
      </c>
      <c r="K150" t="s">
        <v>235</v>
      </c>
      <c r="L150" t="s">
        <v>171</v>
      </c>
      <c r="M150" t="s">
        <v>589</v>
      </c>
      <c r="N150" t="s">
        <v>237</v>
      </c>
      <c r="O150" t="s">
        <v>230</v>
      </c>
      <c r="Q150">
        <f ca="1">IF(OR(ISNUMBER(MATCH(L150,MasterData!$D$3:$D$18,0)),ISNUMBER(MATCH(L150,MasterData!$C$3:$C$18,0))),
    DATEDIF(E150,I150,"d"),
    DATEDIF(E150,TODAY(),"d"))</f>
        <v>7</v>
      </c>
      <c r="R150">
        <f t="shared" ca="1" si="12"/>
        <v>0</v>
      </c>
      <c r="S150">
        <f t="shared" ca="1" si="13"/>
        <v>0</v>
      </c>
      <c r="T150">
        <f t="shared" ca="1" si="14"/>
        <v>0</v>
      </c>
      <c r="U150">
        <f t="shared" ca="1" si="15"/>
        <v>0</v>
      </c>
    </row>
    <row r="151" spans="1:21" x14ac:dyDescent="0.35">
      <c r="A151">
        <v>6000142800</v>
      </c>
      <c r="B151" t="s">
        <v>590</v>
      </c>
      <c r="C151" t="s">
        <v>230</v>
      </c>
      <c r="D151" t="s">
        <v>480</v>
      </c>
      <c r="E151" s="1">
        <v>45819</v>
      </c>
      <c r="F151" s="1"/>
      <c r="G151" t="s">
        <v>552</v>
      </c>
      <c r="H151" t="s">
        <v>233</v>
      </c>
      <c r="I151" s="1">
        <v>45840</v>
      </c>
      <c r="J151" t="s">
        <v>234</v>
      </c>
      <c r="K151" t="s">
        <v>241</v>
      </c>
      <c r="L151" t="s">
        <v>171</v>
      </c>
      <c r="M151" t="s">
        <v>592</v>
      </c>
      <c r="N151" t="s">
        <v>237</v>
      </c>
      <c r="O151" t="s">
        <v>230</v>
      </c>
      <c r="Q151">
        <f ca="1">IF(OR(ISNUMBER(MATCH(L151,MasterData!$D$3:$D$18,0)),ISNUMBER(MATCH(L151,MasterData!$C$3:$C$18,0))),
    DATEDIF(E151,I151,"d"),
    DATEDIF(E151,TODAY(),"d"))</f>
        <v>21</v>
      </c>
      <c r="R151">
        <f t="shared" ca="1" si="12"/>
        <v>1</v>
      </c>
      <c r="S151">
        <f t="shared" ca="1" si="13"/>
        <v>1</v>
      </c>
      <c r="T151">
        <f t="shared" ca="1" si="14"/>
        <v>0</v>
      </c>
      <c r="U151">
        <f t="shared" ca="1" si="15"/>
        <v>0</v>
      </c>
    </row>
    <row r="152" spans="1:21" x14ac:dyDescent="0.35">
      <c r="A152">
        <v>6000142856</v>
      </c>
      <c r="B152" t="s">
        <v>593</v>
      </c>
      <c r="C152" t="s">
        <v>230</v>
      </c>
      <c r="D152" t="s">
        <v>594</v>
      </c>
      <c r="E152" s="1">
        <v>45819</v>
      </c>
      <c r="F152" s="1"/>
      <c r="G152" t="s">
        <v>552</v>
      </c>
      <c r="H152" t="s">
        <v>230</v>
      </c>
      <c r="I152" s="1">
        <v>45826</v>
      </c>
      <c r="J152" t="s">
        <v>234</v>
      </c>
      <c r="K152" t="s">
        <v>241</v>
      </c>
      <c r="L152" t="s">
        <v>171</v>
      </c>
      <c r="M152" t="s">
        <v>595</v>
      </c>
      <c r="N152" t="s">
        <v>237</v>
      </c>
      <c r="O152" t="s">
        <v>230</v>
      </c>
      <c r="Q152">
        <f ca="1">IF(OR(ISNUMBER(MATCH(L152,MasterData!$D$3:$D$18,0)),ISNUMBER(MATCH(L152,MasterData!$C$3:$C$18,0))),
    DATEDIF(E152,I152,"d"),
    DATEDIF(E152,TODAY(),"d"))</f>
        <v>7</v>
      </c>
      <c r="R152">
        <f t="shared" ca="1" si="12"/>
        <v>0</v>
      </c>
      <c r="S152">
        <f t="shared" ca="1" si="13"/>
        <v>0</v>
      </c>
      <c r="T152">
        <f t="shared" ca="1" si="14"/>
        <v>0</v>
      </c>
      <c r="U152">
        <f t="shared" ca="1" si="15"/>
        <v>0</v>
      </c>
    </row>
    <row r="153" spans="1:21" x14ac:dyDescent="0.35">
      <c r="A153">
        <v>6000142896</v>
      </c>
      <c r="B153" t="s">
        <v>230</v>
      </c>
      <c r="C153" t="s">
        <v>230</v>
      </c>
      <c r="D153" t="s">
        <v>254</v>
      </c>
      <c r="E153" s="1">
        <v>45819</v>
      </c>
      <c r="F153" s="1"/>
      <c r="G153" t="s">
        <v>400</v>
      </c>
      <c r="H153" t="s">
        <v>240</v>
      </c>
      <c r="I153" s="1">
        <v>45827</v>
      </c>
      <c r="J153" t="s">
        <v>401</v>
      </c>
      <c r="K153" t="s">
        <v>347</v>
      </c>
      <c r="L153" t="s">
        <v>164</v>
      </c>
      <c r="M153" t="s">
        <v>596</v>
      </c>
      <c r="N153" t="s">
        <v>237</v>
      </c>
      <c r="O153" t="s">
        <v>230</v>
      </c>
      <c r="Q153">
        <f ca="1">IF(OR(ISNUMBER(MATCH(L153,MasterData!$D$3:$D$18,0)),ISNUMBER(MATCH(L153,MasterData!$C$3:$C$18,0))),
    DATEDIF(E153,I153,"d"),
    DATEDIF(E153,TODAY(),"d"))</f>
        <v>188</v>
      </c>
      <c r="R153">
        <f t="shared" ca="1" si="12"/>
        <v>1</v>
      </c>
      <c r="S153">
        <f t="shared" ca="1" si="13"/>
        <v>1</v>
      </c>
      <c r="T153">
        <f t="shared" ca="1" si="14"/>
        <v>1</v>
      </c>
      <c r="U153">
        <f t="shared" ca="1" si="15"/>
        <v>1</v>
      </c>
    </row>
    <row r="154" spans="1:21" x14ac:dyDescent="0.35">
      <c r="A154">
        <v>6000142903</v>
      </c>
      <c r="B154" t="s">
        <v>230</v>
      </c>
      <c r="C154" t="s">
        <v>230</v>
      </c>
      <c r="D154" t="s">
        <v>251</v>
      </c>
      <c r="E154" s="1">
        <v>45819</v>
      </c>
      <c r="F154" s="1">
        <v>45842</v>
      </c>
      <c r="G154" t="s">
        <v>601</v>
      </c>
      <c r="H154" t="s">
        <v>233</v>
      </c>
      <c r="I154" s="1">
        <v>45833</v>
      </c>
      <c r="J154" t="s">
        <v>620</v>
      </c>
      <c r="K154" t="s">
        <v>241</v>
      </c>
      <c r="L154" t="s">
        <v>171</v>
      </c>
      <c r="M154" t="s">
        <v>603</v>
      </c>
      <c r="N154" t="s">
        <v>237</v>
      </c>
      <c r="O154" t="s">
        <v>230</v>
      </c>
      <c r="Q154">
        <f ca="1">IF(OR(ISNUMBER(MATCH(L154,MasterData!$D$3:$D$18,0)),ISNUMBER(MATCH(L154,MasterData!$C$3:$C$18,0))),
    DATEDIF(E154,I154,"d"),
    DATEDIF(E154,TODAY(),"d"))</f>
        <v>14</v>
      </c>
      <c r="R154">
        <f t="shared" ca="1" si="12"/>
        <v>1</v>
      </c>
      <c r="S154">
        <f t="shared" ca="1" si="13"/>
        <v>0</v>
      </c>
      <c r="T154">
        <f t="shared" ca="1" si="14"/>
        <v>0</v>
      </c>
      <c r="U154">
        <f t="shared" ca="1" si="15"/>
        <v>0</v>
      </c>
    </row>
    <row r="155" spans="1:21" x14ac:dyDescent="0.35">
      <c r="A155">
        <v>6000143191</v>
      </c>
      <c r="B155" t="s">
        <v>230</v>
      </c>
      <c r="C155" t="s">
        <v>230</v>
      </c>
      <c r="D155" t="s">
        <v>254</v>
      </c>
      <c r="E155" s="1">
        <v>45821</v>
      </c>
      <c r="F155" s="1"/>
      <c r="G155" t="s">
        <v>400</v>
      </c>
      <c r="H155" t="s">
        <v>240</v>
      </c>
      <c r="I155" s="1">
        <v>45835</v>
      </c>
      <c r="J155" t="s">
        <v>245</v>
      </c>
      <c r="K155" t="s">
        <v>241</v>
      </c>
      <c r="L155" t="s">
        <v>170</v>
      </c>
      <c r="M155" t="s">
        <v>597</v>
      </c>
      <c r="N155" t="s">
        <v>237</v>
      </c>
      <c r="O155" t="s">
        <v>230</v>
      </c>
      <c r="Q155">
        <f ca="1">IF(OR(ISNUMBER(MATCH(L155,MasterData!$D$3:$D$18,0)),ISNUMBER(MATCH(L155,MasterData!$C$3:$C$18,0))),
    DATEDIF(E155,I155,"d"),
    DATEDIF(E155,TODAY(),"d"))</f>
        <v>14</v>
      </c>
      <c r="R155">
        <f t="shared" ca="1" si="12"/>
        <v>1</v>
      </c>
      <c r="S155">
        <f t="shared" ca="1" si="13"/>
        <v>0</v>
      </c>
      <c r="T155">
        <f t="shared" ca="1" si="14"/>
        <v>0</v>
      </c>
      <c r="U155">
        <f t="shared" ca="1" si="15"/>
        <v>0</v>
      </c>
    </row>
    <row r="156" spans="1:21" x14ac:dyDescent="0.35">
      <c r="A156">
        <v>6000143230</v>
      </c>
      <c r="B156" t="s">
        <v>230</v>
      </c>
      <c r="C156" t="s">
        <v>230</v>
      </c>
      <c r="D156" t="s">
        <v>254</v>
      </c>
      <c r="E156" s="1">
        <v>45821</v>
      </c>
      <c r="F156" s="1"/>
      <c r="G156" t="s">
        <v>400</v>
      </c>
      <c r="H156" t="s">
        <v>233</v>
      </c>
      <c r="I156" s="1">
        <v>45835</v>
      </c>
      <c r="J156" t="s">
        <v>256</v>
      </c>
      <c r="K156" t="s">
        <v>241</v>
      </c>
      <c r="L156" t="s">
        <v>170</v>
      </c>
      <c r="M156" t="s">
        <v>598</v>
      </c>
      <c r="N156" t="s">
        <v>237</v>
      </c>
      <c r="O156" t="s">
        <v>230</v>
      </c>
      <c r="Q156">
        <f ca="1">IF(OR(ISNUMBER(MATCH(L156,MasterData!$D$3:$D$18,0)),ISNUMBER(MATCH(L156,MasterData!$C$3:$C$18,0))),
    DATEDIF(E156,I156,"d"),
    DATEDIF(E156,TODAY(),"d"))</f>
        <v>14</v>
      </c>
      <c r="R156">
        <f t="shared" ca="1" si="12"/>
        <v>1</v>
      </c>
      <c r="S156">
        <f t="shared" ca="1" si="13"/>
        <v>0</v>
      </c>
      <c r="T156">
        <f t="shared" ca="1" si="14"/>
        <v>0</v>
      </c>
      <c r="U156">
        <f t="shared" ca="1" si="15"/>
        <v>0</v>
      </c>
    </row>
    <row r="157" spans="1:21" x14ac:dyDescent="0.35">
      <c r="A157">
        <v>6000143231</v>
      </c>
      <c r="B157" t="s">
        <v>230</v>
      </c>
      <c r="C157" t="s">
        <v>230</v>
      </c>
      <c r="D157" t="s">
        <v>254</v>
      </c>
      <c r="E157" s="1">
        <v>45821</v>
      </c>
      <c r="F157" s="1"/>
      <c r="G157" t="s">
        <v>400</v>
      </c>
      <c r="H157" t="s">
        <v>233</v>
      </c>
      <c r="I157" s="1">
        <v>45827</v>
      </c>
      <c r="J157" t="s">
        <v>401</v>
      </c>
      <c r="K157" t="s">
        <v>241</v>
      </c>
      <c r="L157" t="s">
        <v>170</v>
      </c>
      <c r="M157" t="s">
        <v>599</v>
      </c>
      <c r="N157" t="s">
        <v>237</v>
      </c>
      <c r="O157" t="s">
        <v>230</v>
      </c>
      <c r="Q157">
        <f ca="1">IF(OR(ISNUMBER(MATCH(L157,MasterData!$D$3:$D$18,0)),ISNUMBER(MATCH(L157,MasterData!$C$3:$C$18,0))),
    DATEDIF(E157,I157,"d"),
    DATEDIF(E157,TODAY(),"d"))</f>
        <v>6</v>
      </c>
      <c r="R157">
        <f t="shared" ca="1" si="12"/>
        <v>0</v>
      </c>
      <c r="S157">
        <f t="shared" ca="1" si="13"/>
        <v>0</v>
      </c>
      <c r="T157">
        <f t="shared" ca="1" si="14"/>
        <v>0</v>
      </c>
      <c r="U157">
        <f t="shared" ca="1" si="15"/>
        <v>0</v>
      </c>
    </row>
    <row r="158" spans="1:21" x14ac:dyDescent="0.35">
      <c r="A158">
        <v>6000143290</v>
      </c>
      <c r="B158" t="s">
        <v>230</v>
      </c>
      <c r="C158" t="s">
        <v>230</v>
      </c>
      <c r="D158" t="s">
        <v>254</v>
      </c>
      <c r="E158" s="1">
        <v>45824</v>
      </c>
      <c r="F158" s="1"/>
      <c r="G158" t="s">
        <v>400</v>
      </c>
      <c r="H158" t="s">
        <v>604</v>
      </c>
      <c r="I158" s="1">
        <v>45835</v>
      </c>
      <c r="J158" t="s">
        <v>245</v>
      </c>
      <c r="K158" t="s">
        <v>241</v>
      </c>
      <c r="L158" t="s">
        <v>170</v>
      </c>
      <c r="M158" t="s">
        <v>605</v>
      </c>
      <c r="N158" t="s">
        <v>237</v>
      </c>
      <c r="O158" t="s">
        <v>230</v>
      </c>
      <c r="Q158">
        <f ca="1">IF(OR(ISNUMBER(MATCH(L158,MasterData!$D$3:$D$18,0)),ISNUMBER(MATCH(L158,MasterData!$C$3:$C$18,0))),
    DATEDIF(E158,I158,"d"),
    DATEDIF(E158,TODAY(),"d"))</f>
        <v>11</v>
      </c>
      <c r="R158">
        <f t="shared" ca="1" si="12"/>
        <v>1</v>
      </c>
      <c r="S158">
        <f t="shared" ca="1" si="13"/>
        <v>0</v>
      </c>
      <c r="T158">
        <f t="shared" ca="1" si="14"/>
        <v>0</v>
      </c>
      <c r="U158">
        <f t="shared" ca="1" si="15"/>
        <v>0</v>
      </c>
    </row>
    <row r="159" spans="1:21" x14ac:dyDescent="0.35">
      <c r="A159">
        <v>6000143344</v>
      </c>
      <c r="B159" t="s">
        <v>606</v>
      </c>
      <c r="C159" t="s">
        <v>230</v>
      </c>
      <c r="D159" t="s">
        <v>594</v>
      </c>
      <c r="E159" s="1">
        <v>45824</v>
      </c>
      <c r="F159" s="1"/>
      <c r="G159" t="s">
        <v>607</v>
      </c>
      <c r="H159" t="s">
        <v>233</v>
      </c>
      <c r="I159" s="1">
        <v>45832</v>
      </c>
      <c r="J159" t="s">
        <v>234</v>
      </c>
      <c r="K159" t="s">
        <v>241</v>
      </c>
      <c r="L159" t="s">
        <v>171</v>
      </c>
      <c r="M159" t="s">
        <v>608</v>
      </c>
      <c r="N159" t="s">
        <v>237</v>
      </c>
      <c r="O159" t="s">
        <v>230</v>
      </c>
      <c r="Q159">
        <f ca="1">IF(OR(ISNUMBER(MATCH(L159,MasterData!$D$3:$D$18,0)),ISNUMBER(MATCH(L159,MasterData!$C$3:$C$18,0))),
    DATEDIF(E159,I159,"d"),
    DATEDIF(E159,TODAY(),"d"))</f>
        <v>8</v>
      </c>
      <c r="R159">
        <f t="shared" ca="1" si="12"/>
        <v>1</v>
      </c>
      <c r="S159">
        <f t="shared" ca="1" si="13"/>
        <v>0</v>
      </c>
      <c r="T159">
        <f t="shared" ca="1" si="14"/>
        <v>0</v>
      </c>
      <c r="U159">
        <f t="shared" ca="1" si="15"/>
        <v>0</v>
      </c>
    </row>
    <row r="160" spans="1:21" x14ac:dyDescent="0.35">
      <c r="A160">
        <v>6000143384</v>
      </c>
      <c r="B160" t="s">
        <v>609</v>
      </c>
      <c r="C160" t="s">
        <v>230</v>
      </c>
      <c r="D160" t="s">
        <v>480</v>
      </c>
      <c r="E160" s="1">
        <v>45824</v>
      </c>
      <c r="F160" s="1"/>
      <c r="G160" t="s">
        <v>329</v>
      </c>
      <c r="H160" t="s">
        <v>233</v>
      </c>
      <c r="I160" s="1">
        <v>45833</v>
      </c>
      <c r="J160" t="s">
        <v>234</v>
      </c>
      <c r="K160" t="s">
        <v>241</v>
      </c>
      <c r="L160" t="s">
        <v>171</v>
      </c>
      <c r="M160" t="s">
        <v>610</v>
      </c>
      <c r="N160" t="s">
        <v>237</v>
      </c>
      <c r="O160" t="s">
        <v>230</v>
      </c>
      <c r="Q160">
        <f ca="1">IF(OR(ISNUMBER(MATCH(L160,MasterData!$D$3:$D$18,0)),ISNUMBER(MATCH(L160,MasterData!$C$3:$C$18,0))),
    DATEDIF(E160,I160,"d"),
    DATEDIF(E160,TODAY(),"d"))</f>
        <v>9</v>
      </c>
      <c r="R160">
        <f t="shared" ca="1" si="12"/>
        <v>1</v>
      </c>
      <c r="S160">
        <f t="shared" ca="1" si="13"/>
        <v>0</v>
      </c>
      <c r="T160">
        <f t="shared" ca="1" si="14"/>
        <v>0</v>
      </c>
      <c r="U160">
        <f t="shared" ca="1" si="15"/>
        <v>0</v>
      </c>
    </row>
    <row r="161" spans="1:21" x14ac:dyDescent="0.35">
      <c r="A161">
        <v>6000143505</v>
      </c>
      <c r="B161" t="s">
        <v>230</v>
      </c>
      <c r="C161" t="s">
        <v>230</v>
      </c>
      <c r="D161" t="s">
        <v>480</v>
      </c>
      <c r="E161" s="1">
        <v>45825</v>
      </c>
      <c r="F161" s="1"/>
      <c r="G161" t="s">
        <v>611</v>
      </c>
      <c r="H161" t="s">
        <v>233</v>
      </c>
      <c r="I161" s="1">
        <v>45825</v>
      </c>
      <c r="J161" t="s">
        <v>256</v>
      </c>
      <c r="K161" t="s">
        <v>241</v>
      </c>
      <c r="L161" t="s">
        <v>164</v>
      </c>
      <c r="M161" t="s">
        <v>612</v>
      </c>
      <c r="N161" t="s">
        <v>237</v>
      </c>
      <c r="O161" t="s">
        <v>230</v>
      </c>
      <c r="Q161">
        <f ca="1">IF(OR(ISNUMBER(MATCH(L161,MasterData!$D$3:$D$18,0)),ISNUMBER(MATCH(L161,MasterData!$C$3:$C$18,0))),
    DATEDIF(E161,I161,"d"),
    DATEDIF(E161,TODAY(),"d"))</f>
        <v>182</v>
      </c>
      <c r="R161">
        <f t="shared" ca="1" si="12"/>
        <v>1</v>
      </c>
      <c r="S161">
        <f t="shared" ca="1" si="13"/>
        <v>1</v>
      </c>
      <c r="T161">
        <f t="shared" ca="1" si="14"/>
        <v>1</v>
      </c>
      <c r="U161">
        <f t="shared" ca="1" si="15"/>
        <v>1</v>
      </c>
    </row>
    <row r="162" spans="1:21" x14ac:dyDescent="0.35">
      <c r="A162">
        <v>6000143525</v>
      </c>
      <c r="B162" t="s">
        <v>230</v>
      </c>
      <c r="C162" t="s">
        <v>230</v>
      </c>
      <c r="D162" t="s">
        <v>480</v>
      </c>
      <c r="E162" s="1">
        <v>45825</v>
      </c>
      <c r="F162" s="1"/>
      <c r="G162" t="s">
        <v>613</v>
      </c>
      <c r="H162" t="s">
        <v>233</v>
      </c>
      <c r="I162" s="1">
        <v>45832</v>
      </c>
      <c r="J162" t="s">
        <v>245</v>
      </c>
      <c r="K162" t="s">
        <v>241</v>
      </c>
      <c r="L162" t="s">
        <v>171</v>
      </c>
      <c r="M162" t="s">
        <v>614</v>
      </c>
      <c r="N162" t="s">
        <v>237</v>
      </c>
      <c r="O162" t="s">
        <v>230</v>
      </c>
      <c r="Q162">
        <f ca="1">IF(OR(ISNUMBER(MATCH(L162,MasterData!$D$3:$D$18,0)),ISNUMBER(MATCH(L162,MasterData!$C$3:$C$18,0))),
    DATEDIF(E162,I162,"d"),
    DATEDIF(E162,TODAY(),"d"))</f>
        <v>7</v>
      </c>
      <c r="R162">
        <f t="shared" ca="1" si="12"/>
        <v>0</v>
      </c>
      <c r="S162">
        <f t="shared" ca="1" si="13"/>
        <v>0</v>
      </c>
      <c r="T162">
        <f t="shared" ca="1" si="14"/>
        <v>0</v>
      </c>
      <c r="U162">
        <f t="shared" ca="1" si="15"/>
        <v>0</v>
      </c>
    </row>
    <row r="163" spans="1:21" x14ac:dyDescent="0.35">
      <c r="A163">
        <v>6000143567</v>
      </c>
      <c r="B163" t="s">
        <v>615</v>
      </c>
      <c r="C163" t="s">
        <v>230</v>
      </c>
      <c r="D163" t="s">
        <v>231</v>
      </c>
      <c r="E163" s="1">
        <v>45826</v>
      </c>
      <c r="F163" s="1"/>
      <c r="G163" t="s">
        <v>293</v>
      </c>
      <c r="H163" t="s">
        <v>245</v>
      </c>
      <c r="I163" s="1">
        <v>45833</v>
      </c>
      <c r="J163" t="s">
        <v>234</v>
      </c>
      <c r="K163" t="s">
        <v>241</v>
      </c>
      <c r="L163" t="s">
        <v>171</v>
      </c>
      <c r="M163" t="s">
        <v>616</v>
      </c>
      <c r="N163" t="s">
        <v>237</v>
      </c>
      <c r="O163" t="s">
        <v>230</v>
      </c>
      <c r="Q163">
        <f ca="1">IF(OR(ISNUMBER(MATCH(L163,MasterData!$D$3:$D$18,0)),ISNUMBER(MATCH(L163,MasterData!$C$3:$C$18,0))),
    DATEDIF(E163,I163,"d"),
    DATEDIF(E163,TODAY(),"d"))</f>
        <v>7</v>
      </c>
      <c r="R163">
        <f t="shared" ca="1" si="12"/>
        <v>0</v>
      </c>
      <c r="S163">
        <f t="shared" ca="1" si="13"/>
        <v>0</v>
      </c>
      <c r="T163">
        <f t="shared" ca="1" si="14"/>
        <v>0</v>
      </c>
      <c r="U163">
        <f t="shared" ca="1" si="15"/>
        <v>0</v>
      </c>
    </row>
    <row r="164" spans="1:21" x14ac:dyDescent="0.35">
      <c r="A164">
        <v>6000143642</v>
      </c>
      <c r="B164" t="s">
        <v>230</v>
      </c>
      <c r="C164" t="s">
        <v>230</v>
      </c>
      <c r="D164" t="s">
        <v>251</v>
      </c>
      <c r="E164" s="1">
        <v>45826</v>
      </c>
      <c r="F164" s="1"/>
      <c r="G164" t="s">
        <v>400</v>
      </c>
      <c r="H164" t="s">
        <v>233</v>
      </c>
      <c r="I164" s="1">
        <v>45836</v>
      </c>
      <c r="J164" t="s">
        <v>201</v>
      </c>
      <c r="K164" t="s">
        <v>241</v>
      </c>
      <c r="L164" t="s">
        <v>171</v>
      </c>
      <c r="M164" t="s">
        <v>617</v>
      </c>
      <c r="N164" t="s">
        <v>237</v>
      </c>
      <c r="O164" t="s">
        <v>230</v>
      </c>
      <c r="Q164">
        <f ca="1">IF(OR(ISNUMBER(MATCH(L164,MasterData!$D$3:$D$18,0)),ISNUMBER(MATCH(L164,MasterData!$C$3:$C$18,0))),
    DATEDIF(E164,I164,"d"),
    DATEDIF(E164,TODAY(),"d"))</f>
        <v>10</v>
      </c>
      <c r="R164">
        <f t="shared" ca="1" si="12"/>
        <v>1</v>
      </c>
      <c r="S164">
        <f t="shared" ca="1" si="13"/>
        <v>0</v>
      </c>
      <c r="T164">
        <f t="shared" ca="1" si="14"/>
        <v>0</v>
      </c>
      <c r="U164">
        <f t="shared" ca="1" si="15"/>
        <v>0</v>
      </c>
    </row>
    <row r="165" spans="1:21" x14ac:dyDescent="0.35">
      <c r="A165">
        <v>6000144089</v>
      </c>
      <c r="B165" t="s">
        <v>230</v>
      </c>
      <c r="C165" t="s">
        <v>230</v>
      </c>
      <c r="D165" t="s">
        <v>231</v>
      </c>
      <c r="E165" s="1">
        <v>45833</v>
      </c>
      <c r="F165" s="1"/>
      <c r="G165" t="s">
        <v>248</v>
      </c>
      <c r="H165" t="s">
        <v>245</v>
      </c>
      <c r="I165" s="1">
        <v>45833</v>
      </c>
      <c r="J165" t="s">
        <v>245</v>
      </c>
      <c r="K165" t="s">
        <v>241</v>
      </c>
      <c r="L165" t="s">
        <v>170</v>
      </c>
      <c r="M165" t="s">
        <v>621</v>
      </c>
      <c r="N165" t="s">
        <v>237</v>
      </c>
      <c r="O165" t="s">
        <v>230</v>
      </c>
      <c r="Q165">
        <f ca="1">IF(OR(ISNUMBER(MATCH(L165,MasterData!$D$3:$D$18,0)),ISNUMBER(MATCH(L165,MasterData!$C$3:$C$18,0))),
    DATEDIF(E165,I165,"d"),
    DATEDIF(E165,TODAY(),"d"))</f>
        <v>0</v>
      </c>
      <c r="R165">
        <f t="shared" ca="1" si="12"/>
        <v>0</v>
      </c>
      <c r="S165">
        <f t="shared" ca="1" si="13"/>
        <v>0</v>
      </c>
      <c r="T165">
        <f t="shared" ca="1" si="14"/>
        <v>0</v>
      </c>
      <c r="U165">
        <f t="shared" ca="1" si="15"/>
        <v>0</v>
      </c>
    </row>
    <row r="166" spans="1:21" x14ac:dyDescent="0.35">
      <c r="A166">
        <v>6000144129</v>
      </c>
      <c r="B166" t="s">
        <v>230</v>
      </c>
      <c r="C166" t="s">
        <v>230</v>
      </c>
      <c r="D166" t="s">
        <v>231</v>
      </c>
      <c r="E166" s="1">
        <v>45833</v>
      </c>
      <c r="F166" s="1"/>
      <c r="G166" t="s">
        <v>248</v>
      </c>
      <c r="H166" t="s">
        <v>245</v>
      </c>
      <c r="I166" s="1">
        <v>45833</v>
      </c>
      <c r="J166" t="s">
        <v>245</v>
      </c>
      <c r="K166" t="s">
        <v>241</v>
      </c>
      <c r="L166" t="s">
        <v>170</v>
      </c>
      <c r="M166" t="s">
        <v>622</v>
      </c>
      <c r="N166" t="s">
        <v>237</v>
      </c>
      <c r="O166" t="s">
        <v>230</v>
      </c>
      <c r="Q166">
        <f ca="1">IF(OR(ISNUMBER(MATCH(L166,MasterData!$D$3:$D$18,0)),ISNUMBER(MATCH(L166,MasterData!$C$3:$C$18,0))),
    DATEDIF(E166,I166,"d"),
    DATEDIF(E166,TODAY(),"d"))</f>
        <v>0</v>
      </c>
      <c r="R166">
        <f t="shared" ca="1" si="12"/>
        <v>0</v>
      </c>
      <c r="S166">
        <f t="shared" ca="1" si="13"/>
        <v>0</v>
      </c>
      <c r="T166">
        <f t="shared" ca="1" si="14"/>
        <v>0</v>
      </c>
      <c r="U166">
        <f t="shared" ca="1" si="15"/>
        <v>0</v>
      </c>
    </row>
    <row r="167" spans="1:21" x14ac:dyDescent="0.35">
      <c r="A167">
        <v>6000144490</v>
      </c>
      <c r="B167" t="s">
        <v>625</v>
      </c>
      <c r="C167" t="s">
        <v>230</v>
      </c>
      <c r="D167" t="s">
        <v>231</v>
      </c>
      <c r="E167" s="1">
        <v>45838</v>
      </c>
      <c r="F167" s="1"/>
      <c r="G167" t="s">
        <v>248</v>
      </c>
      <c r="H167" t="s">
        <v>245</v>
      </c>
      <c r="I167" s="1">
        <v>45839</v>
      </c>
      <c r="J167" t="s">
        <v>234</v>
      </c>
      <c r="K167" t="s">
        <v>241</v>
      </c>
      <c r="L167" t="s">
        <v>179</v>
      </c>
      <c r="M167" t="s">
        <v>626</v>
      </c>
      <c r="N167" t="s">
        <v>237</v>
      </c>
      <c r="O167" t="s">
        <v>230</v>
      </c>
      <c r="Q167">
        <f ca="1">IF(OR(ISNUMBER(MATCH(L167,MasterData!$D$3:$D$18,0)),ISNUMBER(MATCH(L167,MasterData!$C$3:$C$18,0))),
    DATEDIF(E167,I167,"d"),
    DATEDIF(E167,TODAY(),"d"))</f>
        <v>169</v>
      </c>
      <c r="R167">
        <f t="shared" ca="1" si="12"/>
        <v>1</v>
      </c>
      <c r="S167">
        <f t="shared" ca="1" si="13"/>
        <v>1</v>
      </c>
      <c r="T167">
        <f t="shared" ca="1" si="14"/>
        <v>1</v>
      </c>
      <c r="U167">
        <f t="shared" ca="1" si="15"/>
        <v>1</v>
      </c>
    </row>
    <row r="168" spans="1:21" x14ac:dyDescent="0.35">
      <c r="A168">
        <v>6000144523</v>
      </c>
      <c r="B168" t="s">
        <v>627</v>
      </c>
      <c r="C168" t="s">
        <v>230</v>
      </c>
      <c r="D168" t="s">
        <v>254</v>
      </c>
      <c r="E168" s="1">
        <v>45838</v>
      </c>
      <c r="F168" t="s">
        <v>230</v>
      </c>
      <c r="G168" t="s">
        <v>268</v>
      </c>
      <c r="H168" t="s">
        <v>240</v>
      </c>
      <c r="I168" s="1">
        <v>45842</v>
      </c>
      <c r="J168" t="s">
        <v>234</v>
      </c>
      <c r="K168" t="s">
        <v>235</v>
      </c>
      <c r="L168" t="s">
        <v>164</v>
      </c>
      <c r="M168" t="s">
        <v>629</v>
      </c>
      <c r="N168" t="s">
        <v>237</v>
      </c>
      <c r="O168" t="s">
        <v>230</v>
      </c>
      <c r="P168" t="s">
        <v>230</v>
      </c>
      <c r="Q168">
        <f ca="1">IF(OR(ISNUMBER(MATCH(L168,MasterData!$D$3:$D$18,0)),ISNUMBER(MATCH(L168,MasterData!$C$3:$C$18,0))),
    DATEDIF(E168,I168,"d"),
    DATEDIF(E168,TODAY(),"d"))</f>
        <v>169</v>
      </c>
      <c r="R168">
        <f t="shared" ca="1" si="12"/>
        <v>1</v>
      </c>
      <c r="S168">
        <f t="shared" ca="1" si="13"/>
        <v>1</v>
      </c>
      <c r="T168">
        <f t="shared" ca="1" si="14"/>
        <v>1</v>
      </c>
      <c r="U168">
        <f t="shared" ca="1" si="15"/>
        <v>1</v>
      </c>
    </row>
    <row r="169" spans="1:21" x14ac:dyDescent="0.35">
      <c r="A169">
        <v>6000144785</v>
      </c>
      <c r="B169" t="s">
        <v>632</v>
      </c>
      <c r="C169" t="s">
        <v>230</v>
      </c>
      <c r="D169" t="s">
        <v>231</v>
      </c>
      <c r="E169" s="1">
        <v>45840</v>
      </c>
      <c r="F169" t="s">
        <v>230</v>
      </c>
      <c r="G169" t="s">
        <v>248</v>
      </c>
      <c r="H169" t="s">
        <v>245</v>
      </c>
      <c r="I169" s="1">
        <v>45842</v>
      </c>
      <c r="J169" t="s">
        <v>234</v>
      </c>
      <c r="K169" t="s">
        <v>235</v>
      </c>
      <c r="L169" t="s">
        <v>164</v>
      </c>
      <c r="M169" t="s">
        <v>633</v>
      </c>
      <c r="N169" t="s">
        <v>237</v>
      </c>
      <c r="O169" t="s">
        <v>230</v>
      </c>
      <c r="P169" t="s">
        <v>230</v>
      </c>
      <c r="Q169">
        <f ca="1">IF(OR(ISNUMBER(MATCH(L169,MasterData!$D$3:$D$18,0)),ISNUMBER(MATCH(L169,MasterData!$C$3:$C$18,0))),
    DATEDIF(E169,I169,"d"),
    DATEDIF(E169,TODAY(),"d"))</f>
        <v>167</v>
      </c>
      <c r="R169">
        <f t="shared" ca="1" si="12"/>
        <v>1</v>
      </c>
      <c r="S169">
        <f t="shared" ca="1" si="13"/>
        <v>1</v>
      </c>
      <c r="T169">
        <f t="shared" ca="1" si="14"/>
        <v>1</v>
      </c>
      <c r="U169">
        <f t="shared" ca="1" si="15"/>
        <v>1</v>
      </c>
    </row>
    <row r="170" spans="1:21" x14ac:dyDescent="0.35">
      <c r="A170">
        <v>6000144855</v>
      </c>
      <c r="B170" t="s">
        <v>230</v>
      </c>
      <c r="C170" t="s">
        <v>230</v>
      </c>
      <c r="D170" t="s">
        <v>251</v>
      </c>
      <c r="E170" s="1">
        <v>45841</v>
      </c>
      <c r="F170" t="s">
        <v>230</v>
      </c>
      <c r="G170" t="s">
        <v>400</v>
      </c>
      <c r="H170" t="s">
        <v>230</v>
      </c>
      <c r="I170" s="1">
        <v>45841</v>
      </c>
      <c r="J170" t="s">
        <v>245</v>
      </c>
      <c r="K170" t="s">
        <v>241</v>
      </c>
      <c r="L170" t="s">
        <v>170</v>
      </c>
      <c r="M170" t="s">
        <v>634</v>
      </c>
      <c r="N170" t="s">
        <v>237</v>
      </c>
      <c r="O170" t="s">
        <v>230</v>
      </c>
      <c r="P170" t="s">
        <v>230</v>
      </c>
      <c r="Q170">
        <f ca="1">IF(OR(ISNUMBER(MATCH(L170,MasterData!$D$3:$D$18,0)),ISNUMBER(MATCH(L170,MasterData!$C$3:$C$18,0))),
    DATEDIF(E170,I170,"d"),
    DATEDIF(E170,TODAY(),"d"))</f>
        <v>0</v>
      </c>
      <c r="R170">
        <f t="shared" ca="1" si="12"/>
        <v>0</v>
      </c>
      <c r="S170">
        <f t="shared" ca="1" si="13"/>
        <v>0</v>
      </c>
      <c r="T170">
        <f t="shared" ca="1" si="14"/>
        <v>0</v>
      </c>
      <c r="U170">
        <f t="shared" ca="1" si="15"/>
        <v>0</v>
      </c>
    </row>
    <row r="171" spans="1:21" x14ac:dyDescent="0.35">
      <c r="A171">
        <v>6000144869</v>
      </c>
      <c r="B171" t="s">
        <v>635</v>
      </c>
      <c r="C171" t="s">
        <v>230</v>
      </c>
      <c r="D171" t="s">
        <v>231</v>
      </c>
      <c r="E171" s="1">
        <v>45841</v>
      </c>
      <c r="F171" t="s">
        <v>230</v>
      </c>
      <c r="G171" t="s">
        <v>248</v>
      </c>
      <c r="H171" t="s">
        <v>245</v>
      </c>
      <c r="I171" s="1">
        <v>45842</v>
      </c>
      <c r="J171" t="s">
        <v>234</v>
      </c>
      <c r="K171" t="s">
        <v>235</v>
      </c>
      <c r="L171" t="s">
        <v>164</v>
      </c>
      <c r="M171" t="s">
        <v>636</v>
      </c>
      <c r="N171" t="s">
        <v>237</v>
      </c>
      <c r="O171" t="s">
        <v>230</v>
      </c>
      <c r="P171" t="s">
        <v>230</v>
      </c>
      <c r="Q171">
        <f ca="1">IF(OR(ISNUMBER(MATCH(L171,MasterData!$D$3:$D$18,0)),ISNUMBER(MATCH(L171,MasterData!$C$3:$C$18,0))),
    DATEDIF(E171,I171,"d"),
    DATEDIF(E171,TODAY(),"d"))</f>
        <v>166</v>
      </c>
      <c r="R171">
        <f t="shared" ca="1" si="12"/>
        <v>1</v>
      </c>
      <c r="S171">
        <f t="shared" ca="1" si="13"/>
        <v>1</v>
      </c>
      <c r="T171">
        <f t="shared" ca="1" si="14"/>
        <v>1</v>
      </c>
      <c r="U171">
        <f t="shared" ca="1" si="15"/>
        <v>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F56BB-E7A9-48BA-BB3D-18FE12AA37E5}">
  <dimension ref="A1:U190"/>
  <sheetViews>
    <sheetView workbookViewId="0">
      <pane ySplit="1" topLeftCell="A158" activePane="bottomLeft" state="frozen"/>
      <selection pane="bottomLeft" activeCell="D2" sqref="D2:D190"/>
    </sheetView>
  </sheetViews>
  <sheetFormatPr defaultRowHeight="14.5" x14ac:dyDescent="0.35"/>
  <cols>
    <col min="1" max="1" width="14" customWidth="1"/>
    <col min="2" max="2" width="19.1796875" bestFit="1" customWidth="1"/>
    <col min="3" max="3" width="13.1796875" bestFit="1" customWidth="1"/>
    <col min="4" max="4" width="6.81640625" bestFit="1" customWidth="1"/>
    <col min="5" max="5" width="13.54296875" bestFit="1" customWidth="1"/>
    <col min="6" max="6" width="10.453125" bestFit="1" customWidth="1"/>
    <col min="7" max="7" width="60.7265625" bestFit="1" customWidth="1"/>
    <col min="8" max="8" width="31" bestFit="1" customWidth="1"/>
    <col min="9" max="9" width="18.26953125" bestFit="1" customWidth="1"/>
    <col min="10" max="10" width="30.81640625" bestFit="1" customWidth="1"/>
    <col min="11" max="11" width="10.1796875" bestFit="1" customWidth="1"/>
    <col min="12" max="12" width="17.453125" bestFit="1" customWidth="1"/>
    <col min="13" max="13" width="81.1796875" bestFit="1" customWidth="1"/>
    <col min="14" max="14" width="32" bestFit="1" customWidth="1"/>
    <col min="15" max="15" width="12.453125" bestFit="1" customWidth="1"/>
    <col min="16" max="16" width="1" customWidth="1"/>
    <col min="17" max="17" width="10.7265625" bestFit="1" customWidth="1"/>
    <col min="18" max="18" width="9.7265625" bestFit="1" customWidth="1"/>
    <col min="19" max="21" width="10.7265625" bestFit="1" customWidth="1"/>
  </cols>
  <sheetData>
    <row r="1" spans="1:21" x14ac:dyDescent="0.35">
      <c r="A1" t="s">
        <v>1</v>
      </c>
      <c r="B1" t="s">
        <v>0</v>
      </c>
      <c r="C1" t="s">
        <v>214</v>
      </c>
      <c r="D1" t="s">
        <v>215</v>
      </c>
      <c r="E1" t="s">
        <v>216</v>
      </c>
      <c r="F1" t="s">
        <v>217</v>
      </c>
      <c r="G1" t="s">
        <v>218</v>
      </c>
      <c r="H1" t="s">
        <v>219</v>
      </c>
      <c r="I1" t="s">
        <v>220</v>
      </c>
      <c r="J1" t="s">
        <v>221</v>
      </c>
      <c r="K1" t="s">
        <v>161</v>
      </c>
      <c r="L1" t="s">
        <v>222</v>
      </c>
      <c r="M1" t="s">
        <v>223</v>
      </c>
      <c r="N1" t="s">
        <v>224</v>
      </c>
      <c r="O1" t="s">
        <v>225</v>
      </c>
      <c r="Q1" s="3" t="s">
        <v>226</v>
      </c>
      <c r="R1" s="3" t="s">
        <v>227</v>
      </c>
      <c r="S1" s="3" t="s">
        <v>618</v>
      </c>
      <c r="T1" s="3" t="s">
        <v>228</v>
      </c>
      <c r="U1" s="3" t="s">
        <v>619</v>
      </c>
    </row>
    <row r="2" spans="1:21" x14ac:dyDescent="0.35">
      <c r="A2">
        <v>6000127070</v>
      </c>
      <c r="B2" t="s">
        <v>229</v>
      </c>
      <c r="C2" t="s">
        <v>230</v>
      </c>
      <c r="D2" t="s">
        <v>231</v>
      </c>
      <c r="E2" s="1">
        <v>45663</v>
      </c>
      <c r="F2" s="1"/>
      <c r="G2" t="s">
        <v>232</v>
      </c>
      <c r="H2" t="s">
        <v>233</v>
      </c>
      <c r="I2" s="1">
        <v>45727</v>
      </c>
      <c r="J2" t="s">
        <v>234</v>
      </c>
      <c r="K2" t="s">
        <v>235</v>
      </c>
      <c r="L2" t="s">
        <v>171</v>
      </c>
      <c r="M2" t="s">
        <v>236</v>
      </c>
      <c r="N2" t="s">
        <v>237</v>
      </c>
      <c r="O2" t="s">
        <v>230</v>
      </c>
      <c r="Q2">
        <f ca="1">IF(OR(ISNUMBER(MATCH(L2,MasterData!$D$3:$D$18,0)),ISNUMBER(MATCH(L2,MasterData!$C$3:$C$18,0))),
    DATEDIF(E2,I2,"d"),
    DATEDIF(E2,TODAY(),"d"))</f>
        <v>64</v>
      </c>
      <c r="R2">
        <f ca="1">IF($Q2&gt;7,1,0)</f>
        <v>1</v>
      </c>
      <c r="S2">
        <f ca="1">IF($Q2&gt;15,1,0)</f>
        <v>1</v>
      </c>
      <c r="T2">
        <f ca="1">IF($Q2&gt;30,1,0)</f>
        <v>1</v>
      </c>
      <c r="U2">
        <f ca="1">IF($Q2&gt;60,1,0)</f>
        <v>1</v>
      </c>
    </row>
    <row r="3" spans="1:21" x14ac:dyDescent="0.35">
      <c r="A3">
        <v>6000127209</v>
      </c>
      <c r="B3" t="s">
        <v>238</v>
      </c>
      <c r="C3" t="s">
        <v>230</v>
      </c>
      <c r="D3" t="s">
        <v>231</v>
      </c>
      <c r="E3" s="1">
        <v>45664</v>
      </c>
      <c r="F3" s="1"/>
      <c r="G3" t="s">
        <v>239</v>
      </c>
      <c r="H3" t="s">
        <v>240</v>
      </c>
      <c r="I3" s="1">
        <v>45673</v>
      </c>
      <c r="J3" t="s">
        <v>234</v>
      </c>
      <c r="K3" t="s">
        <v>241</v>
      </c>
      <c r="L3" t="s">
        <v>171</v>
      </c>
      <c r="M3" t="s">
        <v>242</v>
      </c>
      <c r="N3" t="s">
        <v>237</v>
      </c>
      <c r="O3" t="s">
        <v>230</v>
      </c>
      <c r="Q3">
        <f ca="1">IF(OR(ISNUMBER(MATCH(L3,MasterData!$D$3:$D$18,0)),ISNUMBER(MATCH(L3,MasterData!$C$3:$C$18,0))),
    DATEDIF(E3,I3,"d"),
    DATEDIF(E3,TODAY(),"d"))</f>
        <v>9</v>
      </c>
      <c r="R3">
        <f t="shared" ref="R3:R67" ca="1" si="0">IF($Q3&gt;7,1,0)</f>
        <v>1</v>
      </c>
      <c r="S3">
        <f t="shared" ref="S3:S67" ca="1" si="1">IF($Q3&gt;15,1,0)</f>
        <v>0</v>
      </c>
      <c r="T3">
        <f t="shared" ref="T3:T67" ca="1" si="2">IF($Q3&gt;30,1,0)</f>
        <v>0</v>
      </c>
      <c r="U3">
        <f t="shared" ref="U3:U67" ca="1" si="3">IF($Q3&gt;60,1,0)</f>
        <v>0</v>
      </c>
    </row>
    <row r="4" spans="1:21" x14ac:dyDescent="0.35">
      <c r="A4">
        <v>6000127632</v>
      </c>
      <c r="B4" t="s">
        <v>243</v>
      </c>
      <c r="C4" t="s">
        <v>230</v>
      </c>
      <c r="D4" t="s">
        <v>231</v>
      </c>
      <c r="E4" s="1">
        <v>45667</v>
      </c>
      <c r="F4" s="1"/>
      <c r="G4" t="s">
        <v>244</v>
      </c>
      <c r="H4" t="s">
        <v>245</v>
      </c>
      <c r="I4" s="1">
        <v>45679</v>
      </c>
      <c r="J4" t="s">
        <v>234</v>
      </c>
      <c r="K4" t="s">
        <v>235</v>
      </c>
      <c r="L4" t="s">
        <v>171</v>
      </c>
      <c r="M4" t="s">
        <v>246</v>
      </c>
      <c r="N4" t="s">
        <v>237</v>
      </c>
      <c r="O4" t="s">
        <v>230</v>
      </c>
      <c r="Q4">
        <f ca="1">IF(OR(ISNUMBER(MATCH(L4,MasterData!$D$3:$D$18,0)),ISNUMBER(MATCH(L4,MasterData!$C$3:$C$18,0))),
    DATEDIF(E4,I4,"d"),
    DATEDIF(E4,TODAY(),"d"))</f>
        <v>12</v>
      </c>
      <c r="R4">
        <f t="shared" ca="1" si="0"/>
        <v>1</v>
      </c>
      <c r="S4">
        <f t="shared" ca="1" si="1"/>
        <v>0</v>
      </c>
      <c r="T4">
        <f t="shared" ca="1" si="2"/>
        <v>0</v>
      </c>
      <c r="U4">
        <f t="shared" ca="1" si="3"/>
        <v>0</v>
      </c>
    </row>
    <row r="5" spans="1:21" x14ac:dyDescent="0.35">
      <c r="A5">
        <v>6000128352</v>
      </c>
      <c r="B5" t="s">
        <v>230</v>
      </c>
      <c r="C5" t="s">
        <v>230</v>
      </c>
      <c r="D5" t="s">
        <v>247</v>
      </c>
      <c r="E5" s="1">
        <v>45674</v>
      </c>
      <c r="F5" s="1"/>
      <c r="G5" t="s">
        <v>248</v>
      </c>
      <c r="H5" t="s">
        <v>240</v>
      </c>
      <c r="I5" s="1">
        <v>45688</v>
      </c>
      <c r="J5" t="s">
        <v>201</v>
      </c>
      <c r="K5" t="s">
        <v>241</v>
      </c>
      <c r="L5" t="s">
        <v>171</v>
      </c>
      <c r="M5" t="s">
        <v>249</v>
      </c>
      <c r="N5" t="s">
        <v>237</v>
      </c>
      <c r="O5" t="s">
        <v>230</v>
      </c>
      <c r="Q5">
        <f ca="1">IF(OR(ISNUMBER(MATCH(L5,MasterData!$D$3:$D$18,0)),ISNUMBER(MATCH(L5,MasterData!$C$3:$C$18,0))),
    DATEDIF(E5,I5,"d"),
    DATEDIF(E5,TODAY(),"d"))</f>
        <v>14</v>
      </c>
      <c r="R5">
        <f t="shared" ca="1" si="0"/>
        <v>1</v>
      </c>
      <c r="S5">
        <f t="shared" ca="1" si="1"/>
        <v>0</v>
      </c>
      <c r="T5">
        <f t="shared" ca="1" si="2"/>
        <v>0</v>
      </c>
      <c r="U5">
        <f t="shared" ca="1" si="3"/>
        <v>0</v>
      </c>
    </row>
    <row r="6" spans="1:21" x14ac:dyDescent="0.35">
      <c r="A6">
        <v>6000128500</v>
      </c>
      <c r="B6" t="s">
        <v>250</v>
      </c>
      <c r="C6" t="s">
        <v>230</v>
      </c>
      <c r="D6" t="s">
        <v>251</v>
      </c>
      <c r="E6" s="1">
        <v>45677</v>
      </c>
      <c r="F6" s="1"/>
      <c r="G6" t="s">
        <v>252</v>
      </c>
      <c r="H6" t="s">
        <v>245</v>
      </c>
      <c r="I6" s="1">
        <v>45684</v>
      </c>
      <c r="J6" t="s">
        <v>234</v>
      </c>
      <c r="K6" t="s">
        <v>235</v>
      </c>
      <c r="L6" t="s">
        <v>171</v>
      </c>
      <c r="M6" t="s">
        <v>253</v>
      </c>
      <c r="N6" t="s">
        <v>237</v>
      </c>
      <c r="O6" t="s">
        <v>230</v>
      </c>
      <c r="Q6">
        <f ca="1">IF(OR(ISNUMBER(MATCH(L6,MasterData!$D$3:$D$18,0)),ISNUMBER(MATCH(L6,MasterData!$C$3:$C$18,0))),
    DATEDIF(E6,I6,"d"),
    DATEDIF(E6,TODAY(),"d"))</f>
        <v>7</v>
      </c>
      <c r="R6">
        <f t="shared" ca="1" si="0"/>
        <v>0</v>
      </c>
      <c r="S6">
        <f t="shared" ca="1" si="1"/>
        <v>0</v>
      </c>
      <c r="T6">
        <f t="shared" ca="1" si="2"/>
        <v>0</v>
      </c>
      <c r="U6">
        <f t="shared" ca="1" si="3"/>
        <v>0</v>
      </c>
    </row>
    <row r="7" spans="1:21" x14ac:dyDescent="0.35">
      <c r="A7" s="72">
        <v>6000128546</v>
      </c>
      <c r="B7" s="72" t="s">
        <v>4</v>
      </c>
      <c r="C7" s="72" t="s">
        <v>230</v>
      </c>
      <c r="D7" s="72" t="s">
        <v>254</v>
      </c>
      <c r="E7" s="73">
        <v>45677</v>
      </c>
      <c r="F7" s="73">
        <v>45947</v>
      </c>
      <c r="G7" s="72" t="s">
        <v>255</v>
      </c>
      <c r="H7" s="72" t="s">
        <v>245</v>
      </c>
      <c r="I7" s="73">
        <v>45835</v>
      </c>
      <c r="J7" s="72" t="s">
        <v>560</v>
      </c>
      <c r="K7" s="72" t="s">
        <v>241</v>
      </c>
      <c r="L7" s="72" t="s">
        <v>183</v>
      </c>
      <c r="M7" s="72" t="s">
        <v>257</v>
      </c>
      <c r="N7" s="72" t="s">
        <v>237</v>
      </c>
      <c r="O7" s="72" t="s">
        <v>230</v>
      </c>
      <c r="P7" s="72"/>
      <c r="Q7" s="72">
        <v>0</v>
      </c>
      <c r="R7" s="72">
        <f t="shared" si="0"/>
        <v>0</v>
      </c>
      <c r="S7" s="72">
        <f t="shared" si="1"/>
        <v>0</v>
      </c>
      <c r="T7" s="72">
        <f t="shared" si="2"/>
        <v>0</v>
      </c>
      <c r="U7" s="72">
        <f t="shared" si="3"/>
        <v>0</v>
      </c>
    </row>
    <row r="8" spans="1:21" x14ac:dyDescent="0.35">
      <c r="A8">
        <v>6000128759</v>
      </c>
      <c r="B8" t="s">
        <v>258</v>
      </c>
      <c r="C8" t="s">
        <v>230</v>
      </c>
      <c r="D8" t="s">
        <v>251</v>
      </c>
      <c r="E8" s="1">
        <v>45679</v>
      </c>
      <c r="F8" s="1"/>
      <c r="G8" t="s">
        <v>259</v>
      </c>
      <c r="H8" t="s">
        <v>245</v>
      </c>
      <c r="I8" s="1">
        <v>45686</v>
      </c>
      <c r="J8" t="s">
        <v>234</v>
      </c>
      <c r="K8" t="s">
        <v>235</v>
      </c>
      <c r="L8" t="s">
        <v>171</v>
      </c>
      <c r="M8" t="s">
        <v>260</v>
      </c>
      <c r="N8" t="s">
        <v>237</v>
      </c>
      <c r="O8" t="s">
        <v>230</v>
      </c>
      <c r="Q8">
        <f ca="1">IF(OR(ISNUMBER(MATCH(L8,MasterData!$D$3:$D$18,0)),ISNUMBER(MATCH(L8,MasterData!$C$3:$C$18,0))),
    DATEDIF(E8,I8,"d"),
    DATEDIF(E8,TODAY(),"d"))</f>
        <v>7</v>
      </c>
      <c r="R8">
        <f t="shared" ca="1" si="0"/>
        <v>0</v>
      </c>
      <c r="S8">
        <f t="shared" ca="1" si="1"/>
        <v>0</v>
      </c>
      <c r="T8">
        <f t="shared" ca="1" si="2"/>
        <v>0</v>
      </c>
      <c r="U8">
        <f t="shared" ca="1" si="3"/>
        <v>0</v>
      </c>
    </row>
    <row r="9" spans="1:21" x14ac:dyDescent="0.35">
      <c r="A9">
        <v>6000129022</v>
      </c>
      <c r="B9" t="s">
        <v>261</v>
      </c>
      <c r="C9" t="s">
        <v>230</v>
      </c>
      <c r="D9" t="s">
        <v>231</v>
      </c>
      <c r="E9" s="1">
        <v>45680</v>
      </c>
      <c r="F9" s="1"/>
      <c r="G9" t="s">
        <v>262</v>
      </c>
      <c r="H9" t="s">
        <v>245</v>
      </c>
      <c r="I9" s="1">
        <v>45705</v>
      </c>
      <c r="J9" t="s">
        <v>234</v>
      </c>
      <c r="K9" t="s">
        <v>235</v>
      </c>
      <c r="L9" t="s">
        <v>171</v>
      </c>
      <c r="M9" t="s">
        <v>263</v>
      </c>
      <c r="N9" t="s">
        <v>237</v>
      </c>
      <c r="O9" t="s">
        <v>230</v>
      </c>
      <c r="Q9">
        <f ca="1">IF(OR(ISNUMBER(MATCH(L9,MasterData!$D$3:$D$18,0)),ISNUMBER(MATCH(L9,MasterData!$C$3:$C$18,0))),
    DATEDIF(E9,I9,"d"),
    DATEDIF(E9,TODAY(),"d"))</f>
        <v>25</v>
      </c>
      <c r="R9">
        <f t="shared" ca="1" si="0"/>
        <v>1</v>
      </c>
      <c r="S9">
        <f t="shared" ca="1" si="1"/>
        <v>1</v>
      </c>
      <c r="T9">
        <f t="shared" ca="1" si="2"/>
        <v>0</v>
      </c>
      <c r="U9">
        <f t="shared" ca="1" si="3"/>
        <v>0</v>
      </c>
    </row>
    <row r="10" spans="1:21" x14ac:dyDescent="0.35">
      <c r="A10">
        <v>6000129245</v>
      </c>
      <c r="B10" t="s">
        <v>264</v>
      </c>
      <c r="C10" t="s">
        <v>230</v>
      </c>
      <c r="D10" t="s">
        <v>251</v>
      </c>
      <c r="E10" s="1">
        <v>45684</v>
      </c>
      <c r="F10" s="1"/>
      <c r="G10" t="s">
        <v>265</v>
      </c>
      <c r="H10" t="s">
        <v>245</v>
      </c>
      <c r="I10" s="1">
        <v>45691</v>
      </c>
      <c r="J10" t="s">
        <v>234</v>
      </c>
      <c r="K10" t="s">
        <v>235</v>
      </c>
      <c r="L10" t="s">
        <v>171</v>
      </c>
      <c r="M10" t="s">
        <v>266</v>
      </c>
      <c r="N10" t="s">
        <v>237</v>
      </c>
      <c r="O10" t="s">
        <v>230</v>
      </c>
      <c r="Q10">
        <f ca="1">IF(OR(ISNUMBER(MATCH(L10,MasterData!$D$3:$D$18,0)),ISNUMBER(MATCH(L10,MasterData!$C$3:$C$18,0))),
    DATEDIF(E10,I10,"d"),
    DATEDIF(E10,TODAY(),"d"))</f>
        <v>7</v>
      </c>
      <c r="R10">
        <f t="shared" ca="1" si="0"/>
        <v>0</v>
      </c>
      <c r="S10">
        <f t="shared" ca="1" si="1"/>
        <v>0</v>
      </c>
      <c r="T10">
        <f t="shared" ca="1" si="2"/>
        <v>0</v>
      </c>
      <c r="U10">
        <f t="shared" ca="1" si="3"/>
        <v>0</v>
      </c>
    </row>
    <row r="11" spans="1:21" x14ac:dyDescent="0.35">
      <c r="A11">
        <v>6000129304</v>
      </c>
      <c r="B11" t="s">
        <v>267</v>
      </c>
      <c r="C11" t="s">
        <v>230</v>
      </c>
      <c r="D11" t="s">
        <v>254</v>
      </c>
      <c r="E11" s="1">
        <v>45684</v>
      </c>
      <c r="F11" s="1"/>
      <c r="G11" t="s">
        <v>268</v>
      </c>
      <c r="H11" t="s">
        <v>240</v>
      </c>
      <c r="I11" s="1">
        <v>45693</v>
      </c>
      <c r="J11" t="s">
        <v>234</v>
      </c>
      <c r="K11" t="s">
        <v>235</v>
      </c>
      <c r="L11" t="s">
        <v>171</v>
      </c>
      <c r="M11" t="s">
        <v>269</v>
      </c>
      <c r="N11" t="s">
        <v>237</v>
      </c>
      <c r="O11" t="s">
        <v>230</v>
      </c>
      <c r="Q11">
        <f ca="1">IF(OR(ISNUMBER(MATCH(L11,MasterData!$D$3:$D$18,0)),ISNUMBER(MATCH(L11,MasterData!$C$3:$C$18,0))),
    DATEDIF(E11,I11,"d"),
    DATEDIF(E11,TODAY(),"d"))</f>
        <v>9</v>
      </c>
      <c r="R11">
        <f t="shared" ca="1" si="0"/>
        <v>1</v>
      </c>
      <c r="S11">
        <f t="shared" ca="1" si="1"/>
        <v>0</v>
      </c>
      <c r="T11">
        <f t="shared" ca="1" si="2"/>
        <v>0</v>
      </c>
      <c r="U11">
        <f t="shared" ca="1" si="3"/>
        <v>0</v>
      </c>
    </row>
    <row r="12" spans="1:21" x14ac:dyDescent="0.35">
      <c r="A12">
        <v>6000129653</v>
      </c>
      <c r="B12" t="s">
        <v>230</v>
      </c>
      <c r="C12" t="s">
        <v>230</v>
      </c>
      <c r="D12" t="s">
        <v>247</v>
      </c>
      <c r="E12" s="1">
        <v>45686</v>
      </c>
      <c r="F12" s="1"/>
      <c r="G12" t="s">
        <v>248</v>
      </c>
      <c r="H12" t="s">
        <v>245</v>
      </c>
      <c r="I12" s="1">
        <v>45782</v>
      </c>
      <c r="J12" t="s">
        <v>201</v>
      </c>
      <c r="K12" t="s">
        <v>241</v>
      </c>
      <c r="L12" t="s">
        <v>171</v>
      </c>
      <c r="M12" t="s">
        <v>270</v>
      </c>
      <c r="N12" t="s">
        <v>237</v>
      </c>
      <c r="O12" t="s">
        <v>230</v>
      </c>
      <c r="Q12">
        <f ca="1">IF(OR(ISNUMBER(MATCH(L12,MasterData!$D$3:$D$18,0)),ISNUMBER(MATCH(L12,MasterData!$C$3:$C$18,0))),
    DATEDIF(E12,I12,"d"),
    DATEDIF(E12,TODAY(),"d"))</f>
        <v>96</v>
      </c>
      <c r="R12">
        <f t="shared" ca="1" si="0"/>
        <v>1</v>
      </c>
      <c r="S12">
        <f t="shared" ca="1" si="1"/>
        <v>1</v>
      </c>
      <c r="T12">
        <f t="shared" ca="1" si="2"/>
        <v>1</v>
      </c>
      <c r="U12">
        <f t="shared" ca="1" si="3"/>
        <v>1</v>
      </c>
    </row>
    <row r="13" spans="1:21" x14ac:dyDescent="0.35">
      <c r="A13">
        <v>6000129990</v>
      </c>
      <c r="B13" t="s">
        <v>271</v>
      </c>
      <c r="C13" t="s">
        <v>230</v>
      </c>
      <c r="D13" t="s">
        <v>254</v>
      </c>
      <c r="E13" s="1">
        <v>45688</v>
      </c>
      <c r="F13" s="1"/>
      <c r="G13" t="s">
        <v>255</v>
      </c>
      <c r="H13" t="s">
        <v>240</v>
      </c>
      <c r="I13" s="1">
        <v>45699</v>
      </c>
      <c r="J13" t="s">
        <v>234</v>
      </c>
      <c r="K13" t="s">
        <v>241</v>
      </c>
      <c r="L13" t="s">
        <v>171</v>
      </c>
      <c r="M13" t="s">
        <v>272</v>
      </c>
      <c r="N13" t="s">
        <v>237</v>
      </c>
      <c r="O13" t="s">
        <v>230</v>
      </c>
      <c r="Q13">
        <f ca="1">IF(OR(ISNUMBER(MATCH(L13,MasterData!$D$3:$D$18,0)),ISNUMBER(MATCH(L13,MasterData!$C$3:$C$18,0))),
    DATEDIF(E13,I13,"d"),
    DATEDIF(E13,TODAY(),"d"))</f>
        <v>11</v>
      </c>
      <c r="R13">
        <f t="shared" ca="1" si="0"/>
        <v>1</v>
      </c>
      <c r="S13">
        <f t="shared" ca="1" si="1"/>
        <v>0</v>
      </c>
      <c r="T13">
        <f t="shared" ca="1" si="2"/>
        <v>0</v>
      </c>
      <c r="U13">
        <f t="shared" ca="1" si="3"/>
        <v>0</v>
      </c>
    </row>
    <row r="14" spans="1:21" x14ac:dyDescent="0.35">
      <c r="A14">
        <v>6000130122</v>
      </c>
      <c r="B14" t="s">
        <v>273</v>
      </c>
      <c r="C14" t="s">
        <v>230</v>
      </c>
      <c r="D14" t="s">
        <v>274</v>
      </c>
      <c r="E14" s="1">
        <v>45691</v>
      </c>
      <c r="F14" s="1"/>
      <c r="G14" t="s">
        <v>275</v>
      </c>
      <c r="H14" t="s">
        <v>233</v>
      </c>
      <c r="I14" s="1">
        <v>45708</v>
      </c>
      <c r="J14" t="s">
        <v>234</v>
      </c>
      <c r="K14" t="s">
        <v>241</v>
      </c>
      <c r="L14" t="s">
        <v>171</v>
      </c>
      <c r="M14" t="s">
        <v>276</v>
      </c>
      <c r="N14" t="s">
        <v>237</v>
      </c>
      <c r="O14" t="s">
        <v>230</v>
      </c>
      <c r="Q14">
        <f ca="1">IF(OR(ISNUMBER(MATCH(L14,MasterData!$D$3:$D$18,0)),ISNUMBER(MATCH(L14,MasterData!$C$3:$C$18,0))),
    DATEDIF(E14,I14,"d"),
    DATEDIF(E14,TODAY(),"d"))</f>
        <v>17</v>
      </c>
      <c r="R14">
        <f t="shared" ca="1" si="0"/>
        <v>1</v>
      </c>
      <c r="S14">
        <f t="shared" ca="1" si="1"/>
        <v>1</v>
      </c>
      <c r="T14">
        <f t="shared" ca="1" si="2"/>
        <v>0</v>
      </c>
      <c r="U14">
        <f t="shared" ca="1" si="3"/>
        <v>0</v>
      </c>
    </row>
    <row r="15" spans="1:21" x14ac:dyDescent="0.35">
      <c r="A15">
        <v>6000130131</v>
      </c>
      <c r="B15" t="s">
        <v>277</v>
      </c>
      <c r="C15" t="s">
        <v>230</v>
      </c>
      <c r="D15" t="s">
        <v>274</v>
      </c>
      <c r="E15" s="1">
        <v>45691</v>
      </c>
      <c r="F15" s="1"/>
      <c r="G15" t="s">
        <v>278</v>
      </c>
      <c r="H15" t="s">
        <v>233</v>
      </c>
      <c r="I15" s="1">
        <v>45708</v>
      </c>
      <c r="J15" t="s">
        <v>234</v>
      </c>
      <c r="K15" t="s">
        <v>241</v>
      </c>
      <c r="L15" t="s">
        <v>171</v>
      </c>
      <c r="M15" t="s">
        <v>279</v>
      </c>
      <c r="N15" t="s">
        <v>237</v>
      </c>
      <c r="O15" t="s">
        <v>230</v>
      </c>
      <c r="Q15">
        <f ca="1">IF(OR(ISNUMBER(MATCH(L15,MasterData!$D$3:$D$18,0)),ISNUMBER(MATCH(L15,MasterData!$C$3:$C$18,0))),
    DATEDIF(E15,I15,"d"),
    DATEDIF(E15,TODAY(),"d"))</f>
        <v>17</v>
      </c>
      <c r="R15">
        <f t="shared" ca="1" si="0"/>
        <v>1</v>
      </c>
      <c r="S15">
        <f t="shared" ca="1" si="1"/>
        <v>1</v>
      </c>
      <c r="T15">
        <f t="shared" ca="1" si="2"/>
        <v>0</v>
      </c>
      <c r="U15">
        <f t="shared" ca="1" si="3"/>
        <v>0</v>
      </c>
    </row>
    <row r="16" spans="1:21" x14ac:dyDescent="0.35">
      <c r="A16">
        <v>6000130842</v>
      </c>
      <c r="B16" t="s">
        <v>280</v>
      </c>
      <c r="C16" t="s">
        <v>230</v>
      </c>
      <c r="D16" t="s">
        <v>247</v>
      </c>
      <c r="E16" s="1">
        <v>45698</v>
      </c>
      <c r="F16" s="1"/>
      <c r="G16" t="s">
        <v>281</v>
      </c>
      <c r="H16" t="s">
        <v>240</v>
      </c>
      <c r="I16" s="1">
        <v>45831</v>
      </c>
      <c r="J16" t="s">
        <v>234</v>
      </c>
      <c r="K16" t="s">
        <v>241</v>
      </c>
      <c r="L16" t="s">
        <v>171</v>
      </c>
      <c r="M16" t="s">
        <v>282</v>
      </c>
      <c r="N16" t="s">
        <v>237</v>
      </c>
      <c r="O16" t="s">
        <v>230</v>
      </c>
      <c r="Q16">
        <f ca="1">IF(OR(ISNUMBER(MATCH(L16,MasterData!$D$3:$D$18,0)),ISNUMBER(MATCH(L16,MasterData!$C$3:$C$18,0))),
    DATEDIF(E16,I16,"d"),
    DATEDIF(E16,TODAY(),"d"))</f>
        <v>133</v>
      </c>
      <c r="R16">
        <f t="shared" ca="1" si="0"/>
        <v>1</v>
      </c>
      <c r="S16">
        <f t="shared" ca="1" si="1"/>
        <v>1</v>
      </c>
      <c r="T16">
        <f t="shared" ca="1" si="2"/>
        <v>1</v>
      </c>
      <c r="U16">
        <f t="shared" ca="1" si="3"/>
        <v>1</v>
      </c>
    </row>
    <row r="17" spans="1:21" x14ac:dyDescent="0.35">
      <c r="A17">
        <v>6000130889</v>
      </c>
      <c r="B17" t="s">
        <v>283</v>
      </c>
      <c r="C17" t="s">
        <v>230</v>
      </c>
      <c r="D17" t="s">
        <v>251</v>
      </c>
      <c r="E17" s="1">
        <v>45698</v>
      </c>
      <c r="F17" s="1"/>
      <c r="G17" t="s">
        <v>284</v>
      </c>
      <c r="H17" t="s">
        <v>233</v>
      </c>
      <c r="I17" s="1">
        <v>45705</v>
      </c>
      <c r="J17" t="s">
        <v>234</v>
      </c>
      <c r="K17" t="s">
        <v>241</v>
      </c>
      <c r="L17" t="s">
        <v>171</v>
      </c>
      <c r="M17" t="s">
        <v>285</v>
      </c>
      <c r="N17" t="s">
        <v>237</v>
      </c>
      <c r="O17" t="s">
        <v>230</v>
      </c>
      <c r="Q17">
        <f ca="1">IF(OR(ISNUMBER(MATCH(L17,MasterData!$D$3:$D$18,0)),ISNUMBER(MATCH(L17,MasterData!$C$3:$C$18,0))),
    DATEDIF(E17,I17,"d"),
    DATEDIF(E17,TODAY(),"d"))</f>
        <v>7</v>
      </c>
      <c r="R17">
        <f t="shared" ca="1" si="0"/>
        <v>0</v>
      </c>
      <c r="S17">
        <f t="shared" ca="1" si="1"/>
        <v>0</v>
      </c>
      <c r="T17">
        <f t="shared" ca="1" si="2"/>
        <v>0</v>
      </c>
      <c r="U17">
        <f t="shared" ca="1" si="3"/>
        <v>0</v>
      </c>
    </row>
    <row r="18" spans="1:21" x14ac:dyDescent="0.35">
      <c r="A18">
        <v>6000131438</v>
      </c>
      <c r="B18" t="s">
        <v>286</v>
      </c>
      <c r="C18" t="s">
        <v>230</v>
      </c>
      <c r="D18" t="s">
        <v>247</v>
      </c>
      <c r="E18" s="1">
        <v>45701</v>
      </c>
      <c r="F18" s="1"/>
      <c r="G18" t="s">
        <v>287</v>
      </c>
      <c r="H18" t="s">
        <v>401</v>
      </c>
      <c r="I18" s="1">
        <v>45831</v>
      </c>
      <c r="J18" t="s">
        <v>234</v>
      </c>
      <c r="K18" t="s">
        <v>241</v>
      </c>
      <c r="L18" t="s">
        <v>171</v>
      </c>
      <c r="M18" t="s">
        <v>289</v>
      </c>
      <c r="N18" t="s">
        <v>237</v>
      </c>
      <c r="O18" t="s">
        <v>230</v>
      </c>
      <c r="Q18">
        <f ca="1">IF(OR(ISNUMBER(MATCH(L18,MasterData!$D$3:$D$18,0)),ISNUMBER(MATCH(L18,MasterData!$C$3:$C$18,0))),
    DATEDIF(E18,I18,"d"),
    DATEDIF(E18,TODAY(),"d"))</f>
        <v>130</v>
      </c>
      <c r="R18">
        <f t="shared" ca="1" si="0"/>
        <v>1</v>
      </c>
      <c r="S18">
        <f t="shared" ca="1" si="1"/>
        <v>1</v>
      </c>
      <c r="T18">
        <f t="shared" ca="1" si="2"/>
        <v>1</v>
      </c>
      <c r="U18">
        <f t="shared" ca="1" si="3"/>
        <v>1</v>
      </c>
    </row>
    <row r="19" spans="1:21" x14ac:dyDescent="0.35">
      <c r="A19">
        <v>6000131514</v>
      </c>
      <c r="B19" t="s">
        <v>230</v>
      </c>
      <c r="C19" t="s">
        <v>230</v>
      </c>
      <c r="D19" t="s">
        <v>251</v>
      </c>
      <c r="E19" s="1">
        <v>45702</v>
      </c>
      <c r="F19" s="1"/>
      <c r="G19" t="s">
        <v>290</v>
      </c>
      <c r="H19" t="s">
        <v>233</v>
      </c>
      <c r="I19" s="1">
        <v>45723</v>
      </c>
      <c r="J19" t="s">
        <v>201</v>
      </c>
      <c r="K19" t="s">
        <v>241</v>
      </c>
      <c r="L19" t="s">
        <v>171</v>
      </c>
      <c r="M19" t="s">
        <v>291</v>
      </c>
      <c r="N19" t="s">
        <v>237</v>
      </c>
      <c r="O19" t="s">
        <v>230</v>
      </c>
      <c r="Q19">
        <f ca="1">IF(OR(ISNUMBER(MATCH(L19,MasterData!$D$3:$D$18,0)),ISNUMBER(MATCH(L19,MasterData!$C$3:$C$18,0))),
    DATEDIF(E19,I19,"d"),
    DATEDIF(E19,TODAY(),"d"))</f>
        <v>21</v>
      </c>
      <c r="R19">
        <f t="shared" ca="1" si="0"/>
        <v>1</v>
      </c>
      <c r="S19">
        <f t="shared" ca="1" si="1"/>
        <v>1</v>
      </c>
      <c r="T19">
        <f t="shared" ca="1" si="2"/>
        <v>0</v>
      </c>
      <c r="U19">
        <f t="shared" ca="1" si="3"/>
        <v>0</v>
      </c>
    </row>
    <row r="20" spans="1:21" x14ac:dyDescent="0.35">
      <c r="A20">
        <v>6000131715</v>
      </c>
      <c r="B20" t="s">
        <v>292</v>
      </c>
      <c r="C20" t="s">
        <v>230</v>
      </c>
      <c r="D20" t="s">
        <v>231</v>
      </c>
      <c r="E20" s="1">
        <v>45705</v>
      </c>
      <c r="F20" s="1"/>
      <c r="G20" t="s">
        <v>293</v>
      </c>
      <c r="H20" t="s">
        <v>233</v>
      </c>
      <c r="I20" s="1">
        <v>45713</v>
      </c>
      <c r="J20" t="s">
        <v>234</v>
      </c>
      <c r="K20" t="s">
        <v>235</v>
      </c>
      <c r="L20" t="s">
        <v>171</v>
      </c>
      <c r="M20" t="s">
        <v>294</v>
      </c>
      <c r="N20" t="s">
        <v>237</v>
      </c>
      <c r="O20" t="s">
        <v>230</v>
      </c>
      <c r="Q20">
        <f ca="1">IF(OR(ISNUMBER(MATCH(L20,MasterData!$D$3:$D$18,0)),ISNUMBER(MATCH(L20,MasterData!$C$3:$C$18,0))),
    DATEDIF(E20,I20,"d"),
    DATEDIF(E20,TODAY(),"d"))</f>
        <v>8</v>
      </c>
      <c r="R20">
        <f t="shared" ca="1" si="0"/>
        <v>1</v>
      </c>
      <c r="S20">
        <f t="shared" ca="1" si="1"/>
        <v>0</v>
      </c>
      <c r="T20">
        <f t="shared" ca="1" si="2"/>
        <v>0</v>
      </c>
      <c r="U20">
        <f t="shared" ca="1" si="3"/>
        <v>0</v>
      </c>
    </row>
    <row r="21" spans="1:21" x14ac:dyDescent="0.35">
      <c r="A21">
        <v>6000132000</v>
      </c>
      <c r="B21" t="s">
        <v>295</v>
      </c>
      <c r="C21" t="s">
        <v>230</v>
      </c>
      <c r="D21" t="s">
        <v>254</v>
      </c>
      <c r="E21" s="1">
        <v>45707</v>
      </c>
      <c r="F21" s="1"/>
      <c r="G21" t="s">
        <v>255</v>
      </c>
      <c r="H21" t="s">
        <v>240</v>
      </c>
      <c r="I21" s="1">
        <v>45735</v>
      </c>
      <c r="J21" t="s">
        <v>234</v>
      </c>
      <c r="K21" t="s">
        <v>241</v>
      </c>
      <c r="L21" t="s">
        <v>171</v>
      </c>
      <c r="M21" t="s">
        <v>296</v>
      </c>
      <c r="N21" t="s">
        <v>237</v>
      </c>
      <c r="O21" t="s">
        <v>230</v>
      </c>
      <c r="Q21">
        <f ca="1">IF(OR(ISNUMBER(MATCH(L21,MasterData!$D$3:$D$18,0)),ISNUMBER(MATCH(L21,MasterData!$C$3:$C$18,0))),
    DATEDIF(E21,I21,"d"),
    DATEDIF(E21,TODAY(),"d"))</f>
        <v>28</v>
      </c>
      <c r="R21">
        <f t="shared" ca="1" si="0"/>
        <v>1</v>
      </c>
      <c r="S21">
        <f t="shared" ca="1" si="1"/>
        <v>1</v>
      </c>
      <c r="T21">
        <f t="shared" ca="1" si="2"/>
        <v>0</v>
      </c>
      <c r="U21">
        <f t="shared" ca="1" si="3"/>
        <v>0</v>
      </c>
    </row>
    <row r="22" spans="1:21" x14ac:dyDescent="0.35">
      <c r="A22">
        <v>6000132651</v>
      </c>
      <c r="B22" t="s">
        <v>297</v>
      </c>
      <c r="C22" t="s">
        <v>230</v>
      </c>
      <c r="D22" t="s">
        <v>247</v>
      </c>
      <c r="E22" s="1">
        <v>45714</v>
      </c>
      <c r="F22" s="1"/>
      <c r="G22" t="s">
        <v>287</v>
      </c>
      <c r="H22" t="s">
        <v>240</v>
      </c>
      <c r="I22" s="1">
        <v>45723</v>
      </c>
      <c r="J22" t="s">
        <v>234</v>
      </c>
      <c r="K22" t="s">
        <v>235</v>
      </c>
      <c r="L22" t="s">
        <v>171</v>
      </c>
      <c r="M22" t="s">
        <v>298</v>
      </c>
      <c r="N22" t="s">
        <v>237</v>
      </c>
      <c r="O22" t="s">
        <v>230</v>
      </c>
      <c r="Q22">
        <f ca="1">IF(OR(ISNUMBER(MATCH(L22,MasterData!$D$3:$D$18,0)),ISNUMBER(MATCH(L22,MasterData!$C$3:$C$18,0))),
    DATEDIF(E22,I22,"d"),
    DATEDIF(E22,TODAY(),"d"))</f>
        <v>9</v>
      </c>
      <c r="R22">
        <f t="shared" ca="1" si="0"/>
        <v>1</v>
      </c>
      <c r="S22">
        <f t="shared" ca="1" si="1"/>
        <v>0</v>
      </c>
      <c r="T22">
        <f t="shared" ca="1" si="2"/>
        <v>0</v>
      </c>
      <c r="U22">
        <f t="shared" ca="1" si="3"/>
        <v>0</v>
      </c>
    </row>
    <row r="23" spans="1:21" x14ac:dyDescent="0.35">
      <c r="A23">
        <v>6000133013</v>
      </c>
      <c r="B23" t="s">
        <v>299</v>
      </c>
      <c r="C23" t="s">
        <v>230</v>
      </c>
      <c r="D23" t="s">
        <v>231</v>
      </c>
      <c r="E23" s="1">
        <v>45719</v>
      </c>
      <c r="F23" s="1"/>
      <c r="G23" t="s">
        <v>300</v>
      </c>
      <c r="H23" t="s">
        <v>245</v>
      </c>
      <c r="I23" s="1">
        <v>45734</v>
      </c>
      <c r="J23" t="s">
        <v>234</v>
      </c>
      <c r="K23" t="s">
        <v>235</v>
      </c>
      <c r="L23" t="s">
        <v>171</v>
      </c>
      <c r="M23" t="s">
        <v>301</v>
      </c>
      <c r="N23" t="s">
        <v>237</v>
      </c>
      <c r="O23" t="s">
        <v>230</v>
      </c>
      <c r="Q23">
        <f ca="1">IF(OR(ISNUMBER(MATCH(L23,MasterData!$D$3:$D$18,0)),ISNUMBER(MATCH(L23,MasterData!$C$3:$C$18,0))),
    DATEDIF(E23,I23,"d"),
    DATEDIF(E23,TODAY(),"d"))</f>
        <v>15</v>
      </c>
      <c r="R23">
        <f t="shared" ca="1" si="0"/>
        <v>1</v>
      </c>
      <c r="S23">
        <f t="shared" ca="1" si="1"/>
        <v>0</v>
      </c>
      <c r="T23">
        <f t="shared" ca="1" si="2"/>
        <v>0</v>
      </c>
      <c r="U23">
        <f t="shared" ca="1" si="3"/>
        <v>0</v>
      </c>
    </row>
    <row r="24" spans="1:21" x14ac:dyDescent="0.35">
      <c r="A24">
        <v>6000133061</v>
      </c>
      <c r="B24" t="s">
        <v>302</v>
      </c>
      <c r="C24" t="s">
        <v>230</v>
      </c>
      <c r="D24" t="s">
        <v>254</v>
      </c>
      <c r="E24" s="1">
        <v>45719</v>
      </c>
      <c r="F24" s="1"/>
      <c r="G24" t="s">
        <v>255</v>
      </c>
      <c r="H24" t="s">
        <v>245</v>
      </c>
      <c r="I24" s="1">
        <v>45735</v>
      </c>
      <c r="J24" t="s">
        <v>234</v>
      </c>
      <c r="K24" t="s">
        <v>241</v>
      </c>
      <c r="L24" t="s">
        <v>171</v>
      </c>
      <c r="M24" t="s">
        <v>303</v>
      </c>
      <c r="N24" t="s">
        <v>237</v>
      </c>
      <c r="O24" t="s">
        <v>230</v>
      </c>
      <c r="Q24">
        <f ca="1">IF(OR(ISNUMBER(MATCH(L24,MasterData!$D$3:$D$18,0)),ISNUMBER(MATCH(L24,MasterData!$C$3:$C$18,0))),
    DATEDIF(E24,I24,"d"),
    DATEDIF(E24,TODAY(),"d"))</f>
        <v>16</v>
      </c>
      <c r="R24">
        <f t="shared" ca="1" si="0"/>
        <v>1</v>
      </c>
      <c r="S24">
        <f t="shared" ca="1" si="1"/>
        <v>1</v>
      </c>
      <c r="T24">
        <f t="shared" ca="1" si="2"/>
        <v>0</v>
      </c>
      <c r="U24">
        <f t="shared" ca="1" si="3"/>
        <v>0</v>
      </c>
    </row>
    <row r="25" spans="1:21" x14ac:dyDescent="0.35">
      <c r="A25">
        <v>6000133063</v>
      </c>
      <c r="B25" t="s">
        <v>304</v>
      </c>
      <c r="C25" t="s">
        <v>230</v>
      </c>
      <c r="D25" t="s">
        <v>305</v>
      </c>
      <c r="E25" s="1">
        <v>45719</v>
      </c>
      <c r="F25" s="1"/>
      <c r="G25" t="s">
        <v>306</v>
      </c>
      <c r="H25" t="s">
        <v>245</v>
      </c>
      <c r="I25" s="1">
        <v>45778</v>
      </c>
      <c r="J25" t="s">
        <v>234</v>
      </c>
      <c r="K25" t="s">
        <v>235</v>
      </c>
      <c r="L25" t="s">
        <v>171</v>
      </c>
      <c r="M25" t="s">
        <v>307</v>
      </c>
      <c r="N25" t="s">
        <v>237</v>
      </c>
      <c r="O25" t="s">
        <v>230</v>
      </c>
      <c r="Q25">
        <f ca="1">IF(OR(ISNUMBER(MATCH(L25,MasterData!$D$3:$D$18,0)),ISNUMBER(MATCH(L25,MasterData!$C$3:$C$18,0))),
    DATEDIF(E25,I25,"d"),
    DATEDIF(E25,TODAY(),"d"))</f>
        <v>59</v>
      </c>
      <c r="R25">
        <f t="shared" ca="1" si="0"/>
        <v>1</v>
      </c>
      <c r="S25">
        <f t="shared" ca="1" si="1"/>
        <v>1</v>
      </c>
      <c r="T25">
        <f t="shared" ca="1" si="2"/>
        <v>1</v>
      </c>
      <c r="U25">
        <f t="shared" ca="1" si="3"/>
        <v>0</v>
      </c>
    </row>
    <row r="26" spans="1:21" x14ac:dyDescent="0.35">
      <c r="A26">
        <v>6000133075</v>
      </c>
      <c r="B26" t="s">
        <v>308</v>
      </c>
      <c r="C26" t="s">
        <v>230</v>
      </c>
      <c r="D26" t="s">
        <v>305</v>
      </c>
      <c r="E26" s="1">
        <v>45719</v>
      </c>
      <c r="F26" s="1"/>
      <c r="G26" t="s">
        <v>306</v>
      </c>
      <c r="H26" t="s">
        <v>240</v>
      </c>
      <c r="I26" s="1">
        <v>45758</v>
      </c>
      <c r="J26" t="s">
        <v>234</v>
      </c>
      <c r="K26" t="s">
        <v>235</v>
      </c>
      <c r="L26" t="s">
        <v>171</v>
      </c>
      <c r="M26" t="s">
        <v>309</v>
      </c>
      <c r="N26" t="s">
        <v>237</v>
      </c>
      <c r="O26" t="s">
        <v>230</v>
      </c>
      <c r="Q26">
        <f ca="1">IF(OR(ISNUMBER(MATCH(L26,MasterData!$D$3:$D$18,0)),ISNUMBER(MATCH(L26,MasterData!$C$3:$C$18,0))),
    DATEDIF(E26,I26,"d"),
    DATEDIF(E26,TODAY(),"d"))</f>
        <v>39</v>
      </c>
      <c r="R26">
        <f t="shared" ca="1" si="0"/>
        <v>1</v>
      </c>
      <c r="S26">
        <f t="shared" ca="1" si="1"/>
        <v>1</v>
      </c>
      <c r="T26">
        <f t="shared" ca="1" si="2"/>
        <v>1</v>
      </c>
      <c r="U26">
        <f t="shared" ca="1" si="3"/>
        <v>0</v>
      </c>
    </row>
    <row r="27" spans="1:21" x14ac:dyDescent="0.35">
      <c r="A27">
        <v>6000133085</v>
      </c>
      <c r="B27" t="s">
        <v>230</v>
      </c>
      <c r="C27" t="s">
        <v>230</v>
      </c>
      <c r="D27" t="s">
        <v>251</v>
      </c>
      <c r="E27" s="1">
        <v>45719</v>
      </c>
      <c r="F27" s="1"/>
      <c r="G27" t="s">
        <v>290</v>
      </c>
      <c r="H27" t="s">
        <v>240</v>
      </c>
      <c r="I27" s="1">
        <v>45731</v>
      </c>
      <c r="J27" t="s">
        <v>201</v>
      </c>
      <c r="K27" t="s">
        <v>241</v>
      </c>
      <c r="L27" t="s">
        <v>171</v>
      </c>
      <c r="M27" t="s">
        <v>310</v>
      </c>
      <c r="N27" t="s">
        <v>237</v>
      </c>
      <c r="O27" t="s">
        <v>230</v>
      </c>
      <c r="Q27">
        <f ca="1">IF(OR(ISNUMBER(MATCH(L27,MasterData!$D$3:$D$18,0)),ISNUMBER(MATCH(L27,MasterData!$C$3:$C$18,0))),
    DATEDIF(E27,I27,"d"),
    DATEDIF(E27,TODAY(),"d"))</f>
        <v>12</v>
      </c>
      <c r="R27">
        <f t="shared" ca="1" si="0"/>
        <v>1</v>
      </c>
      <c r="S27">
        <f t="shared" ca="1" si="1"/>
        <v>0</v>
      </c>
      <c r="T27">
        <f t="shared" ca="1" si="2"/>
        <v>0</v>
      </c>
      <c r="U27">
        <f t="shared" ca="1" si="3"/>
        <v>0</v>
      </c>
    </row>
    <row r="28" spans="1:21" x14ac:dyDescent="0.35">
      <c r="A28">
        <v>6000133086</v>
      </c>
      <c r="B28" t="s">
        <v>230</v>
      </c>
      <c r="C28" t="s">
        <v>230</v>
      </c>
      <c r="D28" t="s">
        <v>251</v>
      </c>
      <c r="E28" s="1">
        <v>45719</v>
      </c>
      <c r="F28" s="1"/>
      <c r="G28" t="s">
        <v>290</v>
      </c>
      <c r="H28" t="s">
        <v>240</v>
      </c>
      <c r="I28" s="1">
        <v>45773</v>
      </c>
      <c r="J28" t="s">
        <v>201</v>
      </c>
      <c r="K28" t="s">
        <v>241</v>
      </c>
      <c r="L28" t="s">
        <v>171</v>
      </c>
      <c r="M28" t="s">
        <v>311</v>
      </c>
      <c r="N28" t="s">
        <v>237</v>
      </c>
      <c r="O28" t="s">
        <v>230</v>
      </c>
      <c r="Q28">
        <f ca="1">IF(OR(ISNUMBER(MATCH(L28,MasterData!$D$3:$D$18,0)),ISNUMBER(MATCH(L28,MasterData!$C$3:$C$18,0))),
    DATEDIF(E28,I28,"d"),
    DATEDIF(E28,TODAY(),"d"))</f>
        <v>54</v>
      </c>
      <c r="R28">
        <f t="shared" ca="1" si="0"/>
        <v>1</v>
      </c>
      <c r="S28">
        <f t="shared" ca="1" si="1"/>
        <v>1</v>
      </c>
      <c r="T28">
        <f t="shared" ca="1" si="2"/>
        <v>1</v>
      </c>
      <c r="U28">
        <f t="shared" ca="1" si="3"/>
        <v>0</v>
      </c>
    </row>
    <row r="29" spans="1:21" x14ac:dyDescent="0.35">
      <c r="A29">
        <v>6000133087</v>
      </c>
      <c r="B29" t="s">
        <v>230</v>
      </c>
      <c r="C29" t="s">
        <v>230</v>
      </c>
      <c r="D29" t="s">
        <v>251</v>
      </c>
      <c r="E29" s="1">
        <v>45719</v>
      </c>
      <c r="F29" s="1"/>
      <c r="G29" t="s">
        <v>290</v>
      </c>
      <c r="H29" t="s">
        <v>245</v>
      </c>
      <c r="I29" s="1">
        <v>45807</v>
      </c>
      <c r="J29" t="s">
        <v>201</v>
      </c>
      <c r="K29" t="s">
        <v>241</v>
      </c>
      <c r="L29" t="s">
        <v>171</v>
      </c>
      <c r="M29" t="s">
        <v>312</v>
      </c>
      <c r="N29" t="s">
        <v>237</v>
      </c>
      <c r="O29" t="s">
        <v>230</v>
      </c>
      <c r="Q29">
        <f ca="1">IF(OR(ISNUMBER(MATCH(L29,MasterData!$D$3:$D$18,0)),ISNUMBER(MATCH(L29,MasterData!$C$3:$C$18,0))),
    DATEDIF(E29,I29,"d"),
    DATEDIF(E29,TODAY(),"d"))</f>
        <v>88</v>
      </c>
      <c r="R29">
        <f t="shared" ca="1" si="0"/>
        <v>1</v>
      </c>
      <c r="S29">
        <f t="shared" ca="1" si="1"/>
        <v>1</v>
      </c>
      <c r="T29">
        <f t="shared" ca="1" si="2"/>
        <v>1</v>
      </c>
      <c r="U29">
        <f t="shared" ca="1" si="3"/>
        <v>1</v>
      </c>
    </row>
    <row r="30" spans="1:21" x14ac:dyDescent="0.35">
      <c r="A30">
        <v>6000133442</v>
      </c>
      <c r="B30" t="s">
        <v>230</v>
      </c>
      <c r="C30" t="s">
        <v>230</v>
      </c>
      <c r="D30" t="s">
        <v>247</v>
      </c>
      <c r="E30" s="1">
        <v>45722</v>
      </c>
      <c r="F30" s="1"/>
      <c r="G30" t="s">
        <v>248</v>
      </c>
      <c r="H30" t="s">
        <v>245</v>
      </c>
      <c r="I30" s="1">
        <v>45786</v>
      </c>
      <c r="J30" t="s">
        <v>201</v>
      </c>
      <c r="K30" t="s">
        <v>241</v>
      </c>
      <c r="L30" t="s">
        <v>171</v>
      </c>
      <c r="M30" t="s">
        <v>313</v>
      </c>
      <c r="N30" t="s">
        <v>237</v>
      </c>
      <c r="O30" t="s">
        <v>230</v>
      </c>
      <c r="Q30">
        <f ca="1">IF(OR(ISNUMBER(MATCH(L30,MasterData!$D$3:$D$18,0)),ISNUMBER(MATCH(L30,MasterData!$C$3:$C$18,0))),
    DATEDIF(E30,I30,"d"),
    DATEDIF(E30,TODAY(),"d"))</f>
        <v>64</v>
      </c>
      <c r="R30">
        <f t="shared" ca="1" si="0"/>
        <v>1</v>
      </c>
      <c r="S30">
        <f t="shared" ca="1" si="1"/>
        <v>1</v>
      </c>
      <c r="T30">
        <f t="shared" ca="1" si="2"/>
        <v>1</v>
      </c>
      <c r="U30">
        <f t="shared" ca="1" si="3"/>
        <v>1</v>
      </c>
    </row>
    <row r="31" spans="1:21" x14ac:dyDescent="0.35">
      <c r="A31">
        <v>6000133644</v>
      </c>
      <c r="B31" t="s">
        <v>314</v>
      </c>
      <c r="C31" t="s">
        <v>230</v>
      </c>
      <c r="D31" t="s">
        <v>274</v>
      </c>
      <c r="E31" s="1">
        <v>45723</v>
      </c>
      <c r="F31" s="1"/>
      <c r="G31" t="s">
        <v>315</v>
      </c>
      <c r="H31" t="s">
        <v>240</v>
      </c>
      <c r="I31" s="1">
        <v>45841</v>
      </c>
      <c r="J31" t="s">
        <v>234</v>
      </c>
      <c r="K31" t="s">
        <v>241</v>
      </c>
      <c r="L31" t="s">
        <v>164</v>
      </c>
      <c r="M31" t="s">
        <v>316</v>
      </c>
      <c r="N31" t="s">
        <v>237</v>
      </c>
      <c r="O31" t="s">
        <v>230</v>
      </c>
      <c r="Q31">
        <f ca="1">IF(OR(ISNUMBER(MATCH(L31,MasterData!$D$3:$D$18,0)),ISNUMBER(MATCH(L31,MasterData!$C$3:$C$18,0))),
    DATEDIF(E31,I31,"d"),
    DATEDIF(E31,TODAY(),"d"))</f>
        <v>284</v>
      </c>
      <c r="R31">
        <f t="shared" ca="1" si="0"/>
        <v>1</v>
      </c>
      <c r="S31">
        <f t="shared" ca="1" si="1"/>
        <v>1</v>
      </c>
      <c r="T31">
        <f t="shared" ca="1" si="2"/>
        <v>1</v>
      </c>
      <c r="U31">
        <f t="shared" ca="1" si="3"/>
        <v>1</v>
      </c>
    </row>
    <row r="32" spans="1:21" x14ac:dyDescent="0.35">
      <c r="A32">
        <v>6000133647</v>
      </c>
      <c r="B32" t="s">
        <v>317</v>
      </c>
      <c r="C32" t="s">
        <v>230</v>
      </c>
      <c r="D32" t="s">
        <v>231</v>
      </c>
      <c r="E32" s="1">
        <v>45723</v>
      </c>
      <c r="F32" s="1"/>
      <c r="G32" t="s">
        <v>318</v>
      </c>
      <c r="H32" t="s">
        <v>245</v>
      </c>
      <c r="I32" s="1">
        <v>45733</v>
      </c>
      <c r="J32" t="s">
        <v>234</v>
      </c>
      <c r="K32" t="s">
        <v>235</v>
      </c>
      <c r="L32" t="s">
        <v>171</v>
      </c>
      <c r="M32" t="s">
        <v>319</v>
      </c>
      <c r="N32" t="s">
        <v>237</v>
      </c>
      <c r="O32" t="s">
        <v>230</v>
      </c>
      <c r="Q32">
        <f ca="1">IF(OR(ISNUMBER(MATCH(L32,MasterData!$D$3:$D$18,0)),ISNUMBER(MATCH(L32,MasterData!$C$3:$C$18,0))),
    DATEDIF(E32,I32,"d"),
    DATEDIF(E32,TODAY(),"d"))</f>
        <v>10</v>
      </c>
      <c r="R32">
        <f t="shared" ca="1" si="0"/>
        <v>1</v>
      </c>
      <c r="S32">
        <f t="shared" ca="1" si="1"/>
        <v>0</v>
      </c>
      <c r="T32">
        <f t="shared" ca="1" si="2"/>
        <v>0</v>
      </c>
      <c r="U32">
        <f t="shared" ca="1" si="3"/>
        <v>0</v>
      </c>
    </row>
    <row r="33" spans="1:21" x14ac:dyDescent="0.35">
      <c r="A33">
        <v>6000133780</v>
      </c>
      <c r="B33" t="s">
        <v>320</v>
      </c>
      <c r="C33" t="s">
        <v>230</v>
      </c>
      <c r="D33" t="s">
        <v>274</v>
      </c>
      <c r="E33" s="1">
        <v>45726</v>
      </c>
      <c r="F33" s="1"/>
      <c r="G33" t="s">
        <v>321</v>
      </c>
      <c r="H33" t="s">
        <v>240</v>
      </c>
      <c r="I33" s="1">
        <v>45741</v>
      </c>
      <c r="J33" t="s">
        <v>234</v>
      </c>
      <c r="K33" t="s">
        <v>235</v>
      </c>
      <c r="L33" t="s">
        <v>171</v>
      </c>
      <c r="M33" t="s">
        <v>322</v>
      </c>
      <c r="N33" t="s">
        <v>237</v>
      </c>
      <c r="O33" t="s">
        <v>230</v>
      </c>
      <c r="Q33">
        <f ca="1">IF(OR(ISNUMBER(MATCH(L33,MasterData!$D$3:$D$18,0)),ISNUMBER(MATCH(L33,MasterData!$C$3:$C$18,0))),
    DATEDIF(E33,I33,"d"),
    DATEDIF(E33,TODAY(),"d"))</f>
        <v>15</v>
      </c>
      <c r="R33">
        <f t="shared" ca="1" si="0"/>
        <v>1</v>
      </c>
      <c r="S33">
        <f t="shared" ca="1" si="1"/>
        <v>0</v>
      </c>
      <c r="T33">
        <f t="shared" ca="1" si="2"/>
        <v>0</v>
      </c>
      <c r="U33">
        <f t="shared" ca="1" si="3"/>
        <v>0</v>
      </c>
    </row>
    <row r="34" spans="1:21" x14ac:dyDescent="0.35">
      <c r="A34">
        <v>6000133782</v>
      </c>
      <c r="B34" t="s">
        <v>323</v>
      </c>
      <c r="C34" t="s">
        <v>230</v>
      </c>
      <c r="D34" t="s">
        <v>254</v>
      </c>
      <c r="E34" s="1">
        <v>45726</v>
      </c>
      <c r="F34" s="1"/>
      <c r="G34" t="s">
        <v>255</v>
      </c>
      <c r="H34" t="s">
        <v>240</v>
      </c>
      <c r="I34" s="1">
        <v>45735</v>
      </c>
      <c r="J34" t="s">
        <v>234</v>
      </c>
      <c r="K34" t="s">
        <v>241</v>
      </c>
      <c r="L34" t="s">
        <v>171</v>
      </c>
      <c r="M34" t="s">
        <v>324</v>
      </c>
      <c r="N34" t="s">
        <v>237</v>
      </c>
      <c r="O34" t="s">
        <v>230</v>
      </c>
      <c r="Q34">
        <f ca="1">IF(OR(ISNUMBER(MATCH(L34,MasterData!$D$3:$D$18,0)),ISNUMBER(MATCH(L34,MasterData!$C$3:$C$18,0))),
    DATEDIF(E34,I34,"d"),
    DATEDIF(E34,TODAY(),"d"))</f>
        <v>9</v>
      </c>
      <c r="R34">
        <f t="shared" ca="1" si="0"/>
        <v>1</v>
      </c>
      <c r="S34">
        <f t="shared" ca="1" si="1"/>
        <v>0</v>
      </c>
      <c r="T34">
        <f t="shared" ca="1" si="2"/>
        <v>0</v>
      </c>
      <c r="U34">
        <f t="shared" ca="1" si="3"/>
        <v>0</v>
      </c>
    </row>
    <row r="35" spans="1:21" x14ac:dyDescent="0.35">
      <c r="A35">
        <v>6000133815</v>
      </c>
      <c r="B35" t="s">
        <v>325</v>
      </c>
      <c r="C35" t="s">
        <v>230</v>
      </c>
      <c r="D35" t="s">
        <v>254</v>
      </c>
      <c r="E35" s="1">
        <v>45726</v>
      </c>
      <c r="F35" s="1"/>
      <c r="G35" t="s">
        <v>255</v>
      </c>
      <c r="H35" t="s">
        <v>240</v>
      </c>
      <c r="I35" s="1">
        <v>45748</v>
      </c>
      <c r="J35" t="s">
        <v>234</v>
      </c>
      <c r="K35" t="s">
        <v>241</v>
      </c>
      <c r="L35" t="s">
        <v>171</v>
      </c>
      <c r="M35" t="s">
        <v>326</v>
      </c>
      <c r="N35" t="s">
        <v>237</v>
      </c>
      <c r="O35" t="s">
        <v>230</v>
      </c>
      <c r="Q35">
        <f ca="1">IF(OR(ISNUMBER(MATCH(L35,MasterData!$D$3:$D$18,0)),ISNUMBER(MATCH(L35,MasterData!$C$3:$C$18,0))),
    DATEDIF(E35,I35,"d"),
    DATEDIF(E35,TODAY(),"d"))</f>
        <v>22</v>
      </c>
      <c r="R35">
        <f t="shared" ca="1" si="0"/>
        <v>1</v>
      </c>
      <c r="S35">
        <f t="shared" ca="1" si="1"/>
        <v>1</v>
      </c>
      <c r="T35">
        <f t="shared" ca="1" si="2"/>
        <v>0</v>
      </c>
      <c r="U35">
        <f t="shared" ca="1" si="3"/>
        <v>0</v>
      </c>
    </row>
    <row r="36" spans="1:21" x14ac:dyDescent="0.35">
      <c r="A36">
        <v>6000133897</v>
      </c>
      <c r="B36" t="s">
        <v>230</v>
      </c>
      <c r="C36" t="s">
        <v>230</v>
      </c>
      <c r="D36" t="s">
        <v>231</v>
      </c>
      <c r="E36" s="1">
        <v>45727</v>
      </c>
      <c r="F36" s="1"/>
      <c r="G36" t="s">
        <v>248</v>
      </c>
      <c r="H36" t="s">
        <v>240</v>
      </c>
      <c r="I36" s="1">
        <v>45751</v>
      </c>
      <c r="J36" t="s">
        <v>201</v>
      </c>
      <c r="K36" t="s">
        <v>241</v>
      </c>
      <c r="L36" t="s">
        <v>171</v>
      </c>
      <c r="M36" t="s">
        <v>327</v>
      </c>
      <c r="N36" t="s">
        <v>237</v>
      </c>
      <c r="O36" t="s">
        <v>230</v>
      </c>
      <c r="Q36">
        <f ca="1">IF(OR(ISNUMBER(MATCH(L36,MasterData!$D$3:$D$18,0)),ISNUMBER(MATCH(L36,MasterData!$C$3:$C$18,0))),
    DATEDIF(E36,I36,"d"),
    DATEDIF(E36,TODAY(),"d"))</f>
        <v>24</v>
      </c>
      <c r="R36">
        <f t="shared" ca="1" si="0"/>
        <v>1</v>
      </c>
      <c r="S36">
        <f t="shared" ca="1" si="1"/>
        <v>1</v>
      </c>
      <c r="T36">
        <f t="shared" ca="1" si="2"/>
        <v>0</v>
      </c>
      <c r="U36">
        <f t="shared" ca="1" si="3"/>
        <v>0</v>
      </c>
    </row>
    <row r="37" spans="1:21" x14ac:dyDescent="0.35">
      <c r="A37">
        <v>6000134052</v>
      </c>
      <c r="B37" t="s">
        <v>328</v>
      </c>
      <c r="D37" s="34">
        <v>3014</v>
      </c>
      <c r="E37" s="1">
        <v>45728</v>
      </c>
      <c r="F37" s="1"/>
      <c r="G37" t="s">
        <v>329</v>
      </c>
      <c r="H37" t="s">
        <v>330</v>
      </c>
      <c r="I37" s="1">
        <v>45819</v>
      </c>
      <c r="K37" t="s">
        <v>235</v>
      </c>
      <c r="L37" t="s">
        <v>170</v>
      </c>
      <c r="M37" t="s">
        <v>331</v>
      </c>
      <c r="N37" t="s">
        <v>332</v>
      </c>
      <c r="Q37">
        <f ca="1">IF(OR(ISNUMBER(MATCH(L37,MasterData!$D$3:$D$18,0)),ISNUMBER(MATCH(L37,MasterData!$C$3:$C$18,0))),
    DATEDIF(E37,I37,"d"),
    DATEDIF(E37,TODAY(),"d"))</f>
        <v>91</v>
      </c>
      <c r="R37">
        <f t="shared" ca="1" si="0"/>
        <v>1</v>
      </c>
      <c r="S37">
        <f t="shared" ca="1" si="1"/>
        <v>1</v>
      </c>
      <c r="T37">
        <f t="shared" ca="1" si="2"/>
        <v>1</v>
      </c>
      <c r="U37">
        <f t="shared" ca="1" si="3"/>
        <v>1</v>
      </c>
    </row>
    <row r="38" spans="1:21" x14ac:dyDescent="0.35">
      <c r="A38">
        <v>6000134157</v>
      </c>
      <c r="B38" t="s">
        <v>333</v>
      </c>
      <c r="C38" t="s">
        <v>230</v>
      </c>
      <c r="D38" t="s">
        <v>231</v>
      </c>
      <c r="E38" s="1">
        <v>45729</v>
      </c>
      <c r="F38" s="1"/>
      <c r="G38" t="s">
        <v>293</v>
      </c>
      <c r="H38" t="s">
        <v>245</v>
      </c>
      <c r="I38" s="1">
        <v>45737</v>
      </c>
      <c r="J38" t="s">
        <v>234</v>
      </c>
      <c r="K38" t="s">
        <v>235</v>
      </c>
      <c r="L38" t="s">
        <v>171</v>
      </c>
      <c r="M38" t="s">
        <v>334</v>
      </c>
      <c r="N38" t="s">
        <v>237</v>
      </c>
      <c r="O38" t="s">
        <v>230</v>
      </c>
      <c r="Q38">
        <f ca="1">IF(OR(ISNUMBER(MATCH(L38,MasterData!$D$3:$D$18,0)),ISNUMBER(MATCH(L38,MasterData!$C$3:$C$18,0))),
    DATEDIF(E38,I38,"d"),
    DATEDIF(E38,TODAY(),"d"))</f>
        <v>8</v>
      </c>
      <c r="R38">
        <f t="shared" ca="1" si="0"/>
        <v>1</v>
      </c>
      <c r="S38">
        <f t="shared" ca="1" si="1"/>
        <v>0</v>
      </c>
      <c r="T38">
        <f t="shared" ca="1" si="2"/>
        <v>0</v>
      </c>
      <c r="U38">
        <f t="shared" ca="1" si="3"/>
        <v>0</v>
      </c>
    </row>
    <row r="39" spans="1:21" x14ac:dyDescent="0.35">
      <c r="A39">
        <v>6000134167</v>
      </c>
      <c r="B39" t="s">
        <v>230</v>
      </c>
      <c r="C39" t="s">
        <v>230</v>
      </c>
      <c r="D39" t="s">
        <v>251</v>
      </c>
      <c r="E39" s="1">
        <v>45729</v>
      </c>
      <c r="F39" s="1"/>
      <c r="G39" t="s">
        <v>335</v>
      </c>
      <c r="H39" t="s">
        <v>240</v>
      </c>
      <c r="I39" s="1">
        <v>45792</v>
      </c>
      <c r="J39" t="s">
        <v>201</v>
      </c>
      <c r="K39" t="s">
        <v>241</v>
      </c>
      <c r="L39" t="s">
        <v>171</v>
      </c>
      <c r="M39" t="s">
        <v>336</v>
      </c>
      <c r="N39" t="s">
        <v>237</v>
      </c>
      <c r="O39" t="s">
        <v>230</v>
      </c>
      <c r="Q39">
        <f ca="1">IF(OR(ISNUMBER(MATCH(L39,MasterData!$D$3:$D$18,0)),ISNUMBER(MATCH(L39,MasterData!$C$3:$C$18,0))),
    DATEDIF(E39,I39,"d"),
    DATEDIF(E39,TODAY(),"d"))</f>
        <v>63</v>
      </c>
      <c r="R39">
        <f t="shared" ca="1" si="0"/>
        <v>1</v>
      </c>
      <c r="S39">
        <f t="shared" ca="1" si="1"/>
        <v>1</v>
      </c>
      <c r="T39">
        <f t="shared" ca="1" si="2"/>
        <v>1</v>
      </c>
      <c r="U39">
        <f t="shared" ca="1" si="3"/>
        <v>1</v>
      </c>
    </row>
    <row r="40" spans="1:21" x14ac:dyDescent="0.35">
      <c r="A40">
        <v>6000134304</v>
      </c>
      <c r="B40" t="s">
        <v>337</v>
      </c>
      <c r="C40" t="s">
        <v>230</v>
      </c>
      <c r="D40" t="s">
        <v>338</v>
      </c>
      <c r="E40" s="1">
        <v>45729</v>
      </c>
      <c r="F40" s="1"/>
      <c r="G40" t="s">
        <v>339</v>
      </c>
      <c r="H40" t="s">
        <v>245</v>
      </c>
      <c r="I40" s="1">
        <v>45782</v>
      </c>
      <c r="J40" t="s">
        <v>234</v>
      </c>
      <c r="K40" t="s">
        <v>235</v>
      </c>
      <c r="L40" t="s">
        <v>171</v>
      </c>
      <c r="M40" t="s">
        <v>340</v>
      </c>
      <c r="N40" t="s">
        <v>237</v>
      </c>
      <c r="O40" t="s">
        <v>230</v>
      </c>
      <c r="Q40">
        <f ca="1">IF(OR(ISNUMBER(MATCH(L40,MasterData!$D$3:$D$18,0)),ISNUMBER(MATCH(L40,MasterData!$C$3:$C$18,0))),
    DATEDIF(E40,I40,"d"),
    DATEDIF(E40,TODAY(),"d"))</f>
        <v>53</v>
      </c>
      <c r="R40">
        <f t="shared" ca="1" si="0"/>
        <v>1</v>
      </c>
      <c r="S40">
        <f t="shared" ca="1" si="1"/>
        <v>1</v>
      </c>
      <c r="T40">
        <f t="shared" ca="1" si="2"/>
        <v>1</v>
      </c>
      <c r="U40">
        <f t="shared" ca="1" si="3"/>
        <v>0</v>
      </c>
    </row>
    <row r="41" spans="1:21" x14ac:dyDescent="0.35">
      <c r="A41">
        <v>6000134423</v>
      </c>
      <c r="B41" t="s">
        <v>341</v>
      </c>
      <c r="C41" t="s">
        <v>230</v>
      </c>
      <c r="D41" t="s">
        <v>231</v>
      </c>
      <c r="E41" s="1">
        <v>45730</v>
      </c>
      <c r="F41" s="1"/>
      <c r="G41" t="s">
        <v>293</v>
      </c>
      <c r="H41" t="s">
        <v>245</v>
      </c>
      <c r="I41" s="1">
        <v>45748</v>
      </c>
      <c r="J41" t="s">
        <v>234</v>
      </c>
      <c r="K41" t="s">
        <v>235</v>
      </c>
      <c r="L41" t="s">
        <v>171</v>
      </c>
      <c r="M41" t="s">
        <v>342</v>
      </c>
      <c r="N41" t="s">
        <v>237</v>
      </c>
      <c r="O41" t="s">
        <v>230</v>
      </c>
      <c r="Q41">
        <f ca="1">IF(OR(ISNUMBER(MATCH(L41,MasterData!$D$3:$D$18,0)),ISNUMBER(MATCH(L41,MasterData!$C$3:$C$18,0))),
    DATEDIF(E41,I41,"d"),
    DATEDIF(E41,TODAY(),"d"))</f>
        <v>18</v>
      </c>
      <c r="R41">
        <f t="shared" ca="1" si="0"/>
        <v>1</v>
      </c>
      <c r="S41">
        <f t="shared" ca="1" si="1"/>
        <v>1</v>
      </c>
      <c r="T41">
        <f t="shared" ca="1" si="2"/>
        <v>0</v>
      </c>
      <c r="U41">
        <f t="shared" ca="1" si="3"/>
        <v>0</v>
      </c>
    </row>
    <row r="42" spans="1:21" x14ac:dyDescent="0.35">
      <c r="A42">
        <v>6000134460</v>
      </c>
      <c r="B42" t="s">
        <v>343</v>
      </c>
      <c r="C42" t="s">
        <v>230</v>
      </c>
      <c r="D42" t="s">
        <v>231</v>
      </c>
      <c r="E42" s="1">
        <v>45730</v>
      </c>
      <c r="F42" s="1"/>
      <c r="G42" t="s">
        <v>329</v>
      </c>
      <c r="H42" t="s">
        <v>240</v>
      </c>
      <c r="I42" s="1">
        <v>45748</v>
      </c>
      <c r="J42" t="s">
        <v>234</v>
      </c>
      <c r="K42" t="s">
        <v>235</v>
      </c>
      <c r="L42" t="s">
        <v>171</v>
      </c>
      <c r="M42" t="s">
        <v>344</v>
      </c>
      <c r="N42" t="s">
        <v>237</v>
      </c>
      <c r="O42" t="s">
        <v>230</v>
      </c>
      <c r="Q42">
        <f ca="1">IF(OR(ISNUMBER(MATCH(L42,MasterData!$D$3:$D$18,0)),ISNUMBER(MATCH(L42,MasterData!$C$3:$C$18,0))),
    DATEDIF(E42,I42,"d"),
    DATEDIF(E42,TODAY(),"d"))</f>
        <v>18</v>
      </c>
      <c r="R42">
        <f t="shared" ca="1" si="0"/>
        <v>1</v>
      </c>
      <c r="S42">
        <f t="shared" ca="1" si="1"/>
        <v>1</v>
      </c>
      <c r="T42">
        <f t="shared" ca="1" si="2"/>
        <v>0</v>
      </c>
      <c r="U42">
        <f t="shared" ca="1" si="3"/>
        <v>0</v>
      </c>
    </row>
    <row r="43" spans="1:21" x14ac:dyDescent="0.35">
      <c r="A43">
        <v>6000134543</v>
      </c>
      <c r="B43" t="s">
        <v>345</v>
      </c>
      <c r="C43" t="s">
        <v>230</v>
      </c>
      <c r="D43" t="s">
        <v>274</v>
      </c>
      <c r="E43" s="1">
        <v>45733</v>
      </c>
      <c r="F43" s="1"/>
      <c r="G43" t="s">
        <v>346</v>
      </c>
      <c r="H43" t="s">
        <v>240</v>
      </c>
      <c r="I43" s="1">
        <v>45754</v>
      </c>
      <c r="J43" t="s">
        <v>234</v>
      </c>
      <c r="K43" t="s">
        <v>347</v>
      </c>
      <c r="L43" t="s">
        <v>171</v>
      </c>
      <c r="M43" t="s">
        <v>348</v>
      </c>
      <c r="N43" t="s">
        <v>237</v>
      </c>
      <c r="O43" t="s">
        <v>230</v>
      </c>
      <c r="Q43">
        <f ca="1">IF(OR(ISNUMBER(MATCH(L43,MasterData!$D$3:$D$18,0)),ISNUMBER(MATCH(L43,MasterData!$C$3:$C$18,0))),
    DATEDIF(E43,I43,"d"),
    DATEDIF(E43,TODAY(),"d"))</f>
        <v>21</v>
      </c>
      <c r="R43">
        <f t="shared" ca="1" si="0"/>
        <v>1</v>
      </c>
      <c r="S43">
        <f t="shared" ca="1" si="1"/>
        <v>1</v>
      </c>
      <c r="T43">
        <f t="shared" ca="1" si="2"/>
        <v>0</v>
      </c>
      <c r="U43">
        <f t="shared" ca="1" si="3"/>
        <v>0</v>
      </c>
    </row>
    <row r="44" spans="1:21" x14ac:dyDescent="0.35">
      <c r="A44">
        <v>6000134731</v>
      </c>
      <c r="B44" t="s">
        <v>349</v>
      </c>
      <c r="C44" t="s">
        <v>230</v>
      </c>
      <c r="D44" t="s">
        <v>231</v>
      </c>
      <c r="E44" s="1">
        <v>45734</v>
      </c>
      <c r="F44" s="1"/>
      <c r="G44" t="s">
        <v>293</v>
      </c>
      <c r="H44" t="s">
        <v>245</v>
      </c>
      <c r="I44" s="1">
        <v>45743</v>
      </c>
      <c r="J44" t="s">
        <v>234</v>
      </c>
      <c r="K44" t="s">
        <v>235</v>
      </c>
      <c r="L44" t="s">
        <v>171</v>
      </c>
      <c r="M44" t="s">
        <v>350</v>
      </c>
      <c r="N44" t="s">
        <v>237</v>
      </c>
      <c r="O44" t="s">
        <v>230</v>
      </c>
      <c r="Q44">
        <f ca="1">IF(OR(ISNUMBER(MATCH(L44,MasterData!$D$3:$D$18,0)),ISNUMBER(MATCH(L44,MasterData!$C$3:$C$18,0))),
    DATEDIF(E44,I44,"d"),
    DATEDIF(E44,TODAY(),"d"))</f>
        <v>9</v>
      </c>
      <c r="R44">
        <f t="shared" ca="1" si="0"/>
        <v>1</v>
      </c>
      <c r="S44">
        <f t="shared" ca="1" si="1"/>
        <v>0</v>
      </c>
      <c r="T44">
        <f t="shared" ca="1" si="2"/>
        <v>0</v>
      </c>
      <c r="U44">
        <f t="shared" ca="1" si="3"/>
        <v>0</v>
      </c>
    </row>
    <row r="45" spans="1:21" x14ac:dyDescent="0.35">
      <c r="A45">
        <v>6000134816</v>
      </c>
      <c r="B45" t="s">
        <v>351</v>
      </c>
      <c r="C45" t="s">
        <v>230</v>
      </c>
      <c r="D45" t="s">
        <v>305</v>
      </c>
      <c r="E45" s="1">
        <v>45735</v>
      </c>
      <c r="F45" s="1"/>
      <c r="G45" t="s">
        <v>306</v>
      </c>
      <c r="H45" t="s">
        <v>245</v>
      </c>
      <c r="I45" s="1">
        <v>45762</v>
      </c>
      <c r="J45" t="s">
        <v>234</v>
      </c>
      <c r="K45" t="s">
        <v>235</v>
      </c>
      <c r="L45" t="s">
        <v>171</v>
      </c>
      <c r="M45" t="s">
        <v>352</v>
      </c>
      <c r="N45" t="s">
        <v>237</v>
      </c>
      <c r="O45" t="s">
        <v>230</v>
      </c>
      <c r="Q45">
        <f ca="1">IF(OR(ISNUMBER(MATCH(L45,MasterData!$D$3:$D$18,0)),ISNUMBER(MATCH(L45,MasterData!$C$3:$C$18,0))),
    DATEDIF(E45,I45,"d"),
    DATEDIF(E45,TODAY(),"d"))</f>
        <v>27</v>
      </c>
      <c r="R45">
        <f t="shared" ca="1" si="0"/>
        <v>1</v>
      </c>
      <c r="S45">
        <f t="shared" ca="1" si="1"/>
        <v>1</v>
      </c>
      <c r="T45">
        <f t="shared" ca="1" si="2"/>
        <v>0</v>
      </c>
      <c r="U45">
        <f t="shared" ca="1" si="3"/>
        <v>0</v>
      </c>
    </row>
    <row r="46" spans="1:21" x14ac:dyDescent="0.35">
      <c r="A46">
        <v>6000134850</v>
      </c>
      <c r="B46" t="s">
        <v>353</v>
      </c>
      <c r="C46" t="s">
        <v>230</v>
      </c>
      <c r="D46" t="s">
        <v>274</v>
      </c>
      <c r="E46" s="1">
        <v>45735</v>
      </c>
      <c r="F46" s="1"/>
      <c r="G46" t="s">
        <v>354</v>
      </c>
      <c r="H46" t="s">
        <v>240</v>
      </c>
      <c r="I46" s="1">
        <v>45761</v>
      </c>
      <c r="J46" t="s">
        <v>234</v>
      </c>
      <c r="K46" t="s">
        <v>241</v>
      </c>
      <c r="L46" t="s">
        <v>171</v>
      </c>
      <c r="M46" t="s">
        <v>355</v>
      </c>
      <c r="N46" t="s">
        <v>237</v>
      </c>
      <c r="O46" t="s">
        <v>230</v>
      </c>
      <c r="Q46">
        <f ca="1">IF(OR(ISNUMBER(MATCH(L46,MasterData!$D$3:$D$18,0)),ISNUMBER(MATCH(L46,MasterData!$C$3:$C$18,0))),
    DATEDIF(E46,I46,"d"),
    DATEDIF(E46,TODAY(),"d"))</f>
        <v>26</v>
      </c>
      <c r="R46">
        <f t="shared" ca="1" si="0"/>
        <v>1</v>
      </c>
      <c r="S46">
        <f t="shared" ca="1" si="1"/>
        <v>1</v>
      </c>
      <c r="T46">
        <f t="shared" ca="1" si="2"/>
        <v>0</v>
      </c>
      <c r="U46">
        <f t="shared" ca="1" si="3"/>
        <v>0</v>
      </c>
    </row>
    <row r="47" spans="1:21" x14ac:dyDescent="0.35">
      <c r="A47">
        <v>6000134958</v>
      </c>
      <c r="B47" t="s">
        <v>356</v>
      </c>
      <c r="C47" t="s">
        <v>230</v>
      </c>
      <c r="D47" t="s">
        <v>247</v>
      </c>
      <c r="E47" s="1">
        <v>45736</v>
      </c>
      <c r="F47" s="1"/>
      <c r="G47" t="s">
        <v>357</v>
      </c>
      <c r="H47" t="s">
        <v>245</v>
      </c>
      <c r="I47" s="1">
        <v>45750</v>
      </c>
      <c r="J47" t="s">
        <v>234</v>
      </c>
      <c r="K47" t="s">
        <v>241</v>
      </c>
      <c r="L47" t="s">
        <v>171</v>
      </c>
      <c r="M47" t="s">
        <v>358</v>
      </c>
      <c r="N47" t="s">
        <v>237</v>
      </c>
      <c r="O47" t="s">
        <v>230</v>
      </c>
      <c r="Q47">
        <f ca="1">IF(OR(ISNUMBER(MATCH(L47,MasterData!$D$3:$D$18,0)),ISNUMBER(MATCH(L47,MasterData!$C$3:$C$18,0))),
    DATEDIF(E47,I47,"d"),
    DATEDIF(E47,TODAY(),"d"))</f>
        <v>14</v>
      </c>
      <c r="R47">
        <f t="shared" ca="1" si="0"/>
        <v>1</v>
      </c>
      <c r="S47">
        <f t="shared" ca="1" si="1"/>
        <v>0</v>
      </c>
      <c r="T47">
        <f t="shared" ca="1" si="2"/>
        <v>0</v>
      </c>
      <c r="U47">
        <f t="shared" ca="1" si="3"/>
        <v>0</v>
      </c>
    </row>
    <row r="48" spans="1:21" x14ac:dyDescent="0.35">
      <c r="A48">
        <v>6000135155</v>
      </c>
      <c r="B48" t="s">
        <v>359</v>
      </c>
      <c r="C48" t="s">
        <v>230</v>
      </c>
      <c r="D48" t="s">
        <v>251</v>
      </c>
      <c r="E48" s="1">
        <v>45737</v>
      </c>
      <c r="F48" s="1"/>
      <c r="G48" t="s">
        <v>360</v>
      </c>
      <c r="H48" t="s">
        <v>245</v>
      </c>
      <c r="I48" s="1">
        <v>45757</v>
      </c>
      <c r="J48" t="s">
        <v>234</v>
      </c>
      <c r="K48" t="s">
        <v>235</v>
      </c>
      <c r="L48" t="s">
        <v>171</v>
      </c>
      <c r="M48" t="s">
        <v>361</v>
      </c>
      <c r="N48" t="s">
        <v>237</v>
      </c>
      <c r="O48" t="s">
        <v>230</v>
      </c>
      <c r="Q48">
        <f ca="1">IF(OR(ISNUMBER(MATCH(L48,MasterData!$D$3:$D$18,0)),ISNUMBER(MATCH(L48,MasterData!$C$3:$C$18,0))),
    DATEDIF(E48,I48,"d"),
    DATEDIF(E48,TODAY(),"d"))</f>
        <v>20</v>
      </c>
      <c r="R48">
        <f t="shared" ca="1" si="0"/>
        <v>1</v>
      </c>
      <c r="S48">
        <f t="shared" ca="1" si="1"/>
        <v>1</v>
      </c>
      <c r="T48">
        <f t="shared" ca="1" si="2"/>
        <v>0</v>
      </c>
      <c r="U48">
        <f t="shared" ca="1" si="3"/>
        <v>0</v>
      </c>
    </row>
    <row r="49" spans="1:21" x14ac:dyDescent="0.35">
      <c r="A49">
        <v>6000135247</v>
      </c>
      <c r="B49" t="s">
        <v>230</v>
      </c>
      <c r="C49" t="s">
        <v>230</v>
      </c>
      <c r="D49" t="s">
        <v>254</v>
      </c>
      <c r="E49" s="1">
        <v>45740</v>
      </c>
      <c r="F49" s="1"/>
      <c r="G49" t="s">
        <v>248</v>
      </c>
      <c r="H49" t="s">
        <v>245</v>
      </c>
      <c r="I49" s="1">
        <v>45779</v>
      </c>
      <c r="J49" t="s">
        <v>201</v>
      </c>
      <c r="K49" t="s">
        <v>241</v>
      </c>
      <c r="L49" t="s">
        <v>171</v>
      </c>
      <c r="M49" t="s">
        <v>362</v>
      </c>
      <c r="N49" t="s">
        <v>237</v>
      </c>
      <c r="O49" t="s">
        <v>230</v>
      </c>
      <c r="Q49">
        <f ca="1">IF(OR(ISNUMBER(MATCH(L49,MasterData!$D$3:$D$18,0)),ISNUMBER(MATCH(L49,MasterData!$C$3:$C$18,0))),
    DATEDIF(E49,I49,"d"),
    DATEDIF(E49,TODAY(),"d"))</f>
        <v>39</v>
      </c>
      <c r="R49">
        <f t="shared" ca="1" si="0"/>
        <v>1</v>
      </c>
      <c r="S49">
        <f t="shared" ca="1" si="1"/>
        <v>1</v>
      </c>
      <c r="T49">
        <f t="shared" ca="1" si="2"/>
        <v>1</v>
      </c>
      <c r="U49">
        <f t="shared" ca="1" si="3"/>
        <v>0</v>
      </c>
    </row>
    <row r="50" spans="1:21" x14ac:dyDescent="0.35">
      <c r="A50">
        <v>6000135249</v>
      </c>
      <c r="B50" t="s">
        <v>363</v>
      </c>
      <c r="C50" t="s">
        <v>230</v>
      </c>
      <c r="D50" t="s">
        <v>274</v>
      </c>
      <c r="E50" s="1">
        <v>45740</v>
      </c>
      <c r="F50" s="1"/>
      <c r="G50" t="s">
        <v>321</v>
      </c>
      <c r="H50" t="s">
        <v>245</v>
      </c>
      <c r="I50" s="1">
        <v>45782</v>
      </c>
      <c r="J50" t="s">
        <v>234</v>
      </c>
      <c r="K50" t="s">
        <v>241</v>
      </c>
      <c r="L50" t="s">
        <v>171</v>
      </c>
      <c r="M50" t="s">
        <v>364</v>
      </c>
      <c r="N50" t="s">
        <v>237</v>
      </c>
      <c r="O50" t="s">
        <v>230</v>
      </c>
      <c r="Q50">
        <f ca="1">IF(OR(ISNUMBER(MATCH(L50,MasterData!$D$3:$D$18,0)),ISNUMBER(MATCH(L50,MasterData!$C$3:$C$18,0))),
    DATEDIF(E50,I50,"d"),
    DATEDIF(E50,TODAY(),"d"))</f>
        <v>42</v>
      </c>
      <c r="R50">
        <f t="shared" ca="1" si="0"/>
        <v>1</v>
      </c>
      <c r="S50">
        <f t="shared" ca="1" si="1"/>
        <v>1</v>
      </c>
      <c r="T50">
        <f t="shared" ca="1" si="2"/>
        <v>1</v>
      </c>
      <c r="U50">
        <f t="shared" ca="1" si="3"/>
        <v>0</v>
      </c>
    </row>
    <row r="51" spans="1:21" x14ac:dyDescent="0.35">
      <c r="A51">
        <v>6000135321</v>
      </c>
      <c r="B51" t="s">
        <v>365</v>
      </c>
      <c r="C51" t="s">
        <v>230</v>
      </c>
      <c r="D51" t="s">
        <v>254</v>
      </c>
      <c r="E51" s="1">
        <v>45740</v>
      </c>
      <c r="F51" s="1"/>
      <c r="G51" t="s">
        <v>255</v>
      </c>
      <c r="H51" t="s">
        <v>245</v>
      </c>
      <c r="I51" s="1">
        <v>45784</v>
      </c>
      <c r="J51" t="s">
        <v>234</v>
      </c>
      <c r="K51" t="s">
        <v>241</v>
      </c>
      <c r="L51" t="s">
        <v>171</v>
      </c>
      <c r="M51" t="s">
        <v>366</v>
      </c>
      <c r="N51" t="s">
        <v>237</v>
      </c>
      <c r="O51" t="s">
        <v>230</v>
      </c>
      <c r="Q51">
        <f ca="1">IF(OR(ISNUMBER(MATCH(L51,MasterData!$D$3:$D$18,0)),ISNUMBER(MATCH(L51,MasterData!$C$3:$C$18,0))),
    DATEDIF(E51,I51,"d"),
    DATEDIF(E51,TODAY(),"d"))</f>
        <v>44</v>
      </c>
      <c r="R51">
        <f t="shared" ca="1" si="0"/>
        <v>1</v>
      </c>
      <c r="S51">
        <f t="shared" ca="1" si="1"/>
        <v>1</v>
      </c>
      <c r="T51">
        <f t="shared" ca="1" si="2"/>
        <v>1</v>
      </c>
      <c r="U51">
        <f t="shared" ca="1" si="3"/>
        <v>0</v>
      </c>
    </row>
    <row r="52" spans="1:21" x14ac:dyDescent="0.35">
      <c r="A52">
        <v>6000135513</v>
      </c>
      <c r="B52" t="s">
        <v>367</v>
      </c>
      <c r="C52" t="s">
        <v>230</v>
      </c>
      <c r="D52" t="s">
        <v>247</v>
      </c>
      <c r="E52" s="1">
        <v>45742</v>
      </c>
      <c r="F52" s="1"/>
      <c r="G52" t="s">
        <v>268</v>
      </c>
      <c r="H52" t="s">
        <v>230</v>
      </c>
      <c r="I52" s="1">
        <v>45749</v>
      </c>
      <c r="J52" t="s">
        <v>234</v>
      </c>
      <c r="K52" t="s">
        <v>235</v>
      </c>
      <c r="L52" t="s">
        <v>171</v>
      </c>
      <c r="M52" t="s">
        <v>368</v>
      </c>
      <c r="N52" t="s">
        <v>237</v>
      </c>
      <c r="O52" t="s">
        <v>230</v>
      </c>
      <c r="Q52">
        <f ca="1">IF(OR(ISNUMBER(MATCH(L52,MasterData!$D$3:$D$18,0)),ISNUMBER(MATCH(L52,MasterData!$C$3:$C$18,0))),
    DATEDIF(E52,I52,"d"),
    DATEDIF(E52,TODAY(),"d"))</f>
        <v>7</v>
      </c>
      <c r="R52">
        <f t="shared" ca="1" si="0"/>
        <v>0</v>
      </c>
      <c r="S52">
        <f t="shared" ca="1" si="1"/>
        <v>0</v>
      </c>
      <c r="T52">
        <f t="shared" ca="1" si="2"/>
        <v>0</v>
      </c>
      <c r="U52">
        <f t="shared" ca="1" si="3"/>
        <v>0</v>
      </c>
    </row>
    <row r="53" spans="1:21" x14ac:dyDescent="0.35">
      <c r="A53">
        <v>6000135668</v>
      </c>
      <c r="B53" t="s">
        <v>369</v>
      </c>
      <c r="C53" t="s">
        <v>230</v>
      </c>
      <c r="D53" t="s">
        <v>231</v>
      </c>
      <c r="E53" s="1">
        <v>45743</v>
      </c>
      <c r="F53" s="1"/>
      <c r="G53" t="s">
        <v>315</v>
      </c>
      <c r="H53" t="s">
        <v>233</v>
      </c>
      <c r="I53" s="1">
        <v>45782</v>
      </c>
      <c r="J53" t="s">
        <v>234</v>
      </c>
      <c r="K53" t="s">
        <v>241</v>
      </c>
      <c r="L53" t="s">
        <v>171</v>
      </c>
      <c r="M53" t="s">
        <v>370</v>
      </c>
      <c r="N53" t="s">
        <v>237</v>
      </c>
      <c r="O53" t="s">
        <v>230</v>
      </c>
      <c r="Q53">
        <f ca="1">IF(OR(ISNUMBER(MATCH(L53,MasterData!$D$3:$D$18,0)),ISNUMBER(MATCH(L53,MasterData!$C$3:$C$18,0))),
    DATEDIF(E53,I53,"d"),
    DATEDIF(E53,TODAY(),"d"))</f>
        <v>39</v>
      </c>
      <c r="R53">
        <f t="shared" ca="1" si="0"/>
        <v>1</v>
      </c>
      <c r="S53">
        <f t="shared" ca="1" si="1"/>
        <v>1</v>
      </c>
      <c r="T53">
        <f t="shared" ca="1" si="2"/>
        <v>1</v>
      </c>
      <c r="U53">
        <f t="shared" ca="1" si="3"/>
        <v>0</v>
      </c>
    </row>
    <row r="54" spans="1:21" x14ac:dyDescent="0.35">
      <c r="A54">
        <v>6000135843</v>
      </c>
      <c r="B54" t="s">
        <v>230</v>
      </c>
      <c r="C54" t="s">
        <v>230</v>
      </c>
      <c r="D54" t="s">
        <v>251</v>
      </c>
      <c r="E54" s="1">
        <v>45744</v>
      </c>
      <c r="F54" s="1"/>
      <c r="G54" t="s">
        <v>290</v>
      </c>
      <c r="H54" t="s">
        <v>233</v>
      </c>
      <c r="I54" s="1">
        <v>45759</v>
      </c>
      <c r="J54" t="s">
        <v>201</v>
      </c>
      <c r="K54" t="s">
        <v>241</v>
      </c>
      <c r="L54" t="s">
        <v>171</v>
      </c>
      <c r="M54" t="s">
        <v>371</v>
      </c>
      <c r="N54" t="s">
        <v>237</v>
      </c>
      <c r="O54" t="s">
        <v>230</v>
      </c>
      <c r="Q54">
        <f ca="1">IF(OR(ISNUMBER(MATCH(L54,MasterData!$D$3:$D$18,0)),ISNUMBER(MATCH(L54,MasterData!$C$3:$C$18,0))),
    DATEDIF(E54,I54,"d"),
    DATEDIF(E54,TODAY(),"d"))</f>
        <v>15</v>
      </c>
      <c r="R54">
        <f t="shared" ca="1" si="0"/>
        <v>1</v>
      </c>
      <c r="S54">
        <f t="shared" ca="1" si="1"/>
        <v>0</v>
      </c>
      <c r="T54">
        <f t="shared" ca="1" si="2"/>
        <v>0</v>
      </c>
      <c r="U54">
        <f t="shared" ca="1" si="3"/>
        <v>0</v>
      </c>
    </row>
    <row r="55" spans="1:21" x14ac:dyDescent="0.35">
      <c r="A55">
        <v>6000135916</v>
      </c>
      <c r="B55" t="s">
        <v>372</v>
      </c>
      <c r="C55" t="s">
        <v>230</v>
      </c>
      <c r="D55" t="s">
        <v>251</v>
      </c>
      <c r="E55" s="1">
        <v>45747</v>
      </c>
      <c r="F55" s="1"/>
      <c r="G55" t="s">
        <v>373</v>
      </c>
      <c r="H55" t="s">
        <v>233</v>
      </c>
      <c r="I55" s="1">
        <v>45754</v>
      </c>
      <c r="J55" t="s">
        <v>234</v>
      </c>
      <c r="K55" t="s">
        <v>235</v>
      </c>
      <c r="L55" t="s">
        <v>171</v>
      </c>
      <c r="M55" t="s">
        <v>374</v>
      </c>
      <c r="N55" t="s">
        <v>237</v>
      </c>
      <c r="O55" t="s">
        <v>230</v>
      </c>
      <c r="Q55">
        <f ca="1">IF(OR(ISNUMBER(MATCH(L55,MasterData!$D$3:$D$18,0)),ISNUMBER(MATCH(L55,MasterData!$C$3:$C$18,0))),
    DATEDIF(E55,I55,"d"),
    DATEDIF(E55,TODAY(),"d"))</f>
        <v>7</v>
      </c>
      <c r="R55">
        <f t="shared" ca="1" si="0"/>
        <v>0</v>
      </c>
      <c r="S55">
        <f t="shared" ca="1" si="1"/>
        <v>0</v>
      </c>
      <c r="T55">
        <f t="shared" ca="1" si="2"/>
        <v>0</v>
      </c>
      <c r="U55">
        <f t="shared" ca="1" si="3"/>
        <v>0</v>
      </c>
    </row>
    <row r="56" spans="1:21" x14ac:dyDescent="0.35">
      <c r="A56">
        <v>6000135930</v>
      </c>
      <c r="B56" t="s">
        <v>375</v>
      </c>
      <c r="C56" t="s">
        <v>230</v>
      </c>
      <c r="D56" t="s">
        <v>254</v>
      </c>
      <c r="E56" s="1">
        <v>45747</v>
      </c>
      <c r="F56" s="1"/>
      <c r="G56" t="s">
        <v>268</v>
      </c>
      <c r="H56" t="s">
        <v>233</v>
      </c>
      <c r="I56" s="1">
        <v>45758</v>
      </c>
      <c r="J56" t="s">
        <v>234</v>
      </c>
      <c r="K56" t="s">
        <v>235</v>
      </c>
      <c r="L56" t="s">
        <v>171</v>
      </c>
      <c r="M56" t="s">
        <v>376</v>
      </c>
      <c r="N56" t="s">
        <v>237</v>
      </c>
      <c r="O56" t="s">
        <v>230</v>
      </c>
      <c r="Q56">
        <f ca="1">IF(OR(ISNUMBER(MATCH(L56,MasterData!$D$3:$D$18,0)),ISNUMBER(MATCH(L56,MasterData!$C$3:$C$18,0))),
    DATEDIF(E56,I56,"d"),
    DATEDIF(E56,TODAY(),"d"))</f>
        <v>11</v>
      </c>
      <c r="R56">
        <f t="shared" ca="1" si="0"/>
        <v>1</v>
      </c>
      <c r="S56">
        <f t="shared" ca="1" si="1"/>
        <v>0</v>
      </c>
      <c r="T56">
        <f t="shared" ca="1" si="2"/>
        <v>0</v>
      </c>
      <c r="U56">
        <f t="shared" ca="1" si="3"/>
        <v>0</v>
      </c>
    </row>
    <row r="57" spans="1:21" x14ac:dyDescent="0.35">
      <c r="A57">
        <v>6000136043</v>
      </c>
      <c r="B57" t="s">
        <v>230</v>
      </c>
      <c r="C57" t="s">
        <v>230</v>
      </c>
      <c r="D57" t="s">
        <v>251</v>
      </c>
      <c r="E57" s="1">
        <v>45748</v>
      </c>
      <c r="F57" s="1"/>
      <c r="G57" t="s">
        <v>290</v>
      </c>
      <c r="H57" t="s">
        <v>377</v>
      </c>
      <c r="I57" s="1">
        <v>45786</v>
      </c>
      <c r="J57" t="s">
        <v>201</v>
      </c>
      <c r="K57" t="s">
        <v>241</v>
      </c>
      <c r="L57" t="s">
        <v>171</v>
      </c>
      <c r="M57" t="s">
        <v>378</v>
      </c>
      <c r="N57" t="s">
        <v>237</v>
      </c>
      <c r="O57" t="s">
        <v>230</v>
      </c>
      <c r="Q57">
        <f ca="1">IF(OR(ISNUMBER(MATCH(L57,MasterData!$D$3:$D$18,0)),ISNUMBER(MATCH(L57,MasterData!$C$3:$C$18,0))),
    DATEDIF(E57,I57,"d"),
    DATEDIF(E57,TODAY(),"d"))</f>
        <v>38</v>
      </c>
      <c r="R57">
        <f t="shared" ca="1" si="0"/>
        <v>1</v>
      </c>
      <c r="S57">
        <f t="shared" ca="1" si="1"/>
        <v>1</v>
      </c>
      <c r="T57">
        <f t="shared" ca="1" si="2"/>
        <v>1</v>
      </c>
      <c r="U57">
        <f t="shared" ca="1" si="3"/>
        <v>0</v>
      </c>
    </row>
    <row r="58" spans="1:21" x14ac:dyDescent="0.35">
      <c r="A58">
        <v>6000136104</v>
      </c>
      <c r="B58" t="s">
        <v>379</v>
      </c>
      <c r="C58" t="s">
        <v>230</v>
      </c>
      <c r="D58" t="s">
        <v>274</v>
      </c>
      <c r="E58" s="1">
        <v>45748</v>
      </c>
      <c r="F58" s="1"/>
      <c r="G58" t="s">
        <v>380</v>
      </c>
      <c r="H58" t="s">
        <v>233</v>
      </c>
      <c r="I58" s="1">
        <v>45755</v>
      </c>
      <c r="J58" t="s">
        <v>234</v>
      </c>
      <c r="K58" t="s">
        <v>241</v>
      </c>
      <c r="L58" t="s">
        <v>171</v>
      </c>
      <c r="M58" t="s">
        <v>381</v>
      </c>
      <c r="N58" t="s">
        <v>237</v>
      </c>
      <c r="O58" t="s">
        <v>230</v>
      </c>
      <c r="Q58">
        <f ca="1">IF(OR(ISNUMBER(MATCH(L58,MasterData!$D$3:$D$18,0)),ISNUMBER(MATCH(L58,MasterData!$C$3:$C$18,0))),
    DATEDIF(E58,I58,"d"),
    DATEDIF(E58,TODAY(),"d"))</f>
        <v>7</v>
      </c>
      <c r="R58">
        <f t="shared" ca="1" si="0"/>
        <v>0</v>
      </c>
      <c r="S58">
        <f t="shared" ca="1" si="1"/>
        <v>0</v>
      </c>
      <c r="T58">
        <f t="shared" ca="1" si="2"/>
        <v>0</v>
      </c>
      <c r="U58">
        <f t="shared" ca="1" si="3"/>
        <v>0</v>
      </c>
    </row>
    <row r="59" spans="1:21" x14ac:dyDescent="0.35">
      <c r="A59">
        <v>6000136206</v>
      </c>
      <c r="B59" t="s">
        <v>382</v>
      </c>
      <c r="C59" t="s">
        <v>230</v>
      </c>
      <c r="D59" t="s">
        <v>383</v>
      </c>
      <c r="E59" s="1">
        <v>45749</v>
      </c>
      <c r="F59" s="1"/>
      <c r="G59" t="s">
        <v>384</v>
      </c>
      <c r="H59" t="s">
        <v>245</v>
      </c>
      <c r="I59" s="1">
        <v>45798</v>
      </c>
      <c r="J59" t="s">
        <v>234</v>
      </c>
      <c r="K59" t="s">
        <v>241</v>
      </c>
      <c r="L59" t="s">
        <v>171</v>
      </c>
      <c r="M59" t="s">
        <v>385</v>
      </c>
      <c r="N59" t="s">
        <v>237</v>
      </c>
      <c r="O59" t="s">
        <v>230</v>
      </c>
      <c r="Q59">
        <f ca="1">IF(OR(ISNUMBER(MATCH(L59,MasterData!$D$3:$D$18,0)),ISNUMBER(MATCH(L59,MasterData!$C$3:$C$18,0))),
    DATEDIF(E59,I59,"d"),
    DATEDIF(E59,TODAY(),"d"))</f>
        <v>49</v>
      </c>
      <c r="R59">
        <f t="shared" ca="1" si="0"/>
        <v>1</v>
      </c>
      <c r="S59">
        <f t="shared" ca="1" si="1"/>
        <v>1</v>
      </c>
      <c r="T59">
        <f t="shared" ca="1" si="2"/>
        <v>1</v>
      </c>
      <c r="U59">
        <f t="shared" ca="1" si="3"/>
        <v>0</v>
      </c>
    </row>
    <row r="60" spans="1:21" x14ac:dyDescent="0.35">
      <c r="A60">
        <v>6000136305</v>
      </c>
      <c r="B60" t="s">
        <v>386</v>
      </c>
      <c r="C60" t="s">
        <v>230</v>
      </c>
      <c r="D60" t="s">
        <v>387</v>
      </c>
      <c r="E60" s="1">
        <v>45749</v>
      </c>
      <c r="F60" s="1"/>
      <c r="G60" t="s">
        <v>388</v>
      </c>
      <c r="H60" t="s">
        <v>233</v>
      </c>
      <c r="I60" s="1">
        <v>45756</v>
      </c>
      <c r="J60" t="s">
        <v>234</v>
      </c>
      <c r="K60" t="s">
        <v>241</v>
      </c>
      <c r="L60" t="s">
        <v>171</v>
      </c>
      <c r="M60" t="s">
        <v>389</v>
      </c>
      <c r="N60" t="s">
        <v>237</v>
      </c>
      <c r="O60" t="s">
        <v>230</v>
      </c>
      <c r="Q60">
        <f ca="1">IF(OR(ISNUMBER(MATCH(L60,MasterData!$D$3:$D$18,0)),ISNUMBER(MATCH(L60,MasterData!$C$3:$C$18,0))),
    DATEDIF(E60,I60,"d"),
    DATEDIF(E60,TODAY(),"d"))</f>
        <v>7</v>
      </c>
      <c r="R60">
        <f t="shared" ca="1" si="0"/>
        <v>0</v>
      </c>
      <c r="S60">
        <f t="shared" ca="1" si="1"/>
        <v>0</v>
      </c>
      <c r="T60">
        <f t="shared" ca="1" si="2"/>
        <v>0</v>
      </c>
      <c r="U60">
        <f t="shared" ca="1" si="3"/>
        <v>0</v>
      </c>
    </row>
    <row r="61" spans="1:21" x14ac:dyDescent="0.35">
      <c r="A61">
        <v>6000136404</v>
      </c>
      <c r="B61" t="s">
        <v>390</v>
      </c>
      <c r="C61" t="s">
        <v>230</v>
      </c>
      <c r="D61" t="s">
        <v>247</v>
      </c>
      <c r="E61" s="1">
        <v>45750</v>
      </c>
      <c r="F61" s="1"/>
      <c r="G61" t="s">
        <v>357</v>
      </c>
      <c r="H61" t="s">
        <v>245</v>
      </c>
      <c r="I61" s="1">
        <v>45764</v>
      </c>
      <c r="J61" t="s">
        <v>234</v>
      </c>
      <c r="K61" t="s">
        <v>241</v>
      </c>
      <c r="L61" t="s">
        <v>171</v>
      </c>
      <c r="M61" t="s">
        <v>391</v>
      </c>
      <c r="N61" t="s">
        <v>237</v>
      </c>
      <c r="O61" t="s">
        <v>230</v>
      </c>
      <c r="Q61">
        <f ca="1">IF(OR(ISNUMBER(MATCH(L61,MasterData!$D$3:$D$18,0)),ISNUMBER(MATCH(L61,MasterData!$C$3:$C$18,0))),
    DATEDIF(E61,I61,"d"),
    DATEDIF(E61,TODAY(),"d"))</f>
        <v>14</v>
      </c>
      <c r="R61">
        <f t="shared" ca="1" si="0"/>
        <v>1</v>
      </c>
      <c r="S61">
        <f t="shared" ca="1" si="1"/>
        <v>0</v>
      </c>
      <c r="T61">
        <f t="shared" ca="1" si="2"/>
        <v>0</v>
      </c>
      <c r="U61">
        <f t="shared" ca="1" si="3"/>
        <v>0</v>
      </c>
    </row>
    <row r="62" spans="1:21" x14ac:dyDescent="0.35">
      <c r="A62">
        <v>6000136413</v>
      </c>
      <c r="B62" t="s">
        <v>392</v>
      </c>
      <c r="C62" t="s">
        <v>230</v>
      </c>
      <c r="D62" t="s">
        <v>254</v>
      </c>
      <c r="E62" s="1">
        <v>45750</v>
      </c>
      <c r="F62" s="1"/>
      <c r="G62" t="s">
        <v>357</v>
      </c>
      <c r="H62" t="s">
        <v>245</v>
      </c>
      <c r="I62" s="1">
        <v>45758</v>
      </c>
      <c r="J62" t="s">
        <v>234</v>
      </c>
      <c r="K62" t="s">
        <v>241</v>
      </c>
      <c r="L62" t="s">
        <v>171</v>
      </c>
      <c r="M62" t="s">
        <v>393</v>
      </c>
      <c r="N62" t="s">
        <v>237</v>
      </c>
      <c r="O62" t="s">
        <v>230</v>
      </c>
      <c r="Q62">
        <f ca="1">IF(OR(ISNUMBER(MATCH(L62,MasterData!$D$3:$D$18,0)),ISNUMBER(MATCH(L62,MasterData!$C$3:$C$18,0))),
    DATEDIF(E62,I62,"d"),
    DATEDIF(E62,TODAY(),"d"))</f>
        <v>8</v>
      </c>
      <c r="R62">
        <f t="shared" ca="1" si="0"/>
        <v>1</v>
      </c>
      <c r="S62">
        <f t="shared" ca="1" si="1"/>
        <v>0</v>
      </c>
      <c r="T62">
        <f t="shared" ca="1" si="2"/>
        <v>0</v>
      </c>
      <c r="U62">
        <f t="shared" ca="1" si="3"/>
        <v>0</v>
      </c>
    </row>
    <row r="63" spans="1:21" x14ac:dyDescent="0.35">
      <c r="A63">
        <v>6000136417</v>
      </c>
      <c r="B63" t="s">
        <v>394</v>
      </c>
      <c r="C63" t="s">
        <v>230</v>
      </c>
      <c r="D63" t="s">
        <v>254</v>
      </c>
      <c r="E63" s="1">
        <v>45750</v>
      </c>
      <c r="F63" s="1"/>
      <c r="G63" t="s">
        <v>357</v>
      </c>
      <c r="H63" t="s">
        <v>240</v>
      </c>
      <c r="I63" s="1">
        <v>45758</v>
      </c>
      <c r="J63" t="s">
        <v>234</v>
      </c>
      <c r="K63" t="s">
        <v>241</v>
      </c>
      <c r="L63" t="s">
        <v>171</v>
      </c>
      <c r="M63" t="s">
        <v>395</v>
      </c>
      <c r="N63" t="s">
        <v>237</v>
      </c>
      <c r="O63" t="s">
        <v>230</v>
      </c>
      <c r="Q63">
        <f ca="1">IF(OR(ISNUMBER(MATCH(L63,MasterData!$D$3:$D$18,0)),ISNUMBER(MATCH(L63,MasterData!$C$3:$C$18,0))),
    DATEDIF(E63,I63,"d"),
    DATEDIF(E63,TODAY(),"d"))</f>
        <v>8</v>
      </c>
      <c r="R63">
        <f t="shared" ca="1" si="0"/>
        <v>1</v>
      </c>
      <c r="S63">
        <f t="shared" ca="1" si="1"/>
        <v>0</v>
      </c>
      <c r="T63">
        <f t="shared" ca="1" si="2"/>
        <v>0</v>
      </c>
      <c r="U63">
        <f t="shared" ca="1" si="3"/>
        <v>0</v>
      </c>
    </row>
    <row r="64" spans="1:21" x14ac:dyDescent="0.35">
      <c r="A64">
        <v>6000136696</v>
      </c>
      <c r="B64" t="s">
        <v>396</v>
      </c>
      <c r="C64" t="s">
        <v>230</v>
      </c>
      <c r="D64" t="s">
        <v>254</v>
      </c>
      <c r="E64" s="1">
        <v>45755</v>
      </c>
      <c r="F64" s="1"/>
      <c r="G64" t="s">
        <v>357</v>
      </c>
      <c r="H64" t="s">
        <v>245</v>
      </c>
      <c r="I64" s="1">
        <v>45763</v>
      </c>
      <c r="J64" t="s">
        <v>234</v>
      </c>
      <c r="K64" t="s">
        <v>241</v>
      </c>
      <c r="L64" t="s">
        <v>171</v>
      </c>
      <c r="M64" t="s">
        <v>397</v>
      </c>
      <c r="N64" t="s">
        <v>237</v>
      </c>
      <c r="O64" t="s">
        <v>230</v>
      </c>
      <c r="Q64">
        <f ca="1">IF(OR(ISNUMBER(MATCH(L64,MasterData!$D$3:$D$18,0)),ISNUMBER(MATCH(L64,MasterData!$C$3:$C$18,0))),
    DATEDIF(E64,I64,"d"),
    DATEDIF(E64,TODAY(),"d"))</f>
        <v>8</v>
      </c>
      <c r="R64">
        <f t="shared" ca="1" si="0"/>
        <v>1</v>
      </c>
      <c r="S64">
        <f t="shared" ca="1" si="1"/>
        <v>0</v>
      </c>
      <c r="T64">
        <f t="shared" ca="1" si="2"/>
        <v>0</v>
      </c>
      <c r="U64">
        <f t="shared" ca="1" si="3"/>
        <v>0</v>
      </c>
    </row>
    <row r="65" spans="1:21" x14ac:dyDescent="0.35">
      <c r="A65">
        <v>6000136707</v>
      </c>
      <c r="B65" t="s">
        <v>398</v>
      </c>
      <c r="C65" t="s">
        <v>230</v>
      </c>
      <c r="D65" t="s">
        <v>254</v>
      </c>
      <c r="E65" s="1">
        <v>45755</v>
      </c>
      <c r="F65" s="1"/>
      <c r="G65" t="s">
        <v>357</v>
      </c>
      <c r="H65" t="s">
        <v>245</v>
      </c>
      <c r="I65" s="1">
        <v>45763</v>
      </c>
      <c r="J65" t="s">
        <v>234</v>
      </c>
      <c r="K65" t="s">
        <v>241</v>
      </c>
      <c r="L65" t="s">
        <v>171</v>
      </c>
      <c r="M65" t="s">
        <v>399</v>
      </c>
      <c r="N65" t="s">
        <v>237</v>
      </c>
      <c r="O65" t="s">
        <v>230</v>
      </c>
      <c r="Q65">
        <f ca="1">IF(OR(ISNUMBER(MATCH(L65,MasterData!$D$3:$D$18,0)),ISNUMBER(MATCH(L65,MasterData!$C$3:$C$18,0))),
    DATEDIF(E65,I65,"d"),
    DATEDIF(E65,TODAY(),"d"))</f>
        <v>8</v>
      </c>
      <c r="R65">
        <f t="shared" ca="1" si="0"/>
        <v>1</v>
      </c>
      <c r="S65">
        <f t="shared" ca="1" si="1"/>
        <v>0</v>
      </c>
      <c r="T65">
        <f t="shared" ca="1" si="2"/>
        <v>0</v>
      </c>
      <c r="U65">
        <f t="shared" ca="1" si="3"/>
        <v>0</v>
      </c>
    </row>
    <row r="66" spans="1:21" x14ac:dyDescent="0.35">
      <c r="A66">
        <v>6000136806</v>
      </c>
      <c r="B66" t="s">
        <v>230</v>
      </c>
      <c r="C66" t="s">
        <v>230</v>
      </c>
      <c r="D66" t="s">
        <v>251</v>
      </c>
      <c r="E66" s="1">
        <v>45755</v>
      </c>
      <c r="F66" s="1"/>
      <c r="G66" t="s">
        <v>400</v>
      </c>
      <c r="H66" t="s">
        <v>401</v>
      </c>
      <c r="I66" s="1">
        <v>45789</v>
      </c>
      <c r="J66" t="s">
        <v>201</v>
      </c>
      <c r="K66" t="s">
        <v>241</v>
      </c>
      <c r="L66" t="s">
        <v>171</v>
      </c>
      <c r="M66" t="s">
        <v>402</v>
      </c>
      <c r="N66" t="s">
        <v>237</v>
      </c>
      <c r="O66" t="s">
        <v>230</v>
      </c>
      <c r="Q66">
        <f ca="1">IF(OR(ISNUMBER(MATCH(L66,MasterData!$D$3:$D$18,0)),ISNUMBER(MATCH(L66,MasterData!$C$3:$C$18,0))),
    DATEDIF(E66,I66,"d"),
    DATEDIF(E66,TODAY(),"d"))</f>
        <v>34</v>
      </c>
      <c r="R66">
        <f t="shared" ca="1" si="0"/>
        <v>1</v>
      </c>
      <c r="S66">
        <f t="shared" ca="1" si="1"/>
        <v>1</v>
      </c>
      <c r="T66">
        <f t="shared" ca="1" si="2"/>
        <v>1</v>
      </c>
      <c r="U66">
        <f t="shared" ca="1" si="3"/>
        <v>0</v>
      </c>
    </row>
    <row r="67" spans="1:21" x14ac:dyDescent="0.35">
      <c r="A67">
        <v>6000136916</v>
      </c>
      <c r="B67" t="s">
        <v>403</v>
      </c>
      <c r="C67" t="s">
        <v>230</v>
      </c>
      <c r="D67" t="s">
        <v>254</v>
      </c>
      <c r="E67" s="1">
        <v>45756</v>
      </c>
      <c r="F67" s="1"/>
      <c r="G67" t="s">
        <v>357</v>
      </c>
      <c r="H67" t="s">
        <v>245</v>
      </c>
      <c r="I67" s="1">
        <v>45764</v>
      </c>
      <c r="J67" t="s">
        <v>234</v>
      </c>
      <c r="K67" t="s">
        <v>241</v>
      </c>
      <c r="L67" t="s">
        <v>171</v>
      </c>
      <c r="M67" t="s">
        <v>404</v>
      </c>
      <c r="N67" t="s">
        <v>237</v>
      </c>
      <c r="O67" t="s">
        <v>230</v>
      </c>
      <c r="Q67">
        <f ca="1">IF(OR(ISNUMBER(MATCH(L67,MasterData!$D$3:$D$18,0)),ISNUMBER(MATCH(L67,MasterData!$C$3:$C$18,0))),
    DATEDIF(E67,I67,"d"),
    DATEDIF(E67,TODAY(),"d"))</f>
        <v>8</v>
      </c>
      <c r="R67">
        <f t="shared" ca="1" si="0"/>
        <v>1</v>
      </c>
      <c r="S67">
        <f t="shared" ca="1" si="1"/>
        <v>0</v>
      </c>
      <c r="T67">
        <f t="shared" ca="1" si="2"/>
        <v>0</v>
      </c>
      <c r="U67">
        <f t="shared" ca="1" si="3"/>
        <v>0</v>
      </c>
    </row>
    <row r="68" spans="1:21" x14ac:dyDescent="0.35">
      <c r="A68">
        <v>6000137097</v>
      </c>
      <c r="B68" t="s">
        <v>405</v>
      </c>
      <c r="C68" t="s">
        <v>230</v>
      </c>
      <c r="D68" t="s">
        <v>251</v>
      </c>
      <c r="E68" s="1">
        <v>45757</v>
      </c>
      <c r="F68" s="1"/>
      <c r="G68" t="s">
        <v>406</v>
      </c>
      <c r="H68" t="s">
        <v>233</v>
      </c>
      <c r="I68" s="1">
        <v>45765</v>
      </c>
      <c r="J68" t="s">
        <v>234</v>
      </c>
      <c r="K68" t="s">
        <v>235</v>
      </c>
      <c r="L68" t="s">
        <v>171</v>
      </c>
      <c r="M68" t="s">
        <v>407</v>
      </c>
      <c r="N68" t="s">
        <v>237</v>
      </c>
      <c r="O68" t="s">
        <v>230</v>
      </c>
      <c r="Q68">
        <f ca="1">IF(OR(ISNUMBER(MATCH(L68,MasterData!$D$3:$D$18,0)),ISNUMBER(MATCH(L68,MasterData!$C$3:$C$18,0))),
    DATEDIF(E68,I68,"d"),
    DATEDIF(E68,TODAY(),"d"))</f>
        <v>8</v>
      </c>
      <c r="R68">
        <f t="shared" ref="R68:R133" ca="1" si="4">IF($Q68&gt;7,1,0)</f>
        <v>1</v>
      </c>
      <c r="S68">
        <f t="shared" ref="S68:S133" ca="1" si="5">IF($Q68&gt;15,1,0)</f>
        <v>0</v>
      </c>
      <c r="T68">
        <f t="shared" ref="T68:T133" ca="1" si="6">IF($Q68&gt;30,1,0)</f>
        <v>0</v>
      </c>
      <c r="U68">
        <f t="shared" ref="U68:U133" ca="1" si="7">IF($Q68&gt;60,1,0)</f>
        <v>0</v>
      </c>
    </row>
    <row r="69" spans="1:21" x14ac:dyDescent="0.35">
      <c r="A69">
        <v>6000137324</v>
      </c>
      <c r="B69" t="s">
        <v>408</v>
      </c>
      <c r="C69" t="s">
        <v>230</v>
      </c>
      <c r="D69" t="s">
        <v>274</v>
      </c>
      <c r="E69" s="1">
        <v>45761</v>
      </c>
      <c r="F69" s="1"/>
      <c r="G69" t="s">
        <v>380</v>
      </c>
      <c r="H69" t="s">
        <v>233</v>
      </c>
      <c r="I69" s="1">
        <v>45771</v>
      </c>
      <c r="J69" t="s">
        <v>234</v>
      </c>
      <c r="K69" t="s">
        <v>347</v>
      </c>
      <c r="L69" t="s">
        <v>171</v>
      </c>
      <c r="M69" t="s">
        <v>409</v>
      </c>
      <c r="N69" t="s">
        <v>237</v>
      </c>
      <c r="O69" t="s">
        <v>230</v>
      </c>
      <c r="Q69">
        <f ca="1">IF(OR(ISNUMBER(MATCH(L69,MasterData!$D$3:$D$18,0)),ISNUMBER(MATCH(L69,MasterData!$C$3:$C$18,0))),
    DATEDIF(E69,I69,"d"),
    DATEDIF(E69,TODAY(),"d"))</f>
        <v>10</v>
      </c>
      <c r="R69">
        <f t="shared" ca="1" si="4"/>
        <v>1</v>
      </c>
      <c r="S69">
        <f t="shared" ca="1" si="5"/>
        <v>0</v>
      </c>
      <c r="T69">
        <f t="shared" ca="1" si="6"/>
        <v>0</v>
      </c>
      <c r="U69">
        <f t="shared" ca="1" si="7"/>
        <v>0</v>
      </c>
    </row>
    <row r="70" spans="1:21" x14ac:dyDescent="0.35">
      <c r="A70">
        <v>6000137341</v>
      </c>
      <c r="B70" t="s">
        <v>410</v>
      </c>
      <c r="C70" t="s">
        <v>230</v>
      </c>
      <c r="D70" t="s">
        <v>251</v>
      </c>
      <c r="E70" s="1">
        <v>45761</v>
      </c>
      <c r="F70" s="1"/>
      <c r="G70" t="s">
        <v>411</v>
      </c>
      <c r="H70" t="s">
        <v>245</v>
      </c>
      <c r="I70" s="1">
        <v>45768</v>
      </c>
      <c r="J70" t="s">
        <v>234</v>
      </c>
      <c r="K70" t="s">
        <v>235</v>
      </c>
      <c r="L70" t="s">
        <v>171</v>
      </c>
      <c r="M70" t="s">
        <v>412</v>
      </c>
      <c r="N70" t="s">
        <v>237</v>
      </c>
      <c r="O70" t="s">
        <v>230</v>
      </c>
      <c r="Q70">
        <f ca="1">IF(OR(ISNUMBER(MATCH(L70,MasterData!$D$3:$D$18,0)),ISNUMBER(MATCH(L70,MasterData!$C$3:$C$18,0))),
    DATEDIF(E70,I70,"d"),
    DATEDIF(E70,TODAY(),"d"))</f>
        <v>7</v>
      </c>
      <c r="R70">
        <f t="shared" ca="1" si="4"/>
        <v>0</v>
      </c>
      <c r="S70">
        <f t="shared" ca="1" si="5"/>
        <v>0</v>
      </c>
      <c r="T70">
        <f t="shared" ca="1" si="6"/>
        <v>0</v>
      </c>
      <c r="U70">
        <f t="shared" ca="1" si="7"/>
        <v>0</v>
      </c>
    </row>
    <row r="71" spans="1:21" x14ac:dyDescent="0.35">
      <c r="A71">
        <v>6000137533</v>
      </c>
      <c r="B71" t="s">
        <v>230</v>
      </c>
      <c r="C71" t="s">
        <v>230</v>
      </c>
      <c r="D71" t="s">
        <v>413</v>
      </c>
      <c r="E71" s="1">
        <v>45762</v>
      </c>
      <c r="F71" s="1"/>
      <c r="G71" t="s">
        <v>400</v>
      </c>
      <c r="H71" t="s">
        <v>245</v>
      </c>
      <c r="I71" s="1">
        <v>45782</v>
      </c>
      <c r="J71" t="s">
        <v>201</v>
      </c>
      <c r="K71" t="s">
        <v>241</v>
      </c>
      <c r="L71" t="s">
        <v>171</v>
      </c>
      <c r="M71" t="s">
        <v>414</v>
      </c>
      <c r="N71" t="s">
        <v>237</v>
      </c>
      <c r="O71" t="s">
        <v>230</v>
      </c>
      <c r="Q71">
        <f ca="1">IF(OR(ISNUMBER(MATCH(L71,MasterData!$D$3:$D$18,0)),ISNUMBER(MATCH(L71,MasterData!$C$3:$C$18,0))),
    DATEDIF(E71,I71,"d"),
    DATEDIF(E71,TODAY(),"d"))</f>
        <v>20</v>
      </c>
      <c r="R71">
        <f t="shared" ca="1" si="4"/>
        <v>1</v>
      </c>
      <c r="S71">
        <f t="shared" ca="1" si="5"/>
        <v>1</v>
      </c>
      <c r="T71">
        <f t="shared" ca="1" si="6"/>
        <v>0</v>
      </c>
      <c r="U71">
        <f t="shared" ca="1" si="7"/>
        <v>0</v>
      </c>
    </row>
    <row r="72" spans="1:21" x14ac:dyDescent="0.35">
      <c r="A72">
        <v>6000137544</v>
      </c>
      <c r="B72" t="s">
        <v>415</v>
      </c>
      <c r="C72" t="s">
        <v>230</v>
      </c>
      <c r="D72" t="s">
        <v>247</v>
      </c>
      <c r="E72" s="1">
        <v>45762</v>
      </c>
      <c r="F72" s="1"/>
      <c r="G72" t="s">
        <v>268</v>
      </c>
      <c r="H72" t="s">
        <v>233</v>
      </c>
      <c r="I72" s="1">
        <v>45821</v>
      </c>
      <c r="J72" t="s">
        <v>234</v>
      </c>
      <c r="K72" t="s">
        <v>235</v>
      </c>
      <c r="L72" t="s">
        <v>171</v>
      </c>
      <c r="M72" t="s">
        <v>416</v>
      </c>
      <c r="N72" t="s">
        <v>237</v>
      </c>
      <c r="O72" t="s">
        <v>230</v>
      </c>
      <c r="Q72">
        <f ca="1">IF(OR(ISNUMBER(MATCH(L72,MasterData!$D$3:$D$18,0)),ISNUMBER(MATCH(L72,MasterData!$C$3:$C$18,0))),
    DATEDIF(E72,I72,"d"),
    DATEDIF(E72,TODAY(),"d"))</f>
        <v>59</v>
      </c>
      <c r="R72">
        <f t="shared" ca="1" si="4"/>
        <v>1</v>
      </c>
      <c r="S72">
        <f t="shared" ca="1" si="5"/>
        <v>1</v>
      </c>
      <c r="T72">
        <f t="shared" ca="1" si="6"/>
        <v>1</v>
      </c>
      <c r="U72">
        <f t="shared" ca="1" si="7"/>
        <v>0</v>
      </c>
    </row>
    <row r="73" spans="1:21" x14ac:dyDescent="0.35">
      <c r="A73">
        <v>6000137636</v>
      </c>
      <c r="B73" t="s">
        <v>417</v>
      </c>
      <c r="C73" t="s">
        <v>230</v>
      </c>
      <c r="D73" t="s">
        <v>274</v>
      </c>
      <c r="E73" s="1">
        <v>45763</v>
      </c>
      <c r="F73" s="1"/>
      <c r="G73" t="s">
        <v>321</v>
      </c>
      <c r="H73" t="s">
        <v>240</v>
      </c>
      <c r="I73" s="1">
        <v>45782</v>
      </c>
      <c r="J73" t="s">
        <v>234</v>
      </c>
      <c r="K73" t="s">
        <v>347</v>
      </c>
      <c r="L73" t="s">
        <v>171</v>
      </c>
      <c r="M73" t="s">
        <v>418</v>
      </c>
      <c r="N73" t="s">
        <v>237</v>
      </c>
      <c r="O73" t="s">
        <v>230</v>
      </c>
      <c r="Q73">
        <f ca="1">IF(OR(ISNUMBER(MATCH(L73,MasterData!$D$3:$D$18,0)),ISNUMBER(MATCH(L73,MasterData!$C$3:$C$18,0))),
    DATEDIF(E73,I73,"d"),
    DATEDIF(E73,TODAY(),"d"))</f>
        <v>19</v>
      </c>
      <c r="R73">
        <f t="shared" ca="1" si="4"/>
        <v>1</v>
      </c>
      <c r="S73">
        <f t="shared" ca="1" si="5"/>
        <v>1</v>
      </c>
      <c r="T73">
        <f t="shared" ca="1" si="6"/>
        <v>0</v>
      </c>
      <c r="U73">
        <f t="shared" ca="1" si="7"/>
        <v>0</v>
      </c>
    </row>
    <row r="74" spans="1:21" x14ac:dyDescent="0.35">
      <c r="A74">
        <v>6000137924</v>
      </c>
      <c r="B74" t="s">
        <v>419</v>
      </c>
      <c r="C74" t="s">
        <v>230</v>
      </c>
      <c r="D74" t="s">
        <v>231</v>
      </c>
      <c r="E74" s="1">
        <v>45769</v>
      </c>
      <c r="F74" s="1"/>
      <c r="G74" t="s">
        <v>420</v>
      </c>
      <c r="H74" t="s">
        <v>240</v>
      </c>
      <c r="I74" s="1">
        <v>45782</v>
      </c>
      <c r="J74" t="s">
        <v>234</v>
      </c>
      <c r="K74" t="s">
        <v>235</v>
      </c>
      <c r="L74" t="s">
        <v>171</v>
      </c>
      <c r="M74" t="s">
        <v>421</v>
      </c>
      <c r="N74" t="s">
        <v>237</v>
      </c>
      <c r="O74" t="s">
        <v>230</v>
      </c>
      <c r="Q74">
        <f ca="1">IF(OR(ISNUMBER(MATCH(L74,MasterData!$D$3:$D$18,0)),ISNUMBER(MATCH(L74,MasterData!$C$3:$C$18,0))),
    DATEDIF(E74,I74,"d"),
    DATEDIF(E74,TODAY(),"d"))</f>
        <v>13</v>
      </c>
      <c r="R74">
        <f t="shared" ca="1" si="4"/>
        <v>1</v>
      </c>
      <c r="S74">
        <f t="shared" ca="1" si="5"/>
        <v>0</v>
      </c>
      <c r="T74">
        <f t="shared" ca="1" si="6"/>
        <v>0</v>
      </c>
      <c r="U74">
        <f t="shared" ca="1" si="7"/>
        <v>0</v>
      </c>
    </row>
    <row r="75" spans="1:21" x14ac:dyDescent="0.35">
      <c r="A75">
        <v>6000138263</v>
      </c>
      <c r="B75" t="s">
        <v>230</v>
      </c>
      <c r="C75" t="s">
        <v>230</v>
      </c>
      <c r="D75" t="s">
        <v>274</v>
      </c>
      <c r="E75" s="1">
        <v>45771</v>
      </c>
      <c r="F75" s="1"/>
      <c r="G75" t="s">
        <v>422</v>
      </c>
      <c r="H75" t="s">
        <v>245</v>
      </c>
      <c r="I75" s="1">
        <v>45850</v>
      </c>
      <c r="J75" t="s">
        <v>201</v>
      </c>
      <c r="K75" t="s">
        <v>241</v>
      </c>
      <c r="L75" t="s">
        <v>171</v>
      </c>
      <c r="M75" t="s">
        <v>423</v>
      </c>
      <c r="N75" t="s">
        <v>237</v>
      </c>
      <c r="O75" t="s">
        <v>230</v>
      </c>
      <c r="P75" t="s">
        <v>230</v>
      </c>
      <c r="Q75">
        <f ca="1">IF(OR(ISNUMBER(MATCH(L75,MasterData!$D$3:$D$18,0)),ISNUMBER(MATCH(L75,MasterData!$C$3:$C$18,0))),
    DATEDIF(E75,I75,"d"),
    DATEDIF(E75,TODAY(),"d"))</f>
        <v>79</v>
      </c>
      <c r="R75">
        <f t="shared" ca="1" si="4"/>
        <v>1</v>
      </c>
      <c r="S75">
        <f t="shared" ca="1" si="5"/>
        <v>1</v>
      </c>
      <c r="T75">
        <f t="shared" ca="1" si="6"/>
        <v>1</v>
      </c>
      <c r="U75">
        <f t="shared" ca="1" si="7"/>
        <v>1</v>
      </c>
    </row>
    <row r="76" spans="1:21" x14ac:dyDescent="0.35">
      <c r="A76">
        <v>6000138316</v>
      </c>
      <c r="B76" t="s">
        <v>424</v>
      </c>
      <c r="C76" t="s">
        <v>230</v>
      </c>
      <c r="D76" t="s">
        <v>254</v>
      </c>
      <c r="E76" s="1">
        <v>45772</v>
      </c>
      <c r="F76" s="1"/>
      <c r="G76" t="s">
        <v>357</v>
      </c>
      <c r="H76" t="s">
        <v>245</v>
      </c>
      <c r="I76" s="1">
        <v>45779</v>
      </c>
      <c r="J76" t="s">
        <v>234</v>
      </c>
      <c r="K76" t="s">
        <v>241</v>
      </c>
      <c r="L76" t="s">
        <v>171</v>
      </c>
      <c r="M76" t="s">
        <v>425</v>
      </c>
      <c r="N76" t="s">
        <v>237</v>
      </c>
      <c r="O76" t="s">
        <v>230</v>
      </c>
      <c r="Q76">
        <f ca="1">IF(OR(ISNUMBER(MATCH(L76,MasterData!$D$3:$D$18,0)),ISNUMBER(MATCH(L76,MasterData!$C$3:$C$18,0))),
    DATEDIF(E76,I76,"d"),
    DATEDIF(E76,TODAY(),"d"))</f>
        <v>7</v>
      </c>
      <c r="R76">
        <f t="shared" ca="1" si="4"/>
        <v>0</v>
      </c>
      <c r="S76">
        <f t="shared" ca="1" si="5"/>
        <v>0</v>
      </c>
      <c r="T76">
        <f t="shared" ca="1" si="6"/>
        <v>0</v>
      </c>
      <c r="U76">
        <f t="shared" ca="1" si="7"/>
        <v>0</v>
      </c>
    </row>
    <row r="77" spans="1:21" x14ac:dyDescent="0.35">
      <c r="A77">
        <v>6000138428</v>
      </c>
      <c r="B77" t="s">
        <v>426</v>
      </c>
      <c r="C77" t="s">
        <v>230</v>
      </c>
      <c r="D77" t="s">
        <v>254</v>
      </c>
      <c r="E77" s="1">
        <v>45772</v>
      </c>
      <c r="F77" s="1"/>
      <c r="G77" t="s">
        <v>357</v>
      </c>
      <c r="H77" t="s">
        <v>233</v>
      </c>
      <c r="I77" s="1">
        <v>45848</v>
      </c>
      <c r="J77" t="s">
        <v>234</v>
      </c>
      <c r="K77" t="s">
        <v>235</v>
      </c>
      <c r="L77" t="s">
        <v>171</v>
      </c>
      <c r="M77" t="s">
        <v>427</v>
      </c>
      <c r="N77" t="s">
        <v>237</v>
      </c>
      <c r="O77" t="s">
        <v>230</v>
      </c>
      <c r="P77" t="s">
        <v>230</v>
      </c>
      <c r="Q77">
        <f ca="1">IF(OR(ISNUMBER(MATCH(L77,MasterData!$D$3:$D$18,0)),ISNUMBER(MATCH(L77,MasterData!$C$3:$C$18,0))),
    DATEDIF(E77,I77,"d"),
    DATEDIF(E77,TODAY(),"d"))</f>
        <v>76</v>
      </c>
      <c r="R77">
        <f t="shared" ca="1" si="4"/>
        <v>1</v>
      </c>
      <c r="S77">
        <f t="shared" ca="1" si="5"/>
        <v>1</v>
      </c>
      <c r="T77">
        <f t="shared" ca="1" si="6"/>
        <v>1</v>
      </c>
      <c r="U77">
        <f t="shared" ca="1" si="7"/>
        <v>1</v>
      </c>
    </row>
    <row r="78" spans="1:21" x14ac:dyDescent="0.35">
      <c r="A78">
        <v>6000138437</v>
      </c>
      <c r="B78" t="s">
        <v>428</v>
      </c>
      <c r="C78" t="s">
        <v>230</v>
      </c>
      <c r="D78" t="s">
        <v>254</v>
      </c>
      <c r="E78" s="1">
        <v>45772</v>
      </c>
      <c r="F78" s="1"/>
      <c r="G78" t="s">
        <v>357</v>
      </c>
      <c r="H78" t="s">
        <v>245</v>
      </c>
      <c r="I78" s="1">
        <v>45845</v>
      </c>
      <c r="J78" t="s">
        <v>234</v>
      </c>
      <c r="K78" t="s">
        <v>241</v>
      </c>
      <c r="L78" t="s">
        <v>171</v>
      </c>
      <c r="M78" t="s">
        <v>429</v>
      </c>
      <c r="N78" t="s">
        <v>237</v>
      </c>
      <c r="O78" t="s">
        <v>230</v>
      </c>
      <c r="Q78">
        <f ca="1">IF(OR(ISNUMBER(MATCH(L78,MasterData!$D$3:$D$18,0)),ISNUMBER(MATCH(L78,MasterData!$C$3:$C$18,0))),
    DATEDIF(E78,I78,"d"),
    DATEDIF(E78,TODAY(),"d"))</f>
        <v>73</v>
      </c>
      <c r="R78">
        <f t="shared" ca="1" si="4"/>
        <v>1</v>
      </c>
      <c r="S78">
        <f t="shared" ca="1" si="5"/>
        <v>1</v>
      </c>
      <c r="T78">
        <f t="shared" ca="1" si="6"/>
        <v>1</v>
      </c>
      <c r="U78">
        <f t="shared" ca="1" si="7"/>
        <v>1</v>
      </c>
    </row>
    <row r="79" spans="1:21" x14ac:dyDescent="0.35">
      <c r="A79">
        <v>6000138440</v>
      </c>
      <c r="B79" t="s">
        <v>430</v>
      </c>
      <c r="C79" t="s">
        <v>230</v>
      </c>
      <c r="D79" t="s">
        <v>254</v>
      </c>
      <c r="E79" s="1">
        <v>45772</v>
      </c>
      <c r="F79" s="1"/>
      <c r="G79" t="s">
        <v>357</v>
      </c>
      <c r="H79" t="s">
        <v>245</v>
      </c>
      <c r="I79" s="1">
        <v>45786</v>
      </c>
      <c r="J79" t="s">
        <v>234</v>
      </c>
      <c r="K79" t="s">
        <v>235</v>
      </c>
      <c r="L79" t="s">
        <v>171</v>
      </c>
      <c r="M79" t="s">
        <v>431</v>
      </c>
      <c r="N79" t="s">
        <v>237</v>
      </c>
      <c r="O79" t="s">
        <v>230</v>
      </c>
      <c r="Q79">
        <f ca="1">IF(OR(ISNUMBER(MATCH(L79,MasterData!$D$3:$D$18,0)),ISNUMBER(MATCH(L79,MasterData!$C$3:$C$18,0))),
    DATEDIF(E79,I79,"d"),
    DATEDIF(E79,TODAY(),"d"))</f>
        <v>14</v>
      </c>
      <c r="R79">
        <f t="shared" ca="1" si="4"/>
        <v>1</v>
      </c>
      <c r="S79">
        <f t="shared" ca="1" si="5"/>
        <v>0</v>
      </c>
      <c r="T79">
        <f t="shared" ca="1" si="6"/>
        <v>0</v>
      </c>
      <c r="U79">
        <f t="shared" ca="1" si="7"/>
        <v>0</v>
      </c>
    </row>
    <row r="80" spans="1:21" x14ac:dyDescent="0.35">
      <c r="A80">
        <v>6000138454</v>
      </c>
      <c r="B80" t="s">
        <v>637</v>
      </c>
      <c r="D80" t="s">
        <v>274</v>
      </c>
      <c r="E80" s="1">
        <v>45772</v>
      </c>
      <c r="F80" s="1"/>
      <c r="G80" t="s">
        <v>329</v>
      </c>
      <c r="H80" s="35" t="s">
        <v>638</v>
      </c>
      <c r="I80" s="1">
        <v>45847</v>
      </c>
      <c r="J80" t="s">
        <v>234</v>
      </c>
      <c r="K80" t="s">
        <v>347</v>
      </c>
      <c r="L80" t="s">
        <v>169</v>
      </c>
      <c r="M80" t="s">
        <v>639</v>
      </c>
      <c r="N80" t="s">
        <v>237</v>
      </c>
      <c r="Q80">
        <f ca="1">IF(OR(ISNUMBER(MATCH(L80,MasterData!$D$3:$D$18,0)),ISNUMBER(MATCH(L80,MasterData!$C$3:$C$18,0))),
    DATEDIF(E80,I80,"d"),
    DATEDIF(E80,TODAY(),"d"))</f>
        <v>235</v>
      </c>
      <c r="R80">
        <f t="shared" ca="1" si="4"/>
        <v>1</v>
      </c>
      <c r="S80">
        <f t="shared" ca="1" si="5"/>
        <v>1</v>
      </c>
      <c r="T80">
        <f t="shared" ca="1" si="6"/>
        <v>1</v>
      </c>
      <c r="U80">
        <f t="shared" ca="1" si="7"/>
        <v>1</v>
      </c>
    </row>
    <row r="81" spans="1:21" x14ac:dyDescent="0.35">
      <c r="A81">
        <v>6000138481</v>
      </c>
      <c r="B81" t="s">
        <v>432</v>
      </c>
      <c r="C81" t="s">
        <v>230</v>
      </c>
      <c r="D81" t="s">
        <v>231</v>
      </c>
      <c r="E81" s="1">
        <v>45775</v>
      </c>
      <c r="F81" s="1"/>
      <c r="G81" t="s">
        <v>300</v>
      </c>
      <c r="H81" t="s">
        <v>245</v>
      </c>
      <c r="I81" s="1">
        <v>45786</v>
      </c>
      <c r="J81" t="s">
        <v>234</v>
      </c>
      <c r="K81" t="s">
        <v>241</v>
      </c>
      <c r="L81" t="s">
        <v>171</v>
      </c>
      <c r="M81" t="s">
        <v>433</v>
      </c>
      <c r="N81" t="s">
        <v>237</v>
      </c>
      <c r="O81" t="s">
        <v>230</v>
      </c>
      <c r="Q81">
        <f ca="1">IF(OR(ISNUMBER(MATCH(L81,MasterData!$D$3:$D$18,0)),ISNUMBER(MATCH(L81,MasterData!$C$3:$C$18,0))),
    DATEDIF(E81,I81,"d"),
    DATEDIF(E81,TODAY(),"d"))</f>
        <v>11</v>
      </c>
      <c r="R81">
        <f t="shared" ca="1" si="4"/>
        <v>1</v>
      </c>
      <c r="S81">
        <f t="shared" ca="1" si="5"/>
        <v>0</v>
      </c>
      <c r="T81">
        <f t="shared" ca="1" si="6"/>
        <v>0</v>
      </c>
      <c r="U81">
        <f t="shared" ca="1" si="7"/>
        <v>0</v>
      </c>
    </row>
    <row r="82" spans="1:21" x14ac:dyDescent="0.35">
      <c r="A82">
        <v>6000138500</v>
      </c>
      <c r="B82" t="s">
        <v>434</v>
      </c>
      <c r="C82" t="s">
        <v>230</v>
      </c>
      <c r="D82" t="s">
        <v>254</v>
      </c>
      <c r="E82" s="1">
        <v>45775</v>
      </c>
      <c r="F82" s="1"/>
      <c r="G82" t="s">
        <v>255</v>
      </c>
      <c r="H82" t="s">
        <v>233</v>
      </c>
      <c r="I82" s="1">
        <v>45832</v>
      </c>
      <c r="J82" t="s">
        <v>234</v>
      </c>
      <c r="K82" t="s">
        <v>241</v>
      </c>
      <c r="L82" t="s">
        <v>171</v>
      </c>
      <c r="M82" t="s">
        <v>435</v>
      </c>
      <c r="N82" t="s">
        <v>237</v>
      </c>
      <c r="O82" t="s">
        <v>230</v>
      </c>
      <c r="Q82">
        <f ca="1">IF(OR(ISNUMBER(MATCH(L82,MasterData!$D$3:$D$18,0)),ISNUMBER(MATCH(L82,MasterData!$C$3:$C$18,0))),
    DATEDIF(E82,I82,"d"),
    DATEDIF(E82,TODAY(),"d"))</f>
        <v>57</v>
      </c>
      <c r="R82">
        <f t="shared" ca="1" si="4"/>
        <v>1</v>
      </c>
      <c r="S82">
        <f t="shared" ca="1" si="5"/>
        <v>1</v>
      </c>
      <c r="T82">
        <f t="shared" ca="1" si="6"/>
        <v>1</v>
      </c>
      <c r="U82">
        <f t="shared" ca="1" si="7"/>
        <v>0</v>
      </c>
    </row>
    <row r="83" spans="1:21" x14ac:dyDescent="0.35">
      <c r="A83">
        <v>6000138582</v>
      </c>
      <c r="B83" t="s">
        <v>436</v>
      </c>
      <c r="C83" t="s">
        <v>230</v>
      </c>
      <c r="D83" t="s">
        <v>231</v>
      </c>
      <c r="E83" s="1">
        <v>45775</v>
      </c>
      <c r="F83" s="1"/>
      <c r="G83" t="s">
        <v>293</v>
      </c>
      <c r="H83" t="s">
        <v>245</v>
      </c>
      <c r="I83" s="1">
        <v>45824</v>
      </c>
      <c r="J83" t="s">
        <v>234</v>
      </c>
      <c r="K83" t="s">
        <v>235</v>
      </c>
      <c r="L83" t="s">
        <v>171</v>
      </c>
      <c r="M83" t="s">
        <v>437</v>
      </c>
      <c r="N83" t="s">
        <v>237</v>
      </c>
      <c r="O83" t="s">
        <v>230</v>
      </c>
      <c r="Q83">
        <f ca="1">IF(OR(ISNUMBER(MATCH(L83,MasterData!$D$3:$D$18,0)),ISNUMBER(MATCH(L83,MasterData!$C$3:$C$18,0))),
    DATEDIF(E83,I83,"d"),
    DATEDIF(E83,TODAY(),"d"))</f>
        <v>49</v>
      </c>
      <c r="R83">
        <f t="shared" ca="1" si="4"/>
        <v>1</v>
      </c>
      <c r="S83">
        <f t="shared" ca="1" si="5"/>
        <v>1</v>
      </c>
      <c r="T83">
        <f t="shared" ca="1" si="6"/>
        <v>1</v>
      </c>
      <c r="U83">
        <f t="shared" ca="1" si="7"/>
        <v>0</v>
      </c>
    </row>
    <row r="84" spans="1:21" x14ac:dyDescent="0.35">
      <c r="A84">
        <v>6000138600</v>
      </c>
      <c r="B84" t="s">
        <v>438</v>
      </c>
      <c r="C84" t="s">
        <v>230</v>
      </c>
      <c r="D84" t="s">
        <v>274</v>
      </c>
      <c r="E84" s="1">
        <v>45775</v>
      </c>
      <c r="F84" s="1"/>
      <c r="G84" t="s">
        <v>439</v>
      </c>
      <c r="H84" t="s">
        <v>245</v>
      </c>
      <c r="I84" s="1">
        <v>45812</v>
      </c>
      <c r="J84" t="s">
        <v>234</v>
      </c>
      <c r="K84" t="s">
        <v>241</v>
      </c>
      <c r="L84" t="s">
        <v>171</v>
      </c>
      <c r="M84" t="s">
        <v>440</v>
      </c>
      <c r="N84" t="s">
        <v>237</v>
      </c>
      <c r="O84" t="s">
        <v>230</v>
      </c>
      <c r="Q84">
        <f ca="1">IF(OR(ISNUMBER(MATCH(L84,MasterData!$D$3:$D$18,0)),ISNUMBER(MATCH(L84,MasterData!$C$3:$C$18,0))),
    DATEDIF(E84,I84,"d"),
    DATEDIF(E84,TODAY(),"d"))</f>
        <v>37</v>
      </c>
      <c r="R84">
        <f t="shared" ca="1" si="4"/>
        <v>1</v>
      </c>
      <c r="S84">
        <f t="shared" ca="1" si="5"/>
        <v>1</v>
      </c>
      <c r="T84">
        <f t="shared" ca="1" si="6"/>
        <v>1</v>
      </c>
      <c r="U84">
        <f t="shared" ca="1" si="7"/>
        <v>0</v>
      </c>
    </row>
    <row r="85" spans="1:21" x14ac:dyDescent="0.35">
      <c r="A85">
        <v>6000138844</v>
      </c>
      <c r="B85" t="s">
        <v>441</v>
      </c>
      <c r="C85" t="s">
        <v>230</v>
      </c>
      <c r="D85" t="s">
        <v>231</v>
      </c>
      <c r="E85" s="1">
        <v>45777</v>
      </c>
      <c r="F85" s="1"/>
      <c r="G85" t="s">
        <v>300</v>
      </c>
      <c r="H85" t="s">
        <v>245</v>
      </c>
      <c r="I85" s="1">
        <v>45807</v>
      </c>
      <c r="J85" t="s">
        <v>201</v>
      </c>
      <c r="K85" t="s">
        <v>241</v>
      </c>
      <c r="L85" t="s">
        <v>171</v>
      </c>
      <c r="M85" t="s">
        <v>442</v>
      </c>
      <c r="N85" t="s">
        <v>237</v>
      </c>
      <c r="O85" t="s">
        <v>230</v>
      </c>
      <c r="Q85">
        <f ca="1">IF(OR(ISNUMBER(MATCH(L85,MasterData!$D$3:$D$18,0)),ISNUMBER(MATCH(L85,MasterData!$C$3:$C$18,0))),
    DATEDIF(E85,I85,"d"),
    DATEDIF(E85,TODAY(),"d"))</f>
        <v>30</v>
      </c>
      <c r="R85">
        <f t="shared" ca="1" si="4"/>
        <v>1</v>
      </c>
      <c r="S85">
        <f t="shared" ca="1" si="5"/>
        <v>1</v>
      </c>
      <c r="T85">
        <f t="shared" ca="1" si="6"/>
        <v>0</v>
      </c>
      <c r="U85">
        <f t="shared" ca="1" si="7"/>
        <v>0</v>
      </c>
    </row>
    <row r="86" spans="1:21" x14ac:dyDescent="0.35">
      <c r="A86">
        <v>6000138916</v>
      </c>
      <c r="B86" t="s">
        <v>230</v>
      </c>
      <c r="C86" t="s">
        <v>230</v>
      </c>
      <c r="D86" t="s">
        <v>231</v>
      </c>
      <c r="E86" s="1">
        <v>45779</v>
      </c>
      <c r="F86" s="1"/>
      <c r="G86" t="s">
        <v>248</v>
      </c>
      <c r="H86" t="s">
        <v>245</v>
      </c>
      <c r="I86" s="1">
        <v>45817</v>
      </c>
      <c r="J86" t="s">
        <v>201</v>
      </c>
      <c r="K86" t="s">
        <v>241</v>
      </c>
      <c r="L86" t="s">
        <v>171</v>
      </c>
      <c r="M86" t="s">
        <v>443</v>
      </c>
      <c r="N86" t="s">
        <v>237</v>
      </c>
      <c r="O86" t="s">
        <v>230</v>
      </c>
      <c r="Q86">
        <f ca="1">IF(OR(ISNUMBER(MATCH(L86,MasterData!$D$3:$D$18,0)),ISNUMBER(MATCH(L86,MasterData!$C$3:$C$18,0))),
    DATEDIF(E86,I86,"d"),
    DATEDIF(E86,TODAY(),"d"))</f>
        <v>38</v>
      </c>
      <c r="R86">
        <f t="shared" ca="1" si="4"/>
        <v>1</v>
      </c>
      <c r="S86">
        <f t="shared" ca="1" si="5"/>
        <v>1</v>
      </c>
      <c r="T86">
        <f t="shared" ca="1" si="6"/>
        <v>1</v>
      </c>
      <c r="U86">
        <f t="shared" ca="1" si="7"/>
        <v>0</v>
      </c>
    </row>
    <row r="87" spans="1:21" x14ac:dyDescent="0.35">
      <c r="A87">
        <v>6000139044</v>
      </c>
      <c r="B87" t="s">
        <v>444</v>
      </c>
      <c r="C87" t="s">
        <v>230</v>
      </c>
      <c r="D87" t="s">
        <v>254</v>
      </c>
      <c r="E87" s="1">
        <v>45782</v>
      </c>
      <c r="F87" s="1"/>
      <c r="G87" t="s">
        <v>357</v>
      </c>
      <c r="H87" t="s">
        <v>233</v>
      </c>
      <c r="I87" s="1">
        <v>45805</v>
      </c>
      <c r="J87" t="s">
        <v>234</v>
      </c>
      <c r="K87" t="s">
        <v>241</v>
      </c>
      <c r="L87" t="s">
        <v>171</v>
      </c>
      <c r="M87" t="s">
        <v>445</v>
      </c>
      <c r="N87" t="s">
        <v>237</v>
      </c>
      <c r="O87" t="s">
        <v>230</v>
      </c>
      <c r="Q87">
        <f ca="1">IF(OR(ISNUMBER(MATCH(L87,MasterData!$D$3:$D$18,0)),ISNUMBER(MATCH(L87,MasterData!$C$3:$C$18,0))),
    DATEDIF(E87,I87,"d"),
    DATEDIF(E87,TODAY(),"d"))</f>
        <v>23</v>
      </c>
      <c r="R87">
        <f t="shared" ca="1" si="4"/>
        <v>1</v>
      </c>
      <c r="S87">
        <f t="shared" ca="1" si="5"/>
        <v>1</v>
      </c>
      <c r="T87">
        <f t="shared" ca="1" si="6"/>
        <v>0</v>
      </c>
      <c r="U87">
        <f t="shared" ca="1" si="7"/>
        <v>0</v>
      </c>
    </row>
    <row r="88" spans="1:21" x14ac:dyDescent="0.35">
      <c r="A88">
        <v>6000139205</v>
      </c>
      <c r="B88" t="s">
        <v>446</v>
      </c>
      <c r="C88" t="s">
        <v>230</v>
      </c>
      <c r="D88" t="s">
        <v>231</v>
      </c>
      <c r="E88" s="1">
        <v>45783</v>
      </c>
      <c r="F88" s="1"/>
      <c r="G88" t="s">
        <v>329</v>
      </c>
      <c r="H88" t="s">
        <v>233</v>
      </c>
      <c r="I88" s="1">
        <v>45812</v>
      </c>
      <c r="J88" t="s">
        <v>234</v>
      </c>
      <c r="K88" t="s">
        <v>235</v>
      </c>
      <c r="L88" t="s">
        <v>171</v>
      </c>
      <c r="M88" t="s">
        <v>447</v>
      </c>
      <c r="N88" t="s">
        <v>237</v>
      </c>
      <c r="O88" t="s">
        <v>230</v>
      </c>
      <c r="Q88">
        <f ca="1">IF(OR(ISNUMBER(MATCH(L88,MasterData!$D$3:$D$18,0)),ISNUMBER(MATCH(L88,MasterData!$C$3:$C$18,0))),
    DATEDIF(E88,I88,"d"),
    DATEDIF(E88,TODAY(),"d"))</f>
        <v>29</v>
      </c>
      <c r="R88">
        <f t="shared" ca="1" si="4"/>
        <v>1</v>
      </c>
      <c r="S88">
        <f t="shared" ca="1" si="5"/>
        <v>1</v>
      </c>
      <c r="T88">
        <f t="shared" ca="1" si="6"/>
        <v>0</v>
      </c>
      <c r="U88">
        <f t="shared" ca="1" si="7"/>
        <v>0</v>
      </c>
    </row>
    <row r="89" spans="1:21" x14ac:dyDescent="0.35">
      <c r="A89">
        <v>6000139326</v>
      </c>
      <c r="B89" t="s">
        <v>448</v>
      </c>
      <c r="C89" t="s">
        <v>230</v>
      </c>
      <c r="D89" t="s">
        <v>449</v>
      </c>
      <c r="E89" s="1">
        <v>45784</v>
      </c>
      <c r="F89" s="1"/>
      <c r="G89" t="s">
        <v>450</v>
      </c>
      <c r="H89" t="s">
        <v>245</v>
      </c>
      <c r="I89" s="1">
        <v>45791</v>
      </c>
      <c r="J89" t="s">
        <v>234</v>
      </c>
      <c r="K89" t="s">
        <v>241</v>
      </c>
      <c r="L89" t="s">
        <v>171</v>
      </c>
      <c r="M89" t="s">
        <v>451</v>
      </c>
      <c r="N89" t="s">
        <v>237</v>
      </c>
      <c r="O89" t="s">
        <v>230</v>
      </c>
      <c r="Q89">
        <f ca="1">IF(OR(ISNUMBER(MATCH(L89,MasterData!$D$3:$D$18,0)),ISNUMBER(MATCH(L89,MasterData!$C$3:$C$18,0))),
    DATEDIF(E89,I89,"d"),
    DATEDIF(E89,TODAY(),"d"))</f>
        <v>7</v>
      </c>
      <c r="R89">
        <f t="shared" ca="1" si="4"/>
        <v>0</v>
      </c>
      <c r="S89">
        <f t="shared" ca="1" si="5"/>
        <v>0</v>
      </c>
      <c r="T89">
        <f t="shared" ca="1" si="6"/>
        <v>0</v>
      </c>
      <c r="U89">
        <f t="shared" ca="1" si="7"/>
        <v>0</v>
      </c>
    </row>
    <row r="90" spans="1:21" x14ac:dyDescent="0.35">
      <c r="A90">
        <v>6000139329</v>
      </c>
      <c r="B90" t="s">
        <v>452</v>
      </c>
      <c r="C90" t="s">
        <v>230</v>
      </c>
      <c r="D90" t="s">
        <v>231</v>
      </c>
      <c r="E90" s="1">
        <v>45784</v>
      </c>
      <c r="F90" s="1"/>
      <c r="G90" t="s">
        <v>453</v>
      </c>
      <c r="H90" t="s">
        <v>240</v>
      </c>
      <c r="I90" s="1">
        <v>45812</v>
      </c>
      <c r="J90" t="s">
        <v>234</v>
      </c>
      <c r="K90" t="s">
        <v>235</v>
      </c>
      <c r="L90" t="s">
        <v>171</v>
      </c>
      <c r="M90" t="s">
        <v>454</v>
      </c>
      <c r="N90" t="s">
        <v>237</v>
      </c>
      <c r="O90" t="s">
        <v>230</v>
      </c>
      <c r="Q90">
        <f ca="1">IF(OR(ISNUMBER(MATCH(L90,MasterData!$D$3:$D$18,0)),ISNUMBER(MATCH(L90,MasterData!$C$3:$C$18,0))),
    DATEDIF(E90,I90,"d"),
    DATEDIF(E90,TODAY(),"d"))</f>
        <v>28</v>
      </c>
      <c r="R90">
        <f t="shared" ca="1" si="4"/>
        <v>1</v>
      </c>
      <c r="S90">
        <f t="shared" ca="1" si="5"/>
        <v>1</v>
      </c>
      <c r="T90">
        <f t="shared" ca="1" si="6"/>
        <v>0</v>
      </c>
      <c r="U90">
        <f t="shared" ca="1" si="7"/>
        <v>0</v>
      </c>
    </row>
    <row r="91" spans="1:21" x14ac:dyDescent="0.35">
      <c r="A91">
        <v>6000139369</v>
      </c>
      <c r="B91" t="s">
        <v>455</v>
      </c>
      <c r="C91" t="s">
        <v>230</v>
      </c>
      <c r="D91" t="s">
        <v>254</v>
      </c>
      <c r="E91" s="1">
        <v>45785</v>
      </c>
      <c r="F91" s="1"/>
      <c r="G91" t="s">
        <v>357</v>
      </c>
      <c r="H91" t="s">
        <v>233</v>
      </c>
      <c r="I91" s="1">
        <v>45852</v>
      </c>
      <c r="J91" t="s">
        <v>245</v>
      </c>
      <c r="K91" t="s">
        <v>241</v>
      </c>
      <c r="L91" t="s">
        <v>164</v>
      </c>
      <c r="M91" t="s">
        <v>458</v>
      </c>
      <c r="N91" t="s">
        <v>237</v>
      </c>
      <c r="O91" t="s">
        <v>230</v>
      </c>
      <c r="P91" t="s">
        <v>230</v>
      </c>
      <c r="Q91">
        <f ca="1">IF(OR(ISNUMBER(MATCH(L91,MasterData!$D$3:$D$18,0)),ISNUMBER(MATCH(L91,MasterData!$C$3:$C$18,0))),
    DATEDIF(E91,I91,"d"),
    DATEDIF(E91,TODAY(),"d"))</f>
        <v>222</v>
      </c>
      <c r="R91">
        <f t="shared" ca="1" si="4"/>
        <v>1</v>
      </c>
      <c r="S91">
        <f t="shared" ca="1" si="5"/>
        <v>1</v>
      </c>
      <c r="T91">
        <f t="shared" ca="1" si="6"/>
        <v>1</v>
      </c>
      <c r="U91">
        <f t="shared" ca="1" si="7"/>
        <v>1</v>
      </c>
    </row>
    <row r="92" spans="1:21" x14ac:dyDescent="0.35">
      <c r="A92">
        <v>6000139374</v>
      </c>
      <c r="B92" t="s">
        <v>230</v>
      </c>
      <c r="C92" t="s">
        <v>230</v>
      </c>
      <c r="D92" t="s">
        <v>254</v>
      </c>
      <c r="E92" s="1">
        <v>45784</v>
      </c>
      <c r="F92" s="1"/>
      <c r="G92" t="s">
        <v>400</v>
      </c>
      <c r="H92" t="s">
        <v>240</v>
      </c>
      <c r="I92" s="1">
        <v>45834</v>
      </c>
      <c r="J92" t="s">
        <v>245</v>
      </c>
      <c r="K92" t="s">
        <v>241</v>
      </c>
      <c r="L92" t="s">
        <v>164</v>
      </c>
      <c r="M92" t="s">
        <v>459</v>
      </c>
      <c r="N92" t="s">
        <v>237</v>
      </c>
      <c r="O92" t="s">
        <v>230</v>
      </c>
      <c r="Q92">
        <f ca="1">IF(OR(ISNUMBER(MATCH(L92,MasterData!$D$3:$D$18,0)),ISNUMBER(MATCH(L92,MasterData!$C$3:$C$18,0))),
    DATEDIF(E92,I92,"d"),
    DATEDIF(E92,TODAY(),"d"))</f>
        <v>223</v>
      </c>
      <c r="R92">
        <f t="shared" ca="1" si="4"/>
        <v>1</v>
      </c>
      <c r="S92">
        <f t="shared" ca="1" si="5"/>
        <v>1</v>
      </c>
      <c r="T92">
        <f t="shared" ca="1" si="6"/>
        <v>1</v>
      </c>
      <c r="U92">
        <f t="shared" ca="1" si="7"/>
        <v>1</v>
      </c>
    </row>
    <row r="93" spans="1:21" x14ac:dyDescent="0.35">
      <c r="A93">
        <v>6000139577</v>
      </c>
      <c r="B93" t="s">
        <v>460</v>
      </c>
      <c r="C93" t="s">
        <v>230</v>
      </c>
      <c r="D93" t="s">
        <v>251</v>
      </c>
      <c r="E93" s="1">
        <v>45786</v>
      </c>
      <c r="F93" s="1"/>
      <c r="G93" t="s">
        <v>461</v>
      </c>
      <c r="H93" t="s">
        <v>233</v>
      </c>
      <c r="I93" s="1">
        <v>45793</v>
      </c>
      <c r="J93" t="s">
        <v>234</v>
      </c>
      <c r="K93" t="s">
        <v>347</v>
      </c>
      <c r="L93" t="s">
        <v>171</v>
      </c>
      <c r="M93" t="s">
        <v>462</v>
      </c>
      <c r="N93" t="s">
        <v>237</v>
      </c>
      <c r="O93" t="s">
        <v>230</v>
      </c>
      <c r="Q93">
        <f ca="1">IF(OR(ISNUMBER(MATCH(L93,MasterData!$D$3:$D$18,0)),ISNUMBER(MATCH(L93,MasterData!$C$3:$C$18,0))),
    DATEDIF(E93,I93,"d"),
    DATEDIF(E93,TODAY(),"d"))</f>
        <v>7</v>
      </c>
      <c r="R93">
        <f t="shared" ca="1" si="4"/>
        <v>0</v>
      </c>
      <c r="S93">
        <f t="shared" ca="1" si="5"/>
        <v>0</v>
      </c>
      <c r="T93">
        <f t="shared" ca="1" si="6"/>
        <v>0</v>
      </c>
      <c r="U93">
        <f t="shared" ca="1" si="7"/>
        <v>0</v>
      </c>
    </row>
    <row r="94" spans="1:21" x14ac:dyDescent="0.35">
      <c r="A94">
        <v>6000139584</v>
      </c>
      <c r="B94" t="s">
        <v>463</v>
      </c>
      <c r="C94" t="s">
        <v>230</v>
      </c>
      <c r="D94" t="s">
        <v>254</v>
      </c>
      <c r="E94" s="1">
        <v>45786</v>
      </c>
      <c r="F94" s="1"/>
      <c r="G94" t="s">
        <v>357</v>
      </c>
      <c r="H94" t="s">
        <v>233</v>
      </c>
      <c r="I94" s="1">
        <v>45797</v>
      </c>
      <c r="J94" t="s">
        <v>234</v>
      </c>
      <c r="K94" t="s">
        <v>241</v>
      </c>
      <c r="L94" t="s">
        <v>171</v>
      </c>
      <c r="M94" t="s">
        <v>464</v>
      </c>
      <c r="N94" t="s">
        <v>237</v>
      </c>
      <c r="O94" t="s">
        <v>230</v>
      </c>
      <c r="Q94">
        <f ca="1">IF(OR(ISNUMBER(MATCH(L94,MasterData!$D$3:$D$18,0)),ISNUMBER(MATCH(L94,MasterData!$C$3:$C$18,0))),
    DATEDIF(E94,I94,"d"),
    DATEDIF(E94,TODAY(),"d"))</f>
        <v>11</v>
      </c>
      <c r="R94">
        <f t="shared" ca="1" si="4"/>
        <v>1</v>
      </c>
      <c r="S94">
        <f t="shared" ca="1" si="5"/>
        <v>0</v>
      </c>
      <c r="T94">
        <f t="shared" ca="1" si="6"/>
        <v>0</v>
      </c>
      <c r="U94">
        <f t="shared" ca="1" si="7"/>
        <v>0</v>
      </c>
    </row>
    <row r="95" spans="1:21" x14ac:dyDescent="0.35">
      <c r="A95">
        <v>6000139600</v>
      </c>
      <c r="B95" t="s">
        <v>465</v>
      </c>
      <c r="C95" t="s">
        <v>230</v>
      </c>
      <c r="D95" t="s">
        <v>254</v>
      </c>
      <c r="E95" s="1">
        <v>45786</v>
      </c>
      <c r="F95" s="1"/>
      <c r="G95" t="s">
        <v>357</v>
      </c>
      <c r="H95" t="s">
        <v>240</v>
      </c>
      <c r="I95" s="1">
        <v>45811</v>
      </c>
      <c r="J95" t="s">
        <v>234</v>
      </c>
      <c r="K95" t="s">
        <v>347</v>
      </c>
      <c r="L95" t="s">
        <v>171</v>
      </c>
      <c r="M95" t="s">
        <v>466</v>
      </c>
      <c r="N95" t="s">
        <v>237</v>
      </c>
      <c r="O95" t="s">
        <v>230</v>
      </c>
      <c r="Q95">
        <f ca="1">IF(OR(ISNUMBER(MATCH(L95,MasterData!$D$3:$D$18,0)),ISNUMBER(MATCH(L95,MasterData!$C$3:$C$18,0))),
    DATEDIF(E95,I95,"d"),
    DATEDIF(E95,TODAY(),"d"))</f>
        <v>25</v>
      </c>
      <c r="R95">
        <f t="shared" ca="1" si="4"/>
        <v>1</v>
      </c>
      <c r="S95">
        <f t="shared" ca="1" si="5"/>
        <v>1</v>
      </c>
      <c r="T95">
        <f t="shared" ca="1" si="6"/>
        <v>0</v>
      </c>
      <c r="U95">
        <f t="shared" ca="1" si="7"/>
        <v>0</v>
      </c>
    </row>
    <row r="96" spans="1:21" x14ac:dyDescent="0.35">
      <c r="A96">
        <v>6000139702</v>
      </c>
      <c r="B96" t="s">
        <v>230</v>
      </c>
      <c r="C96" t="s">
        <v>230</v>
      </c>
      <c r="D96" t="s">
        <v>251</v>
      </c>
      <c r="E96" s="1">
        <v>45789</v>
      </c>
      <c r="F96" s="1"/>
      <c r="G96" t="s">
        <v>400</v>
      </c>
      <c r="H96" t="s">
        <v>240</v>
      </c>
      <c r="I96" s="1">
        <v>45810</v>
      </c>
      <c r="J96" t="s">
        <v>201</v>
      </c>
      <c r="K96" t="s">
        <v>347</v>
      </c>
      <c r="L96" t="s">
        <v>171</v>
      </c>
      <c r="M96" t="s">
        <v>467</v>
      </c>
      <c r="N96" t="s">
        <v>237</v>
      </c>
      <c r="O96" t="s">
        <v>230</v>
      </c>
      <c r="Q96">
        <f ca="1">IF(OR(ISNUMBER(MATCH(L96,MasterData!$D$3:$D$18,0)),ISNUMBER(MATCH(L96,MasterData!$C$3:$C$18,0))),
    DATEDIF(E96,I96,"d"),
    DATEDIF(E96,TODAY(),"d"))</f>
        <v>21</v>
      </c>
      <c r="R96">
        <f t="shared" ca="1" si="4"/>
        <v>1</v>
      </c>
      <c r="S96">
        <f t="shared" ca="1" si="5"/>
        <v>1</v>
      </c>
      <c r="T96">
        <f t="shared" ca="1" si="6"/>
        <v>0</v>
      </c>
      <c r="U96">
        <f t="shared" ca="1" si="7"/>
        <v>0</v>
      </c>
    </row>
    <row r="97" spans="1:21" x14ac:dyDescent="0.35">
      <c r="A97">
        <v>6000139704</v>
      </c>
      <c r="B97" t="s">
        <v>468</v>
      </c>
      <c r="C97" t="s">
        <v>230</v>
      </c>
      <c r="D97" t="s">
        <v>251</v>
      </c>
      <c r="E97" s="1">
        <v>45789</v>
      </c>
      <c r="F97" s="1"/>
      <c r="G97" t="s">
        <v>469</v>
      </c>
      <c r="H97" t="s">
        <v>245</v>
      </c>
      <c r="I97" s="1">
        <v>45797</v>
      </c>
      <c r="J97" t="s">
        <v>234</v>
      </c>
      <c r="K97" t="s">
        <v>235</v>
      </c>
      <c r="L97" t="s">
        <v>171</v>
      </c>
      <c r="M97" t="s">
        <v>470</v>
      </c>
      <c r="N97" t="s">
        <v>237</v>
      </c>
      <c r="O97" t="s">
        <v>230</v>
      </c>
      <c r="Q97">
        <f ca="1">IF(OR(ISNUMBER(MATCH(L97,MasterData!$D$3:$D$18,0)),ISNUMBER(MATCH(L97,MasterData!$C$3:$C$18,0))),
    DATEDIF(E97,I97,"d"),
    DATEDIF(E97,TODAY(),"d"))</f>
        <v>8</v>
      </c>
      <c r="R97">
        <f t="shared" ca="1" si="4"/>
        <v>1</v>
      </c>
      <c r="S97">
        <f t="shared" ca="1" si="5"/>
        <v>0</v>
      </c>
      <c r="T97">
        <f t="shared" ca="1" si="6"/>
        <v>0</v>
      </c>
      <c r="U97">
        <f t="shared" ca="1" si="7"/>
        <v>0</v>
      </c>
    </row>
    <row r="98" spans="1:21" x14ac:dyDescent="0.35">
      <c r="A98">
        <v>6000139963</v>
      </c>
      <c r="B98" t="s">
        <v>471</v>
      </c>
      <c r="C98" t="s">
        <v>230</v>
      </c>
      <c r="D98" t="s">
        <v>247</v>
      </c>
      <c r="E98" s="1">
        <v>45791</v>
      </c>
      <c r="F98" s="1"/>
      <c r="G98" t="s">
        <v>268</v>
      </c>
      <c r="H98" t="s">
        <v>377</v>
      </c>
      <c r="I98" s="1">
        <v>45805</v>
      </c>
      <c r="J98" t="s">
        <v>234</v>
      </c>
      <c r="K98" t="s">
        <v>347</v>
      </c>
      <c r="L98" t="s">
        <v>171</v>
      </c>
      <c r="M98" t="s">
        <v>472</v>
      </c>
      <c r="N98" t="s">
        <v>237</v>
      </c>
      <c r="O98" t="s">
        <v>230</v>
      </c>
      <c r="Q98">
        <f ca="1">IF(OR(ISNUMBER(MATCH(L98,MasterData!$D$3:$D$18,0)),ISNUMBER(MATCH(L98,MasterData!$C$3:$C$18,0))),
    DATEDIF(E98,I98,"d"),
    DATEDIF(E98,TODAY(),"d"))</f>
        <v>14</v>
      </c>
      <c r="R98">
        <f t="shared" ca="1" si="4"/>
        <v>1</v>
      </c>
      <c r="S98">
        <f t="shared" ca="1" si="5"/>
        <v>0</v>
      </c>
      <c r="T98">
        <f t="shared" ca="1" si="6"/>
        <v>0</v>
      </c>
      <c r="U98">
        <f t="shared" ca="1" si="7"/>
        <v>0</v>
      </c>
    </row>
    <row r="99" spans="1:21" x14ac:dyDescent="0.35">
      <c r="A99">
        <v>6000139986</v>
      </c>
      <c r="B99" t="s">
        <v>473</v>
      </c>
      <c r="C99" t="s">
        <v>230</v>
      </c>
      <c r="D99" t="s">
        <v>254</v>
      </c>
      <c r="E99" s="1">
        <v>45791</v>
      </c>
      <c r="F99" s="1"/>
      <c r="G99" t="s">
        <v>255</v>
      </c>
      <c r="H99" t="s">
        <v>240</v>
      </c>
      <c r="I99" s="1">
        <v>45805</v>
      </c>
      <c r="J99" t="s">
        <v>234</v>
      </c>
      <c r="K99" t="s">
        <v>347</v>
      </c>
      <c r="L99" t="s">
        <v>171</v>
      </c>
      <c r="M99" t="s">
        <v>474</v>
      </c>
      <c r="N99" t="s">
        <v>237</v>
      </c>
      <c r="O99" t="s">
        <v>230</v>
      </c>
      <c r="Q99">
        <f ca="1">IF(OR(ISNUMBER(MATCH(L99,MasterData!$D$3:$D$18,0)),ISNUMBER(MATCH(L99,MasterData!$C$3:$C$18,0))),
    DATEDIF(E99,I99,"d"),
    DATEDIF(E99,TODAY(),"d"))</f>
        <v>14</v>
      </c>
      <c r="R99">
        <f t="shared" ca="1" si="4"/>
        <v>1</v>
      </c>
      <c r="S99">
        <f t="shared" ca="1" si="5"/>
        <v>0</v>
      </c>
      <c r="T99">
        <f t="shared" ca="1" si="6"/>
        <v>0</v>
      </c>
      <c r="U99">
        <f t="shared" ca="1" si="7"/>
        <v>0</v>
      </c>
    </row>
    <row r="100" spans="1:21" x14ac:dyDescent="0.35">
      <c r="A100">
        <v>6000140063</v>
      </c>
      <c r="B100" t="s">
        <v>5</v>
      </c>
      <c r="C100" t="s">
        <v>230</v>
      </c>
      <c r="D100" t="s">
        <v>231</v>
      </c>
      <c r="E100" s="1">
        <v>45792</v>
      </c>
      <c r="F100" s="1"/>
      <c r="G100" t="s">
        <v>300</v>
      </c>
      <c r="H100" t="s">
        <v>245</v>
      </c>
      <c r="I100" s="1">
        <v>45806</v>
      </c>
      <c r="J100" t="s">
        <v>234</v>
      </c>
      <c r="K100" t="s">
        <v>241</v>
      </c>
      <c r="L100" t="s">
        <v>164</v>
      </c>
      <c r="M100" t="s">
        <v>475</v>
      </c>
      <c r="N100" t="s">
        <v>237</v>
      </c>
      <c r="O100" t="s">
        <v>230</v>
      </c>
      <c r="Q100">
        <f ca="1">IF(OR(ISNUMBER(MATCH(L100,MasterData!$D$3:$D$18,0)),ISNUMBER(MATCH(L100,MasterData!$C$3:$C$18,0))),
    DATEDIF(E100,I100,"d"),
    DATEDIF(E100,TODAY(),"d"))</f>
        <v>215</v>
      </c>
      <c r="R100">
        <f t="shared" ca="1" si="4"/>
        <v>1</v>
      </c>
      <c r="S100">
        <f t="shared" ca="1" si="5"/>
        <v>1</v>
      </c>
      <c r="T100">
        <f t="shared" ca="1" si="6"/>
        <v>1</v>
      </c>
      <c r="U100">
        <f t="shared" ca="1" si="7"/>
        <v>1</v>
      </c>
    </row>
    <row r="101" spans="1:21" x14ac:dyDescent="0.35">
      <c r="A101">
        <v>6000140103</v>
      </c>
      <c r="B101" t="s">
        <v>476</v>
      </c>
      <c r="C101" t="s">
        <v>230</v>
      </c>
      <c r="D101" t="s">
        <v>274</v>
      </c>
      <c r="E101" s="1">
        <v>45792</v>
      </c>
      <c r="F101" s="1"/>
      <c r="G101" t="s">
        <v>354</v>
      </c>
      <c r="H101" t="s">
        <v>240</v>
      </c>
      <c r="I101" s="1">
        <v>45800</v>
      </c>
      <c r="J101" t="s">
        <v>234</v>
      </c>
      <c r="K101" t="s">
        <v>347</v>
      </c>
      <c r="L101" t="s">
        <v>171</v>
      </c>
      <c r="M101" t="s">
        <v>477</v>
      </c>
      <c r="N101" t="s">
        <v>237</v>
      </c>
      <c r="O101" t="s">
        <v>230</v>
      </c>
      <c r="Q101">
        <f ca="1">IF(OR(ISNUMBER(MATCH(L101,MasterData!$D$3:$D$18,0)),ISNUMBER(MATCH(L101,MasterData!$C$3:$C$18,0))),
    DATEDIF(E101,I101,"d"),
    DATEDIF(E101,TODAY(),"d"))</f>
        <v>8</v>
      </c>
      <c r="R101">
        <f t="shared" ca="1" si="4"/>
        <v>1</v>
      </c>
      <c r="S101">
        <f t="shared" ca="1" si="5"/>
        <v>0</v>
      </c>
      <c r="T101">
        <f t="shared" ca="1" si="6"/>
        <v>0</v>
      </c>
      <c r="U101">
        <f t="shared" ca="1" si="7"/>
        <v>0</v>
      </c>
    </row>
    <row r="102" spans="1:21" x14ac:dyDescent="0.35">
      <c r="A102">
        <v>6000140225</v>
      </c>
      <c r="B102" t="s">
        <v>230</v>
      </c>
      <c r="C102" t="s">
        <v>230</v>
      </c>
      <c r="D102" t="s">
        <v>231</v>
      </c>
      <c r="E102" s="1">
        <v>45793</v>
      </c>
      <c r="F102" s="1"/>
      <c r="G102" t="s">
        <v>248</v>
      </c>
      <c r="H102" t="s">
        <v>245</v>
      </c>
      <c r="I102" s="1">
        <v>45817</v>
      </c>
      <c r="J102" t="s">
        <v>201</v>
      </c>
      <c r="K102" t="s">
        <v>241</v>
      </c>
      <c r="L102" t="s">
        <v>171</v>
      </c>
      <c r="M102" t="s">
        <v>478</v>
      </c>
      <c r="N102" t="s">
        <v>237</v>
      </c>
      <c r="O102" t="s">
        <v>230</v>
      </c>
      <c r="Q102">
        <f ca="1">IF(OR(ISNUMBER(MATCH(L102,MasterData!$D$3:$D$18,0)),ISNUMBER(MATCH(L102,MasterData!$C$3:$C$18,0))),
    DATEDIF(E102,I102,"d"),
    DATEDIF(E102,TODAY(),"d"))</f>
        <v>24</v>
      </c>
      <c r="R102">
        <f t="shared" ca="1" si="4"/>
        <v>1</v>
      </c>
      <c r="S102">
        <f t="shared" ca="1" si="5"/>
        <v>1</v>
      </c>
      <c r="T102">
        <f t="shared" ca="1" si="6"/>
        <v>0</v>
      </c>
      <c r="U102">
        <f t="shared" ca="1" si="7"/>
        <v>0</v>
      </c>
    </row>
    <row r="103" spans="1:21" x14ac:dyDescent="0.35">
      <c r="A103">
        <v>6000140321</v>
      </c>
      <c r="B103" t="s">
        <v>479</v>
      </c>
      <c r="C103" t="s">
        <v>230</v>
      </c>
      <c r="D103" t="s">
        <v>480</v>
      </c>
      <c r="E103" s="1">
        <v>45796</v>
      </c>
      <c r="F103" s="1"/>
      <c r="G103" t="s">
        <v>329</v>
      </c>
      <c r="H103" t="s">
        <v>240</v>
      </c>
      <c r="I103" s="1">
        <v>45805</v>
      </c>
      <c r="J103" t="s">
        <v>234</v>
      </c>
      <c r="K103" t="s">
        <v>241</v>
      </c>
      <c r="L103" t="s">
        <v>171</v>
      </c>
      <c r="M103" t="s">
        <v>481</v>
      </c>
      <c r="N103" t="s">
        <v>237</v>
      </c>
      <c r="O103" t="s">
        <v>230</v>
      </c>
      <c r="Q103">
        <f ca="1">IF(OR(ISNUMBER(MATCH(L103,MasterData!$D$3:$D$18,0)),ISNUMBER(MATCH(L103,MasterData!$C$3:$C$18,0))),
    DATEDIF(E103,I103,"d"),
    DATEDIF(E103,TODAY(),"d"))</f>
        <v>9</v>
      </c>
      <c r="R103">
        <f t="shared" ca="1" si="4"/>
        <v>1</v>
      </c>
      <c r="S103">
        <f t="shared" ca="1" si="5"/>
        <v>0</v>
      </c>
      <c r="T103">
        <f t="shared" ca="1" si="6"/>
        <v>0</v>
      </c>
      <c r="U103">
        <f t="shared" ca="1" si="7"/>
        <v>0</v>
      </c>
    </row>
    <row r="104" spans="1:21" x14ac:dyDescent="0.35">
      <c r="A104">
        <v>6000140327</v>
      </c>
      <c r="B104" t="s">
        <v>482</v>
      </c>
      <c r="C104" t="s">
        <v>230</v>
      </c>
      <c r="D104" t="s">
        <v>480</v>
      </c>
      <c r="E104" s="1">
        <v>45796</v>
      </c>
      <c r="F104" s="1">
        <v>45798</v>
      </c>
      <c r="G104" t="s">
        <v>329</v>
      </c>
      <c r="H104" t="s">
        <v>233</v>
      </c>
      <c r="I104" s="1">
        <v>45805</v>
      </c>
      <c r="J104" t="s">
        <v>234</v>
      </c>
      <c r="K104" t="s">
        <v>241</v>
      </c>
      <c r="L104" t="s">
        <v>171</v>
      </c>
      <c r="M104" t="s">
        <v>483</v>
      </c>
      <c r="N104" t="s">
        <v>237</v>
      </c>
      <c r="O104" t="s">
        <v>230</v>
      </c>
      <c r="Q104">
        <f ca="1">IF(OR(ISNUMBER(MATCH(L104,MasterData!$D$3:$D$18,0)),ISNUMBER(MATCH(L104,MasterData!$C$3:$C$18,0))),
    DATEDIF(E104,I104,"d"),
    DATEDIF(E104,TODAY(),"d"))</f>
        <v>9</v>
      </c>
      <c r="R104">
        <f t="shared" ca="1" si="4"/>
        <v>1</v>
      </c>
      <c r="S104">
        <f t="shared" ca="1" si="5"/>
        <v>0</v>
      </c>
      <c r="T104">
        <f t="shared" ca="1" si="6"/>
        <v>0</v>
      </c>
      <c r="U104">
        <f t="shared" ca="1" si="7"/>
        <v>0</v>
      </c>
    </row>
    <row r="105" spans="1:21" x14ac:dyDescent="0.35">
      <c r="A105">
        <v>6000140374</v>
      </c>
      <c r="B105" t="s">
        <v>484</v>
      </c>
      <c r="C105" t="s">
        <v>230</v>
      </c>
      <c r="D105" t="s">
        <v>254</v>
      </c>
      <c r="E105" s="1">
        <v>45796</v>
      </c>
      <c r="F105" s="1"/>
      <c r="G105" t="s">
        <v>255</v>
      </c>
      <c r="H105" t="s">
        <v>240</v>
      </c>
      <c r="I105" s="1">
        <v>45812</v>
      </c>
      <c r="J105" t="s">
        <v>234</v>
      </c>
      <c r="K105" t="s">
        <v>241</v>
      </c>
      <c r="L105" t="s">
        <v>171</v>
      </c>
      <c r="M105" t="s">
        <v>485</v>
      </c>
      <c r="N105" t="s">
        <v>237</v>
      </c>
      <c r="O105" t="s">
        <v>230</v>
      </c>
      <c r="Q105">
        <f ca="1">IF(OR(ISNUMBER(MATCH(L105,MasterData!$D$3:$D$18,0)),ISNUMBER(MATCH(L105,MasterData!$C$3:$C$18,0))),
    DATEDIF(E105,I105,"d"),
    DATEDIF(E105,TODAY(),"d"))</f>
        <v>16</v>
      </c>
      <c r="R105">
        <f t="shared" ca="1" si="4"/>
        <v>1</v>
      </c>
      <c r="S105">
        <f t="shared" ca="1" si="5"/>
        <v>1</v>
      </c>
      <c r="T105">
        <f t="shared" ca="1" si="6"/>
        <v>0</v>
      </c>
      <c r="U105">
        <f t="shared" ca="1" si="7"/>
        <v>0</v>
      </c>
    </row>
    <row r="106" spans="1:21" x14ac:dyDescent="0.35">
      <c r="A106">
        <v>6000140405</v>
      </c>
      <c r="B106" t="s">
        <v>230</v>
      </c>
      <c r="C106" t="s">
        <v>230</v>
      </c>
      <c r="D106" t="s">
        <v>231</v>
      </c>
      <c r="E106" s="1">
        <v>45796</v>
      </c>
      <c r="F106" s="1"/>
      <c r="G106" t="s">
        <v>248</v>
      </c>
      <c r="H106" t="s">
        <v>245</v>
      </c>
      <c r="I106" s="1">
        <v>45842</v>
      </c>
      <c r="J106" t="s">
        <v>201</v>
      </c>
      <c r="K106" t="s">
        <v>241</v>
      </c>
      <c r="L106" t="s">
        <v>171</v>
      </c>
      <c r="M106" t="s">
        <v>486</v>
      </c>
      <c r="N106" t="s">
        <v>237</v>
      </c>
      <c r="O106" t="s">
        <v>230</v>
      </c>
      <c r="Q106">
        <f ca="1">IF(OR(ISNUMBER(MATCH(L106,MasterData!$D$3:$D$18,0)),ISNUMBER(MATCH(L106,MasterData!$C$3:$C$18,0))),
    DATEDIF(E106,I106,"d"),
    DATEDIF(E106,TODAY(),"d"))</f>
        <v>46</v>
      </c>
      <c r="R106">
        <f t="shared" ca="1" si="4"/>
        <v>1</v>
      </c>
      <c r="S106">
        <f t="shared" ca="1" si="5"/>
        <v>1</v>
      </c>
      <c r="T106">
        <f t="shared" ca="1" si="6"/>
        <v>1</v>
      </c>
      <c r="U106">
        <f t="shared" ca="1" si="7"/>
        <v>0</v>
      </c>
    </row>
    <row r="107" spans="1:21" x14ac:dyDescent="0.35">
      <c r="A107">
        <v>6000140433</v>
      </c>
      <c r="B107" t="s">
        <v>487</v>
      </c>
      <c r="C107" t="s">
        <v>230</v>
      </c>
      <c r="D107" t="s">
        <v>231</v>
      </c>
      <c r="E107" s="1">
        <v>45796</v>
      </c>
      <c r="F107" s="1"/>
      <c r="G107" t="s">
        <v>488</v>
      </c>
      <c r="H107" t="s">
        <v>245</v>
      </c>
      <c r="I107" s="1">
        <v>45807</v>
      </c>
      <c r="J107" t="s">
        <v>234</v>
      </c>
      <c r="K107" t="s">
        <v>235</v>
      </c>
      <c r="L107" t="s">
        <v>171</v>
      </c>
      <c r="M107" t="s">
        <v>489</v>
      </c>
      <c r="N107" t="s">
        <v>237</v>
      </c>
      <c r="O107" t="s">
        <v>230</v>
      </c>
      <c r="Q107">
        <f ca="1">IF(OR(ISNUMBER(MATCH(L107,MasterData!$D$3:$D$18,0)),ISNUMBER(MATCH(L107,MasterData!$C$3:$C$18,0))),
    DATEDIF(E107,I107,"d"),
    DATEDIF(E107,TODAY(),"d"))</f>
        <v>11</v>
      </c>
      <c r="R107">
        <f t="shared" ca="1" si="4"/>
        <v>1</v>
      </c>
      <c r="S107">
        <f t="shared" ca="1" si="5"/>
        <v>0</v>
      </c>
      <c r="T107">
        <f t="shared" ca="1" si="6"/>
        <v>0</v>
      </c>
      <c r="U107">
        <f t="shared" ca="1" si="7"/>
        <v>0</v>
      </c>
    </row>
    <row r="108" spans="1:21" x14ac:dyDescent="0.35">
      <c r="A108">
        <v>6000140519</v>
      </c>
      <c r="B108" t="s">
        <v>490</v>
      </c>
      <c r="C108" t="s">
        <v>230</v>
      </c>
      <c r="D108" t="s">
        <v>274</v>
      </c>
      <c r="E108" s="1">
        <v>45797</v>
      </c>
      <c r="F108" s="1"/>
      <c r="G108" t="s">
        <v>275</v>
      </c>
      <c r="H108" t="s">
        <v>245</v>
      </c>
      <c r="I108" s="1">
        <v>45813</v>
      </c>
      <c r="J108" t="s">
        <v>234</v>
      </c>
      <c r="K108" t="s">
        <v>235</v>
      </c>
      <c r="L108" t="s">
        <v>171</v>
      </c>
      <c r="M108" t="s">
        <v>491</v>
      </c>
      <c r="N108" t="s">
        <v>237</v>
      </c>
      <c r="O108" t="s">
        <v>230</v>
      </c>
      <c r="Q108">
        <f ca="1">IF(OR(ISNUMBER(MATCH(L108,MasterData!$D$3:$D$18,0)),ISNUMBER(MATCH(L108,MasterData!$C$3:$C$18,0))),
    DATEDIF(E108,I108,"d"),
    DATEDIF(E108,TODAY(),"d"))</f>
        <v>16</v>
      </c>
      <c r="R108">
        <f t="shared" ca="1" si="4"/>
        <v>1</v>
      </c>
      <c r="S108">
        <f t="shared" ca="1" si="5"/>
        <v>1</v>
      </c>
      <c r="T108">
        <f t="shared" ca="1" si="6"/>
        <v>0</v>
      </c>
      <c r="U108">
        <f t="shared" ca="1" si="7"/>
        <v>0</v>
      </c>
    </row>
    <row r="109" spans="1:21" x14ac:dyDescent="0.35">
      <c r="A109">
        <v>6000140636</v>
      </c>
      <c r="B109" t="s">
        <v>492</v>
      </c>
      <c r="C109" t="s">
        <v>230</v>
      </c>
      <c r="D109" t="s">
        <v>274</v>
      </c>
      <c r="E109" s="1">
        <v>45797</v>
      </c>
      <c r="F109" s="1"/>
      <c r="G109" t="s">
        <v>321</v>
      </c>
      <c r="H109" t="s">
        <v>245</v>
      </c>
      <c r="I109" s="1">
        <v>45807</v>
      </c>
      <c r="J109" t="s">
        <v>234</v>
      </c>
      <c r="K109" t="s">
        <v>241</v>
      </c>
      <c r="L109" t="s">
        <v>171</v>
      </c>
      <c r="M109" t="s">
        <v>493</v>
      </c>
      <c r="N109" t="s">
        <v>237</v>
      </c>
      <c r="O109" t="s">
        <v>230</v>
      </c>
      <c r="Q109">
        <f ca="1">IF(OR(ISNUMBER(MATCH(L109,MasterData!$D$3:$D$18,0)),ISNUMBER(MATCH(L109,MasterData!$C$3:$C$18,0))),
    DATEDIF(E109,I109,"d"),
    DATEDIF(E109,TODAY(),"d"))</f>
        <v>10</v>
      </c>
      <c r="R109">
        <f t="shared" ca="1" si="4"/>
        <v>1</v>
      </c>
      <c r="S109">
        <f t="shared" ca="1" si="5"/>
        <v>0</v>
      </c>
      <c r="T109">
        <f t="shared" ca="1" si="6"/>
        <v>0</v>
      </c>
      <c r="U109">
        <f t="shared" ca="1" si="7"/>
        <v>0</v>
      </c>
    </row>
    <row r="110" spans="1:21" x14ac:dyDescent="0.35">
      <c r="A110">
        <v>6000140745</v>
      </c>
      <c r="B110" t="s">
        <v>494</v>
      </c>
      <c r="C110" t="s">
        <v>230</v>
      </c>
      <c r="D110" t="s">
        <v>254</v>
      </c>
      <c r="E110" s="1">
        <v>45798</v>
      </c>
      <c r="F110" s="1"/>
      <c r="G110" t="s">
        <v>357</v>
      </c>
      <c r="H110" t="s">
        <v>245</v>
      </c>
      <c r="I110" s="1">
        <v>45839</v>
      </c>
      <c r="J110" t="s">
        <v>234</v>
      </c>
      <c r="K110" t="s">
        <v>235</v>
      </c>
      <c r="L110" t="s">
        <v>171</v>
      </c>
      <c r="M110" t="s">
        <v>495</v>
      </c>
      <c r="N110" t="s">
        <v>237</v>
      </c>
      <c r="O110" t="s">
        <v>230</v>
      </c>
      <c r="Q110">
        <f ca="1">IF(OR(ISNUMBER(MATCH(L110,MasterData!$D$3:$D$18,0)),ISNUMBER(MATCH(L110,MasterData!$C$3:$C$18,0))),
    DATEDIF(E110,I110,"d"),
    DATEDIF(E110,TODAY(),"d"))</f>
        <v>41</v>
      </c>
      <c r="R110">
        <f t="shared" ca="1" si="4"/>
        <v>1</v>
      </c>
      <c r="S110">
        <f t="shared" ca="1" si="5"/>
        <v>1</v>
      </c>
      <c r="T110">
        <f t="shared" ca="1" si="6"/>
        <v>1</v>
      </c>
      <c r="U110">
        <f t="shared" ca="1" si="7"/>
        <v>0</v>
      </c>
    </row>
    <row r="111" spans="1:21" x14ac:dyDescent="0.35">
      <c r="A111">
        <v>6000140747</v>
      </c>
      <c r="B111" t="s">
        <v>496</v>
      </c>
      <c r="C111" t="s">
        <v>230</v>
      </c>
      <c r="D111" t="s">
        <v>247</v>
      </c>
      <c r="E111" s="1">
        <v>45798</v>
      </c>
      <c r="F111" s="1">
        <v>45804</v>
      </c>
      <c r="G111" t="s">
        <v>268</v>
      </c>
      <c r="H111" t="s">
        <v>245</v>
      </c>
      <c r="I111" s="1">
        <v>45811</v>
      </c>
      <c r="J111" t="s">
        <v>234</v>
      </c>
      <c r="K111" t="s">
        <v>241</v>
      </c>
      <c r="L111" t="s">
        <v>171</v>
      </c>
      <c r="M111" t="s">
        <v>497</v>
      </c>
      <c r="N111" t="s">
        <v>237</v>
      </c>
      <c r="O111" t="s">
        <v>230</v>
      </c>
      <c r="Q111">
        <f ca="1">IF(OR(ISNUMBER(MATCH(L111,MasterData!$D$3:$D$18,0)),ISNUMBER(MATCH(L111,MasterData!$C$3:$C$18,0))),
    DATEDIF(E111,I111,"d"),
    DATEDIF(E111,TODAY(),"d"))</f>
        <v>13</v>
      </c>
      <c r="R111">
        <f t="shared" ca="1" si="4"/>
        <v>1</v>
      </c>
      <c r="S111">
        <f t="shared" ca="1" si="5"/>
        <v>0</v>
      </c>
      <c r="T111">
        <f t="shared" ca="1" si="6"/>
        <v>0</v>
      </c>
      <c r="U111">
        <f t="shared" ca="1" si="7"/>
        <v>0</v>
      </c>
    </row>
    <row r="112" spans="1:21" x14ac:dyDescent="0.35">
      <c r="A112">
        <v>6000140763</v>
      </c>
      <c r="B112" t="s">
        <v>498</v>
      </c>
      <c r="C112" t="s">
        <v>230</v>
      </c>
      <c r="D112" t="s">
        <v>247</v>
      </c>
      <c r="E112" s="1">
        <v>45798</v>
      </c>
      <c r="F112" s="1">
        <v>45806</v>
      </c>
      <c r="G112" t="s">
        <v>268</v>
      </c>
      <c r="H112" t="s">
        <v>245</v>
      </c>
      <c r="I112" s="1">
        <v>45807</v>
      </c>
      <c r="J112" t="s">
        <v>234</v>
      </c>
      <c r="K112" t="s">
        <v>241</v>
      </c>
      <c r="L112" t="s">
        <v>171</v>
      </c>
      <c r="M112" t="s">
        <v>499</v>
      </c>
      <c r="N112" t="s">
        <v>237</v>
      </c>
      <c r="O112" t="s">
        <v>230</v>
      </c>
      <c r="Q112">
        <f ca="1">IF(OR(ISNUMBER(MATCH(L112,MasterData!$D$3:$D$18,0)),ISNUMBER(MATCH(L112,MasterData!$C$3:$C$18,0))),
    DATEDIF(E112,I112,"d"),
    DATEDIF(E112,TODAY(),"d"))</f>
        <v>9</v>
      </c>
      <c r="R112">
        <f t="shared" ca="1" si="4"/>
        <v>1</v>
      </c>
      <c r="S112">
        <f t="shared" ca="1" si="5"/>
        <v>0</v>
      </c>
      <c r="T112">
        <f t="shared" ca="1" si="6"/>
        <v>0</v>
      </c>
      <c r="U112">
        <f t="shared" ca="1" si="7"/>
        <v>0</v>
      </c>
    </row>
    <row r="113" spans="1:21" x14ac:dyDescent="0.35">
      <c r="A113">
        <v>6000140765</v>
      </c>
      <c r="B113" t="s">
        <v>500</v>
      </c>
      <c r="C113" t="s">
        <v>230</v>
      </c>
      <c r="D113" t="s">
        <v>247</v>
      </c>
      <c r="E113" s="1">
        <v>45798</v>
      </c>
      <c r="F113" s="1">
        <v>45804</v>
      </c>
      <c r="G113" t="s">
        <v>268</v>
      </c>
      <c r="H113" t="s">
        <v>245</v>
      </c>
      <c r="I113" s="1">
        <v>45813</v>
      </c>
      <c r="J113" t="s">
        <v>234</v>
      </c>
      <c r="K113" t="s">
        <v>241</v>
      </c>
      <c r="L113" t="s">
        <v>171</v>
      </c>
      <c r="M113" t="s">
        <v>501</v>
      </c>
      <c r="N113" t="s">
        <v>237</v>
      </c>
      <c r="O113" t="s">
        <v>230</v>
      </c>
      <c r="Q113">
        <f ca="1">IF(OR(ISNUMBER(MATCH(L113,MasterData!$D$3:$D$18,0)),ISNUMBER(MATCH(L113,MasterData!$C$3:$C$18,0))),
    DATEDIF(E113,I113,"d"),
    DATEDIF(E113,TODAY(),"d"))</f>
        <v>15</v>
      </c>
      <c r="R113">
        <f t="shared" ca="1" si="4"/>
        <v>1</v>
      </c>
      <c r="S113">
        <f t="shared" ca="1" si="5"/>
        <v>0</v>
      </c>
      <c r="T113">
        <f t="shared" ca="1" si="6"/>
        <v>0</v>
      </c>
      <c r="U113">
        <f t="shared" ca="1" si="7"/>
        <v>0</v>
      </c>
    </row>
    <row r="114" spans="1:21" x14ac:dyDescent="0.35">
      <c r="A114">
        <v>6000140809</v>
      </c>
      <c r="B114" t="s">
        <v>502</v>
      </c>
      <c r="D114" t="s">
        <v>247</v>
      </c>
      <c r="E114" s="1">
        <v>45798</v>
      </c>
      <c r="F114" s="1">
        <v>45811</v>
      </c>
      <c r="G114" t="s">
        <v>268</v>
      </c>
      <c r="H114" t="s">
        <v>503</v>
      </c>
      <c r="I114" s="1">
        <v>45824</v>
      </c>
      <c r="J114" t="s">
        <v>234</v>
      </c>
      <c r="K114" t="s">
        <v>241</v>
      </c>
      <c r="L114" t="s">
        <v>171</v>
      </c>
      <c r="M114" t="s">
        <v>504</v>
      </c>
      <c r="N114" t="s">
        <v>237</v>
      </c>
      <c r="Q114">
        <f ca="1">IF(OR(ISNUMBER(MATCH(L114,MasterData!$D$3:$D$18,0)),ISNUMBER(MATCH(L114,MasterData!$C$3:$C$18,0))),
    DATEDIF(E114,I114,"d"),
    DATEDIF(E114,TODAY(),"d"))</f>
        <v>26</v>
      </c>
      <c r="R114">
        <f t="shared" ca="1" si="4"/>
        <v>1</v>
      </c>
      <c r="S114">
        <f t="shared" ca="1" si="5"/>
        <v>1</v>
      </c>
      <c r="T114">
        <f t="shared" ca="1" si="6"/>
        <v>0</v>
      </c>
      <c r="U114">
        <f t="shared" ca="1" si="7"/>
        <v>0</v>
      </c>
    </row>
    <row r="115" spans="1:21" x14ac:dyDescent="0.35">
      <c r="A115">
        <v>6000140812</v>
      </c>
      <c r="B115" t="s">
        <v>505</v>
      </c>
      <c r="C115" t="s">
        <v>230</v>
      </c>
      <c r="D115" t="s">
        <v>506</v>
      </c>
      <c r="E115" s="1">
        <v>45798</v>
      </c>
      <c r="F115" s="1"/>
      <c r="G115" t="s">
        <v>507</v>
      </c>
      <c r="H115" t="s">
        <v>240</v>
      </c>
      <c r="I115" s="1">
        <v>45806</v>
      </c>
      <c r="J115" t="s">
        <v>234</v>
      </c>
      <c r="K115" t="s">
        <v>241</v>
      </c>
      <c r="L115" t="s">
        <v>171</v>
      </c>
      <c r="M115" t="s">
        <v>508</v>
      </c>
      <c r="N115" t="s">
        <v>237</v>
      </c>
      <c r="O115" t="s">
        <v>230</v>
      </c>
      <c r="Q115">
        <f ca="1">IF(OR(ISNUMBER(MATCH(L115,MasterData!$D$3:$D$18,0)),ISNUMBER(MATCH(L115,MasterData!$C$3:$C$18,0))),
    DATEDIF(E115,I115,"d"),
    DATEDIF(E115,TODAY(),"d"))</f>
        <v>8</v>
      </c>
      <c r="R115">
        <f t="shared" ca="1" si="4"/>
        <v>1</v>
      </c>
      <c r="S115">
        <f t="shared" ca="1" si="5"/>
        <v>0</v>
      </c>
      <c r="T115">
        <f t="shared" ca="1" si="6"/>
        <v>0</v>
      </c>
      <c r="U115">
        <f t="shared" ca="1" si="7"/>
        <v>0</v>
      </c>
    </row>
    <row r="116" spans="1:21" x14ac:dyDescent="0.35">
      <c r="A116">
        <v>6000140821</v>
      </c>
      <c r="B116" t="s">
        <v>230</v>
      </c>
      <c r="C116" t="s">
        <v>230</v>
      </c>
      <c r="D116" t="s">
        <v>251</v>
      </c>
      <c r="E116" s="1">
        <v>45798</v>
      </c>
      <c r="F116" s="1"/>
      <c r="G116" t="s">
        <v>422</v>
      </c>
      <c r="H116" t="s">
        <v>240</v>
      </c>
      <c r="I116" s="1">
        <v>45813</v>
      </c>
      <c r="J116" t="s">
        <v>201</v>
      </c>
      <c r="K116" t="s">
        <v>235</v>
      </c>
      <c r="L116" t="s">
        <v>171</v>
      </c>
      <c r="M116" t="s">
        <v>509</v>
      </c>
      <c r="N116" t="s">
        <v>237</v>
      </c>
      <c r="O116" t="s">
        <v>230</v>
      </c>
      <c r="Q116">
        <f ca="1">IF(OR(ISNUMBER(MATCH(L116,MasterData!$D$3:$D$18,0)),ISNUMBER(MATCH(L116,MasterData!$C$3:$C$18,0))),
    DATEDIF(E116,I116,"d"),
    DATEDIF(E116,TODAY(),"d"))</f>
        <v>15</v>
      </c>
      <c r="R116">
        <f t="shared" ca="1" si="4"/>
        <v>1</v>
      </c>
      <c r="S116">
        <f t="shared" ca="1" si="5"/>
        <v>0</v>
      </c>
      <c r="T116">
        <f t="shared" ca="1" si="6"/>
        <v>0</v>
      </c>
      <c r="U116">
        <f t="shared" ca="1" si="7"/>
        <v>0</v>
      </c>
    </row>
    <row r="117" spans="1:21" x14ac:dyDescent="0.35">
      <c r="A117">
        <v>6000140852</v>
      </c>
      <c r="B117" t="s">
        <v>510</v>
      </c>
      <c r="C117" t="s">
        <v>230</v>
      </c>
      <c r="D117" t="s">
        <v>511</v>
      </c>
      <c r="E117" s="1">
        <v>45799</v>
      </c>
      <c r="F117" s="1"/>
      <c r="G117" t="s">
        <v>512</v>
      </c>
      <c r="H117" t="s">
        <v>245</v>
      </c>
      <c r="I117" s="1">
        <v>45807</v>
      </c>
      <c r="J117" t="s">
        <v>234</v>
      </c>
      <c r="K117" t="s">
        <v>235</v>
      </c>
      <c r="L117" t="s">
        <v>171</v>
      </c>
      <c r="M117" t="s">
        <v>513</v>
      </c>
      <c r="N117" t="s">
        <v>237</v>
      </c>
      <c r="O117" t="s">
        <v>230</v>
      </c>
      <c r="Q117">
        <f ca="1">IF(OR(ISNUMBER(MATCH(L117,MasterData!$D$3:$D$18,0)),ISNUMBER(MATCH(L117,MasterData!$C$3:$C$18,0))),
    DATEDIF(E117,I117,"d"),
    DATEDIF(E117,TODAY(),"d"))</f>
        <v>8</v>
      </c>
      <c r="R117">
        <f t="shared" ca="1" si="4"/>
        <v>1</v>
      </c>
      <c r="S117">
        <f t="shared" ca="1" si="5"/>
        <v>0</v>
      </c>
      <c r="T117">
        <f t="shared" ca="1" si="6"/>
        <v>0</v>
      </c>
      <c r="U117">
        <f t="shared" ca="1" si="7"/>
        <v>0</v>
      </c>
    </row>
    <row r="118" spans="1:21" x14ac:dyDescent="0.35">
      <c r="A118">
        <v>6000140887</v>
      </c>
      <c r="B118" t="s">
        <v>514</v>
      </c>
      <c r="C118" t="s">
        <v>230</v>
      </c>
      <c r="D118" t="s">
        <v>254</v>
      </c>
      <c r="E118" s="1">
        <v>45799</v>
      </c>
      <c r="F118" s="1">
        <v>45803</v>
      </c>
      <c r="G118" t="s">
        <v>357</v>
      </c>
      <c r="H118" t="s">
        <v>240</v>
      </c>
      <c r="I118" s="1">
        <v>45811</v>
      </c>
      <c r="J118" t="s">
        <v>234</v>
      </c>
      <c r="K118" t="s">
        <v>241</v>
      </c>
      <c r="L118" t="s">
        <v>171</v>
      </c>
      <c r="M118" t="s">
        <v>515</v>
      </c>
      <c r="N118" t="s">
        <v>237</v>
      </c>
      <c r="O118" t="s">
        <v>230</v>
      </c>
      <c r="Q118">
        <f ca="1">IF(OR(ISNUMBER(MATCH(L118,MasterData!$D$3:$D$18,0)),ISNUMBER(MATCH(L118,MasterData!$C$3:$C$18,0))),
    DATEDIF(E118,I118,"d"),
    DATEDIF(E118,TODAY(),"d"))</f>
        <v>12</v>
      </c>
      <c r="R118">
        <f t="shared" ca="1" si="4"/>
        <v>1</v>
      </c>
      <c r="S118">
        <f t="shared" ca="1" si="5"/>
        <v>0</v>
      </c>
      <c r="T118">
        <f t="shared" ca="1" si="6"/>
        <v>0</v>
      </c>
      <c r="U118">
        <f t="shared" ca="1" si="7"/>
        <v>0</v>
      </c>
    </row>
    <row r="119" spans="1:21" x14ac:dyDescent="0.35">
      <c r="A119">
        <v>6000141017</v>
      </c>
      <c r="B119" t="s">
        <v>516</v>
      </c>
      <c r="C119" t="s">
        <v>230</v>
      </c>
      <c r="D119" t="s">
        <v>247</v>
      </c>
      <c r="E119" s="1">
        <v>45800</v>
      </c>
      <c r="F119" s="1"/>
      <c r="G119" t="s">
        <v>268</v>
      </c>
      <c r="H119" t="s">
        <v>230</v>
      </c>
      <c r="I119" s="1">
        <v>45847</v>
      </c>
      <c r="J119" t="s">
        <v>234</v>
      </c>
      <c r="K119" t="s">
        <v>235</v>
      </c>
      <c r="L119" t="s">
        <v>171</v>
      </c>
      <c r="M119" t="s">
        <v>517</v>
      </c>
      <c r="N119" t="s">
        <v>237</v>
      </c>
      <c r="O119" t="s">
        <v>230</v>
      </c>
      <c r="Q119">
        <f ca="1">IF(OR(ISNUMBER(MATCH(L119,MasterData!$D$3:$D$18,0)),ISNUMBER(MATCH(L119,MasterData!$C$3:$C$18,0))),
    DATEDIF(E119,I119,"d"),
    DATEDIF(E119,TODAY(),"d"))</f>
        <v>47</v>
      </c>
      <c r="R119">
        <f t="shared" ca="1" si="4"/>
        <v>1</v>
      </c>
      <c r="S119">
        <f t="shared" ca="1" si="5"/>
        <v>1</v>
      </c>
      <c r="T119">
        <f t="shared" ca="1" si="6"/>
        <v>1</v>
      </c>
      <c r="U119">
        <f t="shared" ca="1" si="7"/>
        <v>0</v>
      </c>
    </row>
    <row r="120" spans="1:21" x14ac:dyDescent="0.35">
      <c r="A120">
        <v>6000141018</v>
      </c>
      <c r="B120" t="s">
        <v>518</v>
      </c>
      <c r="C120" t="s">
        <v>230</v>
      </c>
      <c r="D120" t="s">
        <v>519</v>
      </c>
      <c r="E120" s="1">
        <v>45800</v>
      </c>
      <c r="F120" s="1"/>
      <c r="G120" t="s">
        <v>520</v>
      </c>
      <c r="H120" t="s">
        <v>233</v>
      </c>
      <c r="I120" s="1">
        <v>45832</v>
      </c>
      <c r="J120" t="s">
        <v>234</v>
      </c>
      <c r="K120" t="s">
        <v>235</v>
      </c>
      <c r="L120" t="s">
        <v>171</v>
      </c>
      <c r="M120" t="s">
        <v>521</v>
      </c>
      <c r="N120" t="s">
        <v>237</v>
      </c>
      <c r="O120" t="s">
        <v>230</v>
      </c>
      <c r="Q120">
        <f ca="1">IF(OR(ISNUMBER(MATCH(L120,MasterData!$D$3:$D$18,0)),ISNUMBER(MATCH(L120,MasterData!$C$3:$C$18,0))),
    DATEDIF(E120,I120,"d"),
    DATEDIF(E120,TODAY(),"d"))</f>
        <v>32</v>
      </c>
      <c r="R120">
        <f t="shared" ca="1" si="4"/>
        <v>1</v>
      </c>
      <c r="S120">
        <f t="shared" ca="1" si="5"/>
        <v>1</v>
      </c>
      <c r="T120">
        <f t="shared" ca="1" si="6"/>
        <v>1</v>
      </c>
      <c r="U120">
        <f t="shared" ca="1" si="7"/>
        <v>0</v>
      </c>
    </row>
    <row r="121" spans="1:21" x14ac:dyDescent="0.35">
      <c r="A121">
        <v>6000141038</v>
      </c>
      <c r="B121" t="s">
        <v>522</v>
      </c>
      <c r="C121" t="s">
        <v>230</v>
      </c>
      <c r="D121" t="s">
        <v>231</v>
      </c>
      <c r="E121" s="1">
        <v>45800</v>
      </c>
      <c r="F121" s="1"/>
      <c r="G121" t="s">
        <v>232</v>
      </c>
      <c r="H121" t="s">
        <v>240</v>
      </c>
      <c r="I121" s="1">
        <v>45811</v>
      </c>
      <c r="J121" t="s">
        <v>234</v>
      </c>
      <c r="K121" t="s">
        <v>235</v>
      </c>
      <c r="L121" t="s">
        <v>171</v>
      </c>
      <c r="M121" t="s">
        <v>523</v>
      </c>
      <c r="N121" t="s">
        <v>237</v>
      </c>
      <c r="O121" t="s">
        <v>230</v>
      </c>
      <c r="Q121">
        <f ca="1">IF(OR(ISNUMBER(MATCH(L121,MasterData!$D$3:$D$18,0)),ISNUMBER(MATCH(L121,MasterData!$C$3:$C$18,0))),
    DATEDIF(E121,I121,"d"),
    DATEDIF(E121,TODAY(),"d"))</f>
        <v>11</v>
      </c>
      <c r="R121">
        <f t="shared" ca="1" si="4"/>
        <v>1</v>
      </c>
      <c r="S121">
        <f t="shared" ca="1" si="5"/>
        <v>0</v>
      </c>
      <c r="T121">
        <f t="shared" ca="1" si="6"/>
        <v>0</v>
      </c>
      <c r="U121">
        <f t="shared" ca="1" si="7"/>
        <v>0</v>
      </c>
    </row>
    <row r="122" spans="1:21" x14ac:dyDescent="0.35">
      <c r="A122">
        <v>6000141080</v>
      </c>
      <c r="B122" t="s">
        <v>524</v>
      </c>
      <c r="C122" t="s">
        <v>230</v>
      </c>
      <c r="D122" t="s">
        <v>274</v>
      </c>
      <c r="E122" s="1">
        <v>45800</v>
      </c>
      <c r="F122" s="1"/>
      <c r="G122" t="s">
        <v>321</v>
      </c>
      <c r="H122" t="s">
        <v>245</v>
      </c>
      <c r="I122" s="1">
        <v>45810</v>
      </c>
      <c r="J122" t="s">
        <v>234</v>
      </c>
      <c r="K122" t="s">
        <v>241</v>
      </c>
      <c r="L122" t="s">
        <v>171</v>
      </c>
      <c r="M122" t="s">
        <v>525</v>
      </c>
      <c r="N122" t="s">
        <v>237</v>
      </c>
      <c r="O122" t="s">
        <v>230</v>
      </c>
      <c r="Q122">
        <f ca="1">IF(OR(ISNUMBER(MATCH(L122,MasterData!$D$3:$D$18,0)),ISNUMBER(MATCH(L122,MasterData!$C$3:$C$18,0))),
    DATEDIF(E122,I122,"d"),
    DATEDIF(E122,TODAY(),"d"))</f>
        <v>10</v>
      </c>
      <c r="R122">
        <f t="shared" ca="1" si="4"/>
        <v>1</v>
      </c>
      <c r="S122">
        <f t="shared" ca="1" si="5"/>
        <v>0</v>
      </c>
      <c r="T122">
        <f t="shared" ca="1" si="6"/>
        <v>0</v>
      </c>
      <c r="U122">
        <f t="shared" ca="1" si="7"/>
        <v>0</v>
      </c>
    </row>
    <row r="123" spans="1:21" x14ac:dyDescent="0.35">
      <c r="A123">
        <v>6000141241</v>
      </c>
      <c r="B123" t="s">
        <v>526</v>
      </c>
      <c r="C123" t="s">
        <v>230</v>
      </c>
      <c r="D123" t="s">
        <v>480</v>
      </c>
      <c r="E123" s="1">
        <v>45803</v>
      </c>
      <c r="F123" s="1"/>
      <c r="G123" t="s">
        <v>329</v>
      </c>
      <c r="H123" t="s">
        <v>240</v>
      </c>
      <c r="I123" s="1">
        <v>45847</v>
      </c>
      <c r="J123" t="s">
        <v>234</v>
      </c>
      <c r="K123" t="s">
        <v>235</v>
      </c>
      <c r="L123" t="s">
        <v>171</v>
      </c>
      <c r="M123" t="s">
        <v>527</v>
      </c>
      <c r="N123" t="s">
        <v>237</v>
      </c>
      <c r="O123" t="s">
        <v>230</v>
      </c>
      <c r="Q123">
        <f ca="1">IF(OR(ISNUMBER(MATCH(L123,MasterData!$D$3:$D$18,0)),ISNUMBER(MATCH(L123,MasterData!$C$3:$C$18,0))),
    DATEDIF(E123,I123,"d"),
    DATEDIF(E123,TODAY(),"d"))</f>
        <v>44</v>
      </c>
      <c r="R123">
        <f t="shared" ca="1" si="4"/>
        <v>1</v>
      </c>
      <c r="S123">
        <f t="shared" ca="1" si="5"/>
        <v>1</v>
      </c>
      <c r="T123">
        <f t="shared" ca="1" si="6"/>
        <v>1</v>
      </c>
      <c r="U123">
        <f t="shared" ca="1" si="7"/>
        <v>0</v>
      </c>
    </row>
    <row r="124" spans="1:21" x14ac:dyDescent="0.35">
      <c r="A124">
        <v>6000141291</v>
      </c>
      <c r="B124" t="s">
        <v>528</v>
      </c>
      <c r="C124" t="s">
        <v>230</v>
      </c>
      <c r="D124" t="s">
        <v>251</v>
      </c>
      <c r="E124" s="1">
        <v>45803</v>
      </c>
      <c r="F124" s="1"/>
      <c r="G124" t="s">
        <v>529</v>
      </c>
      <c r="H124" t="s">
        <v>230</v>
      </c>
      <c r="I124" s="1">
        <v>45811</v>
      </c>
      <c r="J124" t="s">
        <v>234</v>
      </c>
      <c r="K124" t="s">
        <v>235</v>
      </c>
      <c r="L124" t="s">
        <v>171</v>
      </c>
      <c r="M124" t="s">
        <v>530</v>
      </c>
      <c r="N124" t="s">
        <v>237</v>
      </c>
      <c r="O124" t="s">
        <v>230</v>
      </c>
      <c r="Q124">
        <f ca="1">IF(OR(ISNUMBER(MATCH(L124,MasterData!$D$3:$D$18,0)),ISNUMBER(MATCH(L124,MasterData!$C$3:$C$18,0))),
    DATEDIF(E124,I124,"d"),
    DATEDIF(E124,TODAY(),"d"))</f>
        <v>8</v>
      </c>
      <c r="R124">
        <f t="shared" ca="1" si="4"/>
        <v>1</v>
      </c>
      <c r="S124">
        <f t="shared" ca="1" si="5"/>
        <v>0</v>
      </c>
      <c r="T124">
        <f t="shared" ca="1" si="6"/>
        <v>0</v>
      </c>
      <c r="U124">
        <f t="shared" ca="1" si="7"/>
        <v>0</v>
      </c>
    </row>
    <row r="125" spans="1:21" x14ac:dyDescent="0.35">
      <c r="A125">
        <v>6000141328</v>
      </c>
      <c r="B125" t="s">
        <v>531</v>
      </c>
      <c r="C125" t="s">
        <v>230</v>
      </c>
      <c r="D125" t="s">
        <v>480</v>
      </c>
      <c r="E125" s="1">
        <v>45804</v>
      </c>
      <c r="F125" s="1">
        <v>45805</v>
      </c>
      <c r="G125" t="s">
        <v>354</v>
      </c>
      <c r="H125" t="s">
        <v>240</v>
      </c>
      <c r="I125" s="1">
        <v>45811</v>
      </c>
      <c r="J125" t="s">
        <v>234</v>
      </c>
      <c r="K125" t="s">
        <v>347</v>
      </c>
      <c r="L125" t="s">
        <v>171</v>
      </c>
      <c r="M125" t="s">
        <v>532</v>
      </c>
      <c r="N125" t="s">
        <v>237</v>
      </c>
      <c r="O125" t="s">
        <v>230</v>
      </c>
      <c r="Q125">
        <f ca="1">IF(OR(ISNUMBER(MATCH(L125,MasterData!$D$3:$D$18,0)),ISNUMBER(MATCH(L125,MasterData!$C$3:$C$18,0))),
    DATEDIF(E125,I125,"d"),
    DATEDIF(E125,TODAY(),"d"))</f>
        <v>7</v>
      </c>
      <c r="R125">
        <f t="shared" ca="1" si="4"/>
        <v>0</v>
      </c>
      <c r="S125">
        <f t="shared" ca="1" si="5"/>
        <v>0</v>
      </c>
      <c r="T125">
        <f t="shared" ca="1" si="6"/>
        <v>0</v>
      </c>
      <c r="U125">
        <f t="shared" ca="1" si="7"/>
        <v>0</v>
      </c>
    </row>
    <row r="126" spans="1:21" x14ac:dyDescent="0.35">
      <c r="A126">
        <v>6000141409</v>
      </c>
      <c r="B126" t="s">
        <v>533</v>
      </c>
      <c r="C126" t="s">
        <v>230</v>
      </c>
      <c r="D126" t="s">
        <v>506</v>
      </c>
      <c r="E126" s="1">
        <v>45804</v>
      </c>
      <c r="F126" s="1"/>
      <c r="G126" t="s">
        <v>534</v>
      </c>
      <c r="H126" t="s">
        <v>240</v>
      </c>
      <c r="I126" s="1">
        <v>45812</v>
      </c>
      <c r="J126" t="s">
        <v>234</v>
      </c>
      <c r="K126" t="s">
        <v>235</v>
      </c>
      <c r="L126" t="s">
        <v>171</v>
      </c>
      <c r="M126" t="s">
        <v>535</v>
      </c>
      <c r="N126" t="s">
        <v>237</v>
      </c>
      <c r="O126" t="s">
        <v>230</v>
      </c>
      <c r="Q126">
        <f ca="1">IF(OR(ISNUMBER(MATCH(L126,MasterData!$D$3:$D$18,0)),ISNUMBER(MATCH(L126,MasterData!$C$3:$C$18,0))),
    DATEDIF(E126,I126,"d"),
    DATEDIF(E126,TODAY(),"d"))</f>
        <v>8</v>
      </c>
      <c r="R126">
        <f t="shared" ca="1" si="4"/>
        <v>1</v>
      </c>
      <c r="S126">
        <f t="shared" ca="1" si="5"/>
        <v>0</v>
      </c>
      <c r="T126">
        <f t="shared" ca="1" si="6"/>
        <v>0</v>
      </c>
      <c r="U126">
        <f t="shared" ca="1" si="7"/>
        <v>0</v>
      </c>
    </row>
    <row r="127" spans="1:21" x14ac:dyDescent="0.35">
      <c r="A127">
        <v>6000141456</v>
      </c>
      <c r="B127" t="s">
        <v>536</v>
      </c>
      <c r="C127" t="s">
        <v>230</v>
      </c>
      <c r="D127" t="s">
        <v>254</v>
      </c>
      <c r="E127" s="1">
        <v>45804</v>
      </c>
      <c r="F127" s="1"/>
      <c r="G127" t="s">
        <v>537</v>
      </c>
      <c r="H127" t="s">
        <v>240</v>
      </c>
      <c r="I127" s="1">
        <v>45846</v>
      </c>
      <c r="J127" t="s">
        <v>234</v>
      </c>
      <c r="K127" t="s">
        <v>235</v>
      </c>
      <c r="L127" t="s">
        <v>171</v>
      </c>
      <c r="M127" t="s">
        <v>538</v>
      </c>
      <c r="N127" t="s">
        <v>237</v>
      </c>
      <c r="O127" t="s">
        <v>230</v>
      </c>
      <c r="Q127">
        <f ca="1">IF(OR(ISNUMBER(MATCH(L127,MasterData!$D$3:$D$18,0)),ISNUMBER(MATCH(L127,MasterData!$C$3:$C$18,0))),
    DATEDIF(E127,I127,"d"),
    DATEDIF(E127,TODAY(),"d"))</f>
        <v>42</v>
      </c>
      <c r="R127">
        <f t="shared" ca="1" si="4"/>
        <v>1</v>
      </c>
      <c r="S127">
        <f t="shared" ca="1" si="5"/>
        <v>1</v>
      </c>
      <c r="T127">
        <f t="shared" ca="1" si="6"/>
        <v>1</v>
      </c>
      <c r="U127">
        <f t="shared" ca="1" si="7"/>
        <v>0</v>
      </c>
    </row>
    <row r="128" spans="1:21" x14ac:dyDescent="0.35">
      <c r="A128">
        <v>6000141519</v>
      </c>
      <c r="B128" t="s">
        <v>539</v>
      </c>
      <c r="C128" t="s">
        <v>230</v>
      </c>
      <c r="D128" t="s">
        <v>247</v>
      </c>
      <c r="E128" s="1">
        <v>45805</v>
      </c>
      <c r="F128" s="1"/>
      <c r="G128" t="s">
        <v>453</v>
      </c>
      <c r="H128" t="s">
        <v>240</v>
      </c>
      <c r="I128" s="1">
        <v>45819</v>
      </c>
      <c r="J128" t="s">
        <v>234</v>
      </c>
      <c r="K128" t="s">
        <v>235</v>
      </c>
      <c r="L128" t="s">
        <v>171</v>
      </c>
      <c r="M128" t="s">
        <v>540</v>
      </c>
      <c r="N128" t="s">
        <v>237</v>
      </c>
      <c r="O128" t="s">
        <v>230</v>
      </c>
      <c r="Q128">
        <f ca="1">IF(OR(ISNUMBER(MATCH(L128,MasterData!$D$3:$D$18,0)),ISNUMBER(MATCH(L128,MasterData!$C$3:$C$18,0))),
    DATEDIF(E128,I128,"d"),
    DATEDIF(E128,TODAY(),"d"))</f>
        <v>14</v>
      </c>
      <c r="R128">
        <f t="shared" ca="1" si="4"/>
        <v>1</v>
      </c>
      <c r="S128">
        <f t="shared" ca="1" si="5"/>
        <v>0</v>
      </c>
      <c r="T128">
        <f t="shared" ca="1" si="6"/>
        <v>0</v>
      </c>
      <c r="U128">
        <f t="shared" ca="1" si="7"/>
        <v>0</v>
      </c>
    </row>
    <row r="129" spans="1:21" x14ac:dyDescent="0.35">
      <c r="A129">
        <v>6000141525</v>
      </c>
      <c r="B129" t="s">
        <v>541</v>
      </c>
      <c r="C129" t="s">
        <v>230</v>
      </c>
      <c r="D129" t="s">
        <v>274</v>
      </c>
      <c r="E129" s="1">
        <v>45805</v>
      </c>
      <c r="F129" s="1"/>
      <c r="G129" t="s">
        <v>321</v>
      </c>
      <c r="H129" t="s">
        <v>245</v>
      </c>
      <c r="I129" s="1">
        <v>45813</v>
      </c>
      <c r="J129" t="s">
        <v>234</v>
      </c>
      <c r="K129" t="s">
        <v>241</v>
      </c>
      <c r="L129" t="s">
        <v>171</v>
      </c>
      <c r="M129" t="s">
        <v>542</v>
      </c>
      <c r="N129" t="s">
        <v>237</v>
      </c>
      <c r="O129" t="s">
        <v>230</v>
      </c>
      <c r="Q129">
        <f ca="1">IF(OR(ISNUMBER(MATCH(L129,MasterData!$D$3:$D$18,0)),ISNUMBER(MATCH(L129,MasterData!$C$3:$C$18,0))),
    DATEDIF(E129,I129,"d"),
    DATEDIF(E129,TODAY(),"d"))</f>
        <v>8</v>
      </c>
      <c r="R129">
        <f t="shared" ca="1" si="4"/>
        <v>1</v>
      </c>
      <c r="S129">
        <f t="shared" ca="1" si="5"/>
        <v>0</v>
      </c>
      <c r="T129">
        <f t="shared" ca="1" si="6"/>
        <v>0</v>
      </c>
      <c r="U129">
        <f t="shared" ca="1" si="7"/>
        <v>0</v>
      </c>
    </row>
    <row r="130" spans="1:21" x14ac:dyDescent="0.35">
      <c r="A130">
        <v>6000141527</v>
      </c>
      <c r="B130" t="s">
        <v>543</v>
      </c>
      <c r="C130" t="s">
        <v>230</v>
      </c>
      <c r="D130" t="s">
        <v>274</v>
      </c>
      <c r="E130" s="1">
        <v>45805</v>
      </c>
      <c r="F130" s="1"/>
      <c r="G130" t="s">
        <v>544</v>
      </c>
      <c r="H130" t="s">
        <v>245</v>
      </c>
      <c r="I130" s="1">
        <v>45813</v>
      </c>
      <c r="J130" t="s">
        <v>234</v>
      </c>
      <c r="K130" t="s">
        <v>235</v>
      </c>
      <c r="L130" t="s">
        <v>171</v>
      </c>
      <c r="M130" t="s">
        <v>545</v>
      </c>
      <c r="N130" t="s">
        <v>237</v>
      </c>
      <c r="O130" t="s">
        <v>230</v>
      </c>
      <c r="Q130">
        <f ca="1">IF(OR(ISNUMBER(MATCH(L130,MasterData!$D$3:$D$18,0)),ISNUMBER(MATCH(L130,MasterData!$C$3:$C$18,0))),
    DATEDIF(E130,I130,"d"),
    DATEDIF(E130,TODAY(),"d"))</f>
        <v>8</v>
      </c>
      <c r="R130">
        <f t="shared" ca="1" si="4"/>
        <v>1</v>
      </c>
      <c r="S130">
        <f t="shared" ca="1" si="5"/>
        <v>0</v>
      </c>
      <c r="T130">
        <f t="shared" ca="1" si="6"/>
        <v>0</v>
      </c>
      <c r="U130">
        <f t="shared" ca="1" si="7"/>
        <v>0</v>
      </c>
    </row>
    <row r="131" spans="1:21" x14ac:dyDescent="0.35">
      <c r="A131">
        <v>6000141568</v>
      </c>
      <c r="B131" t="s">
        <v>230</v>
      </c>
      <c r="C131" t="s">
        <v>230</v>
      </c>
      <c r="D131" s="34">
        <v>3003</v>
      </c>
      <c r="E131" s="1">
        <v>45805</v>
      </c>
      <c r="F131" s="1"/>
      <c r="G131" t="s">
        <v>400</v>
      </c>
      <c r="H131" t="s">
        <v>245</v>
      </c>
      <c r="I131" s="1">
        <v>45843</v>
      </c>
      <c r="J131" t="s">
        <v>201</v>
      </c>
      <c r="K131" t="s">
        <v>241</v>
      </c>
      <c r="L131" t="s">
        <v>171</v>
      </c>
      <c r="M131" t="s">
        <v>546</v>
      </c>
      <c r="N131" t="s">
        <v>237</v>
      </c>
      <c r="O131" t="s">
        <v>230</v>
      </c>
      <c r="Q131">
        <f ca="1">IF(OR(ISNUMBER(MATCH(L131,MasterData!$D$3:$D$18,0)),ISNUMBER(MATCH(L131,MasterData!$C$3:$C$18,0))),
    DATEDIF(E131,I131,"d"),
    DATEDIF(E131,TODAY(),"d"))</f>
        <v>38</v>
      </c>
      <c r="R131">
        <f t="shared" ca="1" si="4"/>
        <v>1</v>
      </c>
      <c r="S131">
        <f t="shared" ca="1" si="5"/>
        <v>1</v>
      </c>
      <c r="T131">
        <f t="shared" ca="1" si="6"/>
        <v>1</v>
      </c>
      <c r="U131">
        <f t="shared" ca="1" si="7"/>
        <v>0</v>
      </c>
    </row>
    <row r="132" spans="1:21" x14ac:dyDescent="0.35">
      <c r="A132">
        <v>6000141573</v>
      </c>
      <c r="B132" t="s">
        <v>547</v>
      </c>
      <c r="C132" t="s">
        <v>230</v>
      </c>
      <c r="D132" t="s">
        <v>480</v>
      </c>
      <c r="E132" s="1">
        <v>45805</v>
      </c>
      <c r="F132" s="1"/>
      <c r="G132" t="s">
        <v>275</v>
      </c>
      <c r="H132" t="s">
        <v>233</v>
      </c>
      <c r="I132" s="1">
        <v>45835</v>
      </c>
      <c r="J132" t="s">
        <v>234</v>
      </c>
      <c r="K132" t="s">
        <v>241</v>
      </c>
      <c r="L132" t="s">
        <v>171</v>
      </c>
      <c r="M132" t="s">
        <v>548</v>
      </c>
      <c r="N132" t="s">
        <v>237</v>
      </c>
      <c r="O132" t="s">
        <v>230</v>
      </c>
      <c r="Q132">
        <f ca="1">IF(OR(ISNUMBER(MATCH(L132,MasterData!$D$3:$D$18,0)),ISNUMBER(MATCH(L132,MasterData!$C$3:$C$18,0))),
    DATEDIF(E132,I132,"d"),
    DATEDIF(E132,TODAY(),"d"))</f>
        <v>30</v>
      </c>
      <c r="R132">
        <f t="shared" ca="1" si="4"/>
        <v>1</v>
      </c>
      <c r="S132">
        <f t="shared" ca="1" si="5"/>
        <v>1</v>
      </c>
      <c r="T132">
        <f t="shared" ca="1" si="6"/>
        <v>0</v>
      </c>
      <c r="U132">
        <f t="shared" ca="1" si="7"/>
        <v>0</v>
      </c>
    </row>
    <row r="133" spans="1:21" x14ac:dyDescent="0.35">
      <c r="A133">
        <v>6000141657</v>
      </c>
      <c r="B133" t="s">
        <v>549</v>
      </c>
      <c r="C133" t="s">
        <v>230</v>
      </c>
      <c r="D133" t="s">
        <v>231</v>
      </c>
      <c r="E133" s="1">
        <v>45806</v>
      </c>
      <c r="F133" s="1"/>
      <c r="G133" t="s">
        <v>453</v>
      </c>
      <c r="H133" t="s">
        <v>233</v>
      </c>
      <c r="I133" s="1">
        <v>45839</v>
      </c>
      <c r="J133" t="s">
        <v>234</v>
      </c>
      <c r="K133" t="s">
        <v>235</v>
      </c>
      <c r="L133" t="s">
        <v>171</v>
      </c>
      <c r="M133" t="s">
        <v>550</v>
      </c>
      <c r="N133" t="s">
        <v>237</v>
      </c>
      <c r="O133" t="s">
        <v>230</v>
      </c>
      <c r="Q133">
        <f ca="1">IF(OR(ISNUMBER(MATCH(L133,MasterData!$D$3:$D$18,0)),ISNUMBER(MATCH(L133,MasterData!$C$3:$C$18,0))),
    DATEDIF(E133,I133,"d"),
    DATEDIF(E133,TODAY(),"d"))</f>
        <v>33</v>
      </c>
      <c r="R133">
        <f t="shared" ca="1" si="4"/>
        <v>1</v>
      </c>
      <c r="S133">
        <f t="shared" ca="1" si="5"/>
        <v>1</v>
      </c>
      <c r="T133">
        <f t="shared" ca="1" si="6"/>
        <v>1</v>
      </c>
      <c r="U133">
        <f t="shared" ca="1" si="7"/>
        <v>0</v>
      </c>
    </row>
    <row r="134" spans="1:21" x14ac:dyDescent="0.35">
      <c r="A134">
        <v>6000141721</v>
      </c>
      <c r="B134" t="s">
        <v>551</v>
      </c>
      <c r="C134" t="s">
        <v>230</v>
      </c>
      <c r="D134" t="s">
        <v>480</v>
      </c>
      <c r="E134" s="1">
        <v>45807</v>
      </c>
      <c r="F134" s="1"/>
      <c r="G134" t="s">
        <v>552</v>
      </c>
      <c r="H134" t="s">
        <v>240</v>
      </c>
      <c r="I134" s="1">
        <v>45814</v>
      </c>
      <c r="J134" t="s">
        <v>234</v>
      </c>
      <c r="K134" t="s">
        <v>241</v>
      </c>
      <c r="L134" t="s">
        <v>171</v>
      </c>
      <c r="M134" t="s">
        <v>553</v>
      </c>
      <c r="N134" t="s">
        <v>237</v>
      </c>
      <c r="O134" t="s">
        <v>230</v>
      </c>
      <c r="Q134">
        <f ca="1">IF(OR(ISNUMBER(MATCH(L134,MasterData!$D$3:$D$18,0)),ISNUMBER(MATCH(L134,MasterData!$C$3:$C$18,0))),
    DATEDIF(E134,I134,"d"),
    DATEDIF(E134,TODAY(),"d"))</f>
        <v>7</v>
      </c>
      <c r="R134">
        <f t="shared" ref="R134:R190" ca="1" si="8">IF($Q134&gt;7,1,0)</f>
        <v>0</v>
      </c>
      <c r="S134">
        <f t="shared" ref="S134:S190" ca="1" si="9">IF($Q134&gt;15,1,0)</f>
        <v>0</v>
      </c>
      <c r="T134">
        <f t="shared" ref="T134:T190" ca="1" si="10">IF($Q134&gt;30,1,0)</f>
        <v>0</v>
      </c>
      <c r="U134">
        <f t="shared" ref="U134:U190" ca="1" si="11">IF($Q134&gt;60,1,0)</f>
        <v>0</v>
      </c>
    </row>
    <row r="135" spans="1:21" x14ac:dyDescent="0.35">
      <c r="A135">
        <v>6000141724</v>
      </c>
      <c r="B135" t="s">
        <v>554</v>
      </c>
      <c r="C135" t="s">
        <v>230</v>
      </c>
      <c r="D135" t="s">
        <v>480</v>
      </c>
      <c r="E135" s="1">
        <v>45807</v>
      </c>
      <c r="F135" s="1"/>
      <c r="G135" t="s">
        <v>275</v>
      </c>
      <c r="H135" t="s">
        <v>240</v>
      </c>
      <c r="I135" s="1">
        <v>45814</v>
      </c>
      <c r="J135" t="s">
        <v>234</v>
      </c>
      <c r="K135" t="s">
        <v>347</v>
      </c>
      <c r="L135" t="s">
        <v>171</v>
      </c>
      <c r="M135" t="s">
        <v>555</v>
      </c>
      <c r="N135" t="s">
        <v>237</v>
      </c>
      <c r="O135" t="s">
        <v>230</v>
      </c>
      <c r="Q135">
        <f ca="1">IF(OR(ISNUMBER(MATCH(L135,MasterData!$D$3:$D$18,0)),ISNUMBER(MATCH(L135,MasterData!$C$3:$C$18,0))),
    DATEDIF(E135,I135,"d"),
    DATEDIF(E135,TODAY(),"d"))</f>
        <v>7</v>
      </c>
      <c r="R135">
        <f t="shared" ca="1" si="8"/>
        <v>0</v>
      </c>
      <c r="S135">
        <f t="shared" ca="1" si="9"/>
        <v>0</v>
      </c>
      <c r="T135">
        <f t="shared" ca="1" si="10"/>
        <v>0</v>
      </c>
      <c r="U135">
        <f t="shared" ca="1" si="11"/>
        <v>0</v>
      </c>
    </row>
    <row r="136" spans="1:21" x14ac:dyDescent="0.35">
      <c r="A136">
        <v>6000141747</v>
      </c>
      <c r="B136" t="s">
        <v>556</v>
      </c>
      <c r="C136" t="s">
        <v>230</v>
      </c>
      <c r="D136" t="s">
        <v>254</v>
      </c>
      <c r="E136" s="1">
        <v>45807</v>
      </c>
      <c r="F136" s="1">
        <v>45812</v>
      </c>
      <c r="G136" t="s">
        <v>255</v>
      </c>
      <c r="H136" t="s">
        <v>240</v>
      </c>
      <c r="I136" s="1">
        <v>45820</v>
      </c>
      <c r="J136" t="s">
        <v>234</v>
      </c>
      <c r="K136" t="s">
        <v>347</v>
      </c>
      <c r="L136" t="s">
        <v>171</v>
      </c>
      <c r="M136" t="s">
        <v>557</v>
      </c>
      <c r="N136" t="s">
        <v>237</v>
      </c>
      <c r="O136" t="s">
        <v>230</v>
      </c>
      <c r="Q136">
        <f ca="1">IF(OR(ISNUMBER(MATCH(L136,MasterData!$D$3:$D$18,0)),ISNUMBER(MATCH(L136,MasterData!$C$3:$C$18,0))),
    DATEDIF(E136,I136,"d"),
    DATEDIF(E136,TODAY(),"d"))</f>
        <v>13</v>
      </c>
      <c r="R136">
        <f t="shared" ca="1" si="8"/>
        <v>1</v>
      </c>
      <c r="S136">
        <f t="shared" ca="1" si="9"/>
        <v>0</v>
      </c>
      <c r="T136">
        <f t="shared" ca="1" si="10"/>
        <v>0</v>
      </c>
      <c r="U136">
        <f t="shared" ca="1" si="11"/>
        <v>0</v>
      </c>
    </row>
    <row r="137" spans="1:21" x14ac:dyDescent="0.35">
      <c r="A137">
        <v>6000141793</v>
      </c>
      <c r="B137" t="s">
        <v>558</v>
      </c>
      <c r="C137" t="s">
        <v>230</v>
      </c>
      <c r="D137" t="s">
        <v>480</v>
      </c>
      <c r="E137" s="1">
        <v>45810</v>
      </c>
      <c r="F137" s="1">
        <v>45828</v>
      </c>
      <c r="G137" t="s">
        <v>559</v>
      </c>
      <c r="H137" t="s">
        <v>233</v>
      </c>
      <c r="I137" s="1">
        <v>45833</v>
      </c>
      <c r="J137" t="s">
        <v>234</v>
      </c>
      <c r="K137" t="s">
        <v>241</v>
      </c>
      <c r="L137" t="s">
        <v>171</v>
      </c>
      <c r="M137" t="s">
        <v>561</v>
      </c>
      <c r="N137" t="s">
        <v>237</v>
      </c>
      <c r="O137" t="s">
        <v>230</v>
      </c>
      <c r="Q137">
        <f ca="1">IF(OR(ISNUMBER(MATCH(L137,MasterData!$D$3:$D$18,0)),ISNUMBER(MATCH(L137,MasterData!$C$3:$C$18,0))),
    DATEDIF(E137,I137,"d"),
    DATEDIF(E137,TODAY(),"d"))</f>
        <v>23</v>
      </c>
      <c r="R137">
        <f t="shared" ca="1" si="8"/>
        <v>1</v>
      </c>
      <c r="S137">
        <f t="shared" ca="1" si="9"/>
        <v>1</v>
      </c>
      <c r="T137">
        <f t="shared" ca="1" si="10"/>
        <v>0</v>
      </c>
      <c r="U137">
        <f t="shared" ca="1" si="11"/>
        <v>0</v>
      </c>
    </row>
    <row r="138" spans="1:21" x14ac:dyDescent="0.35">
      <c r="A138">
        <v>6000141959</v>
      </c>
      <c r="B138" t="s">
        <v>562</v>
      </c>
      <c r="C138" t="s">
        <v>230</v>
      </c>
      <c r="D138" t="s">
        <v>506</v>
      </c>
      <c r="E138" s="1">
        <v>45811</v>
      </c>
      <c r="F138" s="1"/>
      <c r="G138" t="s">
        <v>507</v>
      </c>
      <c r="H138" t="s">
        <v>233</v>
      </c>
      <c r="I138" s="1">
        <v>45819</v>
      </c>
      <c r="J138" t="s">
        <v>234</v>
      </c>
      <c r="K138" t="s">
        <v>235</v>
      </c>
      <c r="L138" t="s">
        <v>171</v>
      </c>
      <c r="M138" t="s">
        <v>563</v>
      </c>
      <c r="N138" t="s">
        <v>237</v>
      </c>
      <c r="O138" t="s">
        <v>230</v>
      </c>
      <c r="Q138">
        <f ca="1">IF(OR(ISNUMBER(MATCH(L138,MasterData!$D$3:$D$18,0)),ISNUMBER(MATCH(L138,MasterData!$C$3:$C$18,0))),
    DATEDIF(E138,I138,"d"),
    DATEDIF(E138,TODAY(),"d"))</f>
        <v>8</v>
      </c>
      <c r="R138">
        <f t="shared" ca="1" si="8"/>
        <v>1</v>
      </c>
      <c r="S138">
        <f t="shared" ca="1" si="9"/>
        <v>0</v>
      </c>
      <c r="T138">
        <f t="shared" ca="1" si="10"/>
        <v>0</v>
      </c>
      <c r="U138">
        <f t="shared" ca="1" si="11"/>
        <v>0</v>
      </c>
    </row>
    <row r="139" spans="1:21" x14ac:dyDescent="0.35">
      <c r="A139">
        <v>6000142018</v>
      </c>
      <c r="B139" t="s">
        <v>564</v>
      </c>
      <c r="C139" t="s">
        <v>230</v>
      </c>
      <c r="D139" t="s">
        <v>231</v>
      </c>
      <c r="E139" s="1">
        <v>45811</v>
      </c>
      <c r="F139" s="1">
        <v>45817</v>
      </c>
      <c r="G139" t="s">
        <v>293</v>
      </c>
      <c r="H139" t="s">
        <v>377</v>
      </c>
      <c r="I139" s="1">
        <v>45819</v>
      </c>
      <c r="J139" t="s">
        <v>234</v>
      </c>
      <c r="K139" t="s">
        <v>241</v>
      </c>
      <c r="L139" t="s">
        <v>171</v>
      </c>
      <c r="M139" t="s">
        <v>565</v>
      </c>
      <c r="N139" t="s">
        <v>237</v>
      </c>
      <c r="O139" t="s">
        <v>230</v>
      </c>
      <c r="Q139">
        <f ca="1">IF(OR(ISNUMBER(MATCH(L139,MasterData!$D$3:$D$18,0)),ISNUMBER(MATCH(L139,MasterData!$C$3:$C$18,0))),
    DATEDIF(E139,I139,"d"),
    DATEDIF(E139,TODAY(),"d"))</f>
        <v>8</v>
      </c>
      <c r="R139">
        <f t="shared" ca="1" si="8"/>
        <v>1</v>
      </c>
      <c r="S139">
        <f t="shared" ca="1" si="9"/>
        <v>0</v>
      </c>
      <c r="T139">
        <f t="shared" ca="1" si="10"/>
        <v>0</v>
      </c>
      <c r="U139">
        <f t="shared" ca="1" si="11"/>
        <v>0</v>
      </c>
    </row>
    <row r="140" spans="1:21" x14ac:dyDescent="0.35">
      <c r="A140">
        <v>6000142063</v>
      </c>
      <c r="B140" t="s">
        <v>566</v>
      </c>
      <c r="C140" t="s">
        <v>230</v>
      </c>
      <c r="D140" t="s">
        <v>480</v>
      </c>
      <c r="E140" s="1">
        <v>45811</v>
      </c>
      <c r="F140" s="1"/>
      <c r="G140" t="s">
        <v>329</v>
      </c>
      <c r="H140" t="s">
        <v>233</v>
      </c>
      <c r="I140" s="1">
        <v>45819</v>
      </c>
      <c r="J140" t="s">
        <v>234</v>
      </c>
      <c r="K140" t="s">
        <v>241</v>
      </c>
      <c r="L140" t="s">
        <v>171</v>
      </c>
      <c r="M140" t="s">
        <v>567</v>
      </c>
      <c r="N140" t="s">
        <v>237</v>
      </c>
      <c r="O140" t="s">
        <v>230</v>
      </c>
      <c r="Q140">
        <f ca="1">IF(OR(ISNUMBER(MATCH(L140,MasterData!$D$3:$D$18,0)),ISNUMBER(MATCH(L140,MasterData!$C$3:$C$18,0))),
    DATEDIF(E140,I140,"d"),
    DATEDIF(E140,TODAY(),"d"))</f>
        <v>8</v>
      </c>
      <c r="R140">
        <f t="shared" ca="1" si="8"/>
        <v>1</v>
      </c>
      <c r="S140">
        <f t="shared" ca="1" si="9"/>
        <v>0</v>
      </c>
      <c r="T140">
        <f t="shared" ca="1" si="10"/>
        <v>0</v>
      </c>
      <c r="U140">
        <f t="shared" ca="1" si="11"/>
        <v>0</v>
      </c>
    </row>
    <row r="141" spans="1:21" x14ac:dyDescent="0.35">
      <c r="A141">
        <v>6000142101</v>
      </c>
      <c r="B141" t="s">
        <v>568</v>
      </c>
      <c r="C141" t="s">
        <v>230</v>
      </c>
      <c r="D141" t="s">
        <v>506</v>
      </c>
      <c r="E141" s="1">
        <v>45812</v>
      </c>
      <c r="F141" s="1"/>
      <c r="G141" t="s">
        <v>534</v>
      </c>
      <c r="H141" t="s">
        <v>233</v>
      </c>
      <c r="I141" s="1">
        <v>45846</v>
      </c>
      <c r="J141" t="s">
        <v>234</v>
      </c>
      <c r="K141" t="s">
        <v>235</v>
      </c>
      <c r="L141" t="s">
        <v>171</v>
      </c>
      <c r="M141" t="s">
        <v>569</v>
      </c>
      <c r="N141" t="s">
        <v>237</v>
      </c>
      <c r="O141" t="s">
        <v>230</v>
      </c>
      <c r="Q141">
        <f ca="1">IF(OR(ISNUMBER(MATCH(L141,MasterData!$D$3:$D$18,0)),ISNUMBER(MATCH(L141,MasterData!$C$3:$C$18,0))),
    DATEDIF(E141,I141,"d"),
    DATEDIF(E141,TODAY(),"d"))</f>
        <v>34</v>
      </c>
      <c r="R141">
        <f t="shared" ca="1" si="8"/>
        <v>1</v>
      </c>
      <c r="S141">
        <f t="shared" ca="1" si="9"/>
        <v>1</v>
      </c>
      <c r="T141">
        <f t="shared" ca="1" si="10"/>
        <v>1</v>
      </c>
      <c r="U141">
        <f t="shared" ca="1" si="11"/>
        <v>0</v>
      </c>
    </row>
    <row r="142" spans="1:21" x14ac:dyDescent="0.35">
      <c r="A142">
        <v>6000142210</v>
      </c>
      <c r="B142" t="s">
        <v>570</v>
      </c>
      <c r="C142" t="s">
        <v>230</v>
      </c>
      <c r="D142" t="s">
        <v>449</v>
      </c>
      <c r="E142" s="1">
        <v>45812</v>
      </c>
      <c r="F142" s="1"/>
      <c r="G142" t="s">
        <v>450</v>
      </c>
      <c r="H142" t="s">
        <v>233</v>
      </c>
      <c r="I142" s="1">
        <v>45820</v>
      </c>
      <c r="J142" t="s">
        <v>234</v>
      </c>
      <c r="K142" t="s">
        <v>241</v>
      </c>
      <c r="L142" t="s">
        <v>171</v>
      </c>
      <c r="M142" t="s">
        <v>571</v>
      </c>
      <c r="N142" t="s">
        <v>237</v>
      </c>
      <c r="O142" t="s">
        <v>230</v>
      </c>
      <c r="Q142">
        <f ca="1">IF(OR(ISNUMBER(MATCH(L142,MasterData!$D$3:$D$18,0)),ISNUMBER(MATCH(L142,MasterData!$C$3:$C$18,0))),
    DATEDIF(E142,I142,"d"),
    DATEDIF(E142,TODAY(),"d"))</f>
        <v>8</v>
      </c>
      <c r="R142">
        <f t="shared" ca="1" si="8"/>
        <v>1</v>
      </c>
      <c r="S142">
        <f t="shared" ca="1" si="9"/>
        <v>0</v>
      </c>
      <c r="T142">
        <f t="shared" ca="1" si="10"/>
        <v>0</v>
      </c>
      <c r="U142">
        <f t="shared" ca="1" si="11"/>
        <v>0</v>
      </c>
    </row>
    <row r="143" spans="1:21" x14ac:dyDescent="0.35">
      <c r="A143">
        <v>6000142258</v>
      </c>
      <c r="B143" t="s">
        <v>572</v>
      </c>
      <c r="C143" t="s">
        <v>230</v>
      </c>
      <c r="D143" t="s">
        <v>254</v>
      </c>
      <c r="E143" s="1">
        <v>45812</v>
      </c>
      <c r="F143" s="1"/>
      <c r="G143" t="s">
        <v>268</v>
      </c>
      <c r="H143" t="s">
        <v>233</v>
      </c>
      <c r="I143" s="1">
        <v>45831</v>
      </c>
      <c r="J143" t="s">
        <v>234</v>
      </c>
      <c r="K143" t="s">
        <v>235</v>
      </c>
      <c r="L143" t="s">
        <v>171</v>
      </c>
      <c r="M143" t="s">
        <v>573</v>
      </c>
      <c r="N143" t="s">
        <v>237</v>
      </c>
      <c r="O143" t="s">
        <v>230</v>
      </c>
      <c r="Q143">
        <f ca="1">IF(OR(ISNUMBER(MATCH(L143,MasterData!$D$3:$D$18,0)),ISNUMBER(MATCH(L143,MasterData!$C$3:$C$18,0))),
    DATEDIF(E143,I143,"d"),
    DATEDIF(E143,TODAY(),"d"))</f>
        <v>19</v>
      </c>
      <c r="R143">
        <f t="shared" ca="1" si="8"/>
        <v>1</v>
      </c>
      <c r="S143">
        <f t="shared" ca="1" si="9"/>
        <v>1</v>
      </c>
      <c r="T143">
        <f t="shared" ca="1" si="10"/>
        <v>0</v>
      </c>
      <c r="U143">
        <f t="shared" ca="1" si="11"/>
        <v>0</v>
      </c>
    </row>
    <row r="144" spans="1:21" x14ac:dyDescent="0.35">
      <c r="A144">
        <v>6000142276</v>
      </c>
      <c r="B144" t="s">
        <v>574</v>
      </c>
      <c r="C144" t="s">
        <v>230</v>
      </c>
      <c r="D144" t="s">
        <v>506</v>
      </c>
      <c r="E144" s="1">
        <v>45812</v>
      </c>
      <c r="F144" s="1"/>
      <c r="G144" t="s">
        <v>575</v>
      </c>
      <c r="H144" t="s">
        <v>233</v>
      </c>
      <c r="I144" s="1">
        <v>45824</v>
      </c>
      <c r="J144" t="s">
        <v>234</v>
      </c>
      <c r="K144" t="s">
        <v>235</v>
      </c>
      <c r="L144" t="s">
        <v>169</v>
      </c>
      <c r="M144" t="s">
        <v>576</v>
      </c>
      <c r="N144" t="s">
        <v>237</v>
      </c>
      <c r="O144" t="s">
        <v>230</v>
      </c>
      <c r="Q144">
        <f ca="1">IF(OR(ISNUMBER(MATCH(L144,MasterData!$D$3:$D$18,0)),ISNUMBER(MATCH(L144,MasterData!$C$3:$C$18,0))),
    DATEDIF(E144,I144,"d"),
    DATEDIF(E144,TODAY(),"d"))</f>
        <v>195</v>
      </c>
      <c r="R144">
        <f t="shared" ca="1" si="8"/>
        <v>1</v>
      </c>
      <c r="S144">
        <f t="shared" ca="1" si="9"/>
        <v>1</v>
      </c>
      <c r="T144">
        <f t="shared" ca="1" si="10"/>
        <v>1</v>
      </c>
      <c r="U144">
        <f t="shared" ca="1" si="11"/>
        <v>1</v>
      </c>
    </row>
    <row r="145" spans="1:21" x14ac:dyDescent="0.35">
      <c r="A145">
        <v>6000142286</v>
      </c>
      <c r="B145" t="s">
        <v>600</v>
      </c>
      <c r="C145" t="s">
        <v>230</v>
      </c>
      <c r="D145" t="s">
        <v>231</v>
      </c>
      <c r="E145" s="1">
        <v>45813</v>
      </c>
      <c r="F145" s="1"/>
      <c r="G145" t="s">
        <v>318</v>
      </c>
      <c r="H145" t="s">
        <v>233</v>
      </c>
      <c r="I145" s="1">
        <v>45840</v>
      </c>
      <c r="J145" t="s">
        <v>234</v>
      </c>
      <c r="K145" t="s">
        <v>241</v>
      </c>
      <c r="L145" t="s">
        <v>171</v>
      </c>
      <c r="M145" t="s">
        <v>319</v>
      </c>
      <c r="N145" t="s">
        <v>237</v>
      </c>
      <c r="O145" t="s">
        <v>230</v>
      </c>
      <c r="Q145">
        <f ca="1">IF(OR(ISNUMBER(MATCH(L145,MasterData!$D$3:$D$18,0)),ISNUMBER(MATCH(L145,MasterData!$C$3:$C$18,0))),
    DATEDIF(E145,I145,"d"),
    DATEDIF(E145,TODAY(),"d"))</f>
        <v>27</v>
      </c>
      <c r="R145">
        <f t="shared" ca="1" si="8"/>
        <v>1</v>
      </c>
      <c r="S145">
        <f t="shared" ca="1" si="9"/>
        <v>1</v>
      </c>
      <c r="T145">
        <f t="shared" ca="1" si="10"/>
        <v>0</v>
      </c>
      <c r="U145">
        <f t="shared" ca="1" si="11"/>
        <v>0</v>
      </c>
    </row>
    <row r="146" spans="1:21" x14ac:dyDescent="0.35">
      <c r="A146">
        <v>6000142434</v>
      </c>
      <c r="B146" t="s">
        <v>7</v>
      </c>
      <c r="C146" t="s">
        <v>230</v>
      </c>
      <c r="D146" t="s">
        <v>251</v>
      </c>
      <c r="E146" s="1">
        <v>45813</v>
      </c>
      <c r="F146" s="1">
        <v>45828</v>
      </c>
      <c r="G146" t="s">
        <v>577</v>
      </c>
      <c r="H146" t="s">
        <v>233</v>
      </c>
      <c r="I146" s="1">
        <v>45814</v>
      </c>
      <c r="J146" t="s">
        <v>560</v>
      </c>
      <c r="K146" t="s">
        <v>235</v>
      </c>
      <c r="L146" t="s">
        <v>183</v>
      </c>
      <c r="M146" t="s">
        <v>578</v>
      </c>
      <c r="N146" t="s">
        <v>237</v>
      </c>
      <c r="O146" t="s">
        <v>230</v>
      </c>
      <c r="Q146">
        <f ca="1">IF(OR(ISNUMBER(MATCH(L146,MasterData!$D$3:$D$18,0)),ISNUMBER(MATCH(L146,MasterData!$C$3:$C$18,0))),
    DATEDIF(E146,I146,"d"),
    DATEDIF(E146,TODAY(),"d"))</f>
        <v>194</v>
      </c>
      <c r="R146">
        <f t="shared" ca="1" si="8"/>
        <v>1</v>
      </c>
      <c r="S146">
        <f t="shared" ca="1" si="9"/>
        <v>1</v>
      </c>
      <c r="T146">
        <f t="shared" ca="1" si="10"/>
        <v>1</v>
      </c>
      <c r="U146">
        <f t="shared" ca="1" si="11"/>
        <v>1</v>
      </c>
    </row>
    <row r="147" spans="1:21" x14ac:dyDescent="0.35">
      <c r="A147">
        <v>6000142441</v>
      </c>
      <c r="B147" t="s">
        <v>6</v>
      </c>
      <c r="C147" t="s">
        <v>230</v>
      </c>
      <c r="D147" t="s">
        <v>231</v>
      </c>
      <c r="E147" s="1">
        <v>45813</v>
      </c>
      <c r="F147" s="1"/>
      <c r="G147" t="s">
        <v>453</v>
      </c>
      <c r="H147" t="s">
        <v>233</v>
      </c>
      <c r="I147" s="1">
        <v>45845</v>
      </c>
      <c r="J147" t="s">
        <v>591</v>
      </c>
      <c r="K147" t="s">
        <v>235</v>
      </c>
      <c r="L147" t="s">
        <v>164</v>
      </c>
      <c r="M147" t="s">
        <v>579</v>
      </c>
      <c r="N147" t="s">
        <v>237</v>
      </c>
      <c r="O147" t="s">
        <v>230</v>
      </c>
      <c r="Q147">
        <f ca="1">IF(OR(ISNUMBER(MATCH(L147,MasterData!$D$3:$D$18,0)),ISNUMBER(MATCH(L147,MasterData!$C$3:$C$18,0))),
    DATEDIF(E147,I147,"d"),
    DATEDIF(E147,TODAY(),"d"))</f>
        <v>194</v>
      </c>
      <c r="R147">
        <f t="shared" ca="1" si="8"/>
        <v>1</v>
      </c>
      <c r="S147">
        <f t="shared" ca="1" si="9"/>
        <v>1</v>
      </c>
      <c r="T147">
        <f t="shared" ca="1" si="10"/>
        <v>1</v>
      </c>
      <c r="U147">
        <f t="shared" ca="1" si="11"/>
        <v>1</v>
      </c>
    </row>
    <row r="148" spans="1:21" x14ac:dyDescent="0.35">
      <c r="A148">
        <v>6000142523</v>
      </c>
      <c r="B148" t="s">
        <v>580</v>
      </c>
      <c r="C148" t="s">
        <v>230</v>
      </c>
      <c r="D148" t="s">
        <v>581</v>
      </c>
      <c r="E148" s="1">
        <v>45814</v>
      </c>
      <c r="F148" s="1"/>
      <c r="G148" t="s">
        <v>582</v>
      </c>
      <c r="H148" t="s">
        <v>233</v>
      </c>
      <c r="I148" s="1">
        <v>45821</v>
      </c>
      <c r="J148" t="s">
        <v>234</v>
      </c>
      <c r="K148" t="s">
        <v>241</v>
      </c>
      <c r="L148" t="s">
        <v>171</v>
      </c>
      <c r="M148" t="s">
        <v>583</v>
      </c>
      <c r="N148" t="s">
        <v>237</v>
      </c>
      <c r="O148" t="s">
        <v>230</v>
      </c>
      <c r="Q148">
        <f ca="1">IF(OR(ISNUMBER(MATCH(L148,MasterData!$D$3:$D$18,0)),ISNUMBER(MATCH(L148,MasterData!$C$3:$C$18,0))),
    DATEDIF(E148,I148,"d"),
    DATEDIF(E148,TODAY(),"d"))</f>
        <v>7</v>
      </c>
      <c r="R148">
        <f t="shared" ca="1" si="8"/>
        <v>0</v>
      </c>
      <c r="S148">
        <f t="shared" ca="1" si="9"/>
        <v>0</v>
      </c>
      <c r="T148">
        <f t="shared" ca="1" si="10"/>
        <v>0</v>
      </c>
      <c r="U148">
        <f t="shared" ca="1" si="11"/>
        <v>0</v>
      </c>
    </row>
    <row r="149" spans="1:21" x14ac:dyDescent="0.35">
      <c r="A149">
        <v>6000142666</v>
      </c>
      <c r="B149" t="s">
        <v>584</v>
      </c>
      <c r="C149" t="s">
        <v>230</v>
      </c>
      <c r="D149" t="s">
        <v>480</v>
      </c>
      <c r="E149" s="1">
        <v>45818</v>
      </c>
      <c r="F149" s="1"/>
      <c r="G149" t="s">
        <v>552</v>
      </c>
      <c r="H149" t="s">
        <v>233</v>
      </c>
      <c r="I149" s="1">
        <v>45833</v>
      </c>
      <c r="J149" t="s">
        <v>234</v>
      </c>
      <c r="K149" t="s">
        <v>241</v>
      </c>
      <c r="L149" t="s">
        <v>171</v>
      </c>
      <c r="M149" t="s">
        <v>585</v>
      </c>
      <c r="N149" t="s">
        <v>237</v>
      </c>
      <c r="O149" t="s">
        <v>230</v>
      </c>
      <c r="Q149">
        <f ca="1">IF(OR(ISNUMBER(MATCH(L149,MasterData!$D$3:$D$18,0)),ISNUMBER(MATCH(L149,MasterData!$C$3:$C$18,0))),
    DATEDIF(E149,I149,"d"),
    DATEDIF(E149,TODAY(),"d"))</f>
        <v>15</v>
      </c>
      <c r="R149">
        <f t="shared" ca="1" si="8"/>
        <v>1</v>
      </c>
      <c r="S149">
        <f t="shared" ca="1" si="9"/>
        <v>0</v>
      </c>
      <c r="T149">
        <f t="shared" ca="1" si="10"/>
        <v>0</v>
      </c>
      <c r="U149">
        <f t="shared" ca="1" si="11"/>
        <v>0</v>
      </c>
    </row>
    <row r="150" spans="1:21" x14ac:dyDescent="0.35">
      <c r="A150">
        <v>6000142675</v>
      </c>
      <c r="B150" t="s">
        <v>230</v>
      </c>
      <c r="C150" t="s">
        <v>230</v>
      </c>
      <c r="D150" t="s">
        <v>254</v>
      </c>
      <c r="E150" s="1">
        <v>45818</v>
      </c>
      <c r="F150" s="1"/>
      <c r="G150" t="s">
        <v>400</v>
      </c>
      <c r="H150" t="s">
        <v>233</v>
      </c>
      <c r="I150" s="1">
        <v>45847</v>
      </c>
      <c r="J150" t="s">
        <v>245</v>
      </c>
      <c r="K150" t="s">
        <v>241</v>
      </c>
      <c r="L150" t="s">
        <v>170</v>
      </c>
      <c r="M150" t="s">
        <v>586</v>
      </c>
      <c r="N150" t="s">
        <v>237</v>
      </c>
      <c r="O150" t="s">
        <v>230</v>
      </c>
      <c r="Q150">
        <f ca="1">IF(OR(ISNUMBER(MATCH(L150,MasterData!$D$3:$D$18,0)),ISNUMBER(MATCH(L150,MasterData!$C$3:$C$18,0))),
    DATEDIF(E150,I150,"d"),
    DATEDIF(E150,TODAY(),"d"))</f>
        <v>29</v>
      </c>
      <c r="R150">
        <f t="shared" ca="1" si="8"/>
        <v>1</v>
      </c>
      <c r="S150">
        <f t="shared" ca="1" si="9"/>
        <v>1</v>
      </c>
      <c r="T150">
        <f t="shared" ca="1" si="10"/>
        <v>0</v>
      </c>
      <c r="U150">
        <f t="shared" ca="1" si="11"/>
        <v>0</v>
      </c>
    </row>
    <row r="151" spans="1:21" x14ac:dyDescent="0.35">
      <c r="A151">
        <v>6000142684</v>
      </c>
      <c r="B151" t="s">
        <v>587</v>
      </c>
      <c r="C151" t="s">
        <v>230</v>
      </c>
      <c r="D151" t="s">
        <v>251</v>
      </c>
      <c r="E151" s="1">
        <v>45818</v>
      </c>
      <c r="F151" s="1"/>
      <c r="G151" t="s">
        <v>588</v>
      </c>
      <c r="H151" t="s">
        <v>233</v>
      </c>
      <c r="I151" s="1">
        <v>45825</v>
      </c>
      <c r="J151" t="s">
        <v>234</v>
      </c>
      <c r="K151" t="s">
        <v>235</v>
      </c>
      <c r="L151" t="s">
        <v>171</v>
      </c>
      <c r="M151" t="s">
        <v>589</v>
      </c>
      <c r="N151" t="s">
        <v>237</v>
      </c>
      <c r="O151" t="s">
        <v>230</v>
      </c>
      <c r="Q151">
        <f ca="1">IF(OR(ISNUMBER(MATCH(L151,MasterData!$D$3:$D$18,0)),ISNUMBER(MATCH(L151,MasterData!$C$3:$C$18,0))),
    DATEDIF(E151,I151,"d"),
    DATEDIF(E151,TODAY(),"d"))</f>
        <v>7</v>
      </c>
      <c r="R151">
        <f t="shared" ca="1" si="8"/>
        <v>0</v>
      </c>
      <c r="S151">
        <f t="shared" ca="1" si="9"/>
        <v>0</v>
      </c>
      <c r="T151">
        <f t="shared" ca="1" si="10"/>
        <v>0</v>
      </c>
      <c r="U151">
        <f t="shared" ca="1" si="11"/>
        <v>0</v>
      </c>
    </row>
    <row r="152" spans="1:21" x14ac:dyDescent="0.35">
      <c r="A152">
        <v>6000142800</v>
      </c>
      <c r="B152" t="s">
        <v>590</v>
      </c>
      <c r="C152" t="s">
        <v>230</v>
      </c>
      <c r="D152" t="s">
        <v>480</v>
      </c>
      <c r="E152" s="1">
        <v>45819</v>
      </c>
      <c r="F152" s="1"/>
      <c r="G152" t="s">
        <v>552</v>
      </c>
      <c r="H152" t="s">
        <v>233</v>
      </c>
      <c r="I152" s="1">
        <v>45840</v>
      </c>
      <c r="J152" t="s">
        <v>234</v>
      </c>
      <c r="K152" t="s">
        <v>241</v>
      </c>
      <c r="L152" t="s">
        <v>171</v>
      </c>
      <c r="M152" t="s">
        <v>592</v>
      </c>
      <c r="N152" t="s">
        <v>237</v>
      </c>
      <c r="O152" t="s">
        <v>230</v>
      </c>
      <c r="Q152">
        <f ca="1">IF(OR(ISNUMBER(MATCH(L152,MasterData!$D$3:$D$18,0)),ISNUMBER(MATCH(L152,MasterData!$C$3:$C$18,0))),
    DATEDIF(E152,I152,"d"),
    DATEDIF(E152,TODAY(),"d"))</f>
        <v>21</v>
      </c>
      <c r="R152">
        <f t="shared" ca="1" si="8"/>
        <v>1</v>
      </c>
      <c r="S152">
        <f t="shared" ca="1" si="9"/>
        <v>1</v>
      </c>
      <c r="T152">
        <f t="shared" ca="1" si="10"/>
        <v>0</v>
      </c>
      <c r="U152">
        <f t="shared" ca="1" si="11"/>
        <v>0</v>
      </c>
    </row>
    <row r="153" spans="1:21" x14ac:dyDescent="0.35">
      <c r="A153">
        <v>6000142856</v>
      </c>
      <c r="B153" t="s">
        <v>593</v>
      </c>
      <c r="C153" t="s">
        <v>230</v>
      </c>
      <c r="D153" t="s">
        <v>594</v>
      </c>
      <c r="E153" s="1">
        <v>45819</v>
      </c>
      <c r="F153" s="1"/>
      <c r="G153" t="s">
        <v>552</v>
      </c>
      <c r="H153" t="s">
        <v>230</v>
      </c>
      <c r="I153" s="1">
        <v>45826</v>
      </c>
      <c r="J153" t="s">
        <v>234</v>
      </c>
      <c r="K153" t="s">
        <v>241</v>
      </c>
      <c r="L153" t="s">
        <v>171</v>
      </c>
      <c r="M153" t="s">
        <v>595</v>
      </c>
      <c r="N153" t="s">
        <v>237</v>
      </c>
      <c r="O153" t="s">
        <v>230</v>
      </c>
      <c r="Q153">
        <f ca="1">IF(OR(ISNUMBER(MATCH(L153,MasterData!$D$3:$D$18,0)),ISNUMBER(MATCH(L153,MasterData!$C$3:$C$18,0))),
    DATEDIF(E153,I153,"d"),
    DATEDIF(E153,TODAY(),"d"))</f>
        <v>7</v>
      </c>
      <c r="R153">
        <f t="shared" ca="1" si="8"/>
        <v>0</v>
      </c>
      <c r="S153">
        <f t="shared" ca="1" si="9"/>
        <v>0</v>
      </c>
      <c r="T153">
        <f t="shared" ca="1" si="10"/>
        <v>0</v>
      </c>
      <c r="U153">
        <f t="shared" ca="1" si="11"/>
        <v>0</v>
      </c>
    </row>
    <row r="154" spans="1:21" x14ac:dyDescent="0.35">
      <c r="A154">
        <v>6000142896</v>
      </c>
      <c r="B154" t="s">
        <v>230</v>
      </c>
      <c r="C154" t="s">
        <v>230</v>
      </c>
      <c r="D154" t="s">
        <v>254</v>
      </c>
      <c r="E154" s="1">
        <v>45819</v>
      </c>
      <c r="F154" s="1"/>
      <c r="G154" t="s">
        <v>400</v>
      </c>
      <c r="H154" t="s">
        <v>240</v>
      </c>
      <c r="I154" s="1">
        <v>45842</v>
      </c>
      <c r="J154" t="s">
        <v>631</v>
      </c>
      <c r="K154" t="s">
        <v>347</v>
      </c>
      <c r="L154" t="s">
        <v>164</v>
      </c>
      <c r="M154" t="s">
        <v>596</v>
      </c>
      <c r="N154" t="s">
        <v>237</v>
      </c>
      <c r="O154" t="s">
        <v>230</v>
      </c>
      <c r="Q154">
        <f ca="1">IF(OR(ISNUMBER(MATCH(L154,MasterData!$D$3:$D$18,0)),ISNUMBER(MATCH(L154,MasterData!$C$3:$C$18,0))),
    DATEDIF(E154,I154,"d"),
    DATEDIF(E154,TODAY(),"d"))</f>
        <v>188</v>
      </c>
      <c r="R154">
        <f t="shared" ca="1" si="8"/>
        <v>1</v>
      </c>
      <c r="S154">
        <f t="shared" ca="1" si="9"/>
        <v>1</v>
      </c>
      <c r="T154">
        <f t="shared" ca="1" si="10"/>
        <v>1</v>
      </c>
      <c r="U154">
        <f t="shared" ca="1" si="11"/>
        <v>1</v>
      </c>
    </row>
    <row r="155" spans="1:21" x14ac:dyDescent="0.35">
      <c r="A155">
        <v>6000142903</v>
      </c>
      <c r="B155" t="s">
        <v>230</v>
      </c>
      <c r="C155" t="s">
        <v>230</v>
      </c>
      <c r="D155" t="s">
        <v>251</v>
      </c>
      <c r="E155" s="1">
        <v>45819</v>
      </c>
      <c r="F155" s="1">
        <v>45842</v>
      </c>
      <c r="G155" t="s">
        <v>601</v>
      </c>
      <c r="H155" t="s">
        <v>233</v>
      </c>
      <c r="I155" s="1">
        <v>45833</v>
      </c>
      <c r="J155" t="s">
        <v>620</v>
      </c>
      <c r="K155" t="s">
        <v>241</v>
      </c>
      <c r="L155" t="s">
        <v>171</v>
      </c>
      <c r="M155" t="s">
        <v>603</v>
      </c>
      <c r="N155" t="s">
        <v>237</v>
      </c>
      <c r="O155" t="s">
        <v>230</v>
      </c>
      <c r="Q155">
        <f ca="1">IF(OR(ISNUMBER(MATCH(L155,MasterData!$D$3:$D$18,0)),ISNUMBER(MATCH(L155,MasterData!$C$3:$C$18,0))),
    DATEDIF(E155,I155,"d"),
    DATEDIF(E155,TODAY(),"d"))</f>
        <v>14</v>
      </c>
      <c r="R155">
        <f t="shared" ca="1" si="8"/>
        <v>1</v>
      </c>
      <c r="S155">
        <f t="shared" ca="1" si="9"/>
        <v>0</v>
      </c>
      <c r="T155">
        <f t="shared" ca="1" si="10"/>
        <v>0</v>
      </c>
      <c r="U155">
        <f t="shared" ca="1" si="11"/>
        <v>0</v>
      </c>
    </row>
    <row r="156" spans="1:21" x14ac:dyDescent="0.35">
      <c r="A156">
        <v>6000143191</v>
      </c>
      <c r="B156" t="s">
        <v>230</v>
      </c>
      <c r="C156" t="s">
        <v>230</v>
      </c>
      <c r="D156" t="s">
        <v>254</v>
      </c>
      <c r="E156" s="1">
        <v>45821</v>
      </c>
      <c r="F156" s="1"/>
      <c r="G156" t="s">
        <v>400</v>
      </c>
      <c r="H156" t="s">
        <v>240</v>
      </c>
      <c r="I156" s="1">
        <v>45845</v>
      </c>
      <c r="J156" t="s">
        <v>201</v>
      </c>
      <c r="K156" t="s">
        <v>241</v>
      </c>
      <c r="L156" t="s">
        <v>171</v>
      </c>
      <c r="M156" t="s">
        <v>597</v>
      </c>
      <c r="N156" t="s">
        <v>237</v>
      </c>
      <c r="O156" t="s">
        <v>230</v>
      </c>
      <c r="Q156">
        <f ca="1">IF(OR(ISNUMBER(MATCH(L156,MasterData!$D$3:$D$18,0)),ISNUMBER(MATCH(L156,MasterData!$C$3:$C$18,0))),
    DATEDIF(E156,I156,"d"),
    DATEDIF(E156,TODAY(),"d"))</f>
        <v>24</v>
      </c>
      <c r="R156">
        <f t="shared" ca="1" si="8"/>
        <v>1</v>
      </c>
      <c r="S156">
        <f t="shared" ca="1" si="9"/>
        <v>1</v>
      </c>
      <c r="T156">
        <f t="shared" ca="1" si="10"/>
        <v>0</v>
      </c>
      <c r="U156">
        <f t="shared" ca="1" si="11"/>
        <v>0</v>
      </c>
    </row>
    <row r="157" spans="1:21" x14ac:dyDescent="0.35">
      <c r="A157">
        <v>6000143230</v>
      </c>
      <c r="B157" t="s">
        <v>230</v>
      </c>
      <c r="C157" t="s">
        <v>230</v>
      </c>
      <c r="D157" t="s">
        <v>254</v>
      </c>
      <c r="E157" s="1">
        <v>45821</v>
      </c>
      <c r="F157" s="1"/>
      <c r="G157" t="s">
        <v>400</v>
      </c>
      <c r="H157" t="s">
        <v>233</v>
      </c>
      <c r="I157" s="1">
        <v>45845</v>
      </c>
      <c r="J157" t="s">
        <v>201</v>
      </c>
      <c r="K157" t="s">
        <v>241</v>
      </c>
      <c r="L157" t="s">
        <v>171</v>
      </c>
      <c r="M157" t="s">
        <v>598</v>
      </c>
      <c r="N157" t="s">
        <v>237</v>
      </c>
      <c r="O157" t="s">
        <v>230</v>
      </c>
      <c r="Q157">
        <f ca="1">IF(OR(ISNUMBER(MATCH(L157,MasterData!$D$3:$D$18,0)),ISNUMBER(MATCH(L157,MasterData!$C$3:$C$18,0))),
    DATEDIF(E157,I157,"d"),
    DATEDIF(E157,TODAY(),"d"))</f>
        <v>24</v>
      </c>
      <c r="R157">
        <f t="shared" ca="1" si="8"/>
        <v>1</v>
      </c>
      <c r="S157">
        <f t="shared" ca="1" si="9"/>
        <v>1</v>
      </c>
      <c r="T157">
        <f t="shared" ca="1" si="10"/>
        <v>0</v>
      </c>
      <c r="U157">
        <f t="shared" ca="1" si="11"/>
        <v>0</v>
      </c>
    </row>
    <row r="158" spans="1:21" x14ac:dyDescent="0.35">
      <c r="A158">
        <v>6000143231</v>
      </c>
      <c r="B158" t="s">
        <v>230</v>
      </c>
      <c r="C158" t="s">
        <v>230</v>
      </c>
      <c r="D158" t="s">
        <v>254</v>
      </c>
      <c r="E158" s="1">
        <v>45821</v>
      </c>
      <c r="F158" s="1"/>
      <c r="G158" t="s">
        <v>400</v>
      </c>
      <c r="H158" t="s">
        <v>233</v>
      </c>
      <c r="I158" s="1">
        <v>45848</v>
      </c>
      <c r="J158" t="s">
        <v>631</v>
      </c>
      <c r="K158" t="s">
        <v>241</v>
      </c>
      <c r="L158" t="s">
        <v>171</v>
      </c>
      <c r="M158" t="s">
        <v>599</v>
      </c>
      <c r="N158" t="s">
        <v>237</v>
      </c>
      <c r="O158" t="s">
        <v>230</v>
      </c>
      <c r="P158" t="s">
        <v>230</v>
      </c>
      <c r="Q158">
        <f ca="1">IF(OR(ISNUMBER(MATCH(L158,MasterData!$D$3:$D$18,0)),ISNUMBER(MATCH(L158,MasterData!$C$3:$C$18,0))),
    DATEDIF(E158,I158,"d"),
    DATEDIF(E158,TODAY(),"d"))</f>
        <v>27</v>
      </c>
      <c r="R158">
        <f t="shared" ca="1" si="8"/>
        <v>1</v>
      </c>
      <c r="S158">
        <f t="shared" ca="1" si="9"/>
        <v>1</v>
      </c>
      <c r="T158">
        <f t="shared" ca="1" si="10"/>
        <v>0</v>
      </c>
      <c r="U158">
        <f t="shared" ca="1" si="11"/>
        <v>0</v>
      </c>
    </row>
    <row r="159" spans="1:21" x14ac:dyDescent="0.35">
      <c r="A159">
        <v>6000143290</v>
      </c>
      <c r="B159" t="s">
        <v>230</v>
      </c>
      <c r="C159" t="s">
        <v>230</v>
      </c>
      <c r="D159" t="s">
        <v>254</v>
      </c>
      <c r="E159" s="1">
        <v>45824</v>
      </c>
      <c r="F159" s="1"/>
      <c r="G159" t="s">
        <v>400</v>
      </c>
      <c r="H159" t="s">
        <v>604</v>
      </c>
      <c r="I159" s="1">
        <v>45845</v>
      </c>
      <c r="J159" t="s">
        <v>201</v>
      </c>
      <c r="K159" t="s">
        <v>241</v>
      </c>
      <c r="L159" t="s">
        <v>171</v>
      </c>
      <c r="M159" t="s">
        <v>605</v>
      </c>
      <c r="N159" t="s">
        <v>237</v>
      </c>
      <c r="O159" t="s">
        <v>230</v>
      </c>
      <c r="Q159">
        <f ca="1">IF(OR(ISNUMBER(MATCH(L159,MasterData!$D$3:$D$18,0)),ISNUMBER(MATCH(L159,MasterData!$C$3:$C$18,0))),
    DATEDIF(E159,I159,"d"),
    DATEDIF(E159,TODAY(),"d"))</f>
        <v>21</v>
      </c>
      <c r="R159">
        <f t="shared" ca="1" si="8"/>
        <v>1</v>
      </c>
      <c r="S159">
        <f t="shared" ca="1" si="9"/>
        <v>1</v>
      </c>
      <c r="T159">
        <f t="shared" ca="1" si="10"/>
        <v>0</v>
      </c>
      <c r="U159">
        <f t="shared" ca="1" si="11"/>
        <v>0</v>
      </c>
    </row>
    <row r="160" spans="1:21" x14ac:dyDescent="0.35">
      <c r="A160">
        <v>6000143344</v>
      </c>
      <c r="B160" t="s">
        <v>606</v>
      </c>
      <c r="C160" t="s">
        <v>230</v>
      </c>
      <c r="D160" t="s">
        <v>594</v>
      </c>
      <c r="E160" s="1">
        <v>45824</v>
      </c>
      <c r="F160" s="1"/>
      <c r="G160" t="s">
        <v>607</v>
      </c>
      <c r="H160" t="s">
        <v>233</v>
      </c>
      <c r="I160" s="1">
        <v>45832</v>
      </c>
      <c r="J160" t="s">
        <v>234</v>
      </c>
      <c r="K160" t="s">
        <v>241</v>
      </c>
      <c r="L160" t="s">
        <v>171</v>
      </c>
      <c r="M160" t="s">
        <v>608</v>
      </c>
      <c r="N160" t="s">
        <v>237</v>
      </c>
      <c r="O160" t="s">
        <v>230</v>
      </c>
      <c r="Q160">
        <f ca="1">IF(OR(ISNUMBER(MATCH(L160,MasterData!$D$3:$D$18,0)),ISNUMBER(MATCH(L160,MasterData!$C$3:$C$18,0))),
    DATEDIF(E160,I160,"d"),
    DATEDIF(E160,TODAY(),"d"))</f>
        <v>8</v>
      </c>
      <c r="R160">
        <f t="shared" ca="1" si="8"/>
        <v>1</v>
      </c>
      <c r="S160">
        <f t="shared" ca="1" si="9"/>
        <v>0</v>
      </c>
      <c r="T160">
        <f t="shared" ca="1" si="10"/>
        <v>0</v>
      </c>
      <c r="U160">
        <f t="shared" ca="1" si="11"/>
        <v>0</v>
      </c>
    </row>
    <row r="161" spans="1:21" x14ac:dyDescent="0.35">
      <c r="A161">
        <v>6000143384</v>
      </c>
      <c r="B161" t="s">
        <v>609</v>
      </c>
      <c r="C161" t="s">
        <v>230</v>
      </c>
      <c r="D161" t="s">
        <v>480</v>
      </c>
      <c r="E161" s="1">
        <v>45824</v>
      </c>
      <c r="F161" s="1"/>
      <c r="G161" t="s">
        <v>329</v>
      </c>
      <c r="H161" t="s">
        <v>233</v>
      </c>
      <c r="I161" s="1">
        <v>45833</v>
      </c>
      <c r="J161" t="s">
        <v>234</v>
      </c>
      <c r="K161" t="s">
        <v>241</v>
      </c>
      <c r="L161" t="s">
        <v>171</v>
      </c>
      <c r="M161" t="s">
        <v>610</v>
      </c>
      <c r="N161" t="s">
        <v>237</v>
      </c>
      <c r="O161" t="s">
        <v>230</v>
      </c>
      <c r="Q161">
        <f ca="1">IF(OR(ISNUMBER(MATCH(L161,MasterData!$D$3:$D$18,0)),ISNUMBER(MATCH(L161,MasterData!$C$3:$C$18,0))),
    DATEDIF(E161,I161,"d"),
    DATEDIF(E161,TODAY(),"d"))</f>
        <v>9</v>
      </c>
      <c r="R161">
        <f t="shared" ca="1" si="8"/>
        <v>1</v>
      </c>
      <c r="S161">
        <f t="shared" ca="1" si="9"/>
        <v>0</v>
      </c>
      <c r="T161">
        <f t="shared" ca="1" si="10"/>
        <v>0</v>
      </c>
      <c r="U161">
        <f t="shared" ca="1" si="11"/>
        <v>0</v>
      </c>
    </row>
    <row r="162" spans="1:21" x14ac:dyDescent="0.35">
      <c r="A162">
        <v>6000143505</v>
      </c>
      <c r="B162" t="s">
        <v>230</v>
      </c>
      <c r="C162" t="s">
        <v>230</v>
      </c>
      <c r="D162" t="s">
        <v>480</v>
      </c>
      <c r="E162" s="1">
        <v>45825</v>
      </c>
      <c r="F162" s="1"/>
      <c r="G162" t="s">
        <v>611</v>
      </c>
      <c r="H162" t="s">
        <v>233</v>
      </c>
      <c r="I162" s="1">
        <v>45852</v>
      </c>
      <c r="J162" t="s">
        <v>256</v>
      </c>
      <c r="K162" t="s">
        <v>241</v>
      </c>
      <c r="L162" t="s">
        <v>170</v>
      </c>
      <c r="M162" t="s">
        <v>612</v>
      </c>
      <c r="N162" t="s">
        <v>237</v>
      </c>
      <c r="O162" t="s">
        <v>230</v>
      </c>
      <c r="P162" t="s">
        <v>230</v>
      </c>
      <c r="Q162">
        <f ca="1">IF(OR(ISNUMBER(MATCH(L162,MasterData!$D$3:$D$18,0)),ISNUMBER(MATCH(L162,MasterData!$C$3:$C$18,0))),
    DATEDIF(E162,I162,"d"),
    DATEDIF(E162,TODAY(),"d"))</f>
        <v>27</v>
      </c>
      <c r="R162">
        <f t="shared" ca="1" si="8"/>
        <v>1</v>
      </c>
      <c r="S162">
        <f t="shared" ca="1" si="9"/>
        <v>1</v>
      </c>
      <c r="T162">
        <f t="shared" ca="1" si="10"/>
        <v>0</v>
      </c>
      <c r="U162">
        <f t="shared" ca="1" si="11"/>
        <v>0</v>
      </c>
    </row>
    <row r="163" spans="1:21" x14ac:dyDescent="0.35">
      <c r="A163">
        <v>6000143525</v>
      </c>
      <c r="B163" t="s">
        <v>230</v>
      </c>
      <c r="C163" t="s">
        <v>230</v>
      </c>
      <c r="D163" t="s">
        <v>480</v>
      </c>
      <c r="E163" s="1">
        <v>45825</v>
      </c>
      <c r="F163" s="1"/>
      <c r="G163" t="s">
        <v>613</v>
      </c>
      <c r="H163" t="s">
        <v>233</v>
      </c>
      <c r="I163" s="1">
        <v>45842</v>
      </c>
      <c r="J163" t="s">
        <v>201</v>
      </c>
      <c r="K163" t="s">
        <v>241</v>
      </c>
      <c r="L163" t="s">
        <v>171</v>
      </c>
      <c r="M163" t="s">
        <v>614</v>
      </c>
      <c r="N163" t="s">
        <v>237</v>
      </c>
      <c r="O163" t="s">
        <v>230</v>
      </c>
      <c r="Q163">
        <f ca="1">IF(OR(ISNUMBER(MATCH(L163,MasterData!$D$3:$D$18,0)),ISNUMBER(MATCH(L163,MasterData!$C$3:$C$18,0))),
    DATEDIF(E163,I163,"d"),
    DATEDIF(E163,TODAY(),"d"))</f>
        <v>17</v>
      </c>
      <c r="R163">
        <f t="shared" ca="1" si="8"/>
        <v>1</v>
      </c>
      <c r="S163">
        <f t="shared" ca="1" si="9"/>
        <v>1</v>
      </c>
      <c r="T163">
        <f t="shared" ca="1" si="10"/>
        <v>0</v>
      </c>
      <c r="U163">
        <f t="shared" ca="1" si="11"/>
        <v>0</v>
      </c>
    </row>
    <row r="164" spans="1:21" x14ac:dyDescent="0.35">
      <c r="B164" t="s">
        <v>640</v>
      </c>
      <c r="D164" t="s">
        <v>254</v>
      </c>
      <c r="E164" s="1">
        <v>45825</v>
      </c>
      <c r="F164" s="1"/>
      <c r="G164" t="s">
        <v>641</v>
      </c>
      <c r="I164" s="1">
        <v>45848</v>
      </c>
      <c r="K164" t="s">
        <v>241</v>
      </c>
      <c r="L164" t="s">
        <v>164</v>
      </c>
      <c r="M164" t="s">
        <v>642</v>
      </c>
      <c r="N164" t="s">
        <v>237</v>
      </c>
      <c r="Q164">
        <f ca="1">IF(OR(ISNUMBER(MATCH(L164,MasterData!$D$3:$D$18,0)),ISNUMBER(MATCH(L164,MasterData!$C$3:$C$18,0))),
    DATEDIF(E164,I164,"d"),
    DATEDIF(E164,TODAY(),"d"))</f>
        <v>182</v>
      </c>
      <c r="R164">
        <f t="shared" ca="1" si="8"/>
        <v>1</v>
      </c>
      <c r="S164">
        <f t="shared" ca="1" si="9"/>
        <v>1</v>
      </c>
      <c r="T164">
        <f t="shared" ca="1" si="10"/>
        <v>1</v>
      </c>
      <c r="U164">
        <f t="shared" ca="1" si="11"/>
        <v>1</v>
      </c>
    </row>
    <row r="165" spans="1:21" x14ac:dyDescent="0.35">
      <c r="A165">
        <v>6000143567</v>
      </c>
      <c r="B165" t="s">
        <v>615</v>
      </c>
      <c r="C165" t="s">
        <v>230</v>
      </c>
      <c r="D165" t="s">
        <v>231</v>
      </c>
      <c r="E165" s="1">
        <v>45826</v>
      </c>
      <c r="F165" s="1"/>
      <c r="G165" t="s">
        <v>293</v>
      </c>
      <c r="H165" t="s">
        <v>245</v>
      </c>
      <c r="I165" s="1">
        <v>45833</v>
      </c>
      <c r="J165" t="s">
        <v>234</v>
      </c>
      <c r="K165" t="s">
        <v>241</v>
      </c>
      <c r="L165" t="s">
        <v>171</v>
      </c>
      <c r="M165" t="s">
        <v>616</v>
      </c>
      <c r="N165" t="s">
        <v>237</v>
      </c>
      <c r="O165" t="s">
        <v>230</v>
      </c>
      <c r="Q165">
        <f ca="1">IF(OR(ISNUMBER(MATCH(L165,MasterData!$D$3:$D$18,0)),ISNUMBER(MATCH(L165,MasterData!$C$3:$C$18,0))),
    DATEDIF(E165,I165,"d"),
    DATEDIF(E165,TODAY(),"d"))</f>
        <v>7</v>
      </c>
      <c r="R165">
        <f t="shared" ca="1" si="8"/>
        <v>0</v>
      </c>
      <c r="S165">
        <f t="shared" ca="1" si="9"/>
        <v>0</v>
      </c>
      <c r="T165">
        <f t="shared" ca="1" si="10"/>
        <v>0</v>
      </c>
      <c r="U165">
        <f t="shared" ca="1" si="11"/>
        <v>0</v>
      </c>
    </row>
    <row r="166" spans="1:21" x14ac:dyDescent="0.35">
      <c r="A166">
        <v>6000143642</v>
      </c>
      <c r="B166" t="s">
        <v>230</v>
      </c>
      <c r="C166" t="s">
        <v>230</v>
      </c>
      <c r="D166" t="s">
        <v>251</v>
      </c>
      <c r="E166" s="1">
        <v>45826</v>
      </c>
      <c r="F166" s="1"/>
      <c r="G166" t="s">
        <v>400</v>
      </c>
      <c r="H166" t="s">
        <v>233</v>
      </c>
      <c r="I166" s="1">
        <v>45836</v>
      </c>
      <c r="J166" t="s">
        <v>201</v>
      </c>
      <c r="K166" t="s">
        <v>241</v>
      </c>
      <c r="L166" t="s">
        <v>171</v>
      </c>
      <c r="M166" t="s">
        <v>617</v>
      </c>
      <c r="N166" t="s">
        <v>237</v>
      </c>
      <c r="O166" t="s">
        <v>230</v>
      </c>
      <c r="Q166">
        <f ca="1">IF(OR(ISNUMBER(MATCH(L166,MasterData!$D$3:$D$18,0)),ISNUMBER(MATCH(L166,MasterData!$C$3:$C$18,0))),
    DATEDIF(E166,I166,"d"),
    DATEDIF(E166,TODAY(),"d"))</f>
        <v>10</v>
      </c>
      <c r="R166">
        <f t="shared" ca="1" si="8"/>
        <v>1</v>
      </c>
      <c r="S166">
        <f t="shared" ca="1" si="9"/>
        <v>0</v>
      </c>
      <c r="T166">
        <f t="shared" ca="1" si="10"/>
        <v>0</v>
      </c>
      <c r="U166">
        <f t="shared" ca="1" si="11"/>
        <v>0</v>
      </c>
    </row>
    <row r="167" spans="1:21" x14ac:dyDescent="0.35">
      <c r="A167">
        <v>6000144089</v>
      </c>
      <c r="B167" t="s">
        <v>230</v>
      </c>
      <c r="C167" t="s">
        <v>230</v>
      </c>
      <c r="D167" t="s">
        <v>231</v>
      </c>
      <c r="E167" s="1">
        <v>45833</v>
      </c>
      <c r="F167" s="1"/>
      <c r="G167" t="s">
        <v>248</v>
      </c>
      <c r="H167" t="s">
        <v>245</v>
      </c>
      <c r="I167" s="1">
        <v>45843</v>
      </c>
      <c r="J167" t="s">
        <v>201</v>
      </c>
      <c r="K167" t="s">
        <v>241</v>
      </c>
      <c r="L167" t="s">
        <v>171</v>
      </c>
      <c r="M167" t="s">
        <v>621</v>
      </c>
      <c r="N167" t="s">
        <v>237</v>
      </c>
      <c r="O167" t="s">
        <v>230</v>
      </c>
      <c r="Q167">
        <f ca="1">IF(OR(ISNUMBER(MATCH(L167,MasterData!$D$3:$D$18,0)),ISNUMBER(MATCH(L167,MasterData!$C$3:$C$18,0))),
    DATEDIF(E167,I167,"d"),
    DATEDIF(E167,TODAY(),"d"))</f>
        <v>10</v>
      </c>
      <c r="R167">
        <f t="shared" ca="1" si="8"/>
        <v>1</v>
      </c>
      <c r="S167">
        <f t="shared" ca="1" si="9"/>
        <v>0</v>
      </c>
      <c r="T167">
        <f t="shared" ca="1" si="10"/>
        <v>0</v>
      </c>
      <c r="U167">
        <f t="shared" ca="1" si="11"/>
        <v>0</v>
      </c>
    </row>
    <row r="168" spans="1:21" x14ac:dyDescent="0.35">
      <c r="A168">
        <v>6000144129</v>
      </c>
      <c r="B168" t="s">
        <v>230</v>
      </c>
      <c r="C168" t="s">
        <v>230</v>
      </c>
      <c r="D168" t="s">
        <v>231</v>
      </c>
      <c r="E168" s="1">
        <v>45833</v>
      </c>
      <c r="F168" s="1"/>
      <c r="G168" t="s">
        <v>248</v>
      </c>
      <c r="H168" t="s">
        <v>245</v>
      </c>
      <c r="I168" s="1">
        <v>45843</v>
      </c>
      <c r="J168" t="s">
        <v>201</v>
      </c>
      <c r="K168" t="s">
        <v>241</v>
      </c>
      <c r="L168" t="s">
        <v>171</v>
      </c>
      <c r="M168" t="s">
        <v>622</v>
      </c>
      <c r="N168" t="s">
        <v>237</v>
      </c>
      <c r="O168" t="s">
        <v>230</v>
      </c>
      <c r="Q168">
        <f ca="1">IF(OR(ISNUMBER(MATCH(L168,MasterData!$D$3:$D$18,0)),ISNUMBER(MATCH(L168,MasterData!$C$3:$C$18,0))),
    DATEDIF(E168,I168,"d"),
    DATEDIF(E168,TODAY(),"d"))</f>
        <v>10</v>
      </c>
      <c r="R168">
        <f t="shared" ca="1" si="8"/>
        <v>1</v>
      </c>
      <c r="S168">
        <f t="shared" ca="1" si="9"/>
        <v>0</v>
      </c>
      <c r="T168">
        <f t="shared" ca="1" si="10"/>
        <v>0</v>
      </c>
      <c r="U168">
        <f t="shared" ca="1" si="11"/>
        <v>0</v>
      </c>
    </row>
    <row r="169" spans="1:21" x14ac:dyDescent="0.35">
      <c r="A169">
        <v>6000144490</v>
      </c>
      <c r="B169" t="s">
        <v>625</v>
      </c>
      <c r="C169" t="s">
        <v>230</v>
      </c>
      <c r="D169" t="s">
        <v>231</v>
      </c>
      <c r="E169" s="1">
        <v>45838</v>
      </c>
      <c r="F169" s="1"/>
      <c r="G169" t="s">
        <v>248</v>
      </c>
      <c r="H169" t="s">
        <v>245</v>
      </c>
      <c r="I169" s="1">
        <v>45839</v>
      </c>
      <c r="J169" t="s">
        <v>234</v>
      </c>
      <c r="K169" t="s">
        <v>241</v>
      </c>
      <c r="L169" t="s">
        <v>179</v>
      </c>
      <c r="M169" t="s">
        <v>626</v>
      </c>
      <c r="N169" t="s">
        <v>237</v>
      </c>
      <c r="O169" t="s">
        <v>230</v>
      </c>
      <c r="Q169">
        <f ca="1">IF(OR(ISNUMBER(MATCH(L169,MasterData!$D$3:$D$18,0)),ISNUMBER(MATCH(L169,MasterData!$C$3:$C$18,0))),
    DATEDIF(E169,I169,"d"),
    DATEDIF(E169,TODAY(),"d"))</f>
        <v>169</v>
      </c>
      <c r="R169">
        <f t="shared" ca="1" si="8"/>
        <v>1</v>
      </c>
      <c r="S169">
        <f t="shared" ca="1" si="9"/>
        <v>1</v>
      </c>
      <c r="T169">
        <f t="shared" ca="1" si="10"/>
        <v>1</v>
      </c>
      <c r="U169">
        <f t="shared" ca="1" si="11"/>
        <v>1</v>
      </c>
    </row>
    <row r="170" spans="1:21" x14ac:dyDescent="0.35">
      <c r="A170">
        <v>6000144523</v>
      </c>
      <c r="B170" t="s">
        <v>627</v>
      </c>
      <c r="C170" t="s">
        <v>230</v>
      </c>
      <c r="D170" t="s">
        <v>254</v>
      </c>
      <c r="E170" s="1">
        <v>45838</v>
      </c>
      <c r="F170" s="1"/>
      <c r="G170" t="s">
        <v>268</v>
      </c>
      <c r="H170" t="s">
        <v>240</v>
      </c>
      <c r="I170" s="1">
        <v>45848</v>
      </c>
      <c r="J170" t="s">
        <v>245</v>
      </c>
      <c r="K170" t="s">
        <v>235</v>
      </c>
      <c r="L170" t="s">
        <v>164</v>
      </c>
      <c r="M170" t="s">
        <v>629</v>
      </c>
      <c r="N170" t="s">
        <v>237</v>
      </c>
      <c r="O170" t="s">
        <v>230</v>
      </c>
      <c r="P170" t="s">
        <v>230</v>
      </c>
      <c r="Q170">
        <f ca="1">IF(OR(ISNUMBER(MATCH(L170,MasterData!$D$3:$D$18,0)),ISNUMBER(MATCH(L170,MasterData!$C$3:$C$18,0))),
    DATEDIF(E170,I170,"d"),
    DATEDIF(E170,TODAY(),"d"))</f>
        <v>169</v>
      </c>
      <c r="R170">
        <f t="shared" ca="1" si="8"/>
        <v>1</v>
      </c>
      <c r="S170">
        <f t="shared" ca="1" si="9"/>
        <v>1</v>
      </c>
      <c r="T170">
        <f t="shared" ca="1" si="10"/>
        <v>1</v>
      </c>
      <c r="U170">
        <f t="shared" ca="1" si="11"/>
        <v>1</v>
      </c>
    </row>
    <row r="171" spans="1:21" x14ac:dyDescent="0.35">
      <c r="A171">
        <v>6000144785</v>
      </c>
      <c r="B171" t="s">
        <v>632</v>
      </c>
      <c r="C171" t="s">
        <v>230</v>
      </c>
      <c r="D171" t="s">
        <v>231</v>
      </c>
      <c r="E171" s="1">
        <v>45840</v>
      </c>
      <c r="F171" s="1"/>
      <c r="G171" t="s">
        <v>248</v>
      </c>
      <c r="H171" t="s">
        <v>245</v>
      </c>
      <c r="I171" s="1">
        <v>45848</v>
      </c>
      <c r="J171" t="s">
        <v>245</v>
      </c>
      <c r="K171" t="s">
        <v>235</v>
      </c>
      <c r="L171" t="s">
        <v>170</v>
      </c>
      <c r="M171" t="s">
        <v>633</v>
      </c>
      <c r="N171" t="s">
        <v>237</v>
      </c>
      <c r="O171" t="s">
        <v>230</v>
      </c>
      <c r="P171" t="s">
        <v>230</v>
      </c>
      <c r="Q171">
        <f ca="1">IF(OR(ISNUMBER(MATCH(L171,MasterData!$D$3:$D$18,0)),ISNUMBER(MATCH(L171,MasterData!$C$3:$C$18,0))),
    DATEDIF(E171,I171,"d"),
    DATEDIF(E171,TODAY(),"d"))</f>
        <v>8</v>
      </c>
      <c r="R171">
        <f t="shared" ca="1" si="8"/>
        <v>1</v>
      </c>
      <c r="S171">
        <f t="shared" ca="1" si="9"/>
        <v>0</v>
      </c>
      <c r="T171">
        <f t="shared" ca="1" si="10"/>
        <v>0</v>
      </c>
      <c r="U171">
        <f t="shared" ca="1" si="11"/>
        <v>0</v>
      </c>
    </row>
    <row r="172" spans="1:21" x14ac:dyDescent="0.35">
      <c r="A172">
        <v>6000144855</v>
      </c>
      <c r="B172" t="s">
        <v>230</v>
      </c>
      <c r="C172" t="s">
        <v>230</v>
      </c>
      <c r="D172" t="s">
        <v>251</v>
      </c>
      <c r="E172" s="1">
        <v>45841</v>
      </c>
      <c r="F172" s="1"/>
      <c r="G172" t="s">
        <v>400</v>
      </c>
      <c r="H172" t="s">
        <v>230</v>
      </c>
      <c r="I172" s="1">
        <v>45851</v>
      </c>
      <c r="J172" t="s">
        <v>201</v>
      </c>
      <c r="K172" t="s">
        <v>241</v>
      </c>
      <c r="L172" t="s">
        <v>171</v>
      </c>
      <c r="M172" t="s">
        <v>634</v>
      </c>
      <c r="N172" t="s">
        <v>237</v>
      </c>
      <c r="O172" t="s">
        <v>230</v>
      </c>
      <c r="P172" t="s">
        <v>230</v>
      </c>
      <c r="Q172">
        <f ca="1">IF(OR(ISNUMBER(MATCH(L172,MasterData!$D$3:$D$18,0)),ISNUMBER(MATCH(L172,MasterData!$C$3:$C$18,0))),
    DATEDIF(E172,I172,"d"),
    DATEDIF(E172,TODAY(),"d"))</f>
        <v>10</v>
      </c>
      <c r="R172">
        <f t="shared" ca="1" si="8"/>
        <v>1</v>
      </c>
      <c r="S172">
        <f t="shared" ca="1" si="9"/>
        <v>0</v>
      </c>
      <c r="T172">
        <f t="shared" ca="1" si="10"/>
        <v>0</v>
      </c>
      <c r="U172">
        <f t="shared" ca="1" si="11"/>
        <v>0</v>
      </c>
    </row>
    <row r="173" spans="1:21" x14ac:dyDescent="0.35">
      <c r="A173">
        <v>6000144869</v>
      </c>
      <c r="B173" t="s">
        <v>635</v>
      </c>
      <c r="C173" t="s">
        <v>230</v>
      </c>
      <c r="D173" t="s">
        <v>231</v>
      </c>
      <c r="E173" s="1">
        <v>45841</v>
      </c>
      <c r="F173" s="1"/>
      <c r="G173" t="s">
        <v>248</v>
      </c>
      <c r="H173" t="s">
        <v>245</v>
      </c>
      <c r="I173" s="1">
        <v>45849</v>
      </c>
      <c r="J173" t="s">
        <v>234</v>
      </c>
      <c r="K173" t="s">
        <v>235</v>
      </c>
      <c r="L173" t="s">
        <v>164</v>
      </c>
      <c r="M173" t="s">
        <v>636</v>
      </c>
      <c r="N173" t="s">
        <v>237</v>
      </c>
      <c r="O173" t="s">
        <v>230</v>
      </c>
      <c r="P173" t="s">
        <v>230</v>
      </c>
      <c r="Q173">
        <f ca="1">IF(OR(ISNUMBER(MATCH(L173,MasterData!$D$3:$D$18,0)),ISNUMBER(MATCH(L173,MasterData!$C$3:$C$18,0))),
    DATEDIF(E173,I173,"d"),
    DATEDIF(E173,TODAY(),"d"))</f>
        <v>166</v>
      </c>
      <c r="R173">
        <f t="shared" ca="1" si="8"/>
        <v>1</v>
      </c>
      <c r="S173">
        <f t="shared" ca="1" si="9"/>
        <v>1</v>
      </c>
      <c r="T173">
        <f t="shared" ca="1" si="10"/>
        <v>1</v>
      </c>
      <c r="U173">
        <f t="shared" ca="1" si="11"/>
        <v>1</v>
      </c>
    </row>
    <row r="174" spans="1:21" x14ac:dyDescent="0.35">
      <c r="A174">
        <v>6000145067</v>
      </c>
      <c r="B174" t="s">
        <v>230</v>
      </c>
      <c r="C174" t="s">
        <v>230</v>
      </c>
      <c r="D174" t="s">
        <v>251</v>
      </c>
      <c r="E174" s="1">
        <v>45842</v>
      </c>
      <c r="F174" s="1"/>
      <c r="G174" t="s">
        <v>400</v>
      </c>
      <c r="H174" t="s">
        <v>233</v>
      </c>
      <c r="I174" s="1">
        <v>45842</v>
      </c>
      <c r="J174" t="s">
        <v>256</v>
      </c>
      <c r="K174" t="s">
        <v>241</v>
      </c>
      <c r="L174" t="s">
        <v>164</v>
      </c>
      <c r="M174" t="s">
        <v>643</v>
      </c>
      <c r="N174" t="s">
        <v>237</v>
      </c>
      <c r="O174" t="s">
        <v>230</v>
      </c>
      <c r="Q174">
        <f ca="1">IF(OR(ISNUMBER(MATCH(L174,MasterData!$D$3:$D$18,0)),ISNUMBER(MATCH(L174,MasterData!$C$3:$C$18,0))),
    DATEDIF(E174,I174,"d"),
    DATEDIF(E174,TODAY(),"d"))</f>
        <v>165</v>
      </c>
      <c r="R174">
        <f t="shared" ca="1" si="8"/>
        <v>1</v>
      </c>
      <c r="S174">
        <f t="shared" ca="1" si="9"/>
        <v>1</v>
      </c>
      <c r="T174">
        <f t="shared" ca="1" si="10"/>
        <v>1</v>
      </c>
      <c r="U174">
        <f t="shared" ca="1" si="11"/>
        <v>1</v>
      </c>
    </row>
    <row r="175" spans="1:21" x14ac:dyDescent="0.35">
      <c r="A175">
        <v>6000145148</v>
      </c>
      <c r="B175" t="s">
        <v>644</v>
      </c>
      <c r="C175" t="s">
        <v>230</v>
      </c>
      <c r="D175" t="s">
        <v>480</v>
      </c>
      <c r="E175" s="1">
        <v>45845</v>
      </c>
      <c r="F175" s="1"/>
      <c r="G175" t="s">
        <v>552</v>
      </c>
      <c r="H175" t="s">
        <v>245</v>
      </c>
      <c r="I175" s="1">
        <v>45852</v>
      </c>
      <c r="J175" t="s">
        <v>234</v>
      </c>
      <c r="K175" t="s">
        <v>241</v>
      </c>
      <c r="L175" t="s">
        <v>164</v>
      </c>
      <c r="M175" t="s">
        <v>645</v>
      </c>
      <c r="N175" t="s">
        <v>237</v>
      </c>
      <c r="O175" t="s">
        <v>230</v>
      </c>
      <c r="P175" t="s">
        <v>230</v>
      </c>
      <c r="Q175">
        <f ca="1">IF(OR(ISNUMBER(MATCH(L175,MasterData!$D$3:$D$18,0)),ISNUMBER(MATCH(L175,MasterData!$C$3:$C$18,0))),
    DATEDIF(E175,I175,"d"),
    DATEDIF(E175,TODAY(),"d"))</f>
        <v>162</v>
      </c>
      <c r="R175">
        <f t="shared" ca="1" si="8"/>
        <v>1</v>
      </c>
      <c r="S175">
        <f t="shared" ca="1" si="9"/>
        <v>1</v>
      </c>
      <c r="T175">
        <f t="shared" ca="1" si="10"/>
        <v>1</v>
      </c>
      <c r="U175">
        <f t="shared" ca="1" si="11"/>
        <v>1</v>
      </c>
    </row>
    <row r="176" spans="1:21" x14ac:dyDescent="0.35">
      <c r="A176">
        <v>6000145298</v>
      </c>
      <c r="B176" t="s">
        <v>230</v>
      </c>
      <c r="C176" t="s">
        <v>230</v>
      </c>
      <c r="D176" t="s">
        <v>231</v>
      </c>
      <c r="E176" s="1">
        <v>45846</v>
      </c>
      <c r="F176" s="1"/>
      <c r="G176" t="s">
        <v>248</v>
      </c>
      <c r="H176" t="s">
        <v>245</v>
      </c>
      <c r="I176" s="1">
        <v>45846</v>
      </c>
      <c r="J176" t="s">
        <v>245</v>
      </c>
      <c r="K176" t="s">
        <v>241</v>
      </c>
      <c r="L176" t="s">
        <v>170</v>
      </c>
      <c r="M176" t="s">
        <v>486</v>
      </c>
      <c r="N176" t="s">
        <v>237</v>
      </c>
      <c r="O176" t="s">
        <v>230</v>
      </c>
      <c r="Q176">
        <f ca="1">IF(OR(ISNUMBER(MATCH(L176,MasterData!$D$3:$D$18,0)),ISNUMBER(MATCH(L176,MasterData!$C$3:$C$18,0))),
    DATEDIF(E176,I176,"d"),
    DATEDIF(E176,TODAY(),"d"))</f>
        <v>0</v>
      </c>
      <c r="R176">
        <f t="shared" ca="1" si="8"/>
        <v>0</v>
      </c>
      <c r="S176">
        <f t="shared" ca="1" si="9"/>
        <v>0</v>
      </c>
      <c r="T176">
        <f t="shared" ca="1" si="10"/>
        <v>0</v>
      </c>
      <c r="U176">
        <f t="shared" ca="1" si="11"/>
        <v>0</v>
      </c>
    </row>
    <row r="177" spans="1:21" x14ac:dyDescent="0.35">
      <c r="A177">
        <v>6000145337</v>
      </c>
      <c r="B177" t="s">
        <v>646</v>
      </c>
      <c r="C177" t="s">
        <v>230</v>
      </c>
      <c r="D177" t="s">
        <v>231</v>
      </c>
      <c r="E177" s="1">
        <v>45846</v>
      </c>
      <c r="F177" s="1"/>
      <c r="G177" t="s">
        <v>248</v>
      </c>
      <c r="H177" t="s">
        <v>245</v>
      </c>
      <c r="I177" s="1">
        <v>45848</v>
      </c>
      <c r="J177" t="s">
        <v>234</v>
      </c>
      <c r="K177" t="s">
        <v>235</v>
      </c>
      <c r="L177" t="s">
        <v>164</v>
      </c>
      <c r="M177" t="s">
        <v>486</v>
      </c>
      <c r="N177" t="s">
        <v>237</v>
      </c>
      <c r="O177" t="s">
        <v>230</v>
      </c>
      <c r="P177" t="s">
        <v>230</v>
      </c>
      <c r="Q177">
        <f ca="1">IF(OR(ISNUMBER(MATCH(L177,MasterData!$D$3:$D$18,0)),ISNUMBER(MATCH(L177,MasterData!$C$3:$C$18,0))),
    DATEDIF(E177,I177,"d"),
    DATEDIF(E177,TODAY(),"d"))</f>
        <v>161</v>
      </c>
      <c r="R177">
        <f t="shared" ca="1" si="8"/>
        <v>1</v>
      </c>
      <c r="S177">
        <f t="shared" ca="1" si="9"/>
        <v>1</v>
      </c>
      <c r="T177">
        <f t="shared" ca="1" si="10"/>
        <v>1</v>
      </c>
      <c r="U177">
        <f t="shared" ca="1" si="11"/>
        <v>1</v>
      </c>
    </row>
    <row r="178" spans="1:21" x14ac:dyDescent="0.35">
      <c r="A178">
        <v>6000145415</v>
      </c>
      <c r="B178" t="s">
        <v>647</v>
      </c>
      <c r="C178" t="s">
        <v>230</v>
      </c>
      <c r="D178" t="s">
        <v>254</v>
      </c>
      <c r="E178" s="1">
        <v>45847</v>
      </c>
      <c r="F178" s="1"/>
      <c r="G178" t="s">
        <v>268</v>
      </c>
      <c r="H178" t="s">
        <v>230</v>
      </c>
      <c r="I178" s="1">
        <v>45847</v>
      </c>
      <c r="J178" t="s">
        <v>245</v>
      </c>
      <c r="K178" t="s">
        <v>241</v>
      </c>
      <c r="L178" t="s">
        <v>164</v>
      </c>
      <c r="M178" t="s">
        <v>648</v>
      </c>
      <c r="N178" t="s">
        <v>237</v>
      </c>
      <c r="O178" t="s">
        <v>230</v>
      </c>
      <c r="Q178">
        <f ca="1">IF(OR(ISNUMBER(MATCH(L178,MasterData!$D$3:$D$18,0)),ISNUMBER(MATCH(L178,MasterData!$C$3:$C$18,0))),
    DATEDIF(E178,I178,"d"),
    DATEDIF(E178,TODAY(),"d"))</f>
        <v>160</v>
      </c>
      <c r="R178">
        <f t="shared" ca="1" si="8"/>
        <v>1</v>
      </c>
      <c r="S178">
        <f t="shared" ca="1" si="9"/>
        <v>1</v>
      </c>
      <c r="T178">
        <f t="shared" ca="1" si="10"/>
        <v>1</v>
      </c>
      <c r="U178">
        <f t="shared" ca="1" si="11"/>
        <v>1</v>
      </c>
    </row>
    <row r="179" spans="1:21" x14ac:dyDescent="0.35">
      <c r="B179" t="s">
        <v>11</v>
      </c>
      <c r="D179" s="34">
        <v>3014</v>
      </c>
      <c r="E179" s="1">
        <v>45840</v>
      </c>
      <c r="F179" s="1"/>
      <c r="G179" t="s">
        <v>649</v>
      </c>
      <c r="H179" t="s">
        <v>650</v>
      </c>
      <c r="I179" s="1">
        <v>45848</v>
      </c>
      <c r="J179" t="s">
        <v>650</v>
      </c>
      <c r="K179" t="s">
        <v>235</v>
      </c>
      <c r="L179" t="s">
        <v>164</v>
      </c>
      <c r="M179" t="s">
        <v>651</v>
      </c>
      <c r="N179" t="s">
        <v>237</v>
      </c>
      <c r="Q179">
        <f ca="1">IF(OR(ISNUMBER(MATCH(L179,MasterData!$D$3:$D$18,0)),ISNUMBER(MATCH(L179,MasterData!$C$3:$C$18,0))),
    DATEDIF(E179,I179,"d"),
    DATEDIF(E179,TODAY(),"d"))</f>
        <v>167</v>
      </c>
      <c r="R179">
        <f t="shared" ca="1" si="8"/>
        <v>1</v>
      </c>
      <c r="S179">
        <f t="shared" ca="1" si="9"/>
        <v>1</v>
      </c>
      <c r="T179">
        <f t="shared" ca="1" si="10"/>
        <v>1</v>
      </c>
      <c r="U179">
        <f t="shared" ca="1" si="11"/>
        <v>1</v>
      </c>
    </row>
    <row r="180" spans="1:21" x14ac:dyDescent="0.35">
      <c r="B180" t="s">
        <v>13</v>
      </c>
      <c r="D180" s="34">
        <v>3014</v>
      </c>
      <c r="E180" s="1">
        <v>45846</v>
      </c>
      <c r="F180" s="1"/>
      <c r="G180" t="s">
        <v>652</v>
      </c>
      <c r="H180" t="s">
        <v>240</v>
      </c>
      <c r="I180" s="1">
        <v>45847</v>
      </c>
      <c r="J180" t="s">
        <v>245</v>
      </c>
      <c r="K180" t="s">
        <v>241</v>
      </c>
      <c r="L180" t="s">
        <v>164</v>
      </c>
      <c r="M180" t="s">
        <v>653</v>
      </c>
      <c r="N180" t="s">
        <v>237</v>
      </c>
      <c r="Q180">
        <f ca="1">IF(OR(ISNUMBER(MATCH(L180,MasterData!$D$3:$D$18,0)),ISNUMBER(MATCH(L180,MasterData!$C$3:$C$18,0))),
    DATEDIF(E180,I180,"d"),
    DATEDIF(E180,TODAY(),"d"))</f>
        <v>161</v>
      </c>
      <c r="R180">
        <f t="shared" ca="1" si="8"/>
        <v>1</v>
      </c>
      <c r="S180">
        <f t="shared" ca="1" si="9"/>
        <v>1</v>
      </c>
      <c r="T180">
        <f t="shared" ca="1" si="10"/>
        <v>1</v>
      </c>
      <c r="U180">
        <f t="shared" ca="1" si="11"/>
        <v>1</v>
      </c>
    </row>
    <row r="181" spans="1:21" x14ac:dyDescent="0.35">
      <c r="B181" t="s">
        <v>654</v>
      </c>
      <c r="D181" s="34">
        <v>3014</v>
      </c>
      <c r="E181" s="1">
        <v>45847</v>
      </c>
      <c r="F181" s="1"/>
      <c r="G181" t="s">
        <v>652</v>
      </c>
      <c r="H181" t="s">
        <v>245</v>
      </c>
      <c r="I181" s="1">
        <v>45849</v>
      </c>
      <c r="J181" t="s">
        <v>245</v>
      </c>
      <c r="K181" t="s">
        <v>347</v>
      </c>
      <c r="L181" t="s">
        <v>164</v>
      </c>
      <c r="M181" t="s">
        <v>655</v>
      </c>
      <c r="N181" s="74" t="s">
        <v>237</v>
      </c>
      <c r="Q181">
        <f ca="1">IF(OR(ISNUMBER(MATCH(L181,MasterData!$D$3:$D$18,0)),ISNUMBER(MATCH(L181,MasterData!$C$3:$C$18,0))),
    DATEDIF(E181,I181,"d"),
    DATEDIF(E181,TODAY(),"d"))</f>
        <v>160</v>
      </c>
      <c r="R181">
        <f t="shared" ca="1" si="8"/>
        <v>1</v>
      </c>
      <c r="S181">
        <f t="shared" ca="1" si="9"/>
        <v>1</v>
      </c>
      <c r="T181">
        <f t="shared" ca="1" si="10"/>
        <v>1</v>
      </c>
      <c r="U181">
        <f t="shared" ca="1" si="11"/>
        <v>1</v>
      </c>
    </row>
    <row r="182" spans="1:21" x14ac:dyDescent="0.35">
      <c r="B182" t="s">
        <v>656</v>
      </c>
      <c r="D182" s="34">
        <v>3014</v>
      </c>
      <c r="E182" s="1">
        <v>45847</v>
      </c>
      <c r="F182" s="1"/>
      <c r="G182" t="s">
        <v>657</v>
      </c>
      <c r="H182" t="s">
        <v>658</v>
      </c>
      <c r="I182" s="1">
        <v>45849</v>
      </c>
      <c r="J182" t="s">
        <v>650</v>
      </c>
      <c r="K182" t="s">
        <v>241</v>
      </c>
      <c r="L182" t="s">
        <v>164</v>
      </c>
      <c r="M182" t="s">
        <v>659</v>
      </c>
      <c r="N182" t="s">
        <v>237</v>
      </c>
      <c r="Q182">
        <f ca="1">IF(OR(ISNUMBER(MATCH(L182,MasterData!$D$3:$D$18,0)),ISNUMBER(MATCH(L182,MasterData!$C$3:$C$18,0))),
    DATEDIF(E182,I182,"d"),
    DATEDIF(E182,TODAY(),"d"))</f>
        <v>160</v>
      </c>
      <c r="R182">
        <f t="shared" ca="1" si="8"/>
        <v>1</v>
      </c>
      <c r="S182">
        <f t="shared" ca="1" si="9"/>
        <v>1</v>
      </c>
      <c r="T182">
        <f t="shared" ca="1" si="10"/>
        <v>1</v>
      </c>
      <c r="U182">
        <f t="shared" ca="1" si="11"/>
        <v>1</v>
      </c>
    </row>
    <row r="183" spans="1:21" x14ac:dyDescent="0.35">
      <c r="B183" t="s">
        <v>8</v>
      </c>
      <c r="D183" t="s">
        <v>660</v>
      </c>
      <c r="E183" s="1">
        <v>45826</v>
      </c>
      <c r="F183" s="1"/>
      <c r="G183" t="s">
        <v>661</v>
      </c>
      <c r="I183" s="1">
        <v>45849</v>
      </c>
      <c r="K183" t="s">
        <v>235</v>
      </c>
      <c r="L183" t="s">
        <v>164</v>
      </c>
      <c r="M183" t="s">
        <v>662</v>
      </c>
      <c r="N183" t="s">
        <v>237</v>
      </c>
      <c r="Q183">
        <f ca="1">IF(OR(ISNUMBER(MATCH(L183,MasterData!$D$3:$D$18,0)),ISNUMBER(MATCH(L183,MasterData!$C$3:$C$18,0))),
    DATEDIF(E183,I183,"d"),
    DATEDIF(E183,TODAY(),"d"))</f>
        <v>181</v>
      </c>
      <c r="R183">
        <f t="shared" ca="1" si="8"/>
        <v>1</v>
      </c>
      <c r="S183">
        <f t="shared" ca="1" si="9"/>
        <v>1</v>
      </c>
      <c r="T183">
        <f t="shared" ca="1" si="10"/>
        <v>1</v>
      </c>
      <c r="U183">
        <f t="shared" ca="1" si="11"/>
        <v>1</v>
      </c>
    </row>
    <row r="184" spans="1:21" x14ac:dyDescent="0.35">
      <c r="B184" t="s">
        <v>663</v>
      </c>
      <c r="D184" s="34">
        <v>3010</v>
      </c>
      <c r="E184" s="1">
        <v>45826</v>
      </c>
      <c r="F184" s="1"/>
      <c r="G184" t="s">
        <v>664</v>
      </c>
      <c r="I184" s="1">
        <v>45849</v>
      </c>
      <c r="K184" t="s">
        <v>235</v>
      </c>
      <c r="L184" t="s">
        <v>164</v>
      </c>
      <c r="M184" t="s">
        <v>665</v>
      </c>
      <c r="N184" t="s">
        <v>237</v>
      </c>
      <c r="Q184">
        <f ca="1">IF(OR(ISNUMBER(MATCH(L184,MasterData!$D$3:$D$18,0)),ISNUMBER(MATCH(L184,MasterData!$C$3:$C$18,0))),
    DATEDIF(E184,I184,"d"),
    DATEDIF(E184,TODAY(),"d"))</f>
        <v>181</v>
      </c>
      <c r="R184">
        <f t="shared" ca="1" si="8"/>
        <v>1</v>
      </c>
      <c r="S184">
        <f t="shared" ca="1" si="9"/>
        <v>1</v>
      </c>
      <c r="T184">
        <f t="shared" ca="1" si="10"/>
        <v>1</v>
      </c>
      <c r="U184">
        <f t="shared" ca="1" si="11"/>
        <v>1</v>
      </c>
    </row>
    <row r="185" spans="1:21" x14ac:dyDescent="0.35">
      <c r="B185" t="s">
        <v>666</v>
      </c>
      <c r="D185" s="34">
        <v>3010</v>
      </c>
      <c r="E185" s="1">
        <v>45828</v>
      </c>
      <c r="F185" s="1"/>
      <c r="G185" t="s">
        <v>667</v>
      </c>
      <c r="I185" s="1">
        <v>45849</v>
      </c>
      <c r="K185" t="s">
        <v>235</v>
      </c>
      <c r="L185" t="s">
        <v>164</v>
      </c>
      <c r="M185" t="s">
        <v>668</v>
      </c>
      <c r="N185" t="s">
        <v>237</v>
      </c>
      <c r="Q185">
        <f ca="1">IF(OR(ISNUMBER(MATCH(L185,MasterData!$D$3:$D$18,0)),ISNUMBER(MATCH(L185,MasterData!$C$3:$C$18,0))),
    DATEDIF(E185,I185,"d"),
    DATEDIF(E185,TODAY(),"d"))</f>
        <v>179</v>
      </c>
      <c r="R185">
        <f t="shared" ca="1" si="8"/>
        <v>1</v>
      </c>
      <c r="S185">
        <f t="shared" ca="1" si="9"/>
        <v>1</v>
      </c>
      <c r="T185">
        <f t="shared" ca="1" si="10"/>
        <v>1</v>
      </c>
      <c r="U185">
        <f t="shared" ca="1" si="11"/>
        <v>1</v>
      </c>
    </row>
    <row r="186" spans="1:21" x14ac:dyDescent="0.35">
      <c r="B186" t="s">
        <v>10</v>
      </c>
      <c r="D186" t="s">
        <v>231</v>
      </c>
      <c r="E186" s="1">
        <v>45828</v>
      </c>
      <c r="F186" s="1"/>
      <c r="G186" t="s">
        <v>669</v>
      </c>
      <c r="I186" s="1">
        <v>45849</v>
      </c>
      <c r="K186" t="s">
        <v>235</v>
      </c>
      <c r="L186" t="s">
        <v>164</v>
      </c>
      <c r="M186" t="s">
        <v>670</v>
      </c>
      <c r="N186" t="s">
        <v>237</v>
      </c>
      <c r="Q186">
        <f ca="1">IF(OR(ISNUMBER(MATCH(L186,MasterData!$D$3:$D$18,0)),ISNUMBER(MATCH(L186,MasterData!$C$3:$C$18,0))),
    DATEDIF(E186,I186,"d"),
    DATEDIF(E186,TODAY(),"d"))</f>
        <v>179</v>
      </c>
      <c r="R186">
        <f t="shared" ca="1" si="8"/>
        <v>1</v>
      </c>
      <c r="S186">
        <f t="shared" ca="1" si="9"/>
        <v>1</v>
      </c>
      <c r="T186">
        <f t="shared" ca="1" si="10"/>
        <v>1</v>
      </c>
      <c r="U186">
        <f t="shared" ca="1" si="11"/>
        <v>1</v>
      </c>
    </row>
    <row r="187" spans="1:21" x14ac:dyDescent="0.35">
      <c r="B187" t="s">
        <v>671</v>
      </c>
      <c r="D187" s="34">
        <v>7092</v>
      </c>
      <c r="E187" s="1">
        <v>45841</v>
      </c>
      <c r="F187" s="1"/>
      <c r="G187" t="s">
        <v>672</v>
      </c>
      <c r="I187" s="1">
        <v>45849</v>
      </c>
      <c r="K187" t="s">
        <v>241</v>
      </c>
      <c r="L187" t="s">
        <v>164</v>
      </c>
      <c r="M187" t="s">
        <v>673</v>
      </c>
      <c r="N187" t="s">
        <v>237</v>
      </c>
      <c r="Q187">
        <f ca="1">IF(OR(ISNUMBER(MATCH(L187,MasterData!$D$3:$D$18,0)),ISNUMBER(MATCH(L187,MasterData!$C$3:$C$18,0))),
    DATEDIF(E187,I187,"d"),
    DATEDIF(E187,TODAY(),"d"))</f>
        <v>166</v>
      </c>
      <c r="R187">
        <f t="shared" ca="1" si="8"/>
        <v>1</v>
      </c>
      <c r="S187">
        <f t="shared" ca="1" si="9"/>
        <v>1</v>
      </c>
      <c r="T187">
        <f t="shared" ca="1" si="10"/>
        <v>1</v>
      </c>
      <c r="U187">
        <f t="shared" ca="1" si="11"/>
        <v>1</v>
      </c>
    </row>
    <row r="188" spans="1:21" x14ac:dyDescent="0.35">
      <c r="B188" t="s">
        <v>12</v>
      </c>
      <c r="D188" t="s">
        <v>231</v>
      </c>
      <c r="E188" s="1">
        <v>45845</v>
      </c>
      <c r="F188" s="1"/>
      <c r="G188" t="s">
        <v>669</v>
      </c>
      <c r="I188" s="1">
        <v>45849</v>
      </c>
      <c r="K188" t="s">
        <v>235</v>
      </c>
      <c r="L188" t="s">
        <v>164</v>
      </c>
      <c r="M188" t="s">
        <v>674</v>
      </c>
      <c r="N188" t="s">
        <v>237</v>
      </c>
      <c r="Q188">
        <f ca="1">IF(OR(ISNUMBER(MATCH(L188,MasterData!$D$3:$D$18,0)),ISNUMBER(MATCH(L188,MasterData!$C$3:$C$18,0))),
    DATEDIF(E188,I188,"d"),
    DATEDIF(E188,TODAY(),"d"))</f>
        <v>162</v>
      </c>
      <c r="R188">
        <f t="shared" ca="1" si="8"/>
        <v>1</v>
      </c>
      <c r="S188">
        <f t="shared" ca="1" si="9"/>
        <v>1</v>
      </c>
      <c r="T188">
        <f t="shared" ca="1" si="10"/>
        <v>1</v>
      </c>
      <c r="U188">
        <f t="shared" ca="1" si="11"/>
        <v>1</v>
      </c>
    </row>
    <row r="189" spans="1:21" x14ac:dyDescent="0.35">
      <c r="B189" t="s">
        <v>675</v>
      </c>
      <c r="D189" s="34">
        <v>3014</v>
      </c>
      <c r="E189" s="1">
        <v>45845</v>
      </c>
      <c r="F189" s="1"/>
      <c r="G189" t="s">
        <v>676</v>
      </c>
      <c r="I189" s="1">
        <v>45849</v>
      </c>
      <c r="K189" t="s">
        <v>347</v>
      </c>
      <c r="L189" t="s">
        <v>164</v>
      </c>
      <c r="M189" t="s">
        <v>677</v>
      </c>
      <c r="N189" t="s">
        <v>237</v>
      </c>
      <c r="Q189">
        <f ca="1">IF(OR(ISNUMBER(MATCH(L189,MasterData!$D$3:$D$18,0)),ISNUMBER(MATCH(L189,MasterData!$C$3:$C$18,0))),
    DATEDIF(E189,I189,"d"),
    DATEDIF(E189,TODAY(),"d"))</f>
        <v>162</v>
      </c>
      <c r="R189">
        <f t="shared" ca="1" si="8"/>
        <v>1</v>
      </c>
      <c r="S189">
        <f t="shared" ca="1" si="9"/>
        <v>1</v>
      </c>
      <c r="T189">
        <f t="shared" ca="1" si="10"/>
        <v>1</v>
      </c>
      <c r="U189">
        <f t="shared" ca="1" si="11"/>
        <v>1</v>
      </c>
    </row>
    <row r="190" spans="1:21" x14ac:dyDescent="0.35">
      <c r="B190" t="s">
        <v>678</v>
      </c>
      <c r="D190" s="34">
        <v>3009</v>
      </c>
      <c r="E190" s="1">
        <v>45846</v>
      </c>
      <c r="F190" s="1"/>
      <c r="G190" t="s">
        <v>679</v>
      </c>
      <c r="I190" s="1">
        <v>45849</v>
      </c>
      <c r="K190" t="s">
        <v>235</v>
      </c>
      <c r="L190" t="s">
        <v>164</v>
      </c>
      <c r="M190" t="s">
        <v>680</v>
      </c>
      <c r="N190" t="s">
        <v>237</v>
      </c>
      <c r="Q190">
        <f ca="1">IF(OR(ISNUMBER(MATCH(L190,MasterData!$D$3:$D$18,0)),ISNUMBER(MATCH(L190,MasterData!$C$3:$C$18,0))),
    DATEDIF(E190,I190,"d"),
    DATEDIF(E190,TODAY(),"d"))</f>
        <v>161</v>
      </c>
      <c r="R190">
        <f t="shared" ca="1" si="8"/>
        <v>1</v>
      </c>
      <c r="S190">
        <f t="shared" ca="1" si="9"/>
        <v>1</v>
      </c>
      <c r="T190">
        <f t="shared" ca="1" si="10"/>
        <v>1</v>
      </c>
      <c r="U190">
        <f t="shared" ca="1" si="11"/>
        <v>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ECF27-7D00-489C-A051-B4FEA91E28A3}">
  <dimension ref="A1:U190"/>
  <sheetViews>
    <sheetView workbookViewId="0">
      <pane ySplit="1" topLeftCell="A160" activePane="bottomLeft" state="frozen"/>
      <selection pane="bottomLeft" activeCell="C194" sqref="C194"/>
    </sheetView>
  </sheetViews>
  <sheetFormatPr defaultRowHeight="14.5" x14ac:dyDescent="0.35"/>
  <cols>
    <col min="1" max="1" width="14" customWidth="1"/>
    <col min="2" max="2" width="19.1796875" bestFit="1" customWidth="1"/>
    <col min="3" max="3" width="13.1796875" bestFit="1" customWidth="1"/>
    <col min="4" max="4" width="6.81640625" bestFit="1" customWidth="1"/>
    <col min="5" max="5" width="13.54296875" bestFit="1" customWidth="1"/>
    <col min="6" max="6" width="10.453125" bestFit="1" customWidth="1"/>
    <col min="7" max="7" width="60.7265625" bestFit="1" customWidth="1"/>
    <col min="8" max="8" width="31" bestFit="1" customWidth="1"/>
    <col min="9" max="9" width="18.26953125" bestFit="1" customWidth="1"/>
    <col min="10" max="10" width="30.81640625" bestFit="1" customWidth="1"/>
    <col min="11" max="11" width="10.1796875" bestFit="1" customWidth="1"/>
    <col min="12" max="12" width="17.453125" bestFit="1" customWidth="1"/>
    <col min="13" max="13" width="81.1796875" bestFit="1" customWidth="1"/>
    <col min="14" max="14" width="32" bestFit="1" customWidth="1"/>
    <col min="15" max="15" width="12.453125" bestFit="1" customWidth="1"/>
    <col min="16" max="16" width="1" customWidth="1"/>
    <col min="17" max="17" width="10.7265625" bestFit="1" customWidth="1"/>
    <col min="18" max="18" width="9.7265625" bestFit="1" customWidth="1"/>
    <col min="19" max="21" width="10.7265625" bestFit="1" customWidth="1"/>
  </cols>
  <sheetData>
    <row r="1" spans="1:21" x14ac:dyDescent="0.35">
      <c r="A1" t="s">
        <v>1</v>
      </c>
      <c r="B1" t="s">
        <v>0</v>
      </c>
      <c r="C1" t="s">
        <v>214</v>
      </c>
      <c r="D1" t="s">
        <v>215</v>
      </c>
      <c r="E1" t="s">
        <v>216</v>
      </c>
      <c r="F1" t="s">
        <v>217</v>
      </c>
      <c r="G1" t="s">
        <v>218</v>
      </c>
      <c r="H1" t="s">
        <v>219</v>
      </c>
      <c r="I1" t="s">
        <v>220</v>
      </c>
      <c r="J1" t="s">
        <v>221</v>
      </c>
      <c r="K1" t="s">
        <v>161</v>
      </c>
      <c r="L1" t="s">
        <v>222</v>
      </c>
      <c r="M1" t="s">
        <v>223</v>
      </c>
      <c r="N1" t="s">
        <v>224</v>
      </c>
      <c r="O1" t="s">
        <v>225</v>
      </c>
      <c r="Q1" s="3" t="s">
        <v>226</v>
      </c>
      <c r="R1" s="3" t="s">
        <v>227</v>
      </c>
      <c r="S1" s="3" t="s">
        <v>618</v>
      </c>
      <c r="T1" s="3" t="s">
        <v>228</v>
      </c>
      <c r="U1" s="3" t="s">
        <v>619</v>
      </c>
    </row>
    <row r="2" spans="1:21" x14ac:dyDescent="0.35">
      <c r="A2">
        <v>6000127070</v>
      </c>
      <c r="B2" t="s">
        <v>229</v>
      </c>
      <c r="C2" t="s">
        <v>230</v>
      </c>
      <c r="D2" t="s">
        <v>231</v>
      </c>
      <c r="E2" s="1">
        <v>45663</v>
      </c>
      <c r="F2" s="1"/>
      <c r="G2" t="s">
        <v>232</v>
      </c>
      <c r="H2" t="s">
        <v>233</v>
      </c>
      <c r="I2" s="1">
        <v>45727</v>
      </c>
      <c r="J2" t="s">
        <v>234</v>
      </c>
      <c r="K2" t="s">
        <v>235</v>
      </c>
      <c r="L2" t="s">
        <v>171</v>
      </c>
      <c r="M2" t="s">
        <v>236</v>
      </c>
      <c r="N2" t="s">
        <v>237</v>
      </c>
      <c r="O2" t="s">
        <v>230</v>
      </c>
      <c r="Q2">
        <f ca="1">IF(OR(ISNUMBER(MATCH(L2,MasterData!$D$3:$D$18,0)),ISNUMBER(MATCH(L2,MasterData!$C$3:$C$18,0))),
    DATEDIF(E2,I2,"d"),
    DATEDIF(E2,TODAY(),"d"))</f>
        <v>64</v>
      </c>
      <c r="R2">
        <f ca="1">IF($Q2&gt;7,1,0)</f>
        <v>1</v>
      </c>
      <c r="S2">
        <f ca="1">IF($Q2&gt;15,1,0)</f>
        <v>1</v>
      </c>
      <c r="T2">
        <f ca="1">IF($Q2&gt;30,1,0)</f>
        <v>1</v>
      </c>
      <c r="U2">
        <f ca="1">IF($Q2&gt;60,1,0)</f>
        <v>1</v>
      </c>
    </row>
    <row r="3" spans="1:21" x14ac:dyDescent="0.35">
      <c r="A3">
        <v>6000127209</v>
      </c>
      <c r="B3" t="s">
        <v>238</v>
      </c>
      <c r="C3" t="s">
        <v>230</v>
      </c>
      <c r="D3" t="s">
        <v>231</v>
      </c>
      <c r="E3" s="1">
        <v>45664</v>
      </c>
      <c r="F3" s="1"/>
      <c r="G3" t="s">
        <v>239</v>
      </c>
      <c r="H3" t="s">
        <v>240</v>
      </c>
      <c r="I3" s="1">
        <v>45673</v>
      </c>
      <c r="J3" t="s">
        <v>234</v>
      </c>
      <c r="K3" t="s">
        <v>241</v>
      </c>
      <c r="L3" t="s">
        <v>171</v>
      </c>
      <c r="M3" t="s">
        <v>242</v>
      </c>
      <c r="N3" t="s">
        <v>237</v>
      </c>
      <c r="O3" t="s">
        <v>230</v>
      </c>
      <c r="Q3">
        <f ca="1">IF(OR(ISNUMBER(MATCH(L3,MasterData!$D$3:$D$18,0)),ISNUMBER(MATCH(L3,MasterData!$C$3:$C$18,0))),
    DATEDIF(E3,I3,"d"),
    DATEDIF(E3,TODAY(),"d"))</f>
        <v>9</v>
      </c>
      <c r="R3">
        <f t="shared" ref="R3:R67" ca="1" si="0">IF($Q3&gt;7,1,0)</f>
        <v>1</v>
      </c>
      <c r="S3">
        <f t="shared" ref="S3:S67" ca="1" si="1">IF($Q3&gt;15,1,0)</f>
        <v>0</v>
      </c>
      <c r="T3">
        <f t="shared" ref="T3:T67" ca="1" si="2">IF($Q3&gt;30,1,0)</f>
        <v>0</v>
      </c>
      <c r="U3">
        <f t="shared" ref="U3:U67" ca="1" si="3">IF($Q3&gt;60,1,0)</f>
        <v>0</v>
      </c>
    </row>
    <row r="4" spans="1:21" x14ac:dyDescent="0.35">
      <c r="A4">
        <v>6000127632</v>
      </c>
      <c r="B4" t="s">
        <v>243</v>
      </c>
      <c r="C4" t="s">
        <v>230</v>
      </c>
      <c r="D4" t="s">
        <v>231</v>
      </c>
      <c r="E4" s="1">
        <v>45667</v>
      </c>
      <c r="F4" s="1"/>
      <c r="G4" t="s">
        <v>244</v>
      </c>
      <c r="H4" t="s">
        <v>245</v>
      </c>
      <c r="I4" s="1">
        <v>45679</v>
      </c>
      <c r="J4" t="s">
        <v>234</v>
      </c>
      <c r="K4" t="s">
        <v>235</v>
      </c>
      <c r="L4" t="s">
        <v>171</v>
      </c>
      <c r="M4" t="s">
        <v>246</v>
      </c>
      <c r="N4" t="s">
        <v>237</v>
      </c>
      <c r="O4" t="s">
        <v>230</v>
      </c>
      <c r="Q4">
        <f ca="1">IF(OR(ISNUMBER(MATCH(L4,MasterData!$D$3:$D$18,0)),ISNUMBER(MATCH(L4,MasterData!$C$3:$C$18,0))),
    DATEDIF(E4,I4,"d"),
    DATEDIF(E4,TODAY(),"d"))</f>
        <v>12</v>
      </c>
      <c r="R4">
        <f t="shared" ca="1" si="0"/>
        <v>1</v>
      </c>
      <c r="S4">
        <f t="shared" ca="1" si="1"/>
        <v>0</v>
      </c>
      <c r="T4">
        <f t="shared" ca="1" si="2"/>
        <v>0</v>
      </c>
      <c r="U4">
        <f t="shared" ca="1" si="3"/>
        <v>0</v>
      </c>
    </row>
    <row r="5" spans="1:21" x14ac:dyDescent="0.35">
      <c r="A5">
        <v>6000128352</v>
      </c>
      <c r="B5" t="s">
        <v>230</v>
      </c>
      <c r="C5" t="s">
        <v>230</v>
      </c>
      <c r="D5" t="s">
        <v>247</v>
      </c>
      <c r="E5" s="1">
        <v>45674</v>
      </c>
      <c r="F5" s="1"/>
      <c r="G5" t="s">
        <v>248</v>
      </c>
      <c r="H5" t="s">
        <v>240</v>
      </c>
      <c r="I5" s="1">
        <v>45688</v>
      </c>
      <c r="J5" t="s">
        <v>201</v>
      </c>
      <c r="K5" t="s">
        <v>241</v>
      </c>
      <c r="L5" t="s">
        <v>171</v>
      </c>
      <c r="M5" t="s">
        <v>249</v>
      </c>
      <c r="N5" t="s">
        <v>237</v>
      </c>
      <c r="O5" t="s">
        <v>230</v>
      </c>
      <c r="Q5">
        <f ca="1">IF(OR(ISNUMBER(MATCH(L5,MasterData!$D$3:$D$18,0)),ISNUMBER(MATCH(L5,MasterData!$C$3:$C$18,0))),
    DATEDIF(E5,I5,"d"),
    DATEDIF(E5,TODAY(),"d"))</f>
        <v>14</v>
      </c>
      <c r="R5">
        <f t="shared" ca="1" si="0"/>
        <v>1</v>
      </c>
      <c r="S5">
        <f t="shared" ca="1" si="1"/>
        <v>0</v>
      </c>
      <c r="T5">
        <f t="shared" ca="1" si="2"/>
        <v>0</v>
      </c>
      <c r="U5">
        <f t="shared" ca="1" si="3"/>
        <v>0</v>
      </c>
    </row>
    <row r="6" spans="1:21" x14ac:dyDescent="0.35">
      <c r="A6">
        <v>6000128500</v>
      </c>
      <c r="B6" t="s">
        <v>250</v>
      </c>
      <c r="C6" t="s">
        <v>230</v>
      </c>
      <c r="D6" t="s">
        <v>251</v>
      </c>
      <c r="E6" s="1">
        <v>45677</v>
      </c>
      <c r="F6" s="1"/>
      <c r="G6" t="s">
        <v>252</v>
      </c>
      <c r="H6" t="s">
        <v>245</v>
      </c>
      <c r="I6" s="1">
        <v>45684</v>
      </c>
      <c r="J6" t="s">
        <v>234</v>
      </c>
      <c r="K6" t="s">
        <v>235</v>
      </c>
      <c r="L6" t="s">
        <v>171</v>
      </c>
      <c r="M6" t="s">
        <v>253</v>
      </c>
      <c r="N6" t="s">
        <v>237</v>
      </c>
      <c r="O6" t="s">
        <v>230</v>
      </c>
      <c r="Q6">
        <f ca="1">IF(OR(ISNUMBER(MATCH(L6,MasterData!$D$3:$D$18,0)),ISNUMBER(MATCH(L6,MasterData!$C$3:$C$18,0))),
    DATEDIF(E6,I6,"d"),
    DATEDIF(E6,TODAY(),"d"))</f>
        <v>7</v>
      </c>
      <c r="R6">
        <f t="shared" ca="1" si="0"/>
        <v>0</v>
      </c>
      <c r="S6">
        <f t="shared" ca="1" si="1"/>
        <v>0</v>
      </c>
      <c r="T6">
        <f t="shared" ca="1" si="2"/>
        <v>0</v>
      </c>
      <c r="U6">
        <f t="shared" ca="1" si="3"/>
        <v>0</v>
      </c>
    </row>
    <row r="7" spans="1:21" x14ac:dyDescent="0.35">
      <c r="A7" s="72">
        <v>6000128546</v>
      </c>
      <c r="B7" s="72" t="s">
        <v>4</v>
      </c>
      <c r="C7" s="72" t="s">
        <v>230</v>
      </c>
      <c r="D7" s="72" t="s">
        <v>254</v>
      </c>
      <c r="E7" s="73">
        <v>45677</v>
      </c>
      <c r="F7" s="73">
        <v>45947</v>
      </c>
      <c r="G7" s="72" t="s">
        <v>255</v>
      </c>
      <c r="H7" s="72" t="s">
        <v>245</v>
      </c>
      <c r="I7" s="73">
        <v>45835</v>
      </c>
      <c r="J7" s="72" t="s">
        <v>560</v>
      </c>
      <c r="K7" s="72" t="s">
        <v>241</v>
      </c>
      <c r="L7" s="72" t="s">
        <v>183</v>
      </c>
      <c r="M7" s="72" t="s">
        <v>257</v>
      </c>
      <c r="N7" s="72" t="s">
        <v>237</v>
      </c>
      <c r="O7" s="72" t="s">
        <v>230</v>
      </c>
      <c r="P7" s="72"/>
      <c r="Q7" s="72">
        <v>0</v>
      </c>
      <c r="R7" s="72">
        <f t="shared" si="0"/>
        <v>0</v>
      </c>
      <c r="S7" s="72">
        <f t="shared" si="1"/>
        <v>0</v>
      </c>
      <c r="T7" s="72">
        <f t="shared" si="2"/>
        <v>0</v>
      </c>
      <c r="U7" s="72">
        <f t="shared" si="3"/>
        <v>0</v>
      </c>
    </row>
    <row r="8" spans="1:21" x14ac:dyDescent="0.35">
      <c r="A8">
        <v>6000128759</v>
      </c>
      <c r="B8" t="s">
        <v>258</v>
      </c>
      <c r="C8" t="s">
        <v>230</v>
      </c>
      <c r="D8" t="s">
        <v>251</v>
      </c>
      <c r="E8" s="1">
        <v>45679</v>
      </c>
      <c r="F8" s="1"/>
      <c r="G8" t="s">
        <v>259</v>
      </c>
      <c r="H8" t="s">
        <v>245</v>
      </c>
      <c r="I8" s="1">
        <v>45686</v>
      </c>
      <c r="J8" t="s">
        <v>234</v>
      </c>
      <c r="K8" t="s">
        <v>235</v>
      </c>
      <c r="L8" t="s">
        <v>171</v>
      </c>
      <c r="M8" t="s">
        <v>260</v>
      </c>
      <c r="N8" t="s">
        <v>237</v>
      </c>
      <c r="O8" t="s">
        <v>230</v>
      </c>
      <c r="Q8">
        <f ca="1">IF(OR(ISNUMBER(MATCH(L8,MasterData!$D$3:$D$18,0)),ISNUMBER(MATCH(L8,MasterData!$C$3:$C$18,0))),
    DATEDIF(E8,I8,"d"),
    DATEDIF(E8,TODAY(),"d"))</f>
        <v>7</v>
      </c>
      <c r="R8">
        <f t="shared" ca="1" si="0"/>
        <v>0</v>
      </c>
      <c r="S8">
        <f t="shared" ca="1" si="1"/>
        <v>0</v>
      </c>
      <c r="T8">
        <f t="shared" ca="1" si="2"/>
        <v>0</v>
      </c>
      <c r="U8">
        <f t="shared" ca="1" si="3"/>
        <v>0</v>
      </c>
    </row>
    <row r="9" spans="1:21" x14ac:dyDescent="0.35">
      <c r="A9">
        <v>6000129022</v>
      </c>
      <c r="B9" t="s">
        <v>261</v>
      </c>
      <c r="C9" t="s">
        <v>230</v>
      </c>
      <c r="D9" t="s">
        <v>231</v>
      </c>
      <c r="E9" s="1">
        <v>45680</v>
      </c>
      <c r="F9" s="1"/>
      <c r="G9" t="s">
        <v>262</v>
      </c>
      <c r="H9" t="s">
        <v>245</v>
      </c>
      <c r="I9" s="1">
        <v>45705</v>
      </c>
      <c r="J9" t="s">
        <v>234</v>
      </c>
      <c r="K9" t="s">
        <v>235</v>
      </c>
      <c r="L9" t="s">
        <v>171</v>
      </c>
      <c r="M9" t="s">
        <v>263</v>
      </c>
      <c r="N9" t="s">
        <v>237</v>
      </c>
      <c r="O9" t="s">
        <v>230</v>
      </c>
      <c r="Q9">
        <f ca="1">IF(OR(ISNUMBER(MATCH(L9,MasterData!$D$3:$D$18,0)),ISNUMBER(MATCH(L9,MasterData!$C$3:$C$18,0))),
    DATEDIF(E9,I9,"d"),
    DATEDIF(E9,TODAY(),"d"))</f>
        <v>25</v>
      </c>
      <c r="R9">
        <f t="shared" ca="1" si="0"/>
        <v>1</v>
      </c>
      <c r="S9">
        <f t="shared" ca="1" si="1"/>
        <v>1</v>
      </c>
      <c r="T9">
        <f t="shared" ca="1" si="2"/>
        <v>0</v>
      </c>
      <c r="U9">
        <f t="shared" ca="1" si="3"/>
        <v>0</v>
      </c>
    </row>
    <row r="10" spans="1:21" x14ac:dyDescent="0.35">
      <c r="A10">
        <v>6000129245</v>
      </c>
      <c r="B10" t="s">
        <v>264</v>
      </c>
      <c r="C10" t="s">
        <v>230</v>
      </c>
      <c r="D10" t="s">
        <v>251</v>
      </c>
      <c r="E10" s="1">
        <v>45684</v>
      </c>
      <c r="F10" s="1"/>
      <c r="G10" t="s">
        <v>265</v>
      </c>
      <c r="H10" t="s">
        <v>245</v>
      </c>
      <c r="I10" s="1">
        <v>45691</v>
      </c>
      <c r="J10" t="s">
        <v>234</v>
      </c>
      <c r="K10" t="s">
        <v>235</v>
      </c>
      <c r="L10" t="s">
        <v>171</v>
      </c>
      <c r="M10" t="s">
        <v>266</v>
      </c>
      <c r="N10" t="s">
        <v>237</v>
      </c>
      <c r="O10" t="s">
        <v>230</v>
      </c>
      <c r="Q10">
        <f ca="1">IF(OR(ISNUMBER(MATCH(L10,MasterData!$D$3:$D$18,0)),ISNUMBER(MATCH(L10,MasterData!$C$3:$C$18,0))),
    DATEDIF(E10,I10,"d"),
    DATEDIF(E10,TODAY(),"d"))</f>
        <v>7</v>
      </c>
      <c r="R10">
        <f t="shared" ca="1" si="0"/>
        <v>0</v>
      </c>
      <c r="S10">
        <f t="shared" ca="1" si="1"/>
        <v>0</v>
      </c>
      <c r="T10">
        <f t="shared" ca="1" si="2"/>
        <v>0</v>
      </c>
      <c r="U10">
        <f t="shared" ca="1" si="3"/>
        <v>0</v>
      </c>
    </row>
    <row r="11" spans="1:21" x14ac:dyDescent="0.35">
      <c r="A11">
        <v>6000129304</v>
      </c>
      <c r="B11" t="s">
        <v>267</v>
      </c>
      <c r="C11" t="s">
        <v>230</v>
      </c>
      <c r="D11" t="s">
        <v>254</v>
      </c>
      <c r="E11" s="1">
        <v>45684</v>
      </c>
      <c r="F11" s="1"/>
      <c r="G11" t="s">
        <v>268</v>
      </c>
      <c r="H11" t="s">
        <v>240</v>
      </c>
      <c r="I11" s="1">
        <v>45693</v>
      </c>
      <c r="J11" t="s">
        <v>234</v>
      </c>
      <c r="K11" t="s">
        <v>235</v>
      </c>
      <c r="L11" t="s">
        <v>171</v>
      </c>
      <c r="M11" t="s">
        <v>269</v>
      </c>
      <c r="N11" t="s">
        <v>237</v>
      </c>
      <c r="O11" t="s">
        <v>230</v>
      </c>
      <c r="Q11">
        <f ca="1">IF(OR(ISNUMBER(MATCH(L11,MasterData!$D$3:$D$18,0)),ISNUMBER(MATCH(L11,MasterData!$C$3:$C$18,0))),
    DATEDIF(E11,I11,"d"),
    DATEDIF(E11,TODAY(),"d"))</f>
        <v>9</v>
      </c>
      <c r="R11">
        <f t="shared" ca="1" si="0"/>
        <v>1</v>
      </c>
      <c r="S11">
        <f t="shared" ca="1" si="1"/>
        <v>0</v>
      </c>
      <c r="T11">
        <f t="shared" ca="1" si="2"/>
        <v>0</v>
      </c>
      <c r="U11">
        <f t="shared" ca="1" si="3"/>
        <v>0</v>
      </c>
    </row>
    <row r="12" spans="1:21" x14ac:dyDescent="0.35">
      <c r="A12">
        <v>6000129653</v>
      </c>
      <c r="B12" t="s">
        <v>230</v>
      </c>
      <c r="C12" t="s">
        <v>230</v>
      </c>
      <c r="D12" t="s">
        <v>247</v>
      </c>
      <c r="E12" s="1">
        <v>45686</v>
      </c>
      <c r="F12" s="1"/>
      <c r="G12" t="s">
        <v>248</v>
      </c>
      <c r="H12" t="s">
        <v>245</v>
      </c>
      <c r="I12" s="1">
        <v>45782</v>
      </c>
      <c r="J12" t="s">
        <v>201</v>
      </c>
      <c r="K12" t="s">
        <v>241</v>
      </c>
      <c r="L12" t="s">
        <v>171</v>
      </c>
      <c r="M12" t="s">
        <v>270</v>
      </c>
      <c r="N12" t="s">
        <v>237</v>
      </c>
      <c r="O12" t="s">
        <v>230</v>
      </c>
      <c r="Q12">
        <f ca="1">IF(OR(ISNUMBER(MATCH(L12,MasterData!$D$3:$D$18,0)),ISNUMBER(MATCH(L12,MasterData!$C$3:$C$18,0))),
    DATEDIF(E12,I12,"d"),
    DATEDIF(E12,TODAY(),"d"))</f>
        <v>96</v>
      </c>
      <c r="R12">
        <f t="shared" ca="1" si="0"/>
        <v>1</v>
      </c>
      <c r="S12">
        <f t="shared" ca="1" si="1"/>
        <v>1</v>
      </c>
      <c r="T12">
        <f t="shared" ca="1" si="2"/>
        <v>1</v>
      </c>
      <c r="U12">
        <f t="shared" ca="1" si="3"/>
        <v>1</v>
      </c>
    </row>
    <row r="13" spans="1:21" x14ac:dyDescent="0.35">
      <c r="A13">
        <v>6000129990</v>
      </c>
      <c r="B13" t="s">
        <v>271</v>
      </c>
      <c r="C13" t="s">
        <v>230</v>
      </c>
      <c r="D13" t="s">
        <v>254</v>
      </c>
      <c r="E13" s="1">
        <v>45688</v>
      </c>
      <c r="F13" s="1"/>
      <c r="G13" t="s">
        <v>255</v>
      </c>
      <c r="H13" t="s">
        <v>240</v>
      </c>
      <c r="I13" s="1">
        <v>45699</v>
      </c>
      <c r="J13" t="s">
        <v>234</v>
      </c>
      <c r="K13" t="s">
        <v>241</v>
      </c>
      <c r="L13" t="s">
        <v>171</v>
      </c>
      <c r="M13" t="s">
        <v>272</v>
      </c>
      <c r="N13" t="s">
        <v>237</v>
      </c>
      <c r="O13" t="s">
        <v>230</v>
      </c>
      <c r="Q13">
        <f ca="1">IF(OR(ISNUMBER(MATCH(L13,MasterData!$D$3:$D$18,0)),ISNUMBER(MATCH(L13,MasterData!$C$3:$C$18,0))),
    DATEDIF(E13,I13,"d"),
    DATEDIF(E13,TODAY(),"d"))</f>
        <v>11</v>
      </c>
      <c r="R13">
        <f t="shared" ca="1" si="0"/>
        <v>1</v>
      </c>
      <c r="S13">
        <f t="shared" ca="1" si="1"/>
        <v>0</v>
      </c>
      <c r="T13">
        <f t="shared" ca="1" si="2"/>
        <v>0</v>
      </c>
      <c r="U13">
        <f t="shared" ca="1" si="3"/>
        <v>0</v>
      </c>
    </row>
    <row r="14" spans="1:21" x14ac:dyDescent="0.35">
      <c r="A14">
        <v>6000130122</v>
      </c>
      <c r="B14" t="s">
        <v>273</v>
      </c>
      <c r="C14" t="s">
        <v>230</v>
      </c>
      <c r="D14" t="s">
        <v>274</v>
      </c>
      <c r="E14" s="1">
        <v>45691</v>
      </c>
      <c r="F14" s="1"/>
      <c r="G14" t="s">
        <v>275</v>
      </c>
      <c r="H14" t="s">
        <v>233</v>
      </c>
      <c r="I14" s="1">
        <v>45708</v>
      </c>
      <c r="J14" t="s">
        <v>234</v>
      </c>
      <c r="K14" t="s">
        <v>241</v>
      </c>
      <c r="L14" t="s">
        <v>171</v>
      </c>
      <c r="M14" t="s">
        <v>276</v>
      </c>
      <c r="N14" t="s">
        <v>237</v>
      </c>
      <c r="O14" t="s">
        <v>230</v>
      </c>
      <c r="Q14">
        <f ca="1">IF(OR(ISNUMBER(MATCH(L14,MasterData!$D$3:$D$18,0)),ISNUMBER(MATCH(L14,MasterData!$C$3:$C$18,0))),
    DATEDIF(E14,I14,"d"),
    DATEDIF(E14,TODAY(),"d"))</f>
        <v>17</v>
      </c>
      <c r="R14">
        <f t="shared" ca="1" si="0"/>
        <v>1</v>
      </c>
      <c r="S14">
        <f t="shared" ca="1" si="1"/>
        <v>1</v>
      </c>
      <c r="T14">
        <f t="shared" ca="1" si="2"/>
        <v>0</v>
      </c>
      <c r="U14">
        <f t="shared" ca="1" si="3"/>
        <v>0</v>
      </c>
    </row>
    <row r="15" spans="1:21" x14ac:dyDescent="0.35">
      <c r="A15">
        <v>6000130131</v>
      </c>
      <c r="B15" t="s">
        <v>277</v>
      </c>
      <c r="C15" t="s">
        <v>230</v>
      </c>
      <c r="D15" t="s">
        <v>274</v>
      </c>
      <c r="E15" s="1">
        <v>45691</v>
      </c>
      <c r="F15" s="1"/>
      <c r="G15" t="s">
        <v>278</v>
      </c>
      <c r="H15" t="s">
        <v>233</v>
      </c>
      <c r="I15" s="1">
        <v>45708</v>
      </c>
      <c r="J15" t="s">
        <v>234</v>
      </c>
      <c r="K15" t="s">
        <v>241</v>
      </c>
      <c r="L15" t="s">
        <v>171</v>
      </c>
      <c r="M15" t="s">
        <v>279</v>
      </c>
      <c r="N15" t="s">
        <v>237</v>
      </c>
      <c r="O15" t="s">
        <v>230</v>
      </c>
      <c r="Q15">
        <f ca="1">IF(OR(ISNUMBER(MATCH(L15,MasterData!$D$3:$D$18,0)),ISNUMBER(MATCH(L15,MasterData!$C$3:$C$18,0))),
    DATEDIF(E15,I15,"d"),
    DATEDIF(E15,TODAY(),"d"))</f>
        <v>17</v>
      </c>
      <c r="R15">
        <f t="shared" ca="1" si="0"/>
        <v>1</v>
      </c>
      <c r="S15">
        <f t="shared" ca="1" si="1"/>
        <v>1</v>
      </c>
      <c r="T15">
        <f t="shared" ca="1" si="2"/>
        <v>0</v>
      </c>
      <c r="U15">
        <f t="shared" ca="1" si="3"/>
        <v>0</v>
      </c>
    </row>
    <row r="16" spans="1:21" x14ac:dyDescent="0.35">
      <c r="A16">
        <v>6000130842</v>
      </c>
      <c r="B16" t="s">
        <v>280</v>
      </c>
      <c r="C16" t="s">
        <v>230</v>
      </c>
      <c r="D16" t="s">
        <v>247</v>
      </c>
      <c r="E16" s="1">
        <v>45698</v>
      </c>
      <c r="F16" s="1"/>
      <c r="G16" t="s">
        <v>281</v>
      </c>
      <c r="H16" t="s">
        <v>240</v>
      </c>
      <c r="I16" s="1">
        <v>45831</v>
      </c>
      <c r="J16" t="s">
        <v>234</v>
      </c>
      <c r="K16" t="s">
        <v>241</v>
      </c>
      <c r="L16" t="s">
        <v>171</v>
      </c>
      <c r="M16" t="s">
        <v>282</v>
      </c>
      <c r="N16" t="s">
        <v>237</v>
      </c>
      <c r="O16" t="s">
        <v>230</v>
      </c>
      <c r="Q16">
        <f ca="1">IF(OR(ISNUMBER(MATCH(L16,MasterData!$D$3:$D$18,0)),ISNUMBER(MATCH(L16,MasterData!$C$3:$C$18,0))),
    DATEDIF(E16,I16,"d"),
    DATEDIF(E16,TODAY(),"d"))</f>
        <v>133</v>
      </c>
      <c r="R16">
        <f t="shared" ca="1" si="0"/>
        <v>1</v>
      </c>
      <c r="S16">
        <f t="shared" ca="1" si="1"/>
        <v>1</v>
      </c>
      <c r="T16">
        <f t="shared" ca="1" si="2"/>
        <v>1</v>
      </c>
      <c r="U16">
        <f t="shared" ca="1" si="3"/>
        <v>1</v>
      </c>
    </row>
    <row r="17" spans="1:21" x14ac:dyDescent="0.35">
      <c r="A17">
        <v>6000130889</v>
      </c>
      <c r="B17" t="s">
        <v>283</v>
      </c>
      <c r="C17" t="s">
        <v>230</v>
      </c>
      <c r="D17" t="s">
        <v>251</v>
      </c>
      <c r="E17" s="1">
        <v>45698</v>
      </c>
      <c r="F17" s="1"/>
      <c r="G17" t="s">
        <v>284</v>
      </c>
      <c r="H17" t="s">
        <v>233</v>
      </c>
      <c r="I17" s="1">
        <v>45705</v>
      </c>
      <c r="J17" t="s">
        <v>234</v>
      </c>
      <c r="K17" t="s">
        <v>241</v>
      </c>
      <c r="L17" t="s">
        <v>171</v>
      </c>
      <c r="M17" t="s">
        <v>285</v>
      </c>
      <c r="N17" t="s">
        <v>237</v>
      </c>
      <c r="O17" t="s">
        <v>230</v>
      </c>
      <c r="Q17">
        <f ca="1">IF(OR(ISNUMBER(MATCH(L17,MasterData!$D$3:$D$18,0)),ISNUMBER(MATCH(L17,MasterData!$C$3:$C$18,0))),
    DATEDIF(E17,I17,"d"),
    DATEDIF(E17,TODAY(),"d"))</f>
        <v>7</v>
      </c>
      <c r="R17">
        <f t="shared" ca="1" si="0"/>
        <v>0</v>
      </c>
      <c r="S17">
        <f t="shared" ca="1" si="1"/>
        <v>0</v>
      </c>
      <c r="T17">
        <f t="shared" ca="1" si="2"/>
        <v>0</v>
      </c>
      <c r="U17">
        <f t="shared" ca="1" si="3"/>
        <v>0</v>
      </c>
    </row>
    <row r="18" spans="1:21" x14ac:dyDescent="0.35">
      <c r="A18">
        <v>6000131438</v>
      </c>
      <c r="B18" t="s">
        <v>286</v>
      </c>
      <c r="C18" t="s">
        <v>230</v>
      </c>
      <c r="D18" t="s">
        <v>247</v>
      </c>
      <c r="E18" s="1">
        <v>45701</v>
      </c>
      <c r="F18" s="1"/>
      <c r="G18" t="s">
        <v>287</v>
      </c>
      <c r="H18" t="s">
        <v>401</v>
      </c>
      <c r="I18" s="1">
        <v>45831</v>
      </c>
      <c r="J18" t="s">
        <v>234</v>
      </c>
      <c r="K18" t="s">
        <v>241</v>
      </c>
      <c r="L18" t="s">
        <v>171</v>
      </c>
      <c r="M18" t="s">
        <v>289</v>
      </c>
      <c r="N18" t="s">
        <v>237</v>
      </c>
      <c r="O18" t="s">
        <v>230</v>
      </c>
      <c r="Q18">
        <f ca="1">IF(OR(ISNUMBER(MATCH(L18,MasterData!$D$3:$D$18,0)),ISNUMBER(MATCH(L18,MasterData!$C$3:$C$18,0))),
    DATEDIF(E18,I18,"d"),
    DATEDIF(E18,TODAY(),"d"))</f>
        <v>130</v>
      </c>
      <c r="R18">
        <f t="shared" ca="1" si="0"/>
        <v>1</v>
      </c>
      <c r="S18">
        <f t="shared" ca="1" si="1"/>
        <v>1</v>
      </c>
      <c r="T18">
        <f t="shared" ca="1" si="2"/>
        <v>1</v>
      </c>
      <c r="U18">
        <f t="shared" ca="1" si="3"/>
        <v>1</v>
      </c>
    </row>
    <row r="19" spans="1:21" x14ac:dyDescent="0.35">
      <c r="A19">
        <v>6000131514</v>
      </c>
      <c r="B19" t="s">
        <v>230</v>
      </c>
      <c r="C19" t="s">
        <v>230</v>
      </c>
      <c r="D19" t="s">
        <v>251</v>
      </c>
      <c r="E19" s="1">
        <v>45702</v>
      </c>
      <c r="F19" s="1"/>
      <c r="G19" t="s">
        <v>290</v>
      </c>
      <c r="H19" t="s">
        <v>233</v>
      </c>
      <c r="I19" s="1">
        <v>45723</v>
      </c>
      <c r="J19" t="s">
        <v>201</v>
      </c>
      <c r="K19" t="s">
        <v>241</v>
      </c>
      <c r="L19" t="s">
        <v>171</v>
      </c>
      <c r="M19" t="s">
        <v>291</v>
      </c>
      <c r="N19" t="s">
        <v>237</v>
      </c>
      <c r="O19" t="s">
        <v>230</v>
      </c>
      <c r="Q19">
        <f ca="1">IF(OR(ISNUMBER(MATCH(L19,MasterData!$D$3:$D$18,0)),ISNUMBER(MATCH(L19,MasterData!$C$3:$C$18,0))),
    DATEDIF(E19,I19,"d"),
    DATEDIF(E19,TODAY(),"d"))</f>
        <v>21</v>
      </c>
      <c r="R19">
        <f t="shared" ca="1" si="0"/>
        <v>1</v>
      </c>
      <c r="S19">
        <f t="shared" ca="1" si="1"/>
        <v>1</v>
      </c>
      <c r="T19">
        <f t="shared" ca="1" si="2"/>
        <v>0</v>
      </c>
      <c r="U19">
        <f t="shared" ca="1" si="3"/>
        <v>0</v>
      </c>
    </row>
    <row r="20" spans="1:21" x14ac:dyDescent="0.35">
      <c r="A20">
        <v>6000131715</v>
      </c>
      <c r="B20" t="s">
        <v>292</v>
      </c>
      <c r="C20" t="s">
        <v>230</v>
      </c>
      <c r="D20" t="s">
        <v>231</v>
      </c>
      <c r="E20" s="1">
        <v>45705</v>
      </c>
      <c r="F20" s="1"/>
      <c r="G20" t="s">
        <v>293</v>
      </c>
      <c r="H20" t="s">
        <v>233</v>
      </c>
      <c r="I20" s="1">
        <v>45713</v>
      </c>
      <c r="J20" t="s">
        <v>234</v>
      </c>
      <c r="K20" t="s">
        <v>235</v>
      </c>
      <c r="L20" t="s">
        <v>171</v>
      </c>
      <c r="M20" t="s">
        <v>294</v>
      </c>
      <c r="N20" t="s">
        <v>237</v>
      </c>
      <c r="O20" t="s">
        <v>230</v>
      </c>
      <c r="Q20">
        <f ca="1">IF(OR(ISNUMBER(MATCH(L20,MasterData!$D$3:$D$18,0)),ISNUMBER(MATCH(L20,MasterData!$C$3:$C$18,0))),
    DATEDIF(E20,I20,"d"),
    DATEDIF(E20,TODAY(),"d"))</f>
        <v>8</v>
      </c>
      <c r="R20">
        <f t="shared" ca="1" si="0"/>
        <v>1</v>
      </c>
      <c r="S20">
        <f t="shared" ca="1" si="1"/>
        <v>0</v>
      </c>
      <c r="T20">
        <f t="shared" ca="1" si="2"/>
        <v>0</v>
      </c>
      <c r="U20">
        <f t="shared" ca="1" si="3"/>
        <v>0</v>
      </c>
    </row>
    <row r="21" spans="1:21" x14ac:dyDescent="0.35">
      <c r="A21">
        <v>6000132000</v>
      </c>
      <c r="B21" t="s">
        <v>295</v>
      </c>
      <c r="C21" t="s">
        <v>230</v>
      </c>
      <c r="D21" t="s">
        <v>254</v>
      </c>
      <c r="E21" s="1">
        <v>45707</v>
      </c>
      <c r="F21" s="1"/>
      <c r="G21" t="s">
        <v>255</v>
      </c>
      <c r="H21" t="s">
        <v>240</v>
      </c>
      <c r="I21" s="1">
        <v>45735</v>
      </c>
      <c r="J21" t="s">
        <v>234</v>
      </c>
      <c r="K21" t="s">
        <v>241</v>
      </c>
      <c r="L21" t="s">
        <v>171</v>
      </c>
      <c r="M21" t="s">
        <v>296</v>
      </c>
      <c r="N21" t="s">
        <v>237</v>
      </c>
      <c r="O21" t="s">
        <v>230</v>
      </c>
      <c r="Q21">
        <f ca="1">IF(OR(ISNUMBER(MATCH(L21,MasterData!$D$3:$D$18,0)),ISNUMBER(MATCH(L21,MasterData!$C$3:$C$18,0))),
    DATEDIF(E21,I21,"d"),
    DATEDIF(E21,TODAY(),"d"))</f>
        <v>28</v>
      </c>
      <c r="R21">
        <f t="shared" ca="1" si="0"/>
        <v>1</v>
      </c>
      <c r="S21">
        <f t="shared" ca="1" si="1"/>
        <v>1</v>
      </c>
      <c r="T21">
        <f t="shared" ca="1" si="2"/>
        <v>0</v>
      </c>
      <c r="U21">
        <f t="shared" ca="1" si="3"/>
        <v>0</v>
      </c>
    </row>
    <row r="22" spans="1:21" x14ac:dyDescent="0.35">
      <c r="A22">
        <v>6000132651</v>
      </c>
      <c r="B22" t="s">
        <v>297</v>
      </c>
      <c r="C22" t="s">
        <v>230</v>
      </c>
      <c r="D22" t="s">
        <v>247</v>
      </c>
      <c r="E22" s="1">
        <v>45714</v>
      </c>
      <c r="F22" s="1"/>
      <c r="G22" t="s">
        <v>287</v>
      </c>
      <c r="H22" t="s">
        <v>240</v>
      </c>
      <c r="I22" s="1">
        <v>45723</v>
      </c>
      <c r="J22" t="s">
        <v>234</v>
      </c>
      <c r="K22" t="s">
        <v>235</v>
      </c>
      <c r="L22" t="s">
        <v>171</v>
      </c>
      <c r="M22" t="s">
        <v>298</v>
      </c>
      <c r="N22" t="s">
        <v>237</v>
      </c>
      <c r="O22" t="s">
        <v>230</v>
      </c>
      <c r="Q22">
        <f ca="1">IF(OR(ISNUMBER(MATCH(L22,MasterData!$D$3:$D$18,0)),ISNUMBER(MATCH(L22,MasterData!$C$3:$C$18,0))),
    DATEDIF(E22,I22,"d"),
    DATEDIF(E22,TODAY(),"d"))</f>
        <v>9</v>
      </c>
      <c r="R22">
        <f t="shared" ca="1" si="0"/>
        <v>1</v>
      </c>
      <c r="S22">
        <f t="shared" ca="1" si="1"/>
        <v>0</v>
      </c>
      <c r="T22">
        <f t="shared" ca="1" si="2"/>
        <v>0</v>
      </c>
      <c r="U22">
        <f t="shared" ca="1" si="3"/>
        <v>0</v>
      </c>
    </row>
    <row r="23" spans="1:21" x14ac:dyDescent="0.35">
      <c r="A23">
        <v>6000133013</v>
      </c>
      <c r="B23" t="s">
        <v>299</v>
      </c>
      <c r="C23" t="s">
        <v>230</v>
      </c>
      <c r="D23" t="s">
        <v>231</v>
      </c>
      <c r="E23" s="1">
        <v>45719</v>
      </c>
      <c r="F23" s="1"/>
      <c r="G23" t="s">
        <v>300</v>
      </c>
      <c r="H23" t="s">
        <v>245</v>
      </c>
      <c r="I23" s="1">
        <v>45734</v>
      </c>
      <c r="J23" t="s">
        <v>234</v>
      </c>
      <c r="K23" t="s">
        <v>235</v>
      </c>
      <c r="L23" t="s">
        <v>171</v>
      </c>
      <c r="M23" t="s">
        <v>301</v>
      </c>
      <c r="N23" t="s">
        <v>237</v>
      </c>
      <c r="O23" t="s">
        <v>230</v>
      </c>
      <c r="Q23">
        <f ca="1">IF(OR(ISNUMBER(MATCH(L23,MasterData!$D$3:$D$18,0)),ISNUMBER(MATCH(L23,MasterData!$C$3:$C$18,0))),
    DATEDIF(E23,I23,"d"),
    DATEDIF(E23,TODAY(),"d"))</f>
        <v>15</v>
      </c>
      <c r="R23">
        <f t="shared" ca="1" si="0"/>
        <v>1</v>
      </c>
      <c r="S23">
        <f t="shared" ca="1" si="1"/>
        <v>0</v>
      </c>
      <c r="T23">
        <f t="shared" ca="1" si="2"/>
        <v>0</v>
      </c>
      <c r="U23">
        <f t="shared" ca="1" si="3"/>
        <v>0</v>
      </c>
    </row>
    <row r="24" spans="1:21" x14ac:dyDescent="0.35">
      <c r="A24">
        <v>6000133061</v>
      </c>
      <c r="B24" t="s">
        <v>302</v>
      </c>
      <c r="C24" t="s">
        <v>230</v>
      </c>
      <c r="D24" t="s">
        <v>254</v>
      </c>
      <c r="E24" s="1">
        <v>45719</v>
      </c>
      <c r="F24" s="1"/>
      <c r="G24" t="s">
        <v>255</v>
      </c>
      <c r="H24" t="s">
        <v>245</v>
      </c>
      <c r="I24" s="1">
        <v>45735</v>
      </c>
      <c r="J24" t="s">
        <v>234</v>
      </c>
      <c r="K24" t="s">
        <v>241</v>
      </c>
      <c r="L24" t="s">
        <v>171</v>
      </c>
      <c r="M24" t="s">
        <v>303</v>
      </c>
      <c r="N24" t="s">
        <v>237</v>
      </c>
      <c r="O24" t="s">
        <v>230</v>
      </c>
      <c r="Q24">
        <f ca="1">IF(OR(ISNUMBER(MATCH(L24,MasterData!$D$3:$D$18,0)),ISNUMBER(MATCH(L24,MasterData!$C$3:$C$18,0))),
    DATEDIF(E24,I24,"d"),
    DATEDIF(E24,TODAY(),"d"))</f>
        <v>16</v>
      </c>
      <c r="R24">
        <f t="shared" ca="1" si="0"/>
        <v>1</v>
      </c>
      <c r="S24">
        <f t="shared" ca="1" si="1"/>
        <v>1</v>
      </c>
      <c r="T24">
        <f t="shared" ca="1" si="2"/>
        <v>0</v>
      </c>
      <c r="U24">
        <f t="shared" ca="1" si="3"/>
        <v>0</v>
      </c>
    </row>
    <row r="25" spans="1:21" x14ac:dyDescent="0.35">
      <c r="A25">
        <v>6000133063</v>
      </c>
      <c r="B25" t="s">
        <v>304</v>
      </c>
      <c r="C25" t="s">
        <v>230</v>
      </c>
      <c r="D25" t="s">
        <v>305</v>
      </c>
      <c r="E25" s="1">
        <v>45719</v>
      </c>
      <c r="F25" s="1"/>
      <c r="G25" t="s">
        <v>306</v>
      </c>
      <c r="H25" t="s">
        <v>245</v>
      </c>
      <c r="I25" s="1">
        <v>45778</v>
      </c>
      <c r="J25" t="s">
        <v>234</v>
      </c>
      <c r="K25" t="s">
        <v>235</v>
      </c>
      <c r="L25" t="s">
        <v>171</v>
      </c>
      <c r="M25" t="s">
        <v>307</v>
      </c>
      <c r="N25" t="s">
        <v>237</v>
      </c>
      <c r="O25" t="s">
        <v>230</v>
      </c>
      <c r="Q25">
        <f ca="1">IF(OR(ISNUMBER(MATCH(L25,MasterData!$D$3:$D$18,0)),ISNUMBER(MATCH(L25,MasterData!$C$3:$C$18,0))),
    DATEDIF(E25,I25,"d"),
    DATEDIF(E25,TODAY(),"d"))</f>
        <v>59</v>
      </c>
      <c r="R25">
        <f t="shared" ca="1" si="0"/>
        <v>1</v>
      </c>
      <c r="S25">
        <f t="shared" ca="1" si="1"/>
        <v>1</v>
      </c>
      <c r="T25">
        <f t="shared" ca="1" si="2"/>
        <v>1</v>
      </c>
      <c r="U25">
        <f t="shared" ca="1" si="3"/>
        <v>0</v>
      </c>
    </row>
    <row r="26" spans="1:21" x14ac:dyDescent="0.35">
      <c r="A26">
        <v>6000133075</v>
      </c>
      <c r="B26" t="s">
        <v>308</v>
      </c>
      <c r="C26" t="s">
        <v>230</v>
      </c>
      <c r="D26" t="s">
        <v>305</v>
      </c>
      <c r="E26" s="1">
        <v>45719</v>
      </c>
      <c r="F26" s="1"/>
      <c r="G26" t="s">
        <v>306</v>
      </c>
      <c r="H26" t="s">
        <v>240</v>
      </c>
      <c r="I26" s="1">
        <v>45758</v>
      </c>
      <c r="J26" t="s">
        <v>234</v>
      </c>
      <c r="K26" t="s">
        <v>235</v>
      </c>
      <c r="L26" t="s">
        <v>171</v>
      </c>
      <c r="M26" t="s">
        <v>309</v>
      </c>
      <c r="N26" t="s">
        <v>237</v>
      </c>
      <c r="O26" t="s">
        <v>230</v>
      </c>
      <c r="Q26">
        <f ca="1">IF(OR(ISNUMBER(MATCH(L26,MasterData!$D$3:$D$18,0)),ISNUMBER(MATCH(L26,MasterData!$C$3:$C$18,0))),
    DATEDIF(E26,I26,"d"),
    DATEDIF(E26,TODAY(),"d"))</f>
        <v>39</v>
      </c>
      <c r="R26">
        <f t="shared" ca="1" si="0"/>
        <v>1</v>
      </c>
      <c r="S26">
        <f t="shared" ca="1" si="1"/>
        <v>1</v>
      </c>
      <c r="T26">
        <f t="shared" ca="1" si="2"/>
        <v>1</v>
      </c>
      <c r="U26">
        <f t="shared" ca="1" si="3"/>
        <v>0</v>
      </c>
    </row>
    <row r="27" spans="1:21" x14ac:dyDescent="0.35">
      <c r="A27">
        <v>6000133085</v>
      </c>
      <c r="B27" t="s">
        <v>230</v>
      </c>
      <c r="C27" t="s">
        <v>230</v>
      </c>
      <c r="D27" t="s">
        <v>251</v>
      </c>
      <c r="E27" s="1">
        <v>45719</v>
      </c>
      <c r="F27" s="1"/>
      <c r="G27" t="s">
        <v>290</v>
      </c>
      <c r="H27" t="s">
        <v>240</v>
      </c>
      <c r="I27" s="1">
        <v>45731</v>
      </c>
      <c r="J27" t="s">
        <v>201</v>
      </c>
      <c r="K27" t="s">
        <v>241</v>
      </c>
      <c r="L27" t="s">
        <v>171</v>
      </c>
      <c r="M27" t="s">
        <v>310</v>
      </c>
      <c r="N27" t="s">
        <v>237</v>
      </c>
      <c r="O27" t="s">
        <v>230</v>
      </c>
      <c r="Q27">
        <f ca="1">IF(OR(ISNUMBER(MATCH(L27,MasterData!$D$3:$D$18,0)),ISNUMBER(MATCH(L27,MasterData!$C$3:$C$18,0))),
    DATEDIF(E27,I27,"d"),
    DATEDIF(E27,TODAY(),"d"))</f>
        <v>12</v>
      </c>
      <c r="R27">
        <f t="shared" ca="1" si="0"/>
        <v>1</v>
      </c>
      <c r="S27">
        <f t="shared" ca="1" si="1"/>
        <v>0</v>
      </c>
      <c r="T27">
        <f t="shared" ca="1" si="2"/>
        <v>0</v>
      </c>
      <c r="U27">
        <f t="shared" ca="1" si="3"/>
        <v>0</v>
      </c>
    </row>
    <row r="28" spans="1:21" x14ac:dyDescent="0.35">
      <c r="A28">
        <v>6000133086</v>
      </c>
      <c r="B28" t="s">
        <v>230</v>
      </c>
      <c r="C28" t="s">
        <v>230</v>
      </c>
      <c r="D28" t="s">
        <v>251</v>
      </c>
      <c r="E28" s="1">
        <v>45719</v>
      </c>
      <c r="F28" s="1"/>
      <c r="G28" t="s">
        <v>290</v>
      </c>
      <c r="H28" t="s">
        <v>240</v>
      </c>
      <c r="I28" s="1">
        <v>45773</v>
      </c>
      <c r="J28" t="s">
        <v>201</v>
      </c>
      <c r="K28" t="s">
        <v>241</v>
      </c>
      <c r="L28" t="s">
        <v>171</v>
      </c>
      <c r="M28" t="s">
        <v>311</v>
      </c>
      <c r="N28" t="s">
        <v>237</v>
      </c>
      <c r="O28" t="s">
        <v>230</v>
      </c>
      <c r="Q28">
        <f ca="1">IF(OR(ISNUMBER(MATCH(L28,MasterData!$D$3:$D$18,0)),ISNUMBER(MATCH(L28,MasterData!$C$3:$C$18,0))),
    DATEDIF(E28,I28,"d"),
    DATEDIF(E28,TODAY(),"d"))</f>
        <v>54</v>
      </c>
      <c r="R28">
        <f t="shared" ca="1" si="0"/>
        <v>1</v>
      </c>
      <c r="S28">
        <f t="shared" ca="1" si="1"/>
        <v>1</v>
      </c>
      <c r="T28">
        <f t="shared" ca="1" si="2"/>
        <v>1</v>
      </c>
      <c r="U28">
        <f t="shared" ca="1" si="3"/>
        <v>0</v>
      </c>
    </row>
    <row r="29" spans="1:21" x14ac:dyDescent="0.35">
      <c r="A29">
        <v>6000133087</v>
      </c>
      <c r="B29" t="s">
        <v>230</v>
      </c>
      <c r="C29" t="s">
        <v>230</v>
      </c>
      <c r="D29" t="s">
        <v>251</v>
      </c>
      <c r="E29" s="1">
        <v>45719</v>
      </c>
      <c r="F29" s="1"/>
      <c r="G29" t="s">
        <v>290</v>
      </c>
      <c r="H29" t="s">
        <v>245</v>
      </c>
      <c r="I29" s="1">
        <v>45807</v>
      </c>
      <c r="J29" t="s">
        <v>201</v>
      </c>
      <c r="K29" t="s">
        <v>241</v>
      </c>
      <c r="L29" t="s">
        <v>171</v>
      </c>
      <c r="M29" t="s">
        <v>312</v>
      </c>
      <c r="N29" t="s">
        <v>237</v>
      </c>
      <c r="O29" t="s">
        <v>230</v>
      </c>
      <c r="Q29">
        <f ca="1">IF(OR(ISNUMBER(MATCH(L29,MasterData!$D$3:$D$18,0)),ISNUMBER(MATCH(L29,MasterData!$C$3:$C$18,0))),
    DATEDIF(E29,I29,"d"),
    DATEDIF(E29,TODAY(),"d"))</f>
        <v>88</v>
      </c>
      <c r="R29">
        <f t="shared" ca="1" si="0"/>
        <v>1</v>
      </c>
      <c r="S29">
        <f t="shared" ca="1" si="1"/>
        <v>1</v>
      </c>
      <c r="T29">
        <f t="shared" ca="1" si="2"/>
        <v>1</v>
      </c>
      <c r="U29">
        <f t="shared" ca="1" si="3"/>
        <v>1</v>
      </c>
    </row>
    <row r="30" spans="1:21" x14ac:dyDescent="0.35">
      <c r="A30">
        <v>6000133442</v>
      </c>
      <c r="B30" t="s">
        <v>230</v>
      </c>
      <c r="C30" t="s">
        <v>230</v>
      </c>
      <c r="D30" t="s">
        <v>247</v>
      </c>
      <c r="E30" s="1">
        <v>45722</v>
      </c>
      <c r="F30" s="1"/>
      <c r="G30" t="s">
        <v>248</v>
      </c>
      <c r="H30" t="s">
        <v>245</v>
      </c>
      <c r="I30" s="1">
        <v>45786</v>
      </c>
      <c r="J30" t="s">
        <v>201</v>
      </c>
      <c r="K30" t="s">
        <v>241</v>
      </c>
      <c r="L30" t="s">
        <v>171</v>
      </c>
      <c r="M30" t="s">
        <v>313</v>
      </c>
      <c r="N30" t="s">
        <v>237</v>
      </c>
      <c r="O30" t="s">
        <v>230</v>
      </c>
      <c r="Q30">
        <f ca="1">IF(OR(ISNUMBER(MATCH(L30,MasterData!$D$3:$D$18,0)),ISNUMBER(MATCH(L30,MasterData!$C$3:$C$18,0))),
    DATEDIF(E30,I30,"d"),
    DATEDIF(E30,TODAY(),"d"))</f>
        <v>64</v>
      </c>
      <c r="R30">
        <f t="shared" ca="1" si="0"/>
        <v>1</v>
      </c>
      <c r="S30">
        <f t="shared" ca="1" si="1"/>
        <v>1</v>
      </c>
      <c r="T30">
        <f t="shared" ca="1" si="2"/>
        <v>1</v>
      </c>
      <c r="U30">
        <f t="shared" ca="1" si="3"/>
        <v>1</v>
      </c>
    </row>
    <row r="31" spans="1:21" x14ac:dyDescent="0.35">
      <c r="A31">
        <v>6000133644</v>
      </c>
      <c r="B31" t="s">
        <v>314</v>
      </c>
      <c r="C31" t="s">
        <v>230</v>
      </c>
      <c r="D31" t="s">
        <v>274</v>
      </c>
      <c r="E31" s="1">
        <v>45723</v>
      </c>
      <c r="F31" s="1"/>
      <c r="G31" t="s">
        <v>315</v>
      </c>
      <c r="H31" t="s">
        <v>240</v>
      </c>
      <c r="I31" s="1">
        <v>45841</v>
      </c>
      <c r="J31" t="s">
        <v>234</v>
      </c>
      <c r="K31" t="s">
        <v>241</v>
      </c>
      <c r="L31" t="s">
        <v>164</v>
      </c>
      <c r="M31" t="s">
        <v>316</v>
      </c>
      <c r="N31" t="s">
        <v>237</v>
      </c>
      <c r="O31" t="s">
        <v>230</v>
      </c>
      <c r="Q31">
        <f ca="1">IF(OR(ISNUMBER(MATCH(L31,MasterData!$D$3:$D$18,0)),ISNUMBER(MATCH(L31,MasterData!$C$3:$C$18,0))),
    DATEDIF(E31,I31,"d"),
    DATEDIF(E31,TODAY(),"d"))</f>
        <v>284</v>
      </c>
      <c r="R31">
        <f t="shared" ca="1" si="0"/>
        <v>1</v>
      </c>
      <c r="S31">
        <f t="shared" ca="1" si="1"/>
        <v>1</v>
      </c>
      <c r="T31">
        <f t="shared" ca="1" si="2"/>
        <v>1</v>
      </c>
      <c r="U31">
        <f t="shared" ca="1" si="3"/>
        <v>1</v>
      </c>
    </row>
    <row r="32" spans="1:21" x14ac:dyDescent="0.35">
      <c r="A32">
        <v>6000133647</v>
      </c>
      <c r="B32" t="s">
        <v>317</v>
      </c>
      <c r="C32" t="s">
        <v>230</v>
      </c>
      <c r="D32" t="s">
        <v>231</v>
      </c>
      <c r="E32" s="1">
        <v>45723</v>
      </c>
      <c r="F32" s="1"/>
      <c r="G32" t="s">
        <v>318</v>
      </c>
      <c r="H32" t="s">
        <v>245</v>
      </c>
      <c r="I32" s="1">
        <v>45733</v>
      </c>
      <c r="J32" t="s">
        <v>234</v>
      </c>
      <c r="K32" t="s">
        <v>235</v>
      </c>
      <c r="L32" t="s">
        <v>171</v>
      </c>
      <c r="M32" t="s">
        <v>319</v>
      </c>
      <c r="N32" t="s">
        <v>237</v>
      </c>
      <c r="O32" t="s">
        <v>230</v>
      </c>
      <c r="Q32">
        <f ca="1">IF(OR(ISNUMBER(MATCH(L32,MasterData!$D$3:$D$18,0)),ISNUMBER(MATCH(L32,MasterData!$C$3:$C$18,0))),
    DATEDIF(E32,I32,"d"),
    DATEDIF(E32,TODAY(),"d"))</f>
        <v>10</v>
      </c>
      <c r="R32">
        <f t="shared" ca="1" si="0"/>
        <v>1</v>
      </c>
      <c r="S32">
        <f t="shared" ca="1" si="1"/>
        <v>0</v>
      </c>
      <c r="T32">
        <f t="shared" ca="1" si="2"/>
        <v>0</v>
      </c>
      <c r="U32">
        <f t="shared" ca="1" si="3"/>
        <v>0</v>
      </c>
    </row>
    <row r="33" spans="1:21" x14ac:dyDescent="0.35">
      <c r="A33">
        <v>6000133780</v>
      </c>
      <c r="B33" t="s">
        <v>320</v>
      </c>
      <c r="C33" t="s">
        <v>230</v>
      </c>
      <c r="D33" t="s">
        <v>274</v>
      </c>
      <c r="E33" s="1">
        <v>45726</v>
      </c>
      <c r="F33" s="1"/>
      <c r="G33" t="s">
        <v>321</v>
      </c>
      <c r="H33" t="s">
        <v>240</v>
      </c>
      <c r="I33" s="1">
        <v>45741</v>
      </c>
      <c r="J33" t="s">
        <v>234</v>
      </c>
      <c r="K33" t="s">
        <v>235</v>
      </c>
      <c r="L33" t="s">
        <v>171</v>
      </c>
      <c r="M33" t="s">
        <v>322</v>
      </c>
      <c r="N33" t="s">
        <v>237</v>
      </c>
      <c r="O33" t="s">
        <v>230</v>
      </c>
      <c r="Q33">
        <f ca="1">IF(OR(ISNUMBER(MATCH(L33,MasterData!$D$3:$D$18,0)),ISNUMBER(MATCH(L33,MasterData!$C$3:$C$18,0))),
    DATEDIF(E33,I33,"d"),
    DATEDIF(E33,TODAY(),"d"))</f>
        <v>15</v>
      </c>
      <c r="R33">
        <f t="shared" ca="1" si="0"/>
        <v>1</v>
      </c>
      <c r="S33">
        <f t="shared" ca="1" si="1"/>
        <v>0</v>
      </c>
      <c r="T33">
        <f t="shared" ca="1" si="2"/>
        <v>0</v>
      </c>
      <c r="U33">
        <f t="shared" ca="1" si="3"/>
        <v>0</v>
      </c>
    </row>
    <row r="34" spans="1:21" x14ac:dyDescent="0.35">
      <c r="A34">
        <v>6000133782</v>
      </c>
      <c r="B34" t="s">
        <v>323</v>
      </c>
      <c r="C34" t="s">
        <v>230</v>
      </c>
      <c r="D34" t="s">
        <v>254</v>
      </c>
      <c r="E34" s="1">
        <v>45726</v>
      </c>
      <c r="F34" s="1"/>
      <c r="G34" t="s">
        <v>255</v>
      </c>
      <c r="H34" t="s">
        <v>240</v>
      </c>
      <c r="I34" s="1">
        <v>45735</v>
      </c>
      <c r="J34" t="s">
        <v>234</v>
      </c>
      <c r="K34" t="s">
        <v>241</v>
      </c>
      <c r="L34" t="s">
        <v>171</v>
      </c>
      <c r="M34" t="s">
        <v>324</v>
      </c>
      <c r="N34" t="s">
        <v>237</v>
      </c>
      <c r="O34" t="s">
        <v>230</v>
      </c>
      <c r="Q34">
        <f ca="1">IF(OR(ISNUMBER(MATCH(L34,MasterData!$D$3:$D$18,0)),ISNUMBER(MATCH(L34,MasterData!$C$3:$C$18,0))),
    DATEDIF(E34,I34,"d"),
    DATEDIF(E34,TODAY(),"d"))</f>
        <v>9</v>
      </c>
      <c r="R34">
        <f t="shared" ca="1" si="0"/>
        <v>1</v>
      </c>
      <c r="S34">
        <f t="shared" ca="1" si="1"/>
        <v>0</v>
      </c>
      <c r="T34">
        <f t="shared" ca="1" si="2"/>
        <v>0</v>
      </c>
      <c r="U34">
        <f t="shared" ca="1" si="3"/>
        <v>0</v>
      </c>
    </row>
    <row r="35" spans="1:21" x14ac:dyDescent="0.35">
      <c r="A35">
        <v>6000133815</v>
      </c>
      <c r="B35" t="s">
        <v>325</v>
      </c>
      <c r="C35" t="s">
        <v>230</v>
      </c>
      <c r="D35" t="s">
        <v>254</v>
      </c>
      <c r="E35" s="1">
        <v>45726</v>
      </c>
      <c r="F35" s="1"/>
      <c r="G35" t="s">
        <v>255</v>
      </c>
      <c r="H35" t="s">
        <v>240</v>
      </c>
      <c r="I35" s="1">
        <v>45748</v>
      </c>
      <c r="J35" t="s">
        <v>234</v>
      </c>
      <c r="K35" t="s">
        <v>241</v>
      </c>
      <c r="L35" t="s">
        <v>171</v>
      </c>
      <c r="M35" t="s">
        <v>326</v>
      </c>
      <c r="N35" t="s">
        <v>237</v>
      </c>
      <c r="O35" t="s">
        <v>230</v>
      </c>
      <c r="Q35">
        <f ca="1">IF(OR(ISNUMBER(MATCH(L35,MasterData!$D$3:$D$18,0)),ISNUMBER(MATCH(L35,MasterData!$C$3:$C$18,0))),
    DATEDIF(E35,I35,"d"),
    DATEDIF(E35,TODAY(),"d"))</f>
        <v>22</v>
      </c>
      <c r="R35">
        <f t="shared" ca="1" si="0"/>
        <v>1</v>
      </c>
      <c r="S35">
        <f t="shared" ca="1" si="1"/>
        <v>1</v>
      </c>
      <c r="T35">
        <f t="shared" ca="1" si="2"/>
        <v>0</v>
      </c>
      <c r="U35">
        <f t="shared" ca="1" si="3"/>
        <v>0</v>
      </c>
    </row>
    <row r="36" spans="1:21" x14ac:dyDescent="0.35">
      <c r="A36">
        <v>6000133897</v>
      </c>
      <c r="B36" t="s">
        <v>230</v>
      </c>
      <c r="C36" t="s">
        <v>230</v>
      </c>
      <c r="D36" t="s">
        <v>231</v>
      </c>
      <c r="E36" s="1">
        <v>45727</v>
      </c>
      <c r="F36" s="1"/>
      <c r="G36" t="s">
        <v>248</v>
      </c>
      <c r="H36" t="s">
        <v>240</v>
      </c>
      <c r="I36" s="1">
        <v>45751</v>
      </c>
      <c r="J36" t="s">
        <v>201</v>
      </c>
      <c r="K36" t="s">
        <v>241</v>
      </c>
      <c r="L36" t="s">
        <v>171</v>
      </c>
      <c r="M36" t="s">
        <v>327</v>
      </c>
      <c r="N36" t="s">
        <v>237</v>
      </c>
      <c r="O36" t="s">
        <v>230</v>
      </c>
      <c r="Q36">
        <f ca="1">IF(OR(ISNUMBER(MATCH(L36,MasterData!$D$3:$D$18,0)),ISNUMBER(MATCH(L36,MasterData!$C$3:$C$18,0))),
    DATEDIF(E36,I36,"d"),
    DATEDIF(E36,TODAY(),"d"))</f>
        <v>24</v>
      </c>
      <c r="R36">
        <f t="shared" ca="1" si="0"/>
        <v>1</v>
      </c>
      <c r="S36">
        <f t="shared" ca="1" si="1"/>
        <v>1</v>
      </c>
      <c r="T36">
        <f t="shared" ca="1" si="2"/>
        <v>0</v>
      </c>
      <c r="U36">
        <f t="shared" ca="1" si="3"/>
        <v>0</v>
      </c>
    </row>
    <row r="37" spans="1:21" x14ac:dyDescent="0.35">
      <c r="A37">
        <v>6000134052</v>
      </c>
      <c r="B37" t="s">
        <v>328</v>
      </c>
      <c r="D37" s="34">
        <v>3014</v>
      </c>
      <c r="E37" s="1">
        <v>45728</v>
      </c>
      <c r="F37" s="1"/>
      <c r="G37" t="s">
        <v>329</v>
      </c>
      <c r="H37" t="s">
        <v>330</v>
      </c>
      <c r="I37" s="1">
        <v>45819</v>
      </c>
      <c r="K37" t="s">
        <v>235</v>
      </c>
      <c r="L37" t="s">
        <v>170</v>
      </c>
      <c r="M37" t="s">
        <v>331</v>
      </c>
      <c r="N37" t="s">
        <v>332</v>
      </c>
      <c r="Q37">
        <f ca="1">IF(OR(ISNUMBER(MATCH(L37,MasterData!$D$3:$D$18,0)),ISNUMBER(MATCH(L37,MasterData!$C$3:$C$18,0))),
    DATEDIF(E37,I37,"d"),
    DATEDIF(E37,TODAY(),"d"))</f>
        <v>91</v>
      </c>
      <c r="R37">
        <f t="shared" ca="1" si="0"/>
        <v>1</v>
      </c>
      <c r="S37">
        <f t="shared" ca="1" si="1"/>
        <v>1</v>
      </c>
      <c r="T37">
        <f t="shared" ca="1" si="2"/>
        <v>1</v>
      </c>
      <c r="U37">
        <f t="shared" ca="1" si="3"/>
        <v>1</v>
      </c>
    </row>
    <row r="38" spans="1:21" x14ac:dyDescent="0.35">
      <c r="A38">
        <v>6000134157</v>
      </c>
      <c r="B38" t="s">
        <v>333</v>
      </c>
      <c r="C38" t="s">
        <v>230</v>
      </c>
      <c r="D38" t="s">
        <v>231</v>
      </c>
      <c r="E38" s="1">
        <v>45729</v>
      </c>
      <c r="F38" s="1"/>
      <c r="G38" t="s">
        <v>293</v>
      </c>
      <c r="H38" t="s">
        <v>245</v>
      </c>
      <c r="I38" s="1">
        <v>45737</v>
      </c>
      <c r="J38" t="s">
        <v>234</v>
      </c>
      <c r="K38" t="s">
        <v>235</v>
      </c>
      <c r="L38" t="s">
        <v>171</v>
      </c>
      <c r="M38" t="s">
        <v>334</v>
      </c>
      <c r="N38" t="s">
        <v>237</v>
      </c>
      <c r="O38" t="s">
        <v>230</v>
      </c>
      <c r="Q38">
        <f ca="1">IF(OR(ISNUMBER(MATCH(L38,MasterData!$D$3:$D$18,0)),ISNUMBER(MATCH(L38,MasterData!$C$3:$C$18,0))),
    DATEDIF(E38,I38,"d"),
    DATEDIF(E38,TODAY(),"d"))</f>
        <v>8</v>
      </c>
      <c r="R38">
        <f t="shared" ca="1" si="0"/>
        <v>1</v>
      </c>
      <c r="S38">
        <f t="shared" ca="1" si="1"/>
        <v>0</v>
      </c>
      <c r="T38">
        <f t="shared" ca="1" si="2"/>
        <v>0</v>
      </c>
      <c r="U38">
        <f t="shared" ca="1" si="3"/>
        <v>0</v>
      </c>
    </row>
    <row r="39" spans="1:21" x14ac:dyDescent="0.35">
      <c r="A39">
        <v>6000134167</v>
      </c>
      <c r="B39" t="s">
        <v>230</v>
      </c>
      <c r="C39" t="s">
        <v>230</v>
      </c>
      <c r="D39" t="s">
        <v>251</v>
      </c>
      <c r="E39" s="1">
        <v>45729</v>
      </c>
      <c r="F39" s="1"/>
      <c r="G39" t="s">
        <v>335</v>
      </c>
      <c r="H39" t="s">
        <v>240</v>
      </c>
      <c r="I39" s="1">
        <v>45792</v>
      </c>
      <c r="J39" t="s">
        <v>201</v>
      </c>
      <c r="K39" t="s">
        <v>241</v>
      </c>
      <c r="L39" t="s">
        <v>171</v>
      </c>
      <c r="M39" t="s">
        <v>336</v>
      </c>
      <c r="N39" t="s">
        <v>237</v>
      </c>
      <c r="O39" t="s">
        <v>230</v>
      </c>
      <c r="Q39">
        <f ca="1">IF(OR(ISNUMBER(MATCH(L39,MasterData!$D$3:$D$18,0)),ISNUMBER(MATCH(L39,MasterData!$C$3:$C$18,0))),
    DATEDIF(E39,I39,"d"),
    DATEDIF(E39,TODAY(),"d"))</f>
        <v>63</v>
      </c>
      <c r="R39">
        <f t="shared" ca="1" si="0"/>
        <v>1</v>
      </c>
      <c r="S39">
        <f t="shared" ca="1" si="1"/>
        <v>1</v>
      </c>
      <c r="T39">
        <f t="shared" ca="1" si="2"/>
        <v>1</v>
      </c>
      <c r="U39">
        <f t="shared" ca="1" si="3"/>
        <v>1</v>
      </c>
    </row>
    <row r="40" spans="1:21" x14ac:dyDescent="0.35">
      <c r="A40">
        <v>6000134304</v>
      </c>
      <c r="B40" t="s">
        <v>337</v>
      </c>
      <c r="C40" t="s">
        <v>230</v>
      </c>
      <c r="D40" t="s">
        <v>338</v>
      </c>
      <c r="E40" s="1">
        <v>45729</v>
      </c>
      <c r="F40" s="1"/>
      <c r="G40" t="s">
        <v>339</v>
      </c>
      <c r="H40" t="s">
        <v>245</v>
      </c>
      <c r="I40" s="1">
        <v>45782</v>
      </c>
      <c r="J40" t="s">
        <v>234</v>
      </c>
      <c r="K40" t="s">
        <v>235</v>
      </c>
      <c r="L40" t="s">
        <v>171</v>
      </c>
      <c r="M40" t="s">
        <v>340</v>
      </c>
      <c r="N40" t="s">
        <v>237</v>
      </c>
      <c r="O40" t="s">
        <v>230</v>
      </c>
      <c r="Q40">
        <f ca="1">IF(OR(ISNUMBER(MATCH(L40,MasterData!$D$3:$D$18,0)),ISNUMBER(MATCH(L40,MasterData!$C$3:$C$18,0))),
    DATEDIF(E40,I40,"d"),
    DATEDIF(E40,TODAY(),"d"))</f>
        <v>53</v>
      </c>
      <c r="R40">
        <f t="shared" ca="1" si="0"/>
        <v>1</v>
      </c>
      <c r="S40">
        <f t="shared" ca="1" si="1"/>
        <v>1</v>
      </c>
      <c r="T40">
        <f t="shared" ca="1" si="2"/>
        <v>1</v>
      </c>
      <c r="U40">
        <f t="shared" ca="1" si="3"/>
        <v>0</v>
      </c>
    </row>
    <row r="41" spans="1:21" x14ac:dyDescent="0.35">
      <c r="A41">
        <v>6000134423</v>
      </c>
      <c r="B41" t="s">
        <v>341</v>
      </c>
      <c r="C41" t="s">
        <v>230</v>
      </c>
      <c r="D41" t="s">
        <v>231</v>
      </c>
      <c r="E41" s="1">
        <v>45730</v>
      </c>
      <c r="F41" s="1"/>
      <c r="G41" t="s">
        <v>293</v>
      </c>
      <c r="H41" t="s">
        <v>245</v>
      </c>
      <c r="I41" s="1">
        <v>45748</v>
      </c>
      <c r="J41" t="s">
        <v>234</v>
      </c>
      <c r="K41" t="s">
        <v>235</v>
      </c>
      <c r="L41" t="s">
        <v>171</v>
      </c>
      <c r="M41" t="s">
        <v>342</v>
      </c>
      <c r="N41" t="s">
        <v>237</v>
      </c>
      <c r="O41" t="s">
        <v>230</v>
      </c>
      <c r="Q41">
        <f ca="1">IF(OR(ISNUMBER(MATCH(L41,MasterData!$D$3:$D$18,0)),ISNUMBER(MATCH(L41,MasterData!$C$3:$C$18,0))),
    DATEDIF(E41,I41,"d"),
    DATEDIF(E41,TODAY(),"d"))</f>
        <v>18</v>
      </c>
      <c r="R41">
        <f t="shared" ca="1" si="0"/>
        <v>1</v>
      </c>
      <c r="S41">
        <f t="shared" ca="1" si="1"/>
        <v>1</v>
      </c>
      <c r="T41">
        <f t="shared" ca="1" si="2"/>
        <v>0</v>
      </c>
      <c r="U41">
        <f t="shared" ca="1" si="3"/>
        <v>0</v>
      </c>
    </row>
    <row r="42" spans="1:21" x14ac:dyDescent="0.35">
      <c r="A42">
        <v>6000134460</v>
      </c>
      <c r="B42" t="s">
        <v>343</v>
      </c>
      <c r="C42" t="s">
        <v>230</v>
      </c>
      <c r="D42" t="s">
        <v>231</v>
      </c>
      <c r="E42" s="1">
        <v>45730</v>
      </c>
      <c r="F42" s="1"/>
      <c r="G42" t="s">
        <v>329</v>
      </c>
      <c r="H42" t="s">
        <v>240</v>
      </c>
      <c r="I42" s="1">
        <v>45748</v>
      </c>
      <c r="J42" t="s">
        <v>234</v>
      </c>
      <c r="K42" t="s">
        <v>235</v>
      </c>
      <c r="L42" t="s">
        <v>171</v>
      </c>
      <c r="M42" t="s">
        <v>344</v>
      </c>
      <c r="N42" t="s">
        <v>237</v>
      </c>
      <c r="O42" t="s">
        <v>230</v>
      </c>
      <c r="Q42">
        <f ca="1">IF(OR(ISNUMBER(MATCH(L42,MasterData!$D$3:$D$18,0)),ISNUMBER(MATCH(L42,MasterData!$C$3:$C$18,0))),
    DATEDIF(E42,I42,"d"),
    DATEDIF(E42,TODAY(),"d"))</f>
        <v>18</v>
      </c>
      <c r="R42">
        <f t="shared" ca="1" si="0"/>
        <v>1</v>
      </c>
      <c r="S42">
        <f t="shared" ca="1" si="1"/>
        <v>1</v>
      </c>
      <c r="T42">
        <f t="shared" ca="1" si="2"/>
        <v>0</v>
      </c>
      <c r="U42">
        <f t="shared" ca="1" si="3"/>
        <v>0</v>
      </c>
    </row>
    <row r="43" spans="1:21" x14ac:dyDescent="0.35">
      <c r="A43">
        <v>6000134543</v>
      </c>
      <c r="B43" t="s">
        <v>345</v>
      </c>
      <c r="C43" t="s">
        <v>230</v>
      </c>
      <c r="D43" t="s">
        <v>274</v>
      </c>
      <c r="E43" s="1">
        <v>45733</v>
      </c>
      <c r="F43" s="1"/>
      <c r="G43" t="s">
        <v>346</v>
      </c>
      <c r="H43" t="s">
        <v>240</v>
      </c>
      <c r="I43" s="1">
        <v>45754</v>
      </c>
      <c r="J43" t="s">
        <v>234</v>
      </c>
      <c r="K43" t="s">
        <v>347</v>
      </c>
      <c r="L43" t="s">
        <v>171</v>
      </c>
      <c r="M43" t="s">
        <v>348</v>
      </c>
      <c r="N43" t="s">
        <v>237</v>
      </c>
      <c r="O43" t="s">
        <v>230</v>
      </c>
      <c r="Q43">
        <f ca="1">IF(OR(ISNUMBER(MATCH(L43,MasterData!$D$3:$D$18,0)),ISNUMBER(MATCH(L43,MasterData!$C$3:$C$18,0))),
    DATEDIF(E43,I43,"d"),
    DATEDIF(E43,TODAY(),"d"))</f>
        <v>21</v>
      </c>
      <c r="R43">
        <f t="shared" ca="1" si="0"/>
        <v>1</v>
      </c>
      <c r="S43">
        <f t="shared" ca="1" si="1"/>
        <v>1</v>
      </c>
      <c r="T43">
        <f t="shared" ca="1" si="2"/>
        <v>0</v>
      </c>
      <c r="U43">
        <f t="shared" ca="1" si="3"/>
        <v>0</v>
      </c>
    </row>
    <row r="44" spans="1:21" x14ac:dyDescent="0.35">
      <c r="A44">
        <v>6000134731</v>
      </c>
      <c r="B44" t="s">
        <v>349</v>
      </c>
      <c r="C44" t="s">
        <v>230</v>
      </c>
      <c r="D44" t="s">
        <v>231</v>
      </c>
      <c r="E44" s="1">
        <v>45734</v>
      </c>
      <c r="F44" s="1"/>
      <c r="G44" t="s">
        <v>293</v>
      </c>
      <c r="H44" t="s">
        <v>245</v>
      </c>
      <c r="I44" s="1">
        <v>45743</v>
      </c>
      <c r="J44" t="s">
        <v>234</v>
      </c>
      <c r="K44" t="s">
        <v>235</v>
      </c>
      <c r="L44" t="s">
        <v>171</v>
      </c>
      <c r="M44" t="s">
        <v>350</v>
      </c>
      <c r="N44" t="s">
        <v>237</v>
      </c>
      <c r="O44" t="s">
        <v>230</v>
      </c>
      <c r="Q44">
        <f ca="1">IF(OR(ISNUMBER(MATCH(L44,MasterData!$D$3:$D$18,0)),ISNUMBER(MATCH(L44,MasterData!$C$3:$C$18,0))),
    DATEDIF(E44,I44,"d"),
    DATEDIF(E44,TODAY(),"d"))</f>
        <v>9</v>
      </c>
      <c r="R44">
        <f t="shared" ca="1" si="0"/>
        <v>1</v>
      </c>
      <c r="S44">
        <f t="shared" ca="1" si="1"/>
        <v>0</v>
      </c>
      <c r="T44">
        <f t="shared" ca="1" si="2"/>
        <v>0</v>
      </c>
      <c r="U44">
        <f t="shared" ca="1" si="3"/>
        <v>0</v>
      </c>
    </row>
    <row r="45" spans="1:21" x14ac:dyDescent="0.35">
      <c r="A45">
        <v>6000134816</v>
      </c>
      <c r="B45" t="s">
        <v>351</v>
      </c>
      <c r="C45" t="s">
        <v>230</v>
      </c>
      <c r="D45" t="s">
        <v>305</v>
      </c>
      <c r="E45" s="1">
        <v>45735</v>
      </c>
      <c r="F45" s="1"/>
      <c r="G45" t="s">
        <v>306</v>
      </c>
      <c r="H45" t="s">
        <v>245</v>
      </c>
      <c r="I45" s="1">
        <v>45762</v>
      </c>
      <c r="J45" t="s">
        <v>234</v>
      </c>
      <c r="K45" t="s">
        <v>235</v>
      </c>
      <c r="L45" t="s">
        <v>171</v>
      </c>
      <c r="M45" t="s">
        <v>352</v>
      </c>
      <c r="N45" t="s">
        <v>237</v>
      </c>
      <c r="O45" t="s">
        <v>230</v>
      </c>
      <c r="Q45">
        <f ca="1">IF(OR(ISNUMBER(MATCH(L45,MasterData!$D$3:$D$18,0)),ISNUMBER(MATCH(L45,MasterData!$C$3:$C$18,0))),
    DATEDIF(E45,I45,"d"),
    DATEDIF(E45,TODAY(),"d"))</f>
        <v>27</v>
      </c>
      <c r="R45">
        <f t="shared" ca="1" si="0"/>
        <v>1</v>
      </c>
      <c r="S45">
        <f t="shared" ca="1" si="1"/>
        <v>1</v>
      </c>
      <c r="T45">
        <f t="shared" ca="1" si="2"/>
        <v>0</v>
      </c>
      <c r="U45">
        <f t="shared" ca="1" si="3"/>
        <v>0</v>
      </c>
    </row>
    <row r="46" spans="1:21" x14ac:dyDescent="0.35">
      <c r="A46">
        <v>6000134850</v>
      </c>
      <c r="B46" t="s">
        <v>353</v>
      </c>
      <c r="C46" t="s">
        <v>230</v>
      </c>
      <c r="D46" t="s">
        <v>274</v>
      </c>
      <c r="E46" s="1">
        <v>45735</v>
      </c>
      <c r="F46" s="1"/>
      <c r="G46" t="s">
        <v>354</v>
      </c>
      <c r="H46" t="s">
        <v>240</v>
      </c>
      <c r="I46" s="1">
        <v>45761</v>
      </c>
      <c r="J46" t="s">
        <v>234</v>
      </c>
      <c r="K46" t="s">
        <v>241</v>
      </c>
      <c r="L46" t="s">
        <v>171</v>
      </c>
      <c r="M46" t="s">
        <v>355</v>
      </c>
      <c r="N46" t="s">
        <v>237</v>
      </c>
      <c r="O46" t="s">
        <v>230</v>
      </c>
      <c r="Q46">
        <f ca="1">IF(OR(ISNUMBER(MATCH(L46,MasterData!$D$3:$D$18,0)),ISNUMBER(MATCH(L46,MasterData!$C$3:$C$18,0))),
    DATEDIF(E46,I46,"d"),
    DATEDIF(E46,TODAY(),"d"))</f>
        <v>26</v>
      </c>
      <c r="R46">
        <f t="shared" ca="1" si="0"/>
        <v>1</v>
      </c>
      <c r="S46">
        <f t="shared" ca="1" si="1"/>
        <v>1</v>
      </c>
      <c r="T46">
        <f t="shared" ca="1" si="2"/>
        <v>0</v>
      </c>
      <c r="U46">
        <f t="shared" ca="1" si="3"/>
        <v>0</v>
      </c>
    </row>
    <row r="47" spans="1:21" x14ac:dyDescent="0.35">
      <c r="A47">
        <v>6000134958</v>
      </c>
      <c r="B47" t="s">
        <v>356</v>
      </c>
      <c r="C47" t="s">
        <v>230</v>
      </c>
      <c r="D47" t="s">
        <v>247</v>
      </c>
      <c r="E47" s="1">
        <v>45736</v>
      </c>
      <c r="F47" s="1"/>
      <c r="G47" t="s">
        <v>357</v>
      </c>
      <c r="H47" t="s">
        <v>245</v>
      </c>
      <c r="I47" s="1">
        <v>45750</v>
      </c>
      <c r="J47" t="s">
        <v>234</v>
      </c>
      <c r="K47" t="s">
        <v>241</v>
      </c>
      <c r="L47" t="s">
        <v>171</v>
      </c>
      <c r="M47" t="s">
        <v>358</v>
      </c>
      <c r="N47" t="s">
        <v>237</v>
      </c>
      <c r="O47" t="s">
        <v>230</v>
      </c>
      <c r="Q47">
        <f ca="1">IF(OR(ISNUMBER(MATCH(L47,MasterData!$D$3:$D$18,0)),ISNUMBER(MATCH(L47,MasterData!$C$3:$C$18,0))),
    DATEDIF(E47,I47,"d"),
    DATEDIF(E47,TODAY(),"d"))</f>
        <v>14</v>
      </c>
      <c r="R47">
        <f t="shared" ca="1" si="0"/>
        <v>1</v>
      </c>
      <c r="S47">
        <f t="shared" ca="1" si="1"/>
        <v>0</v>
      </c>
      <c r="T47">
        <f t="shared" ca="1" si="2"/>
        <v>0</v>
      </c>
      <c r="U47">
        <f t="shared" ca="1" si="3"/>
        <v>0</v>
      </c>
    </row>
    <row r="48" spans="1:21" x14ac:dyDescent="0.35">
      <c r="A48">
        <v>6000135155</v>
      </c>
      <c r="B48" t="s">
        <v>359</v>
      </c>
      <c r="C48" t="s">
        <v>230</v>
      </c>
      <c r="D48" t="s">
        <v>251</v>
      </c>
      <c r="E48" s="1">
        <v>45737</v>
      </c>
      <c r="F48" s="1"/>
      <c r="G48" t="s">
        <v>360</v>
      </c>
      <c r="H48" t="s">
        <v>245</v>
      </c>
      <c r="I48" s="1">
        <v>45757</v>
      </c>
      <c r="J48" t="s">
        <v>234</v>
      </c>
      <c r="K48" t="s">
        <v>235</v>
      </c>
      <c r="L48" t="s">
        <v>171</v>
      </c>
      <c r="M48" t="s">
        <v>361</v>
      </c>
      <c r="N48" t="s">
        <v>237</v>
      </c>
      <c r="O48" t="s">
        <v>230</v>
      </c>
      <c r="Q48">
        <f ca="1">IF(OR(ISNUMBER(MATCH(L48,MasterData!$D$3:$D$18,0)),ISNUMBER(MATCH(L48,MasterData!$C$3:$C$18,0))),
    DATEDIF(E48,I48,"d"),
    DATEDIF(E48,TODAY(),"d"))</f>
        <v>20</v>
      </c>
      <c r="R48">
        <f t="shared" ca="1" si="0"/>
        <v>1</v>
      </c>
      <c r="S48">
        <f t="shared" ca="1" si="1"/>
        <v>1</v>
      </c>
      <c r="T48">
        <f t="shared" ca="1" si="2"/>
        <v>0</v>
      </c>
      <c r="U48">
        <f t="shared" ca="1" si="3"/>
        <v>0</v>
      </c>
    </row>
    <row r="49" spans="1:21" x14ac:dyDescent="0.35">
      <c r="A49">
        <v>6000135247</v>
      </c>
      <c r="B49" t="s">
        <v>230</v>
      </c>
      <c r="C49" t="s">
        <v>230</v>
      </c>
      <c r="D49" t="s">
        <v>254</v>
      </c>
      <c r="E49" s="1">
        <v>45740</v>
      </c>
      <c r="F49" s="1"/>
      <c r="G49" t="s">
        <v>248</v>
      </c>
      <c r="H49" t="s">
        <v>245</v>
      </c>
      <c r="I49" s="1">
        <v>45779</v>
      </c>
      <c r="J49" t="s">
        <v>201</v>
      </c>
      <c r="K49" t="s">
        <v>241</v>
      </c>
      <c r="L49" t="s">
        <v>171</v>
      </c>
      <c r="M49" t="s">
        <v>362</v>
      </c>
      <c r="N49" t="s">
        <v>237</v>
      </c>
      <c r="O49" t="s">
        <v>230</v>
      </c>
      <c r="Q49">
        <f ca="1">IF(OR(ISNUMBER(MATCH(L49,MasterData!$D$3:$D$18,0)),ISNUMBER(MATCH(L49,MasterData!$C$3:$C$18,0))),
    DATEDIF(E49,I49,"d"),
    DATEDIF(E49,TODAY(),"d"))</f>
        <v>39</v>
      </c>
      <c r="R49">
        <f t="shared" ca="1" si="0"/>
        <v>1</v>
      </c>
      <c r="S49">
        <f t="shared" ca="1" si="1"/>
        <v>1</v>
      </c>
      <c r="T49">
        <f t="shared" ca="1" si="2"/>
        <v>1</v>
      </c>
      <c r="U49">
        <f t="shared" ca="1" si="3"/>
        <v>0</v>
      </c>
    </row>
    <row r="50" spans="1:21" x14ac:dyDescent="0.35">
      <c r="A50">
        <v>6000135249</v>
      </c>
      <c r="B50" t="s">
        <v>363</v>
      </c>
      <c r="C50" t="s">
        <v>230</v>
      </c>
      <c r="D50" t="s">
        <v>274</v>
      </c>
      <c r="E50" s="1">
        <v>45740</v>
      </c>
      <c r="F50" s="1"/>
      <c r="G50" t="s">
        <v>321</v>
      </c>
      <c r="H50" t="s">
        <v>245</v>
      </c>
      <c r="I50" s="1">
        <v>45782</v>
      </c>
      <c r="J50" t="s">
        <v>234</v>
      </c>
      <c r="K50" t="s">
        <v>241</v>
      </c>
      <c r="L50" t="s">
        <v>171</v>
      </c>
      <c r="M50" t="s">
        <v>364</v>
      </c>
      <c r="N50" t="s">
        <v>237</v>
      </c>
      <c r="O50" t="s">
        <v>230</v>
      </c>
      <c r="Q50">
        <f ca="1">IF(OR(ISNUMBER(MATCH(L50,MasterData!$D$3:$D$18,0)),ISNUMBER(MATCH(L50,MasterData!$C$3:$C$18,0))),
    DATEDIF(E50,I50,"d"),
    DATEDIF(E50,TODAY(),"d"))</f>
        <v>42</v>
      </c>
      <c r="R50">
        <f t="shared" ca="1" si="0"/>
        <v>1</v>
      </c>
      <c r="S50">
        <f t="shared" ca="1" si="1"/>
        <v>1</v>
      </c>
      <c r="T50">
        <f t="shared" ca="1" si="2"/>
        <v>1</v>
      </c>
      <c r="U50">
        <f t="shared" ca="1" si="3"/>
        <v>0</v>
      </c>
    </row>
    <row r="51" spans="1:21" x14ac:dyDescent="0.35">
      <c r="A51">
        <v>6000135321</v>
      </c>
      <c r="B51" t="s">
        <v>365</v>
      </c>
      <c r="C51" t="s">
        <v>230</v>
      </c>
      <c r="D51" t="s">
        <v>254</v>
      </c>
      <c r="E51" s="1">
        <v>45740</v>
      </c>
      <c r="F51" s="1"/>
      <c r="G51" t="s">
        <v>255</v>
      </c>
      <c r="H51" t="s">
        <v>245</v>
      </c>
      <c r="I51" s="1">
        <v>45784</v>
      </c>
      <c r="J51" t="s">
        <v>234</v>
      </c>
      <c r="K51" t="s">
        <v>241</v>
      </c>
      <c r="L51" t="s">
        <v>171</v>
      </c>
      <c r="M51" t="s">
        <v>366</v>
      </c>
      <c r="N51" t="s">
        <v>237</v>
      </c>
      <c r="O51" t="s">
        <v>230</v>
      </c>
      <c r="Q51">
        <f ca="1">IF(OR(ISNUMBER(MATCH(L51,MasterData!$D$3:$D$18,0)),ISNUMBER(MATCH(L51,MasterData!$C$3:$C$18,0))),
    DATEDIF(E51,I51,"d"),
    DATEDIF(E51,TODAY(),"d"))</f>
        <v>44</v>
      </c>
      <c r="R51">
        <f t="shared" ca="1" si="0"/>
        <v>1</v>
      </c>
      <c r="S51">
        <f t="shared" ca="1" si="1"/>
        <v>1</v>
      </c>
      <c r="T51">
        <f t="shared" ca="1" si="2"/>
        <v>1</v>
      </c>
      <c r="U51">
        <f t="shared" ca="1" si="3"/>
        <v>0</v>
      </c>
    </row>
    <row r="52" spans="1:21" x14ac:dyDescent="0.35">
      <c r="A52">
        <v>6000135513</v>
      </c>
      <c r="B52" t="s">
        <v>367</v>
      </c>
      <c r="C52" t="s">
        <v>230</v>
      </c>
      <c r="D52" t="s">
        <v>247</v>
      </c>
      <c r="E52" s="1">
        <v>45742</v>
      </c>
      <c r="F52" s="1"/>
      <c r="G52" t="s">
        <v>268</v>
      </c>
      <c r="H52" t="s">
        <v>230</v>
      </c>
      <c r="I52" s="1">
        <v>45749</v>
      </c>
      <c r="J52" t="s">
        <v>234</v>
      </c>
      <c r="K52" t="s">
        <v>235</v>
      </c>
      <c r="L52" t="s">
        <v>171</v>
      </c>
      <c r="M52" t="s">
        <v>368</v>
      </c>
      <c r="N52" t="s">
        <v>237</v>
      </c>
      <c r="O52" t="s">
        <v>230</v>
      </c>
      <c r="Q52">
        <f ca="1">IF(OR(ISNUMBER(MATCH(L52,MasterData!$D$3:$D$18,0)),ISNUMBER(MATCH(L52,MasterData!$C$3:$C$18,0))),
    DATEDIF(E52,I52,"d"),
    DATEDIF(E52,TODAY(),"d"))</f>
        <v>7</v>
      </c>
      <c r="R52">
        <f t="shared" ca="1" si="0"/>
        <v>0</v>
      </c>
      <c r="S52">
        <f t="shared" ca="1" si="1"/>
        <v>0</v>
      </c>
      <c r="T52">
        <f t="shared" ca="1" si="2"/>
        <v>0</v>
      </c>
      <c r="U52">
        <f t="shared" ca="1" si="3"/>
        <v>0</v>
      </c>
    </row>
    <row r="53" spans="1:21" x14ac:dyDescent="0.35">
      <c r="A53">
        <v>6000135668</v>
      </c>
      <c r="B53" t="s">
        <v>369</v>
      </c>
      <c r="C53" t="s">
        <v>230</v>
      </c>
      <c r="D53" t="s">
        <v>231</v>
      </c>
      <c r="E53" s="1">
        <v>45743</v>
      </c>
      <c r="F53" s="1"/>
      <c r="G53" t="s">
        <v>315</v>
      </c>
      <c r="H53" t="s">
        <v>233</v>
      </c>
      <c r="I53" s="1">
        <v>45782</v>
      </c>
      <c r="J53" t="s">
        <v>234</v>
      </c>
      <c r="K53" t="s">
        <v>241</v>
      </c>
      <c r="L53" t="s">
        <v>171</v>
      </c>
      <c r="M53" t="s">
        <v>370</v>
      </c>
      <c r="N53" t="s">
        <v>237</v>
      </c>
      <c r="O53" t="s">
        <v>230</v>
      </c>
      <c r="Q53">
        <f ca="1">IF(OR(ISNUMBER(MATCH(L53,MasterData!$D$3:$D$18,0)),ISNUMBER(MATCH(L53,MasterData!$C$3:$C$18,0))),
    DATEDIF(E53,I53,"d"),
    DATEDIF(E53,TODAY(),"d"))</f>
        <v>39</v>
      </c>
      <c r="R53">
        <f t="shared" ca="1" si="0"/>
        <v>1</v>
      </c>
      <c r="S53">
        <f t="shared" ca="1" si="1"/>
        <v>1</v>
      </c>
      <c r="T53">
        <f t="shared" ca="1" si="2"/>
        <v>1</v>
      </c>
      <c r="U53">
        <f t="shared" ca="1" si="3"/>
        <v>0</v>
      </c>
    </row>
    <row r="54" spans="1:21" x14ac:dyDescent="0.35">
      <c r="A54">
        <v>6000135843</v>
      </c>
      <c r="B54" t="s">
        <v>230</v>
      </c>
      <c r="C54" t="s">
        <v>230</v>
      </c>
      <c r="D54" t="s">
        <v>251</v>
      </c>
      <c r="E54" s="1">
        <v>45744</v>
      </c>
      <c r="F54" s="1"/>
      <c r="G54" t="s">
        <v>290</v>
      </c>
      <c r="H54" t="s">
        <v>233</v>
      </c>
      <c r="I54" s="1">
        <v>45759</v>
      </c>
      <c r="J54" t="s">
        <v>201</v>
      </c>
      <c r="K54" t="s">
        <v>241</v>
      </c>
      <c r="L54" t="s">
        <v>171</v>
      </c>
      <c r="M54" t="s">
        <v>371</v>
      </c>
      <c r="N54" t="s">
        <v>237</v>
      </c>
      <c r="O54" t="s">
        <v>230</v>
      </c>
      <c r="Q54">
        <f ca="1">IF(OR(ISNUMBER(MATCH(L54,MasterData!$D$3:$D$18,0)),ISNUMBER(MATCH(L54,MasterData!$C$3:$C$18,0))),
    DATEDIF(E54,I54,"d"),
    DATEDIF(E54,TODAY(),"d"))</f>
        <v>15</v>
      </c>
      <c r="R54">
        <f t="shared" ca="1" si="0"/>
        <v>1</v>
      </c>
      <c r="S54">
        <f t="shared" ca="1" si="1"/>
        <v>0</v>
      </c>
      <c r="T54">
        <f t="shared" ca="1" si="2"/>
        <v>0</v>
      </c>
      <c r="U54">
        <f t="shared" ca="1" si="3"/>
        <v>0</v>
      </c>
    </row>
    <row r="55" spans="1:21" x14ac:dyDescent="0.35">
      <c r="A55">
        <v>6000135916</v>
      </c>
      <c r="B55" t="s">
        <v>372</v>
      </c>
      <c r="C55" t="s">
        <v>230</v>
      </c>
      <c r="D55" t="s">
        <v>251</v>
      </c>
      <c r="E55" s="1">
        <v>45747</v>
      </c>
      <c r="F55" s="1"/>
      <c r="G55" t="s">
        <v>373</v>
      </c>
      <c r="H55" t="s">
        <v>233</v>
      </c>
      <c r="I55" s="1">
        <v>45754</v>
      </c>
      <c r="J55" t="s">
        <v>234</v>
      </c>
      <c r="K55" t="s">
        <v>235</v>
      </c>
      <c r="L55" t="s">
        <v>171</v>
      </c>
      <c r="M55" t="s">
        <v>374</v>
      </c>
      <c r="N55" t="s">
        <v>237</v>
      </c>
      <c r="O55" t="s">
        <v>230</v>
      </c>
      <c r="Q55">
        <f ca="1">IF(OR(ISNUMBER(MATCH(L55,MasterData!$D$3:$D$18,0)),ISNUMBER(MATCH(L55,MasterData!$C$3:$C$18,0))),
    DATEDIF(E55,I55,"d"),
    DATEDIF(E55,TODAY(),"d"))</f>
        <v>7</v>
      </c>
      <c r="R55">
        <f t="shared" ca="1" si="0"/>
        <v>0</v>
      </c>
      <c r="S55">
        <f t="shared" ca="1" si="1"/>
        <v>0</v>
      </c>
      <c r="T55">
        <f t="shared" ca="1" si="2"/>
        <v>0</v>
      </c>
      <c r="U55">
        <f t="shared" ca="1" si="3"/>
        <v>0</v>
      </c>
    </row>
    <row r="56" spans="1:21" x14ac:dyDescent="0.35">
      <c r="A56">
        <v>6000135930</v>
      </c>
      <c r="B56" t="s">
        <v>375</v>
      </c>
      <c r="C56" t="s">
        <v>230</v>
      </c>
      <c r="D56" t="s">
        <v>254</v>
      </c>
      <c r="E56" s="1">
        <v>45747</v>
      </c>
      <c r="F56" s="1"/>
      <c r="G56" t="s">
        <v>268</v>
      </c>
      <c r="H56" t="s">
        <v>233</v>
      </c>
      <c r="I56" s="1">
        <v>45758</v>
      </c>
      <c r="J56" t="s">
        <v>234</v>
      </c>
      <c r="K56" t="s">
        <v>235</v>
      </c>
      <c r="L56" t="s">
        <v>171</v>
      </c>
      <c r="M56" t="s">
        <v>376</v>
      </c>
      <c r="N56" t="s">
        <v>237</v>
      </c>
      <c r="O56" t="s">
        <v>230</v>
      </c>
      <c r="Q56">
        <f ca="1">IF(OR(ISNUMBER(MATCH(L56,MasterData!$D$3:$D$18,0)),ISNUMBER(MATCH(L56,MasterData!$C$3:$C$18,0))),
    DATEDIF(E56,I56,"d"),
    DATEDIF(E56,TODAY(),"d"))</f>
        <v>11</v>
      </c>
      <c r="R56">
        <f t="shared" ca="1" si="0"/>
        <v>1</v>
      </c>
      <c r="S56">
        <f t="shared" ca="1" si="1"/>
        <v>0</v>
      </c>
      <c r="T56">
        <f t="shared" ca="1" si="2"/>
        <v>0</v>
      </c>
      <c r="U56">
        <f t="shared" ca="1" si="3"/>
        <v>0</v>
      </c>
    </row>
    <row r="57" spans="1:21" x14ac:dyDescent="0.35">
      <c r="A57">
        <v>6000136043</v>
      </c>
      <c r="B57" t="s">
        <v>230</v>
      </c>
      <c r="C57" t="s">
        <v>230</v>
      </c>
      <c r="D57" t="s">
        <v>251</v>
      </c>
      <c r="E57" s="1">
        <v>45748</v>
      </c>
      <c r="F57" s="1"/>
      <c r="G57" t="s">
        <v>290</v>
      </c>
      <c r="H57" t="s">
        <v>377</v>
      </c>
      <c r="I57" s="1">
        <v>45786</v>
      </c>
      <c r="J57" t="s">
        <v>201</v>
      </c>
      <c r="K57" t="s">
        <v>241</v>
      </c>
      <c r="L57" t="s">
        <v>171</v>
      </c>
      <c r="M57" t="s">
        <v>378</v>
      </c>
      <c r="N57" t="s">
        <v>237</v>
      </c>
      <c r="O57" t="s">
        <v>230</v>
      </c>
      <c r="Q57">
        <f ca="1">IF(OR(ISNUMBER(MATCH(L57,MasterData!$D$3:$D$18,0)),ISNUMBER(MATCH(L57,MasterData!$C$3:$C$18,0))),
    DATEDIF(E57,I57,"d"),
    DATEDIF(E57,TODAY(),"d"))</f>
        <v>38</v>
      </c>
      <c r="R57">
        <f t="shared" ca="1" si="0"/>
        <v>1</v>
      </c>
      <c r="S57">
        <f t="shared" ca="1" si="1"/>
        <v>1</v>
      </c>
      <c r="T57">
        <f t="shared" ca="1" si="2"/>
        <v>1</v>
      </c>
      <c r="U57">
        <f t="shared" ca="1" si="3"/>
        <v>0</v>
      </c>
    </row>
    <row r="58" spans="1:21" x14ac:dyDescent="0.35">
      <c r="A58">
        <v>6000136104</v>
      </c>
      <c r="B58" t="s">
        <v>379</v>
      </c>
      <c r="C58" t="s">
        <v>230</v>
      </c>
      <c r="D58" t="s">
        <v>274</v>
      </c>
      <c r="E58" s="1">
        <v>45748</v>
      </c>
      <c r="F58" s="1"/>
      <c r="G58" t="s">
        <v>380</v>
      </c>
      <c r="H58" t="s">
        <v>233</v>
      </c>
      <c r="I58" s="1">
        <v>45755</v>
      </c>
      <c r="J58" t="s">
        <v>234</v>
      </c>
      <c r="K58" t="s">
        <v>241</v>
      </c>
      <c r="L58" t="s">
        <v>171</v>
      </c>
      <c r="M58" t="s">
        <v>381</v>
      </c>
      <c r="N58" t="s">
        <v>237</v>
      </c>
      <c r="O58" t="s">
        <v>230</v>
      </c>
      <c r="Q58">
        <f ca="1">IF(OR(ISNUMBER(MATCH(L58,MasterData!$D$3:$D$18,0)),ISNUMBER(MATCH(L58,MasterData!$C$3:$C$18,0))),
    DATEDIF(E58,I58,"d"),
    DATEDIF(E58,TODAY(),"d"))</f>
        <v>7</v>
      </c>
      <c r="R58">
        <f t="shared" ca="1" si="0"/>
        <v>0</v>
      </c>
      <c r="S58">
        <f t="shared" ca="1" si="1"/>
        <v>0</v>
      </c>
      <c r="T58">
        <f t="shared" ca="1" si="2"/>
        <v>0</v>
      </c>
      <c r="U58">
        <f t="shared" ca="1" si="3"/>
        <v>0</v>
      </c>
    </row>
    <row r="59" spans="1:21" x14ac:dyDescent="0.35">
      <c r="A59">
        <v>6000136206</v>
      </c>
      <c r="B59" t="s">
        <v>382</v>
      </c>
      <c r="C59" t="s">
        <v>230</v>
      </c>
      <c r="D59" t="s">
        <v>383</v>
      </c>
      <c r="E59" s="1">
        <v>45749</v>
      </c>
      <c r="F59" s="1"/>
      <c r="G59" t="s">
        <v>384</v>
      </c>
      <c r="H59" t="s">
        <v>245</v>
      </c>
      <c r="I59" s="1">
        <v>45798</v>
      </c>
      <c r="J59" t="s">
        <v>234</v>
      </c>
      <c r="K59" t="s">
        <v>241</v>
      </c>
      <c r="L59" t="s">
        <v>171</v>
      </c>
      <c r="M59" t="s">
        <v>385</v>
      </c>
      <c r="N59" t="s">
        <v>237</v>
      </c>
      <c r="O59" t="s">
        <v>230</v>
      </c>
      <c r="Q59">
        <f ca="1">IF(OR(ISNUMBER(MATCH(L59,MasterData!$D$3:$D$18,0)),ISNUMBER(MATCH(L59,MasterData!$C$3:$C$18,0))),
    DATEDIF(E59,I59,"d"),
    DATEDIF(E59,TODAY(),"d"))</f>
        <v>49</v>
      </c>
      <c r="R59">
        <f t="shared" ca="1" si="0"/>
        <v>1</v>
      </c>
      <c r="S59">
        <f t="shared" ca="1" si="1"/>
        <v>1</v>
      </c>
      <c r="T59">
        <f t="shared" ca="1" si="2"/>
        <v>1</v>
      </c>
      <c r="U59">
        <f t="shared" ca="1" si="3"/>
        <v>0</v>
      </c>
    </row>
    <row r="60" spans="1:21" x14ac:dyDescent="0.35">
      <c r="A60">
        <v>6000136305</v>
      </c>
      <c r="B60" t="s">
        <v>386</v>
      </c>
      <c r="C60" t="s">
        <v>230</v>
      </c>
      <c r="D60" t="s">
        <v>387</v>
      </c>
      <c r="E60" s="1">
        <v>45749</v>
      </c>
      <c r="F60" s="1"/>
      <c r="G60" t="s">
        <v>388</v>
      </c>
      <c r="H60" t="s">
        <v>233</v>
      </c>
      <c r="I60" s="1">
        <v>45756</v>
      </c>
      <c r="J60" t="s">
        <v>234</v>
      </c>
      <c r="K60" t="s">
        <v>241</v>
      </c>
      <c r="L60" t="s">
        <v>171</v>
      </c>
      <c r="M60" t="s">
        <v>389</v>
      </c>
      <c r="N60" t="s">
        <v>237</v>
      </c>
      <c r="O60" t="s">
        <v>230</v>
      </c>
      <c r="Q60">
        <f ca="1">IF(OR(ISNUMBER(MATCH(L60,MasterData!$D$3:$D$18,0)),ISNUMBER(MATCH(L60,MasterData!$C$3:$C$18,0))),
    DATEDIF(E60,I60,"d"),
    DATEDIF(E60,TODAY(),"d"))</f>
        <v>7</v>
      </c>
      <c r="R60">
        <f t="shared" ca="1" si="0"/>
        <v>0</v>
      </c>
      <c r="S60">
        <f t="shared" ca="1" si="1"/>
        <v>0</v>
      </c>
      <c r="T60">
        <f t="shared" ca="1" si="2"/>
        <v>0</v>
      </c>
      <c r="U60">
        <f t="shared" ca="1" si="3"/>
        <v>0</v>
      </c>
    </row>
    <row r="61" spans="1:21" x14ac:dyDescent="0.35">
      <c r="A61">
        <v>6000136404</v>
      </c>
      <c r="B61" t="s">
        <v>390</v>
      </c>
      <c r="C61" t="s">
        <v>230</v>
      </c>
      <c r="D61" t="s">
        <v>247</v>
      </c>
      <c r="E61" s="1">
        <v>45750</v>
      </c>
      <c r="F61" s="1"/>
      <c r="G61" t="s">
        <v>357</v>
      </c>
      <c r="H61" t="s">
        <v>245</v>
      </c>
      <c r="I61" s="1">
        <v>45764</v>
      </c>
      <c r="J61" t="s">
        <v>234</v>
      </c>
      <c r="K61" t="s">
        <v>241</v>
      </c>
      <c r="L61" t="s">
        <v>171</v>
      </c>
      <c r="M61" t="s">
        <v>391</v>
      </c>
      <c r="N61" t="s">
        <v>237</v>
      </c>
      <c r="O61" t="s">
        <v>230</v>
      </c>
      <c r="Q61">
        <f ca="1">IF(OR(ISNUMBER(MATCH(L61,MasterData!$D$3:$D$18,0)),ISNUMBER(MATCH(L61,MasterData!$C$3:$C$18,0))),
    DATEDIF(E61,I61,"d"),
    DATEDIF(E61,TODAY(),"d"))</f>
        <v>14</v>
      </c>
      <c r="R61">
        <f t="shared" ca="1" si="0"/>
        <v>1</v>
      </c>
      <c r="S61">
        <f t="shared" ca="1" si="1"/>
        <v>0</v>
      </c>
      <c r="T61">
        <f t="shared" ca="1" si="2"/>
        <v>0</v>
      </c>
      <c r="U61">
        <f t="shared" ca="1" si="3"/>
        <v>0</v>
      </c>
    </row>
    <row r="62" spans="1:21" x14ac:dyDescent="0.35">
      <c r="A62">
        <v>6000136413</v>
      </c>
      <c r="B62" t="s">
        <v>392</v>
      </c>
      <c r="C62" t="s">
        <v>230</v>
      </c>
      <c r="D62" t="s">
        <v>254</v>
      </c>
      <c r="E62" s="1">
        <v>45750</v>
      </c>
      <c r="F62" s="1"/>
      <c r="G62" t="s">
        <v>357</v>
      </c>
      <c r="H62" t="s">
        <v>245</v>
      </c>
      <c r="I62" s="1">
        <v>45758</v>
      </c>
      <c r="J62" t="s">
        <v>234</v>
      </c>
      <c r="K62" t="s">
        <v>241</v>
      </c>
      <c r="L62" t="s">
        <v>171</v>
      </c>
      <c r="M62" t="s">
        <v>393</v>
      </c>
      <c r="N62" t="s">
        <v>237</v>
      </c>
      <c r="O62" t="s">
        <v>230</v>
      </c>
      <c r="Q62">
        <f ca="1">IF(OR(ISNUMBER(MATCH(L62,MasterData!$D$3:$D$18,0)),ISNUMBER(MATCH(L62,MasterData!$C$3:$C$18,0))),
    DATEDIF(E62,I62,"d"),
    DATEDIF(E62,TODAY(),"d"))</f>
        <v>8</v>
      </c>
      <c r="R62">
        <f t="shared" ca="1" si="0"/>
        <v>1</v>
      </c>
      <c r="S62">
        <f t="shared" ca="1" si="1"/>
        <v>0</v>
      </c>
      <c r="T62">
        <f t="shared" ca="1" si="2"/>
        <v>0</v>
      </c>
      <c r="U62">
        <f t="shared" ca="1" si="3"/>
        <v>0</v>
      </c>
    </row>
    <row r="63" spans="1:21" x14ac:dyDescent="0.35">
      <c r="A63">
        <v>6000136417</v>
      </c>
      <c r="B63" t="s">
        <v>394</v>
      </c>
      <c r="C63" t="s">
        <v>230</v>
      </c>
      <c r="D63" t="s">
        <v>254</v>
      </c>
      <c r="E63" s="1">
        <v>45750</v>
      </c>
      <c r="F63" s="1"/>
      <c r="G63" t="s">
        <v>357</v>
      </c>
      <c r="H63" t="s">
        <v>240</v>
      </c>
      <c r="I63" s="1">
        <v>45758</v>
      </c>
      <c r="J63" t="s">
        <v>234</v>
      </c>
      <c r="K63" t="s">
        <v>241</v>
      </c>
      <c r="L63" t="s">
        <v>171</v>
      </c>
      <c r="M63" t="s">
        <v>395</v>
      </c>
      <c r="N63" t="s">
        <v>237</v>
      </c>
      <c r="O63" t="s">
        <v>230</v>
      </c>
      <c r="Q63">
        <f ca="1">IF(OR(ISNUMBER(MATCH(L63,MasterData!$D$3:$D$18,0)),ISNUMBER(MATCH(L63,MasterData!$C$3:$C$18,0))),
    DATEDIF(E63,I63,"d"),
    DATEDIF(E63,TODAY(),"d"))</f>
        <v>8</v>
      </c>
      <c r="R63">
        <f t="shared" ca="1" si="0"/>
        <v>1</v>
      </c>
      <c r="S63">
        <f t="shared" ca="1" si="1"/>
        <v>0</v>
      </c>
      <c r="T63">
        <f t="shared" ca="1" si="2"/>
        <v>0</v>
      </c>
      <c r="U63">
        <f t="shared" ca="1" si="3"/>
        <v>0</v>
      </c>
    </row>
    <row r="64" spans="1:21" x14ac:dyDescent="0.35">
      <c r="A64">
        <v>6000136696</v>
      </c>
      <c r="B64" t="s">
        <v>396</v>
      </c>
      <c r="C64" t="s">
        <v>230</v>
      </c>
      <c r="D64" t="s">
        <v>254</v>
      </c>
      <c r="E64" s="1">
        <v>45755</v>
      </c>
      <c r="F64" s="1"/>
      <c r="G64" t="s">
        <v>357</v>
      </c>
      <c r="H64" t="s">
        <v>245</v>
      </c>
      <c r="I64" s="1">
        <v>45763</v>
      </c>
      <c r="J64" t="s">
        <v>234</v>
      </c>
      <c r="K64" t="s">
        <v>241</v>
      </c>
      <c r="L64" t="s">
        <v>171</v>
      </c>
      <c r="M64" t="s">
        <v>397</v>
      </c>
      <c r="N64" t="s">
        <v>237</v>
      </c>
      <c r="O64" t="s">
        <v>230</v>
      </c>
      <c r="Q64">
        <f ca="1">IF(OR(ISNUMBER(MATCH(L64,MasterData!$D$3:$D$18,0)),ISNUMBER(MATCH(L64,MasterData!$C$3:$C$18,0))),
    DATEDIF(E64,I64,"d"),
    DATEDIF(E64,TODAY(),"d"))</f>
        <v>8</v>
      </c>
      <c r="R64">
        <f t="shared" ca="1" si="0"/>
        <v>1</v>
      </c>
      <c r="S64">
        <f t="shared" ca="1" si="1"/>
        <v>0</v>
      </c>
      <c r="T64">
        <f t="shared" ca="1" si="2"/>
        <v>0</v>
      </c>
      <c r="U64">
        <f t="shared" ca="1" si="3"/>
        <v>0</v>
      </c>
    </row>
    <row r="65" spans="1:21" x14ac:dyDescent="0.35">
      <c r="A65">
        <v>6000136707</v>
      </c>
      <c r="B65" t="s">
        <v>398</v>
      </c>
      <c r="C65" t="s">
        <v>230</v>
      </c>
      <c r="D65" t="s">
        <v>254</v>
      </c>
      <c r="E65" s="1">
        <v>45755</v>
      </c>
      <c r="F65" s="1"/>
      <c r="G65" t="s">
        <v>357</v>
      </c>
      <c r="H65" t="s">
        <v>245</v>
      </c>
      <c r="I65" s="1">
        <v>45763</v>
      </c>
      <c r="J65" t="s">
        <v>234</v>
      </c>
      <c r="K65" t="s">
        <v>241</v>
      </c>
      <c r="L65" t="s">
        <v>171</v>
      </c>
      <c r="M65" t="s">
        <v>399</v>
      </c>
      <c r="N65" t="s">
        <v>237</v>
      </c>
      <c r="O65" t="s">
        <v>230</v>
      </c>
      <c r="Q65">
        <f ca="1">IF(OR(ISNUMBER(MATCH(L65,MasterData!$D$3:$D$18,0)),ISNUMBER(MATCH(L65,MasterData!$C$3:$C$18,0))),
    DATEDIF(E65,I65,"d"),
    DATEDIF(E65,TODAY(),"d"))</f>
        <v>8</v>
      </c>
      <c r="R65">
        <f t="shared" ca="1" si="0"/>
        <v>1</v>
      </c>
      <c r="S65">
        <f t="shared" ca="1" si="1"/>
        <v>0</v>
      </c>
      <c r="T65">
        <f t="shared" ca="1" si="2"/>
        <v>0</v>
      </c>
      <c r="U65">
        <f t="shared" ca="1" si="3"/>
        <v>0</v>
      </c>
    </row>
    <row r="66" spans="1:21" x14ac:dyDescent="0.35">
      <c r="A66">
        <v>6000136806</v>
      </c>
      <c r="B66" t="s">
        <v>230</v>
      </c>
      <c r="C66" t="s">
        <v>230</v>
      </c>
      <c r="D66" t="s">
        <v>251</v>
      </c>
      <c r="E66" s="1">
        <v>45755</v>
      </c>
      <c r="F66" s="1"/>
      <c r="G66" t="s">
        <v>400</v>
      </c>
      <c r="H66" t="s">
        <v>401</v>
      </c>
      <c r="I66" s="1">
        <v>45789</v>
      </c>
      <c r="J66" t="s">
        <v>201</v>
      </c>
      <c r="K66" t="s">
        <v>241</v>
      </c>
      <c r="L66" t="s">
        <v>171</v>
      </c>
      <c r="M66" t="s">
        <v>402</v>
      </c>
      <c r="N66" t="s">
        <v>237</v>
      </c>
      <c r="O66" t="s">
        <v>230</v>
      </c>
      <c r="Q66">
        <f ca="1">IF(OR(ISNUMBER(MATCH(L66,MasterData!$D$3:$D$18,0)),ISNUMBER(MATCH(L66,MasterData!$C$3:$C$18,0))),
    DATEDIF(E66,I66,"d"),
    DATEDIF(E66,TODAY(),"d"))</f>
        <v>34</v>
      </c>
      <c r="R66">
        <f t="shared" ca="1" si="0"/>
        <v>1</v>
      </c>
      <c r="S66">
        <f t="shared" ca="1" si="1"/>
        <v>1</v>
      </c>
      <c r="T66">
        <f t="shared" ca="1" si="2"/>
        <v>1</v>
      </c>
      <c r="U66">
        <f t="shared" ca="1" si="3"/>
        <v>0</v>
      </c>
    </row>
    <row r="67" spans="1:21" x14ac:dyDescent="0.35">
      <c r="A67">
        <v>6000136916</v>
      </c>
      <c r="B67" t="s">
        <v>403</v>
      </c>
      <c r="C67" t="s">
        <v>230</v>
      </c>
      <c r="D67" t="s">
        <v>254</v>
      </c>
      <c r="E67" s="1">
        <v>45756</v>
      </c>
      <c r="F67" s="1"/>
      <c r="G67" t="s">
        <v>357</v>
      </c>
      <c r="H67" t="s">
        <v>245</v>
      </c>
      <c r="I67" s="1">
        <v>45764</v>
      </c>
      <c r="J67" t="s">
        <v>234</v>
      </c>
      <c r="K67" t="s">
        <v>241</v>
      </c>
      <c r="L67" t="s">
        <v>171</v>
      </c>
      <c r="M67" t="s">
        <v>404</v>
      </c>
      <c r="N67" t="s">
        <v>237</v>
      </c>
      <c r="O67" t="s">
        <v>230</v>
      </c>
      <c r="Q67">
        <f ca="1">IF(OR(ISNUMBER(MATCH(L67,MasterData!$D$3:$D$18,0)),ISNUMBER(MATCH(L67,MasterData!$C$3:$C$18,0))),
    DATEDIF(E67,I67,"d"),
    DATEDIF(E67,TODAY(),"d"))</f>
        <v>8</v>
      </c>
      <c r="R67">
        <f t="shared" ca="1" si="0"/>
        <v>1</v>
      </c>
      <c r="S67">
        <f t="shared" ca="1" si="1"/>
        <v>0</v>
      </c>
      <c r="T67">
        <f t="shared" ca="1" si="2"/>
        <v>0</v>
      </c>
      <c r="U67">
        <f t="shared" ca="1" si="3"/>
        <v>0</v>
      </c>
    </row>
    <row r="68" spans="1:21" x14ac:dyDescent="0.35">
      <c r="A68">
        <v>6000137097</v>
      </c>
      <c r="B68" t="s">
        <v>405</v>
      </c>
      <c r="C68" t="s">
        <v>230</v>
      </c>
      <c r="D68" t="s">
        <v>251</v>
      </c>
      <c r="E68" s="1">
        <v>45757</v>
      </c>
      <c r="F68" s="1"/>
      <c r="G68" t="s">
        <v>406</v>
      </c>
      <c r="H68" t="s">
        <v>233</v>
      </c>
      <c r="I68" s="1">
        <v>45765</v>
      </c>
      <c r="J68" t="s">
        <v>234</v>
      </c>
      <c r="K68" t="s">
        <v>235</v>
      </c>
      <c r="L68" t="s">
        <v>171</v>
      </c>
      <c r="M68" t="s">
        <v>407</v>
      </c>
      <c r="N68" t="s">
        <v>237</v>
      </c>
      <c r="O68" t="s">
        <v>230</v>
      </c>
      <c r="Q68">
        <f ca="1">IF(OR(ISNUMBER(MATCH(L68,MasterData!$D$3:$D$18,0)),ISNUMBER(MATCH(L68,MasterData!$C$3:$C$18,0))),
    DATEDIF(E68,I68,"d"),
    DATEDIF(E68,TODAY(),"d"))</f>
        <v>8</v>
      </c>
      <c r="R68">
        <f t="shared" ref="R68:R132" ca="1" si="4">IF($Q68&gt;7,1,0)</f>
        <v>1</v>
      </c>
      <c r="S68">
        <f t="shared" ref="S68:S132" ca="1" si="5">IF($Q68&gt;15,1,0)</f>
        <v>0</v>
      </c>
      <c r="T68">
        <f t="shared" ref="T68:T132" ca="1" si="6">IF($Q68&gt;30,1,0)</f>
        <v>0</v>
      </c>
      <c r="U68">
        <f t="shared" ref="U68:U132" ca="1" si="7">IF($Q68&gt;60,1,0)</f>
        <v>0</v>
      </c>
    </row>
    <row r="69" spans="1:21" x14ac:dyDescent="0.35">
      <c r="A69">
        <v>6000137324</v>
      </c>
      <c r="B69" t="s">
        <v>408</v>
      </c>
      <c r="C69" t="s">
        <v>230</v>
      </c>
      <c r="D69" t="s">
        <v>274</v>
      </c>
      <c r="E69" s="1">
        <v>45761</v>
      </c>
      <c r="F69" s="1"/>
      <c r="G69" t="s">
        <v>380</v>
      </c>
      <c r="H69" t="s">
        <v>233</v>
      </c>
      <c r="I69" s="1">
        <v>45771</v>
      </c>
      <c r="J69" t="s">
        <v>234</v>
      </c>
      <c r="K69" t="s">
        <v>347</v>
      </c>
      <c r="L69" t="s">
        <v>171</v>
      </c>
      <c r="M69" t="s">
        <v>409</v>
      </c>
      <c r="N69" t="s">
        <v>237</v>
      </c>
      <c r="O69" t="s">
        <v>230</v>
      </c>
      <c r="Q69">
        <f ca="1">IF(OR(ISNUMBER(MATCH(L69,MasterData!$D$3:$D$18,0)),ISNUMBER(MATCH(L69,MasterData!$C$3:$C$18,0))),
    DATEDIF(E69,I69,"d"),
    DATEDIF(E69,TODAY(),"d"))</f>
        <v>10</v>
      </c>
      <c r="R69">
        <f t="shared" ca="1" si="4"/>
        <v>1</v>
      </c>
      <c r="S69">
        <f t="shared" ca="1" si="5"/>
        <v>0</v>
      </c>
      <c r="T69">
        <f t="shared" ca="1" si="6"/>
        <v>0</v>
      </c>
      <c r="U69">
        <f t="shared" ca="1" si="7"/>
        <v>0</v>
      </c>
    </row>
    <row r="70" spans="1:21" x14ac:dyDescent="0.35">
      <c r="A70">
        <v>6000137341</v>
      </c>
      <c r="B70" t="s">
        <v>410</v>
      </c>
      <c r="C70" t="s">
        <v>230</v>
      </c>
      <c r="D70" t="s">
        <v>251</v>
      </c>
      <c r="E70" s="1">
        <v>45761</v>
      </c>
      <c r="F70" s="1"/>
      <c r="G70" t="s">
        <v>411</v>
      </c>
      <c r="H70" t="s">
        <v>245</v>
      </c>
      <c r="I70" s="1">
        <v>45768</v>
      </c>
      <c r="J70" t="s">
        <v>234</v>
      </c>
      <c r="K70" t="s">
        <v>235</v>
      </c>
      <c r="L70" t="s">
        <v>171</v>
      </c>
      <c r="M70" t="s">
        <v>412</v>
      </c>
      <c r="N70" t="s">
        <v>237</v>
      </c>
      <c r="O70" t="s">
        <v>230</v>
      </c>
      <c r="Q70">
        <f ca="1">IF(OR(ISNUMBER(MATCH(L70,MasterData!$D$3:$D$18,0)),ISNUMBER(MATCH(L70,MasterData!$C$3:$C$18,0))),
    DATEDIF(E70,I70,"d"),
    DATEDIF(E70,TODAY(),"d"))</f>
        <v>7</v>
      </c>
      <c r="R70">
        <f t="shared" ca="1" si="4"/>
        <v>0</v>
      </c>
      <c r="S70">
        <f t="shared" ca="1" si="5"/>
        <v>0</v>
      </c>
      <c r="T70">
        <f t="shared" ca="1" si="6"/>
        <v>0</v>
      </c>
      <c r="U70">
        <f t="shared" ca="1" si="7"/>
        <v>0</v>
      </c>
    </row>
    <row r="71" spans="1:21" x14ac:dyDescent="0.35">
      <c r="A71">
        <v>6000137533</v>
      </c>
      <c r="B71" t="s">
        <v>230</v>
      </c>
      <c r="C71" t="s">
        <v>230</v>
      </c>
      <c r="D71" t="s">
        <v>413</v>
      </c>
      <c r="E71" s="1">
        <v>45762</v>
      </c>
      <c r="F71" s="1"/>
      <c r="G71" t="s">
        <v>400</v>
      </c>
      <c r="H71" t="s">
        <v>245</v>
      </c>
      <c r="I71" s="1">
        <v>45782</v>
      </c>
      <c r="J71" t="s">
        <v>201</v>
      </c>
      <c r="K71" t="s">
        <v>241</v>
      </c>
      <c r="L71" t="s">
        <v>171</v>
      </c>
      <c r="M71" t="s">
        <v>414</v>
      </c>
      <c r="N71" t="s">
        <v>237</v>
      </c>
      <c r="O71" t="s">
        <v>230</v>
      </c>
      <c r="Q71">
        <f ca="1">IF(OR(ISNUMBER(MATCH(L71,MasterData!$D$3:$D$18,0)),ISNUMBER(MATCH(L71,MasterData!$C$3:$C$18,0))),
    DATEDIF(E71,I71,"d"),
    DATEDIF(E71,TODAY(),"d"))</f>
        <v>20</v>
      </c>
      <c r="R71">
        <f t="shared" ca="1" si="4"/>
        <v>1</v>
      </c>
      <c r="S71">
        <f t="shared" ca="1" si="5"/>
        <v>1</v>
      </c>
      <c r="T71">
        <f t="shared" ca="1" si="6"/>
        <v>0</v>
      </c>
      <c r="U71">
        <f t="shared" ca="1" si="7"/>
        <v>0</v>
      </c>
    </row>
    <row r="72" spans="1:21" x14ac:dyDescent="0.35">
      <c r="A72">
        <v>6000137544</v>
      </c>
      <c r="B72" t="s">
        <v>415</v>
      </c>
      <c r="C72" t="s">
        <v>230</v>
      </c>
      <c r="D72" t="s">
        <v>247</v>
      </c>
      <c r="E72" s="1">
        <v>45762</v>
      </c>
      <c r="F72" s="1"/>
      <c r="G72" t="s">
        <v>268</v>
      </c>
      <c r="H72" t="s">
        <v>233</v>
      </c>
      <c r="I72" s="1">
        <v>45821</v>
      </c>
      <c r="J72" t="s">
        <v>234</v>
      </c>
      <c r="K72" t="s">
        <v>235</v>
      </c>
      <c r="L72" t="s">
        <v>171</v>
      </c>
      <c r="M72" t="s">
        <v>416</v>
      </c>
      <c r="N72" t="s">
        <v>237</v>
      </c>
      <c r="O72" t="s">
        <v>230</v>
      </c>
      <c r="Q72">
        <f ca="1">IF(OR(ISNUMBER(MATCH(L72,MasterData!$D$3:$D$18,0)),ISNUMBER(MATCH(L72,MasterData!$C$3:$C$18,0))),
    DATEDIF(E72,I72,"d"),
    DATEDIF(E72,TODAY(),"d"))</f>
        <v>59</v>
      </c>
      <c r="R72">
        <f t="shared" ca="1" si="4"/>
        <v>1</v>
      </c>
      <c r="S72">
        <f t="shared" ca="1" si="5"/>
        <v>1</v>
      </c>
      <c r="T72">
        <f t="shared" ca="1" si="6"/>
        <v>1</v>
      </c>
      <c r="U72">
        <f t="shared" ca="1" si="7"/>
        <v>0</v>
      </c>
    </row>
    <row r="73" spans="1:21" x14ac:dyDescent="0.35">
      <c r="A73">
        <v>6000137636</v>
      </c>
      <c r="B73" t="s">
        <v>417</v>
      </c>
      <c r="C73" t="s">
        <v>230</v>
      </c>
      <c r="D73" t="s">
        <v>274</v>
      </c>
      <c r="E73" s="1">
        <v>45763</v>
      </c>
      <c r="F73" s="1"/>
      <c r="G73" t="s">
        <v>321</v>
      </c>
      <c r="H73" t="s">
        <v>240</v>
      </c>
      <c r="I73" s="1">
        <v>45782</v>
      </c>
      <c r="J73" t="s">
        <v>234</v>
      </c>
      <c r="K73" t="s">
        <v>347</v>
      </c>
      <c r="L73" t="s">
        <v>171</v>
      </c>
      <c r="M73" t="s">
        <v>418</v>
      </c>
      <c r="N73" t="s">
        <v>237</v>
      </c>
      <c r="O73" t="s">
        <v>230</v>
      </c>
      <c r="Q73">
        <f ca="1">IF(OR(ISNUMBER(MATCH(L73,MasterData!$D$3:$D$18,0)),ISNUMBER(MATCH(L73,MasterData!$C$3:$C$18,0))),
    DATEDIF(E73,I73,"d"),
    DATEDIF(E73,TODAY(),"d"))</f>
        <v>19</v>
      </c>
      <c r="R73">
        <f t="shared" ca="1" si="4"/>
        <v>1</v>
      </c>
      <c r="S73">
        <f t="shared" ca="1" si="5"/>
        <v>1</v>
      </c>
      <c r="T73">
        <f t="shared" ca="1" si="6"/>
        <v>0</v>
      </c>
      <c r="U73">
        <f t="shared" ca="1" si="7"/>
        <v>0</v>
      </c>
    </row>
    <row r="74" spans="1:21" x14ac:dyDescent="0.35">
      <c r="A74">
        <v>6000137924</v>
      </c>
      <c r="B74" t="s">
        <v>419</v>
      </c>
      <c r="C74" t="s">
        <v>230</v>
      </c>
      <c r="D74" t="s">
        <v>231</v>
      </c>
      <c r="E74" s="1">
        <v>45769</v>
      </c>
      <c r="F74" s="1"/>
      <c r="G74" t="s">
        <v>420</v>
      </c>
      <c r="H74" t="s">
        <v>240</v>
      </c>
      <c r="I74" s="1">
        <v>45782</v>
      </c>
      <c r="J74" t="s">
        <v>234</v>
      </c>
      <c r="K74" t="s">
        <v>235</v>
      </c>
      <c r="L74" t="s">
        <v>171</v>
      </c>
      <c r="M74" t="s">
        <v>421</v>
      </c>
      <c r="N74" t="s">
        <v>237</v>
      </c>
      <c r="O74" t="s">
        <v>230</v>
      </c>
      <c r="Q74">
        <f ca="1">IF(OR(ISNUMBER(MATCH(L74,MasterData!$D$3:$D$18,0)),ISNUMBER(MATCH(L74,MasterData!$C$3:$C$18,0))),
    DATEDIF(E74,I74,"d"),
    DATEDIF(E74,TODAY(),"d"))</f>
        <v>13</v>
      </c>
      <c r="R74">
        <f t="shared" ca="1" si="4"/>
        <v>1</v>
      </c>
      <c r="S74">
        <f t="shared" ca="1" si="5"/>
        <v>0</v>
      </c>
      <c r="T74">
        <f t="shared" ca="1" si="6"/>
        <v>0</v>
      </c>
      <c r="U74">
        <f t="shared" ca="1" si="7"/>
        <v>0</v>
      </c>
    </row>
    <row r="75" spans="1:21" x14ac:dyDescent="0.35">
      <c r="A75">
        <v>6000138263</v>
      </c>
      <c r="B75" t="s">
        <v>230</v>
      </c>
      <c r="C75" t="s">
        <v>230</v>
      </c>
      <c r="D75" t="s">
        <v>274</v>
      </c>
      <c r="E75" s="1">
        <v>45771</v>
      </c>
      <c r="F75" s="1"/>
      <c r="G75" t="s">
        <v>422</v>
      </c>
      <c r="H75" t="s">
        <v>245</v>
      </c>
      <c r="I75" s="1">
        <v>45850</v>
      </c>
      <c r="J75" t="s">
        <v>201</v>
      </c>
      <c r="K75" t="s">
        <v>241</v>
      </c>
      <c r="L75" t="s">
        <v>171</v>
      </c>
      <c r="M75" t="s">
        <v>423</v>
      </c>
      <c r="N75" t="s">
        <v>237</v>
      </c>
      <c r="O75" t="s">
        <v>230</v>
      </c>
      <c r="P75" t="s">
        <v>230</v>
      </c>
      <c r="Q75">
        <f ca="1">IF(OR(ISNUMBER(MATCH(L75,MasterData!$D$3:$D$18,0)),ISNUMBER(MATCH(L75,MasterData!$C$3:$C$18,0))),
    DATEDIF(E75,I75,"d"),
    DATEDIF(E75,TODAY(),"d"))</f>
        <v>79</v>
      </c>
      <c r="R75">
        <f t="shared" ca="1" si="4"/>
        <v>1</v>
      </c>
      <c r="S75">
        <f t="shared" ca="1" si="5"/>
        <v>1</v>
      </c>
      <c r="T75">
        <f t="shared" ca="1" si="6"/>
        <v>1</v>
      </c>
      <c r="U75">
        <f t="shared" ca="1" si="7"/>
        <v>1</v>
      </c>
    </row>
    <row r="76" spans="1:21" x14ac:dyDescent="0.35">
      <c r="A76">
        <v>6000138316</v>
      </c>
      <c r="B76" t="s">
        <v>424</v>
      </c>
      <c r="C76" t="s">
        <v>230</v>
      </c>
      <c r="D76" t="s">
        <v>254</v>
      </c>
      <c r="E76" s="1">
        <v>45772</v>
      </c>
      <c r="F76" s="1"/>
      <c r="G76" t="s">
        <v>357</v>
      </c>
      <c r="H76" t="s">
        <v>245</v>
      </c>
      <c r="I76" s="1">
        <v>45779</v>
      </c>
      <c r="J76" t="s">
        <v>234</v>
      </c>
      <c r="K76" t="s">
        <v>241</v>
      </c>
      <c r="L76" t="s">
        <v>171</v>
      </c>
      <c r="M76" t="s">
        <v>425</v>
      </c>
      <c r="N76" t="s">
        <v>237</v>
      </c>
      <c r="O76" t="s">
        <v>230</v>
      </c>
      <c r="Q76">
        <f ca="1">IF(OR(ISNUMBER(MATCH(L76,MasterData!$D$3:$D$18,0)),ISNUMBER(MATCH(L76,MasterData!$C$3:$C$18,0))),
    DATEDIF(E76,I76,"d"),
    DATEDIF(E76,TODAY(),"d"))</f>
        <v>7</v>
      </c>
      <c r="R76">
        <f t="shared" ca="1" si="4"/>
        <v>0</v>
      </c>
      <c r="S76">
        <f t="shared" ca="1" si="5"/>
        <v>0</v>
      </c>
      <c r="T76">
        <f t="shared" ca="1" si="6"/>
        <v>0</v>
      </c>
      <c r="U76">
        <f t="shared" ca="1" si="7"/>
        <v>0</v>
      </c>
    </row>
    <row r="77" spans="1:21" x14ac:dyDescent="0.35">
      <c r="A77">
        <v>6000138428</v>
      </c>
      <c r="B77" t="s">
        <v>426</v>
      </c>
      <c r="C77" t="s">
        <v>230</v>
      </c>
      <c r="D77" t="s">
        <v>254</v>
      </c>
      <c r="E77" s="1">
        <v>45772</v>
      </c>
      <c r="F77" s="1"/>
      <c r="G77" t="s">
        <v>357</v>
      </c>
      <c r="H77" t="s">
        <v>233</v>
      </c>
      <c r="I77" s="1">
        <v>45848</v>
      </c>
      <c r="J77" t="s">
        <v>234</v>
      </c>
      <c r="K77" t="s">
        <v>235</v>
      </c>
      <c r="L77" t="s">
        <v>171</v>
      </c>
      <c r="M77" t="s">
        <v>427</v>
      </c>
      <c r="N77" t="s">
        <v>237</v>
      </c>
      <c r="O77" t="s">
        <v>230</v>
      </c>
      <c r="P77" t="s">
        <v>230</v>
      </c>
      <c r="Q77">
        <f ca="1">IF(OR(ISNUMBER(MATCH(L77,MasterData!$D$3:$D$18,0)),ISNUMBER(MATCH(L77,MasterData!$C$3:$C$18,0))),
    DATEDIF(E77,I77,"d"),
    DATEDIF(E77,TODAY(),"d"))</f>
        <v>76</v>
      </c>
      <c r="R77">
        <f t="shared" ca="1" si="4"/>
        <v>1</v>
      </c>
      <c r="S77">
        <f t="shared" ca="1" si="5"/>
        <v>1</v>
      </c>
      <c r="T77">
        <f t="shared" ca="1" si="6"/>
        <v>1</v>
      </c>
      <c r="U77">
        <f t="shared" ca="1" si="7"/>
        <v>1</v>
      </c>
    </row>
    <row r="78" spans="1:21" x14ac:dyDescent="0.35">
      <c r="A78">
        <v>6000138437</v>
      </c>
      <c r="B78" t="s">
        <v>428</v>
      </c>
      <c r="C78" t="s">
        <v>230</v>
      </c>
      <c r="D78" t="s">
        <v>254</v>
      </c>
      <c r="E78" s="1">
        <v>45772</v>
      </c>
      <c r="F78" s="1"/>
      <c r="G78" t="s">
        <v>357</v>
      </c>
      <c r="H78" t="s">
        <v>245</v>
      </c>
      <c r="I78" s="1">
        <v>45845</v>
      </c>
      <c r="J78" t="s">
        <v>234</v>
      </c>
      <c r="K78" t="s">
        <v>241</v>
      </c>
      <c r="L78" t="s">
        <v>171</v>
      </c>
      <c r="M78" t="s">
        <v>429</v>
      </c>
      <c r="N78" t="s">
        <v>237</v>
      </c>
      <c r="O78" t="s">
        <v>230</v>
      </c>
      <c r="Q78">
        <f ca="1">IF(OR(ISNUMBER(MATCH(L78,MasterData!$D$3:$D$18,0)),ISNUMBER(MATCH(L78,MasterData!$C$3:$C$18,0))),
    DATEDIF(E78,I78,"d"),
    DATEDIF(E78,TODAY(),"d"))</f>
        <v>73</v>
      </c>
      <c r="R78">
        <f t="shared" ca="1" si="4"/>
        <v>1</v>
      </c>
      <c r="S78">
        <f t="shared" ca="1" si="5"/>
        <v>1</v>
      </c>
      <c r="T78">
        <f t="shared" ca="1" si="6"/>
        <v>1</v>
      </c>
      <c r="U78">
        <f t="shared" ca="1" si="7"/>
        <v>1</v>
      </c>
    </row>
    <row r="79" spans="1:21" x14ac:dyDescent="0.35">
      <c r="A79">
        <v>6000138440</v>
      </c>
      <c r="B79" t="s">
        <v>430</v>
      </c>
      <c r="C79" t="s">
        <v>230</v>
      </c>
      <c r="D79" t="s">
        <v>254</v>
      </c>
      <c r="E79" s="1">
        <v>45772</v>
      </c>
      <c r="F79" s="1"/>
      <c r="G79" t="s">
        <v>357</v>
      </c>
      <c r="H79" t="s">
        <v>245</v>
      </c>
      <c r="I79" s="1">
        <v>45786</v>
      </c>
      <c r="J79" t="s">
        <v>234</v>
      </c>
      <c r="K79" t="s">
        <v>235</v>
      </c>
      <c r="L79" t="s">
        <v>171</v>
      </c>
      <c r="M79" t="s">
        <v>431</v>
      </c>
      <c r="N79" t="s">
        <v>237</v>
      </c>
      <c r="O79" t="s">
        <v>230</v>
      </c>
      <c r="Q79">
        <f ca="1">IF(OR(ISNUMBER(MATCH(L79,MasterData!$D$3:$D$18,0)),ISNUMBER(MATCH(L79,MasterData!$C$3:$C$18,0))),
    DATEDIF(E79,I79,"d"),
    DATEDIF(E79,TODAY(),"d"))</f>
        <v>14</v>
      </c>
      <c r="R79">
        <f t="shared" ca="1" si="4"/>
        <v>1</v>
      </c>
      <c r="S79">
        <f t="shared" ca="1" si="5"/>
        <v>0</v>
      </c>
      <c r="T79">
        <f t="shared" ca="1" si="6"/>
        <v>0</v>
      </c>
      <c r="U79">
        <f t="shared" ca="1" si="7"/>
        <v>0</v>
      </c>
    </row>
    <row r="80" spans="1:21" x14ac:dyDescent="0.35">
      <c r="A80">
        <v>6000138481</v>
      </c>
      <c r="B80" t="s">
        <v>432</v>
      </c>
      <c r="C80" t="s">
        <v>230</v>
      </c>
      <c r="D80" t="s">
        <v>231</v>
      </c>
      <c r="E80" s="1">
        <v>45775</v>
      </c>
      <c r="F80" s="1"/>
      <c r="G80" t="s">
        <v>300</v>
      </c>
      <c r="H80" t="s">
        <v>245</v>
      </c>
      <c r="I80" s="1">
        <v>45786</v>
      </c>
      <c r="J80" t="s">
        <v>234</v>
      </c>
      <c r="K80" t="s">
        <v>241</v>
      </c>
      <c r="L80" t="s">
        <v>171</v>
      </c>
      <c r="M80" t="s">
        <v>433</v>
      </c>
      <c r="N80" t="s">
        <v>237</v>
      </c>
      <c r="O80" t="s">
        <v>230</v>
      </c>
      <c r="Q80">
        <f ca="1">IF(OR(ISNUMBER(MATCH(L80,MasterData!$D$3:$D$18,0)),ISNUMBER(MATCH(L80,MasterData!$C$3:$C$18,0))),
    DATEDIF(E80,I80,"d"),
    DATEDIF(E80,TODAY(),"d"))</f>
        <v>11</v>
      </c>
      <c r="R80">
        <f t="shared" ca="1" si="4"/>
        <v>1</v>
      </c>
      <c r="S80">
        <f t="shared" ca="1" si="5"/>
        <v>0</v>
      </c>
      <c r="T80">
        <f t="shared" ca="1" si="6"/>
        <v>0</v>
      </c>
      <c r="U80">
        <f t="shared" ca="1" si="7"/>
        <v>0</v>
      </c>
    </row>
    <row r="81" spans="1:21" x14ac:dyDescent="0.35">
      <c r="A81">
        <v>6000138500</v>
      </c>
      <c r="B81" t="s">
        <v>434</v>
      </c>
      <c r="C81" t="s">
        <v>230</v>
      </c>
      <c r="D81" t="s">
        <v>254</v>
      </c>
      <c r="E81" s="1">
        <v>45775</v>
      </c>
      <c r="F81" s="1"/>
      <c r="G81" t="s">
        <v>255</v>
      </c>
      <c r="H81" t="s">
        <v>233</v>
      </c>
      <c r="I81" s="1">
        <v>45832</v>
      </c>
      <c r="J81" t="s">
        <v>234</v>
      </c>
      <c r="K81" t="s">
        <v>241</v>
      </c>
      <c r="L81" t="s">
        <v>171</v>
      </c>
      <c r="M81" t="s">
        <v>435</v>
      </c>
      <c r="N81" t="s">
        <v>237</v>
      </c>
      <c r="O81" t="s">
        <v>230</v>
      </c>
      <c r="Q81">
        <f ca="1">IF(OR(ISNUMBER(MATCH(L81,MasterData!$D$3:$D$18,0)),ISNUMBER(MATCH(L81,MasterData!$C$3:$C$18,0))),
    DATEDIF(E81,I81,"d"),
    DATEDIF(E81,TODAY(),"d"))</f>
        <v>57</v>
      </c>
      <c r="R81">
        <f t="shared" ca="1" si="4"/>
        <v>1</v>
      </c>
      <c r="S81">
        <f t="shared" ca="1" si="5"/>
        <v>1</v>
      </c>
      <c r="T81">
        <f t="shared" ca="1" si="6"/>
        <v>1</v>
      </c>
      <c r="U81">
        <f t="shared" ca="1" si="7"/>
        <v>0</v>
      </c>
    </row>
    <row r="82" spans="1:21" x14ac:dyDescent="0.35">
      <c r="A82">
        <v>6000138582</v>
      </c>
      <c r="B82" t="s">
        <v>436</v>
      </c>
      <c r="C82" t="s">
        <v>230</v>
      </c>
      <c r="D82" t="s">
        <v>231</v>
      </c>
      <c r="E82" s="1">
        <v>45775</v>
      </c>
      <c r="F82" s="1"/>
      <c r="G82" t="s">
        <v>293</v>
      </c>
      <c r="H82" t="s">
        <v>245</v>
      </c>
      <c r="I82" s="1">
        <v>45824</v>
      </c>
      <c r="J82" t="s">
        <v>234</v>
      </c>
      <c r="K82" t="s">
        <v>235</v>
      </c>
      <c r="L82" t="s">
        <v>171</v>
      </c>
      <c r="M82" t="s">
        <v>437</v>
      </c>
      <c r="N82" t="s">
        <v>237</v>
      </c>
      <c r="O82" t="s">
        <v>230</v>
      </c>
      <c r="Q82">
        <f ca="1">IF(OR(ISNUMBER(MATCH(L82,MasterData!$D$3:$D$18,0)),ISNUMBER(MATCH(L82,MasterData!$C$3:$C$18,0))),
    DATEDIF(E82,I82,"d"),
    DATEDIF(E82,TODAY(),"d"))</f>
        <v>49</v>
      </c>
      <c r="R82">
        <f t="shared" ca="1" si="4"/>
        <v>1</v>
      </c>
      <c r="S82">
        <f t="shared" ca="1" si="5"/>
        <v>1</v>
      </c>
      <c r="T82">
        <f t="shared" ca="1" si="6"/>
        <v>1</v>
      </c>
      <c r="U82">
        <f t="shared" ca="1" si="7"/>
        <v>0</v>
      </c>
    </row>
    <row r="83" spans="1:21" x14ac:dyDescent="0.35">
      <c r="A83">
        <v>6000138600</v>
      </c>
      <c r="B83" t="s">
        <v>438</v>
      </c>
      <c r="C83" t="s">
        <v>230</v>
      </c>
      <c r="D83" t="s">
        <v>274</v>
      </c>
      <c r="E83" s="1">
        <v>45775</v>
      </c>
      <c r="F83" s="1"/>
      <c r="G83" t="s">
        <v>439</v>
      </c>
      <c r="H83" t="s">
        <v>245</v>
      </c>
      <c r="I83" s="1">
        <v>45812</v>
      </c>
      <c r="J83" t="s">
        <v>234</v>
      </c>
      <c r="K83" t="s">
        <v>241</v>
      </c>
      <c r="L83" t="s">
        <v>171</v>
      </c>
      <c r="M83" t="s">
        <v>440</v>
      </c>
      <c r="N83" t="s">
        <v>237</v>
      </c>
      <c r="O83" t="s">
        <v>230</v>
      </c>
      <c r="Q83">
        <f ca="1">IF(OR(ISNUMBER(MATCH(L83,MasterData!$D$3:$D$18,0)),ISNUMBER(MATCH(L83,MasterData!$C$3:$C$18,0))),
    DATEDIF(E83,I83,"d"),
    DATEDIF(E83,TODAY(),"d"))</f>
        <v>37</v>
      </c>
      <c r="R83">
        <f t="shared" ca="1" si="4"/>
        <v>1</v>
      </c>
      <c r="S83">
        <f t="shared" ca="1" si="5"/>
        <v>1</v>
      </c>
      <c r="T83">
        <f t="shared" ca="1" si="6"/>
        <v>1</v>
      </c>
      <c r="U83">
        <f t="shared" ca="1" si="7"/>
        <v>0</v>
      </c>
    </row>
    <row r="84" spans="1:21" x14ac:dyDescent="0.35">
      <c r="A84">
        <v>6000138844</v>
      </c>
      <c r="B84" t="s">
        <v>441</v>
      </c>
      <c r="C84" t="s">
        <v>230</v>
      </c>
      <c r="D84" t="s">
        <v>231</v>
      </c>
      <c r="E84" s="1">
        <v>45777</v>
      </c>
      <c r="F84" s="1"/>
      <c r="G84" t="s">
        <v>300</v>
      </c>
      <c r="H84" t="s">
        <v>245</v>
      </c>
      <c r="I84" s="1">
        <v>45807</v>
      </c>
      <c r="J84" t="s">
        <v>201</v>
      </c>
      <c r="K84" t="s">
        <v>241</v>
      </c>
      <c r="L84" t="s">
        <v>171</v>
      </c>
      <c r="M84" t="s">
        <v>442</v>
      </c>
      <c r="N84" t="s">
        <v>237</v>
      </c>
      <c r="O84" t="s">
        <v>230</v>
      </c>
      <c r="Q84">
        <f ca="1">IF(OR(ISNUMBER(MATCH(L84,MasterData!$D$3:$D$18,0)),ISNUMBER(MATCH(L84,MasterData!$C$3:$C$18,0))),
    DATEDIF(E84,I84,"d"),
    DATEDIF(E84,TODAY(),"d"))</f>
        <v>30</v>
      </c>
      <c r="R84">
        <f t="shared" ca="1" si="4"/>
        <v>1</v>
      </c>
      <c r="S84">
        <f t="shared" ca="1" si="5"/>
        <v>1</v>
      </c>
      <c r="T84">
        <f t="shared" ca="1" si="6"/>
        <v>0</v>
      </c>
      <c r="U84">
        <f t="shared" ca="1" si="7"/>
        <v>0</v>
      </c>
    </row>
    <row r="85" spans="1:21" x14ac:dyDescent="0.35">
      <c r="A85">
        <v>6000138916</v>
      </c>
      <c r="B85" t="s">
        <v>230</v>
      </c>
      <c r="C85" t="s">
        <v>230</v>
      </c>
      <c r="D85" t="s">
        <v>231</v>
      </c>
      <c r="E85" s="1">
        <v>45779</v>
      </c>
      <c r="F85" s="1"/>
      <c r="G85" t="s">
        <v>248</v>
      </c>
      <c r="H85" t="s">
        <v>245</v>
      </c>
      <c r="I85" s="1">
        <v>45817</v>
      </c>
      <c r="J85" t="s">
        <v>201</v>
      </c>
      <c r="K85" t="s">
        <v>241</v>
      </c>
      <c r="L85" t="s">
        <v>171</v>
      </c>
      <c r="M85" t="s">
        <v>443</v>
      </c>
      <c r="N85" t="s">
        <v>237</v>
      </c>
      <c r="O85" t="s">
        <v>230</v>
      </c>
      <c r="Q85">
        <f ca="1">IF(OR(ISNUMBER(MATCH(L85,MasterData!$D$3:$D$18,0)),ISNUMBER(MATCH(L85,MasterData!$C$3:$C$18,0))),
    DATEDIF(E85,I85,"d"),
    DATEDIF(E85,TODAY(),"d"))</f>
        <v>38</v>
      </c>
      <c r="R85">
        <f t="shared" ca="1" si="4"/>
        <v>1</v>
      </c>
      <c r="S85">
        <f t="shared" ca="1" si="5"/>
        <v>1</v>
      </c>
      <c r="T85">
        <f t="shared" ca="1" si="6"/>
        <v>1</v>
      </c>
      <c r="U85">
        <f t="shared" ca="1" si="7"/>
        <v>0</v>
      </c>
    </row>
    <row r="86" spans="1:21" x14ac:dyDescent="0.35">
      <c r="A86">
        <v>6000139044</v>
      </c>
      <c r="B86" t="s">
        <v>444</v>
      </c>
      <c r="C86" t="s">
        <v>230</v>
      </c>
      <c r="D86" t="s">
        <v>254</v>
      </c>
      <c r="E86" s="1">
        <v>45782</v>
      </c>
      <c r="F86" s="1"/>
      <c r="G86" t="s">
        <v>357</v>
      </c>
      <c r="H86" t="s">
        <v>233</v>
      </c>
      <c r="I86" s="1">
        <v>45805</v>
      </c>
      <c r="J86" t="s">
        <v>234</v>
      </c>
      <c r="K86" t="s">
        <v>241</v>
      </c>
      <c r="L86" t="s">
        <v>171</v>
      </c>
      <c r="M86" t="s">
        <v>445</v>
      </c>
      <c r="N86" t="s">
        <v>237</v>
      </c>
      <c r="O86" t="s">
        <v>230</v>
      </c>
      <c r="Q86">
        <f ca="1">IF(OR(ISNUMBER(MATCH(L86,MasterData!$D$3:$D$18,0)),ISNUMBER(MATCH(L86,MasterData!$C$3:$C$18,0))),
    DATEDIF(E86,I86,"d"),
    DATEDIF(E86,TODAY(),"d"))</f>
        <v>23</v>
      </c>
      <c r="R86">
        <f t="shared" ca="1" si="4"/>
        <v>1</v>
      </c>
      <c r="S86">
        <f t="shared" ca="1" si="5"/>
        <v>1</v>
      </c>
      <c r="T86">
        <f t="shared" ca="1" si="6"/>
        <v>0</v>
      </c>
      <c r="U86">
        <f t="shared" ca="1" si="7"/>
        <v>0</v>
      </c>
    </row>
    <row r="87" spans="1:21" x14ac:dyDescent="0.35">
      <c r="A87">
        <v>6000139205</v>
      </c>
      <c r="B87" t="s">
        <v>446</v>
      </c>
      <c r="C87" t="s">
        <v>230</v>
      </c>
      <c r="D87" t="s">
        <v>231</v>
      </c>
      <c r="E87" s="1">
        <v>45783</v>
      </c>
      <c r="F87" s="1"/>
      <c r="G87" t="s">
        <v>329</v>
      </c>
      <c r="H87" t="s">
        <v>233</v>
      </c>
      <c r="I87" s="1">
        <v>45812</v>
      </c>
      <c r="J87" t="s">
        <v>234</v>
      </c>
      <c r="K87" t="s">
        <v>235</v>
      </c>
      <c r="L87" t="s">
        <v>171</v>
      </c>
      <c r="M87" t="s">
        <v>447</v>
      </c>
      <c r="N87" t="s">
        <v>237</v>
      </c>
      <c r="O87" t="s">
        <v>230</v>
      </c>
      <c r="Q87">
        <f ca="1">IF(OR(ISNUMBER(MATCH(L87,MasterData!$D$3:$D$18,0)),ISNUMBER(MATCH(L87,MasterData!$C$3:$C$18,0))),
    DATEDIF(E87,I87,"d"),
    DATEDIF(E87,TODAY(),"d"))</f>
        <v>29</v>
      </c>
      <c r="R87">
        <f t="shared" ca="1" si="4"/>
        <v>1</v>
      </c>
      <c r="S87">
        <f t="shared" ca="1" si="5"/>
        <v>1</v>
      </c>
      <c r="T87">
        <f t="shared" ca="1" si="6"/>
        <v>0</v>
      </c>
      <c r="U87">
        <f t="shared" ca="1" si="7"/>
        <v>0</v>
      </c>
    </row>
    <row r="88" spans="1:21" x14ac:dyDescent="0.35">
      <c r="A88">
        <v>6000139326</v>
      </c>
      <c r="B88" t="s">
        <v>448</v>
      </c>
      <c r="C88" t="s">
        <v>230</v>
      </c>
      <c r="D88" t="s">
        <v>449</v>
      </c>
      <c r="E88" s="1">
        <v>45784</v>
      </c>
      <c r="F88" s="1"/>
      <c r="G88" t="s">
        <v>450</v>
      </c>
      <c r="H88" t="s">
        <v>245</v>
      </c>
      <c r="I88" s="1">
        <v>45791</v>
      </c>
      <c r="J88" t="s">
        <v>234</v>
      </c>
      <c r="K88" t="s">
        <v>241</v>
      </c>
      <c r="L88" t="s">
        <v>171</v>
      </c>
      <c r="M88" t="s">
        <v>451</v>
      </c>
      <c r="N88" t="s">
        <v>237</v>
      </c>
      <c r="O88" t="s">
        <v>230</v>
      </c>
      <c r="Q88">
        <f ca="1">IF(OR(ISNUMBER(MATCH(L88,MasterData!$D$3:$D$18,0)),ISNUMBER(MATCH(L88,MasterData!$C$3:$C$18,0))),
    DATEDIF(E88,I88,"d"),
    DATEDIF(E88,TODAY(),"d"))</f>
        <v>7</v>
      </c>
      <c r="R88">
        <f t="shared" ca="1" si="4"/>
        <v>0</v>
      </c>
      <c r="S88">
        <f t="shared" ca="1" si="5"/>
        <v>0</v>
      </c>
      <c r="T88">
        <f t="shared" ca="1" si="6"/>
        <v>0</v>
      </c>
      <c r="U88">
        <f t="shared" ca="1" si="7"/>
        <v>0</v>
      </c>
    </row>
    <row r="89" spans="1:21" x14ac:dyDescent="0.35">
      <c r="A89">
        <v>6000139329</v>
      </c>
      <c r="B89" t="s">
        <v>452</v>
      </c>
      <c r="C89" t="s">
        <v>230</v>
      </c>
      <c r="D89" t="s">
        <v>231</v>
      </c>
      <c r="E89" s="1">
        <v>45784</v>
      </c>
      <c r="F89" s="1"/>
      <c r="G89" t="s">
        <v>453</v>
      </c>
      <c r="H89" t="s">
        <v>240</v>
      </c>
      <c r="I89" s="1">
        <v>45812</v>
      </c>
      <c r="J89" t="s">
        <v>234</v>
      </c>
      <c r="K89" t="s">
        <v>235</v>
      </c>
      <c r="L89" t="s">
        <v>171</v>
      </c>
      <c r="M89" t="s">
        <v>454</v>
      </c>
      <c r="N89" t="s">
        <v>237</v>
      </c>
      <c r="O89" t="s">
        <v>230</v>
      </c>
      <c r="Q89">
        <f ca="1">IF(OR(ISNUMBER(MATCH(L89,MasterData!$D$3:$D$18,0)),ISNUMBER(MATCH(L89,MasterData!$C$3:$C$18,0))),
    DATEDIF(E89,I89,"d"),
    DATEDIF(E89,TODAY(),"d"))</f>
        <v>28</v>
      </c>
      <c r="R89">
        <f t="shared" ca="1" si="4"/>
        <v>1</v>
      </c>
      <c r="S89">
        <f t="shared" ca="1" si="5"/>
        <v>1</v>
      </c>
      <c r="T89">
        <f t="shared" ca="1" si="6"/>
        <v>0</v>
      </c>
      <c r="U89">
        <f t="shared" ca="1" si="7"/>
        <v>0</v>
      </c>
    </row>
    <row r="90" spans="1:21" x14ac:dyDescent="0.35">
      <c r="A90">
        <v>6000139369</v>
      </c>
      <c r="B90" t="s">
        <v>455</v>
      </c>
      <c r="C90" t="s">
        <v>230</v>
      </c>
      <c r="D90" t="s">
        <v>254</v>
      </c>
      <c r="E90" s="1">
        <v>45785</v>
      </c>
      <c r="F90" s="1"/>
      <c r="G90" t="s">
        <v>357</v>
      </c>
      <c r="H90" t="s">
        <v>233</v>
      </c>
      <c r="I90" s="1">
        <v>45852</v>
      </c>
      <c r="J90" t="s">
        <v>245</v>
      </c>
      <c r="K90" t="s">
        <v>241</v>
      </c>
      <c r="L90" t="s">
        <v>164</v>
      </c>
      <c r="M90" t="s">
        <v>458</v>
      </c>
      <c r="N90" t="s">
        <v>237</v>
      </c>
      <c r="O90" t="s">
        <v>230</v>
      </c>
      <c r="P90" t="s">
        <v>230</v>
      </c>
      <c r="Q90">
        <f ca="1">IF(OR(ISNUMBER(MATCH(L90,MasterData!$D$3:$D$18,0)),ISNUMBER(MATCH(L90,MasterData!$C$3:$C$18,0))),
    DATEDIF(E90,I90,"d"),
    DATEDIF(E90,TODAY(),"d"))</f>
        <v>222</v>
      </c>
      <c r="R90">
        <f t="shared" ca="1" si="4"/>
        <v>1</v>
      </c>
      <c r="S90">
        <f t="shared" ca="1" si="5"/>
        <v>1</v>
      </c>
      <c r="T90">
        <f t="shared" ca="1" si="6"/>
        <v>1</v>
      </c>
      <c r="U90">
        <f t="shared" ca="1" si="7"/>
        <v>1</v>
      </c>
    </row>
    <row r="91" spans="1:21" x14ac:dyDescent="0.35">
      <c r="A91">
        <v>6000139374</v>
      </c>
      <c r="B91" t="s">
        <v>230</v>
      </c>
      <c r="C91" t="s">
        <v>230</v>
      </c>
      <c r="D91" t="s">
        <v>254</v>
      </c>
      <c r="E91" s="1">
        <v>45784</v>
      </c>
      <c r="F91" s="1"/>
      <c r="G91" t="s">
        <v>400</v>
      </c>
      <c r="H91" t="s">
        <v>240</v>
      </c>
      <c r="I91" s="1">
        <v>45834</v>
      </c>
      <c r="J91" t="s">
        <v>245</v>
      </c>
      <c r="K91" t="s">
        <v>241</v>
      </c>
      <c r="L91" t="s">
        <v>164</v>
      </c>
      <c r="M91" t="s">
        <v>459</v>
      </c>
      <c r="N91" t="s">
        <v>237</v>
      </c>
      <c r="O91" t="s">
        <v>230</v>
      </c>
      <c r="Q91">
        <f ca="1">IF(OR(ISNUMBER(MATCH(L91,MasterData!$D$3:$D$18,0)),ISNUMBER(MATCH(L91,MasterData!$C$3:$C$18,0))),
    DATEDIF(E91,I91,"d"),
    DATEDIF(E91,TODAY(),"d"))</f>
        <v>223</v>
      </c>
      <c r="R91">
        <f t="shared" ca="1" si="4"/>
        <v>1</v>
      </c>
      <c r="S91">
        <f t="shared" ca="1" si="5"/>
        <v>1</v>
      </c>
      <c r="T91">
        <f t="shared" ca="1" si="6"/>
        <v>1</v>
      </c>
      <c r="U91">
        <f t="shared" ca="1" si="7"/>
        <v>1</v>
      </c>
    </row>
    <row r="92" spans="1:21" x14ac:dyDescent="0.35">
      <c r="A92">
        <v>6000139577</v>
      </c>
      <c r="B92" t="s">
        <v>460</v>
      </c>
      <c r="C92" t="s">
        <v>230</v>
      </c>
      <c r="D92" t="s">
        <v>251</v>
      </c>
      <c r="E92" s="1">
        <v>45786</v>
      </c>
      <c r="F92" s="1"/>
      <c r="G92" t="s">
        <v>461</v>
      </c>
      <c r="H92" t="s">
        <v>233</v>
      </c>
      <c r="I92" s="1">
        <v>45793</v>
      </c>
      <c r="J92" t="s">
        <v>234</v>
      </c>
      <c r="K92" t="s">
        <v>347</v>
      </c>
      <c r="L92" t="s">
        <v>171</v>
      </c>
      <c r="M92" t="s">
        <v>462</v>
      </c>
      <c r="N92" t="s">
        <v>237</v>
      </c>
      <c r="O92" t="s">
        <v>230</v>
      </c>
      <c r="Q92">
        <f ca="1">IF(OR(ISNUMBER(MATCH(L92,MasterData!$D$3:$D$18,0)),ISNUMBER(MATCH(L92,MasterData!$C$3:$C$18,0))),
    DATEDIF(E92,I92,"d"),
    DATEDIF(E92,TODAY(),"d"))</f>
        <v>7</v>
      </c>
      <c r="R92">
        <f t="shared" ca="1" si="4"/>
        <v>0</v>
      </c>
      <c r="S92">
        <f t="shared" ca="1" si="5"/>
        <v>0</v>
      </c>
      <c r="T92">
        <f t="shared" ca="1" si="6"/>
        <v>0</v>
      </c>
      <c r="U92">
        <f t="shared" ca="1" si="7"/>
        <v>0</v>
      </c>
    </row>
    <row r="93" spans="1:21" x14ac:dyDescent="0.35">
      <c r="A93">
        <v>6000139584</v>
      </c>
      <c r="B93" t="s">
        <v>463</v>
      </c>
      <c r="C93" t="s">
        <v>230</v>
      </c>
      <c r="D93" t="s">
        <v>254</v>
      </c>
      <c r="E93" s="1">
        <v>45786</v>
      </c>
      <c r="F93" s="1"/>
      <c r="G93" t="s">
        <v>357</v>
      </c>
      <c r="H93" t="s">
        <v>233</v>
      </c>
      <c r="I93" s="1">
        <v>45797</v>
      </c>
      <c r="J93" t="s">
        <v>234</v>
      </c>
      <c r="K93" t="s">
        <v>241</v>
      </c>
      <c r="L93" t="s">
        <v>171</v>
      </c>
      <c r="M93" t="s">
        <v>464</v>
      </c>
      <c r="N93" t="s">
        <v>237</v>
      </c>
      <c r="O93" t="s">
        <v>230</v>
      </c>
      <c r="Q93">
        <f ca="1">IF(OR(ISNUMBER(MATCH(L93,MasterData!$D$3:$D$18,0)),ISNUMBER(MATCH(L93,MasterData!$C$3:$C$18,0))),
    DATEDIF(E93,I93,"d"),
    DATEDIF(E93,TODAY(),"d"))</f>
        <v>11</v>
      </c>
      <c r="R93">
        <f t="shared" ca="1" si="4"/>
        <v>1</v>
      </c>
      <c r="S93">
        <f t="shared" ca="1" si="5"/>
        <v>0</v>
      </c>
      <c r="T93">
        <f t="shared" ca="1" si="6"/>
        <v>0</v>
      </c>
      <c r="U93">
        <f t="shared" ca="1" si="7"/>
        <v>0</v>
      </c>
    </row>
    <row r="94" spans="1:21" x14ac:dyDescent="0.35">
      <c r="A94">
        <v>6000139600</v>
      </c>
      <c r="B94" t="s">
        <v>465</v>
      </c>
      <c r="C94" t="s">
        <v>230</v>
      </c>
      <c r="D94" t="s">
        <v>254</v>
      </c>
      <c r="E94" s="1">
        <v>45786</v>
      </c>
      <c r="F94" s="1"/>
      <c r="G94" t="s">
        <v>357</v>
      </c>
      <c r="H94" t="s">
        <v>240</v>
      </c>
      <c r="I94" s="1">
        <v>45811</v>
      </c>
      <c r="J94" t="s">
        <v>234</v>
      </c>
      <c r="K94" t="s">
        <v>347</v>
      </c>
      <c r="L94" t="s">
        <v>171</v>
      </c>
      <c r="M94" t="s">
        <v>466</v>
      </c>
      <c r="N94" t="s">
        <v>237</v>
      </c>
      <c r="O94" t="s">
        <v>230</v>
      </c>
      <c r="Q94">
        <f ca="1">IF(OR(ISNUMBER(MATCH(L94,MasterData!$D$3:$D$18,0)),ISNUMBER(MATCH(L94,MasterData!$C$3:$C$18,0))),
    DATEDIF(E94,I94,"d"),
    DATEDIF(E94,TODAY(),"d"))</f>
        <v>25</v>
      </c>
      <c r="R94">
        <f t="shared" ca="1" si="4"/>
        <v>1</v>
      </c>
      <c r="S94">
        <f t="shared" ca="1" si="5"/>
        <v>1</v>
      </c>
      <c r="T94">
        <f t="shared" ca="1" si="6"/>
        <v>0</v>
      </c>
      <c r="U94">
        <f t="shared" ca="1" si="7"/>
        <v>0</v>
      </c>
    </row>
    <row r="95" spans="1:21" x14ac:dyDescent="0.35">
      <c r="A95">
        <v>6000139702</v>
      </c>
      <c r="B95" t="s">
        <v>230</v>
      </c>
      <c r="C95" t="s">
        <v>230</v>
      </c>
      <c r="D95" t="s">
        <v>251</v>
      </c>
      <c r="E95" s="1">
        <v>45789</v>
      </c>
      <c r="F95" s="1"/>
      <c r="G95" t="s">
        <v>400</v>
      </c>
      <c r="H95" t="s">
        <v>240</v>
      </c>
      <c r="I95" s="1">
        <v>45810</v>
      </c>
      <c r="J95" t="s">
        <v>201</v>
      </c>
      <c r="K95" t="s">
        <v>347</v>
      </c>
      <c r="L95" t="s">
        <v>171</v>
      </c>
      <c r="M95" t="s">
        <v>467</v>
      </c>
      <c r="N95" t="s">
        <v>237</v>
      </c>
      <c r="O95" t="s">
        <v>230</v>
      </c>
      <c r="Q95">
        <f ca="1">IF(OR(ISNUMBER(MATCH(L95,MasterData!$D$3:$D$18,0)),ISNUMBER(MATCH(L95,MasterData!$C$3:$C$18,0))),
    DATEDIF(E95,I95,"d"),
    DATEDIF(E95,TODAY(),"d"))</f>
        <v>21</v>
      </c>
      <c r="R95">
        <f t="shared" ca="1" si="4"/>
        <v>1</v>
      </c>
      <c r="S95">
        <f t="shared" ca="1" si="5"/>
        <v>1</v>
      </c>
      <c r="T95">
        <f t="shared" ca="1" si="6"/>
        <v>0</v>
      </c>
      <c r="U95">
        <f t="shared" ca="1" si="7"/>
        <v>0</v>
      </c>
    </row>
    <row r="96" spans="1:21" x14ac:dyDescent="0.35">
      <c r="A96">
        <v>6000139704</v>
      </c>
      <c r="B96" t="s">
        <v>468</v>
      </c>
      <c r="C96" t="s">
        <v>230</v>
      </c>
      <c r="D96" t="s">
        <v>251</v>
      </c>
      <c r="E96" s="1">
        <v>45789</v>
      </c>
      <c r="F96" s="1"/>
      <c r="G96" t="s">
        <v>469</v>
      </c>
      <c r="H96" t="s">
        <v>245</v>
      </c>
      <c r="I96" s="1">
        <v>45797</v>
      </c>
      <c r="J96" t="s">
        <v>234</v>
      </c>
      <c r="K96" t="s">
        <v>235</v>
      </c>
      <c r="L96" t="s">
        <v>171</v>
      </c>
      <c r="M96" t="s">
        <v>470</v>
      </c>
      <c r="N96" t="s">
        <v>237</v>
      </c>
      <c r="O96" t="s">
        <v>230</v>
      </c>
      <c r="Q96">
        <f ca="1">IF(OR(ISNUMBER(MATCH(L96,MasterData!$D$3:$D$18,0)),ISNUMBER(MATCH(L96,MasterData!$C$3:$C$18,0))),
    DATEDIF(E96,I96,"d"),
    DATEDIF(E96,TODAY(),"d"))</f>
        <v>8</v>
      </c>
      <c r="R96">
        <f t="shared" ca="1" si="4"/>
        <v>1</v>
      </c>
      <c r="S96">
        <f t="shared" ca="1" si="5"/>
        <v>0</v>
      </c>
      <c r="T96">
        <f t="shared" ca="1" si="6"/>
        <v>0</v>
      </c>
      <c r="U96">
        <f t="shared" ca="1" si="7"/>
        <v>0</v>
      </c>
    </row>
    <row r="97" spans="1:21" x14ac:dyDescent="0.35">
      <c r="A97">
        <v>6000139963</v>
      </c>
      <c r="B97" t="s">
        <v>471</v>
      </c>
      <c r="C97" t="s">
        <v>230</v>
      </c>
      <c r="D97" t="s">
        <v>247</v>
      </c>
      <c r="E97" s="1">
        <v>45791</v>
      </c>
      <c r="F97" s="1"/>
      <c r="G97" t="s">
        <v>268</v>
      </c>
      <c r="H97" t="s">
        <v>377</v>
      </c>
      <c r="I97" s="1">
        <v>45805</v>
      </c>
      <c r="J97" t="s">
        <v>234</v>
      </c>
      <c r="K97" t="s">
        <v>347</v>
      </c>
      <c r="L97" t="s">
        <v>171</v>
      </c>
      <c r="M97" t="s">
        <v>472</v>
      </c>
      <c r="N97" t="s">
        <v>237</v>
      </c>
      <c r="O97" t="s">
        <v>230</v>
      </c>
      <c r="Q97">
        <f ca="1">IF(OR(ISNUMBER(MATCH(L97,MasterData!$D$3:$D$18,0)),ISNUMBER(MATCH(L97,MasterData!$C$3:$C$18,0))),
    DATEDIF(E97,I97,"d"),
    DATEDIF(E97,TODAY(),"d"))</f>
        <v>14</v>
      </c>
      <c r="R97">
        <f t="shared" ca="1" si="4"/>
        <v>1</v>
      </c>
      <c r="S97">
        <f t="shared" ca="1" si="5"/>
        <v>0</v>
      </c>
      <c r="T97">
        <f t="shared" ca="1" si="6"/>
        <v>0</v>
      </c>
      <c r="U97">
        <f t="shared" ca="1" si="7"/>
        <v>0</v>
      </c>
    </row>
    <row r="98" spans="1:21" x14ac:dyDescent="0.35">
      <c r="A98">
        <v>6000139986</v>
      </c>
      <c r="B98" t="s">
        <v>473</v>
      </c>
      <c r="C98" t="s">
        <v>230</v>
      </c>
      <c r="D98" t="s">
        <v>254</v>
      </c>
      <c r="E98" s="1">
        <v>45791</v>
      </c>
      <c r="F98" s="1"/>
      <c r="G98" t="s">
        <v>255</v>
      </c>
      <c r="H98" t="s">
        <v>240</v>
      </c>
      <c r="I98" s="1">
        <v>45805</v>
      </c>
      <c r="J98" t="s">
        <v>234</v>
      </c>
      <c r="K98" t="s">
        <v>347</v>
      </c>
      <c r="L98" t="s">
        <v>171</v>
      </c>
      <c r="M98" t="s">
        <v>474</v>
      </c>
      <c r="N98" t="s">
        <v>237</v>
      </c>
      <c r="O98" t="s">
        <v>230</v>
      </c>
      <c r="Q98">
        <f ca="1">IF(OR(ISNUMBER(MATCH(L98,MasterData!$D$3:$D$18,0)),ISNUMBER(MATCH(L98,MasterData!$C$3:$C$18,0))),
    DATEDIF(E98,I98,"d"),
    DATEDIF(E98,TODAY(),"d"))</f>
        <v>14</v>
      </c>
      <c r="R98">
        <f t="shared" ca="1" si="4"/>
        <v>1</v>
      </c>
      <c r="S98">
        <f t="shared" ca="1" si="5"/>
        <v>0</v>
      </c>
      <c r="T98">
        <f t="shared" ca="1" si="6"/>
        <v>0</v>
      </c>
      <c r="U98">
        <f t="shared" ca="1" si="7"/>
        <v>0</v>
      </c>
    </row>
    <row r="99" spans="1:21" x14ac:dyDescent="0.35">
      <c r="A99">
        <v>6000140063</v>
      </c>
      <c r="B99" t="s">
        <v>5</v>
      </c>
      <c r="C99" t="s">
        <v>230</v>
      </c>
      <c r="D99" t="s">
        <v>231</v>
      </c>
      <c r="E99" s="1">
        <v>45792</v>
      </c>
      <c r="F99" s="1"/>
      <c r="G99" t="s">
        <v>300</v>
      </c>
      <c r="H99" t="s">
        <v>245</v>
      </c>
      <c r="I99" s="1">
        <v>45806</v>
      </c>
      <c r="J99" t="s">
        <v>234</v>
      </c>
      <c r="K99" t="s">
        <v>241</v>
      </c>
      <c r="L99" t="s">
        <v>164</v>
      </c>
      <c r="M99" t="s">
        <v>475</v>
      </c>
      <c r="N99" t="s">
        <v>237</v>
      </c>
      <c r="O99" t="s">
        <v>230</v>
      </c>
      <c r="Q99">
        <f ca="1">IF(OR(ISNUMBER(MATCH(L99,MasterData!$D$3:$D$18,0)),ISNUMBER(MATCH(L99,MasterData!$C$3:$C$18,0))),
    DATEDIF(E99,I99,"d"),
    DATEDIF(E99,TODAY(),"d"))</f>
        <v>215</v>
      </c>
      <c r="R99">
        <f t="shared" ca="1" si="4"/>
        <v>1</v>
      </c>
      <c r="S99">
        <f t="shared" ca="1" si="5"/>
        <v>1</v>
      </c>
      <c r="T99">
        <f t="shared" ca="1" si="6"/>
        <v>1</v>
      </c>
      <c r="U99">
        <f t="shared" ca="1" si="7"/>
        <v>1</v>
      </c>
    </row>
    <row r="100" spans="1:21" x14ac:dyDescent="0.35">
      <c r="A100">
        <v>6000140103</v>
      </c>
      <c r="B100" t="s">
        <v>476</v>
      </c>
      <c r="C100" t="s">
        <v>230</v>
      </c>
      <c r="D100" t="s">
        <v>274</v>
      </c>
      <c r="E100" s="1">
        <v>45792</v>
      </c>
      <c r="F100" s="1"/>
      <c r="G100" t="s">
        <v>354</v>
      </c>
      <c r="H100" t="s">
        <v>240</v>
      </c>
      <c r="I100" s="1">
        <v>45800</v>
      </c>
      <c r="J100" t="s">
        <v>234</v>
      </c>
      <c r="K100" t="s">
        <v>347</v>
      </c>
      <c r="L100" t="s">
        <v>171</v>
      </c>
      <c r="M100" t="s">
        <v>477</v>
      </c>
      <c r="N100" t="s">
        <v>237</v>
      </c>
      <c r="O100" t="s">
        <v>230</v>
      </c>
      <c r="Q100">
        <f ca="1">IF(OR(ISNUMBER(MATCH(L100,MasterData!$D$3:$D$18,0)),ISNUMBER(MATCH(L100,MasterData!$C$3:$C$18,0))),
    DATEDIF(E100,I100,"d"),
    DATEDIF(E100,TODAY(),"d"))</f>
        <v>8</v>
      </c>
      <c r="R100">
        <f t="shared" ca="1" si="4"/>
        <v>1</v>
      </c>
      <c r="S100">
        <f t="shared" ca="1" si="5"/>
        <v>0</v>
      </c>
      <c r="T100">
        <f t="shared" ca="1" si="6"/>
        <v>0</v>
      </c>
      <c r="U100">
        <f t="shared" ca="1" si="7"/>
        <v>0</v>
      </c>
    </row>
    <row r="101" spans="1:21" x14ac:dyDescent="0.35">
      <c r="A101">
        <v>6000140225</v>
      </c>
      <c r="B101" t="s">
        <v>230</v>
      </c>
      <c r="C101" t="s">
        <v>230</v>
      </c>
      <c r="D101" t="s">
        <v>231</v>
      </c>
      <c r="E101" s="1">
        <v>45793</v>
      </c>
      <c r="F101" s="1"/>
      <c r="G101" t="s">
        <v>248</v>
      </c>
      <c r="H101" t="s">
        <v>245</v>
      </c>
      <c r="I101" s="1">
        <v>45817</v>
      </c>
      <c r="J101" t="s">
        <v>201</v>
      </c>
      <c r="K101" t="s">
        <v>241</v>
      </c>
      <c r="L101" t="s">
        <v>171</v>
      </c>
      <c r="M101" t="s">
        <v>478</v>
      </c>
      <c r="N101" t="s">
        <v>237</v>
      </c>
      <c r="O101" t="s">
        <v>230</v>
      </c>
      <c r="Q101">
        <f ca="1">IF(OR(ISNUMBER(MATCH(L101,MasterData!$D$3:$D$18,0)),ISNUMBER(MATCH(L101,MasterData!$C$3:$C$18,0))),
    DATEDIF(E101,I101,"d"),
    DATEDIF(E101,TODAY(),"d"))</f>
        <v>24</v>
      </c>
      <c r="R101">
        <f t="shared" ca="1" si="4"/>
        <v>1</v>
      </c>
      <c r="S101">
        <f t="shared" ca="1" si="5"/>
        <v>1</v>
      </c>
      <c r="T101">
        <f t="shared" ca="1" si="6"/>
        <v>0</v>
      </c>
      <c r="U101">
        <f t="shared" ca="1" si="7"/>
        <v>0</v>
      </c>
    </row>
    <row r="102" spans="1:21" x14ac:dyDescent="0.35">
      <c r="A102">
        <v>6000140321</v>
      </c>
      <c r="B102" t="s">
        <v>479</v>
      </c>
      <c r="C102" t="s">
        <v>230</v>
      </c>
      <c r="D102" t="s">
        <v>480</v>
      </c>
      <c r="E102" s="1">
        <v>45796</v>
      </c>
      <c r="F102" s="1"/>
      <c r="G102" t="s">
        <v>329</v>
      </c>
      <c r="H102" t="s">
        <v>240</v>
      </c>
      <c r="I102" s="1">
        <v>45805</v>
      </c>
      <c r="J102" t="s">
        <v>234</v>
      </c>
      <c r="K102" t="s">
        <v>241</v>
      </c>
      <c r="L102" t="s">
        <v>171</v>
      </c>
      <c r="M102" t="s">
        <v>481</v>
      </c>
      <c r="N102" t="s">
        <v>237</v>
      </c>
      <c r="O102" t="s">
        <v>230</v>
      </c>
      <c r="Q102">
        <f ca="1">IF(OR(ISNUMBER(MATCH(L102,MasterData!$D$3:$D$18,0)),ISNUMBER(MATCH(L102,MasterData!$C$3:$C$18,0))),
    DATEDIF(E102,I102,"d"),
    DATEDIF(E102,TODAY(),"d"))</f>
        <v>9</v>
      </c>
      <c r="R102">
        <f t="shared" ca="1" si="4"/>
        <v>1</v>
      </c>
      <c r="S102">
        <f t="shared" ca="1" si="5"/>
        <v>0</v>
      </c>
      <c r="T102">
        <f t="shared" ca="1" si="6"/>
        <v>0</v>
      </c>
      <c r="U102">
        <f t="shared" ca="1" si="7"/>
        <v>0</v>
      </c>
    </row>
    <row r="103" spans="1:21" x14ac:dyDescent="0.35">
      <c r="A103">
        <v>6000140327</v>
      </c>
      <c r="B103" t="s">
        <v>482</v>
      </c>
      <c r="C103" t="s">
        <v>230</v>
      </c>
      <c r="D103" t="s">
        <v>480</v>
      </c>
      <c r="E103" s="1">
        <v>45796</v>
      </c>
      <c r="F103" s="1">
        <v>45798</v>
      </c>
      <c r="G103" t="s">
        <v>329</v>
      </c>
      <c r="H103" t="s">
        <v>233</v>
      </c>
      <c r="I103" s="1">
        <v>45805</v>
      </c>
      <c r="J103" t="s">
        <v>234</v>
      </c>
      <c r="K103" t="s">
        <v>241</v>
      </c>
      <c r="L103" t="s">
        <v>171</v>
      </c>
      <c r="M103" t="s">
        <v>483</v>
      </c>
      <c r="N103" t="s">
        <v>237</v>
      </c>
      <c r="O103" t="s">
        <v>230</v>
      </c>
      <c r="Q103">
        <f ca="1">IF(OR(ISNUMBER(MATCH(L103,MasterData!$D$3:$D$18,0)),ISNUMBER(MATCH(L103,MasterData!$C$3:$C$18,0))),
    DATEDIF(E103,I103,"d"),
    DATEDIF(E103,TODAY(),"d"))</f>
        <v>9</v>
      </c>
      <c r="R103">
        <f t="shared" ca="1" si="4"/>
        <v>1</v>
      </c>
      <c r="S103">
        <f t="shared" ca="1" si="5"/>
        <v>0</v>
      </c>
      <c r="T103">
        <f t="shared" ca="1" si="6"/>
        <v>0</v>
      </c>
      <c r="U103">
        <f t="shared" ca="1" si="7"/>
        <v>0</v>
      </c>
    </row>
    <row r="104" spans="1:21" x14ac:dyDescent="0.35">
      <c r="A104">
        <v>6000140374</v>
      </c>
      <c r="B104" t="s">
        <v>484</v>
      </c>
      <c r="C104" t="s">
        <v>230</v>
      </c>
      <c r="D104" t="s">
        <v>254</v>
      </c>
      <c r="E104" s="1">
        <v>45796</v>
      </c>
      <c r="F104" s="1"/>
      <c r="G104" t="s">
        <v>255</v>
      </c>
      <c r="H104" t="s">
        <v>240</v>
      </c>
      <c r="I104" s="1">
        <v>45812</v>
      </c>
      <c r="J104" t="s">
        <v>234</v>
      </c>
      <c r="K104" t="s">
        <v>241</v>
      </c>
      <c r="L104" t="s">
        <v>171</v>
      </c>
      <c r="M104" t="s">
        <v>485</v>
      </c>
      <c r="N104" t="s">
        <v>237</v>
      </c>
      <c r="O104" t="s">
        <v>230</v>
      </c>
      <c r="Q104">
        <f ca="1">IF(OR(ISNUMBER(MATCH(L104,MasterData!$D$3:$D$18,0)),ISNUMBER(MATCH(L104,MasterData!$C$3:$C$18,0))),
    DATEDIF(E104,I104,"d"),
    DATEDIF(E104,TODAY(),"d"))</f>
        <v>16</v>
      </c>
      <c r="R104">
        <f t="shared" ca="1" si="4"/>
        <v>1</v>
      </c>
      <c r="S104">
        <f t="shared" ca="1" si="5"/>
        <v>1</v>
      </c>
      <c r="T104">
        <f t="shared" ca="1" si="6"/>
        <v>0</v>
      </c>
      <c r="U104">
        <f t="shared" ca="1" si="7"/>
        <v>0</v>
      </c>
    </row>
    <row r="105" spans="1:21" x14ac:dyDescent="0.35">
      <c r="A105">
        <v>6000140405</v>
      </c>
      <c r="B105" t="s">
        <v>230</v>
      </c>
      <c r="C105" t="s">
        <v>230</v>
      </c>
      <c r="D105" t="s">
        <v>231</v>
      </c>
      <c r="E105" s="1">
        <v>45796</v>
      </c>
      <c r="F105" s="1"/>
      <c r="G105" t="s">
        <v>248</v>
      </c>
      <c r="H105" t="s">
        <v>245</v>
      </c>
      <c r="I105" s="1">
        <v>45842</v>
      </c>
      <c r="J105" t="s">
        <v>201</v>
      </c>
      <c r="K105" t="s">
        <v>241</v>
      </c>
      <c r="L105" t="s">
        <v>171</v>
      </c>
      <c r="M105" t="s">
        <v>486</v>
      </c>
      <c r="N105" t="s">
        <v>237</v>
      </c>
      <c r="O105" t="s">
        <v>230</v>
      </c>
      <c r="Q105">
        <f ca="1">IF(OR(ISNUMBER(MATCH(L105,MasterData!$D$3:$D$18,0)),ISNUMBER(MATCH(L105,MasterData!$C$3:$C$18,0))),
    DATEDIF(E105,I105,"d"),
    DATEDIF(E105,TODAY(),"d"))</f>
        <v>46</v>
      </c>
      <c r="R105">
        <f t="shared" ca="1" si="4"/>
        <v>1</v>
      </c>
      <c r="S105">
        <f t="shared" ca="1" si="5"/>
        <v>1</v>
      </c>
      <c r="T105">
        <f t="shared" ca="1" si="6"/>
        <v>1</v>
      </c>
      <c r="U105">
        <f t="shared" ca="1" si="7"/>
        <v>0</v>
      </c>
    </row>
    <row r="106" spans="1:21" x14ac:dyDescent="0.35">
      <c r="A106">
        <v>6000140433</v>
      </c>
      <c r="B106" t="s">
        <v>487</v>
      </c>
      <c r="C106" t="s">
        <v>230</v>
      </c>
      <c r="D106" t="s">
        <v>231</v>
      </c>
      <c r="E106" s="1">
        <v>45796</v>
      </c>
      <c r="F106" s="1"/>
      <c r="G106" t="s">
        <v>488</v>
      </c>
      <c r="H106" t="s">
        <v>245</v>
      </c>
      <c r="I106" s="1">
        <v>45807</v>
      </c>
      <c r="J106" t="s">
        <v>234</v>
      </c>
      <c r="K106" t="s">
        <v>235</v>
      </c>
      <c r="L106" t="s">
        <v>171</v>
      </c>
      <c r="M106" t="s">
        <v>489</v>
      </c>
      <c r="N106" t="s">
        <v>237</v>
      </c>
      <c r="O106" t="s">
        <v>230</v>
      </c>
      <c r="Q106">
        <f ca="1">IF(OR(ISNUMBER(MATCH(L106,MasterData!$D$3:$D$18,0)),ISNUMBER(MATCH(L106,MasterData!$C$3:$C$18,0))),
    DATEDIF(E106,I106,"d"),
    DATEDIF(E106,TODAY(),"d"))</f>
        <v>11</v>
      </c>
      <c r="R106">
        <f t="shared" ca="1" si="4"/>
        <v>1</v>
      </c>
      <c r="S106">
        <f t="shared" ca="1" si="5"/>
        <v>0</v>
      </c>
      <c r="T106">
        <f t="shared" ca="1" si="6"/>
        <v>0</v>
      </c>
      <c r="U106">
        <f t="shared" ca="1" si="7"/>
        <v>0</v>
      </c>
    </row>
    <row r="107" spans="1:21" x14ac:dyDescent="0.35">
      <c r="A107">
        <v>6000140519</v>
      </c>
      <c r="B107" t="s">
        <v>490</v>
      </c>
      <c r="C107" t="s">
        <v>230</v>
      </c>
      <c r="D107" t="s">
        <v>274</v>
      </c>
      <c r="E107" s="1">
        <v>45797</v>
      </c>
      <c r="F107" s="1"/>
      <c r="G107" t="s">
        <v>275</v>
      </c>
      <c r="H107" t="s">
        <v>245</v>
      </c>
      <c r="I107" s="1">
        <v>45813</v>
      </c>
      <c r="J107" t="s">
        <v>234</v>
      </c>
      <c r="K107" t="s">
        <v>235</v>
      </c>
      <c r="L107" t="s">
        <v>171</v>
      </c>
      <c r="M107" t="s">
        <v>491</v>
      </c>
      <c r="N107" t="s">
        <v>237</v>
      </c>
      <c r="O107" t="s">
        <v>230</v>
      </c>
      <c r="Q107">
        <f ca="1">IF(OR(ISNUMBER(MATCH(L107,MasterData!$D$3:$D$18,0)),ISNUMBER(MATCH(L107,MasterData!$C$3:$C$18,0))),
    DATEDIF(E107,I107,"d"),
    DATEDIF(E107,TODAY(),"d"))</f>
        <v>16</v>
      </c>
      <c r="R107">
        <f t="shared" ca="1" si="4"/>
        <v>1</v>
      </c>
      <c r="S107">
        <f t="shared" ca="1" si="5"/>
        <v>1</v>
      </c>
      <c r="T107">
        <f t="shared" ca="1" si="6"/>
        <v>0</v>
      </c>
      <c r="U107">
        <f t="shared" ca="1" si="7"/>
        <v>0</v>
      </c>
    </row>
    <row r="108" spans="1:21" x14ac:dyDescent="0.35">
      <c r="A108">
        <v>6000140636</v>
      </c>
      <c r="B108" t="s">
        <v>492</v>
      </c>
      <c r="C108" t="s">
        <v>230</v>
      </c>
      <c r="D108" t="s">
        <v>274</v>
      </c>
      <c r="E108" s="1">
        <v>45797</v>
      </c>
      <c r="F108" s="1"/>
      <c r="G108" t="s">
        <v>321</v>
      </c>
      <c r="H108" t="s">
        <v>245</v>
      </c>
      <c r="I108" s="1">
        <v>45807</v>
      </c>
      <c r="J108" t="s">
        <v>234</v>
      </c>
      <c r="K108" t="s">
        <v>241</v>
      </c>
      <c r="L108" t="s">
        <v>171</v>
      </c>
      <c r="M108" t="s">
        <v>493</v>
      </c>
      <c r="N108" t="s">
        <v>237</v>
      </c>
      <c r="O108" t="s">
        <v>230</v>
      </c>
      <c r="Q108">
        <f ca="1">IF(OR(ISNUMBER(MATCH(L108,MasterData!$D$3:$D$18,0)),ISNUMBER(MATCH(L108,MasterData!$C$3:$C$18,0))),
    DATEDIF(E108,I108,"d"),
    DATEDIF(E108,TODAY(),"d"))</f>
        <v>10</v>
      </c>
      <c r="R108">
        <f t="shared" ca="1" si="4"/>
        <v>1</v>
      </c>
      <c r="S108">
        <f t="shared" ca="1" si="5"/>
        <v>0</v>
      </c>
      <c r="T108">
        <f t="shared" ca="1" si="6"/>
        <v>0</v>
      </c>
      <c r="U108">
        <f t="shared" ca="1" si="7"/>
        <v>0</v>
      </c>
    </row>
    <row r="109" spans="1:21" x14ac:dyDescent="0.35">
      <c r="A109">
        <v>6000140745</v>
      </c>
      <c r="B109" t="s">
        <v>494</v>
      </c>
      <c r="C109" t="s">
        <v>230</v>
      </c>
      <c r="D109" t="s">
        <v>254</v>
      </c>
      <c r="E109" s="1">
        <v>45798</v>
      </c>
      <c r="F109" s="1"/>
      <c r="G109" t="s">
        <v>357</v>
      </c>
      <c r="H109" t="s">
        <v>245</v>
      </c>
      <c r="I109" s="1">
        <v>45839</v>
      </c>
      <c r="J109" t="s">
        <v>234</v>
      </c>
      <c r="K109" t="s">
        <v>235</v>
      </c>
      <c r="L109" t="s">
        <v>171</v>
      </c>
      <c r="M109" t="s">
        <v>495</v>
      </c>
      <c r="N109" t="s">
        <v>237</v>
      </c>
      <c r="O109" t="s">
        <v>230</v>
      </c>
      <c r="Q109">
        <f ca="1">IF(OR(ISNUMBER(MATCH(L109,MasterData!$D$3:$D$18,0)),ISNUMBER(MATCH(L109,MasterData!$C$3:$C$18,0))),
    DATEDIF(E109,I109,"d"),
    DATEDIF(E109,TODAY(),"d"))</f>
        <v>41</v>
      </c>
      <c r="R109">
        <f t="shared" ca="1" si="4"/>
        <v>1</v>
      </c>
      <c r="S109">
        <f t="shared" ca="1" si="5"/>
        <v>1</v>
      </c>
      <c r="T109">
        <f t="shared" ca="1" si="6"/>
        <v>1</v>
      </c>
      <c r="U109">
        <f t="shared" ca="1" si="7"/>
        <v>0</v>
      </c>
    </row>
    <row r="110" spans="1:21" x14ac:dyDescent="0.35">
      <c r="A110">
        <v>6000140747</v>
      </c>
      <c r="B110" t="s">
        <v>496</v>
      </c>
      <c r="C110" t="s">
        <v>230</v>
      </c>
      <c r="D110" t="s">
        <v>247</v>
      </c>
      <c r="E110" s="1">
        <v>45798</v>
      </c>
      <c r="F110" s="1">
        <v>45804</v>
      </c>
      <c r="G110" t="s">
        <v>268</v>
      </c>
      <c r="H110" t="s">
        <v>245</v>
      </c>
      <c r="I110" s="1">
        <v>45811</v>
      </c>
      <c r="J110" t="s">
        <v>234</v>
      </c>
      <c r="K110" t="s">
        <v>241</v>
      </c>
      <c r="L110" t="s">
        <v>171</v>
      </c>
      <c r="M110" t="s">
        <v>497</v>
      </c>
      <c r="N110" t="s">
        <v>237</v>
      </c>
      <c r="O110" t="s">
        <v>230</v>
      </c>
      <c r="Q110">
        <f ca="1">IF(OR(ISNUMBER(MATCH(L110,MasterData!$D$3:$D$18,0)),ISNUMBER(MATCH(L110,MasterData!$C$3:$C$18,0))),
    DATEDIF(E110,I110,"d"),
    DATEDIF(E110,TODAY(),"d"))</f>
        <v>13</v>
      </c>
      <c r="R110">
        <f t="shared" ca="1" si="4"/>
        <v>1</v>
      </c>
      <c r="S110">
        <f t="shared" ca="1" si="5"/>
        <v>0</v>
      </c>
      <c r="T110">
        <f t="shared" ca="1" si="6"/>
        <v>0</v>
      </c>
      <c r="U110">
        <f t="shared" ca="1" si="7"/>
        <v>0</v>
      </c>
    </row>
    <row r="111" spans="1:21" x14ac:dyDescent="0.35">
      <c r="A111">
        <v>6000140763</v>
      </c>
      <c r="B111" t="s">
        <v>498</v>
      </c>
      <c r="C111" t="s">
        <v>230</v>
      </c>
      <c r="D111" t="s">
        <v>247</v>
      </c>
      <c r="E111" s="1">
        <v>45798</v>
      </c>
      <c r="F111" s="1">
        <v>45806</v>
      </c>
      <c r="G111" t="s">
        <v>268</v>
      </c>
      <c r="H111" t="s">
        <v>245</v>
      </c>
      <c r="I111" s="1">
        <v>45807</v>
      </c>
      <c r="J111" t="s">
        <v>234</v>
      </c>
      <c r="K111" t="s">
        <v>241</v>
      </c>
      <c r="L111" t="s">
        <v>171</v>
      </c>
      <c r="M111" t="s">
        <v>499</v>
      </c>
      <c r="N111" t="s">
        <v>237</v>
      </c>
      <c r="O111" t="s">
        <v>230</v>
      </c>
      <c r="Q111">
        <f ca="1">IF(OR(ISNUMBER(MATCH(L111,MasterData!$D$3:$D$18,0)),ISNUMBER(MATCH(L111,MasterData!$C$3:$C$18,0))),
    DATEDIF(E111,I111,"d"),
    DATEDIF(E111,TODAY(),"d"))</f>
        <v>9</v>
      </c>
      <c r="R111">
        <f t="shared" ca="1" si="4"/>
        <v>1</v>
      </c>
      <c r="S111">
        <f t="shared" ca="1" si="5"/>
        <v>0</v>
      </c>
      <c r="T111">
        <f t="shared" ca="1" si="6"/>
        <v>0</v>
      </c>
      <c r="U111">
        <f t="shared" ca="1" si="7"/>
        <v>0</v>
      </c>
    </row>
    <row r="112" spans="1:21" x14ac:dyDescent="0.35">
      <c r="A112">
        <v>6000140765</v>
      </c>
      <c r="B112" t="s">
        <v>500</v>
      </c>
      <c r="C112" t="s">
        <v>230</v>
      </c>
      <c r="D112" t="s">
        <v>247</v>
      </c>
      <c r="E112" s="1">
        <v>45798</v>
      </c>
      <c r="F112" s="1">
        <v>45804</v>
      </c>
      <c r="G112" t="s">
        <v>268</v>
      </c>
      <c r="H112" t="s">
        <v>245</v>
      </c>
      <c r="I112" s="1">
        <v>45813</v>
      </c>
      <c r="J112" t="s">
        <v>234</v>
      </c>
      <c r="K112" t="s">
        <v>241</v>
      </c>
      <c r="L112" t="s">
        <v>171</v>
      </c>
      <c r="M112" t="s">
        <v>501</v>
      </c>
      <c r="N112" t="s">
        <v>237</v>
      </c>
      <c r="O112" t="s">
        <v>230</v>
      </c>
      <c r="Q112">
        <f ca="1">IF(OR(ISNUMBER(MATCH(L112,MasterData!$D$3:$D$18,0)),ISNUMBER(MATCH(L112,MasterData!$C$3:$C$18,0))),
    DATEDIF(E112,I112,"d"),
    DATEDIF(E112,TODAY(),"d"))</f>
        <v>15</v>
      </c>
      <c r="R112">
        <f t="shared" ca="1" si="4"/>
        <v>1</v>
      </c>
      <c r="S112">
        <f t="shared" ca="1" si="5"/>
        <v>0</v>
      </c>
      <c r="T112">
        <f t="shared" ca="1" si="6"/>
        <v>0</v>
      </c>
      <c r="U112">
        <f t="shared" ca="1" si="7"/>
        <v>0</v>
      </c>
    </row>
    <row r="113" spans="1:21" x14ac:dyDescent="0.35">
      <c r="A113">
        <v>6000140809</v>
      </c>
      <c r="B113" t="s">
        <v>502</v>
      </c>
      <c r="D113" t="s">
        <v>247</v>
      </c>
      <c r="E113" s="1">
        <v>45798</v>
      </c>
      <c r="F113" s="1">
        <v>45811</v>
      </c>
      <c r="G113" t="s">
        <v>268</v>
      </c>
      <c r="H113" t="s">
        <v>503</v>
      </c>
      <c r="I113" s="1">
        <v>45824</v>
      </c>
      <c r="J113" t="s">
        <v>234</v>
      </c>
      <c r="K113" t="s">
        <v>241</v>
      </c>
      <c r="L113" t="s">
        <v>171</v>
      </c>
      <c r="M113" t="s">
        <v>504</v>
      </c>
      <c r="N113" t="s">
        <v>237</v>
      </c>
      <c r="Q113">
        <f ca="1">IF(OR(ISNUMBER(MATCH(L113,MasterData!$D$3:$D$18,0)),ISNUMBER(MATCH(L113,MasterData!$C$3:$C$18,0))),
    DATEDIF(E113,I113,"d"),
    DATEDIF(E113,TODAY(),"d"))</f>
        <v>26</v>
      </c>
      <c r="R113">
        <f t="shared" ca="1" si="4"/>
        <v>1</v>
      </c>
      <c r="S113">
        <f t="shared" ca="1" si="5"/>
        <v>1</v>
      </c>
      <c r="T113">
        <f t="shared" ca="1" si="6"/>
        <v>0</v>
      </c>
      <c r="U113">
        <f t="shared" ca="1" si="7"/>
        <v>0</v>
      </c>
    </row>
    <row r="114" spans="1:21" x14ac:dyDescent="0.35">
      <c r="A114">
        <v>6000140812</v>
      </c>
      <c r="B114" t="s">
        <v>505</v>
      </c>
      <c r="C114" t="s">
        <v>230</v>
      </c>
      <c r="D114" t="s">
        <v>506</v>
      </c>
      <c r="E114" s="1">
        <v>45798</v>
      </c>
      <c r="F114" s="1"/>
      <c r="G114" t="s">
        <v>507</v>
      </c>
      <c r="H114" t="s">
        <v>240</v>
      </c>
      <c r="I114" s="1">
        <v>45806</v>
      </c>
      <c r="J114" t="s">
        <v>234</v>
      </c>
      <c r="K114" t="s">
        <v>241</v>
      </c>
      <c r="L114" t="s">
        <v>171</v>
      </c>
      <c r="M114" t="s">
        <v>508</v>
      </c>
      <c r="N114" t="s">
        <v>237</v>
      </c>
      <c r="O114" t="s">
        <v>230</v>
      </c>
      <c r="Q114">
        <f ca="1">IF(OR(ISNUMBER(MATCH(L114,MasterData!$D$3:$D$18,0)),ISNUMBER(MATCH(L114,MasterData!$C$3:$C$18,0))),
    DATEDIF(E114,I114,"d"),
    DATEDIF(E114,TODAY(),"d"))</f>
        <v>8</v>
      </c>
      <c r="R114">
        <f t="shared" ca="1" si="4"/>
        <v>1</v>
      </c>
      <c r="S114">
        <f t="shared" ca="1" si="5"/>
        <v>0</v>
      </c>
      <c r="T114">
        <f t="shared" ca="1" si="6"/>
        <v>0</v>
      </c>
      <c r="U114">
        <f t="shared" ca="1" si="7"/>
        <v>0</v>
      </c>
    </row>
    <row r="115" spans="1:21" x14ac:dyDescent="0.35">
      <c r="A115">
        <v>6000140821</v>
      </c>
      <c r="B115" t="s">
        <v>230</v>
      </c>
      <c r="C115" t="s">
        <v>230</v>
      </c>
      <c r="D115" t="s">
        <v>251</v>
      </c>
      <c r="E115" s="1">
        <v>45798</v>
      </c>
      <c r="F115" s="1"/>
      <c r="G115" t="s">
        <v>422</v>
      </c>
      <c r="H115" t="s">
        <v>240</v>
      </c>
      <c r="I115" s="1">
        <v>45813</v>
      </c>
      <c r="J115" t="s">
        <v>201</v>
      </c>
      <c r="K115" t="s">
        <v>235</v>
      </c>
      <c r="L115" t="s">
        <v>171</v>
      </c>
      <c r="M115" t="s">
        <v>509</v>
      </c>
      <c r="N115" t="s">
        <v>237</v>
      </c>
      <c r="O115" t="s">
        <v>230</v>
      </c>
      <c r="Q115">
        <f ca="1">IF(OR(ISNUMBER(MATCH(L115,MasterData!$D$3:$D$18,0)),ISNUMBER(MATCH(L115,MasterData!$C$3:$C$18,0))),
    DATEDIF(E115,I115,"d"),
    DATEDIF(E115,TODAY(),"d"))</f>
        <v>15</v>
      </c>
      <c r="R115">
        <f t="shared" ca="1" si="4"/>
        <v>1</v>
      </c>
      <c r="S115">
        <f t="shared" ca="1" si="5"/>
        <v>0</v>
      </c>
      <c r="T115">
        <f t="shared" ca="1" si="6"/>
        <v>0</v>
      </c>
      <c r="U115">
        <f t="shared" ca="1" si="7"/>
        <v>0</v>
      </c>
    </row>
    <row r="116" spans="1:21" x14ac:dyDescent="0.35">
      <c r="A116">
        <v>6000140852</v>
      </c>
      <c r="B116" t="s">
        <v>510</v>
      </c>
      <c r="C116" t="s">
        <v>230</v>
      </c>
      <c r="D116" t="s">
        <v>511</v>
      </c>
      <c r="E116" s="1">
        <v>45799</v>
      </c>
      <c r="F116" s="1"/>
      <c r="G116" t="s">
        <v>512</v>
      </c>
      <c r="H116" t="s">
        <v>245</v>
      </c>
      <c r="I116" s="1">
        <v>45807</v>
      </c>
      <c r="J116" t="s">
        <v>234</v>
      </c>
      <c r="K116" t="s">
        <v>235</v>
      </c>
      <c r="L116" t="s">
        <v>171</v>
      </c>
      <c r="M116" t="s">
        <v>513</v>
      </c>
      <c r="N116" t="s">
        <v>237</v>
      </c>
      <c r="O116" t="s">
        <v>230</v>
      </c>
      <c r="Q116">
        <f ca="1">IF(OR(ISNUMBER(MATCH(L116,MasterData!$D$3:$D$18,0)),ISNUMBER(MATCH(L116,MasterData!$C$3:$C$18,0))),
    DATEDIF(E116,I116,"d"),
    DATEDIF(E116,TODAY(),"d"))</f>
        <v>8</v>
      </c>
      <c r="R116">
        <f t="shared" ca="1" si="4"/>
        <v>1</v>
      </c>
      <c r="S116">
        <f t="shared" ca="1" si="5"/>
        <v>0</v>
      </c>
      <c r="T116">
        <f t="shared" ca="1" si="6"/>
        <v>0</v>
      </c>
      <c r="U116">
        <f t="shared" ca="1" si="7"/>
        <v>0</v>
      </c>
    </row>
    <row r="117" spans="1:21" x14ac:dyDescent="0.35">
      <c r="A117">
        <v>6000140887</v>
      </c>
      <c r="B117" t="s">
        <v>514</v>
      </c>
      <c r="C117" t="s">
        <v>230</v>
      </c>
      <c r="D117" t="s">
        <v>254</v>
      </c>
      <c r="E117" s="1">
        <v>45799</v>
      </c>
      <c r="F117" s="1">
        <v>45803</v>
      </c>
      <c r="G117" t="s">
        <v>357</v>
      </c>
      <c r="H117" t="s">
        <v>240</v>
      </c>
      <c r="I117" s="1">
        <v>45811</v>
      </c>
      <c r="J117" t="s">
        <v>234</v>
      </c>
      <c r="K117" t="s">
        <v>241</v>
      </c>
      <c r="L117" t="s">
        <v>171</v>
      </c>
      <c r="M117" t="s">
        <v>515</v>
      </c>
      <c r="N117" t="s">
        <v>237</v>
      </c>
      <c r="O117" t="s">
        <v>230</v>
      </c>
      <c r="Q117">
        <f ca="1">IF(OR(ISNUMBER(MATCH(L117,MasterData!$D$3:$D$18,0)),ISNUMBER(MATCH(L117,MasterData!$C$3:$C$18,0))),
    DATEDIF(E117,I117,"d"),
    DATEDIF(E117,TODAY(),"d"))</f>
        <v>12</v>
      </c>
      <c r="R117">
        <f t="shared" ca="1" si="4"/>
        <v>1</v>
      </c>
      <c r="S117">
        <f t="shared" ca="1" si="5"/>
        <v>0</v>
      </c>
      <c r="T117">
        <f t="shared" ca="1" si="6"/>
        <v>0</v>
      </c>
      <c r="U117">
        <f t="shared" ca="1" si="7"/>
        <v>0</v>
      </c>
    </row>
    <row r="118" spans="1:21" x14ac:dyDescent="0.35">
      <c r="A118">
        <v>6000141017</v>
      </c>
      <c r="B118" t="s">
        <v>516</v>
      </c>
      <c r="C118" t="s">
        <v>230</v>
      </c>
      <c r="D118" t="s">
        <v>247</v>
      </c>
      <c r="E118" s="1">
        <v>45800</v>
      </c>
      <c r="F118" s="1"/>
      <c r="G118" t="s">
        <v>268</v>
      </c>
      <c r="H118" t="s">
        <v>230</v>
      </c>
      <c r="I118" s="1">
        <v>45847</v>
      </c>
      <c r="J118" t="s">
        <v>234</v>
      </c>
      <c r="K118" t="s">
        <v>235</v>
      </c>
      <c r="L118" t="s">
        <v>171</v>
      </c>
      <c r="M118" t="s">
        <v>517</v>
      </c>
      <c r="N118" t="s">
        <v>237</v>
      </c>
      <c r="O118" t="s">
        <v>230</v>
      </c>
      <c r="Q118">
        <f ca="1">IF(OR(ISNUMBER(MATCH(L118,MasterData!$D$3:$D$18,0)),ISNUMBER(MATCH(L118,MasterData!$C$3:$C$18,0))),
    DATEDIF(E118,I118,"d"),
    DATEDIF(E118,TODAY(),"d"))</f>
        <v>47</v>
      </c>
      <c r="R118">
        <f t="shared" ca="1" si="4"/>
        <v>1</v>
      </c>
      <c r="S118">
        <f t="shared" ca="1" si="5"/>
        <v>1</v>
      </c>
      <c r="T118">
        <f t="shared" ca="1" si="6"/>
        <v>1</v>
      </c>
      <c r="U118">
        <f t="shared" ca="1" si="7"/>
        <v>0</v>
      </c>
    </row>
    <row r="119" spans="1:21" x14ac:dyDescent="0.35">
      <c r="A119">
        <v>6000141018</v>
      </c>
      <c r="B119" t="s">
        <v>518</v>
      </c>
      <c r="C119" t="s">
        <v>230</v>
      </c>
      <c r="D119" t="s">
        <v>519</v>
      </c>
      <c r="E119" s="1">
        <v>45800</v>
      </c>
      <c r="F119" s="1"/>
      <c r="G119" t="s">
        <v>520</v>
      </c>
      <c r="H119" t="s">
        <v>233</v>
      </c>
      <c r="I119" s="1">
        <v>45832</v>
      </c>
      <c r="J119" t="s">
        <v>234</v>
      </c>
      <c r="K119" t="s">
        <v>235</v>
      </c>
      <c r="L119" t="s">
        <v>171</v>
      </c>
      <c r="M119" t="s">
        <v>521</v>
      </c>
      <c r="N119" t="s">
        <v>237</v>
      </c>
      <c r="O119" t="s">
        <v>230</v>
      </c>
      <c r="Q119">
        <f ca="1">IF(OR(ISNUMBER(MATCH(L119,MasterData!$D$3:$D$18,0)),ISNUMBER(MATCH(L119,MasterData!$C$3:$C$18,0))),
    DATEDIF(E119,I119,"d"),
    DATEDIF(E119,TODAY(),"d"))</f>
        <v>32</v>
      </c>
      <c r="R119">
        <f t="shared" ca="1" si="4"/>
        <v>1</v>
      </c>
      <c r="S119">
        <f t="shared" ca="1" si="5"/>
        <v>1</v>
      </c>
      <c r="T119">
        <f t="shared" ca="1" si="6"/>
        <v>1</v>
      </c>
      <c r="U119">
        <f t="shared" ca="1" si="7"/>
        <v>0</v>
      </c>
    </row>
    <row r="120" spans="1:21" x14ac:dyDescent="0.35">
      <c r="A120">
        <v>6000141038</v>
      </c>
      <c r="B120" t="s">
        <v>522</v>
      </c>
      <c r="C120" t="s">
        <v>230</v>
      </c>
      <c r="D120" t="s">
        <v>231</v>
      </c>
      <c r="E120" s="1">
        <v>45800</v>
      </c>
      <c r="F120" s="1"/>
      <c r="G120" t="s">
        <v>232</v>
      </c>
      <c r="H120" t="s">
        <v>240</v>
      </c>
      <c r="I120" s="1">
        <v>45811</v>
      </c>
      <c r="J120" t="s">
        <v>234</v>
      </c>
      <c r="K120" t="s">
        <v>235</v>
      </c>
      <c r="L120" t="s">
        <v>171</v>
      </c>
      <c r="M120" t="s">
        <v>523</v>
      </c>
      <c r="N120" t="s">
        <v>237</v>
      </c>
      <c r="O120" t="s">
        <v>230</v>
      </c>
      <c r="Q120">
        <f ca="1">IF(OR(ISNUMBER(MATCH(L120,MasterData!$D$3:$D$18,0)),ISNUMBER(MATCH(L120,MasterData!$C$3:$C$18,0))),
    DATEDIF(E120,I120,"d"),
    DATEDIF(E120,TODAY(),"d"))</f>
        <v>11</v>
      </c>
      <c r="R120">
        <f t="shared" ca="1" si="4"/>
        <v>1</v>
      </c>
      <c r="S120">
        <f t="shared" ca="1" si="5"/>
        <v>0</v>
      </c>
      <c r="T120">
        <f t="shared" ca="1" si="6"/>
        <v>0</v>
      </c>
      <c r="U120">
        <f t="shared" ca="1" si="7"/>
        <v>0</v>
      </c>
    </row>
    <row r="121" spans="1:21" x14ac:dyDescent="0.35">
      <c r="A121">
        <v>6000141080</v>
      </c>
      <c r="B121" t="s">
        <v>524</v>
      </c>
      <c r="C121" t="s">
        <v>230</v>
      </c>
      <c r="D121" t="s">
        <v>274</v>
      </c>
      <c r="E121" s="1">
        <v>45800</v>
      </c>
      <c r="F121" s="1"/>
      <c r="G121" t="s">
        <v>321</v>
      </c>
      <c r="H121" t="s">
        <v>245</v>
      </c>
      <c r="I121" s="1">
        <v>45810</v>
      </c>
      <c r="J121" t="s">
        <v>234</v>
      </c>
      <c r="K121" t="s">
        <v>241</v>
      </c>
      <c r="L121" t="s">
        <v>171</v>
      </c>
      <c r="M121" t="s">
        <v>525</v>
      </c>
      <c r="N121" t="s">
        <v>237</v>
      </c>
      <c r="O121" t="s">
        <v>230</v>
      </c>
      <c r="Q121">
        <f ca="1">IF(OR(ISNUMBER(MATCH(L121,MasterData!$D$3:$D$18,0)),ISNUMBER(MATCH(L121,MasterData!$C$3:$C$18,0))),
    DATEDIF(E121,I121,"d"),
    DATEDIF(E121,TODAY(),"d"))</f>
        <v>10</v>
      </c>
      <c r="R121">
        <f t="shared" ca="1" si="4"/>
        <v>1</v>
      </c>
      <c r="S121">
        <f t="shared" ca="1" si="5"/>
        <v>0</v>
      </c>
      <c r="T121">
        <f t="shared" ca="1" si="6"/>
        <v>0</v>
      </c>
      <c r="U121">
        <f t="shared" ca="1" si="7"/>
        <v>0</v>
      </c>
    </row>
    <row r="122" spans="1:21" x14ac:dyDescent="0.35">
      <c r="A122">
        <v>6000141241</v>
      </c>
      <c r="B122" t="s">
        <v>526</v>
      </c>
      <c r="C122" t="s">
        <v>230</v>
      </c>
      <c r="D122" t="s">
        <v>480</v>
      </c>
      <c r="E122" s="1">
        <v>45803</v>
      </c>
      <c r="F122" s="1"/>
      <c r="G122" t="s">
        <v>329</v>
      </c>
      <c r="H122" t="s">
        <v>240</v>
      </c>
      <c r="I122" s="1">
        <v>45847</v>
      </c>
      <c r="J122" t="s">
        <v>234</v>
      </c>
      <c r="K122" t="s">
        <v>235</v>
      </c>
      <c r="L122" t="s">
        <v>171</v>
      </c>
      <c r="M122" t="s">
        <v>527</v>
      </c>
      <c r="N122" t="s">
        <v>237</v>
      </c>
      <c r="O122" t="s">
        <v>230</v>
      </c>
      <c r="Q122">
        <f ca="1">IF(OR(ISNUMBER(MATCH(L122,MasterData!$D$3:$D$18,0)),ISNUMBER(MATCH(L122,MasterData!$C$3:$C$18,0))),
    DATEDIF(E122,I122,"d"),
    DATEDIF(E122,TODAY(),"d"))</f>
        <v>44</v>
      </c>
      <c r="R122">
        <f t="shared" ca="1" si="4"/>
        <v>1</v>
      </c>
      <c r="S122">
        <f t="shared" ca="1" si="5"/>
        <v>1</v>
      </c>
      <c r="T122">
        <f t="shared" ca="1" si="6"/>
        <v>1</v>
      </c>
      <c r="U122">
        <f t="shared" ca="1" si="7"/>
        <v>0</v>
      </c>
    </row>
    <row r="123" spans="1:21" x14ac:dyDescent="0.35">
      <c r="A123">
        <v>6000141291</v>
      </c>
      <c r="B123" t="s">
        <v>528</v>
      </c>
      <c r="C123" t="s">
        <v>230</v>
      </c>
      <c r="D123" t="s">
        <v>251</v>
      </c>
      <c r="E123" s="1">
        <v>45803</v>
      </c>
      <c r="F123" s="1"/>
      <c r="G123" t="s">
        <v>529</v>
      </c>
      <c r="H123" t="s">
        <v>230</v>
      </c>
      <c r="I123" s="1">
        <v>45811</v>
      </c>
      <c r="J123" t="s">
        <v>234</v>
      </c>
      <c r="K123" t="s">
        <v>235</v>
      </c>
      <c r="L123" t="s">
        <v>171</v>
      </c>
      <c r="M123" t="s">
        <v>530</v>
      </c>
      <c r="N123" t="s">
        <v>237</v>
      </c>
      <c r="O123" t="s">
        <v>230</v>
      </c>
      <c r="Q123">
        <f ca="1">IF(OR(ISNUMBER(MATCH(L123,MasterData!$D$3:$D$18,0)),ISNUMBER(MATCH(L123,MasterData!$C$3:$C$18,0))),
    DATEDIF(E123,I123,"d"),
    DATEDIF(E123,TODAY(),"d"))</f>
        <v>8</v>
      </c>
      <c r="R123">
        <f t="shared" ca="1" si="4"/>
        <v>1</v>
      </c>
      <c r="S123">
        <f t="shared" ca="1" si="5"/>
        <v>0</v>
      </c>
      <c r="T123">
        <f t="shared" ca="1" si="6"/>
        <v>0</v>
      </c>
      <c r="U123">
        <f t="shared" ca="1" si="7"/>
        <v>0</v>
      </c>
    </row>
    <row r="124" spans="1:21" x14ac:dyDescent="0.35">
      <c r="A124">
        <v>6000141328</v>
      </c>
      <c r="B124" t="s">
        <v>531</v>
      </c>
      <c r="C124" t="s">
        <v>230</v>
      </c>
      <c r="D124" t="s">
        <v>480</v>
      </c>
      <c r="E124" s="1">
        <v>45804</v>
      </c>
      <c r="F124" s="1">
        <v>45805</v>
      </c>
      <c r="G124" t="s">
        <v>354</v>
      </c>
      <c r="H124" t="s">
        <v>240</v>
      </c>
      <c r="I124" s="1">
        <v>45811</v>
      </c>
      <c r="J124" t="s">
        <v>234</v>
      </c>
      <c r="K124" t="s">
        <v>347</v>
      </c>
      <c r="L124" t="s">
        <v>171</v>
      </c>
      <c r="M124" t="s">
        <v>532</v>
      </c>
      <c r="N124" t="s">
        <v>237</v>
      </c>
      <c r="O124" t="s">
        <v>230</v>
      </c>
      <c r="Q124">
        <f ca="1">IF(OR(ISNUMBER(MATCH(L124,MasterData!$D$3:$D$18,0)),ISNUMBER(MATCH(L124,MasterData!$C$3:$C$18,0))),
    DATEDIF(E124,I124,"d"),
    DATEDIF(E124,TODAY(),"d"))</f>
        <v>7</v>
      </c>
      <c r="R124">
        <f t="shared" ca="1" si="4"/>
        <v>0</v>
      </c>
      <c r="S124">
        <f t="shared" ca="1" si="5"/>
        <v>0</v>
      </c>
      <c r="T124">
        <f t="shared" ca="1" si="6"/>
        <v>0</v>
      </c>
      <c r="U124">
        <f t="shared" ca="1" si="7"/>
        <v>0</v>
      </c>
    </row>
    <row r="125" spans="1:21" x14ac:dyDescent="0.35">
      <c r="A125">
        <v>6000141409</v>
      </c>
      <c r="B125" t="s">
        <v>533</v>
      </c>
      <c r="C125" t="s">
        <v>230</v>
      </c>
      <c r="D125" t="s">
        <v>506</v>
      </c>
      <c r="E125" s="1">
        <v>45804</v>
      </c>
      <c r="F125" s="1"/>
      <c r="G125" t="s">
        <v>534</v>
      </c>
      <c r="H125" t="s">
        <v>240</v>
      </c>
      <c r="I125" s="1">
        <v>45812</v>
      </c>
      <c r="J125" t="s">
        <v>234</v>
      </c>
      <c r="K125" t="s">
        <v>235</v>
      </c>
      <c r="L125" t="s">
        <v>171</v>
      </c>
      <c r="M125" t="s">
        <v>535</v>
      </c>
      <c r="N125" t="s">
        <v>237</v>
      </c>
      <c r="O125" t="s">
        <v>230</v>
      </c>
      <c r="Q125">
        <f ca="1">IF(OR(ISNUMBER(MATCH(L125,MasterData!$D$3:$D$18,0)),ISNUMBER(MATCH(L125,MasterData!$C$3:$C$18,0))),
    DATEDIF(E125,I125,"d"),
    DATEDIF(E125,TODAY(),"d"))</f>
        <v>8</v>
      </c>
      <c r="R125">
        <f t="shared" ca="1" si="4"/>
        <v>1</v>
      </c>
      <c r="S125">
        <f t="shared" ca="1" si="5"/>
        <v>0</v>
      </c>
      <c r="T125">
        <f t="shared" ca="1" si="6"/>
        <v>0</v>
      </c>
      <c r="U125">
        <f t="shared" ca="1" si="7"/>
        <v>0</v>
      </c>
    </row>
    <row r="126" spans="1:21" x14ac:dyDescent="0.35">
      <c r="A126">
        <v>6000141456</v>
      </c>
      <c r="B126" t="s">
        <v>536</v>
      </c>
      <c r="C126" t="s">
        <v>230</v>
      </c>
      <c r="D126" t="s">
        <v>254</v>
      </c>
      <c r="E126" s="1">
        <v>45804</v>
      </c>
      <c r="F126" s="1"/>
      <c r="G126" t="s">
        <v>537</v>
      </c>
      <c r="H126" t="s">
        <v>240</v>
      </c>
      <c r="I126" s="1">
        <v>45846</v>
      </c>
      <c r="J126" t="s">
        <v>234</v>
      </c>
      <c r="K126" t="s">
        <v>235</v>
      </c>
      <c r="L126" t="s">
        <v>171</v>
      </c>
      <c r="M126" t="s">
        <v>538</v>
      </c>
      <c r="N126" t="s">
        <v>237</v>
      </c>
      <c r="O126" t="s">
        <v>230</v>
      </c>
      <c r="Q126">
        <f ca="1">IF(OR(ISNUMBER(MATCH(L126,MasterData!$D$3:$D$18,0)),ISNUMBER(MATCH(L126,MasterData!$C$3:$C$18,0))),
    DATEDIF(E126,I126,"d"),
    DATEDIF(E126,TODAY(),"d"))</f>
        <v>42</v>
      </c>
      <c r="R126">
        <f t="shared" ca="1" si="4"/>
        <v>1</v>
      </c>
      <c r="S126">
        <f t="shared" ca="1" si="5"/>
        <v>1</v>
      </c>
      <c r="T126">
        <f t="shared" ca="1" si="6"/>
        <v>1</v>
      </c>
      <c r="U126">
        <f t="shared" ca="1" si="7"/>
        <v>0</v>
      </c>
    </row>
    <row r="127" spans="1:21" x14ac:dyDescent="0.35">
      <c r="A127">
        <v>6000141519</v>
      </c>
      <c r="B127" t="s">
        <v>539</v>
      </c>
      <c r="C127" t="s">
        <v>230</v>
      </c>
      <c r="D127" t="s">
        <v>247</v>
      </c>
      <c r="E127" s="1">
        <v>45805</v>
      </c>
      <c r="F127" s="1"/>
      <c r="G127" t="s">
        <v>453</v>
      </c>
      <c r="H127" t="s">
        <v>240</v>
      </c>
      <c r="I127" s="1">
        <v>45819</v>
      </c>
      <c r="J127" t="s">
        <v>234</v>
      </c>
      <c r="K127" t="s">
        <v>235</v>
      </c>
      <c r="L127" t="s">
        <v>171</v>
      </c>
      <c r="M127" t="s">
        <v>540</v>
      </c>
      <c r="N127" t="s">
        <v>237</v>
      </c>
      <c r="O127" t="s">
        <v>230</v>
      </c>
      <c r="Q127">
        <f ca="1">IF(OR(ISNUMBER(MATCH(L127,MasterData!$D$3:$D$18,0)),ISNUMBER(MATCH(L127,MasterData!$C$3:$C$18,0))),
    DATEDIF(E127,I127,"d"),
    DATEDIF(E127,TODAY(),"d"))</f>
        <v>14</v>
      </c>
      <c r="R127">
        <f t="shared" ca="1" si="4"/>
        <v>1</v>
      </c>
      <c r="S127">
        <f t="shared" ca="1" si="5"/>
        <v>0</v>
      </c>
      <c r="T127">
        <f t="shared" ca="1" si="6"/>
        <v>0</v>
      </c>
      <c r="U127">
        <f t="shared" ca="1" si="7"/>
        <v>0</v>
      </c>
    </row>
    <row r="128" spans="1:21" x14ac:dyDescent="0.35">
      <c r="A128">
        <v>6000141525</v>
      </c>
      <c r="B128" t="s">
        <v>541</v>
      </c>
      <c r="C128" t="s">
        <v>230</v>
      </c>
      <c r="D128" t="s">
        <v>274</v>
      </c>
      <c r="E128" s="1">
        <v>45805</v>
      </c>
      <c r="F128" s="1"/>
      <c r="G128" t="s">
        <v>321</v>
      </c>
      <c r="H128" t="s">
        <v>245</v>
      </c>
      <c r="I128" s="1">
        <v>45813</v>
      </c>
      <c r="J128" t="s">
        <v>234</v>
      </c>
      <c r="K128" t="s">
        <v>241</v>
      </c>
      <c r="L128" t="s">
        <v>171</v>
      </c>
      <c r="M128" t="s">
        <v>542</v>
      </c>
      <c r="N128" t="s">
        <v>237</v>
      </c>
      <c r="O128" t="s">
        <v>230</v>
      </c>
      <c r="Q128">
        <f ca="1">IF(OR(ISNUMBER(MATCH(L128,MasterData!$D$3:$D$18,0)),ISNUMBER(MATCH(L128,MasterData!$C$3:$C$18,0))),
    DATEDIF(E128,I128,"d"),
    DATEDIF(E128,TODAY(),"d"))</f>
        <v>8</v>
      </c>
      <c r="R128">
        <f t="shared" ca="1" si="4"/>
        <v>1</v>
      </c>
      <c r="S128">
        <f t="shared" ca="1" si="5"/>
        <v>0</v>
      </c>
      <c r="T128">
        <f t="shared" ca="1" si="6"/>
        <v>0</v>
      </c>
      <c r="U128">
        <f t="shared" ca="1" si="7"/>
        <v>0</v>
      </c>
    </row>
    <row r="129" spans="1:21" x14ac:dyDescent="0.35">
      <c r="A129">
        <v>6000141527</v>
      </c>
      <c r="B129" t="s">
        <v>543</v>
      </c>
      <c r="C129" t="s">
        <v>230</v>
      </c>
      <c r="D129" t="s">
        <v>274</v>
      </c>
      <c r="E129" s="1">
        <v>45805</v>
      </c>
      <c r="F129" s="1"/>
      <c r="G129" t="s">
        <v>544</v>
      </c>
      <c r="H129" t="s">
        <v>245</v>
      </c>
      <c r="I129" s="1">
        <v>45813</v>
      </c>
      <c r="J129" t="s">
        <v>234</v>
      </c>
      <c r="K129" t="s">
        <v>235</v>
      </c>
      <c r="L129" t="s">
        <v>171</v>
      </c>
      <c r="M129" t="s">
        <v>545</v>
      </c>
      <c r="N129" t="s">
        <v>237</v>
      </c>
      <c r="O129" t="s">
        <v>230</v>
      </c>
      <c r="Q129">
        <f ca="1">IF(OR(ISNUMBER(MATCH(L129,MasterData!$D$3:$D$18,0)),ISNUMBER(MATCH(L129,MasterData!$C$3:$C$18,0))),
    DATEDIF(E129,I129,"d"),
    DATEDIF(E129,TODAY(),"d"))</f>
        <v>8</v>
      </c>
      <c r="R129">
        <f t="shared" ca="1" si="4"/>
        <v>1</v>
      </c>
      <c r="S129">
        <f t="shared" ca="1" si="5"/>
        <v>0</v>
      </c>
      <c r="T129">
        <f t="shared" ca="1" si="6"/>
        <v>0</v>
      </c>
      <c r="U129">
        <f t="shared" ca="1" si="7"/>
        <v>0</v>
      </c>
    </row>
    <row r="130" spans="1:21" x14ac:dyDescent="0.35">
      <c r="A130">
        <v>6000141568</v>
      </c>
      <c r="B130" t="s">
        <v>230</v>
      </c>
      <c r="C130" t="s">
        <v>230</v>
      </c>
      <c r="D130" s="34">
        <v>3003</v>
      </c>
      <c r="E130" s="1">
        <v>45805</v>
      </c>
      <c r="F130" s="1"/>
      <c r="G130" t="s">
        <v>400</v>
      </c>
      <c r="H130" t="s">
        <v>245</v>
      </c>
      <c r="I130" s="1">
        <v>45843</v>
      </c>
      <c r="J130" t="s">
        <v>201</v>
      </c>
      <c r="K130" t="s">
        <v>241</v>
      </c>
      <c r="L130" t="s">
        <v>171</v>
      </c>
      <c r="M130" t="s">
        <v>546</v>
      </c>
      <c r="N130" t="s">
        <v>237</v>
      </c>
      <c r="O130" t="s">
        <v>230</v>
      </c>
      <c r="Q130">
        <f ca="1">IF(OR(ISNUMBER(MATCH(L130,MasterData!$D$3:$D$18,0)),ISNUMBER(MATCH(L130,MasterData!$C$3:$C$18,0))),
    DATEDIF(E130,I130,"d"),
    DATEDIF(E130,TODAY(),"d"))</f>
        <v>38</v>
      </c>
      <c r="R130">
        <f t="shared" ca="1" si="4"/>
        <v>1</v>
      </c>
      <c r="S130">
        <f t="shared" ca="1" si="5"/>
        <v>1</v>
      </c>
      <c r="T130">
        <f t="shared" ca="1" si="6"/>
        <v>1</v>
      </c>
      <c r="U130">
        <f t="shared" ca="1" si="7"/>
        <v>0</v>
      </c>
    </row>
    <row r="131" spans="1:21" x14ac:dyDescent="0.35">
      <c r="A131">
        <v>6000141573</v>
      </c>
      <c r="B131" t="s">
        <v>547</v>
      </c>
      <c r="C131" t="s">
        <v>230</v>
      </c>
      <c r="D131" t="s">
        <v>480</v>
      </c>
      <c r="E131" s="1">
        <v>45805</v>
      </c>
      <c r="F131" s="1"/>
      <c r="G131" t="s">
        <v>275</v>
      </c>
      <c r="H131" t="s">
        <v>233</v>
      </c>
      <c r="I131" s="1">
        <v>45835</v>
      </c>
      <c r="J131" t="s">
        <v>234</v>
      </c>
      <c r="K131" t="s">
        <v>241</v>
      </c>
      <c r="L131" t="s">
        <v>171</v>
      </c>
      <c r="M131" t="s">
        <v>548</v>
      </c>
      <c r="N131" t="s">
        <v>237</v>
      </c>
      <c r="O131" t="s">
        <v>230</v>
      </c>
      <c r="Q131">
        <f ca="1">IF(OR(ISNUMBER(MATCH(L131,MasterData!$D$3:$D$18,0)),ISNUMBER(MATCH(L131,MasterData!$C$3:$C$18,0))),
    DATEDIF(E131,I131,"d"),
    DATEDIF(E131,TODAY(),"d"))</f>
        <v>30</v>
      </c>
      <c r="R131">
        <f t="shared" ca="1" si="4"/>
        <v>1</v>
      </c>
      <c r="S131">
        <f t="shared" ca="1" si="5"/>
        <v>1</v>
      </c>
      <c r="T131">
        <f t="shared" ca="1" si="6"/>
        <v>0</v>
      </c>
      <c r="U131">
        <f t="shared" ca="1" si="7"/>
        <v>0</v>
      </c>
    </row>
    <row r="132" spans="1:21" x14ac:dyDescent="0.35">
      <c r="A132">
        <v>6000141657</v>
      </c>
      <c r="B132" t="s">
        <v>549</v>
      </c>
      <c r="C132" t="s">
        <v>230</v>
      </c>
      <c r="D132" t="s">
        <v>231</v>
      </c>
      <c r="E132" s="1">
        <v>45806</v>
      </c>
      <c r="F132" s="1"/>
      <c r="G132" t="s">
        <v>453</v>
      </c>
      <c r="H132" t="s">
        <v>233</v>
      </c>
      <c r="I132" s="1">
        <v>45839</v>
      </c>
      <c r="J132" t="s">
        <v>234</v>
      </c>
      <c r="K132" t="s">
        <v>235</v>
      </c>
      <c r="L132" t="s">
        <v>171</v>
      </c>
      <c r="M132" t="s">
        <v>550</v>
      </c>
      <c r="N132" t="s">
        <v>237</v>
      </c>
      <c r="O132" t="s">
        <v>230</v>
      </c>
      <c r="Q132">
        <f ca="1">IF(OR(ISNUMBER(MATCH(L132,MasterData!$D$3:$D$18,0)),ISNUMBER(MATCH(L132,MasterData!$C$3:$C$18,0))),
    DATEDIF(E132,I132,"d"),
    DATEDIF(E132,TODAY(),"d"))</f>
        <v>33</v>
      </c>
      <c r="R132">
        <f t="shared" ca="1" si="4"/>
        <v>1</v>
      </c>
      <c r="S132">
        <f t="shared" ca="1" si="5"/>
        <v>1</v>
      </c>
      <c r="T132">
        <f t="shared" ca="1" si="6"/>
        <v>1</v>
      </c>
      <c r="U132">
        <f t="shared" ca="1" si="7"/>
        <v>0</v>
      </c>
    </row>
    <row r="133" spans="1:21" x14ac:dyDescent="0.35">
      <c r="A133">
        <v>6000141721</v>
      </c>
      <c r="B133" t="s">
        <v>551</v>
      </c>
      <c r="C133" t="s">
        <v>230</v>
      </c>
      <c r="D133" t="s">
        <v>480</v>
      </c>
      <c r="E133" s="1">
        <v>45807</v>
      </c>
      <c r="F133" s="1"/>
      <c r="G133" t="s">
        <v>552</v>
      </c>
      <c r="H133" t="s">
        <v>240</v>
      </c>
      <c r="I133" s="1">
        <v>45814</v>
      </c>
      <c r="J133" t="s">
        <v>234</v>
      </c>
      <c r="K133" t="s">
        <v>241</v>
      </c>
      <c r="L133" t="s">
        <v>171</v>
      </c>
      <c r="M133" t="s">
        <v>553</v>
      </c>
      <c r="N133" t="s">
        <v>237</v>
      </c>
      <c r="O133" t="s">
        <v>230</v>
      </c>
      <c r="Q133">
        <f ca="1">IF(OR(ISNUMBER(MATCH(L133,MasterData!$D$3:$D$18,0)),ISNUMBER(MATCH(L133,MasterData!$C$3:$C$18,0))),
    DATEDIF(E133,I133,"d"),
    DATEDIF(E133,TODAY(),"d"))</f>
        <v>7</v>
      </c>
      <c r="R133">
        <f t="shared" ref="R133:R190" ca="1" si="8">IF($Q133&gt;7,1,0)</f>
        <v>0</v>
      </c>
      <c r="S133">
        <f t="shared" ref="S133:S190" ca="1" si="9">IF($Q133&gt;15,1,0)</f>
        <v>0</v>
      </c>
      <c r="T133">
        <f t="shared" ref="T133:T190" ca="1" si="10">IF($Q133&gt;30,1,0)</f>
        <v>0</v>
      </c>
      <c r="U133">
        <f t="shared" ref="U133:U190" ca="1" si="11">IF($Q133&gt;60,1,0)</f>
        <v>0</v>
      </c>
    </row>
    <row r="134" spans="1:21" x14ac:dyDescent="0.35">
      <c r="A134">
        <v>6000141724</v>
      </c>
      <c r="B134" t="s">
        <v>554</v>
      </c>
      <c r="C134" t="s">
        <v>230</v>
      </c>
      <c r="D134" t="s">
        <v>480</v>
      </c>
      <c r="E134" s="1">
        <v>45807</v>
      </c>
      <c r="F134" s="1"/>
      <c r="G134" t="s">
        <v>275</v>
      </c>
      <c r="H134" t="s">
        <v>240</v>
      </c>
      <c r="I134" s="1">
        <v>45814</v>
      </c>
      <c r="J134" t="s">
        <v>234</v>
      </c>
      <c r="K134" t="s">
        <v>347</v>
      </c>
      <c r="L134" t="s">
        <v>171</v>
      </c>
      <c r="M134" t="s">
        <v>555</v>
      </c>
      <c r="N134" t="s">
        <v>237</v>
      </c>
      <c r="O134" t="s">
        <v>230</v>
      </c>
      <c r="Q134">
        <f ca="1">IF(OR(ISNUMBER(MATCH(L134,MasterData!$D$3:$D$18,0)),ISNUMBER(MATCH(L134,MasterData!$C$3:$C$18,0))),
    DATEDIF(E134,I134,"d"),
    DATEDIF(E134,TODAY(),"d"))</f>
        <v>7</v>
      </c>
      <c r="R134">
        <f t="shared" ca="1" si="8"/>
        <v>0</v>
      </c>
      <c r="S134">
        <f t="shared" ca="1" si="9"/>
        <v>0</v>
      </c>
      <c r="T134">
        <f t="shared" ca="1" si="10"/>
        <v>0</v>
      </c>
      <c r="U134">
        <f t="shared" ca="1" si="11"/>
        <v>0</v>
      </c>
    </row>
    <row r="135" spans="1:21" x14ac:dyDescent="0.35">
      <c r="A135">
        <v>6000141747</v>
      </c>
      <c r="B135" t="s">
        <v>556</v>
      </c>
      <c r="C135" t="s">
        <v>230</v>
      </c>
      <c r="D135" t="s">
        <v>254</v>
      </c>
      <c r="E135" s="1">
        <v>45807</v>
      </c>
      <c r="F135" s="1">
        <v>45812</v>
      </c>
      <c r="G135" t="s">
        <v>255</v>
      </c>
      <c r="H135" t="s">
        <v>240</v>
      </c>
      <c r="I135" s="1">
        <v>45820</v>
      </c>
      <c r="J135" t="s">
        <v>234</v>
      </c>
      <c r="K135" t="s">
        <v>347</v>
      </c>
      <c r="L135" t="s">
        <v>171</v>
      </c>
      <c r="M135" t="s">
        <v>557</v>
      </c>
      <c r="N135" t="s">
        <v>237</v>
      </c>
      <c r="O135" t="s">
        <v>230</v>
      </c>
      <c r="Q135">
        <f ca="1">IF(OR(ISNUMBER(MATCH(L135,MasterData!$D$3:$D$18,0)),ISNUMBER(MATCH(L135,MasterData!$C$3:$C$18,0))),
    DATEDIF(E135,I135,"d"),
    DATEDIF(E135,TODAY(),"d"))</f>
        <v>13</v>
      </c>
      <c r="R135">
        <f t="shared" ca="1" si="8"/>
        <v>1</v>
      </c>
      <c r="S135">
        <f t="shared" ca="1" si="9"/>
        <v>0</v>
      </c>
      <c r="T135">
        <f t="shared" ca="1" si="10"/>
        <v>0</v>
      </c>
      <c r="U135">
        <f t="shared" ca="1" si="11"/>
        <v>0</v>
      </c>
    </row>
    <row r="136" spans="1:21" x14ac:dyDescent="0.35">
      <c r="A136">
        <v>6000141793</v>
      </c>
      <c r="B136" t="s">
        <v>558</v>
      </c>
      <c r="C136" t="s">
        <v>230</v>
      </c>
      <c r="D136" t="s">
        <v>480</v>
      </c>
      <c r="E136" s="1">
        <v>45810</v>
      </c>
      <c r="F136" s="1">
        <v>45828</v>
      </c>
      <c r="G136" t="s">
        <v>559</v>
      </c>
      <c r="H136" t="s">
        <v>233</v>
      </c>
      <c r="I136" s="1">
        <v>45833</v>
      </c>
      <c r="J136" t="s">
        <v>234</v>
      </c>
      <c r="K136" t="s">
        <v>241</v>
      </c>
      <c r="L136" t="s">
        <v>171</v>
      </c>
      <c r="M136" t="s">
        <v>561</v>
      </c>
      <c r="N136" t="s">
        <v>237</v>
      </c>
      <c r="O136" t="s">
        <v>230</v>
      </c>
      <c r="Q136">
        <f ca="1">IF(OR(ISNUMBER(MATCH(L136,MasterData!$D$3:$D$18,0)),ISNUMBER(MATCH(L136,MasterData!$C$3:$C$18,0))),
    DATEDIF(E136,I136,"d"),
    DATEDIF(E136,TODAY(),"d"))</f>
        <v>23</v>
      </c>
      <c r="R136">
        <f t="shared" ca="1" si="8"/>
        <v>1</v>
      </c>
      <c r="S136">
        <f t="shared" ca="1" si="9"/>
        <v>1</v>
      </c>
      <c r="T136">
        <f t="shared" ca="1" si="10"/>
        <v>0</v>
      </c>
      <c r="U136">
        <f t="shared" ca="1" si="11"/>
        <v>0</v>
      </c>
    </row>
    <row r="137" spans="1:21" x14ac:dyDescent="0.35">
      <c r="A137">
        <v>6000141959</v>
      </c>
      <c r="B137" t="s">
        <v>562</v>
      </c>
      <c r="C137" t="s">
        <v>230</v>
      </c>
      <c r="D137" t="s">
        <v>506</v>
      </c>
      <c r="E137" s="1">
        <v>45811</v>
      </c>
      <c r="F137" s="1"/>
      <c r="G137" t="s">
        <v>507</v>
      </c>
      <c r="H137" t="s">
        <v>233</v>
      </c>
      <c r="I137" s="1">
        <v>45819</v>
      </c>
      <c r="J137" t="s">
        <v>234</v>
      </c>
      <c r="K137" t="s">
        <v>235</v>
      </c>
      <c r="L137" t="s">
        <v>171</v>
      </c>
      <c r="M137" t="s">
        <v>563</v>
      </c>
      <c r="N137" t="s">
        <v>237</v>
      </c>
      <c r="O137" t="s">
        <v>230</v>
      </c>
      <c r="Q137">
        <f ca="1">IF(OR(ISNUMBER(MATCH(L137,MasterData!$D$3:$D$18,0)),ISNUMBER(MATCH(L137,MasterData!$C$3:$C$18,0))),
    DATEDIF(E137,I137,"d"),
    DATEDIF(E137,TODAY(),"d"))</f>
        <v>8</v>
      </c>
      <c r="R137">
        <f t="shared" ca="1" si="8"/>
        <v>1</v>
      </c>
      <c r="S137">
        <f t="shared" ca="1" si="9"/>
        <v>0</v>
      </c>
      <c r="T137">
        <f t="shared" ca="1" si="10"/>
        <v>0</v>
      </c>
      <c r="U137">
        <f t="shared" ca="1" si="11"/>
        <v>0</v>
      </c>
    </row>
    <row r="138" spans="1:21" x14ac:dyDescent="0.35">
      <c r="A138">
        <v>6000142018</v>
      </c>
      <c r="B138" t="s">
        <v>564</v>
      </c>
      <c r="C138" t="s">
        <v>230</v>
      </c>
      <c r="D138" t="s">
        <v>231</v>
      </c>
      <c r="E138" s="1">
        <v>45811</v>
      </c>
      <c r="F138" s="1">
        <v>45817</v>
      </c>
      <c r="G138" t="s">
        <v>293</v>
      </c>
      <c r="H138" t="s">
        <v>377</v>
      </c>
      <c r="I138" s="1">
        <v>45819</v>
      </c>
      <c r="J138" t="s">
        <v>234</v>
      </c>
      <c r="K138" t="s">
        <v>241</v>
      </c>
      <c r="L138" t="s">
        <v>171</v>
      </c>
      <c r="M138" t="s">
        <v>565</v>
      </c>
      <c r="N138" t="s">
        <v>237</v>
      </c>
      <c r="O138" t="s">
        <v>230</v>
      </c>
      <c r="Q138">
        <f ca="1">IF(OR(ISNUMBER(MATCH(L138,MasterData!$D$3:$D$18,0)),ISNUMBER(MATCH(L138,MasterData!$C$3:$C$18,0))),
    DATEDIF(E138,I138,"d"),
    DATEDIF(E138,TODAY(),"d"))</f>
        <v>8</v>
      </c>
      <c r="R138">
        <f t="shared" ca="1" si="8"/>
        <v>1</v>
      </c>
      <c r="S138">
        <f t="shared" ca="1" si="9"/>
        <v>0</v>
      </c>
      <c r="T138">
        <f t="shared" ca="1" si="10"/>
        <v>0</v>
      </c>
      <c r="U138">
        <f t="shared" ca="1" si="11"/>
        <v>0</v>
      </c>
    </row>
    <row r="139" spans="1:21" x14ac:dyDescent="0.35">
      <c r="A139">
        <v>6000142063</v>
      </c>
      <c r="B139" t="s">
        <v>566</v>
      </c>
      <c r="C139" t="s">
        <v>230</v>
      </c>
      <c r="D139" t="s">
        <v>480</v>
      </c>
      <c r="E139" s="1">
        <v>45811</v>
      </c>
      <c r="F139" s="1"/>
      <c r="G139" t="s">
        <v>329</v>
      </c>
      <c r="H139" t="s">
        <v>233</v>
      </c>
      <c r="I139" s="1">
        <v>45819</v>
      </c>
      <c r="J139" t="s">
        <v>234</v>
      </c>
      <c r="K139" t="s">
        <v>241</v>
      </c>
      <c r="L139" t="s">
        <v>171</v>
      </c>
      <c r="M139" t="s">
        <v>567</v>
      </c>
      <c r="N139" t="s">
        <v>237</v>
      </c>
      <c r="O139" t="s">
        <v>230</v>
      </c>
      <c r="Q139">
        <f ca="1">IF(OR(ISNUMBER(MATCH(L139,MasterData!$D$3:$D$18,0)),ISNUMBER(MATCH(L139,MasterData!$C$3:$C$18,0))),
    DATEDIF(E139,I139,"d"),
    DATEDIF(E139,TODAY(),"d"))</f>
        <v>8</v>
      </c>
      <c r="R139">
        <f t="shared" ca="1" si="8"/>
        <v>1</v>
      </c>
      <c r="S139">
        <f t="shared" ca="1" si="9"/>
        <v>0</v>
      </c>
      <c r="T139">
        <f t="shared" ca="1" si="10"/>
        <v>0</v>
      </c>
      <c r="U139">
        <f t="shared" ca="1" si="11"/>
        <v>0</v>
      </c>
    </row>
    <row r="140" spans="1:21" x14ac:dyDescent="0.35">
      <c r="A140">
        <v>6000142101</v>
      </c>
      <c r="B140" t="s">
        <v>568</v>
      </c>
      <c r="C140" t="s">
        <v>230</v>
      </c>
      <c r="D140" t="s">
        <v>506</v>
      </c>
      <c r="E140" s="1">
        <v>45812</v>
      </c>
      <c r="F140" s="1"/>
      <c r="G140" t="s">
        <v>534</v>
      </c>
      <c r="H140" t="s">
        <v>233</v>
      </c>
      <c r="I140" s="1">
        <v>45846</v>
      </c>
      <c r="J140" t="s">
        <v>234</v>
      </c>
      <c r="K140" t="s">
        <v>235</v>
      </c>
      <c r="L140" t="s">
        <v>171</v>
      </c>
      <c r="M140" t="s">
        <v>569</v>
      </c>
      <c r="N140" t="s">
        <v>237</v>
      </c>
      <c r="O140" t="s">
        <v>230</v>
      </c>
      <c r="Q140">
        <f ca="1">IF(OR(ISNUMBER(MATCH(L140,MasterData!$D$3:$D$18,0)),ISNUMBER(MATCH(L140,MasterData!$C$3:$C$18,0))),
    DATEDIF(E140,I140,"d"),
    DATEDIF(E140,TODAY(),"d"))</f>
        <v>34</v>
      </c>
      <c r="R140">
        <f t="shared" ca="1" si="8"/>
        <v>1</v>
      </c>
      <c r="S140">
        <f t="shared" ca="1" si="9"/>
        <v>1</v>
      </c>
      <c r="T140">
        <f t="shared" ca="1" si="10"/>
        <v>1</v>
      </c>
      <c r="U140">
        <f t="shared" ca="1" si="11"/>
        <v>0</v>
      </c>
    </row>
    <row r="141" spans="1:21" x14ac:dyDescent="0.35">
      <c r="A141">
        <v>6000142210</v>
      </c>
      <c r="B141" t="s">
        <v>570</v>
      </c>
      <c r="C141" t="s">
        <v>230</v>
      </c>
      <c r="D141" t="s">
        <v>449</v>
      </c>
      <c r="E141" s="1">
        <v>45812</v>
      </c>
      <c r="F141" s="1"/>
      <c r="G141" t="s">
        <v>450</v>
      </c>
      <c r="H141" t="s">
        <v>233</v>
      </c>
      <c r="I141" s="1">
        <v>45820</v>
      </c>
      <c r="J141" t="s">
        <v>234</v>
      </c>
      <c r="K141" t="s">
        <v>241</v>
      </c>
      <c r="L141" t="s">
        <v>171</v>
      </c>
      <c r="M141" t="s">
        <v>571</v>
      </c>
      <c r="N141" t="s">
        <v>237</v>
      </c>
      <c r="O141" t="s">
        <v>230</v>
      </c>
      <c r="Q141">
        <f ca="1">IF(OR(ISNUMBER(MATCH(L141,MasterData!$D$3:$D$18,0)),ISNUMBER(MATCH(L141,MasterData!$C$3:$C$18,0))),
    DATEDIF(E141,I141,"d"),
    DATEDIF(E141,TODAY(),"d"))</f>
        <v>8</v>
      </c>
      <c r="R141">
        <f t="shared" ca="1" si="8"/>
        <v>1</v>
      </c>
      <c r="S141">
        <f t="shared" ca="1" si="9"/>
        <v>0</v>
      </c>
      <c r="T141">
        <f t="shared" ca="1" si="10"/>
        <v>0</v>
      </c>
      <c r="U141">
        <f t="shared" ca="1" si="11"/>
        <v>0</v>
      </c>
    </row>
    <row r="142" spans="1:21" x14ac:dyDescent="0.35">
      <c r="A142">
        <v>6000142258</v>
      </c>
      <c r="B142" t="s">
        <v>572</v>
      </c>
      <c r="C142" t="s">
        <v>230</v>
      </c>
      <c r="D142" t="s">
        <v>254</v>
      </c>
      <c r="E142" s="1">
        <v>45812</v>
      </c>
      <c r="F142" s="1"/>
      <c r="G142" t="s">
        <v>268</v>
      </c>
      <c r="H142" t="s">
        <v>233</v>
      </c>
      <c r="I142" s="1">
        <v>45831</v>
      </c>
      <c r="J142" t="s">
        <v>234</v>
      </c>
      <c r="K142" t="s">
        <v>235</v>
      </c>
      <c r="L142" t="s">
        <v>171</v>
      </c>
      <c r="M142" t="s">
        <v>573</v>
      </c>
      <c r="N142" t="s">
        <v>237</v>
      </c>
      <c r="O142" t="s">
        <v>230</v>
      </c>
      <c r="Q142">
        <f ca="1">IF(OR(ISNUMBER(MATCH(L142,MasterData!$D$3:$D$18,0)),ISNUMBER(MATCH(L142,MasterData!$C$3:$C$18,0))),
    DATEDIF(E142,I142,"d"),
    DATEDIF(E142,TODAY(),"d"))</f>
        <v>19</v>
      </c>
      <c r="R142">
        <f t="shared" ca="1" si="8"/>
        <v>1</v>
      </c>
      <c r="S142">
        <f t="shared" ca="1" si="9"/>
        <v>1</v>
      </c>
      <c r="T142">
        <f t="shared" ca="1" si="10"/>
        <v>0</v>
      </c>
      <c r="U142">
        <f t="shared" ca="1" si="11"/>
        <v>0</v>
      </c>
    </row>
    <row r="143" spans="1:21" x14ac:dyDescent="0.35">
      <c r="A143">
        <v>6000142276</v>
      </c>
      <c r="B143" t="s">
        <v>574</v>
      </c>
      <c r="C143" t="s">
        <v>230</v>
      </c>
      <c r="D143" t="s">
        <v>506</v>
      </c>
      <c r="E143" s="1">
        <v>45812</v>
      </c>
      <c r="F143" s="1"/>
      <c r="G143" t="s">
        <v>575</v>
      </c>
      <c r="H143" t="s">
        <v>233</v>
      </c>
      <c r="I143" s="1">
        <v>45824</v>
      </c>
      <c r="J143" t="s">
        <v>234</v>
      </c>
      <c r="K143" t="s">
        <v>235</v>
      </c>
      <c r="L143" t="s">
        <v>169</v>
      </c>
      <c r="M143" t="s">
        <v>576</v>
      </c>
      <c r="N143" t="s">
        <v>237</v>
      </c>
      <c r="O143" t="s">
        <v>230</v>
      </c>
      <c r="Q143">
        <f ca="1">IF(OR(ISNUMBER(MATCH(L143,MasterData!$D$3:$D$18,0)),ISNUMBER(MATCH(L143,MasterData!$C$3:$C$18,0))),
    DATEDIF(E143,I143,"d"),
    DATEDIF(E143,TODAY(),"d"))</f>
        <v>195</v>
      </c>
      <c r="R143">
        <f t="shared" ca="1" si="8"/>
        <v>1</v>
      </c>
      <c r="S143">
        <f t="shared" ca="1" si="9"/>
        <v>1</v>
      </c>
      <c r="T143">
        <f t="shared" ca="1" si="10"/>
        <v>1</v>
      </c>
      <c r="U143">
        <f t="shared" ca="1" si="11"/>
        <v>1</v>
      </c>
    </row>
    <row r="144" spans="1:21" x14ac:dyDescent="0.35">
      <c r="A144">
        <v>6000142286</v>
      </c>
      <c r="B144" t="s">
        <v>600</v>
      </c>
      <c r="C144" t="s">
        <v>230</v>
      </c>
      <c r="D144" t="s">
        <v>231</v>
      </c>
      <c r="E144" s="1">
        <v>45813</v>
      </c>
      <c r="F144" s="1"/>
      <c r="G144" t="s">
        <v>318</v>
      </c>
      <c r="H144" t="s">
        <v>233</v>
      </c>
      <c r="I144" s="1">
        <v>45840</v>
      </c>
      <c r="J144" t="s">
        <v>234</v>
      </c>
      <c r="K144" t="s">
        <v>241</v>
      </c>
      <c r="L144" t="s">
        <v>171</v>
      </c>
      <c r="M144" t="s">
        <v>319</v>
      </c>
      <c r="N144" t="s">
        <v>237</v>
      </c>
      <c r="O144" t="s">
        <v>230</v>
      </c>
      <c r="Q144">
        <f ca="1">IF(OR(ISNUMBER(MATCH(L144,MasterData!$D$3:$D$18,0)),ISNUMBER(MATCH(L144,MasterData!$C$3:$C$18,0))),
    DATEDIF(E144,I144,"d"),
    DATEDIF(E144,TODAY(),"d"))</f>
        <v>27</v>
      </c>
      <c r="R144">
        <f t="shared" ca="1" si="8"/>
        <v>1</v>
      </c>
      <c r="S144">
        <f t="shared" ca="1" si="9"/>
        <v>1</v>
      </c>
      <c r="T144">
        <f t="shared" ca="1" si="10"/>
        <v>0</v>
      </c>
      <c r="U144">
        <f t="shared" ca="1" si="11"/>
        <v>0</v>
      </c>
    </row>
    <row r="145" spans="1:21" x14ac:dyDescent="0.35">
      <c r="A145">
        <v>6000142434</v>
      </c>
      <c r="B145" t="s">
        <v>7</v>
      </c>
      <c r="C145" t="s">
        <v>230</v>
      </c>
      <c r="D145" t="s">
        <v>251</v>
      </c>
      <c r="E145" s="1">
        <v>45813</v>
      </c>
      <c r="F145" s="1">
        <v>45828</v>
      </c>
      <c r="G145" t="s">
        <v>577</v>
      </c>
      <c r="H145" t="s">
        <v>233</v>
      </c>
      <c r="I145" s="1">
        <v>45814</v>
      </c>
      <c r="J145" t="s">
        <v>560</v>
      </c>
      <c r="K145" t="s">
        <v>235</v>
      </c>
      <c r="L145" t="s">
        <v>183</v>
      </c>
      <c r="M145" t="s">
        <v>578</v>
      </c>
      <c r="N145" t="s">
        <v>237</v>
      </c>
      <c r="O145" t="s">
        <v>230</v>
      </c>
      <c r="Q145">
        <f ca="1">IF(OR(ISNUMBER(MATCH(L145,MasterData!$D$3:$D$18,0)),ISNUMBER(MATCH(L145,MasterData!$C$3:$C$18,0))),
    DATEDIF(E145,I145,"d"),
    DATEDIF(E145,TODAY(),"d"))</f>
        <v>194</v>
      </c>
      <c r="R145">
        <f t="shared" ca="1" si="8"/>
        <v>1</v>
      </c>
      <c r="S145">
        <f t="shared" ca="1" si="9"/>
        <v>1</v>
      </c>
      <c r="T145">
        <f t="shared" ca="1" si="10"/>
        <v>1</v>
      </c>
      <c r="U145">
        <f t="shared" ca="1" si="11"/>
        <v>1</v>
      </c>
    </row>
    <row r="146" spans="1:21" x14ac:dyDescent="0.35">
      <c r="A146">
        <v>6000142441</v>
      </c>
      <c r="B146" t="s">
        <v>6</v>
      </c>
      <c r="C146" t="s">
        <v>230</v>
      </c>
      <c r="D146" t="s">
        <v>231</v>
      </c>
      <c r="E146" s="1">
        <v>45813</v>
      </c>
      <c r="F146" s="1"/>
      <c r="G146" t="s">
        <v>453</v>
      </c>
      <c r="H146" t="s">
        <v>233</v>
      </c>
      <c r="I146" s="1">
        <v>45845</v>
      </c>
      <c r="J146" t="s">
        <v>591</v>
      </c>
      <c r="K146" t="s">
        <v>235</v>
      </c>
      <c r="L146" t="s">
        <v>164</v>
      </c>
      <c r="M146" t="s">
        <v>579</v>
      </c>
      <c r="N146" t="s">
        <v>237</v>
      </c>
      <c r="O146" t="s">
        <v>230</v>
      </c>
      <c r="Q146">
        <f ca="1">IF(OR(ISNUMBER(MATCH(L146,MasterData!$D$3:$D$18,0)),ISNUMBER(MATCH(L146,MasterData!$C$3:$C$18,0))),
    DATEDIF(E146,I146,"d"),
    DATEDIF(E146,TODAY(),"d"))</f>
        <v>194</v>
      </c>
      <c r="R146">
        <f t="shared" ca="1" si="8"/>
        <v>1</v>
      </c>
      <c r="S146">
        <f t="shared" ca="1" si="9"/>
        <v>1</v>
      </c>
      <c r="T146">
        <f t="shared" ca="1" si="10"/>
        <v>1</v>
      </c>
      <c r="U146">
        <f t="shared" ca="1" si="11"/>
        <v>1</v>
      </c>
    </row>
    <row r="147" spans="1:21" x14ac:dyDescent="0.35">
      <c r="A147">
        <v>6000142523</v>
      </c>
      <c r="B147" t="s">
        <v>580</v>
      </c>
      <c r="C147" t="s">
        <v>230</v>
      </c>
      <c r="D147" t="s">
        <v>581</v>
      </c>
      <c r="E147" s="1">
        <v>45814</v>
      </c>
      <c r="F147" s="1"/>
      <c r="G147" t="s">
        <v>582</v>
      </c>
      <c r="H147" t="s">
        <v>233</v>
      </c>
      <c r="I147" s="1">
        <v>45821</v>
      </c>
      <c r="J147" t="s">
        <v>234</v>
      </c>
      <c r="K147" t="s">
        <v>241</v>
      </c>
      <c r="L147" t="s">
        <v>171</v>
      </c>
      <c r="M147" t="s">
        <v>583</v>
      </c>
      <c r="N147" t="s">
        <v>237</v>
      </c>
      <c r="O147" t="s">
        <v>230</v>
      </c>
      <c r="Q147">
        <f ca="1">IF(OR(ISNUMBER(MATCH(L147,MasterData!$D$3:$D$18,0)),ISNUMBER(MATCH(L147,MasterData!$C$3:$C$18,0))),
    DATEDIF(E147,I147,"d"),
    DATEDIF(E147,TODAY(),"d"))</f>
        <v>7</v>
      </c>
      <c r="R147">
        <f t="shared" ca="1" si="8"/>
        <v>0</v>
      </c>
      <c r="S147">
        <f t="shared" ca="1" si="9"/>
        <v>0</v>
      </c>
      <c r="T147">
        <f t="shared" ca="1" si="10"/>
        <v>0</v>
      </c>
      <c r="U147">
        <f t="shared" ca="1" si="11"/>
        <v>0</v>
      </c>
    </row>
    <row r="148" spans="1:21" x14ac:dyDescent="0.35">
      <c r="A148">
        <v>6000142666</v>
      </c>
      <c r="B148" t="s">
        <v>584</v>
      </c>
      <c r="C148" t="s">
        <v>230</v>
      </c>
      <c r="D148" t="s">
        <v>480</v>
      </c>
      <c r="E148" s="1">
        <v>45818</v>
      </c>
      <c r="F148" s="1"/>
      <c r="G148" t="s">
        <v>552</v>
      </c>
      <c r="H148" t="s">
        <v>233</v>
      </c>
      <c r="I148" s="1">
        <v>45833</v>
      </c>
      <c r="J148" t="s">
        <v>234</v>
      </c>
      <c r="K148" t="s">
        <v>241</v>
      </c>
      <c r="L148" t="s">
        <v>171</v>
      </c>
      <c r="M148" t="s">
        <v>585</v>
      </c>
      <c r="N148" t="s">
        <v>237</v>
      </c>
      <c r="O148" t="s">
        <v>230</v>
      </c>
      <c r="Q148">
        <f ca="1">IF(OR(ISNUMBER(MATCH(L148,MasterData!$D$3:$D$18,0)),ISNUMBER(MATCH(L148,MasterData!$C$3:$C$18,0))),
    DATEDIF(E148,I148,"d"),
    DATEDIF(E148,TODAY(),"d"))</f>
        <v>15</v>
      </c>
      <c r="R148">
        <f t="shared" ca="1" si="8"/>
        <v>1</v>
      </c>
      <c r="S148">
        <f t="shared" ca="1" si="9"/>
        <v>0</v>
      </c>
      <c r="T148">
        <f t="shared" ca="1" si="10"/>
        <v>0</v>
      </c>
      <c r="U148">
        <f t="shared" ca="1" si="11"/>
        <v>0</v>
      </c>
    </row>
    <row r="149" spans="1:21" x14ac:dyDescent="0.35">
      <c r="A149">
        <v>6000142675</v>
      </c>
      <c r="B149" t="s">
        <v>230</v>
      </c>
      <c r="C149" t="s">
        <v>230</v>
      </c>
      <c r="D149" t="s">
        <v>254</v>
      </c>
      <c r="E149" s="1">
        <v>45818</v>
      </c>
      <c r="F149" s="1"/>
      <c r="G149" t="s">
        <v>400</v>
      </c>
      <c r="H149" t="s">
        <v>233</v>
      </c>
      <c r="I149" s="1">
        <v>45847</v>
      </c>
      <c r="J149" t="s">
        <v>245</v>
      </c>
      <c r="K149" t="s">
        <v>241</v>
      </c>
      <c r="L149" t="s">
        <v>170</v>
      </c>
      <c r="M149" t="s">
        <v>586</v>
      </c>
      <c r="N149" t="s">
        <v>237</v>
      </c>
      <c r="O149" t="s">
        <v>230</v>
      </c>
      <c r="Q149">
        <f ca="1">IF(OR(ISNUMBER(MATCH(L149,MasterData!$D$3:$D$18,0)),ISNUMBER(MATCH(L149,MasterData!$C$3:$C$18,0))),
    DATEDIF(E149,I149,"d"),
    DATEDIF(E149,TODAY(),"d"))</f>
        <v>29</v>
      </c>
      <c r="R149">
        <f t="shared" ca="1" si="8"/>
        <v>1</v>
      </c>
      <c r="S149">
        <f t="shared" ca="1" si="9"/>
        <v>1</v>
      </c>
      <c r="T149">
        <f t="shared" ca="1" si="10"/>
        <v>0</v>
      </c>
      <c r="U149">
        <f t="shared" ca="1" si="11"/>
        <v>0</v>
      </c>
    </row>
    <row r="150" spans="1:21" x14ac:dyDescent="0.35">
      <c r="A150">
        <v>6000142684</v>
      </c>
      <c r="B150" t="s">
        <v>587</v>
      </c>
      <c r="C150" t="s">
        <v>230</v>
      </c>
      <c r="D150" t="s">
        <v>251</v>
      </c>
      <c r="E150" s="1">
        <v>45818</v>
      </c>
      <c r="F150" s="1"/>
      <c r="G150" t="s">
        <v>588</v>
      </c>
      <c r="H150" t="s">
        <v>233</v>
      </c>
      <c r="I150" s="1">
        <v>45825</v>
      </c>
      <c r="J150" t="s">
        <v>234</v>
      </c>
      <c r="K150" t="s">
        <v>235</v>
      </c>
      <c r="L150" t="s">
        <v>171</v>
      </c>
      <c r="M150" t="s">
        <v>589</v>
      </c>
      <c r="N150" t="s">
        <v>237</v>
      </c>
      <c r="O150" t="s">
        <v>230</v>
      </c>
      <c r="Q150">
        <f ca="1">IF(OR(ISNUMBER(MATCH(L150,MasterData!$D$3:$D$18,0)),ISNUMBER(MATCH(L150,MasterData!$C$3:$C$18,0))),
    DATEDIF(E150,I150,"d"),
    DATEDIF(E150,TODAY(),"d"))</f>
        <v>7</v>
      </c>
      <c r="R150">
        <f t="shared" ca="1" si="8"/>
        <v>0</v>
      </c>
      <c r="S150">
        <f t="shared" ca="1" si="9"/>
        <v>0</v>
      </c>
      <c r="T150">
        <f t="shared" ca="1" si="10"/>
        <v>0</v>
      </c>
      <c r="U150">
        <f t="shared" ca="1" si="11"/>
        <v>0</v>
      </c>
    </row>
    <row r="151" spans="1:21" x14ac:dyDescent="0.35">
      <c r="A151">
        <v>6000142800</v>
      </c>
      <c r="B151" t="s">
        <v>590</v>
      </c>
      <c r="C151" t="s">
        <v>230</v>
      </c>
      <c r="D151" t="s">
        <v>480</v>
      </c>
      <c r="E151" s="1">
        <v>45819</v>
      </c>
      <c r="F151" s="1"/>
      <c r="G151" t="s">
        <v>552</v>
      </c>
      <c r="H151" t="s">
        <v>233</v>
      </c>
      <c r="I151" s="1">
        <v>45840</v>
      </c>
      <c r="J151" t="s">
        <v>234</v>
      </c>
      <c r="K151" t="s">
        <v>241</v>
      </c>
      <c r="L151" t="s">
        <v>171</v>
      </c>
      <c r="M151" t="s">
        <v>592</v>
      </c>
      <c r="N151" t="s">
        <v>237</v>
      </c>
      <c r="O151" t="s">
        <v>230</v>
      </c>
      <c r="Q151">
        <f ca="1">IF(OR(ISNUMBER(MATCH(L151,MasterData!$D$3:$D$18,0)),ISNUMBER(MATCH(L151,MasterData!$C$3:$C$18,0))),
    DATEDIF(E151,I151,"d"),
    DATEDIF(E151,TODAY(),"d"))</f>
        <v>21</v>
      </c>
      <c r="R151">
        <f t="shared" ca="1" si="8"/>
        <v>1</v>
      </c>
      <c r="S151">
        <f t="shared" ca="1" si="9"/>
        <v>1</v>
      </c>
      <c r="T151">
        <f t="shared" ca="1" si="10"/>
        <v>0</v>
      </c>
      <c r="U151">
        <f t="shared" ca="1" si="11"/>
        <v>0</v>
      </c>
    </row>
    <row r="152" spans="1:21" x14ac:dyDescent="0.35">
      <c r="A152">
        <v>6000142856</v>
      </c>
      <c r="B152" t="s">
        <v>593</v>
      </c>
      <c r="C152" t="s">
        <v>230</v>
      </c>
      <c r="D152" t="s">
        <v>594</v>
      </c>
      <c r="E152" s="1">
        <v>45819</v>
      </c>
      <c r="F152" s="1"/>
      <c r="G152" t="s">
        <v>552</v>
      </c>
      <c r="H152" t="s">
        <v>230</v>
      </c>
      <c r="I152" s="1">
        <v>45826</v>
      </c>
      <c r="J152" t="s">
        <v>234</v>
      </c>
      <c r="K152" t="s">
        <v>241</v>
      </c>
      <c r="L152" t="s">
        <v>171</v>
      </c>
      <c r="M152" t="s">
        <v>595</v>
      </c>
      <c r="N152" t="s">
        <v>237</v>
      </c>
      <c r="O152" t="s">
        <v>230</v>
      </c>
      <c r="Q152">
        <f ca="1">IF(OR(ISNUMBER(MATCH(L152,MasterData!$D$3:$D$18,0)),ISNUMBER(MATCH(L152,MasterData!$C$3:$C$18,0))),
    DATEDIF(E152,I152,"d"),
    DATEDIF(E152,TODAY(),"d"))</f>
        <v>7</v>
      </c>
      <c r="R152">
        <f t="shared" ca="1" si="8"/>
        <v>0</v>
      </c>
      <c r="S152">
        <f t="shared" ca="1" si="9"/>
        <v>0</v>
      </c>
      <c r="T152">
        <f t="shared" ca="1" si="10"/>
        <v>0</v>
      </c>
      <c r="U152">
        <f t="shared" ca="1" si="11"/>
        <v>0</v>
      </c>
    </row>
    <row r="153" spans="1:21" x14ac:dyDescent="0.35">
      <c r="A153">
        <v>6000142896</v>
      </c>
      <c r="B153" t="s">
        <v>230</v>
      </c>
      <c r="C153" t="s">
        <v>230</v>
      </c>
      <c r="D153" t="s">
        <v>254</v>
      </c>
      <c r="E153" s="1">
        <v>45819</v>
      </c>
      <c r="F153" s="1"/>
      <c r="G153" t="s">
        <v>400</v>
      </c>
      <c r="H153" t="s">
        <v>240</v>
      </c>
      <c r="I153" s="1">
        <v>45842</v>
      </c>
      <c r="J153" t="s">
        <v>631</v>
      </c>
      <c r="K153" t="s">
        <v>347</v>
      </c>
      <c r="L153" t="s">
        <v>164</v>
      </c>
      <c r="M153" t="s">
        <v>596</v>
      </c>
      <c r="N153" t="s">
        <v>237</v>
      </c>
      <c r="O153" t="s">
        <v>230</v>
      </c>
      <c r="Q153">
        <f ca="1">IF(OR(ISNUMBER(MATCH(L153,MasterData!$D$3:$D$18,0)),ISNUMBER(MATCH(L153,MasterData!$C$3:$C$18,0))),
    DATEDIF(E153,I153,"d"),
    DATEDIF(E153,TODAY(),"d"))</f>
        <v>188</v>
      </c>
      <c r="R153">
        <f t="shared" ca="1" si="8"/>
        <v>1</v>
      </c>
      <c r="S153">
        <f t="shared" ca="1" si="9"/>
        <v>1</v>
      </c>
      <c r="T153">
        <f t="shared" ca="1" si="10"/>
        <v>1</v>
      </c>
      <c r="U153">
        <f t="shared" ca="1" si="11"/>
        <v>1</v>
      </c>
    </row>
    <row r="154" spans="1:21" x14ac:dyDescent="0.35">
      <c r="A154">
        <v>6000142903</v>
      </c>
      <c r="B154" t="s">
        <v>230</v>
      </c>
      <c r="C154" t="s">
        <v>230</v>
      </c>
      <c r="D154" t="s">
        <v>251</v>
      </c>
      <c r="E154" s="1">
        <v>45819</v>
      </c>
      <c r="F154" s="1">
        <v>45842</v>
      </c>
      <c r="G154" t="s">
        <v>601</v>
      </c>
      <c r="H154" t="s">
        <v>233</v>
      </c>
      <c r="I154" s="1">
        <v>45833</v>
      </c>
      <c r="J154" t="s">
        <v>620</v>
      </c>
      <c r="K154" t="s">
        <v>241</v>
      </c>
      <c r="L154" t="s">
        <v>171</v>
      </c>
      <c r="M154" t="s">
        <v>603</v>
      </c>
      <c r="N154" t="s">
        <v>237</v>
      </c>
      <c r="O154" t="s">
        <v>230</v>
      </c>
      <c r="Q154">
        <f ca="1">IF(OR(ISNUMBER(MATCH(L154,MasterData!$D$3:$D$18,0)),ISNUMBER(MATCH(L154,MasterData!$C$3:$C$18,0))),
    DATEDIF(E154,I154,"d"),
    DATEDIF(E154,TODAY(),"d"))</f>
        <v>14</v>
      </c>
      <c r="R154">
        <f t="shared" ca="1" si="8"/>
        <v>1</v>
      </c>
      <c r="S154">
        <f t="shared" ca="1" si="9"/>
        <v>0</v>
      </c>
      <c r="T154">
        <f t="shared" ca="1" si="10"/>
        <v>0</v>
      </c>
      <c r="U154">
        <f t="shared" ca="1" si="11"/>
        <v>0</v>
      </c>
    </row>
    <row r="155" spans="1:21" x14ac:dyDescent="0.35">
      <c r="A155">
        <v>6000143191</v>
      </c>
      <c r="B155" t="s">
        <v>230</v>
      </c>
      <c r="C155" t="s">
        <v>230</v>
      </c>
      <c r="D155" t="s">
        <v>254</v>
      </c>
      <c r="E155" s="1">
        <v>45821</v>
      </c>
      <c r="F155" s="1"/>
      <c r="G155" t="s">
        <v>400</v>
      </c>
      <c r="H155" t="s">
        <v>240</v>
      </c>
      <c r="I155" s="1">
        <v>45845</v>
      </c>
      <c r="J155" t="s">
        <v>201</v>
      </c>
      <c r="K155" t="s">
        <v>241</v>
      </c>
      <c r="L155" t="s">
        <v>171</v>
      </c>
      <c r="M155" t="s">
        <v>597</v>
      </c>
      <c r="N155" t="s">
        <v>237</v>
      </c>
      <c r="O155" t="s">
        <v>230</v>
      </c>
      <c r="Q155">
        <f ca="1">IF(OR(ISNUMBER(MATCH(L155,MasterData!$D$3:$D$18,0)),ISNUMBER(MATCH(L155,MasterData!$C$3:$C$18,0))),
    DATEDIF(E155,I155,"d"),
    DATEDIF(E155,TODAY(),"d"))</f>
        <v>24</v>
      </c>
      <c r="R155">
        <f t="shared" ca="1" si="8"/>
        <v>1</v>
      </c>
      <c r="S155">
        <f t="shared" ca="1" si="9"/>
        <v>1</v>
      </c>
      <c r="T155">
        <f t="shared" ca="1" si="10"/>
        <v>0</v>
      </c>
      <c r="U155">
        <f t="shared" ca="1" si="11"/>
        <v>0</v>
      </c>
    </row>
    <row r="156" spans="1:21" x14ac:dyDescent="0.35">
      <c r="A156">
        <v>6000143230</v>
      </c>
      <c r="B156" t="s">
        <v>230</v>
      </c>
      <c r="C156" t="s">
        <v>230</v>
      </c>
      <c r="D156" t="s">
        <v>254</v>
      </c>
      <c r="E156" s="1">
        <v>45821</v>
      </c>
      <c r="F156" s="1"/>
      <c r="G156" t="s">
        <v>400</v>
      </c>
      <c r="H156" t="s">
        <v>233</v>
      </c>
      <c r="I156" s="1">
        <v>45845</v>
      </c>
      <c r="J156" t="s">
        <v>201</v>
      </c>
      <c r="K156" t="s">
        <v>241</v>
      </c>
      <c r="L156" t="s">
        <v>171</v>
      </c>
      <c r="M156" t="s">
        <v>598</v>
      </c>
      <c r="N156" t="s">
        <v>237</v>
      </c>
      <c r="O156" t="s">
        <v>230</v>
      </c>
      <c r="Q156">
        <f ca="1">IF(OR(ISNUMBER(MATCH(L156,MasterData!$D$3:$D$18,0)),ISNUMBER(MATCH(L156,MasterData!$C$3:$C$18,0))),
    DATEDIF(E156,I156,"d"),
    DATEDIF(E156,TODAY(),"d"))</f>
        <v>24</v>
      </c>
      <c r="R156">
        <f t="shared" ca="1" si="8"/>
        <v>1</v>
      </c>
      <c r="S156">
        <f t="shared" ca="1" si="9"/>
        <v>1</v>
      </c>
      <c r="T156">
        <f t="shared" ca="1" si="10"/>
        <v>0</v>
      </c>
      <c r="U156">
        <f t="shared" ca="1" si="11"/>
        <v>0</v>
      </c>
    </row>
    <row r="157" spans="1:21" x14ac:dyDescent="0.35">
      <c r="A157">
        <v>6000143231</v>
      </c>
      <c r="B157" t="s">
        <v>230</v>
      </c>
      <c r="C157" t="s">
        <v>230</v>
      </c>
      <c r="D157" t="s">
        <v>254</v>
      </c>
      <c r="E157" s="1">
        <v>45821</v>
      </c>
      <c r="F157" s="1"/>
      <c r="G157" t="s">
        <v>400</v>
      </c>
      <c r="H157" t="s">
        <v>233</v>
      </c>
      <c r="I157" s="1">
        <v>45848</v>
      </c>
      <c r="J157" t="s">
        <v>631</v>
      </c>
      <c r="K157" t="s">
        <v>241</v>
      </c>
      <c r="L157" t="s">
        <v>171</v>
      </c>
      <c r="M157" t="s">
        <v>599</v>
      </c>
      <c r="N157" t="s">
        <v>237</v>
      </c>
      <c r="O157" t="s">
        <v>230</v>
      </c>
      <c r="P157" t="s">
        <v>230</v>
      </c>
      <c r="Q157">
        <f ca="1">IF(OR(ISNUMBER(MATCH(L157,MasterData!$D$3:$D$18,0)),ISNUMBER(MATCH(L157,MasterData!$C$3:$C$18,0))),
    DATEDIF(E157,I157,"d"),
    DATEDIF(E157,TODAY(),"d"))</f>
        <v>27</v>
      </c>
      <c r="R157">
        <f t="shared" ca="1" si="8"/>
        <v>1</v>
      </c>
      <c r="S157">
        <f t="shared" ca="1" si="9"/>
        <v>1</v>
      </c>
      <c r="T157">
        <f t="shared" ca="1" si="10"/>
        <v>0</v>
      </c>
      <c r="U157">
        <f t="shared" ca="1" si="11"/>
        <v>0</v>
      </c>
    </row>
    <row r="158" spans="1:21" x14ac:dyDescent="0.35">
      <c r="A158">
        <v>6000143290</v>
      </c>
      <c r="B158" t="s">
        <v>230</v>
      </c>
      <c r="C158" t="s">
        <v>230</v>
      </c>
      <c r="D158" t="s">
        <v>254</v>
      </c>
      <c r="E158" s="1">
        <v>45824</v>
      </c>
      <c r="F158" s="1"/>
      <c r="G158" t="s">
        <v>400</v>
      </c>
      <c r="H158" t="s">
        <v>604</v>
      </c>
      <c r="I158" s="1">
        <v>45845</v>
      </c>
      <c r="J158" t="s">
        <v>201</v>
      </c>
      <c r="K158" t="s">
        <v>241</v>
      </c>
      <c r="L158" t="s">
        <v>171</v>
      </c>
      <c r="M158" t="s">
        <v>605</v>
      </c>
      <c r="N158" t="s">
        <v>237</v>
      </c>
      <c r="O158" t="s">
        <v>230</v>
      </c>
      <c r="Q158">
        <f ca="1">IF(OR(ISNUMBER(MATCH(L158,MasterData!$D$3:$D$18,0)),ISNUMBER(MATCH(L158,MasterData!$C$3:$C$18,0))),
    DATEDIF(E158,I158,"d"),
    DATEDIF(E158,TODAY(),"d"))</f>
        <v>21</v>
      </c>
      <c r="R158">
        <f t="shared" ca="1" si="8"/>
        <v>1</v>
      </c>
      <c r="S158">
        <f t="shared" ca="1" si="9"/>
        <v>1</v>
      </c>
      <c r="T158">
        <f t="shared" ca="1" si="10"/>
        <v>0</v>
      </c>
      <c r="U158">
        <f t="shared" ca="1" si="11"/>
        <v>0</v>
      </c>
    </row>
    <row r="159" spans="1:21" x14ac:dyDescent="0.35">
      <c r="A159">
        <v>6000143344</v>
      </c>
      <c r="B159" t="s">
        <v>606</v>
      </c>
      <c r="C159" t="s">
        <v>230</v>
      </c>
      <c r="D159" t="s">
        <v>594</v>
      </c>
      <c r="E159" s="1">
        <v>45824</v>
      </c>
      <c r="F159" s="1"/>
      <c r="G159" t="s">
        <v>607</v>
      </c>
      <c r="H159" t="s">
        <v>233</v>
      </c>
      <c r="I159" s="1">
        <v>45832</v>
      </c>
      <c r="J159" t="s">
        <v>234</v>
      </c>
      <c r="K159" t="s">
        <v>241</v>
      </c>
      <c r="L159" t="s">
        <v>171</v>
      </c>
      <c r="M159" t="s">
        <v>608</v>
      </c>
      <c r="N159" t="s">
        <v>237</v>
      </c>
      <c r="O159" t="s">
        <v>230</v>
      </c>
      <c r="Q159">
        <f ca="1">IF(OR(ISNUMBER(MATCH(L159,MasterData!$D$3:$D$18,0)),ISNUMBER(MATCH(L159,MasterData!$C$3:$C$18,0))),
    DATEDIF(E159,I159,"d"),
    DATEDIF(E159,TODAY(),"d"))</f>
        <v>8</v>
      </c>
      <c r="R159">
        <f t="shared" ca="1" si="8"/>
        <v>1</v>
      </c>
      <c r="S159">
        <f t="shared" ca="1" si="9"/>
        <v>0</v>
      </c>
      <c r="T159">
        <f t="shared" ca="1" si="10"/>
        <v>0</v>
      </c>
      <c r="U159">
        <f t="shared" ca="1" si="11"/>
        <v>0</v>
      </c>
    </row>
    <row r="160" spans="1:21" x14ac:dyDescent="0.35">
      <c r="A160">
        <v>6000143384</v>
      </c>
      <c r="B160" t="s">
        <v>609</v>
      </c>
      <c r="C160" t="s">
        <v>230</v>
      </c>
      <c r="D160" t="s">
        <v>480</v>
      </c>
      <c r="E160" s="1">
        <v>45824</v>
      </c>
      <c r="F160" s="1"/>
      <c r="G160" t="s">
        <v>329</v>
      </c>
      <c r="H160" t="s">
        <v>233</v>
      </c>
      <c r="I160" s="1">
        <v>45833</v>
      </c>
      <c r="J160" t="s">
        <v>234</v>
      </c>
      <c r="K160" t="s">
        <v>241</v>
      </c>
      <c r="L160" t="s">
        <v>171</v>
      </c>
      <c r="M160" t="s">
        <v>610</v>
      </c>
      <c r="N160" t="s">
        <v>237</v>
      </c>
      <c r="O160" t="s">
        <v>230</v>
      </c>
      <c r="Q160">
        <f ca="1">IF(OR(ISNUMBER(MATCH(L160,MasterData!$D$3:$D$18,0)),ISNUMBER(MATCH(L160,MasterData!$C$3:$C$18,0))),
    DATEDIF(E160,I160,"d"),
    DATEDIF(E160,TODAY(),"d"))</f>
        <v>9</v>
      </c>
      <c r="R160">
        <f t="shared" ca="1" si="8"/>
        <v>1</v>
      </c>
      <c r="S160">
        <f t="shared" ca="1" si="9"/>
        <v>0</v>
      </c>
      <c r="T160">
        <f t="shared" ca="1" si="10"/>
        <v>0</v>
      </c>
      <c r="U160">
        <f t="shared" ca="1" si="11"/>
        <v>0</v>
      </c>
    </row>
    <row r="161" spans="1:21" x14ac:dyDescent="0.35">
      <c r="A161">
        <v>6000143505</v>
      </c>
      <c r="B161" t="s">
        <v>230</v>
      </c>
      <c r="C161" t="s">
        <v>230</v>
      </c>
      <c r="D161" t="s">
        <v>480</v>
      </c>
      <c r="E161" s="1">
        <v>45825</v>
      </c>
      <c r="F161" s="1"/>
      <c r="G161" t="s">
        <v>611</v>
      </c>
      <c r="H161" t="s">
        <v>233</v>
      </c>
      <c r="I161" s="1">
        <v>45852</v>
      </c>
      <c r="J161" t="s">
        <v>256</v>
      </c>
      <c r="K161" t="s">
        <v>241</v>
      </c>
      <c r="L161" t="s">
        <v>170</v>
      </c>
      <c r="M161" t="s">
        <v>612</v>
      </c>
      <c r="N161" t="s">
        <v>237</v>
      </c>
      <c r="O161" t="s">
        <v>230</v>
      </c>
      <c r="P161" t="s">
        <v>230</v>
      </c>
      <c r="Q161">
        <f ca="1">IF(OR(ISNUMBER(MATCH(L161,MasterData!$D$3:$D$18,0)),ISNUMBER(MATCH(L161,MasterData!$C$3:$C$18,0))),
    DATEDIF(E161,I161,"d"),
    DATEDIF(E161,TODAY(),"d"))</f>
        <v>27</v>
      </c>
      <c r="R161">
        <f t="shared" ca="1" si="8"/>
        <v>1</v>
      </c>
      <c r="S161">
        <f t="shared" ca="1" si="9"/>
        <v>1</v>
      </c>
      <c r="T161">
        <f t="shared" ca="1" si="10"/>
        <v>0</v>
      </c>
      <c r="U161">
        <f t="shared" ca="1" si="11"/>
        <v>0</v>
      </c>
    </row>
    <row r="162" spans="1:21" x14ac:dyDescent="0.35">
      <c r="A162">
        <v>6000143525</v>
      </c>
      <c r="B162" t="s">
        <v>230</v>
      </c>
      <c r="C162" t="s">
        <v>230</v>
      </c>
      <c r="D162" t="s">
        <v>480</v>
      </c>
      <c r="E162" s="1">
        <v>45825</v>
      </c>
      <c r="F162" s="1"/>
      <c r="G162" t="s">
        <v>613</v>
      </c>
      <c r="H162" t="s">
        <v>233</v>
      </c>
      <c r="I162" s="1">
        <v>45842</v>
      </c>
      <c r="J162" t="s">
        <v>201</v>
      </c>
      <c r="K162" t="s">
        <v>241</v>
      </c>
      <c r="L162" t="s">
        <v>171</v>
      </c>
      <c r="M162" t="s">
        <v>614</v>
      </c>
      <c r="N162" t="s">
        <v>237</v>
      </c>
      <c r="O162" t="s">
        <v>230</v>
      </c>
      <c r="Q162">
        <f ca="1">IF(OR(ISNUMBER(MATCH(L162,MasterData!$D$3:$D$18,0)),ISNUMBER(MATCH(L162,MasterData!$C$3:$C$18,0))),
    DATEDIF(E162,I162,"d"),
    DATEDIF(E162,TODAY(),"d"))</f>
        <v>17</v>
      </c>
      <c r="R162">
        <f t="shared" ca="1" si="8"/>
        <v>1</v>
      </c>
      <c r="S162">
        <f t="shared" ca="1" si="9"/>
        <v>1</v>
      </c>
      <c r="T162">
        <f t="shared" ca="1" si="10"/>
        <v>0</v>
      </c>
      <c r="U162">
        <f t="shared" ca="1" si="11"/>
        <v>0</v>
      </c>
    </row>
    <row r="163" spans="1:21" x14ac:dyDescent="0.35">
      <c r="B163" t="s">
        <v>640</v>
      </c>
      <c r="D163" t="s">
        <v>254</v>
      </c>
      <c r="E163" s="1">
        <v>45825</v>
      </c>
      <c r="F163" s="1"/>
      <c r="G163" t="s">
        <v>641</v>
      </c>
      <c r="I163" s="1">
        <v>45848</v>
      </c>
      <c r="K163" t="s">
        <v>241</v>
      </c>
      <c r="L163" t="s">
        <v>164</v>
      </c>
      <c r="M163" t="s">
        <v>642</v>
      </c>
      <c r="N163" t="s">
        <v>237</v>
      </c>
      <c r="Q163">
        <f ca="1">IF(OR(ISNUMBER(MATCH(L163,MasterData!$D$3:$D$18,0)),ISNUMBER(MATCH(L163,MasterData!$C$3:$C$18,0))),
    DATEDIF(E163,I163,"d"),
    DATEDIF(E163,TODAY(),"d"))</f>
        <v>182</v>
      </c>
      <c r="R163">
        <f t="shared" ca="1" si="8"/>
        <v>1</v>
      </c>
      <c r="S163">
        <f t="shared" ca="1" si="9"/>
        <v>1</v>
      </c>
      <c r="T163">
        <f t="shared" ca="1" si="10"/>
        <v>1</v>
      </c>
      <c r="U163">
        <f t="shared" ca="1" si="11"/>
        <v>1</v>
      </c>
    </row>
    <row r="164" spans="1:21" x14ac:dyDescent="0.35">
      <c r="A164">
        <v>6000143567</v>
      </c>
      <c r="B164" t="s">
        <v>615</v>
      </c>
      <c r="C164" t="s">
        <v>230</v>
      </c>
      <c r="D164" t="s">
        <v>231</v>
      </c>
      <c r="E164" s="1">
        <v>45826</v>
      </c>
      <c r="F164" s="1"/>
      <c r="G164" t="s">
        <v>293</v>
      </c>
      <c r="H164" t="s">
        <v>245</v>
      </c>
      <c r="I164" s="1">
        <v>45833</v>
      </c>
      <c r="J164" t="s">
        <v>234</v>
      </c>
      <c r="K164" t="s">
        <v>241</v>
      </c>
      <c r="L164" t="s">
        <v>171</v>
      </c>
      <c r="M164" t="s">
        <v>616</v>
      </c>
      <c r="N164" t="s">
        <v>237</v>
      </c>
      <c r="O164" t="s">
        <v>230</v>
      </c>
      <c r="Q164">
        <f ca="1">IF(OR(ISNUMBER(MATCH(L164,MasterData!$D$3:$D$18,0)),ISNUMBER(MATCH(L164,MasterData!$C$3:$C$18,0))),
    DATEDIF(E164,I164,"d"),
    DATEDIF(E164,TODAY(),"d"))</f>
        <v>7</v>
      </c>
      <c r="R164">
        <f t="shared" ca="1" si="8"/>
        <v>0</v>
      </c>
      <c r="S164">
        <f t="shared" ca="1" si="9"/>
        <v>0</v>
      </c>
      <c r="T164">
        <f t="shared" ca="1" si="10"/>
        <v>0</v>
      </c>
      <c r="U164">
        <f t="shared" ca="1" si="11"/>
        <v>0</v>
      </c>
    </row>
    <row r="165" spans="1:21" x14ac:dyDescent="0.35">
      <c r="A165">
        <v>6000143642</v>
      </c>
      <c r="B165" t="s">
        <v>230</v>
      </c>
      <c r="C165" t="s">
        <v>230</v>
      </c>
      <c r="D165" t="s">
        <v>251</v>
      </c>
      <c r="E165" s="1">
        <v>45826</v>
      </c>
      <c r="F165" s="1"/>
      <c r="G165" t="s">
        <v>400</v>
      </c>
      <c r="H165" t="s">
        <v>233</v>
      </c>
      <c r="I165" s="1">
        <v>45836</v>
      </c>
      <c r="J165" t="s">
        <v>201</v>
      </c>
      <c r="K165" t="s">
        <v>241</v>
      </c>
      <c r="L165" t="s">
        <v>171</v>
      </c>
      <c r="M165" t="s">
        <v>617</v>
      </c>
      <c r="N165" t="s">
        <v>237</v>
      </c>
      <c r="O165" t="s">
        <v>230</v>
      </c>
      <c r="Q165">
        <f ca="1">IF(OR(ISNUMBER(MATCH(L165,MasterData!$D$3:$D$18,0)),ISNUMBER(MATCH(L165,MasterData!$C$3:$C$18,0))),
    DATEDIF(E165,I165,"d"),
    DATEDIF(E165,TODAY(),"d"))</f>
        <v>10</v>
      </c>
      <c r="R165">
        <f t="shared" ca="1" si="8"/>
        <v>1</v>
      </c>
      <c r="S165">
        <f t="shared" ca="1" si="9"/>
        <v>0</v>
      </c>
      <c r="T165">
        <f t="shared" ca="1" si="10"/>
        <v>0</v>
      </c>
      <c r="U165">
        <f t="shared" ca="1" si="11"/>
        <v>0</v>
      </c>
    </row>
    <row r="166" spans="1:21" x14ac:dyDescent="0.35">
      <c r="A166">
        <v>6000144089</v>
      </c>
      <c r="B166" t="s">
        <v>230</v>
      </c>
      <c r="C166" t="s">
        <v>230</v>
      </c>
      <c r="D166" t="s">
        <v>231</v>
      </c>
      <c r="E166" s="1">
        <v>45833</v>
      </c>
      <c r="F166" s="1"/>
      <c r="G166" t="s">
        <v>248</v>
      </c>
      <c r="H166" t="s">
        <v>245</v>
      </c>
      <c r="I166" s="1">
        <v>45843</v>
      </c>
      <c r="J166" t="s">
        <v>201</v>
      </c>
      <c r="K166" t="s">
        <v>241</v>
      </c>
      <c r="L166" t="s">
        <v>171</v>
      </c>
      <c r="M166" t="s">
        <v>621</v>
      </c>
      <c r="N166" t="s">
        <v>237</v>
      </c>
      <c r="O166" t="s">
        <v>230</v>
      </c>
      <c r="Q166">
        <f ca="1">IF(OR(ISNUMBER(MATCH(L166,MasterData!$D$3:$D$18,0)),ISNUMBER(MATCH(L166,MasterData!$C$3:$C$18,0))),
    DATEDIF(E166,I166,"d"),
    DATEDIF(E166,TODAY(),"d"))</f>
        <v>10</v>
      </c>
      <c r="R166">
        <f t="shared" ca="1" si="8"/>
        <v>1</v>
      </c>
      <c r="S166">
        <f t="shared" ca="1" si="9"/>
        <v>0</v>
      </c>
      <c r="T166">
        <f t="shared" ca="1" si="10"/>
        <v>0</v>
      </c>
      <c r="U166">
        <f t="shared" ca="1" si="11"/>
        <v>0</v>
      </c>
    </row>
    <row r="167" spans="1:21" x14ac:dyDescent="0.35">
      <c r="A167">
        <v>6000144129</v>
      </c>
      <c r="B167" t="s">
        <v>230</v>
      </c>
      <c r="C167" t="s">
        <v>230</v>
      </c>
      <c r="D167" t="s">
        <v>231</v>
      </c>
      <c r="E167" s="1">
        <v>45833</v>
      </c>
      <c r="F167" s="1"/>
      <c r="G167" t="s">
        <v>248</v>
      </c>
      <c r="H167" t="s">
        <v>245</v>
      </c>
      <c r="I167" s="1">
        <v>45843</v>
      </c>
      <c r="J167" t="s">
        <v>201</v>
      </c>
      <c r="K167" t="s">
        <v>241</v>
      </c>
      <c r="L167" t="s">
        <v>171</v>
      </c>
      <c r="M167" t="s">
        <v>622</v>
      </c>
      <c r="N167" t="s">
        <v>237</v>
      </c>
      <c r="O167" t="s">
        <v>230</v>
      </c>
      <c r="Q167">
        <f ca="1">IF(OR(ISNUMBER(MATCH(L167,MasterData!$D$3:$D$18,0)),ISNUMBER(MATCH(L167,MasterData!$C$3:$C$18,0))),
    DATEDIF(E167,I167,"d"),
    DATEDIF(E167,TODAY(),"d"))</f>
        <v>10</v>
      </c>
      <c r="R167">
        <f t="shared" ca="1" si="8"/>
        <v>1</v>
      </c>
      <c r="S167">
        <f t="shared" ca="1" si="9"/>
        <v>0</v>
      </c>
      <c r="T167">
        <f t="shared" ca="1" si="10"/>
        <v>0</v>
      </c>
      <c r="U167">
        <f t="shared" ca="1" si="11"/>
        <v>0</v>
      </c>
    </row>
    <row r="168" spans="1:21" x14ac:dyDescent="0.35">
      <c r="A168">
        <v>6000144490</v>
      </c>
      <c r="B168" t="s">
        <v>625</v>
      </c>
      <c r="C168" t="s">
        <v>230</v>
      </c>
      <c r="D168" t="s">
        <v>231</v>
      </c>
      <c r="E168" s="1">
        <v>45838</v>
      </c>
      <c r="F168" s="1"/>
      <c r="G168" t="s">
        <v>248</v>
      </c>
      <c r="H168" t="s">
        <v>245</v>
      </c>
      <c r="I168" s="1">
        <v>45839</v>
      </c>
      <c r="J168" t="s">
        <v>234</v>
      </c>
      <c r="K168" t="s">
        <v>241</v>
      </c>
      <c r="L168" t="s">
        <v>179</v>
      </c>
      <c r="M168" t="s">
        <v>626</v>
      </c>
      <c r="N168" t="s">
        <v>237</v>
      </c>
      <c r="O168" t="s">
        <v>230</v>
      </c>
      <c r="Q168">
        <f ca="1">IF(OR(ISNUMBER(MATCH(L168,MasterData!$D$3:$D$18,0)),ISNUMBER(MATCH(L168,MasterData!$C$3:$C$18,0))),
    DATEDIF(E168,I168,"d"),
    DATEDIF(E168,TODAY(),"d"))</f>
        <v>169</v>
      </c>
      <c r="R168">
        <f t="shared" ca="1" si="8"/>
        <v>1</v>
      </c>
      <c r="S168">
        <f t="shared" ca="1" si="9"/>
        <v>1</v>
      </c>
      <c r="T168">
        <f t="shared" ca="1" si="10"/>
        <v>1</v>
      </c>
      <c r="U168">
        <f t="shared" ca="1" si="11"/>
        <v>1</v>
      </c>
    </row>
    <row r="169" spans="1:21" x14ac:dyDescent="0.35">
      <c r="A169">
        <v>6000144523</v>
      </c>
      <c r="B169" t="s">
        <v>627</v>
      </c>
      <c r="C169" t="s">
        <v>230</v>
      </c>
      <c r="D169" t="s">
        <v>254</v>
      </c>
      <c r="E169" s="1">
        <v>45838</v>
      </c>
      <c r="F169" s="1"/>
      <c r="G169" t="s">
        <v>268</v>
      </c>
      <c r="H169" t="s">
        <v>240</v>
      </c>
      <c r="I169" s="1">
        <v>45848</v>
      </c>
      <c r="J169" t="s">
        <v>245</v>
      </c>
      <c r="K169" t="s">
        <v>235</v>
      </c>
      <c r="L169" t="s">
        <v>164</v>
      </c>
      <c r="M169" t="s">
        <v>629</v>
      </c>
      <c r="N169" t="s">
        <v>237</v>
      </c>
      <c r="O169" t="s">
        <v>230</v>
      </c>
      <c r="P169" t="s">
        <v>230</v>
      </c>
      <c r="Q169">
        <f ca="1">IF(OR(ISNUMBER(MATCH(L169,MasterData!$D$3:$D$18,0)),ISNUMBER(MATCH(L169,MasterData!$C$3:$C$18,0))),
    DATEDIF(E169,I169,"d"),
    DATEDIF(E169,TODAY(),"d"))</f>
        <v>169</v>
      </c>
      <c r="R169">
        <f t="shared" ca="1" si="8"/>
        <v>1</v>
      </c>
      <c r="S169">
        <f t="shared" ca="1" si="9"/>
        <v>1</v>
      </c>
      <c r="T169">
        <f t="shared" ca="1" si="10"/>
        <v>1</v>
      </c>
      <c r="U169">
        <f t="shared" ca="1" si="11"/>
        <v>1</v>
      </c>
    </row>
    <row r="170" spans="1:21" x14ac:dyDescent="0.35">
      <c r="A170">
        <v>6000144785</v>
      </c>
      <c r="B170" t="s">
        <v>632</v>
      </c>
      <c r="C170" t="s">
        <v>230</v>
      </c>
      <c r="D170" t="s">
        <v>231</v>
      </c>
      <c r="E170" s="1">
        <v>45840</v>
      </c>
      <c r="F170" s="1"/>
      <c r="G170" t="s">
        <v>248</v>
      </c>
      <c r="H170" t="s">
        <v>245</v>
      </c>
      <c r="I170" s="1">
        <v>45848</v>
      </c>
      <c r="J170" t="s">
        <v>245</v>
      </c>
      <c r="K170" t="s">
        <v>235</v>
      </c>
      <c r="L170" t="s">
        <v>170</v>
      </c>
      <c r="M170" t="s">
        <v>633</v>
      </c>
      <c r="N170" t="s">
        <v>237</v>
      </c>
      <c r="O170" t="s">
        <v>230</v>
      </c>
      <c r="P170" t="s">
        <v>230</v>
      </c>
      <c r="Q170">
        <f ca="1">IF(OR(ISNUMBER(MATCH(L170,MasterData!$D$3:$D$18,0)),ISNUMBER(MATCH(L170,MasterData!$C$3:$C$18,0))),
    DATEDIF(E170,I170,"d"),
    DATEDIF(E170,TODAY(),"d"))</f>
        <v>8</v>
      </c>
      <c r="R170">
        <f t="shared" ca="1" si="8"/>
        <v>1</v>
      </c>
      <c r="S170">
        <f t="shared" ca="1" si="9"/>
        <v>0</v>
      </c>
      <c r="T170">
        <f t="shared" ca="1" si="10"/>
        <v>0</v>
      </c>
      <c r="U170">
        <f t="shared" ca="1" si="11"/>
        <v>0</v>
      </c>
    </row>
    <row r="171" spans="1:21" x14ac:dyDescent="0.35">
      <c r="A171">
        <v>6000144855</v>
      </c>
      <c r="B171" t="s">
        <v>230</v>
      </c>
      <c r="C171" t="s">
        <v>230</v>
      </c>
      <c r="D171" t="s">
        <v>251</v>
      </c>
      <c r="E171" s="1">
        <v>45841</v>
      </c>
      <c r="F171" s="1"/>
      <c r="G171" t="s">
        <v>400</v>
      </c>
      <c r="H171" t="s">
        <v>230</v>
      </c>
      <c r="I171" s="1">
        <v>45851</v>
      </c>
      <c r="J171" t="s">
        <v>201</v>
      </c>
      <c r="K171" t="s">
        <v>241</v>
      </c>
      <c r="L171" t="s">
        <v>171</v>
      </c>
      <c r="M171" t="s">
        <v>634</v>
      </c>
      <c r="N171" t="s">
        <v>237</v>
      </c>
      <c r="O171" t="s">
        <v>230</v>
      </c>
      <c r="P171" t="s">
        <v>230</v>
      </c>
      <c r="Q171">
        <f ca="1">IF(OR(ISNUMBER(MATCH(L171,MasterData!$D$3:$D$18,0)),ISNUMBER(MATCH(L171,MasterData!$C$3:$C$18,0))),
    DATEDIF(E171,I171,"d"),
    DATEDIF(E171,TODAY(),"d"))</f>
        <v>10</v>
      </c>
      <c r="R171">
        <f t="shared" ca="1" si="8"/>
        <v>1</v>
      </c>
      <c r="S171">
        <f t="shared" ca="1" si="9"/>
        <v>0</v>
      </c>
      <c r="T171">
        <f t="shared" ca="1" si="10"/>
        <v>0</v>
      </c>
      <c r="U171">
        <f t="shared" ca="1" si="11"/>
        <v>0</v>
      </c>
    </row>
    <row r="172" spans="1:21" x14ac:dyDescent="0.35">
      <c r="A172">
        <v>6000144869</v>
      </c>
      <c r="B172" t="s">
        <v>635</v>
      </c>
      <c r="C172" t="s">
        <v>230</v>
      </c>
      <c r="D172" t="s">
        <v>231</v>
      </c>
      <c r="E172" s="1">
        <v>45841</v>
      </c>
      <c r="F172" s="1"/>
      <c r="G172" t="s">
        <v>248</v>
      </c>
      <c r="H172" t="s">
        <v>245</v>
      </c>
      <c r="I172" s="1">
        <v>45849</v>
      </c>
      <c r="J172" t="s">
        <v>234</v>
      </c>
      <c r="K172" t="s">
        <v>235</v>
      </c>
      <c r="L172" t="s">
        <v>164</v>
      </c>
      <c r="M172" t="s">
        <v>636</v>
      </c>
      <c r="N172" t="s">
        <v>237</v>
      </c>
      <c r="O172" t="s">
        <v>230</v>
      </c>
      <c r="P172" t="s">
        <v>230</v>
      </c>
      <c r="Q172">
        <f ca="1">IF(OR(ISNUMBER(MATCH(L172,MasterData!$D$3:$D$18,0)),ISNUMBER(MATCH(L172,MasterData!$C$3:$C$18,0))),
    DATEDIF(E172,I172,"d"),
    DATEDIF(E172,TODAY(),"d"))</f>
        <v>166</v>
      </c>
      <c r="R172">
        <f t="shared" ca="1" si="8"/>
        <v>1</v>
      </c>
      <c r="S172">
        <f t="shared" ca="1" si="9"/>
        <v>1</v>
      </c>
      <c r="T172">
        <f t="shared" ca="1" si="10"/>
        <v>1</v>
      </c>
      <c r="U172">
        <f t="shared" ca="1" si="11"/>
        <v>1</v>
      </c>
    </row>
    <row r="173" spans="1:21" x14ac:dyDescent="0.35">
      <c r="A173">
        <v>6000145067</v>
      </c>
      <c r="B173" t="s">
        <v>230</v>
      </c>
      <c r="C173" t="s">
        <v>230</v>
      </c>
      <c r="D173" t="s">
        <v>251</v>
      </c>
      <c r="E173" s="1">
        <v>45842</v>
      </c>
      <c r="F173" s="1"/>
      <c r="G173" t="s">
        <v>400</v>
      </c>
      <c r="H173" t="s">
        <v>233</v>
      </c>
      <c r="I173" s="1">
        <v>45842</v>
      </c>
      <c r="J173" t="s">
        <v>256</v>
      </c>
      <c r="K173" t="s">
        <v>241</v>
      </c>
      <c r="L173" t="s">
        <v>164</v>
      </c>
      <c r="M173" t="s">
        <v>643</v>
      </c>
      <c r="N173" t="s">
        <v>237</v>
      </c>
      <c r="O173" t="s">
        <v>230</v>
      </c>
      <c r="Q173">
        <f ca="1">IF(OR(ISNUMBER(MATCH(L173,MasterData!$D$3:$D$18,0)),ISNUMBER(MATCH(L173,MasterData!$C$3:$C$18,0))),
    DATEDIF(E173,I173,"d"),
    DATEDIF(E173,TODAY(),"d"))</f>
        <v>165</v>
      </c>
      <c r="R173">
        <f t="shared" ca="1" si="8"/>
        <v>1</v>
      </c>
      <c r="S173">
        <f t="shared" ca="1" si="9"/>
        <v>1</v>
      </c>
      <c r="T173">
        <f t="shared" ca="1" si="10"/>
        <v>1</v>
      </c>
      <c r="U173">
        <f t="shared" ca="1" si="11"/>
        <v>1</v>
      </c>
    </row>
    <row r="174" spans="1:21" x14ac:dyDescent="0.35">
      <c r="A174">
        <v>6000145148</v>
      </c>
      <c r="B174" t="s">
        <v>644</v>
      </c>
      <c r="C174" t="s">
        <v>230</v>
      </c>
      <c r="D174" t="s">
        <v>480</v>
      </c>
      <c r="E174" s="1">
        <v>45845</v>
      </c>
      <c r="F174" s="1"/>
      <c r="G174" t="s">
        <v>552</v>
      </c>
      <c r="H174" t="s">
        <v>245</v>
      </c>
      <c r="I174" s="1">
        <v>45852</v>
      </c>
      <c r="J174" t="s">
        <v>234</v>
      </c>
      <c r="K174" t="s">
        <v>241</v>
      </c>
      <c r="L174" t="s">
        <v>164</v>
      </c>
      <c r="M174" t="s">
        <v>645</v>
      </c>
      <c r="N174" t="s">
        <v>237</v>
      </c>
      <c r="O174" t="s">
        <v>230</v>
      </c>
      <c r="P174" t="s">
        <v>230</v>
      </c>
      <c r="Q174">
        <f ca="1">IF(OR(ISNUMBER(MATCH(L174,MasterData!$D$3:$D$18,0)),ISNUMBER(MATCH(L174,MasterData!$C$3:$C$18,0))),
    DATEDIF(E174,I174,"d"),
    DATEDIF(E174,TODAY(),"d"))</f>
        <v>162</v>
      </c>
      <c r="R174">
        <f t="shared" ca="1" si="8"/>
        <v>1</v>
      </c>
      <c r="S174">
        <f t="shared" ca="1" si="9"/>
        <v>1</v>
      </c>
      <c r="T174">
        <f t="shared" ca="1" si="10"/>
        <v>1</v>
      </c>
      <c r="U174">
        <f t="shared" ca="1" si="11"/>
        <v>1</v>
      </c>
    </row>
    <row r="175" spans="1:21" x14ac:dyDescent="0.35">
      <c r="A175">
        <v>6000145298</v>
      </c>
      <c r="B175" t="s">
        <v>230</v>
      </c>
      <c r="C175" t="s">
        <v>230</v>
      </c>
      <c r="D175" t="s">
        <v>231</v>
      </c>
      <c r="E175" s="1">
        <v>45846</v>
      </c>
      <c r="F175" s="1"/>
      <c r="G175" t="s">
        <v>248</v>
      </c>
      <c r="H175" t="s">
        <v>245</v>
      </c>
      <c r="I175" s="1">
        <v>45846</v>
      </c>
      <c r="J175" t="s">
        <v>245</v>
      </c>
      <c r="K175" t="s">
        <v>241</v>
      </c>
      <c r="L175" t="s">
        <v>170</v>
      </c>
      <c r="M175" t="s">
        <v>486</v>
      </c>
      <c r="N175" t="s">
        <v>237</v>
      </c>
      <c r="O175" t="s">
        <v>230</v>
      </c>
      <c r="Q175">
        <f ca="1">IF(OR(ISNUMBER(MATCH(L175,MasterData!$D$3:$D$18,0)),ISNUMBER(MATCH(L175,MasterData!$C$3:$C$18,0))),
    DATEDIF(E175,I175,"d"),
    DATEDIF(E175,TODAY(),"d"))</f>
        <v>0</v>
      </c>
      <c r="R175">
        <f t="shared" ca="1" si="8"/>
        <v>0</v>
      </c>
      <c r="S175">
        <f t="shared" ca="1" si="9"/>
        <v>0</v>
      </c>
      <c r="T175">
        <f t="shared" ca="1" si="10"/>
        <v>0</v>
      </c>
      <c r="U175">
        <f t="shared" ca="1" si="11"/>
        <v>0</v>
      </c>
    </row>
    <row r="176" spans="1:21" x14ac:dyDescent="0.35">
      <c r="A176">
        <v>6000145337</v>
      </c>
      <c r="B176" t="s">
        <v>646</v>
      </c>
      <c r="C176" t="s">
        <v>230</v>
      </c>
      <c r="D176" t="s">
        <v>231</v>
      </c>
      <c r="E176" s="1">
        <v>45846</v>
      </c>
      <c r="F176" s="1"/>
      <c r="G176" t="s">
        <v>248</v>
      </c>
      <c r="H176" t="s">
        <v>245</v>
      </c>
      <c r="I176" s="1">
        <v>45848</v>
      </c>
      <c r="J176" t="s">
        <v>234</v>
      </c>
      <c r="K176" t="s">
        <v>235</v>
      </c>
      <c r="L176" t="s">
        <v>164</v>
      </c>
      <c r="M176" t="s">
        <v>486</v>
      </c>
      <c r="N176" t="s">
        <v>237</v>
      </c>
      <c r="O176" t="s">
        <v>230</v>
      </c>
      <c r="P176" t="s">
        <v>230</v>
      </c>
      <c r="Q176">
        <f ca="1">IF(OR(ISNUMBER(MATCH(L176,MasterData!$D$3:$D$18,0)),ISNUMBER(MATCH(L176,MasterData!$C$3:$C$18,0))),
    DATEDIF(E176,I176,"d"),
    DATEDIF(E176,TODAY(),"d"))</f>
        <v>161</v>
      </c>
      <c r="R176">
        <f t="shared" ca="1" si="8"/>
        <v>1</v>
      </c>
      <c r="S176">
        <f t="shared" ca="1" si="9"/>
        <v>1</v>
      </c>
      <c r="T176">
        <f t="shared" ca="1" si="10"/>
        <v>1</v>
      </c>
      <c r="U176">
        <f t="shared" ca="1" si="11"/>
        <v>1</v>
      </c>
    </row>
    <row r="177" spans="1:21" x14ac:dyDescent="0.35">
      <c r="A177">
        <v>6000145415</v>
      </c>
      <c r="B177" t="s">
        <v>647</v>
      </c>
      <c r="C177" t="s">
        <v>230</v>
      </c>
      <c r="D177" t="s">
        <v>254</v>
      </c>
      <c r="E177" s="1">
        <v>45847</v>
      </c>
      <c r="F177" s="1"/>
      <c r="G177" t="s">
        <v>268</v>
      </c>
      <c r="H177" t="s">
        <v>230</v>
      </c>
      <c r="I177" s="1">
        <v>45847</v>
      </c>
      <c r="J177" t="s">
        <v>245</v>
      </c>
      <c r="K177" t="s">
        <v>241</v>
      </c>
      <c r="L177" t="s">
        <v>164</v>
      </c>
      <c r="M177" t="s">
        <v>648</v>
      </c>
      <c r="N177" t="s">
        <v>237</v>
      </c>
      <c r="O177" t="s">
        <v>230</v>
      </c>
      <c r="Q177">
        <f ca="1">IF(OR(ISNUMBER(MATCH(L177,MasterData!$D$3:$D$18,0)),ISNUMBER(MATCH(L177,MasterData!$C$3:$C$18,0))),
    DATEDIF(E177,I177,"d"),
    DATEDIF(E177,TODAY(),"d"))</f>
        <v>160</v>
      </c>
      <c r="R177">
        <f t="shared" ca="1" si="8"/>
        <v>1</v>
      </c>
      <c r="S177">
        <f t="shared" ca="1" si="9"/>
        <v>1</v>
      </c>
      <c r="T177">
        <f t="shared" ca="1" si="10"/>
        <v>1</v>
      </c>
      <c r="U177">
        <f t="shared" ca="1" si="11"/>
        <v>1</v>
      </c>
    </row>
    <row r="178" spans="1:21" x14ac:dyDescent="0.35">
      <c r="B178" t="s">
        <v>11</v>
      </c>
      <c r="D178" s="34">
        <v>3014</v>
      </c>
      <c r="E178" s="1">
        <v>45840</v>
      </c>
      <c r="F178" s="1"/>
      <c r="G178" t="s">
        <v>649</v>
      </c>
      <c r="H178" t="s">
        <v>650</v>
      </c>
      <c r="I178" s="1">
        <v>45848</v>
      </c>
      <c r="J178" t="s">
        <v>650</v>
      </c>
      <c r="K178" t="s">
        <v>235</v>
      </c>
      <c r="L178" t="s">
        <v>164</v>
      </c>
      <c r="M178" t="s">
        <v>651</v>
      </c>
      <c r="N178" t="s">
        <v>237</v>
      </c>
      <c r="Q178">
        <f ca="1">IF(OR(ISNUMBER(MATCH(L178,MasterData!$D$3:$D$18,0)),ISNUMBER(MATCH(L178,MasterData!$C$3:$C$18,0))),
    DATEDIF(E178,I178,"d"),
    DATEDIF(E178,TODAY(),"d"))</f>
        <v>167</v>
      </c>
      <c r="R178">
        <f t="shared" ca="1" si="8"/>
        <v>1</v>
      </c>
      <c r="S178">
        <f t="shared" ca="1" si="9"/>
        <v>1</v>
      </c>
      <c r="T178">
        <f t="shared" ca="1" si="10"/>
        <v>1</v>
      </c>
      <c r="U178">
        <f t="shared" ca="1" si="11"/>
        <v>1</v>
      </c>
    </row>
    <row r="179" spans="1:21" x14ac:dyDescent="0.35">
      <c r="B179" t="s">
        <v>681</v>
      </c>
      <c r="D179" s="34">
        <v>3014</v>
      </c>
      <c r="E179" s="1">
        <v>45852</v>
      </c>
      <c r="F179" s="1"/>
      <c r="G179" t="s">
        <v>682</v>
      </c>
      <c r="H179" t="s">
        <v>240</v>
      </c>
      <c r="I179" s="1">
        <v>45852</v>
      </c>
      <c r="J179" t="s">
        <v>245</v>
      </c>
      <c r="K179" t="s">
        <v>235</v>
      </c>
      <c r="L179" t="s">
        <v>164</v>
      </c>
      <c r="M179" t="s">
        <v>683</v>
      </c>
      <c r="N179" t="s">
        <v>237</v>
      </c>
      <c r="Q179">
        <f ca="1">IF(OR(ISNUMBER(MATCH(L179,MasterData!$D$3:$D$18,0)),ISNUMBER(MATCH(L179,MasterData!$C$3:$C$18,0))),
    DATEDIF(E179,I179,"d"),
    DATEDIF(E179,TODAY(),"d"))</f>
        <v>155</v>
      </c>
      <c r="R179">
        <f t="shared" ca="1" si="8"/>
        <v>1</v>
      </c>
      <c r="S179">
        <f t="shared" ca="1" si="9"/>
        <v>1</v>
      </c>
      <c r="T179">
        <f t="shared" ca="1" si="10"/>
        <v>1</v>
      </c>
      <c r="U179">
        <f t="shared" ca="1" si="11"/>
        <v>1</v>
      </c>
    </row>
    <row r="180" spans="1:21" x14ac:dyDescent="0.35">
      <c r="B180" t="s">
        <v>13</v>
      </c>
      <c r="D180" s="34">
        <v>3014</v>
      </c>
      <c r="E180" s="1">
        <v>45846</v>
      </c>
      <c r="F180" s="1"/>
      <c r="G180" t="s">
        <v>652</v>
      </c>
      <c r="H180" t="s">
        <v>240</v>
      </c>
      <c r="I180" s="1">
        <v>45847</v>
      </c>
      <c r="J180" t="s">
        <v>245</v>
      </c>
      <c r="K180" t="s">
        <v>241</v>
      </c>
      <c r="L180" t="s">
        <v>164</v>
      </c>
      <c r="M180" t="s">
        <v>653</v>
      </c>
      <c r="N180" t="s">
        <v>237</v>
      </c>
      <c r="Q180">
        <f ca="1">IF(OR(ISNUMBER(MATCH(L180,MasterData!$D$3:$D$18,0)),ISNUMBER(MATCH(L180,MasterData!$C$3:$C$18,0))),
    DATEDIF(E180,I180,"d"),
    DATEDIF(E180,TODAY(),"d"))</f>
        <v>161</v>
      </c>
      <c r="R180">
        <f t="shared" ca="1" si="8"/>
        <v>1</v>
      </c>
      <c r="S180">
        <f t="shared" ca="1" si="9"/>
        <v>1</v>
      </c>
      <c r="T180">
        <f t="shared" ca="1" si="10"/>
        <v>1</v>
      </c>
      <c r="U180">
        <f t="shared" ca="1" si="11"/>
        <v>1</v>
      </c>
    </row>
    <row r="181" spans="1:21" x14ac:dyDescent="0.35">
      <c r="B181" t="s">
        <v>654</v>
      </c>
      <c r="D181" s="34">
        <v>3014</v>
      </c>
      <c r="E181" s="1">
        <v>45847</v>
      </c>
      <c r="F181" s="1"/>
      <c r="G181" t="s">
        <v>652</v>
      </c>
      <c r="H181" t="s">
        <v>245</v>
      </c>
      <c r="I181" s="1">
        <v>45849</v>
      </c>
      <c r="J181" t="s">
        <v>245</v>
      </c>
      <c r="K181" t="s">
        <v>347</v>
      </c>
      <c r="L181" t="s">
        <v>164</v>
      </c>
      <c r="M181" t="s">
        <v>655</v>
      </c>
      <c r="N181" s="74" t="s">
        <v>237</v>
      </c>
      <c r="Q181">
        <f ca="1">IF(OR(ISNUMBER(MATCH(L181,MasterData!$D$3:$D$18,0)),ISNUMBER(MATCH(L181,MasterData!$C$3:$C$18,0))),
    DATEDIF(E181,I181,"d"),
    DATEDIF(E181,TODAY(),"d"))</f>
        <v>160</v>
      </c>
      <c r="R181">
        <f t="shared" ca="1" si="8"/>
        <v>1</v>
      </c>
      <c r="S181">
        <f t="shared" ca="1" si="9"/>
        <v>1</v>
      </c>
      <c r="T181">
        <f t="shared" ca="1" si="10"/>
        <v>1</v>
      </c>
      <c r="U181">
        <f t="shared" ca="1" si="11"/>
        <v>1</v>
      </c>
    </row>
    <row r="182" spans="1:21" x14ac:dyDescent="0.35">
      <c r="B182" t="s">
        <v>656</v>
      </c>
      <c r="D182" s="34">
        <v>3014</v>
      </c>
      <c r="E182" s="1">
        <v>45847</v>
      </c>
      <c r="F182" s="1"/>
      <c r="G182" t="s">
        <v>657</v>
      </c>
      <c r="H182" t="s">
        <v>658</v>
      </c>
      <c r="I182" s="1">
        <v>45849</v>
      </c>
      <c r="J182" t="s">
        <v>650</v>
      </c>
      <c r="K182" t="s">
        <v>241</v>
      </c>
      <c r="L182" t="s">
        <v>164</v>
      </c>
      <c r="M182" t="s">
        <v>659</v>
      </c>
      <c r="N182" t="s">
        <v>237</v>
      </c>
      <c r="Q182">
        <f ca="1">IF(OR(ISNUMBER(MATCH(L182,MasterData!$D$3:$D$18,0)),ISNUMBER(MATCH(L182,MasterData!$C$3:$C$18,0))),
    DATEDIF(E182,I182,"d"),
    DATEDIF(E182,TODAY(),"d"))</f>
        <v>160</v>
      </c>
      <c r="R182">
        <f t="shared" ca="1" si="8"/>
        <v>1</v>
      </c>
      <c r="S182">
        <f t="shared" ca="1" si="9"/>
        <v>1</v>
      </c>
      <c r="T182">
        <f t="shared" ca="1" si="10"/>
        <v>1</v>
      </c>
      <c r="U182">
        <f t="shared" ca="1" si="11"/>
        <v>1</v>
      </c>
    </row>
    <row r="183" spans="1:21" x14ac:dyDescent="0.35">
      <c r="B183" t="s">
        <v>8</v>
      </c>
      <c r="D183" t="s">
        <v>660</v>
      </c>
      <c r="E183" s="1">
        <v>45826</v>
      </c>
      <c r="F183" s="1"/>
      <c r="G183" t="s">
        <v>661</v>
      </c>
      <c r="I183" s="1">
        <v>45849</v>
      </c>
      <c r="K183" t="s">
        <v>235</v>
      </c>
      <c r="L183" t="s">
        <v>164</v>
      </c>
      <c r="M183" t="s">
        <v>662</v>
      </c>
      <c r="N183" t="s">
        <v>237</v>
      </c>
      <c r="Q183">
        <f ca="1">IF(OR(ISNUMBER(MATCH(L183,MasterData!$D$3:$D$18,0)),ISNUMBER(MATCH(L183,MasterData!$C$3:$C$18,0))),
    DATEDIF(E183,I183,"d"),
    DATEDIF(E183,TODAY(),"d"))</f>
        <v>181</v>
      </c>
      <c r="R183">
        <f t="shared" ca="1" si="8"/>
        <v>1</v>
      </c>
      <c r="S183">
        <f t="shared" ca="1" si="9"/>
        <v>1</v>
      </c>
      <c r="T183">
        <f t="shared" ca="1" si="10"/>
        <v>1</v>
      </c>
      <c r="U183">
        <f t="shared" ca="1" si="11"/>
        <v>1</v>
      </c>
    </row>
    <row r="184" spans="1:21" x14ac:dyDescent="0.35">
      <c r="B184" t="s">
        <v>663</v>
      </c>
      <c r="D184" s="34">
        <v>3010</v>
      </c>
      <c r="E184" s="1">
        <v>45826</v>
      </c>
      <c r="F184" s="1"/>
      <c r="G184" t="s">
        <v>664</v>
      </c>
      <c r="I184" s="1">
        <v>45849</v>
      </c>
      <c r="K184" t="s">
        <v>235</v>
      </c>
      <c r="L184" t="s">
        <v>164</v>
      </c>
      <c r="M184" t="s">
        <v>665</v>
      </c>
      <c r="N184" t="s">
        <v>237</v>
      </c>
      <c r="Q184">
        <f ca="1">IF(OR(ISNUMBER(MATCH(L184,MasterData!$D$3:$D$18,0)),ISNUMBER(MATCH(L184,MasterData!$C$3:$C$18,0))),
    DATEDIF(E184,I184,"d"),
    DATEDIF(E184,TODAY(),"d"))</f>
        <v>181</v>
      </c>
      <c r="R184">
        <f t="shared" ca="1" si="8"/>
        <v>1</v>
      </c>
      <c r="S184">
        <f t="shared" ca="1" si="9"/>
        <v>1</v>
      </c>
      <c r="T184">
        <f t="shared" ca="1" si="10"/>
        <v>1</v>
      </c>
      <c r="U184">
        <f t="shared" ca="1" si="11"/>
        <v>1</v>
      </c>
    </row>
    <row r="185" spans="1:21" x14ac:dyDescent="0.35">
      <c r="B185" t="s">
        <v>666</v>
      </c>
      <c r="D185" s="34">
        <v>3010</v>
      </c>
      <c r="E185" s="1">
        <v>45828</v>
      </c>
      <c r="F185" s="1"/>
      <c r="G185" t="s">
        <v>667</v>
      </c>
      <c r="I185" s="1">
        <v>45849</v>
      </c>
      <c r="K185" t="s">
        <v>235</v>
      </c>
      <c r="L185" t="s">
        <v>164</v>
      </c>
      <c r="M185" t="s">
        <v>668</v>
      </c>
      <c r="N185" t="s">
        <v>237</v>
      </c>
      <c r="Q185">
        <f ca="1">IF(OR(ISNUMBER(MATCH(L185,MasterData!$D$3:$D$18,0)),ISNUMBER(MATCH(L185,MasterData!$C$3:$C$18,0))),
    DATEDIF(E185,I185,"d"),
    DATEDIF(E185,TODAY(),"d"))</f>
        <v>179</v>
      </c>
      <c r="R185">
        <f t="shared" ca="1" si="8"/>
        <v>1</v>
      </c>
      <c r="S185">
        <f t="shared" ca="1" si="9"/>
        <v>1</v>
      </c>
      <c r="T185">
        <f t="shared" ca="1" si="10"/>
        <v>1</v>
      </c>
      <c r="U185">
        <f t="shared" ca="1" si="11"/>
        <v>1</v>
      </c>
    </row>
    <row r="186" spans="1:21" x14ac:dyDescent="0.35">
      <c r="B186" t="s">
        <v>10</v>
      </c>
      <c r="D186" t="s">
        <v>231</v>
      </c>
      <c r="E186" s="1">
        <v>45828</v>
      </c>
      <c r="F186" s="1"/>
      <c r="G186" t="s">
        <v>669</v>
      </c>
      <c r="I186" s="1">
        <v>45849</v>
      </c>
      <c r="K186" t="s">
        <v>235</v>
      </c>
      <c r="L186" t="s">
        <v>164</v>
      </c>
      <c r="M186" t="s">
        <v>670</v>
      </c>
      <c r="N186" t="s">
        <v>237</v>
      </c>
      <c r="Q186">
        <f ca="1">IF(OR(ISNUMBER(MATCH(L186,MasterData!$D$3:$D$18,0)),ISNUMBER(MATCH(L186,MasterData!$C$3:$C$18,0))),
    DATEDIF(E186,I186,"d"),
    DATEDIF(E186,TODAY(),"d"))</f>
        <v>179</v>
      </c>
      <c r="R186">
        <f t="shared" ca="1" si="8"/>
        <v>1</v>
      </c>
      <c r="S186">
        <f t="shared" ca="1" si="9"/>
        <v>1</v>
      </c>
      <c r="T186">
        <f t="shared" ca="1" si="10"/>
        <v>1</v>
      </c>
      <c r="U186">
        <f t="shared" ca="1" si="11"/>
        <v>1</v>
      </c>
    </row>
    <row r="187" spans="1:21" x14ac:dyDescent="0.35">
      <c r="B187" t="s">
        <v>671</v>
      </c>
      <c r="D187" s="34">
        <v>7092</v>
      </c>
      <c r="E187" s="1">
        <v>45841</v>
      </c>
      <c r="F187" s="1"/>
      <c r="G187" t="s">
        <v>672</v>
      </c>
      <c r="I187" s="1">
        <v>45849</v>
      </c>
      <c r="K187" t="s">
        <v>241</v>
      </c>
      <c r="L187" t="s">
        <v>164</v>
      </c>
      <c r="M187" t="s">
        <v>673</v>
      </c>
      <c r="N187" t="s">
        <v>237</v>
      </c>
      <c r="Q187">
        <f ca="1">IF(OR(ISNUMBER(MATCH(L187,MasterData!$D$3:$D$18,0)),ISNUMBER(MATCH(L187,MasterData!$C$3:$C$18,0))),
    DATEDIF(E187,I187,"d"),
    DATEDIF(E187,TODAY(),"d"))</f>
        <v>166</v>
      </c>
      <c r="R187">
        <f t="shared" ca="1" si="8"/>
        <v>1</v>
      </c>
      <c r="S187">
        <f t="shared" ca="1" si="9"/>
        <v>1</v>
      </c>
      <c r="T187">
        <f t="shared" ca="1" si="10"/>
        <v>1</v>
      </c>
      <c r="U187">
        <f t="shared" ca="1" si="11"/>
        <v>1</v>
      </c>
    </row>
    <row r="188" spans="1:21" x14ac:dyDescent="0.35">
      <c r="B188" t="s">
        <v>12</v>
      </c>
      <c r="D188" t="s">
        <v>231</v>
      </c>
      <c r="E188" s="1">
        <v>45845</v>
      </c>
      <c r="F188" s="1"/>
      <c r="G188" t="s">
        <v>669</v>
      </c>
      <c r="I188" s="1">
        <v>45849</v>
      </c>
      <c r="K188" t="s">
        <v>235</v>
      </c>
      <c r="L188" t="s">
        <v>164</v>
      </c>
      <c r="M188" t="s">
        <v>674</v>
      </c>
      <c r="N188" t="s">
        <v>237</v>
      </c>
      <c r="Q188">
        <f ca="1">IF(OR(ISNUMBER(MATCH(L188,MasterData!$D$3:$D$18,0)),ISNUMBER(MATCH(L188,MasterData!$C$3:$C$18,0))),
    DATEDIF(E188,I188,"d"),
    DATEDIF(E188,TODAY(),"d"))</f>
        <v>162</v>
      </c>
      <c r="R188">
        <f t="shared" ca="1" si="8"/>
        <v>1</v>
      </c>
      <c r="S188">
        <f t="shared" ca="1" si="9"/>
        <v>1</v>
      </c>
      <c r="T188">
        <f t="shared" ca="1" si="10"/>
        <v>1</v>
      </c>
      <c r="U188">
        <f t="shared" ca="1" si="11"/>
        <v>1</v>
      </c>
    </row>
    <row r="189" spans="1:21" x14ac:dyDescent="0.35">
      <c r="B189" t="s">
        <v>675</v>
      </c>
      <c r="D189" s="34">
        <v>3014</v>
      </c>
      <c r="E189" s="1">
        <v>45845</v>
      </c>
      <c r="F189" s="1"/>
      <c r="G189" t="s">
        <v>676</v>
      </c>
      <c r="I189" s="1">
        <v>45849</v>
      </c>
      <c r="K189" t="s">
        <v>347</v>
      </c>
      <c r="L189" t="s">
        <v>164</v>
      </c>
      <c r="M189" t="s">
        <v>677</v>
      </c>
      <c r="N189" t="s">
        <v>237</v>
      </c>
      <c r="Q189">
        <f ca="1">IF(OR(ISNUMBER(MATCH(L189,MasterData!$D$3:$D$18,0)),ISNUMBER(MATCH(L189,MasterData!$C$3:$C$18,0))),
    DATEDIF(E189,I189,"d"),
    DATEDIF(E189,TODAY(),"d"))</f>
        <v>162</v>
      </c>
      <c r="R189">
        <f t="shared" ca="1" si="8"/>
        <v>1</v>
      </c>
      <c r="S189">
        <f t="shared" ca="1" si="9"/>
        <v>1</v>
      </c>
      <c r="T189">
        <f t="shared" ca="1" si="10"/>
        <v>1</v>
      </c>
      <c r="U189">
        <f t="shared" ca="1" si="11"/>
        <v>1</v>
      </c>
    </row>
    <row r="190" spans="1:21" x14ac:dyDescent="0.35">
      <c r="B190" t="s">
        <v>678</v>
      </c>
      <c r="D190" s="34">
        <v>3009</v>
      </c>
      <c r="E190" s="1">
        <v>45846</v>
      </c>
      <c r="F190" s="1"/>
      <c r="G190" t="s">
        <v>679</v>
      </c>
      <c r="I190" s="1">
        <v>45849</v>
      </c>
      <c r="K190" t="s">
        <v>235</v>
      </c>
      <c r="L190" t="s">
        <v>164</v>
      </c>
      <c r="M190" t="s">
        <v>680</v>
      </c>
      <c r="N190" t="s">
        <v>237</v>
      </c>
      <c r="Q190">
        <f ca="1">IF(OR(ISNUMBER(MATCH(L190,MasterData!$D$3:$D$18,0)),ISNUMBER(MATCH(L190,MasterData!$C$3:$C$18,0))),
    DATEDIF(E190,I190,"d"),
    DATEDIF(E190,TODAY(),"d"))</f>
        <v>161</v>
      </c>
      <c r="R190">
        <f t="shared" ca="1" si="8"/>
        <v>1</v>
      </c>
      <c r="S190">
        <f t="shared" ca="1" si="9"/>
        <v>1</v>
      </c>
      <c r="T190">
        <f t="shared" ca="1" si="10"/>
        <v>1</v>
      </c>
      <c r="U190">
        <f t="shared" ca="1" si="11"/>
        <v>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F6F4B-BC77-4D2C-BEA9-3F46B2D168F6}">
  <dimension ref="A1:U195"/>
  <sheetViews>
    <sheetView topLeftCell="H178" workbookViewId="0">
      <selection activeCell="K210" sqref="K210"/>
    </sheetView>
  </sheetViews>
  <sheetFormatPr defaultRowHeight="14.5" x14ac:dyDescent="0.35"/>
  <cols>
    <col min="1" max="1" width="11" bestFit="1" customWidth="1"/>
    <col min="2" max="2" width="19.1796875" bestFit="1" customWidth="1"/>
    <col min="3" max="3" width="13.1796875" bestFit="1" customWidth="1"/>
    <col min="4" max="4" width="6.81640625" bestFit="1" customWidth="1"/>
    <col min="5" max="5" width="13.54296875" bestFit="1" customWidth="1"/>
    <col min="6" max="6" width="10.453125" bestFit="1" customWidth="1"/>
    <col min="7" max="7" width="60.7265625" bestFit="1" customWidth="1"/>
    <col min="8" max="8" width="31" bestFit="1" customWidth="1"/>
    <col min="9" max="9" width="18.26953125" bestFit="1" customWidth="1"/>
    <col min="10" max="10" width="30.81640625" bestFit="1" customWidth="1"/>
    <col min="11" max="11" width="10.1796875" bestFit="1" customWidth="1"/>
    <col min="12" max="12" width="17.453125" bestFit="1" customWidth="1"/>
    <col min="13" max="13" width="81.1796875" bestFit="1" customWidth="1"/>
    <col min="14" max="14" width="32" bestFit="1" customWidth="1"/>
    <col min="15" max="15" width="12.453125" bestFit="1" customWidth="1"/>
    <col min="16" max="16" width="1.54296875" customWidth="1"/>
  </cols>
  <sheetData>
    <row r="1" spans="1:21" x14ac:dyDescent="0.35">
      <c r="A1" t="s">
        <v>1</v>
      </c>
      <c r="B1" t="s">
        <v>0</v>
      </c>
      <c r="C1" t="s">
        <v>214</v>
      </c>
      <c r="D1" t="s">
        <v>215</v>
      </c>
      <c r="E1" t="s">
        <v>216</v>
      </c>
      <c r="F1" t="s">
        <v>217</v>
      </c>
      <c r="G1" t="s">
        <v>218</v>
      </c>
      <c r="H1" t="s">
        <v>219</v>
      </c>
      <c r="I1" t="s">
        <v>220</v>
      </c>
      <c r="J1" t="s">
        <v>221</v>
      </c>
      <c r="K1" t="s">
        <v>161</v>
      </c>
      <c r="L1" t="s">
        <v>222</v>
      </c>
      <c r="M1" t="s">
        <v>223</v>
      </c>
      <c r="N1" t="s">
        <v>224</v>
      </c>
      <c r="O1" t="s">
        <v>225</v>
      </c>
      <c r="Q1" s="3" t="s">
        <v>226</v>
      </c>
      <c r="R1" s="3" t="s">
        <v>227</v>
      </c>
      <c r="S1" s="3" t="s">
        <v>618</v>
      </c>
      <c r="T1" s="3" t="s">
        <v>228</v>
      </c>
      <c r="U1" s="3" t="s">
        <v>619</v>
      </c>
    </row>
    <row r="2" spans="1:21" x14ac:dyDescent="0.35">
      <c r="A2">
        <v>6000127070</v>
      </c>
      <c r="B2" t="s">
        <v>229</v>
      </c>
      <c r="C2" t="s">
        <v>230</v>
      </c>
      <c r="D2" t="s">
        <v>231</v>
      </c>
      <c r="E2" s="1">
        <v>45663</v>
      </c>
      <c r="F2" s="1"/>
      <c r="G2" t="s">
        <v>232</v>
      </c>
      <c r="H2" t="s">
        <v>233</v>
      </c>
      <c r="I2" s="1">
        <v>45727</v>
      </c>
      <c r="J2" t="s">
        <v>234</v>
      </c>
      <c r="K2" t="s">
        <v>235</v>
      </c>
      <c r="L2" t="s">
        <v>171</v>
      </c>
      <c r="M2" t="s">
        <v>236</v>
      </c>
      <c r="N2" t="s">
        <v>237</v>
      </c>
      <c r="O2" t="s">
        <v>230</v>
      </c>
      <c r="Q2">
        <f ca="1">IF(OR(ISNUMBER(MATCH(L2,MasterData!$D$3:$D$18,0)),ISNUMBER(MATCH(L2,MasterData!$C$3:$C$18,0))),
    DATEDIF(E2,I2,"d"),
    DATEDIF(E2,TODAY(),"d"))</f>
        <v>64</v>
      </c>
      <c r="R2">
        <f ca="1">IF($Q2&gt;7,1,0)</f>
        <v>1</v>
      </c>
      <c r="S2">
        <f ca="1">IF($Q2&gt;15,1,0)</f>
        <v>1</v>
      </c>
      <c r="T2">
        <f ca="1">IF($Q2&gt;30,1,0)</f>
        <v>1</v>
      </c>
      <c r="U2">
        <f ca="1">IF($Q2&gt;60,1,0)</f>
        <v>1</v>
      </c>
    </row>
    <row r="3" spans="1:21" x14ac:dyDescent="0.35">
      <c r="A3">
        <v>6000127209</v>
      </c>
      <c r="B3" t="s">
        <v>238</v>
      </c>
      <c r="C3" t="s">
        <v>230</v>
      </c>
      <c r="D3" t="s">
        <v>231</v>
      </c>
      <c r="E3" s="1">
        <v>45664</v>
      </c>
      <c r="F3" s="1"/>
      <c r="G3" t="s">
        <v>239</v>
      </c>
      <c r="H3" t="s">
        <v>240</v>
      </c>
      <c r="I3" s="1">
        <v>45673</v>
      </c>
      <c r="J3" t="s">
        <v>234</v>
      </c>
      <c r="K3" t="s">
        <v>241</v>
      </c>
      <c r="L3" t="s">
        <v>171</v>
      </c>
      <c r="M3" t="s">
        <v>242</v>
      </c>
      <c r="N3" t="s">
        <v>237</v>
      </c>
      <c r="O3" t="s">
        <v>230</v>
      </c>
      <c r="Q3">
        <f ca="1">IF(OR(ISNUMBER(MATCH(L3,MasterData!$D$3:$D$18,0)),ISNUMBER(MATCH(L3,MasterData!$C$3:$C$18,0))),
    DATEDIF(E3,I3,"d"),
    DATEDIF(E3,TODAY(),"d"))</f>
        <v>9</v>
      </c>
      <c r="R3">
        <f t="shared" ref="R3:R68" ca="1" si="0">IF($Q3&gt;7,1,0)</f>
        <v>1</v>
      </c>
      <c r="S3">
        <f t="shared" ref="S3:S68" ca="1" si="1">IF($Q3&gt;15,1,0)</f>
        <v>0</v>
      </c>
      <c r="T3">
        <f t="shared" ref="T3:T68" ca="1" si="2">IF($Q3&gt;30,1,0)</f>
        <v>0</v>
      </c>
      <c r="U3">
        <f t="shared" ref="U3:U68" ca="1" si="3">IF($Q3&gt;60,1,0)</f>
        <v>0</v>
      </c>
    </row>
    <row r="4" spans="1:21" x14ac:dyDescent="0.35">
      <c r="A4">
        <v>6000127632</v>
      </c>
      <c r="B4" t="s">
        <v>243</v>
      </c>
      <c r="C4" t="s">
        <v>230</v>
      </c>
      <c r="D4" t="s">
        <v>231</v>
      </c>
      <c r="E4" s="1">
        <v>45667</v>
      </c>
      <c r="F4" s="1"/>
      <c r="G4" t="s">
        <v>244</v>
      </c>
      <c r="H4" t="s">
        <v>245</v>
      </c>
      <c r="I4" s="1">
        <v>45679</v>
      </c>
      <c r="J4" t="s">
        <v>234</v>
      </c>
      <c r="K4" t="s">
        <v>235</v>
      </c>
      <c r="L4" t="s">
        <v>171</v>
      </c>
      <c r="M4" t="s">
        <v>246</v>
      </c>
      <c r="N4" t="s">
        <v>237</v>
      </c>
      <c r="O4" t="s">
        <v>230</v>
      </c>
      <c r="Q4">
        <f ca="1">IF(OR(ISNUMBER(MATCH(L4,MasterData!$D$3:$D$18,0)),ISNUMBER(MATCH(L4,MasterData!$C$3:$C$18,0))),
    DATEDIF(E4,I4,"d"),
    DATEDIF(E4,TODAY(),"d"))</f>
        <v>12</v>
      </c>
      <c r="R4">
        <f t="shared" ca="1" si="0"/>
        <v>1</v>
      </c>
      <c r="S4">
        <f t="shared" ca="1" si="1"/>
        <v>0</v>
      </c>
      <c r="T4">
        <f t="shared" ca="1" si="2"/>
        <v>0</v>
      </c>
      <c r="U4">
        <f t="shared" ca="1" si="3"/>
        <v>0</v>
      </c>
    </row>
    <row r="5" spans="1:21" x14ac:dyDescent="0.35">
      <c r="A5">
        <v>6000128352</v>
      </c>
      <c r="B5" t="s">
        <v>230</v>
      </c>
      <c r="C5" t="s">
        <v>230</v>
      </c>
      <c r="D5" t="s">
        <v>247</v>
      </c>
      <c r="E5" s="1">
        <v>45674</v>
      </c>
      <c r="F5" s="1"/>
      <c r="G5" t="s">
        <v>248</v>
      </c>
      <c r="H5" t="s">
        <v>240</v>
      </c>
      <c r="I5" s="1">
        <v>45688</v>
      </c>
      <c r="J5" t="s">
        <v>201</v>
      </c>
      <c r="K5" t="s">
        <v>241</v>
      </c>
      <c r="L5" t="s">
        <v>171</v>
      </c>
      <c r="M5" t="s">
        <v>249</v>
      </c>
      <c r="N5" t="s">
        <v>237</v>
      </c>
      <c r="O5" t="s">
        <v>230</v>
      </c>
      <c r="Q5">
        <f ca="1">IF(OR(ISNUMBER(MATCH(L5,MasterData!$D$3:$D$18,0)),ISNUMBER(MATCH(L5,MasterData!$C$3:$C$18,0))),
    DATEDIF(E5,I5,"d"),
    DATEDIF(E5,TODAY(),"d"))</f>
        <v>14</v>
      </c>
      <c r="R5">
        <f t="shared" ca="1" si="0"/>
        <v>1</v>
      </c>
      <c r="S5">
        <f t="shared" ca="1" si="1"/>
        <v>0</v>
      </c>
      <c r="T5">
        <f t="shared" ca="1" si="2"/>
        <v>0</v>
      </c>
      <c r="U5">
        <f t="shared" ca="1" si="3"/>
        <v>0</v>
      </c>
    </row>
    <row r="6" spans="1:21" x14ac:dyDescent="0.35">
      <c r="A6">
        <v>6000128500</v>
      </c>
      <c r="B6" t="s">
        <v>250</v>
      </c>
      <c r="C6" t="s">
        <v>230</v>
      </c>
      <c r="D6" t="s">
        <v>251</v>
      </c>
      <c r="E6" s="1">
        <v>45677</v>
      </c>
      <c r="F6" s="1"/>
      <c r="G6" t="s">
        <v>252</v>
      </c>
      <c r="H6" t="s">
        <v>245</v>
      </c>
      <c r="I6" s="1">
        <v>45684</v>
      </c>
      <c r="J6" t="s">
        <v>234</v>
      </c>
      <c r="K6" t="s">
        <v>235</v>
      </c>
      <c r="L6" t="s">
        <v>171</v>
      </c>
      <c r="M6" t="s">
        <v>253</v>
      </c>
      <c r="N6" t="s">
        <v>237</v>
      </c>
      <c r="O6" t="s">
        <v>230</v>
      </c>
      <c r="Q6">
        <f ca="1">IF(OR(ISNUMBER(MATCH(L6,MasterData!$D$3:$D$18,0)),ISNUMBER(MATCH(L6,MasterData!$C$3:$C$18,0))),
    DATEDIF(E6,I6,"d"),
    DATEDIF(E6,TODAY(),"d"))</f>
        <v>7</v>
      </c>
      <c r="R6">
        <f t="shared" ca="1" si="0"/>
        <v>0</v>
      </c>
      <c r="S6">
        <f t="shared" ca="1" si="1"/>
        <v>0</v>
      </c>
      <c r="T6">
        <f t="shared" ca="1" si="2"/>
        <v>0</v>
      </c>
      <c r="U6">
        <f t="shared" ca="1" si="3"/>
        <v>0</v>
      </c>
    </row>
    <row r="7" spans="1:21" x14ac:dyDescent="0.35">
      <c r="A7" s="72">
        <v>6000128546</v>
      </c>
      <c r="B7" s="72" t="s">
        <v>4</v>
      </c>
      <c r="C7" s="72" t="s">
        <v>230</v>
      </c>
      <c r="D7" s="72" t="s">
        <v>254</v>
      </c>
      <c r="E7" s="73">
        <v>45677</v>
      </c>
      <c r="F7" s="73">
        <v>45947</v>
      </c>
      <c r="G7" s="72" t="s">
        <v>255</v>
      </c>
      <c r="H7" s="72" t="s">
        <v>245</v>
      </c>
      <c r="I7" s="73">
        <v>45835</v>
      </c>
      <c r="J7" s="72" t="s">
        <v>560</v>
      </c>
      <c r="K7" s="72" t="s">
        <v>241</v>
      </c>
      <c r="L7" s="72" t="s">
        <v>183</v>
      </c>
      <c r="M7" s="72" t="s">
        <v>257</v>
      </c>
      <c r="N7" s="72" t="s">
        <v>237</v>
      </c>
      <c r="O7" s="72" t="s">
        <v>230</v>
      </c>
      <c r="P7" s="72"/>
      <c r="Q7" s="72">
        <v>0</v>
      </c>
      <c r="R7" s="72">
        <f t="shared" si="0"/>
        <v>0</v>
      </c>
      <c r="S7" s="72">
        <f t="shared" si="1"/>
        <v>0</v>
      </c>
      <c r="T7" s="72">
        <f t="shared" si="2"/>
        <v>0</v>
      </c>
      <c r="U7" s="72">
        <f t="shared" si="3"/>
        <v>0</v>
      </c>
    </row>
    <row r="8" spans="1:21" x14ac:dyDescent="0.35">
      <c r="A8">
        <v>6000128759</v>
      </c>
      <c r="B8" t="s">
        <v>258</v>
      </c>
      <c r="C8" t="s">
        <v>230</v>
      </c>
      <c r="D8" t="s">
        <v>251</v>
      </c>
      <c r="E8" s="1">
        <v>45679</v>
      </c>
      <c r="F8" s="1"/>
      <c r="G8" t="s">
        <v>259</v>
      </c>
      <c r="H8" t="s">
        <v>245</v>
      </c>
      <c r="I8" s="1">
        <v>45686</v>
      </c>
      <c r="J8" t="s">
        <v>234</v>
      </c>
      <c r="K8" t="s">
        <v>235</v>
      </c>
      <c r="L8" t="s">
        <v>171</v>
      </c>
      <c r="M8" t="s">
        <v>260</v>
      </c>
      <c r="N8" t="s">
        <v>237</v>
      </c>
      <c r="O8" t="s">
        <v>230</v>
      </c>
      <c r="Q8">
        <f ca="1">IF(OR(ISNUMBER(MATCH(L8,MasterData!$D$3:$D$18,0)),ISNUMBER(MATCH(L8,MasterData!$C$3:$C$18,0))),
    DATEDIF(E8,I8,"d"),
    DATEDIF(E8,TODAY(),"d"))</f>
        <v>7</v>
      </c>
      <c r="R8">
        <f t="shared" ca="1" si="0"/>
        <v>0</v>
      </c>
      <c r="S8">
        <f t="shared" ca="1" si="1"/>
        <v>0</v>
      </c>
      <c r="T8">
        <f t="shared" ca="1" si="2"/>
        <v>0</v>
      </c>
      <c r="U8">
        <f t="shared" ca="1" si="3"/>
        <v>0</v>
      </c>
    </row>
    <row r="9" spans="1:21" x14ac:dyDescent="0.35">
      <c r="A9">
        <v>6000129022</v>
      </c>
      <c r="B9" t="s">
        <v>261</v>
      </c>
      <c r="C9" t="s">
        <v>230</v>
      </c>
      <c r="D9" t="s">
        <v>231</v>
      </c>
      <c r="E9" s="1">
        <v>45680</v>
      </c>
      <c r="F9" s="1"/>
      <c r="G9" t="s">
        <v>262</v>
      </c>
      <c r="H9" t="s">
        <v>245</v>
      </c>
      <c r="I9" s="1">
        <v>45705</v>
      </c>
      <c r="J9" t="s">
        <v>234</v>
      </c>
      <c r="K9" t="s">
        <v>235</v>
      </c>
      <c r="L9" t="s">
        <v>171</v>
      </c>
      <c r="M9" t="s">
        <v>263</v>
      </c>
      <c r="N9" t="s">
        <v>237</v>
      </c>
      <c r="O9" t="s">
        <v>230</v>
      </c>
      <c r="Q9">
        <f ca="1">IF(OR(ISNUMBER(MATCH(L9,MasterData!$D$3:$D$18,0)),ISNUMBER(MATCH(L9,MasterData!$C$3:$C$18,0))),
    DATEDIF(E9,I9,"d"),
    DATEDIF(E9,TODAY(),"d"))</f>
        <v>25</v>
      </c>
      <c r="R9">
        <f t="shared" ca="1" si="0"/>
        <v>1</v>
      </c>
      <c r="S9">
        <f t="shared" ca="1" si="1"/>
        <v>1</v>
      </c>
      <c r="T9">
        <f t="shared" ca="1" si="2"/>
        <v>0</v>
      </c>
      <c r="U9">
        <f t="shared" ca="1" si="3"/>
        <v>0</v>
      </c>
    </row>
    <row r="10" spans="1:21" x14ac:dyDescent="0.35">
      <c r="A10">
        <v>6000129245</v>
      </c>
      <c r="B10" t="s">
        <v>264</v>
      </c>
      <c r="C10" t="s">
        <v>230</v>
      </c>
      <c r="D10" t="s">
        <v>251</v>
      </c>
      <c r="E10" s="1">
        <v>45684</v>
      </c>
      <c r="F10" s="1"/>
      <c r="G10" t="s">
        <v>265</v>
      </c>
      <c r="H10" t="s">
        <v>245</v>
      </c>
      <c r="I10" s="1">
        <v>45691</v>
      </c>
      <c r="J10" t="s">
        <v>234</v>
      </c>
      <c r="K10" t="s">
        <v>235</v>
      </c>
      <c r="L10" t="s">
        <v>171</v>
      </c>
      <c r="M10" t="s">
        <v>266</v>
      </c>
      <c r="N10" t="s">
        <v>237</v>
      </c>
      <c r="O10" t="s">
        <v>230</v>
      </c>
      <c r="Q10">
        <f ca="1">IF(OR(ISNUMBER(MATCH(L10,MasterData!$D$3:$D$18,0)),ISNUMBER(MATCH(L10,MasterData!$C$3:$C$18,0))),
    DATEDIF(E10,I10,"d"),
    DATEDIF(E10,TODAY(),"d"))</f>
        <v>7</v>
      </c>
      <c r="R10">
        <f t="shared" ca="1" si="0"/>
        <v>0</v>
      </c>
      <c r="S10">
        <f t="shared" ca="1" si="1"/>
        <v>0</v>
      </c>
      <c r="T10">
        <f t="shared" ca="1" si="2"/>
        <v>0</v>
      </c>
      <c r="U10">
        <f t="shared" ca="1" si="3"/>
        <v>0</v>
      </c>
    </row>
    <row r="11" spans="1:21" x14ac:dyDescent="0.35">
      <c r="A11">
        <v>6000129304</v>
      </c>
      <c r="B11" t="s">
        <v>267</v>
      </c>
      <c r="C11" t="s">
        <v>230</v>
      </c>
      <c r="D11" t="s">
        <v>254</v>
      </c>
      <c r="E11" s="1">
        <v>45684</v>
      </c>
      <c r="F11" s="1"/>
      <c r="G11" t="s">
        <v>268</v>
      </c>
      <c r="H11" t="s">
        <v>240</v>
      </c>
      <c r="I11" s="1">
        <v>45693</v>
      </c>
      <c r="J11" t="s">
        <v>234</v>
      </c>
      <c r="K11" t="s">
        <v>235</v>
      </c>
      <c r="L11" t="s">
        <v>171</v>
      </c>
      <c r="M11" t="s">
        <v>269</v>
      </c>
      <c r="N11" t="s">
        <v>237</v>
      </c>
      <c r="O11" t="s">
        <v>230</v>
      </c>
      <c r="Q11">
        <f ca="1">IF(OR(ISNUMBER(MATCH(L11,MasterData!$D$3:$D$18,0)),ISNUMBER(MATCH(L11,MasterData!$C$3:$C$18,0))),
    DATEDIF(E11,I11,"d"),
    DATEDIF(E11,TODAY(),"d"))</f>
        <v>9</v>
      </c>
      <c r="R11">
        <f t="shared" ca="1" si="0"/>
        <v>1</v>
      </c>
      <c r="S11">
        <f t="shared" ca="1" si="1"/>
        <v>0</v>
      </c>
      <c r="T11">
        <f t="shared" ca="1" si="2"/>
        <v>0</v>
      </c>
      <c r="U11">
        <f t="shared" ca="1" si="3"/>
        <v>0</v>
      </c>
    </row>
    <row r="12" spans="1:21" x14ac:dyDescent="0.35">
      <c r="A12">
        <v>6000129653</v>
      </c>
      <c r="B12" t="s">
        <v>230</v>
      </c>
      <c r="C12" t="s">
        <v>230</v>
      </c>
      <c r="D12" t="s">
        <v>247</v>
      </c>
      <c r="E12" s="1">
        <v>45686</v>
      </c>
      <c r="F12" s="1"/>
      <c r="G12" t="s">
        <v>248</v>
      </c>
      <c r="H12" t="s">
        <v>245</v>
      </c>
      <c r="I12" s="1">
        <v>45782</v>
      </c>
      <c r="J12" t="s">
        <v>201</v>
      </c>
      <c r="K12" t="s">
        <v>241</v>
      </c>
      <c r="L12" t="s">
        <v>171</v>
      </c>
      <c r="M12" t="s">
        <v>270</v>
      </c>
      <c r="N12" t="s">
        <v>237</v>
      </c>
      <c r="O12" t="s">
        <v>230</v>
      </c>
      <c r="Q12">
        <f ca="1">IF(OR(ISNUMBER(MATCH(L12,MasterData!$D$3:$D$18,0)),ISNUMBER(MATCH(L12,MasterData!$C$3:$C$18,0))),
    DATEDIF(E12,I12,"d"),
    DATEDIF(E12,TODAY(),"d"))</f>
        <v>96</v>
      </c>
      <c r="R12">
        <f t="shared" ca="1" si="0"/>
        <v>1</v>
      </c>
      <c r="S12">
        <f t="shared" ca="1" si="1"/>
        <v>1</v>
      </c>
      <c r="T12">
        <f t="shared" ca="1" si="2"/>
        <v>1</v>
      </c>
      <c r="U12">
        <f t="shared" ca="1" si="3"/>
        <v>1</v>
      </c>
    </row>
    <row r="13" spans="1:21" x14ac:dyDescent="0.35">
      <c r="A13">
        <v>6000129990</v>
      </c>
      <c r="B13" t="s">
        <v>271</v>
      </c>
      <c r="C13" t="s">
        <v>230</v>
      </c>
      <c r="D13" t="s">
        <v>254</v>
      </c>
      <c r="E13" s="1">
        <v>45688</v>
      </c>
      <c r="F13" s="1"/>
      <c r="G13" t="s">
        <v>255</v>
      </c>
      <c r="H13" t="s">
        <v>240</v>
      </c>
      <c r="I13" s="1">
        <v>45699</v>
      </c>
      <c r="J13" t="s">
        <v>234</v>
      </c>
      <c r="K13" t="s">
        <v>241</v>
      </c>
      <c r="L13" t="s">
        <v>171</v>
      </c>
      <c r="M13" t="s">
        <v>272</v>
      </c>
      <c r="N13" t="s">
        <v>237</v>
      </c>
      <c r="O13" t="s">
        <v>230</v>
      </c>
      <c r="Q13">
        <f ca="1">IF(OR(ISNUMBER(MATCH(L13,MasterData!$D$3:$D$18,0)),ISNUMBER(MATCH(L13,MasterData!$C$3:$C$18,0))),
    DATEDIF(E13,I13,"d"),
    DATEDIF(E13,TODAY(),"d"))</f>
        <v>11</v>
      </c>
      <c r="R13">
        <f t="shared" ca="1" si="0"/>
        <v>1</v>
      </c>
      <c r="S13">
        <f t="shared" ca="1" si="1"/>
        <v>0</v>
      </c>
      <c r="T13">
        <f t="shared" ca="1" si="2"/>
        <v>0</v>
      </c>
      <c r="U13">
        <f t="shared" ca="1" si="3"/>
        <v>0</v>
      </c>
    </row>
    <row r="14" spans="1:21" x14ac:dyDescent="0.35">
      <c r="A14">
        <v>6000130122</v>
      </c>
      <c r="B14" t="s">
        <v>273</v>
      </c>
      <c r="C14" t="s">
        <v>230</v>
      </c>
      <c r="D14" t="s">
        <v>274</v>
      </c>
      <c r="E14" s="1">
        <v>45691</v>
      </c>
      <c r="F14" s="1"/>
      <c r="G14" t="s">
        <v>275</v>
      </c>
      <c r="H14" t="s">
        <v>233</v>
      </c>
      <c r="I14" s="1">
        <v>45708</v>
      </c>
      <c r="J14" t="s">
        <v>234</v>
      </c>
      <c r="K14" t="s">
        <v>241</v>
      </c>
      <c r="L14" t="s">
        <v>171</v>
      </c>
      <c r="M14" t="s">
        <v>276</v>
      </c>
      <c r="N14" t="s">
        <v>237</v>
      </c>
      <c r="O14" t="s">
        <v>230</v>
      </c>
      <c r="Q14">
        <f ca="1">IF(OR(ISNUMBER(MATCH(L14,MasterData!$D$3:$D$18,0)),ISNUMBER(MATCH(L14,MasterData!$C$3:$C$18,0))),
    DATEDIF(E14,I14,"d"),
    DATEDIF(E14,TODAY(),"d"))</f>
        <v>17</v>
      </c>
      <c r="R14">
        <f t="shared" ca="1" si="0"/>
        <v>1</v>
      </c>
      <c r="S14">
        <f t="shared" ca="1" si="1"/>
        <v>1</v>
      </c>
      <c r="T14">
        <f t="shared" ca="1" si="2"/>
        <v>0</v>
      </c>
      <c r="U14">
        <f t="shared" ca="1" si="3"/>
        <v>0</v>
      </c>
    </row>
    <row r="15" spans="1:21" x14ac:dyDescent="0.35">
      <c r="A15">
        <v>6000130131</v>
      </c>
      <c r="B15" t="s">
        <v>277</v>
      </c>
      <c r="C15" t="s">
        <v>230</v>
      </c>
      <c r="D15" t="s">
        <v>274</v>
      </c>
      <c r="E15" s="1">
        <v>45691</v>
      </c>
      <c r="F15" s="1"/>
      <c r="G15" t="s">
        <v>278</v>
      </c>
      <c r="H15" t="s">
        <v>233</v>
      </c>
      <c r="I15" s="1">
        <v>45708</v>
      </c>
      <c r="J15" t="s">
        <v>234</v>
      </c>
      <c r="K15" t="s">
        <v>241</v>
      </c>
      <c r="L15" t="s">
        <v>171</v>
      </c>
      <c r="M15" t="s">
        <v>279</v>
      </c>
      <c r="N15" t="s">
        <v>237</v>
      </c>
      <c r="O15" t="s">
        <v>230</v>
      </c>
      <c r="Q15">
        <f ca="1">IF(OR(ISNUMBER(MATCH(L15,MasterData!$D$3:$D$18,0)),ISNUMBER(MATCH(L15,MasterData!$C$3:$C$18,0))),
    DATEDIF(E15,I15,"d"),
    DATEDIF(E15,TODAY(),"d"))</f>
        <v>17</v>
      </c>
      <c r="R15">
        <f t="shared" ca="1" si="0"/>
        <v>1</v>
      </c>
      <c r="S15">
        <f t="shared" ca="1" si="1"/>
        <v>1</v>
      </c>
      <c r="T15">
        <f t="shared" ca="1" si="2"/>
        <v>0</v>
      </c>
      <c r="U15">
        <f t="shared" ca="1" si="3"/>
        <v>0</v>
      </c>
    </row>
    <row r="16" spans="1:21" x14ac:dyDescent="0.35">
      <c r="A16">
        <v>6000130842</v>
      </c>
      <c r="B16" t="s">
        <v>280</v>
      </c>
      <c r="C16" t="s">
        <v>230</v>
      </c>
      <c r="D16" t="s">
        <v>247</v>
      </c>
      <c r="E16" s="1">
        <v>45698</v>
      </c>
      <c r="F16" s="1"/>
      <c r="G16" t="s">
        <v>281</v>
      </c>
      <c r="H16" t="s">
        <v>240</v>
      </c>
      <c r="I16" s="1">
        <v>45831</v>
      </c>
      <c r="J16" t="s">
        <v>234</v>
      </c>
      <c r="K16" t="s">
        <v>241</v>
      </c>
      <c r="L16" t="s">
        <v>171</v>
      </c>
      <c r="M16" t="s">
        <v>282</v>
      </c>
      <c r="N16" t="s">
        <v>237</v>
      </c>
      <c r="O16" t="s">
        <v>230</v>
      </c>
      <c r="Q16">
        <f ca="1">IF(OR(ISNUMBER(MATCH(L16,MasterData!$D$3:$D$18,0)),ISNUMBER(MATCH(L16,MasterData!$C$3:$C$18,0))),
    DATEDIF(E16,I16,"d"),
    DATEDIF(E16,TODAY(),"d"))</f>
        <v>133</v>
      </c>
      <c r="R16">
        <f t="shared" ca="1" si="0"/>
        <v>1</v>
      </c>
      <c r="S16">
        <f t="shared" ca="1" si="1"/>
        <v>1</v>
      </c>
      <c r="T16">
        <f t="shared" ca="1" si="2"/>
        <v>1</v>
      </c>
      <c r="U16">
        <f t="shared" ca="1" si="3"/>
        <v>1</v>
      </c>
    </row>
    <row r="17" spans="1:21" x14ac:dyDescent="0.35">
      <c r="A17">
        <v>6000130889</v>
      </c>
      <c r="B17" t="s">
        <v>283</v>
      </c>
      <c r="C17" t="s">
        <v>230</v>
      </c>
      <c r="D17" t="s">
        <v>251</v>
      </c>
      <c r="E17" s="1">
        <v>45698</v>
      </c>
      <c r="F17" s="1"/>
      <c r="G17" t="s">
        <v>284</v>
      </c>
      <c r="H17" t="s">
        <v>233</v>
      </c>
      <c r="I17" s="1">
        <v>45705</v>
      </c>
      <c r="J17" t="s">
        <v>234</v>
      </c>
      <c r="K17" t="s">
        <v>241</v>
      </c>
      <c r="L17" t="s">
        <v>171</v>
      </c>
      <c r="M17" t="s">
        <v>285</v>
      </c>
      <c r="N17" t="s">
        <v>237</v>
      </c>
      <c r="O17" t="s">
        <v>230</v>
      </c>
      <c r="Q17">
        <f ca="1">IF(OR(ISNUMBER(MATCH(L17,MasterData!$D$3:$D$18,0)),ISNUMBER(MATCH(L17,MasterData!$C$3:$C$18,0))),
    DATEDIF(E17,I17,"d"),
    DATEDIF(E17,TODAY(),"d"))</f>
        <v>7</v>
      </c>
      <c r="R17">
        <f t="shared" ca="1" si="0"/>
        <v>0</v>
      </c>
      <c r="S17">
        <f t="shared" ca="1" si="1"/>
        <v>0</v>
      </c>
      <c r="T17">
        <f t="shared" ca="1" si="2"/>
        <v>0</v>
      </c>
      <c r="U17">
        <f t="shared" ca="1" si="3"/>
        <v>0</v>
      </c>
    </row>
    <row r="18" spans="1:21" x14ac:dyDescent="0.35">
      <c r="A18">
        <v>6000131438</v>
      </c>
      <c r="B18" t="s">
        <v>286</v>
      </c>
      <c r="C18" t="s">
        <v>230</v>
      </c>
      <c r="D18" t="s">
        <v>247</v>
      </c>
      <c r="E18" s="1">
        <v>45701</v>
      </c>
      <c r="F18" s="1"/>
      <c r="G18" t="s">
        <v>287</v>
      </c>
      <c r="H18" t="s">
        <v>401</v>
      </c>
      <c r="I18" s="1">
        <v>45831</v>
      </c>
      <c r="J18" t="s">
        <v>234</v>
      </c>
      <c r="K18" t="s">
        <v>241</v>
      </c>
      <c r="L18" t="s">
        <v>171</v>
      </c>
      <c r="M18" t="s">
        <v>289</v>
      </c>
      <c r="N18" t="s">
        <v>237</v>
      </c>
      <c r="O18" t="s">
        <v>230</v>
      </c>
      <c r="Q18">
        <f ca="1">IF(OR(ISNUMBER(MATCH(L18,MasterData!$D$3:$D$18,0)),ISNUMBER(MATCH(L18,MasterData!$C$3:$C$18,0))),
    DATEDIF(E18,I18,"d"),
    DATEDIF(E18,TODAY(),"d"))</f>
        <v>130</v>
      </c>
      <c r="R18">
        <f t="shared" ca="1" si="0"/>
        <v>1</v>
      </c>
      <c r="S18">
        <f t="shared" ca="1" si="1"/>
        <v>1</v>
      </c>
      <c r="T18">
        <f t="shared" ca="1" si="2"/>
        <v>1</v>
      </c>
      <c r="U18">
        <f t="shared" ca="1" si="3"/>
        <v>1</v>
      </c>
    </row>
    <row r="19" spans="1:21" x14ac:dyDescent="0.35">
      <c r="A19">
        <v>6000131514</v>
      </c>
      <c r="B19" t="s">
        <v>230</v>
      </c>
      <c r="C19" t="s">
        <v>230</v>
      </c>
      <c r="D19" t="s">
        <v>251</v>
      </c>
      <c r="E19" s="1">
        <v>45702</v>
      </c>
      <c r="F19" s="1"/>
      <c r="G19" t="s">
        <v>290</v>
      </c>
      <c r="H19" t="s">
        <v>233</v>
      </c>
      <c r="I19" s="1">
        <v>45723</v>
      </c>
      <c r="J19" t="s">
        <v>201</v>
      </c>
      <c r="K19" t="s">
        <v>241</v>
      </c>
      <c r="L19" t="s">
        <v>171</v>
      </c>
      <c r="M19" t="s">
        <v>291</v>
      </c>
      <c r="N19" t="s">
        <v>237</v>
      </c>
      <c r="O19" t="s">
        <v>230</v>
      </c>
      <c r="Q19">
        <f ca="1">IF(OR(ISNUMBER(MATCH(L19,MasterData!$D$3:$D$18,0)),ISNUMBER(MATCH(L19,MasterData!$C$3:$C$18,0))),
    DATEDIF(E19,I19,"d"),
    DATEDIF(E19,TODAY(),"d"))</f>
        <v>21</v>
      </c>
      <c r="R19">
        <f t="shared" ca="1" si="0"/>
        <v>1</v>
      </c>
      <c r="S19">
        <f t="shared" ca="1" si="1"/>
        <v>1</v>
      </c>
      <c r="T19">
        <f t="shared" ca="1" si="2"/>
        <v>0</v>
      </c>
      <c r="U19">
        <f t="shared" ca="1" si="3"/>
        <v>0</v>
      </c>
    </row>
    <row r="20" spans="1:21" x14ac:dyDescent="0.35">
      <c r="A20">
        <v>6000131715</v>
      </c>
      <c r="B20" t="s">
        <v>292</v>
      </c>
      <c r="C20" t="s">
        <v>230</v>
      </c>
      <c r="D20" t="s">
        <v>231</v>
      </c>
      <c r="E20" s="1">
        <v>45705</v>
      </c>
      <c r="F20" s="1"/>
      <c r="G20" t="s">
        <v>293</v>
      </c>
      <c r="H20" t="s">
        <v>233</v>
      </c>
      <c r="I20" s="1">
        <v>45713</v>
      </c>
      <c r="J20" t="s">
        <v>234</v>
      </c>
      <c r="K20" t="s">
        <v>235</v>
      </c>
      <c r="L20" t="s">
        <v>171</v>
      </c>
      <c r="M20" t="s">
        <v>294</v>
      </c>
      <c r="N20" t="s">
        <v>237</v>
      </c>
      <c r="O20" t="s">
        <v>230</v>
      </c>
      <c r="Q20">
        <f ca="1">IF(OR(ISNUMBER(MATCH(L20,MasterData!$D$3:$D$18,0)),ISNUMBER(MATCH(L20,MasterData!$C$3:$C$18,0))),
    DATEDIF(E20,I20,"d"),
    DATEDIF(E20,TODAY(),"d"))</f>
        <v>8</v>
      </c>
      <c r="R20">
        <f t="shared" ca="1" si="0"/>
        <v>1</v>
      </c>
      <c r="S20">
        <f t="shared" ca="1" si="1"/>
        <v>0</v>
      </c>
      <c r="T20">
        <f t="shared" ca="1" si="2"/>
        <v>0</v>
      </c>
      <c r="U20">
        <f t="shared" ca="1" si="3"/>
        <v>0</v>
      </c>
    </row>
    <row r="21" spans="1:21" x14ac:dyDescent="0.35">
      <c r="A21">
        <v>6000132000</v>
      </c>
      <c r="B21" t="s">
        <v>295</v>
      </c>
      <c r="C21" t="s">
        <v>230</v>
      </c>
      <c r="D21" t="s">
        <v>254</v>
      </c>
      <c r="E21" s="1">
        <v>45707</v>
      </c>
      <c r="F21" s="1"/>
      <c r="G21" t="s">
        <v>255</v>
      </c>
      <c r="H21" t="s">
        <v>240</v>
      </c>
      <c r="I21" s="1">
        <v>45735</v>
      </c>
      <c r="J21" t="s">
        <v>234</v>
      </c>
      <c r="K21" t="s">
        <v>241</v>
      </c>
      <c r="L21" t="s">
        <v>171</v>
      </c>
      <c r="M21" t="s">
        <v>296</v>
      </c>
      <c r="N21" t="s">
        <v>237</v>
      </c>
      <c r="O21" t="s">
        <v>230</v>
      </c>
      <c r="Q21">
        <f ca="1">IF(OR(ISNUMBER(MATCH(L21,MasterData!$D$3:$D$18,0)),ISNUMBER(MATCH(L21,MasterData!$C$3:$C$18,0))),
    DATEDIF(E21,I21,"d"),
    DATEDIF(E21,TODAY(),"d"))</f>
        <v>28</v>
      </c>
      <c r="R21">
        <f t="shared" ca="1" si="0"/>
        <v>1</v>
      </c>
      <c r="S21">
        <f t="shared" ca="1" si="1"/>
        <v>1</v>
      </c>
      <c r="T21">
        <f t="shared" ca="1" si="2"/>
        <v>0</v>
      </c>
      <c r="U21">
        <f t="shared" ca="1" si="3"/>
        <v>0</v>
      </c>
    </row>
    <row r="22" spans="1:21" x14ac:dyDescent="0.35">
      <c r="A22">
        <v>6000132651</v>
      </c>
      <c r="B22" t="s">
        <v>297</v>
      </c>
      <c r="C22" t="s">
        <v>230</v>
      </c>
      <c r="D22" t="s">
        <v>247</v>
      </c>
      <c r="E22" s="1">
        <v>45714</v>
      </c>
      <c r="F22" s="1"/>
      <c r="G22" t="s">
        <v>287</v>
      </c>
      <c r="H22" t="s">
        <v>240</v>
      </c>
      <c r="I22" s="1">
        <v>45723</v>
      </c>
      <c r="J22" t="s">
        <v>234</v>
      </c>
      <c r="K22" t="s">
        <v>235</v>
      </c>
      <c r="L22" t="s">
        <v>171</v>
      </c>
      <c r="M22" t="s">
        <v>298</v>
      </c>
      <c r="N22" t="s">
        <v>237</v>
      </c>
      <c r="O22" t="s">
        <v>230</v>
      </c>
      <c r="Q22">
        <f ca="1">IF(OR(ISNUMBER(MATCH(L22,MasterData!$D$3:$D$18,0)),ISNUMBER(MATCH(L22,MasterData!$C$3:$C$18,0))),
    DATEDIF(E22,I22,"d"),
    DATEDIF(E22,TODAY(),"d"))</f>
        <v>9</v>
      </c>
      <c r="R22">
        <f t="shared" ca="1" si="0"/>
        <v>1</v>
      </c>
      <c r="S22">
        <f t="shared" ca="1" si="1"/>
        <v>0</v>
      </c>
      <c r="T22">
        <f t="shared" ca="1" si="2"/>
        <v>0</v>
      </c>
      <c r="U22">
        <f t="shared" ca="1" si="3"/>
        <v>0</v>
      </c>
    </row>
    <row r="23" spans="1:21" x14ac:dyDescent="0.35">
      <c r="A23">
        <v>6000133013</v>
      </c>
      <c r="B23" t="s">
        <v>299</v>
      </c>
      <c r="C23" t="s">
        <v>230</v>
      </c>
      <c r="D23" t="s">
        <v>231</v>
      </c>
      <c r="E23" s="1">
        <v>45719</v>
      </c>
      <c r="F23" s="1"/>
      <c r="G23" t="s">
        <v>300</v>
      </c>
      <c r="H23" t="s">
        <v>245</v>
      </c>
      <c r="I23" s="1">
        <v>45734</v>
      </c>
      <c r="J23" t="s">
        <v>234</v>
      </c>
      <c r="K23" t="s">
        <v>235</v>
      </c>
      <c r="L23" t="s">
        <v>171</v>
      </c>
      <c r="M23" t="s">
        <v>301</v>
      </c>
      <c r="N23" t="s">
        <v>237</v>
      </c>
      <c r="O23" t="s">
        <v>230</v>
      </c>
      <c r="Q23">
        <f ca="1">IF(OR(ISNUMBER(MATCH(L23,MasterData!$D$3:$D$18,0)),ISNUMBER(MATCH(L23,MasterData!$C$3:$C$18,0))),
    DATEDIF(E23,I23,"d"),
    DATEDIF(E23,TODAY(),"d"))</f>
        <v>15</v>
      </c>
      <c r="R23">
        <f t="shared" ca="1" si="0"/>
        <v>1</v>
      </c>
      <c r="S23">
        <f t="shared" ca="1" si="1"/>
        <v>0</v>
      </c>
      <c r="T23">
        <f t="shared" ca="1" si="2"/>
        <v>0</v>
      </c>
      <c r="U23">
        <f t="shared" ca="1" si="3"/>
        <v>0</v>
      </c>
    </row>
    <row r="24" spans="1:21" x14ac:dyDescent="0.35">
      <c r="A24">
        <v>6000133061</v>
      </c>
      <c r="B24" t="s">
        <v>302</v>
      </c>
      <c r="C24" t="s">
        <v>230</v>
      </c>
      <c r="D24" t="s">
        <v>254</v>
      </c>
      <c r="E24" s="1">
        <v>45719</v>
      </c>
      <c r="F24" s="1"/>
      <c r="G24" t="s">
        <v>255</v>
      </c>
      <c r="H24" t="s">
        <v>245</v>
      </c>
      <c r="I24" s="1">
        <v>45735</v>
      </c>
      <c r="J24" t="s">
        <v>234</v>
      </c>
      <c r="K24" t="s">
        <v>241</v>
      </c>
      <c r="L24" t="s">
        <v>171</v>
      </c>
      <c r="M24" t="s">
        <v>303</v>
      </c>
      <c r="N24" t="s">
        <v>237</v>
      </c>
      <c r="O24" t="s">
        <v>230</v>
      </c>
      <c r="Q24">
        <f ca="1">IF(OR(ISNUMBER(MATCH(L24,MasterData!$D$3:$D$18,0)),ISNUMBER(MATCH(L24,MasterData!$C$3:$C$18,0))),
    DATEDIF(E24,I24,"d"),
    DATEDIF(E24,TODAY(),"d"))</f>
        <v>16</v>
      </c>
      <c r="R24">
        <f t="shared" ca="1" si="0"/>
        <v>1</v>
      </c>
      <c r="S24">
        <f t="shared" ca="1" si="1"/>
        <v>1</v>
      </c>
      <c r="T24">
        <f t="shared" ca="1" si="2"/>
        <v>0</v>
      </c>
      <c r="U24">
        <f t="shared" ca="1" si="3"/>
        <v>0</v>
      </c>
    </row>
    <row r="25" spans="1:21" x14ac:dyDescent="0.35">
      <c r="A25">
        <v>6000133063</v>
      </c>
      <c r="B25" t="s">
        <v>304</v>
      </c>
      <c r="C25" t="s">
        <v>230</v>
      </c>
      <c r="D25" t="s">
        <v>305</v>
      </c>
      <c r="E25" s="1">
        <v>45719</v>
      </c>
      <c r="F25" s="1"/>
      <c r="G25" t="s">
        <v>306</v>
      </c>
      <c r="H25" t="s">
        <v>245</v>
      </c>
      <c r="I25" s="1">
        <v>45778</v>
      </c>
      <c r="J25" t="s">
        <v>234</v>
      </c>
      <c r="K25" t="s">
        <v>235</v>
      </c>
      <c r="L25" t="s">
        <v>171</v>
      </c>
      <c r="M25" t="s">
        <v>307</v>
      </c>
      <c r="N25" t="s">
        <v>237</v>
      </c>
      <c r="O25" t="s">
        <v>230</v>
      </c>
      <c r="Q25">
        <f ca="1">IF(OR(ISNUMBER(MATCH(L25,MasterData!$D$3:$D$18,0)),ISNUMBER(MATCH(L25,MasterData!$C$3:$C$18,0))),
    DATEDIF(E25,I25,"d"),
    DATEDIF(E25,TODAY(),"d"))</f>
        <v>59</v>
      </c>
      <c r="R25">
        <f t="shared" ca="1" si="0"/>
        <v>1</v>
      </c>
      <c r="S25">
        <f t="shared" ca="1" si="1"/>
        <v>1</v>
      </c>
      <c r="T25">
        <f t="shared" ca="1" si="2"/>
        <v>1</v>
      </c>
      <c r="U25">
        <f t="shared" ca="1" si="3"/>
        <v>0</v>
      </c>
    </row>
    <row r="26" spans="1:21" x14ac:dyDescent="0.35">
      <c r="A26">
        <v>6000133075</v>
      </c>
      <c r="B26" t="s">
        <v>308</v>
      </c>
      <c r="C26" t="s">
        <v>230</v>
      </c>
      <c r="D26" t="s">
        <v>305</v>
      </c>
      <c r="E26" s="1">
        <v>45719</v>
      </c>
      <c r="F26" s="1"/>
      <c r="G26" t="s">
        <v>306</v>
      </c>
      <c r="H26" t="s">
        <v>240</v>
      </c>
      <c r="I26" s="1">
        <v>45758</v>
      </c>
      <c r="J26" t="s">
        <v>234</v>
      </c>
      <c r="K26" t="s">
        <v>235</v>
      </c>
      <c r="L26" t="s">
        <v>171</v>
      </c>
      <c r="M26" t="s">
        <v>309</v>
      </c>
      <c r="N26" t="s">
        <v>237</v>
      </c>
      <c r="O26" t="s">
        <v>230</v>
      </c>
      <c r="Q26">
        <f ca="1">IF(OR(ISNUMBER(MATCH(L26,MasterData!$D$3:$D$18,0)),ISNUMBER(MATCH(L26,MasterData!$C$3:$C$18,0))),
    DATEDIF(E26,I26,"d"),
    DATEDIF(E26,TODAY(),"d"))</f>
        <v>39</v>
      </c>
      <c r="R26">
        <f t="shared" ca="1" si="0"/>
        <v>1</v>
      </c>
      <c r="S26">
        <f t="shared" ca="1" si="1"/>
        <v>1</v>
      </c>
      <c r="T26">
        <f t="shared" ca="1" si="2"/>
        <v>1</v>
      </c>
      <c r="U26">
        <f t="shared" ca="1" si="3"/>
        <v>0</v>
      </c>
    </row>
    <row r="27" spans="1:21" x14ac:dyDescent="0.35">
      <c r="A27">
        <v>6000133085</v>
      </c>
      <c r="B27" t="s">
        <v>230</v>
      </c>
      <c r="C27" t="s">
        <v>230</v>
      </c>
      <c r="D27" t="s">
        <v>251</v>
      </c>
      <c r="E27" s="1">
        <v>45719</v>
      </c>
      <c r="F27" s="1"/>
      <c r="G27" t="s">
        <v>290</v>
      </c>
      <c r="H27" t="s">
        <v>240</v>
      </c>
      <c r="I27" s="1">
        <v>45731</v>
      </c>
      <c r="J27" t="s">
        <v>201</v>
      </c>
      <c r="K27" t="s">
        <v>241</v>
      </c>
      <c r="L27" t="s">
        <v>171</v>
      </c>
      <c r="M27" t="s">
        <v>310</v>
      </c>
      <c r="N27" t="s">
        <v>237</v>
      </c>
      <c r="O27" t="s">
        <v>230</v>
      </c>
      <c r="Q27">
        <f ca="1">IF(OR(ISNUMBER(MATCH(L27,MasterData!$D$3:$D$18,0)),ISNUMBER(MATCH(L27,MasterData!$C$3:$C$18,0))),
    DATEDIF(E27,I27,"d"),
    DATEDIF(E27,TODAY(),"d"))</f>
        <v>12</v>
      </c>
      <c r="R27">
        <f t="shared" ca="1" si="0"/>
        <v>1</v>
      </c>
      <c r="S27">
        <f t="shared" ca="1" si="1"/>
        <v>0</v>
      </c>
      <c r="T27">
        <f t="shared" ca="1" si="2"/>
        <v>0</v>
      </c>
      <c r="U27">
        <f t="shared" ca="1" si="3"/>
        <v>0</v>
      </c>
    </row>
    <row r="28" spans="1:21" x14ac:dyDescent="0.35">
      <c r="A28">
        <v>6000133086</v>
      </c>
      <c r="B28" t="s">
        <v>230</v>
      </c>
      <c r="C28" t="s">
        <v>230</v>
      </c>
      <c r="D28" t="s">
        <v>251</v>
      </c>
      <c r="E28" s="1">
        <v>45719</v>
      </c>
      <c r="F28" s="1"/>
      <c r="G28" t="s">
        <v>290</v>
      </c>
      <c r="H28" t="s">
        <v>240</v>
      </c>
      <c r="I28" s="1">
        <v>45773</v>
      </c>
      <c r="J28" t="s">
        <v>201</v>
      </c>
      <c r="K28" t="s">
        <v>241</v>
      </c>
      <c r="L28" t="s">
        <v>171</v>
      </c>
      <c r="M28" t="s">
        <v>311</v>
      </c>
      <c r="N28" t="s">
        <v>237</v>
      </c>
      <c r="O28" t="s">
        <v>230</v>
      </c>
      <c r="Q28">
        <f ca="1">IF(OR(ISNUMBER(MATCH(L28,MasterData!$D$3:$D$18,0)),ISNUMBER(MATCH(L28,MasterData!$C$3:$C$18,0))),
    DATEDIF(E28,I28,"d"),
    DATEDIF(E28,TODAY(),"d"))</f>
        <v>54</v>
      </c>
      <c r="R28">
        <f t="shared" ca="1" si="0"/>
        <v>1</v>
      </c>
      <c r="S28">
        <f t="shared" ca="1" si="1"/>
        <v>1</v>
      </c>
      <c r="T28">
        <f t="shared" ca="1" si="2"/>
        <v>1</v>
      </c>
      <c r="U28">
        <f t="shared" ca="1" si="3"/>
        <v>0</v>
      </c>
    </row>
    <row r="29" spans="1:21" x14ac:dyDescent="0.35">
      <c r="A29">
        <v>6000133087</v>
      </c>
      <c r="B29" t="s">
        <v>230</v>
      </c>
      <c r="C29" t="s">
        <v>230</v>
      </c>
      <c r="D29" t="s">
        <v>251</v>
      </c>
      <c r="E29" s="1">
        <v>45719</v>
      </c>
      <c r="F29" s="1"/>
      <c r="G29" t="s">
        <v>290</v>
      </c>
      <c r="H29" t="s">
        <v>245</v>
      </c>
      <c r="I29" s="1">
        <v>45807</v>
      </c>
      <c r="J29" t="s">
        <v>201</v>
      </c>
      <c r="K29" t="s">
        <v>241</v>
      </c>
      <c r="L29" t="s">
        <v>171</v>
      </c>
      <c r="M29" t="s">
        <v>312</v>
      </c>
      <c r="N29" t="s">
        <v>237</v>
      </c>
      <c r="O29" t="s">
        <v>230</v>
      </c>
      <c r="Q29">
        <f ca="1">IF(OR(ISNUMBER(MATCH(L29,MasterData!$D$3:$D$18,0)),ISNUMBER(MATCH(L29,MasterData!$C$3:$C$18,0))),
    DATEDIF(E29,I29,"d"),
    DATEDIF(E29,TODAY(),"d"))</f>
        <v>88</v>
      </c>
      <c r="R29">
        <f t="shared" ca="1" si="0"/>
        <v>1</v>
      </c>
      <c r="S29">
        <f t="shared" ca="1" si="1"/>
        <v>1</v>
      </c>
      <c r="T29">
        <f t="shared" ca="1" si="2"/>
        <v>1</v>
      </c>
      <c r="U29">
        <f t="shared" ca="1" si="3"/>
        <v>1</v>
      </c>
    </row>
    <row r="30" spans="1:21" x14ac:dyDescent="0.35">
      <c r="A30">
        <v>6000133442</v>
      </c>
      <c r="B30" t="s">
        <v>230</v>
      </c>
      <c r="C30" t="s">
        <v>230</v>
      </c>
      <c r="D30" t="s">
        <v>247</v>
      </c>
      <c r="E30" s="1">
        <v>45722</v>
      </c>
      <c r="F30" s="1"/>
      <c r="G30" t="s">
        <v>248</v>
      </c>
      <c r="H30" t="s">
        <v>245</v>
      </c>
      <c r="I30" s="1">
        <v>45786</v>
      </c>
      <c r="J30" t="s">
        <v>201</v>
      </c>
      <c r="K30" t="s">
        <v>241</v>
      </c>
      <c r="L30" t="s">
        <v>171</v>
      </c>
      <c r="M30" t="s">
        <v>313</v>
      </c>
      <c r="N30" t="s">
        <v>237</v>
      </c>
      <c r="O30" t="s">
        <v>230</v>
      </c>
      <c r="Q30">
        <f ca="1">IF(OR(ISNUMBER(MATCH(L30,MasterData!$D$3:$D$18,0)),ISNUMBER(MATCH(L30,MasterData!$C$3:$C$18,0))),
    DATEDIF(E30,I30,"d"),
    DATEDIF(E30,TODAY(),"d"))</f>
        <v>64</v>
      </c>
      <c r="R30">
        <f t="shared" ca="1" si="0"/>
        <v>1</v>
      </c>
      <c r="S30">
        <f t="shared" ca="1" si="1"/>
        <v>1</v>
      </c>
      <c r="T30">
        <f t="shared" ca="1" si="2"/>
        <v>1</v>
      </c>
      <c r="U30">
        <f t="shared" ca="1" si="3"/>
        <v>1</v>
      </c>
    </row>
    <row r="31" spans="1:21" x14ac:dyDescent="0.35">
      <c r="A31">
        <v>6000133644</v>
      </c>
      <c r="B31" t="s">
        <v>314</v>
      </c>
      <c r="C31" t="s">
        <v>230</v>
      </c>
      <c r="D31" t="s">
        <v>274</v>
      </c>
      <c r="E31" s="1">
        <v>45723</v>
      </c>
      <c r="F31" s="1"/>
      <c r="G31" t="s">
        <v>315</v>
      </c>
      <c r="H31" t="s">
        <v>240</v>
      </c>
      <c r="I31" s="1">
        <v>45841</v>
      </c>
      <c r="J31" t="s">
        <v>234</v>
      </c>
      <c r="K31" t="s">
        <v>241</v>
      </c>
      <c r="L31" t="s">
        <v>164</v>
      </c>
      <c r="M31" t="s">
        <v>316</v>
      </c>
      <c r="N31" t="s">
        <v>237</v>
      </c>
      <c r="O31" t="s">
        <v>230</v>
      </c>
      <c r="Q31">
        <f ca="1">IF(OR(ISNUMBER(MATCH(L31,MasterData!$D$3:$D$18,0)),ISNUMBER(MATCH(L31,MasterData!$C$3:$C$18,0))),
    DATEDIF(E31,I31,"d"),
    DATEDIF(E31,TODAY(),"d"))</f>
        <v>284</v>
      </c>
      <c r="R31">
        <f t="shared" ca="1" si="0"/>
        <v>1</v>
      </c>
      <c r="S31">
        <f t="shared" ca="1" si="1"/>
        <v>1</v>
      </c>
      <c r="T31">
        <f t="shared" ca="1" si="2"/>
        <v>1</v>
      </c>
      <c r="U31">
        <f t="shared" ca="1" si="3"/>
        <v>1</v>
      </c>
    </row>
    <row r="32" spans="1:21" x14ac:dyDescent="0.35">
      <c r="A32">
        <v>6000133647</v>
      </c>
      <c r="B32" t="s">
        <v>317</v>
      </c>
      <c r="C32" t="s">
        <v>230</v>
      </c>
      <c r="D32" t="s">
        <v>231</v>
      </c>
      <c r="E32" s="1">
        <v>45723</v>
      </c>
      <c r="F32" s="1"/>
      <c r="G32" t="s">
        <v>318</v>
      </c>
      <c r="H32" t="s">
        <v>245</v>
      </c>
      <c r="I32" s="1">
        <v>45733</v>
      </c>
      <c r="J32" t="s">
        <v>234</v>
      </c>
      <c r="K32" t="s">
        <v>235</v>
      </c>
      <c r="L32" t="s">
        <v>171</v>
      </c>
      <c r="M32" t="s">
        <v>319</v>
      </c>
      <c r="N32" t="s">
        <v>237</v>
      </c>
      <c r="O32" t="s">
        <v>230</v>
      </c>
      <c r="Q32">
        <f ca="1">IF(OR(ISNUMBER(MATCH(L32,MasterData!$D$3:$D$18,0)),ISNUMBER(MATCH(L32,MasterData!$C$3:$C$18,0))),
    DATEDIF(E32,I32,"d"),
    DATEDIF(E32,TODAY(),"d"))</f>
        <v>10</v>
      </c>
      <c r="R32">
        <f t="shared" ca="1" si="0"/>
        <v>1</v>
      </c>
      <c r="S32">
        <f t="shared" ca="1" si="1"/>
        <v>0</v>
      </c>
      <c r="T32">
        <f t="shared" ca="1" si="2"/>
        <v>0</v>
      </c>
      <c r="U32">
        <f t="shared" ca="1" si="3"/>
        <v>0</v>
      </c>
    </row>
    <row r="33" spans="1:21" x14ac:dyDescent="0.35">
      <c r="A33">
        <v>6000133780</v>
      </c>
      <c r="B33" t="s">
        <v>320</v>
      </c>
      <c r="C33" t="s">
        <v>230</v>
      </c>
      <c r="D33" t="s">
        <v>274</v>
      </c>
      <c r="E33" s="1">
        <v>45726</v>
      </c>
      <c r="F33" s="1"/>
      <c r="G33" t="s">
        <v>321</v>
      </c>
      <c r="H33" t="s">
        <v>240</v>
      </c>
      <c r="I33" s="1">
        <v>45741</v>
      </c>
      <c r="J33" t="s">
        <v>234</v>
      </c>
      <c r="K33" t="s">
        <v>235</v>
      </c>
      <c r="L33" t="s">
        <v>171</v>
      </c>
      <c r="M33" t="s">
        <v>322</v>
      </c>
      <c r="N33" t="s">
        <v>237</v>
      </c>
      <c r="O33" t="s">
        <v>230</v>
      </c>
      <c r="Q33">
        <f ca="1">IF(OR(ISNUMBER(MATCH(L33,MasterData!$D$3:$D$18,0)),ISNUMBER(MATCH(L33,MasterData!$C$3:$C$18,0))),
    DATEDIF(E33,I33,"d"),
    DATEDIF(E33,TODAY(),"d"))</f>
        <v>15</v>
      </c>
      <c r="R33">
        <f t="shared" ca="1" si="0"/>
        <v>1</v>
      </c>
      <c r="S33">
        <f t="shared" ca="1" si="1"/>
        <v>0</v>
      </c>
      <c r="T33">
        <f t="shared" ca="1" si="2"/>
        <v>0</v>
      </c>
      <c r="U33">
        <f t="shared" ca="1" si="3"/>
        <v>0</v>
      </c>
    </row>
    <row r="34" spans="1:21" x14ac:dyDescent="0.35">
      <c r="A34">
        <v>6000133782</v>
      </c>
      <c r="B34" t="s">
        <v>323</v>
      </c>
      <c r="C34" t="s">
        <v>230</v>
      </c>
      <c r="D34" t="s">
        <v>254</v>
      </c>
      <c r="E34" s="1">
        <v>45726</v>
      </c>
      <c r="F34" s="1"/>
      <c r="G34" t="s">
        <v>255</v>
      </c>
      <c r="H34" t="s">
        <v>240</v>
      </c>
      <c r="I34" s="1">
        <v>45735</v>
      </c>
      <c r="J34" t="s">
        <v>234</v>
      </c>
      <c r="K34" t="s">
        <v>241</v>
      </c>
      <c r="L34" t="s">
        <v>171</v>
      </c>
      <c r="M34" t="s">
        <v>324</v>
      </c>
      <c r="N34" t="s">
        <v>237</v>
      </c>
      <c r="O34" t="s">
        <v>230</v>
      </c>
      <c r="Q34">
        <f ca="1">IF(OR(ISNUMBER(MATCH(L34,MasterData!$D$3:$D$18,0)),ISNUMBER(MATCH(L34,MasterData!$C$3:$C$18,0))),
    DATEDIF(E34,I34,"d"),
    DATEDIF(E34,TODAY(),"d"))</f>
        <v>9</v>
      </c>
      <c r="R34">
        <f t="shared" ca="1" si="0"/>
        <v>1</v>
      </c>
      <c r="S34">
        <f t="shared" ca="1" si="1"/>
        <v>0</v>
      </c>
      <c r="T34">
        <f t="shared" ca="1" si="2"/>
        <v>0</v>
      </c>
      <c r="U34">
        <f t="shared" ca="1" si="3"/>
        <v>0</v>
      </c>
    </row>
    <row r="35" spans="1:21" x14ac:dyDescent="0.35">
      <c r="A35">
        <v>6000133815</v>
      </c>
      <c r="B35" t="s">
        <v>325</v>
      </c>
      <c r="C35" t="s">
        <v>230</v>
      </c>
      <c r="D35" t="s">
        <v>254</v>
      </c>
      <c r="E35" s="1">
        <v>45726</v>
      </c>
      <c r="F35" s="1"/>
      <c r="G35" t="s">
        <v>255</v>
      </c>
      <c r="H35" t="s">
        <v>240</v>
      </c>
      <c r="I35" s="1">
        <v>45748</v>
      </c>
      <c r="J35" t="s">
        <v>234</v>
      </c>
      <c r="K35" t="s">
        <v>241</v>
      </c>
      <c r="L35" t="s">
        <v>171</v>
      </c>
      <c r="M35" t="s">
        <v>326</v>
      </c>
      <c r="N35" t="s">
        <v>237</v>
      </c>
      <c r="O35" t="s">
        <v>230</v>
      </c>
      <c r="Q35">
        <f ca="1">IF(OR(ISNUMBER(MATCH(L35,MasterData!$D$3:$D$18,0)),ISNUMBER(MATCH(L35,MasterData!$C$3:$C$18,0))),
    DATEDIF(E35,I35,"d"),
    DATEDIF(E35,TODAY(),"d"))</f>
        <v>22</v>
      </c>
      <c r="R35">
        <f t="shared" ca="1" si="0"/>
        <v>1</v>
      </c>
      <c r="S35">
        <f t="shared" ca="1" si="1"/>
        <v>1</v>
      </c>
      <c r="T35">
        <f t="shared" ca="1" si="2"/>
        <v>0</v>
      </c>
      <c r="U35">
        <f t="shared" ca="1" si="3"/>
        <v>0</v>
      </c>
    </row>
    <row r="36" spans="1:21" x14ac:dyDescent="0.35">
      <c r="A36">
        <v>6000133897</v>
      </c>
      <c r="B36" t="s">
        <v>230</v>
      </c>
      <c r="C36" t="s">
        <v>230</v>
      </c>
      <c r="D36" t="s">
        <v>231</v>
      </c>
      <c r="E36" s="1">
        <v>45727</v>
      </c>
      <c r="F36" s="1"/>
      <c r="G36" t="s">
        <v>248</v>
      </c>
      <c r="H36" t="s">
        <v>240</v>
      </c>
      <c r="I36" s="1">
        <v>45751</v>
      </c>
      <c r="J36" t="s">
        <v>201</v>
      </c>
      <c r="K36" t="s">
        <v>241</v>
      </c>
      <c r="L36" t="s">
        <v>171</v>
      </c>
      <c r="M36" t="s">
        <v>327</v>
      </c>
      <c r="N36" t="s">
        <v>237</v>
      </c>
      <c r="O36" t="s">
        <v>230</v>
      </c>
      <c r="Q36">
        <f ca="1">IF(OR(ISNUMBER(MATCH(L36,MasterData!$D$3:$D$18,0)),ISNUMBER(MATCH(L36,MasterData!$C$3:$C$18,0))),
    DATEDIF(E36,I36,"d"),
    DATEDIF(E36,TODAY(),"d"))</f>
        <v>24</v>
      </c>
      <c r="R36">
        <f t="shared" ca="1" si="0"/>
        <v>1</v>
      </c>
      <c r="S36">
        <f t="shared" ca="1" si="1"/>
        <v>1</v>
      </c>
      <c r="T36">
        <f t="shared" ca="1" si="2"/>
        <v>0</v>
      </c>
      <c r="U36">
        <f t="shared" ca="1" si="3"/>
        <v>0</v>
      </c>
    </row>
    <row r="37" spans="1:21" x14ac:dyDescent="0.35">
      <c r="A37">
        <v>6000134052</v>
      </c>
      <c r="B37" t="s">
        <v>328</v>
      </c>
      <c r="D37" s="34">
        <v>3014</v>
      </c>
      <c r="E37" s="1">
        <v>45728</v>
      </c>
      <c r="F37" s="1"/>
      <c r="G37" t="s">
        <v>329</v>
      </c>
      <c r="H37" t="s">
        <v>330</v>
      </c>
      <c r="I37" s="1">
        <v>45852</v>
      </c>
      <c r="K37" t="s">
        <v>235</v>
      </c>
      <c r="L37" t="s">
        <v>171</v>
      </c>
      <c r="M37" t="s">
        <v>331</v>
      </c>
      <c r="N37" t="s">
        <v>332</v>
      </c>
      <c r="Q37">
        <f ca="1">IF(OR(ISNUMBER(MATCH(L37,MasterData!$D$3:$D$18,0)),ISNUMBER(MATCH(L37,MasterData!$C$3:$C$18,0))),
    DATEDIF(E37,I37,"d"),
    DATEDIF(E37,TODAY(),"d"))</f>
        <v>124</v>
      </c>
      <c r="R37">
        <f t="shared" ca="1" si="0"/>
        <v>1</v>
      </c>
      <c r="S37">
        <f t="shared" ca="1" si="1"/>
        <v>1</v>
      </c>
      <c r="T37">
        <f t="shared" ca="1" si="2"/>
        <v>1</v>
      </c>
      <c r="U37">
        <f t="shared" ca="1" si="3"/>
        <v>1</v>
      </c>
    </row>
    <row r="38" spans="1:21" x14ac:dyDescent="0.35">
      <c r="A38">
        <v>6000134157</v>
      </c>
      <c r="B38" t="s">
        <v>333</v>
      </c>
      <c r="C38" t="s">
        <v>230</v>
      </c>
      <c r="D38" t="s">
        <v>231</v>
      </c>
      <c r="E38" s="1">
        <v>45729</v>
      </c>
      <c r="F38" s="1"/>
      <c r="G38" t="s">
        <v>293</v>
      </c>
      <c r="H38" t="s">
        <v>245</v>
      </c>
      <c r="I38" s="1">
        <v>45737</v>
      </c>
      <c r="J38" t="s">
        <v>234</v>
      </c>
      <c r="K38" t="s">
        <v>235</v>
      </c>
      <c r="L38" t="s">
        <v>171</v>
      </c>
      <c r="M38" t="s">
        <v>334</v>
      </c>
      <c r="N38" t="s">
        <v>237</v>
      </c>
      <c r="O38" t="s">
        <v>230</v>
      </c>
      <c r="Q38">
        <f ca="1">IF(OR(ISNUMBER(MATCH(L38,MasterData!$D$3:$D$18,0)),ISNUMBER(MATCH(L38,MasterData!$C$3:$C$18,0))),
    DATEDIF(E38,I38,"d"),
    DATEDIF(E38,TODAY(),"d"))</f>
        <v>8</v>
      </c>
      <c r="R38">
        <f t="shared" ca="1" si="0"/>
        <v>1</v>
      </c>
      <c r="S38">
        <f t="shared" ca="1" si="1"/>
        <v>0</v>
      </c>
      <c r="T38">
        <f t="shared" ca="1" si="2"/>
        <v>0</v>
      </c>
      <c r="U38">
        <f t="shared" ca="1" si="3"/>
        <v>0</v>
      </c>
    </row>
    <row r="39" spans="1:21" x14ac:dyDescent="0.35">
      <c r="A39">
        <v>6000134167</v>
      </c>
      <c r="B39" t="s">
        <v>230</v>
      </c>
      <c r="C39" t="s">
        <v>230</v>
      </c>
      <c r="D39" t="s">
        <v>251</v>
      </c>
      <c r="E39" s="1">
        <v>45729</v>
      </c>
      <c r="F39" s="1"/>
      <c r="G39" t="s">
        <v>335</v>
      </c>
      <c r="H39" t="s">
        <v>240</v>
      </c>
      <c r="I39" s="1">
        <v>45792</v>
      </c>
      <c r="J39" t="s">
        <v>201</v>
      </c>
      <c r="K39" t="s">
        <v>241</v>
      </c>
      <c r="L39" t="s">
        <v>171</v>
      </c>
      <c r="M39" t="s">
        <v>336</v>
      </c>
      <c r="N39" t="s">
        <v>237</v>
      </c>
      <c r="O39" t="s">
        <v>230</v>
      </c>
      <c r="Q39">
        <f ca="1">IF(OR(ISNUMBER(MATCH(L39,MasterData!$D$3:$D$18,0)),ISNUMBER(MATCH(L39,MasterData!$C$3:$C$18,0))),
    DATEDIF(E39,I39,"d"),
    DATEDIF(E39,TODAY(),"d"))</f>
        <v>63</v>
      </c>
      <c r="R39">
        <f t="shared" ca="1" si="0"/>
        <v>1</v>
      </c>
      <c r="S39">
        <f t="shared" ca="1" si="1"/>
        <v>1</v>
      </c>
      <c r="T39">
        <f t="shared" ca="1" si="2"/>
        <v>1</v>
      </c>
      <c r="U39">
        <f t="shared" ca="1" si="3"/>
        <v>1</v>
      </c>
    </row>
    <row r="40" spans="1:21" x14ac:dyDescent="0.35">
      <c r="A40">
        <v>6000134304</v>
      </c>
      <c r="B40" t="s">
        <v>337</v>
      </c>
      <c r="C40" t="s">
        <v>230</v>
      </c>
      <c r="D40" t="s">
        <v>338</v>
      </c>
      <c r="E40" s="1">
        <v>45729</v>
      </c>
      <c r="F40" s="1"/>
      <c r="G40" t="s">
        <v>339</v>
      </c>
      <c r="H40" t="s">
        <v>245</v>
      </c>
      <c r="I40" s="1">
        <v>45782</v>
      </c>
      <c r="J40" t="s">
        <v>234</v>
      </c>
      <c r="K40" t="s">
        <v>235</v>
      </c>
      <c r="L40" t="s">
        <v>171</v>
      </c>
      <c r="M40" t="s">
        <v>340</v>
      </c>
      <c r="N40" t="s">
        <v>237</v>
      </c>
      <c r="O40" t="s">
        <v>230</v>
      </c>
      <c r="Q40">
        <f ca="1">IF(OR(ISNUMBER(MATCH(L40,MasterData!$D$3:$D$18,0)),ISNUMBER(MATCH(L40,MasterData!$C$3:$C$18,0))),
    DATEDIF(E40,I40,"d"),
    DATEDIF(E40,TODAY(),"d"))</f>
        <v>53</v>
      </c>
      <c r="R40">
        <f t="shared" ca="1" si="0"/>
        <v>1</v>
      </c>
      <c r="S40">
        <f t="shared" ca="1" si="1"/>
        <v>1</v>
      </c>
      <c r="T40">
        <f t="shared" ca="1" si="2"/>
        <v>1</v>
      </c>
      <c r="U40">
        <f t="shared" ca="1" si="3"/>
        <v>0</v>
      </c>
    </row>
    <row r="41" spans="1:21" x14ac:dyDescent="0.35">
      <c r="A41">
        <v>6000134423</v>
      </c>
      <c r="B41" t="s">
        <v>341</v>
      </c>
      <c r="C41" t="s">
        <v>230</v>
      </c>
      <c r="D41" t="s">
        <v>231</v>
      </c>
      <c r="E41" s="1">
        <v>45730</v>
      </c>
      <c r="F41" s="1"/>
      <c r="G41" t="s">
        <v>293</v>
      </c>
      <c r="H41" t="s">
        <v>245</v>
      </c>
      <c r="I41" s="1">
        <v>45748</v>
      </c>
      <c r="J41" t="s">
        <v>234</v>
      </c>
      <c r="K41" t="s">
        <v>235</v>
      </c>
      <c r="L41" t="s">
        <v>171</v>
      </c>
      <c r="M41" t="s">
        <v>342</v>
      </c>
      <c r="N41" t="s">
        <v>237</v>
      </c>
      <c r="O41" t="s">
        <v>230</v>
      </c>
      <c r="Q41">
        <f ca="1">IF(OR(ISNUMBER(MATCH(L41,MasterData!$D$3:$D$18,0)),ISNUMBER(MATCH(L41,MasterData!$C$3:$C$18,0))),
    DATEDIF(E41,I41,"d"),
    DATEDIF(E41,TODAY(),"d"))</f>
        <v>18</v>
      </c>
      <c r="R41">
        <f t="shared" ca="1" si="0"/>
        <v>1</v>
      </c>
      <c r="S41">
        <f t="shared" ca="1" si="1"/>
        <v>1</v>
      </c>
      <c r="T41">
        <f t="shared" ca="1" si="2"/>
        <v>0</v>
      </c>
      <c r="U41">
        <f t="shared" ca="1" si="3"/>
        <v>0</v>
      </c>
    </row>
    <row r="42" spans="1:21" x14ac:dyDescent="0.35">
      <c r="A42">
        <v>6000134460</v>
      </c>
      <c r="B42" t="s">
        <v>343</v>
      </c>
      <c r="C42" t="s">
        <v>230</v>
      </c>
      <c r="D42" t="s">
        <v>231</v>
      </c>
      <c r="E42" s="1">
        <v>45730</v>
      </c>
      <c r="F42" s="1"/>
      <c r="G42" t="s">
        <v>329</v>
      </c>
      <c r="H42" t="s">
        <v>240</v>
      </c>
      <c r="I42" s="1">
        <v>45748</v>
      </c>
      <c r="J42" t="s">
        <v>234</v>
      </c>
      <c r="K42" t="s">
        <v>235</v>
      </c>
      <c r="L42" t="s">
        <v>171</v>
      </c>
      <c r="M42" t="s">
        <v>344</v>
      </c>
      <c r="N42" t="s">
        <v>237</v>
      </c>
      <c r="O42" t="s">
        <v>230</v>
      </c>
      <c r="Q42">
        <f ca="1">IF(OR(ISNUMBER(MATCH(L42,MasterData!$D$3:$D$18,0)),ISNUMBER(MATCH(L42,MasterData!$C$3:$C$18,0))),
    DATEDIF(E42,I42,"d"),
    DATEDIF(E42,TODAY(),"d"))</f>
        <v>18</v>
      </c>
      <c r="R42">
        <f t="shared" ca="1" si="0"/>
        <v>1</v>
      </c>
      <c r="S42">
        <f t="shared" ca="1" si="1"/>
        <v>1</v>
      </c>
      <c r="T42">
        <f t="shared" ca="1" si="2"/>
        <v>0</v>
      </c>
      <c r="U42">
        <f t="shared" ca="1" si="3"/>
        <v>0</v>
      </c>
    </row>
    <row r="43" spans="1:21" x14ac:dyDescent="0.35">
      <c r="A43">
        <v>6000134543</v>
      </c>
      <c r="B43" t="s">
        <v>345</v>
      </c>
      <c r="C43" t="s">
        <v>230</v>
      </c>
      <c r="D43" t="s">
        <v>274</v>
      </c>
      <c r="E43" s="1">
        <v>45733</v>
      </c>
      <c r="F43" s="1"/>
      <c r="G43" t="s">
        <v>346</v>
      </c>
      <c r="H43" t="s">
        <v>240</v>
      </c>
      <c r="I43" s="1">
        <v>45754</v>
      </c>
      <c r="J43" t="s">
        <v>234</v>
      </c>
      <c r="K43" t="s">
        <v>347</v>
      </c>
      <c r="L43" t="s">
        <v>171</v>
      </c>
      <c r="M43" t="s">
        <v>348</v>
      </c>
      <c r="N43" t="s">
        <v>237</v>
      </c>
      <c r="O43" t="s">
        <v>230</v>
      </c>
      <c r="Q43">
        <f ca="1">IF(OR(ISNUMBER(MATCH(L43,MasterData!$D$3:$D$18,0)),ISNUMBER(MATCH(L43,MasterData!$C$3:$C$18,0))),
    DATEDIF(E43,I43,"d"),
    DATEDIF(E43,TODAY(),"d"))</f>
        <v>21</v>
      </c>
      <c r="R43">
        <f t="shared" ca="1" si="0"/>
        <v>1</v>
      </c>
      <c r="S43">
        <f t="shared" ca="1" si="1"/>
        <v>1</v>
      </c>
      <c r="T43">
        <f t="shared" ca="1" si="2"/>
        <v>0</v>
      </c>
      <c r="U43">
        <f t="shared" ca="1" si="3"/>
        <v>0</v>
      </c>
    </row>
    <row r="44" spans="1:21" x14ac:dyDescent="0.35">
      <c r="A44">
        <v>6000134731</v>
      </c>
      <c r="B44" t="s">
        <v>349</v>
      </c>
      <c r="C44" t="s">
        <v>230</v>
      </c>
      <c r="D44" t="s">
        <v>231</v>
      </c>
      <c r="E44" s="1">
        <v>45734</v>
      </c>
      <c r="F44" s="1"/>
      <c r="G44" t="s">
        <v>293</v>
      </c>
      <c r="H44" t="s">
        <v>245</v>
      </c>
      <c r="I44" s="1">
        <v>45743</v>
      </c>
      <c r="J44" t="s">
        <v>234</v>
      </c>
      <c r="K44" t="s">
        <v>235</v>
      </c>
      <c r="L44" t="s">
        <v>171</v>
      </c>
      <c r="M44" t="s">
        <v>350</v>
      </c>
      <c r="N44" t="s">
        <v>237</v>
      </c>
      <c r="O44" t="s">
        <v>230</v>
      </c>
      <c r="Q44">
        <f ca="1">IF(OR(ISNUMBER(MATCH(L44,MasterData!$D$3:$D$18,0)),ISNUMBER(MATCH(L44,MasterData!$C$3:$C$18,0))),
    DATEDIF(E44,I44,"d"),
    DATEDIF(E44,TODAY(),"d"))</f>
        <v>9</v>
      </c>
      <c r="R44">
        <f t="shared" ca="1" si="0"/>
        <v>1</v>
      </c>
      <c r="S44">
        <f t="shared" ca="1" si="1"/>
        <v>0</v>
      </c>
      <c r="T44">
        <f t="shared" ca="1" si="2"/>
        <v>0</v>
      </c>
      <c r="U44">
        <f t="shared" ca="1" si="3"/>
        <v>0</v>
      </c>
    </row>
    <row r="45" spans="1:21" x14ac:dyDescent="0.35">
      <c r="A45">
        <v>6000134816</v>
      </c>
      <c r="B45" t="s">
        <v>351</v>
      </c>
      <c r="C45" t="s">
        <v>230</v>
      </c>
      <c r="D45" t="s">
        <v>305</v>
      </c>
      <c r="E45" s="1">
        <v>45735</v>
      </c>
      <c r="F45" s="1"/>
      <c r="G45" t="s">
        <v>306</v>
      </c>
      <c r="H45" t="s">
        <v>245</v>
      </c>
      <c r="I45" s="1">
        <v>45762</v>
      </c>
      <c r="J45" t="s">
        <v>234</v>
      </c>
      <c r="K45" t="s">
        <v>235</v>
      </c>
      <c r="L45" t="s">
        <v>171</v>
      </c>
      <c r="M45" t="s">
        <v>352</v>
      </c>
      <c r="N45" t="s">
        <v>237</v>
      </c>
      <c r="O45" t="s">
        <v>230</v>
      </c>
      <c r="Q45">
        <f ca="1">IF(OR(ISNUMBER(MATCH(L45,MasterData!$D$3:$D$18,0)),ISNUMBER(MATCH(L45,MasterData!$C$3:$C$18,0))),
    DATEDIF(E45,I45,"d"),
    DATEDIF(E45,TODAY(),"d"))</f>
        <v>27</v>
      </c>
      <c r="R45">
        <f t="shared" ca="1" si="0"/>
        <v>1</v>
      </c>
      <c r="S45">
        <f t="shared" ca="1" si="1"/>
        <v>1</v>
      </c>
      <c r="T45">
        <f t="shared" ca="1" si="2"/>
        <v>0</v>
      </c>
      <c r="U45">
        <f t="shared" ca="1" si="3"/>
        <v>0</v>
      </c>
    </row>
    <row r="46" spans="1:21" x14ac:dyDescent="0.35">
      <c r="A46">
        <v>6000134850</v>
      </c>
      <c r="B46" t="s">
        <v>353</v>
      </c>
      <c r="C46" t="s">
        <v>230</v>
      </c>
      <c r="D46" t="s">
        <v>274</v>
      </c>
      <c r="E46" s="1">
        <v>45735</v>
      </c>
      <c r="F46" s="1"/>
      <c r="G46" t="s">
        <v>354</v>
      </c>
      <c r="H46" t="s">
        <v>240</v>
      </c>
      <c r="I46" s="1">
        <v>45761</v>
      </c>
      <c r="J46" t="s">
        <v>234</v>
      </c>
      <c r="K46" t="s">
        <v>241</v>
      </c>
      <c r="L46" t="s">
        <v>171</v>
      </c>
      <c r="M46" t="s">
        <v>355</v>
      </c>
      <c r="N46" t="s">
        <v>237</v>
      </c>
      <c r="O46" t="s">
        <v>230</v>
      </c>
      <c r="Q46">
        <f ca="1">IF(OR(ISNUMBER(MATCH(L46,MasterData!$D$3:$D$18,0)),ISNUMBER(MATCH(L46,MasterData!$C$3:$C$18,0))),
    DATEDIF(E46,I46,"d"),
    DATEDIF(E46,TODAY(),"d"))</f>
        <v>26</v>
      </c>
      <c r="R46">
        <f t="shared" ca="1" si="0"/>
        <v>1</v>
      </c>
      <c r="S46">
        <f t="shared" ca="1" si="1"/>
        <v>1</v>
      </c>
      <c r="T46">
        <f t="shared" ca="1" si="2"/>
        <v>0</v>
      </c>
      <c r="U46">
        <f t="shared" ca="1" si="3"/>
        <v>0</v>
      </c>
    </row>
    <row r="47" spans="1:21" x14ac:dyDescent="0.35">
      <c r="A47">
        <v>6000134958</v>
      </c>
      <c r="B47" t="s">
        <v>356</v>
      </c>
      <c r="C47" t="s">
        <v>230</v>
      </c>
      <c r="D47" t="s">
        <v>247</v>
      </c>
      <c r="E47" s="1">
        <v>45736</v>
      </c>
      <c r="F47" s="1"/>
      <c r="G47" t="s">
        <v>357</v>
      </c>
      <c r="H47" t="s">
        <v>245</v>
      </c>
      <c r="I47" s="1">
        <v>45750</v>
      </c>
      <c r="J47" t="s">
        <v>234</v>
      </c>
      <c r="K47" t="s">
        <v>241</v>
      </c>
      <c r="L47" t="s">
        <v>171</v>
      </c>
      <c r="M47" t="s">
        <v>358</v>
      </c>
      <c r="N47" t="s">
        <v>237</v>
      </c>
      <c r="O47" t="s">
        <v>230</v>
      </c>
      <c r="Q47">
        <f ca="1">IF(OR(ISNUMBER(MATCH(L47,MasterData!$D$3:$D$18,0)),ISNUMBER(MATCH(L47,MasterData!$C$3:$C$18,0))),
    DATEDIF(E47,I47,"d"),
    DATEDIF(E47,TODAY(),"d"))</f>
        <v>14</v>
      </c>
      <c r="R47">
        <f t="shared" ca="1" si="0"/>
        <v>1</v>
      </c>
      <c r="S47">
        <f t="shared" ca="1" si="1"/>
        <v>0</v>
      </c>
      <c r="T47">
        <f t="shared" ca="1" si="2"/>
        <v>0</v>
      </c>
      <c r="U47">
        <f t="shared" ca="1" si="3"/>
        <v>0</v>
      </c>
    </row>
    <row r="48" spans="1:21" x14ac:dyDescent="0.35">
      <c r="A48">
        <v>6000135155</v>
      </c>
      <c r="B48" t="s">
        <v>359</v>
      </c>
      <c r="C48" t="s">
        <v>230</v>
      </c>
      <c r="D48" t="s">
        <v>251</v>
      </c>
      <c r="E48" s="1">
        <v>45737</v>
      </c>
      <c r="F48" s="1"/>
      <c r="G48" t="s">
        <v>360</v>
      </c>
      <c r="H48" t="s">
        <v>245</v>
      </c>
      <c r="I48" s="1">
        <v>45757</v>
      </c>
      <c r="J48" t="s">
        <v>234</v>
      </c>
      <c r="K48" t="s">
        <v>235</v>
      </c>
      <c r="L48" t="s">
        <v>171</v>
      </c>
      <c r="M48" t="s">
        <v>361</v>
      </c>
      <c r="N48" t="s">
        <v>237</v>
      </c>
      <c r="O48" t="s">
        <v>230</v>
      </c>
      <c r="Q48">
        <f ca="1">IF(OR(ISNUMBER(MATCH(L48,MasterData!$D$3:$D$18,0)),ISNUMBER(MATCH(L48,MasterData!$C$3:$C$18,0))),
    DATEDIF(E48,I48,"d"),
    DATEDIF(E48,TODAY(),"d"))</f>
        <v>20</v>
      </c>
      <c r="R48">
        <f t="shared" ca="1" si="0"/>
        <v>1</v>
      </c>
      <c r="S48">
        <f t="shared" ca="1" si="1"/>
        <v>1</v>
      </c>
      <c r="T48">
        <f t="shared" ca="1" si="2"/>
        <v>0</v>
      </c>
      <c r="U48">
        <f t="shared" ca="1" si="3"/>
        <v>0</v>
      </c>
    </row>
    <row r="49" spans="1:21" x14ac:dyDescent="0.35">
      <c r="A49">
        <v>6000135247</v>
      </c>
      <c r="B49" t="s">
        <v>230</v>
      </c>
      <c r="C49" t="s">
        <v>230</v>
      </c>
      <c r="D49" t="s">
        <v>254</v>
      </c>
      <c r="E49" s="1">
        <v>45740</v>
      </c>
      <c r="F49" s="1"/>
      <c r="G49" t="s">
        <v>248</v>
      </c>
      <c r="H49" t="s">
        <v>245</v>
      </c>
      <c r="I49" s="1">
        <v>45779</v>
      </c>
      <c r="J49" t="s">
        <v>201</v>
      </c>
      <c r="K49" t="s">
        <v>241</v>
      </c>
      <c r="L49" t="s">
        <v>171</v>
      </c>
      <c r="M49" t="s">
        <v>362</v>
      </c>
      <c r="N49" t="s">
        <v>237</v>
      </c>
      <c r="O49" t="s">
        <v>230</v>
      </c>
      <c r="Q49">
        <f ca="1">IF(OR(ISNUMBER(MATCH(L49,MasterData!$D$3:$D$18,0)),ISNUMBER(MATCH(L49,MasterData!$C$3:$C$18,0))),
    DATEDIF(E49,I49,"d"),
    DATEDIF(E49,TODAY(),"d"))</f>
        <v>39</v>
      </c>
      <c r="R49">
        <f t="shared" ca="1" si="0"/>
        <v>1</v>
      </c>
      <c r="S49">
        <f t="shared" ca="1" si="1"/>
        <v>1</v>
      </c>
      <c r="T49">
        <f t="shared" ca="1" si="2"/>
        <v>1</v>
      </c>
      <c r="U49">
        <f t="shared" ca="1" si="3"/>
        <v>0</v>
      </c>
    </row>
    <row r="50" spans="1:21" x14ac:dyDescent="0.35">
      <c r="A50">
        <v>6000135249</v>
      </c>
      <c r="B50" t="s">
        <v>363</v>
      </c>
      <c r="C50" t="s">
        <v>230</v>
      </c>
      <c r="D50" t="s">
        <v>274</v>
      </c>
      <c r="E50" s="1">
        <v>45740</v>
      </c>
      <c r="F50" s="1"/>
      <c r="G50" t="s">
        <v>321</v>
      </c>
      <c r="H50" t="s">
        <v>245</v>
      </c>
      <c r="I50" s="1">
        <v>45782</v>
      </c>
      <c r="J50" t="s">
        <v>234</v>
      </c>
      <c r="K50" t="s">
        <v>241</v>
      </c>
      <c r="L50" t="s">
        <v>171</v>
      </c>
      <c r="M50" t="s">
        <v>364</v>
      </c>
      <c r="N50" t="s">
        <v>237</v>
      </c>
      <c r="O50" t="s">
        <v>230</v>
      </c>
      <c r="Q50">
        <f ca="1">IF(OR(ISNUMBER(MATCH(L50,MasterData!$D$3:$D$18,0)),ISNUMBER(MATCH(L50,MasterData!$C$3:$C$18,0))),
    DATEDIF(E50,I50,"d"),
    DATEDIF(E50,TODAY(),"d"))</f>
        <v>42</v>
      </c>
      <c r="R50">
        <f t="shared" ca="1" si="0"/>
        <v>1</v>
      </c>
      <c r="S50">
        <f t="shared" ca="1" si="1"/>
        <v>1</v>
      </c>
      <c r="T50">
        <f t="shared" ca="1" si="2"/>
        <v>1</v>
      </c>
      <c r="U50">
        <f t="shared" ca="1" si="3"/>
        <v>0</v>
      </c>
    </row>
    <row r="51" spans="1:21" x14ac:dyDescent="0.35">
      <c r="A51">
        <v>6000135321</v>
      </c>
      <c r="B51" t="s">
        <v>365</v>
      </c>
      <c r="C51" t="s">
        <v>230</v>
      </c>
      <c r="D51" t="s">
        <v>254</v>
      </c>
      <c r="E51" s="1">
        <v>45740</v>
      </c>
      <c r="F51" s="1"/>
      <c r="G51" t="s">
        <v>255</v>
      </c>
      <c r="H51" t="s">
        <v>245</v>
      </c>
      <c r="I51" s="1">
        <v>45784</v>
      </c>
      <c r="J51" t="s">
        <v>234</v>
      </c>
      <c r="K51" t="s">
        <v>241</v>
      </c>
      <c r="L51" t="s">
        <v>171</v>
      </c>
      <c r="M51" t="s">
        <v>366</v>
      </c>
      <c r="N51" t="s">
        <v>237</v>
      </c>
      <c r="O51" t="s">
        <v>230</v>
      </c>
      <c r="Q51">
        <f ca="1">IF(OR(ISNUMBER(MATCH(L51,MasterData!$D$3:$D$18,0)),ISNUMBER(MATCH(L51,MasterData!$C$3:$C$18,0))),
    DATEDIF(E51,I51,"d"),
    DATEDIF(E51,TODAY(),"d"))</f>
        <v>44</v>
      </c>
      <c r="R51">
        <f t="shared" ca="1" si="0"/>
        <v>1</v>
      </c>
      <c r="S51">
        <f t="shared" ca="1" si="1"/>
        <v>1</v>
      </c>
      <c r="T51">
        <f t="shared" ca="1" si="2"/>
        <v>1</v>
      </c>
      <c r="U51">
        <f t="shared" ca="1" si="3"/>
        <v>0</v>
      </c>
    </row>
    <row r="52" spans="1:21" x14ac:dyDescent="0.35">
      <c r="A52">
        <v>6000135513</v>
      </c>
      <c r="B52" t="s">
        <v>367</v>
      </c>
      <c r="C52" t="s">
        <v>230</v>
      </c>
      <c r="D52" t="s">
        <v>247</v>
      </c>
      <c r="E52" s="1">
        <v>45742</v>
      </c>
      <c r="F52" s="1"/>
      <c r="G52" t="s">
        <v>268</v>
      </c>
      <c r="H52" t="s">
        <v>230</v>
      </c>
      <c r="I52" s="1">
        <v>45749</v>
      </c>
      <c r="J52" t="s">
        <v>234</v>
      </c>
      <c r="K52" t="s">
        <v>235</v>
      </c>
      <c r="L52" t="s">
        <v>171</v>
      </c>
      <c r="M52" t="s">
        <v>368</v>
      </c>
      <c r="N52" t="s">
        <v>237</v>
      </c>
      <c r="O52" t="s">
        <v>230</v>
      </c>
      <c r="Q52">
        <f ca="1">IF(OR(ISNUMBER(MATCH(L52,MasterData!$D$3:$D$18,0)),ISNUMBER(MATCH(L52,MasterData!$C$3:$C$18,0))),
    DATEDIF(E52,I52,"d"),
    DATEDIF(E52,TODAY(),"d"))</f>
        <v>7</v>
      </c>
      <c r="R52">
        <f t="shared" ca="1" si="0"/>
        <v>0</v>
      </c>
      <c r="S52">
        <f t="shared" ca="1" si="1"/>
        <v>0</v>
      </c>
      <c r="T52">
        <f t="shared" ca="1" si="2"/>
        <v>0</v>
      </c>
      <c r="U52">
        <f t="shared" ca="1" si="3"/>
        <v>0</v>
      </c>
    </row>
    <row r="53" spans="1:21" x14ac:dyDescent="0.35">
      <c r="A53">
        <v>6000135668</v>
      </c>
      <c r="B53" t="s">
        <v>369</v>
      </c>
      <c r="C53" t="s">
        <v>230</v>
      </c>
      <c r="D53" t="s">
        <v>231</v>
      </c>
      <c r="E53" s="1">
        <v>45743</v>
      </c>
      <c r="F53" s="1"/>
      <c r="G53" t="s">
        <v>315</v>
      </c>
      <c r="H53" t="s">
        <v>233</v>
      </c>
      <c r="I53" s="1">
        <v>45782</v>
      </c>
      <c r="J53" t="s">
        <v>234</v>
      </c>
      <c r="K53" t="s">
        <v>241</v>
      </c>
      <c r="L53" t="s">
        <v>171</v>
      </c>
      <c r="M53" t="s">
        <v>370</v>
      </c>
      <c r="N53" t="s">
        <v>237</v>
      </c>
      <c r="O53" t="s">
        <v>230</v>
      </c>
      <c r="Q53">
        <f ca="1">IF(OR(ISNUMBER(MATCH(L53,MasterData!$D$3:$D$18,0)),ISNUMBER(MATCH(L53,MasterData!$C$3:$C$18,0))),
    DATEDIF(E53,I53,"d"),
    DATEDIF(E53,TODAY(),"d"))</f>
        <v>39</v>
      </c>
      <c r="R53">
        <f t="shared" ca="1" si="0"/>
        <v>1</v>
      </c>
      <c r="S53">
        <f t="shared" ca="1" si="1"/>
        <v>1</v>
      </c>
      <c r="T53">
        <f t="shared" ca="1" si="2"/>
        <v>1</v>
      </c>
      <c r="U53">
        <f t="shared" ca="1" si="3"/>
        <v>0</v>
      </c>
    </row>
    <row r="54" spans="1:21" x14ac:dyDescent="0.35">
      <c r="A54">
        <v>6000135843</v>
      </c>
      <c r="B54" t="s">
        <v>230</v>
      </c>
      <c r="C54" t="s">
        <v>230</v>
      </c>
      <c r="D54" t="s">
        <v>251</v>
      </c>
      <c r="E54" s="1">
        <v>45744</v>
      </c>
      <c r="F54" s="1"/>
      <c r="G54" t="s">
        <v>290</v>
      </c>
      <c r="H54" t="s">
        <v>233</v>
      </c>
      <c r="I54" s="1">
        <v>45759</v>
      </c>
      <c r="J54" t="s">
        <v>201</v>
      </c>
      <c r="K54" t="s">
        <v>241</v>
      </c>
      <c r="L54" t="s">
        <v>171</v>
      </c>
      <c r="M54" t="s">
        <v>371</v>
      </c>
      <c r="N54" t="s">
        <v>237</v>
      </c>
      <c r="O54" t="s">
        <v>230</v>
      </c>
      <c r="Q54">
        <f ca="1">IF(OR(ISNUMBER(MATCH(L54,MasterData!$D$3:$D$18,0)),ISNUMBER(MATCH(L54,MasterData!$C$3:$C$18,0))),
    DATEDIF(E54,I54,"d"),
    DATEDIF(E54,TODAY(),"d"))</f>
        <v>15</v>
      </c>
      <c r="R54">
        <f t="shared" ca="1" si="0"/>
        <v>1</v>
      </c>
      <c r="S54">
        <f t="shared" ca="1" si="1"/>
        <v>0</v>
      </c>
      <c r="T54">
        <f t="shared" ca="1" si="2"/>
        <v>0</v>
      </c>
      <c r="U54">
        <f t="shared" ca="1" si="3"/>
        <v>0</v>
      </c>
    </row>
    <row r="55" spans="1:21" x14ac:dyDescent="0.35">
      <c r="A55">
        <v>6000135916</v>
      </c>
      <c r="B55" t="s">
        <v>372</v>
      </c>
      <c r="C55" t="s">
        <v>230</v>
      </c>
      <c r="D55" t="s">
        <v>251</v>
      </c>
      <c r="E55" s="1">
        <v>45747</v>
      </c>
      <c r="F55" s="1"/>
      <c r="G55" t="s">
        <v>373</v>
      </c>
      <c r="H55" t="s">
        <v>233</v>
      </c>
      <c r="I55" s="1">
        <v>45754</v>
      </c>
      <c r="J55" t="s">
        <v>234</v>
      </c>
      <c r="K55" t="s">
        <v>235</v>
      </c>
      <c r="L55" t="s">
        <v>171</v>
      </c>
      <c r="M55" t="s">
        <v>374</v>
      </c>
      <c r="N55" t="s">
        <v>237</v>
      </c>
      <c r="O55" t="s">
        <v>230</v>
      </c>
      <c r="Q55">
        <f ca="1">IF(OR(ISNUMBER(MATCH(L55,MasterData!$D$3:$D$18,0)),ISNUMBER(MATCH(L55,MasterData!$C$3:$C$18,0))),
    DATEDIF(E55,I55,"d"),
    DATEDIF(E55,TODAY(),"d"))</f>
        <v>7</v>
      </c>
      <c r="R55">
        <f t="shared" ca="1" si="0"/>
        <v>0</v>
      </c>
      <c r="S55">
        <f t="shared" ca="1" si="1"/>
        <v>0</v>
      </c>
      <c r="T55">
        <f t="shared" ca="1" si="2"/>
        <v>0</v>
      </c>
      <c r="U55">
        <f t="shared" ca="1" si="3"/>
        <v>0</v>
      </c>
    </row>
    <row r="56" spans="1:21" x14ac:dyDescent="0.35">
      <c r="A56">
        <v>6000135930</v>
      </c>
      <c r="B56" t="s">
        <v>375</v>
      </c>
      <c r="C56" t="s">
        <v>230</v>
      </c>
      <c r="D56" t="s">
        <v>254</v>
      </c>
      <c r="E56" s="1">
        <v>45747</v>
      </c>
      <c r="F56" s="1"/>
      <c r="G56" t="s">
        <v>268</v>
      </c>
      <c r="H56" t="s">
        <v>233</v>
      </c>
      <c r="I56" s="1">
        <v>45758</v>
      </c>
      <c r="J56" t="s">
        <v>234</v>
      </c>
      <c r="K56" t="s">
        <v>235</v>
      </c>
      <c r="L56" t="s">
        <v>171</v>
      </c>
      <c r="M56" t="s">
        <v>376</v>
      </c>
      <c r="N56" t="s">
        <v>237</v>
      </c>
      <c r="O56" t="s">
        <v>230</v>
      </c>
      <c r="Q56">
        <f ca="1">IF(OR(ISNUMBER(MATCH(L56,MasterData!$D$3:$D$18,0)),ISNUMBER(MATCH(L56,MasterData!$C$3:$C$18,0))),
    DATEDIF(E56,I56,"d"),
    DATEDIF(E56,TODAY(),"d"))</f>
        <v>11</v>
      </c>
      <c r="R56">
        <f t="shared" ca="1" si="0"/>
        <v>1</v>
      </c>
      <c r="S56">
        <f t="shared" ca="1" si="1"/>
        <v>0</v>
      </c>
      <c r="T56">
        <f t="shared" ca="1" si="2"/>
        <v>0</v>
      </c>
      <c r="U56">
        <f t="shared" ca="1" si="3"/>
        <v>0</v>
      </c>
    </row>
    <row r="57" spans="1:21" x14ac:dyDescent="0.35">
      <c r="A57">
        <v>6000136043</v>
      </c>
      <c r="B57" t="s">
        <v>230</v>
      </c>
      <c r="C57" t="s">
        <v>230</v>
      </c>
      <c r="D57" t="s">
        <v>251</v>
      </c>
      <c r="E57" s="1">
        <v>45748</v>
      </c>
      <c r="F57" s="1"/>
      <c r="G57" t="s">
        <v>290</v>
      </c>
      <c r="H57" t="s">
        <v>377</v>
      </c>
      <c r="I57" s="1">
        <v>45786</v>
      </c>
      <c r="J57" t="s">
        <v>201</v>
      </c>
      <c r="K57" t="s">
        <v>241</v>
      </c>
      <c r="L57" t="s">
        <v>171</v>
      </c>
      <c r="M57" t="s">
        <v>378</v>
      </c>
      <c r="N57" t="s">
        <v>237</v>
      </c>
      <c r="O57" t="s">
        <v>230</v>
      </c>
      <c r="Q57">
        <f ca="1">IF(OR(ISNUMBER(MATCH(L57,MasterData!$D$3:$D$18,0)),ISNUMBER(MATCH(L57,MasterData!$C$3:$C$18,0))),
    DATEDIF(E57,I57,"d"),
    DATEDIF(E57,TODAY(),"d"))</f>
        <v>38</v>
      </c>
      <c r="R57">
        <f t="shared" ca="1" si="0"/>
        <v>1</v>
      </c>
      <c r="S57">
        <f t="shared" ca="1" si="1"/>
        <v>1</v>
      </c>
      <c r="T57">
        <f t="shared" ca="1" si="2"/>
        <v>1</v>
      </c>
      <c r="U57">
        <f t="shared" ca="1" si="3"/>
        <v>0</v>
      </c>
    </row>
    <row r="58" spans="1:21" x14ac:dyDescent="0.35">
      <c r="A58">
        <v>6000136104</v>
      </c>
      <c r="B58" t="s">
        <v>379</v>
      </c>
      <c r="C58" t="s">
        <v>230</v>
      </c>
      <c r="D58" t="s">
        <v>274</v>
      </c>
      <c r="E58" s="1">
        <v>45748</v>
      </c>
      <c r="F58" s="1"/>
      <c r="G58" t="s">
        <v>380</v>
      </c>
      <c r="H58" t="s">
        <v>233</v>
      </c>
      <c r="I58" s="1">
        <v>45755</v>
      </c>
      <c r="J58" t="s">
        <v>234</v>
      </c>
      <c r="K58" t="s">
        <v>241</v>
      </c>
      <c r="L58" t="s">
        <v>171</v>
      </c>
      <c r="M58" t="s">
        <v>381</v>
      </c>
      <c r="N58" t="s">
        <v>237</v>
      </c>
      <c r="O58" t="s">
        <v>230</v>
      </c>
      <c r="Q58">
        <f ca="1">IF(OR(ISNUMBER(MATCH(L58,MasterData!$D$3:$D$18,0)),ISNUMBER(MATCH(L58,MasterData!$C$3:$C$18,0))),
    DATEDIF(E58,I58,"d"),
    DATEDIF(E58,TODAY(),"d"))</f>
        <v>7</v>
      </c>
      <c r="R58">
        <f t="shared" ca="1" si="0"/>
        <v>0</v>
      </c>
      <c r="S58">
        <f t="shared" ca="1" si="1"/>
        <v>0</v>
      </c>
      <c r="T58">
        <f t="shared" ca="1" si="2"/>
        <v>0</v>
      </c>
      <c r="U58">
        <f t="shared" ca="1" si="3"/>
        <v>0</v>
      </c>
    </row>
    <row r="59" spans="1:21" x14ac:dyDescent="0.35">
      <c r="A59">
        <v>6000136206</v>
      </c>
      <c r="B59" t="s">
        <v>382</v>
      </c>
      <c r="C59" t="s">
        <v>230</v>
      </c>
      <c r="D59" t="s">
        <v>383</v>
      </c>
      <c r="E59" s="1">
        <v>45749</v>
      </c>
      <c r="F59" s="1"/>
      <c r="G59" t="s">
        <v>384</v>
      </c>
      <c r="H59" t="s">
        <v>245</v>
      </c>
      <c r="I59" s="1">
        <v>45798</v>
      </c>
      <c r="J59" t="s">
        <v>234</v>
      </c>
      <c r="K59" t="s">
        <v>241</v>
      </c>
      <c r="L59" t="s">
        <v>171</v>
      </c>
      <c r="M59" t="s">
        <v>385</v>
      </c>
      <c r="N59" t="s">
        <v>237</v>
      </c>
      <c r="O59" t="s">
        <v>230</v>
      </c>
      <c r="Q59">
        <f ca="1">IF(OR(ISNUMBER(MATCH(L59,MasterData!$D$3:$D$18,0)),ISNUMBER(MATCH(L59,MasterData!$C$3:$C$18,0))),
    DATEDIF(E59,I59,"d"),
    DATEDIF(E59,TODAY(),"d"))</f>
        <v>49</v>
      </c>
      <c r="R59">
        <f t="shared" ca="1" si="0"/>
        <v>1</v>
      </c>
      <c r="S59">
        <f t="shared" ca="1" si="1"/>
        <v>1</v>
      </c>
      <c r="T59">
        <f t="shared" ca="1" si="2"/>
        <v>1</v>
      </c>
      <c r="U59">
        <f t="shared" ca="1" si="3"/>
        <v>0</v>
      </c>
    </row>
    <row r="60" spans="1:21" x14ac:dyDescent="0.35">
      <c r="A60">
        <v>6000136305</v>
      </c>
      <c r="B60" t="s">
        <v>386</v>
      </c>
      <c r="C60" t="s">
        <v>230</v>
      </c>
      <c r="D60" t="s">
        <v>387</v>
      </c>
      <c r="E60" s="1">
        <v>45749</v>
      </c>
      <c r="F60" s="1"/>
      <c r="G60" t="s">
        <v>388</v>
      </c>
      <c r="H60" t="s">
        <v>233</v>
      </c>
      <c r="I60" s="1">
        <v>45756</v>
      </c>
      <c r="J60" t="s">
        <v>234</v>
      </c>
      <c r="K60" t="s">
        <v>241</v>
      </c>
      <c r="L60" t="s">
        <v>171</v>
      </c>
      <c r="M60" t="s">
        <v>389</v>
      </c>
      <c r="N60" t="s">
        <v>237</v>
      </c>
      <c r="O60" t="s">
        <v>230</v>
      </c>
      <c r="Q60">
        <f ca="1">IF(OR(ISNUMBER(MATCH(L60,MasterData!$D$3:$D$18,0)),ISNUMBER(MATCH(L60,MasterData!$C$3:$C$18,0))),
    DATEDIF(E60,I60,"d"),
    DATEDIF(E60,TODAY(),"d"))</f>
        <v>7</v>
      </c>
      <c r="R60">
        <f t="shared" ca="1" si="0"/>
        <v>0</v>
      </c>
      <c r="S60">
        <f t="shared" ca="1" si="1"/>
        <v>0</v>
      </c>
      <c r="T60">
        <f t="shared" ca="1" si="2"/>
        <v>0</v>
      </c>
      <c r="U60">
        <f t="shared" ca="1" si="3"/>
        <v>0</v>
      </c>
    </row>
    <row r="61" spans="1:21" x14ac:dyDescent="0.35">
      <c r="A61">
        <v>6000136404</v>
      </c>
      <c r="B61" t="s">
        <v>390</v>
      </c>
      <c r="C61" t="s">
        <v>230</v>
      </c>
      <c r="D61" t="s">
        <v>247</v>
      </c>
      <c r="E61" s="1">
        <v>45750</v>
      </c>
      <c r="F61" s="1"/>
      <c r="G61" t="s">
        <v>357</v>
      </c>
      <c r="H61" t="s">
        <v>245</v>
      </c>
      <c r="I61" s="1">
        <v>45764</v>
      </c>
      <c r="J61" t="s">
        <v>234</v>
      </c>
      <c r="K61" t="s">
        <v>241</v>
      </c>
      <c r="L61" t="s">
        <v>171</v>
      </c>
      <c r="M61" t="s">
        <v>391</v>
      </c>
      <c r="N61" t="s">
        <v>237</v>
      </c>
      <c r="O61" t="s">
        <v>230</v>
      </c>
      <c r="Q61">
        <f ca="1">IF(OR(ISNUMBER(MATCH(L61,MasterData!$D$3:$D$18,0)),ISNUMBER(MATCH(L61,MasterData!$C$3:$C$18,0))),
    DATEDIF(E61,I61,"d"),
    DATEDIF(E61,TODAY(),"d"))</f>
        <v>14</v>
      </c>
      <c r="R61">
        <f t="shared" ca="1" si="0"/>
        <v>1</v>
      </c>
      <c r="S61">
        <f t="shared" ca="1" si="1"/>
        <v>0</v>
      </c>
      <c r="T61">
        <f t="shared" ca="1" si="2"/>
        <v>0</v>
      </c>
      <c r="U61">
        <f t="shared" ca="1" si="3"/>
        <v>0</v>
      </c>
    </row>
    <row r="62" spans="1:21" x14ac:dyDescent="0.35">
      <c r="A62">
        <v>6000136413</v>
      </c>
      <c r="B62" t="s">
        <v>392</v>
      </c>
      <c r="C62" t="s">
        <v>230</v>
      </c>
      <c r="D62" t="s">
        <v>254</v>
      </c>
      <c r="E62" s="1">
        <v>45750</v>
      </c>
      <c r="F62" s="1"/>
      <c r="G62" t="s">
        <v>357</v>
      </c>
      <c r="H62" t="s">
        <v>245</v>
      </c>
      <c r="I62" s="1">
        <v>45758</v>
      </c>
      <c r="J62" t="s">
        <v>234</v>
      </c>
      <c r="K62" t="s">
        <v>241</v>
      </c>
      <c r="L62" t="s">
        <v>171</v>
      </c>
      <c r="M62" t="s">
        <v>393</v>
      </c>
      <c r="N62" t="s">
        <v>237</v>
      </c>
      <c r="O62" t="s">
        <v>230</v>
      </c>
      <c r="Q62">
        <f ca="1">IF(OR(ISNUMBER(MATCH(L62,MasterData!$D$3:$D$18,0)),ISNUMBER(MATCH(L62,MasterData!$C$3:$C$18,0))),
    DATEDIF(E62,I62,"d"),
    DATEDIF(E62,TODAY(),"d"))</f>
        <v>8</v>
      </c>
      <c r="R62">
        <f t="shared" ca="1" si="0"/>
        <v>1</v>
      </c>
      <c r="S62">
        <f t="shared" ca="1" si="1"/>
        <v>0</v>
      </c>
      <c r="T62">
        <f t="shared" ca="1" si="2"/>
        <v>0</v>
      </c>
      <c r="U62">
        <f t="shared" ca="1" si="3"/>
        <v>0</v>
      </c>
    </row>
    <row r="63" spans="1:21" x14ac:dyDescent="0.35">
      <c r="A63">
        <v>6000136417</v>
      </c>
      <c r="B63" t="s">
        <v>394</v>
      </c>
      <c r="C63" t="s">
        <v>230</v>
      </c>
      <c r="D63" t="s">
        <v>254</v>
      </c>
      <c r="E63" s="1">
        <v>45750</v>
      </c>
      <c r="F63" s="1"/>
      <c r="G63" t="s">
        <v>357</v>
      </c>
      <c r="H63" t="s">
        <v>240</v>
      </c>
      <c r="I63" s="1">
        <v>45758</v>
      </c>
      <c r="J63" t="s">
        <v>234</v>
      </c>
      <c r="K63" t="s">
        <v>241</v>
      </c>
      <c r="L63" t="s">
        <v>171</v>
      </c>
      <c r="M63" t="s">
        <v>395</v>
      </c>
      <c r="N63" t="s">
        <v>237</v>
      </c>
      <c r="O63" t="s">
        <v>230</v>
      </c>
      <c r="Q63">
        <f ca="1">IF(OR(ISNUMBER(MATCH(L63,MasterData!$D$3:$D$18,0)),ISNUMBER(MATCH(L63,MasterData!$C$3:$C$18,0))),
    DATEDIF(E63,I63,"d"),
    DATEDIF(E63,TODAY(),"d"))</f>
        <v>8</v>
      </c>
      <c r="R63">
        <f t="shared" ca="1" si="0"/>
        <v>1</v>
      </c>
      <c r="S63">
        <f t="shared" ca="1" si="1"/>
        <v>0</v>
      </c>
      <c r="T63">
        <f t="shared" ca="1" si="2"/>
        <v>0</v>
      </c>
      <c r="U63">
        <f t="shared" ca="1" si="3"/>
        <v>0</v>
      </c>
    </row>
    <row r="64" spans="1:21" x14ac:dyDescent="0.35">
      <c r="A64">
        <v>6000136696</v>
      </c>
      <c r="B64" t="s">
        <v>396</v>
      </c>
      <c r="C64" t="s">
        <v>230</v>
      </c>
      <c r="D64" t="s">
        <v>254</v>
      </c>
      <c r="E64" s="1">
        <v>45755</v>
      </c>
      <c r="F64" s="1"/>
      <c r="G64" t="s">
        <v>357</v>
      </c>
      <c r="H64" t="s">
        <v>245</v>
      </c>
      <c r="I64" s="1">
        <v>45763</v>
      </c>
      <c r="J64" t="s">
        <v>234</v>
      </c>
      <c r="K64" t="s">
        <v>241</v>
      </c>
      <c r="L64" t="s">
        <v>171</v>
      </c>
      <c r="M64" t="s">
        <v>397</v>
      </c>
      <c r="N64" t="s">
        <v>237</v>
      </c>
      <c r="O64" t="s">
        <v>230</v>
      </c>
      <c r="Q64">
        <f ca="1">IF(OR(ISNUMBER(MATCH(L64,MasterData!$D$3:$D$18,0)),ISNUMBER(MATCH(L64,MasterData!$C$3:$C$18,0))),
    DATEDIF(E64,I64,"d"),
    DATEDIF(E64,TODAY(),"d"))</f>
        <v>8</v>
      </c>
      <c r="R64">
        <f t="shared" ca="1" si="0"/>
        <v>1</v>
      </c>
      <c r="S64">
        <f t="shared" ca="1" si="1"/>
        <v>0</v>
      </c>
      <c r="T64">
        <f t="shared" ca="1" si="2"/>
        <v>0</v>
      </c>
      <c r="U64">
        <f t="shared" ca="1" si="3"/>
        <v>0</v>
      </c>
    </row>
    <row r="65" spans="1:21" x14ac:dyDescent="0.35">
      <c r="A65">
        <v>6000136707</v>
      </c>
      <c r="B65" t="s">
        <v>398</v>
      </c>
      <c r="C65" t="s">
        <v>230</v>
      </c>
      <c r="D65" t="s">
        <v>254</v>
      </c>
      <c r="E65" s="1">
        <v>45755</v>
      </c>
      <c r="F65" s="1"/>
      <c r="G65" t="s">
        <v>357</v>
      </c>
      <c r="H65" t="s">
        <v>245</v>
      </c>
      <c r="I65" s="1">
        <v>45763</v>
      </c>
      <c r="J65" t="s">
        <v>234</v>
      </c>
      <c r="K65" t="s">
        <v>241</v>
      </c>
      <c r="L65" t="s">
        <v>171</v>
      </c>
      <c r="M65" t="s">
        <v>399</v>
      </c>
      <c r="N65" t="s">
        <v>237</v>
      </c>
      <c r="O65" t="s">
        <v>230</v>
      </c>
      <c r="Q65">
        <f ca="1">IF(OR(ISNUMBER(MATCH(L65,MasterData!$D$3:$D$18,0)),ISNUMBER(MATCH(L65,MasterData!$C$3:$C$18,0))),
    DATEDIF(E65,I65,"d"),
    DATEDIF(E65,TODAY(),"d"))</f>
        <v>8</v>
      </c>
      <c r="R65">
        <f t="shared" ca="1" si="0"/>
        <v>1</v>
      </c>
      <c r="S65">
        <f t="shared" ca="1" si="1"/>
        <v>0</v>
      </c>
      <c r="T65">
        <f t="shared" ca="1" si="2"/>
        <v>0</v>
      </c>
      <c r="U65">
        <f t="shared" ca="1" si="3"/>
        <v>0</v>
      </c>
    </row>
    <row r="66" spans="1:21" x14ac:dyDescent="0.35">
      <c r="A66">
        <v>6000136806</v>
      </c>
      <c r="B66" t="s">
        <v>230</v>
      </c>
      <c r="C66" t="s">
        <v>230</v>
      </c>
      <c r="D66" t="s">
        <v>251</v>
      </c>
      <c r="E66" s="1">
        <v>45755</v>
      </c>
      <c r="F66" s="1"/>
      <c r="G66" t="s">
        <v>400</v>
      </c>
      <c r="H66" t="s">
        <v>401</v>
      </c>
      <c r="I66" s="1">
        <v>45789</v>
      </c>
      <c r="J66" t="s">
        <v>201</v>
      </c>
      <c r="K66" t="s">
        <v>241</v>
      </c>
      <c r="L66" t="s">
        <v>171</v>
      </c>
      <c r="M66" t="s">
        <v>402</v>
      </c>
      <c r="N66" t="s">
        <v>237</v>
      </c>
      <c r="O66" t="s">
        <v>230</v>
      </c>
      <c r="Q66">
        <f ca="1">IF(OR(ISNUMBER(MATCH(L66,MasterData!$D$3:$D$18,0)),ISNUMBER(MATCH(L66,MasterData!$C$3:$C$18,0))),
    DATEDIF(E66,I66,"d"),
    DATEDIF(E66,TODAY(),"d"))</f>
        <v>34</v>
      </c>
      <c r="R66">
        <f t="shared" ca="1" si="0"/>
        <v>1</v>
      </c>
      <c r="S66">
        <f t="shared" ca="1" si="1"/>
        <v>1</v>
      </c>
      <c r="T66">
        <f t="shared" ca="1" si="2"/>
        <v>1</v>
      </c>
      <c r="U66">
        <f t="shared" ca="1" si="3"/>
        <v>0</v>
      </c>
    </row>
    <row r="67" spans="1:21" x14ac:dyDescent="0.35">
      <c r="A67">
        <v>6000136916</v>
      </c>
      <c r="B67" t="s">
        <v>403</v>
      </c>
      <c r="C67" t="s">
        <v>230</v>
      </c>
      <c r="D67" t="s">
        <v>254</v>
      </c>
      <c r="E67" s="1">
        <v>45756</v>
      </c>
      <c r="F67" s="1"/>
      <c r="G67" t="s">
        <v>357</v>
      </c>
      <c r="H67" t="s">
        <v>245</v>
      </c>
      <c r="I67" s="1">
        <v>45764</v>
      </c>
      <c r="J67" t="s">
        <v>234</v>
      </c>
      <c r="K67" t="s">
        <v>241</v>
      </c>
      <c r="L67" t="s">
        <v>171</v>
      </c>
      <c r="M67" t="s">
        <v>404</v>
      </c>
      <c r="N67" t="s">
        <v>237</v>
      </c>
      <c r="O67" t="s">
        <v>230</v>
      </c>
      <c r="Q67">
        <f ca="1">IF(OR(ISNUMBER(MATCH(L67,MasterData!$D$3:$D$18,0)),ISNUMBER(MATCH(L67,MasterData!$C$3:$C$18,0))),
    DATEDIF(E67,I67,"d"),
    DATEDIF(E67,TODAY(),"d"))</f>
        <v>8</v>
      </c>
      <c r="R67">
        <f t="shared" ca="1" si="0"/>
        <v>1</v>
      </c>
      <c r="S67">
        <f t="shared" ca="1" si="1"/>
        <v>0</v>
      </c>
      <c r="T67">
        <f t="shared" ca="1" si="2"/>
        <v>0</v>
      </c>
      <c r="U67">
        <f t="shared" ca="1" si="3"/>
        <v>0</v>
      </c>
    </row>
    <row r="68" spans="1:21" x14ac:dyDescent="0.35">
      <c r="A68">
        <v>6000137097</v>
      </c>
      <c r="B68" t="s">
        <v>405</v>
      </c>
      <c r="C68" t="s">
        <v>230</v>
      </c>
      <c r="D68" t="s">
        <v>251</v>
      </c>
      <c r="E68" s="1">
        <v>45757</v>
      </c>
      <c r="F68" s="1"/>
      <c r="G68" t="s">
        <v>406</v>
      </c>
      <c r="H68" t="s">
        <v>233</v>
      </c>
      <c r="I68" s="1">
        <v>45765</v>
      </c>
      <c r="J68" t="s">
        <v>234</v>
      </c>
      <c r="K68" t="s">
        <v>235</v>
      </c>
      <c r="L68" t="s">
        <v>171</v>
      </c>
      <c r="M68" t="s">
        <v>407</v>
      </c>
      <c r="N68" t="s">
        <v>237</v>
      </c>
      <c r="O68" t="s">
        <v>230</v>
      </c>
      <c r="Q68">
        <f ca="1">IF(OR(ISNUMBER(MATCH(L68,MasterData!$D$3:$D$18,0)),ISNUMBER(MATCH(L68,MasterData!$C$3:$C$18,0))),
    DATEDIF(E68,I68,"d"),
    DATEDIF(E68,TODAY(),"d"))</f>
        <v>8</v>
      </c>
      <c r="R68">
        <f t="shared" ca="1" si="0"/>
        <v>1</v>
      </c>
      <c r="S68">
        <f t="shared" ca="1" si="1"/>
        <v>0</v>
      </c>
      <c r="T68">
        <f t="shared" ca="1" si="2"/>
        <v>0</v>
      </c>
      <c r="U68">
        <f t="shared" ca="1" si="3"/>
        <v>0</v>
      </c>
    </row>
    <row r="69" spans="1:21" x14ac:dyDescent="0.35">
      <c r="A69">
        <v>6000137324</v>
      </c>
      <c r="B69" t="s">
        <v>408</v>
      </c>
      <c r="C69" t="s">
        <v>230</v>
      </c>
      <c r="D69" t="s">
        <v>274</v>
      </c>
      <c r="E69" s="1">
        <v>45761</v>
      </c>
      <c r="F69" s="1"/>
      <c r="G69" t="s">
        <v>380</v>
      </c>
      <c r="H69" t="s">
        <v>233</v>
      </c>
      <c r="I69" s="1">
        <v>45771</v>
      </c>
      <c r="J69" t="s">
        <v>234</v>
      </c>
      <c r="K69" t="s">
        <v>347</v>
      </c>
      <c r="L69" t="s">
        <v>171</v>
      </c>
      <c r="M69" t="s">
        <v>409</v>
      </c>
      <c r="N69" t="s">
        <v>237</v>
      </c>
      <c r="O69" t="s">
        <v>230</v>
      </c>
      <c r="Q69">
        <f ca="1">IF(OR(ISNUMBER(MATCH(L69,MasterData!$D$3:$D$18,0)),ISNUMBER(MATCH(L69,MasterData!$C$3:$C$18,0))),
    DATEDIF(E69,I69,"d"),
    DATEDIF(E69,TODAY(),"d"))</f>
        <v>10</v>
      </c>
      <c r="R69">
        <f t="shared" ref="R69:R135" ca="1" si="4">IF($Q69&gt;7,1,0)</f>
        <v>1</v>
      </c>
      <c r="S69">
        <f t="shared" ref="S69:S135" ca="1" si="5">IF($Q69&gt;15,1,0)</f>
        <v>0</v>
      </c>
      <c r="T69">
        <f t="shared" ref="T69:T135" ca="1" si="6">IF($Q69&gt;30,1,0)</f>
        <v>0</v>
      </c>
      <c r="U69">
        <f t="shared" ref="U69:U135" ca="1" si="7">IF($Q69&gt;60,1,0)</f>
        <v>0</v>
      </c>
    </row>
    <row r="70" spans="1:21" x14ac:dyDescent="0.35">
      <c r="A70">
        <v>6000137341</v>
      </c>
      <c r="B70" t="s">
        <v>410</v>
      </c>
      <c r="C70" t="s">
        <v>230</v>
      </c>
      <c r="D70" t="s">
        <v>251</v>
      </c>
      <c r="E70" s="1">
        <v>45761</v>
      </c>
      <c r="F70" s="1"/>
      <c r="G70" t="s">
        <v>411</v>
      </c>
      <c r="H70" t="s">
        <v>245</v>
      </c>
      <c r="I70" s="1">
        <v>45768</v>
      </c>
      <c r="J70" t="s">
        <v>234</v>
      </c>
      <c r="K70" t="s">
        <v>235</v>
      </c>
      <c r="L70" t="s">
        <v>171</v>
      </c>
      <c r="M70" t="s">
        <v>412</v>
      </c>
      <c r="N70" t="s">
        <v>237</v>
      </c>
      <c r="O70" t="s">
        <v>230</v>
      </c>
      <c r="Q70">
        <f ca="1">IF(OR(ISNUMBER(MATCH(L70,MasterData!$D$3:$D$18,0)),ISNUMBER(MATCH(L70,MasterData!$C$3:$C$18,0))),
    DATEDIF(E70,I70,"d"),
    DATEDIF(E70,TODAY(),"d"))</f>
        <v>7</v>
      </c>
      <c r="R70">
        <f t="shared" ca="1" si="4"/>
        <v>0</v>
      </c>
      <c r="S70">
        <f t="shared" ca="1" si="5"/>
        <v>0</v>
      </c>
      <c r="T70">
        <f t="shared" ca="1" si="6"/>
        <v>0</v>
      </c>
      <c r="U70">
        <f t="shared" ca="1" si="7"/>
        <v>0</v>
      </c>
    </row>
    <row r="71" spans="1:21" x14ac:dyDescent="0.35">
      <c r="A71">
        <v>6000137533</v>
      </c>
      <c r="B71" t="s">
        <v>230</v>
      </c>
      <c r="C71" t="s">
        <v>230</v>
      </c>
      <c r="D71" t="s">
        <v>413</v>
      </c>
      <c r="E71" s="1">
        <v>45762</v>
      </c>
      <c r="F71" s="1"/>
      <c r="G71" t="s">
        <v>400</v>
      </c>
      <c r="H71" t="s">
        <v>245</v>
      </c>
      <c r="I71" s="1">
        <v>45782</v>
      </c>
      <c r="J71" t="s">
        <v>201</v>
      </c>
      <c r="K71" t="s">
        <v>241</v>
      </c>
      <c r="L71" t="s">
        <v>171</v>
      </c>
      <c r="M71" t="s">
        <v>414</v>
      </c>
      <c r="N71" t="s">
        <v>237</v>
      </c>
      <c r="O71" t="s">
        <v>230</v>
      </c>
      <c r="Q71">
        <f ca="1">IF(OR(ISNUMBER(MATCH(L71,MasterData!$D$3:$D$18,0)),ISNUMBER(MATCH(L71,MasterData!$C$3:$C$18,0))),
    DATEDIF(E71,I71,"d"),
    DATEDIF(E71,TODAY(),"d"))</f>
        <v>20</v>
      </c>
      <c r="R71">
        <f t="shared" ca="1" si="4"/>
        <v>1</v>
      </c>
      <c r="S71">
        <f t="shared" ca="1" si="5"/>
        <v>1</v>
      </c>
      <c r="T71">
        <f t="shared" ca="1" si="6"/>
        <v>0</v>
      </c>
      <c r="U71">
        <f t="shared" ca="1" si="7"/>
        <v>0</v>
      </c>
    </row>
    <row r="72" spans="1:21" x14ac:dyDescent="0.35">
      <c r="A72">
        <v>6000137544</v>
      </c>
      <c r="B72" t="s">
        <v>415</v>
      </c>
      <c r="C72" t="s">
        <v>230</v>
      </c>
      <c r="D72" t="s">
        <v>247</v>
      </c>
      <c r="E72" s="1">
        <v>45762</v>
      </c>
      <c r="F72" s="1"/>
      <c r="G72" t="s">
        <v>268</v>
      </c>
      <c r="H72" t="s">
        <v>233</v>
      </c>
      <c r="I72" s="1">
        <v>45821</v>
      </c>
      <c r="J72" t="s">
        <v>234</v>
      </c>
      <c r="K72" t="s">
        <v>235</v>
      </c>
      <c r="L72" t="s">
        <v>171</v>
      </c>
      <c r="M72" t="s">
        <v>416</v>
      </c>
      <c r="N72" t="s">
        <v>237</v>
      </c>
      <c r="O72" t="s">
        <v>230</v>
      </c>
      <c r="Q72">
        <f ca="1">IF(OR(ISNUMBER(MATCH(L72,MasterData!$D$3:$D$18,0)),ISNUMBER(MATCH(L72,MasterData!$C$3:$C$18,0))),
    DATEDIF(E72,I72,"d"),
    DATEDIF(E72,TODAY(),"d"))</f>
        <v>59</v>
      </c>
      <c r="R72">
        <f t="shared" ca="1" si="4"/>
        <v>1</v>
      </c>
      <c r="S72">
        <f t="shared" ca="1" si="5"/>
        <v>1</v>
      </c>
      <c r="T72">
        <f t="shared" ca="1" si="6"/>
        <v>1</v>
      </c>
      <c r="U72">
        <f t="shared" ca="1" si="7"/>
        <v>0</v>
      </c>
    </row>
    <row r="73" spans="1:21" x14ac:dyDescent="0.35">
      <c r="A73">
        <v>6000137636</v>
      </c>
      <c r="B73" t="s">
        <v>417</v>
      </c>
      <c r="C73" t="s">
        <v>230</v>
      </c>
      <c r="D73" t="s">
        <v>274</v>
      </c>
      <c r="E73" s="1">
        <v>45763</v>
      </c>
      <c r="F73" s="1"/>
      <c r="G73" t="s">
        <v>321</v>
      </c>
      <c r="H73" t="s">
        <v>240</v>
      </c>
      <c r="I73" s="1">
        <v>45782</v>
      </c>
      <c r="J73" t="s">
        <v>234</v>
      </c>
      <c r="K73" t="s">
        <v>347</v>
      </c>
      <c r="L73" t="s">
        <v>171</v>
      </c>
      <c r="M73" t="s">
        <v>418</v>
      </c>
      <c r="N73" t="s">
        <v>237</v>
      </c>
      <c r="O73" t="s">
        <v>230</v>
      </c>
      <c r="Q73">
        <f ca="1">IF(OR(ISNUMBER(MATCH(L73,MasterData!$D$3:$D$18,0)),ISNUMBER(MATCH(L73,MasterData!$C$3:$C$18,0))),
    DATEDIF(E73,I73,"d"),
    DATEDIF(E73,TODAY(),"d"))</f>
        <v>19</v>
      </c>
      <c r="R73">
        <f t="shared" ca="1" si="4"/>
        <v>1</v>
      </c>
      <c r="S73">
        <f t="shared" ca="1" si="5"/>
        <v>1</v>
      </c>
      <c r="T73">
        <f t="shared" ca="1" si="6"/>
        <v>0</v>
      </c>
      <c r="U73">
        <f t="shared" ca="1" si="7"/>
        <v>0</v>
      </c>
    </row>
    <row r="74" spans="1:21" x14ac:dyDescent="0.35">
      <c r="A74">
        <v>6000137924</v>
      </c>
      <c r="B74" t="s">
        <v>419</v>
      </c>
      <c r="C74" t="s">
        <v>230</v>
      </c>
      <c r="D74" t="s">
        <v>231</v>
      </c>
      <c r="E74" s="1">
        <v>45769</v>
      </c>
      <c r="F74" s="1"/>
      <c r="G74" t="s">
        <v>420</v>
      </c>
      <c r="H74" t="s">
        <v>240</v>
      </c>
      <c r="I74" s="1">
        <v>45782</v>
      </c>
      <c r="J74" t="s">
        <v>234</v>
      </c>
      <c r="K74" t="s">
        <v>235</v>
      </c>
      <c r="L74" t="s">
        <v>171</v>
      </c>
      <c r="M74" t="s">
        <v>421</v>
      </c>
      <c r="N74" t="s">
        <v>237</v>
      </c>
      <c r="O74" t="s">
        <v>230</v>
      </c>
      <c r="Q74">
        <f ca="1">IF(OR(ISNUMBER(MATCH(L74,MasterData!$D$3:$D$18,0)),ISNUMBER(MATCH(L74,MasterData!$C$3:$C$18,0))),
    DATEDIF(E74,I74,"d"),
    DATEDIF(E74,TODAY(),"d"))</f>
        <v>13</v>
      </c>
      <c r="R74">
        <f t="shared" ca="1" si="4"/>
        <v>1</v>
      </c>
      <c r="S74">
        <f t="shared" ca="1" si="5"/>
        <v>0</v>
      </c>
      <c r="T74">
        <f t="shared" ca="1" si="6"/>
        <v>0</v>
      </c>
      <c r="U74">
        <f t="shared" ca="1" si="7"/>
        <v>0</v>
      </c>
    </row>
    <row r="75" spans="1:21" x14ac:dyDescent="0.35">
      <c r="A75">
        <v>6000138263</v>
      </c>
      <c r="B75" t="s">
        <v>230</v>
      </c>
      <c r="C75" t="s">
        <v>230</v>
      </c>
      <c r="D75" t="s">
        <v>274</v>
      </c>
      <c r="E75" s="1">
        <v>45771</v>
      </c>
      <c r="F75" s="1"/>
      <c r="G75" t="s">
        <v>422</v>
      </c>
      <c r="H75" t="s">
        <v>245</v>
      </c>
      <c r="I75" s="1">
        <v>45850</v>
      </c>
      <c r="J75" t="s">
        <v>201</v>
      </c>
      <c r="K75" t="s">
        <v>241</v>
      </c>
      <c r="L75" t="s">
        <v>171</v>
      </c>
      <c r="M75" t="s">
        <v>423</v>
      </c>
      <c r="N75" t="s">
        <v>237</v>
      </c>
      <c r="O75" t="s">
        <v>230</v>
      </c>
      <c r="Q75">
        <f ca="1">IF(OR(ISNUMBER(MATCH(L75,MasterData!$D$3:$D$18,0)),ISNUMBER(MATCH(L75,MasterData!$C$3:$C$18,0))),
    DATEDIF(E75,I75,"d"),
    DATEDIF(E75,TODAY(),"d"))</f>
        <v>79</v>
      </c>
      <c r="R75">
        <f t="shared" ca="1" si="4"/>
        <v>1</v>
      </c>
      <c r="S75">
        <f t="shared" ca="1" si="5"/>
        <v>1</v>
      </c>
      <c r="T75">
        <f t="shared" ca="1" si="6"/>
        <v>1</v>
      </c>
      <c r="U75">
        <f t="shared" ca="1" si="7"/>
        <v>1</v>
      </c>
    </row>
    <row r="76" spans="1:21" x14ac:dyDescent="0.35">
      <c r="A76">
        <v>6000138316</v>
      </c>
      <c r="B76" t="s">
        <v>424</v>
      </c>
      <c r="C76" t="s">
        <v>230</v>
      </c>
      <c r="D76" t="s">
        <v>254</v>
      </c>
      <c r="E76" s="1">
        <v>45772</v>
      </c>
      <c r="F76" s="1"/>
      <c r="G76" t="s">
        <v>357</v>
      </c>
      <c r="H76" t="s">
        <v>245</v>
      </c>
      <c r="I76" s="1">
        <v>45779</v>
      </c>
      <c r="J76" t="s">
        <v>234</v>
      </c>
      <c r="K76" t="s">
        <v>241</v>
      </c>
      <c r="L76" t="s">
        <v>171</v>
      </c>
      <c r="M76" t="s">
        <v>425</v>
      </c>
      <c r="N76" t="s">
        <v>237</v>
      </c>
      <c r="O76" t="s">
        <v>230</v>
      </c>
      <c r="Q76">
        <f ca="1">IF(OR(ISNUMBER(MATCH(L76,MasterData!$D$3:$D$18,0)),ISNUMBER(MATCH(L76,MasterData!$C$3:$C$18,0))),
    DATEDIF(E76,I76,"d"),
    DATEDIF(E76,TODAY(),"d"))</f>
        <v>7</v>
      </c>
      <c r="R76">
        <f t="shared" ca="1" si="4"/>
        <v>0</v>
      </c>
      <c r="S76">
        <f t="shared" ca="1" si="5"/>
        <v>0</v>
      </c>
      <c r="T76">
        <f t="shared" ca="1" si="6"/>
        <v>0</v>
      </c>
      <c r="U76">
        <f t="shared" ca="1" si="7"/>
        <v>0</v>
      </c>
    </row>
    <row r="77" spans="1:21" x14ac:dyDescent="0.35">
      <c r="A77">
        <v>6000138428</v>
      </c>
      <c r="B77" t="s">
        <v>426</v>
      </c>
      <c r="C77" t="s">
        <v>230</v>
      </c>
      <c r="D77" t="s">
        <v>254</v>
      </c>
      <c r="E77" s="1">
        <v>45772</v>
      </c>
      <c r="F77" s="1"/>
      <c r="G77" t="s">
        <v>357</v>
      </c>
      <c r="H77" t="s">
        <v>233</v>
      </c>
      <c r="I77" s="1">
        <v>45848</v>
      </c>
      <c r="J77" t="s">
        <v>234</v>
      </c>
      <c r="K77" t="s">
        <v>235</v>
      </c>
      <c r="L77" t="s">
        <v>171</v>
      </c>
      <c r="M77" t="s">
        <v>427</v>
      </c>
      <c r="N77" t="s">
        <v>237</v>
      </c>
      <c r="O77" t="s">
        <v>230</v>
      </c>
      <c r="Q77">
        <f ca="1">IF(OR(ISNUMBER(MATCH(L77,MasterData!$D$3:$D$18,0)),ISNUMBER(MATCH(L77,MasterData!$C$3:$C$18,0))),
    DATEDIF(E77,I77,"d"),
    DATEDIF(E77,TODAY(),"d"))</f>
        <v>76</v>
      </c>
      <c r="R77">
        <f t="shared" ca="1" si="4"/>
        <v>1</v>
      </c>
      <c r="S77">
        <f t="shared" ca="1" si="5"/>
        <v>1</v>
      </c>
      <c r="T77">
        <f t="shared" ca="1" si="6"/>
        <v>1</v>
      </c>
      <c r="U77">
        <f t="shared" ca="1" si="7"/>
        <v>1</v>
      </c>
    </row>
    <row r="78" spans="1:21" x14ac:dyDescent="0.35">
      <c r="A78">
        <v>6000138437</v>
      </c>
      <c r="B78" t="s">
        <v>428</v>
      </c>
      <c r="C78" t="s">
        <v>230</v>
      </c>
      <c r="D78" t="s">
        <v>254</v>
      </c>
      <c r="E78" s="1">
        <v>45772</v>
      </c>
      <c r="F78" s="1"/>
      <c r="G78" t="s">
        <v>357</v>
      </c>
      <c r="H78" t="s">
        <v>245</v>
      </c>
      <c r="I78" s="1">
        <v>45845</v>
      </c>
      <c r="J78" t="s">
        <v>234</v>
      </c>
      <c r="K78" t="s">
        <v>241</v>
      </c>
      <c r="L78" t="s">
        <v>171</v>
      </c>
      <c r="M78" t="s">
        <v>429</v>
      </c>
      <c r="N78" t="s">
        <v>237</v>
      </c>
      <c r="O78" t="s">
        <v>230</v>
      </c>
      <c r="Q78">
        <f ca="1">IF(OR(ISNUMBER(MATCH(L78,MasterData!$D$3:$D$18,0)),ISNUMBER(MATCH(L78,MasterData!$C$3:$C$18,0))),
    DATEDIF(E78,I78,"d"),
    DATEDIF(E78,TODAY(),"d"))</f>
        <v>73</v>
      </c>
      <c r="R78">
        <f t="shared" ca="1" si="4"/>
        <v>1</v>
      </c>
      <c r="S78">
        <f t="shared" ca="1" si="5"/>
        <v>1</v>
      </c>
      <c r="T78">
        <f t="shared" ca="1" si="6"/>
        <v>1</v>
      </c>
      <c r="U78">
        <f t="shared" ca="1" si="7"/>
        <v>1</v>
      </c>
    </row>
    <row r="79" spans="1:21" x14ac:dyDescent="0.35">
      <c r="A79">
        <v>6000138440</v>
      </c>
      <c r="B79" t="s">
        <v>430</v>
      </c>
      <c r="C79" t="s">
        <v>230</v>
      </c>
      <c r="D79" t="s">
        <v>254</v>
      </c>
      <c r="E79" s="1">
        <v>45772</v>
      </c>
      <c r="F79" s="1"/>
      <c r="G79" t="s">
        <v>357</v>
      </c>
      <c r="H79" t="s">
        <v>245</v>
      </c>
      <c r="I79" s="1">
        <v>45786</v>
      </c>
      <c r="J79" t="s">
        <v>234</v>
      </c>
      <c r="K79" t="s">
        <v>235</v>
      </c>
      <c r="L79" t="s">
        <v>171</v>
      </c>
      <c r="M79" t="s">
        <v>431</v>
      </c>
      <c r="N79" t="s">
        <v>237</v>
      </c>
      <c r="O79" t="s">
        <v>230</v>
      </c>
      <c r="Q79">
        <f ca="1">IF(OR(ISNUMBER(MATCH(L79,MasterData!$D$3:$D$18,0)),ISNUMBER(MATCH(L79,MasterData!$C$3:$C$18,0))),
    DATEDIF(E79,I79,"d"),
    DATEDIF(E79,TODAY(),"d"))</f>
        <v>14</v>
      </c>
      <c r="R79">
        <f t="shared" ca="1" si="4"/>
        <v>1</v>
      </c>
      <c r="S79">
        <f t="shared" ca="1" si="5"/>
        <v>0</v>
      </c>
      <c r="T79">
        <f t="shared" ca="1" si="6"/>
        <v>0</v>
      </c>
      <c r="U79">
        <f t="shared" ca="1" si="7"/>
        <v>0</v>
      </c>
    </row>
    <row r="80" spans="1:21" x14ac:dyDescent="0.35">
      <c r="A80">
        <v>6000138454</v>
      </c>
      <c r="B80" t="s">
        <v>637</v>
      </c>
      <c r="D80" t="s">
        <v>274</v>
      </c>
      <c r="E80" s="1">
        <v>45772</v>
      </c>
      <c r="F80" s="1"/>
      <c r="G80" t="s">
        <v>329</v>
      </c>
      <c r="H80" s="35" t="s">
        <v>638</v>
      </c>
      <c r="I80" s="1">
        <v>45854</v>
      </c>
      <c r="J80" t="s">
        <v>234</v>
      </c>
      <c r="K80" t="s">
        <v>347</v>
      </c>
      <c r="L80" t="s">
        <v>169</v>
      </c>
      <c r="M80" t="s">
        <v>639</v>
      </c>
      <c r="N80" t="s">
        <v>237</v>
      </c>
      <c r="Q80">
        <f ca="1">IF(OR(ISNUMBER(MATCH(L80,MasterData!$D$3:$D$18,0)),ISNUMBER(MATCH(L80,MasterData!$C$3:$C$18,0))),
    DATEDIF(E80,I80,"d"),
    DATEDIF(E80,TODAY(),"d"))</f>
        <v>235</v>
      </c>
      <c r="R80">
        <f t="shared" ca="1" si="4"/>
        <v>1</v>
      </c>
      <c r="S80">
        <f t="shared" ca="1" si="5"/>
        <v>1</v>
      </c>
      <c r="T80">
        <f t="shared" ca="1" si="6"/>
        <v>1</v>
      </c>
      <c r="U80">
        <f t="shared" ca="1" si="7"/>
        <v>1</v>
      </c>
    </row>
    <row r="81" spans="1:21" x14ac:dyDescent="0.35">
      <c r="A81">
        <v>6000138481</v>
      </c>
      <c r="B81" t="s">
        <v>432</v>
      </c>
      <c r="C81" t="s">
        <v>230</v>
      </c>
      <c r="D81" t="s">
        <v>231</v>
      </c>
      <c r="E81" s="1">
        <v>45775</v>
      </c>
      <c r="F81" s="1"/>
      <c r="G81" t="s">
        <v>300</v>
      </c>
      <c r="H81" t="s">
        <v>245</v>
      </c>
      <c r="I81" s="1">
        <v>45786</v>
      </c>
      <c r="J81" t="s">
        <v>234</v>
      </c>
      <c r="K81" t="s">
        <v>241</v>
      </c>
      <c r="L81" t="s">
        <v>171</v>
      </c>
      <c r="M81" t="s">
        <v>433</v>
      </c>
      <c r="N81" t="s">
        <v>237</v>
      </c>
      <c r="O81" t="s">
        <v>230</v>
      </c>
      <c r="Q81">
        <f ca="1">IF(OR(ISNUMBER(MATCH(L81,MasterData!$D$3:$D$18,0)),ISNUMBER(MATCH(L81,MasterData!$C$3:$C$18,0))),
    DATEDIF(E81,I81,"d"),
    DATEDIF(E81,TODAY(),"d"))</f>
        <v>11</v>
      </c>
      <c r="R81">
        <f t="shared" ca="1" si="4"/>
        <v>1</v>
      </c>
      <c r="S81">
        <f t="shared" ca="1" si="5"/>
        <v>0</v>
      </c>
      <c r="T81">
        <f t="shared" ca="1" si="6"/>
        <v>0</v>
      </c>
      <c r="U81">
        <f t="shared" ca="1" si="7"/>
        <v>0</v>
      </c>
    </row>
    <row r="82" spans="1:21" x14ac:dyDescent="0.35">
      <c r="A82">
        <v>6000138500</v>
      </c>
      <c r="B82" t="s">
        <v>434</v>
      </c>
      <c r="C82" t="s">
        <v>230</v>
      </c>
      <c r="D82" t="s">
        <v>254</v>
      </c>
      <c r="E82" s="1">
        <v>45775</v>
      </c>
      <c r="F82" s="1"/>
      <c r="G82" t="s">
        <v>255</v>
      </c>
      <c r="H82" t="s">
        <v>233</v>
      </c>
      <c r="I82" s="1">
        <v>45832</v>
      </c>
      <c r="J82" t="s">
        <v>234</v>
      </c>
      <c r="K82" t="s">
        <v>241</v>
      </c>
      <c r="L82" t="s">
        <v>171</v>
      </c>
      <c r="M82" t="s">
        <v>435</v>
      </c>
      <c r="N82" t="s">
        <v>237</v>
      </c>
      <c r="O82" t="s">
        <v>230</v>
      </c>
      <c r="Q82">
        <f ca="1">IF(OR(ISNUMBER(MATCH(L82,MasterData!$D$3:$D$18,0)),ISNUMBER(MATCH(L82,MasterData!$C$3:$C$18,0))),
    DATEDIF(E82,I82,"d"),
    DATEDIF(E82,TODAY(),"d"))</f>
        <v>57</v>
      </c>
      <c r="R82">
        <f t="shared" ca="1" si="4"/>
        <v>1</v>
      </c>
      <c r="S82">
        <f t="shared" ca="1" si="5"/>
        <v>1</v>
      </c>
      <c r="T82">
        <f t="shared" ca="1" si="6"/>
        <v>1</v>
      </c>
      <c r="U82">
        <f t="shared" ca="1" si="7"/>
        <v>0</v>
      </c>
    </row>
    <row r="83" spans="1:21" x14ac:dyDescent="0.35">
      <c r="A83">
        <v>6000138582</v>
      </c>
      <c r="B83" t="s">
        <v>436</v>
      </c>
      <c r="C83" t="s">
        <v>230</v>
      </c>
      <c r="D83" t="s">
        <v>231</v>
      </c>
      <c r="E83" s="1">
        <v>45775</v>
      </c>
      <c r="F83" s="1"/>
      <c r="G83" t="s">
        <v>293</v>
      </c>
      <c r="H83" t="s">
        <v>245</v>
      </c>
      <c r="I83" s="1">
        <v>45824</v>
      </c>
      <c r="J83" t="s">
        <v>234</v>
      </c>
      <c r="K83" t="s">
        <v>235</v>
      </c>
      <c r="L83" t="s">
        <v>171</v>
      </c>
      <c r="M83" t="s">
        <v>437</v>
      </c>
      <c r="N83" t="s">
        <v>237</v>
      </c>
      <c r="O83" t="s">
        <v>230</v>
      </c>
      <c r="Q83">
        <f ca="1">IF(OR(ISNUMBER(MATCH(L83,MasterData!$D$3:$D$18,0)),ISNUMBER(MATCH(L83,MasterData!$C$3:$C$18,0))),
    DATEDIF(E83,I83,"d"),
    DATEDIF(E83,TODAY(),"d"))</f>
        <v>49</v>
      </c>
      <c r="R83">
        <f t="shared" ca="1" si="4"/>
        <v>1</v>
      </c>
      <c r="S83">
        <f t="shared" ca="1" si="5"/>
        <v>1</v>
      </c>
      <c r="T83">
        <f t="shared" ca="1" si="6"/>
        <v>1</v>
      </c>
      <c r="U83">
        <f t="shared" ca="1" si="7"/>
        <v>0</v>
      </c>
    </row>
    <row r="84" spans="1:21" x14ac:dyDescent="0.35">
      <c r="A84">
        <v>6000138600</v>
      </c>
      <c r="B84" t="s">
        <v>438</v>
      </c>
      <c r="C84" t="s">
        <v>230</v>
      </c>
      <c r="D84" t="s">
        <v>274</v>
      </c>
      <c r="E84" s="1">
        <v>45775</v>
      </c>
      <c r="F84" s="1"/>
      <c r="G84" t="s">
        <v>439</v>
      </c>
      <c r="H84" t="s">
        <v>245</v>
      </c>
      <c r="I84" s="1">
        <v>45812</v>
      </c>
      <c r="J84" t="s">
        <v>234</v>
      </c>
      <c r="K84" t="s">
        <v>241</v>
      </c>
      <c r="L84" t="s">
        <v>171</v>
      </c>
      <c r="M84" t="s">
        <v>440</v>
      </c>
      <c r="N84" t="s">
        <v>237</v>
      </c>
      <c r="O84" t="s">
        <v>230</v>
      </c>
      <c r="Q84">
        <f ca="1">IF(OR(ISNUMBER(MATCH(L84,MasterData!$D$3:$D$18,0)),ISNUMBER(MATCH(L84,MasterData!$C$3:$C$18,0))),
    DATEDIF(E84,I84,"d"),
    DATEDIF(E84,TODAY(),"d"))</f>
        <v>37</v>
      </c>
      <c r="R84">
        <f t="shared" ca="1" si="4"/>
        <v>1</v>
      </c>
      <c r="S84">
        <f t="shared" ca="1" si="5"/>
        <v>1</v>
      </c>
      <c r="T84">
        <f t="shared" ca="1" si="6"/>
        <v>1</v>
      </c>
      <c r="U84">
        <f t="shared" ca="1" si="7"/>
        <v>0</v>
      </c>
    </row>
    <row r="85" spans="1:21" x14ac:dyDescent="0.35">
      <c r="A85">
        <v>6000138844</v>
      </c>
      <c r="B85" t="s">
        <v>441</v>
      </c>
      <c r="C85" t="s">
        <v>230</v>
      </c>
      <c r="D85" t="s">
        <v>231</v>
      </c>
      <c r="E85" s="1">
        <v>45777</v>
      </c>
      <c r="F85" s="1"/>
      <c r="G85" t="s">
        <v>300</v>
      </c>
      <c r="H85" t="s">
        <v>245</v>
      </c>
      <c r="I85" s="1">
        <v>45807</v>
      </c>
      <c r="J85" t="s">
        <v>201</v>
      </c>
      <c r="K85" t="s">
        <v>241</v>
      </c>
      <c r="L85" t="s">
        <v>171</v>
      </c>
      <c r="M85" t="s">
        <v>442</v>
      </c>
      <c r="N85" t="s">
        <v>237</v>
      </c>
      <c r="O85" t="s">
        <v>230</v>
      </c>
      <c r="Q85">
        <f ca="1">IF(OR(ISNUMBER(MATCH(L85,MasterData!$D$3:$D$18,0)),ISNUMBER(MATCH(L85,MasterData!$C$3:$C$18,0))),
    DATEDIF(E85,I85,"d"),
    DATEDIF(E85,TODAY(),"d"))</f>
        <v>30</v>
      </c>
      <c r="R85">
        <f t="shared" ca="1" si="4"/>
        <v>1</v>
      </c>
      <c r="S85">
        <f t="shared" ca="1" si="5"/>
        <v>1</v>
      </c>
      <c r="T85">
        <f t="shared" ca="1" si="6"/>
        <v>0</v>
      </c>
      <c r="U85">
        <f t="shared" ca="1" si="7"/>
        <v>0</v>
      </c>
    </row>
    <row r="86" spans="1:21" x14ac:dyDescent="0.35">
      <c r="A86">
        <v>6000138916</v>
      </c>
      <c r="B86" t="s">
        <v>230</v>
      </c>
      <c r="C86" t="s">
        <v>230</v>
      </c>
      <c r="D86" t="s">
        <v>231</v>
      </c>
      <c r="E86" s="1">
        <v>45779</v>
      </c>
      <c r="F86" s="1"/>
      <c r="G86" t="s">
        <v>248</v>
      </c>
      <c r="H86" t="s">
        <v>245</v>
      </c>
      <c r="I86" s="1">
        <v>45817</v>
      </c>
      <c r="J86" t="s">
        <v>201</v>
      </c>
      <c r="K86" t="s">
        <v>241</v>
      </c>
      <c r="L86" t="s">
        <v>171</v>
      </c>
      <c r="M86" t="s">
        <v>443</v>
      </c>
      <c r="N86" t="s">
        <v>237</v>
      </c>
      <c r="O86" t="s">
        <v>230</v>
      </c>
      <c r="Q86">
        <f ca="1">IF(OR(ISNUMBER(MATCH(L86,MasterData!$D$3:$D$18,0)),ISNUMBER(MATCH(L86,MasterData!$C$3:$C$18,0))),
    DATEDIF(E86,I86,"d"),
    DATEDIF(E86,TODAY(),"d"))</f>
        <v>38</v>
      </c>
      <c r="R86">
        <f t="shared" ca="1" si="4"/>
        <v>1</v>
      </c>
      <c r="S86">
        <f t="shared" ca="1" si="5"/>
        <v>1</v>
      </c>
      <c r="T86">
        <f t="shared" ca="1" si="6"/>
        <v>1</v>
      </c>
      <c r="U86">
        <f t="shared" ca="1" si="7"/>
        <v>0</v>
      </c>
    </row>
    <row r="87" spans="1:21" x14ac:dyDescent="0.35">
      <c r="A87">
        <v>6000139044</v>
      </c>
      <c r="B87" t="s">
        <v>444</v>
      </c>
      <c r="C87" t="s">
        <v>230</v>
      </c>
      <c r="D87" t="s">
        <v>254</v>
      </c>
      <c r="E87" s="1">
        <v>45782</v>
      </c>
      <c r="F87" s="1"/>
      <c r="G87" t="s">
        <v>357</v>
      </c>
      <c r="H87" t="s">
        <v>233</v>
      </c>
      <c r="I87" s="1">
        <v>45805</v>
      </c>
      <c r="J87" t="s">
        <v>234</v>
      </c>
      <c r="K87" t="s">
        <v>241</v>
      </c>
      <c r="L87" t="s">
        <v>171</v>
      </c>
      <c r="M87" t="s">
        <v>445</v>
      </c>
      <c r="N87" t="s">
        <v>237</v>
      </c>
      <c r="O87" t="s">
        <v>230</v>
      </c>
      <c r="Q87">
        <f ca="1">IF(OR(ISNUMBER(MATCH(L87,MasterData!$D$3:$D$18,0)),ISNUMBER(MATCH(L87,MasterData!$C$3:$C$18,0))),
    DATEDIF(E87,I87,"d"),
    DATEDIF(E87,TODAY(),"d"))</f>
        <v>23</v>
      </c>
      <c r="R87">
        <f t="shared" ca="1" si="4"/>
        <v>1</v>
      </c>
      <c r="S87">
        <f t="shared" ca="1" si="5"/>
        <v>1</v>
      </c>
      <c r="T87">
        <f t="shared" ca="1" si="6"/>
        <v>0</v>
      </c>
      <c r="U87">
        <f t="shared" ca="1" si="7"/>
        <v>0</v>
      </c>
    </row>
    <row r="88" spans="1:21" x14ac:dyDescent="0.35">
      <c r="A88">
        <v>6000139205</v>
      </c>
      <c r="B88" t="s">
        <v>446</v>
      </c>
      <c r="C88" t="s">
        <v>230</v>
      </c>
      <c r="D88" t="s">
        <v>231</v>
      </c>
      <c r="E88" s="1">
        <v>45783</v>
      </c>
      <c r="F88" s="1"/>
      <c r="G88" t="s">
        <v>329</v>
      </c>
      <c r="H88" t="s">
        <v>233</v>
      </c>
      <c r="I88" s="1">
        <v>45812</v>
      </c>
      <c r="J88" t="s">
        <v>234</v>
      </c>
      <c r="K88" t="s">
        <v>235</v>
      </c>
      <c r="L88" t="s">
        <v>171</v>
      </c>
      <c r="M88" t="s">
        <v>447</v>
      </c>
      <c r="N88" t="s">
        <v>237</v>
      </c>
      <c r="O88" t="s">
        <v>230</v>
      </c>
      <c r="Q88">
        <f ca="1">IF(OR(ISNUMBER(MATCH(L88,MasterData!$D$3:$D$18,0)),ISNUMBER(MATCH(L88,MasterData!$C$3:$C$18,0))),
    DATEDIF(E88,I88,"d"),
    DATEDIF(E88,TODAY(),"d"))</f>
        <v>29</v>
      </c>
      <c r="R88">
        <f t="shared" ca="1" si="4"/>
        <v>1</v>
      </c>
      <c r="S88">
        <f t="shared" ca="1" si="5"/>
        <v>1</v>
      </c>
      <c r="T88">
        <f t="shared" ca="1" si="6"/>
        <v>0</v>
      </c>
      <c r="U88">
        <f t="shared" ca="1" si="7"/>
        <v>0</v>
      </c>
    </row>
    <row r="89" spans="1:21" x14ac:dyDescent="0.35">
      <c r="A89">
        <v>6000139326</v>
      </c>
      <c r="B89" t="s">
        <v>448</v>
      </c>
      <c r="C89" t="s">
        <v>230</v>
      </c>
      <c r="D89" t="s">
        <v>449</v>
      </c>
      <c r="E89" s="1">
        <v>45784</v>
      </c>
      <c r="F89" s="1"/>
      <c r="G89" t="s">
        <v>450</v>
      </c>
      <c r="H89" t="s">
        <v>245</v>
      </c>
      <c r="I89" s="1">
        <v>45791</v>
      </c>
      <c r="J89" t="s">
        <v>234</v>
      </c>
      <c r="K89" t="s">
        <v>241</v>
      </c>
      <c r="L89" t="s">
        <v>171</v>
      </c>
      <c r="M89" t="s">
        <v>451</v>
      </c>
      <c r="N89" t="s">
        <v>237</v>
      </c>
      <c r="O89" t="s">
        <v>230</v>
      </c>
      <c r="Q89">
        <f ca="1">IF(OR(ISNUMBER(MATCH(L89,MasterData!$D$3:$D$18,0)),ISNUMBER(MATCH(L89,MasterData!$C$3:$C$18,0))),
    DATEDIF(E89,I89,"d"),
    DATEDIF(E89,TODAY(),"d"))</f>
        <v>7</v>
      </c>
      <c r="R89">
        <f t="shared" ca="1" si="4"/>
        <v>0</v>
      </c>
      <c r="S89">
        <f t="shared" ca="1" si="5"/>
        <v>0</v>
      </c>
      <c r="T89">
        <f t="shared" ca="1" si="6"/>
        <v>0</v>
      </c>
      <c r="U89">
        <f t="shared" ca="1" si="7"/>
        <v>0</v>
      </c>
    </row>
    <row r="90" spans="1:21" x14ac:dyDescent="0.35">
      <c r="A90">
        <v>6000139329</v>
      </c>
      <c r="B90" t="s">
        <v>452</v>
      </c>
      <c r="C90" t="s">
        <v>230</v>
      </c>
      <c r="D90" t="s">
        <v>231</v>
      </c>
      <c r="E90" s="1">
        <v>45784</v>
      </c>
      <c r="F90" s="1"/>
      <c r="G90" t="s">
        <v>453</v>
      </c>
      <c r="H90" t="s">
        <v>240</v>
      </c>
      <c r="I90" s="1">
        <v>45812</v>
      </c>
      <c r="J90" t="s">
        <v>234</v>
      </c>
      <c r="K90" t="s">
        <v>235</v>
      </c>
      <c r="L90" t="s">
        <v>171</v>
      </c>
      <c r="M90" t="s">
        <v>454</v>
      </c>
      <c r="N90" t="s">
        <v>237</v>
      </c>
      <c r="O90" t="s">
        <v>230</v>
      </c>
      <c r="Q90">
        <f ca="1">IF(OR(ISNUMBER(MATCH(L90,MasterData!$D$3:$D$18,0)),ISNUMBER(MATCH(L90,MasterData!$C$3:$C$18,0))),
    DATEDIF(E90,I90,"d"),
    DATEDIF(E90,TODAY(),"d"))</f>
        <v>28</v>
      </c>
      <c r="R90">
        <f t="shared" ca="1" si="4"/>
        <v>1</v>
      </c>
      <c r="S90">
        <f t="shared" ca="1" si="5"/>
        <v>1</v>
      </c>
      <c r="T90">
        <f t="shared" ca="1" si="6"/>
        <v>0</v>
      </c>
      <c r="U90">
        <f t="shared" ca="1" si="7"/>
        <v>0</v>
      </c>
    </row>
    <row r="91" spans="1:21" x14ac:dyDescent="0.35">
      <c r="A91">
        <v>6000139369</v>
      </c>
      <c r="B91" t="s">
        <v>455</v>
      </c>
      <c r="C91" t="s">
        <v>230</v>
      </c>
      <c r="D91" t="s">
        <v>254</v>
      </c>
      <c r="E91" s="1">
        <v>45785</v>
      </c>
      <c r="F91" s="1"/>
      <c r="G91" t="s">
        <v>357</v>
      </c>
      <c r="H91" t="s">
        <v>233</v>
      </c>
      <c r="I91" s="1">
        <v>45854</v>
      </c>
      <c r="J91" t="s">
        <v>234</v>
      </c>
      <c r="K91" t="s">
        <v>241</v>
      </c>
      <c r="L91" t="s">
        <v>164</v>
      </c>
      <c r="M91" t="s">
        <v>458</v>
      </c>
      <c r="N91" t="s">
        <v>237</v>
      </c>
      <c r="O91" t="s">
        <v>230</v>
      </c>
      <c r="Q91">
        <f ca="1">IF(OR(ISNUMBER(MATCH(L91,MasterData!$D$3:$D$18,0)),ISNUMBER(MATCH(L91,MasterData!$C$3:$C$18,0))),
    DATEDIF(E91,I91,"d"),
    DATEDIF(E91,TODAY(),"d"))</f>
        <v>222</v>
      </c>
      <c r="R91">
        <f t="shared" ca="1" si="4"/>
        <v>1</v>
      </c>
      <c r="S91">
        <f t="shared" ca="1" si="5"/>
        <v>1</v>
      </c>
      <c r="T91">
        <f t="shared" ca="1" si="6"/>
        <v>1</v>
      </c>
      <c r="U91">
        <f t="shared" ca="1" si="7"/>
        <v>1</v>
      </c>
    </row>
    <row r="92" spans="1:21" x14ac:dyDescent="0.35">
      <c r="A92">
        <v>6000139374</v>
      </c>
      <c r="B92" t="s">
        <v>230</v>
      </c>
      <c r="C92" t="s">
        <v>230</v>
      </c>
      <c r="D92" t="s">
        <v>254</v>
      </c>
      <c r="E92" s="1">
        <v>45784</v>
      </c>
      <c r="F92" s="1"/>
      <c r="G92" t="s">
        <v>400</v>
      </c>
      <c r="H92" t="s">
        <v>240</v>
      </c>
      <c r="I92" s="1">
        <v>45834</v>
      </c>
      <c r="J92" t="s">
        <v>245</v>
      </c>
      <c r="K92" t="s">
        <v>241</v>
      </c>
      <c r="L92" t="s">
        <v>164</v>
      </c>
      <c r="M92" t="s">
        <v>459</v>
      </c>
      <c r="N92" t="s">
        <v>237</v>
      </c>
      <c r="O92" t="s">
        <v>230</v>
      </c>
      <c r="Q92">
        <f ca="1">IF(OR(ISNUMBER(MATCH(L92,MasterData!$D$3:$D$18,0)),ISNUMBER(MATCH(L92,MasterData!$C$3:$C$18,0))),
    DATEDIF(E92,I92,"d"),
    DATEDIF(E92,TODAY(),"d"))</f>
        <v>223</v>
      </c>
      <c r="R92">
        <f t="shared" ca="1" si="4"/>
        <v>1</v>
      </c>
      <c r="S92">
        <f t="shared" ca="1" si="5"/>
        <v>1</v>
      </c>
      <c r="T92">
        <f t="shared" ca="1" si="6"/>
        <v>1</v>
      </c>
      <c r="U92">
        <f t="shared" ca="1" si="7"/>
        <v>1</v>
      </c>
    </row>
    <row r="93" spans="1:21" x14ac:dyDescent="0.35">
      <c r="A93">
        <v>6000139577</v>
      </c>
      <c r="B93" t="s">
        <v>460</v>
      </c>
      <c r="C93" t="s">
        <v>230</v>
      </c>
      <c r="D93" t="s">
        <v>251</v>
      </c>
      <c r="E93" s="1">
        <v>45786</v>
      </c>
      <c r="F93" s="1"/>
      <c r="G93" t="s">
        <v>461</v>
      </c>
      <c r="H93" t="s">
        <v>233</v>
      </c>
      <c r="I93" s="1">
        <v>45793</v>
      </c>
      <c r="J93" t="s">
        <v>234</v>
      </c>
      <c r="K93" t="s">
        <v>347</v>
      </c>
      <c r="L93" t="s">
        <v>171</v>
      </c>
      <c r="M93" t="s">
        <v>462</v>
      </c>
      <c r="N93" t="s">
        <v>237</v>
      </c>
      <c r="O93" t="s">
        <v>230</v>
      </c>
      <c r="Q93">
        <f ca="1">IF(OR(ISNUMBER(MATCH(L93,MasterData!$D$3:$D$18,0)),ISNUMBER(MATCH(L93,MasterData!$C$3:$C$18,0))),
    DATEDIF(E93,I93,"d"),
    DATEDIF(E93,TODAY(),"d"))</f>
        <v>7</v>
      </c>
      <c r="R93">
        <f t="shared" ca="1" si="4"/>
        <v>0</v>
      </c>
      <c r="S93">
        <f t="shared" ca="1" si="5"/>
        <v>0</v>
      </c>
      <c r="T93">
        <f t="shared" ca="1" si="6"/>
        <v>0</v>
      </c>
      <c r="U93">
        <f t="shared" ca="1" si="7"/>
        <v>0</v>
      </c>
    </row>
    <row r="94" spans="1:21" x14ac:dyDescent="0.35">
      <c r="A94">
        <v>6000139584</v>
      </c>
      <c r="B94" t="s">
        <v>463</v>
      </c>
      <c r="C94" t="s">
        <v>230</v>
      </c>
      <c r="D94" t="s">
        <v>254</v>
      </c>
      <c r="E94" s="1">
        <v>45786</v>
      </c>
      <c r="F94" s="1"/>
      <c r="G94" t="s">
        <v>357</v>
      </c>
      <c r="H94" t="s">
        <v>233</v>
      </c>
      <c r="I94" s="1">
        <v>45797</v>
      </c>
      <c r="J94" t="s">
        <v>234</v>
      </c>
      <c r="K94" t="s">
        <v>241</v>
      </c>
      <c r="L94" t="s">
        <v>171</v>
      </c>
      <c r="M94" t="s">
        <v>464</v>
      </c>
      <c r="N94" t="s">
        <v>237</v>
      </c>
      <c r="O94" t="s">
        <v>230</v>
      </c>
      <c r="Q94">
        <f ca="1">IF(OR(ISNUMBER(MATCH(L94,MasterData!$D$3:$D$18,0)),ISNUMBER(MATCH(L94,MasterData!$C$3:$C$18,0))),
    DATEDIF(E94,I94,"d"),
    DATEDIF(E94,TODAY(),"d"))</f>
        <v>11</v>
      </c>
      <c r="R94">
        <f t="shared" ca="1" si="4"/>
        <v>1</v>
      </c>
      <c r="S94">
        <f t="shared" ca="1" si="5"/>
        <v>0</v>
      </c>
      <c r="T94">
        <f t="shared" ca="1" si="6"/>
        <v>0</v>
      </c>
      <c r="U94">
        <f t="shared" ca="1" si="7"/>
        <v>0</v>
      </c>
    </row>
    <row r="95" spans="1:21" x14ac:dyDescent="0.35">
      <c r="A95">
        <v>6000139600</v>
      </c>
      <c r="B95" t="s">
        <v>465</v>
      </c>
      <c r="C95" t="s">
        <v>230</v>
      </c>
      <c r="D95" t="s">
        <v>254</v>
      </c>
      <c r="E95" s="1">
        <v>45786</v>
      </c>
      <c r="F95" s="1"/>
      <c r="G95" t="s">
        <v>357</v>
      </c>
      <c r="H95" t="s">
        <v>240</v>
      </c>
      <c r="I95" s="1">
        <v>45811</v>
      </c>
      <c r="J95" t="s">
        <v>234</v>
      </c>
      <c r="K95" t="s">
        <v>347</v>
      </c>
      <c r="L95" t="s">
        <v>171</v>
      </c>
      <c r="M95" t="s">
        <v>466</v>
      </c>
      <c r="N95" t="s">
        <v>237</v>
      </c>
      <c r="O95" t="s">
        <v>230</v>
      </c>
      <c r="Q95">
        <f ca="1">IF(OR(ISNUMBER(MATCH(L95,MasterData!$D$3:$D$18,0)),ISNUMBER(MATCH(L95,MasterData!$C$3:$C$18,0))),
    DATEDIF(E95,I95,"d"),
    DATEDIF(E95,TODAY(),"d"))</f>
        <v>25</v>
      </c>
      <c r="R95">
        <f t="shared" ca="1" si="4"/>
        <v>1</v>
      </c>
      <c r="S95">
        <f t="shared" ca="1" si="5"/>
        <v>1</v>
      </c>
      <c r="T95">
        <f t="shared" ca="1" si="6"/>
        <v>0</v>
      </c>
      <c r="U95">
        <f t="shared" ca="1" si="7"/>
        <v>0</v>
      </c>
    </row>
    <row r="96" spans="1:21" x14ac:dyDescent="0.35">
      <c r="A96">
        <v>6000139702</v>
      </c>
      <c r="B96" t="s">
        <v>230</v>
      </c>
      <c r="C96" t="s">
        <v>230</v>
      </c>
      <c r="D96" t="s">
        <v>251</v>
      </c>
      <c r="E96" s="1">
        <v>45789</v>
      </c>
      <c r="F96" s="1"/>
      <c r="G96" t="s">
        <v>400</v>
      </c>
      <c r="H96" t="s">
        <v>240</v>
      </c>
      <c r="I96" s="1">
        <v>45810</v>
      </c>
      <c r="J96" t="s">
        <v>201</v>
      </c>
      <c r="K96" t="s">
        <v>347</v>
      </c>
      <c r="L96" t="s">
        <v>171</v>
      </c>
      <c r="M96" t="s">
        <v>467</v>
      </c>
      <c r="N96" t="s">
        <v>237</v>
      </c>
      <c r="O96" t="s">
        <v>230</v>
      </c>
      <c r="Q96">
        <f ca="1">IF(OR(ISNUMBER(MATCH(L96,MasterData!$D$3:$D$18,0)),ISNUMBER(MATCH(L96,MasterData!$C$3:$C$18,0))),
    DATEDIF(E96,I96,"d"),
    DATEDIF(E96,TODAY(),"d"))</f>
        <v>21</v>
      </c>
      <c r="R96">
        <f t="shared" ca="1" si="4"/>
        <v>1</v>
      </c>
      <c r="S96">
        <f t="shared" ca="1" si="5"/>
        <v>1</v>
      </c>
      <c r="T96">
        <f t="shared" ca="1" si="6"/>
        <v>0</v>
      </c>
      <c r="U96">
        <f t="shared" ca="1" si="7"/>
        <v>0</v>
      </c>
    </row>
    <row r="97" spans="1:21" x14ac:dyDescent="0.35">
      <c r="A97">
        <v>6000139704</v>
      </c>
      <c r="B97" t="s">
        <v>468</v>
      </c>
      <c r="C97" t="s">
        <v>230</v>
      </c>
      <c r="D97" t="s">
        <v>251</v>
      </c>
      <c r="E97" s="1">
        <v>45789</v>
      </c>
      <c r="F97" s="1"/>
      <c r="G97" t="s">
        <v>469</v>
      </c>
      <c r="H97" t="s">
        <v>245</v>
      </c>
      <c r="I97" s="1">
        <v>45797</v>
      </c>
      <c r="J97" t="s">
        <v>234</v>
      </c>
      <c r="K97" t="s">
        <v>235</v>
      </c>
      <c r="L97" t="s">
        <v>171</v>
      </c>
      <c r="M97" t="s">
        <v>470</v>
      </c>
      <c r="N97" t="s">
        <v>237</v>
      </c>
      <c r="O97" t="s">
        <v>230</v>
      </c>
      <c r="Q97">
        <f ca="1">IF(OR(ISNUMBER(MATCH(L97,MasterData!$D$3:$D$18,0)),ISNUMBER(MATCH(L97,MasterData!$C$3:$C$18,0))),
    DATEDIF(E97,I97,"d"),
    DATEDIF(E97,TODAY(),"d"))</f>
        <v>8</v>
      </c>
      <c r="R97">
        <f t="shared" ca="1" si="4"/>
        <v>1</v>
      </c>
      <c r="S97">
        <f t="shared" ca="1" si="5"/>
        <v>0</v>
      </c>
      <c r="T97">
        <f t="shared" ca="1" si="6"/>
        <v>0</v>
      </c>
      <c r="U97">
        <f t="shared" ca="1" si="7"/>
        <v>0</v>
      </c>
    </row>
    <row r="98" spans="1:21" x14ac:dyDescent="0.35">
      <c r="A98">
        <v>6000139963</v>
      </c>
      <c r="B98" t="s">
        <v>471</v>
      </c>
      <c r="C98" t="s">
        <v>230</v>
      </c>
      <c r="D98" t="s">
        <v>247</v>
      </c>
      <c r="E98" s="1">
        <v>45791</v>
      </c>
      <c r="F98" s="1"/>
      <c r="G98" t="s">
        <v>268</v>
      </c>
      <c r="H98" t="s">
        <v>377</v>
      </c>
      <c r="I98" s="1">
        <v>45805</v>
      </c>
      <c r="J98" t="s">
        <v>234</v>
      </c>
      <c r="K98" t="s">
        <v>347</v>
      </c>
      <c r="L98" t="s">
        <v>171</v>
      </c>
      <c r="M98" t="s">
        <v>472</v>
      </c>
      <c r="N98" t="s">
        <v>237</v>
      </c>
      <c r="O98" t="s">
        <v>230</v>
      </c>
      <c r="Q98">
        <f ca="1">IF(OR(ISNUMBER(MATCH(L98,MasterData!$D$3:$D$18,0)),ISNUMBER(MATCH(L98,MasterData!$C$3:$C$18,0))),
    DATEDIF(E98,I98,"d"),
    DATEDIF(E98,TODAY(),"d"))</f>
        <v>14</v>
      </c>
      <c r="R98">
        <f t="shared" ca="1" si="4"/>
        <v>1</v>
      </c>
      <c r="S98">
        <f t="shared" ca="1" si="5"/>
        <v>0</v>
      </c>
      <c r="T98">
        <f t="shared" ca="1" si="6"/>
        <v>0</v>
      </c>
      <c r="U98">
        <f t="shared" ca="1" si="7"/>
        <v>0</v>
      </c>
    </row>
    <row r="99" spans="1:21" x14ac:dyDescent="0.35">
      <c r="A99">
        <v>6000139986</v>
      </c>
      <c r="B99" t="s">
        <v>473</v>
      </c>
      <c r="C99" t="s">
        <v>230</v>
      </c>
      <c r="D99" t="s">
        <v>254</v>
      </c>
      <c r="E99" s="1">
        <v>45791</v>
      </c>
      <c r="F99" s="1"/>
      <c r="G99" t="s">
        <v>255</v>
      </c>
      <c r="H99" t="s">
        <v>240</v>
      </c>
      <c r="I99" s="1">
        <v>45805</v>
      </c>
      <c r="J99" t="s">
        <v>234</v>
      </c>
      <c r="K99" t="s">
        <v>347</v>
      </c>
      <c r="L99" t="s">
        <v>171</v>
      </c>
      <c r="M99" t="s">
        <v>474</v>
      </c>
      <c r="N99" t="s">
        <v>237</v>
      </c>
      <c r="O99" t="s">
        <v>230</v>
      </c>
      <c r="Q99">
        <f ca="1">IF(OR(ISNUMBER(MATCH(L99,MasterData!$D$3:$D$18,0)),ISNUMBER(MATCH(L99,MasterData!$C$3:$C$18,0))),
    DATEDIF(E99,I99,"d"),
    DATEDIF(E99,TODAY(),"d"))</f>
        <v>14</v>
      </c>
      <c r="R99">
        <f t="shared" ca="1" si="4"/>
        <v>1</v>
      </c>
      <c r="S99">
        <f t="shared" ca="1" si="5"/>
        <v>0</v>
      </c>
      <c r="T99">
        <f t="shared" ca="1" si="6"/>
        <v>0</v>
      </c>
      <c r="U99">
        <f t="shared" ca="1" si="7"/>
        <v>0</v>
      </c>
    </row>
    <row r="100" spans="1:21" x14ac:dyDescent="0.35">
      <c r="A100">
        <v>6000140063</v>
      </c>
      <c r="B100" t="s">
        <v>5</v>
      </c>
      <c r="C100" t="s">
        <v>230</v>
      </c>
      <c r="D100" t="s">
        <v>231</v>
      </c>
      <c r="E100" s="1">
        <v>45792</v>
      </c>
      <c r="F100" s="1"/>
      <c r="G100" t="s">
        <v>300</v>
      </c>
      <c r="H100" t="s">
        <v>245</v>
      </c>
      <c r="I100" s="1">
        <v>45853</v>
      </c>
      <c r="J100" t="s">
        <v>234</v>
      </c>
      <c r="K100" t="s">
        <v>241</v>
      </c>
      <c r="L100" t="s">
        <v>164</v>
      </c>
      <c r="M100" t="s">
        <v>475</v>
      </c>
      <c r="N100" t="s">
        <v>237</v>
      </c>
      <c r="O100" t="s">
        <v>230</v>
      </c>
      <c r="Q100">
        <f ca="1">IF(OR(ISNUMBER(MATCH(L100,MasterData!$D$3:$D$18,0)),ISNUMBER(MATCH(L100,MasterData!$C$3:$C$18,0))),
    DATEDIF(E100,I100,"d"),
    DATEDIF(E100,TODAY(),"d"))</f>
        <v>215</v>
      </c>
      <c r="R100">
        <f t="shared" ca="1" si="4"/>
        <v>1</v>
      </c>
      <c r="S100">
        <f t="shared" ca="1" si="5"/>
        <v>1</v>
      </c>
      <c r="T100">
        <f t="shared" ca="1" si="6"/>
        <v>1</v>
      </c>
      <c r="U100">
        <f t="shared" ca="1" si="7"/>
        <v>1</v>
      </c>
    </row>
    <row r="101" spans="1:21" x14ac:dyDescent="0.35">
      <c r="A101">
        <v>6000140103</v>
      </c>
      <c r="B101" t="s">
        <v>476</v>
      </c>
      <c r="C101" t="s">
        <v>230</v>
      </c>
      <c r="D101" t="s">
        <v>274</v>
      </c>
      <c r="E101" s="1">
        <v>45792</v>
      </c>
      <c r="F101" s="1"/>
      <c r="G101" t="s">
        <v>354</v>
      </c>
      <c r="H101" t="s">
        <v>240</v>
      </c>
      <c r="I101" s="1">
        <v>45800</v>
      </c>
      <c r="J101" t="s">
        <v>234</v>
      </c>
      <c r="K101" t="s">
        <v>347</v>
      </c>
      <c r="L101" t="s">
        <v>171</v>
      </c>
      <c r="M101" t="s">
        <v>477</v>
      </c>
      <c r="N101" t="s">
        <v>237</v>
      </c>
      <c r="O101" t="s">
        <v>230</v>
      </c>
      <c r="Q101">
        <f ca="1">IF(OR(ISNUMBER(MATCH(L101,MasterData!$D$3:$D$18,0)),ISNUMBER(MATCH(L101,MasterData!$C$3:$C$18,0))),
    DATEDIF(E101,I101,"d"),
    DATEDIF(E101,TODAY(),"d"))</f>
        <v>8</v>
      </c>
      <c r="R101">
        <f t="shared" ca="1" si="4"/>
        <v>1</v>
      </c>
      <c r="S101">
        <f t="shared" ca="1" si="5"/>
        <v>0</v>
      </c>
      <c r="T101">
        <f t="shared" ca="1" si="6"/>
        <v>0</v>
      </c>
      <c r="U101">
        <f t="shared" ca="1" si="7"/>
        <v>0</v>
      </c>
    </row>
    <row r="102" spans="1:21" x14ac:dyDescent="0.35">
      <c r="A102">
        <v>6000140225</v>
      </c>
      <c r="B102" t="s">
        <v>230</v>
      </c>
      <c r="C102" t="s">
        <v>230</v>
      </c>
      <c r="D102" t="s">
        <v>231</v>
      </c>
      <c r="E102" s="1">
        <v>45793</v>
      </c>
      <c r="F102" s="1"/>
      <c r="G102" t="s">
        <v>248</v>
      </c>
      <c r="H102" t="s">
        <v>245</v>
      </c>
      <c r="I102" s="1">
        <v>45817</v>
      </c>
      <c r="J102" t="s">
        <v>201</v>
      </c>
      <c r="K102" t="s">
        <v>241</v>
      </c>
      <c r="L102" t="s">
        <v>171</v>
      </c>
      <c r="M102" t="s">
        <v>478</v>
      </c>
      <c r="N102" t="s">
        <v>237</v>
      </c>
      <c r="O102" t="s">
        <v>230</v>
      </c>
      <c r="Q102">
        <f ca="1">IF(OR(ISNUMBER(MATCH(L102,MasterData!$D$3:$D$18,0)),ISNUMBER(MATCH(L102,MasterData!$C$3:$C$18,0))),
    DATEDIF(E102,I102,"d"),
    DATEDIF(E102,TODAY(),"d"))</f>
        <v>24</v>
      </c>
      <c r="R102">
        <f t="shared" ca="1" si="4"/>
        <v>1</v>
      </c>
      <c r="S102">
        <f t="shared" ca="1" si="5"/>
        <v>1</v>
      </c>
      <c r="T102">
        <f t="shared" ca="1" si="6"/>
        <v>0</v>
      </c>
      <c r="U102">
        <f t="shared" ca="1" si="7"/>
        <v>0</v>
      </c>
    </row>
    <row r="103" spans="1:21" x14ac:dyDescent="0.35">
      <c r="A103">
        <v>6000140321</v>
      </c>
      <c r="B103" t="s">
        <v>479</v>
      </c>
      <c r="C103" t="s">
        <v>230</v>
      </c>
      <c r="D103" t="s">
        <v>480</v>
      </c>
      <c r="E103" s="1">
        <v>45796</v>
      </c>
      <c r="F103" s="1"/>
      <c r="G103" t="s">
        <v>329</v>
      </c>
      <c r="H103" t="s">
        <v>240</v>
      </c>
      <c r="I103" s="1">
        <v>45805</v>
      </c>
      <c r="J103" t="s">
        <v>234</v>
      </c>
      <c r="K103" t="s">
        <v>241</v>
      </c>
      <c r="L103" t="s">
        <v>171</v>
      </c>
      <c r="M103" t="s">
        <v>481</v>
      </c>
      <c r="N103" t="s">
        <v>237</v>
      </c>
      <c r="O103" t="s">
        <v>230</v>
      </c>
      <c r="Q103">
        <f ca="1">IF(OR(ISNUMBER(MATCH(L103,MasterData!$D$3:$D$18,0)),ISNUMBER(MATCH(L103,MasterData!$C$3:$C$18,0))),
    DATEDIF(E103,I103,"d"),
    DATEDIF(E103,TODAY(),"d"))</f>
        <v>9</v>
      </c>
      <c r="R103">
        <f t="shared" ca="1" si="4"/>
        <v>1</v>
      </c>
      <c r="S103">
        <f t="shared" ca="1" si="5"/>
        <v>0</v>
      </c>
      <c r="T103">
        <f t="shared" ca="1" si="6"/>
        <v>0</v>
      </c>
      <c r="U103">
        <f t="shared" ca="1" si="7"/>
        <v>0</v>
      </c>
    </row>
    <row r="104" spans="1:21" x14ac:dyDescent="0.35">
      <c r="A104">
        <v>6000140327</v>
      </c>
      <c r="B104" t="s">
        <v>482</v>
      </c>
      <c r="C104" t="s">
        <v>230</v>
      </c>
      <c r="D104" t="s">
        <v>480</v>
      </c>
      <c r="E104" s="1">
        <v>45796</v>
      </c>
      <c r="F104" s="1">
        <v>45798</v>
      </c>
      <c r="G104" t="s">
        <v>329</v>
      </c>
      <c r="H104" t="s">
        <v>233</v>
      </c>
      <c r="I104" s="1">
        <v>45805</v>
      </c>
      <c r="J104" t="s">
        <v>234</v>
      </c>
      <c r="K104" t="s">
        <v>241</v>
      </c>
      <c r="L104" t="s">
        <v>171</v>
      </c>
      <c r="M104" t="s">
        <v>483</v>
      </c>
      <c r="N104" t="s">
        <v>237</v>
      </c>
      <c r="O104" t="s">
        <v>230</v>
      </c>
      <c r="Q104">
        <f ca="1">IF(OR(ISNUMBER(MATCH(L104,MasterData!$D$3:$D$18,0)),ISNUMBER(MATCH(L104,MasterData!$C$3:$C$18,0))),
    DATEDIF(E104,I104,"d"),
    DATEDIF(E104,TODAY(),"d"))</f>
        <v>9</v>
      </c>
      <c r="R104">
        <f t="shared" ca="1" si="4"/>
        <v>1</v>
      </c>
      <c r="S104">
        <f t="shared" ca="1" si="5"/>
        <v>0</v>
      </c>
      <c r="T104">
        <f t="shared" ca="1" si="6"/>
        <v>0</v>
      </c>
      <c r="U104">
        <f t="shared" ca="1" si="7"/>
        <v>0</v>
      </c>
    </row>
    <row r="105" spans="1:21" x14ac:dyDescent="0.35">
      <c r="A105">
        <v>6000140374</v>
      </c>
      <c r="B105" t="s">
        <v>484</v>
      </c>
      <c r="C105" t="s">
        <v>230</v>
      </c>
      <c r="D105" t="s">
        <v>254</v>
      </c>
      <c r="E105" s="1">
        <v>45796</v>
      </c>
      <c r="F105" s="1"/>
      <c r="G105" t="s">
        <v>255</v>
      </c>
      <c r="H105" t="s">
        <v>240</v>
      </c>
      <c r="I105" s="1">
        <v>45812</v>
      </c>
      <c r="J105" t="s">
        <v>234</v>
      </c>
      <c r="K105" t="s">
        <v>241</v>
      </c>
      <c r="L105" t="s">
        <v>171</v>
      </c>
      <c r="M105" t="s">
        <v>485</v>
      </c>
      <c r="N105" t="s">
        <v>237</v>
      </c>
      <c r="O105" t="s">
        <v>230</v>
      </c>
      <c r="Q105">
        <f ca="1">IF(OR(ISNUMBER(MATCH(L105,MasterData!$D$3:$D$18,0)),ISNUMBER(MATCH(L105,MasterData!$C$3:$C$18,0))),
    DATEDIF(E105,I105,"d"),
    DATEDIF(E105,TODAY(),"d"))</f>
        <v>16</v>
      </c>
      <c r="R105">
        <f t="shared" ca="1" si="4"/>
        <v>1</v>
      </c>
      <c r="S105">
        <f t="shared" ca="1" si="5"/>
        <v>1</v>
      </c>
      <c r="T105">
        <f t="shared" ca="1" si="6"/>
        <v>0</v>
      </c>
      <c r="U105">
        <f t="shared" ca="1" si="7"/>
        <v>0</v>
      </c>
    </row>
    <row r="106" spans="1:21" x14ac:dyDescent="0.35">
      <c r="A106">
        <v>6000140405</v>
      </c>
      <c r="B106" t="s">
        <v>230</v>
      </c>
      <c r="C106" t="s">
        <v>230</v>
      </c>
      <c r="D106" t="s">
        <v>231</v>
      </c>
      <c r="E106" s="1">
        <v>45796</v>
      </c>
      <c r="F106" s="1"/>
      <c r="G106" t="s">
        <v>248</v>
      </c>
      <c r="H106" t="s">
        <v>245</v>
      </c>
      <c r="I106" s="1">
        <v>45842</v>
      </c>
      <c r="J106" t="s">
        <v>201</v>
      </c>
      <c r="K106" t="s">
        <v>241</v>
      </c>
      <c r="L106" t="s">
        <v>171</v>
      </c>
      <c r="M106" t="s">
        <v>486</v>
      </c>
      <c r="N106" t="s">
        <v>237</v>
      </c>
      <c r="O106" t="s">
        <v>230</v>
      </c>
      <c r="Q106">
        <f ca="1">IF(OR(ISNUMBER(MATCH(L106,MasterData!$D$3:$D$18,0)),ISNUMBER(MATCH(L106,MasterData!$C$3:$C$18,0))),
    DATEDIF(E106,I106,"d"),
    DATEDIF(E106,TODAY(),"d"))</f>
        <v>46</v>
      </c>
      <c r="R106">
        <f t="shared" ca="1" si="4"/>
        <v>1</v>
      </c>
      <c r="S106">
        <f t="shared" ca="1" si="5"/>
        <v>1</v>
      </c>
      <c r="T106">
        <f t="shared" ca="1" si="6"/>
        <v>1</v>
      </c>
      <c r="U106">
        <f t="shared" ca="1" si="7"/>
        <v>0</v>
      </c>
    </row>
    <row r="107" spans="1:21" x14ac:dyDescent="0.35">
      <c r="A107">
        <v>6000140433</v>
      </c>
      <c r="B107" t="s">
        <v>487</v>
      </c>
      <c r="C107" t="s">
        <v>230</v>
      </c>
      <c r="D107" t="s">
        <v>231</v>
      </c>
      <c r="E107" s="1">
        <v>45796</v>
      </c>
      <c r="F107" s="1"/>
      <c r="G107" t="s">
        <v>488</v>
      </c>
      <c r="H107" t="s">
        <v>245</v>
      </c>
      <c r="I107" s="1">
        <v>45807</v>
      </c>
      <c r="J107" t="s">
        <v>234</v>
      </c>
      <c r="K107" t="s">
        <v>235</v>
      </c>
      <c r="L107" t="s">
        <v>171</v>
      </c>
      <c r="M107" t="s">
        <v>489</v>
      </c>
      <c r="N107" t="s">
        <v>237</v>
      </c>
      <c r="O107" t="s">
        <v>230</v>
      </c>
      <c r="Q107">
        <f ca="1">IF(OR(ISNUMBER(MATCH(L107,MasterData!$D$3:$D$18,0)),ISNUMBER(MATCH(L107,MasterData!$C$3:$C$18,0))),
    DATEDIF(E107,I107,"d"),
    DATEDIF(E107,TODAY(),"d"))</f>
        <v>11</v>
      </c>
      <c r="R107">
        <f t="shared" ca="1" si="4"/>
        <v>1</v>
      </c>
      <c r="S107">
        <f t="shared" ca="1" si="5"/>
        <v>0</v>
      </c>
      <c r="T107">
        <f t="shared" ca="1" si="6"/>
        <v>0</v>
      </c>
      <c r="U107">
        <f t="shared" ca="1" si="7"/>
        <v>0</v>
      </c>
    </row>
    <row r="108" spans="1:21" x14ac:dyDescent="0.35">
      <c r="A108">
        <v>6000140519</v>
      </c>
      <c r="B108" t="s">
        <v>490</v>
      </c>
      <c r="C108" t="s">
        <v>230</v>
      </c>
      <c r="D108" t="s">
        <v>274</v>
      </c>
      <c r="E108" s="1">
        <v>45797</v>
      </c>
      <c r="F108" s="1"/>
      <c r="G108" t="s">
        <v>275</v>
      </c>
      <c r="H108" t="s">
        <v>245</v>
      </c>
      <c r="I108" s="1">
        <v>45813</v>
      </c>
      <c r="J108" t="s">
        <v>234</v>
      </c>
      <c r="K108" t="s">
        <v>235</v>
      </c>
      <c r="L108" t="s">
        <v>171</v>
      </c>
      <c r="M108" t="s">
        <v>491</v>
      </c>
      <c r="N108" t="s">
        <v>237</v>
      </c>
      <c r="O108" t="s">
        <v>230</v>
      </c>
      <c r="Q108">
        <f ca="1">IF(OR(ISNUMBER(MATCH(L108,MasterData!$D$3:$D$18,0)),ISNUMBER(MATCH(L108,MasterData!$C$3:$C$18,0))),
    DATEDIF(E108,I108,"d"),
    DATEDIF(E108,TODAY(),"d"))</f>
        <v>16</v>
      </c>
      <c r="R108">
        <f t="shared" ca="1" si="4"/>
        <v>1</v>
      </c>
      <c r="S108">
        <f t="shared" ca="1" si="5"/>
        <v>1</v>
      </c>
      <c r="T108">
        <f t="shared" ca="1" si="6"/>
        <v>0</v>
      </c>
      <c r="U108">
        <f t="shared" ca="1" si="7"/>
        <v>0</v>
      </c>
    </row>
    <row r="109" spans="1:21" x14ac:dyDescent="0.35">
      <c r="A109">
        <v>6000140636</v>
      </c>
      <c r="B109" t="s">
        <v>492</v>
      </c>
      <c r="C109" t="s">
        <v>230</v>
      </c>
      <c r="D109" t="s">
        <v>274</v>
      </c>
      <c r="E109" s="1">
        <v>45797</v>
      </c>
      <c r="F109" s="1"/>
      <c r="G109" t="s">
        <v>321</v>
      </c>
      <c r="H109" t="s">
        <v>245</v>
      </c>
      <c r="I109" s="1">
        <v>45807</v>
      </c>
      <c r="J109" t="s">
        <v>234</v>
      </c>
      <c r="K109" t="s">
        <v>241</v>
      </c>
      <c r="L109" t="s">
        <v>171</v>
      </c>
      <c r="M109" t="s">
        <v>493</v>
      </c>
      <c r="N109" t="s">
        <v>237</v>
      </c>
      <c r="O109" t="s">
        <v>230</v>
      </c>
      <c r="Q109">
        <f ca="1">IF(OR(ISNUMBER(MATCH(L109,MasterData!$D$3:$D$18,0)),ISNUMBER(MATCH(L109,MasterData!$C$3:$C$18,0))),
    DATEDIF(E109,I109,"d"),
    DATEDIF(E109,TODAY(),"d"))</f>
        <v>10</v>
      </c>
      <c r="R109">
        <f t="shared" ca="1" si="4"/>
        <v>1</v>
      </c>
      <c r="S109">
        <f t="shared" ca="1" si="5"/>
        <v>0</v>
      </c>
      <c r="T109">
        <f t="shared" ca="1" si="6"/>
        <v>0</v>
      </c>
      <c r="U109">
        <f t="shared" ca="1" si="7"/>
        <v>0</v>
      </c>
    </row>
    <row r="110" spans="1:21" x14ac:dyDescent="0.35">
      <c r="A110">
        <v>6000140745</v>
      </c>
      <c r="B110" t="s">
        <v>494</v>
      </c>
      <c r="C110" t="s">
        <v>230</v>
      </c>
      <c r="D110" t="s">
        <v>254</v>
      </c>
      <c r="E110" s="1">
        <v>45798</v>
      </c>
      <c r="F110" s="1"/>
      <c r="G110" t="s">
        <v>357</v>
      </c>
      <c r="H110" t="s">
        <v>245</v>
      </c>
      <c r="I110" s="1">
        <v>45839</v>
      </c>
      <c r="J110" t="s">
        <v>234</v>
      </c>
      <c r="K110" t="s">
        <v>235</v>
      </c>
      <c r="L110" t="s">
        <v>171</v>
      </c>
      <c r="M110" t="s">
        <v>495</v>
      </c>
      <c r="N110" t="s">
        <v>237</v>
      </c>
      <c r="O110" t="s">
        <v>230</v>
      </c>
      <c r="Q110">
        <f ca="1">IF(OR(ISNUMBER(MATCH(L110,MasterData!$D$3:$D$18,0)),ISNUMBER(MATCH(L110,MasterData!$C$3:$C$18,0))),
    DATEDIF(E110,I110,"d"),
    DATEDIF(E110,TODAY(),"d"))</f>
        <v>41</v>
      </c>
      <c r="R110">
        <f t="shared" ca="1" si="4"/>
        <v>1</v>
      </c>
      <c r="S110">
        <f t="shared" ca="1" si="5"/>
        <v>1</v>
      </c>
      <c r="T110">
        <f t="shared" ca="1" si="6"/>
        <v>1</v>
      </c>
      <c r="U110">
        <f t="shared" ca="1" si="7"/>
        <v>0</v>
      </c>
    </row>
    <row r="111" spans="1:21" x14ac:dyDescent="0.35">
      <c r="A111">
        <v>6000140747</v>
      </c>
      <c r="B111" t="s">
        <v>496</v>
      </c>
      <c r="C111" t="s">
        <v>230</v>
      </c>
      <c r="D111" t="s">
        <v>247</v>
      </c>
      <c r="E111" s="1">
        <v>45798</v>
      </c>
      <c r="F111" s="1">
        <v>45804</v>
      </c>
      <c r="G111" t="s">
        <v>268</v>
      </c>
      <c r="H111" t="s">
        <v>245</v>
      </c>
      <c r="I111" s="1">
        <v>45811</v>
      </c>
      <c r="J111" t="s">
        <v>234</v>
      </c>
      <c r="K111" t="s">
        <v>241</v>
      </c>
      <c r="L111" t="s">
        <v>171</v>
      </c>
      <c r="M111" t="s">
        <v>497</v>
      </c>
      <c r="N111" t="s">
        <v>237</v>
      </c>
      <c r="O111" t="s">
        <v>230</v>
      </c>
      <c r="Q111">
        <f ca="1">IF(OR(ISNUMBER(MATCH(L111,MasterData!$D$3:$D$18,0)),ISNUMBER(MATCH(L111,MasterData!$C$3:$C$18,0))),
    DATEDIF(E111,I111,"d"),
    DATEDIF(E111,TODAY(),"d"))</f>
        <v>13</v>
      </c>
      <c r="R111">
        <f t="shared" ca="1" si="4"/>
        <v>1</v>
      </c>
      <c r="S111">
        <f t="shared" ca="1" si="5"/>
        <v>0</v>
      </c>
      <c r="T111">
        <f t="shared" ca="1" si="6"/>
        <v>0</v>
      </c>
      <c r="U111">
        <f t="shared" ca="1" si="7"/>
        <v>0</v>
      </c>
    </row>
    <row r="112" spans="1:21" x14ac:dyDescent="0.35">
      <c r="A112">
        <v>6000140763</v>
      </c>
      <c r="B112" t="s">
        <v>498</v>
      </c>
      <c r="C112" t="s">
        <v>230</v>
      </c>
      <c r="D112" t="s">
        <v>247</v>
      </c>
      <c r="E112" s="1">
        <v>45798</v>
      </c>
      <c r="F112" s="1">
        <v>45806</v>
      </c>
      <c r="G112" t="s">
        <v>268</v>
      </c>
      <c r="H112" t="s">
        <v>245</v>
      </c>
      <c r="I112" s="1">
        <v>45807</v>
      </c>
      <c r="J112" t="s">
        <v>234</v>
      </c>
      <c r="K112" t="s">
        <v>241</v>
      </c>
      <c r="L112" t="s">
        <v>171</v>
      </c>
      <c r="M112" t="s">
        <v>499</v>
      </c>
      <c r="N112" t="s">
        <v>237</v>
      </c>
      <c r="O112" t="s">
        <v>230</v>
      </c>
      <c r="Q112">
        <f ca="1">IF(OR(ISNUMBER(MATCH(L112,MasterData!$D$3:$D$18,0)),ISNUMBER(MATCH(L112,MasterData!$C$3:$C$18,0))),
    DATEDIF(E112,I112,"d"),
    DATEDIF(E112,TODAY(),"d"))</f>
        <v>9</v>
      </c>
      <c r="R112">
        <f t="shared" ca="1" si="4"/>
        <v>1</v>
      </c>
      <c r="S112">
        <f t="shared" ca="1" si="5"/>
        <v>0</v>
      </c>
      <c r="T112">
        <f t="shared" ca="1" si="6"/>
        <v>0</v>
      </c>
      <c r="U112">
        <f t="shared" ca="1" si="7"/>
        <v>0</v>
      </c>
    </row>
    <row r="113" spans="1:21" x14ac:dyDescent="0.35">
      <c r="A113">
        <v>6000140765</v>
      </c>
      <c r="B113" t="s">
        <v>500</v>
      </c>
      <c r="C113" t="s">
        <v>230</v>
      </c>
      <c r="D113" t="s">
        <v>247</v>
      </c>
      <c r="E113" s="1">
        <v>45798</v>
      </c>
      <c r="F113" s="1">
        <v>45804</v>
      </c>
      <c r="G113" t="s">
        <v>268</v>
      </c>
      <c r="H113" t="s">
        <v>245</v>
      </c>
      <c r="I113" s="1">
        <v>45813</v>
      </c>
      <c r="J113" t="s">
        <v>234</v>
      </c>
      <c r="K113" t="s">
        <v>241</v>
      </c>
      <c r="L113" t="s">
        <v>171</v>
      </c>
      <c r="M113" t="s">
        <v>501</v>
      </c>
      <c r="N113" t="s">
        <v>237</v>
      </c>
      <c r="O113" t="s">
        <v>230</v>
      </c>
      <c r="Q113">
        <f ca="1">IF(OR(ISNUMBER(MATCH(L113,MasterData!$D$3:$D$18,0)),ISNUMBER(MATCH(L113,MasterData!$C$3:$C$18,0))),
    DATEDIF(E113,I113,"d"),
    DATEDIF(E113,TODAY(),"d"))</f>
        <v>15</v>
      </c>
      <c r="R113">
        <f t="shared" ca="1" si="4"/>
        <v>1</v>
      </c>
      <c r="S113">
        <f t="shared" ca="1" si="5"/>
        <v>0</v>
      </c>
      <c r="T113">
        <f t="shared" ca="1" si="6"/>
        <v>0</v>
      </c>
      <c r="U113">
        <f t="shared" ca="1" si="7"/>
        <v>0</v>
      </c>
    </row>
    <row r="114" spans="1:21" x14ac:dyDescent="0.35">
      <c r="A114">
        <v>6000140809</v>
      </c>
      <c r="B114" t="s">
        <v>502</v>
      </c>
      <c r="D114" t="s">
        <v>247</v>
      </c>
      <c r="E114" s="1">
        <v>45798</v>
      </c>
      <c r="F114" s="1">
        <v>45811</v>
      </c>
      <c r="G114" t="s">
        <v>268</v>
      </c>
      <c r="H114" t="s">
        <v>503</v>
      </c>
      <c r="I114" s="1">
        <v>45824</v>
      </c>
      <c r="J114" t="s">
        <v>234</v>
      </c>
      <c r="K114" t="s">
        <v>241</v>
      </c>
      <c r="L114" t="s">
        <v>171</v>
      </c>
      <c r="M114" t="s">
        <v>504</v>
      </c>
      <c r="N114" t="s">
        <v>237</v>
      </c>
      <c r="Q114">
        <f ca="1">IF(OR(ISNUMBER(MATCH(L114,MasterData!$D$3:$D$18,0)),ISNUMBER(MATCH(L114,MasterData!$C$3:$C$18,0))),
    DATEDIF(E114,I114,"d"),
    DATEDIF(E114,TODAY(),"d"))</f>
        <v>26</v>
      </c>
      <c r="R114">
        <f t="shared" ca="1" si="4"/>
        <v>1</v>
      </c>
      <c r="S114">
        <f t="shared" ca="1" si="5"/>
        <v>1</v>
      </c>
      <c r="T114">
        <f t="shared" ca="1" si="6"/>
        <v>0</v>
      </c>
      <c r="U114">
        <f t="shared" ca="1" si="7"/>
        <v>0</v>
      </c>
    </row>
    <row r="115" spans="1:21" x14ac:dyDescent="0.35">
      <c r="A115">
        <v>6000140812</v>
      </c>
      <c r="B115" t="s">
        <v>505</v>
      </c>
      <c r="C115" t="s">
        <v>230</v>
      </c>
      <c r="D115" t="s">
        <v>506</v>
      </c>
      <c r="E115" s="1">
        <v>45798</v>
      </c>
      <c r="F115" s="1"/>
      <c r="G115" t="s">
        <v>507</v>
      </c>
      <c r="H115" t="s">
        <v>240</v>
      </c>
      <c r="I115" s="1">
        <v>45806</v>
      </c>
      <c r="J115" t="s">
        <v>234</v>
      </c>
      <c r="K115" t="s">
        <v>241</v>
      </c>
      <c r="L115" t="s">
        <v>171</v>
      </c>
      <c r="M115" t="s">
        <v>508</v>
      </c>
      <c r="N115" t="s">
        <v>237</v>
      </c>
      <c r="O115" t="s">
        <v>230</v>
      </c>
      <c r="Q115">
        <f ca="1">IF(OR(ISNUMBER(MATCH(L115,MasterData!$D$3:$D$18,0)),ISNUMBER(MATCH(L115,MasterData!$C$3:$C$18,0))),
    DATEDIF(E115,I115,"d"),
    DATEDIF(E115,TODAY(),"d"))</f>
        <v>8</v>
      </c>
      <c r="R115">
        <f t="shared" ca="1" si="4"/>
        <v>1</v>
      </c>
      <c r="S115">
        <f t="shared" ca="1" si="5"/>
        <v>0</v>
      </c>
      <c r="T115">
        <f t="shared" ca="1" si="6"/>
        <v>0</v>
      </c>
      <c r="U115">
        <f t="shared" ca="1" si="7"/>
        <v>0</v>
      </c>
    </row>
    <row r="116" spans="1:21" x14ac:dyDescent="0.35">
      <c r="A116">
        <v>6000140821</v>
      </c>
      <c r="B116" t="s">
        <v>230</v>
      </c>
      <c r="C116" t="s">
        <v>230</v>
      </c>
      <c r="D116" t="s">
        <v>251</v>
      </c>
      <c r="E116" s="1">
        <v>45798</v>
      </c>
      <c r="F116" s="1"/>
      <c r="G116" t="s">
        <v>422</v>
      </c>
      <c r="H116" t="s">
        <v>240</v>
      </c>
      <c r="I116" s="1">
        <v>45813</v>
      </c>
      <c r="J116" t="s">
        <v>201</v>
      </c>
      <c r="K116" t="s">
        <v>235</v>
      </c>
      <c r="L116" t="s">
        <v>171</v>
      </c>
      <c r="M116" t="s">
        <v>509</v>
      </c>
      <c r="N116" t="s">
        <v>237</v>
      </c>
      <c r="O116" t="s">
        <v>230</v>
      </c>
      <c r="Q116">
        <f ca="1">IF(OR(ISNUMBER(MATCH(L116,MasterData!$D$3:$D$18,0)),ISNUMBER(MATCH(L116,MasterData!$C$3:$C$18,0))),
    DATEDIF(E116,I116,"d"),
    DATEDIF(E116,TODAY(),"d"))</f>
        <v>15</v>
      </c>
      <c r="R116">
        <f t="shared" ca="1" si="4"/>
        <v>1</v>
      </c>
      <c r="S116">
        <f t="shared" ca="1" si="5"/>
        <v>0</v>
      </c>
      <c r="T116">
        <f t="shared" ca="1" si="6"/>
        <v>0</v>
      </c>
      <c r="U116">
        <f t="shared" ca="1" si="7"/>
        <v>0</v>
      </c>
    </row>
    <row r="117" spans="1:21" x14ac:dyDescent="0.35">
      <c r="A117">
        <v>6000140852</v>
      </c>
      <c r="B117" t="s">
        <v>510</v>
      </c>
      <c r="C117" t="s">
        <v>230</v>
      </c>
      <c r="D117" t="s">
        <v>511</v>
      </c>
      <c r="E117" s="1">
        <v>45799</v>
      </c>
      <c r="F117" s="1"/>
      <c r="G117" t="s">
        <v>512</v>
      </c>
      <c r="H117" t="s">
        <v>245</v>
      </c>
      <c r="I117" s="1">
        <v>45807</v>
      </c>
      <c r="J117" t="s">
        <v>234</v>
      </c>
      <c r="K117" t="s">
        <v>235</v>
      </c>
      <c r="L117" t="s">
        <v>171</v>
      </c>
      <c r="M117" t="s">
        <v>513</v>
      </c>
      <c r="N117" t="s">
        <v>237</v>
      </c>
      <c r="O117" t="s">
        <v>230</v>
      </c>
      <c r="Q117">
        <f ca="1">IF(OR(ISNUMBER(MATCH(L117,MasterData!$D$3:$D$18,0)),ISNUMBER(MATCH(L117,MasterData!$C$3:$C$18,0))),
    DATEDIF(E117,I117,"d"),
    DATEDIF(E117,TODAY(),"d"))</f>
        <v>8</v>
      </c>
      <c r="R117">
        <f t="shared" ca="1" si="4"/>
        <v>1</v>
      </c>
      <c r="S117">
        <f t="shared" ca="1" si="5"/>
        <v>0</v>
      </c>
      <c r="T117">
        <f t="shared" ca="1" si="6"/>
        <v>0</v>
      </c>
      <c r="U117">
        <f t="shared" ca="1" si="7"/>
        <v>0</v>
      </c>
    </row>
    <row r="118" spans="1:21" x14ac:dyDescent="0.35">
      <c r="A118">
        <v>6000140887</v>
      </c>
      <c r="B118" t="s">
        <v>514</v>
      </c>
      <c r="C118" t="s">
        <v>230</v>
      </c>
      <c r="D118" t="s">
        <v>254</v>
      </c>
      <c r="E118" s="1">
        <v>45799</v>
      </c>
      <c r="F118" s="1">
        <v>45803</v>
      </c>
      <c r="G118" t="s">
        <v>357</v>
      </c>
      <c r="H118" t="s">
        <v>240</v>
      </c>
      <c r="I118" s="1">
        <v>45811</v>
      </c>
      <c r="J118" t="s">
        <v>234</v>
      </c>
      <c r="K118" t="s">
        <v>241</v>
      </c>
      <c r="L118" t="s">
        <v>171</v>
      </c>
      <c r="M118" t="s">
        <v>515</v>
      </c>
      <c r="N118" t="s">
        <v>237</v>
      </c>
      <c r="O118" t="s">
        <v>230</v>
      </c>
      <c r="Q118">
        <f ca="1">IF(OR(ISNUMBER(MATCH(L118,MasterData!$D$3:$D$18,0)),ISNUMBER(MATCH(L118,MasterData!$C$3:$C$18,0))),
    DATEDIF(E118,I118,"d"),
    DATEDIF(E118,TODAY(),"d"))</f>
        <v>12</v>
      </c>
      <c r="R118">
        <f t="shared" ca="1" si="4"/>
        <v>1</v>
      </c>
      <c r="S118">
        <f t="shared" ca="1" si="5"/>
        <v>0</v>
      </c>
      <c r="T118">
        <f t="shared" ca="1" si="6"/>
        <v>0</v>
      </c>
      <c r="U118">
        <f t="shared" ca="1" si="7"/>
        <v>0</v>
      </c>
    </row>
    <row r="119" spans="1:21" x14ac:dyDescent="0.35">
      <c r="A119">
        <v>6000141017</v>
      </c>
      <c r="B119" t="s">
        <v>516</v>
      </c>
      <c r="C119" t="s">
        <v>230</v>
      </c>
      <c r="D119" t="s">
        <v>247</v>
      </c>
      <c r="E119" s="1">
        <v>45800</v>
      </c>
      <c r="F119" s="1"/>
      <c r="G119" t="s">
        <v>268</v>
      </c>
      <c r="H119" t="s">
        <v>230</v>
      </c>
      <c r="I119" s="1">
        <v>45847</v>
      </c>
      <c r="J119" t="s">
        <v>234</v>
      </c>
      <c r="K119" t="s">
        <v>235</v>
      </c>
      <c r="L119" t="s">
        <v>171</v>
      </c>
      <c r="M119" t="s">
        <v>517</v>
      </c>
      <c r="N119" t="s">
        <v>237</v>
      </c>
      <c r="O119" t="s">
        <v>230</v>
      </c>
      <c r="Q119">
        <f ca="1">IF(OR(ISNUMBER(MATCH(L119,MasterData!$D$3:$D$18,0)),ISNUMBER(MATCH(L119,MasterData!$C$3:$C$18,0))),
    DATEDIF(E119,I119,"d"),
    DATEDIF(E119,TODAY(),"d"))</f>
        <v>47</v>
      </c>
      <c r="R119">
        <f t="shared" ca="1" si="4"/>
        <v>1</v>
      </c>
      <c r="S119">
        <f t="shared" ca="1" si="5"/>
        <v>1</v>
      </c>
      <c r="T119">
        <f t="shared" ca="1" si="6"/>
        <v>1</v>
      </c>
      <c r="U119">
        <f t="shared" ca="1" si="7"/>
        <v>0</v>
      </c>
    </row>
    <row r="120" spans="1:21" x14ac:dyDescent="0.35">
      <c r="A120">
        <v>6000141018</v>
      </c>
      <c r="B120" t="s">
        <v>518</v>
      </c>
      <c r="C120" t="s">
        <v>230</v>
      </c>
      <c r="D120" t="s">
        <v>519</v>
      </c>
      <c r="E120" s="1">
        <v>45800</v>
      </c>
      <c r="F120" s="1"/>
      <c r="G120" t="s">
        <v>520</v>
      </c>
      <c r="H120" t="s">
        <v>233</v>
      </c>
      <c r="I120" s="1">
        <v>45832</v>
      </c>
      <c r="J120" t="s">
        <v>234</v>
      </c>
      <c r="K120" t="s">
        <v>235</v>
      </c>
      <c r="L120" t="s">
        <v>171</v>
      </c>
      <c r="M120" t="s">
        <v>521</v>
      </c>
      <c r="N120" t="s">
        <v>237</v>
      </c>
      <c r="O120" t="s">
        <v>230</v>
      </c>
      <c r="Q120">
        <f ca="1">IF(OR(ISNUMBER(MATCH(L120,MasterData!$D$3:$D$18,0)),ISNUMBER(MATCH(L120,MasterData!$C$3:$C$18,0))),
    DATEDIF(E120,I120,"d"),
    DATEDIF(E120,TODAY(),"d"))</f>
        <v>32</v>
      </c>
      <c r="R120">
        <f t="shared" ca="1" si="4"/>
        <v>1</v>
      </c>
      <c r="S120">
        <f t="shared" ca="1" si="5"/>
        <v>1</v>
      </c>
      <c r="T120">
        <f t="shared" ca="1" si="6"/>
        <v>1</v>
      </c>
      <c r="U120">
        <f t="shared" ca="1" si="7"/>
        <v>0</v>
      </c>
    </row>
    <row r="121" spans="1:21" x14ac:dyDescent="0.35">
      <c r="A121">
        <v>6000141038</v>
      </c>
      <c r="B121" t="s">
        <v>522</v>
      </c>
      <c r="C121" t="s">
        <v>230</v>
      </c>
      <c r="D121" t="s">
        <v>231</v>
      </c>
      <c r="E121" s="1">
        <v>45800</v>
      </c>
      <c r="F121" s="1"/>
      <c r="G121" t="s">
        <v>232</v>
      </c>
      <c r="H121" t="s">
        <v>240</v>
      </c>
      <c r="I121" s="1">
        <v>45811</v>
      </c>
      <c r="J121" t="s">
        <v>234</v>
      </c>
      <c r="K121" t="s">
        <v>235</v>
      </c>
      <c r="L121" t="s">
        <v>171</v>
      </c>
      <c r="M121" t="s">
        <v>523</v>
      </c>
      <c r="N121" t="s">
        <v>237</v>
      </c>
      <c r="O121" t="s">
        <v>230</v>
      </c>
      <c r="Q121">
        <f ca="1">IF(OR(ISNUMBER(MATCH(L121,MasterData!$D$3:$D$18,0)),ISNUMBER(MATCH(L121,MasterData!$C$3:$C$18,0))),
    DATEDIF(E121,I121,"d"),
    DATEDIF(E121,TODAY(),"d"))</f>
        <v>11</v>
      </c>
      <c r="R121">
        <f t="shared" ca="1" si="4"/>
        <v>1</v>
      </c>
      <c r="S121">
        <f t="shared" ca="1" si="5"/>
        <v>0</v>
      </c>
      <c r="T121">
        <f t="shared" ca="1" si="6"/>
        <v>0</v>
      </c>
      <c r="U121">
        <f t="shared" ca="1" si="7"/>
        <v>0</v>
      </c>
    </row>
    <row r="122" spans="1:21" x14ac:dyDescent="0.35">
      <c r="A122">
        <v>6000141080</v>
      </c>
      <c r="B122" t="s">
        <v>524</v>
      </c>
      <c r="C122" t="s">
        <v>230</v>
      </c>
      <c r="D122" t="s">
        <v>274</v>
      </c>
      <c r="E122" s="1">
        <v>45800</v>
      </c>
      <c r="F122" s="1"/>
      <c r="G122" t="s">
        <v>321</v>
      </c>
      <c r="H122" t="s">
        <v>245</v>
      </c>
      <c r="I122" s="1">
        <v>45810</v>
      </c>
      <c r="J122" t="s">
        <v>234</v>
      </c>
      <c r="K122" t="s">
        <v>241</v>
      </c>
      <c r="L122" t="s">
        <v>171</v>
      </c>
      <c r="M122" t="s">
        <v>525</v>
      </c>
      <c r="N122" t="s">
        <v>237</v>
      </c>
      <c r="O122" t="s">
        <v>230</v>
      </c>
      <c r="Q122">
        <f ca="1">IF(OR(ISNUMBER(MATCH(L122,MasterData!$D$3:$D$18,0)),ISNUMBER(MATCH(L122,MasterData!$C$3:$C$18,0))),
    DATEDIF(E122,I122,"d"),
    DATEDIF(E122,TODAY(),"d"))</f>
        <v>10</v>
      </c>
      <c r="R122">
        <f t="shared" ca="1" si="4"/>
        <v>1</v>
      </c>
      <c r="S122">
        <f t="shared" ca="1" si="5"/>
        <v>0</v>
      </c>
      <c r="T122">
        <f t="shared" ca="1" si="6"/>
        <v>0</v>
      </c>
      <c r="U122">
        <f t="shared" ca="1" si="7"/>
        <v>0</v>
      </c>
    </row>
    <row r="123" spans="1:21" x14ac:dyDescent="0.35">
      <c r="A123">
        <v>6000141241</v>
      </c>
      <c r="B123" t="s">
        <v>526</v>
      </c>
      <c r="C123" t="s">
        <v>230</v>
      </c>
      <c r="D123" t="s">
        <v>480</v>
      </c>
      <c r="E123" s="1">
        <v>45803</v>
      </c>
      <c r="F123" s="1"/>
      <c r="G123" t="s">
        <v>329</v>
      </c>
      <c r="H123" t="s">
        <v>240</v>
      </c>
      <c r="I123" s="1">
        <v>45847</v>
      </c>
      <c r="J123" t="s">
        <v>234</v>
      </c>
      <c r="K123" t="s">
        <v>235</v>
      </c>
      <c r="L123" t="s">
        <v>171</v>
      </c>
      <c r="M123" t="s">
        <v>527</v>
      </c>
      <c r="N123" t="s">
        <v>237</v>
      </c>
      <c r="O123" t="s">
        <v>230</v>
      </c>
      <c r="Q123">
        <f ca="1">IF(OR(ISNUMBER(MATCH(L123,MasterData!$D$3:$D$18,0)),ISNUMBER(MATCH(L123,MasterData!$C$3:$C$18,0))),
    DATEDIF(E123,I123,"d"),
    DATEDIF(E123,TODAY(),"d"))</f>
        <v>44</v>
      </c>
      <c r="R123">
        <f t="shared" ca="1" si="4"/>
        <v>1</v>
      </c>
      <c r="S123">
        <f t="shared" ca="1" si="5"/>
        <v>1</v>
      </c>
      <c r="T123">
        <f t="shared" ca="1" si="6"/>
        <v>1</v>
      </c>
      <c r="U123">
        <f t="shared" ca="1" si="7"/>
        <v>0</v>
      </c>
    </row>
    <row r="124" spans="1:21" x14ac:dyDescent="0.35">
      <c r="A124">
        <v>6000141291</v>
      </c>
      <c r="B124" t="s">
        <v>528</v>
      </c>
      <c r="C124" t="s">
        <v>230</v>
      </c>
      <c r="D124" t="s">
        <v>251</v>
      </c>
      <c r="E124" s="1">
        <v>45803</v>
      </c>
      <c r="F124" s="1"/>
      <c r="G124" t="s">
        <v>529</v>
      </c>
      <c r="H124" t="s">
        <v>230</v>
      </c>
      <c r="I124" s="1">
        <v>45811</v>
      </c>
      <c r="J124" t="s">
        <v>234</v>
      </c>
      <c r="K124" t="s">
        <v>235</v>
      </c>
      <c r="L124" t="s">
        <v>171</v>
      </c>
      <c r="M124" t="s">
        <v>530</v>
      </c>
      <c r="N124" t="s">
        <v>237</v>
      </c>
      <c r="O124" t="s">
        <v>230</v>
      </c>
      <c r="Q124">
        <f ca="1">IF(OR(ISNUMBER(MATCH(L124,MasterData!$D$3:$D$18,0)),ISNUMBER(MATCH(L124,MasterData!$C$3:$C$18,0))),
    DATEDIF(E124,I124,"d"),
    DATEDIF(E124,TODAY(),"d"))</f>
        <v>8</v>
      </c>
      <c r="R124">
        <f t="shared" ca="1" si="4"/>
        <v>1</v>
      </c>
      <c r="S124">
        <f t="shared" ca="1" si="5"/>
        <v>0</v>
      </c>
      <c r="T124">
        <f t="shared" ca="1" si="6"/>
        <v>0</v>
      </c>
      <c r="U124">
        <f t="shared" ca="1" si="7"/>
        <v>0</v>
      </c>
    </row>
    <row r="125" spans="1:21" x14ac:dyDescent="0.35">
      <c r="A125">
        <v>6000141328</v>
      </c>
      <c r="B125" t="s">
        <v>531</v>
      </c>
      <c r="C125" t="s">
        <v>230</v>
      </c>
      <c r="D125" t="s">
        <v>480</v>
      </c>
      <c r="E125" s="1">
        <v>45804</v>
      </c>
      <c r="F125" s="1">
        <v>45805</v>
      </c>
      <c r="G125" t="s">
        <v>354</v>
      </c>
      <c r="H125" t="s">
        <v>240</v>
      </c>
      <c r="I125" s="1">
        <v>45811</v>
      </c>
      <c r="J125" t="s">
        <v>234</v>
      </c>
      <c r="K125" t="s">
        <v>347</v>
      </c>
      <c r="L125" t="s">
        <v>171</v>
      </c>
      <c r="M125" t="s">
        <v>532</v>
      </c>
      <c r="N125" t="s">
        <v>237</v>
      </c>
      <c r="O125" t="s">
        <v>230</v>
      </c>
      <c r="Q125">
        <f ca="1">IF(OR(ISNUMBER(MATCH(L125,MasterData!$D$3:$D$18,0)),ISNUMBER(MATCH(L125,MasterData!$C$3:$C$18,0))),
    DATEDIF(E125,I125,"d"),
    DATEDIF(E125,TODAY(),"d"))</f>
        <v>7</v>
      </c>
      <c r="R125">
        <f t="shared" ca="1" si="4"/>
        <v>0</v>
      </c>
      <c r="S125">
        <f t="shared" ca="1" si="5"/>
        <v>0</v>
      </c>
      <c r="T125">
        <f t="shared" ca="1" si="6"/>
        <v>0</v>
      </c>
      <c r="U125">
        <f t="shared" ca="1" si="7"/>
        <v>0</v>
      </c>
    </row>
    <row r="126" spans="1:21" x14ac:dyDescent="0.35">
      <c r="A126">
        <v>6000141409</v>
      </c>
      <c r="B126" t="s">
        <v>533</v>
      </c>
      <c r="C126" t="s">
        <v>230</v>
      </c>
      <c r="D126" t="s">
        <v>506</v>
      </c>
      <c r="E126" s="1">
        <v>45804</v>
      </c>
      <c r="F126" s="1"/>
      <c r="G126" t="s">
        <v>534</v>
      </c>
      <c r="H126" t="s">
        <v>240</v>
      </c>
      <c r="I126" s="1">
        <v>45812</v>
      </c>
      <c r="J126" t="s">
        <v>234</v>
      </c>
      <c r="K126" t="s">
        <v>235</v>
      </c>
      <c r="L126" t="s">
        <v>171</v>
      </c>
      <c r="M126" t="s">
        <v>535</v>
      </c>
      <c r="N126" t="s">
        <v>237</v>
      </c>
      <c r="O126" t="s">
        <v>230</v>
      </c>
      <c r="Q126">
        <f ca="1">IF(OR(ISNUMBER(MATCH(L126,MasterData!$D$3:$D$18,0)),ISNUMBER(MATCH(L126,MasterData!$C$3:$C$18,0))),
    DATEDIF(E126,I126,"d"),
    DATEDIF(E126,TODAY(),"d"))</f>
        <v>8</v>
      </c>
      <c r="R126">
        <f t="shared" ca="1" si="4"/>
        <v>1</v>
      </c>
      <c r="S126">
        <f t="shared" ca="1" si="5"/>
        <v>0</v>
      </c>
      <c r="T126">
        <f t="shared" ca="1" si="6"/>
        <v>0</v>
      </c>
      <c r="U126">
        <f t="shared" ca="1" si="7"/>
        <v>0</v>
      </c>
    </row>
    <row r="127" spans="1:21" x14ac:dyDescent="0.35">
      <c r="A127">
        <v>6000141456</v>
      </c>
      <c r="B127" t="s">
        <v>536</v>
      </c>
      <c r="C127" t="s">
        <v>230</v>
      </c>
      <c r="D127" t="s">
        <v>254</v>
      </c>
      <c r="E127" s="1">
        <v>45804</v>
      </c>
      <c r="F127" s="1"/>
      <c r="G127" t="s">
        <v>537</v>
      </c>
      <c r="H127" t="s">
        <v>240</v>
      </c>
      <c r="I127" s="1">
        <v>45846</v>
      </c>
      <c r="J127" t="s">
        <v>234</v>
      </c>
      <c r="K127" t="s">
        <v>235</v>
      </c>
      <c r="L127" t="s">
        <v>171</v>
      </c>
      <c r="M127" t="s">
        <v>538</v>
      </c>
      <c r="N127" t="s">
        <v>237</v>
      </c>
      <c r="O127" t="s">
        <v>230</v>
      </c>
      <c r="Q127">
        <f ca="1">IF(OR(ISNUMBER(MATCH(L127,MasterData!$D$3:$D$18,0)),ISNUMBER(MATCH(L127,MasterData!$C$3:$C$18,0))),
    DATEDIF(E127,I127,"d"),
    DATEDIF(E127,TODAY(),"d"))</f>
        <v>42</v>
      </c>
      <c r="R127">
        <f t="shared" ca="1" si="4"/>
        <v>1</v>
      </c>
      <c r="S127">
        <f t="shared" ca="1" si="5"/>
        <v>1</v>
      </c>
      <c r="T127">
        <f t="shared" ca="1" si="6"/>
        <v>1</v>
      </c>
      <c r="U127">
        <f t="shared" ca="1" si="7"/>
        <v>0</v>
      </c>
    </row>
    <row r="128" spans="1:21" x14ac:dyDescent="0.35">
      <c r="A128">
        <v>6000141519</v>
      </c>
      <c r="B128" t="s">
        <v>539</v>
      </c>
      <c r="C128" t="s">
        <v>230</v>
      </c>
      <c r="D128" t="s">
        <v>247</v>
      </c>
      <c r="E128" s="1">
        <v>45805</v>
      </c>
      <c r="F128" s="1"/>
      <c r="G128" t="s">
        <v>453</v>
      </c>
      <c r="H128" t="s">
        <v>240</v>
      </c>
      <c r="I128" s="1">
        <v>45819</v>
      </c>
      <c r="J128" t="s">
        <v>234</v>
      </c>
      <c r="K128" t="s">
        <v>235</v>
      </c>
      <c r="L128" t="s">
        <v>171</v>
      </c>
      <c r="M128" t="s">
        <v>540</v>
      </c>
      <c r="N128" t="s">
        <v>237</v>
      </c>
      <c r="O128" t="s">
        <v>230</v>
      </c>
      <c r="Q128">
        <f ca="1">IF(OR(ISNUMBER(MATCH(L128,MasterData!$D$3:$D$18,0)),ISNUMBER(MATCH(L128,MasterData!$C$3:$C$18,0))),
    DATEDIF(E128,I128,"d"),
    DATEDIF(E128,TODAY(),"d"))</f>
        <v>14</v>
      </c>
      <c r="R128">
        <f t="shared" ca="1" si="4"/>
        <v>1</v>
      </c>
      <c r="S128">
        <f t="shared" ca="1" si="5"/>
        <v>0</v>
      </c>
      <c r="T128">
        <f t="shared" ca="1" si="6"/>
        <v>0</v>
      </c>
      <c r="U128">
        <f t="shared" ca="1" si="7"/>
        <v>0</v>
      </c>
    </row>
    <row r="129" spans="1:21" x14ac:dyDescent="0.35">
      <c r="A129">
        <v>6000141525</v>
      </c>
      <c r="B129" t="s">
        <v>541</v>
      </c>
      <c r="C129" t="s">
        <v>230</v>
      </c>
      <c r="D129" t="s">
        <v>274</v>
      </c>
      <c r="E129" s="1">
        <v>45805</v>
      </c>
      <c r="F129" s="1"/>
      <c r="G129" t="s">
        <v>321</v>
      </c>
      <c r="H129" t="s">
        <v>245</v>
      </c>
      <c r="I129" s="1">
        <v>45813</v>
      </c>
      <c r="J129" t="s">
        <v>234</v>
      </c>
      <c r="K129" t="s">
        <v>241</v>
      </c>
      <c r="L129" t="s">
        <v>171</v>
      </c>
      <c r="M129" t="s">
        <v>542</v>
      </c>
      <c r="N129" t="s">
        <v>237</v>
      </c>
      <c r="O129" t="s">
        <v>230</v>
      </c>
      <c r="Q129">
        <f ca="1">IF(OR(ISNUMBER(MATCH(L129,MasterData!$D$3:$D$18,0)),ISNUMBER(MATCH(L129,MasterData!$C$3:$C$18,0))),
    DATEDIF(E129,I129,"d"),
    DATEDIF(E129,TODAY(),"d"))</f>
        <v>8</v>
      </c>
      <c r="R129">
        <f t="shared" ca="1" si="4"/>
        <v>1</v>
      </c>
      <c r="S129">
        <f t="shared" ca="1" si="5"/>
        <v>0</v>
      </c>
      <c r="T129">
        <f t="shared" ca="1" si="6"/>
        <v>0</v>
      </c>
      <c r="U129">
        <f t="shared" ca="1" si="7"/>
        <v>0</v>
      </c>
    </row>
    <row r="130" spans="1:21" x14ac:dyDescent="0.35">
      <c r="A130">
        <v>6000141527</v>
      </c>
      <c r="B130" t="s">
        <v>543</v>
      </c>
      <c r="C130" t="s">
        <v>230</v>
      </c>
      <c r="D130" t="s">
        <v>274</v>
      </c>
      <c r="E130" s="1">
        <v>45805</v>
      </c>
      <c r="F130" s="1"/>
      <c r="G130" t="s">
        <v>544</v>
      </c>
      <c r="H130" t="s">
        <v>245</v>
      </c>
      <c r="I130" s="1">
        <v>45813</v>
      </c>
      <c r="J130" t="s">
        <v>234</v>
      </c>
      <c r="K130" t="s">
        <v>235</v>
      </c>
      <c r="L130" t="s">
        <v>171</v>
      </c>
      <c r="M130" t="s">
        <v>545</v>
      </c>
      <c r="N130" t="s">
        <v>237</v>
      </c>
      <c r="O130" t="s">
        <v>230</v>
      </c>
      <c r="Q130">
        <f ca="1">IF(OR(ISNUMBER(MATCH(L130,MasterData!$D$3:$D$18,0)),ISNUMBER(MATCH(L130,MasterData!$C$3:$C$18,0))),
    DATEDIF(E130,I130,"d"),
    DATEDIF(E130,TODAY(),"d"))</f>
        <v>8</v>
      </c>
      <c r="R130">
        <f t="shared" ca="1" si="4"/>
        <v>1</v>
      </c>
      <c r="S130">
        <f t="shared" ca="1" si="5"/>
        <v>0</v>
      </c>
      <c r="T130">
        <f t="shared" ca="1" si="6"/>
        <v>0</v>
      </c>
      <c r="U130">
        <f t="shared" ca="1" si="7"/>
        <v>0</v>
      </c>
    </row>
    <row r="131" spans="1:21" x14ac:dyDescent="0.35">
      <c r="A131">
        <v>6000141568</v>
      </c>
      <c r="B131" t="s">
        <v>230</v>
      </c>
      <c r="C131" t="s">
        <v>230</v>
      </c>
      <c r="D131" s="34">
        <v>3003</v>
      </c>
      <c r="E131" s="1">
        <v>45805</v>
      </c>
      <c r="F131" s="1"/>
      <c r="G131" t="s">
        <v>400</v>
      </c>
      <c r="H131" t="s">
        <v>245</v>
      </c>
      <c r="I131" s="1">
        <v>45843</v>
      </c>
      <c r="J131" t="s">
        <v>201</v>
      </c>
      <c r="K131" t="s">
        <v>241</v>
      </c>
      <c r="L131" t="s">
        <v>171</v>
      </c>
      <c r="M131" t="s">
        <v>546</v>
      </c>
      <c r="N131" t="s">
        <v>237</v>
      </c>
      <c r="O131" t="s">
        <v>230</v>
      </c>
      <c r="Q131">
        <f ca="1">IF(OR(ISNUMBER(MATCH(L131,MasterData!$D$3:$D$18,0)),ISNUMBER(MATCH(L131,MasterData!$C$3:$C$18,0))),
    DATEDIF(E131,I131,"d"),
    DATEDIF(E131,TODAY(),"d"))</f>
        <v>38</v>
      </c>
      <c r="R131">
        <f t="shared" ca="1" si="4"/>
        <v>1</v>
      </c>
      <c r="S131">
        <f t="shared" ca="1" si="5"/>
        <v>1</v>
      </c>
      <c r="T131">
        <f t="shared" ca="1" si="6"/>
        <v>1</v>
      </c>
      <c r="U131">
        <f t="shared" ca="1" si="7"/>
        <v>0</v>
      </c>
    </row>
    <row r="132" spans="1:21" x14ac:dyDescent="0.35">
      <c r="A132">
        <v>6000141573</v>
      </c>
      <c r="B132" t="s">
        <v>547</v>
      </c>
      <c r="C132" t="s">
        <v>230</v>
      </c>
      <c r="D132" t="s">
        <v>480</v>
      </c>
      <c r="E132" s="1">
        <v>45805</v>
      </c>
      <c r="F132" s="1"/>
      <c r="G132" t="s">
        <v>275</v>
      </c>
      <c r="H132" t="s">
        <v>233</v>
      </c>
      <c r="I132" s="1">
        <v>45835</v>
      </c>
      <c r="J132" t="s">
        <v>234</v>
      </c>
      <c r="K132" t="s">
        <v>241</v>
      </c>
      <c r="L132" t="s">
        <v>171</v>
      </c>
      <c r="M132" t="s">
        <v>548</v>
      </c>
      <c r="N132" t="s">
        <v>237</v>
      </c>
      <c r="O132" t="s">
        <v>230</v>
      </c>
      <c r="Q132">
        <f ca="1">IF(OR(ISNUMBER(MATCH(L132,MasterData!$D$3:$D$18,0)),ISNUMBER(MATCH(L132,MasterData!$C$3:$C$18,0))),
    DATEDIF(E132,I132,"d"),
    DATEDIF(E132,TODAY(),"d"))</f>
        <v>30</v>
      </c>
      <c r="R132">
        <f t="shared" ca="1" si="4"/>
        <v>1</v>
      </c>
      <c r="S132">
        <f t="shared" ca="1" si="5"/>
        <v>1</v>
      </c>
      <c r="T132">
        <f t="shared" ca="1" si="6"/>
        <v>0</v>
      </c>
      <c r="U132">
        <f t="shared" ca="1" si="7"/>
        <v>0</v>
      </c>
    </row>
    <row r="133" spans="1:21" x14ac:dyDescent="0.35">
      <c r="A133">
        <v>6000141657</v>
      </c>
      <c r="B133" t="s">
        <v>549</v>
      </c>
      <c r="C133" t="s">
        <v>230</v>
      </c>
      <c r="D133" t="s">
        <v>231</v>
      </c>
      <c r="E133" s="1">
        <v>45806</v>
      </c>
      <c r="F133" s="1"/>
      <c r="G133" t="s">
        <v>453</v>
      </c>
      <c r="H133" t="s">
        <v>233</v>
      </c>
      <c r="I133" s="1">
        <v>45839</v>
      </c>
      <c r="J133" t="s">
        <v>234</v>
      </c>
      <c r="K133" t="s">
        <v>235</v>
      </c>
      <c r="L133" t="s">
        <v>171</v>
      </c>
      <c r="M133" t="s">
        <v>550</v>
      </c>
      <c r="N133" t="s">
        <v>237</v>
      </c>
      <c r="O133" t="s">
        <v>230</v>
      </c>
      <c r="Q133">
        <f ca="1">IF(OR(ISNUMBER(MATCH(L133,MasterData!$D$3:$D$18,0)),ISNUMBER(MATCH(L133,MasterData!$C$3:$C$18,0))),
    DATEDIF(E133,I133,"d"),
    DATEDIF(E133,TODAY(),"d"))</f>
        <v>33</v>
      </c>
      <c r="R133">
        <f t="shared" ca="1" si="4"/>
        <v>1</v>
      </c>
      <c r="S133">
        <f t="shared" ca="1" si="5"/>
        <v>1</v>
      </c>
      <c r="T133">
        <f t="shared" ca="1" si="6"/>
        <v>1</v>
      </c>
      <c r="U133">
        <f t="shared" ca="1" si="7"/>
        <v>0</v>
      </c>
    </row>
    <row r="134" spans="1:21" x14ac:dyDescent="0.35">
      <c r="A134">
        <v>6000141721</v>
      </c>
      <c r="B134" t="s">
        <v>551</v>
      </c>
      <c r="C134" t="s">
        <v>230</v>
      </c>
      <c r="D134" t="s">
        <v>480</v>
      </c>
      <c r="E134" s="1">
        <v>45807</v>
      </c>
      <c r="F134" s="1"/>
      <c r="G134" t="s">
        <v>552</v>
      </c>
      <c r="H134" t="s">
        <v>240</v>
      </c>
      <c r="I134" s="1">
        <v>45814</v>
      </c>
      <c r="J134" t="s">
        <v>234</v>
      </c>
      <c r="K134" t="s">
        <v>241</v>
      </c>
      <c r="L134" t="s">
        <v>171</v>
      </c>
      <c r="M134" t="s">
        <v>553</v>
      </c>
      <c r="N134" t="s">
        <v>237</v>
      </c>
      <c r="O134" t="s">
        <v>230</v>
      </c>
      <c r="Q134">
        <f ca="1">IF(OR(ISNUMBER(MATCH(L134,MasterData!$D$3:$D$18,0)),ISNUMBER(MATCH(L134,MasterData!$C$3:$C$18,0))),
    DATEDIF(E134,I134,"d"),
    DATEDIF(E134,TODAY(),"d"))</f>
        <v>7</v>
      </c>
      <c r="R134">
        <f t="shared" ca="1" si="4"/>
        <v>0</v>
      </c>
      <c r="S134">
        <f t="shared" ca="1" si="5"/>
        <v>0</v>
      </c>
      <c r="T134">
        <f t="shared" ca="1" si="6"/>
        <v>0</v>
      </c>
      <c r="U134">
        <f t="shared" ca="1" si="7"/>
        <v>0</v>
      </c>
    </row>
    <row r="135" spans="1:21" x14ac:dyDescent="0.35">
      <c r="A135">
        <v>6000141724</v>
      </c>
      <c r="B135" t="s">
        <v>554</v>
      </c>
      <c r="C135" t="s">
        <v>230</v>
      </c>
      <c r="D135" t="s">
        <v>480</v>
      </c>
      <c r="E135" s="1">
        <v>45807</v>
      </c>
      <c r="F135" s="1"/>
      <c r="G135" t="s">
        <v>275</v>
      </c>
      <c r="H135" t="s">
        <v>240</v>
      </c>
      <c r="I135" s="1">
        <v>45814</v>
      </c>
      <c r="J135" t="s">
        <v>234</v>
      </c>
      <c r="K135" t="s">
        <v>347</v>
      </c>
      <c r="L135" t="s">
        <v>171</v>
      </c>
      <c r="M135" t="s">
        <v>555</v>
      </c>
      <c r="N135" t="s">
        <v>237</v>
      </c>
      <c r="O135" t="s">
        <v>230</v>
      </c>
      <c r="Q135">
        <f ca="1">IF(OR(ISNUMBER(MATCH(L135,MasterData!$D$3:$D$18,0)),ISNUMBER(MATCH(L135,MasterData!$C$3:$C$18,0))),
    DATEDIF(E135,I135,"d"),
    DATEDIF(E135,TODAY(),"d"))</f>
        <v>7</v>
      </c>
      <c r="R135">
        <f t="shared" ca="1" si="4"/>
        <v>0</v>
      </c>
      <c r="S135">
        <f t="shared" ca="1" si="5"/>
        <v>0</v>
      </c>
      <c r="T135">
        <f t="shared" ca="1" si="6"/>
        <v>0</v>
      </c>
      <c r="U135">
        <f t="shared" ca="1" si="7"/>
        <v>0</v>
      </c>
    </row>
    <row r="136" spans="1:21" x14ac:dyDescent="0.35">
      <c r="A136">
        <v>6000141747</v>
      </c>
      <c r="B136" t="s">
        <v>556</v>
      </c>
      <c r="C136" t="s">
        <v>230</v>
      </c>
      <c r="D136" t="s">
        <v>254</v>
      </c>
      <c r="E136" s="1">
        <v>45807</v>
      </c>
      <c r="F136" s="1">
        <v>45812</v>
      </c>
      <c r="G136" t="s">
        <v>255</v>
      </c>
      <c r="H136" t="s">
        <v>240</v>
      </c>
      <c r="I136" s="1">
        <v>45820</v>
      </c>
      <c r="J136" t="s">
        <v>234</v>
      </c>
      <c r="K136" t="s">
        <v>347</v>
      </c>
      <c r="L136" t="s">
        <v>171</v>
      </c>
      <c r="M136" t="s">
        <v>557</v>
      </c>
      <c r="N136" t="s">
        <v>237</v>
      </c>
      <c r="O136" t="s">
        <v>230</v>
      </c>
      <c r="Q136">
        <f ca="1">IF(OR(ISNUMBER(MATCH(L136,MasterData!$D$3:$D$18,0)),ISNUMBER(MATCH(L136,MasterData!$C$3:$C$18,0))),
    DATEDIF(E136,I136,"d"),
    DATEDIF(E136,TODAY(),"d"))</f>
        <v>13</v>
      </c>
      <c r="R136">
        <f t="shared" ref="R136:R195" ca="1" si="8">IF($Q136&gt;7,1,0)</f>
        <v>1</v>
      </c>
      <c r="S136">
        <f t="shared" ref="S136:S195" ca="1" si="9">IF($Q136&gt;15,1,0)</f>
        <v>0</v>
      </c>
      <c r="T136">
        <f t="shared" ref="T136:T195" ca="1" si="10">IF($Q136&gt;30,1,0)</f>
        <v>0</v>
      </c>
      <c r="U136">
        <f t="shared" ref="U136:U195" ca="1" si="11">IF($Q136&gt;60,1,0)</f>
        <v>0</v>
      </c>
    </row>
    <row r="137" spans="1:21" x14ac:dyDescent="0.35">
      <c r="A137">
        <v>6000141793</v>
      </c>
      <c r="B137" t="s">
        <v>558</v>
      </c>
      <c r="C137" t="s">
        <v>230</v>
      </c>
      <c r="D137" t="s">
        <v>480</v>
      </c>
      <c r="E137" s="1">
        <v>45810</v>
      </c>
      <c r="F137" s="1">
        <v>45828</v>
      </c>
      <c r="G137" t="s">
        <v>559</v>
      </c>
      <c r="H137" t="s">
        <v>233</v>
      </c>
      <c r="I137" s="1">
        <v>45833</v>
      </c>
      <c r="J137" t="s">
        <v>234</v>
      </c>
      <c r="K137" t="s">
        <v>241</v>
      </c>
      <c r="L137" t="s">
        <v>171</v>
      </c>
      <c r="M137" t="s">
        <v>561</v>
      </c>
      <c r="N137" t="s">
        <v>237</v>
      </c>
      <c r="O137" t="s">
        <v>230</v>
      </c>
      <c r="Q137">
        <f ca="1">IF(OR(ISNUMBER(MATCH(L137,MasterData!$D$3:$D$18,0)),ISNUMBER(MATCH(L137,MasterData!$C$3:$C$18,0))),
    DATEDIF(E137,I137,"d"),
    DATEDIF(E137,TODAY(),"d"))</f>
        <v>23</v>
      </c>
      <c r="R137">
        <f t="shared" ca="1" si="8"/>
        <v>1</v>
      </c>
      <c r="S137">
        <f t="shared" ca="1" si="9"/>
        <v>1</v>
      </c>
      <c r="T137">
        <f t="shared" ca="1" si="10"/>
        <v>0</v>
      </c>
      <c r="U137">
        <f t="shared" ca="1" si="11"/>
        <v>0</v>
      </c>
    </row>
    <row r="138" spans="1:21" x14ac:dyDescent="0.35">
      <c r="A138">
        <v>6000141959</v>
      </c>
      <c r="B138" t="s">
        <v>562</v>
      </c>
      <c r="C138" t="s">
        <v>230</v>
      </c>
      <c r="D138" t="s">
        <v>506</v>
      </c>
      <c r="E138" s="1">
        <v>45811</v>
      </c>
      <c r="F138" s="1"/>
      <c r="G138" t="s">
        <v>507</v>
      </c>
      <c r="H138" t="s">
        <v>233</v>
      </c>
      <c r="I138" s="1">
        <v>45819</v>
      </c>
      <c r="J138" t="s">
        <v>234</v>
      </c>
      <c r="K138" t="s">
        <v>235</v>
      </c>
      <c r="L138" t="s">
        <v>171</v>
      </c>
      <c r="M138" t="s">
        <v>563</v>
      </c>
      <c r="N138" t="s">
        <v>237</v>
      </c>
      <c r="O138" t="s">
        <v>230</v>
      </c>
      <c r="Q138">
        <f ca="1">IF(OR(ISNUMBER(MATCH(L138,MasterData!$D$3:$D$18,0)),ISNUMBER(MATCH(L138,MasterData!$C$3:$C$18,0))),
    DATEDIF(E138,I138,"d"),
    DATEDIF(E138,TODAY(),"d"))</f>
        <v>8</v>
      </c>
      <c r="R138">
        <f t="shared" ca="1" si="8"/>
        <v>1</v>
      </c>
      <c r="S138">
        <f t="shared" ca="1" si="9"/>
        <v>0</v>
      </c>
      <c r="T138">
        <f t="shared" ca="1" si="10"/>
        <v>0</v>
      </c>
      <c r="U138">
        <f t="shared" ca="1" si="11"/>
        <v>0</v>
      </c>
    </row>
    <row r="139" spans="1:21" x14ac:dyDescent="0.35">
      <c r="A139">
        <v>6000142018</v>
      </c>
      <c r="B139" t="s">
        <v>564</v>
      </c>
      <c r="C139" t="s">
        <v>230</v>
      </c>
      <c r="D139" t="s">
        <v>231</v>
      </c>
      <c r="E139" s="1">
        <v>45811</v>
      </c>
      <c r="F139" s="1">
        <v>45817</v>
      </c>
      <c r="G139" t="s">
        <v>293</v>
      </c>
      <c r="H139" t="s">
        <v>377</v>
      </c>
      <c r="I139" s="1">
        <v>45819</v>
      </c>
      <c r="J139" t="s">
        <v>234</v>
      </c>
      <c r="K139" t="s">
        <v>241</v>
      </c>
      <c r="L139" t="s">
        <v>171</v>
      </c>
      <c r="M139" t="s">
        <v>565</v>
      </c>
      <c r="N139" t="s">
        <v>237</v>
      </c>
      <c r="O139" t="s">
        <v>230</v>
      </c>
      <c r="Q139">
        <f ca="1">IF(OR(ISNUMBER(MATCH(L139,MasterData!$D$3:$D$18,0)),ISNUMBER(MATCH(L139,MasterData!$C$3:$C$18,0))),
    DATEDIF(E139,I139,"d"),
    DATEDIF(E139,TODAY(),"d"))</f>
        <v>8</v>
      </c>
      <c r="R139">
        <f t="shared" ca="1" si="8"/>
        <v>1</v>
      </c>
      <c r="S139">
        <f t="shared" ca="1" si="9"/>
        <v>0</v>
      </c>
      <c r="T139">
        <f t="shared" ca="1" si="10"/>
        <v>0</v>
      </c>
      <c r="U139">
        <f t="shared" ca="1" si="11"/>
        <v>0</v>
      </c>
    </row>
    <row r="140" spans="1:21" x14ac:dyDescent="0.35">
      <c r="A140">
        <v>6000142063</v>
      </c>
      <c r="B140" t="s">
        <v>566</v>
      </c>
      <c r="C140" t="s">
        <v>230</v>
      </c>
      <c r="D140" t="s">
        <v>480</v>
      </c>
      <c r="E140" s="1">
        <v>45811</v>
      </c>
      <c r="F140" s="1"/>
      <c r="G140" t="s">
        <v>329</v>
      </c>
      <c r="H140" t="s">
        <v>233</v>
      </c>
      <c r="I140" s="1">
        <v>45819</v>
      </c>
      <c r="J140" t="s">
        <v>234</v>
      </c>
      <c r="K140" t="s">
        <v>241</v>
      </c>
      <c r="L140" t="s">
        <v>171</v>
      </c>
      <c r="M140" t="s">
        <v>567</v>
      </c>
      <c r="N140" t="s">
        <v>237</v>
      </c>
      <c r="O140" t="s">
        <v>230</v>
      </c>
      <c r="Q140">
        <f ca="1">IF(OR(ISNUMBER(MATCH(L140,MasterData!$D$3:$D$18,0)),ISNUMBER(MATCH(L140,MasterData!$C$3:$C$18,0))),
    DATEDIF(E140,I140,"d"),
    DATEDIF(E140,TODAY(),"d"))</f>
        <v>8</v>
      </c>
      <c r="R140">
        <f t="shared" ca="1" si="8"/>
        <v>1</v>
      </c>
      <c r="S140">
        <f t="shared" ca="1" si="9"/>
        <v>0</v>
      </c>
      <c r="T140">
        <f t="shared" ca="1" si="10"/>
        <v>0</v>
      </c>
      <c r="U140">
        <f t="shared" ca="1" si="11"/>
        <v>0</v>
      </c>
    </row>
    <row r="141" spans="1:21" x14ac:dyDescent="0.35">
      <c r="A141">
        <v>6000142101</v>
      </c>
      <c r="B141" t="s">
        <v>568</v>
      </c>
      <c r="C141" t="s">
        <v>230</v>
      </c>
      <c r="D141" t="s">
        <v>506</v>
      </c>
      <c r="E141" s="1">
        <v>45812</v>
      </c>
      <c r="F141" s="1"/>
      <c r="G141" t="s">
        <v>534</v>
      </c>
      <c r="H141" t="s">
        <v>233</v>
      </c>
      <c r="I141" s="1">
        <v>45846</v>
      </c>
      <c r="J141" t="s">
        <v>234</v>
      </c>
      <c r="K141" t="s">
        <v>235</v>
      </c>
      <c r="L141" t="s">
        <v>171</v>
      </c>
      <c r="M141" t="s">
        <v>569</v>
      </c>
      <c r="N141" t="s">
        <v>237</v>
      </c>
      <c r="O141" t="s">
        <v>230</v>
      </c>
      <c r="Q141">
        <f ca="1">IF(OR(ISNUMBER(MATCH(L141,MasterData!$D$3:$D$18,0)),ISNUMBER(MATCH(L141,MasterData!$C$3:$C$18,0))),
    DATEDIF(E141,I141,"d"),
    DATEDIF(E141,TODAY(),"d"))</f>
        <v>34</v>
      </c>
      <c r="R141">
        <f t="shared" ca="1" si="8"/>
        <v>1</v>
      </c>
      <c r="S141">
        <f t="shared" ca="1" si="9"/>
        <v>1</v>
      </c>
      <c r="T141">
        <f t="shared" ca="1" si="10"/>
        <v>1</v>
      </c>
      <c r="U141">
        <f t="shared" ca="1" si="11"/>
        <v>0</v>
      </c>
    </row>
    <row r="142" spans="1:21" x14ac:dyDescent="0.35">
      <c r="A142">
        <v>6000142210</v>
      </c>
      <c r="B142" t="s">
        <v>570</v>
      </c>
      <c r="C142" t="s">
        <v>230</v>
      </c>
      <c r="D142" t="s">
        <v>449</v>
      </c>
      <c r="E142" s="1">
        <v>45812</v>
      </c>
      <c r="F142" s="1"/>
      <c r="G142" t="s">
        <v>450</v>
      </c>
      <c r="H142" t="s">
        <v>233</v>
      </c>
      <c r="I142" s="1">
        <v>45820</v>
      </c>
      <c r="J142" t="s">
        <v>234</v>
      </c>
      <c r="K142" t="s">
        <v>241</v>
      </c>
      <c r="L142" t="s">
        <v>171</v>
      </c>
      <c r="M142" t="s">
        <v>571</v>
      </c>
      <c r="N142" t="s">
        <v>237</v>
      </c>
      <c r="O142" t="s">
        <v>230</v>
      </c>
      <c r="Q142">
        <f ca="1">IF(OR(ISNUMBER(MATCH(L142,MasterData!$D$3:$D$18,0)),ISNUMBER(MATCH(L142,MasterData!$C$3:$C$18,0))),
    DATEDIF(E142,I142,"d"),
    DATEDIF(E142,TODAY(),"d"))</f>
        <v>8</v>
      </c>
      <c r="R142">
        <f t="shared" ca="1" si="8"/>
        <v>1</v>
      </c>
      <c r="S142">
        <f t="shared" ca="1" si="9"/>
        <v>0</v>
      </c>
      <c r="T142">
        <f t="shared" ca="1" si="10"/>
        <v>0</v>
      </c>
      <c r="U142">
        <f t="shared" ca="1" si="11"/>
        <v>0</v>
      </c>
    </row>
    <row r="143" spans="1:21" x14ac:dyDescent="0.35">
      <c r="A143">
        <v>6000142258</v>
      </c>
      <c r="B143" t="s">
        <v>572</v>
      </c>
      <c r="C143" t="s">
        <v>230</v>
      </c>
      <c r="D143" t="s">
        <v>254</v>
      </c>
      <c r="E143" s="1">
        <v>45812</v>
      </c>
      <c r="F143" s="1"/>
      <c r="G143" t="s">
        <v>268</v>
      </c>
      <c r="H143" t="s">
        <v>233</v>
      </c>
      <c r="I143" s="1">
        <v>45831</v>
      </c>
      <c r="J143" t="s">
        <v>234</v>
      </c>
      <c r="K143" t="s">
        <v>235</v>
      </c>
      <c r="L143" t="s">
        <v>171</v>
      </c>
      <c r="M143" t="s">
        <v>573</v>
      </c>
      <c r="N143" t="s">
        <v>237</v>
      </c>
      <c r="O143" t="s">
        <v>230</v>
      </c>
      <c r="Q143">
        <f ca="1">IF(OR(ISNUMBER(MATCH(L143,MasterData!$D$3:$D$18,0)),ISNUMBER(MATCH(L143,MasterData!$C$3:$C$18,0))),
    DATEDIF(E143,I143,"d"),
    DATEDIF(E143,TODAY(),"d"))</f>
        <v>19</v>
      </c>
      <c r="R143">
        <f t="shared" ca="1" si="8"/>
        <v>1</v>
      </c>
      <c r="S143">
        <f t="shared" ca="1" si="9"/>
        <v>1</v>
      </c>
      <c r="T143">
        <f t="shared" ca="1" si="10"/>
        <v>0</v>
      </c>
      <c r="U143">
        <f t="shared" ca="1" si="11"/>
        <v>0</v>
      </c>
    </row>
    <row r="144" spans="1:21" x14ac:dyDescent="0.35">
      <c r="A144">
        <v>6000142276</v>
      </c>
      <c r="B144" t="s">
        <v>574</v>
      </c>
      <c r="C144" t="s">
        <v>230</v>
      </c>
      <c r="D144" t="s">
        <v>506</v>
      </c>
      <c r="E144" s="1">
        <v>45812</v>
      </c>
      <c r="F144" s="1"/>
      <c r="G144" t="s">
        <v>575</v>
      </c>
      <c r="H144" t="s">
        <v>233</v>
      </c>
      <c r="I144" s="1">
        <v>45855</v>
      </c>
      <c r="J144" t="s">
        <v>234</v>
      </c>
      <c r="K144" t="s">
        <v>235</v>
      </c>
      <c r="L144" t="s">
        <v>171</v>
      </c>
      <c r="M144" t="s">
        <v>576</v>
      </c>
      <c r="N144" t="s">
        <v>237</v>
      </c>
      <c r="O144" t="s">
        <v>230</v>
      </c>
      <c r="Q144">
        <f ca="1">IF(OR(ISNUMBER(MATCH(L144,MasterData!$D$3:$D$18,0)),ISNUMBER(MATCH(L144,MasterData!$C$3:$C$18,0))),
    DATEDIF(E144,I144,"d"),
    DATEDIF(E144,TODAY(),"d"))</f>
        <v>43</v>
      </c>
      <c r="R144">
        <f t="shared" ca="1" si="8"/>
        <v>1</v>
      </c>
      <c r="S144">
        <f t="shared" ca="1" si="9"/>
        <v>1</v>
      </c>
      <c r="T144">
        <f t="shared" ca="1" si="10"/>
        <v>1</v>
      </c>
      <c r="U144">
        <f t="shared" ca="1" si="11"/>
        <v>0</v>
      </c>
    </row>
    <row r="145" spans="1:21" x14ac:dyDescent="0.35">
      <c r="A145">
        <v>6000142286</v>
      </c>
      <c r="B145" t="s">
        <v>600</v>
      </c>
      <c r="C145" t="s">
        <v>230</v>
      </c>
      <c r="D145" t="s">
        <v>231</v>
      </c>
      <c r="E145" s="1">
        <v>45813</v>
      </c>
      <c r="F145" s="1"/>
      <c r="G145" t="s">
        <v>318</v>
      </c>
      <c r="H145" t="s">
        <v>233</v>
      </c>
      <c r="I145" s="1">
        <v>45840</v>
      </c>
      <c r="J145" t="s">
        <v>234</v>
      </c>
      <c r="K145" t="s">
        <v>241</v>
      </c>
      <c r="L145" t="s">
        <v>171</v>
      </c>
      <c r="M145" t="s">
        <v>319</v>
      </c>
      <c r="N145" t="s">
        <v>237</v>
      </c>
      <c r="O145" t="s">
        <v>230</v>
      </c>
      <c r="Q145">
        <f ca="1">IF(OR(ISNUMBER(MATCH(L145,MasterData!$D$3:$D$18,0)),ISNUMBER(MATCH(L145,MasterData!$C$3:$C$18,0))),
    DATEDIF(E145,I145,"d"),
    DATEDIF(E145,TODAY(),"d"))</f>
        <v>27</v>
      </c>
      <c r="R145">
        <f t="shared" ca="1" si="8"/>
        <v>1</v>
      </c>
      <c r="S145">
        <f t="shared" ca="1" si="9"/>
        <v>1</v>
      </c>
      <c r="T145">
        <f t="shared" ca="1" si="10"/>
        <v>0</v>
      </c>
      <c r="U145">
        <f t="shared" ca="1" si="11"/>
        <v>0</v>
      </c>
    </row>
    <row r="146" spans="1:21" x14ac:dyDescent="0.35">
      <c r="A146">
        <v>6000142434</v>
      </c>
      <c r="B146" t="s">
        <v>7</v>
      </c>
      <c r="C146" t="s">
        <v>230</v>
      </c>
      <c r="D146" t="s">
        <v>251</v>
      </c>
      <c r="E146" s="1">
        <v>45813</v>
      </c>
      <c r="F146" s="1">
        <v>45828</v>
      </c>
      <c r="G146" t="s">
        <v>577</v>
      </c>
      <c r="H146" t="s">
        <v>233</v>
      </c>
      <c r="I146" s="1">
        <v>45814</v>
      </c>
      <c r="J146" t="s">
        <v>560</v>
      </c>
      <c r="K146" t="s">
        <v>235</v>
      </c>
      <c r="L146" t="s">
        <v>183</v>
      </c>
      <c r="M146" t="s">
        <v>578</v>
      </c>
      <c r="N146" t="s">
        <v>237</v>
      </c>
      <c r="O146" t="s">
        <v>230</v>
      </c>
      <c r="Q146">
        <f ca="1">IF(OR(ISNUMBER(MATCH(L146,MasterData!$D$3:$D$18,0)),ISNUMBER(MATCH(L146,MasterData!$C$3:$C$18,0))),
    DATEDIF(E146,I146,"d"),
    DATEDIF(E146,TODAY(),"d"))</f>
        <v>194</v>
      </c>
      <c r="R146">
        <f t="shared" ca="1" si="8"/>
        <v>1</v>
      </c>
      <c r="S146">
        <f t="shared" ca="1" si="9"/>
        <v>1</v>
      </c>
      <c r="T146">
        <f t="shared" ca="1" si="10"/>
        <v>1</v>
      </c>
      <c r="U146">
        <f t="shared" ca="1" si="11"/>
        <v>1</v>
      </c>
    </row>
    <row r="147" spans="1:21" x14ac:dyDescent="0.35">
      <c r="A147">
        <v>6000142441</v>
      </c>
      <c r="B147" t="s">
        <v>6</v>
      </c>
      <c r="C147" t="s">
        <v>230</v>
      </c>
      <c r="D147" t="s">
        <v>231</v>
      </c>
      <c r="E147" s="1">
        <v>45813</v>
      </c>
      <c r="F147" s="1"/>
      <c r="G147" t="s">
        <v>453</v>
      </c>
      <c r="H147" t="s">
        <v>233</v>
      </c>
      <c r="I147" s="1">
        <v>45845</v>
      </c>
      <c r="J147" t="s">
        <v>591</v>
      </c>
      <c r="K147" t="s">
        <v>235</v>
      </c>
      <c r="L147" t="s">
        <v>164</v>
      </c>
      <c r="M147" t="s">
        <v>579</v>
      </c>
      <c r="N147" t="s">
        <v>237</v>
      </c>
      <c r="O147" t="s">
        <v>230</v>
      </c>
      <c r="Q147">
        <f ca="1">IF(OR(ISNUMBER(MATCH(L147,MasterData!$D$3:$D$18,0)),ISNUMBER(MATCH(L147,MasterData!$C$3:$C$18,0))),
    DATEDIF(E147,I147,"d"),
    DATEDIF(E147,TODAY(),"d"))</f>
        <v>194</v>
      </c>
      <c r="R147">
        <f t="shared" ca="1" si="8"/>
        <v>1</v>
      </c>
      <c r="S147">
        <f t="shared" ca="1" si="9"/>
        <v>1</v>
      </c>
      <c r="T147">
        <f t="shared" ca="1" si="10"/>
        <v>1</v>
      </c>
      <c r="U147">
        <f t="shared" ca="1" si="11"/>
        <v>1</v>
      </c>
    </row>
    <row r="148" spans="1:21" x14ac:dyDescent="0.35">
      <c r="A148">
        <v>6000142523</v>
      </c>
      <c r="B148" t="s">
        <v>580</v>
      </c>
      <c r="C148" t="s">
        <v>230</v>
      </c>
      <c r="D148" t="s">
        <v>581</v>
      </c>
      <c r="E148" s="1">
        <v>45814</v>
      </c>
      <c r="F148" s="1"/>
      <c r="G148" t="s">
        <v>582</v>
      </c>
      <c r="H148" t="s">
        <v>233</v>
      </c>
      <c r="I148" s="1">
        <v>45821</v>
      </c>
      <c r="J148" t="s">
        <v>234</v>
      </c>
      <c r="K148" t="s">
        <v>241</v>
      </c>
      <c r="L148" t="s">
        <v>171</v>
      </c>
      <c r="M148" t="s">
        <v>583</v>
      </c>
      <c r="N148" t="s">
        <v>237</v>
      </c>
      <c r="O148" t="s">
        <v>230</v>
      </c>
      <c r="Q148">
        <f ca="1">IF(OR(ISNUMBER(MATCH(L148,MasterData!$D$3:$D$18,0)),ISNUMBER(MATCH(L148,MasterData!$C$3:$C$18,0))),
    DATEDIF(E148,I148,"d"),
    DATEDIF(E148,TODAY(),"d"))</f>
        <v>7</v>
      </c>
      <c r="R148">
        <f t="shared" ca="1" si="8"/>
        <v>0</v>
      </c>
      <c r="S148">
        <f t="shared" ca="1" si="9"/>
        <v>0</v>
      </c>
      <c r="T148">
        <f t="shared" ca="1" si="10"/>
        <v>0</v>
      </c>
      <c r="U148">
        <f t="shared" ca="1" si="11"/>
        <v>0</v>
      </c>
    </row>
    <row r="149" spans="1:21" x14ac:dyDescent="0.35">
      <c r="A149">
        <v>6000142666</v>
      </c>
      <c r="B149" t="s">
        <v>584</v>
      </c>
      <c r="C149" t="s">
        <v>230</v>
      </c>
      <c r="D149" t="s">
        <v>480</v>
      </c>
      <c r="E149" s="1">
        <v>45818</v>
      </c>
      <c r="F149" s="1"/>
      <c r="G149" t="s">
        <v>552</v>
      </c>
      <c r="H149" t="s">
        <v>233</v>
      </c>
      <c r="I149" s="1">
        <v>45833</v>
      </c>
      <c r="J149" t="s">
        <v>234</v>
      </c>
      <c r="K149" t="s">
        <v>241</v>
      </c>
      <c r="L149" t="s">
        <v>171</v>
      </c>
      <c r="M149" t="s">
        <v>585</v>
      </c>
      <c r="N149" t="s">
        <v>237</v>
      </c>
      <c r="O149" t="s">
        <v>230</v>
      </c>
      <c r="Q149">
        <f ca="1">IF(OR(ISNUMBER(MATCH(L149,MasterData!$D$3:$D$18,0)),ISNUMBER(MATCH(L149,MasterData!$C$3:$C$18,0))),
    DATEDIF(E149,I149,"d"),
    DATEDIF(E149,TODAY(),"d"))</f>
        <v>15</v>
      </c>
      <c r="R149">
        <f t="shared" ca="1" si="8"/>
        <v>1</v>
      </c>
      <c r="S149">
        <f t="shared" ca="1" si="9"/>
        <v>0</v>
      </c>
      <c r="T149">
        <f t="shared" ca="1" si="10"/>
        <v>0</v>
      </c>
      <c r="U149">
        <f t="shared" ca="1" si="11"/>
        <v>0</v>
      </c>
    </row>
    <row r="150" spans="1:21" x14ac:dyDescent="0.35">
      <c r="A150">
        <v>6000142675</v>
      </c>
      <c r="B150" t="s">
        <v>230</v>
      </c>
      <c r="C150" t="s">
        <v>230</v>
      </c>
      <c r="D150" t="s">
        <v>254</v>
      </c>
      <c r="E150" s="1">
        <v>45818</v>
      </c>
      <c r="F150" s="1"/>
      <c r="G150" t="s">
        <v>400</v>
      </c>
      <c r="H150" t="s">
        <v>233</v>
      </c>
      <c r="I150" s="1">
        <v>45847</v>
      </c>
      <c r="J150" t="s">
        <v>245</v>
      </c>
      <c r="K150" t="s">
        <v>241</v>
      </c>
      <c r="L150" t="s">
        <v>170</v>
      </c>
      <c r="M150" t="s">
        <v>586</v>
      </c>
      <c r="N150" t="s">
        <v>237</v>
      </c>
      <c r="O150" t="s">
        <v>230</v>
      </c>
      <c r="Q150">
        <f ca="1">IF(OR(ISNUMBER(MATCH(L150,MasterData!$D$3:$D$18,0)),ISNUMBER(MATCH(L150,MasterData!$C$3:$C$18,0))),
    DATEDIF(E150,I150,"d"),
    DATEDIF(E150,TODAY(),"d"))</f>
        <v>29</v>
      </c>
      <c r="R150">
        <f t="shared" ca="1" si="8"/>
        <v>1</v>
      </c>
      <c r="S150">
        <f t="shared" ca="1" si="9"/>
        <v>1</v>
      </c>
      <c r="T150">
        <f t="shared" ca="1" si="10"/>
        <v>0</v>
      </c>
      <c r="U150">
        <f t="shared" ca="1" si="11"/>
        <v>0</v>
      </c>
    </row>
    <row r="151" spans="1:21" x14ac:dyDescent="0.35">
      <c r="A151">
        <v>6000142684</v>
      </c>
      <c r="B151" t="s">
        <v>587</v>
      </c>
      <c r="C151" t="s">
        <v>230</v>
      </c>
      <c r="D151" t="s">
        <v>251</v>
      </c>
      <c r="E151" s="1">
        <v>45818</v>
      </c>
      <c r="F151" s="1"/>
      <c r="G151" t="s">
        <v>588</v>
      </c>
      <c r="H151" t="s">
        <v>233</v>
      </c>
      <c r="I151" s="1">
        <v>45825</v>
      </c>
      <c r="J151" t="s">
        <v>234</v>
      </c>
      <c r="K151" t="s">
        <v>235</v>
      </c>
      <c r="L151" t="s">
        <v>171</v>
      </c>
      <c r="M151" t="s">
        <v>589</v>
      </c>
      <c r="N151" t="s">
        <v>237</v>
      </c>
      <c r="O151" t="s">
        <v>230</v>
      </c>
      <c r="Q151">
        <f ca="1">IF(OR(ISNUMBER(MATCH(L151,MasterData!$D$3:$D$18,0)),ISNUMBER(MATCH(L151,MasterData!$C$3:$C$18,0))),
    DATEDIF(E151,I151,"d"),
    DATEDIF(E151,TODAY(),"d"))</f>
        <v>7</v>
      </c>
      <c r="R151">
        <f t="shared" ca="1" si="8"/>
        <v>0</v>
      </c>
      <c r="S151">
        <f t="shared" ca="1" si="9"/>
        <v>0</v>
      </c>
      <c r="T151">
        <f t="shared" ca="1" si="10"/>
        <v>0</v>
      </c>
      <c r="U151">
        <f t="shared" ca="1" si="11"/>
        <v>0</v>
      </c>
    </row>
    <row r="152" spans="1:21" x14ac:dyDescent="0.35">
      <c r="A152">
        <v>6000142800</v>
      </c>
      <c r="B152" t="s">
        <v>590</v>
      </c>
      <c r="C152" t="s">
        <v>230</v>
      </c>
      <c r="D152" t="s">
        <v>480</v>
      </c>
      <c r="E152" s="1">
        <v>45819</v>
      </c>
      <c r="F152" s="1"/>
      <c r="G152" t="s">
        <v>552</v>
      </c>
      <c r="H152" t="s">
        <v>233</v>
      </c>
      <c r="I152" s="1">
        <v>45840</v>
      </c>
      <c r="J152" t="s">
        <v>234</v>
      </c>
      <c r="K152" t="s">
        <v>241</v>
      </c>
      <c r="L152" t="s">
        <v>171</v>
      </c>
      <c r="M152" t="s">
        <v>592</v>
      </c>
      <c r="N152" t="s">
        <v>237</v>
      </c>
      <c r="O152" t="s">
        <v>230</v>
      </c>
      <c r="Q152">
        <f ca="1">IF(OR(ISNUMBER(MATCH(L152,MasterData!$D$3:$D$18,0)),ISNUMBER(MATCH(L152,MasterData!$C$3:$C$18,0))),
    DATEDIF(E152,I152,"d"),
    DATEDIF(E152,TODAY(),"d"))</f>
        <v>21</v>
      </c>
      <c r="R152">
        <f t="shared" ca="1" si="8"/>
        <v>1</v>
      </c>
      <c r="S152">
        <f t="shared" ca="1" si="9"/>
        <v>1</v>
      </c>
      <c r="T152">
        <f t="shared" ca="1" si="10"/>
        <v>0</v>
      </c>
      <c r="U152">
        <f t="shared" ca="1" si="11"/>
        <v>0</v>
      </c>
    </row>
    <row r="153" spans="1:21" x14ac:dyDescent="0.35">
      <c r="A153">
        <v>6000142856</v>
      </c>
      <c r="B153" t="s">
        <v>593</v>
      </c>
      <c r="C153" t="s">
        <v>230</v>
      </c>
      <c r="D153" t="s">
        <v>594</v>
      </c>
      <c r="E153" s="1">
        <v>45819</v>
      </c>
      <c r="F153" s="1"/>
      <c r="G153" t="s">
        <v>552</v>
      </c>
      <c r="H153" t="s">
        <v>230</v>
      </c>
      <c r="I153" s="1">
        <v>45826</v>
      </c>
      <c r="J153" t="s">
        <v>234</v>
      </c>
      <c r="K153" t="s">
        <v>241</v>
      </c>
      <c r="L153" t="s">
        <v>171</v>
      </c>
      <c r="M153" t="s">
        <v>595</v>
      </c>
      <c r="N153" t="s">
        <v>237</v>
      </c>
      <c r="O153" t="s">
        <v>230</v>
      </c>
      <c r="Q153">
        <f ca="1">IF(OR(ISNUMBER(MATCH(L153,MasterData!$D$3:$D$18,0)),ISNUMBER(MATCH(L153,MasterData!$C$3:$C$18,0))),
    DATEDIF(E153,I153,"d"),
    DATEDIF(E153,TODAY(),"d"))</f>
        <v>7</v>
      </c>
      <c r="R153">
        <f t="shared" ca="1" si="8"/>
        <v>0</v>
      </c>
      <c r="S153">
        <f t="shared" ca="1" si="9"/>
        <v>0</v>
      </c>
      <c r="T153">
        <f t="shared" ca="1" si="10"/>
        <v>0</v>
      </c>
      <c r="U153">
        <f t="shared" ca="1" si="11"/>
        <v>0</v>
      </c>
    </row>
    <row r="154" spans="1:21" x14ac:dyDescent="0.35">
      <c r="A154">
        <v>6000142896</v>
      </c>
      <c r="B154" t="s">
        <v>230</v>
      </c>
      <c r="C154" t="s">
        <v>230</v>
      </c>
      <c r="D154" t="s">
        <v>254</v>
      </c>
      <c r="E154" s="1">
        <v>45819</v>
      </c>
      <c r="F154" s="1"/>
      <c r="G154" t="s">
        <v>400</v>
      </c>
      <c r="H154" t="s">
        <v>240</v>
      </c>
      <c r="I154" s="1">
        <v>45842</v>
      </c>
      <c r="J154" t="s">
        <v>631</v>
      </c>
      <c r="K154" t="s">
        <v>347</v>
      </c>
      <c r="L154" t="s">
        <v>164</v>
      </c>
      <c r="M154" t="s">
        <v>596</v>
      </c>
      <c r="N154" t="s">
        <v>237</v>
      </c>
      <c r="O154" t="s">
        <v>230</v>
      </c>
      <c r="Q154">
        <f ca="1">IF(OR(ISNUMBER(MATCH(L154,MasterData!$D$3:$D$18,0)),ISNUMBER(MATCH(L154,MasterData!$C$3:$C$18,0))),
    DATEDIF(E154,I154,"d"),
    DATEDIF(E154,TODAY(),"d"))</f>
        <v>188</v>
      </c>
      <c r="R154">
        <f t="shared" ca="1" si="8"/>
        <v>1</v>
      </c>
      <c r="S154">
        <f t="shared" ca="1" si="9"/>
        <v>1</v>
      </c>
      <c r="T154">
        <f t="shared" ca="1" si="10"/>
        <v>1</v>
      </c>
      <c r="U154">
        <f t="shared" ca="1" si="11"/>
        <v>1</v>
      </c>
    </row>
    <row r="155" spans="1:21" x14ac:dyDescent="0.35">
      <c r="A155">
        <v>6000142903</v>
      </c>
      <c r="B155" t="s">
        <v>230</v>
      </c>
      <c r="C155" t="s">
        <v>230</v>
      </c>
      <c r="D155" t="s">
        <v>251</v>
      </c>
      <c r="E155" s="1">
        <v>45819</v>
      </c>
      <c r="F155" s="1">
        <v>45842</v>
      </c>
      <c r="G155" t="s">
        <v>601</v>
      </c>
      <c r="H155" t="s">
        <v>233</v>
      </c>
      <c r="I155" s="1">
        <v>45833</v>
      </c>
      <c r="J155" t="s">
        <v>620</v>
      </c>
      <c r="K155" t="s">
        <v>241</v>
      </c>
      <c r="L155" t="s">
        <v>171</v>
      </c>
      <c r="M155" t="s">
        <v>603</v>
      </c>
      <c r="N155" t="s">
        <v>237</v>
      </c>
      <c r="O155" t="s">
        <v>230</v>
      </c>
      <c r="Q155">
        <f ca="1">IF(OR(ISNUMBER(MATCH(L155,MasterData!$D$3:$D$18,0)),ISNUMBER(MATCH(L155,MasterData!$C$3:$C$18,0))),
    DATEDIF(E155,I155,"d"),
    DATEDIF(E155,TODAY(),"d"))</f>
        <v>14</v>
      </c>
      <c r="R155">
        <f t="shared" ca="1" si="8"/>
        <v>1</v>
      </c>
      <c r="S155">
        <f t="shared" ca="1" si="9"/>
        <v>0</v>
      </c>
      <c r="T155">
        <f t="shared" ca="1" si="10"/>
        <v>0</v>
      </c>
      <c r="U155">
        <f t="shared" ca="1" si="11"/>
        <v>0</v>
      </c>
    </row>
    <row r="156" spans="1:21" x14ac:dyDescent="0.35">
      <c r="A156">
        <v>6000143191</v>
      </c>
      <c r="B156" t="s">
        <v>230</v>
      </c>
      <c r="C156" t="s">
        <v>230</v>
      </c>
      <c r="D156" t="s">
        <v>254</v>
      </c>
      <c r="E156" s="1">
        <v>45821</v>
      </c>
      <c r="F156" s="1"/>
      <c r="G156" t="s">
        <v>400</v>
      </c>
      <c r="H156" t="s">
        <v>240</v>
      </c>
      <c r="I156" s="1">
        <v>45845</v>
      </c>
      <c r="J156" t="s">
        <v>201</v>
      </c>
      <c r="K156" t="s">
        <v>241</v>
      </c>
      <c r="L156" t="s">
        <v>171</v>
      </c>
      <c r="M156" t="s">
        <v>597</v>
      </c>
      <c r="N156" t="s">
        <v>237</v>
      </c>
      <c r="O156" t="s">
        <v>230</v>
      </c>
      <c r="Q156">
        <f ca="1">IF(OR(ISNUMBER(MATCH(L156,MasterData!$D$3:$D$18,0)),ISNUMBER(MATCH(L156,MasterData!$C$3:$C$18,0))),
    DATEDIF(E156,I156,"d"),
    DATEDIF(E156,TODAY(),"d"))</f>
        <v>24</v>
      </c>
      <c r="R156">
        <f t="shared" ca="1" si="8"/>
        <v>1</v>
      </c>
      <c r="S156">
        <f t="shared" ca="1" si="9"/>
        <v>1</v>
      </c>
      <c r="T156">
        <f t="shared" ca="1" si="10"/>
        <v>0</v>
      </c>
      <c r="U156">
        <f t="shared" ca="1" si="11"/>
        <v>0</v>
      </c>
    </row>
    <row r="157" spans="1:21" x14ac:dyDescent="0.35">
      <c r="A157">
        <v>6000143230</v>
      </c>
      <c r="B157" t="s">
        <v>230</v>
      </c>
      <c r="C157" t="s">
        <v>230</v>
      </c>
      <c r="D157" t="s">
        <v>254</v>
      </c>
      <c r="E157" s="1">
        <v>45821</v>
      </c>
      <c r="F157" s="1"/>
      <c r="G157" t="s">
        <v>400</v>
      </c>
      <c r="H157" t="s">
        <v>233</v>
      </c>
      <c r="I157" s="1">
        <v>45845</v>
      </c>
      <c r="J157" t="s">
        <v>201</v>
      </c>
      <c r="K157" t="s">
        <v>241</v>
      </c>
      <c r="L157" t="s">
        <v>171</v>
      </c>
      <c r="M157" t="s">
        <v>598</v>
      </c>
      <c r="N157" t="s">
        <v>237</v>
      </c>
      <c r="O157" t="s">
        <v>230</v>
      </c>
      <c r="Q157">
        <f ca="1">IF(OR(ISNUMBER(MATCH(L157,MasterData!$D$3:$D$18,0)),ISNUMBER(MATCH(L157,MasterData!$C$3:$C$18,0))),
    DATEDIF(E157,I157,"d"),
    DATEDIF(E157,TODAY(),"d"))</f>
        <v>24</v>
      </c>
      <c r="R157">
        <f t="shared" ca="1" si="8"/>
        <v>1</v>
      </c>
      <c r="S157">
        <f t="shared" ca="1" si="9"/>
        <v>1</v>
      </c>
      <c r="T157">
        <f t="shared" ca="1" si="10"/>
        <v>0</v>
      </c>
      <c r="U157">
        <f t="shared" ca="1" si="11"/>
        <v>0</v>
      </c>
    </row>
    <row r="158" spans="1:21" x14ac:dyDescent="0.35">
      <c r="A158">
        <v>6000143231</v>
      </c>
      <c r="B158" t="s">
        <v>230</v>
      </c>
      <c r="C158" t="s">
        <v>230</v>
      </c>
      <c r="D158" t="s">
        <v>254</v>
      </c>
      <c r="E158" s="1">
        <v>45821</v>
      </c>
      <c r="F158" s="1"/>
      <c r="G158" t="s">
        <v>400</v>
      </c>
      <c r="H158" t="s">
        <v>233</v>
      </c>
      <c r="I158" s="1">
        <v>45848</v>
      </c>
      <c r="J158" t="s">
        <v>631</v>
      </c>
      <c r="K158" t="s">
        <v>241</v>
      </c>
      <c r="L158" t="s">
        <v>171</v>
      </c>
      <c r="M158" t="s">
        <v>599</v>
      </c>
      <c r="N158" t="s">
        <v>237</v>
      </c>
      <c r="O158" t="s">
        <v>230</v>
      </c>
      <c r="Q158">
        <f ca="1">IF(OR(ISNUMBER(MATCH(L158,MasterData!$D$3:$D$18,0)),ISNUMBER(MATCH(L158,MasterData!$C$3:$C$18,0))),
    DATEDIF(E158,I158,"d"),
    DATEDIF(E158,TODAY(),"d"))</f>
        <v>27</v>
      </c>
      <c r="R158">
        <f t="shared" ca="1" si="8"/>
        <v>1</v>
      </c>
      <c r="S158">
        <f t="shared" ca="1" si="9"/>
        <v>1</v>
      </c>
      <c r="T158">
        <f t="shared" ca="1" si="10"/>
        <v>0</v>
      </c>
      <c r="U158">
        <f t="shared" ca="1" si="11"/>
        <v>0</v>
      </c>
    </row>
    <row r="159" spans="1:21" x14ac:dyDescent="0.35">
      <c r="A159">
        <v>6000143290</v>
      </c>
      <c r="B159" t="s">
        <v>230</v>
      </c>
      <c r="C159" t="s">
        <v>230</v>
      </c>
      <c r="D159" t="s">
        <v>254</v>
      </c>
      <c r="E159" s="1">
        <v>45824</v>
      </c>
      <c r="F159" s="1"/>
      <c r="G159" t="s">
        <v>400</v>
      </c>
      <c r="H159" t="s">
        <v>604</v>
      </c>
      <c r="I159" s="1">
        <v>45845</v>
      </c>
      <c r="J159" t="s">
        <v>201</v>
      </c>
      <c r="K159" t="s">
        <v>241</v>
      </c>
      <c r="L159" t="s">
        <v>171</v>
      </c>
      <c r="M159" t="s">
        <v>605</v>
      </c>
      <c r="N159" t="s">
        <v>237</v>
      </c>
      <c r="O159" t="s">
        <v>230</v>
      </c>
      <c r="Q159">
        <f ca="1">IF(OR(ISNUMBER(MATCH(L159,MasterData!$D$3:$D$18,0)),ISNUMBER(MATCH(L159,MasterData!$C$3:$C$18,0))),
    DATEDIF(E159,I159,"d"),
    DATEDIF(E159,TODAY(),"d"))</f>
        <v>21</v>
      </c>
      <c r="R159">
        <f t="shared" ca="1" si="8"/>
        <v>1</v>
      </c>
      <c r="S159">
        <f t="shared" ca="1" si="9"/>
        <v>1</v>
      </c>
      <c r="T159">
        <f t="shared" ca="1" si="10"/>
        <v>0</v>
      </c>
      <c r="U159">
        <f t="shared" ca="1" si="11"/>
        <v>0</v>
      </c>
    </row>
    <row r="160" spans="1:21" x14ac:dyDescent="0.35">
      <c r="A160">
        <v>6000143344</v>
      </c>
      <c r="B160" t="s">
        <v>606</v>
      </c>
      <c r="C160" t="s">
        <v>230</v>
      </c>
      <c r="D160" t="s">
        <v>594</v>
      </c>
      <c r="E160" s="1">
        <v>45824</v>
      </c>
      <c r="F160" s="1"/>
      <c r="G160" t="s">
        <v>607</v>
      </c>
      <c r="H160" t="s">
        <v>233</v>
      </c>
      <c r="I160" s="1">
        <v>45832</v>
      </c>
      <c r="J160" t="s">
        <v>234</v>
      </c>
      <c r="K160" t="s">
        <v>241</v>
      </c>
      <c r="L160" t="s">
        <v>171</v>
      </c>
      <c r="M160" t="s">
        <v>608</v>
      </c>
      <c r="N160" t="s">
        <v>237</v>
      </c>
      <c r="O160" t="s">
        <v>230</v>
      </c>
      <c r="Q160">
        <f ca="1">IF(OR(ISNUMBER(MATCH(L160,MasterData!$D$3:$D$18,0)),ISNUMBER(MATCH(L160,MasterData!$C$3:$C$18,0))),
    DATEDIF(E160,I160,"d"),
    DATEDIF(E160,TODAY(),"d"))</f>
        <v>8</v>
      </c>
      <c r="R160">
        <f t="shared" ca="1" si="8"/>
        <v>1</v>
      </c>
      <c r="S160">
        <f t="shared" ca="1" si="9"/>
        <v>0</v>
      </c>
      <c r="T160">
        <f t="shared" ca="1" si="10"/>
        <v>0</v>
      </c>
      <c r="U160">
        <f t="shared" ca="1" si="11"/>
        <v>0</v>
      </c>
    </row>
    <row r="161" spans="1:21" x14ac:dyDescent="0.35">
      <c r="A161">
        <v>6000143384</v>
      </c>
      <c r="B161" t="s">
        <v>609</v>
      </c>
      <c r="C161" t="s">
        <v>230</v>
      </c>
      <c r="D161" t="s">
        <v>480</v>
      </c>
      <c r="E161" s="1">
        <v>45824</v>
      </c>
      <c r="F161" s="1"/>
      <c r="G161" t="s">
        <v>329</v>
      </c>
      <c r="H161" t="s">
        <v>233</v>
      </c>
      <c r="I161" s="1">
        <v>45833</v>
      </c>
      <c r="J161" t="s">
        <v>234</v>
      </c>
      <c r="K161" t="s">
        <v>241</v>
      </c>
      <c r="L161" t="s">
        <v>171</v>
      </c>
      <c r="M161" t="s">
        <v>610</v>
      </c>
      <c r="N161" t="s">
        <v>237</v>
      </c>
      <c r="O161" t="s">
        <v>230</v>
      </c>
      <c r="Q161">
        <f ca="1">IF(OR(ISNUMBER(MATCH(L161,MasterData!$D$3:$D$18,0)),ISNUMBER(MATCH(L161,MasterData!$C$3:$C$18,0))),
    DATEDIF(E161,I161,"d"),
    DATEDIF(E161,TODAY(),"d"))</f>
        <v>9</v>
      </c>
      <c r="R161">
        <f t="shared" ca="1" si="8"/>
        <v>1</v>
      </c>
      <c r="S161">
        <f t="shared" ca="1" si="9"/>
        <v>0</v>
      </c>
      <c r="T161">
        <f t="shared" ca="1" si="10"/>
        <v>0</v>
      </c>
      <c r="U161">
        <f t="shared" ca="1" si="11"/>
        <v>0</v>
      </c>
    </row>
    <row r="162" spans="1:21" x14ac:dyDescent="0.35">
      <c r="A162">
        <v>6000143505</v>
      </c>
      <c r="B162" t="s">
        <v>230</v>
      </c>
      <c r="C162" t="s">
        <v>230</v>
      </c>
      <c r="D162" t="s">
        <v>480</v>
      </c>
      <c r="E162" s="1">
        <v>45825</v>
      </c>
      <c r="F162" s="1"/>
      <c r="G162" t="s">
        <v>611</v>
      </c>
      <c r="H162" t="s">
        <v>233</v>
      </c>
      <c r="I162" s="1">
        <v>45852</v>
      </c>
      <c r="J162" t="s">
        <v>256</v>
      </c>
      <c r="K162" t="s">
        <v>241</v>
      </c>
      <c r="L162" t="s">
        <v>170</v>
      </c>
      <c r="M162" t="s">
        <v>612</v>
      </c>
      <c r="N162" t="s">
        <v>237</v>
      </c>
      <c r="O162" t="s">
        <v>230</v>
      </c>
      <c r="Q162">
        <f ca="1">IF(OR(ISNUMBER(MATCH(L162,MasterData!$D$3:$D$18,0)),ISNUMBER(MATCH(L162,MasterData!$C$3:$C$18,0))),
    DATEDIF(E162,I162,"d"),
    DATEDIF(E162,TODAY(),"d"))</f>
        <v>27</v>
      </c>
      <c r="R162">
        <f t="shared" ca="1" si="8"/>
        <v>1</v>
      </c>
      <c r="S162">
        <f t="shared" ca="1" si="9"/>
        <v>1</v>
      </c>
      <c r="T162">
        <f t="shared" ca="1" si="10"/>
        <v>0</v>
      </c>
      <c r="U162">
        <f t="shared" ca="1" si="11"/>
        <v>0</v>
      </c>
    </row>
    <row r="163" spans="1:21" x14ac:dyDescent="0.35">
      <c r="A163">
        <v>6000143525</v>
      </c>
      <c r="B163" t="s">
        <v>230</v>
      </c>
      <c r="C163" t="s">
        <v>230</v>
      </c>
      <c r="D163" t="s">
        <v>480</v>
      </c>
      <c r="E163" s="1">
        <v>45825</v>
      </c>
      <c r="F163" s="1"/>
      <c r="G163" t="s">
        <v>613</v>
      </c>
      <c r="H163" t="s">
        <v>233</v>
      </c>
      <c r="I163" s="1">
        <v>45842</v>
      </c>
      <c r="J163" t="s">
        <v>201</v>
      </c>
      <c r="K163" t="s">
        <v>241</v>
      </c>
      <c r="L163" t="s">
        <v>171</v>
      </c>
      <c r="M163" t="s">
        <v>614</v>
      </c>
      <c r="N163" t="s">
        <v>237</v>
      </c>
      <c r="O163" t="s">
        <v>230</v>
      </c>
      <c r="Q163">
        <f ca="1">IF(OR(ISNUMBER(MATCH(L163,MasterData!$D$3:$D$18,0)),ISNUMBER(MATCH(L163,MasterData!$C$3:$C$18,0))),
    DATEDIF(E163,I163,"d"),
    DATEDIF(E163,TODAY(),"d"))</f>
        <v>17</v>
      </c>
      <c r="R163">
        <f t="shared" ca="1" si="8"/>
        <v>1</v>
      </c>
      <c r="S163">
        <f t="shared" ca="1" si="9"/>
        <v>1</v>
      </c>
      <c r="T163">
        <f t="shared" ca="1" si="10"/>
        <v>0</v>
      </c>
      <c r="U163">
        <f t="shared" ca="1" si="11"/>
        <v>0</v>
      </c>
    </row>
    <row r="164" spans="1:21" x14ac:dyDescent="0.35">
      <c r="B164" t="s">
        <v>640</v>
      </c>
      <c r="D164" t="s">
        <v>254</v>
      </c>
      <c r="E164" s="1">
        <v>45825</v>
      </c>
      <c r="F164" s="1"/>
      <c r="G164" t="s">
        <v>641</v>
      </c>
      <c r="I164" s="1">
        <v>45848</v>
      </c>
      <c r="K164" t="s">
        <v>241</v>
      </c>
      <c r="L164" t="s">
        <v>164</v>
      </c>
      <c r="M164" t="s">
        <v>642</v>
      </c>
      <c r="N164" t="s">
        <v>237</v>
      </c>
      <c r="Q164">
        <f ca="1">IF(OR(ISNUMBER(MATCH(L164,MasterData!$D$3:$D$18,0)),ISNUMBER(MATCH(L164,MasterData!$C$3:$C$18,0))),
    DATEDIF(E164,I164,"d"),
    DATEDIF(E164,TODAY(),"d"))</f>
        <v>182</v>
      </c>
      <c r="R164">
        <f t="shared" ca="1" si="8"/>
        <v>1</v>
      </c>
      <c r="S164">
        <f t="shared" ca="1" si="9"/>
        <v>1</v>
      </c>
      <c r="T164">
        <f t="shared" ca="1" si="10"/>
        <v>1</v>
      </c>
      <c r="U164">
        <f t="shared" ca="1" si="11"/>
        <v>1</v>
      </c>
    </row>
    <row r="165" spans="1:21" x14ac:dyDescent="0.35">
      <c r="A165">
        <v>6000143567</v>
      </c>
      <c r="B165" t="s">
        <v>615</v>
      </c>
      <c r="C165" t="s">
        <v>230</v>
      </c>
      <c r="D165" t="s">
        <v>231</v>
      </c>
      <c r="E165" s="1">
        <v>45826</v>
      </c>
      <c r="F165" s="1"/>
      <c r="G165" t="s">
        <v>293</v>
      </c>
      <c r="H165" t="s">
        <v>245</v>
      </c>
      <c r="I165" s="1">
        <v>45833</v>
      </c>
      <c r="J165" t="s">
        <v>234</v>
      </c>
      <c r="K165" t="s">
        <v>241</v>
      </c>
      <c r="L165" t="s">
        <v>171</v>
      </c>
      <c r="M165" t="s">
        <v>616</v>
      </c>
      <c r="N165" t="s">
        <v>237</v>
      </c>
      <c r="O165" t="s">
        <v>230</v>
      </c>
      <c r="Q165">
        <f ca="1">IF(OR(ISNUMBER(MATCH(L165,MasterData!$D$3:$D$18,0)),ISNUMBER(MATCH(L165,MasterData!$C$3:$C$18,0))),
    DATEDIF(E165,I165,"d"),
    DATEDIF(E165,TODAY(),"d"))</f>
        <v>7</v>
      </c>
      <c r="R165">
        <f t="shared" ca="1" si="8"/>
        <v>0</v>
      </c>
      <c r="S165">
        <f t="shared" ca="1" si="9"/>
        <v>0</v>
      </c>
      <c r="T165">
        <f t="shared" ca="1" si="10"/>
        <v>0</v>
      </c>
      <c r="U165">
        <f t="shared" ca="1" si="11"/>
        <v>0</v>
      </c>
    </row>
    <row r="166" spans="1:21" x14ac:dyDescent="0.35">
      <c r="A166">
        <v>6000143642</v>
      </c>
      <c r="B166" t="s">
        <v>230</v>
      </c>
      <c r="C166" t="s">
        <v>230</v>
      </c>
      <c r="D166" t="s">
        <v>251</v>
      </c>
      <c r="E166" s="1">
        <v>45826</v>
      </c>
      <c r="F166" s="1"/>
      <c r="G166" t="s">
        <v>400</v>
      </c>
      <c r="H166" t="s">
        <v>233</v>
      </c>
      <c r="I166" s="1">
        <v>45836</v>
      </c>
      <c r="J166" t="s">
        <v>201</v>
      </c>
      <c r="K166" t="s">
        <v>241</v>
      </c>
      <c r="L166" t="s">
        <v>171</v>
      </c>
      <c r="M166" t="s">
        <v>617</v>
      </c>
      <c r="N166" t="s">
        <v>237</v>
      </c>
      <c r="O166" t="s">
        <v>230</v>
      </c>
      <c r="Q166">
        <f ca="1">IF(OR(ISNUMBER(MATCH(L166,MasterData!$D$3:$D$18,0)),ISNUMBER(MATCH(L166,MasterData!$C$3:$C$18,0))),
    DATEDIF(E166,I166,"d"),
    DATEDIF(E166,TODAY(),"d"))</f>
        <v>10</v>
      </c>
      <c r="R166">
        <f t="shared" ca="1" si="8"/>
        <v>1</v>
      </c>
      <c r="S166">
        <f t="shared" ca="1" si="9"/>
        <v>0</v>
      </c>
      <c r="T166">
        <f t="shared" ca="1" si="10"/>
        <v>0</v>
      </c>
      <c r="U166">
        <f t="shared" ca="1" si="11"/>
        <v>0</v>
      </c>
    </row>
    <row r="167" spans="1:21" x14ac:dyDescent="0.35">
      <c r="A167">
        <v>6000144089</v>
      </c>
      <c r="B167" t="s">
        <v>230</v>
      </c>
      <c r="C167" t="s">
        <v>230</v>
      </c>
      <c r="D167" t="s">
        <v>231</v>
      </c>
      <c r="E167" s="1">
        <v>45833</v>
      </c>
      <c r="F167" s="1"/>
      <c r="G167" t="s">
        <v>248</v>
      </c>
      <c r="H167" t="s">
        <v>245</v>
      </c>
      <c r="I167" s="1">
        <v>45843</v>
      </c>
      <c r="J167" t="s">
        <v>201</v>
      </c>
      <c r="K167" t="s">
        <v>241</v>
      </c>
      <c r="L167" t="s">
        <v>171</v>
      </c>
      <c r="M167" t="s">
        <v>621</v>
      </c>
      <c r="N167" t="s">
        <v>237</v>
      </c>
      <c r="O167" t="s">
        <v>230</v>
      </c>
      <c r="Q167">
        <f ca="1">IF(OR(ISNUMBER(MATCH(L167,MasterData!$D$3:$D$18,0)),ISNUMBER(MATCH(L167,MasterData!$C$3:$C$18,0))),
    DATEDIF(E167,I167,"d"),
    DATEDIF(E167,TODAY(),"d"))</f>
        <v>10</v>
      </c>
      <c r="R167">
        <f t="shared" ca="1" si="8"/>
        <v>1</v>
      </c>
      <c r="S167">
        <f t="shared" ca="1" si="9"/>
        <v>0</v>
      </c>
      <c r="T167">
        <f t="shared" ca="1" si="10"/>
        <v>0</v>
      </c>
      <c r="U167">
        <f t="shared" ca="1" si="11"/>
        <v>0</v>
      </c>
    </row>
    <row r="168" spans="1:21" x14ac:dyDescent="0.35">
      <c r="A168">
        <v>6000144129</v>
      </c>
      <c r="B168" t="s">
        <v>230</v>
      </c>
      <c r="C168" t="s">
        <v>230</v>
      </c>
      <c r="D168" t="s">
        <v>231</v>
      </c>
      <c r="E168" s="1">
        <v>45833</v>
      </c>
      <c r="F168" s="1"/>
      <c r="G168" t="s">
        <v>248</v>
      </c>
      <c r="H168" t="s">
        <v>245</v>
      </c>
      <c r="I168" s="1">
        <v>45843</v>
      </c>
      <c r="J168" t="s">
        <v>201</v>
      </c>
      <c r="K168" t="s">
        <v>241</v>
      </c>
      <c r="L168" t="s">
        <v>171</v>
      </c>
      <c r="M168" t="s">
        <v>622</v>
      </c>
      <c r="N168" t="s">
        <v>237</v>
      </c>
      <c r="O168" t="s">
        <v>230</v>
      </c>
      <c r="Q168">
        <f ca="1">IF(OR(ISNUMBER(MATCH(L168,MasterData!$D$3:$D$18,0)),ISNUMBER(MATCH(L168,MasterData!$C$3:$C$18,0))),
    DATEDIF(E168,I168,"d"),
    DATEDIF(E168,TODAY(),"d"))</f>
        <v>10</v>
      </c>
      <c r="R168">
        <f t="shared" ca="1" si="8"/>
        <v>1</v>
      </c>
      <c r="S168">
        <f t="shared" ca="1" si="9"/>
        <v>0</v>
      </c>
      <c r="T168">
        <f t="shared" ca="1" si="10"/>
        <v>0</v>
      </c>
      <c r="U168">
        <f t="shared" ca="1" si="11"/>
        <v>0</v>
      </c>
    </row>
    <row r="169" spans="1:21" x14ac:dyDescent="0.35">
      <c r="A169">
        <v>6000144490</v>
      </c>
      <c r="B169" t="s">
        <v>625</v>
      </c>
      <c r="C169" t="s">
        <v>230</v>
      </c>
      <c r="D169" t="s">
        <v>231</v>
      </c>
      <c r="E169" s="1">
        <v>45838</v>
      </c>
      <c r="F169" s="1"/>
      <c r="G169" t="s">
        <v>248</v>
      </c>
      <c r="H169" t="s">
        <v>245</v>
      </c>
      <c r="I169" s="1">
        <v>45854</v>
      </c>
      <c r="J169" t="s">
        <v>245</v>
      </c>
      <c r="K169" t="s">
        <v>241</v>
      </c>
      <c r="L169" t="s">
        <v>164</v>
      </c>
      <c r="M169" t="s">
        <v>626</v>
      </c>
      <c r="N169" t="s">
        <v>237</v>
      </c>
      <c r="O169" t="s">
        <v>230</v>
      </c>
      <c r="Q169">
        <f ca="1">IF(OR(ISNUMBER(MATCH(L169,MasterData!$D$3:$D$18,0)),ISNUMBER(MATCH(L169,MasterData!$C$3:$C$18,0))),
    DATEDIF(E169,I169,"d"),
    DATEDIF(E169,TODAY(),"d"))</f>
        <v>169</v>
      </c>
      <c r="R169">
        <f t="shared" ca="1" si="8"/>
        <v>1</v>
      </c>
      <c r="S169">
        <f t="shared" ca="1" si="9"/>
        <v>1</v>
      </c>
      <c r="T169">
        <f t="shared" ca="1" si="10"/>
        <v>1</v>
      </c>
      <c r="U169">
        <f t="shared" ca="1" si="11"/>
        <v>1</v>
      </c>
    </row>
    <row r="170" spans="1:21" x14ac:dyDescent="0.35">
      <c r="A170">
        <v>6000144523</v>
      </c>
      <c r="B170" t="s">
        <v>627</v>
      </c>
      <c r="C170" t="s">
        <v>230</v>
      </c>
      <c r="D170" t="s">
        <v>254</v>
      </c>
      <c r="E170" s="1">
        <v>45838</v>
      </c>
      <c r="F170" s="1"/>
      <c r="G170" t="s">
        <v>268</v>
      </c>
      <c r="H170" t="s">
        <v>240</v>
      </c>
      <c r="I170" s="1">
        <v>45848</v>
      </c>
      <c r="J170" t="s">
        <v>245</v>
      </c>
      <c r="K170" t="s">
        <v>235</v>
      </c>
      <c r="L170" t="s">
        <v>164</v>
      </c>
      <c r="M170" t="s">
        <v>629</v>
      </c>
      <c r="N170" t="s">
        <v>237</v>
      </c>
      <c r="O170" t="s">
        <v>230</v>
      </c>
      <c r="Q170">
        <f ca="1">IF(OR(ISNUMBER(MATCH(L170,MasterData!$D$3:$D$18,0)),ISNUMBER(MATCH(L170,MasterData!$C$3:$C$18,0))),
    DATEDIF(E170,I170,"d"),
    DATEDIF(E170,TODAY(),"d"))</f>
        <v>169</v>
      </c>
      <c r="R170">
        <f t="shared" ca="1" si="8"/>
        <v>1</v>
      </c>
      <c r="S170">
        <f t="shared" ca="1" si="9"/>
        <v>1</v>
      </c>
      <c r="T170">
        <f t="shared" ca="1" si="10"/>
        <v>1</v>
      </c>
      <c r="U170">
        <f t="shared" ca="1" si="11"/>
        <v>1</v>
      </c>
    </row>
    <row r="171" spans="1:21" x14ac:dyDescent="0.35">
      <c r="A171">
        <v>6000144785</v>
      </c>
      <c r="B171" t="s">
        <v>632</v>
      </c>
      <c r="C171" t="s">
        <v>230</v>
      </c>
      <c r="D171" t="s">
        <v>231</v>
      </c>
      <c r="E171" s="1">
        <v>45840</v>
      </c>
      <c r="F171" s="1"/>
      <c r="G171" t="s">
        <v>248</v>
      </c>
      <c r="H171" t="s">
        <v>245</v>
      </c>
      <c r="I171" s="1">
        <v>45848</v>
      </c>
      <c r="J171" t="s">
        <v>245</v>
      </c>
      <c r="K171" t="s">
        <v>235</v>
      </c>
      <c r="L171" t="s">
        <v>170</v>
      </c>
      <c r="M171" t="s">
        <v>633</v>
      </c>
      <c r="N171" t="s">
        <v>237</v>
      </c>
      <c r="O171" t="s">
        <v>230</v>
      </c>
      <c r="Q171">
        <f ca="1">IF(OR(ISNUMBER(MATCH(L171,MasterData!$D$3:$D$18,0)),ISNUMBER(MATCH(L171,MasterData!$C$3:$C$18,0))),
    DATEDIF(E171,I171,"d"),
    DATEDIF(E171,TODAY(),"d"))</f>
        <v>8</v>
      </c>
      <c r="R171">
        <f t="shared" ca="1" si="8"/>
        <v>1</v>
      </c>
      <c r="S171">
        <f t="shared" ca="1" si="9"/>
        <v>0</v>
      </c>
      <c r="T171">
        <f t="shared" ca="1" si="10"/>
        <v>0</v>
      </c>
      <c r="U171">
        <f t="shared" ca="1" si="11"/>
        <v>0</v>
      </c>
    </row>
    <row r="172" spans="1:21" x14ac:dyDescent="0.35">
      <c r="A172">
        <v>6000144855</v>
      </c>
      <c r="B172" t="s">
        <v>230</v>
      </c>
      <c r="C172" t="s">
        <v>230</v>
      </c>
      <c r="D172" t="s">
        <v>251</v>
      </c>
      <c r="E172" s="1">
        <v>45841</v>
      </c>
      <c r="F172" s="1"/>
      <c r="G172" t="s">
        <v>400</v>
      </c>
      <c r="H172" t="s">
        <v>230</v>
      </c>
      <c r="I172" s="1">
        <v>45851</v>
      </c>
      <c r="J172" t="s">
        <v>201</v>
      </c>
      <c r="K172" t="s">
        <v>241</v>
      </c>
      <c r="L172" t="s">
        <v>171</v>
      </c>
      <c r="M172" t="s">
        <v>634</v>
      </c>
      <c r="N172" t="s">
        <v>237</v>
      </c>
      <c r="O172" t="s">
        <v>230</v>
      </c>
      <c r="Q172">
        <f ca="1">IF(OR(ISNUMBER(MATCH(L172,MasterData!$D$3:$D$18,0)),ISNUMBER(MATCH(L172,MasterData!$C$3:$C$18,0))),
    DATEDIF(E172,I172,"d"),
    DATEDIF(E172,TODAY(),"d"))</f>
        <v>10</v>
      </c>
      <c r="R172">
        <f t="shared" ca="1" si="8"/>
        <v>1</v>
      </c>
      <c r="S172">
        <f t="shared" ca="1" si="9"/>
        <v>0</v>
      </c>
      <c r="T172">
        <f t="shared" ca="1" si="10"/>
        <v>0</v>
      </c>
      <c r="U172">
        <f t="shared" ca="1" si="11"/>
        <v>0</v>
      </c>
    </row>
    <row r="173" spans="1:21" x14ac:dyDescent="0.35">
      <c r="A173">
        <v>6000144869</v>
      </c>
      <c r="B173" t="s">
        <v>635</v>
      </c>
      <c r="C173" t="s">
        <v>230</v>
      </c>
      <c r="D173" t="s">
        <v>231</v>
      </c>
      <c r="E173" s="1">
        <v>45841</v>
      </c>
      <c r="F173" s="1"/>
      <c r="G173" t="s">
        <v>248</v>
      </c>
      <c r="H173" t="s">
        <v>245</v>
      </c>
      <c r="I173" s="1">
        <v>45854</v>
      </c>
      <c r="J173" t="s">
        <v>234</v>
      </c>
      <c r="K173" t="s">
        <v>235</v>
      </c>
      <c r="L173" t="s">
        <v>164</v>
      </c>
      <c r="M173" t="s">
        <v>636</v>
      </c>
      <c r="N173" t="s">
        <v>237</v>
      </c>
      <c r="O173" t="s">
        <v>230</v>
      </c>
      <c r="Q173">
        <f ca="1">IF(OR(ISNUMBER(MATCH(L173,MasterData!$D$3:$D$18,0)),ISNUMBER(MATCH(L173,MasterData!$C$3:$C$18,0))),
    DATEDIF(E173,I173,"d"),
    DATEDIF(E173,TODAY(),"d"))</f>
        <v>166</v>
      </c>
      <c r="R173">
        <f t="shared" ca="1" si="8"/>
        <v>1</v>
      </c>
      <c r="S173">
        <f t="shared" ca="1" si="9"/>
        <v>1</v>
      </c>
      <c r="T173">
        <f t="shared" ca="1" si="10"/>
        <v>1</v>
      </c>
      <c r="U173">
        <f t="shared" ca="1" si="11"/>
        <v>1</v>
      </c>
    </row>
    <row r="174" spans="1:21" x14ac:dyDescent="0.35">
      <c r="A174">
        <v>6000145067</v>
      </c>
      <c r="B174" t="s">
        <v>230</v>
      </c>
      <c r="C174" t="s">
        <v>230</v>
      </c>
      <c r="D174" t="s">
        <v>251</v>
      </c>
      <c r="E174" s="1">
        <v>45842</v>
      </c>
      <c r="F174" s="1"/>
      <c r="G174" t="s">
        <v>400</v>
      </c>
      <c r="H174" t="s">
        <v>233</v>
      </c>
      <c r="I174" s="1">
        <v>45842</v>
      </c>
      <c r="J174" t="s">
        <v>256</v>
      </c>
      <c r="K174" t="s">
        <v>241</v>
      </c>
      <c r="L174" t="s">
        <v>164</v>
      </c>
      <c r="M174" t="s">
        <v>643</v>
      </c>
      <c r="N174" t="s">
        <v>237</v>
      </c>
      <c r="O174" t="s">
        <v>230</v>
      </c>
      <c r="Q174">
        <f ca="1">IF(OR(ISNUMBER(MATCH(L174,MasterData!$D$3:$D$18,0)),ISNUMBER(MATCH(L174,MasterData!$C$3:$C$18,0))),
    DATEDIF(E174,I174,"d"),
    DATEDIF(E174,TODAY(),"d"))</f>
        <v>165</v>
      </c>
      <c r="R174">
        <f t="shared" ca="1" si="8"/>
        <v>1</v>
      </c>
      <c r="S174">
        <f t="shared" ca="1" si="9"/>
        <v>1</v>
      </c>
      <c r="T174">
        <f t="shared" ca="1" si="10"/>
        <v>1</v>
      </c>
      <c r="U174">
        <f t="shared" ca="1" si="11"/>
        <v>1</v>
      </c>
    </row>
    <row r="175" spans="1:21" x14ac:dyDescent="0.35">
      <c r="A175">
        <v>6000145148</v>
      </c>
      <c r="B175" t="s">
        <v>644</v>
      </c>
      <c r="C175" t="s">
        <v>230</v>
      </c>
      <c r="D175" t="s">
        <v>480</v>
      </c>
      <c r="E175" s="1">
        <v>45845</v>
      </c>
      <c r="F175" s="1"/>
      <c r="G175" t="s">
        <v>552</v>
      </c>
      <c r="H175" t="s">
        <v>245</v>
      </c>
      <c r="I175" s="1">
        <v>45853</v>
      </c>
      <c r="J175" t="s">
        <v>245</v>
      </c>
      <c r="K175" t="s">
        <v>241</v>
      </c>
      <c r="L175" t="s">
        <v>170</v>
      </c>
      <c r="M175" t="s">
        <v>645</v>
      </c>
      <c r="N175" t="s">
        <v>237</v>
      </c>
      <c r="O175" t="s">
        <v>230</v>
      </c>
      <c r="Q175">
        <f ca="1">IF(OR(ISNUMBER(MATCH(L175,MasterData!$D$3:$D$18,0)),ISNUMBER(MATCH(L175,MasterData!$C$3:$C$18,0))),
    DATEDIF(E175,I175,"d"),
    DATEDIF(E175,TODAY(),"d"))</f>
        <v>8</v>
      </c>
      <c r="R175">
        <f t="shared" ca="1" si="8"/>
        <v>1</v>
      </c>
      <c r="S175">
        <f t="shared" ca="1" si="9"/>
        <v>0</v>
      </c>
      <c r="T175">
        <f t="shared" ca="1" si="10"/>
        <v>0</v>
      </c>
      <c r="U175">
        <f t="shared" ca="1" si="11"/>
        <v>0</v>
      </c>
    </row>
    <row r="176" spans="1:21" x14ac:dyDescent="0.35">
      <c r="A176">
        <v>6000145298</v>
      </c>
      <c r="B176" t="s">
        <v>230</v>
      </c>
      <c r="C176" t="s">
        <v>230</v>
      </c>
      <c r="D176" t="s">
        <v>231</v>
      </c>
      <c r="E176" s="1">
        <v>45846</v>
      </c>
      <c r="F176" s="1"/>
      <c r="G176" t="s">
        <v>248</v>
      </c>
      <c r="H176" t="s">
        <v>245</v>
      </c>
      <c r="I176" s="1">
        <v>45846</v>
      </c>
      <c r="J176" t="s">
        <v>245</v>
      </c>
      <c r="K176" t="s">
        <v>241</v>
      </c>
      <c r="L176" t="s">
        <v>170</v>
      </c>
      <c r="M176" t="s">
        <v>486</v>
      </c>
      <c r="N176" t="s">
        <v>237</v>
      </c>
      <c r="O176" t="s">
        <v>230</v>
      </c>
      <c r="Q176">
        <f ca="1">IF(OR(ISNUMBER(MATCH(L176,MasterData!$D$3:$D$18,0)),ISNUMBER(MATCH(L176,MasterData!$C$3:$C$18,0))),
    DATEDIF(E176,I176,"d"),
    DATEDIF(E176,TODAY(),"d"))</f>
        <v>0</v>
      </c>
      <c r="R176">
        <f t="shared" ca="1" si="8"/>
        <v>0</v>
      </c>
      <c r="S176">
        <f t="shared" ca="1" si="9"/>
        <v>0</v>
      </c>
      <c r="T176">
        <f t="shared" ca="1" si="10"/>
        <v>0</v>
      </c>
      <c r="U176">
        <f t="shared" ca="1" si="11"/>
        <v>0</v>
      </c>
    </row>
    <row r="177" spans="1:21" x14ac:dyDescent="0.35">
      <c r="A177">
        <v>6000145337</v>
      </c>
      <c r="B177" t="s">
        <v>646</v>
      </c>
      <c r="C177" t="s">
        <v>230</v>
      </c>
      <c r="D177" t="s">
        <v>231</v>
      </c>
      <c r="E177" s="1">
        <v>45846</v>
      </c>
      <c r="F177" s="1"/>
      <c r="G177" t="s">
        <v>248</v>
      </c>
      <c r="H177" t="s">
        <v>245</v>
      </c>
      <c r="I177" s="1">
        <v>45848</v>
      </c>
      <c r="J177" t="s">
        <v>234</v>
      </c>
      <c r="K177" t="s">
        <v>235</v>
      </c>
      <c r="L177" t="s">
        <v>164</v>
      </c>
      <c r="M177" t="s">
        <v>486</v>
      </c>
      <c r="N177" t="s">
        <v>237</v>
      </c>
      <c r="O177" t="s">
        <v>230</v>
      </c>
      <c r="Q177">
        <f ca="1">IF(OR(ISNUMBER(MATCH(L177,MasterData!$D$3:$D$18,0)),ISNUMBER(MATCH(L177,MasterData!$C$3:$C$18,0))),
    DATEDIF(E177,I177,"d"),
    DATEDIF(E177,TODAY(),"d"))</f>
        <v>161</v>
      </c>
      <c r="R177">
        <f t="shared" ca="1" si="8"/>
        <v>1</v>
      </c>
      <c r="S177">
        <f t="shared" ca="1" si="9"/>
        <v>1</v>
      </c>
      <c r="T177">
        <f t="shared" ca="1" si="10"/>
        <v>1</v>
      </c>
      <c r="U177">
        <f t="shared" ca="1" si="11"/>
        <v>1</v>
      </c>
    </row>
    <row r="178" spans="1:21" x14ac:dyDescent="0.35">
      <c r="A178">
        <v>6000145415</v>
      </c>
      <c r="B178" t="s">
        <v>647</v>
      </c>
      <c r="C178" t="s">
        <v>230</v>
      </c>
      <c r="D178" t="s">
        <v>254</v>
      </c>
      <c r="E178" s="1">
        <v>45847</v>
      </c>
      <c r="F178" s="1"/>
      <c r="G178" t="s">
        <v>268</v>
      </c>
      <c r="H178" t="s">
        <v>230</v>
      </c>
      <c r="I178" s="1">
        <v>45847</v>
      </c>
      <c r="J178" t="s">
        <v>245</v>
      </c>
      <c r="K178" t="s">
        <v>241</v>
      </c>
      <c r="L178" t="s">
        <v>164</v>
      </c>
      <c r="M178" t="s">
        <v>648</v>
      </c>
      <c r="N178" t="s">
        <v>237</v>
      </c>
      <c r="O178" t="s">
        <v>230</v>
      </c>
      <c r="Q178">
        <f ca="1">IF(OR(ISNUMBER(MATCH(L178,MasterData!$D$3:$D$18,0)),ISNUMBER(MATCH(L178,MasterData!$C$3:$C$18,0))),
    DATEDIF(E178,I178,"d"),
    DATEDIF(E178,TODAY(),"d"))</f>
        <v>160</v>
      </c>
      <c r="R178">
        <f t="shared" ca="1" si="8"/>
        <v>1</v>
      </c>
      <c r="S178">
        <f t="shared" ca="1" si="9"/>
        <v>1</v>
      </c>
      <c r="T178">
        <f t="shared" ca="1" si="10"/>
        <v>1</v>
      </c>
      <c r="U178">
        <f t="shared" ca="1" si="11"/>
        <v>1</v>
      </c>
    </row>
    <row r="179" spans="1:21" x14ac:dyDescent="0.35">
      <c r="B179" t="s">
        <v>11</v>
      </c>
      <c r="D179" s="34">
        <v>3014</v>
      </c>
      <c r="E179" s="1">
        <v>45840</v>
      </c>
      <c r="F179" s="1"/>
      <c r="G179" t="s">
        <v>649</v>
      </c>
      <c r="H179" t="s">
        <v>650</v>
      </c>
      <c r="I179" s="1">
        <v>45848</v>
      </c>
      <c r="J179" t="s">
        <v>650</v>
      </c>
      <c r="K179" t="s">
        <v>235</v>
      </c>
      <c r="L179" t="s">
        <v>164</v>
      </c>
      <c r="M179" t="s">
        <v>651</v>
      </c>
      <c r="N179" t="s">
        <v>237</v>
      </c>
      <c r="Q179">
        <f ca="1">IF(OR(ISNUMBER(MATCH(L179,MasterData!$D$3:$D$18,0)),ISNUMBER(MATCH(L179,MasterData!$C$3:$C$18,0))),
    DATEDIF(E179,I179,"d"),
    DATEDIF(E179,TODAY(),"d"))</f>
        <v>167</v>
      </c>
      <c r="R179">
        <f t="shared" ca="1" si="8"/>
        <v>1</v>
      </c>
      <c r="S179">
        <f t="shared" ca="1" si="9"/>
        <v>1</v>
      </c>
      <c r="T179">
        <f t="shared" ca="1" si="10"/>
        <v>1</v>
      </c>
      <c r="U179">
        <f t="shared" ca="1" si="11"/>
        <v>1</v>
      </c>
    </row>
    <row r="180" spans="1:21" x14ac:dyDescent="0.35">
      <c r="B180" t="s">
        <v>13</v>
      </c>
      <c r="D180" s="34">
        <v>3014</v>
      </c>
      <c r="E180" s="1">
        <v>45846</v>
      </c>
      <c r="F180" s="1"/>
      <c r="G180" t="s">
        <v>652</v>
      </c>
      <c r="H180" t="s">
        <v>240</v>
      </c>
      <c r="I180" s="1">
        <v>45847</v>
      </c>
      <c r="J180" t="s">
        <v>245</v>
      </c>
      <c r="K180" t="s">
        <v>241</v>
      </c>
      <c r="L180" t="s">
        <v>164</v>
      </c>
      <c r="M180" t="s">
        <v>653</v>
      </c>
      <c r="N180" t="s">
        <v>237</v>
      </c>
      <c r="Q180">
        <f ca="1">IF(OR(ISNUMBER(MATCH(L180,MasterData!$D$3:$D$18,0)),ISNUMBER(MATCH(L180,MasterData!$C$3:$C$18,0))),
    DATEDIF(E180,I180,"d"),
    DATEDIF(E180,TODAY(),"d"))</f>
        <v>161</v>
      </c>
      <c r="R180">
        <f t="shared" ca="1" si="8"/>
        <v>1</v>
      </c>
      <c r="S180">
        <f t="shared" ca="1" si="9"/>
        <v>1</v>
      </c>
      <c r="T180">
        <f t="shared" ca="1" si="10"/>
        <v>1</v>
      </c>
      <c r="U180">
        <f t="shared" ca="1" si="11"/>
        <v>1</v>
      </c>
    </row>
    <row r="181" spans="1:21" x14ac:dyDescent="0.35">
      <c r="B181" t="s">
        <v>654</v>
      </c>
      <c r="D181" s="34">
        <v>3014</v>
      </c>
      <c r="E181" s="1">
        <v>45847</v>
      </c>
      <c r="F181" s="1"/>
      <c r="G181" t="s">
        <v>652</v>
      </c>
      <c r="H181" t="s">
        <v>245</v>
      </c>
      <c r="I181" s="1">
        <v>45849</v>
      </c>
      <c r="J181" t="s">
        <v>245</v>
      </c>
      <c r="K181" t="s">
        <v>347</v>
      </c>
      <c r="L181" t="s">
        <v>164</v>
      </c>
      <c r="M181" t="s">
        <v>655</v>
      </c>
      <c r="N181" s="74" t="s">
        <v>237</v>
      </c>
      <c r="Q181">
        <f ca="1">IF(OR(ISNUMBER(MATCH(L181,MasterData!$D$3:$D$18,0)),ISNUMBER(MATCH(L181,MasterData!$C$3:$C$18,0))),
    DATEDIF(E181,I181,"d"),
    DATEDIF(E181,TODAY(),"d"))</f>
        <v>160</v>
      </c>
      <c r="R181">
        <f t="shared" ca="1" si="8"/>
        <v>1</v>
      </c>
      <c r="S181">
        <f t="shared" ca="1" si="9"/>
        <v>1</v>
      </c>
      <c r="T181">
        <f t="shared" ca="1" si="10"/>
        <v>1</v>
      </c>
      <c r="U181">
        <f t="shared" ca="1" si="11"/>
        <v>1</v>
      </c>
    </row>
    <row r="182" spans="1:21" x14ac:dyDescent="0.35">
      <c r="B182" t="s">
        <v>656</v>
      </c>
      <c r="D182" s="34">
        <v>3014</v>
      </c>
      <c r="E182" s="1">
        <v>45847</v>
      </c>
      <c r="F182" s="1"/>
      <c r="G182" t="s">
        <v>657</v>
      </c>
      <c r="H182" t="s">
        <v>658</v>
      </c>
      <c r="I182" s="1">
        <v>45849</v>
      </c>
      <c r="J182" t="s">
        <v>650</v>
      </c>
      <c r="K182" t="s">
        <v>241</v>
      </c>
      <c r="L182" t="s">
        <v>164</v>
      </c>
      <c r="M182" t="s">
        <v>659</v>
      </c>
      <c r="N182" t="s">
        <v>237</v>
      </c>
      <c r="Q182">
        <f ca="1">IF(OR(ISNUMBER(MATCH(L182,MasterData!$D$3:$D$18,0)),ISNUMBER(MATCH(L182,MasterData!$C$3:$C$18,0))),
    DATEDIF(E182,I182,"d"),
    DATEDIF(E182,TODAY(),"d"))</f>
        <v>160</v>
      </c>
      <c r="R182">
        <f t="shared" ca="1" si="8"/>
        <v>1</v>
      </c>
      <c r="S182">
        <f t="shared" ca="1" si="9"/>
        <v>1</v>
      </c>
      <c r="T182">
        <f t="shared" ca="1" si="10"/>
        <v>1</v>
      </c>
      <c r="U182">
        <f t="shared" ca="1" si="11"/>
        <v>1</v>
      </c>
    </row>
    <row r="183" spans="1:21" x14ac:dyDescent="0.35">
      <c r="B183" t="s">
        <v>8</v>
      </c>
      <c r="D183" t="s">
        <v>660</v>
      </c>
      <c r="E183" s="1">
        <v>45826</v>
      </c>
      <c r="F183" s="1"/>
      <c r="G183" t="s">
        <v>661</v>
      </c>
      <c r="I183" s="1">
        <v>45849</v>
      </c>
      <c r="K183" t="s">
        <v>235</v>
      </c>
      <c r="L183" t="s">
        <v>164</v>
      </c>
      <c r="M183" t="s">
        <v>662</v>
      </c>
      <c r="N183" t="s">
        <v>237</v>
      </c>
      <c r="Q183">
        <f ca="1">IF(OR(ISNUMBER(MATCH(L183,MasterData!$D$3:$D$18,0)),ISNUMBER(MATCH(L183,MasterData!$C$3:$C$18,0))),
    DATEDIF(E183,I183,"d"),
    DATEDIF(E183,TODAY(),"d"))</f>
        <v>181</v>
      </c>
      <c r="R183">
        <f t="shared" ca="1" si="8"/>
        <v>1</v>
      </c>
      <c r="S183">
        <f t="shared" ca="1" si="9"/>
        <v>1</v>
      </c>
      <c r="T183">
        <f t="shared" ca="1" si="10"/>
        <v>1</v>
      </c>
      <c r="U183">
        <f t="shared" ca="1" si="11"/>
        <v>1</v>
      </c>
    </row>
    <row r="184" spans="1:21" x14ac:dyDescent="0.35">
      <c r="B184" t="s">
        <v>663</v>
      </c>
      <c r="D184" s="34">
        <v>3010</v>
      </c>
      <c r="E184" s="1">
        <v>45826</v>
      </c>
      <c r="F184" s="1"/>
      <c r="G184" t="s">
        <v>664</v>
      </c>
      <c r="I184" s="1">
        <v>45849</v>
      </c>
      <c r="K184" t="s">
        <v>235</v>
      </c>
      <c r="L184" t="s">
        <v>164</v>
      </c>
      <c r="M184" t="s">
        <v>665</v>
      </c>
      <c r="N184" t="s">
        <v>237</v>
      </c>
      <c r="Q184">
        <f ca="1">IF(OR(ISNUMBER(MATCH(L184,MasterData!$D$3:$D$18,0)),ISNUMBER(MATCH(L184,MasterData!$C$3:$C$18,0))),
    DATEDIF(E184,I184,"d"),
    DATEDIF(E184,TODAY(),"d"))</f>
        <v>181</v>
      </c>
      <c r="R184">
        <f t="shared" ca="1" si="8"/>
        <v>1</v>
      </c>
      <c r="S184">
        <f t="shared" ca="1" si="9"/>
        <v>1</v>
      </c>
      <c r="T184">
        <f t="shared" ca="1" si="10"/>
        <v>1</v>
      </c>
      <c r="U184">
        <f t="shared" ca="1" si="11"/>
        <v>1</v>
      </c>
    </row>
    <row r="185" spans="1:21" x14ac:dyDescent="0.35">
      <c r="B185" t="s">
        <v>666</v>
      </c>
      <c r="D185" s="34">
        <v>3010</v>
      </c>
      <c r="E185" s="1">
        <v>45828</v>
      </c>
      <c r="F185" s="1"/>
      <c r="G185" t="s">
        <v>667</v>
      </c>
      <c r="I185" s="1">
        <v>45849</v>
      </c>
      <c r="K185" t="s">
        <v>235</v>
      </c>
      <c r="L185" t="s">
        <v>164</v>
      </c>
      <c r="M185" t="s">
        <v>668</v>
      </c>
      <c r="N185" t="s">
        <v>237</v>
      </c>
      <c r="Q185">
        <f ca="1">IF(OR(ISNUMBER(MATCH(L185,MasterData!$D$3:$D$18,0)),ISNUMBER(MATCH(L185,MasterData!$C$3:$C$18,0))),
    DATEDIF(E185,I185,"d"),
    DATEDIF(E185,TODAY(),"d"))</f>
        <v>179</v>
      </c>
      <c r="R185">
        <f t="shared" ca="1" si="8"/>
        <v>1</v>
      </c>
      <c r="S185">
        <f t="shared" ca="1" si="9"/>
        <v>1</v>
      </c>
      <c r="T185">
        <f t="shared" ca="1" si="10"/>
        <v>1</v>
      </c>
      <c r="U185">
        <f t="shared" ca="1" si="11"/>
        <v>1</v>
      </c>
    </row>
    <row r="186" spans="1:21" x14ac:dyDescent="0.35">
      <c r="B186" t="s">
        <v>10</v>
      </c>
      <c r="D186" t="s">
        <v>231</v>
      </c>
      <c r="E186" s="1">
        <v>45828</v>
      </c>
      <c r="F186" s="1"/>
      <c r="G186" t="s">
        <v>669</v>
      </c>
      <c r="I186" s="1">
        <v>45849</v>
      </c>
      <c r="K186" t="s">
        <v>235</v>
      </c>
      <c r="L186" t="s">
        <v>164</v>
      </c>
      <c r="M186" t="s">
        <v>670</v>
      </c>
      <c r="N186" t="s">
        <v>237</v>
      </c>
      <c r="Q186">
        <f ca="1">IF(OR(ISNUMBER(MATCH(L186,MasterData!$D$3:$D$18,0)),ISNUMBER(MATCH(L186,MasterData!$C$3:$C$18,0))),
    DATEDIF(E186,I186,"d"),
    DATEDIF(E186,TODAY(),"d"))</f>
        <v>179</v>
      </c>
      <c r="R186">
        <f t="shared" ca="1" si="8"/>
        <v>1</v>
      </c>
      <c r="S186">
        <f t="shared" ca="1" si="9"/>
        <v>1</v>
      </c>
      <c r="T186">
        <f t="shared" ca="1" si="10"/>
        <v>1</v>
      </c>
      <c r="U186">
        <f t="shared" ca="1" si="11"/>
        <v>1</v>
      </c>
    </row>
    <row r="187" spans="1:21" x14ac:dyDescent="0.35">
      <c r="B187" t="s">
        <v>671</v>
      </c>
      <c r="D187" s="34">
        <v>7092</v>
      </c>
      <c r="E187" s="1">
        <v>45841</v>
      </c>
      <c r="F187" s="1"/>
      <c r="G187" t="s">
        <v>672</v>
      </c>
      <c r="I187" s="1">
        <v>45849</v>
      </c>
      <c r="K187" t="s">
        <v>241</v>
      </c>
      <c r="L187" t="s">
        <v>164</v>
      </c>
      <c r="M187" t="s">
        <v>673</v>
      </c>
      <c r="N187" t="s">
        <v>237</v>
      </c>
      <c r="Q187">
        <f ca="1">IF(OR(ISNUMBER(MATCH(L187,MasterData!$D$3:$D$18,0)),ISNUMBER(MATCH(L187,MasterData!$C$3:$C$18,0))),
    DATEDIF(E187,I187,"d"),
    DATEDIF(E187,TODAY(),"d"))</f>
        <v>166</v>
      </c>
      <c r="R187">
        <f t="shared" ca="1" si="8"/>
        <v>1</v>
      </c>
      <c r="S187">
        <f t="shared" ca="1" si="9"/>
        <v>1</v>
      </c>
      <c r="T187">
        <f t="shared" ca="1" si="10"/>
        <v>1</v>
      </c>
      <c r="U187">
        <f t="shared" ca="1" si="11"/>
        <v>1</v>
      </c>
    </row>
    <row r="188" spans="1:21" x14ac:dyDescent="0.35">
      <c r="B188" t="s">
        <v>12</v>
      </c>
      <c r="D188" t="s">
        <v>231</v>
      </c>
      <c r="E188" s="1">
        <v>45845</v>
      </c>
      <c r="F188" s="1"/>
      <c r="G188" t="s">
        <v>669</v>
      </c>
      <c r="I188" s="1">
        <v>45849</v>
      </c>
      <c r="K188" t="s">
        <v>235</v>
      </c>
      <c r="L188" t="s">
        <v>164</v>
      </c>
      <c r="M188" t="s">
        <v>674</v>
      </c>
      <c r="N188" t="s">
        <v>237</v>
      </c>
      <c r="Q188">
        <f ca="1">IF(OR(ISNUMBER(MATCH(L188,MasterData!$D$3:$D$18,0)),ISNUMBER(MATCH(L188,MasterData!$C$3:$C$18,0))),
    DATEDIF(E188,I188,"d"),
    DATEDIF(E188,TODAY(),"d"))</f>
        <v>162</v>
      </c>
      <c r="R188">
        <f t="shared" ca="1" si="8"/>
        <v>1</v>
      </c>
      <c r="S188">
        <f t="shared" ca="1" si="9"/>
        <v>1</v>
      </c>
      <c r="T188">
        <f t="shared" ca="1" si="10"/>
        <v>1</v>
      </c>
      <c r="U188">
        <f t="shared" ca="1" si="11"/>
        <v>1</v>
      </c>
    </row>
    <row r="189" spans="1:21" x14ac:dyDescent="0.35">
      <c r="B189" t="s">
        <v>675</v>
      </c>
      <c r="D189" s="34">
        <v>3014</v>
      </c>
      <c r="E189" s="1">
        <v>45845</v>
      </c>
      <c r="F189" s="1"/>
      <c r="G189" t="s">
        <v>676</v>
      </c>
      <c r="I189" s="1">
        <v>45849</v>
      </c>
      <c r="K189" t="s">
        <v>347</v>
      </c>
      <c r="L189" t="s">
        <v>164</v>
      </c>
      <c r="M189" t="s">
        <v>677</v>
      </c>
      <c r="N189" t="s">
        <v>237</v>
      </c>
      <c r="Q189">
        <f ca="1">IF(OR(ISNUMBER(MATCH(L189,MasterData!$D$3:$D$18,0)),ISNUMBER(MATCH(L189,MasterData!$C$3:$C$18,0))),
    DATEDIF(E189,I189,"d"),
    DATEDIF(E189,TODAY(),"d"))</f>
        <v>162</v>
      </c>
      <c r="R189">
        <f t="shared" ca="1" si="8"/>
        <v>1</v>
      </c>
      <c r="S189">
        <f t="shared" ca="1" si="9"/>
        <v>1</v>
      </c>
      <c r="T189">
        <f t="shared" ca="1" si="10"/>
        <v>1</v>
      </c>
      <c r="U189">
        <f t="shared" ca="1" si="11"/>
        <v>1</v>
      </c>
    </row>
    <row r="190" spans="1:21" x14ac:dyDescent="0.35">
      <c r="B190" t="s">
        <v>678</v>
      </c>
      <c r="D190" s="34">
        <v>3009</v>
      </c>
      <c r="E190" s="1">
        <v>45846</v>
      </c>
      <c r="F190" s="1"/>
      <c r="G190" t="s">
        <v>679</v>
      </c>
      <c r="I190" s="1">
        <v>45849</v>
      </c>
      <c r="K190" t="s">
        <v>235</v>
      </c>
      <c r="L190" t="s">
        <v>164</v>
      </c>
      <c r="M190" t="s">
        <v>680</v>
      </c>
      <c r="N190" t="s">
        <v>237</v>
      </c>
      <c r="Q190">
        <f ca="1">IF(OR(ISNUMBER(MATCH(L190,MasterData!$D$3:$D$18,0)),ISNUMBER(MATCH(L190,MasterData!$C$3:$C$18,0))),
    DATEDIF(E190,I190,"d"),
    DATEDIF(E190,TODAY(),"d"))</f>
        <v>161</v>
      </c>
      <c r="R190">
        <f t="shared" ca="1" si="8"/>
        <v>1</v>
      </c>
      <c r="S190">
        <f t="shared" ca="1" si="9"/>
        <v>1</v>
      </c>
      <c r="T190">
        <f t="shared" ca="1" si="10"/>
        <v>1</v>
      </c>
      <c r="U190">
        <f t="shared" ca="1" si="11"/>
        <v>1</v>
      </c>
    </row>
    <row r="191" spans="1:21" x14ac:dyDescent="0.35">
      <c r="B191" t="s">
        <v>14</v>
      </c>
      <c r="D191" s="34">
        <v>3014</v>
      </c>
      <c r="E191" s="1">
        <v>45853</v>
      </c>
      <c r="F191" s="1"/>
      <c r="G191" t="s">
        <v>676</v>
      </c>
      <c r="I191" s="1">
        <v>45854</v>
      </c>
      <c r="K191" t="s">
        <v>347</v>
      </c>
      <c r="L191" t="s">
        <v>164</v>
      </c>
      <c r="M191" t="s">
        <v>684</v>
      </c>
      <c r="N191" t="s">
        <v>237</v>
      </c>
      <c r="Q191">
        <f ca="1">IF(OR(ISNUMBER(MATCH(L191,MasterData!$D$3:$D$18,0)),ISNUMBER(MATCH(L191,MasterData!$C$3:$C$18,0))),
    DATEDIF(E191,I191,"d"),
    DATEDIF(E191,TODAY(),"d"))</f>
        <v>154</v>
      </c>
      <c r="R191">
        <f t="shared" ca="1" si="8"/>
        <v>1</v>
      </c>
      <c r="S191">
        <f t="shared" ca="1" si="9"/>
        <v>1</v>
      </c>
      <c r="T191">
        <f t="shared" ca="1" si="10"/>
        <v>1</v>
      </c>
      <c r="U191">
        <f t="shared" ca="1" si="11"/>
        <v>1</v>
      </c>
    </row>
    <row r="192" spans="1:21" x14ac:dyDescent="0.35">
      <c r="B192" t="s">
        <v>685</v>
      </c>
      <c r="D192" s="34" t="s">
        <v>254</v>
      </c>
      <c r="E192" s="1">
        <v>45852</v>
      </c>
      <c r="F192" s="1"/>
      <c r="G192" t="s">
        <v>686</v>
      </c>
      <c r="I192" s="1">
        <v>45854</v>
      </c>
      <c r="K192" t="s">
        <v>235</v>
      </c>
      <c r="L192" t="s">
        <v>174</v>
      </c>
      <c r="M192" t="s">
        <v>687</v>
      </c>
      <c r="N192" t="s">
        <v>237</v>
      </c>
      <c r="Q192">
        <f ca="1">IF(OR(ISNUMBER(MATCH(L192,MasterData!$D$3:$D$18,0)),ISNUMBER(MATCH(L192,MasterData!$C$3:$C$18,0))),
    DATEDIF(E192,I192,"d"),
    DATEDIF(E192,TODAY(),"d"))</f>
        <v>155</v>
      </c>
      <c r="R192">
        <f t="shared" ca="1" si="8"/>
        <v>1</v>
      </c>
      <c r="S192">
        <f t="shared" ca="1" si="9"/>
        <v>1</v>
      </c>
      <c r="T192">
        <f t="shared" ca="1" si="10"/>
        <v>1</v>
      </c>
      <c r="U192">
        <f t="shared" ca="1" si="11"/>
        <v>1</v>
      </c>
    </row>
    <row r="193" spans="2:21" x14ac:dyDescent="0.35">
      <c r="B193" t="s">
        <v>688</v>
      </c>
      <c r="D193" s="34">
        <v>3014</v>
      </c>
      <c r="E193" s="1">
        <v>45852</v>
      </c>
      <c r="F193" s="1"/>
      <c r="G193" t="s">
        <v>689</v>
      </c>
      <c r="I193" s="1">
        <v>45854</v>
      </c>
      <c r="K193" t="s">
        <v>241</v>
      </c>
      <c r="L193" t="s">
        <v>164</v>
      </c>
      <c r="M193" t="s">
        <v>690</v>
      </c>
      <c r="N193" t="s">
        <v>237</v>
      </c>
      <c r="Q193">
        <f ca="1">IF(OR(ISNUMBER(MATCH(L193,MasterData!$D$3:$D$18,0)),ISNUMBER(MATCH(L193,MasterData!$C$3:$C$18,0))),
    DATEDIF(E193,I193,"d"),
    DATEDIF(E193,TODAY(),"d"))</f>
        <v>155</v>
      </c>
      <c r="R193">
        <f t="shared" ca="1" si="8"/>
        <v>1</v>
      </c>
      <c r="S193">
        <f t="shared" ca="1" si="9"/>
        <v>1</v>
      </c>
      <c r="T193">
        <f t="shared" ca="1" si="10"/>
        <v>1</v>
      </c>
      <c r="U193">
        <f t="shared" ca="1" si="11"/>
        <v>1</v>
      </c>
    </row>
    <row r="194" spans="2:21" x14ac:dyDescent="0.35">
      <c r="B194" t="s">
        <v>691</v>
      </c>
      <c r="D194" t="s">
        <v>254</v>
      </c>
      <c r="E194" s="1">
        <v>45854</v>
      </c>
      <c r="F194" s="1"/>
      <c r="G194" t="s">
        <v>692</v>
      </c>
      <c r="I194" s="1">
        <v>45854</v>
      </c>
      <c r="K194" t="s">
        <v>235</v>
      </c>
      <c r="L194" t="s">
        <v>164</v>
      </c>
      <c r="M194" t="s">
        <v>693</v>
      </c>
      <c r="N194" t="s">
        <v>237</v>
      </c>
      <c r="Q194">
        <f ca="1">IF(OR(ISNUMBER(MATCH(L194,MasterData!$D$3:$D$18,0)),ISNUMBER(MATCH(L194,MasterData!$C$3:$C$18,0))),
    DATEDIF(E194,I194,"d"),
    DATEDIF(E194,TODAY(),"d"))</f>
        <v>153</v>
      </c>
      <c r="R194">
        <f t="shared" ca="1" si="8"/>
        <v>1</v>
      </c>
      <c r="S194">
        <f t="shared" ca="1" si="9"/>
        <v>1</v>
      </c>
      <c r="T194">
        <f t="shared" ca="1" si="10"/>
        <v>1</v>
      </c>
      <c r="U194">
        <f t="shared" ca="1" si="11"/>
        <v>1</v>
      </c>
    </row>
    <row r="195" spans="2:21" x14ac:dyDescent="0.35">
      <c r="Q195">
        <f ca="1">IF(OR(ISNUMBER(MATCH(L198,MasterData!$D$3:$D$18,0)),ISNUMBER(MATCH(L198,MasterData!$C$3:$C$18,0))),
    DATEDIF(E198,I198,"d"),
    DATEDIF(E198,TODAY(),"d"))</f>
        <v>46007</v>
      </c>
      <c r="R195">
        <f t="shared" ca="1" si="8"/>
        <v>1</v>
      </c>
      <c r="S195">
        <f t="shared" ca="1" si="9"/>
        <v>1</v>
      </c>
      <c r="T195">
        <f t="shared" ca="1" si="10"/>
        <v>1</v>
      </c>
      <c r="U195">
        <f t="shared" ca="1" si="11"/>
        <v>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B4BB5-9C05-4F84-90E2-A4BFFA8A93E2}">
  <dimension ref="A1:T200"/>
  <sheetViews>
    <sheetView topLeftCell="A151" zoomScale="70" zoomScaleNormal="70" workbookViewId="0">
      <selection activeCell="A198" sqref="A198:XFD198"/>
    </sheetView>
  </sheetViews>
  <sheetFormatPr defaultRowHeight="14.5" x14ac:dyDescent="0.35"/>
  <cols>
    <col min="1" max="1" width="13.54296875" bestFit="1" customWidth="1"/>
    <col min="2" max="2" width="19.1796875" bestFit="1" customWidth="1"/>
    <col min="3" max="3" width="13.1796875" bestFit="1" customWidth="1"/>
    <col min="4" max="4" width="6.81640625" bestFit="1" customWidth="1"/>
    <col min="5" max="5" width="13.54296875" bestFit="1" customWidth="1"/>
    <col min="6" max="6" width="12.453125" bestFit="1" customWidth="1"/>
    <col min="7" max="7" width="60.7265625" bestFit="1" customWidth="1"/>
    <col min="8" max="8" width="31" bestFit="1" customWidth="1"/>
    <col min="9" max="9" width="18.26953125" bestFit="1" customWidth="1"/>
    <col min="10" max="10" width="30.81640625" bestFit="1" customWidth="1"/>
    <col min="11" max="11" width="10.1796875" bestFit="1" customWidth="1"/>
    <col min="12" max="12" width="17.453125" bestFit="1" customWidth="1"/>
    <col min="13" max="13" width="81.1796875" bestFit="1" customWidth="1"/>
    <col min="14" max="14" width="39.1796875" bestFit="1" customWidth="1"/>
    <col min="15" max="15" width="12.453125" bestFit="1" customWidth="1"/>
    <col min="16" max="16" width="1.54296875" customWidth="1"/>
    <col min="17" max="17" width="12.1796875" customWidth="1"/>
    <col min="18" max="18" width="9.7265625" bestFit="1" customWidth="1"/>
    <col min="19" max="20" width="11" bestFit="1" customWidth="1"/>
  </cols>
  <sheetData>
    <row r="1" spans="1:20" x14ac:dyDescent="0.35">
      <c r="A1" t="s">
        <v>1</v>
      </c>
      <c r="B1" t="s">
        <v>0</v>
      </c>
      <c r="C1" t="s">
        <v>214</v>
      </c>
      <c r="D1" t="s">
        <v>215</v>
      </c>
      <c r="E1" t="s">
        <v>216</v>
      </c>
      <c r="F1" t="s">
        <v>217</v>
      </c>
      <c r="G1" t="s">
        <v>218</v>
      </c>
      <c r="H1" t="s">
        <v>219</v>
      </c>
      <c r="I1" t="s">
        <v>220</v>
      </c>
      <c r="J1" t="s">
        <v>221</v>
      </c>
      <c r="K1" t="s">
        <v>161</v>
      </c>
      <c r="L1" t="s">
        <v>222</v>
      </c>
      <c r="M1" t="s">
        <v>223</v>
      </c>
      <c r="N1" t="s">
        <v>224</v>
      </c>
      <c r="O1" t="s">
        <v>225</v>
      </c>
      <c r="Q1" s="3" t="s">
        <v>226</v>
      </c>
      <c r="R1" s="3" t="s">
        <v>694</v>
      </c>
      <c r="S1" s="3" t="s">
        <v>695</v>
      </c>
      <c r="T1" s="3" t="s">
        <v>696</v>
      </c>
    </row>
    <row r="2" spans="1:20" x14ac:dyDescent="0.35">
      <c r="A2">
        <v>6000127070</v>
      </c>
      <c r="B2" t="s">
        <v>229</v>
      </c>
      <c r="C2" t="s">
        <v>230</v>
      </c>
      <c r="D2" t="s">
        <v>231</v>
      </c>
      <c r="E2" s="1">
        <v>45663</v>
      </c>
      <c r="F2" s="1"/>
      <c r="G2" t="s">
        <v>232</v>
      </c>
      <c r="H2" t="s">
        <v>233</v>
      </c>
      <c r="I2" s="1">
        <v>45727</v>
      </c>
      <c r="J2" t="s">
        <v>234</v>
      </c>
      <c r="K2" t="s">
        <v>235</v>
      </c>
      <c r="L2" t="s">
        <v>171</v>
      </c>
      <c r="M2" t="s">
        <v>236</v>
      </c>
      <c r="N2" t="s">
        <v>237</v>
      </c>
      <c r="O2" t="s">
        <v>230</v>
      </c>
      <c r="Q2">
        <f ca="1">IF(OR(ISNUMBER(MATCH(L2,MasterData!$D$3:$D$18,0)),ISNUMBER(MATCH(L2,MasterData!$C$3:$C$18,0))),
    DATEDIF(E2,I2,"d"),
    DATEDIF(E2,TODAY(),"d"))</f>
        <v>64</v>
      </c>
      <c r="R2">
        <f ca="1">IF(AND($Q2&gt;=0,$Q2&lt;=7),1,0)</f>
        <v>0</v>
      </c>
      <c r="S2">
        <f ca="1">IF(AND($Q2&gt;7,Q2&lt;=30),1,0)</f>
        <v>0</v>
      </c>
      <c r="T2">
        <f ca="1">IF($Q2&gt;30,1,0)</f>
        <v>1</v>
      </c>
    </row>
    <row r="3" spans="1:20" x14ac:dyDescent="0.35">
      <c r="A3">
        <v>6000127209</v>
      </c>
      <c r="B3" t="s">
        <v>238</v>
      </c>
      <c r="C3" t="s">
        <v>230</v>
      </c>
      <c r="D3" t="s">
        <v>231</v>
      </c>
      <c r="E3" s="1">
        <v>45664</v>
      </c>
      <c r="F3" s="1"/>
      <c r="G3" t="s">
        <v>239</v>
      </c>
      <c r="H3" t="s">
        <v>240</v>
      </c>
      <c r="I3" s="1">
        <v>45673</v>
      </c>
      <c r="J3" t="s">
        <v>234</v>
      </c>
      <c r="K3" t="s">
        <v>241</v>
      </c>
      <c r="L3" t="s">
        <v>171</v>
      </c>
      <c r="M3" t="s">
        <v>242</v>
      </c>
      <c r="N3" t="s">
        <v>237</v>
      </c>
      <c r="O3" t="s">
        <v>230</v>
      </c>
      <c r="Q3">
        <f ca="1">IF(OR(ISNUMBER(MATCH(L3,MasterData!$D$3:$D$18,0)),ISNUMBER(MATCH(L3,MasterData!$C$3:$C$18,0))),
    DATEDIF(E3,I3,"d"),
    DATEDIF(E3,TODAY(),"d"))</f>
        <v>9</v>
      </c>
      <c r="R3">
        <f t="shared" ref="R3:R66" ca="1" si="0">IF(AND($Q3&gt;=0,$Q3&lt;=7),1,0)</f>
        <v>0</v>
      </c>
      <c r="S3">
        <f t="shared" ref="S3:S66" ca="1" si="1">IF(AND($Q3&gt;7,Q3&lt;=30),1,0)</f>
        <v>1</v>
      </c>
      <c r="T3">
        <f t="shared" ref="T3:T66" ca="1" si="2">IF($Q3&gt;30,1,0)</f>
        <v>0</v>
      </c>
    </row>
    <row r="4" spans="1:20" x14ac:dyDescent="0.35">
      <c r="A4">
        <v>6000127632</v>
      </c>
      <c r="B4" t="s">
        <v>243</v>
      </c>
      <c r="C4" t="s">
        <v>230</v>
      </c>
      <c r="D4" t="s">
        <v>231</v>
      </c>
      <c r="E4" s="1">
        <v>45667</v>
      </c>
      <c r="F4" s="1"/>
      <c r="G4" t="s">
        <v>244</v>
      </c>
      <c r="H4" t="s">
        <v>245</v>
      </c>
      <c r="I4" s="1">
        <v>45679</v>
      </c>
      <c r="J4" t="s">
        <v>234</v>
      </c>
      <c r="K4" t="s">
        <v>235</v>
      </c>
      <c r="L4" t="s">
        <v>171</v>
      </c>
      <c r="M4" t="s">
        <v>246</v>
      </c>
      <c r="N4" t="s">
        <v>237</v>
      </c>
      <c r="O4" t="s">
        <v>230</v>
      </c>
      <c r="Q4">
        <f ca="1">IF(OR(ISNUMBER(MATCH(L4,MasterData!$D$3:$D$18,0)),ISNUMBER(MATCH(L4,MasterData!$C$3:$C$18,0))),
    DATEDIF(E4,I4,"d"),
    DATEDIF(E4,TODAY(),"d"))</f>
        <v>12</v>
      </c>
      <c r="R4">
        <f t="shared" ca="1" si="0"/>
        <v>0</v>
      </c>
      <c r="S4">
        <f t="shared" ca="1" si="1"/>
        <v>1</v>
      </c>
      <c r="T4">
        <f t="shared" ca="1" si="2"/>
        <v>0</v>
      </c>
    </row>
    <row r="5" spans="1:20" x14ac:dyDescent="0.35">
      <c r="A5">
        <v>6000128352</v>
      </c>
      <c r="B5" t="s">
        <v>230</v>
      </c>
      <c r="C5" t="s">
        <v>230</v>
      </c>
      <c r="D5" t="s">
        <v>247</v>
      </c>
      <c r="E5" s="1">
        <v>45674</v>
      </c>
      <c r="F5" s="1"/>
      <c r="G5" t="s">
        <v>248</v>
      </c>
      <c r="H5" t="s">
        <v>240</v>
      </c>
      <c r="I5" s="1">
        <v>45688</v>
      </c>
      <c r="J5" t="s">
        <v>201</v>
      </c>
      <c r="K5" t="s">
        <v>241</v>
      </c>
      <c r="L5" t="s">
        <v>171</v>
      </c>
      <c r="M5" t="s">
        <v>249</v>
      </c>
      <c r="N5" t="s">
        <v>237</v>
      </c>
      <c r="O5" t="s">
        <v>230</v>
      </c>
      <c r="Q5">
        <f ca="1">IF(OR(ISNUMBER(MATCH(L5,MasterData!$D$3:$D$18,0)),ISNUMBER(MATCH(L5,MasterData!$C$3:$C$18,0))),
    DATEDIF(E5,I5,"d"),
    DATEDIF(E5,TODAY(),"d"))</f>
        <v>14</v>
      </c>
      <c r="R5">
        <f t="shared" ca="1" si="0"/>
        <v>0</v>
      </c>
      <c r="S5">
        <f t="shared" ca="1" si="1"/>
        <v>1</v>
      </c>
      <c r="T5">
        <f t="shared" ca="1" si="2"/>
        <v>0</v>
      </c>
    </row>
    <row r="6" spans="1:20" x14ac:dyDescent="0.35">
      <c r="A6">
        <v>6000128500</v>
      </c>
      <c r="B6" t="s">
        <v>250</v>
      </c>
      <c r="C6" t="s">
        <v>230</v>
      </c>
      <c r="D6" t="s">
        <v>251</v>
      </c>
      <c r="E6" s="1">
        <v>45677</v>
      </c>
      <c r="F6" s="1"/>
      <c r="G6" t="s">
        <v>252</v>
      </c>
      <c r="H6" t="s">
        <v>245</v>
      </c>
      <c r="I6" s="1">
        <v>45684</v>
      </c>
      <c r="J6" t="s">
        <v>234</v>
      </c>
      <c r="K6" t="s">
        <v>235</v>
      </c>
      <c r="L6" t="s">
        <v>171</v>
      </c>
      <c r="M6" t="s">
        <v>253</v>
      </c>
      <c r="N6" t="s">
        <v>237</v>
      </c>
      <c r="O6" t="s">
        <v>230</v>
      </c>
      <c r="Q6">
        <f ca="1">IF(OR(ISNUMBER(MATCH(L6,MasterData!$D$3:$D$18,0)),ISNUMBER(MATCH(L6,MasterData!$C$3:$C$18,0))),
    DATEDIF(E6,I6,"d"),
    DATEDIF(E6,TODAY(),"d"))</f>
        <v>7</v>
      </c>
      <c r="R6">
        <f t="shared" ca="1" si="0"/>
        <v>1</v>
      </c>
      <c r="S6">
        <f t="shared" ca="1" si="1"/>
        <v>0</v>
      </c>
      <c r="T6">
        <f t="shared" ca="1" si="2"/>
        <v>0</v>
      </c>
    </row>
    <row r="7" spans="1:20" x14ac:dyDescent="0.35">
      <c r="A7" s="72">
        <v>6000128546</v>
      </c>
      <c r="B7" s="72" t="s">
        <v>4</v>
      </c>
      <c r="C7" s="72" t="s">
        <v>230</v>
      </c>
      <c r="D7" s="72" t="s">
        <v>254</v>
      </c>
      <c r="E7" s="73">
        <v>45677</v>
      </c>
      <c r="F7" s="73">
        <v>45947</v>
      </c>
      <c r="G7" s="72" t="s">
        <v>255</v>
      </c>
      <c r="H7" s="72" t="s">
        <v>245</v>
      </c>
      <c r="I7" s="73">
        <v>45835</v>
      </c>
      <c r="J7" s="72" t="s">
        <v>560</v>
      </c>
      <c r="K7" s="72" t="s">
        <v>241</v>
      </c>
      <c r="L7" s="72" t="s">
        <v>183</v>
      </c>
      <c r="M7" s="72" t="s">
        <v>257</v>
      </c>
      <c r="N7" s="72" t="s">
        <v>237</v>
      </c>
      <c r="O7" s="72" t="s">
        <v>230</v>
      </c>
      <c r="P7" s="72"/>
      <c r="Q7" s="72">
        <v>-1</v>
      </c>
      <c r="R7" s="72">
        <f t="shared" si="0"/>
        <v>0</v>
      </c>
      <c r="S7" s="72">
        <f t="shared" si="1"/>
        <v>0</v>
      </c>
      <c r="T7" s="72">
        <v>1</v>
      </c>
    </row>
    <row r="8" spans="1:20" x14ac:dyDescent="0.35">
      <c r="A8">
        <v>6000128759</v>
      </c>
      <c r="B8" t="s">
        <v>258</v>
      </c>
      <c r="C8" t="s">
        <v>230</v>
      </c>
      <c r="D8" t="s">
        <v>251</v>
      </c>
      <c r="E8" s="1">
        <v>45679</v>
      </c>
      <c r="F8" s="1"/>
      <c r="G8" t="s">
        <v>259</v>
      </c>
      <c r="H8" t="s">
        <v>245</v>
      </c>
      <c r="I8" s="1">
        <v>45686</v>
      </c>
      <c r="J8" t="s">
        <v>234</v>
      </c>
      <c r="K8" t="s">
        <v>235</v>
      </c>
      <c r="L8" t="s">
        <v>171</v>
      </c>
      <c r="M8" t="s">
        <v>260</v>
      </c>
      <c r="N8" t="s">
        <v>237</v>
      </c>
      <c r="O8" t="s">
        <v>230</v>
      </c>
      <c r="Q8">
        <f ca="1">IF(OR(ISNUMBER(MATCH(L8,MasterData!$D$3:$D$18,0)),ISNUMBER(MATCH(L8,MasterData!$C$3:$C$18,0))),
    DATEDIF(E8,I8,"d"),
    DATEDIF(E8,TODAY(),"d"))</f>
        <v>7</v>
      </c>
      <c r="R8">
        <f t="shared" ca="1" si="0"/>
        <v>1</v>
      </c>
      <c r="S8">
        <f t="shared" ca="1" si="1"/>
        <v>0</v>
      </c>
      <c r="T8">
        <f t="shared" ca="1" si="2"/>
        <v>0</v>
      </c>
    </row>
    <row r="9" spans="1:20" x14ac:dyDescent="0.35">
      <c r="A9">
        <v>6000129022</v>
      </c>
      <c r="B9" t="s">
        <v>261</v>
      </c>
      <c r="C9" t="s">
        <v>230</v>
      </c>
      <c r="D9" t="s">
        <v>231</v>
      </c>
      <c r="E9" s="1">
        <v>45680</v>
      </c>
      <c r="F9" s="1"/>
      <c r="G9" t="s">
        <v>262</v>
      </c>
      <c r="H9" t="s">
        <v>245</v>
      </c>
      <c r="I9" s="1">
        <v>45705</v>
      </c>
      <c r="J9" t="s">
        <v>234</v>
      </c>
      <c r="K9" t="s">
        <v>235</v>
      </c>
      <c r="L9" t="s">
        <v>171</v>
      </c>
      <c r="M9" t="s">
        <v>263</v>
      </c>
      <c r="N9" t="s">
        <v>237</v>
      </c>
      <c r="O9" t="s">
        <v>230</v>
      </c>
      <c r="Q9">
        <f ca="1">IF(OR(ISNUMBER(MATCH(L9,MasterData!$D$3:$D$18,0)),ISNUMBER(MATCH(L9,MasterData!$C$3:$C$18,0))),
    DATEDIF(E9,I9,"d"),
    DATEDIF(E9,TODAY(),"d"))</f>
        <v>25</v>
      </c>
      <c r="R9">
        <f t="shared" ca="1" si="0"/>
        <v>0</v>
      </c>
      <c r="S9">
        <f t="shared" ca="1" si="1"/>
        <v>1</v>
      </c>
      <c r="T9">
        <f t="shared" ca="1" si="2"/>
        <v>0</v>
      </c>
    </row>
    <row r="10" spans="1:20" x14ac:dyDescent="0.35">
      <c r="A10">
        <v>6000129245</v>
      </c>
      <c r="B10" t="s">
        <v>264</v>
      </c>
      <c r="C10" t="s">
        <v>230</v>
      </c>
      <c r="D10" t="s">
        <v>251</v>
      </c>
      <c r="E10" s="1">
        <v>45684</v>
      </c>
      <c r="F10" s="1"/>
      <c r="G10" t="s">
        <v>265</v>
      </c>
      <c r="H10" t="s">
        <v>245</v>
      </c>
      <c r="I10" s="1">
        <v>45691</v>
      </c>
      <c r="J10" t="s">
        <v>234</v>
      </c>
      <c r="K10" t="s">
        <v>235</v>
      </c>
      <c r="L10" t="s">
        <v>171</v>
      </c>
      <c r="M10" t="s">
        <v>266</v>
      </c>
      <c r="N10" t="s">
        <v>237</v>
      </c>
      <c r="O10" t="s">
        <v>230</v>
      </c>
      <c r="Q10">
        <f ca="1">IF(OR(ISNUMBER(MATCH(L10,MasterData!$D$3:$D$18,0)),ISNUMBER(MATCH(L10,MasterData!$C$3:$C$18,0))),
    DATEDIF(E10,I10,"d"),
    DATEDIF(E10,TODAY(),"d"))</f>
        <v>7</v>
      </c>
      <c r="R10">
        <f t="shared" ca="1" si="0"/>
        <v>1</v>
      </c>
      <c r="S10">
        <f t="shared" ca="1" si="1"/>
        <v>0</v>
      </c>
      <c r="T10">
        <f t="shared" ca="1" si="2"/>
        <v>0</v>
      </c>
    </row>
    <row r="11" spans="1:20" x14ac:dyDescent="0.35">
      <c r="A11">
        <v>6000129304</v>
      </c>
      <c r="B11" t="s">
        <v>267</v>
      </c>
      <c r="C11" t="s">
        <v>230</v>
      </c>
      <c r="D11" t="s">
        <v>254</v>
      </c>
      <c r="E11" s="1">
        <v>45684</v>
      </c>
      <c r="F11" s="1"/>
      <c r="G11" t="s">
        <v>268</v>
      </c>
      <c r="H11" t="s">
        <v>240</v>
      </c>
      <c r="I11" s="1">
        <v>45693</v>
      </c>
      <c r="J11" t="s">
        <v>234</v>
      </c>
      <c r="K11" t="s">
        <v>235</v>
      </c>
      <c r="L11" t="s">
        <v>171</v>
      </c>
      <c r="M11" t="s">
        <v>269</v>
      </c>
      <c r="N11" t="s">
        <v>237</v>
      </c>
      <c r="O11" t="s">
        <v>230</v>
      </c>
      <c r="Q11">
        <f ca="1">IF(OR(ISNUMBER(MATCH(L11,MasterData!$D$3:$D$18,0)),ISNUMBER(MATCH(L11,MasterData!$C$3:$C$18,0))),
    DATEDIF(E11,I11,"d"),
    DATEDIF(E11,TODAY(),"d"))</f>
        <v>9</v>
      </c>
      <c r="R11">
        <f t="shared" ca="1" si="0"/>
        <v>0</v>
      </c>
      <c r="S11">
        <f t="shared" ca="1" si="1"/>
        <v>1</v>
      </c>
      <c r="T11">
        <f t="shared" ca="1" si="2"/>
        <v>0</v>
      </c>
    </row>
    <row r="12" spans="1:20" x14ac:dyDescent="0.35">
      <c r="A12">
        <v>6000129653</v>
      </c>
      <c r="B12" t="s">
        <v>230</v>
      </c>
      <c r="C12" t="s">
        <v>230</v>
      </c>
      <c r="D12" t="s">
        <v>247</v>
      </c>
      <c r="E12" s="1">
        <v>45686</v>
      </c>
      <c r="F12" s="1"/>
      <c r="G12" t="s">
        <v>248</v>
      </c>
      <c r="H12" t="s">
        <v>245</v>
      </c>
      <c r="I12" s="1">
        <v>45782</v>
      </c>
      <c r="J12" t="s">
        <v>201</v>
      </c>
      <c r="K12" t="s">
        <v>241</v>
      </c>
      <c r="L12" t="s">
        <v>171</v>
      </c>
      <c r="M12" t="s">
        <v>270</v>
      </c>
      <c r="N12" t="s">
        <v>237</v>
      </c>
      <c r="O12" t="s">
        <v>230</v>
      </c>
      <c r="Q12">
        <f ca="1">IF(OR(ISNUMBER(MATCH(L12,MasterData!$D$3:$D$18,0)),ISNUMBER(MATCH(L12,MasterData!$C$3:$C$18,0))),
    DATEDIF(E12,I12,"d"),
    DATEDIF(E12,TODAY(),"d"))</f>
        <v>96</v>
      </c>
      <c r="R12">
        <f t="shared" ca="1" si="0"/>
        <v>0</v>
      </c>
      <c r="S12">
        <f t="shared" ca="1" si="1"/>
        <v>0</v>
      </c>
      <c r="T12">
        <f t="shared" ca="1" si="2"/>
        <v>1</v>
      </c>
    </row>
    <row r="13" spans="1:20" x14ac:dyDescent="0.35">
      <c r="A13">
        <v>6000129990</v>
      </c>
      <c r="B13" t="s">
        <v>271</v>
      </c>
      <c r="C13" t="s">
        <v>230</v>
      </c>
      <c r="D13" t="s">
        <v>254</v>
      </c>
      <c r="E13" s="1">
        <v>45688</v>
      </c>
      <c r="F13" s="1"/>
      <c r="G13" t="s">
        <v>255</v>
      </c>
      <c r="H13" t="s">
        <v>240</v>
      </c>
      <c r="I13" s="1">
        <v>45699</v>
      </c>
      <c r="J13" t="s">
        <v>234</v>
      </c>
      <c r="K13" t="s">
        <v>241</v>
      </c>
      <c r="L13" t="s">
        <v>171</v>
      </c>
      <c r="M13" t="s">
        <v>272</v>
      </c>
      <c r="N13" t="s">
        <v>237</v>
      </c>
      <c r="O13" t="s">
        <v>230</v>
      </c>
      <c r="Q13">
        <f ca="1">IF(OR(ISNUMBER(MATCH(L13,MasterData!$D$3:$D$18,0)),ISNUMBER(MATCH(L13,MasterData!$C$3:$C$18,0))),
    DATEDIF(E13,I13,"d"),
    DATEDIF(E13,TODAY(),"d"))</f>
        <v>11</v>
      </c>
      <c r="R13">
        <f t="shared" ca="1" si="0"/>
        <v>0</v>
      </c>
      <c r="S13">
        <f t="shared" ca="1" si="1"/>
        <v>1</v>
      </c>
      <c r="T13">
        <f t="shared" ca="1" si="2"/>
        <v>0</v>
      </c>
    </row>
    <row r="14" spans="1:20" x14ac:dyDescent="0.35">
      <c r="A14">
        <v>6000130122</v>
      </c>
      <c r="B14" t="s">
        <v>273</v>
      </c>
      <c r="C14" t="s">
        <v>230</v>
      </c>
      <c r="D14" t="s">
        <v>274</v>
      </c>
      <c r="E14" s="1">
        <v>45691</v>
      </c>
      <c r="F14" s="1"/>
      <c r="G14" t="s">
        <v>275</v>
      </c>
      <c r="H14" t="s">
        <v>233</v>
      </c>
      <c r="I14" s="1">
        <v>45708</v>
      </c>
      <c r="J14" t="s">
        <v>234</v>
      </c>
      <c r="K14" t="s">
        <v>241</v>
      </c>
      <c r="L14" t="s">
        <v>171</v>
      </c>
      <c r="M14" t="s">
        <v>276</v>
      </c>
      <c r="N14" t="s">
        <v>237</v>
      </c>
      <c r="O14" t="s">
        <v>230</v>
      </c>
      <c r="Q14">
        <f ca="1">IF(OR(ISNUMBER(MATCH(L14,MasterData!$D$3:$D$18,0)),ISNUMBER(MATCH(L14,MasterData!$C$3:$C$18,0))),
    DATEDIF(E14,I14,"d"),
    DATEDIF(E14,TODAY(),"d"))</f>
        <v>17</v>
      </c>
      <c r="R14">
        <f t="shared" ca="1" si="0"/>
        <v>0</v>
      </c>
      <c r="S14">
        <f t="shared" ca="1" si="1"/>
        <v>1</v>
      </c>
      <c r="T14">
        <f t="shared" ca="1" si="2"/>
        <v>0</v>
      </c>
    </row>
    <row r="15" spans="1:20" x14ac:dyDescent="0.35">
      <c r="A15">
        <v>6000130131</v>
      </c>
      <c r="B15" t="s">
        <v>277</v>
      </c>
      <c r="C15" t="s">
        <v>230</v>
      </c>
      <c r="D15" t="s">
        <v>274</v>
      </c>
      <c r="E15" s="1">
        <v>45691</v>
      </c>
      <c r="F15" s="1"/>
      <c r="G15" t="s">
        <v>278</v>
      </c>
      <c r="H15" t="s">
        <v>233</v>
      </c>
      <c r="I15" s="1">
        <v>45708</v>
      </c>
      <c r="J15" t="s">
        <v>234</v>
      </c>
      <c r="K15" t="s">
        <v>241</v>
      </c>
      <c r="L15" t="s">
        <v>171</v>
      </c>
      <c r="M15" t="s">
        <v>279</v>
      </c>
      <c r="N15" t="s">
        <v>237</v>
      </c>
      <c r="O15" t="s">
        <v>230</v>
      </c>
      <c r="Q15">
        <f ca="1">IF(OR(ISNUMBER(MATCH(L15,MasterData!$D$3:$D$18,0)),ISNUMBER(MATCH(L15,MasterData!$C$3:$C$18,0))),
    DATEDIF(E15,I15,"d"),
    DATEDIF(E15,TODAY(),"d"))</f>
        <v>17</v>
      </c>
      <c r="R15">
        <f t="shared" ca="1" si="0"/>
        <v>0</v>
      </c>
      <c r="S15">
        <f t="shared" ca="1" si="1"/>
        <v>1</v>
      </c>
      <c r="T15">
        <f t="shared" ca="1" si="2"/>
        <v>0</v>
      </c>
    </row>
    <row r="16" spans="1:20" x14ac:dyDescent="0.35">
      <c r="A16">
        <v>6000130842</v>
      </c>
      <c r="B16" t="s">
        <v>280</v>
      </c>
      <c r="C16" t="s">
        <v>230</v>
      </c>
      <c r="D16" t="s">
        <v>247</v>
      </c>
      <c r="E16" s="1">
        <v>45698</v>
      </c>
      <c r="F16" s="1"/>
      <c r="G16" t="s">
        <v>281</v>
      </c>
      <c r="H16" t="s">
        <v>240</v>
      </c>
      <c r="I16" s="1">
        <v>45831</v>
      </c>
      <c r="J16" t="s">
        <v>234</v>
      </c>
      <c r="K16" t="s">
        <v>241</v>
      </c>
      <c r="L16" t="s">
        <v>171</v>
      </c>
      <c r="M16" t="s">
        <v>282</v>
      </c>
      <c r="N16" t="s">
        <v>237</v>
      </c>
      <c r="O16" t="s">
        <v>230</v>
      </c>
      <c r="Q16">
        <f ca="1">IF(OR(ISNUMBER(MATCH(L16,MasterData!$D$3:$D$18,0)),ISNUMBER(MATCH(L16,MasterData!$C$3:$C$18,0))),
    DATEDIF(E16,I16,"d"),
    DATEDIF(E16,TODAY(),"d"))</f>
        <v>133</v>
      </c>
      <c r="R16">
        <f t="shared" ca="1" si="0"/>
        <v>0</v>
      </c>
      <c r="S16">
        <f t="shared" ca="1" si="1"/>
        <v>0</v>
      </c>
      <c r="T16">
        <f t="shared" ca="1" si="2"/>
        <v>1</v>
      </c>
    </row>
    <row r="17" spans="1:20" x14ac:dyDescent="0.35">
      <c r="A17">
        <v>6000130889</v>
      </c>
      <c r="B17" t="s">
        <v>283</v>
      </c>
      <c r="C17" t="s">
        <v>230</v>
      </c>
      <c r="D17" t="s">
        <v>251</v>
      </c>
      <c r="E17" s="1">
        <v>45698</v>
      </c>
      <c r="F17" s="1"/>
      <c r="G17" t="s">
        <v>284</v>
      </c>
      <c r="H17" t="s">
        <v>233</v>
      </c>
      <c r="I17" s="1">
        <v>45705</v>
      </c>
      <c r="J17" t="s">
        <v>234</v>
      </c>
      <c r="K17" t="s">
        <v>241</v>
      </c>
      <c r="L17" t="s">
        <v>171</v>
      </c>
      <c r="M17" t="s">
        <v>285</v>
      </c>
      <c r="N17" t="s">
        <v>237</v>
      </c>
      <c r="O17" t="s">
        <v>230</v>
      </c>
      <c r="Q17">
        <f ca="1">IF(OR(ISNUMBER(MATCH(L17,MasterData!$D$3:$D$18,0)),ISNUMBER(MATCH(L17,MasterData!$C$3:$C$18,0))),
    DATEDIF(E17,I17,"d"),
    DATEDIF(E17,TODAY(),"d"))</f>
        <v>7</v>
      </c>
      <c r="R17">
        <f t="shared" ca="1" si="0"/>
        <v>1</v>
      </c>
      <c r="S17">
        <f t="shared" ca="1" si="1"/>
        <v>0</v>
      </c>
      <c r="T17">
        <f t="shared" ca="1" si="2"/>
        <v>0</v>
      </c>
    </row>
    <row r="18" spans="1:20" x14ac:dyDescent="0.35">
      <c r="A18">
        <v>6000131438</v>
      </c>
      <c r="B18" t="s">
        <v>286</v>
      </c>
      <c r="C18" t="s">
        <v>230</v>
      </c>
      <c r="D18" t="s">
        <v>247</v>
      </c>
      <c r="E18" s="1">
        <v>45701</v>
      </c>
      <c r="F18" s="1"/>
      <c r="G18" t="s">
        <v>287</v>
      </c>
      <c r="H18" t="s">
        <v>401</v>
      </c>
      <c r="I18" s="1">
        <v>45831</v>
      </c>
      <c r="J18" t="s">
        <v>234</v>
      </c>
      <c r="K18" t="s">
        <v>241</v>
      </c>
      <c r="L18" t="s">
        <v>171</v>
      </c>
      <c r="M18" t="s">
        <v>289</v>
      </c>
      <c r="N18" t="s">
        <v>237</v>
      </c>
      <c r="O18" t="s">
        <v>230</v>
      </c>
      <c r="Q18">
        <f ca="1">IF(OR(ISNUMBER(MATCH(L18,MasterData!$D$3:$D$18,0)),ISNUMBER(MATCH(L18,MasterData!$C$3:$C$18,0))),
    DATEDIF(E18,I18,"d"),
    DATEDIF(E18,TODAY(),"d"))</f>
        <v>130</v>
      </c>
      <c r="R18">
        <f t="shared" ca="1" si="0"/>
        <v>0</v>
      </c>
      <c r="S18">
        <f t="shared" ca="1" si="1"/>
        <v>0</v>
      </c>
      <c r="T18">
        <f t="shared" ca="1" si="2"/>
        <v>1</v>
      </c>
    </row>
    <row r="19" spans="1:20" x14ac:dyDescent="0.35">
      <c r="A19">
        <v>6000131514</v>
      </c>
      <c r="B19" t="s">
        <v>230</v>
      </c>
      <c r="C19" t="s">
        <v>230</v>
      </c>
      <c r="D19" t="s">
        <v>251</v>
      </c>
      <c r="E19" s="1">
        <v>45702</v>
      </c>
      <c r="F19" s="1"/>
      <c r="G19" t="s">
        <v>290</v>
      </c>
      <c r="H19" t="s">
        <v>233</v>
      </c>
      <c r="I19" s="1">
        <v>45723</v>
      </c>
      <c r="J19" t="s">
        <v>201</v>
      </c>
      <c r="K19" t="s">
        <v>241</v>
      </c>
      <c r="L19" t="s">
        <v>171</v>
      </c>
      <c r="M19" t="s">
        <v>291</v>
      </c>
      <c r="N19" t="s">
        <v>237</v>
      </c>
      <c r="O19" t="s">
        <v>230</v>
      </c>
      <c r="Q19">
        <f ca="1">IF(OR(ISNUMBER(MATCH(L19,MasterData!$D$3:$D$18,0)),ISNUMBER(MATCH(L19,MasterData!$C$3:$C$18,0))),
    DATEDIF(E19,I19,"d"),
    DATEDIF(E19,TODAY(),"d"))</f>
        <v>21</v>
      </c>
      <c r="R19">
        <f t="shared" ca="1" si="0"/>
        <v>0</v>
      </c>
      <c r="S19">
        <f t="shared" ca="1" si="1"/>
        <v>1</v>
      </c>
      <c r="T19">
        <f t="shared" ca="1" si="2"/>
        <v>0</v>
      </c>
    </row>
    <row r="20" spans="1:20" x14ac:dyDescent="0.35">
      <c r="A20">
        <v>6000131715</v>
      </c>
      <c r="B20" t="s">
        <v>292</v>
      </c>
      <c r="C20" t="s">
        <v>230</v>
      </c>
      <c r="D20" t="s">
        <v>231</v>
      </c>
      <c r="E20" s="1">
        <v>45705</v>
      </c>
      <c r="F20" s="1"/>
      <c r="G20" t="s">
        <v>293</v>
      </c>
      <c r="H20" t="s">
        <v>233</v>
      </c>
      <c r="I20" s="1">
        <v>45713</v>
      </c>
      <c r="J20" t="s">
        <v>234</v>
      </c>
      <c r="K20" t="s">
        <v>235</v>
      </c>
      <c r="L20" t="s">
        <v>171</v>
      </c>
      <c r="M20" t="s">
        <v>294</v>
      </c>
      <c r="N20" t="s">
        <v>237</v>
      </c>
      <c r="O20" t="s">
        <v>230</v>
      </c>
      <c r="Q20">
        <f ca="1">IF(OR(ISNUMBER(MATCH(L20,MasterData!$D$3:$D$18,0)),ISNUMBER(MATCH(L20,MasterData!$C$3:$C$18,0))),
    DATEDIF(E20,I20,"d"),
    DATEDIF(E20,TODAY(),"d"))</f>
        <v>8</v>
      </c>
      <c r="R20">
        <f t="shared" ca="1" si="0"/>
        <v>0</v>
      </c>
      <c r="S20">
        <f t="shared" ca="1" si="1"/>
        <v>1</v>
      </c>
      <c r="T20">
        <f t="shared" ca="1" si="2"/>
        <v>0</v>
      </c>
    </row>
    <row r="21" spans="1:20" x14ac:dyDescent="0.35">
      <c r="A21">
        <v>6000132000</v>
      </c>
      <c r="B21" t="s">
        <v>295</v>
      </c>
      <c r="C21" t="s">
        <v>230</v>
      </c>
      <c r="D21" t="s">
        <v>254</v>
      </c>
      <c r="E21" s="1">
        <v>45707</v>
      </c>
      <c r="F21" s="1"/>
      <c r="G21" t="s">
        <v>255</v>
      </c>
      <c r="H21" t="s">
        <v>240</v>
      </c>
      <c r="I21" s="1">
        <v>45735</v>
      </c>
      <c r="J21" t="s">
        <v>234</v>
      </c>
      <c r="K21" t="s">
        <v>241</v>
      </c>
      <c r="L21" t="s">
        <v>171</v>
      </c>
      <c r="M21" t="s">
        <v>296</v>
      </c>
      <c r="N21" t="s">
        <v>237</v>
      </c>
      <c r="O21" t="s">
        <v>230</v>
      </c>
      <c r="Q21">
        <f ca="1">IF(OR(ISNUMBER(MATCH(L21,MasterData!$D$3:$D$18,0)),ISNUMBER(MATCH(L21,MasterData!$C$3:$C$18,0))),
    DATEDIF(E21,I21,"d"),
    DATEDIF(E21,TODAY(),"d"))</f>
        <v>28</v>
      </c>
      <c r="R21">
        <f t="shared" ca="1" si="0"/>
        <v>0</v>
      </c>
      <c r="S21">
        <f t="shared" ca="1" si="1"/>
        <v>1</v>
      </c>
      <c r="T21">
        <f t="shared" ca="1" si="2"/>
        <v>0</v>
      </c>
    </row>
    <row r="22" spans="1:20" x14ac:dyDescent="0.35">
      <c r="A22">
        <v>6000132651</v>
      </c>
      <c r="B22" t="s">
        <v>297</v>
      </c>
      <c r="C22" t="s">
        <v>230</v>
      </c>
      <c r="D22" t="s">
        <v>247</v>
      </c>
      <c r="E22" s="1">
        <v>45714</v>
      </c>
      <c r="F22" s="1"/>
      <c r="G22" t="s">
        <v>287</v>
      </c>
      <c r="H22" t="s">
        <v>240</v>
      </c>
      <c r="I22" s="1">
        <v>45723</v>
      </c>
      <c r="J22" t="s">
        <v>234</v>
      </c>
      <c r="K22" t="s">
        <v>235</v>
      </c>
      <c r="L22" t="s">
        <v>171</v>
      </c>
      <c r="M22" t="s">
        <v>298</v>
      </c>
      <c r="N22" t="s">
        <v>237</v>
      </c>
      <c r="O22" t="s">
        <v>230</v>
      </c>
      <c r="Q22">
        <f ca="1">IF(OR(ISNUMBER(MATCH(L22,MasterData!$D$3:$D$18,0)),ISNUMBER(MATCH(L22,MasterData!$C$3:$C$18,0))),
    DATEDIF(E22,I22,"d"),
    DATEDIF(E22,TODAY(),"d"))</f>
        <v>9</v>
      </c>
      <c r="R22">
        <f t="shared" ca="1" si="0"/>
        <v>0</v>
      </c>
      <c r="S22">
        <f t="shared" ca="1" si="1"/>
        <v>1</v>
      </c>
      <c r="T22">
        <f t="shared" ca="1" si="2"/>
        <v>0</v>
      </c>
    </row>
    <row r="23" spans="1:20" x14ac:dyDescent="0.35">
      <c r="A23">
        <v>6000133013</v>
      </c>
      <c r="B23" t="s">
        <v>299</v>
      </c>
      <c r="C23" t="s">
        <v>230</v>
      </c>
      <c r="D23" t="s">
        <v>231</v>
      </c>
      <c r="E23" s="1">
        <v>45719</v>
      </c>
      <c r="F23" s="1"/>
      <c r="G23" t="s">
        <v>300</v>
      </c>
      <c r="H23" t="s">
        <v>245</v>
      </c>
      <c r="I23" s="1">
        <v>45734</v>
      </c>
      <c r="J23" t="s">
        <v>234</v>
      </c>
      <c r="K23" t="s">
        <v>235</v>
      </c>
      <c r="L23" t="s">
        <v>171</v>
      </c>
      <c r="M23" t="s">
        <v>301</v>
      </c>
      <c r="N23" t="s">
        <v>237</v>
      </c>
      <c r="O23" t="s">
        <v>230</v>
      </c>
      <c r="Q23">
        <f ca="1">IF(OR(ISNUMBER(MATCH(L23,MasterData!$D$3:$D$18,0)),ISNUMBER(MATCH(L23,MasterData!$C$3:$C$18,0))),
    DATEDIF(E23,I23,"d"),
    DATEDIF(E23,TODAY(),"d"))</f>
        <v>15</v>
      </c>
      <c r="R23">
        <f t="shared" ca="1" si="0"/>
        <v>0</v>
      </c>
      <c r="S23">
        <f t="shared" ca="1" si="1"/>
        <v>1</v>
      </c>
      <c r="T23">
        <f t="shared" ca="1" si="2"/>
        <v>0</v>
      </c>
    </row>
    <row r="24" spans="1:20" x14ac:dyDescent="0.35">
      <c r="A24">
        <v>6000133061</v>
      </c>
      <c r="B24" t="s">
        <v>302</v>
      </c>
      <c r="C24" t="s">
        <v>230</v>
      </c>
      <c r="D24" t="s">
        <v>254</v>
      </c>
      <c r="E24" s="1">
        <v>45719</v>
      </c>
      <c r="F24" s="1"/>
      <c r="G24" t="s">
        <v>255</v>
      </c>
      <c r="H24" t="s">
        <v>245</v>
      </c>
      <c r="I24" s="1">
        <v>45735</v>
      </c>
      <c r="J24" t="s">
        <v>234</v>
      </c>
      <c r="K24" t="s">
        <v>241</v>
      </c>
      <c r="L24" t="s">
        <v>171</v>
      </c>
      <c r="M24" t="s">
        <v>303</v>
      </c>
      <c r="N24" t="s">
        <v>237</v>
      </c>
      <c r="O24" t="s">
        <v>230</v>
      </c>
      <c r="Q24">
        <f ca="1">IF(OR(ISNUMBER(MATCH(L24,MasterData!$D$3:$D$18,0)),ISNUMBER(MATCH(L24,MasterData!$C$3:$C$18,0))),
    DATEDIF(E24,I24,"d"),
    DATEDIF(E24,TODAY(),"d"))</f>
        <v>16</v>
      </c>
      <c r="R24">
        <f t="shared" ca="1" si="0"/>
        <v>0</v>
      </c>
      <c r="S24">
        <f t="shared" ca="1" si="1"/>
        <v>1</v>
      </c>
      <c r="T24">
        <f t="shared" ca="1" si="2"/>
        <v>0</v>
      </c>
    </row>
    <row r="25" spans="1:20" x14ac:dyDescent="0.35">
      <c r="A25">
        <v>6000133063</v>
      </c>
      <c r="B25" t="s">
        <v>304</v>
      </c>
      <c r="C25" t="s">
        <v>230</v>
      </c>
      <c r="D25" t="s">
        <v>305</v>
      </c>
      <c r="E25" s="1">
        <v>45719</v>
      </c>
      <c r="F25" s="1"/>
      <c r="G25" t="s">
        <v>306</v>
      </c>
      <c r="H25" t="s">
        <v>245</v>
      </c>
      <c r="I25" s="1">
        <v>45778</v>
      </c>
      <c r="J25" t="s">
        <v>234</v>
      </c>
      <c r="K25" t="s">
        <v>235</v>
      </c>
      <c r="L25" t="s">
        <v>171</v>
      </c>
      <c r="M25" t="s">
        <v>307</v>
      </c>
      <c r="N25" t="s">
        <v>237</v>
      </c>
      <c r="O25" t="s">
        <v>230</v>
      </c>
      <c r="Q25">
        <f ca="1">IF(OR(ISNUMBER(MATCH(L25,MasterData!$D$3:$D$18,0)),ISNUMBER(MATCH(L25,MasterData!$C$3:$C$18,0))),
    DATEDIF(E25,I25,"d"),
    DATEDIF(E25,TODAY(),"d"))</f>
        <v>59</v>
      </c>
      <c r="R25">
        <f t="shared" ca="1" si="0"/>
        <v>0</v>
      </c>
      <c r="S25">
        <f t="shared" ca="1" si="1"/>
        <v>0</v>
      </c>
      <c r="T25">
        <f t="shared" ca="1" si="2"/>
        <v>1</v>
      </c>
    </row>
    <row r="26" spans="1:20" x14ac:dyDescent="0.35">
      <c r="A26">
        <v>6000133075</v>
      </c>
      <c r="B26" t="s">
        <v>308</v>
      </c>
      <c r="C26" t="s">
        <v>230</v>
      </c>
      <c r="D26" t="s">
        <v>305</v>
      </c>
      <c r="E26" s="1">
        <v>45719</v>
      </c>
      <c r="F26" s="1"/>
      <c r="G26" t="s">
        <v>306</v>
      </c>
      <c r="H26" t="s">
        <v>240</v>
      </c>
      <c r="I26" s="1">
        <v>45758</v>
      </c>
      <c r="J26" t="s">
        <v>234</v>
      </c>
      <c r="K26" t="s">
        <v>235</v>
      </c>
      <c r="L26" t="s">
        <v>171</v>
      </c>
      <c r="M26" t="s">
        <v>309</v>
      </c>
      <c r="N26" t="s">
        <v>237</v>
      </c>
      <c r="O26" t="s">
        <v>230</v>
      </c>
      <c r="Q26">
        <f ca="1">IF(OR(ISNUMBER(MATCH(L26,MasterData!$D$3:$D$18,0)),ISNUMBER(MATCH(L26,MasterData!$C$3:$C$18,0))),
    DATEDIF(E26,I26,"d"),
    DATEDIF(E26,TODAY(),"d"))</f>
        <v>39</v>
      </c>
      <c r="R26">
        <f t="shared" ca="1" si="0"/>
        <v>0</v>
      </c>
      <c r="S26">
        <f t="shared" ca="1" si="1"/>
        <v>0</v>
      </c>
      <c r="T26">
        <f t="shared" ca="1" si="2"/>
        <v>1</v>
      </c>
    </row>
    <row r="27" spans="1:20" x14ac:dyDescent="0.35">
      <c r="A27">
        <v>6000133085</v>
      </c>
      <c r="B27" t="s">
        <v>230</v>
      </c>
      <c r="C27" t="s">
        <v>230</v>
      </c>
      <c r="D27" t="s">
        <v>251</v>
      </c>
      <c r="E27" s="1">
        <v>45719</v>
      </c>
      <c r="F27" s="1"/>
      <c r="G27" t="s">
        <v>290</v>
      </c>
      <c r="H27" t="s">
        <v>240</v>
      </c>
      <c r="I27" s="1">
        <v>45731</v>
      </c>
      <c r="J27" t="s">
        <v>201</v>
      </c>
      <c r="K27" t="s">
        <v>241</v>
      </c>
      <c r="L27" t="s">
        <v>171</v>
      </c>
      <c r="M27" t="s">
        <v>310</v>
      </c>
      <c r="N27" t="s">
        <v>237</v>
      </c>
      <c r="O27" t="s">
        <v>230</v>
      </c>
      <c r="Q27">
        <f ca="1">IF(OR(ISNUMBER(MATCH(L27,MasterData!$D$3:$D$18,0)),ISNUMBER(MATCH(L27,MasterData!$C$3:$C$18,0))),
    DATEDIF(E27,I27,"d"),
    DATEDIF(E27,TODAY(),"d"))</f>
        <v>12</v>
      </c>
      <c r="R27">
        <f t="shared" ca="1" si="0"/>
        <v>0</v>
      </c>
      <c r="S27">
        <f t="shared" ca="1" si="1"/>
        <v>1</v>
      </c>
      <c r="T27">
        <f t="shared" ca="1" si="2"/>
        <v>0</v>
      </c>
    </row>
    <row r="28" spans="1:20" x14ac:dyDescent="0.35">
      <c r="A28">
        <v>6000133086</v>
      </c>
      <c r="B28" t="s">
        <v>230</v>
      </c>
      <c r="C28" t="s">
        <v>230</v>
      </c>
      <c r="D28" t="s">
        <v>251</v>
      </c>
      <c r="E28" s="1">
        <v>45719</v>
      </c>
      <c r="F28" s="1"/>
      <c r="G28" t="s">
        <v>290</v>
      </c>
      <c r="H28" t="s">
        <v>240</v>
      </c>
      <c r="I28" s="1">
        <v>45773</v>
      </c>
      <c r="J28" t="s">
        <v>201</v>
      </c>
      <c r="K28" t="s">
        <v>241</v>
      </c>
      <c r="L28" t="s">
        <v>171</v>
      </c>
      <c r="M28" t="s">
        <v>311</v>
      </c>
      <c r="N28" t="s">
        <v>237</v>
      </c>
      <c r="O28" t="s">
        <v>230</v>
      </c>
      <c r="Q28">
        <f ca="1">IF(OR(ISNUMBER(MATCH(L28,MasterData!$D$3:$D$18,0)),ISNUMBER(MATCH(L28,MasterData!$C$3:$C$18,0))),
    DATEDIF(E28,I28,"d"),
    DATEDIF(E28,TODAY(),"d"))</f>
        <v>54</v>
      </c>
      <c r="R28">
        <f t="shared" ca="1" si="0"/>
        <v>0</v>
      </c>
      <c r="S28">
        <f t="shared" ca="1" si="1"/>
        <v>0</v>
      </c>
      <c r="T28">
        <f t="shared" ca="1" si="2"/>
        <v>1</v>
      </c>
    </row>
    <row r="29" spans="1:20" x14ac:dyDescent="0.35">
      <c r="A29">
        <v>6000133087</v>
      </c>
      <c r="B29" t="s">
        <v>230</v>
      </c>
      <c r="C29" t="s">
        <v>230</v>
      </c>
      <c r="D29" t="s">
        <v>251</v>
      </c>
      <c r="E29" s="1">
        <v>45719</v>
      </c>
      <c r="F29" s="1"/>
      <c r="G29" t="s">
        <v>290</v>
      </c>
      <c r="H29" t="s">
        <v>245</v>
      </c>
      <c r="I29" s="1">
        <v>45807</v>
      </c>
      <c r="J29" t="s">
        <v>201</v>
      </c>
      <c r="K29" t="s">
        <v>241</v>
      </c>
      <c r="L29" t="s">
        <v>171</v>
      </c>
      <c r="M29" t="s">
        <v>312</v>
      </c>
      <c r="N29" t="s">
        <v>237</v>
      </c>
      <c r="O29" t="s">
        <v>230</v>
      </c>
      <c r="Q29">
        <f ca="1">IF(OR(ISNUMBER(MATCH(L29,MasterData!$D$3:$D$18,0)),ISNUMBER(MATCH(L29,MasterData!$C$3:$C$18,0))),
    DATEDIF(E29,I29,"d"),
    DATEDIF(E29,TODAY(),"d"))</f>
        <v>88</v>
      </c>
      <c r="R29">
        <f t="shared" ca="1" si="0"/>
        <v>0</v>
      </c>
      <c r="S29">
        <f t="shared" ca="1" si="1"/>
        <v>0</v>
      </c>
      <c r="T29">
        <f t="shared" ca="1" si="2"/>
        <v>1</v>
      </c>
    </row>
    <row r="30" spans="1:20" x14ac:dyDescent="0.35">
      <c r="A30">
        <v>6000133442</v>
      </c>
      <c r="B30" t="s">
        <v>230</v>
      </c>
      <c r="C30" t="s">
        <v>230</v>
      </c>
      <c r="D30" t="s">
        <v>247</v>
      </c>
      <c r="E30" s="1">
        <v>45722</v>
      </c>
      <c r="F30" s="1"/>
      <c r="G30" t="s">
        <v>248</v>
      </c>
      <c r="H30" t="s">
        <v>245</v>
      </c>
      <c r="I30" s="1">
        <v>45786</v>
      </c>
      <c r="J30" t="s">
        <v>201</v>
      </c>
      <c r="K30" t="s">
        <v>241</v>
      </c>
      <c r="L30" t="s">
        <v>171</v>
      </c>
      <c r="M30" t="s">
        <v>313</v>
      </c>
      <c r="N30" t="s">
        <v>237</v>
      </c>
      <c r="O30" t="s">
        <v>230</v>
      </c>
      <c r="Q30">
        <f ca="1">IF(OR(ISNUMBER(MATCH(L30,MasterData!$D$3:$D$18,0)),ISNUMBER(MATCH(L30,MasterData!$C$3:$C$18,0))),
    DATEDIF(E30,I30,"d"),
    DATEDIF(E30,TODAY(),"d"))</f>
        <v>64</v>
      </c>
      <c r="R30">
        <f t="shared" ca="1" si="0"/>
        <v>0</v>
      </c>
      <c r="S30">
        <f t="shared" ca="1" si="1"/>
        <v>0</v>
      </c>
      <c r="T30">
        <f t="shared" ca="1" si="2"/>
        <v>1</v>
      </c>
    </row>
    <row r="31" spans="1:20" x14ac:dyDescent="0.35">
      <c r="A31">
        <v>6000133644</v>
      </c>
      <c r="B31" t="s">
        <v>314</v>
      </c>
      <c r="C31" t="s">
        <v>230</v>
      </c>
      <c r="D31" t="s">
        <v>274</v>
      </c>
      <c r="E31" s="1">
        <v>45723</v>
      </c>
      <c r="F31" s="1"/>
      <c r="G31" t="s">
        <v>315</v>
      </c>
      <c r="H31" t="s">
        <v>240</v>
      </c>
      <c r="I31" s="1">
        <v>45841</v>
      </c>
      <c r="J31" t="s">
        <v>234</v>
      </c>
      <c r="K31" t="s">
        <v>241</v>
      </c>
      <c r="L31" t="s">
        <v>164</v>
      </c>
      <c r="M31" t="s">
        <v>316</v>
      </c>
      <c r="N31" t="s">
        <v>237</v>
      </c>
      <c r="O31" t="s">
        <v>230</v>
      </c>
      <c r="Q31">
        <f ca="1">IF(OR(ISNUMBER(MATCH(L31,MasterData!$D$3:$D$18,0)),ISNUMBER(MATCH(L31,MasterData!$C$3:$C$18,0))),
    DATEDIF(E31,I31,"d"),
    DATEDIF(E31,TODAY(),"d"))</f>
        <v>284</v>
      </c>
      <c r="R31">
        <f t="shared" ca="1" si="0"/>
        <v>0</v>
      </c>
      <c r="S31">
        <f t="shared" ca="1" si="1"/>
        <v>0</v>
      </c>
      <c r="T31">
        <f t="shared" ca="1" si="2"/>
        <v>1</v>
      </c>
    </row>
    <row r="32" spans="1:20" x14ac:dyDescent="0.35">
      <c r="A32">
        <v>6000133647</v>
      </c>
      <c r="B32" t="s">
        <v>317</v>
      </c>
      <c r="C32" t="s">
        <v>230</v>
      </c>
      <c r="D32" t="s">
        <v>231</v>
      </c>
      <c r="E32" s="1">
        <v>45723</v>
      </c>
      <c r="F32" s="1"/>
      <c r="G32" t="s">
        <v>318</v>
      </c>
      <c r="H32" t="s">
        <v>245</v>
      </c>
      <c r="I32" s="1">
        <v>45733</v>
      </c>
      <c r="J32" t="s">
        <v>234</v>
      </c>
      <c r="K32" t="s">
        <v>235</v>
      </c>
      <c r="L32" t="s">
        <v>171</v>
      </c>
      <c r="M32" t="s">
        <v>319</v>
      </c>
      <c r="N32" t="s">
        <v>237</v>
      </c>
      <c r="O32" t="s">
        <v>230</v>
      </c>
      <c r="Q32">
        <f ca="1">IF(OR(ISNUMBER(MATCH(L32,MasterData!$D$3:$D$18,0)),ISNUMBER(MATCH(L32,MasterData!$C$3:$C$18,0))),
    DATEDIF(E32,I32,"d"),
    DATEDIF(E32,TODAY(),"d"))</f>
        <v>10</v>
      </c>
      <c r="R32">
        <f t="shared" ca="1" si="0"/>
        <v>0</v>
      </c>
      <c r="S32">
        <f t="shared" ca="1" si="1"/>
        <v>1</v>
      </c>
      <c r="T32">
        <f t="shared" ca="1" si="2"/>
        <v>0</v>
      </c>
    </row>
    <row r="33" spans="1:20" x14ac:dyDescent="0.35">
      <c r="A33">
        <v>6000133780</v>
      </c>
      <c r="B33" t="s">
        <v>320</v>
      </c>
      <c r="C33" t="s">
        <v>230</v>
      </c>
      <c r="D33" t="s">
        <v>274</v>
      </c>
      <c r="E33" s="1">
        <v>45726</v>
      </c>
      <c r="F33" s="1"/>
      <c r="G33" t="s">
        <v>321</v>
      </c>
      <c r="H33" t="s">
        <v>240</v>
      </c>
      <c r="I33" s="1">
        <v>45741</v>
      </c>
      <c r="J33" t="s">
        <v>234</v>
      </c>
      <c r="K33" t="s">
        <v>235</v>
      </c>
      <c r="L33" t="s">
        <v>171</v>
      </c>
      <c r="M33" t="s">
        <v>322</v>
      </c>
      <c r="N33" t="s">
        <v>237</v>
      </c>
      <c r="O33" t="s">
        <v>230</v>
      </c>
      <c r="Q33">
        <f ca="1">IF(OR(ISNUMBER(MATCH(L33,MasterData!$D$3:$D$18,0)),ISNUMBER(MATCH(L33,MasterData!$C$3:$C$18,0))),
    DATEDIF(E33,I33,"d"),
    DATEDIF(E33,TODAY(),"d"))</f>
        <v>15</v>
      </c>
      <c r="R33">
        <f t="shared" ca="1" si="0"/>
        <v>0</v>
      </c>
      <c r="S33">
        <f t="shared" ca="1" si="1"/>
        <v>1</v>
      </c>
      <c r="T33">
        <f t="shared" ca="1" si="2"/>
        <v>0</v>
      </c>
    </row>
    <row r="34" spans="1:20" x14ac:dyDescent="0.35">
      <c r="A34">
        <v>6000133782</v>
      </c>
      <c r="B34" t="s">
        <v>323</v>
      </c>
      <c r="C34" t="s">
        <v>230</v>
      </c>
      <c r="D34" t="s">
        <v>254</v>
      </c>
      <c r="E34" s="1">
        <v>45726</v>
      </c>
      <c r="F34" s="1"/>
      <c r="G34" t="s">
        <v>255</v>
      </c>
      <c r="H34" t="s">
        <v>240</v>
      </c>
      <c r="I34" s="1">
        <v>45735</v>
      </c>
      <c r="J34" t="s">
        <v>234</v>
      </c>
      <c r="K34" t="s">
        <v>241</v>
      </c>
      <c r="L34" t="s">
        <v>171</v>
      </c>
      <c r="M34" t="s">
        <v>324</v>
      </c>
      <c r="N34" t="s">
        <v>237</v>
      </c>
      <c r="O34" t="s">
        <v>230</v>
      </c>
      <c r="Q34">
        <f ca="1">IF(OR(ISNUMBER(MATCH(L34,MasterData!$D$3:$D$18,0)),ISNUMBER(MATCH(L34,MasterData!$C$3:$C$18,0))),
    DATEDIF(E34,I34,"d"),
    DATEDIF(E34,TODAY(),"d"))</f>
        <v>9</v>
      </c>
      <c r="R34">
        <f t="shared" ca="1" si="0"/>
        <v>0</v>
      </c>
      <c r="S34">
        <f t="shared" ca="1" si="1"/>
        <v>1</v>
      </c>
      <c r="T34">
        <f t="shared" ca="1" si="2"/>
        <v>0</v>
      </c>
    </row>
    <row r="35" spans="1:20" x14ac:dyDescent="0.35">
      <c r="A35">
        <v>6000133815</v>
      </c>
      <c r="B35" t="s">
        <v>325</v>
      </c>
      <c r="C35" t="s">
        <v>230</v>
      </c>
      <c r="D35" t="s">
        <v>254</v>
      </c>
      <c r="E35" s="1">
        <v>45726</v>
      </c>
      <c r="F35" s="1"/>
      <c r="G35" t="s">
        <v>255</v>
      </c>
      <c r="H35" t="s">
        <v>240</v>
      </c>
      <c r="I35" s="1">
        <v>45748</v>
      </c>
      <c r="J35" t="s">
        <v>234</v>
      </c>
      <c r="K35" t="s">
        <v>241</v>
      </c>
      <c r="L35" t="s">
        <v>171</v>
      </c>
      <c r="M35" t="s">
        <v>326</v>
      </c>
      <c r="N35" t="s">
        <v>237</v>
      </c>
      <c r="O35" t="s">
        <v>230</v>
      </c>
      <c r="Q35">
        <f ca="1">IF(OR(ISNUMBER(MATCH(L35,MasterData!$D$3:$D$18,0)),ISNUMBER(MATCH(L35,MasterData!$C$3:$C$18,0))),
    DATEDIF(E35,I35,"d"),
    DATEDIF(E35,TODAY(),"d"))</f>
        <v>22</v>
      </c>
      <c r="R35">
        <f t="shared" ca="1" si="0"/>
        <v>0</v>
      </c>
      <c r="S35">
        <f t="shared" ca="1" si="1"/>
        <v>1</v>
      </c>
      <c r="T35">
        <f t="shared" ca="1" si="2"/>
        <v>0</v>
      </c>
    </row>
    <row r="36" spans="1:20" x14ac:dyDescent="0.35">
      <c r="A36">
        <v>6000133897</v>
      </c>
      <c r="B36" t="s">
        <v>230</v>
      </c>
      <c r="C36" t="s">
        <v>230</v>
      </c>
      <c r="D36" t="s">
        <v>231</v>
      </c>
      <c r="E36" s="1">
        <v>45727</v>
      </c>
      <c r="F36" s="1"/>
      <c r="G36" t="s">
        <v>248</v>
      </c>
      <c r="H36" t="s">
        <v>240</v>
      </c>
      <c r="I36" s="1">
        <v>45751</v>
      </c>
      <c r="J36" t="s">
        <v>201</v>
      </c>
      <c r="K36" t="s">
        <v>241</v>
      </c>
      <c r="L36" t="s">
        <v>171</v>
      </c>
      <c r="M36" t="s">
        <v>327</v>
      </c>
      <c r="N36" t="s">
        <v>237</v>
      </c>
      <c r="O36" t="s">
        <v>230</v>
      </c>
      <c r="Q36">
        <f ca="1">IF(OR(ISNUMBER(MATCH(L36,MasterData!$D$3:$D$18,0)),ISNUMBER(MATCH(L36,MasterData!$C$3:$C$18,0))),
    DATEDIF(E36,I36,"d"),
    DATEDIF(E36,TODAY(),"d"))</f>
        <v>24</v>
      </c>
      <c r="R36">
        <f t="shared" ca="1" si="0"/>
        <v>0</v>
      </c>
      <c r="S36">
        <f t="shared" ca="1" si="1"/>
        <v>1</v>
      </c>
      <c r="T36">
        <f t="shared" ca="1" si="2"/>
        <v>0</v>
      </c>
    </row>
    <row r="37" spans="1:20" x14ac:dyDescent="0.35">
      <c r="A37">
        <v>6000134052</v>
      </c>
      <c r="B37" t="s">
        <v>328</v>
      </c>
      <c r="D37" s="34">
        <v>3014</v>
      </c>
      <c r="E37" s="1">
        <v>45728</v>
      </c>
      <c r="F37" s="1"/>
      <c r="G37" t="s">
        <v>329</v>
      </c>
      <c r="H37" t="s">
        <v>330</v>
      </c>
      <c r="I37" s="1">
        <v>45852</v>
      </c>
      <c r="K37" t="s">
        <v>235</v>
      </c>
      <c r="L37" t="s">
        <v>171</v>
      </c>
      <c r="M37" t="s">
        <v>331</v>
      </c>
      <c r="N37" t="s">
        <v>332</v>
      </c>
      <c r="Q37">
        <f ca="1">IF(OR(ISNUMBER(MATCH(L37,MasterData!$D$3:$D$18,0)),ISNUMBER(MATCH(L37,MasterData!$C$3:$C$18,0))),
    DATEDIF(E37,I37,"d"),
    DATEDIF(E37,TODAY(),"d"))</f>
        <v>124</v>
      </c>
      <c r="R37">
        <f t="shared" ca="1" si="0"/>
        <v>0</v>
      </c>
      <c r="S37">
        <f t="shared" ca="1" si="1"/>
        <v>0</v>
      </c>
      <c r="T37">
        <f t="shared" ca="1" si="2"/>
        <v>1</v>
      </c>
    </row>
    <row r="38" spans="1:20" x14ac:dyDescent="0.35">
      <c r="A38">
        <v>6000134157</v>
      </c>
      <c r="B38" t="s">
        <v>333</v>
      </c>
      <c r="C38" t="s">
        <v>230</v>
      </c>
      <c r="D38" t="s">
        <v>231</v>
      </c>
      <c r="E38" s="1">
        <v>45729</v>
      </c>
      <c r="F38" s="1"/>
      <c r="G38" t="s">
        <v>293</v>
      </c>
      <c r="H38" t="s">
        <v>245</v>
      </c>
      <c r="I38" s="1">
        <v>45737</v>
      </c>
      <c r="J38" t="s">
        <v>234</v>
      </c>
      <c r="K38" t="s">
        <v>235</v>
      </c>
      <c r="L38" t="s">
        <v>171</v>
      </c>
      <c r="M38" t="s">
        <v>334</v>
      </c>
      <c r="N38" t="s">
        <v>237</v>
      </c>
      <c r="O38" t="s">
        <v>230</v>
      </c>
      <c r="Q38">
        <f ca="1">IF(OR(ISNUMBER(MATCH(L38,MasterData!$D$3:$D$18,0)),ISNUMBER(MATCH(L38,MasterData!$C$3:$C$18,0))),
    DATEDIF(E38,I38,"d"),
    DATEDIF(E38,TODAY(),"d"))</f>
        <v>8</v>
      </c>
      <c r="R38">
        <f t="shared" ca="1" si="0"/>
        <v>0</v>
      </c>
      <c r="S38">
        <f t="shared" ca="1" si="1"/>
        <v>1</v>
      </c>
      <c r="T38">
        <f t="shared" ca="1" si="2"/>
        <v>0</v>
      </c>
    </row>
    <row r="39" spans="1:20" x14ac:dyDescent="0.35">
      <c r="A39">
        <v>6000134167</v>
      </c>
      <c r="B39" t="s">
        <v>230</v>
      </c>
      <c r="C39" t="s">
        <v>230</v>
      </c>
      <c r="D39" t="s">
        <v>251</v>
      </c>
      <c r="E39" s="1">
        <v>45729</v>
      </c>
      <c r="F39" s="1"/>
      <c r="G39" t="s">
        <v>335</v>
      </c>
      <c r="H39" t="s">
        <v>240</v>
      </c>
      <c r="I39" s="1">
        <v>45792</v>
      </c>
      <c r="J39" t="s">
        <v>201</v>
      </c>
      <c r="K39" t="s">
        <v>241</v>
      </c>
      <c r="L39" t="s">
        <v>171</v>
      </c>
      <c r="M39" t="s">
        <v>336</v>
      </c>
      <c r="N39" t="s">
        <v>237</v>
      </c>
      <c r="O39" t="s">
        <v>230</v>
      </c>
      <c r="Q39">
        <f ca="1">IF(OR(ISNUMBER(MATCH(L39,MasterData!$D$3:$D$18,0)),ISNUMBER(MATCH(L39,MasterData!$C$3:$C$18,0))),
    DATEDIF(E39,I39,"d"),
    DATEDIF(E39,TODAY(),"d"))</f>
        <v>63</v>
      </c>
      <c r="R39">
        <f t="shared" ca="1" si="0"/>
        <v>0</v>
      </c>
      <c r="S39">
        <f t="shared" ca="1" si="1"/>
        <v>0</v>
      </c>
      <c r="T39">
        <f t="shared" ca="1" si="2"/>
        <v>1</v>
      </c>
    </row>
    <row r="40" spans="1:20" x14ac:dyDescent="0.35">
      <c r="A40">
        <v>6000134304</v>
      </c>
      <c r="B40" t="s">
        <v>337</v>
      </c>
      <c r="C40" t="s">
        <v>230</v>
      </c>
      <c r="D40" t="s">
        <v>338</v>
      </c>
      <c r="E40" s="1">
        <v>45729</v>
      </c>
      <c r="F40" s="1"/>
      <c r="G40" t="s">
        <v>339</v>
      </c>
      <c r="H40" t="s">
        <v>245</v>
      </c>
      <c r="I40" s="1">
        <v>45782</v>
      </c>
      <c r="J40" t="s">
        <v>234</v>
      </c>
      <c r="K40" t="s">
        <v>235</v>
      </c>
      <c r="L40" t="s">
        <v>171</v>
      </c>
      <c r="M40" t="s">
        <v>340</v>
      </c>
      <c r="N40" t="s">
        <v>237</v>
      </c>
      <c r="O40" t="s">
        <v>230</v>
      </c>
      <c r="Q40">
        <f ca="1">IF(OR(ISNUMBER(MATCH(L40,MasterData!$D$3:$D$18,0)),ISNUMBER(MATCH(L40,MasterData!$C$3:$C$18,0))),
    DATEDIF(E40,I40,"d"),
    DATEDIF(E40,TODAY(),"d"))</f>
        <v>53</v>
      </c>
      <c r="R40">
        <f t="shared" ca="1" si="0"/>
        <v>0</v>
      </c>
      <c r="S40">
        <f t="shared" ca="1" si="1"/>
        <v>0</v>
      </c>
      <c r="T40">
        <f t="shared" ca="1" si="2"/>
        <v>1</v>
      </c>
    </row>
    <row r="41" spans="1:20" x14ac:dyDescent="0.35">
      <c r="A41">
        <v>6000134423</v>
      </c>
      <c r="B41" t="s">
        <v>341</v>
      </c>
      <c r="C41" t="s">
        <v>230</v>
      </c>
      <c r="D41" t="s">
        <v>231</v>
      </c>
      <c r="E41" s="1">
        <v>45730</v>
      </c>
      <c r="F41" s="1"/>
      <c r="G41" t="s">
        <v>293</v>
      </c>
      <c r="H41" t="s">
        <v>245</v>
      </c>
      <c r="I41" s="1">
        <v>45748</v>
      </c>
      <c r="J41" t="s">
        <v>234</v>
      </c>
      <c r="K41" t="s">
        <v>235</v>
      </c>
      <c r="L41" t="s">
        <v>171</v>
      </c>
      <c r="M41" t="s">
        <v>342</v>
      </c>
      <c r="N41" t="s">
        <v>237</v>
      </c>
      <c r="O41" t="s">
        <v>230</v>
      </c>
      <c r="Q41">
        <f ca="1">IF(OR(ISNUMBER(MATCH(L41,MasterData!$D$3:$D$18,0)),ISNUMBER(MATCH(L41,MasterData!$C$3:$C$18,0))),
    DATEDIF(E41,I41,"d"),
    DATEDIF(E41,TODAY(),"d"))</f>
        <v>18</v>
      </c>
      <c r="R41">
        <f t="shared" ca="1" si="0"/>
        <v>0</v>
      </c>
      <c r="S41">
        <f t="shared" ca="1" si="1"/>
        <v>1</v>
      </c>
      <c r="T41">
        <f t="shared" ca="1" si="2"/>
        <v>0</v>
      </c>
    </row>
    <row r="42" spans="1:20" x14ac:dyDescent="0.35">
      <c r="A42">
        <v>6000134460</v>
      </c>
      <c r="B42" t="s">
        <v>343</v>
      </c>
      <c r="C42" t="s">
        <v>230</v>
      </c>
      <c r="D42" t="s">
        <v>231</v>
      </c>
      <c r="E42" s="1">
        <v>45730</v>
      </c>
      <c r="F42" s="1"/>
      <c r="G42" t="s">
        <v>329</v>
      </c>
      <c r="H42" t="s">
        <v>240</v>
      </c>
      <c r="I42" s="1">
        <v>45748</v>
      </c>
      <c r="J42" t="s">
        <v>234</v>
      </c>
      <c r="K42" t="s">
        <v>235</v>
      </c>
      <c r="L42" t="s">
        <v>171</v>
      </c>
      <c r="M42" t="s">
        <v>344</v>
      </c>
      <c r="N42" t="s">
        <v>237</v>
      </c>
      <c r="O42" t="s">
        <v>230</v>
      </c>
      <c r="Q42">
        <f ca="1">IF(OR(ISNUMBER(MATCH(L42,MasterData!$D$3:$D$18,0)),ISNUMBER(MATCH(L42,MasterData!$C$3:$C$18,0))),
    DATEDIF(E42,I42,"d"),
    DATEDIF(E42,TODAY(),"d"))</f>
        <v>18</v>
      </c>
      <c r="R42">
        <f t="shared" ca="1" si="0"/>
        <v>0</v>
      </c>
      <c r="S42">
        <f t="shared" ca="1" si="1"/>
        <v>1</v>
      </c>
      <c r="T42">
        <f t="shared" ca="1" si="2"/>
        <v>0</v>
      </c>
    </row>
    <row r="43" spans="1:20" x14ac:dyDescent="0.35">
      <c r="A43">
        <v>6000134543</v>
      </c>
      <c r="B43" t="s">
        <v>345</v>
      </c>
      <c r="C43" t="s">
        <v>230</v>
      </c>
      <c r="D43" t="s">
        <v>274</v>
      </c>
      <c r="E43" s="1">
        <v>45733</v>
      </c>
      <c r="F43" s="1"/>
      <c r="G43" t="s">
        <v>346</v>
      </c>
      <c r="H43" t="s">
        <v>240</v>
      </c>
      <c r="I43" s="1">
        <v>45754</v>
      </c>
      <c r="J43" t="s">
        <v>234</v>
      </c>
      <c r="K43" t="s">
        <v>347</v>
      </c>
      <c r="L43" t="s">
        <v>171</v>
      </c>
      <c r="M43" t="s">
        <v>348</v>
      </c>
      <c r="N43" t="s">
        <v>237</v>
      </c>
      <c r="O43" t="s">
        <v>230</v>
      </c>
      <c r="Q43">
        <f ca="1">IF(OR(ISNUMBER(MATCH(L43,MasterData!$D$3:$D$18,0)),ISNUMBER(MATCH(L43,MasterData!$C$3:$C$18,0))),
    DATEDIF(E43,I43,"d"),
    DATEDIF(E43,TODAY(),"d"))</f>
        <v>21</v>
      </c>
      <c r="R43">
        <f t="shared" ca="1" si="0"/>
        <v>0</v>
      </c>
      <c r="S43">
        <f t="shared" ca="1" si="1"/>
        <v>1</v>
      </c>
      <c r="T43">
        <f t="shared" ca="1" si="2"/>
        <v>0</v>
      </c>
    </row>
    <row r="44" spans="1:20" x14ac:dyDescent="0.35">
      <c r="A44">
        <v>6000134731</v>
      </c>
      <c r="B44" t="s">
        <v>349</v>
      </c>
      <c r="C44" t="s">
        <v>230</v>
      </c>
      <c r="D44" t="s">
        <v>231</v>
      </c>
      <c r="E44" s="1">
        <v>45734</v>
      </c>
      <c r="F44" s="1"/>
      <c r="G44" t="s">
        <v>293</v>
      </c>
      <c r="H44" t="s">
        <v>245</v>
      </c>
      <c r="I44" s="1">
        <v>45743</v>
      </c>
      <c r="J44" t="s">
        <v>234</v>
      </c>
      <c r="K44" t="s">
        <v>235</v>
      </c>
      <c r="L44" t="s">
        <v>171</v>
      </c>
      <c r="M44" t="s">
        <v>350</v>
      </c>
      <c r="N44" t="s">
        <v>237</v>
      </c>
      <c r="O44" t="s">
        <v>230</v>
      </c>
      <c r="Q44">
        <f ca="1">IF(OR(ISNUMBER(MATCH(L44,MasterData!$D$3:$D$18,0)),ISNUMBER(MATCH(L44,MasterData!$C$3:$C$18,0))),
    DATEDIF(E44,I44,"d"),
    DATEDIF(E44,TODAY(),"d"))</f>
        <v>9</v>
      </c>
      <c r="R44">
        <f t="shared" ca="1" si="0"/>
        <v>0</v>
      </c>
      <c r="S44">
        <f t="shared" ca="1" si="1"/>
        <v>1</v>
      </c>
      <c r="T44">
        <f t="shared" ca="1" si="2"/>
        <v>0</v>
      </c>
    </row>
    <row r="45" spans="1:20" x14ac:dyDescent="0.35">
      <c r="A45">
        <v>6000134816</v>
      </c>
      <c r="B45" t="s">
        <v>351</v>
      </c>
      <c r="C45" t="s">
        <v>230</v>
      </c>
      <c r="D45" t="s">
        <v>305</v>
      </c>
      <c r="E45" s="1">
        <v>45735</v>
      </c>
      <c r="F45" s="1"/>
      <c r="G45" t="s">
        <v>306</v>
      </c>
      <c r="H45" t="s">
        <v>245</v>
      </c>
      <c r="I45" s="1">
        <v>45762</v>
      </c>
      <c r="J45" t="s">
        <v>234</v>
      </c>
      <c r="K45" t="s">
        <v>235</v>
      </c>
      <c r="L45" t="s">
        <v>171</v>
      </c>
      <c r="M45" t="s">
        <v>352</v>
      </c>
      <c r="N45" t="s">
        <v>237</v>
      </c>
      <c r="O45" t="s">
        <v>230</v>
      </c>
      <c r="Q45">
        <f ca="1">IF(OR(ISNUMBER(MATCH(L45,MasterData!$D$3:$D$18,0)),ISNUMBER(MATCH(L45,MasterData!$C$3:$C$18,0))),
    DATEDIF(E45,I45,"d"),
    DATEDIF(E45,TODAY(),"d"))</f>
        <v>27</v>
      </c>
      <c r="R45">
        <f t="shared" ca="1" si="0"/>
        <v>0</v>
      </c>
      <c r="S45">
        <f t="shared" ca="1" si="1"/>
        <v>1</v>
      </c>
      <c r="T45">
        <f t="shared" ca="1" si="2"/>
        <v>0</v>
      </c>
    </row>
    <row r="46" spans="1:20" x14ac:dyDescent="0.35">
      <c r="A46">
        <v>6000134850</v>
      </c>
      <c r="B46" t="s">
        <v>353</v>
      </c>
      <c r="C46" t="s">
        <v>230</v>
      </c>
      <c r="D46" t="s">
        <v>274</v>
      </c>
      <c r="E46" s="1">
        <v>45735</v>
      </c>
      <c r="F46" s="1"/>
      <c r="G46" t="s">
        <v>354</v>
      </c>
      <c r="H46" t="s">
        <v>240</v>
      </c>
      <c r="I46" s="1">
        <v>45761</v>
      </c>
      <c r="J46" t="s">
        <v>234</v>
      </c>
      <c r="K46" t="s">
        <v>241</v>
      </c>
      <c r="L46" t="s">
        <v>171</v>
      </c>
      <c r="M46" t="s">
        <v>355</v>
      </c>
      <c r="N46" t="s">
        <v>237</v>
      </c>
      <c r="O46" t="s">
        <v>230</v>
      </c>
      <c r="Q46">
        <f ca="1">IF(OR(ISNUMBER(MATCH(L46,MasterData!$D$3:$D$18,0)),ISNUMBER(MATCH(L46,MasterData!$C$3:$C$18,0))),
    DATEDIF(E46,I46,"d"),
    DATEDIF(E46,TODAY(),"d"))</f>
        <v>26</v>
      </c>
      <c r="R46">
        <f t="shared" ca="1" si="0"/>
        <v>0</v>
      </c>
      <c r="S46">
        <f t="shared" ca="1" si="1"/>
        <v>1</v>
      </c>
      <c r="T46">
        <f t="shared" ca="1" si="2"/>
        <v>0</v>
      </c>
    </row>
    <row r="47" spans="1:20" x14ac:dyDescent="0.35">
      <c r="A47">
        <v>6000134958</v>
      </c>
      <c r="B47" t="s">
        <v>356</v>
      </c>
      <c r="C47" t="s">
        <v>230</v>
      </c>
      <c r="D47" t="s">
        <v>247</v>
      </c>
      <c r="E47" s="1">
        <v>45736</v>
      </c>
      <c r="F47" s="1"/>
      <c r="G47" t="s">
        <v>357</v>
      </c>
      <c r="H47" t="s">
        <v>245</v>
      </c>
      <c r="I47" s="1">
        <v>45750</v>
      </c>
      <c r="J47" t="s">
        <v>234</v>
      </c>
      <c r="K47" t="s">
        <v>241</v>
      </c>
      <c r="L47" t="s">
        <v>171</v>
      </c>
      <c r="M47" t="s">
        <v>358</v>
      </c>
      <c r="N47" t="s">
        <v>237</v>
      </c>
      <c r="O47" t="s">
        <v>230</v>
      </c>
      <c r="Q47">
        <f ca="1">IF(OR(ISNUMBER(MATCH(L47,MasterData!$D$3:$D$18,0)),ISNUMBER(MATCH(L47,MasterData!$C$3:$C$18,0))),
    DATEDIF(E47,I47,"d"),
    DATEDIF(E47,TODAY(),"d"))</f>
        <v>14</v>
      </c>
      <c r="R47">
        <f t="shared" ca="1" si="0"/>
        <v>0</v>
      </c>
      <c r="S47">
        <f t="shared" ca="1" si="1"/>
        <v>1</v>
      </c>
      <c r="T47">
        <f t="shared" ca="1" si="2"/>
        <v>0</v>
      </c>
    </row>
    <row r="48" spans="1:20" x14ac:dyDescent="0.35">
      <c r="A48">
        <v>6000135155</v>
      </c>
      <c r="B48" t="s">
        <v>359</v>
      </c>
      <c r="C48" t="s">
        <v>230</v>
      </c>
      <c r="D48" t="s">
        <v>251</v>
      </c>
      <c r="E48" s="1">
        <v>45737</v>
      </c>
      <c r="F48" s="1"/>
      <c r="G48" t="s">
        <v>360</v>
      </c>
      <c r="H48" t="s">
        <v>245</v>
      </c>
      <c r="I48" s="1">
        <v>45757</v>
      </c>
      <c r="J48" t="s">
        <v>234</v>
      </c>
      <c r="K48" t="s">
        <v>235</v>
      </c>
      <c r="L48" t="s">
        <v>171</v>
      </c>
      <c r="M48" t="s">
        <v>361</v>
      </c>
      <c r="N48" t="s">
        <v>237</v>
      </c>
      <c r="O48" t="s">
        <v>230</v>
      </c>
      <c r="Q48">
        <f ca="1">IF(OR(ISNUMBER(MATCH(L48,MasterData!$D$3:$D$18,0)),ISNUMBER(MATCH(L48,MasterData!$C$3:$C$18,0))),
    DATEDIF(E48,I48,"d"),
    DATEDIF(E48,TODAY(),"d"))</f>
        <v>20</v>
      </c>
      <c r="R48">
        <f t="shared" ca="1" si="0"/>
        <v>0</v>
      </c>
      <c r="S48">
        <f t="shared" ca="1" si="1"/>
        <v>1</v>
      </c>
      <c r="T48">
        <f t="shared" ca="1" si="2"/>
        <v>0</v>
      </c>
    </row>
    <row r="49" spans="1:20" x14ac:dyDescent="0.35">
      <c r="A49">
        <v>6000135247</v>
      </c>
      <c r="B49" t="s">
        <v>230</v>
      </c>
      <c r="C49" t="s">
        <v>230</v>
      </c>
      <c r="D49" t="s">
        <v>254</v>
      </c>
      <c r="E49" s="1">
        <v>45740</v>
      </c>
      <c r="F49" s="1"/>
      <c r="G49" t="s">
        <v>248</v>
      </c>
      <c r="H49" t="s">
        <v>245</v>
      </c>
      <c r="I49" s="1">
        <v>45779</v>
      </c>
      <c r="J49" t="s">
        <v>201</v>
      </c>
      <c r="K49" t="s">
        <v>241</v>
      </c>
      <c r="L49" t="s">
        <v>171</v>
      </c>
      <c r="M49" t="s">
        <v>362</v>
      </c>
      <c r="N49" t="s">
        <v>237</v>
      </c>
      <c r="O49" t="s">
        <v>230</v>
      </c>
      <c r="Q49">
        <f ca="1">IF(OR(ISNUMBER(MATCH(L49,MasterData!$D$3:$D$18,0)),ISNUMBER(MATCH(L49,MasterData!$C$3:$C$18,0))),
    DATEDIF(E49,I49,"d"),
    DATEDIF(E49,TODAY(),"d"))</f>
        <v>39</v>
      </c>
      <c r="R49">
        <f t="shared" ca="1" si="0"/>
        <v>0</v>
      </c>
      <c r="S49">
        <f t="shared" ca="1" si="1"/>
        <v>0</v>
      </c>
      <c r="T49">
        <f t="shared" ca="1" si="2"/>
        <v>1</v>
      </c>
    </row>
    <row r="50" spans="1:20" x14ac:dyDescent="0.35">
      <c r="A50">
        <v>6000135249</v>
      </c>
      <c r="B50" t="s">
        <v>363</v>
      </c>
      <c r="C50" t="s">
        <v>230</v>
      </c>
      <c r="D50" t="s">
        <v>274</v>
      </c>
      <c r="E50" s="1">
        <v>45740</v>
      </c>
      <c r="F50" s="1"/>
      <c r="G50" t="s">
        <v>321</v>
      </c>
      <c r="H50" t="s">
        <v>245</v>
      </c>
      <c r="I50" s="1">
        <v>45782</v>
      </c>
      <c r="J50" t="s">
        <v>234</v>
      </c>
      <c r="K50" t="s">
        <v>241</v>
      </c>
      <c r="L50" t="s">
        <v>171</v>
      </c>
      <c r="M50" t="s">
        <v>364</v>
      </c>
      <c r="N50" t="s">
        <v>237</v>
      </c>
      <c r="O50" t="s">
        <v>230</v>
      </c>
      <c r="Q50">
        <f ca="1">IF(OR(ISNUMBER(MATCH(L50,MasterData!$D$3:$D$18,0)),ISNUMBER(MATCH(L50,MasterData!$C$3:$C$18,0))),
    DATEDIF(E50,I50,"d"),
    DATEDIF(E50,TODAY(),"d"))</f>
        <v>42</v>
      </c>
      <c r="R50">
        <f t="shared" ca="1" si="0"/>
        <v>0</v>
      </c>
      <c r="S50">
        <f t="shared" ca="1" si="1"/>
        <v>0</v>
      </c>
      <c r="T50">
        <f t="shared" ca="1" si="2"/>
        <v>1</v>
      </c>
    </row>
    <row r="51" spans="1:20" x14ac:dyDescent="0.35">
      <c r="A51">
        <v>6000135321</v>
      </c>
      <c r="B51" t="s">
        <v>365</v>
      </c>
      <c r="C51" t="s">
        <v>230</v>
      </c>
      <c r="D51" t="s">
        <v>254</v>
      </c>
      <c r="E51" s="1">
        <v>45740</v>
      </c>
      <c r="F51" s="1"/>
      <c r="G51" t="s">
        <v>255</v>
      </c>
      <c r="H51" t="s">
        <v>245</v>
      </c>
      <c r="I51" s="1">
        <v>45784</v>
      </c>
      <c r="J51" t="s">
        <v>234</v>
      </c>
      <c r="K51" t="s">
        <v>241</v>
      </c>
      <c r="L51" t="s">
        <v>171</v>
      </c>
      <c r="M51" t="s">
        <v>366</v>
      </c>
      <c r="N51" t="s">
        <v>237</v>
      </c>
      <c r="O51" t="s">
        <v>230</v>
      </c>
      <c r="Q51">
        <f ca="1">IF(OR(ISNUMBER(MATCH(L51,MasterData!$D$3:$D$18,0)),ISNUMBER(MATCH(L51,MasterData!$C$3:$C$18,0))),
    DATEDIF(E51,I51,"d"),
    DATEDIF(E51,TODAY(),"d"))</f>
        <v>44</v>
      </c>
      <c r="R51">
        <f t="shared" ca="1" si="0"/>
        <v>0</v>
      </c>
      <c r="S51">
        <f t="shared" ca="1" si="1"/>
        <v>0</v>
      </c>
      <c r="T51">
        <f t="shared" ca="1" si="2"/>
        <v>1</v>
      </c>
    </row>
    <row r="52" spans="1:20" x14ac:dyDescent="0.35">
      <c r="A52">
        <v>6000135513</v>
      </c>
      <c r="B52" t="s">
        <v>367</v>
      </c>
      <c r="C52" t="s">
        <v>230</v>
      </c>
      <c r="D52" t="s">
        <v>247</v>
      </c>
      <c r="E52" s="1">
        <v>45742</v>
      </c>
      <c r="F52" s="1"/>
      <c r="G52" t="s">
        <v>268</v>
      </c>
      <c r="H52" t="s">
        <v>230</v>
      </c>
      <c r="I52" s="1">
        <v>45749</v>
      </c>
      <c r="J52" t="s">
        <v>234</v>
      </c>
      <c r="K52" t="s">
        <v>235</v>
      </c>
      <c r="L52" t="s">
        <v>171</v>
      </c>
      <c r="M52" t="s">
        <v>368</v>
      </c>
      <c r="N52" t="s">
        <v>237</v>
      </c>
      <c r="O52" t="s">
        <v>230</v>
      </c>
      <c r="Q52">
        <f ca="1">IF(OR(ISNUMBER(MATCH(L52,MasterData!$D$3:$D$18,0)),ISNUMBER(MATCH(L52,MasterData!$C$3:$C$18,0))),
    DATEDIF(E52,I52,"d"),
    DATEDIF(E52,TODAY(),"d"))</f>
        <v>7</v>
      </c>
      <c r="R52">
        <f t="shared" ca="1" si="0"/>
        <v>1</v>
      </c>
      <c r="S52">
        <f t="shared" ca="1" si="1"/>
        <v>0</v>
      </c>
      <c r="T52">
        <f t="shared" ca="1" si="2"/>
        <v>0</v>
      </c>
    </row>
    <row r="53" spans="1:20" x14ac:dyDescent="0.35">
      <c r="A53">
        <v>6000135668</v>
      </c>
      <c r="B53" t="s">
        <v>369</v>
      </c>
      <c r="C53" t="s">
        <v>230</v>
      </c>
      <c r="D53" t="s">
        <v>231</v>
      </c>
      <c r="E53" s="1">
        <v>45743</v>
      </c>
      <c r="F53" s="1"/>
      <c r="G53" t="s">
        <v>315</v>
      </c>
      <c r="H53" t="s">
        <v>233</v>
      </c>
      <c r="I53" s="1">
        <v>45782</v>
      </c>
      <c r="J53" t="s">
        <v>234</v>
      </c>
      <c r="K53" t="s">
        <v>241</v>
      </c>
      <c r="L53" t="s">
        <v>171</v>
      </c>
      <c r="M53" t="s">
        <v>370</v>
      </c>
      <c r="N53" t="s">
        <v>237</v>
      </c>
      <c r="O53" t="s">
        <v>230</v>
      </c>
      <c r="Q53">
        <f ca="1">IF(OR(ISNUMBER(MATCH(L53,MasterData!$D$3:$D$18,0)),ISNUMBER(MATCH(L53,MasterData!$C$3:$C$18,0))),
    DATEDIF(E53,I53,"d"),
    DATEDIF(E53,TODAY(),"d"))</f>
        <v>39</v>
      </c>
      <c r="R53">
        <f t="shared" ca="1" si="0"/>
        <v>0</v>
      </c>
      <c r="S53">
        <f t="shared" ca="1" si="1"/>
        <v>0</v>
      </c>
      <c r="T53">
        <f t="shared" ca="1" si="2"/>
        <v>1</v>
      </c>
    </row>
    <row r="54" spans="1:20" x14ac:dyDescent="0.35">
      <c r="A54">
        <v>6000135843</v>
      </c>
      <c r="B54" t="s">
        <v>230</v>
      </c>
      <c r="C54" t="s">
        <v>230</v>
      </c>
      <c r="D54" t="s">
        <v>251</v>
      </c>
      <c r="E54" s="1">
        <v>45744</v>
      </c>
      <c r="F54" s="1"/>
      <c r="G54" t="s">
        <v>290</v>
      </c>
      <c r="H54" t="s">
        <v>233</v>
      </c>
      <c r="I54" s="1">
        <v>45759</v>
      </c>
      <c r="J54" t="s">
        <v>201</v>
      </c>
      <c r="K54" t="s">
        <v>241</v>
      </c>
      <c r="L54" t="s">
        <v>171</v>
      </c>
      <c r="M54" t="s">
        <v>371</v>
      </c>
      <c r="N54" t="s">
        <v>237</v>
      </c>
      <c r="O54" t="s">
        <v>230</v>
      </c>
      <c r="Q54">
        <f ca="1">IF(OR(ISNUMBER(MATCH(L54,MasterData!$D$3:$D$18,0)),ISNUMBER(MATCH(L54,MasterData!$C$3:$C$18,0))),
    DATEDIF(E54,I54,"d"),
    DATEDIF(E54,TODAY(),"d"))</f>
        <v>15</v>
      </c>
      <c r="R54">
        <f t="shared" ca="1" si="0"/>
        <v>0</v>
      </c>
      <c r="S54">
        <f t="shared" ca="1" si="1"/>
        <v>1</v>
      </c>
      <c r="T54">
        <f t="shared" ca="1" si="2"/>
        <v>0</v>
      </c>
    </row>
    <row r="55" spans="1:20" x14ac:dyDescent="0.35">
      <c r="A55">
        <v>6000135916</v>
      </c>
      <c r="B55" t="s">
        <v>372</v>
      </c>
      <c r="C55" t="s">
        <v>230</v>
      </c>
      <c r="D55" t="s">
        <v>251</v>
      </c>
      <c r="E55" s="1">
        <v>45747</v>
      </c>
      <c r="F55" s="1"/>
      <c r="G55" t="s">
        <v>373</v>
      </c>
      <c r="H55" t="s">
        <v>233</v>
      </c>
      <c r="I55" s="1">
        <v>45754</v>
      </c>
      <c r="J55" t="s">
        <v>234</v>
      </c>
      <c r="K55" t="s">
        <v>235</v>
      </c>
      <c r="L55" t="s">
        <v>171</v>
      </c>
      <c r="M55" t="s">
        <v>374</v>
      </c>
      <c r="N55" t="s">
        <v>237</v>
      </c>
      <c r="O55" t="s">
        <v>230</v>
      </c>
      <c r="Q55">
        <f ca="1">IF(OR(ISNUMBER(MATCH(L55,MasterData!$D$3:$D$18,0)),ISNUMBER(MATCH(L55,MasterData!$C$3:$C$18,0))),
    DATEDIF(E55,I55,"d"),
    DATEDIF(E55,TODAY(),"d"))</f>
        <v>7</v>
      </c>
      <c r="R55">
        <f t="shared" ca="1" si="0"/>
        <v>1</v>
      </c>
      <c r="S55">
        <f t="shared" ca="1" si="1"/>
        <v>0</v>
      </c>
      <c r="T55">
        <f t="shared" ca="1" si="2"/>
        <v>0</v>
      </c>
    </row>
    <row r="56" spans="1:20" x14ac:dyDescent="0.35">
      <c r="A56">
        <v>6000135930</v>
      </c>
      <c r="B56" t="s">
        <v>375</v>
      </c>
      <c r="C56" t="s">
        <v>230</v>
      </c>
      <c r="D56" t="s">
        <v>254</v>
      </c>
      <c r="E56" s="1">
        <v>45747</v>
      </c>
      <c r="F56" s="1"/>
      <c r="G56" t="s">
        <v>268</v>
      </c>
      <c r="H56" t="s">
        <v>233</v>
      </c>
      <c r="I56" s="1">
        <v>45758</v>
      </c>
      <c r="J56" t="s">
        <v>234</v>
      </c>
      <c r="K56" t="s">
        <v>235</v>
      </c>
      <c r="L56" t="s">
        <v>171</v>
      </c>
      <c r="M56" t="s">
        <v>376</v>
      </c>
      <c r="N56" t="s">
        <v>237</v>
      </c>
      <c r="O56" t="s">
        <v>230</v>
      </c>
      <c r="Q56">
        <f ca="1">IF(OR(ISNUMBER(MATCH(L56,MasterData!$D$3:$D$18,0)),ISNUMBER(MATCH(L56,MasterData!$C$3:$C$18,0))),
    DATEDIF(E56,I56,"d"),
    DATEDIF(E56,TODAY(),"d"))</f>
        <v>11</v>
      </c>
      <c r="R56">
        <f t="shared" ca="1" si="0"/>
        <v>0</v>
      </c>
      <c r="S56">
        <f t="shared" ca="1" si="1"/>
        <v>1</v>
      </c>
      <c r="T56">
        <f t="shared" ca="1" si="2"/>
        <v>0</v>
      </c>
    </row>
    <row r="57" spans="1:20" x14ac:dyDescent="0.35">
      <c r="A57">
        <v>6000136043</v>
      </c>
      <c r="B57" t="s">
        <v>230</v>
      </c>
      <c r="C57" t="s">
        <v>230</v>
      </c>
      <c r="D57" t="s">
        <v>251</v>
      </c>
      <c r="E57" s="1">
        <v>45748</v>
      </c>
      <c r="F57" s="1"/>
      <c r="G57" t="s">
        <v>290</v>
      </c>
      <c r="H57" t="s">
        <v>377</v>
      </c>
      <c r="I57" s="1">
        <v>45786</v>
      </c>
      <c r="J57" t="s">
        <v>201</v>
      </c>
      <c r="K57" t="s">
        <v>241</v>
      </c>
      <c r="L57" t="s">
        <v>171</v>
      </c>
      <c r="M57" t="s">
        <v>378</v>
      </c>
      <c r="N57" t="s">
        <v>237</v>
      </c>
      <c r="O57" t="s">
        <v>230</v>
      </c>
      <c r="Q57">
        <f ca="1">IF(OR(ISNUMBER(MATCH(L57,MasterData!$D$3:$D$18,0)),ISNUMBER(MATCH(L57,MasterData!$C$3:$C$18,0))),
    DATEDIF(E57,I57,"d"),
    DATEDIF(E57,TODAY(),"d"))</f>
        <v>38</v>
      </c>
      <c r="R57">
        <f t="shared" ca="1" si="0"/>
        <v>0</v>
      </c>
      <c r="S57">
        <f t="shared" ca="1" si="1"/>
        <v>0</v>
      </c>
      <c r="T57">
        <f t="shared" ca="1" si="2"/>
        <v>1</v>
      </c>
    </row>
    <row r="58" spans="1:20" x14ac:dyDescent="0.35">
      <c r="A58">
        <v>6000136104</v>
      </c>
      <c r="B58" t="s">
        <v>379</v>
      </c>
      <c r="C58" t="s">
        <v>230</v>
      </c>
      <c r="D58" t="s">
        <v>274</v>
      </c>
      <c r="E58" s="1">
        <v>45748</v>
      </c>
      <c r="F58" s="1"/>
      <c r="G58" t="s">
        <v>380</v>
      </c>
      <c r="H58" t="s">
        <v>233</v>
      </c>
      <c r="I58" s="1">
        <v>45755</v>
      </c>
      <c r="J58" t="s">
        <v>234</v>
      </c>
      <c r="K58" t="s">
        <v>241</v>
      </c>
      <c r="L58" t="s">
        <v>171</v>
      </c>
      <c r="M58" t="s">
        <v>381</v>
      </c>
      <c r="N58" t="s">
        <v>237</v>
      </c>
      <c r="O58" t="s">
        <v>230</v>
      </c>
      <c r="Q58">
        <f ca="1">IF(OR(ISNUMBER(MATCH(L58,MasterData!$D$3:$D$18,0)),ISNUMBER(MATCH(L58,MasterData!$C$3:$C$18,0))),
    DATEDIF(E58,I58,"d"),
    DATEDIF(E58,TODAY(),"d"))</f>
        <v>7</v>
      </c>
      <c r="R58">
        <f t="shared" ca="1" si="0"/>
        <v>1</v>
      </c>
      <c r="S58">
        <f t="shared" ca="1" si="1"/>
        <v>0</v>
      </c>
      <c r="T58">
        <f t="shared" ca="1" si="2"/>
        <v>0</v>
      </c>
    </row>
    <row r="59" spans="1:20" x14ac:dyDescent="0.35">
      <c r="A59">
        <v>6000136206</v>
      </c>
      <c r="B59" t="s">
        <v>382</v>
      </c>
      <c r="C59" t="s">
        <v>230</v>
      </c>
      <c r="D59" t="s">
        <v>383</v>
      </c>
      <c r="E59" s="1">
        <v>45749</v>
      </c>
      <c r="F59" s="1"/>
      <c r="G59" t="s">
        <v>384</v>
      </c>
      <c r="H59" t="s">
        <v>245</v>
      </c>
      <c r="I59" s="1">
        <v>45798</v>
      </c>
      <c r="J59" t="s">
        <v>234</v>
      </c>
      <c r="K59" t="s">
        <v>241</v>
      </c>
      <c r="L59" t="s">
        <v>171</v>
      </c>
      <c r="M59" t="s">
        <v>385</v>
      </c>
      <c r="N59" t="s">
        <v>237</v>
      </c>
      <c r="O59" t="s">
        <v>230</v>
      </c>
      <c r="Q59">
        <f ca="1">IF(OR(ISNUMBER(MATCH(L59,MasterData!$D$3:$D$18,0)),ISNUMBER(MATCH(L59,MasterData!$C$3:$C$18,0))),
    DATEDIF(E59,I59,"d"),
    DATEDIF(E59,TODAY(),"d"))</f>
        <v>49</v>
      </c>
      <c r="R59">
        <f t="shared" ca="1" si="0"/>
        <v>0</v>
      </c>
      <c r="S59">
        <f t="shared" ca="1" si="1"/>
        <v>0</v>
      </c>
      <c r="T59">
        <f t="shared" ca="1" si="2"/>
        <v>1</v>
      </c>
    </row>
    <row r="60" spans="1:20" x14ac:dyDescent="0.35">
      <c r="A60">
        <v>6000136305</v>
      </c>
      <c r="B60" t="s">
        <v>386</v>
      </c>
      <c r="C60" t="s">
        <v>230</v>
      </c>
      <c r="D60" t="s">
        <v>387</v>
      </c>
      <c r="E60" s="1">
        <v>45749</v>
      </c>
      <c r="F60" s="1"/>
      <c r="G60" t="s">
        <v>388</v>
      </c>
      <c r="H60" t="s">
        <v>233</v>
      </c>
      <c r="I60" s="1">
        <v>45756</v>
      </c>
      <c r="J60" t="s">
        <v>234</v>
      </c>
      <c r="K60" t="s">
        <v>241</v>
      </c>
      <c r="L60" t="s">
        <v>171</v>
      </c>
      <c r="M60" t="s">
        <v>389</v>
      </c>
      <c r="N60" t="s">
        <v>237</v>
      </c>
      <c r="O60" t="s">
        <v>230</v>
      </c>
      <c r="Q60">
        <f ca="1">IF(OR(ISNUMBER(MATCH(L60,MasterData!$D$3:$D$18,0)),ISNUMBER(MATCH(L60,MasterData!$C$3:$C$18,0))),
    DATEDIF(E60,I60,"d"),
    DATEDIF(E60,TODAY(),"d"))</f>
        <v>7</v>
      </c>
      <c r="R60">
        <f t="shared" ca="1" si="0"/>
        <v>1</v>
      </c>
      <c r="S60">
        <f t="shared" ca="1" si="1"/>
        <v>0</v>
      </c>
      <c r="T60">
        <f t="shared" ca="1" si="2"/>
        <v>0</v>
      </c>
    </row>
    <row r="61" spans="1:20" x14ac:dyDescent="0.35">
      <c r="A61">
        <v>6000136404</v>
      </c>
      <c r="B61" t="s">
        <v>390</v>
      </c>
      <c r="C61" t="s">
        <v>230</v>
      </c>
      <c r="D61" t="s">
        <v>247</v>
      </c>
      <c r="E61" s="1">
        <v>45750</v>
      </c>
      <c r="F61" s="1"/>
      <c r="G61" t="s">
        <v>357</v>
      </c>
      <c r="H61" t="s">
        <v>245</v>
      </c>
      <c r="I61" s="1">
        <v>45764</v>
      </c>
      <c r="J61" t="s">
        <v>234</v>
      </c>
      <c r="K61" t="s">
        <v>241</v>
      </c>
      <c r="L61" t="s">
        <v>171</v>
      </c>
      <c r="M61" t="s">
        <v>391</v>
      </c>
      <c r="N61" t="s">
        <v>237</v>
      </c>
      <c r="O61" t="s">
        <v>230</v>
      </c>
      <c r="Q61">
        <f ca="1">IF(OR(ISNUMBER(MATCH(L61,MasterData!$D$3:$D$18,0)),ISNUMBER(MATCH(L61,MasterData!$C$3:$C$18,0))),
    DATEDIF(E61,I61,"d"),
    DATEDIF(E61,TODAY(),"d"))</f>
        <v>14</v>
      </c>
      <c r="R61">
        <f t="shared" ca="1" si="0"/>
        <v>0</v>
      </c>
      <c r="S61">
        <f t="shared" ca="1" si="1"/>
        <v>1</v>
      </c>
      <c r="T61">
        <f t="shared" ca="1" si="2"/>
        <v>0</v>
      </c>
    </row>
    <row r="62" spans="1:20" x14ac:dyDescent="0.35">
      <c r="A62">
        <v>6000136413</v>
      </c>
      <c r="B62" t="s">
        <v>392</v>
      </c>
      <c r="C62" t="s">
        <v>230</v>
      </c>
      <c r="D62" t="s">
        <v>254</v>
      </c>
      <c r="E62" s="1">
        <v>45750</v>
      </c>
      <c r="F62" s="1"/>
      <c r="G62" t="s">
        <v>357</v>
      </c>
      <c r="H62" t="s">
        <v>245</v>
      </c>
      <c r="I62" s="1">
        <v>45758</v>
      </c>
      <c r="J62" t="s">
        <v>234</v>
      </c>
      <c r="K62" t="s">
        <v>241</v>
      </c>
      <c r="L62" t="s">
        <v>171</v>
      </c>
      <c r="M62" t="s">
        <v>393</v>
      </c>
      <c r="N62" t="s">
        <v>237</v>
      </c>
      <c r="O62" t="s">
        <v>230</v>
      </c>
      <c r="Q62">
        <f ca="1">IF(OR(ISNUMBER(MATCH(L62,MasterData!$D$3:$D$18,0)),ISNUMBER(MATCH(L62,MasterData!$C$3:$C$18,0))),
    DATEDIF(E62,I62,"d"),
    DATEDIF(E62,TODAY(),"d"))</f>
        <v>8</v>
      </c>
      <c r="R62">
        <f t="shared" ca="1" si="0"/>
        <v>0</v>
      </c>
      <c r="S62">
        <f t="shared" ca="1" si="1"/>
        <v>1</v>
      </c>
      <c r="T62">
        <f t="shared" ca="1" si="2"/>
        <v>0</v>
      </c>
    </row>
    <row r="63" spans="1:20" x14ac:dyDescent="0.35">
      <c r="A63">
        <v>6000136417</v>
      </c>
      <c r="B63" t="s">
        <v>394</v>
      </c>
      <c r="C63" t="s">
        <v>230</v>
      </c>
      <c r="D63" t="s">
        <v>254</v>
      </c>
      <c r="E63" s="1">
        <v>45750</v>
      </c>
      <c r="F63" s="1"/>
      <c r="G63" t="s">
        <v>357</v>
      </c>
      <c r="H63" t="s">
        <v>240</v>
      </c>
      <c r="I63" s="1">
        <v>45758</v>
      </c>
      <c r="J63" t="s">
        <v>234</v>
      </c>
      <c r="K63" t="s">
        <v>241</v>
      </c>
      <c r="L63" t="s">
        <v>171</v>
      </c>
      <c r="M63" t="s">
        <v>395</v>
      </c>
      <c r="N63" t="s">
        <v>237</v>
      </c>
      <c r="O63" t="s">
        <v>230</v>
      </c>
      <c r="Q63">
        <f ca="1">IF(OR(ISNUMBER(MATCH(L63,MasterData!$D$3:$D$18,0)),ISNUMBER(MATCH(L63,MasterData!$C$3:$C$18,0))),
    DATEDIF(E63,I63,"d"),
    DATEDIF(E63,TODAY(),"d"))</f>
        <v>8</v>
      </c>
      <c r="R63">
        <f t="shared" ca="1" si="0"/>
        <v>0</v>
      </c>
      <c r="S63">
        <f t="shared" ca="1" si="1"/>
        <v>1</v>
      </c>
      <c r="T63">
        <f t="shared" ca="1" si="2"/>
        <v>0</v>
      </c>
    </row>
    <row r="64" spans="1:20" x14ac:dyDescent="0.35">
      <c r="A64">
        <v>6000136696</v>
      </c>
      <c r="B64" t="s">
        <v>396</v>
      </c>
      <c r="C64" t="s">
        <v>230</v>
      </c>
      <c r="D64" t="s">
        <v>254</v>
      </c>
      <c r="E64" s="1">
        <v>45755</v>
      </c>
      <c r="F64" s="1"/>
      <c r="G64" t="s">
        <v>357</v>
      </c>
      <c r="H64" t="s">
        <v>245</v>
      </c>
      <c r="I64" s="1">
        <v>45763</v>
      </c>
      <c r="J64" t="s">
        <v>234</v>
      </c>
      <c r="K64" t="s">
        <v>241</v>
      </c>
      <c r="L64" t="s">
        <v>171</v>
      </c>
      <c r="M64" t="s">
        <v>397</v>
      </c>
      <c r="N64" t="s">
        <v>237</v>
      </c>
      <c r="O64" t="s">
        <v>230</v>
      </c>
      <c r="Q64">
        <f ca="1">IF(OR(ISNUMBER(MATCH(L64,MasterData!$D$3:$D$18,0)),ISNUMBER(MATCH(L64,MasterData!$C$3:$C$18,0))),
    DATEDIF(E64,I64,"d"),
    DATEDIF(E64,TODAY(),"d"))</f>
        <v>8</v>
      </c>
      <c r="R64">
        <f t="shared" ca="1" si="0"/>
        <v>0</v>
      </c>
      <c r="S64">
        <f t="shared" ca="1" si="1"/>
        <v>1</v>
      </c>
      <c r="T64">
        <f t="shared" ca="1" si="2"/>
        <v>0</v>
      </c>
    </row>
    <row r="65" spans="1:20" x14ac:dyDescent="0.35">
      <c r="A65">
        <v>6000136707</v>
      </c>
      <c r="B65" t="s">
        <v>398</v>
      </c>
      <c r="C65" t="s">
        <v>230</v>
      </c>
      <c r="D65" t="s">
        <v>254</v>
      </c>
      <c r="E65" s="1">
        <v>45755</v>
      </c>
      <c r="F65" s="1"/>
      <c r="G65" t="s">
        <v>357</v>
      </c>
      <c r="H65" t="s">
        <v>245</v>
      </c>
      <c r="I65" s="1">
        <v>45763</v>
      </c>
      <c r="J65" t="s">
        <v>234</v>
      </c>
      <c r="K65" t="s">
        <v>241</v>
      </c>
      <c r="L65" t="s">
        <v>171</v>
      </c>
      <c r="M65" t="s">
        <v>399</v>
      </c>
      <c r="N65" t="s">
        <v>237</v>
      </c>
      <c r="O65" t="s">
        <v>230</v>
      </c>
      <c r="Q65">
        <f ca="1">IF(OR(ISNUMBER(MATCH(L65,MasterData!$D$3:$D$18,0)),ISNUMBER(MATCH(L65,MasterData!$C$3:$C$18,0))),
    DATEDIF(E65,I65,"d"),
    DATEDIF(E65,TODAY(),"d"))</f>
        <v>8</v>
      </c>
      <c r="R65">
        <f t="shared" ca="1" si="0"/>
        <v>0</v>
      </c>
      <c r="S65">
        <f t="shared" ca="1" si="1"/>
        <v>1</v>
      </c>
      <c r="T65">
        <f t="shared" ca="1" si="2"/>
        <v>0</v>
      </c>
    </row>
    <row r="66" spans="1:20" x14ac:dyDescent="0.35">
      <c r="A66">
        <v>6000136806</v>
      </c>
      <c r="B66" t="s">
        <v>230</v>
      </c>
      <c r="C66" t="s">
        <v>230</v>
      </c>
      <c r="D66" t="s">
        <v>251</v>
      </c>
      <c r="E66" s="1">
        <v>45755</v>
      </c>
      <c r="F66" s="1"/>
      <c r="G66" t="s">
        <v>400</v>
      </c>
      <c r="H66" t="s">
        <v>401</v>
      </c>
      <c r="I66" s="1">
        <v>45789</v>
      </c>
      <c r="J66" t="s">
        <v>201</v>
      </c>
      <c r="K66" t="s">
        <v>241</v>
      </c>
      <c r="L66" t="s">
        <v>171</v>
      </c>
      <c r="M66" t="s">
        <v>402</v>
      </c>
      <c r="N66" t="s">
        <v>237</v>
      </c>
      <c r="O66" t="s">
        <v>230</v>
      </c>
      <c r="Q66">
        <f ca="1">IF(OR(ISNUMBER(MATCH(L66,MasterData!$D$3:$D$18,0)),ISNUMBER(MATCH(L66,MasterData!$C$3:$C$18,0))),
    DATEDIF(E66,I66,"d"),
    DATEDIF(E66,TODAY(),"d"))</f>
        <v>34</v>
      </c>
      <c r="R66">
        <f t="shared" ca="1" si="0"/>
        <v>0</v>
      </c>
      <c r="S66">
        <f t="shared" ca="1" si="1"/>
        <v>0</v>
      </c>
      <c r="T66">
        <f t="shared" ca="1" si="2"/>
        <v>1</v>
      </c>
    </row>
    <row r="67" spans="1:20" x14ac:dyDescent="0.35">
      <c r="A67">
        <v>6000136916</v>
      </c>
      <c r="B67" t="s">
        <v>403</v>
      </c>
      <c r="C67" t="s">
        <v>230</v>
      </c>
      <c r="D67" t="s">
        <v>254</v>
      </c>
      <c r="E67" s="1">
        <v>45756</v>
      </c>
      <c r="F67" s="1"/>
      <c r="G67" t="s">
        <v>357</v>
      </c>
      <c r="H67" t="s">
        <v>245</v>
      </c>
      <c r="I67" s="1">
        <v>45764</v>
      </c>
      <c r="J67" t="s">
        <v>234</v>
      </c>
      <c r="K67" t="s">
        <v>241</v>
      </c>
      <c r="L67" t="s">
        <v>171</v>
      </c>
      <c r="M67" t="s">
        <v>404</v>
      </c>
      <c r="N67" t="s">
        <v>237</v>
      </c>
      <c r="O67" t="s">
        <v>230</v>
      </c>
      <c r="Q67">
        <f ca="1">IF(OR(ISNUMBER(MATCH(L67,MasterData!$D$3:$D$18,0)),ISNUMBER(MATCH(L67,MasterData!$C$3:$C$18,0))),
    DATEDIF(E67,I67,"d"),
    DATEDIF(E67,TODAY(),"d"))</f>
        <v>8</v>
      </c>
      <c r="R67">
        <f t="shared" ref="R67:R130" ca="1" si="3">IF(AND($Q67&gt;=0,$Q67&lt;=7),1,0)</f>
        <v>0</v>
      </c>
      <c r="S67">
        <f t="shared" ref="S67:S130" ca="1" si="4">IF(AND($Q67&gt;7,Q67&lt;=30),1,0)</f>
        <v>1</v>
      </c>
      <c r="T67">
        <f t="shared" ref="T67:T130" ca="1" si="5">IF($Q67&gt;30,1,0)</f>
        <v>0</v>
      </c>
    </row>
    <row r="68" spans="1:20" x14ac:dyDescent="0.35">
      <c r="A68">
        <v>6000137097</v>
      </c>
      <c r="B68" t="s">
        <v>405</v>
      </c>
      <c r="C68" t="s">
        <v>230</v>
      </c>
      <c r="D68" t="s">
        <v>251</v>
      </c>
      <c r="E68" s="1">
        <v>45757</v>
      </c>
      <c r="F68" s="1"/>
      <c r="G68" t="s">
        <v>406</v>
      </c>
      <c r="H68" t="s">
        <v>233</v>
      </c>
      <c r="I68" s="1">
        <v>45765</v>
      </c>
      <c r="J68" t="s">
        <v>234</v>
      </c>
      <c r="K68" t="s">
        <v>235</v>
      </c>
      <c r="L68" t="s">
        <v>171</v>
      </c>
      <c r="M68" t="s">
        <v>407</v>
      </c>
      <c r="N68" t="s">
        <v>237</v>
      </c>
      <c r="O68" t="s">
        <v>230</v>
      </c>
      <c r="Q68">
        <f ca="1">IF(OR(ISNUMBER(MATCH(L68,MasterData!$D$3:$D$18,0)),ISNUMBER(MATCH(L68,MasterData!$C$3:$C$18,0))),
    DATEDIF(E68,I68,"d"),
    DATEDIF(E68,TODAY(),"d"))</f>
        <v>8</v>
      </c>
      <c r="R68">
        <f t="shared" ca="1" si="3"/>
        <v>0</v>
      </c>
      <c r="S68">
        <f t="shared" ca="1" si="4"/>
        <v>1</v>
      </c>
      <c r="T68">
        <f t="shared" ca="1" si="5"/>
        <v>0</v>
      </c>
    </row>
    <row r="69" spans="1:20" x14ac:dyDescent="0.35">
      <c r="A69">
        <v>6000137324</v>
      </c>
      <c r="B69" t="s">
        <v>408</v>
      </c>
      <c r="C69" t="s">
        <v>230</v>
      </c>
      <c r="D69" t="s">
        <v>274</v>
      </c>
      <c r="E69" s="1">
        <v>45761</v>
      </c>
      <c r="F69" s="1"/>
      <c r="G69" t="s">
        <v>380</v>
      </c>
      <c r="H69" t="s">
        <v>233</v>
      </c>
      <c r="I69" s="1">
        <v>45771</v>
      </c>
      <c r="J69" t="s">
        <v>234</v>
      </c>
      <c r="K69" t="s">
        <v>347</v>
      </c>
      <c r="L69" t="s">
        <v>171</v>
      </c>
      <c r="M69" t="s">
        <v>409</v>
      </c>
      <c r="N69" t="s">
        <v>237</v>
      </c>
      <c r="O69" t="s">
        <v>230</v>
      </c>
      <c r="Q69">
        <f ca="1">IF(OR(ISNUMBER(MATCH(L69,MasterData!$D$3:$D$18,0)),ISNUMBER(MATCH(L69,MasterData!$C$3:$C$18,0))),
    DATEDIF(E69,I69,"d"),
    DATEDIF(E69,TODAY(),"d"))</f>
        <v>10</v>
      </c>
      <c r="R69">
        <f t="shared" ca="1" si="3"/>
        <v>0</v>
      </c>
      <c r="S69">
        <f t="shared" ca="1" si="4"/>
        <v>1</v>
      </c>
      <c r="T69">
        <f t="shared" ca="1" si="5"/>
        <v>0</v>
      </c>
    </row>
    <row r="70" spans="1:20" x14ac:dyDescent="0.35">
      <c r="A70">
        <v>6000137341</v>
      </c>
      <c r="B70" t="s">
        <v>410</v>
      </c>
      <c r="C70" t="s">
        <v>230</v>
      </c>
      <c r="D70" t="s">
        <v>251</v>
      </c>
      <c r="E70" s="1">
        <v>45761</v>
      </c>
      <c r="F70" s="1"/>
      <c r="G70" t="s">
        <v>411</v>
      </c>
      <c r="H70" t="s">
        <v>245</v>
      </c>
      <c r="I70" s="1">
        <v>45768</v>
      </c>
      <c r="J70" t="s">
        <v>234</v>
      </c>
      <c r="K70" t="s">
        <v>235</v>
      </c>
      <c r="L70" t="s">
        <v>171</v>
      </c>
      <c r="M70" t="s">
        <v>412</v>
      </c>
      <c r="N70" t="s">
        <v>237</v>
      </c>
      <c r="O70" t="s">
        <v>230</v>
      </c>
      <c r="Q70">
        <f ca="1">IF(OR(ISNUMBER(MATCH(L70,MasterData!$D$3:$D$18,0)),ISNUMBER(MATCH(L70,MasterData!$C$3:$C$18,0))),
    DATEDIF(E70,I70,"d"),
    DATEDIF(E70,TODAY(),"d"))</f>
        <v>7</v>
      </c>
      <c r="R70">
        <f t="shared" ca="1" si="3"/>
        <v>1</v>
      </c>
      <c r="S70">
        <f t="shared" ca="1" si="4"/>
        <v>0</v>
      </c>
      <c r="T70">
        <f t="shared" ca="1" si="5"/>
        <v>0</v>
      </c>
    </row>
    <row r="71" spans="1:20" x14ac:dyDescent="0.35">
      <c r="A71">
        <v>6000137533</v>
      </c>
      <c r="B71" t="s">
        <v>230</v>
      </c>
      <c r="C71" t="s">
        <v>230</v>
      </c>
      <c r="D71" t="s">
        <v>413</v>
      </c>
      <c r="E71" s="1">
        <v>45762</v>
      </c>
      <c r="F71" s="1"/>
      <c r="G71" t="s">
        <v>400</v>
      </c>
      <c r="H71" t="s">
        <v>245</v>
      </c>
      <c r="I71" s="1">
        <v>45782</v>
      </c>
      <c r="J71" t="s">
        <v>201</v>
      </c>
      <c r="K71" t="s">
        <v>241</v>
      </c>
      <c r="L71" t="s">
        <v>171</v>
      </c>
      <c r="M71" t="s">
        <v>414</v>
      </c>
      <c r="N71" t="s">
        <v>237</v>
      </c>
      <c r="O71" t="s">
        <v>230</v>
      </c>
      <c r="Q71">
        <f ca="1">IF(OR(ISNUMBER(MATCH(L71,MasterData!$D$3:$D$18,0)),ISNUMBER(MATCH(L71,MasterData!$C$3:$C$18,0))),
    DATEDIF(E71,I71,"d"),
    DATEDIF(E71,TODAY(),"d"))</f>
        <v>20</v>
      </c>
      <c r="R71">
        <f t="shared" ca="1" si="3"/>
        <v>0</v>
      </c>
      <c r="S71">
        <f t="shared" ca="1" si="4"/>
        <v>1</v>
      </c>
      <c r="T71">
        <f t="shared" ca="1" si="5"/>
        <v>0</v>
      </c>
    </row>
    <row r="72" spans="1:20" x14ac:dyDescent="0.35">
      <c r="A72">
        <v>6000137544</v>
      </c>
      <c r="B72" t="s">
        <v>415</v>
      </c>
      <c r="C72" t="s">
        <v>230</v>
      </c>
      <c r="D72" t="s">
        <v>247</v>
      </c>
      <c r="E72" s="1">
        <v>45762</v>
      </c>
      <c r="F72" s="1"/>
      <c r="G72" t="s">
        <v>268</v>
      </c>
      <c r="H72" t="s">
        <v>233</v>
      </c>
      <c r="I72" s="1">
        <v>45821</v>
      </c>
      <c r="J72" t="s">
        <v>234</v>
      </c>
      <c r="K72" t="s">
        <v>235</v>
      </c>
      <c r="L72" t="s">
        <v>171</v>
      </c>
      <c r="M72" t="s">
        <v>416</v>
      </c>
      <c r="N72" t="s">
        <v>237</v>
      </c>
      <c r="O72" t="s">
        <v>230</v>
      </c>
      <c r="Q72">
        <f ca="1">IF(OR(ISNUMBER(MATCH(L72,MasterData!$D$3:$D$18,0)),ISNUMBER(MATCH(L72,MasterData!$C$3:$C$18,0))),
    DATEDIF(E72,I72,"d"),
    DATEDIF(E72,TODAY(),"d"))</f>
        <v>59</v>
      </c>
      <c r="R72">
        <f t="shared" ca="1" si="3"/>
        <v>0</v>
      </c>
      <c r="S72">
        <f t="shared" ca="1" si="4"/>
        <v>0</v>
      </c>
      <c r="T72">
        <f t="shared" ca="1" si="5"/>
        <v>1</v>
      </c>
    </row>
    <row r="73" spans="1:20" x14ac:dyDescent="0.35">
      <c r="A73">
        <v>6000137636</v>
      </c>
      <c r="B73" t="s">
        <v>417</v>
      </c>
      <c r="C73" t="s">
        <v>230</v>
      </c>
      <c r="D73" t="s">
        <v>274</v>
      </c>
      <c r="E73" s="1">
        <v>45763</v>
      </c>
      <c r="F73" s="1"/>
      <c r="G73" t="s">
        <v>321</v>
      </c>
      <c r="H73" t="s">
        <v>240</v>
      </c>
      <c r="I73" s="1">
        <v>45782</v>
      </c>
      <c r="J73" t="s">
        <v>234</v>
      </c>
      <c r="K73" t="s">
        <v>347</v>
      </c>
      <c r="L73" t="s">
        <v>171</v>
      </c>
      <c r="M73" t="s">
        <v>418</v>
      </c>
      <c r="N73" t="s">
        <v>237</v>
      </c>
      <c r="O73" t="s">
        <v>230</v>
      </c>
      <c r="Q73">
        <f ca="1">IF(OR(ISNUMBER(MATCH(L73,MasterData!$D$3:$D$18,0)),ISNUMBER(MATCH(L73,MasterData!$C$3:$C$18,0))),
    DATEDIF(E73,I73,"d"),
    DATEDIF(E73,TODAY(),"d"))</f>
        <v>19</v>
      </c>
      <c r="R73">
        <f t="shared" ca="1" si="3"/>
        <v>0</v>
      </c>
      <c r="S73">
        <f t="shared" ca="1" si="4"/>
        <v>1</v>
      </c>
      <c r="T73">
        <f t="shared" ca="1" si="5"/>
        <v>0</v>
      </c>
    </row>
    <row r="74" spans="1:20" x14ac:dyDescent="0.35">
      <c r="A74">
        <v>6000137924</v>
      </c>
      <c r="B74" t="s">
        <v>419</v>
      </c>
      <c r="C74" t="s">
        <v>230</v>
      </c>
      <c r="D74" t="s">
        <v>231</v>
      </c>
      <c r="E74" s="1">
        <v>45769</v>
      </c>
      <c r="F74" s="1"/>
      <c r="G74" t="s">
        <v>420</v>
      </c>
      <c r="H74" t="s">
        <v>240</v>
      </c>
      <c r="I74" s="1">
        <v>45782</v>
      </c>
      <c r="J74" t="s">
        <v>234</v>
      </c>
      <c r="K74" t="s">
        <v>235</v>
      </c>
      <c r="L74" t="s">
        <v>171</v>
      </c>
      <c r="M74" t="s">
        <v>421</v>
      </c>
      <c r="N74" t="s">
        <v>237</v>
      </c>
      <c r="O74" t="s">
        <v>230</v>
      </c>
      <c r="Q74">
        <f ca="1">IF(OR(ISNUMBER(MATCH(L74,MasterData!$D$3:$D$18,0)),ISNUMBER(MATCH(L74,MasterData!$C$3:$C$18,0))),
    DATEDIF(E74,I74,"d"),
    DATEDIF(E74,TODAY(),"d"))</f>
        <v>13</v>
      </c>
      <c r="R74">
        <f t="shared" ca="1" si="3"/>
        <v>0</v>
      </c>
      <c r="S74">
        <f t="shared" ca="1" si="4"/>
        <v>1</v>
      </c>
      <c r="T74">
        <f t="shared" ca="1" si="5"/>
        <v>0</v>
      </c>
    </row>
    <row r="75" spans="1:20" x14ac:dyDescent="0.35">
      <c r="A75">
        <v>6000138263</v>
      </c>
      <c r="B75" t="s">
        <v>230</v>
      </c>
      <c r="C75" t="s">
        <v>230</v>
      </c>
      <c r="D75" t="s">
        <v>274</v>
      </c>
      <c r="E75" s="1">
        <v>45771</v>
      </c>
      <c r="F75" s="1"/>
      <c r="G75" t="s">
        <v>422</v>
      </c>
      <c r="H75" t="s">
        <v>245</v>
      </c>
      <c r="I75" s="1">
        <v>45850</v>
      </c>
      <c r="J75" t="s">
        <v>201</v>
      </c>
      <c r="K75" t="s">
        <v>241</v>
      </c>
      <c r="L75" t="s">
        <v>171</v>
      </c>
      <c r="M75" t="s">
        <v>423</v>
      </c>
      <c r="N75" t="s">
        <v>237</v>
      </c>
      <c r="O75" t="s">
        <v>230</v>
      </c>
      <c r="Q75">
        <f ca="1">IF(OR(ISNUMBER(MATCH(L75,MasterData!$D$3:$D$18,0)),ISNUMBER(MATCH(L75,MasterData!$C$3:$C$18,0))),
    DATEDIF(E75,I75,"d"),
    DATEDIF(E75,TODAY(),"d"))</f>
        <v>79</v>
      </c>
      <c r="R75">
        <f t="shared" ca="1" si="3"/>
        <v>0</v>
      </c>
      <c r="S75">
        <f t="shared" ca="1" si="4"/>
        <v>0</v>
      </c>
      <c r="T75">
        <f t="shared" ca="1" si="5"/>
        <v>1</v>
      </c>
    </row>
    <row r="76" spans="1:20" x14ac:dyDescent="0.35">
      <c r="A76">
        <v>6000138316</v>
      </c>
      <c r="B76" t="s">
        <v>424</v>
      </c>
      <c r="C76" t="s">
        <v>230</v>
      </c>
      <c r="D76" t="s">
        <v>254</v>
      </c>
      <c r="E76" s="1">
        <v>45772</v>
      </c>
      <c r="F76" s="1"/>
      <c r="G76" t="s">
        <v>357</v>
      </c>
      <c r="H76" t="s">
        <v>245</v>
      </c>
      <c r="I76" s="1">
        <v>45779</v>
      </c>
      <c r="J76" t="s">
        <v>234</v>
      </c>
      <c r="K76" t="s">
        <v>241</v>
      </c>
      <c r="L76" t="s">
        <v>171</v>
      </c>
      <c r="M76" t="s">
        <v>425</v>
      </c>
      <c r="N76" t="s">
        <v>237</v>
      </c>
      <c r="O76" t="s">
        <v>230</v>
      </c>
      <c r="Q76">
        <f ca="1">IF(OR(ISNUMBER(MATCH(L76,MasterData!$D$3:$D$18,0)),ISNUMBER(MATCH(L76,MasterData!$C$3:$C$18,0))),
    DATEDIF(E76,I76,"d"),
    DATEDIF(E76,TODAY(),"d"))</f>
        <v>7</v>
      </c>
      <c r="R76">
        <f t="shared" ca="1" si="3"/>
        <v>1</v>
      </c>
      <c r="S76">
        <f t="shared" ca="1" si="4"/>
        <v>0</v>
      </c>
      <c r="T76">
        <f t="shared" ca="1" si="5"/>
        <v>0</v>
      </c>
    </row>
    <row r="77" spans="1:20" x14ac:dyDescent="0.35">
      <c r="A77">
        <v>6000138428</v>
      </c>
      <c r="B77" t="s">
        <v>426</v>
      </c>
      <c r="C77" t="s">
        <v>230</v>
      </c>
      <c r="D77" t="s">
        <v>254</v>
      </c>
      <c r="E77" s="1">
        <v>45772</v>
      </c>
      <c r="F77" s="1"/>
      <c r="G77" t="s">
        <v>357</v>
      </c>
      <c r="H77" t="s">
        <v>233</v>
      </c>
      <c r="I77" s="1">
        <v>45848</v>
      </c>
      <c r="J77" t="s">
        <v>234</v>
      </c>
      <c r="K77" t="s">
        <v>235</v>
      </c>
      <c r="L77" t="s">
        <v>171</v>
      </c>
      <c r="M77" t="s">
        <v>427</v>
      </c>
      <c r="N77" t="s">
        <v>237</v>
      </c>
      <c r="O77" t="s">
        <v>230</v>
      </c>
      <c r="Q77">
        <f ca="1">IF(OR(ISNUMBER(MATCH(L77,MasterData!$D$3:$D$18,0)),ISNUMBER(MATCH(L77,MasterData!$C$3:$C$18,0))),
    DATEDIF(E77,I77,"d"),
    DATEDIF(E77,TODAY(),"d"))</f>
        <v>76</v>
      </c>
      <c r="R77">
        <f t="shared" ca="1" si="3"/>
        <v>0</v>
      </c>
      <c r="S77">
        <f t="shared" ca="1" si="4"/>
        <v>0</v>
      </c>
      <c r="T77">
        <f t="shared" ca="1" si="5"/>
        <v>1</v>
      </c>
    </row>
    <row r="78" spans="1:20" x14ac:dyDescent="0.35">
      <c r="A78">
        <v>6000138437</v>
      </c>
      <c r="B78" t="s">
        <v>428</v>
      </c>
      <c r="C78" t="s">
        <v>230</v>
      </c>
      <c r="D78" t="s">
        <v>254</v>
      </c>
      <c r="E78" s="1">
        <v>45772</v>
      </c>
      <c r="F78" s="1"/>
      <c r="G78" t="s">
        <v>357</v>
      </c>
      <c r="H78" t="s">
        <v>245</v>
      </c>
      <c r="I78" s="1">
        <v>45845</v>
      </c>
      <c r="J78" t="s">
        <v>234</v>
      </c>
      <c r="K78" t="s">
        <v>241</v>
      </c>
      <c r="L78" t="s">
        <v>171</v>
      </c>
      <c r="M78" t="s">
        <v>429</v>
      </c>
      <c r="N78" t="s">
        <v>237</v>
      </c>
      <c r="O78" t="s">
        <v>230</v>
      </c>
      <c r="Q78">
        <f ca="1">IF(OR(ISNUMBER(MATCH(L78,MasterData!$D$3:$D$18,0)),ISNUMBER(MATCH(L78,MasterData!$C$3:$C$18,0))),
    DATEDIF(E78,I78,"d"),
    DATEDIF(E78,TODAY(),"d"))</f>
        <v>73</v>
      </c>
      <c r="R78">
        <f t="shared" ca="1" si="3"/>
        <v>0</v>
      </c>
      <c r="S78">
        <f t="shared" ca="1" si="4"/>
        <v>0</v>
      </c>
      <c r="T78">
        <f t="shared" ca="1" si="5"/>
        <v>1</v>
      </c>
    </row>
    <row r="79" spans="1:20" x14ac:dyDescent="0.35">
      <c r="A79">
        <v>6000138440</v>
      </c>
      <c r="B79" t="s">
        <v>430</v>
      </c>
      <c r="C79" t="s">
        <v>230</v>
      </c>
      <c r="D79" t="s">
        <v>254</v>
      </c>
      <c r="E79" s="1">
        <v>45772</v>
      </c>
      <c r="F79" s="1"/>
      <c r="G79" t="s">
        <v>357</v>
      </c>
      <c r="H79" t="s">
        <v>245</v>
      </c>
      <c r="I79" s="1">
        <v>45786</v>
      </c>
      <c r="J79" t="s">
        <v>234</v>
      </c>
      <c r="K79" t="s">
        <v>235</v>
      </c>
      <c r="L79" t="s">
        <v>171</v>
      </c>
      <c r="M79" t="s">
        <v>431</v>
      </c>
      <c r="N79" t="s">
        <v>237</v>
      </c>
      <c r="O79" t="s">
        <v>230</v>
      </c>
      <c r="Q79">
        <f ca="1">IF(OR(ISNUMBER(MATCH(L79,MasterData!$D$3:$D$18,0)),ISNUMBER(MATCH(L79,MasterData!$C$3:$C$18,0))),
    DATEDIF(E79,I79,"d"),
    DATEDIF(E79,TODAY(),"d"))</f>
        <v>14</v>
      </c>
      <c r="R79">
        <f t="shared" ca="1" si="3"/>
        <v>0</v>
      </c>
      <c r="S79">
        <f t="shared" ca="1" si="4"/>
        <v>1</v>
      </c>
      <c r="T79">
        <f t="shared" ca="1" si="5"/>
        <v>0</v>
      </c>
    </row>
    <row r="80" spans="1:20" x14ac:dyDescent="0.35">
      <c r="A80">
        <v>6000138454</v>
      </c>
      <c r="B80" t="s">
        <v>637</v>
      </c>
      <c r="D80" t="s">
        <v>274</v>
      </c>
      <c r="E80" s="1">
        <v>45772</v>
      </c>
      <c r="F80" s="1"/>
      <c r="G80" t="s">
        <v>329</v>
      </c>
      <c r="H80" s="35" t="s">
        <v>638</v>
      </c>
      <c r="I80" s="1">
        <v>45854</v>
      </c>
      <c r="J80" t="s">
        <v>234</v>
      </c>
      <c r="K80" t="s">
        <v>347</v>
      </c>
      <c r="L80" t="s">
        <v>169</v>
      </c>
      <c r="M80" t="s">
        <v>639</v>
      </c>
      <c r="N80" t="s">
        <v>237</v>
      </c>
      <c r="Q80">
        <f ca="1">IF(OR(ISNUMBER(MATCH(L80,MasterData!$D$3:$D$18,0)),ISNUMBER(MATCH(L80,MasterData!$C$3:$C$18,0))),
    DATEDIF(E80,I80,"d"),
    DATEDIF(E80,TODAY(),"d"))</f>
        <v>235</v>
      </c>
      <c r="R80">
        <f t="shared" ca="1" si="3"/>
        <v>0</v>
      </c>
      <c r="S80">
        <f t="shared" ca="1" si="4"/>
        <v>0</v>
      </c>
      <c r="T80">
        <f t="shared" ca="1" si="5"/>
        <v>1</v>
      </c>
    </row>
    <row r="81" spans="1:20" x14ac:dyDescent="0.35">
      <c r="A81">
        <v>6000138481</v>
      </c>
      <c r="B81" t="s">
        <v>432</v>
      </c>
      <c r="C81" t="s">
        <v>230</v>
      </c>
      <c r="D81" t="s">
        <v>231</v>
      </c>
      <c r="E81" s="1">
        <v>45775</v>
      </c>
      <c r="F81" s="1"/>
      <c r="G81" t="s">
        <v>300</v>
      </c>
      <c r="H81" t="s">
        <v>245</v>
      </c>
      <c r="I81" s="1">
        <v>45786</v>
      </c>
      <c r="J81" t="s">
        <v>234</v>
      </c>
      <c r="K81" t="s">
        <v>241</v>
      </c>
      <c r="L81" t="s">
        <v>171</v>
      </c>
      <c r="M81" t="s">
        <v>433</v>
      </c>
      <c r="N81" t="s">
        <v>237</v>
      </c>
      <c r="O81" t="s">
        <v>230</v>
      </c>
      <c r="Q81">
        <f ca="1">IF(OR(ISNUMBER(MATCH(L81,MasterData!$D$3:$D$18,0)),ISNUMBER(MATCH(L81,MasterData!$C$3:$C$18,0))),
    DATEDIF(E81,I81,"d"),
    DATEDIF(E81,TODAY(),"d"))</f>
        <v>11</v>
      </c>
      <c r="R81">
        <f t="shared" ca="1" si="3"/>
        <v>0</v>
      </c>
      <c r="S81">
        <f t="shared" ca="1" si="4"/>
        <v>1</v>
      </c>
      <c r="T81">
        <f t="shared" ca="1" si="5"/>
        <v>0</v>
      </c>
    </row>
    <row r="82" spans="1:20" x14ac:dyDescent="0.35">
      <c r="A82">
        <v>6000138500</v>
      </c>
      <c r="B82" t="s">
        <v>434</v>
      </c>
      <c r="C82" t="s">
        <v>230</v>
      </c>
      <c r="D82" t="s">
        <v>254</v>
      </c>
      <c r="E82" s="1">
        <v>45775</v>
      </c>
      <c r="F82" s="1"/>
      <c r="G82" t="s">
        <v>255</v>
      </c>
      <c r="H82" t="s">
        <v>233</v>
      </c>
      <c r="I82" s="1">
        <v>45832</v>
      </c>
      <c r="J82" t="s">
        <v>234</v>
      </c>
      <c r="K82" t="s">
        <v>241</v>
      </c>
      <c r="L82" t="s">
        <v>171</v>
      </c>
      <c r="M82" t="s">
        <v>435</v>
      </c>
      <c r="N82" t="s">
        <v>237</v>
      </c>
      <c r="O82" t="s">
        <v>230</v>
      </c>
      <c r="Q82">
        <f ca="1">IF(OR(ISNUMBER(MATCH(L82,MasterData!$D$3:$D$18,0)),ISNUMBER(MATCH(L82,MasterData!$C$3:$C$18,0))),
    DATEDIF(E82,I82,"d"),
    DATEDIF(E82,TODAY(),"d"))</f>
        <v>57</v>
      </c>
      <c r="R82">
        <f t="shared" ca="1" si="3"/>
        <v>0</v>
      </c>
      <c r="S82">
        <f t="shared" ca="1" si="4"/>
        <v>0</v>
      </c>
      <c r="T82">
        <f t="shared" ca="1" si="5"/>
        <v>1</v>
      </c>
    </row>
    <row r="83" spans="1:20" x14ac:dyDescent="0.35">
      <c r="A83">
        <v>6000138582</v>
      </c>
      <c r="B83" t="s">
        <v>436</v>
      </c>
      <c r="C83" t="s">
        <v>230</v>
      </c>
      <c r="D83" t="s">
        <v>231</v>
      </c>
      <c r="E83" s="1">
        <v>45775</v>
      </c>
      <c r="F83" s="1"/>
      <c r="G83" t="s">
        <v>293</v>
      </c>
      <c r="H83" t="s">
        <v>245</v>
      </c>
      <c r="I83" s="1">
        <v>45824</v>
      </c>
      <c r="J83" t="s">
        <v>234</v>
      </c>
      <c r="K83" t="s">
        <v>235</v>
      </c>
      <c r="L83" t="s">
        <v>171</v>
      </c>
      <c r="M83" t="s">
        <v>437</v>
      </c>
      <c r="N83" t="s">
        <v>237</v>
      </c>
      <c r="O83" t="s">
        <v>230</v>
      </c>
      <c r="Q83">
        <f ca="1">IF(OR(ISNUMBER(MATCH(L83,MasterData!$D$3:$D$18,0)),ISNUMBER(MATCH(L83,MasterData!$C$3:$C$18,0))),
    DATEDIF(E83,I83,"d"),
    DATEDIF(E83,TODAY(),"d"))</f>
        <v>49</v>
      </c>
      <c r="R83">
        <f t="shared" ca="1" si="3"/>
        <v>0</v>
      </c>
      <c r="S83">
        <f t="shared" ca="1" si="4"/>
        <v>0</v>
      </c>
      <c r="T83">
        <f t="shared" ca="1" si="5"/>
        <v>1</v>
      </c>
    </row>
    <row r="84" spans="1:20" x14ac:dyDescent="0.35">
      <c r="A84">
        <v>6000138600</v>
      </c>
      <c r="B84" t="s">
        <v>438</v>
      </c>
      <c r="C84" t="s">
        <v>230</v>
      </c>
      <c r="D84" t="s">
        <v>274</v>
      </c>
      <c r="E84" s="1">
        <v>45775</v>
      </c>
      <c r="F84" s="1"/>
      <c r="G84" t="s">
        <v>439</v>
      </c>
      <c r="H84" t="s">
        <v>245</v>
      </c>
      <c r="I84" s="1">
        <v>45812</v>
      </c>
      <c r="J84" t="s">
        <v>234</v>
      </c>
      <c r="K84" t="s">
        <v>241</v>
      </c>
      <c r="L84" t="s">
        <v>171</v>
      </c>
      <c r="M84" t="s">
        <v>440</v>
      </c>
      <c r="N84" t="s">
        <v>237</v>
      </c>
      <c r="O84" t="s">
        <v>230</v>
      </c>
      <c r="Q84">
        <f ca="1">IF(OR(ISNUMBER(MATCH(L84,MasterData!$D$3:$D$18,0)),ISNUMBER(MATCH(L84,MasterData!$C$3:$C$18,0))),
    DATEDIF(E84,I84,"d"),
    DATEDIF(E84,TODAY(),"d"))</f>
        <v>37</v>
      </c>
      <c r="R84">
        <f t="shared" ca="1" si="3"/>
        <v>0</v>
      </c>
      <c r="S84">
        <f t="shared" ca="1" si="4"/>
        <v>0</v>
      </c>
      <c r="T84">
        <f t="shared" ca="1" si="5"/>
        <v>1</v>
      </c>
    </row>
    <row r="85" spans="1:20" x14ac:dyDescent="0.35">
      <c r="A85">
        <v>6000138844</v>
      </c>
      <c r="B85" t="s">
        <v>441</v>
      </c>
      <c r="C85" t="s">
        <v>230</v>
      </c>
      <c r="D85" t="s">
        <v>231</v>
      </c>
      <c r="E85" s="1">
        <v>45777</v>
      </c>
      <c r="F85" s="1"/>
      <c r="G85" t="s">
        <v>300</v>
      </c>
      <c r="H85" t="s">
        <v>245</v>
      </c>
      <c r="I85" s="1">
        <v>45807</v>
      </c>
      <c r="J85" t="s">
        <v>201</v>
      </c>
      <c r="K85" t="s">
        <v>241</v>
      </c>
      <c r="L85" t="s">
        <v>171</v>
      </c>
      <c r="M85" t="s">
        <v>442</v>
      </c>
      <c r="N85" t="s">
        <v>237</v>
      </c>
      <c r="O85" t="s">
        <v>230</v>
      </c>
      <c r="Q85">
        <f ca="1">IF(OR(ISNUMBER(MATCH(L85,MasterData!$D$3:$D$18,0)),ISNUMBER(MATCH(L85,MasterData!$C$3:$C$18,0))),
    DATEDIF(E85,I85,"d"),
    DATEDIF(E85,TODAY(),"d"))</f>
        <v>30</v>
      </c>
      <c r="R85">
        <f t="shared" ca="1" si="3"/>
        <v>0</v>
      </c>
      <c r="S85">
        <f t="shared" ca="1" si="4"/>
        <v>1</v>
      </c>
      <c r="T85">
        <f t="shared" ca="1" si="5"/>
        <v>0</v>
      </c>
    </row>
    <row r="86" spans="1:20" x14ac:dyDescent="0.35">
      <c r="A86">
        <v>6000138916</v>
      </c>
      <c r="B86" t="s">
        <v>230</v>
      </c>
      <c r="C86" t="s">
        <v>230</v>
      </c>
      <c r="D86" t="s">
        <v>231</v>
      </c>
      <c r="E86" s="1">
        <v>45779</v>
      </c>
      <c r="F86" s="1"/>
      <c r="G86" t="s">
        <v>248</v>
      </c>
      <c r="H86" t="s">
        <v>245</v>
      </c>
      <c r="I86" s="1">
        <v>45817</v>
      </c>
      <c r="J86" t="s">
        <v>201</v>
      </c>
      <c r="K86" t="s">
        <v>241</v>
      </c>
      <c r="L86" t="s">
        <v>171</v>
      </c>
      <c r="M86" t="s">
        <v>443</v>
      </c>
      <c r="N86" t="s">
        <v>237</v>
      </c>
      <c r="O86" t="s">
        <v>230</v>
      </c>
      <c r="Q86">
        <f ca="1">IF(OR(ISNUMBER(MATCH(L86,MasterData!$D$3:$D$18,0)),ISNUMBER(MATCH(L86,MasterData!$C$3:$C$18,0))),
    DATEDIF(E86,I86,"d"),
    DATEDIF(E86,TODAY(),"d"))</f>
        <v>38</v>
      </c>
      <c r="R86">
        <f t="shared" ca="1" si="3"/>
        <v>0</v>
      </c>
      <c r="S86">
        <f t="shared" ca="1" si="4"/>
        <v>0</v>
      </c>
      <c r="T86">
        <f t="shared" ca="1" si="5"/>
        <v>1</v>
      </c>
    </row>
    <row r="87" spans="1:20" x14ac:dyDescent="0.35">
      <c r="A87">
        <v>6000139044</v>
      </c>
      <c r="B87" t="s">
        <v>444</v>
      </c>
      <c r="C87" t="s">
        <v>230</v>
      </c>
      <c r="D87" t="s">
        <v>254</v>
      </c>
      <c r="E87" s="1">
        <v>45782</v>
      </c>
      <c r="F87" s="1"/>
      <c r="G87" t="s">
        <v>357</v>
      </c>
      <c r="H87" t="s">
        <v>233</v>
      </c>
      <c r="I87" s="1">
        <v>45805</v>
      </c>
      <c r="J87" t="s">
        <v>234</v>
      </c>
      <c r="K87" t="s">
        <v>241</v>
      </c>
      <c r="L87" t="s">
        <v>171</v>
      </c>
      <c r="M87" t="s">
        <v>445</v>
      </c>
      <c r="N87" t="s">
        <v>237</v>
      </c>
      <c r="O87" t="s">
        <v>230</v>
      </c>
      <c r="Q87">
        <f ca="1">IF(OR(ISNUMBER(MATCH(L87,MasterData!$D$3:$D$18,0)),ISNUMBER(MATCH(L87,MasterData!$C$3:$C$18,0))),
    DATEDIF(E87,I87,"d"),
    DATEDIF(E87,TODAY(),"d"))</f>
        <v>23</v>
      </c>
      <c r="R87">
        <f t="shared" ca="1" si="3"/>
        <v>0</v>
      </c>
      <c r="S87">
        <f t="shared" ca="1" si="4"/>
        <v>1</v>
      </c>
      <c r="T87">
        <f t="shared" ca="1" si="5"/>
        <v>0</v>
      </c>
    </row>
    <row r="88" spans="1:20" x14ac:dyDescent="0.35">
      <c r="A88">
        <v>6000139205</v>
      </c>
      <c r="B88" t="s">
        <v>446</v>
      </c>
      <c r="C88" t="s">
        <v>230</v>
      </c>
      <c r="D88" t="s">
        <v>231</v>
      </c>
      <c r="E88" s="1">
        <v>45783</v>
      </c>
      <c r="F88" s="1"/>
      <c r="G88" t="s">
        <v>329</v>
      </c>
      <c r="H88" t="s">
        <v>233</v>
      </c>
      <c r="I88" s="1">
        <v>45812</v>
      </c>
      <c r="J88" t="s">
        <v>234</v>
      </c>
      <c r="K88" t="s">
        <v>235</v>
      </c>
      <c r="L88" t="s">
        <v>171</v>
      </c>
      <c r="M88" t="s">
        <v>447</v>
      </c>
      <c r="N88" t="s">
        <v>237</v>
      </c>
      <c r="O88" t="s">
        <v>230</v>
      </c>
      <c r="Q88">
        <f ca="1">IF(OR(ISNUMBER(MATCH(L88,MasterData!$D$3:$D$18,0)),ISNUMBER(MATCH(L88,MasterData!$C$3:$C$18,0))),
    DATEDIF(E88,I88,"d"),
    DATEDIF(E88,TODAY(),"d"))</f>
        <v>29</v>
      </c>
      <c r="R88">
        <f t="shared" ca="1" si="3"/>
        <v>0</v>
      </c>
      <c r="S88">
        <f t="shared" ca="1" si="4"/>
        <v>1</v>
      </c>
      <c r="T88">
        <f t="shared" ca="1" si="5"/>
        <v>0</v>
      </c>
    </row>
    <row r="89" spans="1:20" x14ac:dyDescent="0.35">
      <c r="A89">
        <v>6000139326</v>
      </c>
      <c r="B89" t="s">
        <v>448</v>
      </c>
      <c r="C89" t="s">
        <v>230</v>
      </c>
      <c r="D89" t="s">
        <v>449</v>
      </c>
      <c r="E89" s="1">
        <v>45784</v>
      </c>
      <c r="F89" s="1"/>
      <c r="G89" t="s">
        <v>450</v>
      </c>
      <c r="H89" t="s">
        <v>245</v>
      </c>
      <c r="I89" s="1">
        <v>45791</v>
      </c>
      <c r="J89" t="s">
        <v>234</v>
      </c>
      <c r="K89" t="s">
        <v>241</v>
      </c>
      <c r="L89" t="s">
        <v>171</v>
      </c>
      <c r="M89" t="s">
        <v>451</v>
      </c>
      <c r="N89" t="s">
        <v>237</v>
      </c>
      <c r="O89" t="s">
        <v>230</v>
      </c>
      <c r="Q89">
        <f ca="1">IF(OR(ISNUMBER(MATCH(L89,MasterData!$D$3:$D$18,0)),ISNUMBER(MATCH(L89,MasterData!$C$3:$C$18,0))),
    DATEDIF(E89,I89,"d"),
    DATEDIF(E89,TODAY(),"d"))</f>
        <v>7</v>
      </c>
      <c r="R89">
        <f t="shared" ca="1" si="3"/>
        <v>1</v>
      </c>
      <c r="S89">
        <f t="shared" ca="1" si="4"/>
        <v>0</v>
      </c>
      <c r="T89">
        <f t="shared" ca="1" si="5"/>
        <v>0</v>
      </c>
    </row>
    <row r="90" spans="1:20" x14ac:dyDescent="0.35">
      <c r="A90">
        <v>6000139329</v>
      </c>
      <c r="B90" t="s">
        <v>452</v>
      </c>
      <c r="C90" t="s">
        <v>230</v>
      </c>
      <c r="D90" t="s">
        <v>231</v>
      </c>
      <c r="E90" s="1">
        <v>45784</v>
      </c>
      <c r="F90" s="1"/>
      <c r="G90" t="s">
        <v>453</v>
      </c>
      <c r="H90" t="s">
        <v>240</v>
      </c>
      <c r="I90" s="1">
        <v>45812</v>
      </c>
      <c r="J90" t="s">
        <v>234</v>
      </c>
      <c r="K90" t="s">
        <v>235</v>
      </c>
      <c r="L90" t="s">
        <v>171</v>
      </c>
      <c r="M90" t="s">
        <v>454</v>
      </c>
      <c r="N90" t="s">
        <v>237</v>
      </c>
      <c r="O90" t="s">
        <v>230</v>
      </c>
      <c r="Q90">
        <f ca="1">IF(OR(ISNUMBER(MATCH(L90,MasterData!$D$3:$D$18,0)),ISNUMBER(MATCH(L90,MasterData!$C$3:$C$18,0))),
    DATEDIF(E90,I90,"d"),
    DATEDIF(E90,TODAY(),"d"))</f>
        <v>28</v>
      </c>
      <c r="R90">
        <f t="shared" ca="1" si="3"/>
        <v>0</v>
      </c>
      <c r="S90">
        <f t="shared" ca="1" si="4"/>
        <v>1</v>
      </c>
      <c r="T90">
        <f t="shared" ca="1" si="5"/>
        <v>0</v>
      </c>
    </row>
    <row r="91" spans="1:20" x14ac:dyDescent="0.35">
      <c r="A91">
        <v>6000139369</v>
      </c>
      <c r="B91" t="s">
        <v>455</v>
      </c>
      <c r="C91" t="s">
        <v>230</v>
      </c>
      <c r="D91" t="s">
        <v>254</v>
      </c>
      <c r="E91" s="1">
        <v>45785</v>
      </c>
      <c r="F91" s="1"/>
      <c r="G91" t="s">
        <v>357</v>
      </c>
      <c r="H91" t="s">
        <v>233</v>
      </c>
      <c r="I91" s="1">
        <v>45863</v>
      </c>
      <c r="J91" t="s">
        <v>234</v>
      </c>
      <c r="K91" t="s">
        <v>241</v>
      </c>
      <c r="L91" t="s">
        <v>170</v>
      </c>
      <c r="M91" t="s">
        <v>458</v>
      </c>
      <c r="N91" t="s">
        <v>237</v>
      </c>
      <c r="O91" t="s">
        <v>230</v>
      </c>
      <c r="Q91">
        <f ca="1">IF(OR(ISNUMBER(MATCH(L91,MasterData!$D$3:$D$18,0)),ISNUMBER(MATCH(L91,MasterData!$C$3:$C$18,0))),
    DATEDIF(E91,I91,"d"),
    DATEDIF(E91,TODAY(),"d"))</f>
        <v>78</v>
      </c>
      <c r="R91">
        <f t="shared" ca="1" si="3"/>
        <v>0</v>
      </c>
      <c r="S91">
        <f t="shared" ca="1" si="4"/>
        <v>0</v>
      </c>
      <c r="T91">
        <f t="shared" ca="1" si="5"/>
        <v>1</v>
      </c>
    </row>
    <row r="92" spans="1:20" x14ac:dyDescent="0.35">
      <c r="A92">
        <v>6000139374</v>
      </c>
      <c r="B92" t="s">
        <v>230</v>
      </c>
      <c r="C92" t="s">
        <v>230</v>
      </c>
      <c r="D92" t="s">
        <v>254</v>
      </c>
      <c r="E92" s="1">
        <v>45784</v>
      </c>
      <c r="F92" s="1"/>
      <c r="G92" t="s">
        <v>400</v>
      </c>
      <c r="H92" t="s">
        <v>240</v>
      </c>
      <c r="I92" s="1">
        <v>45834</v>
      </c>
      <c r="J92" t="s">
        <v>245</v>
      </c>
      <c r="K92" t="s">
        <v>241</v>
      </c>
      <c r="L92" t="s">
        <v>164</v>
      </c>
      <c r="M92" t="s">
        <v>459</v>
      </c>
      <c r="N92" t="s">
        <v>237</v>
      </c>
      <c r="O92" t="s">
        <v>230</v>
      </c>
      <c r="Q92">
        <f ca="1">IF(OR(ISNUMBER(MATCH(L92,MasterData!$D$3:$D$18,0)),ISNUMBER(MATCH(L92,MasterData!$C$3:$C$18,0))),
    DATEDIF(E92,I92,"d"),
    DATEDIF(E92,TODAY(),"d"))</f>
        <v>223</v>
      </c>
      <c r="R92">
        <f t="shared" ca="1" si="3"/>
        <v>0</v>
      </c>
      <c r="S92">
        <f t="shared" ca="1" si="4"/>
        <v>0</v>
      </c>
      <c r="T92">
        <f t="shared" ca="1" si="5"/>
        <v>1</v>
      </c>
    </row>
    <row r="93" spans="1:20" x14ac:dyDescent="0.35">
      <c r="A93">
        <v>6000139577</v>
      </c>
      <c r="B93" t="s">
        <v>460</v>
      </c>
      <c r="C93" t="s">
        <v>230</v>
      </c>
      <c r="D93" t="s">
        <v>251</v>
      </c>
      <c r="E93" s="1">
        <v>45786</v>
      </c>
      <c r="F93" s="1"/>
      <c r="G93" t="s">
        <v>461</v>
      </c>
      <c r="H93" t="s">
        <v>233</v>
      </c>
      <c r="I93" s="1">
        <v>45793</v>
      </c>
      <c r="J93" t="s">
        <v>234</v>
      </c>
      <c r="K93" t="s">
        <v>347</v>
      </c>
      <c r="L93" t="s">
        <v>171</v>
      </c>
      <c r="M93" t="s">
        <v>462</v>
      </c>
      <c r="N93" t="s">
        <v>237</v>
      </c>
      <c r="O93" t="s">
        <v>230</v>
      </c>
      <c r="Q93">
        <f ca="1">IF(OR(ISNUMBER(MATCH(L93,MasterData!$D$3:$D$18,0)),ISNUMBER(MATCH(L93,MasterData!$C$3:$C$18,0))),
    DATEDIF(E93,I93,"d"),
    DATEDIF(E93,TODAY(),"d"))</f>
        <v>7</v>
      </c>
      <c r="R93">
        <f t="shared" ca="1" si="3"/>
        <v>1</v>
      </c>
      <c r="S93">
        <f t="shared" ca="1" si="4"/>
        <v>0</v>
      </c>
      <c r="T93">
        <f t="shared" ca="1" si="5"/>
        <v>0</v>
      </c>
    </row>
    <row r="94" spans="1:20" x14ac:dyDescent="0.35">
      <c r="A94">
        <v>6000139584</v>
      </c>
      <c r="B94" t="s">
        <v>463</v>
      </c>
      <c r="C94" t="s">
        <v>230</v>
      </c>
      <c r="D94" t="s">
        <v>254</v>
      </c>
      <c r="E94" s="1">
        <v>45786</v>
      </c>
      <c r="F94" s="1"/>
      <c r="G94" t="s">
        <v>357</v>
      </c>
      <c r="H94" t="s">
        <v>233</v>
      </c>
      <c r="I94" s="1">
        <v>45797</v>
      </c>
      <c r="J94" t="s">
        <v>234</v>
      </c>
      <c r="K94" t="s">
        <v>241</v>
      </c>
      <c r="L94" t="s">
        <v>171</v>
      </c>
      <c r="M94" t="s">
        <v>464</v>
      </c>
      <c r="N94" t="s">
        <v>237</v>
      </c>
      <c r="O94" t="s">
        <v>230</v>
      </c>
      <c r="Q94">
        <f ca="1">IF(OR(ISNUMBER(MATCH(L94,MasterData!$D$3:$D$18,0)),ISNUMBER(MATCH(L94,MasterData!$C$3:$C$18,0))),
    DATEDIF(E94,I94,"d"),
    DATEDIF(E94,TODAY(),"d"))</f>
        <v>11</v>
      </c>
      <c r="R94">
        <f t="shared" ca="1" si="3"/>
        <v>0</v>
      </c>
      <c r="S94">
        <f t="shared" ca="1" si="4"/>
        <v>1</v>
      </c>
      <c r="T94">
        <f t="shared" ca="1" si="5"/>
        <v>0</v>
      </c>
    </row>
    <row r="95" spans="1:20" x14ac:dyDescent="0.35">
      <c r="A95">
        <v>6000139600</v>
      </c>
      <c r="B95" t="s">
        <v>465</v>
      </c>
      <c r="C95" t="s">
        <v>230</v>
      </c>
      <c r="D95" t="s">
        <v>254</v>
      </c>
      <c r="E95" s="1">
        <v>45786</v>
      </c>
      <c r="F95" s="1"/>
      <c r="G95" t="s">
        <v>357</v>
      </c>
      <c r="H95" t="s">
        <v>240</v>
      </c>
      <c r="I95" s="1">
        <v>45811</v>
      </c>
      <c r="J95" t="s">
        <v>234</v>
      </c>
      <c r="K95" t="s">
        <v>347</v>
      </c>
      <c r="L95" t="s">
        <v>171</v>
      </c>
      <c r="M95" t="s">
        <v>466</v>
      </c>
      <c r="N95" t="s">
        <v>237</v>
      </c>
      <c r="O95" t="s">
        <v>230</v>
      </c>
      <c r="Q95">
        <f ca="1">IF(OR(ISNUMBER(MATCH(L95,MasterData!$D$3:$D$18,0)),ISNUMBER(MATCH(L95,MasterData!$C$3:$C$18,0))),
    DATEDIF(E95,I95,"d"),
    DATEDIF(E95,TODAY(),"d"))</f>
        <v>25</v>
      </c>
      <c r="R95">
        <f t="shared" ca="1" si="3"/>
        <v>0</v>
      </c>
      <c r="S95">
        <f t="shared" ca="1" si="4"/>
        <v>1</v>
      </c>
      <c r="T95">
        <f t="shared" ca="1" si="5"/>
        <v>0</v>
      </c>
    </row>
    <row r="96" spans="1:20" x14ac:dyDescent="0.35">
      <c r="A96">
        <v>6000139702</v>
      </c>
      <c r="B96" t="s">
        <v>230</v>
      </c>
      <c r="C96" t="s">
        <v>230</v>
      </c>
      <c r="D96" t="s">
        <v>251</v>
      </c>
      <c r="E96" s="1">
        <v>45789</v>
      </c>
      <c r="F96" s="1"/>
      <c r="G96" t="s">
        <v>400</v>
      </c>
      <c r="H96" t="s">
        <v>240</v>
      </c>
      <c r="I96" s="1">
        <v>45810</v>
      </c>
      <c r="J96" t="s">
        <v>201</v>
      </c>
      <c r="K96" t="s">
        <v>347</v>
      </c>
      <c r="L96" t="s">
        <v>171</v>
      </c>
      <c r="M96" t="s">
        <v>467</v>
      </c>
      <c r="N96" t="s">
        <v>237</v>
      </c>
      <c r="O96" t="s">
        <v>230</v>
      </c>
      <c r="Q96">
        <f ca="1">IF(OR(ISNUMBER(MATCH(L96,MasterData!$D$3:$D$18,0)),ISNUMBER(MATCH(L96,MasterData!$C$3:$C$18,0))),
    DATEDIF(E96,I96,"d"),
    DATEDIF(E96,TODAY(),"d"))</f>
        <v>21</v>
      </c>
      <c r="R96">
        <f t="shared" ca="1" si="3"/>
        <v>0</v>
      </c>
      <c r="S96">
        <f t="shared" ca="1" si="4"/>
        <v>1</v>
      </c>
      <c r="T96">
        <f t="shared" ca="1" si="5"/>
        <v>0</v>
      </c>
    </row>
    <row r="97" spans="1:20" x14ac:dyDescent="0.35">
      <c r="A97">
        <v>6000139704</v>
      </c>
      <c r="B97" t="s">
        <v>468</v>
      </c>
      <c r="C97" t="s">
        <v>230</v>
      </c>
      <c r="D97" t="s">
        <v>251</v>
      </c>
      <c r="E97" s="1">
        <v>45789</v>
      </c>
      <c r="F97" s="1"/>
      <c r="G97" t="s">
        <v>469</v>
      </c>
      <c r="H97" t="s">
        <v>245</v>
      </c>
      <c r="I97" s="1">
        <v>45797</v>
      </c>
      <c r="J97" t="s">
        <v>234</v>
      </c>
      <c r="K97" t="s">
        <v>235</v>
      </c>
      <c r="L97" t="s">
        <v>171</v>
      </c>
      <c r="M97" t="s">
        <v>470</v>
      </c>
      <c r="N97" t="s">
        <v>237</v>
      </c>
      <c r="O97" t="s">
        <v>230</v>
      </c>
      <c r="Q97">
        <f ca="1">IF(OR(ISNUMBER(MATCH(L97,MasterData!$D$3:$D$18,0)),ISNUMBER(MATCH(L97,MasterData!$C$3:$C$18,0))),
    DATEDIF(E97,I97,"d"),
    DATEDIF(E97,TODAY(),"d"))</f>
        <v>8</v>
      </c>
      <c r="R97">
        <f t="shared" ca="1" si="3"/>
        <v>0</v>
      </c>
      <c r="S97">
        <f t="shared" ca="1" si="4"/>
        <v>1</v>
      </c>
      <c r="T97">
        <f t="shared" ca="1" si="5"/>
        <v>0</v>
      </c>
    </row>
    <row r="98" spans="1:20" x14ac:dyDescent="0.35">
      <c r="A98">
        <v>6000139963</v>
      </c>
      <c r="B98" t="s">
        <v>471</v>
      </c>
      <c r="C98" t="s">
        <v>230</v>
      </c>
      <c r="D98" t="s">
        <v>247</v>
      </c>
      <c r="E98" s="1">
        <v>45791</v>
      </c>
      <c r="F98" s="1"/>
      <c r="G98" t="s">
        <v>268</v>
      </c>
      <c r="H98" t="s">
        <v>377</v>
      </c>
      <c r="I98" s="1">
        <v>45805</v>
      </c>
      <c r="J98" t="s">
        <v>234</v>
      </c>
      <c r="K98" t="s">
        <v>347</v>
      </c>
      <c r="L98" t="s">
        <v>171</v>
      </c>
      <c r="M98" t="s">
        <v>472</v>
      </c>
      <c r="N98" t="s">
        <v>237</v>
      </c>
      <c r="O98" t="s">
        <v>230</v>
      </c>
      <c r="Q98">
        <f ca="1">IF(OR(ISNUMBER(MATCH(L98,MasterData!$D$3:$D$18,0)),ISNUMBER(MATCH(L98,MasterData!$C$3:$C$18,0))),
    DATEDIF(E98,I98,"d"),
    DATEDIF(E98,TODAY(),"d"))</f>
        <v>14</v>
      </c>
      <c r="R98">
        <f t="shared" ca="1" si="3"/>
        <v>0</v>
      </c>
      <c r="S98">
        <f t="shared" ca="1" si="4"/>
        <v>1</v>
      </c>
      <c r="T98">
        <f t="shared" ca="1" si="5"/>
        <v>0</v>
      </c>
    </row>
    <row r="99" spans="1:20" x14ac:dyDescent="0.35">
      <c r="A99">
        <v>6000139986</v>
      </c>
      <c r="B99" t="s">
        <v>473</v>
      </c>
      <c r="C99" t="s">
        <v>230</v>
      </c>
      <c r="D99" t="s">
        <v>254</v>
      </c>
      <c r="E99" s="1">
        <v>45791</v>
      </c>
      <c r="F99" s="1"/>
      <c r="G99" t="s">
        <v>255</v>
      </c>
      <c r="H99" t="s">
        <v>240</v>
      </c>
      <c r="I99" s="1">
        <v>45805</v>
      </c>
      <c r="J99" t="s">
        <v>234</v>
      </c>
      <c r="K99" t="s">
        <v>347</v>
      </c>
      <c r="L99" t="s">
        <v>171</v>
      </c>
      <c r="M99" t="s">
        <v>474</v>
      </c>
      <c r="N99" t="s">
        <v>237</v>
      </c>
      <c r="O99" t="s">
        <v>230</v>
      </c>
      <c r="Q99">
        <f ca="1">IF(OR(ISNUMBER(MATCH(L99,MasterData!$D$3:$D$18,0)),ISNUMBER(MATCH(L99,MasterData!$C$3:$C$18,0))),
    DATEDIF(E99,I99,"d"),
    DATEDIF(E99,TODAY(),"d"))</f>
        <v>14</v>
      </c>
      <c r="R99">
        <f t="shared" ca="1" si="3"/>
        <v>0</v>
      </c>
      <c r="S99">
        <f t="shared" ca="1" si="4"/>
        <v>1</v>
      </c>
      <c r="T99">
        <f t="shared" ca="1" si="5"/>
        <v>0</v>
      </c>
    </row>
    <row r="100" spans="1:20" x14ac:dyDescent="0.35">
      <c r="A100">
        <v>6000140063</v>
      </c>
      <c r="B100" t="s">
        <v>5</v>
      </c>
      <c r="C100" t="s">
        <v>230</v>
      </c>
      <c r="D100" t="s">
        <v>231</v>
      </c>
      <c r="E100" s="1">
        <v>45792</v>
      </c>
      <c r="F100" s="1"/>
      <c r="G100" t="s">
        <v>300</v>
      </c>
      <c r="H100" t="s">
        <v>245</v>
      </c>
      <c r="I100" s="1">
        <v>45853</v>
      </c>
      <c r="J100" t="s">
        <v>234</v>
      </c>
      <c r="K100" t="s">
        <v>241</v>
      </c>
      <c r="L100" t="s">
        <v>164</v>
      </c>
      <c r="M100" t="s">
        <v>475</v>
      </c>
      <c r="N100" t="s">
        <v>237</v>
      </c>
      <c r="O100" t="s">
        <v>230</v>
      </c>
      <c r="Q100">
        <f ca="1">IF(OR(ISNUMBER(MATCH(L100,MasterData!$D$3:$D$18,0)),ISNUMBER(MATCH(L100,MasterData!$C$3:$C$18,0))),
    DATEDIF(E100,I100,"d"),
    DATEDIF(E100,TODAY(),"d"))</f>
        <v>215</v>
      </c>
      <c r="R100">
        <f t="shared" ca="1" si="3"/>
        <v>0</v>
      </c>
      <c r="S100">
        <f t="shared" ca="1" si="4"/>
        <v>0</v>
      </c>
      <c r="T100">
        <f t="shared" ca="1" si="5"/>
        <v>1</v>
      </c>
    </row>
    <row r="101" spans="1:20" x14ac:dyDescent="0.35">
      <c r="A101">
        <v>6000140103</v>
      </c>
      <c r="B101" t="s">
        <v>476</v>
      </c>
      <c r="C101" t="s">
        <v>230</v>
      </c>
      <c r="D101" t="s">
        <v>274</v>
      </c>
      <c r="E101" s="1">
        <v>45792</v>
      </c>
      <c r="F101" s="1"/>
      <c r="G101" t="s">
        <v>354</v>
      </c>
      <c r="H101" t="s">
        <v>240</v>
      </c>
      <c r="I101" s="1">
        <v>45800</v>
      </c>
      <c r="J101" t="s">
        <v>234</v>
      </c>
      <c r="K101" t="s">
        <v>347</v>
      </c>
      <c r="L101" t="s">
        <v>171</v>
      </c>
      <c r="M101" t="s">
        <v>477</v>
      </c>
      <c r="N101" t="s">
        <v>237</v>
      </c>
      <c r="O101" t="s">
        <v>230</v>
      </c>
      <c r="Q101">
        <f ca="1">IF(OR(ISNUMBER(MATCH(L101,MasterData!$D$3:$D$18,0)),ISNUMBER(MATCH(L101,MasterData!$C$3:$C$18,0))),
    DATEDIF(E101,I101,"d"),
    DATEDIF(E101,TODAY(),"d"))</f>
        <v>8</v>
      </c>
      <c r="R101">
        <f t="shared" ca="1" si="3"/>
        <v>0</v>
      </c>
      <c r="S101">
        <f t="shared" ca="1" si="4"/>
        <v>1</v>
      </c>
      <c r="T101">
        <f t="shared" ca="1" si="5"/>
        <v>0</v>
      </c>
    </row>
    <row r="102" spans="1:20" x14ac:dyDescent="0.35">
      <c r="A102">
        <v>6000140225</v>
      </c>
      <c r="B102" t="s">
        <v>230</v>
      </c>
      <c r="C102" t="s">
        <v>230</v>
      </c>
      <c r="D102" t="s">
        <v>231</v>
      </c>
      <c r="E102" s="1">
        <v>45793</v>
      </c>
      <c r="F102" s="1"/>
      <c r="G102" t="s">
        <v>248</v>
      </c>
      <c r="H102" t="s">
        <v>245</v>
      </c>
      <c r="I102" s="1">
        <v>45817</v>
      </c>
      <c r="J102" t="s">
        <v>201</v>
      </c>
      <c r="K102" t="s">
        <v>241</v>
      </c>
      <c r="L102" t="s">
        <v>171</v>
      </c>
      <c r="M102" t="s">
        <v>478</v>
      </c>
      <c r="N102" t="s">
        <v>237</v>
      </c>
      <c r="O102" t="s">
        <v>230</v>
      </c>
      <c r="Q102">
        <f ca="1">IF(OR(ISNUMBER(MATCH(L102,MasterData!$D$3:$D$18,0)),ISNUMBER(MATCH(L102,MasterData!$C$3:$C$18,0))),
    DATEDIF(E102,I102,"d"),
    DATEDIF(E102,TODAY(),"d"))</f>
        <v>24</v>
      </c>
      <c r="R102">
        <f t="shared" ca="1" si="3"/>
        <v>0</v>
      </c>
      <c r="S102">
        <f t="shared" ca="1" si="4"/>
        <v>1</v>
      </c>
      <c r="T102">
        <f t="shared" ca="1" si="5"/>
        <v>0</v>
      </c>
    </row>
    <row r="103" spans="1:20" x14ac:dyDescent="0.35">
      <c r="A103">
        <v>6000140321</v>
      </c>
      <c r="B103" t="s">
        <v>479</v>
      </c>
      <c r="C103" t="s">
        <v>230</v>
      </c>
      <c r="D103" t="s">
        <v>480</v>
      </c>
      <c r="E103" s="1">
        <v>45796</v>
      </c>
      <c r="F103" s="1"/>
      <c r="G103" t="s">
        <v>329</v>
      </c>
      <c r="H103" t="s">
        <v>240</v>
      </c>
      <c r="I103" s="1">
        <v>45805</v>
      </c>
      <c r="J103" t="s">
        <v>234</v>
      </c>
      <c r="K103" t="s">
        <v>241</v>
      </c>
      <c r="L103" t="s">
        <v>171</v>
      </c>
      <c r="M103" t="s">
        <v>481</v>
      </c>
      <c r="N103" t="s">
        <v>237</v>
      </c>
      <c r="O103" t="s">
        <v>230</v>
      </c>
      <c r="Q103">
        <f ca="1">IF(OR(ISNUMBER(MATCH(L103,MasterData!$D$3:$D$18,0)),ISNUMBER(MATCH(L103,MasterData!$C$3:$C$18,0))),
    DATEDIF(E103,I103,"d"),
    DATEDIF(E103,TODAY(),"d"))</f>
        <v>9</v>
      </c>
      <c r="R103">
        <f t="shared" ca="1" si="3"/>
        <v>0</v>
      </c>
      <c r="S103">
        <f t="shared" ca="1" si="4"/>
        <v>1</v>
      </c>
      <c r="T103">
        <f t="shared" ca="1" si="5"/>
        <v>0</v>
      </c>
    </row>
    <row r="104" spans="1:20" x14ac:dyDescent="0.35">
      <c r="A104">
        <v>6000140327</v>
      </c>
      <c r="B104" t="s">
        <v>482</v>
      </c>
      <c r="C104" t="s">
        <v>230</v>
      </c>
      <c r="D104" t="s">
        <v>480</v>
      </c>
      <c r="E104" s="1">
        <v>45796</v>
      </c>
      <c r="F104" s="1">
        <v>45798</v>
      </c>
      <c r="G104" t="s">
        <v>329</v>
      </c>
      <c r="H104" t="s">
        <v>233</v>
      </c>
      <c r="I104" s="1">
        <v>45805</v>
      </c>
      <c r="J104" t="s">
        <v>234</v>
      </c>
      <c r="K104" t="s">
        <v>241</v>
      </c>
      <c r="L104" t="s">
        <v>171</v>
      </c>
      <c r="M104" t="s">
        <v>483</v>
      </c>
      <c r="N104" t="s">
        <v>237</v>
      </c>
      <c r="O104" t="s">
        <v>230</v>
      </c>
      <c r="Q104">
        <f ca="1">IF(OR(ISNUMBER(MATCH(L104,MasterData!$D$3:$D$18,0)),ISNUMBER(MATCH(L104,MasterData!$C$3:$C$18,0))),
    DATEDIF(E104,I104,"d"),
    DATEDIF(E104,TODAY(),"d"))</f>
        <v>9</v>
      </c>
      <c r="R104">
        <f t="shared" ca="1" si="3"/>
        <v>0</v>
      </c>
      <c r="S104">
        <f t="shared" ca="1" si="4"/>
        <v>1</v>
      </c>
      <c r="T104">
        <f t="shared" ca="1" si="5"/>
        <v>0</v>
      </c>
    </row>
    <row r="105" spans="1:20" x14ac:dyDescent="0.35">
      <c r="A105">
        <v>6000140374</v>
      </c>
      <c r="B105" t="s">
        <v>484</v>
      </c>
      <c r="C105" t="s">
        <v>230</v>
      </c>
      <c r="D105" t="s">
        <v>254</v>
      </c>
      <c r="E105" s="1">
        <v>45796</v>
      </c>
      <c r="F105" s="1"/>
      <c r="G105" t="s">
        <v>255</v>
      </c>
      <c r="H105" t="s">
        <v>240</v>
      </c>
      <c r="I105" s="1">
        <v>45812</v>
      </c>
      <c r="J105" t="s">
        <v>234</v>
      </c>
      <c r="K105" t="s">
        <v>241</v>
      </c>
      <c r="L105" t="s">
        <v>171</v>
      </c>
      <c r="M105" t="s">
        <v>485</v>
      </c>
      <c r="N105" t="s">
        <v>237</v>
      </c>
      <c r="O105" t="s">
        <v>230</v>
      </c>
      <c r="Q105">
        <f ca="1">IF(OR(ISNUMBER(MATCH(L105,MasterData!$D$3:$D$18,0)),ISNUMBER(MATCH(L105,MasterData!$C$3:$C$18,0))),
    DATEDIF(E105,I105,"d"),
    DATEDIF(E105,TODAY(),"d"))</f>
        <v>16</v>
      </c>
      <c r="R105">
        <f t="shared" ca="1" si="3"/>
        <v>0</v>
      </c>
      <c r="S105">
        <f t="shared" ca="1" si="4"/>
        <v>1</v>
      </c>
      <c r="T105">
        <f t="shared" ca="1" si="5"/>
        <v>0</v>
      </c>
    </row>
    <row r="106" spans="1:20" x14ac:dyDescent="0.35">
      <c r="A106">
        <v>6000140405</v>
      </c>
      <c r="B106" t="s">
        <v>230</v>
      </c>
      <c r="C106" t="s">
        <v>230</v>
      </c>
      <c r="D106" t="s">
        <v>231</v>
      </c>
      <c r="E106" s="1">
        <v>45796</v>
      </c>
      <c r="F106" s="1"/>
      <c r="G106" t="s">
        <v>248</v>
      </c>
      <c r="H106" t="s">
        <v>245</v>
      </c>
      <c r="I106" s="1">
        <v>45842</v>
      </c>
      <c r="J106" t="s">
        <v>201</v>
      </c>
      <c r="K106" t="s">
        <v>241</v>
      </c>
      <c r="L106" t="s">
        <v>171</v>
      </c>
      <c r="M106" t="s">
        <v>486</v>
      </c>
      <c r="N106" t="s">
        <v>237</v>
      </c>
      <c r="O106" t="s">
        <v>230</v>
      </c>
      <c r="Q106">
        <f ca="1">IF(OR(ISNUMBER(MATCH(L106,MasterData!$D$3:$D$18,0)),ISNUMBER(MATCH(L106,MasterData!$C$3:$C$18,0))),
    DATEDIF(E106,I106,"d"),
    DATEDIF(E106,TODAY(),"d"))</f>
        <v>46</v>
      </c>
      <c r="R106">
        <f t="shared" ca="1" si="3"/>
        <v>0</v>
      </c>
      <c r="S106">
        <f t="shared" ca="1" si="4"/>
        <v>0</v>
      </c>
      <c r="T106">
        <f t="shared" ca="1" si="5"/>
        <v>1</v>
      </c>
    </row>
    <row r="107" spans="1:20" x14ac:dyDescent="0.35">
      <c r="A107">
        <v>6000140433</v>
      </c>
      <c r="B107" t="s">
        <v>487</v>
      </c>
      <c r="C107" t="s">
        <v>230</v>
      </c>
      <c r="D107" t="s">
        <v>231</v>
      </c>
      <c r="E107" s="1">
        <v>45796</v>
      </c>
      <c r="F107" s="1"/>
      <c r="G107" t="s">
        <v>488</v>
      </c>
      <c r="H107" t="s">
        <v>245</v>
      </c>
      <c r="I107" s="1">
        <v>45807</v>
      </c>
      <c r="J107" t="s">
        <v>234</v>
      </c>
      <c r="K107" t="s">
        <v>235</v>
      </c>
      <c r="L107" t="s">
        <v>171</v>
      </c>
      <c r="M107" t="s">
        <v>489</v>
      </c>
      <c r="N107" t="s">
        <v>237</v>
      </c>
      <c r="O107" t="s">
        <v>230</v>
      </c>
      <c r="Q107">
        <f ca="1">IF(OR(ISNUMBER(MATCH(L107,MasterData!$D$3:$D$18,0)),ISNUMBER(MATCH(L107,MasterData!$C$3:$C$18,0))),
    DATEDIF(E107,I107,"d"),
    DATEDIF(E107,TODAY(),"d"))</f>
        <v>11</v>
      </c>
      <c r="R107">
        <f t="shared" ca="1" si="3"/>
        <v>0</v>
      </c>
      <c r="S107">
        <f t="shared" ca="1" si="4"/>
        <v>1</v>
      </c>
      <c r="T107">
        <f t="shared" ca="1" si="5"/>
        <v>0</v>
      </c>
    </row>
    <row r="108" spans="1:20" x14ac:dyDescent="0.35">
      <c r="A108">
        <v>6000140519</v>
      </c>
      <c r="B108" t="s">
        <v>490</v>
      </c>
      <c r="C108" t="s">
        <v>230</v>
      </c>
      <c r="D108" t="s">
        <v>274</v>
      </c>
      <c r="E108" s="1">
        <v>45797</v>
      </c>
      <c r="F108" s="1"/>
      <c r="G108" t="s">
        <v>275</v>
      </c>
      <c r="H108" t="s">
        <v>245</v>
      </c>
      <c r="I108" s="1">
        <v>45813</v>
      </c>
      <c r="J108" t="s">
        <v>234</v>
      </c>
      <c r="K108" t="s">
        <v>235</v>
      </c>
      <c r="L108" t="s">
        <v>171</v>
      </c>
      <c r="M108" t="s">
        <v>491</v>
      </c>
      <c r="N108" t="s">
        <v>237</v>
      </c>
      <c r="O108" t="s">
        <v>230</v>
      </c>
      <c r="Q108">
        <f ca="1">IF(OR(ISNUMBER(MATCH(L108,MasterData!$D$3:$D$18,0)),ISNUMBER(MATCH(L108,MasterData!$C$3:$C$18,0))),
    DATEDIF(E108,I108,"d"),
    DATEDIF(E108,TODAY(),"d"))</f>
        <v>16</v>
      </c>
      <c r="R108">
        <f t="shared" ca="1" si="3"/>
        <v>0</v>
      </c>
      <c r="S108">
        <f t="shared" ca="1" si="4"/>
        <v>1</v>
      </c>
      <c r="T108">
        <f t="shared" ca="1" si="5"/>
        <v>0</v>
      </c>
    </row>
    <row r="109" spans="1:20" x14ac:dyDescent="0.35">
      <c r="A109">
        <v>6000140636</v>
      </c>
      <c r="B109" t="s">
        <v>492</v>
      </c>
      <c r="C109" t="s">
        <v>230</v>
      </c>
      <c r="D109" t="s">
        <v>274</v>
      </c>
      <c r="E109" s="1">
        <v>45797</v>
      </c>
      <c r="F109" s="1"/>
      <c r="G109" t="s">
        <v>321</v>
      </c>
      <c r="H109" t="s">
        <v>245</v>
      </c>
      <c r="I109" s="1">
        <v>45807</v>
      </c>
      <c r="J109" t="s">
        <v>234</v>
      </c>
      <c r="K109" t="s">
        <v>241</v>
      </c>
      <c r="L109" t="s">
        <v>171</v>
      </c>
      <c r="M109" t="s">
        <v>493</v>
      </c>
      <c r="N109" t="s">
        <v>237</v>
      </c>
      <c r="O109" t="s">
        <v>230</v>
      </c>
      <c r="Q109">
        <f ca="1">IF(OR(ISNUMBER(MATCH(L109,MasterData!$D$3:$D$18,0)),ISNUMBER(MATCH(L109,MasterData!$C$3:$C$18,0))),
    DATEDIF(E109,I109,"d"),
    DATEDIF(E109,TODAY(),"d"))</f>
        <v>10</v>
      </c>
      <c r="R109">
        <f t="shared" ca="1" si="3"/>
        <v>0</v>
      </c>
      <c r="S109">
        <f t="shared" ca="1" si="4"/>
        <v>1</v>
      </c>
      <c r="T109">
        <f t="shared" ca="1" si="5"/>
        <v>0</v>
      </c>
    </row>
    <row r="110" spans="1:20" x14ac:dyDescent="0.35">
      <c r="A110">
        <v>6000140745</v>
      </c>
      <c r="B110" t="s">
        <v>494</v>
      </c>
      <c r="C110" t="s">
        <v>230</v>
      </c>
      <c r="D110" t="s">
        <v>254</v>
      </c>
      <c r="E110" s="1">
        <v>45798</v>
      </c>
      <c r="F110" s="1"/>
      <c r="G110" t="s">
        <v>357</v>
      </c>
      <c r="H110" t="s">
        <v>245</v>
      </c>
      <c r="I110" s="1">
        <v>45839</v>
      </c>
      <c r="J110" t="s">
        <v>234</v>
      </c>
      <c r="K110" t="s">
        <v>235</v>
      </c>
      <c r="L110" t="s">
        <v>171</v>
      </c>
      <c r="M110" t="s">
        <v>495</v>
      </c>
      <c r="N110" t="s">
        <v>237</v>
      </c>
      <c r="O110" t="s">
        <v>230</v>
      </c>
      <c r="Q110">
        <f ca="1">IF(OR(ISNUMBER(MATCH(L110,MasterData!$D$3:$D$18,0)),ISNUMBER(MATCH(L110,MasterData!$C$3:$C$18,0))),
    DATEDIF(E110,I110,"d"),
    DATEDIF(E110,TODAY(),"d"))</f>
        <v>41</v>
      </c>
      <c r="R110">
        <f t="shared" ca="1" si="3"/>
        <v>0</v>
      </c>
      <c r="S110">
        <f t="shared" ca="1" si="4"/>
        <v>0</v>
      </c>
      <c r="T110">
        <f t="shared" ca="1" si="5"/>
        <v>1</v>
      </c>
    </row>
    <row r="111" spans="1:20" x14ac:dyDescent="0.35">
      <c r="A111">
        <v>6000140747</v>
      </c>
      <c r="B111" t="s">
        <v>496</v>
      </c>
      <c r="C111" t="s">
        <v>230</v>
      </c>
      <c r="D111" t="s">
        <v>247</v>
      </c>
      <c r="E111" s="1">
        <v>45798</v>
      </c>
      <c r="F111" s="1">
        <v>45804</v>
      </c>
      <c r="G111" t="s">
        <v>268</v>
      </c>
      <c r="H111" t="s">
        <v>245</v>
      </c>
      <c r="I111" s="1">
        <v>45811</v>
      </c>
      <c r="J111" t="s">
        <v>234</v>
      </c>
      <c r="K111" t="s">
        <v>241</v>
      </c>
      <c r="L111" t="s">
        <v>171</v>
      </c>
      <c r="M111" t="s">
        <v>497</v>
      </c>
      <c r="N111" t="s">
        <v>237</v>
      </c>
      <c r="O111" t="s">
        <v>230</v>
      </c>
      <c r="Q111">
        <f ca="1">IF(OR(ISNUMBER(MATCH(L111,MasterData!$D$3:$D$18,0)),ISNUMBER(MATCH(L111,MasterData!$C$3:$C$18,0))),
    DATEDIF(E111,I111,"d"),
    DATEDIF(E111,TODAY(),"d"))</f>
        <v>13</v>
      </c>
      <c r="R111">
        <f t="shared" ca="1" si="3"/>
        <v>0</v>
      </c>
      <c r="S111">
        <f t="shared" ca="1" si="4"/>
        <v>1</v>
      </c>
      <c r="T111">
        <f t="shared" ca="1" si="5"/>
        <v>0</v>
      </c>
    </row>
    <row r="112" spans="1:20" x14ac:dyDescent="0.35">
      <c r="A112">
        <v>6000140763</v>
      </c>
      <c r="B112" t="s">
        <v>498</v>
      </c>
      <c r="C112" t="s">
        <v>230</v>
      </c>
      <c r="D112" t="s">
        <v>247</v>
      </c>
      <c r="E112" s="1">
        <v>45798</v>
      </c>
      <c r="F112" s="1">
        <v>45806</v>
      </c>
      <c r="G112" t="s">
        <v>268</v>
      </c>
      <c r="H112" t="s">
        <v>245</v>
      </c>
      <c r="I112" s="1">
        <v>45807</v>
      </c>
      <c r="J112" t="s">
        <v>234</v>
      </c>
      <c r="K112" t="s">
        <v>241</v>
      </c>
      <c r="L112" t="s">
        <v>171</v>
      </c>
      <c r="M112" t="s">
        <v>499</v>
      </c>
      <c r="N112" t="s">
        <v>237</v>
      </c>
      <c r="O112" t="s">
        <v>230</v>
      </c>
      <c r="Q112">
        <f ca="1">IF(OR(ISNUMBER(MATCH(L112,MasterData!$D$3:$D$18,0)),ISNUMBER(MATCH(L112,MasterData!$C$3:$C$18,0))),
    DATEDIF(E112,I112,"d"),
    DATEDIF(E112,TODAY(),"d"))</f>
        <v>9</v>
      </c>
      <c r="R112">
        <f t="shared" ca="1" si="3"/>
        <v>0</v>
      </c>
      <c r="S112">
        <f t="shared" ca="1" si="4"/>
        <v>1</v>
      </c>
      <c r="T112">
        <f t="shared" ca="1" si="5"/>
        <v>0</v>
      </c>
    </row>
    <row r="113" spans="1:20" x14ac:dyDescent="0.35">
      <c r="A113">
        <v>6000140765</v>
      </c>
      <c r="B113" t="s">
        <v>500</v>
      </c>
      <c r="C113" t="s">
        <v>230</v>
      </c>
      <c r="D113" t="s">
        <v>247</v>
      </c>
      <c r="E113" s="1">
        <v>45798</v>
      </c>
      <c r="F113" s="1">
        <v>45804</v>
      </c>
      <c r="G113" t="s">
        <v>268</v>
      </c>
      <c r="H113" t="s">
        <v>245</v>
      </c>
      <c r="I113" s="1">
        <v>45813</v>
      </c>
      <c r="J113" t="s">
        <v>234</v>
      </c>
      <c r="K113" t="s">
        <v>241</v>
      </c>
      <c r="L113" t="s">
        <v>171</v>
      </c>
      <c r="M113" t="s">
        <v>501</v>
      </c>
      <c r="N113" t="s">
        <v>237</v>
      </c>
      <c r="O113" t="s">
        <v>230</v>
      </c>
      <c r="Q113">
        <f ca="1">IF(OR(ISNUMBER(MATCH(L113,MasterData!$D$3:$D$18,0)),ISNUMBER(MATCH(L113,MasterData!$C$3:$C$18,0))),
    DATEDIF(E113,I113,"d"),
    DATEDIF(E113,TODAY(),"d"))</f>
        <v>15</v>
      </c>
      <c r="R113">
        <f t="shared" ca="1" si="3"/>
        <v>0</v>
      </c>
      <c r="S113">
        <f t="shared" ca="1" si="4"/>
        <v>1</v>
      </c>
      <c r="T113">
        <f t="shared" ca="1" si="5"/>
        <v>0</v>
      </c>
    </row>
    <row r="114" spans="1:20" x14ac:dyDescent="0.35">
      <c r="A114">
        <v>6000140809</v>
      </c>
      <c r="B114" t="s">
        <v>502</v>
      </c>
      <c r="D114" t="s">
        <v>247</v>
      </c>
      <c r="E114" s="1">
        <v>45798</v>
      </c>
      <c r="F114" s="1">
        <v>45811</v>
      </c>
      <c r="G114" t="s">
        <v>268</v>
      </c>
      <c r="H114" t="s">
        <v>503</v>
      </c>
      <c r="I114" s="1">
        <v>45824</v>
      </c>
      <c r="J114" t="s">
        <v>234</v>
      </c>
      <c r="K114" t="s">
        <v>241</v>
      </c>
      <c r="L114" t="s">
        <v>171</v>
      </c>
      <c r="M114" t="s">
        <v>504</v>
      </c>
      <c r="N114" t="s">
        <v>237</v>
      </c>
      <c r="Q114">
        <f ca="1">IF(OR(ISNUMBER(MATCH(L114,MasterData!$D$3:$D$18,0)),ISNUMBER(MATCH(L114,MasterData!$C$3:$C$18,0))),
    DATEDIF(E114,I114,"d"),
    DATEDIF(E114,TODAY(),"d"))</f>
        <v>26</v>
      </c>
      <c r="R114">
        <f t="shared" ca="1" si="3"/>
        <v>0</v>
      </c>
      <c r="S114">
        <f t="shared" ca="1" si="4"/>
        <v>1</v>
      </c>
      <c r="T114">
        <f t="shared" ca="1" si="5"/>
        <v>0</v>
      </c>
    </row>
    <row r="115" spans="1:20" x14ac:dyDescent="0.35">
      <c r="A115">
        <v>6000140812</v>
      </c>
      <c r="B115" t="s">
        <v>505</v>
      </c>
      <c r="C115" t="s">
        <v>230</v>
      </c>
      <c r="D115" t="s">
        <v>506</v>
      </c>
      <c r="E115" s="1">
        <v>45798</v>
      </c>
      <c r="F115" s="1"/>
      <c r="G115" t="s">
        <v>507</v>
      </c>
      <c r="H115" t="s">
        <v>240</v>
      </c>
      <c r="I115" s="1">
        <v>45806</v>
      </c>
      <c r="J115" t="s">
        <v>234</v>
      </c>
      <c r="K115" t="s">
        <v>241</v>
      </c>
      <c r="L115" t="s">
        <v>171</v>
      </c>
      <c r="M115" t="s">
        <v>508</v>
      </c>
      <c r="N115" t="s">
        <v>237</v>
      </c>
      <c r="O115" t="s">
        <v>230</v>
      </c>
      <c r="Q115">
        <f ca="1">IF(OR(ISNUMBER(MATCH(L115,MasterData!$D$3:$D$18,0)),ISNUMBER(MATCH(L115,MasterData!$C$3:$C$18,0))),
    DATEDIF(E115,I115,"d"),
    DATEDIF(E115,TODAY(),"d"))</f>
        <v>8</v>
      </c>
      <c r="R115">
        <f t="shared" ca="1" si="3"/>
        <v>0</v>
      </c>
      <c r="S115">
        <f t="shared" ca="1" si="4"/>
        <v>1</v>
      </c>
      <c r="T115">
        <f t="shared" ca="1" si="5"/>
        <v>0</v>
      </c>
    </row>
    <row r="116" spans="1:20" x14ac:dyDescent="0.35">
      <c r="A116">
        <v>6000140821</v>
      </c>
      <c r="B116" t="s">
        <v>230</v>
      </c>
      <c r="C116" t="s">
        <v>230</v>
      </c>
      <c r="D116" t="s">
        <v>251</v>
      </c>
      <c r="E116" s="1">
        <v>45798</v>
      </c>
      <c r="F116" s="1"/>
      <c r="G116" t="s">
        <v>422</v>
      </c>
      <c r="H116" t="s">
        <v>240</v>
      </c>
      <c r="I116" s="1">
        <v>45813</v>
      </c>
      <c r="J116" t="s">
        <v>201</v>
      </c>
      <c r="K116" t="s">
        <v>235</v>
      </c>
      <c r="L116" t="s">
        <v>171</v>
      </c>
      <c r="M116" t="s">
        <v>509</v>
      </c>
      <c r="N116" t="s">
        <v>237</v>
      </c>
      <c r="O116" t="s">
        <v>230</v>
      </c>
      <c r="Q116">
        <f ca="1">IF(OR(ISNUMBER(MATCH(L116,MasterData!$D$3:$D$18,0)),ISNUMBER(MATCH(L116,MasterData!$C$3:$C$18,0))),
    DATEDIF(E116,I116,"d"),
    DATEDIF(E116,TODAY(),"d"))</f>
        <v>15</v>
      </c>
      <c r="R116">
        <f t="shared" ca="1" si="3"/>
        <v>0</v>
      </c>
      <c r="S116">
        <f t="shared" ca="1" si="4"/>
        <v>1</v>
      </c>
      <c r="T116">
        <f t="shared" ca="1" si="5"/>
        <v>0</v>
      </c>
    </row>
    <row r="117" spans="1:20" x14ac:dyDescent="0.35">
      <c r="A117">
        <v>6000140852</v>
      </c>
      <c r="B117" t="s">
        <v>510</v>
      </c>
      <c r="C117" t="s">
        <v>230</v>
      </c>
      <c r="D117" t="s">
        <v>511</v>
      </c>
      <c r="E117" s="1">
        <v>45799</v>
      </c>
      <c r="F117" s="1"/>
      <c r="G117" t="s">
        <v>512</v>
      </c>
      <c r="H117" t="s">
        <v>245</v>
      </c>
      <c r="I117" s="1">
        <v>45807</v>
      </c>
      <c r="J117" t="s">
        <v>234</v>
      </c>
      <c r="K117" t="s">
        <v>235</v>
      </c>
      <c r="L117" t="s">
        <v>171</v>
      </c>
      <c r="M117" t="s">
        <v>513</v>
      </c>
      <c r="N117" t="s">
        <v>237</v>
      </c>
      <c r="O117" t="s">
        <v>230</v>
      </c>
      <c r="Q117">
        <f ca="1">IF(OR(ISNUMBER(MATCH(L117,MasterData!$D$3:$D$18,0)),ISNUMBER(MATCH(L117,MasterData!$C$3:$C$18,0))),
    DATEDIF(E117,I117,"d"),
    DATEDIF(E117,TODAY(),"d"))</f>
        <v>8</v>
      </c>
      <c r="R117">
        <f t="shared" ca="1" si="3"/>
        <v>0</v>
      </c>
      <c r="S117">
        <f t="shared" ca="1" si="4"/>
        <v>1</v>
      </c>
      <c r="T117">
        <f t="shared" ca="1" si="5"/>
        <v>0</v>
      </c>
    </row>
    <row r="118" spans="1:20" x14ac:dyDescent="0.35">
      <c r="A118">
        <v>6000140887</v>
      </c>
      <c r="B118" t="s">
        <v>514</v>
      </c>
      <c r="C118" t="s">
        <v>230</v>
      </c>
      <c r="D118" t="s">
        <v>254</v>
      </c>
      <c r="E118" s="1">
        <v>45799</v>
      </c>
      <c r="F118" s="1">
        <v>45803</v>
      </c>
      <c r="G118" t="s">
        <v>357</v>
      </c>
      <c r="H118" t="s">
        <v>240</v>
      </c>
      <c r="I118" s="1">
        <v>45811</v>
      </c>
      <c r="J118" t="s">
        <v>234</v>
      </c>
      <c r="K118" t="s">
        <v>241</v>
      </c>
      <c r="L118" t="s">
        <v>171</v>
      </c>
      <c r="M118" t="s">
        <v>515</v>
      </c>
      <c r="N118" t="s">
        <v>237</v>
      </c>
      <c r="O118" t="s">
        <v>230</v>
      </c>
      <c r="Q118">
        <f ca="1">IF(OR(ISNUMBER(MATCH(L118,MasterData!$D$3:$D$18,0)),ISNUMBER(MATCH(L118,MasterData!$C$3:$C$18,0))),
    DATEDIF(E118,I118,"d"),
    DATEDIF(E118,TODAY(),"d"))</f>
        <v>12</v>
      </c>
      <c r="R118">
        <f t="shared" ca="1" si="3"/>
        <v>0</v>
      </c>
      <c r="S118">
        <f t="shared" ca="1" si="4"/>
        <v>1</v>
      </c>
      <c r="T118">
        <f t="shared" ca="1" si="5"/>
        <v>0</v>
      </c>
    </row>
    <row r="119" spans="1:20" x14ac:dyDescent="0.35">
      <c r="A119">
        <v>6000141017</v>
      </c>
      <c r="B119" t="s">
        <v>516</v>
      </c>
      <c r="C119" t="s">
        <v>230</v>
      </c>
      <c r="D119" t="s">
        <v>247</v>
      </c>
      <c r="E119" s="1">
        <v>45800</v>
      </c>
      <c r="F119" s="1"/>
      <c r="G119" t="s">
        <v>268</v>
      </c>
      <c r="H119" t="s">
        <v>230</v>
      </c>
      <c r="I119" s="1">
        <v>45847</v>
      </c>
      <c r="J119" t="s">
        <v>234</v>
      </c>
      <c r="K119" t="s">
        <v>235</v>
      </c>
      <c r="L119" t="s">
        <v>171</v>
      </c>
      <c r="M119" t="s">
        <v>517</v>
      </c>
      <c r="N119" t="s">
        <v>237</v>
      </c>
      <c r="O119" t="s">
        <v>230</v>
      </c>
      <c r="Q119">
        <f ca="1">IF(OR(ISNUMBER(MATCH(L119,MasterData!$D$3:$D$18,0)),ISNUMBER(MATCH(L119,MasterData!$C$3:$C$18,0))),
    DATEDIF(E119,I119,"d"),
    DATEDIF(E119,TODAY(),"d"))</f>
        <v>47</v>
      </c>
      <c r="R119">
        <f t="shared" ca="1" si="3"/>
        <v>0</v>
      </c>
      <c r="S119">
        <f t="shared" ca="1" si="4"/>
        <v>0</v>
      </c>
      <c r="T119">
        <f t="shared" ca="1" si="5"/>
        <v>1</v>
      </c>
    </row>
    <row r="120" spans="1:20" x14ac:dyDescent="0.35">
      <c r="A120">
        <v>6000141018</v>
      </c>
      <c r="B120" t="s">
        <v>518</v>
      </c>
      <c r="C120" t="s">
        <v>230</v>
      </c>
      <c r="D120" t="s">
        <v>519</v>
      </c>
      <c r="E120" s="1">
        <v>45800</v>
      </c>
      <c r="F120" s="1"/>
      <c r="G120" t="s">
        <v>520</v>
      </c>
      <c r="H120" t="s">
        <v>233</v>
      </c>
      <c r="I120" s="1">
        <v>45832</v>
      </c>
      <c r="J120" t="s">
        <v>234</v>
      </c>
      <c r="K120" t="s">
        <v>235</v>
      </c>
      <c r="L120" t="s">
        <v>171</v>
      </c>
      <c r="M120" t="s">
        <v>521</v>
      </c>
      <c r="N120" t="s">
        <v>237</v>
      </c>
      <c r="O120" t="s">
        <v>230</v>
      </c>
      <c r="Q120">
        <f ca="1">IF(OR(ISNUMBER(MATCH(L120,MasterData!$D$3:$D$18,0)),ISNUMBER(MATCH(L120,MasterData!$C$3:$C$18,0))),
    DATEDIF(E120,I120,"d"),
    DATEDIF(E120,TODAY(),"d"))</f>
        <v>32</v>
      </c>
      <c r="R120">
        <f t="shared" ca="1" si="3"/>
        <v>0</v>
      </c>
      <c r="S120">
        <f t="shared" ca="1" si="4"/>
        <v>0</v>
      </c>
      <c r="T120">
        <f t="shared" ca="1" si="5"/>
        <v>1</v>
      </c>
    </row>
    <row r="121" spans="1:20" x14ac:dyDescent="0.35">
      <c r="A121">
        <v>6000141038</v>
      </c>
      <c r="B121" t="s">
        <v>522</v>
      </c>
      <c r="C121" t="s">
        <v>230</v>
      </c>
      <c r="D121" t="s">
        <v>231</v>
      </c>
      <c r="E121" s="1">
        <v>45800</v>
      </c>
      <c r="F121" s="1"/>
      <c r="G121" t="s">
        <v>232</v>
      </c>
      <c r="H121" t="s">
        <v>240</v>
      </c>
      <c r="I121" s="1">
        <v>45811</v>
      </c>
      <c r="J121" t="s">
        <v>234</v>
      </c>
      <c r="K121" t="s">
        <v>235</v>
      </c>
      <c r="L121" t="s">
        <v>171</v>
      </c>
      <c r="M121" t="s">
        <v>523</v>
      </c>
      <c r="N121" t="s">
        <v>237</v>
      </c>
      <c r="O121" t="s">
        <v>230</v>
      </c>
      <c r="Q121">
        <f ca="1">IF(OR(ISNUMBER(MATCH(L121,MasterData!$D$3:$D$18,0)),ISNUMBER(MATCH(L121,MasterData!$C$3:$C$18,0))),
    DATEDIF(E121,I121,"d"),
    DATEDIF(E121,TODAY(),"d"))</f>
        <v>11</v>
      </c>
      <c r="R121">
        <f t="shared" ca="1" si="3"/>
        <v>0</v>
      </c>
      <c r="S121">
        <f t="shared" ca="1" si="4"/>
        <v>1</v>
      </c>
      <c r="T121">
        <f t="shared" ca="1" si="5"/>
        <v>0</v>
      </c>
    </row>
    <row r="122" spans="1:20" x14ac:dyDescent="0.35">
      <c r="A122">
        <v>6000141080</v>
      </c>
      <c r="B122" t="s">
        <v>524</v>
      </c>
      <c r="C122" t="s">
        <v>230</v>
      </c>
      <c r="D122" t="s">
        <v>274</v>
      </c>
      <c r="E122" s="1">
        <v>45800</v>
      </c>
      <c r="F122" s="1"/>
      <c r="G122" t="s">
        <v>321</v>
      </c>
      <c r="H122" t="s">
        <v>245</v>
      </c>
      <c r="I122" s="1">
        <v>45810</v>
      </c>
      <c r="J122" t="s">
        <v>234</v>
      </c>
      <c r="K122" t="s">
        <v>241</v>
      </c>
      <c r="L122" t="s">
        <v>171</v>
      </c>
      <c r="M122" t="s">
        <v>525</v>
      </c>
      <c r="N122" t="s">
        <v>237</v>
      </c>
      <c r="O122" t="s">
        <v>230</v>
      </c>
      <c r="Q122">
        <f ca="1">IF(OR(ISNUMBER(MATCH(L122,MasterData!$D$3:$D$18,0)),ISNUMBER(MATCH(L122,MasterData!$C$3:$C$18,0))),
    DATEDIF(E122,I122,"d"),
    DATEDIF(E122,TODAY(),"d"))</f>
        <v>10</v>
      </c>
      <c r="R122">
        <f t="shared" ca="1" si="3"/>
        <v>0</v>
      </c>
      <c r="S122">
        <f t="shared" ca="1" si="4"/>
        <v>1</v>
      </c>
      <c r="T122">
        <f t="shared" ca="1" si="5"/>
        <v>0</v>
      </c>
    </row>
    <row r="123" spans="1:20" x14ac:dyDescent="0.35">
      <c r="A123">
        <v>6000141241</v>
      </c>
      <c r="B123" t="s">
        <v>526</v>
      </c>
      <c r="C123" t="s">
        <v>230</v>
      </c>
      <c r="D123" t="s">
        <v>480</v>
      </c>
      <c r="E123" s="1">
        <v>45803</v>
      </c>
      <c r="F123" s="1"/>
      <c r="G123" t="s">
        <v>329</v>
      </c>
      <c r="H123" t="s">
        <v>240</v>
      </c>
      <c r="I123" s="1">
        <v>45847</v>
      </c>
      <c r="J123" t="s">
        <v>234</v>
      </c>
      <c r="K123" t="s">
        <v>235</v>
      </c>
      <c r="L123" t="s">
        <v>171</v>
      </c>
      <c r="M123" t="s">
        <v>527</v>
      </c>
      <c r="N123" t="s">
        <v>237</v>
      </c>
      <c r="O123" t="s">
        <v>230</v>
      </c>
      <c r="Q123">
        <f ca="1">IF(OR(ISNUMBER(MATCH(L123,MasterData!$D$3:$D$18,0)),ISNUMBER(MATCH(L123,MasterData!$C$3:$C$18,0))),
    DATEDIF(E123,I123,"d"),
    DATEDIF(E123,TODAY(),"d"))</f>
        <v>44</v>
      </c>
      <c r="R123">
        <f t="shared" ca="1" si="3"/>
        <v>0</v>
      </c>
      <c r="S123">
        <f t="shared" ca="1" si="4"/>
        <v>0</v>
      </c>
      <c r="T123">
        <f t="shared" ca="1" si="5"/>
        <v>1</v>
      </c>
    </row>
    <row r="124" spans="1:20" x14ac:dyDescent="0.35">
      <c r="A124">
        <v>6000141291</v>
      </c>
      <c r="B124" t="s">
        <v>528</v>
      </c>
      <c r="C124" t="s">
        <v>230</v>
      </c>
      <c r="D124" t="s">
        <v>251</v>
      </c>
      <c r="E124" s="1">
        <v>45803</v>
      </c>
      <c r="F124" s="1"/>
      <c r="G124" t="s">
        <v>529</v>
      </c>
      <c r="H124" t="s">
        <v>230</v>
      </c>
      <c r="I124" s="1">
        <v>45811</v>
      </c>
      <c r="J124" t="s">
        <v>234</v>
      </c>
      <c r="K124" t="s">
        <v>235</v>
      </c>
      <c r="L124" t="s">
        <v>171</v>
      </c>
      <c r="M124" t="s">
        <v>530</v>
      </c>
      <c r="N124" t="s">
        <v>237</v>
      </c>
      <c r="O124" t="s">
        <v>230</v>
      </c>
      <c r="Q124">
        <f ca="1">IF(OR(ISNUMBER(MATCH(L124,MasterData!$D$3:$D$18,0)),ISNUMBER(MATCH(L124,MasterData!$C$3:$C$18,0))),
    DATEDIF(E124,I124,"d"),
    DATEDIF(E124,TODAY(),"d"))</f>
        <v>8</v>
      </c>
      <c r="R124">
        <f t="shared" ca="1" si="3"/>
        <v>0</v>
      </c>
      <c r="S124">
        <f t="shared" ca="1" si="4"/>
        <v>1</v>
      </c>
      <c r="T124">
        <f t="shared" ca="1" si="5"/>
        <v>0</v>
      </c>
    </row>
    <row r="125" spans="1:20" x14ac:dyDescent="0.35">
      <c r="A125">
        <v>6000141328</v>
      </c>
      <c r="B125" t="s">
        <v>531</v>
      </c>
      <c r="C125" t="s">
        <v>230</v>
      </c>
      <c r="D125" t="s">
        <v>480</v>
      </c>
      <c r="E125" s="1">
        <v>45804</v>
      </c>
      <c r="F125" s="1">
        <v>45805</v>
      </c>
      <c r="G125" t="s">
        <v>354</v>
      </c>
      <c r="H125" t="s">
        <v>240</v>
      </c>
      <c r="I125" s="1">
        <v>45811</v>
      </c>
      <c r="J125" t="s">
        <v>234</v>
      </c>
      <c r="K125" t="s">
        <v>347</v>
      </c>
      <c r="L125" t="s">
        <v>171</v>
      </c>
      <c r="M125" t="s">
        <v>532</v>
      </c>
      <c r="N125" t="s">
        <v>237</v>
      </c>
      <c r="O125" t="s">
        <v>230</v>
      </c>
      <c r="Q125">
        <f ca="1">IF(OR(ISNUMBER(MATCH(L125,MasterData!$D$3:$D$18,0)),ISNUMBER(MATCH(L125,MasterData!$C$3:$C$18,0))),
    DATEDIF(E125,I125,"d"),
    DATEDIF(E125,TODAY(),"d"))</f>
        <v>7</v>
      </c>
      <c r="R125">
        <f t="shared" ca="1" si="3"/>
        <v>1</v>
      </c>
      <c r="S125">
        <f t="shared" ca="1" si="4"/>
        <v>0</v>
      </c>
      <c r="T125">
        <f t="shared" ca="1" si="5"/>
        <v>0</v>
      </c>
    </row>
    <row r="126" spans="1:20" x14ac:dyDescent="0.35">
      <c r="A126">
        <v>6000141409</v>
      </c>
      <c r="B126" t="s">
        <v>533</v>
      </c>
      <c r="C126" t="s">
        <v>230</v>
      </c>
      <c r="D126" t="s">
        <v>506</v>
      </c>
      <c r="E126" s="1">
        <v>45804</v>
      </c>
      <c r="F126" s="1"/>
      <c r="G126" t="s">
        <v>534</v>
      </c>
      <c r="H126" t="s">
        <v>240</v>
      </c>
      <c r="I126" s="1">
        <v>45812</v>
      </c>
      <c r="J126" t="s">
        <v>234</v>
      </c>
      <c r="K126" t="s">
        <v>235</v>
      </c>
      <c r="L126" t="s">
        <v>171</v>
      </c>
      <c r="M126" t="s">
        <v>535</v>
      </c>
      <c r="N126" t="s">
        <v>237</v>
      </c>
      <c r="O126" t="s">
        <v>230</v>
      </c>
      <c r="Q126">
        <f ca="1">IF(OR(ISNUMBER(MATCH(L126,MasterData!$D$3:$D$18,0)),ISNUMBER(MATCH(L126,MasterData!$C$3:$C$18,0))),
    DATEDIF(E126,I126,"d"),
    DATEDIF(E126,TODAY(),"d"))</f>
        <v>8</v>
      </c>
      <c r="R126">
        <f t="shared" ca="1" si="3"/>
        <v>0</v>
      </c>
      <c r="S126">
        <f t="shared" ca="1" si="4"/>
        <v>1</v>
      </c>
      <c r="T126">
        <f t="shared" ca="1" si="5"/>
        <v>0</v>
      </c>
    </row>
    <row r="127" spans="1:20" x14ac:dyDescent="0.35">
      <c r="A127">
        <v>6000141456</v>
      </c>
      <c r="B127" t="s">
        <v>536</v>
      </c>
      <c r="C127" t="s">
        <v>230</v>
      </c>
      <c r="D127" t="s">
        <v>254</v>
      </c>
      <c r="E127" s="1">
        <v>45804</v>
      </c>
      <c r="F127" s="1"/>
      <c r="G127" t="s">
        <v>537</v>
      </c>
      <c r="H127" t="s">
        <v>240</v>
      </c>
      <c r="I127" s="1">
        <v>45846</v>
      </c>
      <c r="J127" t="s">
        <v>234</v>
      </c>
      <c r="K127" t="s">
        <v>235</v>
      </c>
      <c r="L127" t="s">
        <v>171</v>
      </c>
      <c r="M127" t="s">
        <v>538</v>
      </c>
      <c r="N127" t="s">
        <v>237</v>
      </c>
      <c r="O127" t="s">
        <v>230</v>
      </c>
      <c r="Q127">
        <f ca="1">IF(OR(ISNUMBER(MATCH(L127,MasterData!$D$3:$D$18,0)),ISNUMBER(MATCH(L127,MasterData!$C$3:$C$18,0))),
    DATEDIF(E127,I127,"d"),
    DATEDIF(E127,TODAY(),"d"))</f>
        <v>42</v>
      </c>
      <c r="R127">
        <f t="shared" ca="1" si="3"/>
        <v>0</v>
      </c>
      <c r="S127">
        <f t="shared" ca="1" si="4"/>
        <v>0</v>
      </c>
      <c r="T127">
        <f t="shared" ca="1" si="5"/>
        <v>1</v>
      </c>
    </row>
    <row r="128" spans="1:20" x14ac:dyDescent="0.35">
      <c r="A128">
        <v>6000141519</v>
      </c>
      <c r="B128" t="s">
        <v>539</v>
      </c>
      <c r="C128" t="s">
        <v>230</v>
      </c>
      <c r="D128" t="s">
        <v>247</v>
      </c>
      <c r="E128" s="1">
        <v>45805</v>
      </c>
      <c r="F128" s="1"/>
      <c r="G128" t="s">
        <v>453</v>
      </c>
      <c r="H128" t="s">
        <v>240</v>
      </c>
      <c r="I128" s="1">
        <v>45819</v>
      </c>
      <c r="J128" t="s">
        <v>234</v>
      </c>
      <c r="K128" t="s">
        <v>235</v>
      </c>
      <c r="L128" t="s">
        <v>171</v>
      </c>
      <c r="M128" t="s">
        <v>540</v>
      </c>
      <c r="N128" t="s">
        <v>237</v>
      </c>
      <c r="O128" t="s">
        <v>230</v>
      </c>
      <c r="Q128">
        <f ca="1">IF(OR(ISNUMBER(MATCH(L128,MasterData!$D$3:$D$18,0)),ISNUMBER(MATCH(L128,MasterData!$C$3:$C$18,0))),
    DATEDIF(E128,I128,"d"),
    DATEDIF(E128,TODAY(),"d"))</f>
        <v>14</v>
      </c>
      <c r="R128">
        <f t="shared" ca="1" si="3"/>
        <v>0</v>
      </c>
      <c r="S128">
        <f t="shared" ca="1" si="4"/>
        <v>1</v>
      </c>
      <c r="T128">
        <f t="shared" ca="1" si="5"/>
        <v>0</v>
      </c>
    </row>
    <row r="129" spans="1:20" x14ac:dyDescent="0.35">
      <c r="A129">
        <v>6000141525</v>
      </c>
      <c r="B129" t="s">
        <v>541</v>
      </c>
      <c r="C129" t="s">
        <v>230</v>
      </c>
      <c r="D129" t="s">
        <v>274</v>
      </c>
      <c r="E129" s="1">
        <v>45805</v>
      </c>
      <c r="F129" s="1"/>
      <c r="G129" t="s">
        <v>321</v>
      </c>
      <c r="H129" t="s">
        <v>245</v>
      </c>
      <c r="I129" s="1">
        <v>45813</v>
      </c>
      <c r="J129" t="s">
        <v>234</v>
      </c>
      <c r="K129" t="s">
        <v>241</v>
      </c>
      <c r="L129" t="s">
        <v>171</v>
      </c>
      <c r="M129" t="s">
        <v>542</v>
      </c>
      <c r="N129" t="s">
        <v>237</v>
      </c>
      <c r="O129" t="s">
        <v>230</v>
      </c>
      <c r="Q129">
        <f ca="1">IF(OR(ISNUMBER(MATCH(L129,MasterData!$D$3:$D$18,0)),ISNUMBER(MATCH(L129,MasterData!$C$3:$C$18,0))),
    DATEDIF(E129,I129,"d"),
    DATEDIF(E129,TODAY(),"d"))</f>
        <v>8</v>
      </c>
      <c r="R129">
        <f t="shared" ca="1" si="3"/>
        <v>0</v>
      </c>
      <c r="S129">
        <f t="shared" ca="1" si="4"/>
        <v>1</v>
      </c>
      <c r="T129">
        <f t="shared" ca="1" si="5"/>
        <v>0</v>
      </c>
    </row>
    <row r="130" spans="1:20" x14ac:dyDescent="0.35">
      <c r="A130">
        <v>6000141527</v>
      </c>
      <c r="B130" t="s">
        <v>543</v>
      </c>
      <c r="C130" t="s">
        <v>230</v>
      </c>
      <c r="D130" t="s">
        <v>274</v>
      </c>
      <c r="E130" s="1">
        <v>45805</v>
      </c>
      <c r="F130" s="1"/>
      <c r="G130" t="s">
        <v>544</v>
      </c>
      <c r="H130" t="s">
        <v>245</v>
      </c>
      <c r="I130" s="1">
        <v>45813</v>
      </c>
      <c r="J130" t="s">
        <v>234</v>
      </c>
      <c r="K130" t="s">
        <v>235</v>
      </c>
      <c r="L130" t="s">
        <v>171</v>
      </c>
      <c r="M130" t="s">
        <v>545</v>
      </c>
      <c r="N130" t="s">
        <v>237</v>
      </c>
      <c r="O130" t="s">
        <v>230</v>
      </c>
      <c r="Q130">
        <f ca="1">IF(OR(ISNUMBER(MATCH(L130,MasterData!$D$3:$D$18,0)),ISNUMBER(MATCH(L130,MasterData!$C$3:$C$18,0))),
    DATEDIF(E130,I130,"d"),
    DATEDIF(E130,TODAY(),"d"))</f>
        <v>8</v>
      </c>
      <c r="R130">
        <f t="shared" ca="1" si="3"/>
        <v>0</v>
      </c>
      <c r="S130">
        <f t="shared" ca="1" si="4"/>
        <v>1</v>
      </c>
      <c r="T130">
        <f t="shared" ca="1" si="5"/>
        <v>0</v>
      </c>
    </row>
    <row r="131" spans="1:20" x14ac:dyDescent="0.35">
      <c r="A131">
        <v>6000141568</v>
      </c>
      <c r="B131" t="s">
        <v>230</v>
      </c>
      <c r="C131" t="s">
        <v>230</v>
      </c>
      <c r="D131" s="34">
        <v>3003</v>
      </c>
      <c r="E131" s="1">
        <v>45805</v>
      </c>
      <c r="F131" s="1"/>
      <c r="G131" t="s">
        <v>400</v>
      </c>
      <c r="H131" t="s">
        <v>245</v>
      </c>
      <c r="I131" s="1">
        <v>45843</v>
      </c>
      <c r="J131" t="s">
        <v>201</v>
      </c>
      <c r="K131" t="s">
        <v>241</v>
      </c>
      <c r="L131" t="s">
        <v>171</v>
      </c>
      <c r="M131" t="s">
        <v>546</v>
      </c>
      <c r="N131" t="s">
        <v>237</v>
      </c>
      <c r="O131" t="s">
        <v>230</v>
      </c>
      <c r="Q131">
        <f ca="1">IF(OR(ISNUMBER(MATCH(L131,MasterData!$D$3:$D$18,0)),ISNUMBER(MATCH(L131,MasterData!$C$3:$C$18,0))),
    DATEDIF(E131,I131,"d"),
    DATEDIF(E131,TODAY(),"d"))</f>
        <v>38</v>
      </c>
      <c r="R131">
        <f t="shared" ref="R131:R191" ca="1" si="6">IF(AND($Q131&gt;=0,$Q131&lt;=7),1,0)</f>
        <v>0</v>
      </c>
      <c r="S131">
        <f t="shared" ref="S131:S191" ca="1" si="7">IF(AND($Q131&gt;7,Q131&lt;=30),1,0)</f>
        <v>0</v>
      </c>
      <c r="T131">
        <f t="shared" ref="T131:T191" ca="1" si="8">IF($Q131&gt;30,1,0)</f>
        <v>1</v>
      </c>
    </row>
    <row r="132" spans="1:20" x14ac:dyDescent="0.35">
      <c r="A132">
        <v>6000141573</v>
      </c>
      <c r="B132" t="s">
        <v>547</v>
      </c>
      <c r="C132" t="s">
        <v>230</v>
      </c>
      <c r="D132" t="s">
        <v>480</v>
      </c>
      <c r="E132" s="1">
        <v>45805</v>
      </c>
      <c r="F132" s="1"/>
      <c r="G132" t="s">
        <v>275</v>
      </c>
      <c r="H132" t="s">
        <v>233</v>
      </c>
      <c r="I132" s="1">
        <v>45835</v>
      </c>
      <c r="J132" t="s">
        <v>234</v>
      </c>
      <c r="K132" t="s">
        <v>241</v>
      </c>
      <c r="L132" t="s">
        <v>171</v>
      </c>
      <c r="M132" t="s">
        <v>548</v>
      </c>
      <c r="N132" t="s">
        <v>237</v>
      </c>
      <c r="O132" t="s">
        <v>230</v>
      </c>
      <c r="Q132">
        <f ca="1">IF(OR(ISNUMBER(MATCH(L132,MasterData!$D$3:$D$18,0)),ISNUMBER(MATCH(L132,MasterData!$C$3:$C$18,0))),
    DATEDIF(E132,I132,"d"),
    DATEDIF(E132,TODAY(),"d"))</f>
        <v>30</v>
      </c>
      <c r="R132">
        <f t="shared" ca="1" si="6"/>
        <v>0</v>
      </c>
      <c r="S132">
        <f t="shared" ca="1" si="7"/>
        <v>1</v>
      </c>
      <c r="T132">
        <f t="shared" ca="1" si="8"/>
        <v>0</v>
      </c>
    </row>
    <row r="133" spans="1:20" x14ac:dyDescent="0.35">
      <c r="A133">
        <v>6000141657</v>
      </c>
      <c r="B133" t="s">
        <v>549</v>
      </c>
      <c r="C133" t="s">
        <v>230</v>
      </c>
      <c r="D133" t="s">
        <v>231</v>
      </c>
      <c r="E133" s="1">
        <v>45806</v>
      </c>
      <c r="F133" s="1"/>
      <c r="G133" t="s">
        <v>453</v>
      </c>
      <c r="H133" t="s">
        <v>233</v>
      </c>
      <c r="I133" s="1">
        <v>45839</v>
      </c>
      <c r="J133" t="s">
        <v>234</v>
      </c>
      <c r="K133" t="s">
        <v>235</v>
      </c>
      <c r="L133" t="s">
        <v>171</v>
      </c>
      <c r="M133" t="s">
        <v>550</v>
      </c>
      <c r="N133" t="s">
        <v>237</v>
      </c>
      <c r="O133" t="s">
        <v>230</v>
      </c>
      <c r="Q133">
        <f ca="1">IF(OR(ISNUMBER(MATCH(L133,MasterData!$D$3:$D$18,0)),ISNUMBER(MATCH(L133,MasterData!$C$3:$C$18,0))),
    DATEDIF(E133,I133,"d"),
    DATEDIF(E133,TODAY(),"d"))</f>
        <v>33</v>
      </c>
      <c r="R133">
        <f t="shared" ca="1" si="6"/>
        <v>0</v>
      </c>
      <c r="S133">
        <f t="shared" ca="1" si="7"/>
        <v>0</v>
      </c>
      <c r="T133">
        <f t="shared" ca="1" si="8"/>
        <v>1</v>
      </c>
    </row>
    <row r="134" spans="1:20" x14ac:dyDescent="0.35">
      <c r="A134">
        <v>6000141721</v>
      </c>
      <c r="B134" t="s">
        <v>551</v>
      </c>
      <c r="C134" t="s">
        <v>230</v>
      </c>
      <c r="D134" t="s">
        <v>480</v>
      </c>
      <c r="E134" s="1">
        <v>45807</v>
      </c>
      <c r="F134" s="1"/>
      <c r="G134" t="s">
        <v>552</v>
      </c>
      <c r="H134" t="s">
        <v>240</v>
      </c>
      <c r="I134" s="1">
        <v>45814</v>
      </c>
      <c r="J134" t="s">
        <v>234</v>
      </c>
      <c r="K134" t="s">
        <v>241</v>
      </c>
      <c r="L134" t="s">
        <v>171</v>
      </c>
      <c r="M134" t="s">
        <v>553</v>
      </c>
      <c r="N134" t="s">
        <v>237</v>
      </c>
      <c r="O134" t="s">
        <v>230</v>
      </c>
      <c r="Q134">
        <f ca="1">IF(OR(ISNUMBER(MATCH(L134,MasterData!$D$3:$D$18,0)),ISNUMBER(MATCH(L134,MasterData!$C$3:$C$18,0))),
    DATEDIF(E134,I134,"d"),
    DATEDIF(E134,TODAY(),"d"))</f>
        <v>7</v>
      </c>
      <c r="R134">
        <f t="shared" ca="1" si="6"/>
        <v>1</v>
      </c>
      <c r="S134">
        <f t="shared" ca="1" si="7"/>
        <v>0</v>
      </c>
      <c r="T134">
        <f t="shared" ca="1" si="8"/>
        <v>0</v>
      </c>
    </row>
    <row r="135" spans="1:20" x14ac:dyDescent="0.35">
      <c r="A135">
        <v>6000141724</v>
      </c>
      <c r="B135" t="s">
        <v>554</v>
      </c>
      <c r="C135" t="s">
        <v>230</v>
      </c>
      <c r="D135" t="s">
        <v>480</v>
      </c>
      <c r="E135" s="1">
        <v>45807</v>
      </c>
      <c r="F135" s="1"/>
      <c r="G135" t="s">
        <v>275</v>
      </c>
      <c r="H135" t="s">
        <v>240</v>
      </c>
      <c r="I135" s="1">
        <v>45814</v>
      </c>
      <c r="J135" t="s">
        <v>234</v>
      </c>
      <c r="K135" t="s">
        <v>347</v>
      </c>
      <c r="L135" t="s">
        <v>171</v>
      </c>
      <c r="M135" t="s">
        <v>555</v>
      </c>
      <c r="N135" t="s">
        <v>237</v>
      </c>
      <c r="O135" t="s">
        <v>230</v>
      </c>
      <c r="Q135">
        <f ca="1">IF(OR(ISNUMBER(MATCH(L135,MasterData!$D$3:$D$18,0)),ISNUMBER(MATCH(L135,MasterData!$C$3:$C$18,0))),
    DATEDIF(E135,I135,"d"),
    DATEDIF(E135,TODAY(),"d"))</f>
        <v>7</v>
      </c>
      <c r="R135">
        <f t="shared" ca="1" si="6"/>
        <v>1</v>
      </c>
      <c r="S135">
        <f t="shared" ca="1" si="7"/>
        <v>0</v>
      </c>
      <c r="T135">
        <f t="shared" ca="1" si="8"/>
        <v>0</v>
      </c>
    </row>
    <row r="136" spans="1:20" x14ac:dyDescent="0.35">
      <c r="A136">
        <v>6000141747</v>
      </c>
      <c r="B136" t="s">
        <v>556</v>
      </c>
      <c r="C136" t="s">
        <v>230</v>
      </c>
      <c r="D136" t="s">
        <v>254</v>
      </c>
      <c r="E136" s="1">
        <v>45807</v>
      </c>
      <c r="F136" s="1">
        <v>45812</v>
      </c>
      <c r="G136" t="s">
        <v>255</v>
      </c>
      <c r="H136" t="s">
        <v>240</v>
      </c>
      <c r="I136" s="1">
        <v>45820</v>
      </c>
      <c r="J136" t="s">
        <v>234</v>
      </c>
      <c r="K136" t="s">
        <v>347</v>
      </c>
      <c r="L136" t="s">
        <v>171</v>
      </c>
      <c r="M136" t="s">
        <v>557</v>
      </c>
      <c r="N136" t="s">
        <v>237</v>
      </c>
      <c r="O136" t="s">
        <v>230</v>
      </c>
      <c r="Q136">
        <f ca="1">IF(OR(ISNUMBER(MATCH(L136,MasterData!$D$3:$D$18,0)),ISNUMBER(MATCH(L136,MasterData!$C$3:$C$18,0))),
    DATEDIF(E136,I136,"d"),
    DATEDIF(E136,TODAY(),"d"))</f>
        <v>13</v>
      </c>
      <c r="R136">
        <f t="shared" ca="1" si="6"/>
        <v>0</v>
      </c>
      <c r="S136">
        <f t="shared" ca="1" si="7"/>
        <v>1</v>
      </c>
      <c r="T136">
        <f t="shared" ca="1" si="8"/>
        <v>0</v>
      </c>
    </row>
    <row r="137" spans="1:20" x14ac:dyDescent="0.35">
      <c r="A137">
        <v>6000141793</v>
      </c>
      <c r="B137" t="s">
        <v>558</v>
      </c>
      <c r="C137" t="s">
        <v>230</v>
      </c>
      <c r="D137" t="s">
        <v>480</v>
      </c>
      <c r="E137" s="1">
        <v>45810</v>
      </c>
      <c r="F137" s="1">
        <v>45828</v>
      </c>
      <c r="G137" t="s">
        <v>559</v>
      </c>
      <c r="H137" t="s">
        <v>233</v>
      </c>
      <c r="I137" s="1">
        <v>45833</v>
      </c>
      <c r="J137" t="s">
        <v>234</v>
      </c>
      <c r="K137" t="s">
        <v>241</v>
      </c>
      <c r="L137" t="s">
        <v>171</v>
      </c>
      <c r="M137" t="s">
        <v>561</v>
      </c>
      <c r="N137" t="s">
        <v>237</v>
      </c>
      <c r="O137" t="s">
        <v>230</v>
      </c>
      <c r="Q137">
        <f ca="1">IF(OR(ISNUMBER(MATCH(L137,MasterData!$D$3:$D$18,0)),ISNUMBER(MATCH(L137,MasterData!$C$3:$C$18,0))),
    DATEDIF(E137,I137,"d"),
    DATEDIF(E137,TODAY(),"d"))</f>
        <v>23</v>
      </c>
      <c r="R137">
        <f t="shared" ca="1" si="6"/>
        <v>0</v>
      </c>
      <c r="S137">
        <f t="shared" ca="1" si="7"/>
        <v>1</v>
      </c>
      <c r="T137">
        <f t="shared" ca="1" si="8"/>
        <v>0</v>
      </c>
    </row>
    <row r="138" spans="1:20" x14ac:dyDescent="0.35">
      <c r="A138">
        <v>6000141959</v>
      </c>
      <c r="B138" t="s">
        <v>562</v>
      </c>
      <c r="C138" t="s">
        <v>230</v>
      </c>
      <c r="D138" t="s">
        <v>506</v>
      </c>
      <c r="E138" s="1">
        <v>45811</v>
      </c>
      <c r="F138" s="1"/>
      <c r="G138" t="s">
        <v>507</v>
      </c>
      <c r="H138" t="s">
        <v>233</v>
      </c>
      <c r="I138" s="1">
        <v>45819</v>
      </c>
      <c r="J138" t="s">
        <v>234</v>
      </c>
      <c r="K138" t="s">
        <v>235</v>
      </c>
      <c r="L138" t="s">
        <v>171</v>
      </c>
      <c r="M138" t="s">
        <v>563</v>
      </c>
      <c r="N138" t="s">
        <v>237</v>
      </c>
      <c r="O138" t="s">
        <v>230</v>
      </c>
      <c r="Q138">
        <f ca="1">IF(OR(ISNUMBER(MATCH(L138,MasterData!$D$3:$D$18,0)),ISNUMBER(MATCH(L138,MasterData!$C$3:$C$18,0))),
    DATEDIF(E138,I138,"d"),
    DATEDIF(E138,TODAY(),"d"))</f>
        <v>8</v>
      </c>
      <c r="R138">
        <f t="shared" ca="1" si="6"/>
        <v>0</v>
      </c>
      <c r="S138">
        <f t="shared" ca="1" si="7"/>
        <v>1</v>
      </c>
      <c r="T138">
        <f t="shared" ca="1" si="8"/>
        <v>0</v>
      </c>
    </row>
    <row r="139" spans="1:20" x14ac:dyDescent="0.35">
      <c r="A139">
        <v>6000142018</v>
      </c>
      <c r="B139" t="s">
        <v>564</v>
      </c>
      <c r="C139" t="s">
        <v>230</v>
      </c>
      <c r="D139" t="s">
        <v>231</v>
      </c>
      <c r="E139" s="1">
        <v>45811</v>
      </c>
      <c r="F139" s="1">
        <v>45817</v>
      </c>
      <c r="G139" t="s">
        <v>293</v>
      </c>
      <c r="H139" t="s">
        <v>377</v>
      </c>
      <c r="I139" s="1">
        <v>45819</v>
      </c>
      <c r="J139" t="s">
        <v>234</v>
      </c>
      <c r="K139" t="s">
        <v>241</v>
      </c>
      <c r="L139" t="s">
        <v>171</v>
      </c>
      <c r="M139" t="s">
        <v>565</v>
      </c>
      <c r="N139" t="s">
        <v>237</v>
      </c>
      <c r="O139" t="s">
        <v>230</v>
      </c>
      <c r="Q139">
        <f ca="1">IF(OR(ISNUMBER(MATCH(L139,MasterData!$D$3:$D$18,0)),ISNUMBER(MATCH(L139,MasterData!$C$3:$C$18,0))),
    DATEDIF(E139,I139,"d"),
    DATEDIF(E139,TODAY(),"d"))</f>
        <v>8</v>
      </c>
      <c r="R139">
        <f t="shared" ca="1" si="6"/>
        <v>0</v>
      </c>
      <c r="S139">
        <f t="shared" ca="1" si="7"/>
        <v>1</v>
      </c>
      <c r="T139">
        <f t="shared" ca="1" si="8"/>
        <v>0</v>
      </c>
    </row>
    <row r="140" spans="1:20" x14ac:dyDescent="0.35">
      <c r="A140">
        <v>6000142063</v>
      </c>
      <c r="B140" t="s">
        <v>566</v>
      </c>
      <c r="C140" t="s">
        <v>230</v>
      </c>
      <c r="D140" t="s">
        <v>480</v>
      </c>
      <c r="E140" s="1">
        <v>45811</v>
      </c>
      <c r="F140" s="1"/>
      <c r="G140" t="s">
        <v>329</v>
      </c>
      <c r="H140" t="s">
        <v>233</v>
      </c>
      <c r="I140" s="1">
        <v>45819</v>
      </c>
      <c r="J140" t="s">
        <v>234</v>
      </c>
      <c r="K140" t="s">
        <v>241</v>
      </c>
      <c r="L140" t="s">
        <v>171</v>
      </c>
      <c r="M140" t="s">
        <v>567</v>
      </c>
      <c r="N140" t="s">
        <v>237</v>
      </c>
      <c r="O140" t="s">
        <v>230</v>
      </c>
      <c r="Q140">
        <f ca="1">IF(OR(ISNUMBER(MATCH(L140,MasterData!$D$3:$D$18,0)),ISNUMBER(MATCH(L140,MasterData!$C$3:$C$18,0))),
    DATEDIF(E140,I140,"d"),
    DATEDIF(E140,TODAY(),"d"))</f>
        <v>8</v>
      </c>
      <c r="R140">
        <f t="shared" ca="1" si="6"/>
        <v>0</v>
      </c>
      <c r="S140">
        <f t="shared" ca="1" si="7"/>
        <v>1</v>
      </c>
      <c r="T140">
        <f t="shared" ca="1" si="8"/>
        <v>0</v>
      </c>
    </row>
    <row r="141" spans="1:20" x14ac:dyDescent="0.35">
      <c r="A141">
        <v>6000142101</v>
      </c>
      <c r="B141" t="s">
        <v>568</v>
      </c>
      <c r="C141" t="s">
        <v>230</v>
      </c>
      <c r="D141" t="s">
        <v>506</v>
      </c>
      <c r="E141" s="1">
        <v>45812</v>
      </c>
      <c r="F141" s="1"/>
      <c r="G141" t="s">
        <v>534</v>
      </c>
      <c r="H141" t="s">
        <v>233</v>
      </c>
      <c r="I141" s="1">
        <v>45846</v>
      </c>
      <c r="J141" t="s">
        <v>234</v>
      </c>
      <c r="K141" t="s">
        <v>235</v>
      </c>
      <c r="L141" t="s">
        <v>171</v>
      </c>
      <c r="M141" t="s">
        <v>569</v>
      </c>
      <c r="N141" t="s">
        <v>237</v>
      </c>
      <c r="O141" t="s">
        <v>230</v>
      </c>
      <c r="Q141">
        <f ca="1">IF(OR(ISNUMBER(MATCH(L141,MasterData!$D$3:$D$18,0)),ISNUMBER(MATCH(L141,MasterData!$C$3:$C$18,0))),
    DATEDIF(E141,I141,"d"),
    DATEDIF(E141,TODAY(),"d"))</f>
        <v>34</v>
      </c>
      <c r="R141">
        <f t="shared" ca="1" si="6"/>
        <v>0</v>
      </c>
      <c r="S141">
        <f t="shared" ca="1" si="7"/>
        <v>0</v>
      </c>
      <c r="T141">
        <f t="shared" ca="1" si="8"/>
        <v>1</v>
      </c>
    </row>
    <row r="142" spans="1:20" x14ac:dyDescent="0.35">
      <c r="A142">
        <v>6000142210</v>
      </c>
      <c r="B142" t="s">
        <v>570</v>
      </c>
      <c r="C142" t="s">
        <v>230</v>
      </c>
      <c r="D142" t="s">
        <v>449</v>
      </c>
      <c r="E142" s="1">
        <v>45812</v>
      </c>
      <c r="F142" s="1"/>
      <c r="G142" t="s">
        <v>450</v>
      </c>
      <c r="H142" t="s">
        <v>233</v>
      </c>
      <c r="I142" s="1">
        <v>45820</v>
      </c>
      <c r="J142" t="s">
        <v>234</v>
      </c>
      <c r="K142" t="s">
        <v>241</v>
      </c>
      <c r="L142" t="s">
        <v>171</v>
      </c>
      <c r="M142" t="s">
        <v>571</v>
      </c>
      <c r="N142" t="s">
        <v>237</v>
      </c>
      <c r="O142" t="s">
        <v>230</v>
      </c>
      <c r="Q142">
        <f ca="1">IF(OR(ISNUMBER(MATCH(L142,MasterData!$D$3:$D$18,0)),ISNUMBER(MATCH(L142,MasterData!$C$3:$C$18,0))),
    DATEDIF(E142,I142,"d"),
    DATEDIF(E142,TODAY(),"d"))</f>
        <v>8</v>
      </c>
      <c r="R142">
        <f t="shared" ca="1" si="6"/>
        <v>0</v>
      </c>
      <c r="S142">
        <f t="shared" ca="1" si="7"/>
        <v>1</v>
      </c>
      <c r="T142">
        <f t="shared" ca="1" si="8"/>
        <v>0</v>
      </c>
    </row>
    <row r="143" spans="1:20" x14ac:dyDescent="0.35">
      <c r="A143">
        <v>6000142258</v>
      </c>
      <c r="B143" t="s">
        <v>572</v>
      </c>
      <c r="C143" t="s">
        <v>230</v>
      </c>
      <c r="D143" t="s">
        <v>254</v>
      </c>
      <c r="E143" s="1">
        <v>45812</v>
      </c>
      <c r="F143" s="1"/>
      <c r="G143" t="s">
        <v>268</v>
      </c>
      <c r="H143" t="s">
        <v>233</v>
      </c>
      <c r="I143" s="1">
        <v>45831</v>
      </c>
      <c r="J143" t="s">
        <v>234</v>
      </c>
      <c r="K143" t="s">
        <v>235</v>
      </c>
      <c r="L143" t="s">
        <v>171</v>
      </c>
      <c r="M143" t="s">
        <v>573</v>
      </c>
      <c r="N143" t="s">
        <v>237</v>
      </c>
      <c r="O143" t="s">
        <v>230</v>
      </c>
      <c r="Q143">
        <f ca="1">IF(OR(ISNUMBER(MATCH(L143,MasterData!$D$3:$D$18,0)),ISNUMBER(MATCH(L143,MasterData!$C$3:$C$18,0))),
    DATEDIF(E143,I143,"d"),
    DATEDIF(E143,TODAY(),"d"))</f>
        <v>19</v>
      </c>
      <c r="R143">
        <f t="shared" ca="1" si="6"/>
        <v>0</v>
      </c>
      <c r="S143">
        <f t="shared" ca="1" si="7"/>
        <v>1</v>
      </c>
      <c r="T143">
        <f t="shared" ca="1" si="8"/>
        <v>0</v>
      </c>
    </row>
    <row r="144" spans="1:20" x14ac:dyDescent="0.35">
      <c r="A144">
        <v>6000142276</v>
      </c>
      <c r="B144" t="s">
        <v>574</v>
      </c>
      <c r="C144" t="s">
        <v>230</v>
      </c>
      <c r="D144" t="s">
        <v>506</v>
      </c>
      <c r="E144" s="1">
        <v>45812</v>
      </c>
      <c r="F144" s="1"/>
      <c r="G144" t="s">
        <v>575</v>
      </c>
      <c r="H144" t="s">
        <v>233</v>
      </c>
      <c r="I144" s="1">
        <v>45855</v>
      </c>
      <c r="J144" t="s">
        <v>234</v>
      </c>
      <c r="K144" t="s">
        <v>235</v>
      </c>
      <c r="L144" t="s">
        <v>171</v>
      </c>
      <c r="M144" t="s">
        <v>576</v>
      </c>
      <c r="N144" t="s">
        <v>237</v>
      </c>
      <c r="O144" t="s">
        <v>230</v>
      </c>
      <c r="Q144">
        <f ca="1">IF(OR(ISNUMBER(MATCH(L144,MasterData!$D$3:$D$18,0)),ISNUMBER(MATCH(L144,MasterData!$C$3:$C$18,0))),
    DATEDIF(E144,I144,"d"),
    DATEDIF(E144,TODAY(),"d"))</f>
        <v>43</v>
      </c>
      <c r="R144">
        <f t="shared" ca="1" si="6"/>
        <v>0</v>
      </c>
      <c r="S144">
        <f t="shared" ca="1" si="7"/>
        <v>0</v>
      </c>
      <c r="T144">
        <f t="shared" ca="1" si="8"/>
        <v>1</v>
      </c>
    </row>
    <row r="145" spans="1:20" x14ac:dyDescent="0.35">
      <c r="A145">
        <v>6000142286</v>
      </c>
      <c r="B145" t="s">
        <v>600</v>
      </c>
      <c r="C145" t="s">
        <v>230</v>
      </c>
      <c r="D145" t="s">
        <v>231</v>
      </c>
      <c r="E145" s="1">
        <v>45813</v>
      </c>
      <c r="F145" s="1"/>
      <c r="G145" t="s">
        <v>318</v>
      </c>
      <c r="H145" t="s">
        <v>233</v>
      </c>
      <c r="I145" s="1">
        <v>45840</v>
      </c>
      <c r="J145" t="s">
        <v>234</v>
      </c>
      <c r="K145" t="s">
        <v>241</v>
      </c>
      <c r="L145" t="s">
        <v>171</v>
      </c>
      <c r="M145" t="s">
        <v>319</v>
      </c>
      <c r="N145" t="s">
        <v>237</v>
      </c>
      <c r="O145" t="s">
        <v>230</v>
      </c>
      <c r="Q145">
        <f ca="1">IF(OR(ISNUMBER(MATCH(L145,MasterData!$D$3:$D$18,0)),ISNUMBER(MATCH(L145,MasterData!$C$3:$C$18,0))),
    DATEDIF(E145,I145,"d"),
    DATEDIF(E145,TODAY(),"d"))</f>
        <v>27</v>
      </c>
      <c r="R145">
        <f t="shared" ca="1" si="6"/>
        <v>0</v>
      </c>
      <c r="S145">
        <f t="shared" ca="1" si="7"/>
        <v>1</v>
      </c>
      <c r="T145">
        <f t="shared" ca="1" si="8"/>
        <v>0</v>
      </c>
    </row>
    <row r="146" spans="1:20" x14ac:dyDescent="0.35">
      <c r="A146">
        <v>6000142434</v>
      </c>
      <c r="B146" t="s">
        <v>7</v>
      </c>
      <c r="C146" t="s">
        <v>230</v>
      </c>
      <c r="D146" t="s">
        <v>251</v>
      </c>
      <c r="E146" s="1">
        <v>45813</v>
      </c>
      <c r="F146" s="1">
        <v>45828</v>
      </c>
      <c r="G146" t="s">
        <v>577</v>
      </c>
      <c r="H146" t="s">
        <v>233</v>
      </c>
      <c r="I146" s="1">
        <v>45814</v>
      </c>
      <c r="J146" t="s">
        <v>560</v>
      </c>
      <c r="K146" t="s">
        <v>235</v>
      </c>
      <c r="L146" t="s">
        <v>183</v>
      </c>
      <c r="M146" t="s">
        <v>578</v>
      </c>
      <c r="N146" t="s">
        <v>237</v>
      </c>
      <c r="O146" t="s">
        <v>230</v>
      </c>
      <c r="Q146">
        <f ca="1">IF(OR(ISNUMBER(MATCH(L146,MasterData!$D$3:$D$18,0)),ISNUMBER(MATCH(L146,MasterData!$C$3:$C$18,0))),
    DATEDIF(E146,I146,"d"),
    DATEDIF(E146,TODAY(),"d"))</f>
        <v>194</v>
      </c>
      <c r="R146">
        <f t="shared" ca="1" si="6"/>
        <v>0</v>
      </c>
      <c r="S146">
        <f t="shared" ca="1" si="7"/>
        <v>0</v>
      </c>
      <c r="T146">
        <f t="shared" ca="1" si="8"/>
        <v>1</v>
      </c>
    </row>
    <row r="147" spans="1:20" x14ac:dyDescent="0.35">
      <c r="A147">
        <v>6000142441</v>
      </c>
      <c r="B147" t="s">
        <v>6</v>
      </c>
      <c r="C147" t="s">
        <v>230</v>
      </c>
      <c r="D147" t="s">
        <v>231</v>
      </c>
      <c r="E147" s="1">
        <v>45813</v>
      </c>
      <c r="F147" s="1"/>
      <c r="G147" t="s">
        <v>453</v>
      </c>
      <c r="H147" t="s">
        <v>233</v>
      </c>
      <c r="I147" s="1">
        <v>45845</v>
      </c>
      <c r="J147" t="s">
        <v>591</v>
      </c>
      <c r="K147" t="s">
        <v>235</v>
      </c>
      <c r="L147" t="s">
        <v>164</v>
      </c>
      <c r="M147" t="s">
        <v>579</v>
      </c>
      <c r="N147" t="s">
        <v>237</v>
      </c>
      <c r="O147" t="s">
        <v>230</v>
      </c>
      <c r="Q147">
        <f ca="1">IF(OR(ISNUMBER(MATCH(L147,MasterData!$D$3:$D$18,0)),ISNUMBER(MATCH(L147,MasterData!$C$3:$C$18,0))),
    DATEDIF(E147,I147,"d"),
    DATEDIF(E147,TODAY(),"d"))</f>
        <v>194</v>
      </c>
      <c r="R147">
        <f t="shared" ca="1" si="6"/>
        <v>0</v>
      </c>
      <c r="S147">
        <f t="shared" ca="1" si="7"/>
        <v>0</v>
      </c>
      <c r="T147">
        <f t="shared" ca="1" si="8"/>
        <v>1</v>
      </c>
    </row>
    <row r="148" spans="1:20" x14ac:dyDescent="0.35">
      <c r="A148">
        <v>6000142523</v>
      </c>
      <c r="B148" t="s">
        <v>580</v>
      </c>
      <c r="C148" t="s">
        <v>230</v>
      </c>
      <c r="D148" t="s">
        <v>581</v>
      </c>
      <c r="E148" s="1">
        <v>45814</v>
      </c>
      <c r="F148" s="1"/>
      <c r="G148" t="s">
        <v>582</v>
      </c>
      <c r="H148" t="s">
        <v>233</v>
      </c>
      <c r="I148" s="1">
        <v>45821</v>
      </c>
      <c r="J148" t="s">
        <v>234</v>
      </c>
      <c r="K148" t="s">
        <v>241</v>
      </c>
      <c r="L148" t="s">
        <v>171</v>
      </c>
      <c r="M148" t="s">
        <v>583</v>
      </c>
      <c r="N148" t="s">
        <v>237</v>
      </c>
      <c r="O148" t="s">
        <v>230</v>
      </c>
      <c r="Q148">
        <f ca="1">IF(OR(ISNUMBER(MATCH(L148,MasterData!$D$3:$D$18,0)),ISNUMBER(MATCH(L148,MasterData!$C$3:$C$18,0))),
    DATEDIF(E148,I148,"d"),
    DATEDIF(E148,TODAY(),"d"))</f>
        <v>7</v>
      </c>
      <c r="R148">
        <f t="shared" ca="1" si="6"/>
        <v>1</v>
      </c>
      <c r="S148">
        <f t="shared" ca="1" si="7"/>
        <v>0</v>
      </c>
      <c r="T148">
        <f t="shared" ca="1" si="8"/>
        <v>0</v>
      </c>
    </row>
    <row r="149" spans="1:20" x14ac:dyDescent="0.35">
      <c r="A149">
        <v>6000142666</v>
      </c>
      <c r="B149" t="s">
        <v>584</v>
      </c>
      <c r="C149" t="s">
        <v>230</v>
      </c>
      <c r="D149" t="s">
        <v>480</v>
      </c>
      <c r="E149" s="1">
        <v>45818</v>
      </c>
      <c r="F149" s="1"/>
      <c r="G149" t="s">
        <v>552</v>
      </c>
      <c r="H149" t="s">
        <v>233</v>
      </c>
      <c r="I149" s="1">
        <v>45833</v>
      </c>
      <c r="J149" t="s">
        <v>234</v>
      </c>
      <c r="K149" t="s">
        <v>241</v>
      </c>
      <c r="L149" t="s">
        <v>171</v>
      </c>
      <c r="M149" t="s">
        <v>585</v>
      </c>
      <c r="N149" t="s">
        <v>237</v>
      </c>
      <c r="O149" t="s">
        <v>230</v>
      </c>
      <c r="Q149">
        <f ca="1">IF(OR(ISNUMBER(MATCH(L149,MasterData!$D$3:$D$18,0)),ISNUMBER(MATCH(L149,MasterData!$C$3:$C$18,0))),
    DATEDIF(E149,I149,"d"),
    DATEDIF(E149,TODAY(),"d"))</f>
        <v>15</v>
      </c>
      <c r="R149">
        <f t="shared" ca="1" si="6"/>
        <v>0</v>
      </c>
      <c r="S149">
        <f t="shared" ca="1" si="7"/>
        <v>1</v>
      </c>
      <c r="T149">
        <f t="shared" ca="1" si="8"/>
        <v>0</v>
      </c>
    </row>
    <row r="150" spans="1:20" x14ac:dyDescent="0.35">
      <c r="A150">
        <v>6000142675</v>
      </c>
      <c r="B150" t="s">
        <v>230</v>
      </c>
      <c r="C150" t="s">
        <v>230</v>
      </c>
      <c r="D150" t="s">
        <v>254</v>
      </c>
      <c r="E150" s="1">
        <v>45818</v>
      </c>
      <c r="F150" s="1"/>
      <c r="G150" t="s">
        <v>400</v>
      </c>
      <c r="H150" t="s">
        <v>233</v>
      </c>
      <c r="I150" s="1">
        <v>45857</v>
      </c>
      <c r="J150" t="s">
        <v>245</v>
      </c>
      <c r="K150" t="s">
        <v>241</v>
      </c>
      <c r="L150" t="s">
        <v>171</v>
      </c>
      <c r="M150" t="s">
        <v>586</v>
      </c>
      <c r="N150" t="s">
        <v>237</v>
      </c>
      <c r="O150" t="s">
        <v>230</v>
      </c>
      <c r="Q150">
        <f ca="1">IF(OR(ISNUMBER(MATCH(L150,MasterData!$D$3:$D$18,0)),ISNUMBER(MATCH(L150,MasterData!$C$3:$C$18,0))),
    DATEDIF(E150,I150,"d"),
    DATEDIF(E150,TODAY(),"d"))</f>
        <v>39</v>
      </c>
      <c r="R150">
        <f t="shared" ca="1" si="6"/>
        <v>0</v>
      </c>
      <c r="S150">
        <f t="shared" ca="1" si="7"/>
        <v>0</v>
      </c>
      <c r="T150">
        <f t="shared" ca="1" si="8"/>
        <v>1</v>
      </c>
    </row>
    <row r="151" spans="1:20" x14ac:dyDescent="0.35">
      <c r="A151">
        <v>6000142684</v>
      </c>
      <c r="B151" t="s">
        <v>587</v>
      </c>
      <c r="C151" t="s">
        <v>230</v>
      </c>
      <c r="D151" t="s">
        <v>251</v>
      </c>
      <c r="E151" s="1">
        <v>45818</v>
      </c>
      <c r="F151" s="1"/>
      <c r="G151" t="s">
        <v>588</v>
      </c>
      <c r="H151" t="s">
        <v>233</v>
      </c>
      <c r="I151" s="1">
        <v>45825</v>
      </c>
      <c r="J151" t="s">
        <v>234</v>
      </c>
      <c r="K151" t="s">
        <v>235</v>
      </c>
      <c r="L151" t="s">
        <v>171</v>
      </c>
      <c r="M151" t="s">
        <v>589</v>
      </c>
      <c r="N151" t="s">
        <v>237</v>
      </c>
      <c r="O151" t="s">
        <v>230</v>
      </c>
      <c r="Q151">
        <f ca="1">IF(OR(ISNUMBER(MATCH(L151,MasterData!$D$3:$D$18,0)),ISNUMBER(MATCH(L151,MasterData!$C$3:$C$18,0))),
    DATEDIF(E151,I151,"d"),
    DATEDIF(E151,TODAY(),"d"))</f>
        <v>7</v>
      </c>
      <c r="R151">
        <f t="shared" ca="1" si="6"/>
        <v>1</v>
      </c>
      <c r="S151">
        <f t="shared" ca="1" si="7"/>
        <v>0</v>
      </c>
      <c r="T151">
        <f t="shared" ca="1" si="8"/>
        <v>0</v>
      </c>
    </row>
    <row r="152" spans="1:20" x14ac:dyDescent="0.35">
      <c r="A152">
        <v>6000142800</v>
      </c>
      <c r="B152" t="s">
        <v>590</v>
      </c>
      <c r="C152" t="s">
        <v>230</v>
      </c>
      <c r="D152" t="s">
        <v>480</v>
      </c>
      <c r="E152" s="1">
        <v>45819</v>
      </c>
      <c r="F152" s="1"/>
      <c r="G152" t="s">
        <v>552</v>
      </c>
      <c r="H152" t="s">
        <v>233</v>
      </c>
      <c r="I152" s="1">
        <v>45840</v>
      </c>
      <c r="J152" t="s">
        <v>234</v>
      </c>
      <c r="K152" t="s">
        <v>241</v>
      </c>
      <c r="L152" t="s">
        <v>171</v>
      </c>
      <c r="M152" t="s">
        <v>592</v>
      </c>
      <c r="N152" t="s">
        <v>237</v>
      </c>
      <c r="O152" t="s">
        <v>230</v>
      </c>
      <c r="Q152">
        <f ca="1">IF(OR(ISNUMBER(MATCH(L152,MasterData!$D$3:$D$18,0)),ISNUMBER(MATCH(L152,MasterData!$C$3:$C$18,0))),
    DATEDIF(E152,I152,"d"),
    DATEDIF(E152,TODAY(),"d"))</f>
        <v>21</v>
      </c>
      <c r="R152">
        <f t="shared" ca="1" si="6"/>
        <v>0</v>
      </c>
      <c r="S152">
        <f t="shared" ca="1" si="7"/>
        <v>1</v>
      </c>
      <c r="T152">
        <f t="shared" ca="1" si="8"/>
        <v>0</v>
      </c>
    </row>
    <row r="153" spans="1:20" x14ac:dyDescent="0.35">
      <c r="A153">
        <v>6000142856</v>
      </c>
      <c r="B153" t="s">
        <v>593</v>
      </c>
      <c r="C153" t="s">
        <v>230</v>
      </c>
      <c r="D153" t="s">
        <v>594</v>
      </c>
      <c r="E153" s="1">
        <v>45819</v>
      </c>
      <c r="F153" s="1"/>
      <c r="G153" t="s">
        <v>552</v>
      </c>
      <c r="H153" t="s">
        <v>230</v>
      </c>
      <c r="I153" s="1">
        <v>45826</v>
      </c>
      <c r="J153" t="s">
        <v>234</v>
      </c>
      <c r="K153" t="s">
        <v>241</v>
      </c>
      <c r="L153" t="s">
        <v>171</v>
      </c>
      <c r="M153" t="s">
        <v>595</v>
      </c>
      <c r="N153" t="s">
        <v>237</v>
      </c>
      <c r="O153" t="s">
        <v>230</v>
      </c>
      <c r="Q153">
        <f ca="1">IF(OR(ISNUMBER(MATCH(L153,MasterData!$D$3:$D$18,0)),ISNUMBER(MATCH(L153,MasterData!$C$3:$C$18,0))),
    DATEDIF(E153,I153,"d"),
    DATEDIF(E153,TODAY(),"d"))</f>
        <v>7</v>
      </c>
      <c r="R153">
        <f t="shared" ca="1" si="6"/>
        <v>1</v>
      </c>
      <c r="S153">
        <f t="shared" ca="1" si="7"/>
        <v>0</v>
      </c>
      <c r="T153">
        <f t="shared" ca="1" si="8"/>
        <v>0</v>
      </c>
    </row>
    <row r="154" spans="1:20" x14ac:dyDescent="0.35">
      <c r="A154">
        <v>6000142896</v>
      </c>
      <c r="B154" t="s">
        <v>230</v>
      </c>
      <c r="C154" t="s">
        <v>230</v>
      </c>
      <c r="D154" t="s">
        <v>254</v>
      </c>
      <c r="E154" s="1">
        <v>45819</v>
      </c>
      <c r="F154" s="1"/>
      <c r="G154" t="s">
        <v>400</v>
      </c>
      <c r="H154" t="s">
        <v>240</v>
      </c>
      <c r="I154" s="1">
        <v>45856</v>
      </c>
      <c r="J154" t="s">
        <v>631</v>
      </c>
      <c r="K154" t="s">
        <v>347</v>
      </c>
      <c r="L154" t="s">
        <v>164</v>
      </c>
      <c r="M154" t="s">
        <v>596</v>
      </c>
      <c r="N154" t="s">
        <v>237</v>
      </c>
      <c r="O154" t="s">
        <v>230</v>
      </c>
      <c r="Q154">
        <f ca="1">IF(OR(ISNUMBER(MATCH(L154,MasterData!$D$3:$D$18,0)),ISNUMBER(MATCH(L154,MasterData!$C$3:$C$18,0))),
    DATEDIF(E154,I154,"d"),
    DATEDIF(E154,TODAY(),"d"))</f>
        <v>188</v>
      </c>
      <c r="R154">
        <f t="shared" ca="1" si="6"/>
        <v>0</v>
      </c>
      <c r="S154">
        <f t="shared" ca="1" si="7"/>
        <v>0</v>
      </c>
      <c r="T154">
        <f t="shared" ca="1" si="8"/>
        <v>1</v>
      </c>
    </row>
    <row r="155" spans="1:20" x14ac:dyDescent="0.35">
      <c r="A155">
        <v>6000142903</v>
      </c>
      <c r="B155" t="s">
        <v>230</v>
      </c>
      <c r="C155" t="s">
        <v>230</v>
      </c>
      <c r="D155" t="s">
        <v>251</v>
      </c>
      <c r="E155" s="1">
        <v>45819</v>
      </c>
      <c r="F155" s="1">
        <v>45842</v>
      </c>
      <c r="G155" t="s">
        <v>601</v>
      </c>
      <c r="H155" t="s">
        <v>233</v>
      </c>
      <c r="I155" s="1">
        <v>45833</v>
      </c>
      <c r="J155" t="s">
        <v>620</v>
      </c>
      <c r="K155" t="s">
        <v>241</v>
      </c>
      <c r="L155" t="s">
        <v>171</v>
      </c>
      <c r="M155" t="s">
        <v>603</v>
      </c>
      <c r="N155" t="s">
        <v>237</v>
      </c>
      <c r="O155" t="s">
        <v>230</v>
      </c>
      <c r="Q155">
        <f ca="1">IF(OR(ISNUMBER(MATCH(L155,MasterData!$D$3:$D$18,0)),ISNUMBER(MATCH(L155,MasterData!$C$3:$C$18,0))),
    DATEDIF(E155,I155,"d"),
    DATEDIF(E155,TODAY(),"d"))</f>
        <v>14</v>
      </c>
      <c r="R155">
        <f t="shared" ca="1" si="6"/>
        <v>0</v>
      </c>
      <c r="S155">
        <f t="shared" ca="1" si="7"/>
        <v>1</v>
      </c>
      <c r="T155">
        <f t="shared" ca="1" si="8"/>
        <v>0</v>
      </c>
    </row>
    <row r="156" spans="1:20" x14ac:dyDescent="0.35">
      <c r="A156">
        <v>6000143191</v>
      </c>
      <c r="B156" t="s">
        <v>230</v>
      </c>
      <c r="C156" t="s">
        <v>230</v>
      </c>
      <c r="D156" t="s">
        <v>254</v>
      </c>
      <c r="E156" s="1">
        <v>45821</v>
      </c>
      <c r="F156" s="1"/>
      <c r="G156" t="s">
        <v>400</v>
      </c>
      <c r="H156" t="s">
        <v>240</v>
      </c>
      <c r="I156" s="1">
        <v>45845</v>
      </c>
      <c r="J156" t="s">
        <v>201</v>
      </c>
      <c r="K156" t="s">
        <v>241</v>
      </c>
      <c r="L156" t="s">
        <v>171</v>
      </c>
      <c r="M156" t="s">
        <v>597</v>
      </c>
      <c r="N156" t="s">
        <v>237</v>
      </c>
      <c r="O156" t="s">
        <v>230</v>
      </c>
      <c r="Q156">
        <f ca="1">IF(OR(ISNUMBER(MATCH(L156,MasterData!$D$3:$D$18,0)),ISNUMBER(MATCH(L156,MasterData!$C$3:$C$18,0))),
    DATEDIF(E156,I156,"d"),
    DATEDIF(E156,TODAY(),"d"))</f>
        <v>24</v>
      </c>
      <c r="R156">
        <f t="shared" ca="1" si="6"/>
        <v>0</v>
      </c>
      <c r="S156">
        <f t="shared" ca="1" si="7"/>
        <v>1</v>
      </c>
      <c r="T156">
        <f t="shared" ca="1" si="8"/>
        <v>0</v>
      </c>
    </row>
    <row r="157" spans="1:20" x14ac:dyDescent="0.35">
      <c r="A157">
        <v>6000143230</v>
      </c>
      <c r="B157" t="s">
        <v>230</v>
      </c>
      <c r="C157" t="s">
        <v>230</v>
      </c>
      <c r="D157" t="s">
        <v>254</v>
      </c>
      <c r="E157" s="1">
        <v>45821</v>
      </c>
      <c r="F157" s="1"/>
      <c r="G157" t="s">
        <v>400</v>
      </c>
      <c r="H157" t="s">
        <v>233</v>
      </c>
      <c r="I157" s="1">
        <v>45845</v>
      </c>
      <c r="J157" t="s">
        <v>201</v>
      </c>
      <c r="K157" t="s">
        <v>241</v>
      </c>
      <c r="L157" t="s">
        <v>171</v>
      </c>
      <c r="M157" t="s">
        <v>598</v>
      </c>
      <c r="N157" t="s">
        <v>237</v>
      </c>
      <c r="O157" t="s">
        <v>230</v>
      </c>
      <c r="Q157">
        <f ca="1">IF(OR(ISNUMBER(MATCH(L157,MasterData!$D$3:$D$18,0)),ISNUMBER(MATCH(L157,MasterData!$C$3:$C$18,0))),
    DATEDIF(E157,I157,"d"),
    DATEDIF(E157,TODAY(),"d"))</f>
        <v>24</v>
      </c>
      <c r="R157">
        <f t="shared" ca="1" si="6"/>
        <v>0</v>
      </c>
      <c r="S157">
        <f t="shared" ca="1" si="7"/>
        <v>1</v>
      </c>
      <c r="T157">
        <f t="shared" ca="1" si="8"/>
        <v>0</v>
      </c>
    </row>
    <row r="158" spans="1:20" x14ac:dyDescent="0.35">
      <c r="A158">
        <v>6000143231</v>
      </c>
      <c r="B158" t="s">
        <v>230</v>
      </c>
      <c r="C158" t="s">
        <v>230</v>
      </c>
      <c r="D158" t="s">
        <v>254</v>
      </c>
      <c r="E158" s="1">
        <v>45821</v>
      </c>
      <c r="F158" s="1"/>
      <c r="G158" t="s">
        <v>400</v>
      </c>
      <c r="H158" t="s">
        <v>233</v>
      </c>
      <c r="I158" s="1">
        <v>45848</v>
      </c>
      <c r="J158" t="s">
        <v>631</v>
      </c>
      <c r="K158" t="s">
        <v>241</v>
      </c>
      <c r="L158" t="s">
        <v>171</v>
      </c>
      <c r="M158" t="s">
        <v>599</v>
      </c>
      <c r="N158" t="s">
        <v>237</v>
      </c>
      <c r="O158" t="s">
        <v>230</v>
      </c>
      <c r="Q158">
        <f ca="1">IF(OR(ISNUMBER(MATCH(L158,MasterData!$D$3:$D$18,0)),ISNUMBER(MATCH(L158,MasterData!$C$3:$C$18,0))),
    DATEDIF(E158,I158,"d"),
    DATEDIF(E158,TODAY(),"d"))</f>
        <v>27</v>
      </c>
      <c r="R158">
        <f t="shared" ca="1" si="6"/>
        <v>0</v>
      </c>
      <c r="S158">
        <f t="shared" ca="1" si="7"/>
        <v>1</v>
      </c>
      <c r="T158">
        <f t="shared" ca="1" si="8"/>
        <v>0</v>
      </c>
    </row>
    <row r="159" spans="1:20" x14ac:dyDescent="0.35">
      <c r="A159">
        <v>6000143290</v>
      </c>
      <c r="B159" t="s">
        <v>230</v>
      </c>
      <c r="C159" t="s">
        <v>230</v>
      </c>
      <c r="D159" t="s">
        <v>254</v>
      </c>
      <c r="E159" s="1">
        <v>45824</v>
      </c>
      <c r="F159" s="1"/>
      <c r="G159" t="s">
        <v>400</v>
      </c>
      <c r="H159" t="s">
        <v>604</v>
      </c>
      <c r="I159" s="1">
        <v>45845</v>
      </c>
      <c r="J159" t="s">
        <v>201</v>
      </c>
      <c r="K159" t="s">
        <v>241</v>
      </c>
      <c r="L159" t="s">
        <v>171</v>
      </c>
      <c r="M159" t="s">
        <v>605</v>
      </c>
      <c r="N159" t="s">
        <v>237</v>
      </c>
      <c r="O159" t="s">
        <v>230</v>
      </c>
      <c r="Q159">
        <f ca="1">IF(OR(ISNUMBER(MATCH(L159,MasterData!$D$3:$D$18,0)),ISNUMBER(MATCH(L159,MasterData!$C$3:$C$18,0))),
    DATEDIF(E159,I159,"d"),
    DATEDIF(E159,TODAY(),"d"))</f>
        <v>21</v>
      </c>
      <c r="R159">
        <f t="shared" ca="1" si="6"/>
        <v>0</v>
      </c>
      <c r="S159">
        <f t="shared" ca="1" si="7"/>
        <v>1</v>
      </c>
      <c r="T159">
        <f t="shared" ca="1" si="8"/>
        <v>0</v>
      </c>
    </row>
    <row r="160" spans="1:20" x14ac:dyDescent="0.35">
      <c r="A160">
        <v>6000143344</v>
      </c>
      <c r="B160" t="s">
        <v>606</v>
      </c>
      <c r="C160" t="s">
        <v>230</v>
      </c>
      <c r="D160" t="s">
        <v>594</v>
      </c>
      <c r="E160" s="1">
        <v>45824</v>
      </c>
      <c r="F160" s="1"/>
      <c r="G160" t="s">
        <v>607</v>
      </c>
      <c r="H160" t="s">
        <v>233</v>
      </c>
      <c r="I160" s="1">
        <v>45832</v>
      </c>
      <c r="J160" t="s">
        <v>234</v>
      </c>
      <c r="K160" t="s">
        <v>241</v>
      </c>
      <c r="L160" t="s">
        <v>171</v>
      </c>
      <c r="M160" t="s">
        <v>608</v>
      </c>
      <c r="N160" t="s">
        <v>237</v>
      </c>
      <c r="O160" t="s">
        <v>230</v>
      </c>
      <c r="Q160">
        <f ca="1">IF(OR(ISNUMBER(MATCH(L160,MasterData!$D$3:$D$18,0)),ISNUMBER(MATCH(L160,MasterData!$C$3:$C$18,0))),
    DATEDIF(E160,I160,"d"),
    DATEDIF(E160,TODAY(),"d"))</f>
        <v>8</v>
      </c>
      <c r="R160">
        <f t="shared" ca="1" si="6"/>
        <v>0</v>
      </c>
      <c r="S160">
        <f t="shared" ca="1" si="7"/>
        <v>1</v>
      </c>
      <c r="T160">
        <f t="shared" ca="1" si="8"/>
        <v>0</v>
      </c>
    </row>
    <row r="161" spans="1:20" x14ac:dyDescent="0.35">
      <c r="A161">
        <v>6000143384</v>
      </c>
      <c r="B161" t="s">
        <v>609</v>
      </c>
      <c r="C161" t="s">
        <v>230</v>
      </c>
      <c r="D161" t="s">
        <v>480</v>
      </c>
      <c r="E161" s="1">
        <v>45824</v>
      </c>
      <c r="F161" s="1"/>
      <c r="G161" t="s">
        <v>329</v>
      </c>
      <c r="H161" t="s">
        <v>233</v>
      </c>
      <c r="I161" s="1">
        <v>45833</v>
      </c>
      <c r="J161" t="s">
        <v>234</v>
      </c>
      <c r="K161" t="s">
        <v>241</v>
      </c>
      <c r="L161" t="s">
        <v>171</v>
      </c>
      <c r="M161" t="s">
        <v>610</v>
      </c>
      <c r="N161" t="s">
        <v>237</v>
      </c>
      <c r="O161" t="s">
        <v>230</v>
      </c>
      <c r="Q161">
        <f ca="1">IF(OR(ISNUMBER(MATCH(L161,MasterData!$D$3:$D$18,0)),ISNUMBER(MATCH(L161,MasterData!$C$3:$C$18,0))),
    DATEDIF(E161,I161,"d"),
    DATEDIF(E161,TODAY(),"d"))</f>
        <v>9</v>
      </c>
      <c r="R161">
        <f t="shared" ca="1" si="6"/>
        <v>0</v>
      </c>
      <c r="S161">
        <f t="shared" ca="1" si="7"/>
        <v>1</v>
      </c>
      <c r="T161">
        <f t="shared" ca="1" si="8"/>
        <v>0</v>
      </c>
    </row>
    <row r="162" spans="1:20" x14ac:dyDescent="0.35">
      <c r="A162">
        <v>6000143505</v>
      </c>
      <c r="B162" t="s">
        <v>230</v>
      </c>
      <c r="C162" t="s">
        <v>230</v>
      </c>
      <c r="D162" t="s">
        <v>480</v>
      </c>
      <c r="E162" s="1">
        <v>45825</v>
      </c>
      <c r="F162" s="1"/>
      <c r="G162" t="s">
        <v>611</v>
      </c>
      <c r="H162" t="s">
        <v>233</v>
      </c>
      <c r="I162" s="1">
        <v>45852</v>
      </c>
      <c r="J162" t="s">
        <v>256</v>
      </c>
      <c r="K162" t="s">
        <v>241</v>
      </c>
      <c r="L162" t="s">
        <v>170</v>
      </c>
      <c r="M162" t="s">
        <v>612</v>
      </c>
      <c r="N162" t="s">
        <v>237</v>
      </c>
      <c r="O162" t="s">
        <v>230</v>
      </c>
      <c r="Q162">
        <f ca="1">IF(OR(ISNUMBER(MATCH(L162,MasterData!$D$3:$D$18,0)),ISNUMBER(MATCH(L162,MasterData!$C$3:$C$18,0))),
    DATEDIF(E162,I162,"d"),
    DATEDIF(E162,TODAY(),"d"))</f>
        <v>27</v>
      </c>
      <c r="R162">
        <f t="shared" ca="1" si="6"/>
        <v>0</v>
      </c>
      <c r="S162">
        <f t="shared" ca="1" si="7"/>
        <v>1</v>
      </c>
      <c r="T162">
        <f t="shared" ca="1" si="8"/>
        <v>0</v>
      </c>
    </row>
    <row r="163" spans="1:20" x14ac:dyDescent="0.35">
      <c r="A163">
        <v>6000143525</v>
      </c>
      <c r="B163" t="s">
        <v>230</v>
      </c>
      <c r="C163" t="s">
        <v>230</v>
      </c>
      <c r="D163" t="s">
        <v>480</v>
      </c>
      <c r="E163" s="1">
        <v>45825</v>
      </c>
      <c r="F163" s="1"/>
      <c r="G163" t="s">
        <v>613</v>
      </c>
      <c r="H163" t="s">
        <v>233</v>
      </c>
      <c r="I163" s="1">
        <v>45842</v>
      </c>
      <c r="J163" t="s">
        <v>201</v>
      </c>
      <c r="K163" t="s">
        <v>241</v>
      </c>
      <c r="L163" t="s">
        <v>171</v>
      </c>
      <c r="M163" t="s">
        <v>614</v>
      </c>
      <c r="N163" t="s">
        <v>237</v>
      </c>
      <c r="O163" t="s">
        <v>230</v>
      </c>
      <c r="Q163">
        <f ca="1">IF(OR(ISNUMBER(MATCH(L163,MasterData!$D$3:$D$18,0)),ISNUMBER(MATCH(L163,MasterData!$C$3:$C$18,0))),
    DATEDIF(E163,I163,"d"),
    DATEDIF(E163,TODAY(),"d"))</f>
        <v>17</v>
      </c>
      <c r="R163">
        <f t="shared" ca="1" si="6"/>
        <v>0</v>
      </c>
      <c r="S163">
        <f t="shared" ca="1" si="7"/>
        <v>1</v>
      </c>
      <c r="T163">
        <f t="shared" ca="1" si="8"/>
        <v>0</v>
      </c>
    </row>
    <row r="164" spans="1:20" x14ac:dyDescent="0.35">
      <c r="A164">
        <v>6000143567</v>
      </c>
      <c r="B164" t="s">
        <v>615</v>
      </c>
      <c r="C164" t="s">
        <v>230</v>
      </c>
      <c r="D164" t="s">
        <v>231</v>
      </c>
      <c r="E164" s="1">
        <v>45826</v>
      </c>
      <c r="F164" s="1"/>
      <c r="G164" t="s">
        <v>293</v>
      </c>
      <c r="H164" t="s">
        <v>245</v>
      </c>
      <c r="I164" s="1">
        <v>45833</v>
      </c>
      <c r="J164" t="s">
        <v>234</v>
      </c>
      <c r="K164" t="s">
        <v>241</v>
      </c>
      <c r="L164" t="s">
        <v>171</v>
      </c>
      <c r="M164" t="s">
        <v>616</v>
      </c>
      <c r="N164" t="s">
        <v>237</v>
      </c>
      <c r="O164" t="s">
        <v>230</v>
      </c>
      <c r="Q164">
        <f ca="1">IF(OR(ISNUMBER(MATCH(L164,MasterData!$D$3:$D$18,0)),ISNUMBER(MATCH(L164,MasterData!$C$3:$C$18,0))),
    DATEDIF(E164,I164,"d"),
    DATEDIF(E164,TODAY(),"d"))</f>
        <v>7</v>
      </c>
      <c r="R164">
        <f t="shared" ca="1" si="6"/>
        <v>1</v>
      </c>
      <c r="S164">
        <f t="shared" ca="1" si="7"/>
        <v>0</v>
      </c>
      <c r="T164">
        <f t="shared" ca="1" si="8"/>
        <v>0</v>
      </c>
    </row>
    <row r="165" spans="1:20" x14ac:dyDescent="0.35">
      <c r="A165">
        <v>6000143642</v>
      </c>
      <c r="B165" t="s">
        <v>230</v>
      </c>
      <c r="C165" t="s">
        <v>230</v>
      </c>
      <c r="D165" t="s">
        <v>251</v>
      </c>
      <c r="E165" s="1">
        <v>45826</v>
      </c>
      <c r="F165" s="1"/>
      <c r="G165" t="s">
        <v>400</v>
      </c>
      <c r="H165" t="s">
        <v>233</v>
      </c>
      <c r="I165" s="1">
        <v>45836</v>
      </c>
      <c r="J165" t="s">
        <v>201</v>
      </c>
      <c r="K165" t="s">
        <v>241</v>
      </c>
      <c r="L165" t="s">
        <v>171</v>
      </c>
      <c r="M165" t="s">
        <v>617</v>
      </c>
      <c r="N165" t="s">
        <v>237</v>
      </c>
      <c r="O165" t="s">
        <v>230</v>
      </c>
      <c r="Q165">
        <f ca="1">IF(OR(ISNUMBER(MATCH(L165,MasterData!$D$3:$D$18,0)),ISNUMBER(MATCH(L165,MasterData!$C$3:$C$18,0))),
    DATEDIF(E165,I165,"d"),
    DATEDIF(E165,TODAY(),"d"))</f>
        <v>10</v>
      </c>
      <c r="R165">
        <f t="shared" ca="1" si="6"/>
        <v>0</v>
      </c>
      <c r="S165">
        <f t="shared" ca="1" si="7"/>
        <v>1</v>
      </c>
      <c r="T165">
        <f t="shared" ca="1" si="8"/>
        <v>0</v>
      </c>
    </row>
    <row r="166" spans="1:20" x14ac:dyDescent="0.35">
      <c r="B166" t="s">
        <v>8</v>
      </c>
      <c r="D166" t="s">
        <v>660</v>
      </c>
      <c r="E166" s="1">
        <v>45826</v>
      </c>
      <c r="F166" s="1"/>
      <c r="G166" t="s">
        <v>661</v>
      </c>
      <c r="I166" s="1">
        <v>45849</v>
      </c>
      <c r="K166" t="s">
        <v>235</v>
      </c>
      <c r="L166" t="s">
        <v>164</v>
      </c>
      <c r="M166" t="s">
        <v>662</v>
      </c>
      <c r="N166" t="s">
        <v>237</v>
      </c>
      <c r="Q166">
        <f ca="1">IF(OR(ISNUMBER(MATCH(L166,MasterData!$D$3:$D$18,0)),ISNUMBER(MATCH(L166,MasterData!$C$3:$C$18,0))),
    DATEDIF(E166,I166,"d"),
    DATEDIF(E166,TODAY(),"d"))</f>
        <v>181</v>
      </c>
      <c r="R166">
        <f ca="1">IF(AND($Q166&gt;=0,$Q166&lt;=7),1,0)</f>
        <v>0</v>
      </c>
      <c r="S166">
        <f ca="1">IF(AND($Q166&gt;7,Q166&lt;=30),1,0)</f>
        <v>0</v>
      </c>
      <c r="T166">
        <f ca="1">IF($Q166&gt;30,1,0)</f>
        <v>1</v>
      </c>
    </row>
    <row r="167" spans="1:20" x14ac:dyDescent="0.35">
      <c r="A167">
        <v>6000144089</v>
      </c>
      <c r="B167" t="s">
        <v>230</v>
      </c>
      <c r="C167" t="s">
        <v>230</v>
      </c>
      <c r="D167" t="s">
        <v>231</v>
      </c>
      <c r="E167" s="1">
        <v>45833</v>
      </c>
      <c r="F167" s="1"/>
      <c r="G167" t="s">
        <v>248</v>
      </c>
      <c r="H167" t="s">
        <v>245</v>
      </c>
      <c r="I167" s="1">
        <v>45843</v>
      </c>
      <c r="J167" t="s">
        <v>201</v>
      </c>
      <c r="K167" t="s">
        <v>241</v>
      </c>
      <c r="L167" t="s">
        <v>171</v>
      </c>
      <c r="M167" t="s">
        <v>621</v>
      </c>
      <c r="N167" t="s">
        <v>237</v>
      </c>
      <c r="O167" t="s">
        <v>230</v>
      </c>
      <c r="Q167">
        <f ca="1">IF(OR(ISNUMBER(MATCH(L167,MasterData!$D$3:$D$18,0)),ISNUMBER(MATCH(L167,MasterData!$C$3:$C$18,0))),
    DATEDIF(E167,I167,"d"),
    DATEDIF(E167,TODAY(),"d"))</f>
        <v>10</v>
      </c>
      <c r="R167">
        <f t="shared" ca="1" si="6"/>
        <v>0</v>
      </c>
      <c r="S167">
        <f t="shared" ca="1" si="7"/>
        <v>1</v>
      </c>
      <c r="T167">
        <f t="shared" ca="1" si="8"/>
        <v>0</v>
      </c>
    </row>
    <row r="168" spans="1:20" x14ac:dyDescent="0.35">
      <c r="A168">
        <v>6000144129</v>
      </c>
      <c r="B168" t="s">
        <v>230</v>
      </c>
      <c r="C168" t="s">
        <v>230</v>
      </c>
      <c r="D168" t="s">
        <v>231</v>
      </c>
      <c r="E168" s="1">
        <v>45833</v>
      </c>
      <c r="F168" s="1"/>
      <c r="G168" t="s">
        <v>248</v>
      </c>
      <c r="H168" t="s">
        <v>245</v>
      </c>
      <c r="I168" s="1">
        <v>45843</v>
      </c>
      <c r="J168" t="s">
        <v>201</v>
      </c>
      <c r="K168" t="s">
        <v>241</v>
      </c>
      <c r="L168" t="s">
        <v>171</v>
      </c>
      <c r="M168" t="s">
        <v>622</v>
      </c>
      <c r="N168" t="s">
        <v>237</v>
      </c>
      <c r="O168" t="s">
        <v>230</v>
      </c>
      <c r="Q168">
        <f ca="1">IF(OR(ISNUMBER(MATCH(L168,MasterData!$D$3:$D$18,0)),ISNUMBER(MATCH(L168,MasterData!$C$3:$C$18,0))),
    DATEDIF(E168,I168,"d"),
    DATEDIF(E168,TODAY(),"d"))</f>
        <v>10</v>
      </c>
      <c r="R168">
        <f t="shared" ca="1" si="6"/>
        <v>0</v>
      </c>
      <c r="S168">
        <f t="shared" ca="1" si="7"/>
        <v>1</v>
      </c>
      <c r="T168">
        <f t="shared" ca="1" si="8"/>
        <v>0</v>
      </c>
    </row>
    <row r="169" spans="1:20" x14ac:dyDescent="0.35">
      <c r="A169">
        <v>6000144490</v>
      </c>
      <c r="B169" t="s">
        <v>625</v>
      </c>
      <c r="C169" t="s">
        <v>230</v>
      </c>
      <c r="D169" t="s">
        <v>231</v>
      </c>
      <c r="E169" s="1">
        <v>45838</v>
      </c>
      <c r="F169" s="1"/>
      <c r="G169" t="s">
        <v>248</v>
      </c>
      <c r="H169" t="s">
        <v>245</v>
      </c>
      <c r="I169" s="1">
        <v>45854</v>
      </c>
      <c r="J169" t="s">
        <v>245</v>
      </c>
      <c r="K169" t="s">
        <v>241</v>
      </c>
      <c r="L169" t="s">
        <v>164</v>
      </c>
      <c r="M169" t="s">
        <v>626</v>
      </c>
      <c r="N169" t="s">
        <v>237</v>
      </c>
      <c r="O169" t="s">
        <v>230</v>
      </c>
      <c r="Q169">
        <f ca="1">IF(OR(ISNUMBER(MATCH(L169,MasterData!$D$3:$D$18,0)),ISNUMBER(MATCH(L169,MasterData!$C$3:$C$18,0))),
    DATEDIF(E169,I169,"d"),
    DATEDIF(E169,TODAY(),"d"))</f>
        <v>169</v>
      </c>
      <c r="R169">
        <f t="shared" ca="1" si="6"/>
        <v>0</v>
      </c>
      <c r="S169">
        <f t="shared" ca="1" si="7"/>
        <v>0</v>
      </c>
      <c r="T169">
        <f t="shared" ca="1" si="8"/>
        <v>1</v>
      </c>
    </row>
    <row r="170" spans="1:20" x14ac:dyDescent="0.35">
      <c r="A170">
        <v>6000144523</v>
      </c>
      <c r="B170" t="s">
        <v>627</v>
      </c>
      <c r="C170" t="s">
        <v>230</v>
      </c>
      <c r="D170" t="s">
        <v>254</v>
      </c>
      <c r="E170" s="1">
        <v>45838</v>
      </c>
      <c r="F170" s="1"/>
      <c r="G170" t="s">
        <v>268</v>
      </c>
      <c r="H170" t="s">
        <v>240</v>
      </c>
      <c r="I170" s="1">
        <v>45859</v>
      </c>
      <c r="J170" t="s">
        <v>245</v>
      </c>
      <c r="K170" t="s">
        <v>235</v>
      </c>
      <c r="L170" t="s">
        <v>170</v>
      </c>
      <c r="M170" t="s">
        <v>629</v>
      </c>
      <c r="N170" t="s">
        <v>237</v>
      </c>
      <c r="O170" t="s">
        <v>230</v>
      </c>
      <c r="Q170">
        <f ca="1">IF(OR(ISNUMBER(MATCH(L170,MasterData!$D$3:$D$18,0)),ISNUMBER(MATCH(L170,MasterData!$C$3:$C$18,0))),
    DATEDIF(E170,I170,"d"),
    DATEDIF(E170,TODAY(),"d"))</f>
        <v>21</v>
      </c>
      <c r="R170">
        <f t="shared" ca="1" si="6"/>
        <v>0</v>
      </c>
      <c r="S170">
        <f t="shared" ca="1" si="7"/>
        <v>1</v>
      </c>
      <c r="T170">
        <f t="shared" ca="1" si="8"/>
        <v>0</v>
      </c>
    </row>
    <row r="171" spans="1:20" x14ac:dyDescent="0.35">
      <c r="A171">
        <v>6000144785</v>
      </c>
      <c r="B171" t="s">
        <v>632</v>
      </c>
      <c r="C171" t="s">
        <v>230</v>
      </c>
      <c r="D171" t="s">
        <v>231</v>
      </c>
      <c r="E171" s="1">
        <v>45840</v>
      </c>
      <c r="F171" s="1"/>
      <c r="G171" t="s">
        <v>248</v>
      </c>
      <c r="H171" t="s">
        <v>245</v>
      </c>
      <c r="I171" s="1">
        <v>45858</v>
      </c>
      <c r="J171" t="s">
        <v>245</v>
      </c>
      <c r="K171" t="s">
        <v>235</v>
      </c>
      <c r="L171" t="s">
        <v>171</v>
      </c>
      <c r="M171" t="s">
        <v>633</v>
      </c>
      <c r="N171" t="s">
        <v>237</v>
      </c>
      <c r="O171" t="s">
        <v>230</v>
      </c>
      <c r="Q171">
        <f ca="1">IF(OR(ISNUMBER(MATCH(L171,MasterData!$D$3:$D$18,0)),ISNUMBER(MATCH(L171,MasterData!$C$3:$C$18,0))),
    DATEDIF(E171,I171,"d"),
    DATEDIF(E171,TODAY(),"d"))</f>
        <v>18</v>
      </c>
      <c r="R171">
        <f t="shared" ca="1" si="6"/>
        <v>0</v>
      </c>
      <c r="S171">
        <f t="shared" ca="1" si="7"/>
        <v>1</v>
      </c>
      <c r="T171">
        <f t="shared" ca="1" si="8"/>
        <v>0</v>
      </c>
    </row>
    <row r="172" spans="1:20" x14ac:dyDescent="0.35">
      <c r="A172">
        <v>6000144855</v>
      </c>
      <c r="B172" t="s">
        <v>230</v>
      </c>
      <c r="C172" t="s">
        <v>230</v>
      </c>
      <c r="D172" t="s">
        <v>251</v>
      </c>
      <c r="E172" s="1">
        <v>45841</v>
      </c>
      <c r="F172" s="1"/>
      <c r="G172" t="s">
        <v>400</v>
      </c>
      <c r="H172" t="s">
        <v>230</v>
      </c>
      <c r="I172" s="1">
        <v>45860</v>
      </c>
      <c r="J172" t="s">
        <v>201</v>
      </c>
      <c r="K172" t="s">
        <v>241</v>
      </c>
      <c r="L172" t="s">
        <v>171</v>
      </c>
      <c r="M172" t="s">
        <v>634</v>
      </c>
      <c r="N172" t="s">
        <v>237</v>
      </c>
      <c r="O172" t="s">
        <v>230</v>
      </c>
      <c r="Q172">
        <f ca="1">IF(OR(ISNUMBER(MATCH(L172,MasterData!$D$3:$D$18,0)),ISNUMBER(MATCH(L172,MasterData!$C$3:$C$18,0))),
    DATEDIF(E172,I172,"d"),
    DATEDIF(E172,TODAY(),"d"))</f>
        <v>19</v>
      </c>
      <c r="R172">
        <f t="shared" ca="1" si="6"/>
        <v>0</v>
      </c>
      <c r="S172">
        <f t="shared" ca="1" si="7"/>
        <v>1</v>
      </c>
      <c r="T172">
        <f t="shared" ca="1" si="8"/>
        <v>0</v>
      </c>
    </row>
    <row r="173" spans="1:20" x14ac:dyDescent="0.35">
      <c r="A173">
        <v>6000144869</v>
      </c>
      <c r="B173" t="s">
        <v>635</v>
      </c>
      <c r="C173" t="s">
        <v>230</v>
      </c>
      <c r="D173" t="s">
        <v>231</v>
      </c>
      <c r="E173" s="1">
        <v>45841</v>
      </c>
      <c r="F173" s="1"/>
      <c r="G173" t="s">
        <v>248</v>
      </c>
      <c r="H173" t="s">
        <v>245</v>
      </c>
      <c r="I173" s="1">
        <v>45863</v>
      </c>
      <c r="J173" t="s">
        <v>234</v>
      </c>
      <c r="K173" t="s">
        <v>235</v>
      </c>
      <c r="L173" t="s">
        <v>170</v>
      </c>
      <c r="M173" t="s">
        <v>636</v>
      </c>
      <c r="N173" t="s">
        <v>237</v>
      </c>
      <c r="O173" t="s">
        <v>230</v>
      </c>
      <c r="Q173">
        <f ca="1">IF(OR(ISNUMBER(MATCH(L173,MasterData!$D$3:$D$18,0)),ISNUMBER(MATCH(L173,MasterData!$C$3:$C$18,0))),
    DATEDIF(E173,I173,"d"),
    DATEDIF(E173,TODAY(),"d"))</f>
        <v>22</v>
      </c>
      <c r="R173">
        <f t="shared" ca="1" si="6"/>
        <v>0</v>
      </c>
      <c r="S173">
        <f t="shared" ca="1" si="7"/>
        <v>1</v>
      </c>
      <c r="T173">
        <f t="shared" ca="1" si="8"/>
        <v>0</v>
      </c>
    </row>
    <row r="174" spans="1:20" x14ac:dyDescent="0.35">
      <c r="A174">
        <v>6000145148</v>
      </c>
      <c r="B174" t="s">
        <v>644</v>
      </c>
      <c r="C174" t="s">
        <v>230</v>
      </c>
      <c r="D174" t="s">
        <v>480</v>
      </c>
      <c r="E174" s="1">
        <v>45845</v>
      </c>
      <c r="F174" s="1"/>
      <c r="G174" t="s">
        <v>552</v>
      </c>
      <c r="H174" t="s">
        <v>245</v>
      </c>
      <c r="I174" s="1">
        <v>45853</v>
      </c>
      <c r="J174" t="s">
        <v>245</v>
      </c>
      <c r="K174" t="s">
        <v>241</v>
      </c>
      <c r="L174" t="s">
        <v>171</v>
      </c>
      <c r="M174" t="s">
        <v>645</v>
      </c>
      <c r="N174" t="s">
        <v>237</v>
      </c>
      <c r="O174" t="s">
        <v>230</v>
      </c>
      <c r="Q174">
        <f ca="1">IF(OR(ISNUMBER(MATCH(L174,MasterData!$D$3:$D$18,0)),ISNUMBER(MATCH(L174,MasterData!$C$3:$C$18,0))),
    DATEDIF(E174,I174,"d"),
    DATEDIF(E174,TODAY(),"d"))</f>
        <v>8</v>
      </c>
      <c r="R174">
        <f t="shared" ca="1" si="6"/>
        <v>0</v>
      </c>
      <c r="S174">
        <f t="shared" ca="1" si="7"/>
        <v>1</v>
      </c>
      <c r="T174">
        <f t="shared" ca="1" si="8"/>
        <v>0</v>
      </c>
    </row>
    <row r="175" spans="1:20" x14ac:dyDescent="0.35">
      <c r="A175">
        <v>6000145298</v>
      </c>
      <c r="B175" t="s">
        <v>230</v>
      </c>
      <c r="C175" t="s">
        <v>230</v>
      </c>
      <c r="D175" t="s">
        <v>231</v>
      </c>
      <c r="E175" s="1">
        <v>45846</v>
      </c>
      <c r="F175" s="1"/>
      <c r="G175" t="s">
        <v>248</v>
      </c>
      <c r="H175" t="s">
        <v>245</v>
      </c>
      <c r="I175" s="1">
        <v>45856</v>
      </c>
      <c r="J175" t="s">
        <v>245</v>
      </c>
      <c r="K175" t="s">
        <v>241</v>
      </c>
      <c r="L175" t="s">
        <v>171</v>
      </c>
      <c r="M175" t="s">
        <v>486</v>
      </c>
      <c r="N175" t="s">
        <v>237</v>
      </c>
      <c r="O175" t="s">
        <v>230</v>
      </c>
      <c r="Q175">
        <f ca="1">IF(OR(ISNUMBER(MATCH(L175,MasterData!$D$3:$D$18,0)),ISNUMBER(MATCH(L175,MasterData!$C$3:$C$18,0))),
    DATEDIF(E175,I175,"d"),
    DATEDIF(E175,TODAY(),"d"))</f>
        <v>10</v>
      </c>
      <c r="R175">
        <f t="shared" ca="1" si="6"/>
        <v>0</v>
      </c>
      <c r="S175">
        <f t="shared" ca="1" si="7"/>
        <v>1</v>
      </c>
      <c r="T175">
        <f t="shared" ca="1" si="8"/>
        <v>0</v>
      </c>
    </row>
    <row r="176" spans="1:20" x14ac:dyDescent="0.35">
      <c r="A176">
        <v>6000145337</v>
      </c>
      <c r="B176" t="s">
        <v>646</v>
      </c>
      <c r="C176" t="s">
        <v>230</v>
      </c>
      <c r="D176" t="s">
        <v>231</v>
      </c>
      <c r="E176" s="1">
        <v>45846</v>
      </c>
      <c r="F176" s="1"/>
      <c r="G176" t="s">
        <v>248</v>
      </c>
      <c r="H176" t="s">
        <v>245</v>
      </c>
      <c r="I176" s="1">
        <v>45856</v>
      </c>
      <c r="J176" t="s">
        <v>234</v>
      </c>
      <c r="K176" t="s">
        <v>235</v>
      </c>
      <c r="L176" t="s">
        <v>164</v>
      </c>
      <c r="M176" t="s">
        <v>486</v>
      </c>
      <c r="N176" t="s">
        <v>237</v>
      </c>
      <c r="O176" t="s">
        <v>230</v>
      </c>
      <c r="Q176">
        <f ca="1">IF(OR(ISNUMBER(MATCH(L176,MasterData!$D$3:$D$18,0)),ISNUMBER(MATCH(L176,MasterData!$C$3:$C$18,0))),
    DATEDIF(E176,I176,"d"),
    DATEDIF(E176,TODAY(),"d"))</f>
        <v>161</v>
      </c>
      <c r="R176">
        <f t="shared" ca="1" si="6"/>
        <v>0</v>
      </c>
      <c r="S176">
        <f t="shared" ca="1" si="7"/>
        <v>0</v>
      </c>
      <c r="T176">
        <f t="shared" ca="1" si="8"/>
        <v>1</v>
      </c>
    </row>
    <row r="177" spans="1:20" x14ac:dyDescent="0.35">
      <c r="A177">
        <v>6000145415</v>
      </c>
      <c r="B177" t="s">
        <v>647</v>
      </c>
      <c r="C177" t="s">
        <v>230</v>
      </c>
      <c r="D177" t="s">
        <v>254</v>
      </c>
      <c r="E177" s="1">
        <v>45847</v>
      </c>
      <c r="F177" s="1"/>
      <c r="G177" t="s">
        <v>268</v>
      </c>
      <c r="H177" t="s">
        <v>230</v>
      </c>
      <c r="I177" s="1">
        <v>45856</v>
      </c>
      <c r="J177" t="s">
        <v>245</v>
      </c>
      <c r="K177" t="s">
        <v>241</v>
      </c>
      <c r="L177" t="s">
        <v>164</v>
      </c>
      <c r="M177" t="s">
        <v>648</v>
      </c>
      <c r="N177" t="s">
        <v>237</v>
      </c>
      <c r="O177" t="s">
        <v>230</v>
      </c>
      <c r="Q177">
        <f ca="1">IF(OR(ISNUMBER(MATCH(L177,MasterData!$D$3:$D$18,0)),ISNUMBER(MATCH(L177,MasterData!$C$3:$C$18,0))),
    DATEDIF(E177,I177,"d"),
    DATEDIF(E177,TODAY(),"d"))</f>
        <v>160</v>
      </c>
      <c r="R177">
        <f t="shared" ca="1" si="6"/>
        <v>0</v>
      </c>
      <c r="S177">
        <f t="shared" ca="1" si="7"/>
        <v>0</v>
      </c>
      <c r="T177">
        <f t="shared" ca="1" si="8"/>
        <v>1</v>
      </c>
    </row>
    <row r="178" spans="1:20" x14ac:dyDescent="0.35">
      <c r="A178">
        <v>6000146508</v>
      </c>
      <c r="B178" t="s">
        <v>640</v>
      </c>
      <c r="D178" t="s">
        <v>254</v>
      </c>
      <c r="E178" s="1">
        <v>45825</v>
      </c>
      <c r="F178" s="1"/>
      <c r="G178" t="s">
        <v>641</v>
      </c>
      <c r="I178" s="1">
        <v>45861</v>
      </c>
      <c r="K178" t="s">
        <v>241</v>
      </c>
      <c r="L178" t="s">
        <v>164</v>
      </c>
      <c r="M178" t="s">
        <v>642</v>
      </c>
      <c r="N178" t="s">
        <v>237</v>
      </c>
      <c r="Q178">
        <f ca="1">IF(OR(ISNUMBER(MATCH(L178,MasterData!$D$3:$D$18,0)),ISNUMBER(MATCH(L178,MasterData!$C$3:$C$18,0))),
    DATEDIF(E178,I178,"d"),
    DATEDIF(E178,TODAY(),"d"))</f>
        <v>182</v>
      </c>
      <c r="R178">
        <f t="shared" ca="1" si="6"/>
        <v>0</v>
      </c>
      <c r="S178">
        <f t="shared" ca="1" si="7"/>
        <v>0</v>
      </c>
      <c r="T178">
        <f t="shared" ca="1" si="8"/>
        <v>1</v>
      </c>
    </row>
    <row r="179" spans="1:20" x14ac:dyDescent="0.35">
      <c r="B179" t="s">
        <v>663</v>
      </c>
      <c r="D179" s="34">
        <v>3010</v>
      </c>
      <c r="E179" s="1">
        <v>45826</v>
      </c>
      <c r="F179" s="1"/>
      <c r="G179" t="s">
        <v>664</v>
      </c>
      <c r="I179" s="1">
        <v>45854</v>
      </c>
      <c r="K179" t="s">
        <v>235</v>
      </c>
      <c r="L179" t="s">
        <v>171</v>
      </c>
      <c r="M179" t="s">
        <v>665</v>
      </c>
      <c r="N179" t="s">
        <v>237</v>
      </c>
      <c r="Q179">
        <f ca="1">IF(OR(ISNUMBER(MATCH(L179,MasterData!$D$3:$D$18,0)),ISNUMBER(MATCH(L179,MasterData!$C$3:$C$18,0))),
    DATEDIF(E179,I179,"d"),
    DATEDIF(E179,TODAY(),"d"))</f>
        <v>28</v>
      </c>
      <c r="R179">
        <f t="shared" ca="1" si="6"/>
        <v>0</v>
      </c>
      <c r="S179">
        <f t="shared" ca="1" si="7"/>
        <v>1</v>
      </c>
      <c r="T179">
        <f t="shared" ca="1" si="8"/>
        <v>0</v>
      </c>
    </row>
    <row r="180" spans="1:20" x14ac:dyDescent="0.35">
      <c r="B180" t="s">
        <v>666</v>
      </c>
      <c r="D180" s="34">
        <v>3010</v>
      </c>
      <c r="E180" s="1">
        <v>45828</v>
      </c>
      <c r="F180" s="1"/>
      <c r="G180" t="s">
        <v>667</v>
      </c>
      <c r="I180" s="1">
        <v>45854</v>
      </c>
      <c r="K180" t="s">
        <v>235</v>
      </c>
      <c r="L180" t="s">
        <v>171</v>
      </c>
      <c r="M180" t="s">
        <v>668</v>
      </c>
      <c r="N180" t="s">
        <v>237</v>
      </c>
      <c r="Q180">
        <f ca="1">IF(OR(ISNUMBER(MATCH(L180,MasterData!$D$3:$D$18,0)),ISNUMBER(MATCH(L180,MasterData!$C$3:$C$18,0))),
    DATEDIF(E180,I180,"d"),
    DATEDIF(E180,TODAY(),"d"))</f>
        <v>26</v>
      </c>
      <c r="R180">
        <f t="shared" ca="1" si="6"/>
        <v>0</v>
      </c>
      <c r="S180">
        <f t="shared" ca="1" si="7"/>
        <v>1</v>
      </c>
      <c r="T180">
        <f t="shared" ca="1" si="8"/>
        <v>0</v>
      </c>
    </row>
    <row r="181" spans="1:20" x14ac:dyDescent="0.35">
      <c r="B181" t="s">
        <v>10</v>
      </c>
      <c r="D181" t="s">
        <v>231</v>
      </c>
      <c r="E181" s="1">
        <v>45828</v>
      </c>
      <c r="F181" s="1"/>
      <c r="G181" t="s">
        <v>669</v>
      </c>
      <c r="I181" s="1">
        <v>45849</v>
      </c>
      <c r="K181" t="s">
        <v>235</v>
      </c>
      <c r="L181" t="s">
        <v>164</v>
      </c>
      <c r="M181" t="s">
        <v>670</v>
      </c>
      <c r="N181" t="s">
        <v>237</v>
      </c>
      <c r="Q181">
        <f ca="1">IF(OR(ISNUMBER(MATCH(L181,MasterData!$D$3:$D$18,0)),ISNUMBER(MATCH(L181,MasterData!$C$3:$C$18,0))),
    DATEDIF(E181,I181,"d"),
    DATEDIF(E181,TODAY(),"d"))</f>
        <v>179</v>
      </c>
      <c r="R181">
        <f t="shared" ca="1" si="6"/>
        <v>0</v>
      </c>
      <c r="S181">
        <f t="shared" ca="1" si="7"/>
        <v>0</v>
      </c>
      <c r="T181">
        <f t="shared" ca="1" si="8"/>
        <v>1</v>
      </c>
    </row>
    <row r="182" spans="1:20" x14ac:dyDescent="0.35">
      <c r="B182" t="s">
        <v>11</v>
      </c>
      <c r="D182" s="34">
        <v>3014</v>
      </c>
      <c r="E182" s="1">
        <v>45840</v>
      </c>
      <c r="F182" s="1"/>
      <c r="G182" t="s">
        <v>649</v>
      </c>
      <c r="H182" t="s">
        <v>650</v>
      </c>
      <c r="I182" s="1">
        <v>45848</v>
      </c>
      <c r="J182" t="s">
        <v>650</v>
      </c>
      <c r="K182" t="s">
        <v>235</v>
      </c>
      <c r="L182" t="s">
        <v>164</v>
      </c>
      <c r="M182" t="s">
        <v>651</v>
      </c>
      <c r="N182" t="s">
        <v>237</v>
      </c>
      <c r="Q182">
        <f ca="1">IF(OR(ISNUMBER(MATCH(L182,MasterData!$D$3:$D$18,0)),ISNUMBER(MATCH(L182,MasterData!$C$3:$C$18,0))),
    DATEDIF(E182,I182,"d"),
    DATEDIF(E182,TODAY(),"d"))</f>
        <v>167</v>
      </c>
      <c r="R182">
        <f t="shared" ref="R182:R188" ca="1" si="9">IF(AND($Q182&gt;=0,$Q182&lt;=7),1,0)</f>
        <v>0</v>
      </c>
      <c r="S182">
        <f t="shared" ref="S182:S188" ca="1" si="10">IF(AND($Q182&gt;7,Q182&lt;=30),1,0)</f>
        <v>0</v>
      </c>
      <c r="T182">
        <f t="shared" ref="T182:T188" ca="1" si="11">IF($Q182&gt;30,1,0)</f>
        <v>1</v>
      </c>
    </row>
    <row r="183" spans="1:20" x14ac:dyDescent="0.35">
      <c r="B183" t="s">
        <v>671</v>
      </c>
      <c r="D183" s="34">
        <v>7092</v>
      </c>
      <c r="E183" s="1">
        <v>45841</v>
      </c>
      <c r="F183" s="1"/>
      <c r="G183" t="s">
        <v>672</v>
      </c>
      <c r="I183" s="1">
        <v>45859</v>
      </c>
      <c r="K183" t="s">
        <v>241</v>
      </c>
      <c r="L183" t="s">
        <v>171</v>
      </c>
      <c r="M183" t="s">
        <v>673</v>
      </c>
      <c r="N183" t="s">
        <v>237</v>
      </c>
      <c r="Q183">
        <f ca="1">IF(OR(ISNUMBER(MATCH(L183,MasterData!$D$3:$D$18,0)),ISNUMBER(MATCH(L183,MasterData!$C$3:$C$18,0))),
    DATEDIF(E183,I183,"d"),
    DATEDIF(E183,TODAY(),"d"))</f>
        <v>18</v>
      </c>
      <c r="R183">
        <f t="shared" ca="1" si="9"/>
        <v>0</v>
      </c>
      <c r="S183">
        <f t="shared" ca="1" si="10"/>
        <v>1</v>
      </c>
      <c r="T183">
        <f t="shared" ca="1" si="11"/>
        <v>0</v>
      </c>
    </row>
    <row r="184" spans="1:20" x14ac:dyDescent="0.35">
      <c r="B184" t="s">
        <v>12</v>
      </c>
      <c r="D184" t="s">
        <v>231</v>
      </c>
      <c r="E184" s="1">
        <v>45845</v>
      </c>
      <c r="F184" s="1"/>
      <c r="G184" t="s">
        <v>669</v>
      </c>
      <c r="I184" s="1">
        <v>45849</v>
      </c>
      <c r="K184" t="s">
        <v>235</v>
      </c>
      <c r="L184" t="s">
        <v>164</v>
      </c>
      <c r="M184" t="s">
        <v>674</v>
      </c>
      <c r="N184" t="s">
        <v>237</v>
      </c>
      <c r="Q184">
        <f ca="1">IF(OR(ISNUMBER(MATCH(L184,MasterData!$D$3:$D$18,0)),ISNUMBER(MATCH(L184,MasterData!$C$3:$C$18,0))),
    DATEDIF(E184,I184,"d"),
    DATEDIF(E184,TODAY(),"d"))</f>
        <v>162</v>
      </c>
      <c r="R184">
        <f t="shared" ca="1" si="9"/>
        <v>0</v>
      </c>
      <c r="S184">
        <f t="shared" ca="1" si="10"/>
        <v>0</v>
      </c>
      <c r="T184">
        <f t="shared" ca="1" si="11"/>
        <v>1</v>
      </c>
    </row>
    <row r="185" spans="1:20" x14ac:dyDescent="0.35">
      <c r="B185" t="s">
        <v>675</v>
      </c>
      <c r="D185" s="34">
        <v>3014</v>
      </c>
      <c r="E185" s="1">
        <v>45845</v>
      </c>
      <c r="F185" s="1"/>
      <c r="G185" t="s">
        <v>676</v>
      </c>
      <c r="I185" s="1">
        <v>45859</v>
      </c>
      <c r="K185" t="s">
        <v>347</v>
      </c>
      <c r="L185" t="s">
        <v>171</v>
      </c>
      <c r="M185" t="s">
        <v>677</v>
      </c>
      <c r="N185" t="s">
        <v>237</v>
      </c>
      <c r="Q185">
        <f ca="1">IF(OR(ISNUMBER(MATCH(L185,MasterData!$D$3:$D$18,0)),ISNUMBER(MATCH(L185,MasterData!$C$3:$C$18,0))),
    DATEDIF(E185,I185,"d"),
    DATEDIF(E185,TODAY(),"d"))</f>
        <v>14</v>
      </c>
      <c r="R185">
        <f t="shared" ca="1" si="9"/>
        <v>0</v>
      </c>
      <c r="S185">
        <f t="shared" ca="1" si="10"/>
        <v>1</v>
      </c>
      <c r="T185">
        <f t="shared" ca="1" si="11"/>
        <v>0</v>
      </c>
    </row>
    <row r="186" spans="1:20" x14ac:dyDescent="0.35">
      <c r="B186" t="s">
        <v>13</v>
      </c>
      <c r="D186" s="34">
        <v>3014</v>
      </c>
      <c r="E186" s="1">
        <v>45846</v>
      </c>
      <c r="F186" s="1"/>
      <c r="G186" t="s">
        <v>652</v>
      </c>
      <c r="H186" t="s">
        <v>240</v>
      </c>
      <c r="I186" s="1">
        <v>45847</v>
      </c>
      <c r="J186" t="s">
        <v>245</v>
      </c>
      <c r="K186" t="s">
        <v>241</v>
      </c>
      <c r="L186" t="s">
        <v>164</v>
      </c>
      <c r="M186" t="s">
        <v>653</v>
      </c>
      <c r="N186" t="s">
        <v>237</v>
      </c>
      <c r="Q186">
        <f ca="1">IF(OR(ISNUMBER(MATCH(L186,MasterData!$D$3:$D$18,0)),ISNUMBER(MATCH(L186,MasterData!$C$3:$C$18,0))),
    DATEDIF(E186,I186,"d"),
    DATEDIF(E186,TODAY(),"d"))</f>
        <v>161</v>
      </c>
      <c r="R186">
        <f t="shared" ca="1" si="9"/>
        <v>0</v>
      </c>
      <c r="S186">
        <f t="shared" ca="1" si="10"/>
        <v>0</v>
      </c>
      <c r="T186">
        <f t="shared" ca="1" si="11"/>
        <v>1</v>
      </c>
    </row>
    <row r="187" spans="1:20" x14ac:dyDescent="0.35">
      <c r="B187" t="s">
        <v>654</v>
      </c>
      <c r="D187" s="34">
        <v>3014</v>
      </c>
      <c r="E187" s="1">
        <v>45847</v>
      </c>
      <c r="F187" s="1"/>
      <c r="G187" t="s">
        <v>652</v>
      </c>
      <c r="H187" t="s">
        <v>245</v>
      </c>
      <c r="I187" s="1">
        <v>45854</v>
      </c>
      <c r="J187" t="s">
        <v>245</v>
      </c>
      <c r="K187" t="s">
        <v>347</v>
      </c>
      <c r="L187" t="s">
        <v>171</v>
      </c>
      <c r="M187" t="s">
        <v>655</v>
      </c>
      <c r="N187" t="s">
        <v>237</v>
      </c>
      <c r="Q187">
        <f ca="1">IF(OR(ISNUMBER(MATCH(L187,MasterData!$D$3:$D$18,0)),ISNUMBER(MATCH(L187,MasterData!$C$3:$C$18,0))),
    DATEDIF(E187,I187,"d"),
    DATEDIF(E187,TODAY(),"d"))</f>
        <v>7</v>
      </c>
      <c r="R187">
        <f t="shared" ca="1" si="9"/>
        <v>1</v>
      </c>
      <c r="S187">
        <f t="shared" ca="1" si="10"/>
        <v>0</v>
      </c>
      <c r="T187">
        <f t="shared" ca="1" si="11"/>
        <v>0</v>
      </c>
    </row>
    <row r="188" spans="1:20" x14ac:dyDescent="0.35">
      <c r="B188" t="s">
        <v>656</v>
      </c>
      <c r="D188" s="34">
        <v>3014</v>
      </c>
      <c r="E188" s="1">
        <v>45847</v>
      </c>
      <c r="F188" s="1"/>
      <c r="G188" t="s">
        <v>657</v>
      </c>
      <c r="H188" t="s">
        <v>658</v>
      </c>
      <c r="I188" s="1">
        <v>45854</v>
      </c>
      <c r="J188" t="s">
        <v>650</v>
      </c>
      <c r="K188" t="s">
        <v>241</v>
      </c>
      <c r="L188" t="s">
        <v>171</v>
      </c>
      <c r="M188" t="s">
        <v>659</v>
      </c>
      <c r="N188" t="s">
        <v>237</v>
      </c>
      <c r="Q188">
        <f ca="1">IF(OR(ISNUMBER(MATCH(L188,MasterData!$D$3:$D$18,0)),ISNUMBER(MATCH(L188,MasterData!$C$3:$C$18,0))),
    DATEDIF(E188,I188,"d"),
    DATEDIF(E188,TODAY(),"d"))</f>
        <v>7</v>
      </c>
      <c r="R188">
        <f t="shared" ca="1" si="9"/>
        <v>1</v>
      </c>
      <c r="S188">
        <f t="shared" ca="1" si="10"/>
        <v>0</v>
      </c>
      <c r="T188">
        <f t="shared" ca="1" si="11"/>
        <v>0</v>
      </c>
    </row>
    <row r="189" spans="1:20" x14ac:dyDescent="0.35">
      <c r="B189" t="s">
        <v>678</v>
      </c>
      <c r="D189" s="34">
        <v>3009</v>
      </c>
      <c r="E189" s="1">
        <v>45846</v>
      </c>
      <c r="F189" s="1"/>
      <c r="G189" t="s">
        <v>679</v>
      </c>
      <c r="I189" s="1">
        <v>45849</v>
      </c>
      <c r="K189" t="s">
        <v>235</v>
      </c>
      <c r="L189" t="s">
        <v>164</v>
      </c>
      <c r="M189" t="s">
        <v>680</v>
      </c>
      <c r="N189" t="s">
        <v>237</v>
      </c>
      <c r="Q189">
        <f ca="1">IF(OR(ISNUMBER(MATCH(L189,MasterData!$D$3:$D$18,0)),ISNUMBER(MATCH(L189,MasterData!$C$3:$C$18,0))),
    DATEDIF(E189,I189,"d"),
    DATEDIF(E189,TODAY(),"d"))</f>
        <v>161</v>
      </c>
      <c r="R189">
        <f t="shared" ca="1" si="6"/>
        <v>0</v>
      </c>
      <c r="S189">
        <f t="shared" ca="1" si="7"/>
        <v>0</v>
      </c>
      <c r="T189">
        <f t="shared" ca="1" si="8"/>
        <v>1</v>
      </c>
    </row>
    <row r="190" spans="1:20" x14ac:dyDescent="0.35">
      <c r="B190" t="s">
        <v>685</v>
      </c>
      <c r="D190" s="34" t="s">
        <v>254</v>
      </c>
      <c r="E190" s="1">
        <v>45852</v>
      </c>
      <c r="F190" s="1"/>
      <c r="G190" t="s">
        <v>686</v>
      </c>
      <c r="I190" s="1">
        <v>45862</v>
      </c>
      <c r="K190" t="s">
        <v>235</v>
      </c>
      <c r="L190" t="s">
        <v>164</v>
      </c>
      <c r="M190" t="s">
        <v>687</v>
      </c>
      <c r="N190" t="s">
        <v>237</v>
      </c>
      <c r="Q190">
        <f ca="1">IF(OR(ISNUMBER(MATCH(L190,MasterData!$D$3:$D$18,0)),ISNUMBER(MATCH(L190,MasterData!$C$3:$C$18,0))),
    DATEDIF(E190,I190,"d"),
    DATEDIF(E190,TODAY(),"d"))</f>
        <v>155</v>
      </c>
      <c r="R190">
        <f t="shared" ca="1" si="6"/>
        <v>0</v>
      </c>
      <c r="S190">
        <f t="shared" ca="1" si="7"/>
        <v>0</v>
      </c>
      <c r="T190">
        <f t="shared" ca="1" si="8"/>
        <v>1</v>
      </c>
    </row>
    <row r="191" spans="1:20" x14ac:dyDescent="0.35">
      <c r="B191" t="s">
        <v>688</v>
      </c>
      <c r="D191" s="34">
        <v>3014</v>
      </c>
      <c r="E191" s="1">
        <v>45852</v>
      </c>
      <c r="F191" s="1"/>
      <c r="G191" t="s">
        <v>689</v>
      </c>
      <c r="I191" s="1">
        <v>45859</v>
      </c>
      <c r="K191" t="s">
        <v>241</v>
      </c>
      <c r="L191" t="s">
        <v>171</v>
      </c>
      <c r="M191" t="s">
        <v>690</v>
      </c>
      <c r="N191" t="s">
        <v>237</v>
      </c>
      <c r="Q191">
        <f ca="1">IF(OR(ISNUMBER(MATCH(L191,MasterData!$D$3:$D$18,0)),ISNUMBER(MATCH(L191,MasterData!$C$3:$C$18,0))),
    DATEDIF(E191,I191,"d"),
    DATEDIF(E191,TODAY(),"d"))</f>
        <v>7</v>
      </c>
      <c r="R191">
        <f t="shared" ca="1" si="6"/>
        <v>1</v>
      </c>
      <c r="S191">
        <f t="shared" ca="1" si="7"/>
        <v>0</v>
      </c>
      <c r="T191">
        <f t="shared" ca="1" si="8"/>
        <v>0</v>
      </c>
    </row>
    <row r="192" spans="1:20" x14ac:dyDescent="0.35">
      <c r="B192" t="s">
        <v>14</v>
      </c>
      <c r="D192" s="34">
        <v>3014</v>
      </c>
      <c r="E192" s="1">
        <v>45853</v>
      </c>
      <c r="F192" s="1"/>
      <c r="G192" t="s">
        <v>676</v>
      </c>
      <c r="I192" s="1">
        <v>45854</v>
      </c>
      <c r="K192" t="s">
        <v>347</v>
      </c>
      <c r="L192" t="s">
        <v>164</v>
      </c>
      <c r="M192" t="s">
        <v>684</v>
      </c>
      <c r="N192" t="s">
        <v>237</v>
      </c>
      <c r="Q192">
        <f ca="1">IF(OR(ISNUMBER(MATCH(L192,MasterData!$D$3:$D$18,0)),ISNUMBER(MATCH(L192,MasterData!$C$3:$C$18,0))),
    DATEDIF(E192,I192,"d"),
    DATEDIF(E192,TODAY(),"d"))</f>
        <v>154</v>
      </c>
      <c r="R192">
        <f ca="1">IF(AND($Q192&gt;=0,$Q192&lt;=7),1,0)</f>
        <v>0</v>
      </c>
      <c r="S192">
        <f ca="1">IF(AND($Q192&gt;7,Q192&lt;=30),1,0)</f>
        <v>0</v>
      </c>
      <c r="T192">
        <f ca="1">IF($Q192&gt;30,1,0)</f>
        <v>1</v>
      </c>
    </row>
    <row r="193" spans="1:20" x14ac:dyDescent="0.35">
      <c r="B193" t="s">
        <v>691</v>
      </c>
      <c r="D193" t="s">
        <v>254</v>
      </c>
      <c r="E193" s="1">
        <v>45854</v>
      </c>
      <c r="F193" s="1"/>
      <c r="G193" t="s">
        <v>692</v>
      </c>
      <c r="I193" s="1">
        <v>45862</v>
      </c>
      <c r="K193" t="s">
        <v>235</v>
      </c>
      <c r="L193" t="s">
        <v>171</v>
      </c>
      <c r="M193" t="s">
        <v>693</v>
      </c>
      <c r="N193" t="s">
        <v>237</v>
      </c>
      <c r="Q193">
        <f ca="1">IF(OR(ISNUMBER(MATCH(L193,MasterData!$D$3:$D$18,0)),ISNUMBER(MATCH(L193,MasterData!$C$3:$C$18,0))),
    DATEDIF(E193,I193,"d"),
    DATEDIF(E193,TODAY(),"d"))</f>
        <v>8</v>
      </c>
      <c r="R193">
        <f t="shared" ref="R193:R200" ca="1" si="12">IF(AND($Q193&gt;=0,$Q193&lt;=7),1,0)</f>
        <v>0</v>
      </c>
      <c r="S193">
        <f t="shared" ref="S193:S200" ca="1" si="13">IF(AND($Q193&gt;7,Q193&lt;=30),1,0)</f>
        <v>1</v>
      </c>
      <c r="T193">
        <f t="shared" ref="T193:T200" ca="1" si="14">IF($Q193&gt;30,1,0)</f>
        <v>0</v>
      </c>
    </row>
    <row r="194" spans="1:20" x14ac:dyDescent="0.35">
      <c r="B194" t="s">
        <v>15</v>
      </c>
      <c r="D194" s="34">
        <v>3014</v>
      </c>
      <c r="E194" s="1">
        <v>45856</v>
      </c>
      <c r="F194" s="1"/>
      <c r="G194" t="s">
        <v>686</v>
      </c>
      <c r="I194" s="1">
        <v>45856</v>
      </c>
      <c r="K194" t="s">
        <v>235</v>
      </c>
      <c r="L194" t="s">
        <v>164</v>
      </c>
      <c r="M194" t="s">
        <v>697</v>
      </c>
      <c r="N194" t="s">
        <v>237</v>
      </c>
      <c r="Q194">
        <f ca="1">IF(OR(ISNUMBER(MATCH(L194,MasterData!$D$3:$D$18,0)),ISNUMBER(MATCH(L194,MasterData!$C$3:$C$18,0))),
    DATEDIF(E194,I194,"d"),
    DATEDIF(E194,TODAY(),"d"))</f>
        <v>151</v>
      </c>
      <c r="R194">
        <f t="shared" ca="1" si="12"/>
        <v>0</v>
      </c>
      <c r="S194">
        <f t="shared" ca="1" si="13"/>
        <v>0</v>
      </c>
      <c r="T194">
        <f t="shared" ca="1" si="14"/>
        <v>1</v>
      </c>
    </row>
    <row r="195" spans="1:20" x14ac:dyDescent="0.35">
      <c r="A195">
        <v>6000146356</v>
      </c>
      <c r="B195" t="s">
        <v>698</v>
      </c>
      <c r="D195" s="34">
        <v>3014</v>
      </c>
      <c r="E195" s="1">
        <v>45859</v>
      </c>
      <c r="F195" s="1"/>
      <c r="G195" t="s">
        <v>699</v>
      </c>
      <c r="H195" t="s">
        <v>245</v>
      </c>
      <c r="I195" s="1">
        <v>45859</v>
      </c>
      <c r="K195" t="s">
        <v>241</v>
      </c>
      <c r="L195" t="s">
        <v>170</v>
      </c>
      <c r="M195" t="s">
        <v>700</v>
      </c>
      <c r="N195" t="s">
        <v>237</v>
      </c>
      <c r="Q195">
        <f ca="1">IF(OR(ISNUMBER(MATCH(L195,MasterData!$D$3:$D$18,0)),ISNUMBER(MATCH(L195,MasterData!$C$3:$C$18,0))),
    DATEDIF(E195,I195,"d"),
    DATEDIF(E195,TODAY(),"d"))</f>
        <v>0</v>
      </c>
      <c r="R195">
        <f ca="1">IF(AND($Q195&gt;=0,$Q195&lt;=7),1,0)</f>
        <v>1</v>
      </c>
      <c r="S195">
        <f ca="1">IF(AND($Q195&gt;7,Q195&lt;=30),1,0)</f>
        <v>0</v>
      </c>
      <c r="T195">
        <f ca="1">IF($Q195&gt;30,1,0)</f>
        <v>0</v>
      </c>
    </row>
    <row r="196" spans="1:20" x14ac:dyDescent="0.35">
      <c r="B196" t="s">
        <v>16</v>
      </c>
      <c r="D196" s="34">
        <v>3014</v>
      </c>
      <c r="E196" s="1">
        <v>45859</v>
      </c>
      <c r="F196" s="1"/>
      <c r="G196" t="s">
        <v>689</v>
      </c>
      <c r="I196" s="1">
        <v>45856</v>
      </c>
      <c r="K196" t="s">
        <v>235</v>
      </c>
      <c r="L196" t="s">
        <v>164</v>
      </c>
      <c r="M196" t="s">
        <v>701</v>
      </c>
      <c r="N196" t="s">
        <v>237</v>
      </c>
      <c r="Q196">
        <f ca="1">IF(OR(ISNUMBER(MATCH(L196,MasterData!$D$3:$D$18,0)),ISNUMBER(MATCH(L196,MasterData!$C$3:$C$18,0))),
    DATEDIF(E196,I196,"d"),
    DATEDIF(E196,TODAY(),"d"))</f>
        <v>148</v>
      </c>
      <c r="R196">
        <f t="shared" ca="1" si="12"/>
        <v>0</v>
      </c>
      <c r="S196">
        <f t="shared" ca="1" si="13"/>
        <v>0</v>
      </c>
      <c r="T196">
        <f t="shared" ca="1" si="14"/>
        <v>1</v>
      </c>
    </row>
    <row r="197" spans="1:20" x14ac:dyDescent="0.35">
      <c r="B197" t="s">
        <v>17</v>
      </c>
      <c r="D197" t="s">
        <v>480</v>
      </c>
      <c r="E197" s="1">
        <v>45859</v>
      </c>
      <c r="F197" s="1"/>
      <c r="G197" t="s">
        <v>702</v>
      </c>
      <c r="I197" s="1">
        <v>45859</v>
      </c>
      <c r="K197" t="s">
        <v>235</v>
      </c>
      <c r="L197" t="s">
        <v>164</v>
      </c>
      <c r="M197" t="s">
        <v>703</v>
      </c>
      <c r="N197" t="s">
        <v>237</v>
      </c>
      <c r="Q197">
        <f ca="1">IF(OR(ISNUMBER(MATCH(L197,MasterData!$D$3:$D$18,0)),ISNUMBER(MATCH(L197,MasterData!$C$3:$C$18,0))),
    DATEDIF(E197,I197,"d"),
    DATEDIF(E197,TODAY(),"d"))</f>
        <v>148</v>
      </c>
      <c r="R197">
        <f ca="1">IF(AND($Q197&gt;=0,$Q197&lt;=7),1,0)</f>
        <v>0</v>
      </c>
      <c r="S197">
        <f ca="1">IF(AND($Q197&gt;7,Q197&lt;=30),1,0)</f>
        <v>0</v>
      </c>
      <c r="T197">
        <f ca="1">IF($Q197&gt;30,1,0)</f>
        <v>1</v>
      </c>
    </row>
    <row r="198" spans="1:20" x14ac:dyDescent="0.35">
      <c r="B198" t="s">
        <v>18</v>
      </c>
      <c r="D198" t="s">
        <v>660</v>
      </c>
      <c r="E198" s="1">
        <v>45862</v>
      </c>
      <c r="F198" s="1"/>
      <c r="G198" t="s">
        <v>704</v>
      </c>
      <c r="I198" s="1">
        <v>45862</v>
      </c>
      <c r="K198" t="s">
        <v>235</v>
      </c>
      <c r="L198" t="s">
        <v>164</v>
      </c>
      <c r="M198" t="s">
        <v>705</v>
      </c>
      <c r="N198" t="s">
        <v>237</v>
      </c>
      <c r="Q198">
        <f ca="1">IF(OR(ISNUMBER(MATCH(L198,MasterData!$D$3:$D$18,0)),ISNUMBER(MATCH(L198,MasterData!$C$3:$C$18,0))),
    DATEDIF(E198,I198,"d"),
    DATEDIF(E198,TODAY(),"d"))</f>
        <v>145</v>
      </c>
      <c r="R198">
        <f t="shared" ca="1" si="12"/>
        <v>0</v>
      </c>
      <c r="S198">
        <f t="shared" ca="1" si="13"/>
        <v>0</v>
      </c>
      <c r="T198">
        <f t="shared" ca="1" si="14"/>
        <v>1</v>
      </c>
    </row>
    <row r="199" spans="1:20" x14ac:dyDescent="0.35">
      <c r="B199" t="s">
        <v>706</v>
      </c>
      <c r="D199" t="s">
        <v>480</v>
      </c>
      <c r="E199" s="1">
        <v>45862</v>
      </c>
      <c r="F199" s="1"/>
      <c r="G199" t="s">
        <v>689</v>
      </c>
      <c r="I199" s="1">
        <v>45862</v>
      </c>
      <c r="K199" t="s">
        <v>241</v>
      </c>
      <c r="L199" t="s">
        <v>164</v>
      </c>
      <c r="M199" t="s">
        <v>707</v>
      </c>
      <c r="N199" t="s">
        <v>237</v>
      </c>
      <c r="Q199">
        <f ca="1">IF(OR(ISNUMBER(MATCH(L199,MasterData!$D$3:$D$18,0)),ISNUMBER(MATCH(L199,MasterData!$C$3:$C$18,0))),
    DATEDIF(E199,I199,"d"),
    DATEDIF(E199,TODAY(),"d"))</f>
        <v>145</v>
      </c>
      <c r="R199">
        <f t="shared" ca="1" si="12"/>
        <v>0</v>
      </c>
      <c r="S199">
        <f t="shared" ca="1" si="13"/>
        <v>0</v>
      </c>
      <c r="T199">
        <f t="shared" ca="1" si="14"/>
        <v>1</v>
      </c>
    </row>
    <row r="200" spans="1:20" x14ac:dyDescent="0.35">
      <c r="B200" t="s">
        <v>19</v>
      </c>
      <c r="D200" s="34">
        <v>3003</v>
      </c>
      <c r="E200" s="1">
        <v>45863</v>
      </c>
      <c r="F200" s="1"/>
      <c r="G200" t="s">
        <v>692</v>
      </c>
      <c r="I200" s="1">
        <v>45863</v>
      </c>
      <c r="K200" t="s">
        <v>241</v>
      </c>
      <c r="L200" t="s">
        <v>164</v>
      </c>
      <c r="M200" t="s">
        <v>708</v>
      </c>
      <c r="N200" t="s">
        <v>237</v>
      </c>
      <c r="Q200">
        <f ca="1">IF(OR(ISNUMBER(MATCH(L200,MasterData!$D$3:$D$18,0)),ISNUMBER(MATCH(L200,MasterData!$C$3:$C$18,0))),
    DATEDIF(E200,I200,"d"),
    DATEDIF(E200,TODAY(),"d"))</f>
        <v>144</v>
      </c>
      <c r="R200">
        <f t="shared" ca="1" si="12"/>
        <v>0</v>
      </c>
      <c r="S200">
        <f t="shared" ca="1" si="13"/>
        <v>0</v>
      </c>
      <c r="T200">
        <f t="shared" ca="1" si="14"/>
        <v>1</v>
      </c>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3CBE2B15-7312-460E-8A6F-2EA197C8F283}"/>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53F6D0B9-3CE7-4D84-A5BE-93CF9703E92E}"/>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F1713422-5256-4EFB-A040-331D125D2A20}"/>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41F570B8-8987-45C6-9FC8-19BFFA9EBD40}"/>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3E453D34-58F9-4153-91EB-2D06A8F29E60}"/>
  </hyperlinks>
  <pageMargins left="0.7" right="0.7" top="0.75" bottom="0.75" header="0.3" footer="0.3"/>
  <tableParts count="1">
    <tablePart r:id="rId6"/>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B339B-F92E-418D-B6E0-D42F5DDD8DEE}">
  <sheetPr filterMode="1"/>
  <dimension ref="A1:T207"/>
  <sheetViews>
    <sheetView zoomScale="70" zoomScaleNormal="70" workbookViewId="0">
      <selection activeCell="F216" sqref="F216"/>
    </sheetView>
  </sheetViews>
  <sheetFormatPr defaultRowHeight="14.5" x14ac:dyDescent="0.35"/>
  <cols>
    <col min="1" max="1" width="13.54296875" bestFit="1" customWidth="1"/>
    <col min="2" max="2" width="19.1796875" bestFit="1" customWidth="1"/>
    <col min="3" max="3" width="13.1796875" bestFit="1" customWidth="1"/>
    <col min="4" max="4" width="6.81640625" bestFit="1" customWidth="1"/>
    <col min="5" max="5" width="13.54296875" bestFit="1" customWidth="1"/>
    <col min="6" max="6" width="12.453125" bestFit="1" customWidth="1"/>
    <col min="7" max="7" width="60.7265625" bestFit="1" customWidth="1"/>
    <col min="8" max="8" width="31" bestFit="1" customWidth="1"/>
    <col min="9" max="9" width="18.26953125" bestFit="1" customWidth="1"/>
    <col min="10" max="10" width="30.81640625" bestFit="1" customWidth="1"/>
    <col min="11" max="11" width="10.1796875" bestFit="1" customWidth="1"/>
    <col min="12" max="12" width="17.453125" bestFit="1" customWidth="1"/>
    <col min="13" max="13" width="81.1796875" bestFit="1" customWidth="1"/>
    <col min="14" max="14" width="39.1796875" bestFit="1" customWidth="1"/>
    <col min="15" max="15" width="12.453125" bestFit="1" customWidth="1"/>
    <col min="16" max="16" width="1.54296875" customWidth="1"/>
    <col min="17" max="17" width="12.1796875" customWidth="1"/>
    <col min="18" max="18" width="9.7265625" bestFit="1" customWidth="1"/>
    <col min="19" max="20" width="11" bestFit="1" customWidth="1"/>
  </cols>
  <sheetData>
    <row r="1" spans="1:20" x14ac:dyDescent="0.35">
      <c r="A1" t="s">
        <v>1</v>
      </c>
      <c r="B1" t="s">
        <v>0</v>
      </c>
      <c r="C1" t="s">
        <v>214</v>
      </c>
      <c r="D1" t="s">
        <v>215</v>
      </c>
      <c r="E1" t="s">
        <v>216</v>
      </c>
      <c r="F1" t="s">
        <v>217</v>
      </c>
      <c r="G1" t="s">
        <v>218</v>
      </c>
      <c r="H1" t="s">
        <v>219</v>
      </c>
      <c r="I1" t="s">
        <v>220</v>
      </c>
      <c r="J1" t="s">
        <v>221</v>
      </c>
      <c r="K1" t="s">
        <v>161</v>
      </c>
      <c r="L1" t="s">
        <v>222</v>
      </c>
      <c r="M1" t="s">
        <v>223</v>
      </c>
      <c r="N1" t="s">
        <v>224</v>
      </c>
      <c r="O1" t="s">
        <v>225</v>
      </c>
      <c r="Q1" s="3" t="s">
        <v>226</v>
      </c>
      <c r="R1" s="3" t="s">
        <v>694</v>
      </c>
      <c r="S1" s="3" t="s">
        <v>695</v>
      </c>
      <c r="T1" s="3" t="s">
        <v>696</v>
      </c>
    </row>
    <row r="2" spans="1:20" hidden="1" x14ac:dyDescent="0.35">
      <c r="A2">
        <v>6000127070</v>
      </c>
      <c r="B2" t="s">
        <v>229</v>
      </c>
      <c r="C2" t="s">
        <v>230</v>
      </c>
      <c r="D2" t="s">
        <v>231</v>
      </c>
      <c r="E2" s="1">
        <v>45663</v>
      </c>
      <c r="F2" s="1"/>
      <c r="G2" t="s">
        <v>232</v>
      </c>
      <c r="H2" t="s">
        <v>233</v>
      </c>
      <c r="I2" s="1">
        <v>45727</v>
      </c>
      <c r="J2" t="s">
        <v>234</v>
      </c>
      <c r="K2" t="s">
        <v>235</v>
      </c>
      <c r="L2" t="s">
        <v>171</v>
      </c>
      <c r="M2" t="s">
        <v>236</v>
      </c>
      <c r="N2" t="s">
        <v>237</v>
      </c>
      <c r="O2" t="s">
        <v>230</v>
      </c>
      <c r="Q2">
        <f ca="1">IF(OR(ISNUMBER(MATCH(L2,MasterData!$D$3:$D$18,0)),ISNUMBER(MATCH(L2,MasterData!$C$3:$C$18,0))),
    DATEDIF(E2,I2,"d"),
    DATEDIF(E2,TODAY(),"d"))</f>
        <v>64</v>
      </c>
      <c r="R2">
        <f ca="1">IF(AND($Q2&gt;=0,$Q2&lt;=7),1,0)</f>
        <v>0</v>
      </c>
      <c r="S2">
        <f ca="1">IF(AND($Q2&gt;7,Q2&lt;=30),1,0)</f>
        <v>0</v>
      </c>
      <c r="T2">
        <f ca="1">IF($Q2&gt;30,1,0)</f>
        <v>1</v>
      </c>
    </row>
    <row r="3" spans="1:20" hidden="1" x14ac:dyDescent="0.35">
      <c r="A3">
        <v>6000127209</v>
      </c>
      <c r="B3" t="s">
        <v>238</v>
      </c>
      <c r="C3" t="s">
        <v>230</v>
      </c>
      <c r="D3" t="s">
        <v>231</v>
      </c>
      <c r="E3" s="1">
        <v>45664</v>
      </c>
      <c r="F3" s="1"/>
      <c r="G3" t="s">
        <v>239</v>
      </c>
      <c r="H3" t="s">
        <v>240</v>
      </c>
      <c r="I3" s="1">
        <v>45673</v>
      </c>
      <c r="J3" t="s">
        <v>234</v>
      </c>
      <c r="K3" t="s">
        <v>241</v>
      </c>
      <c r="L3" t="s">
        <v>171</v>
      </c>
      <c r="M3" t="s">
        <v>242</v>
      </c>
      <c r="N3" t="s">
        <v>237</v>
      </c>
      <c r="O3" t="s">
        <v>230</v>
      </c>
      <c r="Q3">
        <f ca="1">IF(OR(ISNUMBER(MATCH(L3,MasterData!$D$3:$D$18,0)),ISNUMBER(MATCH(L3,MasterData!$C$3:$C$18,0))),
    DATEDIF(E3,I3,"d"),
    DATEDIF(E3,TODAY(),"d"))</f>
        <v>9</v>
      </c>
      <c r="R3">
        <f t="shared" ref="R3:R66" ca="1" si="0">IF(AND($Q3&gt;=0,$Q3&lt;=7),1,0)</f>
        <v>0</v>
      </c>
      <c r="S3">
        <f t="shared" ref="S3:S66" ca="1" si="1">IF(AND($Q3&gt;7,Q3&lt;=30),1,0)</f>
        <v>1</v>
      </c>
      <c r="T3">
        <f t="shared" ref="T3:T66" ca="1" si="2">IF($Q3&gt;30,1,0)</f>
        <v>0</v>
      </c>
    </row>
    <row r="4" spans="1:20" hidden="1" x14ac:dyDescent="0.35">
      <c r="A4">
        <v>6000127632</v>
      </c>
      <c r="B4" t="s">
        <v>243</v>
      </c>
      <c r="C4" t="s">
        <v>230</v>
      </c>
      <c r="D4" t="s">
        <v>231</v>
      </c>
      <c r="E4" s="1">
        <v>45667</v>
      </c>
      <c r="F4" s="1"/>
      <c r="G4" t="s">
        <v>244</v>
      </c>
      <c r="H4" t="s">
        <v>245</v>
      </c>
      <c r="I4" s="1">
        <v>45679</v>
      </c>
      <c r="J4" t="s">
        <v>234</v>
      </c>
      <c r="K4" t="s">
        <v>235</v>
      </c>
      <c r="L4" t="s">
        <v>171</v>
      </c>
      <c r="M4" t="s">
        <v>246</v>
      </c>
      <c r="N4" t="s">
        <v>237</v>
      </c>
      <c r="O4" t="s">
        <v>230</v>
      </c>
      <c r="Q4">
        <f ca="1">IF(OR(ISNUMBER(MATCH(L4,MasterData!$D$3:$D$18,0)),ISNUMBER(MATCH(L4,MasterData!$C$3:$C$18,0))),
    DATEDIF(E4,I4,"d"),
    DATEDIF(E4,TODAY(),"d"))</f>
        <v>12</v>
      </c>
      <c r="R4">
        <f t="shared" ca="1" si="0"/>
        <v>0</v>
      </c>
      <c r="S4">
        <f t="shared" ca="1" si="1"/>
        <v>1</v>
      </c>
      <c r="T4">
        <f t="shared" ca="1" si="2"/>
        <v>0</v>
      </c>
    </row>
    <row r="5" spans="1:20" hidden="1" x14ac:dyDescent="0.35">
      <c r="A5">
        <v>6000128352</v>
      </c>
      <c r="B5" t="s">
        <v>230</v>
      </c>
      <c r="C5" t="s">
        <v>230</v>
      </c>
      <c r="D5" t="s">
        <v>247</v>
      </c>
      <c r="E5" s="1">
        <v>45674</v>
      </c>
      <c r="F5" s="1"/>
      <c r="G5" t="s">
        <v>248</v>
      </c>
      <c r="H5" t="s">
        <v>240</v>
      </c>
      <c r="I5" s="1">
        <v>45688</v>
      </c>
      <c r="J5" t="s">
        <v>201</v>
      </c>
      <c r="K5" t="s">
        <v>241</v>
      </c>
      <c r="L5" t="s">
        <v>171</v>
      </c>
      <c r="M5" t="s">
        <v>249</v>
      </c>
      <c r="N5" t="s">
        <v>237</v>
      </c>
      <c r="O5" t="s">
        <v>230</v>
      </c>
      <c r="Q5">
        <f ca="1">IF(OR(ISNUMBER(MATCH(L5,MasterData!$D$3:$D$18,0)),ISNUMBER(MATCH(L5,MasterData!$C$3:$C$18,0))),
    DATEDIF(E5,I5,"d"),
    DATEDIF(E5,TODAY(),"d"))</f>
        <v>14</v>
      </c>
      <c r="R5">
        <f t="shared" ca="1" si="0"/>
        <v>0</v>
      </c>
      <c r="S5">
        <f t="shared" ca="1" si="1"/>
        <v>1</v>
      </c>
      <c r="T5">
        <f t="shared" ca="1" si="2"/>
        <v>0</v>
      </c>
    </row>
    <row r="6" spans="1:20" hidden="1" x14ac:dyDescent="0.35">
      <c r="A6">
        <v>6000128500</v>
      </c>
      <c r="B6" t="s">
        <v>250</v>
      </c>
      <c r="C6" t="s">
        <v>230</v>
      </c>
      <c r="D6" t="s">
        <v>251</v>
      </c>
      <c r="E6" s="1">
        <v>45677</v>
      </c>
      <c r="F6" s="1"/>
      <c r="G6" t="s">
        <v>252</v>
      </c>
      <c r="H6" t="s">
        <v>245</v>
      </c>
      <c r="I6" s="1">
        <v>45684</v>
      </c>
      <c r="J6" t="s">
        <v>234</v>
      </c>
      <c r="K6" t="s">
        <v>235</v>
      </c>
      <c r="L6" t="s">
        <v>171</v>
      </c>
      <c r="M6" t="s">
        <v>253</v>
      </c>
      <c r="N6" t="s">
        <v>237</v>
      </c>
      <c r="O6" t="s">
        <v>230</v>
      </c>
      <c r="Q6">
        <f ca="1">IF(OR(ISNUMBER(MATCH(L6,MasterData!$D$3:$D$18,0)),ISNUMBER(MATCH(L6,MasterData!$C$3:$C$18,0))),
    DATEDIF(E6,I6,"d"),
    DATEDIF(E6,TODAY(),"d"))</f>
        <v>7</v>
      </c>
      <c r="R6">
        <f t="shared" ca="1" si="0"/>
        <v>1</v>
      </c>
      <c r="S6">
        <f t="shared" ca="1" si="1"/>
        <v>0</v>
      </c>
      <c r="T6">
        <f t="shared" ca="1" si="2"/>
        <v>0</v>
      </c>
    </row>
    <row r="7" spans="1:20" hidden="1" x14ac:dyDescent="0.35">
      <c r="A7" s="72">
        <v>6000128546</v>
      </c>
      <c r="B7" s="72" t="s">
        <v>4</v>
      </c>
      <c r="C7" s="72" t="s">
        <v>230</v>
      </c>
      <c r="D7" s="72" t="s">
        <v>254</v>
      </c>
      <c r="E7" s="73">
        <v>45677</v>
      </c>
      <c r="F7" s="73">
        <v>45947</v>
      </c>
      <c r="G7" s="72" t="s">
        <v>255</v>
      </c>
      <c r="H7" s="72" t="s">
        <v>245</v>
      </c>
      <c r="I7" s="73">
        <v>45835</v>
      </c>
      <c r="J7" s="72" t="s">
        <v>560</v>
      </c>
      <c r="K7" s="72" t="s">
        <v>241</v>
      </c>
      <c r="L7" s="72" t="s">
        <v>183</v>
      </c>
      <c r="M7" s="72" t="s">
        <v>257</v>
      </c>
      <c r="N7" s="72" t="s">
        <v>237</v>
      </c>
      <c r="O7" s="72" t="s">
        <v>230</v>
      </c>
      <c r="P7" s="72"/>
      <c r="Q7" s="72">
        <v>-1</v>
      </c>
      <c r="R7" s="72">
        <f t="shared" si="0"/>
        <v>0</v>
      </c>
      <c r="S7" s="72">
        <f t="shared" si="1"/>
        <v>0</v>
      </c>
      <c r="T7" s="72">
        <v>1</v>
      </c>
    </row>
    <row r="8" spans="1:20" hidden="1" x14ac:dyDescent="0.35">
      <c r="A8">
        <v>6000128759</v>
      </c>
      <c r="B8" t="s">
        <v>258</v>
      </c>
      <c r="C8" t="s">
        <v>230</v>
      </c>
      <c r="D8" t="s">
        <v>251</v>
      </c>
      <c r="E8" s="1">
        <v>45679</v>
      </c>
      <c r="F8" s="1"/>
      <c r="G8" t="s">
        <v>259</v>
      </c>
      <c r="H8" t="s">
        <v>245</v>
      </c>
      <c r="I8" s="1">
        <v>45686</v>
      </c>
      <c r="J8" t="s">
        <v>234</v>
      </c>
      <c r="K8" t="s">
        <v>235</v>
      </c>
      <c r="L8" t="s">
        <v>171</v>
      </c>
      <c r="M8" t="s">
        <v>260</v>
      </c>
      <c r="N8" t="s">
        <v>237</v>
      </c>
      <c r="O8" t="s">
        <v>230</v>
      </c>
      <c r="Q8">
        <f ca="1">IF(OR(ISNUMBER(MATCH(L8,MasterData!$D$3:$D$18,0)),ISNUMBER(MATCH(L8,MasterData!$C$3:$C$18,0))),
    DATEDIF(E8,I8,"d"),
    DATEDIF(E8,TODAY(),"d"))</f>
        <v>7</v>
      </c>
      <c r="R8">
        <f t="shared" ca="1" si="0"/>
        <v>1</v>
      </c>
      <c r="S8">
        <f t="shared" ca="1" si="1"/>
        <v>0</v>
      </c>
      <c r="T8">
        <f t="shared" ca="1" si="2"/>
        <v>0</v>
      </c>
    </row>
    <row r="9" spans="1:20" hidden="1" x14ac:dyDescent="0.35">
      <c r="A9">
        <v>6000129022</v>
      </c>
      <c r="B9" t="s">
        <v>261</v>
      </c>
      <c r="C9" t="s">
        <v>230</v>
      </c>
      <c r="D9" t="s">
        <v>231</v>
      </c>
      <c r="E9" s="1">
        <v>45680</v>
      </c>
      <c r="F9" s="1"/>
      <c r="G9" t="s">
        <v>262</v>
      </c>
      <c r="H9" t="s">
        <v>245</v>
      </c>
      <c r="I9" s="1">
        <v>45705</v>
      </c>
      <c r="J9" t="s">
        <v>234</v>
      </c>
      <c r="K9" t="s">
        <v>235</v>
      </c>
      <c r="L9" t="s">
        <v>171</v>
      </c>
      <c r="M9" t="s">
        <v>263</v>
      </c>
      <c r="N9" t="s">
        <v>237</v>
      </c>
      <c r="O9" t="s">
        <v>230</v>
      </c>
      <c r="Q9">
        <f ca="1">IF(OR(ISNUMBER(MATCH(L9,MasterData!$D$3:$D$18,0)),ISNUMBER(MATCH(L9,MasterData!$C$3:$C$18,0))),
    DATEDIF(E9,I9,"d"),
    DATEDIF(E9,TODAY(),"d"))</f>
        <v>25</v>
      </c>
      <c r="R9">
        <f t="shared" ca="1" si="0"/>
        <v>0</v>
      </c>
      <c r="S9">
        <f t="shared" ca="1" si="1"/>
        <v>1</v>
      </c>
      <c r="T9">
        <f t="shared" ca="1" si="2"/>
        <v>0</v>
      </c>
    </row>
    <row r="10" spans="1:20" hidden="1" x14ac:dyDescent="0.35">
      <c r="A10">
        <v>6000129245</v>
      </c>
      <c r="B10" t="s">
        <v>264</v>
      </c>
      <c r="C10" t="s">
        <v>230</v>
      </c>
      <c r="D10" t="s">
        <v>251</v>
      </c>
      <c r="E10" s="1">
        <v>45684</v>
      </c>
      <c r="F10" s="1"/>
      <c r="G10" t="s">
        <v>265</v>
      </c>
      <c r="H10" t="s">
        <v>245</v>
      </c>
      <c r="I10" s="1">
        <v>45691</v>
      </c>
      <c r="J10" t="s">
        <v>234</v>
      </c>
      <c r="K10" t="s">
        <v>235</v>
      </c>
      <c r="L10" t="s">
        <v>171</v>
      </c>
      <c r="M10" t="s">
        <v>266</v>
      </c>
      <c r="N10" t="s">
        <v>237</v>
      </c>
      <c r="O10" t="s">
        <v>230</v>
      </c>
      <c r="Q10">
        <f ca="1">IF(OR(ISNUMBER(MATCH(L10,MasterData!$D$3:$D$18,0)),ISNUMBER(MATCH(L10,MasterData!$C$3:$C$18,0))),
    DATEDIF(E10,I10,"d"),
    DATEDIF(E10,TODAY(),"d"))</f>
        <v>7</v>
      </c>
      <c r="R10">
        <f t="shared" ca="1" si="0"/>
        <v>1</v>
      </c>
      <c r="S10">
        <f t="shared" ca="1" si="1"/>
        <v>0</v>
      </c>
      <c r="T10">
        <f t="shared" ca="1" si="2"/>
        <v>0</v>
      </c>
    </row>
    <row r="11" spans="1:20" hidden="1" x14ac:dyDescent="0.35">
      <c r="A11">
        <v>6000129304</v>
      </c>
      <c r="B11" t="s">
        <v>267</v>
      </c>
      <c r="C11" t="s">
        <v>230</v>
      </c>
      <c r="D11" t="s">
        <v>254</v>
      </c>
      <c r="E11" s="1">
        <v>45684</v>
      </c>
      <c r="F11" s="1"/>
      <c r="G11" t="s">
        <v>268</v>
      </c>
      <c r="H11" t="s">
        <v>240</v>
      </c>
      <c r="I11" s="1">
        <v>45693</v>
      </c>
      <c r="J11" t="s">
        <v>234</v>
      </c>
      <c r="K11" t="s">
        <v>235</v>
      </c>
      <c r="L11" t="s">
        <v>171</v>
      </c>
      <c r="M11" t="s">
        <v>269</v>
      </c>
      <c r="N11" t="s">
        <v>237</v>
      </c>
      <c r="O11" t="s">
        <v>230</v>
      </c>
      <c r="Q11">
        <f ca="1">IF(OR(ISNUMBER(MATCH(L11,MasterData!$D$3:$D$18,0)),ISNUMBER(MATCH(L11,MasterData!$C$3:$C$18,0))),
    DATEDIF(E11,I11,"d"),
    DATEDIF(E11,TODAY(),"d"))</f>
        <v>9</v>
      </c>
      <c r="R11">
        <f t="shared" ca="1" si="0"/>
        <v>0</v>
      </c>
      <c r="S11">
        <f t="shared" ca="1" si="1"/>
        <v>1</v>
      </c>
      <c r="T11">
        <f t="shared" ca="1" si="2"/>
        <v>0</v>
      </c>
    </row>
    <row r="12" spans="1:20" hidden="1" x14ac:dyDescent="0.35">
      <c r="A12">
        <v>6000129653</v>
      </c>
      <c r="B12" t="s">
        <v>230</v>
      </c>
      <c r="C12" t="s">
        <v>230</v>
      </c>
      <c r="D12" t="s">
        <v>247</v>
      </c>
      <c r="E12" s="1">
        <v>45686</v>
      </c>
      <c r="F12" s="1"/>
      <c r="G12" t="s">
        <v>248</v>
      </c>
      <c r="H12" t="s">
        <v>245</v>
      </c>
      <c r="I12" s="1">
        <v>45782</v>
      </c>
      <c r="J12" t="s">
        <v>201</v>
      </c>
      <c r="K12" t="s">
        <v>241</v>
      </c>
      <c r="L12" t="s">
        <v>171</v>
      </c>
      <c r="M12" t="s">
        <v>270</v>
      </c>
      <c r="N12" t="s">
        <v>237</v>
      </c>
      <c r="O12" t="s">
        <v>230</v>
      </c>
      <c r="Q12">
        <f ca="1">IF(OR(ISNUMBER(MATCH(L12,MasterData!$D$3:$D$18,0)),ISNUMBER(MATCH(L12,MasterData!$C$3:$C$18,0))),
    DATEDIF(E12,I12,"d"),
    DATEDIF(E12,TODAY(),"d"))</f>
        <v>96</v>
      </c>
      <c r="R12">
        <f t="shared" ca="1" si="0"/>
        <v>0</v>
      </c>
      <c r="S12">
        <f t="shared" ca="1" si="1"/>
        <v>0</v>
      </c>
      <c r="T12">
        <f t="shared" ca="1" si="2"/>
        <v>1</v>
      </c>
    </row>
    <row r="13" spans="1:20" hidden="1" x14ac:dyDescent="0.35">
      <c r="A13">
        <v>6000129990</v>
      </c>
      <c r="B13" t="s">
        <v>271</v>
      </c>
      <c r="C13" t="s">
        <v>230</v>
      </c>
      <c r="D13" t="s">
        <v>254</v>
      </c>
      <c r="E13" s="1">
        <v>45688</v>
      </c>
      <c r="F13" s="1"/>
      <c r="G13" t="s">
        <v>255</v>
      </c>
      <c r="H13" t="s">
        <v>240</v>
      </c>
      <c r="I13" s="1">
        <v>45699</v>
      </c>
      <c r="J13" t="s">
        <v>234</v>
      </c>
      <c r="K13" t="s">
        <v>241</v>
      </c>
      <c r="L13" t="s">
        <v>171</v>
      </c>
      <c r="M13" t="s">
        <v>272</v>
      </c>
      <c r="N13" t="s">
        <v>237</v>
      </c>
      <c r="O13" t="s">
        <v>230</v>
      </c>
      <c r="Q13">
        <f ca="1">IF(OR(ISNUMBER(MATCH(L13,MasterData!$D$3:$D$18,0)),ISNUMBER(MATCH(L13,MasterData!$C$3:$C$18,0))),
    DATEDIF(E13,I13,"d"),
    DATEDIF(E13,TODAY(),"d"))</f>
        <v>11</v>
      </c>
      <c r="R13">
        <f t="shared" ca="1" si="0"/>
        <v>0</v>
      </c>
      <c r="S13">
        <f t="shared" ca="1" si="1"/>
        <v>1</v>
      </c>
      <c r="T13">
        <f t="shared" ca="1" si="2"/>
        <v>0</v>
      </c>
    </row>
    <row r="14" spans="1:20" hidden="1" x14ac:dyDescent="0.35">
      <c r="A14">
        <v>6000130122</v>
      </c>
      <c r="B14" t="s">
        <v>273</v>
      </c>
      <c r="C14" t="s">
        <v>230</v>
      </c>
      <c r="D14" t="s">
        <v>274</v>
      </c>
      <c r="E14" s="1">
        <v>45691</v>
      </c>
      <c r="F14" s="1"/>
      <c r="G14" t="s">
        <v>275</v>
      </c>
      <c r="H14" t="s">
        <v>233</v>
      </c>
      <c r="I14" s="1">
        <v>45708</v>
      </c>
      <c r="J14" t="s">
        <v>234</v>
      </c>
      <c r="K14" t="s">
        <v>241</v>
      </c>
      <c r="L14" t="s">
        <v>171</v>
      </c>
      <c r="M14" t="s">
        <v>276</v>
      </c>
      <c r="N14" t="s">
        <v>237</v>
      </c>
      <c r="O14" t="s">
        <v>230</v>
      </c>
      <c r="Q14">
        <f ca="1">IF(OR(ISNUMBER(MATCH(L14,MasterData!$D$3:$D$18,0)),ISNUMBER(MATCH(L14,MasterData!$C$3:$C$18,0))),
    DATEDIF(E14,I14,"d"),
    DATEDIF(E14,TODAY(),"d"))</f>
        <v>17</v>
      </c>
      <c r="R14">
        <f t="shared" ca="1" si="0"/>
        <v>0</v>
      </c>
      <c r="S14">
        <f t="shared" ca="1" si="1"/>
        <v>1</v>
      </c>
      <c r="T14">
        <f t="shared" ca="1" si="2"/>
        <v>0</v>
      </c>
    </row>
    <row r="15" spans="1:20" hidden="1" x14ac:dyDescent="0.35">
      <c r="A15">
        <v>6000130131</v>
      </c>
      <c r="B15" t="s">
        <v>277</v>
      </c>
      <c r="C15" t="s">
        <v>230</v>
      </c>
      <c r="D15" t="s">
        <v>274</v>
      </c>
      <c r="E15" s="1">
        <v>45691</v>
      </c>
      <c r="F15" s="1"/>
      <c r="G15" t="s">
        <v>278</v>
      </c>
      <c r="H15" t="s">
        <v>233</v>
      </c>
      <c r="I15" s="1">
        <v>45708</v>
      </c>
      <c r="J15" t="s">
        <v>234</v>
      </c>
      <c r="K15" t="s">
        <v>241</v>
      </c>
      <c r="L15" t="s">
        <v>171</v>
      </c>
      <c r="M15" t="s">
        <v>279</v>
      </c>
      <c r="N15" t="s">
        <v>237</v>
      </c>
      <c r="O15" t="s">
        <v>230</v>
      </c>
      <c r="Q15">
        <f ca="1">IF(OR(ISNUMBER(MATCH(L15,MasterData!$D$3:$D$18,0)),ISNUMBER(MATCH(L15,MasterData!$C$3:$C$18,0))),
    DATEDIF(E15,I15,"d"),
    DATEDIF(E15,TODAY(),"d"))</f>
        <v>17</v>
      </c>
      <c r="R15">
        <f t="shared" ca="1" si="0"/>
        <v>0</v>
      </c>
      <c r="S15">
        <f t="shared" ca="1" si="1"/>
        <v>1</v>
      </c>
      <c r="T15">
        <f t="shared" ca="1" si="2"/>
        <v>0</v>
      </c>
    </row>
    <row r="16" spans="1:20" hidden="1" x14ac:dyDescent="0.35">
      <c r="A16">
        <v>6000130842</v>
      </c>
      <c r="B16" t="s">
        <v>280</v>
      </c>
      <c r="C16" t="s">
        <v>230</v>
      </c>
      <c r="D16" t="s">
        <v>247</v>
      </c>
      <c r="E16" s="1">
        <v>45698</v>
      </c>
      <c r="F16" s="1"/>
      <c r="G16" t="s">
        <v>281</v>
      </c>
      <c r="H16" t="s">
        <v>240</v>
      </c>
      <c r="I16" s="1">
        <v>45831</v>
      </c>
      <c r="J16" t="s">
        <v>234</v>
      </c>
      <c r="K16" t="s">
        <v>241</v>
      </c>
      <c r="L16" t="s">
        <v>171</v>
      </c>
      <c r="M16" t="s">
        <v>282</v>
      </c>
      <c r="N16" t="s">
        <v>237</v>
      </c>
      <c r="O16" t="s">
        <v>230</v>
      </c>
      <c r="Q16">
        <f ca="1">IF(OR(ISNUMBER(MATCH(L16,MasterData!$D$3:$D$18,0)),ISNUMBER(MATCH(L16,MasterData!$C$3:$C$18,0))),
    DATEDIF(E16,I16,"d"),
    DATEDIF(E16,TODAY(),"d"))</f>
        <v>133</v>
      </c>
      <c r="R16">
        <f t="shared" ca="1" si="0"/>
        <v>0</v>
      </c>
      <c r="S16">
        <f t="shared" ca="1" si="1"/>
        <v>0</v>
      </c>
      <c r="T16">
        <f t="shared" ca="1" si="2"/>
        <v>1</v>
      </c>
    </row>
    <row r="17" spans="1:20" hidden="1" x14ac:dyDescent="0.35">
      <c r="A17">
        <v>6000130889</v>
      </c>
      <c r="B17" t="s">
        <v>283</v>
      </c>
      <c r="C17" t="s">
        <v>230</v>
      </c>
      <c r="D17" t="s">
        <v>251</v>
      </c>
      <c r="E17" s="1">
        <v>45698</v>
      </c>
      <c r="F17" s="1"/>
      <c r="G17" t="s">
        <v>284</v>
      </c>
      <c r="H17" t="s">
        <v>233</v>
      </c>
      <c r="I17" s="1">
        <v>45705</v>
      </c>
      <c r="J17" t="s">
        <v>234</v>
      </c>
      <c r="K17" t="s">
        <v>241</v>
      </c>
      <c r="L17" t="s">
        <v>171</v>
      </c>
      <c r="M17" t="s">
        <v>285</v>
      </c>
      <c r="N17" t="s">
        <v>237</v>
      </c>
      <c r="O17" t="s">
        <v>230</v>
      </c>
      <c r="Q17">
        <f ca="1">IF(OR(ISNUMBER(MATCH(L17,MasterData!$D$3:$D$18,0)),ISNUMBER(MATCH(L17,MasterData!$C$3:$C$18,0))),
    DATEDIF(E17,I17,"d"),
    DATEDIF(E17,TODAY(),"d"))</f>
        <v>7</v>
      </c>
      <c r="R17">
        <f t="shared" ca="1" si="0"/>
        <v>1</v>
      </c>
      <c r="S17">
        <f t="shared" ca="1" si="1"/>
        <v>0</v>
      </c>
      <c r="T17">
        <f t="shared" ca="1" si="2"/>
        <v>0</v>
      </c>
    </row>
    <row r="18" spans="1:20" hidden="1" x14ac:dyDescent="0.35">
      <c r="A18">
        <v>6000131438</v>
      </c>
      <c r="B18" t="s">
        <v>286</v>
      </c>
      <c r="C18" t="s">
        <v>230</v>
      </c>
      <c r="D18" t="s">
        <v>247</v>
      </c>
      <c r="E18" s="1">
        <v>45701</v>
      </c>
      <c r="F18" s="1"/>
      <c r="G18" t="s">
        <v>287</v>
      </c>
      <c r="H18" t="s">
        <v>401</v>
      </c>
      <c r="I18" s="1">
        <v>45831</v>
      </c>
      <c r="J18" t="s">
        <v>234</v>
      </c>
      <c r="K18" t="s">
        <v>241</v>
      </c>
      <c r="L18" t="s">
        <v>171</v>
      </c>
      <c r="M18" t="s">
        <v>289</v>
      </c>
      <c r="N18" t="s">
        <v>237</v>
      </c>
      <c r="O18" t="s">
        <v>230</v>
      </c>
      <c r="Q18">
        <f ca="1">IF(OR(ISNUMBER(MATCH(L18,MasterData!$D$3:$D$18,0)),ISNUMBER(MATCH(L18,MasterData!$C$3:$C$18,0))),
    DATEDIF(E18,I18,"d"),
    DATEDIF(E18,TODAY(),"d"))</f>
        <v>130</v>
      </c>
      <c r="R18">
        <f t="shared" ca="1" si="0"/>
        <v>0</v>
      </c>
      <c r="S18">
        <f t="shared" ca="1" si="1"/>
        <v>0</v>
      </c>
      <c r="T18">
        <f t="shared" ca="1" si="2"/>
        <v>1</v>
      </c>
    </row>
    <row r="19" spans="1:20" hidden="1" x14ac:dyDescent="0.35">
      <c r="A19">
        <v>6000131514</v>
      </c>
      <c r="B19" t="s">
        <v>230</v>
      </c>
      <c r="C19" t="s">
        <v>230</v>
      </c>
      <c r="D19" t="s">
        <v>251</v>
      </c>
      <c r="E19" s="1">
        <v>45702</v>
      </c>
      <c r="F19" s="1"/>
      <c r="G19" t="s">
        <v>290</v>
      </c>
      <c r="H19" t="s">
        <v>233</v>
      </c>
      <c r="I19" s="1">
        <v>45723</v>
      </c>
      <c r="J19" t="s">
        <v>201</v>
      </c>
      <c r="K19" t="s">
        <v>241</v>
      </c>
      <c r="L19" t="s">
        <v>171</v>
      </c>
      <c r="M19" t="s">
        <v>291</v>
      </c>
      <c r="N19" t="s">
        <v>237</v>
      </c>
      <c r="O19" t="s">
        <v>230</v>
      </c>
      <c r="Q19">
        <f ca="1">IF(OR(ISNUMBER(MATCH(L19,MasterData!$D$3:$D$18,0)),ISNUMBER(MATCH(L19,MasterData!$C$3:$C$18,0))),
    DATEDIF(E19,I19,"d"),
    DATEDIF(E19,TODAY(),"d"))</f>
        <v>21</v>
      </c>
      <c r="R19">
        <f t="shared" ca="1" si="0"/>
        <v>0</v>
      </c>
      <c r="S19">
        <f t="shared" ca="1" si="1"/>
        <v>1</v>
      </c>
      <c r="T19">
        <f t="shared" ca="1" si="2"/>
        <v>0</v>
      </c>
    </row>
    <row r="20" spans="1:20" hidden="1" x14ac:dyDescent="0.35">
      <c r="A20">
        <v>6000131715</v>
      </c>
      <c r="B20" t="s">
        <v>292</v>
      </c>
      <c r="C20" t="s">
        <v>230</v>
      </c>
      <c r="D20" t="s">
        <v>231</v>
      </c>
      <c r="E20" s="1">
        <v>45705</v>
      </c>
      <c r="F20" s="1"/>
      <c r="G20" t="s">
        <v>293</v>
      </c>
      <c r="H20" t="s">
        <v>233</v>
      </c>
      <c r="I20" s="1">
        <v>45713</v>
      </c>
      <c r="J20" t="s">
        <v>234</v>
      </c>
      <c r="K20" t="s">
        <v>235</v>
      </c>
      <c r="L20" t="s">
        <v>171</v>
      </c>
      <c r="M20" t="s">
        <v>294</v>
      </c>
      <c r="N20" t="s">
        <v>237</v>
      </c>
      <c r="O20" t="s">
        <v>230</v>
      </c>
      <c r="Q20">
        <f ca="1">IF(OR(ISNUMBER(MATCH(L20,MasterData!$D$3:$D$18,0)),ISNUMBER(MATCH(L20,MasterData!$C$3:$C$18,0))),
    DATEDIF(E20,I20,"d"),
    DATEDIF(E20,TODAY(),"d"))</f>
        <v>8</v>
      </c>
      <c r="R20">
        <f t="shared" ca="1" si="0"/>
        <v>0</v>
      </c>
      <c r="S20">
        <f t="shared" ca="1" si="1"/>
        <v>1</v>
      </c>
      <c r="T20">
        <f t="shared" ca="1" si="2"/>
        <v>0</v>
      </c>
    </row>
    <row r="21" spans="1:20" hidden="1" x14ac:dyDescent="0.35">
      <c r="A21">
        <v>6000132000</v>
      </c>
      <c r="B21" t="s">
        <v>295</v>
      </c>
      <c r="C21" t="s">
        <v>230</v>
      </c>
      <c r="D21" t="s">
        <v>254</v>
      </c>
      <c r="E21" s="1">
        <v>45707</v>
      </c>
      <c r="F21" s="1"/>
      <c r="G21" t="s">
        <v>255</v>
      </c>
      <c r="H21" t="s">
        <v>240</v>
      </c>
      <c r="I21" s="1">
        <v>45735</v>
      </c>
      <c r="J21" t="s">
        <v>234</v>
      </c>
      <c r="K21" t="s">
        <v>241</v>
      </c>
      <c r="L21" t="s">
        <v>171</v>
      </c>
      <c r="M21" t="s">
        <v>296</v>
      </c>
      <c r="N21" t="s">
        <v>237</v>
      </c>
      <c r="O21" t="s">
        <v>230</v>
      </c>
      <c r="Q21">
        <f ca="1">IF(OR(ISNUMBER(MATCH(L21,MasterData!$D$3:$D$18,0)),ISNUMBER(MATCH(L21,MasterData!$C$3:$C$18,0))),
    DATEDIF(E21,I21,"d"),
    DATEDIF(E21,TODAY(),"d"))</f>
        <v>28</v>
      </c>
      <c r="R21">
        <f t="shared" ca="1" si="0"/>
        <v>0</v>
      </c>
      <c r="S21">
        <f t="shared" ca="1" si="1"/>
        <v>1</v>
      </c>
      <c r="T21">
        <f t="shared" ca="1" si="2"/>
        <v>0</v>
      </c>
    </row>
    <row r="22" spans="1:20" hidden="1" x14ac:dyDescent="0.35">
      <c r="A22">
        <v>6000132651</v>
      </c>
      <c r="B22" t="s">
        <v>297</v>
      </c>
      <c r="C22" t="s">
        <v>230</v>
      </c>
      <c r="D22" t="s">
        <v>247</v>
      </c>
      <c r="E22" s="1">
        <v>45714</v>
      </c>
      <c r="F22" s="1"/>
      <c r="G22" t="s">
        <v>287</v>
      </c>
      <c r="H22" t="s">
        <v>240</v>
      </c>
      <c r="I22" s="1">
        <v>45723</v>
      </c>
      <c r="J22" t="s">
        <v>234</v>
      </c>
      <c r="K22" t="s">
        <v>235</v>
      </c>
      <c r="L22" t="s">
        <v>171</v>
      </c>
      <c r="M22" t="s">
        <v>298</v>
      </c>
      <c r="N22" t="s">
        <v>237</v>
      </c>
      <c r="O22" t="s">
        <v>230</v>
      </c>
      <c r="Q22">
        <f ca="1">IF(OR(ISNUMBER(MATCH(L22,MasterData!$D$3:$D$18,0)),ISNUMBER(MATCH(L22,MasterData!$C$3:$C$18,0))),
    DATEDIF(E22,I22,"d"),
    DATEDIF(E22,TODAY(),"d"))</f>
        <v>9</v>
      </c>
      <c r="R22">
        <f t="shared" ca="1" si="0"/>
        <v>0</v>
      </c>
      <c r="S22">
        <f t="shared" ca="1" si="1"/>
        <v>1</v>
      </c>
      <c r="T22">
        <f t="shared" ca="1" si="2"/>
        <v>0</v>
      </c>
    </row>
    <row r="23" spans="1:20" hidden="1" x14ac:dyDescent="0.35">
      <c r="A23">
        <v>6000133013</v>
      </c>
      <c r="B23" t="s">
        <v>299</v>
      </c>
      <c r="C23" t="s">
        <v>230</v>
      </c>
      <c r="D23" t="s">
        <v>231</v>
      </c>
      <c r="E23" s="1">
        <v>45719</v>
      </c>
      <c r="F23" s="1"/>
      <c r="G23" t="s">
        <v>300</v>
      </c>
      <c r="H23" t="s">
        <v>245</v>
      </c>
      <c r="I23" s="1">
        <v>45734</v>
      </c>
      <c r="J23" t="s">
        <v>234</v>
      </c>
      <c r="K23" t="s">
        <v>235</v>
      </c>
      <c r="L23" t="s">
        <v>171</v>
      </c>
      <c r="M23" t="s">
        <v>301</v>
      </c>
      <c r="N23" t="s">
        <v>237</v>
      </c>
      <c r="O23" t="s">
        <v>230</v>
      </c>
      <c r="Q23">
        <f ca="1">IF(OR(ISNUMBER(MATCH(L23,MasterData!$D$3:$D$18,0)),ISNUMBER(MATCH(L23,MasterData!$C$3:$C$18,0))),
    DATEDIF(E23,I23,"d"),
    DATEDIF(E23,TODAY(),"d"))</f>
        <v>15</v>
      </c>
      <c r="R23">
        <f t="shared" ca="1" si="0"/>
        <v>0</v>
      </c>
      <c r="S23">
        <f t="shared" ca="1" si="1"/>
        <v>1</v>
      </c>
      <c r="T23">
        <f t="shared" ca="1" si="2"/>
        <v>0</v>
      </c>
    </row>
    <row r="24" spans="1:20" hidden="1" x14ac:dyDescent="0.35">
      <c r="A24">
        <v>6000133061</v>
      </c>
      <c r="B24" t="s">
        <v>302</v>
      </c>
      <c r="C24" t="s">
        <v>230</v>
      </c>
      <c r="D24" t="s">
        <v>254</v>
      </c>
      <c r="E24" s="1">
        <v>45719</v>
      </c>
      <c r="F24" s="1"/>
      <c r="G24" t="s">
        <v>255</v>
      </c>
      <c r="H24" t="s">
        <v>245</v>
      </c>
      <c r="I24" s="1">
        <v>45735</v>
      </c>
      <c r="J24" t="s">
        <v>234</v>
      </c>
      <c r="K24" t="s">
        <v>241</v>
      </c>
      <c r="L24" t="s">
        <v>171</v>
      </c>
      <c r="M24" t="s">
        <v>303</v>
      </c>
      <c r="N24" t="s">
        <v>237</v>
      </c>
      <c r="O24" t="s">
        <v>230</v>
      </c>
      <c r="Q24">
        <f ca="1">IF(OR(ISNUMBER(MATCH(L24,MasterData!$D$3:$D$18,0)),ISNUMBER(MATCH(L24,MasterData!$C$3:$C$18,0))),
    DATEDIF(E24,I24,"d"),
    DATEDIF(E24,TODAY(),"d"))</f>
        <v>16</v>
      </c>
      <c r="R24">
        <f t="shared" ca="1" si="0"/>
        <v>0</v>
      </c>
      <c r="S24">
        <f t="shared" ca="1" si="1"/>
        <v>1</v>
      </c>
      <c r="T24">
        <f t="shared" ca="1" si="2"/>
        <v>0</v>
      </c>
    </row>
    <row r="25" spans="1:20" hidden="1" x14ac:dyDescent="0.35">
      <c r="A25">
        <v>6000133063</v>
      </c>
      <c r="B25" t="s">
        <v>304</v>
      </c>
      <c r="C25" t="s">
        <v>230</v>
      </c>
      <c r="D25" t="s">
        <v>305</v>
      </c>
      <c r="E25" s="1">
        <v>45719</v>
      </c>
      <c r="F25" s="1"/>
      <c r="G25" t="s">
        <v>306</v>
      </c>
      <c r="H25" t="s">
        <v>245</v>
      </c>
      <c r="I25" s="1">
        <v>45778</v>
      </c>
      <c r="J25" t="s">
        <v>234</v>
      </c>
      <c r="K25" t="s">
        <v>235</v>
      </c>
      <c r="L25" t="s">
        <v>171</v>
      </c>
      <c r="M25" t="s">
        <v>307</v>
      </c>
      <c r="N25" t="s">
        <v>237</v>
      </c>
      <c r="O25" t="s">
        <v>230</v>
      </c>
      <c r="Q25">
        <f ca="1">IF(OR(ISNUMBER(MATCH(L25,MasterData!$D$3:$D$18,0)),ISNUMBER(MATCH(L25,MasterData!$C$3:$C$18,0))),
    DATEDIF(E25,I25,"d"),
    DATEDIF(E25,TODAY(),"d"))</f>
        <v>59</v>
      </c>
      <c r="R25">
        <f t="shared" ca="1" si="0"/>
        <v>0</v>
      </c>
      <c r="S25">
        <f t="shared" ca="1" si="1"/>
        <v>0</v>
      </c>
      <c r="T25">
        <f t="shared" ca="1" si="2"/>
        <v>1</v>
      </c>
    </row>
    <row r="26" spans="1:20" hidden="1" x14ac:dyDescent="0.35">
      <c r="A26">
        <v>6000133075</v>
      </c>
      <c r="B26" t="s">
        <v>308</v>
      </c>
      <c r="C26" t="s">
        <v>230</v>
      </c>
      <c r="D26" t="s">
        <v>305</v>
      </c>
      <c r="E26" s="1">
        <v>45719</v>
      </c>
      <c r="F26" s="1"/>
      <c r="G26" t="s">
        <v>306</v>
      </c>
      <c r="H26" t="s">
        <v>240</v>
      </c>
      <c r="I26" s="1">
        <v>45758</v>
      </c>
      <c r="J26" t="s">
        <v>234</v>
      </c>
      <c r="K26" t="s">
        <v>235</v>
      </c>
      <c r="L26" t="s">
        <v>171</v>
      </c>
      <c r="M26" t="s">
        <v>309</v>
      </c>
      <c r="N26" t="s">
        <v>237</v>
      </c>
      <c r="O26" t="s">
        <v>230</v>
      </c>
      <c r="Q26">
        <f ca="1">IF(OR(ISNUMBER(MATCH(L26,MasterData!$D$3:$D$18,0)),ISNUMBER(MATCH(L26,MasterData!$C$3:$C$18,0))),
    DATEDIF(E26,I26,"d"),
    DATEDIF(E26,TODAY(),"d"))</f>
        <v>39</v>
      </c>
      <c r="R26">
        <f t="shared" ca="1" si="0"/>
        <v>0</v>
      </c>
      <c r="S26">
        <f t="shared" ca="1" si="1"/>
        <v>0</v>
      </c>
      <c r="T26">
        <f t="shared" ca="1" si="2"/>
        <v>1</v>
      </c>
    </row>
    <row r="27" spans="1:20" hidden="1" x14ac:dyDescent="0.35">
      <c r="A27">
        <v>6000133085</v>
      </c>
      <c r="B27" t="s">
        <v>230</v>
      </c>
      <c r="C27" t="s">
        <v>230</v>
      </c>
      <c r="D27" t="s">
        <v>251</v>
      </c>
      <c r="E27" s="1">
        <v>45719</v>
      </c>
      <c r="F27" s="1"/>
      <c r="G27" t="s">
        <v>290</v>
      </c>
      <c r="H27" t="s">
        <v>240</v>
      </c>
      <c r="I27" s="1">
        <v>45731</v>
      </c>
      <c r="J27" t="s">
        <v>201</v>
      </c>
      <c r="K27" t="s">
        <v>241</v>
      </c>
      <c r="L27" t="s">
        <v>171</v>
      </c>
      <c r="M27" t="s">
        <v>310</v>
      </c>
      <c r="N27" t="s">
        <v>237</v>
      </c>
      <c r="O27" t="s">
        <v>230</v>
      </c>
      <c r="Q27">
        <f ca="1">IF(OR(ISNUMBER(MATCH(L27,MasterData!$D$3:$D$18,0)),ISNUMBER(MATCH(L27,MasterData!$C$3:$C$18,0))),
    DATEDIF(E27,I27,"d"),
    DATEDIF(E27,TODAY(),"d"))</f>
        <v>12</v>
      </c>
      <c r="R27">
        <f t="shared" ca="1" si="0"/>
        <v>0</v>
      </c>
      <c r="S27">
        <f t="shared" ca="1" si="1"/>
        <v>1</v>
      </c>
      <c r="T27">
        <f t="shared" ca="1" si="2"/>
        <v>0</v>
      </c>
    </row>
    <row r="28" spans="1:20" hidden="1" x14ac:dyDescent="0.35">
      <c r="A28">
        <v>6000133086</v>
      </c>
      <c r="B28" t="s">
        <v>230</v>
      </c>
      <c r="C28" t="s">
        <v>230</v>
      </c>
      <c r="D28" t="s">
        <v>251</v>
      </c>
      <c r="E28" s="1">
        <v>45719</v>
      </c>
      <c r="F28" s="1"/>
      <c r="G28" t="s">
        <v>290</v>
      </c>
      <c r="H28" t="s">
        <v>240</v>
      </c>
      <c r="I28" s="1">
        <v>45773</v>
      </c>
      <c r="J28" t="s">
        <v>201</v>
      </c>
      <c r="K28" t="s">
        <v>241</v>
      </c>
      <c r="L28" t="s">
        <v>171</v>
      </c>
      <c r="M28" t="s">
        <v>311</v>
      </c>
      <c r="N28" t="s">
        <v>237</v>
      </c>
      <c r="O28" t="s">
        <v>230</v>
      </c>
      <c r="Q28">
        <f ca="1">IF(OR(ISNUMBER(MATCH(L28,MasterData!$D$3:$D$18,0)),ISNUMBER(MATCH(L28,MasterData!$C$3:$C$18,0))),
    DATEDIF(E28,I28,"d"),
    DATEDIF(E28,TODAY(),"d"))</f>
        <v>54</v>
      </c>
      <c r="R28">
        <f t="shared" ca="1" si="0"/>
        <v>0</v>
      </c>
      <c r="S28">
        <f t="shared" ca="1" si="1"/>
        <v>0</v>
      </c>
      <c r="T28">
        <f t="shared" ca="1" si="2"/>
        <v>1</v>
      </c>
    </row>
    <row r="29" spans="1:20" hidden="1" x14ac:dyDescent="0.35">
      <c r="A29">
        <v>6000133087</v>
      </c>
      <c r="B29" t="s">
        <v>230</v>
      </c>
      <c r="C29" t="s">
        <v>230</v>
      </c>
      <c r="D29" t="s">
        <v>251</v>
      </c>
      <c r="E29" s="1">
        <v>45719</v>
      </c>
      <c r="F29" s="1"/>
      <c r="G29" t="s">
        <v>290</v>
      </c>
      <c r="H29" t="s">
        <v>245</v>
      </c>
      <c r="I29" s="1">
        <v>45807</v>
      </c>
      <c r="J29" t="s">
        <v>201</v>
      </c>
      <c r="K29" t="s">
        <v>241</v>
      </c>
      <c r="L29" t="s">
        <v>171</v>
      </c>
      <c r="M29" t="s">
        <v>312</v>
      </c>
      <c r="N29" t="s">
        <v>237</v>
      </c>
      <c r="O29" t="s">
        <v>230</v>
      </c>
      <c r="Q29">
        <f ca="1">IF(OR(ISNUMBER(MATCH(L29,MasterData!$D$3:$D$18,0)),ISNUMBER(MATCH(L29,MasterData!$C$3:$C$18,0))),
    DATEDIF(E29,I29,"d"),
    DATEDIF(E29,TODAY(),"d"))</f>
        <v>88</v>
      </c>
      <c r="R29">
        <f t="shared" ca="1" si="0"/>
        <v>0</v>
      </c>
      <c r="S29">
        <f t="shared" ca="1" si="1"/>
        <v>0</v>
      </c>
      <c r="T29">
        <f t="shared" ca="1" si="2"/>
        <v>1</v>
      </c>
    </row>
    <row r="30" spans="1:20" hidden="1" x14ac:dyDescent="0.35">
      <c r="A30">
        <v>6000133442</v>
      </c>
      <c r="B30" t="s">
        <v>230</v>
      </c>
      <c r="C30" t="s">
        <v>230</v>
      </c>
      <c r="D30" t="s">
        <v>247</v>
      </c>
      <c r="E30" s="1">
        <v>45722</v>
      </c>
      <c r="F30" s="1"/>
      <c r="G30" t="s">
        <v>248</v>
      </c>
      <c r="H30" t="s">
        <v>245</v>
      </c>
      <c r="I30" s="1">
        <v>45786</v>
      </c>
      <c r="J30" t="s">
        <v>201</v>
      </c>
      <c r="K30" t="s">
        <v>241</v>
      </c>
      <c r="L30" t="s">
        <v>171</v>
      </c>
      <c r="M30" t="s">
        <v>313</v>
      </c>
      <c r="N30" t="s">
        <v>237</v>
      </c>
      <c r="O30" t="s">
        <v>230</v>
      </c>
      <c r="Q30">
        <f ca="1">IF(OR(ISNUMBER(MATCH(L30,MasterData!$D$3:$D$18,0)),ISNUMBER(MATCH(L30,MasterData!$C$3:$C$18,0))),
    DATEDIF(E30,I30,"d"),
    DATEDIF(E30,TODAY(),"d"))</f>
        <v>64</v>
      </c>
      <c r="R30">
        <f t="shared" ca="1" si="0"/>
        <v>0</v>
      </c>
      <c r="S30">
        <f t="shared" ca="1" si="1"/>
        <v>0</v>
      </c>
      <c r="T30">
        <f t="shared" ca="1" si="2"/>
        <v>1</v>
      </c>
    </row>
    <row r="31" spans="1:20" hidden="1" x14ac:dyDescent="0.35">
      <c r="A31">
        <v>6000133644</v>
      </c>
      <c r="B31" t="s">
        <v>314</v>
      </c>
      <c r="C31" t="s">
        <v>230</v>
      </c>
      <c r="D31" t="s">
        <v>274</v>
      </c>
      <c r="E31" s="1">
        <v>45723</v>
      </c>
      <c r="F31" s="1"/>
      <c r="G31" t="s">
        <v>315</v>
      </c>
      <c r="H31" t="s">
        <v>240</v>
      </c>
      <c r="I31" s="1">
        <v>45841</v>
      </c>
      <c r="J31" t="s">
        <v>234</v>
      </c>
      <c r="K31" t="s">
        <v>241</v>
      </c>
      <c r="L31" t="s">
        <v>164</v>
      </c>
      <c r="M31" t="s">
        <v>316</v>
      </c>
      <c r="N31" t="s">
        <v>237</v>
      </c>
      <c r="O31" t="s">
        <v>230</v>
      </c>
      <c r="Q31">
        <f ca="1">IF(OR(ISNUMBER(MATCH(L31,MasterData!$D$3:$D$18,0)),ISNUMBER(MATCH(L31,MasterData!$C$3:$C$18,0))),
    DATEDIF(E31,I31,"d"),
    DATEDIF(E31,TODAY(),"d"))</f>
        <v>284</v>
      </c>
      <c r="R31">
        <f t="shared" ca="1" si="0"/>
        <v>0</v>
      </c>
      <c r="S31">
        <f t="shared" ca="1" si="1"/>
        <v>0</v>
      </c>
      <c r="T31">
        <f t="shared" ca="1" si="2"/>
        <v>1</v>
      </c>
    </row>
    <row r="32" spans="1:20" hidden="1" x14ac:dyDescent="0.35">
      <c r="A32">
        <v>6000133647</v>
      </c>
      <c r="B32" t="s">
        <v>317</v>
      </c>
      <c r="C32" t="s">
        <v>230</v>
      </c>
      <c r="D32" t="s">
        <v>231</v>
      </c>
      <c r="E32" s="1">
        <v>45723</v>
      </c>
      <c r="F32" s="1"/>
      <c r="G32" t="s">
        <v>318</v>
      </c>
      <c r="H32" t="s">
        <v>245</v>
      </c>
      <c r="I32" s="1">
        <v>45733</v>
      </c>
      <c r="J32" t="s">
        <v>234</v>
      </c>
      <c r="K32" t="s">
        <v>235</v>
      </c>
      <c r="L32" t="s">
        <v>171</v>
      </c>
      <c r="M32" t="s">
        <v>319</v>
      </c>
      <c r="N32" t="s">
        <v>237</v>
      </c>
      <c r="O32" t="s">
        <v>230</v>
      </c>
      <c r="Q32">
        <f ca="1">IF(OR(ISNUMBER(MATCH(L32,MasterData!$D$3:$D$18,0)),ISNUMBER(MATCH(L32,MasterData!$C$3:$C$18,0))),
    DATEDIF(E32,I32,"d"),
    DATEDIF(E32,TODAY(),"d"))</f>
        <v>10</v>
      </c>
      <c r="R32">
        <f t="shared" ca="1" si="0"/>
        <v>0</v>
      </c>
      <c r="S32">
        <f t="shared" ca="1" si="1"/>
        <v>1</v>
      </c>
      <c r="T32">
        <f t="shared" ca="1" si="2"/>
        <v>0</v>
      </c>
    </row>
    <row r="33" spans="1:20" hidden="1" x14ac:dyDescent="0.35">
      <c r="A33">
        <v>6000133780</v>
      </c>
      <c r="B33" t="s">
        <v>320</v>
      </c>
      <c r="C33" t="s">
        <v>230</v>
      </c>
      <c r="D33" t="s">
        <v>274</v>
      </c>
      <c r="E33" s="1">
        <v>45726</v>
      </c>
      <c r="F33" s="1"/>
      <c r="G33" t="s">
        <v>321</v>
      </c>
      <c r="H33" t="s">
        <v>240</v>
      </c>
      <c r="I33" s="1">
        <v>45741</v>
      </c>
      <c r="J33" t="s">
        <v>234</v>
      </c>
      <c r="K33" t="s">
        <v>235</v>
      </c>
      <c r="L33" t="s">
        <v>171</v>
      </c>
      <c r="M33" t="s">
        <v>322</v>
      </c>
      <c r="N33" t="s">
        <v>237</v>
      </c>
      <c r="O33" t="s">
        <v>230</v>
      </c>
      <c r="Q33">
        <f ca="1">IF(OR(ISNUMBER(MATCH(L33,MasterData!$D$3:$D$18,0)),ISNUMBER(MATCH(L33,MasterData!$C$3:$C$18,0))),
    DATEDIF(E33,I33,"d"),
    DATEDIF(E33,TODAY(),"d"))</f>
        <v>15</v>
      </c>
      <c r="R33">
        <f t="shared" ca="1" si="0"/>
        <v>0</v>
      </c>
      <c r="S33">
        <f t="shared" ca="1" si="1"/>
        <v>1</v>
      </c>
      <c r="T33">
        <f t="shared" ca="1" si="2"/>
        <v>0</v>
      </c>
    </row>
    <row r="34" spans="1:20" hidden="1" x14ac:dyDescent="0.35">
      <c r="A34">
        <v>6000133782</v>
      </c>
      <c r="B34" t="s">
        <v>323</v>
      </c>
      <c r="C34" t="s">
        <v>230</v>
      </c>
      <c r="D34" t="s">
        <v>254</v>
      </c>
      <c r="E34" s="1">
        <v>45726</v>
      </c>
      <c r="F34" s="1"/>
      <c r="G34" t="s">
        <v>255</v>
      </c>
      <c r="H34" t="s">
        <v>240</v>
      </c>
      <c r="I34" s="1">
        <v>45735</v>
      </c>
      <c r="J34" t="s">
        <v>234</v>
      </c>
      <c r="K34" t="s">
        <v>241</v>
      </c>
      <c r="L34" t="s">
        <v>171</v>
      </c>
      <c r="M34" t="s">
        <v>324</v>
      </c>
      <c r="N34" t="s">
        <v>237</v>
      </c>
      <c r="O34" t="s">
        <v>230</v>
      </c>
      <c r="Q34">
        <f ca="1">IF(OR(ISNUMBER(MATCH(L34,MasterData!$D$3:$D$18,0)),ISNUMBER(MATCH(L34,MasterData!$C$3:$C$18,0))),
    DATEDIF(E34,I34,"d"),
    DATEDIF(E34,TODAY(),"d"))</f>
        <v>9</v>
      </c>
      <c r="R34">
        <f t="shared" ca="1" si="0"/>
        <v>0</v>
      </c>
      <c r="S34">
        <f t="shared" ca="1" si="1"/>
        <v>1</v>
      </c>
      <c r="T34">
        <f t="shared" ca="1" si="2"/>
        <v>0</v>
      </c>
    </row>
    <row r="35" spans="1:20" hidden="1" x14ac:dyDescent="0.35">
      <c r="A35">
        <v>6000133815</v>
      </c>
      <c r="B35" t="s">
        <v>325</v>
      </c>
      <c r="C35" t="s">
        <v>230</v>
      </c>
      <c r="D35" t="s">
        <v>254</v>
      </c>
      <c r="E35" s="1">
        <v>45726</v>
      </c>
      <c r="F35" s="1"/>
      <c r="G35" t="s">
        <v>255</v>
      </c>
      <c r="H35" t="s">
        <v>240</v>
      </c>
      <c r="I35" s="1">
        <v>45748</v>
      </c>
      <c r="J35" t="s">
        <v>234</v>
      </c>
      <c r="K35" t="s">
        <v>241</v>
      </c>
      <c r="L35" t="s">
        <v>171</v>
      </c>
      <c r="M35" t="s">
        <v>326</v>
      </c>
      <c r="N35" t="s">
        <v>237</v>
      </c>
      <c r="O35" t="s">
        <v>230</v>
      </c>
      <c r="Q35">
        <f ca="1">IF(OR(ISNUMBER(MATCH(L35,MasterData!$D$3:$D$18,0)),ISNUMBER(MATCH(L35,MasterData!$C$3:$C$18,0))),
    DATEDIF(E35,I35,"d"),
    DATEDIF(E35,TODAY(),"d"))</f>
        <v>22</v>
      </c>
      <c r="R35">
        <f t="shared" ca="1" si="0"/>
        <v>0</v>
      </c>
      <c r="S35">
        <f t="shared" ca="1" si="1"/>
        <v>1</v>
      </c>
      <c r="T35">
        <f t="shared" ca="1" si="2"/>
        <v>0</v>
      </c>
    </row>
    <row r="36" spans="1:20" hidden="1" x14ac:dyDescent="0.35">
      <c r="A36">
        <v>6000133897</v>
      </c>
      <c r="B36" t="s">
        <v>230</v>
      </c>
      <c r="C36" t="s">
        <v>230</v>
      </c>
      <c r="D36" t="s">
        <v>231</v>
      </c>
      <c r="E36" s="1">
        <v>45727</v>
      </c>
      <c r="F36" s="1"/>
      <c r="G36" t="s">
        <v>248</v>
      </c>
      <c r="H36" t="s">
        <v>240</v>
      </c>
      <c r="I36" s="1">
        <v>45751</v>
      </c>
      <c r="J36" t="s">
        <v>201</v>
      </c>
      <c r="K36" t="s">
        <v>241</v>
      </c>
      <c r="L36" t="s">
        <v>171</v>
      </c>
      <c r="M36" t="s">
        <v>327</v>
      </c>
      <c r="N36" t="s">
        <v>237</v>
      </c>
      <c r="O36" t="s">
        <v>230</v>
      </c>
      <c r="Q36">
        <f ca="1">IF(OR(ISNUMBER(MATCH(L36,MasterData!$D$3:$D$18,0)),ISNUMBER(MATCH(L36,MasterData!$C$3:$C$18,0))),
    DATEDIF(E36,I36,"d"),
    DATEDIF(E36,TODAY(),"d"))</f>
        <v>24</v>
      </c>
      <c r="R36">
        <f t="shared" ca="1" si="0"/>
        <v>0</v>
      </c>
      <c r="S36">
        <f t="shared" ca="1" si="1"/>
        <v>1</v>
      </c>
      <c r="T36">
        <f t="shared" ca="1" si="2"/>
        <v>0</v>
      </c>
    </row>
    <row r="37" spans="1:20" hidden="1" x14ac:dyDescent="0.35">
      <c r="A37">
        <v>6000134052</v>
      </c>
      <c r="B37" t="s">
        <v>328</v>
      </c>
      <c r="D37" s="34">
        <v>3014</v>
      </c>
      <c r="E37" s="1">
        <v>45728</v>
      </c>
      <c r="F37" s="1"/>
      <c r="G37" t="s">
        <v>329</v>
      </c>
      <c r="H37" t="s">
        <v>330</v>
      </c>
      <c r="I37" s="1">
        <v>45852</v>
      </c>
      <c r="K37" t="s">
        <v>235</v>
      </c>
      <c r="L37" t="s">
        <v>171</v>
      </c>
      <c r="M37" t="s">
        <v>331</v>
      </c>
      <c r="N37" t="s">
        <v>332</v>
      </c>
      <c r="Q37">
        <f ca="1">IF(OR(ISNUMBER(MATCH(L37,MasterData!$D$3:$D$18,0)),ISNUMBER(MATCH(L37,MasterData!$C$3:$C$18,0))),
    DATEDIF(E37,I37,"d"),
    DATEDIF(E37,TODAY(),"d"))</f>
        <v>124</v>
      </c>
      <c r="R37">
        <f t="shared" ca="1" si="0"/>
        <v>0</v>
      </c>
      <c r="S37">
        <f t="shared" ca="1" si="1"/>
        <v>0</v>
      </c>
      <c r="T37">
        <f t="shared" ca="1" si="2"/>
        <v>1</v>
      </c>
    </row>
    <row r="38" spans="1:20" hidden="1" x14ac:dyDescent="0.35">
      <c r="A38">
        <v>6000134157</v>
      </c>
      <c r="B38" t="s">
        <v>333</v>
      </c>
      <c r="C38" t="s">
        <v>230</v>
      </c>
      <c r="D38" t="s">
        <v>231</v>
      </c>
      <c r="E38" s="1">
        <v>45729</v>
      </c>
      <c r="F38" s="1"/>
      <c r="G38" t="s">
        <v>293</v>
      </c>
      <c r="H38" t="s">
        <v>245</v>
      </c>
      <c r="I38" s="1">
        <v>45737</v>
      </c>
      <c r="J38" t="s">
        <v>234</v>
      </c>
      <c r="K38" t="s">
        <v>235</v>
      </c>
      <c r="L38" t="s">
        <v>171</v>
      </c>
      <c r="M38" t="s">
        <v>334</v>
      </c>
      <c r="N38" t="s">
        <v>237</v>
      </c>
      <c r="O38" t="s">
        <v>230</v>
      </c>
      <c r="Q38">
        <f ca="1">IF(OR(ISNUMBER(MATCH(L38,MasterData!$D$3:$D$18,0)),ISNUMBER(MATCH(L38,MasterData!$C$3:$C$18,0))),
    DATEDIF(E38,I38,"d"),
    DATEDIF(E38,TODAY(),"d"))</f>
        <v>8</v>
      </c>
      <c r="R38">
        <f t="shared" ca="1" si="0"/>
        <v>0</v>
      </c>
      <c r="S38">
        <f t="shared" ca="1" si="1"/>
        <v>1</v>
      </c>
      <c r="T38">
        <f t="shared" ca="1" si="2"/>
        <v>0</v>
      </c>
    </row>
    <row r="39" spans="1:20" hidden="1" x14ac:dyDescent="0.35">
      <c r="A39">
        <v>6000134167</v>
      </c>
      <c r="B39" t="s">
        <v>230</v>
      </c>
      <c r="C39" t="s">
        <v>230</v>
      </c>
      <c r="D39" t="s">
        <v>251</v>
      </c>
      <c r="E39" s="1">
        <v>45729</v>
      </c>
      <c r="F39" s="1"/>
      <c r="G39" t="s">
        <v>335</v>
      </c>
      <c r="H39" t="s">
        <v>240</v>
      </c>
      <c r="I39" s="1">
        <v>45792</v>
      </c>
      <c r="J39" t="s">
        <v>201</v>
      </c>
      <c r="K39" t="s">
        <v>241</v>
      </c>
      <c r="L39" t="s">
        <v>171</v>
      </c>
      <c r="M39" t="s">
        <v>336</v>
      </c>
      <c r="N39" t="s">
        <v>237</v>
      </c>
      <c r="O39" t="s">
        <v>230</v>
      </c>
      <c r="Q39">
        <f ca="1">IF(OR(ISNUMBER(MATCH(L39,MasterData!$D$3:$D$18,0)),ISNUMBER(MATCH(L39,MasterData!$C$3:$C$18,0))),
    DATEDIF(E39,I39,"d"),
    DATEDIF(E39,TODAY(),"d"))</f>
        <v>63</v>
      </c>
      <c r="R39">
        <f t="shared" ca="1" si="0"/>
        <v>0</v>
      </c>
      <c r="S39">
        <f t="shared" ca="1" si="1"/>
        <v>0</v>
      </c>
      <c r="T39">
        <f t="shared" ca="1" si="2"/>
        <v>1</v>
      </c>
    </row>
    <row r="40" spans="1:20" hidden="1" x14ac:dyDescent="0.35">
      <c r="A40">
        <v>6000134304</v>
      </c>
      <c r="B40" t="s">
        <v>337</v>
      </c>
      <c r="C40" t="s">
        <v>230</v>
      </c>
      <c r="D40" t="s">
        <v>338</v>
      </c>
      <c r="E40" s="1">
        <v>45729</v>
      </c>
      <c r="F40" s="1"/>
      <c r="G40" t="s">
        <v>339</v>
      </c>
      <c r="H40" t="s">
        <v>245</v>
      </c>
      <c r="I40" s="1">
        <v>45782</v>
      </c>
      <c r="J40" t="s">
        <v>234</v>
      </c>
      <c r="K40" t="s">
        <v>235</v>
      </c>
      <c r="L40" t="s">
        <v>171</v>
      </c>
      <c r="M40" t="s">
        <v>340</v>
      </c>
      <c r="N40" t="s">
        <v>237</v>
      </c>
      <c r="O40" t="s">
        <v>230</v>
      </c>
      <c r="Q40">
        <f ca="1">IF(OR(ISNUMBER(MATCH(L40,MasterData!$D$3:$D$18,0)),ISNUMBER(MATCH(L40,MasterData!$C$3:$C$18,0))),
    DATEDIF(E40,I40,"d"),
    DATEDIF(E40,TODAY(),"d"))</f>
        <v>53</v>
      </c>
      <c r="R40">
        <f t="shared" ca="1" si="0"/>
        <v>0</v>
      </c>
      <c r="S40">
        <f t="shared" ca="1" si="1"/>
        <v>0</v>
      </c>
      <c r="T40">
        <f t="shared" ca="1" si="2"/>
        <v>1</v>
      </c>
    </row>
    <row r="41" spans="1:20" hidden="1" x14ac:dyDescent="0.35">
      <c r="A41">
        <v>6000134423</v>
      </c>
      <c r="B41" t="s">
        <v>341</v>
      </c>
      <c r="C41" t="s">
        <v>230</v>
      </c>
      <c r="D41" t="s">
        <v>231</v>
      </c>
      <c r="E41" s="1">
        <v>45730</v>
      </c>
      <c r="F41" s="1"/>
      <c r="G41" t="s">
        <v>293</v>
      </c>
      <c r="H41" t="s">
        <v>245</v>
      </c>
      <c r="I41" s="1">
        <v>45748</v>
      </c>
      <c r="J41" t="s">
        <v>234</v>
      </c>
      <c r="K41" t="s">
        <v>235</v>
      </c>
      <c r="L41" t="s">
        <v>171</v>
      </c>
      <c r="M41" t="s">
        <v>342</v>
      </c>
      <c r="N41" t="s">
        <v>237</v>
      </c>
      <c r="O41" t="s">
        <v>230</v>
      </c>
      <c r="Q41">
        <f ca="1">IF(OR(ISNUMBER(MATCH(L41,MasterData!$D$3:$D$18,0)),ISNUMBER(MATCH(L41,MasterData!$C$3:$C$18,0))),
    DATEDIF(E41,I41,"d"),
    DATEDIF(E41,TODAY(),"d"))</f>
        <v>18</v>
      </c>
      <c r="R41">
        <f t="shared" ca="1" si="0"/>
        <v>0</v>
      </c>
      <c r="S41">
        <f t="shared" ca="1" si="1"/>
        <v>1</v>
      </c>
      <c r="T41">
        <f t="shared" ca="1" si="2"/>
        <v>0</v>
      </c>
    </row>
    <row r="42" spans="1:20" hidden="1" x14ac:dyDescent="0.35">
      <c r="A42">
        <v>6000134460</v>
      </c>
      <c r="B42" t="s">
        <v>343</v>
      </c>
      <c r="C42" t="s">
        <v>230</v>
      </c>
      <c r="D42" t="s">
        <v>231</v>
      </c>
      <c r="E42" s="1">
        <v>45730</v>
      </c>
      <c r="F42" s="1"/>
      <c r="G42" t="s">
        <v>329</v>
      </c>
      <c r="H42" t="s">
        <v>240</v>
      </c>
      <c r="I42" s="1">
        <v>45748</v>
      </c>
      <c r="J42" t="s">
        <v>234</v>
      </c>
      <c r="K42" t="s">
        <v>235</v>
      </c>
      <c r="L42" t="s">
        <v>171</v>
      </c>
      <c r="M42" t="s">
        <v>344</v>
      </c>
      <c r="N42" t="s">
        <v>237</v>
      </c>
      <c r="O42" t="s">
        <v>230</v>
      </c>
      <c r="Q42">
        <f ca="1">IF(OR(ISNUMBER(MATCH(L42,MasterData!$D$3:$D$18,0)),ISNUMBER(MATCH(L42,MasterData!$C$3:$C$18,0))),
    DATEDIF(E42,I42,"d"),
    DATEDIF(E42,TODAY(),"d"))</f>
        <v>18</v>
      </c>
      <c r="R42">
        <f t="shared" ca="1" si="0"/>
        <v>0</v>
      </c>
      <c r="S42">
        <f t="shared" ca="1" si="1"/>
        <v>1</v>
      </c>
      <c r="T42">
        <f t="shared" ca="1" si="2"/>
        <v>0</v>
      </c>
    </row>
    <row r="43" spans="1:20" hidden="1" x14ac:dyDescent="0.35">
      <c r="A43">
        <v>6000134543</v>
      </c>
      <c r="B43" t="s">
        <v>345</v>
      </c>
      <c r="C43" t="s">
        <v>230</v>
      </c>
      <c r="D43" t="s">
        <v>274</v>
      </c>
      <c r="E43" s="1">
        <v>45733</v>
      </c>
      <c r="F43" s="1"/>
      <c r="G43" t="s">
        <v>346</v>
      </c>
      <c r="H43" t="s">
        <v>240</v>
      </c>
      <c r="I43" s="1">
        <v>45754</v>
      </c>
      <c r="J43" t="s">
        <v>234</v>
      </c>
      <c r="K43" t="s">
        <v>347</v>
      </c>
      <c r="L43" t="s">
        <v>171</v>
      </c>
      <c r="M43" t="s">
        <v>348</v>
      </c>
      <c r="N43" t="s">
        <v>237</v>
      </c>
      <c r="O43" t="s">
        <v>230</v>
      </c>
      <c r="Q43">
        <f ca="1">IF(OR(ISNUMBER(MATCH(L43,MasterData!$D$3:$D$18,0)),ISNUMBER(MATCH(L43,MasterData!$C$3:$C$18,0))),
    DATEDIF(E43,I43,"d"),
    DATEDIF(E43,TODAY(),"d"))</f>
        <v>21</v>
      </c>
      <c r="R43">
        <f t="shared" ca="1" si="0"/>
        <v>0</v>
      </c>
      <c r="S43">
        <f t="shared" ca="1" si="1"/>
        <v>1</v>
      </c>
      <c r="T43">
        <f t="shared" ca="1" si="2"/>
        <v>0</v>
      </c>
    </row>
    <row r="44" spans="1:20" hidden="1" x14ac:dyDescent="0.35">
      <c r="A44">
        <v>6000134731</v>
      </c>
      <c r="B44" t="s">
        <v>349</v>
      </c>
      <c r="C44" t="s">
        <v>230</v>
      </c>
      <c r="D44" t="s">
        <v>231</v>
      </c>
      <c r="E44" s="1">
        <v>45734</v>
      </c>
      <c r="F44" s="1"/>
      <c r="G44" t="s">
        <v>293</v>
      </c>
      <c r="H44" t="s">
        <v>245</v>
      </c>
      <c r="I44" s="1">
        <v>45743</v>
      </c>
      <c r="J44" t="s">
        <v>234</v>
      </c>
      <c r="K44" t="s">
        <v>235</v>
      </c>
      <c r="L44" t="s">
        <v>171</v>
      </c>
      <c r="M44" t="s">
        <v>350</v>
      </c>
      <c r="N44" t="s">
        <v>237</v>
      </c>
      <c r="O44" t="s">
        <v>230</v>
      </c>
      <c r="Q44">
        <f ca="1">IF(OR(ISNUMBER(MATCH(L44,MasterData!$D$3:$D$18,0)),ISNUMBER(MATCH(L44,MasterData!$C$3:$C$18,0))),
    DATEDIF(E44,I44,"d"),
    DATEDIF(E44,TODAY(),"d"))</f>
        <v>9</v>
      </c>
      <c r="R44">
        <f t="shared" ca="1" si="0"/>
        <v>0</v>
      </c>
      <c r="S44">
        <f t="shared" ca="1" si="1"/>
        <v>1</v>
      </c>
      <c r="T44">
        <f t="shared" ca="1" si="2"/>
        <v>0</v>
      </c>
    </row>
    <row r="45" spans="1:20" hidden="1" x14ac:dyDescent="0.35">
      <c r="A45">
        <v>6000134816</v>
      </c>
      <c r="B45" t="s">
        <v>351</v>
      </c>
      <c r="C45" t="s">
        <v>230</v>
      </c>
      <c r="D45" t="s">
        <v>305</v>
      </c>
      <c r="E45" s="1">
        <v>45735</v>
      </c>
      <c r="F45" s="1"/>
      <c r="G45" t="s">
        <v>306</v>
      </c>
      <c r="H45" t="s">
        <v>245</v>
      </c>
      <c r="I45" s="1">
        <v>45762</v>
      </c>
      <c r="J45" t="s">
        <v>234</v>
      </c>
      <c r="K45" t="s">
        <v>235</v>
      </c>
      <c r="L45" t="s">
        <v>171</v>
      </c>
      <c r="M45" t="s">
        <v>352</v>
      </c>
      <c r="N45" t="s">
        <v>237</v>
      </c>
      <c r="O45" t="s">
        <v>230</v>
      </c>
      <c r="Q45">
        <f ca="1">IF(OR(ISNUMBER(MATCH(L45,MasterData!$D$3:$D$18,0)),ISNUMBER(MATCH(L45,MasterData!$C$3:$C$18,0))),
    DATEDIF(E45,I45,"d"),
    DATEDIF(E45,TODAY(),"d"))</f>
        <v>27</v>
      </c>
      <c r="R45">
        <f t="shared" ca="1" si="0"/>
        <v>0</v>
      </c>
      <c r="S45">
        <f t="shared" ca="1" si="1"/>
        <v>1</v>
      </c>
      <c r="T45">
        <f t="shared" ca="1" si="2"/>
        <v>0</v>
      </c>
    </row>
    <row r="46" spans="1:20" hidden="1" x14ac:dyDescent="0.35">
      <c r="A46">
        <v>6000134850</v>
      </c>
      <c r="B46" t="s">
        <v>353</v>
      </c>
      <c r="C46" t="s">
        <v>230</v>
      </c>
      <c r="D46" t="s">
        <v>274</v>
      </c>
      <c r="E46" s="1">
        <v>45735</v>
      </c>
      <c r="F46" s="1"/>
      <c r="G46" t="s">
        <v>354</v>
      </c>
      <c r="H46" t="s">
        <v>240</v>
      </c>
      <c r="I46" s="1">
        <v>45761</v>
      </c>
      <c r="J46" t="s">
        <v>234</v>
      </c>
      <c r="K46" t="s">
        <v>241</v>
      </c>
      <c r="L46" t="s">
        <v>171</v>
      </c>
      <c r="M46" t="s">
        <v>355</v>
      </c>
      <c r="N46" t="s">
        <v>237</v>
      </c>
      <c r="O46" t="s">
        <v>230</v>
      </c>
      <c r="Q46">
        <f ca="1">IF(OR(ISNUMBER(MATCH(L46,MasterData!$D$3:$D$18,0)),ISNUMBER(MATCH(L46,MasterData!$C$3:$C$18,0))),
    DATEDIF(E46,I46,"d"),
    DATEDIF(E46,TODAY(),"d"))</f>
        <v>26</v>
      </c>
      <c r="R46">
        <f t="shared" ca="1" si="0"/>
        <v>0</v>
      </c>
      <c r="S46">
        <f t="shared" ca="1" si="1"/>
        <v>1</v>
      </c>
      <c r="T46">
        <f t="shared" ca="1" si="2"/>
        <v>0</v>
      </c>
    </row>
    <row r="47" spans="1:20" hidden="1" x14ac:dyDescent="0.35">
      <c r="A47">
        <v>6000134958</v>
      </c>
      <c r="B47" t="s">
        <v>356</v>
      </c>
      <c r="C47" t="s">
        <v>230</v>
      </c>
      <c r="D47" t="s">
        <v>247</v>
      </c>
      <c r="E47" s="1">
        <v>45736</v>
      </c>
      <c r="F47" s="1"/>
      <c r="G47" t="s">
        <v>357</v>
      </c>
      <c r="H47" t="s">
        <v>245</v>
      </c>
      <c r="I47" s="1">
        <v>45750</v>
      </c>
      <c r="J47" t="s">
        <v>234</v>
      </c>
      <c r="K47" t="s">
        <v>241</v>
      </c>
      <c r="L47" t="s">
        <v>171</v>
      </c>
      <c r="M47" t="s">
        <v>358</v>
      </c>
      <c r="N47" t="s">
        <v>237</v>
      </c>
      <c r="O47" t="s">
        <v>230</v>
      </c>
      <c r="Q47">
        <f ca="1">IF(OR(ISNUMBER(MATCH(L47,MasterData!$D$3:$D$18,0)),ISNUMBER(MATCH(L47,MasterData!$C$3:$C$18,0))),
    DATEDIF(E47,I47,"d"),
    DATEDIF(E47,TODAY(),"d"))</f>
        <v>14</v>
      </c>
      <c r="R47">
        <f t="shared" ca="1" si="0"/>
        <v>0</v>
      </c>
      <c r="S47">
        <f t="shared" ca="1" si="1"/>
        <v>1</v>
      </c>
      <c r="T47">
        <f t="shared" ca="1" si="2"/>
        <v>0</v>
      </c>
    </row>
    <row r="48" spans="1:20" hidden="1" x14ac:dyDescent="0.35">
      <c r="A48">
        <v>6000135155</v>
      </c>
      <c r="B48" t="s">
        <v>359</v>
      </c>
      <c r="C48" t="s">
        <v>230</v>
      </c>
      <c r="D48" t="s">
        <v>251</v>
      </c>
      <c r="E48" s="1">
        <v>45737</v>
      </c>
      <c r="F48" s="1"/>
      <c r="G48" t="s">
        <v>360</v>
      </c>
      <c r="H48" t="s">
        <v>245</v>
      </c>
      <c r="I48" s="1">
        <v>45757</v>
      </c>
      <c r="J48" t="s">
        <v>234</v>
      </c>
      <c r="K48" t="s">
        <v>235</v>
      </c>
      <c r="L48" t="s">
        <v>171</v>
      </c>
      <c r="M48" t="s">
        <v>361</v>
      </c>
      <c r="N48" t="s">
        <v>237</v>
      </c>
      <c r="O48" t="s">
        <v>230</v>
      </c>
      <c r="Q48">
        <f ca="1">IF(OR(ISNUMBER(MATCH(L48,MasterData!$D$3:$D$18,0)),ISNUMBER(MATCH(L48,MasterData!$C$3:$C$18,0))),
    DATEDIF(E48,I48,"d"),
    DATEDIF(E48,TODAY(),"d"))</f>
        <v>20</v>
      </c>
      <c r="R48">
        <f t="shared" ca="1" si="0"/>
        <v>0</v>
      </c>
      <c r="S48">
        <f t="shared" ca="1" si="1"/>
        <v>1</v>
      </c>
      <c r="T48">
        <f t="shared" ca="1" si="2"/>
        <v>0</v>
      </c>
    </row>
    <row r="49" spans="1:20" hidden="1" x14ac:dyDescent="0.35">
      <c r="A49">
        <v>6000135247</v>
      </c>
      <c r="B49" t="s">
        <v>230</v>
      </c>
      <c r="C49" t="s">
        <v>230</v>
      </c>
      <c r="D49" t="s">
        <v>254</v>
      </c>
      <c r="E49" s="1">
        <v>45740</v>
      </c>
      <c r="F49" s="1"/>
      <c r="G49" t="s">
        <v>248</v>
      </c>
      <c r="H49" t="s">
        <v>245</v>
      </c>
      <c r="I49" s="1">
        <v>45779</v>
      </c>
      <c r="J49" t="s">
        <v>201</v>
      </c>
      <c r="K49" t="s">
        <v>241</v>
      </c>
      <c r="L49" t="s">
        <v>171</v>
      </c>
      <c r="M49" t="s">
        <v>362</v>
      </c>
      <c r="N49" t="s">
        <v>237</v>
      </c>
      <c r="O49" t="s">
        <v>230</v>
      </c>
      <c r="Q49">
        <f ca="1">IF(OR(ISNUMBER(MATCH(L49,MasterData!$D$3:$D$18,0)),ISNUMBER(MATCH(L49,MasterData!$C$3:$C$18,0))),
    DATEDIF(E49,I49,"d"),
    DATEDIF(E49,TODAY(),"d"))</f>
        <v>39</v>
      </c>
      <c r="R49">
        <f t="shared" ca="1" si="0"/>
        <v>0</v>
      </c>
      <c r="S49">
        <f t="shared" ca="1" si="1"/>
        <v>0</v>
      </c>
      <c r="T49">
        <f t="shared" ca="1" si="2"/>
        <v>1</v>
      </c>
    </row>
    <row r="50" spans="1:20" hidden="1" x14ac:dyDescent="0.35">
      <c r="A50">
        <v>6000135249</v>
      </c>
      <c r="B50" t="s">
        <v>363</v>
      </c>
      <c r="C50" t="s">
        <v>230</v>
      </c>
      <c r="D50" t="s">
        <v>274</v>
      </c>
      <c r="E50" s="1">
        <v>45740</v>
      </c>
      <c r="F50" s="1"/>
      <c r="G50" t="s">
        <v>321</v>
      </c>
      <c r="H50" t="s">
        <v>245</v>
      </c>
      <c r="I50" s="1">
        <v>45782</v>
      </c>
      <c r="J50" t="s">
        <v>234</v>
      </c>
      <c r="K50" t="s">
        <v>241</v>
      </c>
      <c r="L50" t="s">
        <v>171</v>
      </c>
      <c r="M50" t="s">
        <v>364</v>
      </c>
      <c r="N50" t="s">
        <v>237</v>
      </c>
      <c r="O50" t="s">
        <v>230</v>
      </c>
      <c r="Q50">
        <f ca="1">IF(OR(ISNUMBER(MATCH(L50,MasterData!$D$3:$D$18,0)),ISNUMBER(MATCH(L50,MasterData!$C$3:$C$18,0))),
    DATEDIF(E50,I50,"d"),
    DATEDIF(E50,TODAY(),"d"))</f>
        <v>42</v>
      </c>
      <c r="R50">
        <f t="shared" ca="1" si="0"/>
        <v>0</v>
      </c>
      <c r="S50">
        <f t="shared" ca="1" si="1"/>
        <v>0</v>
      </c>
      <c r="T50">
        <f t="shared" ca="1" si="2"/>
        <v>1</v>
      </c>
    </row>
    <row r="51" spans="1:20" hidden="1" x14ac:dyDescent="0.35">
      <c r="A51">
        <v>6000135321</v>
      </c>
      <c r="B51" t="s">
        <v>365</v>
      </c>
      <c r="C51" t="s">
        <v>230</v>
      </c>
      <c r="D51" t="s">
        <v>254</v>
      </c>
      <c r="E51" s="1">
        <v>45740</v>
      </c>
      <c r="F51" s="1"/>
      <c r="G51" t="s">
        <v>255</v>
      </c>
      <c r="H51" t="s">
        <v>245</v>
      </c>
      <c r="I51" s="1">
        <v>45784</v>
      </c>
      <c r="J51" t="s">
        <v>234</v>
      </c>
      <c r="K51" t="s">
        <v>241</v>
      </c>
      <c r="L51" t="s">
        <v>171</v>
      </c>
      <c r="M51" t="s">
        <v>366</v>
      </c>
      <c r="N51" t="s">
        <v>237</v>
      </c>
      <c r="O51" t="s">
        <v>230</v>
      </c>
      <c r="Q51">
        <f ca="1">IF(OR(ISNUMBER(MATCH(L51,MasterData!$D$3:$D$18,0)),ISNUMBER(MATCH(L51,MasterData!$C$3:$C$18,0))),
    DATEDIF(E51,I51,"d"),
    DATEDIF(E51,TODAY(),"d"))</f>
        <v>44</v>
      </c>
      <c r="R51">
        <f t="shared" ca="1" si="0"/>
        <v>0</v>
      </c>
      <c r="S51">
        <f t="shared" ca="1" si="1"/>
        <v>0</v>
      </c>
      <c r="T51">
        <f t="shared" ca="1" si="2"/>
        <v>1</v>
      </c>
    </row>
    <row r="52" spans="1:20" hidden="1" x14ac:dyDescent="0.35">
      <c r="A52">
        <v>6000135513</v>
      </c>
      <c r="B52" t="s">
        <v>367</v>
      </c>
      <c r="C52" t="s">
        <v>230</v>
      </c>
      <c r="D52" t="s">
        <v>247</v>
      </c>
      <c r="E52" s="1">
        <v>45742</v>
      </c>
      <c r="F52" s="1"/>
      <c r="G52" t="s">
        <v>268</v>
      </c>
      <c r="H52" t="s">
        <v>230</v>
      </c>
      <c r="I52" s="1">
        <v>45749</v>
      </c>
      <c r="J52" t="s">
        <v>234</v>
      </c>
      <c r="K52" t="s">
        <v>235</v>
      </c>
      <c r="L52" t="s">
        <v>171</v>
      </c>
      <c r="M52" t="s">
        <v>368</v>
      </c>
      <c r="N52" t="s">
        <v>237</v>
      </c>
      <c r="O52" t="s">
        <v>230</v>
      </c>
      <c r="Q52">
        <f ca="1">IF(OR(ISNUMBER(MATCH(L52,MasterData!$D$3:$D$18,0)),ISNUMBER(MATCH(L52,MasterData!$C$3:$C$18,0))),
    DATEDIF(E52,I52,"d"),
    DATEDIF(E52,TODAY(),"d"))</f>
        <v>7</v>
      </c>
      <c r="R52">
        <f t="shared" ca="1" si="0"/>
        <v>1</v>
      </c>
      <c r="S52">
        <f t="shared" ca="1" si="1"/>
        <v>0</v>
      </c>
      <c r="T52">
        <f t="shared" ca="1" si="2"/>
        <v>0</v>
      </c>
    </row>
    <row r="53" spans="1:20" hidden="1" x14ac:dyDescent="0.35">
      <c r="A53">
        <v>6000135668</v>
      </c>
      <c r="B53" t="s">
        <v>369</v>
      </c>
      <c r="C53" t="s">
        <v>230</v>
      </c>
      <c r="D53" t="s">
        <v>231</v>
      </c>
      <c r="E53" s="1">
        <v>45743</v>
      </c>
      <c r="F53" s="1"/>
      <c r="G53" t="s">
        <v>315</v>
      </c>
      <c r="H53" t="s">
        <v>233</v>
      </c>
      <c r="I53" s="1">
        <v>45782</v>
      </c>
      <c r="J53" t="s">
        <v>234</v>
      </c>
      <c r="K53" t="s">
        <v>241</v>
      </c>
      <c r="L53" t="s">
        <v>171</v>
      </c>
      <c r="M53" t="s">
        <v>370</v>
      </c>
      <c r="N53" t="s">
        <v>237</v>
      </c>
      <c r="O53" t="s">
        <v>230</v>
      </c>
      <c r="Q53">
        <f ca="1">IF(OR(ISNUMBER(MATCH(L53,MasterData!$D$3:$D$18,0)),ISNUMBER(MATCH(L53,MasterData!$C$3:$C$18,0))),
    DATEDIF(E53,I53,"d"),
    DATEDIF(E53,TODAY(),"d"))</f>
        <v>39</v>
      </c>
      <c r="R53">
        <f t="shared" ca="1" si="0"/>
        <v>0</v>
      </c>
      <c r="S53">
        <f t="shared" ca="1" si="1"/>
        <v>0</v>
      </c>
      <c r="T53">
        <f t="shared" ca="1" si="2"/>
        <v>1</v>
      </c>
    </row>
    <row r="54" spans="1:20" hidden="1" x14ac:dyDescent="0.35">
      <c r="A54">
        <v>6000135843</v>
      </c>
      <c r="B54" t="s">
        <v>230</v>
      </c>
      <c r="C54" t="s">
        <v>230</v>
      </c>
      <c r="D54" t="s">
        <v>251</v>
      </c>
      <c r="E54" s="1">
        <v>45744</v>
      </c>
      <c r="F54" s="1"/>
      <c r="G54" t="s">
        <v>290</v>
      </c>
      <c r="H54" t="s">
        <v>233</v>
      </c>
      <c r="I54" s="1">
        <v>45759</v>
      </c>
      <c r="J54" t="s">
        <v>201</v>
      </c>
      <c r="K54" t="s">
        <v>241</v>
      </c>
      <c r="L54" t="s">
        <v>171</v>
      </c>
      <c r="M54" t="s">
        <v>371</v>
      </c>
      <c r="N54" t="s">
        <v>237</v>
      </c>
      <c r="O54" t="s">
        <v>230</v>
      </c>
      <c r="Q54">
        <f ca="1">IF(OR(ISNUMBER(MATCH(L54,MasterData!$D$3:$D$18,0)),ISNUMBER(MATCH(L54,MasterData!$C$3:$C$18,0))),
    DATEDIF(E54,I54,"d"),
    DATEDIF(E54,TODAY(),"d"))</f>
        <v>15</v>
      </c>
      <c r="R54">
        <f t="shared" ca="1" si="0"/>
        <v>0</v>
      </c>
      <c r="S54">
        <f t="shared" ca="1" si="1"/>
        <v>1</v>
      </c>
      <c r="T54">
        <f t="shared" ca="1" si="2"/>
        <v>0</v>
      </c>
    </row>
    <row r="55" spans="1:20" hidden="1" x14ac:dyDescent="0.35">
      <c r="A55">
        <v>6000135916</v>
      </c>
      <c r="B55" t="s">
        <v>372</v>
      </c>
      <c r="C55" t="s">
        <v>230</v>
      </c>
      <c r="D55" t="s">
        <v>251</v>
      </c>
      <c r="E55" s="1">
        <v>45747</v>
      </c>
      <c r="F55" s="1"/>
      <c r="G55" t="s">
        <v>373</v>
      </c>
      <c r="H55" t="s">
        <v>233</v>
      </c>
      <c r="I55" s="1">
        <v>45754</v>
      </c>
      <c r="J55" t="s">
        <v>234</v>
      </c>
      <c r="K55" t="s">
        <v>235</v>
      </c>
      <c r="L55" t="s">
        <v>171</v>
      </c>
      <c r="M55" t="s">
        <v>374</v>
      </c>
      <c r="N55" t="s">
        <v>237</v>
      </c>
      <c r="O55" t="s">
        <v>230</v>
      </c>
      <c r="Q55">
        <f ca="1">IF(OR(ISNUMBER(MATCH(L55,MasterData!$D$3:$D$18,0)),ISNUMBER(MATCH(L55,MasterData!$C$3:$C$18,0))),
    DATEDIF(E55,I55,"d"),
    DATEDIF(E55,TODAY(),"d"))</f>
        <v>7</v>
      </c>
      <c r="R55">
        <f t="shared" ca="1" si="0"/>
        <v>1</v>
      </c>
      <c r="S55">
        <f t="shared" ca="1" si="1"/>
        <v>0</v>
      </c>
      <c r="T55">
        <f t="shared" ca="1" si="2"/>
        <v>0</v>
      </c>
    </row>
    <row r="56" spans="1:20" hidden="1" x14ac:dyDescent="0.35">
      <c r="A56">
        <v>6000135930</v>
      </c>
      <c r="B56" t="s">
        <v>375</v>
      </c>
      <c r="C56" t="s">
        <v>230</v>
      </c>
      <c r="D56" t="s">
        <v>254</v>
      </c>
      <c r="E56" s="1">
        <v>45747</v>
      </c>
      <c r="F56" s="1"/>
      <c r="G56" t="s">
        <v>268</v>
      </c>
      <c r="H56" t="s">
        <v>233</v>
      </c>
      <c r="I56" s="1">
        <v>45758</v>
      </c>
      <c r="J56" t="s">
        <v>234</v>
      </c>
      <c r="K56" t="s">
        <v>235</v>
      </c>
      <c r="L56" t="s">
        <v>171</v>
      </c>
      <c r="M56" t="s">
        <v>376</v>
      </c>
      <c r="N56" t="s">
        <v>237</v>
      </c>
      <c r="O56" t="s">
        <v>230</v>
      </c>
      <c r="Q56">
        <f ca="1">IF(OR(ISNUMBER(MATCH(L56,MasterData!$D$3:$D$18,0)),ISNUMBER(MATCH(L56,MasterData!$C$3:$C$18,0))),
    DATEDIF(E56,I56,"d"),
    DATEDIF(E56,TODAY(),"d"))</f>
        <v>11</v>
      </c>
      <c r="R56">
        <f t="shared" ca="1" si="0"/>
        <v>0</v>
      </c>
      <c r="S56">
        <f t="shared" ca="1" si="1"/>
        <v>1</v>
      </c>
      <c r="T56">
        <f t="shared" ca="1" si="2"/>
        <v>0</v>
      </c>
    </row>
    <row r="57" spans="1:20" hidden="1" x14ac:dyDescent="0.35">
      <c r="A57">
        <v>6000136043</v>
      </c>
      <c r="B57" t="s">
        <v>230</v>
      </c>
      <c r="C57" t="s">
        <v>230</v>
      </c>
      <c r="D57" t="s">
        <v>251</v>
      </c>
      <c r="E57" s="1">
        <v>45748</v>
      </c>
      <c r="F57" s="1"/>
      <c r="G57" t="s">
        <v>290</v>
      </c>
      <c r="H57" t="s">
        <v>377</v>
      </c>
      <c r="I57" s="1">
        <v>45786</v>
      </c>
      <c r="J57" t="s">
        <v>201</v>
      </c>
      <c r="K57" t="s">
        <v>241</v>
      </c>
      <c r="L57" t="s">
        <v>171</v>
      </c>
      <c r="M57" t="s">
        <v>378</v>
      </c>
      <c r="N57" t="s">
        <v>237</v>
      </c>
      <c r="O57" t="s">
        <v>230</v>
      </c>
      <c r="Q57">
        <f ca="1">IF(OR(ISNUMBER(MATCH(L57,MasterData!$D$3:$D$18,0)),ISNUMBER(MATCH(L57,MasterData!$C$3:$C$18,0))),
    DATEDIF(E57,I57,"d"),
    DATEDIF(E57,TODAY(),"d"))</f>
        <v>38</v>
      </c>
      <c r="R57">
        <f t="shared" ca="1" si="0"/>
        <v>0</v>
      </c>
      <c r="S57">
        <f t="shared" ca="1" si="1"/>
        <v>0</v>
      </c>
      <c r="T57">
        <f t="shared" ca="1" si="2"/>
        <v>1</v>
      </c>
    </row>
    <row r="58" spans="1:20" hidden="1" x14ac:dyDescent="0.35">
      <c r="A58">
        <v>6000136104</v>
      </c>
      <c r="B58" t="s">
        <v>379</v>
      </c>
      <c r="C58" t="s">
        <v>230</v>
      </c>
      <c r="D58" t="s">
        <v>274</v>
      </c>
      <c r="E58" s="1">
        <v>45748</v>
      </c>
      <c r="F58" s="1"/>
      <c r="G58" t="s">
        <v>380</v>
      </c>
      <c r="H58" t="s">
        <v>233</v>
      </c>
      <c r="I58" s="1">
        <v>45755</v>
      </c>
      <c r="J58" t="s">
        <v>234</v>
      </c>
      <c r="K58" t="s">
        <v>241</v>
      </c>
      <c r="L58" t="s">
        <v>171</v>
      </c>
      <c r="M58" t="s">
        <v>381</v>
      </c>
      <c r="N58" t="s">
        <v>237</v>
      </c>
      <c r="O58" t="s">
        <v>230</v>
      </c>
      <c r="Q58">
        <f ca="1">IF(OR(ISNUMBER(MATCH(L58,MasterData!$D$3:$D$18,0)),ISNUMBER(MATCH(L58,MasterData!$C$3:$C$18,0))),
    DATEDIF(E58,I58,"d"),
    DATEDIF(E58,TODAY(),"d"))</f>
        <v>7</v>
      </c>
      <c r="R58">
        <f t="shared" ca="1" si="0"/>
        <v>1</v>
      </c>
      <c r="S58">
        <f t="shared" ca="1" si="1"/>
        <v>0</v>
      </c>
      <c r="T58">
        <f t="shared" ca="1" si="2"/>
        <v>0</v>
      </c>
    </row>
    <row r="59" spans="1:20" hidden="1" x14ac:dyDescent="0.35">
      <c r="A59">
        <v>6000136206</v>
      </c>
      <c r="B59" t="s">
        <v>382</v>
      </c>
      <c r="C59" t="s">
        <v>230</v>
      </c>
      <c r="D59" t="s">
        <v>383</v>
      </c>
      <c r="E59" s="1">
        <v>45749</v>
      </c>
      <c r="F59" s="1"/>
      <c r="G59" t="s">
        <v>384</v>
      </c>
      <c r="H59" t="s">
        <v>245</v>
      </c>
      <c r="I59" s="1">
        <v>45798</v>
      </c>
      <c r="J59" t="s">
        <v>234</v>
      </c>
      <c r="K59" t="s">
        <v>241</v>
      </c>
      <c r="L59" t="s">
        <v>171</v>
      </c>
      <c r="M59" t="s">
        <v>385</v>
      </c>
      <c r="N59" t="s">
        <v>237</v>
      </c>
      <c r="O59" t="s">
        <v>230</v>
      </c>
      <c r="Q59">
        <f ca="1">IF(OR(ISNUMBER(MATCH(L59,MasterData!$D$3:$D$18,0)),ISNUMBER(MATCH(L59,MasterData!$C$3:$C$18,0))),
    DATEDIF(E59,I59,"d"),
    DATEDIF(E59,TODAY(),"d"))</f>
        <v>49</v>
      </c>
      <c r="R59">
        <f t="shared" ca="1" si="0"/>
        <v>0</v>
      </c>
      <c r="S59">
        <f t="shared" ca="1" si="1"/>
        <v>0</v>
      </c>
      <c r="T59">
        <f t="shared" ca="1" si="2"/>
        <v>1</v>
      </c>
    </row>
    <row r="60" spans="1:20" hidden="1" x14ac:dyDescent="0.35">
      <c r="A60">
        <v>6000136305</v>
      </c>
      <c r="B60" t="s">
        <v>386</v>
      </c>
      <c r="C60" t="s">
        <v>230</v>
      </c>
      <c r="D60" t="s">
        <v>387</v>
      </c>
      <c r="E60" s="1">
        <v>45749</v>
      </c>
      <c r="F60" s="1"/>
      <c r="G60" t="s">
        <v>388</v>
      </c>
      <c r="H60" t="s">
        <v>233</v>
      </c>
      <c r="I60" s="1">
        <v>45756</v>
      </c>
      <c r="J60" t="s">
        <v>234</v>
      </c>
      <c r="K60" t="s">
        <v>241</v>
      </c>
      <c r="L60" t="s">
        <v>171</v>
      </c>
      <c r="M60" t="s">
        <v>389</v>
      </c>
      <c r="N60" t="s">
        <v>237</v>
      </c>
      <c r="O60" t="s">
        <v>230</v>
      </c>
      <c r="Q60">
        <f ca="1">IF(OR(ISNUMBER(MATCH(L60,MasterData!$D$3:$D$18,0)),ISNUMBER(MATCH(L60,MasterData!$C$3:$C$18,0))),
    DATEDIF(E60,I60,"d"),
    DATEDIF(E60,TODAY(),"d"))</f>
        <v>7</v>
      </c>
      <c r="R60">
        <f t="shared" ca="1" si="0"/>
        <v>1</v>
      </c>
      <c r="S60">
        <f t="shared" ca="1" si="1"/>
        <v>0</v>
      </c>
      <c r="T60">
        <f t="shared" ca="1" si="2"/>
        <v>0</v>
      </c>
    </row>
    <row r="61" spans="1:20" hidden="1" x14ac:dyDescent="0.35">
      <c r="A61">
        <v>6000136404</v>
      </c>
      <c r="B61" t="s">
        <v>390</v>
      </c>
      <c r="C61" t="s">
        <v>230</v>
      </c>
      <c r="D61" t="s">
        <v>247</v>
      </c>
      <c r="E61" s="1">
        <v>45750</v>
      </c>
      <c r="F61" s="1"/>
      <c r="G61" t="s">
        <v>357</v>
      </c>
      <c r="H61" t="s">
        <v>245</v>
      </c>
      <c r="I61" s="1">
        <v>45764</v>
      </c>
      <c r="J61" t="s">
        <v>234</v>
      </c>
      <c r="K61" t="s">
        <v>241</v>
      </c>
      <c r="L61" t="s">
        <v>171</v>
      </c>
      <c r="M61" t="s">
        <v>391</v>
      </c>
      <c r="N61" t="s">
        <v>237</v>
      </c>
      <c r="O61" t="s">
        <v>230</v>
      </c>
      <c r="Q61">
        <f ca="1">IF(OR(ISNUMBER(MATCH(L61,MasterData!$D$3:$D$18,0)),ISNUMBER(MATCH(L61,MasterData!$C$3:$C$18,0))),
    DATEDIF(E61,I61,"d"),
    DATEDIF(E61,TODAY(),"d"))</f>
        <v>14</v>
      </c>
      <c r="R61">
        <f t="shared" ca="1" si="0"/>
        <v>0</v>
      </c>
      <c r="S61">
        <f t="shared" ca="1" si="1"/>
        <v>1</v>
      </c>
      <c r="T61">
        <f t="shared" ca="1" si="2"/>
        <v>0</v>
      </c>
    </row>
    <row r="62" spans="1:20" hidden="1" x14ac:dyDescent="0.35">
      <c r="A62">
        <v>6000136413</v>
      </c>
      <c r="B62" t="s">
        <v>392</v>
      </c>
      <c r="C62" t="s">
        <v>230</v>
      </c>
      <c r="D62" t="s">
        <v>254</v>
      </c>
      <c r="E62" s="1">
        <v>45750</v>
      </c>
      <c r="F62" s="1"/>
      <c r="G62" t="s">
        <v>357</v>
      </c>
      <c r="H62" t="s">
        <v>245</v>
      </c>
      <c r="I62" s="1">
        <v>45758</v>
      </c>
      <c r="J62" t="s">
        <v>234</v>
      </c>
      <c r="K62" t="s">
        <v>241</v>
      </c>
      <c r="L62" t="s">
        <v>171</v>
      </c>
      <c r="M62" t="s">
        <v>393</v>
      </c>
      <c r="N62" t="s">
        <v>237</v>
      </c>
      <c r="O62" t="s">
        <v>230</v>
      </c>
      <c r="Q62">
        <f ca="1">IF(OR(ISNUMBER(MATCH(L62,MasterData!$D$3:$D$18,0)),ISNUMBER(MATCH(L62,MasterData!$C$3:$C$18,0))),
    DATEDIF(E62,I62,"d"),
    DATEDIF(E62,TODAY(),"d"))</f>
        <v>8</v>
      </c>
      <c r="R62">
        <f t="shared" ca="1" si="0"/>
        <v>0</v>
      </c>
      <c r="S62">
        <f t="shared" ca="1" si="1"/>
        <v>1</v>
      </c>
      <c r="T62">
        <f t="shared" ca="1" si="2"/>
        <v>0</v>
      </c>
    </row>
    <row r="63" spans="1:20" hidden="1" x14ac:dyDescent="0.35">
      <c r="A63">
        <v>6000136417</v>
      </c>
      <c r="B63" t="s">
        <v>394</v>
      </c>
      <c r="C63" t="s">
        <v>230</v>
      </c>
      <c r="D63" t="s">
        <v>254</v>
      </c>
      <c r="E63" s="1">
        <v>45750</v>
      </c>
      <c r="F63" s="1"/>
      <c r="G63" t="s">
        <v>357</v>
      </c>
      <c r="H63" t="s">
        <v>240</v>
      </c>
      <c r="I63" s="1">
        <v>45758</v>
      </c>
      <c r="J63" t="s">
        <v>234</v>
      </c>
      <c r="K63" t="s">
        <v>241</v>
      </c>
      <c r="L63" t="s">
        <v>171</v>
      </c>
      <c r="M63" t="s">
        <v>395</v>
      </c>
      <c r="N63" t="s">
        <v>237</v>
      </c>
      <c r="O63" t="s">
        <v>230</v>
      </c>
      <c r="Q63">
        <f ca="1">IF(OR(ISNUMBER(MATCH(L63,MasterData!$D$3:$D$18,0)),ISNUMBER(MATCH(L63,MasterData!$C$3:$C$18,0))),
    DATEDIF(E63,I63,"d"),
    DATEDIF(E63,TODAY(),"d"))</f>
        <v>8</v>
      </c>
      <c r="R63">
        <f t="shared" ca="1" si="0"/>
        <v>0</v>
      </c>
      <c r="S63">
        <f t="shared" ca="1" si="1"/>
        <v>1</v>
      </c>
      <c r="T63">
        <f t="shared" ca="1" si="2"/>
        <v>0</v>
      </c>
    </row>
    <row r="64" spans="1:20" hidden="1" x14ac:dyDescent="0.35">
      <c r="A64">
        <v>6000136696</v>
      </c>
      <c r="B64" t="s">
        <v>396</v>
      </c>
      <c r="C64" t="s">
        <v>230</v>
      </c>
      <c r="D64" t="s">
        <v>254</v>
      </c>
      <c r="E64" s="1">
        <v>45755</v>
      </c>
      <c r="F64" s="1"/>
      <c r="G64" t="s">
        <v>357</v>
      </c>
      <c r="H64" t="s">
        <v>245</v>
      </c>
      <c r="I64" s="1">
        <v>45763</v>
      </c>
      <c r="J64" t="s">
        <v>234</v>
      </c>
      <c r="K64" t="s">
        <v>241</v>
      </c>
      <c r="L64" t="s">
        <v>171</v>
      </c>
      <c r="M64" t="s">
        <v>397</v>
      </c>
      <c r="N64" t="s">
        <v>237</v>
      </c>
      <c r="O64" t="s">
        <v>230</v>
      </c>
      <c r="Q64">
        <f ca="1">IF(OR(ISNUMBER(MATCH(L64,MasterData!$D$3:$D$18,0)),ISNUMBER(MATCH(L64,MasterData!$C$3:$C$18,0))),
    DATEDIF(E64,I64,"d"),
    DATEDIF(E64,TODAY(),"d"))</f>
        <v>8</v>
      </c>
      <c r="R64">
        <f t="shared" ca="1" si="0"/>
        <v>0</v>
      </c>
      <c r="S64">
        <f t="shared" ca="1" si="1"/>
        <v>1</v>
      </c>
      <c r="T64">
        <f t="shared" ca="1" si="2"/>
        <v>0</v>
      </c>
    </row>
    <row r="65" spans="1:20" hidden="1" x14ac:dyDescent="0.35">
      <c r="A65">
        <v>6000136707</v>
      </c>
      <c r="B65" t="s">
        <v>398</v>
      </c>
      <c r="C65" t="s">
        <v>230</v>
      </c>
      <c r="D65" t="s">
        <v>254</v>
      </c>
      <c r="E65" s="1">
        <v>45755</v>
      </c>
      <c r="F65" s="1"/>
      <c r="G65" t="s">
        <v>357</v>
      </c>
      <c r="H65" t="s">
        <v>245</v>
      </c>
      <c r="I65" s="1">
        <v>45763</v>
      </c>
      <c r="J65" t="s">
        <v>234</v>
      </c>
      <c r="K65" t="s">
        <v>241</v>
      </c>
      <c r="L65" t="s">
        <v>171</v>
      </c>
      <c r="M65" t="s">
        <v>399</v>
      </c>
      <c r="N65" t="s">
        <v>237</v>
      </c>
      <c r="O65" t="s">
        <v>230</v>
      </c>
      <c r="Q65">
        <f ca="1">IF(OR(ISNUMBER(MATCH(L65,MasterData!$D$3:$D$18,0)),ISNUMBER(MATCH(L65,MasterData!$C$3:$C$18,0))),
    DATEDIF(E65,I65,"d"),
    DATEDIF(E65,TODAY(),"d"))</f>
        <v>8</v>
      </c>
      <c r="R65">
        <f t="shared" ca="1" si="0"/>
        <v>0</v>
      </c>
      <c r="S65">
        <f t="shared" ca="1" si="1"/>
        <v>1</v>
      </c>
      <c r="T65">
        <f t="shared" ca="1" si="2"/>
        <v>0</v>
      </c>
    </row>
    <row r="66" spans="1:20" hidden="1" x14ac:dyDescent="0.35">
      <c r="A66">
        <v>6000136806</v>
      </c>
      <c r="B66" t="s">
        <v>230</v>
      </c>
      <c r="C66" t="s">
        <v>230</v>
      </c>
      <c r="D66" t="s">
        <v>251</v>
      </c>
      <c r="E66" s="1">
        <v>45755</v>
      </c>
      <c r="F66" s="1"/>
      <c r="G66" t="s">
        <v>400</v>
      </c>
      <c r="H66" t="s">
        <v>401</v>
      </c>
      <c r="I66" s="1">
        <v>45789</v>
      </c>
      <c r="J66" t="s">
        <v>201</v>
      </c>
      <c r="K66" t="s">
        <v>241</v>
      </c>
      <c r="L66" t="s">
        <v>171</v>
      </c>
      <c r="M66" t="s">
        <v>402</v>
      </c>
      <c r="N66" t="s">
        <v>237</v>
      </c>
      <c r="O66" t="s">
        <v>230</v>
      </c>
      <c r="Q66">
        <f ca="1">IF(OR(ISNUMBER(MATCH(L66,MasterData!$D$3:$D$18,0)),ISNUMBER(MATCH(L66,MasterData!$C$3:$C$18,0))),
    DATEDIF(E66,I66,"d"),
    DATEDIF(E66,TODAY(),"d"))</f>
        <v>34</v>
      </c>
      <c r="R66">
        <f t="shared" ca="1" si="0"/>
        <v>0</v>
      </c>
      <c r="S66">
        <f t="shared" ca="1" si="1"/>
        <v>0</v>
      </c>
      <c r="T66">
        <f t="shared" ca="1" si="2"/>
        <v>1</v>
      </c>
    </row>
    <row r="67" spans="1:20" hidden="1" x14ac:dyDescent="0.35">
      <c r="A67">
        <v>6000136916</v>
      </c>
      <c r="B67" t="s">
        <v>403</v>
      </c>
      <c r="C67" t="s">
        <v>230</v>
      </c>
      <c r="D67" t="s">
        <v>254</v>
      </c>
      <c r="E67" s="1">
        <v>45756</v>
      </c>
      <c r="F67" s="1"/>
      <c r="G67" t="s">
        <v>357</v>
      </c>
      <c r="H67" t="s">
        <v>245</v>
      </c>
      <c r="I67" s="1">
        <v>45764</v>
      </c>
      <c r="J67" t="s">
        <v>234</v>
      </c>
      <c r="K67" t="s">
        <v>241</v>
      </c>
      <c r="L67" t="s">
        <v>171</v>
      </c>
      <c r="M67" t="s">
        <v>404</v>
      </c>
      <c r="N67" t="s">
        <v>237</v>
      </c>
      <c r="O67" t="s">
        <v>230</v>
      </c>
      <c r="Q67">
        <f ca="1">IF(OR(ISNUMBER(MATCH(L67,MasterData!$D$3:$D$18,0)),ISNUMBER(MATCH(L67,MasterData!$C$3:$C$18,0))),
    DATEDIF(E67,I67,"d"),
    DATEDIF(E67,TODAY(),"d"))</f>
        <v>8</v>
      </c>
      <c r="R67">
        <f t="shared" ref="R67:R130" ca="1" si="3">IF(AND($Q67&gt;=0,$Q67&lt;=7),1,0)</f>
        <v>0</v>
      </c>
      <c r="S67">
        <f t="shared" ref="S67:S130" ca="1" si="4">IF(AND($Q67&gt;7,Q67&lt;=30),1,0)</f>
        <v>1</v>
      </c>
      <c r="T67">
        <f t="shared" ref="T67:T130" ca="1" si="5">IF($Q67&gt;30,1,0)</f>
        <v>0</v>
      </c>
    </row>
    <row r="68" spans="1:20" hidden="1" x14ac:dyDescent="0.35">
      <c r="A68">
        <v>6000137097</v>
      </c>
      <c r="B68" t="s">
        <v>405</v>
      </c>
      <c r="C68" t="s">
        <v>230</v>
      </c>
      <c r="D68" t="s">
        <v>251</v>
      </c>
      <c r="E68" s="1">
        <v>45757</v>
      </c>
      <c r="F68" s="1"/>
      <c r="G68" t="s">
        <v>406</v>
      </c>
      <c r="H68" t="s">
        <v>233</v>
      </c>
      <c r="I68" s="1">
        <v>45765</v>
      </c>
      <c r="J68" t="s">
        <v>234</v>
      </c>
      <c r="K68" t="s">
        <v>235</v>
      </c>
      <c r="L68" t="s">
        <v>171</v>
      </c>
      <c r="M68" t="s">
        <v>407</v>
      </c>
      <c r="N68" t="s">
        <v>237</v>
      </c>
      <c r="O68" t="s">
        <v>230</v>
      </c>
      <c r="Q68">
        <f ca="1">IF(OR(ISNUMBER(MATCH(L68,MasterData!$D$3:$D$18,0)),ISNUMBER(MATCH(L68,MasterData!$C$3:$C$18,0))),
    DATEDIF(E68,I68,"d"),
    DATEDIF(E68,TODAY(),"d"))</f>
        <v>8</v>
      </c>
      <c r="R68">
        <f t="shared" ca="1" si="3"/>
        <v>0</v>
      </c>
      <c r="S68">
        <f t="shared" ca="1" si="4"/>
        <v>1</v>
      </c>
      <c r="T68">
        <f t="shared" ca="1" si="5"/>
        <v>0</v>
      </c>
    </row>
    <row r="69" spans="1:20" hidden="1" x14ac:dyDescent="0.35">
      <c r="A69">
        <v>6000137324</v>
      </c>
      <c r="B69" t="s">
        <v>408</v>
      </c>
      <c r="C69" t="s">
        <v>230</v>
      </c>
      <c r="D69" t="s">
        <v>274</v>
      </c>
      <c r="E69" s="1">
        <v>45761</v>
      </c>
      <c r="F69" s="1"/>
      <c r="G69" t="s">
        <v>380</v>
      </c>
      <c r="H69" t="s">
        <v>233</v>
      </c>
      <c r="I69" s="1">
        <v>45771</v>
      </c>
      <c r="J69" t="s">
        <v>234</v>
      </c>
      <c r="K69" t="s">
        <v>347</v>
      </c>
      <c r="L69" t="s">
        <v>171</v>
      </c>
      <c r="M69" t="s">
        <v>409</v>
      </c>
      <c r="N69" t="s">
        <v>237</v>
      </c>
      <c r="O69" t="s">
        <v>230</v>
      </c>
      <c r="Q69">
        <f ca="1">IF(OR(ISNUMBER(MATCH(L69,MasterData!$D$3:$D$18,0)),ISNUMBER(MATCH(L69,MasterData!$C$3:$C$18,0))),
    DATEDIF(E69,I69,"d"),
    DATEDIF(E69,TODAY(),"d"))</f>
        <v>10</v>
      </c>
      <c r="R69">
        <f t="shared" ca="1" si="3"/>
        <v>0</v>
      </c>
      <c r="S69">
        <f t="shared" ca="1" si="4"/>
        <v>1</v>
      </c>
      <c r="T69">
        <f t="shared" ca="1" si="5"/>
        <v>0</v>
      </c>
    </row>
    <row r="70" spans="1:20" hidden="1" x14ac:dyDescent="0.35">
      <c r="A70">
        <v>6000137341</v>
      </c>
      <c r="B70" t="s">
        <v>410</v>
      </c>
      <c r="C70" t="s">
        <v>230</v>
      </c>
      <c r="D70" t="s">
        <v>251</v>
      </c>
      <c r="E70" s="1">
        <v>45761</v>
      </c>
      <c r="F70" s="1"/>
      <c r="G70" t="s">
        <v>411</v>
      </c>
      <c r="H70" t="s">
        <v>245</v>
      </c>
      <c r="I70" s="1">
        <v>45768</v>
      </c>
      <c r="J70" t="s">
        <v>234</v>
      </c>
      <c r="K70" t="s">
        <v>235</v>
      </c>
      <c r="L70" t="s">
        <v>171</v>
      </c>
      <c r="M70" t="s">
        <v>412</v>
      </c>
      <c r="N70" t="s">
        <v>237</v>
      </c>
      <c r="O70" t="s">
        <v>230</v>
      </c>
      <c r="Q70">
        <f ca="1">IF(OR(ISNUMBER(MATCH(L70,MasterData!$D$3:$D$18,0)),ISNUMBER(MATCH(L70,MasterData!$C$3:$C$18,0))),
    DATEDIF(E70,I70,"d"),
    DATEDIF(E70,TODAY(),"d"))</f>
        <v>7</v>
      </c>
      <c r="R70">
        <f t="shared" ca="1" si="3"/>
        <v>1</v>
      </c>
      <c r="S70">
        <f t="shared" ca="1" si="4"/>
        <v>0</v>
      </c>
      <c r="T70">
        <f t="shared" ca="1" si="5"/>
        <v>0</v>
      </c>
    </row>
    <row r="71" spans="1:20" hidden="1" x14ac:dyDescent="0.35">
      <c r="A71">
        <v>6000137533</v>
      </c>
      <c r="B71" t="s">
        <v>230</v>
      </c>
      <c r="C71" t="s">
        <v>230</v>
      </c>
      <c r="D71" t="s">
        <v>413</v>
      </c>
      <c r="E71" s="1">
        <v>45762</v>
      </c>
      <c r="F71" s="1"/>
      <c r="G71" t="s">
        <v>400</v>
      </c>
      <c r="H71" t="s">
        <v>245</v>
      </c>
      <c r="I71" s="1">
        <v>45782</v>
      </c>
      <c r="J71" t="s">
        <v>201</v>
      </c>
      <c r="K71" t="s">
        <v>241</v>
      </c>
      <c r="L71" t="s">
        <v>171</v>
      </c>
      <c r="M71" t="s">
        <v>414</v>
      </c>
      <c r="N71" t="s">
        <v>237</v>
      </c>
      <c r="O71" t="s">
        <v>230</v>
      </c>
      <c r="Q71">
        <f ca="1">IF(OR(ISNUMBER(MATCH(L71,MasterData!$D$3:$D$18,0)),ISNUMBER(MATCH(L71,MasterData!$C$3:$C$18,0))),
    DATEDIF(E71,I71,"d"),
    DATEDIF(E71,TODAY(),"d"))</f>
        <v>20</v>
      </c>
      <c r="R71">
        <f t="shared" ca="1" si="3"/>
        <v>0</v>
      </c>
      <c r="S71">
        <f t="shared" ca="1" si="4"/>
        <v>1</v>
      </c>
      <c r="T71">
        <f t="shared" ca="1" si="5"/>
        <v>0</v>
      </c>
    </row>
    <row r="72" spans="1:20" hidden="1" x14ac:dyDescent="0.35">
      <c r="A72">
        <v>6000137544</v>
      </c>
      <c r="B72" t="s">
        <v>415</v>
      </c>
      <c r="C72" t="s">
        <v>230</v>
      </c>
      <c r="D72" t="s">
        <v>247</v>
      </c>
      <c r="E72" s="1">
        <v>45762</v>
      </c>
      <c r="F72" s="1"/>
      <c r="G72" t="s">
        <v>268</v>
      </c>
      <c r="H72" t="s">
        <v>233</v>
      </c>
      <c r="I72" s="1">
        <v>45821</v>
      </c>
      <c r="J72" t="s">
        <v>234</v>
      </c>
      <c r="K72" t="s">
        <v>235</v>
      </c>
      <c r="L72" t="s">
        <v>171</v>
      </c>
      <c r="M72" t="s">
        <v>416</v>
      </c>
      <c r="N72" t="s">
        <v>237</v>
      </c>
      <c r="O72" t="s">
        <v>230</v>
      </c>
      <c r="Q72">
        <f ca="1">IF(OR(ISNUMBER(MATCH(L72,MasterData!$D$3:$D$18,0)),ISNUMBER(MATCH(L72,MasterData!$C$3:$C$18,0))),
    DATEDIF(E72,I72,"d"),
    DATEDIF(E72,TODAY(),"d"))</f>
        <v>59</v>
      </c>
      <c r="R72">
        <f t="shared" ca="1" si="3"/>
        <v>0</v>
      </c>
      <c r="S72">
        <f t="shared" ca="1" si="4"/>
        <v>0</v>
      </c>
      <c r="T72">
        <f t="shared" ca="1" si="5"/>
        <v>1</v>
      </c>
    </row>
    <row r="73" spans="1:20" hidden="1" x14ac:dyDescent="0.35">
      <c r="A73">
        <v>6000137636</v>
      </c>
      <c r="B73" t="s">
        <v>417</v>
      </c>
      <c r="C73" t="s">
        <v>230</v>
      </c>
      <c r="D73" t="s">
        <v>274</v>
      </c>
      <c r="E73" s="1">
        <v>45763</v>
      </c>
      <c r="F73" s="1"/>
      <c r="G73" t="s">
        <v>321</v>
      </c>
      <c r="H73" t="s">
        <v>240</v>
      </c>
      <c r="I73" s="1">
        <v>45782</v>
      </c>
      <c r="J73" t="s">
        <v>234</v>
      </c>
      <c r="K73" t="s">
        <v>347</v>
      </c>
      <c r="L73" t="s">
        <v>171</v>
      </c>
      <c r="M73" t="s">
        <v>418</v>
      </c>
      <c r="N73" t="s">
        <v>237</v>
      </c>
      <c r="O73" t="s">
        <v>230</v>
      </c>
      <c r="Q73">
        <f ca="1">IF(OR(ISNUMBER(MATCH(L73,MasterData!$D$3:$D$18,0)),ISNUMBER(MATCH(L73,MasterData!$C$3:$C$18,0))),
    DATEDIF(E73,I73,"d"),
    DATEDIF(E73,TODAY(),"d"))</f>
        <v>19</v>
      </c>
      <c r="R73">
        <f t="shared" ca="1" si="3"/>
        <v>0</v>
      </c>
      <c r="S73">
        <f t="shared" ca="1" si="4"/>
        <v>1</v>
      </c>
      <c r="T73">
        <f t="shared" ca="1" si="5"/>
        <v>0</v>
      </c>
    </row>
    <row r="74" spans="1:20" hidden="1" x14ac:dyDescent="0.35">
      <c r="A74">
        <v>6000137924</v>
      </c>
      <c r="B74" t="s">
        <v>419</v>
      </c>
      <c r="C74" t="s">
        <v>230</v>
      </c>
      <c r="D74" t="s">
        <v>231</v>
      </c>
      <c r="E74" s="1">
        <v>45769</v>
      </c>
      <c r="F74" s="1"/>
      <c r="G74" t="s">
        <v>420</v>
      </c>
      <c r="H74" t="s">
        <v>240</v>
      </c>
      <c r="I74" s="1">
        <v>45782</v>
      </c>
      <c r="J74" t="s">
        <v>234</v>
      </c>
      <c r="K74" t="s">
        <v>235</v>
      </c>
      <c r="L74" t="s">
        <v>171</v>
      </c>
      <c r="M74" t="s">
        <v>421</v>
      </c>
      <c r="N74" t="s">
        <v>237</v>
      </c>
      <c r="O74" t="s">
        <v>230</v>
      </c>
      <c r="Q74">
        <f ca="1">IF(OR(ISNUMBER(MATCH(L74,MasterData!$D$3:$D$18,0)),ISNUMBER(MATCH(L74,MasterData!$C$3:$C$18,0))),
    DATEDIF(E74,I74,"d"),
    DATEDIF(E74,TODAY(),"d"))</f>
        <v>13</v>
      </c>
      <c r="R74">
        <f t="shared" ca="1" si="3"/>
        <v>0</v>
      </c>
      <c r="S74">
        <f t="shared" ca="1" si="4"/>
        <v>1</v>
      </c>
      <c r="T74">
        <f t="shared" ca="1" si="5"/>
        <v>0</v>
      </c>
    </row>
    <row r="75" spans="1:20" hidden="1" x14ac:dyDescent="0.35">
      <c r="A75">
        <v>6000138263</v>
      </c>
      <c r="B75" t="s">
        <v>230</v>
      </c>
      <c r="C75" t="s">
        <v>230</v>
      </c>
      <c r="D75" t="s">
        <v>274</v>
      </c>
      <c r="E75" s="1">
        <v>45771</v>
      </c>
      <c r="F75" s="1"/>
      <c r="G75" t="s">
        <v>422</v>
      </c>
      <c r="H75" t="s">
        <v>245</v>
      </c>
      <c r="I75" s="1">
        <v>45850</v>
      </c>
      <c r="J75" t="s">
        <v>201</v>
      </c>
      <c r="K75" t="s">
        <v>241</v>
      </c>
      <c r="L75" t="s">
        <v>171</v>
      </c>
      <c r="M75" t="s">
        <v>423</v>
      </c>
      <c r="N75" t="s">
        <v>237</v>
      </c>
      <c r="O75" t="s">
        <v>230</v>
      </c>
      <c r="Q75">
        <f ca="1">IF(OR(ISNUMBER(MATCH(L75,MasterData!$D$3:$D$18,0)),ISNUMBER(MATCH(L75,MasterData!$C$3:$C$18,0))),
    DATEDIF(E75,I75,"d"),
    DATEDIF(E75,TODAY(),"d"))</f>
        <v>79</v>
      </c>
      <c r="R75">
        <f t="shared" ca="1" si="3"/>
        <v>0</v>
      </c>
      <c r="S75">
        <f t="shared" ca="1" si="4"/>
        <v>0</v>
      </c>
      <c r="T75">
        <f t="shared" ca="1" si="5"/>
        <v>1</v>
      </c>
    </row>
    <row r="76" spans="1:20" hidden="1" x14ac:dyDescent="0.35">
      <c r="A76">
        <v>6000138316</v>
      </c>
      <c r="B76" t="s">
        <v>424</v>
      </c>
      <c r="C76" t="s">
        <v>230</v>
      </c>
      <c r="D76" t="s">
        <v>254</v>
      </c>
      <c r="E76" s="1">
        <v>45772</v>
      </c>
      <c r="F76" s="1"/>
      <c r="G76" t="s">
        <v>357</v>
      </c>
      <c r="H76" t="s">
        <v>245</v>
      </c>
      <c r="I76" s="1">
        <v>45779</v>
      </c>
      <c r="J76" t="s">
        <v>234</v>
      </c>
      <c r="K76" t="s">
        <v>241</v>
      </c>
      <c r="L76" t="s">
        <v>171</v>
      </c>
      <c r="M76" t="s">
        <v>425</v>
      </c>
      <c r="N76" t="s">
        <v>237</v>
      </c>
      <c r="O76" t="s">
        <v>230</v>
      </c>
      <c r="Q76">
        <f ca="1">IF(OR(ISNUMBER(MATCH(L76,MasterData!$D$3:$D$18,0)),ISNUMBER(MATCH(L76,MasterData!$C$3:$C$18,0))),
    DATEDIF(E76,I76,"d"),
    DATEDIF(E76,TODAY(),"d"))</f>
        <v>7</v>
      </c>
      <c r="R76">
        <f t="shared" ca="1" si="3"/>
        <v>1</v>
      </c>
      <c r="S76">
        <f t="shared" ca="1" si="4"/>
        <v>0</v>
      </c>
      <c r="T76">
        <f t="shared" ca="1" si="5"/>
        <v>0</v>
      </c>
    </row>
    <row r="77" spans="1:20" hidden="1" x14ac:dyDescent="0.35">
      <c r="A77">
        <v>6000138428</v>
      </c>
      <c r="B77" t="s">
        <v>426</v>
      </c>
      <c r="C77" t="s">
        <v>230</v>
      </c>
      <c r="D77" t="s">
        <v>254</v>
      </c>
      <c r="E77" s="1">
        <v>45772</v>
      </c>
      <c r="F77" s="1"/>
      <c r="G77" t="s">
        <v>357</v>
      </c>
      <c r="H77" t="s">
        <v>233</v>
      </c>
      <c r="I77" s="1">
        <v>45848</v>
      </c>
      <c r="J77" t="s">
        <v>234</v>
      </c>
      <c r="K77" t="s">
        <v>235</v>
      </c>
      <c r="L77" t="s">
        <v>171</v>
      </c>
      <c r="M77" t="s">
        <v>427</v>
      </c>
      <c r="N77" t="s">
        <v>237</v>
      </c>
      <c r="O77" t="s">
        <v>230</v>
      </c>
      <c r="Q77">
        <f ca="1">IF(OR(ISNUMBER(MATCH(L77,MasterData!$D$3:$D$18,0)),ISNUMBER(MATCH(L77,MasterData!$C$3:$C$18,0))),
    DATEDIF(E77,I77,"d"),
    DATEDIF(E77,TODAY(),"d"))</f>
        <v>76</v>
      </c>
      <c r="R77">
        <f t="shared" ca="1" si="3"/>
        <v>0</v>
      </c>
      <c r="S77">
        <f t="shared" ca="1" si="4"/>
        <v>0</v>
      </c>
      <c r="T77">
        <f t="shared" ca="1" si="5"/>
        <v>1</v>
      </c>
    </row>
    <row r="78" spans="1:20" hidden="1" x14ac:dyDescent="0.35">
      <c r="A78">
        <v>6000138437</v>
      </c>
      <c r="B78" t="s">
        <v>428</v>
      </c>
      <c r="C78" t="s">
        <v>230</v>
      </c>
      <c r="D78" t="s">
        <v>254</v>
      </c>
      <c r="E78" s="1">
        <v>45772</v>
      </c>
      <c r="F78" s="1"/>
      <c r="G78" t="s">
        <v>357</v>
      </c>
      <c r="H78" t="s">
        <v>245</v>
      </c>
      <c r="I78" s="1">
        <v>45845</v>
      </c>
      <c r="J78" t="s">
        <v>234</v>
      </c>
      <c r="K78" t="s">
        <v>241</v>
      </c>
      <c r="L78" t="s">
        <v>171</v>
      </c>
      <c r="M78" t="s">
        <v>429</v>
      </c>
      <c r="N78" t="s">
        <v>237</v>
      </c>
      <c r="O78" t="s">
        <v>230</v>
      </c>
      <c r="Q78">
        <f ca="1">IF(OR(ISNUMBER(MATCH(L78,MasterData!$D$3:$D$18,0)),ISNUMBER(MATCH(L78,MasterData!$C$3:$C$18,0))),
    DATEDIF(E78,I78,"d"),
    DATEDIF(E78,TODAY(),"d"))</f>
        <v>73</v>
      </c>
      <c r="R78">
        <f t="shared" ca="1" si="3"/>
        <v>0</v>
      </c>
      <c r="S78">
        <f t="shared" ca="1" si="4"/>
        <v>0</v>
      </c>
      <c r="T78">
        <f t="shared" ca="1" si="5"/>
        <v>1</v>
      </c>
    </row>
    <row r="79" spans="1:20" hidden="1" x14ac:dyDescent="0.35">
      <c r="A79">
        <v>6000138440</v>
      </c>
      <c r="B79" t="s">
        <v>430</v>
      </c>
      <c r="C79" t="s">
        <v>230</v>
      </c>
      <c r="D79" t="s">
        <v>254</v>
      </c>
      <c r="E79" s="1">
        <v>45772</v>
      </c>
      <c r="F79" s="1"/>
      <c r="G79" t="s">
        <v>357</v>
      </c>
      <c r="H79" t="s">
        <v>245</v>
      </c>
      <c r="I79" s="1">
        <v>45786</v>
      </c>
      <c r="J79" t="s">
        <v>234</v>
      </c>
      <c r="K79" t="s">
        <v>235</v>
      </c>
      <c r="L79" t="s">
        <v>171</v>
      </c>
      <c r="M79" t="s">
        <v>431</v>
      </c>
      <c r="N79" t="s">
        <v>237</v>
      </c>
      <c r="O79" t="s">
        <v>230</v>
      </c>
      <c r="Q79">
        <f ca="1">IF(OR(ISNUMBER(MATCH(L79,MasterData!$D$3:$D$18,0)),ISNUMBER(MATCH(L79,MasterData!$C$3:$C$18,0))),
    DATEDIF(E79,I79,"d"),
    DATEDIF(E79,TODAY(),"d"))</f>
        <v>14</v>
      </c>
      <c r="R79">
        <f t="shared" ca="1" si="3"/>
        <v>0</v>
      </c>
      <c r="S79">
        <f t="shared" ca="1" si="4"/>
        <v>1</v>
      </c>
      <c r="T79">
        <f t="shared" ca="1" si="5"/>
        <v>0</v>
      </c>
    </row>
    <row r="80" spans="1:20" hidden="1" x14ac:dyDescent="0.35">
      <c r="A80">
        <v>6000138454</v>
      </c>
      <c r="B80" t="s">
        <v>637</v>
      </c>
      <c r="D80" t="s">
        <v>274</v>
      </c>
      <c r="E80" s="1">
        <v>45772</v>
      </c>
      <c r="F80" s="1"/>
      <c r="G80" t="s">
        <v>329</v>
      </c>
      <c r="H80" s="35" t="s">
        <v>638</v>
      </c>
      <c r="I80" s="1">
        <v>45854</v>
      </c>
      <c r="J80" t="s">
        <v>234</v>
      </c>
      <c r="K80" t="s">
        <v>347</v>
      </c>
      <c r="L80" t="s">
        <v>170</v>
      </c>
      <c r="M80" t="s">
        <v>639</v>
      </c>
      <c r="N80" t="s">
        <v>237</v>
      </c>
      <c r="Q80">
        <f ca="1">IF(OR(ISNUMBER(MATCH(L80,MasterData!$D$3:$D$18,0)),ISNUMBER(MATCH(L80,MasterData!$C$3:$C$18,0))),
    DATEDIF(E80,I80,"d"),
    DATEDIF(E80,TODAY(),"d"))</f>
        <v>82</v>
      </c>
      <c r="R80">
        <f t="shared" ca="1" si="3"/>
        <v>0</v>
      </c>
      <c r="S80">
        <f t="shared" ca="1" si="4"/>
        <v>0</v>
      </c>
      <c r="T80">
        <f t="shared" ca="1" si="5"/>
        <v>1</v>
      </c>
    </row>
    <row r="81" spans="1:20" hidden="1" x14ac:dyDescent="0.35">
      <c r="A81">
        <v>6000138481</v>
      </c>
      <c r="B81" t="s">
        <v>432</v>
      </c>
      <c r="C81" t="s">
        <v>230</v>
      </c>
      <c r="D81" t="s">
        <v>231</v>
      </c>
      <c r="E81" s="1">
        <v>45775</v>
      </c>
      <c r="F81" s="1"/>
      <c r="G81" t="s">
        <v>300</v>
      </c>
      <c r="H81" t="s">
        <v>245</v>
      </c>
      <c r="I81" s="1">
        <v>45786</v>
      </c>
      <c r="J81" t="s">
        <v>234</v>
      </c>
      <c r="K81" t="s">
        <v>241</v>
      </c>
      <c r="L81" t="s">
        <v>171</v>
      </c>
      <c r="M81" t="s">
        <v>433</v>
      </c>
      <c r="N81" t="s">
        <v>237</v>
      </c>
      <c r="O81" t="s">
        <v>230</v>
      </c>
      <c r="Q81">
        <f ca="1">IF(OR(ISNUMBER(MATCH(L81,MasterData!$D$3:$D$18,0)),ISNUMBER(MATCH(L81,MasterData!$C$3:$C$18,0))),
    DATEDIF(E81,I81,"d"),
    DATEDIF(E81,TODAY(),"d"))</f>
        <v>11</v>
      </c>
      <c r="R81">
        <f t="shared" ca="1" si="3"/>
        <v>0</v>
      </c>
      <c r="S81">
        <f t="shared" ca="1" si="4"/>
        <v>1</v>
      </c>
      <c r="T81">
        <f t="shared" ca="1" si="5"/>
        <v>0</v>
      </c>
    </row>
    <row r="82" spans="1:20" hidden="1" x14ac:dyDescent="0.35">
      <c r="A82">
        <v>6000138500</v>
      </c>
      <c r="B82" t="s">
        <v>434</v>
      </c>
      <c r="C82" t="s">
        <v>230</v>
      </c>
      <c r="D82" t="s">
        <v>254</v>
      </c>
      <c r="E82" s="1">
        <v>45775</v>
      </c>
      <c r="F82" s="1"/>
      <c r="G82" t="s">
        <v>255</v>
      </c>
      <c r="H82" t="s">
        <v>233</v>
      </c>
      <c r="I82" s="1">
        <v>45832</v>
      </c>
      <c r="J82" t="s">
        <v>234</v>
      </c>
      <c r="K82" t="s">
        <v>241</v>
      </c>
      <c r="L82" t="s">
        <v>171</v>
      </c>
      <c r="M82" t="s">
        <v>435</v>
      </c>
      <c r="N82" t="s">
        <v>237</v>
      </c>
      <c r="O82" t="s">
        <v>230</v>
      </c>
      <c r="Q82">
        <f ca="1">IF(OR(ISNUMBER(MATCH(L82,MasterData!$D$3:$D$18,0)),ISNUMBER(MATCH(L82,MasterData!$C$3:$C$18,0))),
    DATEDIF(E82,I82,"d"),
    DATEDIF(E82,TODAY(),"d"))</f>
        <v>57</v>
      </c>
      <c r="R82">
        <f t="shared" ca="1" si="3"/>
        <v>0</v>
      </c>
      <c r="S82">
        <f t="shared" ca="1" si="4"/>
        <v>0</v>
      </c>
      <c r="T82">
        <f t="shared" ca="1" si="5"/>
        <v>1</v>
      </c>
    </row>
    <row r="83" spans="1:20" hidden="1" x14ac:dyDescent="0.35">
      <c r="A83">
        <v>6000138582</v>
      </c>
      <c r="B83" t="s">
        <v>436</v>
      </c>
      <c r="C83" t="s">
        <v>230</v>
      </c>
      <c r="D83" t="s">
        <v>231</v>
      </c>
      <c r="E83" s="1">
        <v>45775</v>
      </c>
      <c r="F83" s="1"/>
      <c r="G83" t="s">
        <v>293</v>
      </c>
      <c r="H83" t="s">
        <v>245</v>
      </c>
      <c r="I83" s="1">
        <v>45824</v>
      </c>
      <c r="J83" t="s">
        <v>234</v>
      </c>
      <c r="K83" t="s">
        <v>235</v>
      </c>
      <c r="L83" t="s">
        <v>171</v>
      </c>
      <c r="M83" t="s">
        <v>437</v>
      </c>
      <c r="N83" t="s">
        <v>237</v>
      </c>
      <c r="O83" t="s">
        <v>230</v>
      </c>
      <c r="Q83">
        <f ca="1">IF(OR(ISNUMBER(MATCH(L83,MasterData!$D$3:$D$18,0)),ISNUMBER(MATCH(L83,MasterData!$C$3:$C$18,0))),
    DATEDIF(E83,I83,"d"),
    DATEDIF(E83,TODAY(),"d"))</f>
        <v>49</v>
      </c>
      <c r="R83">
        <f t="shared" ca="1" si="3"/>
        <v>0</v>
      </c>
      <c r="S83">
        <f t="shared" ca="1" si="4"/>
        <v>0</v>
      </c>
      <c r="T83">
        <f t="shared" ca="1" si="5"/>
        <v>1</v>
      </c>
    </row>
    <row r="84" spans="1:20" hidden="1" x14ac:dyDescent="0.35">
      <c r="A84">
        <v>6000138600</v>
      </c>
      <c r="B84" t="s">
        <v>438</v>
      </c>
      <c r="C84" t="s">
        <v>230</v>
      </c>
      <c r="D84" t="s">
        <v>274</v>
      </c>
      <c r="E84" s="1">
        <v>45775</v>
      </c>
      <c r="F84" s="1"/>
      <c r="G84" t="s">
        <v>439</v>
      </c>
      <c r="H84" t="s">
        <v>245</v>
      </c>
      <c r="I84" s="1">
        <v>45812</v>
      </c>
      <c r="J84" t="s">
        <v>234</v>
      </c>
      <c r="K84" t="s">
        <v>241</v>
      </c>
      <c r="L84" t="s">
        <v>171</v>
      </c>
      <c r="M84" t="s">
        <v>440</v>
      </c>
      <c r="N84" t="s">
        <v>237</v>
      </c>
      <c r="O84" t="s">
        <v>230</v>
      </c>
      <c r="Q84">
        <f ca="1">IF(OR(ISNUMBER(MATCH(L84,MasterData!$D$3:$D$18,0)),ISNUMBER(MATCH(L84,MasterData!$C$3:$C$18,0))),
    DATEDIF(E84,I84,"d"),
    DATEDIF(E84,TODAY(),"d"))</f>
        <v>37</v>
      </c>
      <c r="R84">
        <f t="shared" ca="1" si="3"/>
        <v>0</v>
      </c>
      <c r="S84">
        <f t="shared" ca="1" si="4"/>
        <v>0</v>
      </c>
      <c r="T84">
        <f t="shared" ca="1" si="5"/>
        <v>1</v>
      </c>
    </row>
    <row r="85" spans="1:20" hidden="1" x14ac:dyDescent="0.35">
      <c r="A85">
        <v>6000138844</v>
      </c>
      <c r="B85" t="s">
        <v>441</v>
      </c>
      <c r="C85" t="s">
        <v>230</v>
      </c>
      <c r="D85" t="s">
        <v>231</v>
      </c>
      <c r="E85" s="1">
        <v>45777</v>
      </c>
      <c r="F85" s="1"/>
      <c r="G85" t="s">
        <v>300</v>
      </c>
      <c r="H85" t="s">
        <v>245</v>
      </c>
      <c r="I85" s="1">
        <v>45807</v>
      </c>
      <c r="J85" t="s">
        <v>201</v>
      </c>
      <c r="K85" t="s">
        <v>241</v>
      </c>
      <c r="L85" t="s">
        <v>171</v>
      </c>
      <c r="M85" t="s">
        <v>442</v>
      </c>
      <c r="N85" t="s">
        <v>237</v>
      </c>
      <c r="O85" t="s">
        <v>230</v>
      </c>
      <c r="Q85">
        <f ca="1">IF(OR(ISNUMBER(MATCH(L85,MasterData!$D$3:$D$18,0)),ISNUMBER(MATCH(L85,MasterData!$C$3:$C$18,0))),
    DATEDIF(E85,I85,"d"),
    DATEDIF(E85,TODAY(),"d"))</f>
        <v>30</v>
      </c>
      <c r="R85">
        <f t="shared" ca="1" si="3"/>
        <v>0</v>
      </c>
      <c r="S85">
        <f t="shared" ca="1" si="4"/>
        <v>1</v>
      </c>
      <c r="T85">
        <f t="shared" ca="1" si="5"/>
        <v>0</v>
      </c>
    </row>
    <row r="86" spans="1:20" hidden="1" x14ac:dyDescent="0.35">
      <c r="A86">
        <v>6000138916</v>
      </c>
      <c r="B86" t="s">
        <v>230</v>
      </c>
      <c r="C86" t="s">
        <v>230</v>
      </c>
      <c r="D86" t="s">
        <v>231</v>
      </c>
      <c r="E86" s="1">
        <v>45779</v>
      </c>
      <c r="F86" s="1"/>
      <c r="G86" t="s">
        <v>248</v>
      </c>
      <c r="H86" t="s">
        <v>245</v>
      </c>
      <c r="I86" s="1">
        <v>45817</v>
      </c>
      <c r="J86" t="s">
        <v>201</v>
      </c>
      <c r="K86" t="s">
        <v>241</v>
      </c>
      <c r="L86" t="s">
        <v>171</v>
      </c>
      <c r="M86" t="s">
        <v>443</v>
      </c>
      <c r="N86" t="s">
        <v>237</v>
      </c>
      <c r="O86" t="s">
        <v>230</v>
      </c>
      <c r="Q86">
        <f ca="1">IF(OR(ISNUMBER(MATCH(L86,MasterData!$D$3:$D$18,0)),ISNUMBER(MATCH(L86,MasterData!$C$3:$C$18,0))),
    DATEDIF(E86,I86,"d"),
    DATEDIF(E86,TODAY(),"d"))</f>
        <v>38</v>
      </c>
      <c r="R86">
        <f t="shared" ca="1" si="3"/>
        <v>0</v>
      </c>
      <c r="S86">
        <f t="shared" ca="1" si="4"/>
        <v>0</v>
      </c>
      <c r="T86">
        <f t="shared" ca="1" si="5"/>
        <v>1</v>
      </c>
    </row>
    <row r="87" spans="1:20" hidden="1" x14ac:dyDescent="0.35">
      <c r="A87">
        <v>6000139044</v>
      </c>
      <c r="B87" t="s">
        <v>444</v>
      </c>
      <c r="C87" t="s">
        <v>230</v>
      </c>
      <c r="D87" t="s">
        <v>254</v>
      </c>
      <c r="E87" s="1">
        <v>45782</v>
      </c>
      <c r="F87" s="1"/>
      <c r="G87" t="s">
        <v>357</v>
      </c>
      <c r="H87" t="s">
        <v>233</v>
      </c>
      <c r="I87" s="1">
        <v>45805</v>
      </c>
      <c r="J87" t="s">
        <v>234</v>
      </c>
      <c r="K87" t="s">
        <v>241</v>
      </c>
      <c r="L87" t="s">
        <v>171</v>
      </c>
      <c r="M87" t="s">
        <v>445</v>
      </c>
      <c r="N87" t="s">
        <v>237</v>
      </c>
      <c r="O87" t="s">
        <v>230</v>
      </c>
      <c r="Q87">
        <f ca="1">IF(OR(ISNUMBER(MATCH(L87,MasterData!$D$3:$D$18,0)),ISNUMBER(MATCH(L87,MasterData!$C$3:$C$18,0))),
    DATEDIF(E87,I87,"d"),
    DATEDIF(E87,TODAY(),"d"))</f>
        <v>23</v>
      </c>
      <c r="R87">
        <f t="shared" ca="1" si="3"/>
        <v>0</v>
      </c>
      <c r="S87">
        <f t="shared" ca="1" si="4"/>
        <v>1</v>
      </c>
      <c r="T87">
        <f t="shared" ca="1" si="5"/>
        <v>0</v>
      </c>
    </row>
    <row r="88" spans="1:20" hidden="1" x14ac:dyDescent="0.35">
      <c r="A88">
        <v>6000139205</v>
      </c>
      <c r="B88" t="s">
        <v>446</v>
      </c>
      <c r="C88" t="s">
        <v>230</v>
      </c>
      <c r="D88" t="s">
        <v>231</v>
      </c>
      <c r="E88" s="1">
        <v>45783</v>
      </c>
      <c r="F88" s="1"/>
      <c r="G88" t="s">
        <v>329</v>
      </c>
      <c r="H88" t="s">
        <v>233</v>
      </c>
      <c r="I88" s="1">
        <v>45812</v>
      </c>
      <c r="J88" t="s">
        <v>234</v>
      </c>
      <c r="K88" t="s">
        <v>235</v>
      </c>
      <c r="L88" t="s">
        <v>171</v>
      </c>
      <c r="M88" t="s">
        <v>447</v>
      </c>
      <c r="N88" t="s">
        <v>237</v>
      </c>
      <c r="O88" t="s">
        <v>230</v>
      </c>
      <c r="Q88">
        <f ca="1">IF(OR(ISNUMBER(MATCH(L88,MasterData!$D$3:$D$18,0)),ISNUMBER(MATCH(L88,MasterData!$C$3:$C$18,0))),
    DATEDIF(E88,I88,"d"),
    DATEDIF(E88,TODAY(),"d"))</f>
        <v>29</v>
      </c>
      <c r="R88">
        <f t="shared" ca="1" si="3"/>
        <v>0</v>
      </c>
      <c r="S88">
        <f t="shared" ca="1" si="4"/>
        <v>1</v>
      </c>
      <c r="T88">
        <f t="shared" ca="1" si="5"/>
        <v>0</v>
      </c>
    </row>
    <row r="89" spans="1:20" hidden="1" x14ac:dyDescent="0.35">
      <c r="A89">
        <v>6000139326</v>
      </c>
      <c r="B89" t="s">
        <v>448</v>
      </c>
      <c r="C89" t="s">
        <v>230</v>
      </c>
      <c r="D89" t="s">
        <v>449</v>
      </c>
      <c r="E89" s="1">
        <v>45784</v>
      </c>
      <c r="F89" s="1"/>
      <c r="G89" t="s">
        <v>450</v>
      </c>
      <c r="H89" t="s">
        <v>245</v>
      </c>
      <c r="I89" s="1">
        <v>45791</v>
      </c>
      <c r="J89" t="s">
        <v>234</v>
      </c>
      <c r="K89" t="s">
        <v>241</v>
      </c>
      <c r="L89" t="s">
        <v>171</v>
      </c>
      <c r="M89" t="s">
        <v>451</v>
      </c>
      <c r="N89" t="s">
        <v>237</v>
      </c>
      <c r="O89" t="s">
        <v>230</v>
      </c>
      <c r="Q89">
        <f ca="1">IF(OR(ISNUMBER(MATCH(L89,MasterData!$D$3:$D$18,0)),ISNUMBER(MATCH(L89,MasterData!$C$3:$C$18,0))),
    DATEDIF(E89,I89,"d"),
    DATEDIF(E89,TODAY(),"d"))</f>
        <v>7</v>
      </c>
      <c r="R89">
        <f t="shared" ca="1" si="3"/>
        <v>1</v>
      </c>
      <c r="S89">
        <f t="shared" ca="1" si="4"/>
        <v>0</v>
      </c>
      <c r="T89">
        <f t="shared" ca="1" si="5"/>
        <v>0</v>
      </c>
    </row>
    <row r="90" spans="1:20" hidden="1" x14ac:dyDescent="0.35">
      <c r="A90">
        <v>6000139329</v>
      </c>
      <c r="B90" t="s">
        <v>452</v>
      </c>
      <c r="C90" t="s">
        <v>230</v>
      </c>
      <c r="D90" t="s">
        <v>231</v>
      </c>
      <c r="E90" s="1">
        <v>45784</v>
      </c>
      <c r="F90" s="1"/>
      <c r="G90" t="s">
        <v>453</v>
      </c>
      <c r="H90" t="s">
        <v>240</v>
      </c>
      <c r="I90" s="1">
        <v>45812</v>
      </c>
      <c r="J90" t="s">
        <v>234</v>
      </c>
      <c r="K90" t="s">
        <v>235</v>
      </c>
      <c r="L90" t="s">
        <v>171</v>
      </c>
      <c r="M90" t="s">
        <v>454</v>
      </c>
      <c r="N90" t="s">
        <v>237</v>
      </c>
      <c r="O90" t="s">
        <v>230</v>
      </c>
      <c r="Q90">
        <f ca="1">IF(OR(ISNUMBER(MATCH(L90,MasterData!$D$3:$D$18,0)),ISNUMBER(MATCH(L90,MasterData!$C$3:$C$18,0))),
    DATEDIF(E90,I90,"d"),
    DATEDIF(E90,TODAY(),"d"))</f>
        <v>28</v>
      </c>
      <c r="R90">
        <f t="shared" ca="1" si="3"/>
        <v>0</v>
      </c>
      <c r="S90">
        <f t="shared" ca="1" si="4"/>
        <v>1</v>
      </c>
      <c r="T90">
        <f t="shared" ca="1" si="5"/>
        <v>0</v>
      </c>
    </row>
    <row r="91" spans="1:20" hidden="1" x14ac:dyDescent="0.35">
      <c r="A91">
        <v>6000139369</v>
      </c>
      <c r="B91" t="s">
        <v>455</v>
      </c>
      <c r="C91" t="s">
        <v>230</v>
      </c>
      <c r="D91" t="s">
        <v>254</v>
      </c>
      <c r="E91" s="1">
        <v>45785</v>
      </c>
      <c r="F91" s="1"/>
      <c r="G91" t="s">
        <v>357</v>
      </c>
      <c r="H91" t="s">
        <v>233</v>
      </c>
      <c r="I91" s="1">
        <v>45870</v>
      </c>
      <c r="J91" t="s">
        <v>234</v>
      </c>
      <c r="K91" t="s">
        <v>241</v>
      </c>
      <c r="L91" t="s">
        <v>171</v>
      </c>
      <c r="M91" t="s">
        <v>458</v>
      </c>
      <c r="N91" t="s">
        <v>237</v>
      </c>
      <c r="O91" t="s">
        <v>230</v>
      </c>
      <c r="Q91">
        <f ca="1">IF(OR(ISNUMBER(MATCH(L91,MasterData!$D$3:$D$18,0)),ISNUMBER(MATCH(L91,MasterData!$C$3:$C$18,0))),
    DATEDIF(E91,I91,"d"),
    DATEDIF(E91,TODAY(),"d"))</f>
        <v>85</v>
      </c>
      <c r="R91">
        <f t="shared" ca="1" si="3"/>
        <v>0</v>
      </c>
      <c r="S91">
        <f t="shared" ca="1" si="4"/>
        <v>0</v>
      </c>
      <c r="T91">
        <f t="shared" ca="1" si="5"/>
        <v>1</v>
      </c>
    </row>
    <row r="92" spans="1:20" hidden="1" x14ac:dyDescent="0.35">
      <c r="A92">
        <v>6000139374</v>
      </c>
      <c r="B92" t="s">
        <v>230</v>
      </c>
      <c r="C92" t="s">
        <v>230</v>
      </c>
      <c r="D92" t="s">
        <v>254</v>
      </c>
      <c r="E92" s="1">
        <v>45784</v>
      </c>
      <c r="F92" s="1"/>
      <c r="G92" t="s">
        <v>400</v>
      </c>
      <c r="H92" t="s">
        <v>240</v>
      </c>
      <c r="I92" s="1">
        <v>45834</v>
      </c>
      <c r="J92" t="s">
        <v>245</v>
      </c>
      <c r="K92" t="s">
        <v>241</v>
      </c>
      <c r="L92" t="s">
        <v>164</v>
      </c>
      <c r="M92" t="s">
        <v>459</v>
      </c>
      <c r="N92" t="s">
        <v>237</v>
      </c>
      <c r="O92" t="s">
        <v>230</v>
      </c>
      <c r="Q92">
        <f ca="1">IF(OR(ISNUMBER(MATCH(L92,MasterData!$D$3:$D$18,0)),ISNUMBER(MATCH(L92,MasterData!$C$3:$C$18,0))),
    DATEDIF(E92,I92,"d"),
    DATEDIF(E92,TODAY(),"d"))</f>
        <v>223</v>
      </c>
      <c r="R92">
        <f t="shared" ca="1" si="3"/>
        <v>0</v>
      </c>
      <c r="S92">
        <f t="shared" ca="1" si="4"/>
        <v>0</v>
      </c>
      <c r="T92">
        <f t="shared" ca="1" si="5"/>
        <v>1</v>
      </c>
    </row>
    <row r="93" spans="1:20" hidden="1" x14ac:dyDescent="0.35">
      <c r="A93">
        <v>6000139577</v>
      </c>
      <c r="B93" t="s">
        <v>460</v>
      </c>
      <c r="C93" t="s">
        <v>230</v>
      </c>
      <c r="D93" t="s">
        <v>251</v>
      </c>
      <c r="E93" s="1">
        <v>45786</v>
      </c>
      <c r="F93" s="1"/>
      <c r="G93" t="s">
        <v>461</v>
      </c>
      <c r="H93" t="s">
        <v>233</v>
      </c>
      <c r="I93" s="1">
        <v>45793</v>
      </c>
      <c r="J93" t="s">
        <v>234</v>
      </c>
      <c r="K93" t="s">
        <v>347</v>
      </c>
      <c r="L93" t="s">
        <v>171</v>
      </c>
      <c r="M93" t="s">
        <v>462</v>
      </c>
      <c r="N93" t="s">
        <v>237</v>
      </c>
      <c r="O93" t="s">
        <v>230</v>
      </c>
      <c r="Q93">
        <f ca="1">IF(OR(ISNUMBER(MATCH(L93,MasterData!$D$3:$D$18,0)),ISNUMBER(MATCH(L93,MasterData!$C$3:$C$18,0))),
    DATEDIF(E93,I93,"d"),
    DATEDIF(E93,TODAY(),"d"))</f>
        <v>7</v>
      </c>
      <c r="R93">
        <f t="shared" ca="1" si="3"/>
        <v>1</v>
      </c>
      <c r="S93">
        <f t="shared" ca="1" si="4"/>
        <v>0</v>
      </c>
      <c r="T93">
        <f t="shared" ca="1" si="5"/>
        <v>0</v>
      </c>
    </row>
    <row r="94" spans="1:20" hidden="1" x14ac:dyDescent="0.35">
      <c r="A94">
        <v>6000139584</v>
      </c>
      <c r="B94" t="s">
        <v>463</v>
      </c>
      <c r="C94" t="s">
        <v>230</v>
      </c>
      <c r="D94" t="s">
        <v>254</v>
      </c>
      <c r="E94" s="1">
        <v>45786</v>
      </c>
      <c r="F94" s="1"/>
      <c r="G94" t="s">
        <v>357</v>
      </c>
      <c r="H94" t="s">
        <v>233</v>
      </c>
      <c r="I94" s="1">
        <v>45797</v>
      </c>
      <c r="J94" t="s">
        <v>234</v>
      </c>
      <c r="K94" t="s">
        <v>241</v>
      </c>
      <c r="L94" t="s">
        <v>171</v>
      </c>
      <c r="M94" t="s">
        <v>464</v>
      </c>
      <c r="N94" t="s">
        <v>237</v>
      </c>
      <c r="O94" t="s">
        <v>230</v>
      </c>
      <c r="Q94">
        <f ca="1">IF(OR(ISNUMBER(MATCH(L94,MasterData!$D$3:$D$18,0)),ISNUMBER(MATCH(L94,MasterData!$C$3:$C$18,0))),
    DATEDIF(E94,I94,"d"),
    DATEDIF(E94,TODAY(),"d"))</f>
        <v>11</v>
      </c>
      <c r="R94">
        <f t="shared" ca="1" si="3"/>
        <v>0</v>
      </c>
      <c r="S94">
        <f t="shared" ca="1" si="4"/>
        <v>1</v>
      </c>
      <c r="T94">
        <f t="shared" ca="1" si="5"/>
        <v>0</v>
      </c>
    </row>
    <row r="95" spans="1:20" hidden="1" x14ac:dyDescent="0.35">
      <c r="A95">
        <v>6000139600</v>
      </c>
      <c r="B95" t="s">
        <v>465</v>
      </c>
      <c r="C95" t="s">
        <v>230</v>
      </c>
      <c r="D95" t="s">
        <v>254</v>
      </c>
      <c r="E95" s="1">
        <v>45786</v>
      </c>
      <c r="F95" s="1"/>
      <c r="G95" t="s">
        <v>357</v>
      </c>
      <c r="H95" t="s">
        <v>240</v>
      </c>
      <c r="I95" s="1">
        <v>45811</v>
      </c>
      <c r="J95" t="s">
        <v>234</v>
      </c>
      <c r="K95" t="s">
        <v>347</v>
      </c>
      <c r="L95" t="s">
        <v>171</v>
      </c>
      <c r="M95" t="s">
        <v>466</v>
      </c>
      <c r="N95" t="s">
        <v>237</v>
      </c>
      <c r="O95" t="s">
        <v>230</v>
      </c>
      <c r="Q95">
        <f ca="1">IF(OR(ISNUMBER(MATCH(L95,MasterData!$D$3:$D$18,0)),ISNUMBER(MATCH(L95,MasterData!$C$3:$C$18,0))),
    DATEDIF(E95,I95,"d"),
    DATEDIF(E95,TODAY(),"d"))</f>
        <v>25</v>
      </c>
      <c r="R95">
        <f t="shared" ca="1" si="3"/>
        <v>0</v>
      </c>
      <c r="S95">
        <f t="shared" ca="1" si="4"/>
        <v>1</v>
      </c>
      <c r="T95">
        <f t="shared" ca="1" si="5"/>
        <v>0</v>
      </c>
    </row>
    <row r="96" spans="1:20" hidden="1" x14ac:dyDescent="0.35">
      <c r="A96">
        <v>6000139702</v>
      </c>
      <c r="B96" t="s">
        <v>230</v>
      </c>
      <c r="C96" t="s">
        <v>230</v>
      </c>
      <c r="D96" t="s">
        <v>251</v>
      </c>
      <c r="E96" s="1">
        <v>45789</v>
      </c>
      <c r="F96" s="1"/>
      <c r="G96" t="s">
        <v>400</v>
      </c>
      <c r="H96" t="s">
        <v>240</v>
      </c>
      <c r="I96" s="1">
        <v>45810</v>
      </c>
      <c r="J96" t="s">
        <v>201</v>
      </c>
      <c r="K96" t="s">
        <v>347</v>
      </c>
      <c r="L96" t="s">
        <v>171</v>
      </c>
      <c r="M96" t="s">
        <v>467</v>
      </c>
      <c r="N96" t="s">
        <v>237</v>
      </c>
      <c r="O96" t="s">
        <v>230</v>
      </c>
      <c r="Q96">
        <f ca="1">IF(OR(ISNUMBER(MATCH(L96,MasterData!$D$3:$D$18,0)),ISNUMBER(MATCH(L96,MasterData!$C$3:$C$18,0))),
    DATEDIF(E96,I96,"d"),
    DATEDIF(E96,TODAY(),"d"))</f>
        <v>21</v>
      </c>
      <c r="R96">
        <f t="shared" ca="1" si="3"/>
        <v>0</v>
      </c>
      <c r="S96">
        <f t="shared" ca="1" si="4"/>
        <v>1</v>
      </c>
      <c r="T96">
        <f t="shared" ca="1" si="5"/>
        <v>0</v>
      </c>
    </row>
    <row r="97" spans="1:20" hidden="1" x14ac:dyDescent="0.35">
      <c r="A97">
        <v>6000139704</v>
      </c>
      <c r="B97" t="s">
        <v>468</v>
      </c>
      <c r="C97" t="s">
        <v>230</v>
      </c>
      <c r="D97" t="s">
        <v>251</v>
      </c>
      <c r="E97" s="1">
        <v>45789</v>
      </c>
      <c r="F97" s="1"/>
      <c r="G97" t="s">
        <v>469</v>
      </c>
      <c r="H97" t="s">
        <v>245</v>
      </c>
      <c r="I97" s="1">
        <v>45797</v>
      </c>
      <c r="J97" t="s">
        <v>234</v>
      </c>
      <c r="K97" t="s">
        <v>235</v>
      </c>
      <c r="L97" t="s">
        <v>171</v>
      </c>
      <c r="M97" t="s">
        <v>470</v>
      </c>
      <c r="N97" t="s">
        <v>237</v>
      </c>
      <c r="O97" t="s">
        <v>230</v>
      </c>
      <c r="Q97">
        <f ca="1">IF(OR(ISNUMBER(MATCH(L97,MasterData!$D$3:$D$18,0)),ISNUMBER(MATCH(L97,MasterData!$C$3:$C$18,0))),
    DATEDIF(E97,I97,"d"),
    DATEDIF(E97,TODAY(),"d"))</f>
        <v>8</v>
      </c>
      <c r="R97">
        <f t="shared" ca="1" si="3"/>
        <v>0</v>
      </c>
      <c r="S97">
        <f t="shared" ca="1" si="4"/>
        <v>1</v>
      </c>
      <c r="T97">
        <f t="shared" ca="1" si="5"/>
        <v>0</v>
      </c>
    </row>
    <row r="98" spans="1:20" hidden="1" x14ac:dyDescent="0.35">
      <c r="A98">
        <v>6000139963</v>
      </c>
      <c r="B98" t="s">
        <v>471</v>
      </c>
      <c r="C98" t="s">
        <v>230</v>
      </c>
      <c r="D98" t="s">
        <v>247</v>
      </c>
      <c r="E98" s="1">
        <v>45791</v>
      </c>
      <c r="F98" s="1"/>
      <c r="G98" t="s">
        <v>268</v>
      </c>
      <c r="H98" t="s">
        <v>377</v>
      </c>
      <c r="I98" s="1">
        <v>45805</v>
      </c>
      <c r="J98" t="s">
        <v>234</v>
      </c>
      <c r="K98" t="s">
        <v>347</v>
      </c>
      <c r="L98" t="s">
        <v>171</v>
      </c>
      <c r="M98" t="s">
        <v>472</v>
      </c>
      <c r="N98" t="s">
        <v>237</v>
      </c>
      <c r="O98" t="s">
        <v>230</v>
      </c>
      <c r="Q98">
        <f ca="1">IF(OR(ISNUMBER(MATCH(L98,MasterData!$D$3:$D$18,0)),ISNUMBER(MATCH(L98,MasterData!$C$3:$C$18,0))),
    DATEDIF(E98,I98,"d"),
    DATEDIF(E98,TODAY(),"d"))</f>
        <v>14</v>
      </c>
      <c r="R98">
        <f t="shared" ca="1" si="3"/>
        <v>0</v>
      </c>
      <c r="S98">
        <f t="shared" ca="1" si="4"/>
        <v>1</v>
      </c>
      <c r="T98">
        <f t="shared" ca="1" si="5"/>
        <v>0</v>
      </c>
    </row>
    <row r="99" spans="1:20" hidden="1" x14ac:dyDescent="0.35">
      <c r="A99">
        <v>6000139986</v>
      </c>
      <c r="B99" t="s">
        <v>473</v>
      </c>
      <c r="C99" t="s">
        <v>230</v>
      </c>
      <c r="D99" t="s">
        <v>254</v>
      </c>
      <c r="E99" s="1">
        <v>45791</v>
      </c>
      <c r="F99" s="1"/>
      <c r="G99" t="s">
        <v>255</v>
      </c>
      <c r="H99" t="s">
        <v>240</v>
      </c>
      <c r="I99" s="1">
        <v>45805</v>
      </c>
      <c r="J99" t="s">
        <v>234</v>
      </c>
      <c r="K99" t="s">
        <v>347</v>
      </c>
      <c r="L99" t="s">
        <v>171</v>
      </c>
      <c r="M99" t="s">
        <v>474</v>
      </c>
      <c r="N99" t="s">
        <v>237</v>
      </c>
      <c r="O99" t="s">
        <v>230</v>
      </c>
      <c r="Q99">
        <f ca="1">IF(OR(ISNUMBER(MATCH(L99,MasterData!$D$3:$D$18,0)),ISNUMBER(MATCH(L99,MasterData!$C$3:$C$18,0))),
    DATEDIF(E99,I99,"d"),
    DATEDIF(E99,TODAY(),"d"))</f>
        <v>14</v>
      </c>
      <c r="R99">
        <f t="shared" ca="1" si="3"/>
        <v>0</v>
      </c>
      <c r="S99">
        <f t="shared" ca="1" si="4"/>
        <v>1</v>
      </c>
      <c r="T99">
        <f t="shared" ca="1" si="5"/>
        <v>0</v>
      </c>
    </row>
    <row r="100" spans="1:20" hidden="1" x14ac:dyDescent="0.35">
      <c r="A100">
        <v>6000140063</v>
      </c>
      <c r="B100" t="s">
        <v>5</v>
      </c>
      <c r="C100" t="s">
        <v>230</v>
      </c>
      <c r="D100" t="s">
        <v>231</v>
      </c>
      <c r="E100" s="1">
        <v>45792</v>
      </c>
      <c r="F100" s="1"/>
      <c r="G100" t="s">
        <v>300</v>
      </c>
      <c r="H100" t="s">
        <v>245</v>
      </c>
      <c r="I100" s="1">
        <v>45853</v>
      </c>
      <c r="J100" t="s">
        <v>234</v>
      </c>
      <c r="K100" t="s">
        <v>241</v>
      </c>
      <c r="L100" t="s">
        <v>164</v>
      </c>
      <c r="M100" t="s">
        <v>475</v>
      </c>
      <c r="N100" t="s">
        <v>237</v>
      </c>
      <c r="O100" t="s">
        <v>230</v>
      </c>
      <c r="Q100">
        <f ca="1">IF(OR(ISNUMBER(MATCH(L100,MasterData!$D$3:$D$18,0)),ISNUMBER(MATCH(L100,MasterData!$C$3:$C$18,0))),
    DATEDIF(E100,I100,"d"),
    DATEDIF(E100,TODAY(),"d"))</f>
        <v>215</v>
      </c>
      <c r="R100">
        <f t="shared" ca="1" si="3"/>
        <v>0</v>
      </c>
      <c r="S100">
        <f t="shared" ca="1" si="4"/>
        <v>0</v>
      </c>
      <c r="T100">
        <f t="shared" ca="1" si="5"/>
        <v>1</v>
      </c>
    </row>
    <row r="101" spans="1:20" hidden="1" x14ac:dyDescent="0.35">
      <c r="A101">
        <v>6000140103</v>
      </c>
      <c r="B101" t="s">
        <v>476</v>
      </c>
      <c r="C101" t="s">
        <v>230</v>
      </c>
      <c r="D101" t="s">
        <v>274</v>
      </c>
      <c r="E101" s="1">
        <v>45792</v>
      </c>
      <c r="F101" s="1"/>
      <c r="G101" t="s">
        <v>354</v>
      </c>
      <c r="H101" t="s">
        <v>240</v>
      </c>
      <c r="I101" s="1">
        <v>45800</v>
      </c>
      <c r="J101" t="s">
        <v>234</v>
      </c>
      <c r="K101" t="s">
        <v>347</v>
      </c>
      <c r="L101" t="s">
        <v>171</v>
      </c>
      <c r="M101" t="s">
        <v>477</v>
      </c>
      <c r="N101" t="s">
        <v>237</v>
      </c>
      <c r="O101" t="s">
        <v>230</v>
      </c>
      <c r="Q101">
        <f ca="1">IF(OR(ISNUMBER(MATCH(L101,MasterData!$D$3:$D$18,0)),ISNUMBER(MATCH(L101,MasterData!$C$3:$C$18,0))),
    DATEDIF(E101,I101,"d"),
    DATEDIF(E101,TODAY(),"d"))</f>
        <v>8</v>
      </c>
      <c r="R101">
        <f t="shared" ca="1" si="3"/>
        <v>0</v>
      </c>
      <c r="S101">
        <f t="shared" ca="1" si="4"/>
        <v>1</v>
      </c>
      <c r="T101">
        <f t="shared" ca="1" si="5"/>
        <v>0</v>
      </c>
    </row>
    <row r="102" spans="1:20" hidden="1" x14ac:dyDescent="0.35">
      <c r="A102">
        <v>6000140225</v>
      </c>
      <c r="B102" t="s">
        <v>230</v>
      </c>
      <c r="C102" t="s">
        <v>230</v>
      </c>
      <c r="D102" t="s">
        <v>231</v>
      </c>
      <c r="E102" s="1">
        <v>45793</v>
      </c>
      <c r="F102" s="1"/>
      <c r="G102" t="s">
        <v>248</v>
      </c>
      <c r="H102" t="s">
        <v>245</v>
      </c>
      <c r="I102" s="1">
        <v>45817</v>
      </c>
      <c r="J102" t="s">
        <v>201</v>
      </c>
      <c r="K102" t="s">
        <v>241</v>
      </c>
      <c r="L102" t="s">
        <v>171</v>
      </c>
      <c r="M102" t="s">
        <v>478</v>
      </c>
      <c r="N102" t="s">
        <v>237</v>
      </c>
      <c r="O102" t="s">
        <v>230</v>
      </c>
      <c r="Q102">
        <f ca="1">IF(OR(ISNUMBER(MATCH(L102,MasterData!$D$3:$D$18,0)),ISNUMBER(MATCH(L102,MasterData!$C$3:$C$18,0))),
    DATEDIF(E102,I102,"d"),
    DATEDIF(E102,TODAY(),"d"))</f>
        <v>24</v>
      </c>
      <c r="R102">
        <f t="shared" ca="1" si="3"/>
        <v>0</v>
      </c>
      <c r="S102">
        <f t="shared" ca="1" si="4"/>
        <v>1</v>
      </c>
      <c r="T102">
        <f t="shared" ca="1" si="5"/>
        <v>0</v>
      </c>
    </row>
    <row r="103" spans="1:20" hidden="1" x14ac:dyDescent="0.35">
      <c r="A103">
        <v>6000140321</v>
      </c>
      <c r="B103" t="s">
        <v>479</v>
      </c>
      <c r="C103" t="s">
        <v>230</v>
      </c>
      <c r="D103" t="s">
        <v>480</v>
      </c>
      <c r="E103" s="1">
        <v>45796</v>
      </c>
      <c r="F103" s="1"/>
      <c r="G103" t="s">
        <v>329</v>
      </c>
      <c r="H103" t="s">
        <v>240</v>
      </c>
      <c r="I103" s="1">
        <v>45805</v>
      </c>
      <c r="J103" t="s">
        <v>234</v>
      </c>
      <c r="K103" t="s">
        <v>241</v>
      </c>
      <c r="L103" t="s">
        <v>171</v>
      </c>
      <c r="M103" t="s">
        <v>481</v>
      </c>
      <c r="N103" t="s">
        <v>237</v>
      </c>
      <c r="O103" t="s">
        <v>230</v>
      </c>
      <c r="Q103">
        <f ca="1">IF(OR(ISNUMBER(MATCH(L103,MasterData!$D$3:$D$18,0)),ISNUMBER(MATCH(L103,MasterData!$C$3:$C$18,0))),
    DATEDIF(E103,I103,"d"),
    DATEDIF(E103,TODAY(),"d"))</f>
        <v>9</v>
      </c>
      <c r="R103">
        <f t="shared" ca="1" si="3"/>
        <v>0</v>
      </c>
      <c r="S103">
        <f t="shared" ca="1" si="4"/>
        <v>1</v>
      </c>
      <c r="T103">
        <f t="shared" ca="1" si="5"/>
        <v>0</v>
      </c>
    </row>
    <row r="104" spans="1:20" hidden="1" x14ac:dyDescent="0.35">
      <c r="A104">
        <v>6000140327</v>
      </c>
      <c r="B104" t="s">
        <v>482</v>
      </c>
      <c r="C104" t="s">
        <v>230</v>
      </c>
      <c r="D104" t="s">
        <v>480</v>
      </c>
      <c r="E104" s="1">
        <v>45796</v>
      </c>
      <c r="F104" s="1">
        <v>45798</v>
      </c>
      <c r="G104" t="s">
        <v>329</v>
      </c>
      <c r="H104" t="s">
        <v>233</v>
      </c>
      <c r="I104" s="1">
        <v>45805</v>
      </c>
      <c r="J104" t="s">
        <v>234</v>
      </c>
      <c r="K104" t="s">
        <v>241</v>
      </c>
      <c r="L104" t="s">
        <v>171</v>
      </c>
      <c r="M104" t="s">
        <v>483</v>
      </c>
      <c r="N104" t="s">
        <v>237</v>
      </c>
      <c r="O104" t="s">
        <v>230</v>
      </c>
      <c r="Q104">
        <f ca="1">IF(OR(ISNUMBER(MATCH(L104,MasterData!$D$3:$D$18,0)),ISNUMBER(MATCH(L104,MasterData!$C$3:$C$18,0))),
    DATEDIF(E104,I104,"d"),
    DATEDIF(E104,TODAY(),"d"))</f>
        <v>9</v>
      </c>
      <c r="R104">
        <f t="shared" ca="1" si="3"/>
        <v>0</v>
      </c>
      <c r="S104">
        <f t="shared" ca="1" si="4"/>
        <v>1</v>
      </c>
      <c r="T104">
        <f t="shared" ca="1" si="5"/>
        <v>0</v>
      </c>
    </row>
    <row r="105" spans="1:20" hidden="1" x14ac:dyDescent="0.35">
      <c r="A105">
        <v>6000140374</v>
      </c>
      <c r="B105" t="s">
        <v>484</v>
      </c>
      <c r="C105" t="s">
        <v>230</v>
      </c>
      <c r="D105" t="s">
        <v>254</v>
      </c>
      <c r="E105" s="1">
        <v>45796</v>
      </c>
      <c r="F105" s="1"/>
      <c r="G105" t="s">
        <v>255</v>
      </c>
      <c r="H105" t="s">
        <v>240</v>
      </c>
      <c r="I105" s="1">
        <v>45812</v>
      </c>
      <c r="J105" t="s">
        <v>234</v>
      </c>
      <c r="K105" t="s">
        <v>241</v>
      </c>
      <c r="L105" t="s">
        <v>171</v>
      </c>
      <c r="M105" t="s">
        <v>485</v>
      </c>
      <c r="N105" t="s">
        <v>237</v>
      </c>
      <c r="O105" t="s">
        <v>230</v>
      </c>
      <c r="Q105">
        <f ca="1">IF(OR(ISNUMBER(MATCH(L105,MasterData!$D$3:$D$18,0)),ISNUMBER(MATCH(L105,MasterData!$C$3:$C$18,0))),
    DATEDIF(E105,I105,"d"),
    DATEDIF(E105,TODAY(),"d"))</f>
        <v>16</v>
      </c>
      <c r="R105">
        <f t="shared" ca="1" si="3"/>
        <v>0</v>
      </c>
      <c r="S105">
        <f t="shared" ca="1" si="4"/>
        <v>1</v>
      </c>
      <c r="T105">
        <f t="shared" ca="1" si="5"/>
        <v>0</v>
      </c>
    </row>
    <row r="106" spans="1:20" hidden="1" x14ac:dyDescent="0.35">
      <c r="A106">
        <v>6000140405</v>
      </c>
      <c r="B106" t="s">
        <v>230</v>
      </c>
      <c r="C106" t="s">
        <v>230</v>
      </c>
      <c r="D106" t="s">
        <v>231</v>
      </c>
      <c r="E106" s="1">
        <v>45796</v>
      </c>
      <c r="F106" s="1"/>
      <c r="G106" t="s">
        <v>248</v>
      </c>
      <c r="H106" t="s">
        <v>245</v>
      </c>
      <c r="I106" s="1">
        <v>45842</v>
      </c>
      <c r="J106" t="s">
        <v>201</v>
      </c>
      <c r="K106" t="s">
        <v>241</v>
      </c>
      <c r="L106" t="s">
        <v>171</v>
      </c>
      <c r="M106" t="s">
        <v>486</v>
      </c>
      <c r="N106" t="s">
        <v>237</v>
      </c>
      <c r="O106" t="s">
        <v>230</v>
      </c>
      <c r="Q106">
        <f ca="1">IF(OR(ISNUMBER(MATCH(L106,MasterData!$D$3:$D$18,0)),ISNUMBER(MATCH(L106,MasterData!$C$3:$C$18,0))),
    DATEDIF(E106,I106,"d"),
    DATEDIF(E106,TODAY(),"d"))</f>
        <v>46</v>
      </c>
      <c r="R106">
        <f t="shared" ca="1" si="3"/>
        <v>0</v>
      </c>
      <c r="S106">
        <f t="shared" ca="1" si="4"/>
        <v>0</v>
      </c>
      <c r="T106">
        <f t="shared" ca="1" si="5"/>
        <v>1</v>
      </c>
    </row>
    <row r="107" spans="1:20" hidden="1" x14ac:dyDescent="0.35">
      <c r="A107">
        <v>6000140433</v>
      </c>
      <c r="B107" t="s">
        <v>487</v>
      </c>
      <c r="C107" t="s">
        <v>230</v>
      </c>
      <c r="D107" t="s">
        <v>231</v>
      </c>
      <c r="E107" s="1">
        <v>45796</v>
      </c>
      <c r="F107" s="1"/>
      <c r="G107" t="s">
        <v>488</v>
      </c>
      <c r="H107" t="s">
        <v>245</v>
      </c>
      <c r="I107" s="1">
        <v>45807</v>
      </c>
      <c r="J107" t="s">
        <v>234</v>
      </c>
      <c r="K107" t="s">
        <v>235</v>
      </c>
      <c r="L107" t="s">
        <v>171</v>
      </c>
      <c r="M107" t="s">
        <v>489</v>
      </c>
      <c r="N107" t="s">
        <v>237</v>
      </c>
      <c r="O107" t="s">
        <v>230</v>
      </c>
      <c r="Q107">
        <f ca="1">IF(OR(ISNUMBER(MATCH(L107,MasterData!$D$3:$D$18,0)),ISNUMBER(MATCH(L107,MasterData!$C$3:$C$18,0))),
    DATEDIF(E107,I107,"d"),
    DATEDIF(E107,TODAY(),"d"))</f>
        <v>11</v>
      </c>
      <c r="R107">
        <f t="shared" ca="1" si="3"/>
        <v>0</v>
      </c>
      <c r="S107">
        <f t="shared" ca="1" si="4"/>
        <v>1</v>
      </c>
      <c r="T107">
        <f t="shared" ca="1" si="5"/>
        <v>0</v>
      </c>
    </row>
    <row r="108" spans="1:20" hidden="1" x14ac:dyDescent="0.35">
      <c r="A108">
        <v>6000140519</v>
      </c>
      <c r="B108" t="s">
        <v>490</v>
      </c>
      <c r="C108" t="s">
        <v>230</v>
      </c>
      <c r="D108" t="s">
        <v>274</v>
      </c>
      <c r="E108" s="1">
        <v>45797</v>
      </c>
      <c r="F108" s="1"/>
      <c r="G108" t="s">
        <v>275</v>
      </c>
      <c r="H108" t="s">
        <v>245</v>
      </c>
      <c r="I108" s="1">
        <v>45813</v>
      </c>
      <c r="J108" t="s">
        <v>234</v>
      </c>
      <c r="K108" t="s">
        <v>235</v>
      </c>
      <c r="L108" t="s">
        <v>171</v>
      </c>
      <c r="M108" t="s">
        <v>491</v>
      </c>
      <c r="N108" t="s">
        <v>237</v>
      </c>
      <c r="O108" t="s">
        <v>230</v>
      </c>
      <c r="Q108">
        <f ca="1">IF(OR(ISNUMBER(MATCH(L108,MasterData!$D$3:$D$18,0)),ISNUMBER(MATCH(L108,MasterData!$C$3:$C$18,0))),
    DATEDIF(E108,I108,"d"),
    DATEDIF(E108,TODAY(),"d"))</f>
        <v>16</v>
      </c>
      <c r="R108">
        <f t="shared" ca="1" si="3"/>
        <v>0</v>
      </c>
      <c r="S108">
        <f t="shared" ca="1" si="4"/>
        <v>1</v>
      </c>
      <c r="T108">
        <f t="shared" ca="1" si="5"/>
        <v>0</v>
      </c>
    </row>
    <row r="109" spans="1:20" hidden="1" x14ac:dyDescent="0.35">
      <c r="A109">
        <v>6000140636</v>
      </c>
      <c r="B109" t="s">
        <v>492</v>
      </c>
      <c r="C109" t="s">
        <v>230</v>
      </c>
      <c r="D109" t="s">
        <v>274</v>
      </c>
      <c r="E109" s="1">
        <v>45797</v>
      </c>
      <c r="F109" s="1"/>
      <c r="G109" t="s">
        <v>321</v>
      </c>
      <c r="H109" t="s">
        <v>245</v>
      </c>
      <c r="I109" s="1">
        <v>45807</v>
      </c>
      <c r="J109" t="s">
        <v>234</v>
      </c>
      <c r="K109" t="s">
        <v>241</v>
      </c>
      <c r="L109" t="s">
        <v>171</v>
      </c>
      <c r="M109" t="s">
        <v>493</v>
      </c>
      <c r="N109" t="s">
        <v>237</v>
      </c>
      <c r="O109" t="s">
        <v>230</v>
      </c>
      <c r="Q109">
        <f ca="1">IF(OR(ISNUMBER(MATCH(L109,MasterData!$D$3:$D$18,0)),ISNUMBER(MATCH(L109,MasterData!$C$3:$C$18,0))),
    DATEDIF(E109,I109,"d"),
    DATEDIF(E109,TODAY(),"d"))</f>
        <v>10</v>
      </c>
      <c r="R109">
        <f t="shared" ca="1" si="3"/>
        <v>0</v>
      </c>
      <c r="S109">
        <f t="shared" ca="1" si="4"/>
        <v>1</v>
      </c>
      <c r="T109">
        <f t="shared" ca="1" si="5"/>
        <v>0</v>
      </c>
    </row>
    <row r="110" spans="1:20" hidden="1" x14ac:dyDescent="0.35">
      <c r="A110">
        <v>6000140745</v>
      </c>
      <c r="B110" t="s">
        <v>494</v>
      </c>
      <c r="C110" t="s">
        <v>230</v>
      </c>
      <c r="D110" t="s">
        <v>254</v>
      </c>
      <c r="E110" s="1">
        <v>45798</v>
      </c>
      <c r="F110" s="1"/>
      <c r="G110" t="s">
        <v>357</v>
      </c>
      <c r="H110" t="s">
        <v>245</v>
      </c>
      <c r="I110" s="1">
        <v>45839</v>
      </c>
      <c r="J110" t="s">
        <v>234</v>
      </c>
      <c r="K110" t="s">
        <v>235</v>
      </c>
      <c r="L110" t="s">
        <v>171</v>
      </c>
      <c r="M110" t="s">
        <v>495</v>
      </c>
      <c r="N110" t="s">
        <v>237</v>
      </c>
      <c r="O110" t="s">
        <v>230</v>
      </c>
      <c r="Q110">
        <f ca="1">IF(OR(ISNUMBER(MATCH(L110,MasterData!$D$3:$D$18,0)),ISNUMBER(MATCH(L110,MasterData!$C$3:$C$18,0))),
    DATEDIF(E110,I110,"d"),
    DATEDIF(E110,TODAY(),"d"))</f>
        <v>41</v>
      </c>
      <c r="R110">
        <f t="shared" ca="1" si="3"/>
        <v>0</v>
      </c>
      <c r="S110">
        <f t="shared" ca="1" si="4"/>
        <v>0</v>
      </c>
      <c r="T110">
        <f t="shared" ca="1" si="5"/>
        <v>1</v>
      </c>
    </row>
    <row r="111" spans="1:20" hidden="1" x14ac:dyDescent="0.35">
      <c r="A111">
        <v>6000140747</v>
      </c>
      <c r="B111" t="s">
        <v>496</v>
      </c>
      <c r="C111" t="s">
        <v>230</v>
      </c>
      <c r="D111" t="s">
        <v>247</v>
      </c>
      <c r="E111" s="1">
        <v>45798</v>
      </c>
      <c r="F111" s="1">
        <v>45804</v>
      </c>
      <c r="G111" t="s">
        <v>268</v>
      </c>
      <c r="H111" t="s">
        <v>245</v>
      </c>
      <c r="I111" s="1">
        <v>45811</v>
      </c>
      <c r="J111" t="s">
        <v>234</v>
      </c>
      <c r="K111" t="s">
        <v>241</v>
      </c>
      <c r="L111" t="s">
        <v>171</v>
      </c>
      <c r="M111" t="s">
        <v>497</v>
      </c>
      <c r="N111" t="s">
        <v>237</v>
      </c>
      <c r="O111" t="s">
        <v>230</v>
      </c>
      <c r="Q111">
        <f ca="1">IF(OR(ISNUMBER(MATCH(L111,MasterData!$D$3:$D$18,0)),ISNUMBER(MATCH(L111,MasterData!$C$3:$C$18,0))),
    DATEDIF(E111,I111,"d"),
    DATEDIF(E111,TODAY(),"d"))</f>
        <v>13</v>
      </c>
      <c r="R111">
        <f t="shared" ca="1" si="3"/>
        <v>0</v>
      </c>
      <c r="S111">
        <f t="shared" ca="1" si="4"/>
        <v>1</v>
      </c>
      <c r="T111">
        <f t="shared" ca="1" si="5"/>
        <v>0</v>
      </c>
    </row>
    <row r="112" spans="1:20" hidden="1" x14ac:dyDescent="0.35">
      <c r="A112">
        <v>6000140763</v>
      </c>
      <c r="B112" t="s">
        <v>498</v>
      </c>
      <c r="C112" t="s">
        <v>230</v>
      </c>
      <c r="D112" t="s">
        <v>247</v>
      </c>
      <c r="E112" s="1">
        <v>45798</v>
      </c>
      <c r="F112" s="1">
        <v>45806</v>
      </c>
      <c r="G112" t="s">
        <v>268</v>
      </c>
      <c r="H112" t="s">
        <v>245</v>
      </c>
      <c r="I112" s="1">
        <v>45807</v>
      </c>
      <c r="J112" t="s">
        <v>234</v>
      </c>
      <c r="K112" t="s">
        <v>241</v>
      </c>
      <c r="L112" t="s">
        <v>171</v>
      </c>
      <c r="M112" t="s">
        <v>499</v>
      </c>
      <c r="N112" t="s">
        <v>237</v>
      </c>
      <c r="O112" t="s">
        <v>230</v>
      </c>
      <c r="Q112">
        <f ca="1">IF(OR(ISNUMBER(MATCH(L112,MasterData!$D$3:$D$18,0)),ISNUMBER(MATCH(L112,MasterData!$C$3:$C$18,0))),
    DATEDIF(E112,I112,"d"),
    DATEDIF(E112,TODAY(),"d"))</f>
        <v>9</v>
      </c>
      <c r="R112">
        <f t="shared" ca="1" si="3"/>
        <v>0</v>
      </c>
      <c r="S112">
        <f t="shared" ca="1" si="4"/>
        <v>1</v>
      </c>
      <c r="T112">
        <f t="shared" ca="1" si="5"/>
        <v>0</v>
      </c>
    </row>
    <row r="113" spans="1:20" hidden="1" x14ac:dyDescent="0.35">
      <c r="A113">
        <v>6000140765</v>
      </c>
      <c r="B113" t="s">
        <v>500</v>
      </c>
      <c r="C113" t="s">
        <v>230</v>
      </c>
      <c r="D113" t="s">
        <v>247</v>
      </c>
      <c r="E113" s="1">
        <v>45798</v>
      </c>
      <c r="F113" s="1">
        <v>45804</v>
      </c>
      <c r="G113" t="s">
        <v>268</v>
      </c>
      <c r="H113" t="s">
        <v>245</v>
      </c>
      <c r="I113" s="1">
        <v>45813</v>
      </c>
      <c r="J113" t="s">
        <v>234</v>
      </c>
      <c r="K113" t="s">
        <v>241</v>
      </c>
      <c r="L113" t="s">
        <v>171</v>
      </c>
      <c r="M113" t="s">
        <v>501</v>
      </c>
      <c r="N113" t="s">
        <v>237</v>
      </c>
      <c r="O113" t="s">
        <v>230</v>
      </c>
      <c r="Q113">
        <f ca="1">IF(OR(ISNUMBER(MATCH(L113,MasterData!$D$3:$D$18,0)),ISNUMBER(MATCH(L113,MasterData!$C$3:$C$18,0))),
    DATEDIF(E113,I113,"d"),
    DATEDIF(E113,TODAY(),"d"))</f>
        <v>15</v>
      </c>
      <c r="R113">
        <f t="shared" ca="1" si="3"/>
        <v>0</v>
      </c>
      <c r="S113">
        <f t="shared" ca="1" si="4"/>
        <v>1</v>
      </c>
      <c r="T113">
        <f t="shared" ca="1" si="5"/>
        <v>0</v>
      </c>
    </row>
    <row r="114" spans="1:20" hidden="1" x14ac:dyDescent="0.35">
      <c r="A114">
        <v>6000140809</v>
      </c>
      <c r="B114" t="s">
        <v>502</v>
      </c>
      <c r="D114" t="s">
        <v>247</v>
      </c>
      <c r="E114" s="1">
        <v>45798</v>
      </c>
      <c r="F114" s="1">
        <v>45811</v>
      </c>
      <c r="G114" t="s">
        <v>268</v>
      </c>
      <c r="H114" t="s">
        <v>503</v>
      </c>
      <c r="I114" s="1">
        <v>45824</v>
      </c>
      <c r="J114" t="s">
        <v>234</v>
      </c>
      <c r="K114" t="s">
        <v>241</v>
      </c>
      <c r="L114" t="s">
        <v>171</v>
      </c>
      <c r="M114" t="s">
        <v>504</v>
      </c>
      <c r="N114" t="s">
        <v>237</v>
      </c>
      <c r="Q114">
        <f ca="1">IF(OR(ISNUMBER(MATCH(L114,MasterData!$D$3:$D$18,0)),ISNUMBER(MATCH(L114,MasterData!$C$3:$C$18,0))),
    DATEDIF(E114,I114,"d"),
    DATEDIF(E114,TODAY(),"d"))</f>
        <v>26</v>
      </c>
      <c r="R114">
        <f t="shared" ca="1" si="3"/>
        <v>0</v>
      </c>
      <c r="S114">
        <f t="shared" ca="1" si="4"/>
        <v>1</v>
      </c>
      <c r="T114">
        <f t="shared" ca="1" si="5"/>
        <v>0</v>
      </c>
    </row>
    <row r="115" spans="1:20" hidden="1" x14ac:dyDescent="0.35">
      <c r="A115">
        <v>6000140812</v>
      </c>
      <c r="B115" t="s">
        <v>505</v>
      </c>
      <c r="C115" t="s">
        <v>230</v>
      </c>
      <c r="D115" t="s">
        <v>506</v>
      </c>
      <c r="E115" s="1">
        <v>45798</v>
      </c>
      <c r="F115" s="1"/>
      <c r="G115" t="s">
        <v>507</v>
      </c>
      <c r="H115" t="s">
        <v>240</v>
      </c>
      <c r="I115" s="1">
        <v>45806</v>
      </c>
      <c r="J115" t="s">
        <v>234</v>
      </c>
      <c r="K115" t="s">
        <v>241</v>
      </c>
      <c r="L115" t="s">
        <v>171</v>
      </c>
      <c r="M115" t="s">
        <v>508</v>
      </c>
      <c r="N115" t="s">
        <v>237</v>
      </c>
      <c r="O115" t="s">
        <v>230</v>
      </c>
      <c r="Q115">
        <f ca="1">IF(OR(ISNUMBER(MATCH(L115,MasterData!$D$3:$D$18,0)),ISNUMBER(MATCH(L115,MasterData!$C$3:$C$18,0))),
    DATEDIF(E115,I115,"d"),
    DATEDIF(E115,TODAY(),"d"))</f>
        <v>8</v>
      </c>
      <c r="R115">
        <f t="shared" ca="1" si="3"/>
        <v>0</v>
      </c>
      <c r="S115">
        <f t="shared" ca="1" si="4"/>
        <v>1</v>
      </c>
      <c r="T115">
        <f t="shared" ca="1" si="5"/>
        <v>0</v>
      </c>
    </row>
    <row r="116" spans="1:20" hidden="1" x14ac:dyDescent="0.35">
      <c r="A116">
        <v>6000140821</v>
      </c>
      <c r="B116" t="s">
        <v>230</v>
      </c>
      <c r="C116" t="s">
        <v>230</v>
      </c>
      <c r="D116" t="s">
        <v>251</v>
      </c>
      <c r="E116" s="1">
        <v>45798</v>
      </c>
      <c r="F116" s="1"/>
      <c r="G116" t="s">
        <v>422</v>
      </c>
      <c r="H116" t="s">
        <v>240</v>
      </c>
      <c r="I116" s="1">
        <v>45813</v>
      </c>
      <c r="J116" t="s">
        <v>201</v>
      </c>
      <c r="K116" t="s">
        <v>235</v>
      </c>
      <c r="L116" t="s">
        <v>171</v>
      </c>
      <c r="M116" t="s">
        <v>509</v>
      </c>
      <c r="N116" t="s">
        <v>237</v>
      </c>
      <c r="O116" t="s">
        <v>230</v>
      </c>
      <c r="Q116">
        <f ca="1">IF(OR(ISNUMBER(MATCH(L116,MasterData!$D$3:$D$18,0)),ISNUMBER(MATCH(L116,MasterData!$C$3:$C$18,0))),
    DATEDIF(E116,I116,"d"),
    DATEDIF(E116,TODAY(),"d"))</f>
        <v>15</v>
      </c>
      <c r="R116">
        <f t="shared" ca="1" si="3"/>
        <v>0</v>
      </c>
      <c r="S116">
        <f t="shared" ca="1" si="4"/>
        <v>1</v>
      </c>
      <c r="T116">
        <f t="shared" ca="1" si="5"/>
        <v>0</v>
      </c>
    </row>
    <row r="117" spans="1:20" hidden="1" x14ac:dyDescent="0.35">
      <c r="A117">
        <v>6000140852</v>
      </c>
      <c r="B117" t="s">
        <v>510</v>
      </c>
      <c r="C117" t="s">
        <v>230</v>
      </c>
      <c r="D117" t="s">
        <v>511</v>
      </c>
      <c r="E117" s="1">
        <v>45799</v>
      </c>
      <c r="F117" s="1"/>
      <c r="G117" t="s">
        <v>512</v>
      </c>
      <c r="H117" t="s">
        <v>245</v>
      </c>
      <c r="I117" s="1">
        <v>45807</v>
      </c>
      <c r="J117" t="s">
        <v>234</v>
      </c>
      <c r="K117" t="s">
        <v>235</v>
      </c>
      <c r="L117" t="s">
        <v>171</v>
      </c>
      <c r="M117" t="s">
        <v>513</v>
      </c>
      <c r="N117" t="s">
        <v>237</v>
      </c>
      <c r="O117" t="s">
        <v>230</v>
      </c>
      <c r="Q117">
        <f ca="1">IF(OR(ISNUMBER(MATCH(L117,MasterData!$D$3:$D$18,0)),ISNUMBER(MATCH(L117,MasterData!$C$3:$C$18,0))),
    DATEDIF(E117,I117,"d"),
    DATEDIF(E117,TODAY(),"d"))</f>
        <v>8</v>
      </c>
      <c r="R117">
        <f t="shared" ca="1" si="3"/>
        <v>0</v>
      </c>
      <c r="S117">
        <f t="shared" ca="1" si="4"/>
        <v>1</v>
      </c>
      <c r="T117">
        <f t="shared" ca="1" si="5"/>
        <v>0</v>
      </c>
    </row>
    <row r="118" spans="1:20" hidden="1" x14ac:dyDescent="0.35">
      <c r="A118">
        <v>6000140887</v>
      </c>
      <c r="B118" t="s">
        <v>514</v>
      </c>
      <c r="C118" t="s">
        <v>230</v>
      </c>
      <c r="D118" t="s">
        <v>254</v>
      </c>
      <c r="E118" s="1">
        <v>45799</v>
      </c>
      <c r="F118" s="1">
        <v>45803</v>
      </c>
      <c r="G118" t="s">
        <v>357</v>
      </c>
      <c r="H118" t="s">
        <v>240</v>
      </c>
      <c r="I118" s="1">
        <v>45811</v>
      </c>
      <c r="J118" t="s">
        <v>234</v>
      </c>
      <c r="K118" t="s">
        <v>241</v>
      </c>
      <c r="L118" t="s">
        <v>171</v>
      </c>
      <c r="M118" t="s">
        <v>515</v>
      </c>
      <c r="N118" t="s">
        <v>237</v>
      </c>
      <c r="O118" t="s">
        <v>230</v>
      </c>
      <c r="Q118">
        <f ca="1">IF(OR(ISNUMBER(MATCH(L118,MasterData!$D$3:$D$18,0)),ISNUMBER(MATCH(L118,MasterData!$C$3:$C$18,0))),
    DATEDIF(E118,I118,"d"),
    DATEDIF(E118,TODAY(),"d"))</f>
        <v>12</v>
      </c>
      <c r="R118">
        <f t="shared" ca="1" si="3"/>
        <v>0</v>
      </c>
      <c r="S118">
        <f t="shared" ca="1" si="4"/>
        <v>1</v>
      </c>
      <c r="T118">
        <f t="shared" ca="1" si="5"/>
        <v>0</v>
      </c>
    </row>
    <row r="119" spans="1:20" hidden="1" x14ac:dyDescent="0.35">
      <c r="A119">
        <v>6000141017</v>
      </c>
      <c r="B119" t="s">
        <v>516</v>
      </c>
      <c r="C119" t="s">
        <v>230</v>
      </c>
      <c r="D119" t="s">
        <v>247</v>
      </c>
      <c r="E119" s="1">
        <v>45800</v>
      </c>
      <c r="F119" s="1"/>
      <c r="G119" t="s">
        <v>268</v>
      </c>
      <c r="H119" t="s">
        <v>230</v>
      </c>
      <c r="I119" s="1">
        <v>45847</v>
      </c>
      <c r="J119" t="s">
        <v>234</v>
      </c>
      <c r="K119" t="s">
        <v>235</v>
      </c>
      <c r="L119" t="s">
        <v>171</v>
      </c>
      <c r="M119" t="s">
        <v>517</v>
      </c>
      <c r="N119" t="s">
        <v>237</v>
      </c>
      <c r="O119" t="s">
        <v>230</v>
      </c>
      <c r="Q119">
        <f ca="1">IF(OR(ISNUMBER(MATCH(L119,MasterData!$D$3:$D$18,0)),ISNUMBER(MATCH(L119,MasterData!$C$3:$C$18,0))),
    DATEDIF(E119,I119,"d"),
    DATEDIF(E119,TODAY(),"d"))</f>
        <v>47</v>
      </c>
      <c r="R119">
        <f t="shared" ca="1" si="3"/>
        <v>0</v>
      </c>
      <c r="S119">
        <f t="shared" ca="1" si="4"/>
        <v>0</v>
      </c>
      <c r="T119">
        <f t="shared" ca="1" si="5"/>
        <v>1</v>
      </c>
    </row>
    <row r="120" spans="1:20" hidden="1" x14ac:dyDescent="0.35">
      <c r="A120">
        <v>6000141018</v>
      </c>
      <c r="B120" t="s">
        <v>518</v>
      </c>
      <c r="C120" t="s">
        <v>230</v>
      </c>
      <c r="D120" t="s">
        <v>519</v>
      </c>
      <c r="E120" s="1">
        <v>45800</v>
      </c>
      <c r="F120" s="1"/>
      <c r="G120" t="s">
        <v>520</v>
      </c>
      <c r="H120" t="s">
        <v>233</v>
      </c>
      <c r="I120" s="1">
        <v>45832</v>
      </c>
      <c r="J120" t="s">
        <v>234</v>
      </c>
      <c r="K120" t="s">
        <v>235</v>
      </c>
      <c r="L120" t="s">
        <v>171</v>
      </c>
      <c r="M120" t="s">
        <v>521</v>
      </c>
      <c r="N120" t="s">
        <v>237</v>
      </c>
      <c r="O120" t="s">
        <v>230</v>
      </c>
      <c r="Q120">
        <f ca="1">IF(OR(ISNUMBER(MATCH(L120,MasterData!$D$3:$D$18,0)),ISNUMBER(MATCH(L120,MasterData!$C$3:$C$18,0))),
    DATEDIF(E120,I120,"d"),
    DATEDIF(E120,TODAY(),"d"))</f>
        <v>32</v>
      </c>
      <c r="R120">
        <f t="shared" ca="1" si="3"/>
        <v>0</v>
      </c>
      <c r="S120">
        <f t="shared" ca="1" si="4"/>
        <v>0</v>
      </c>
      <c r="T120">
        <f t="shared" ca="1" si="5"/>
        <v>1</v>
      </c>
    </row>
    <row r="121" spans="1:20" hidden="1" x14ac:dyDescent="0.35">
      <c r="A121">
        <v>6000141038</v>
      </c>
      <c r="B121" t="s">
        <v>522</v>
      </c>
      <c r="C121" t="s">
        <v>230</v>
      </c>
      <c r="D121" t="s">
        <v>231</v>
      </c>
      <c r="E121" s="1">
        <v>45800</v>
      </c>
      <c r="F121" s="1"/>
      <c r="G121" t="s">
        <v>232</v>
      </c>
      <c r="H121" t="s">
        <v>240</v>
      </c>
      <c r="I121" s="1">
        <v>45811</v>
      </c>
      <c r="J121" t="s">
        <v>234</v>
      </c>
      <c r="K121" t="s">
        <v>235</v>
      </c>
      <c r="L121" t="s">
        <v>171</v>
      </c>
      <c r="M121" t="s">
        <v>523</v>
      </c>
      <c r="N121" t="s">
        <v>237</v>
      </c>
      <c r="O121" t="s">
        <v>230</v>
      </c>
      <c r="Q121">
        <f ca="1">IF(OR(ISNUMBER(MATCH(L121,MasterData!$D$3:$D$18,0)),ISNUMBER(MATCH(L121,MasterData!$C$3:$C$18,0))),
    DATEDIF(E121,I121,"d"),
    DATEDIF(E121,TODAY(),"d"))</f>
        <v>11</v>
      </c>
      <c r="R121">
        <f t="shared" ca="1" si="3"/>
        <v>0</v>
      </c>
      <c r="S121">
        <f t="shared" ca="1" si="4"/>
        <v>1</v>
      </c>
      <c r="T121">
        <f t="shared" ca="1" si="5"/>
        <v>0</v>
      </c>
    </row>
    <row r="122" spans="1:20" hidden="1" x14ac:dyDescent="0.35">
      <c r="A122">
        <v>6000141080</v>
      </c>
      <c r="B122" t="s">
        <v>524</v>
      </c>
      <c r="C122" t="s">
        <v>230</v>
      </c>
      <c r="D122" t="s">
        <v>274</v>
      </c>
      <c r="E122" s="1">
        <v>45800</v>
      </c>
      <c r="F122" s="1"/>
      <c r="G122" t="s">
        <v>321</v>
      </c>
      <c r="H122" t="s">
        <v>245</v>
      </c>
      <c r="I122" s="1">
        <v>45810</v>
      </c>
      <c r="J122" t="s">
        <v>234</v>
      </c>
      <c r="K122" t="s">
        <v>241</v>
      </c>
      <c r="L122" t="s">
        <v>171</v>
      </c>
      <c r="M122" t="s">
        <v>525</v>
      </c>
      <c r="N122" t="s">
        <v>237</v>
      </c>
      <c r="O122" t="s">
        <v>230</v>
      </c>
      <c r="Q122">
        <f ca="1">IF(OR(ISNUMBER(MATCH(L122,MasterData!$D$3:$D$18,0)),ISNUMBER(MATCH(L122,MasterData!$C$3:$C$18,0))),
    DATEDIF(E122,I122,"d"),
    DATEDIF(E122,TODAY(),"d"))</f>
        <v>10</v>
      </c>
      <c r="R122">
        <f t="shared" ca="1" si="3"/>
        <v>0</v>
      </c>
      <c r="S122">
        <f t="shared" ca="1" si="4"/>
        <v>1</v>
      </c>
      <c r="T122">
        <f t="shared" ca="1" si="5"/>
        <v>0</v>
      </c>
    </row>
    <row r="123" spans="1:20" hidden="1" x14ac:dyDescent="0.35">
      <c r="A123">
        <v>6000141241</v>
      </c>
      <c r="B123" t="s">
        <v>526</v>
      </c>
      <c r="C123" t="s">
        <v>230</v>
      </c>
      <c r="D123" t="s">
        <v>480</v>
      </c>
      <c r="E123" s="1">
        <v>45803</v>
      </c>
      <c r="F123" s="1"/>
      <c r="G123" t="s">
        <v>329</v>
      </c>
      <c r="H123" t="s">
        <v>240</v>
      </c>
      <c r="I123" s="1">
        <v>45847</v>
      </c>
      <c r="J123" t="s">
        <v>234</v>
      </c>
      <c r="K123" t="s">
        <v>235</v>
      </c>
      <c r="L123" t="s">
        <v>171</v>
      </c>
      <c r="M123" t="s">
        <v>527</v>
      </c>
      <c r="N123" t="s">
        <v>237</v>
      </c>
      <c r="O123" t="s">
        <v>230</v>
      </c>
      <c r="Q123">
        <f ca="1">IF(OR(ISNUMBER(MATCH(L123,MasterData!$D$3:$D$18,0)),ISNUMBER(MATCH(L123,MasterData!$C$3:$C$18,0))),
    DATEDIF(E123,I123,"d"),
    DATEDIF(E123,TODAY(),"d"))</f>
        <v>44</v>
      </c>
      <c r="R123">
        <f t="shared" ca="1" si="3"/>
        <v>0</v>
      </c>
      <c r="S123">
        <f t="shared" ca="1" si="4"/>
        <v>0</v>
      </c>
      <c r="T123">
        <f t="shared" ca="1" si="5"/>
        <v>1</v>
      </c>
    </row>
    <row r="124" spans="1:20" hidden="1" x14ac:dyDescent="0.35">
      <c r="A124">
        <v>6000141291</v>
      </c>
      <c r="B124" t="s">
        <v>528</v>
      </c>
      <c r="C124" t="s">
        <v>230</v>
      </c>
      <c r="D124" t="s">
        <v>251</v>
      </c>
      <c r="E124" s="1">
        <v>45803</v>
      </c>
      <c r="F124" s="1"/>
      <c r="G124" t="s">
        <v>529</v>
      </c>
      <c r="H124" t="s">
        <v>230</v>
      </c>
      <c r="I124" s="1">
        <v>45811</v>
      </c>
      <c r="J124" t="s">
        <v>234</v>
      </c>
      <c r="K124" t="s">
        <v>235</v>
      </c>
      <c r="L124" t="s">
        <v>171</v>
      </c>
      <c r="M124" t="s">
        <v>530</v>
      </c>
      <c r="N124" t="s">
        <v>237</v>
      </c>
      <c r="O124" t="s">
        <v>230</v>
      </c>
      <c r="Q124">
        <f ca="1">IF(OR(ISNUMBER(MATCH(L124,MasterData!$D$3:$D$18,0)),ISNUMBER(MATCH(L124,MasterData!$C$3:$C$18,0))),
    DATEDIF(E124,I124,"d"),
    DATEDIF(E124,TODAY(),"d"))</f>
        <v>8</v>
      </c>
      <c r="R124">
        <f t="shared" ca="1" si="3"/>
        <v>0</v>
      </c>
      <c r="S124">
        <f t="shared" ca="1" si="4"/>
        <v>1</v>
      </c>
      <c r="T124">
        <f t="shared" ca="1" si="5"/>
        <v>0</v>
      </c>
    </row>
    <row r="125" spans="1:20" hidden="1" x14ac:dyDescent="0.35">
      <c r="A125">
        <v>6000141328</v>
      </c>
      <c r="B125" t="s">
        <v>531</v>
      </c>
      <c r="C125" t="s">
        <v>230</v>
      </c>
      <c r="D125" t="s">
        <v>480</v>
      </c>
      <c r="E125" s="1">
        <v>45804</v>
      </c>
      <c r="F125" s="1">
        <v>45805</v>
      </c>
      <c r="G125" t="s">
        <v>354</v>
      </c>
      <c r="H125" t="s">
        <v>240</v>
      </c>
      <c r="I125" s="1">
        <v>45811</v>
      </c>
      <c r="J125" t="s">
        <v>234</v>
      </c>
      <c r="K125" t="s">
        <v>347</v>
      </c>
      <c r="L125" t="s">
        <v>171</v>
      </c>
      <c r="M125" t="s">
        <v>532</v>
      </c>
      <c r="N125" t="s">
        <v>237</v>
      </c>
      <c r="O125" t="s">
        <v>230</v>
      </c>
      <c r="Q125">
        <f ca="1">IF(OR(ISNUMBER(MATCH(L125,MasterData!$D$3:$D$18,0)),ISNUMBER(MATCH(L125,MasterData!$C$3:$C$18,0))),
    DATEDIF(E125,I125,"d"),
    DATEDIF(E125,TODAY(),"d"))</f>
        <v>7</v>
      </c>
      <c r="R125">
        <f t="shared" ca="1" si="3"/>
        <v>1</v>
      </c>
      <c r="S125">
        <f t="shared" ca="1" si="4"/>
        <v>0</v>
      </c>
      <c r="T125">
        <f t="shared" ca="1" si="5"/>
        <v>0</v>
      </c>
    </row>
    <row r="126" spans="1:20" hidden="1" x14ac:dyDescent="0.35">
      <c r="A126">
        <v>6000141409</v>
      </c>
      <c r="B126" t="s">
        <v>533</v>
      </c>
      <c r="C126" t="s">
        <v>230</v>
      </c>
      <c r="D126" t="s">
        <v>506</v>
      </c>
      <c r="E126" s="1">
        <v>45804</v>
      </c>
      <c r="F126" s="1"/>
      <c r="G126" t="s">
        <v>534</v>
      </c>
      <c r="H126" t="s">
        <v>240</v>
      </c>
      <c r="I126" s="1">
        <v>45812</v>
      </c>
      <c r="J126" t="s">
        <v>234</v>
      </c>
      <c r="K126" t="s">
        <v>235</v>
      </c>
      <c r="L126" t="s">
        <v>171</v>
      </c>
      <c r="M126" t="s">
        <v>535</v>
      </c>
      <c r="N126" t="s">
        <v>237</v>
      </c>
      <c r="O126" t="s">
        <v>230</v>
      </c>
      <c r="Q126">
        <f ca="1">IF(OR(ISNUMBER(MATCH(L126,MasterData!$D$3:$D$18,0)),ISNUMBER(MATCH(L126,MasterData!$C$3:$C$18,0))),
    DATEDIF(E126,I126,"d"),
    DATEDIF(E126,TODAY(),"d"))</f>
        <v>8</v>
      </c>
      <c r="R126">
        <f t="shared" ca="1" si="3"/>
        <v>0</v>
      </c>
      <c r="S126">
        <f t="shared" ca="1" si="4"/>
        <v>1</v>
      </c>
      <c r="T126">
        <f t="shared" ca="1" si="5"/>
        <v>0</v>
      </c>
    </row>
    <row r="127" spans="1:20" hidden="1" x14ac:dyDescent="0.35">
      <c r="A127">
        <v>6000141456</v>
      </c>
      <c r="B127" t="s">
        <v>536</v>
      </c>
      <c r="C127" t="s">
        <v>230</v>
      </c>
      <c r="D127" t="s">
        <v>254</v>
      </c>
      <c r="E127" s="1">
        <v>45804</v>
      </c>
      <c r="F127" s="1"/>
      <c r="G127" t="s">
        <v>537</v>
      </c>
      <c r="H127" t="s">
        <v>240</v>
      </c>
      <c r="I127" s="1">
        <v>45846</v>
      </c>
      <c r="J127" t="s">
        <v>234</v>
      </c>
      <c r="K127" t="s">
        <v>235</v>
      </c>
      <c r="L127" t="s">
        <v>171</v>
      </c>
      <c r="M127" t="s">
        <v>538</v>
      </c>
      <c r="N127" t="s">
        <v>237</v>
      </c>
      <c r="O127" t="s">
        <v>230</v>
      </c>
      <c r="Q127">
        <f ca="1">IF(OR(ISNUMBER(MATCH(L127,MasterData!$D$3:$D$18,0)),ISNUMBER(MATCH(L127,MasterData!$C$3:$C$18,0))),
    DATEDIF(E127,I127,"d"),
    DATEDIF(E127,TODAY(),"d"))</f>
        <v>42</v>
      </c>
      <c r="R127">
        <f t="shared" ca="1" si="3"/>
        <v>0</v>
      </c>
      <c r="S127">
        <f t="shared" ca="1" si="4"/>
        <v>0</v>
      </c>
      <c r="T127">
        <f t="shared" ca="1" si="5"/>
        <v>1</v>
      </c>
    </row>
    <row r="128" spans="1:20" hidden="1" x14ac:dyDescent="0.35">
      <c r="A128">
        <v>6000141519</v>
      </c>
      <c r="B128" t="s">
        <v>539</v>
      </c>
      <c r="C128" t="s">
        <v>230</v>
      </c>
      <c r="D128" t="s">
        <v>247</v>
      </c>
      <c r="E128" s="1">
        <v>45805</v>
      </c>
      <c r="F128" s="1"/>
      <c r="G128" t="s">
        <v>453</v>
      </c>
      <c r="H128" t="s">
        <v>240</v>
      </c>
      <c r="I128" s="1">
        <v>45819</v>
      </c>
      <c r="J128" t="s">
        <v>234</v>
      </c>
      <c r="K128" t="s">
        <v>235</v>
      </c>
      <c r="L128" t="s">
        <v>171</v>
      </c>
      <c r="M128" t="s">
        <v>540</v>
      </c>
      <c r="N128" t="s">
        <v>237</v>
      </c>
      <c r="O128" t="s">
        <v>230</v>
      </c>
      <c r="Q128">
        <f ca="1">IF(OR(ISNUMBER(MATCH(L128,MasterData!$D$3:$D$18,0)),ISNUMBER(MATCH(L128,MasterData!$C$3:$C$18,0))),
    DATEDIF(E128,I128,"d"),
    DATEDIF(E128,TODAY(),"d"))</f>
        <v>14</v>
      </c>
      <c r="R128">
        <f t="shared" ca="1" si="3"/>
        <v>0</v>
      </c>
      <c r="S128">
        <f t="shared" ca="1" si="4"/>
        <v>1</v>
      </c>
      <c r="T128">
        <f t="shared" ca="1" si="5"/>
        <v>0</v>
      </c>
    </row>
    <row r="129" spans="1:20" hidden="1" x14ac:dyDescent="0.35">
      <c r="A129">
        <v>6000141525</v>
      </c>
      <c r="B129" t="s">
        <v>541</v>
      </c>
      <c r="C129" t="s">
        <v>230</v>
      </c>
      <c r="D129" t="s">
        <v>274</v>
      </c>
      <c r="E129" s="1">
        <v>45805</v>
      </c>
      <c r="F129" s="1"/>
      <c r="G129" t="s">
        <v>321</v>
      </c>
      <c r="H129" t="s">
        <v>245</v>
      </c>
      <c r="I129" s="1">
        <v>45813</v>
      </c>
      <c r="J129" t="s">
        <v>234</v>
      </c>
      <c r="K129" t="s">
        <v>241</v>
      </c>
      <c r="L129" t="s">
        <v>171</v>
      </c>
      <c r="M129" t="s">
        <v>542</v>
      </c>
      <c r="N129" t="s">
        <v>237</v>
      </c>
      <c r="O129" t="s">
        <v>230</v>
      </c>
      <c r="Q129">
        <f ca="1">IF(OR(ISNUMBER(MATCH(L129,MasterData!$D$3:$D$18,0)),ISNUMBER(MATCH(L129,MasterData!$C$3:$C$18,0))),
    DATEDIF(E129,I129,"d"),
    DATEDIF(E129,TODAY(),"d"))</f>
        <v>8</v>
      </c>
      <c r="R129">
        <f t="shared" ca="1" si="3"/>
        <v>0</v>
      </c>
      <c r="S129">
        <f t="shared" ca="1" si="4"/>
        <v>1</v>
      </c>
      <c r="T129">
        <f t="shared" ca="1" si="5"/>
        <v>0</v>
      </c>
    </row>
    <row r="130" spans="1:20" hidden="1" x14ac:dyDescent="0.35">
      <c r="A130">
        <v>6000141527</v>
      </c>
      <c r="B130" t="s">
        <v>543</v>
      </c>
      <c r="C130" t="s">
        <v>230</v>
      </c>
      <c r="D130" t="s">
        <v>274</v>
      </c>
      <c r="E130" s="1">
        <v>45805</v>
      </c>
      <c r="F130" s="1"/>
      <c r="G130" t="s">
        <v>544</v>
      </c>
      <c r="H130" t="s">
        <v>245</v>
      </c>
      <c r="I130" s="1">
        <v>45813</v>
      </c>
      <c r="J130" t="s">
        <v>234</v>
      </c>
      <c r="K130" t="s">
        <v>235</v>
      </c>
      <c r="L130" t="s">
        <v>171</v>
      </c>
      <c r="M130" t="s">
        <v>545</v>
      </c>
      <c r="N130" t="s">
        <v>237</v>
      </c>
      <c r="O130" t="s">
        <v>230</v>
      </c>
      <c r="Q130">
        <f ca="1">IF(OR(ISNUMBER(MATCH(L130,MasterData!$D$3:$D$18,0)),ISNUMBER(MATCH(L130,MasterData!$C$3:$C$18,0))),
    DATEDIF(E130,I130,"d"),
    DATEDIF(E130,TODAY(),"d"))</f>
        <v>8</v>
      </c>
      <c r="R130">
        <f t="shared" ca="1" si="3"/>
        <v>0</v>
      </c>
      <c r="S130">
        <f t="shared" ca="1" si="4"/>
        <v>1</v>
      </c>
      <c r="T130">
        <f t="shared" ca="1" si="5"/>
        <v>0</v>
      </c>
    </row>
    <row r="131" spans="1:20" hidden="1" x14ac:dyDescent="0.35">
      <c r="A131">
        <v>6000141568</v>
      </c>
      <c r="B131" t="s">
        <v>230</v>
      </c>
      <c r="C131" t="s">
        <v>230</v>
      </c>
      <c r="D131" s="34">
        <v>3003</v>
      </c>
      <c r="E131" s="1">
        <v>45805</v>
      </c>
      <c r="F131" s="1"/>
      <c r="G131" t="s">
        <v>400</v>
      </c>
      <c r="H131" t="s">
        <v>245</v>
      </c>
      <c r="I131" s="1">
        <v>45843</v>
      </c>
      <c r="J131" t="s">
        <v>201</v>
      </c>
      <c r="K131" t="s">
        <v>241</v>
      </c>
      <c r="L131" t="s">
        <v>171</v>
      </c>
      <c r="M131" t="s">
        <v>546</v>
      </c>
      <c r="N131" t="s">
        <v>237</v>
      </c>
      <c r="O131" t="s">
        <v>230</v>
      </c>
      <c r="Q131">
        <f ca="1">IF(OR(ISNUMBER(MATCH(L131,MasterData!$D$3:$D$18,0)),ISNUMBER(MATCH(L131,MasterData!$C$3:$C$18,0))),
    DATEDIF(E131,I131,"d"),
    DATEDIF(E131,TODAY(),"d"))</f>
        <v>38</v>
      </c>
      <c r="R131">
        <f t="shared" ref="R131:R191" ca="1" si="6">IF(AND($Q131&gt;=0,$Q131&lt;=7),1,0)</f>
        <v>0</v>
      </c>
      <c r="S131">
        <f t="shared" ref="S131:S191" ca="1" si="7">IF(AND($Q131&gt;7,Q131&lt;=30),1,0)</f>
        <v>0</v>
      </c>
      <c r="T131">
        <f t="shared" ref="T131:T191" ca="1" si="8">IF($Q131&gt;30,1,0)</f>
        <v>1</v>
      </c>
    </row>
    <row r="132" spans="1:20" hidden="1" x14ac:dyDescent="0.35">
      <c r="A132">
        <v>6000141573</v>
      </c>
      <c r="B132" t="s">
        <v>547</v>
      </c>
      <c r="C132" t="s">
        <v>230</v>
      </c>
      <c r="D132" t="s">
        <v>480</v>
      </c>
      <c r="E132" s="1">
        <v>45805</v>
      </c>
      <c r="F132" s="1"/>
      <c r="G132" t="s">
        <v>275</v>
      </c>
      <c r="H132" t="s">
        <v>233</v>
      </c>
      <c r="I132" s="1">
        <v>45835</v>
      </c>
      <c r="J132" t="s">
        <v>234</v>
      </c>
      <c r="K132" t="s">
        <v>241</v>
      </c>
      <c r="L132" t="s">
        <v>171</v>
      </c>
      <c r="M132" t="s">
        <v>548</v>
      </c>
      <c r="N132" t="s">
        <v>237</v>
      </c>
      <c r="O132" t="s">
        <v>230</v>
      </c>
      <c r="Q132">
        <f ca="1">IF(OR(ISNUMBER(MATCH(L132,MasterData!$D$3:$D$18,0)),ISNUMBER(MATCH(L132,MasterData!$C$3:$C$18,0))),
    DATEDIF(E132,I132,"d"),
    DATEDIF(E132,TODAY(),"d"))</f>
        <v>30</v>
      </c>
      <c r="R132">
        <f t="shared" ca="1" si="6"/>
        <v>0</v>
      </c>
      <c r="S132">
        <f t="shared" ca="1" si="7"/>
        <v>1</v>
      </c>
      <c r="T132">
        <f t="shared" ca="1" si="8"/>
        <v>0</v>
      </c>
    </row>
    <row r="133" spans="1:20" hidden="1" x14ac:dyDescent="0.35">
      <c r="A133">
        <v>6000141657</v>
      </c>
      <c r="B133" t="s">
        <v>549</v>
      </c>
      <c r="C133" t="s">
        <v>230</v>
      </c>
      <c r="D133" t="s">
        <v>231</v>
      </c>
      <c r="E133" s="1">
        <v>45806</v>
      </c>
      <c r="F133" s="1"/>
      <c r="G133" t="s">
        <v>453</v>
      </c>
      <c r="H133" t="s">
        <v>233</v>
      </c>
      <c r="I133" s="1">
        <v>45839</v>
      </c>
      <c r="J133" t="s">
        <v>234</v>
      </c>
      <c r="K133" t="s">
        <v>235</v>
      </c>
      <c r="L133" t="s">
        <v>171</v>
      </c>
      <c r="M133" t="s">
        <v>550</v>
      </c>
      <c r="N133" t="s">
        <v>237</v>
      </c>
      <c r="O133" t="s">
        <v>230</v>
      </c>
      <c r="Q133">
        <f ca="1">IF(OR(ISNUMBER(MATCH(L133,MasterData!$D$3:$D$18,0)),ISNUMBER(MATCH(L133,MasterData!$C$3:$C$18,0))),
    DATEDIF(E133,I133,"d"),
    DATEDIF(E133,TODAY(),"d"))</f>
        <v>33</v>
      </c>
      <c r="R133">
        <f t="shared" ca="1" si="6"/>
        <v>0</v>
      </c>
      <c r="S133">
        <f t="shared" ca="1" si="7"/>
        <v>0</v>
      </c>
      <c r="T133">
        <f t="shared" ca="1" si="8"/>
        <v>1</v>
      </c>
    </row>
    <row r="134" spans="1:20" hidden="1" x14ac:dyDescent="0.35">
      <c r="A134">
        <v>6000141721</v>
      </c>
      <c r="B134" t="s">
        <v>551</v>
      </c>
      <c r="C134" t="s">
        <v>230</v>
      </c>
      <c r="D134" t="s">
        <v>480</v>
      </c>
      <c r="E134" s="1">
        <v>45807</v>
      </c>
      <c r="F134" s="1"/>
      <c r="G134" t="s">
        <v>552</v>
      </c>
      <c r="H134" t="s">
        <v>240</v>
      </c>
      <c r="I134" s="1">
        <v>45814</v>
      </c>
      <c r="J134" t="s">
        <v>234</v>
      </c>
      <c r="K134" t="s">
        <v>241</v>
      </c>
      <c r="L134" t="s">
        <v>171</v>
      </c>
      <c r="M134" t="s">
        <v>553</v>
      </c>
      <c r="N134" t="s">
        <v>237</v>
      </c>
      <c r="O134" t="s">
        <v>230</v>
      </c>
      <c r="Q134">
        <f ca="1">IF(OR(ISNUMBER(MATCH(L134,MasterData!$D$3:$D$18,0)),ISNUMBER(MATCH(L134,MasterData!$C$3:$C$18,0))),
    DATEDIF(E134,I134,"d"),
    DATEDIF(E134,TODAY(),"d"))</f>
        <v>7</v>
      </c>
      <c r="R134">
        <f t="shared" ca="1" si="6"/>
        <v>1</v>
      </c>
      <c r="S134">
        <f t="shared" ca="1" si="7"/>
        <v>0</v>
      </c>
      <c r="T134">
        <f t="shared" ca="1" si="8"/>
        <v>0</v>
      </c>
    </row>
    <row r="135" spans="1:20" hidden="1" x14ac:dyDescent="0.35">
      <c r="A135">
        <v>6000141724</v>
      </c>
      <c r="B135" t="s">
        <v>554</v>
      </c>
      <c r="C135" t="s">
        <v>230</v>
      </c>
      <c r="D135" t="s">
        <v>480</v>
      </c>
      <c r="E135" s="1">
        <v>45807</v>
      </c>
      <c r="F135" s="1"/>
      <c r="G135" t="s">
        <v>275</v>
      </c>
      <c r="H135" t="s">
        <v>240</v>
      </c>
      <c r="I135" s="1">
        <v>45814</v>
      </c>
      <c r="J135" t="s">
        <v>234</v>
      </c>
      <c r="K135" t="s">
        <v>347</v>
      </c>
      <c r="L135" t="s">
        <v>171</v>
      </c>
      <c r="M135" t="s">
        <v>555</v>
      </c>
      <c r="N135" t="s">
        <v>237</v>
      </c>
      <c r="O135" t="s">
        <v>230</v>
      </c>
      <c r="Q135">
        <f ca="1">IF(OR(ISNUMBER(MATCH(L135,MasterData!$D$3:$D$18,0)),ISNUMBER(MATCH(L135,MasterData!$C$3:$C$18,0))),
    DATEDIF(E135,I135,"d"),
    DATEDIF(E135,TODAY(),"d"))</f>
        <v>7</v>
      </c>
      <c r="R135">
        <f t="shared" ca="1" si="6"/>
        <v>1</v>
      </c>
      <c r="S135">
        <f t="shared" ca="1" si="7"/>
        <v>0</v>
      </c>
      <c r="T135">
        <f t="shared" ca="1" si="8"/>
        <v>0</v>
      </c>
    </row>
    <row r="136" spans="1:20" hidden="1" x14ac:dyDescent="0.35">
      <c r="A136">
        <v>6000141747</v>
      </c>
      <c r="B136" t="s">
        <v>556</v>
      </c>
      <c r="C136" t="s">
        <v>230</v>
      </c>
      <c r="D136" t="s">
        <v>254</v>
      </c>
      <c r="E136" s="1">
        <v>45807</v>
      </c>
      <c r="F136" s="1">
        <v>45812</v>
      </c>
      <c r="G136" t="s">
        <v>255</v>
      </c>
      <c r="H136" t="s">
        <v>240</v>
      </c>
      <c r="I136" s="1">
        <v>45820</v>
      </c>
      <c r="J136" t="s">
        <v>234</v>
      </c>
      <c r="K136" t="s">
        <v>347</v>
      </c>
      <c r="L136" t="s">
        <v>171</v>
      </c>
      <c r="M136" t="s">
        <v>557</v>
      </c>
      <c r="N136" t="s">
        <v>237</v>
      </c>
      <c r="O136" t="s">
        <v>230</v>
      </c>
      <c r="Q136">
        <f ca="1">IF(OR(ISNUMBER(MATCH(L136,MasterData!$D$3:$D$18,0)),ISNUMBER(MATCH(L136,MasterData!$C$3:$C$18,0))),
    DATEDIF(E136,I136,"d"),
    DATEDIF(E136,TODAY(),"d"))</f>
        <v>13</v>
      </c>
      <c r="R136">
        <f t="shared" ca="1" si="6"/>
        <v>0</v>
      </c>
      <c r="S136">
        <f t="shared" ca="1" si="7"/>
        <v>1</v>
      </c>
      <c r="T136">
        <f t="shared" ca="1" si="8"/>
        <v>0</v>
      </c>
    </row>
    <row r="137" spans="1:20" x14ac:dyDescent="0.35">
      <c r="A137">
        <v>6000141793</v>
      </c>
      <c r="B137" t="s">
        <v>558</v>
      </c>
      <c r="C137" t="s">
        <v>230</v>
      </c>
      <c r="D137" t="s">
        <v>480</v>
      </c>
      <c r="E137" s="1">
        <v>45810</v>
      </c>
      <c r="F137" s="1">
        <v>45828</v>
      </c>
      <c r="G137" t="s">
        <v>559</v>
      </c>
      <c r="H137" t="s">
        <v>233</v>
      </c>
      <c r="I137" s="1">
        <v>45833</v>
      </c>
      <c r="J137" t="s">
        <v>234</v>
      </c>
      <c r="K137" t="s">
        <v>241</v>
      </c>
      <c r="L137" t="s">
        <v>171</v>
      </c>
      <c r="M137" t="s">
        <v>561</v>
      </c>
      <c r="N137" t="s">
        <v>237</v>
      </c>
      <c r="O137" t="s">
        <v>230</v>
      </c>
      <c r="Q137">
        <f ca="1">IF(OR(ISNUMBER(MATCH(L137,MasterData!$D$3:$D$18,0)),ISNUMBER(MATCH(L137,MasterData!$C$3:$C$18,0))),
    DATEDIF(E137,I137,"d"),
    DATEDIF(E137,TODAY(),"d"))</f>
        <v>23</v>
      </c>
      <c r="R137">
        <f t="shared" ca="1" si="6"/>
        <v>0</v>
      </c>
      <c r="S137">
        <f t="shared" ca="1" si="7"/>
        <v>1</v>
      </c>
      <c r="T137">
        <f t="shared" ca="1" si="8"/>
        <v>0</v>
      </c>
    </row>
    <row r="138" spans="1:20" x14ac:dyDescent="0.35">
      <c r="A138">
        <v>6000141959</v>
      </c>
      <c r="B138" t="s">
        <v>562</v>
      </c>
      <c r="C138" t="s">
        <v>230</v>
      </c>
      <c r="D138" t="s">
        <v>506</v>
      </c>
      <c r="E138" s="1">
        <v>45811</v>
      </c>
      <c r="F138" s="1"/>
      <c r="G138" t="s">
        <v>507</v>
      </c>
      <c r="H138" t="s">
        <v>233</v>
      </c>
      <c r="I138" s="1">
        <v>45819</v>
      </c>
      <c r="J138" t="s">
        <v>234</v>
      </c>
      <c r="K138" t="s">
        <v>235</v>
      </c>
      <c r="L138" t="s">
        <v>171</v>
      </c>
      <c r="M138" t="s">
        <v>563</v>
      </c>
      <c r="N138" t="s">
        <v>237</v>
      </c>
      <c r="O138" t="s">
        <v>230</v>
      </c>
      <c r="Q138">
        <f ca="1">IF(OR(ISNUMBER(MATCH(L138,MasterData!$D$3:$D$18,0)),ISNUMBER(MATCH(L138,MasterData!$C$3:$C$18,0))),
    DATEDIF(E138,I138,"d"),
    DATEDIF(E138,TODAY(),"d"))</f>
        <v>8</v>
      </c>
      <c r="R138">
        <f t="shared" ca="1" si="6"/>
        <v>0</v>
      </c>
      <c r="S138">
        <f t="shared" ca="1" si="7"/>
        <v>1</v>
      </c>
      <c r="T138">
        <f t="shared" ca="1" si="8"/>
        <v>0</v>
      </c>
    </row>
    <row r="139" spans="1:20" x14ac:dyDescent="0.35">
      <c r="A139">
        <v>6000142018</v>
      </c>
      <c r="B139" t="s">
        <v>564</v>
      </c>
      <c r="C139" t="s">
        <v>230</v>
      </c>
      <c r="D139" t="s">
        <v>231</v>
      </c>
      <c r="E139" s="1">
        <v>45811</v>
      </c>
      <c r="F139" s="1">
        <v>45817</v>
      </c>
      <c r="G139" t="s">
        <v>293</v>
      </c>
      <c r="H139" t="s">
        <v>377</v>
      </c>
      <c r="I139" s="1">
        <v>45819</v>
      </c>
      <c r="J139" t="s">
        <v>234</v>
      </c>
      <c r="K139" t="s">
        <v>241</v>
      </c>
      <c r="L139" t="s">
        <v>171</v>
      </c>
      <c r="M139" t="s">
        <v>565</v>
      </c>
      <c r="N139" t="s">
        <v>237</v>
      </c>
      <c r="O139" t="s">
        <v>230</v>
      </c>
      <c r="Q139">
        <f ca="1">IF(OR(ISNUMBER(MATCH(L139,MasterData!$D$3:$D$18,0)),ISNUMBER(MATCH(L139,MasterData!$C$3:$C$18,0))),
    DATEDIF(E139,I139,"d"),
    DATEDIF(E139,TODAY(),"d"))</f>
        <v>8</v>
      </c>
      <c r="R139">
        <f t="shared" ca="1" si="6"/>
        <v>0</v>
      </c>
      <c r="S139">
        <f t="shared" ca="1" si="7"/>
        <v>1</v>
      </c>
      <c r="T139">
        <f t="shared" ca="1" si="8"/>
        <v>0</v>
      </c>
    </row>
    <row r="140" spans="1:20" x14ac:dyDescent="0.35">
      <c r="A140">
        <v>6000142063</v>
      </c>
      <c r="B140" t="s">
        <v>566</v>
      </c>
      <c r="C140" t="s">
        <v>230</v>
      </c>
      <c r="D140" t="s">
        <v>480</v>
      </c>
      <c r="E140" s="1">
        <v>45811</v>
      </c>
      <c r="F140" s="1"/>
      <c r="G140" t="s">
        <v>329</v>
      </c>
      <c r="H140" t="s">
        <v>233</v>
      </c>
      <c r="I140" s="1">
        <v>45819</v>
      </c>
      <c r="J140" t="s">
        <v>234</v>
      </c>
      <c r="K140" t="s">
        <v>241</v>
      </c>
      <c r="L140" t="s">
        <v>171</v>
      </c>
      <c r="M140" t="s">
        <v>567</v>
      </c>
      <c r="N140" t="s">
        <v>237</v>
      </c>
      <c r="O140" t="s">
        <v>230</v>
      </c>
      <c r="Q140">
        <f ca="1">IF(OR(ISNUMBER(MATCH(L140,MasterData!$D$3:$D$18,0)),ISNUMBER(MATCH(L140,MasterData!$C$3:$C$18,0))),
    DATEDIF(E140,I140,"d"),
    DATEDIF(E140,TODAY(),"d"))</f>
        <v>8</v>
      </c>
      <c r="R140">
        <f t="shared" ca="1" si="6"/>
        <v>0</v>
      </c>
      <c r="S140">
        <f t="shared" ca="1" si="7"/>
        <v>1</v>
      </c>
      <c r="T140">
        <f t="shared" ca="1" si="8"/>
        <v>0</v>
      </c>
    </row>
    <row r="141" spans="1:20" x14ac:dyDescent="0.35">
      <c r="A141">
        <v>6000142101</v>
      </c>
      <c r="B141" t="s">
        <v>568</v>
      </c>
      <c r="C141" t="s">
        <v>230</v>
      </c>
      <c r="D141" t="s">
        <v>506</v>
      </c>
      <c r="E141" s="1">
        <v>45812</v>
      </c>
      <c r="F141" s="1"/>
      <c r="G141" t="s">
        <v>534</v>
      </c>
      <c r="H141" t="s">
        <v>233</v>
      </c>
      <c r="I141" s="1">
        <v>45846</v>
      </c>
      <c r="J141" t="s">
        <v>234</v>
      </c>
      <c r="K141" t="s">
        <v>235</v>
      </c>
      <c r="L141" t="s">
        <v>171</v>
      </c>
      <c r="M141" t="s">
        <v>569</v>
      </c>
      <c r="N141" t="s">
        <v>237</v>
      </c>
      <c r="O141" t="s">
        <v>230</v>
      </c>
      <c r="Q141">
        <f ca="1">IF(OR(ISNUMBER(MATCH(L141,MasterData!$D$3:$D$18,0)),ISNUMBER(MATCH(L141,MasterData!$C$3:$C$18,0))),
    DATEDIF(E141,I141,"d"),
    DATEDIF(E141,TODAY(),"d"))</f>
        <v>34</v>
      </c>
      <c r="R141">
        <f t="shared" ca="1" si="6"/>
        <v>0</v>
      </c>
      <c r="S141">
        <f t="shared" ca="1" si="7"/>
        <v>0</v>
      </c>
      <c r="T141">
        <f t="shared" ca="1" si="8"/>
        <v>1</v>
      </c>
    </row>
    <row r="142" spans="1:20" x14ac:dyDescent="0.35">
      <c r="A142">
        <v>6000142210</v>
      </c>
      <c r="B142" t="s">
        <v>570</v>
      </c>
      <c r="C142" t="s">
        <v>230</v>
      </c>
      <c r="D142" t="s">
        <v>449</v>
      </c>
      <c r="E142" s="1">
        <v>45812</v>
      </c>
      <c r="F142" s="1"/>
      <c r="G142" t="s">
        <v>450</v>
      </c>
      <c r="H142" t="s">
        <v>233</v>
      </c>
      <c r="I142" s="1">
        <v>45820</v>
      </c>
      <c r="J142" t="s">
        <v>234</v>
      </c>
      <c r="K142" t="s">
        <v>241</v>
      </c>
      <c r="L142" t="s">
        <v>171</v>
      </c>
      <c r="M142" t="s">
        <v>571</v>
      </c>
      <c r="N142" t="s">
        <v>237</v>
      </c>
      <c r="O142" t="s">
        <v>230</v>
      </c>
      <c r="Q142">
        <f ca="1">IF(OR(ISNUMBER(MATCH(L142,MasterData!$D$3:$D$18,0)),ISNUMBER(MATCH(L142,MasterData!$C$3:$C$18,0))),
    DATEDIF(E142,I142,"d"),
    DATEDIF(E142,TODAY(),"d"))</f>
        <v>8</v>
      </c>
      <c r="R142">
        <f t="shared" ca="1" si="6"/>
        <v>0</v>
      </c>
      <c r="S142">
        <f t="shared" ca="1" si="7"/>
        <v>1</v>
      </c>
      <c r="T142">
        <f t="shared" ca="1" si="8"/>
        <v>0</v>
      </c>
    </row>
    <row r="143" spans="1:20" x14ac:dyDescent="0.35">
      <c r="A143">
        <v>6000142258</v>
      </c>
      <c r="B143" t="s">
        <v>572</v>
      </c>
      <c r="C143" t="s">
        <v>230</v>
      </c>
      <c r="D143" t="s">
        <v>254</v>
      </c>
      <c r="E143" s="1">
        <v>45812</v>
      </c>
      <c r="F143" s="1"/>
      <c r="G143" t="s">
        <v>268</v>
      </c>
      <c r="H143" t="s">
        <v>233</v>
      </c>
      <c r="I143" s="1">
        <v>45831</v>
      </c>
      <c r="J143" t="s">
        <v>234</v>
      </c>
      <c r="K143" t="s">
        <v>235</v>
      </c>
      <c r="L143" t="s">
        <v>171</v>
      </c>
      <c r="M143" t="s">
        <v>573</v>
      </c>
      <c r="N143" t="s">
        <v>237</v>
      </c>
      <c r="O143" t="s">
        <v>230</v>
      </c>
      <c r="Q143">
        <f ca="1">IF(OR(ISNUMBER(MATCH(L143,MasterData!$D$3:$D$18,0)),ISNUMBER(MATCH(L143,MasterData!$C$3:$C$18,0))),
    DATEDIF(E143,I143,"d"),
    DATEDIF(E143,TODAY(),"d"))</f>
        <v>19</v>
      </c>
      <c r="R143">
        <f t="shared" ca="1" si="6"/>
        <v>0</v>
      </c>
      <c r="S143">
        <f t="shared" ca="1" si="7"/>
        <v>1</v>
      </c>
      <c r="T143">
        <f t="shared" ca="1" si="8"/>
        <v>0</v>
      </c>
    </row>
    <row r="144" spans="1:20" x14ac:dyDescent="0.35">
      <c r="A144">
        <v>6000142276</v>
      </c>
      <c r="B144" t="s">
        <v>574</v>
      </c>
      <c r="C144" t="s">
        <v>230</v>
      </c>
      <c r="D144" t="s">
        <v>506</v>
      </c>
      <c r="E144" s="1">
        <v>45812</v>
      </c>
      <c r="F144" s="1"/>
      <c r="G144" t="s">
        <v>575</v>
      </c>
      <c r="H144" t="s">
        <v>233</v>
      </c>
      <c r="I144" s="1">
        <v>45855</v>
      </c>
      <c r="J144" t="s">
        <v>234</v>
      </c>
      <c r="K144" t="s">
        <v>235</v>
      </c>
      <c r="L144" t="s">
        <v>171</v>
      </c>
      <c r="M144" t="s">
        <v>576</v>
      </c>
      <c r="N144" t="s">
        <v>237</v>
      </c>
      <c r="O144" t="s">
        <v>230</v>
      </c>
      <c r="Q144">
        <f ca="1">IF(OR(ISNUMBER(MATCH(L144,MasterData!$D$3:$D$18,0)),ISNUMBER(MATCH(L144,MasterData!$C$3:$C$18,0))),
    DATEDIF(E144,I144,"d"),
    DATEDIF(E144,TODAY(),"d"))</f>
        <v>43</v>
      </c>
      <c r="R144">
        <f t="shared" ca="1" si="6"/>
        <v>0</v>
      </c>
      <c r="S144">
        <f t="shared" ca="1" si="7"/>
        <v>0</v>
      </c>
      <c r="T144">
        <f t="shared" ca="1" si="8"/>
        <v>1</v>
      </c>
    </row>
    <row r="145" spans="1:20" x14ac:dyDescent="0.35">
      <c r="A145">
        <v>6000142286</v>
      </c>
      <c r="B145" t="s">
        <v>600</v>
      </c>
      <c r="C145" t="s">
        <v>230</v>
      </c>
      <c r="D145" t="s">
        <v>231</v>
      </c>
      <c r="E145" s="1">
        <v>45813</v>
      </c>
      <c r="F145" s="1"/>
      <c r="G145" t="s">
        <v>318</v>
      </c>
      <c r="H145" t="s">
        <v>233</v>
      </c>
      <c r="I145" s="1">
        <v>45840</v>
      </c>
      <c r="J145" t="s">
        <v>234</v>
      </c>
      <c r="K145" t="s">
        <v>241</v>
      </c>
      <c r="L145" t="s">
        <v>171</v>
      </c>
      <c r="M145" t="s">
        <v>319</v>
      </c>
      <c r="N145" t="s">
        <v>237</v>
      </c>
      <c r="O145" t="s">
        <v>230</v>
      </c>
      <c r="Q145">
        <f ca="1">IF(OR(ISNUMBER(MATCH(L145,MasterData!$D$3:$D$18,0)),ISNUMBER(MATCH(L145,MasterData!$C$3:$C$18,0))),
    DATEDIF(E145,I145,"d"),
    DATEDIF(E145,TODAY(),"d"))</f>
        <v>27</v>
      </c>
      <c r="R145">
        <f t="shared" ca="1" si="6"/>
        <v>0</v>
      </c>
      <c r="S145">
        <f t="shared" ca="1" si="7"/>
        <v>1</v>
      </c>
      <c r="T145">
        <f t="shared" ca="1" si="8"/>
        <v>0</v>
      </c>
    </row>
    <row r="146" spans="1:20" x14ac:dyDescent="0.35">
      <c r="A146">
        <v>6000142434</v>
      </c>
      <c r="B146" t="s">
        <v>7</v>
      </c>
      <c r="C146" t="s">
        <v>230</v>
      </c>
      <c r="D146" t="s">
        <v>251</v>
      </c>
      <c r="E146" s="1">
        <v>45813</v>
      </c>
      <c r="F146" s="1">
        <v>45828</v>
      </c>
      <c r="G146" t="s">
        <v>577</v>
      </c>
      <c r="H146" t="s">
        <v>233</v>
      </c>
      <c r="I146" s="1">
        <v>45814</v>
      </c>
      <c r="J146" t="s">
        <v>560</v>
      </c>
      <c r="K146" t="s">
        <v>235</v>
      </c>
      <c r="L146" t="s">
        <v>183</v>
      </c>
      <c r="M146" t="s">
        <v>578</v>
      </c>
      <c r="N146" t="s">
        <v>237</v>
      </c>
      <c r="O146" t="s">
        <v>230</v>
      </c>
      <c r="Q146">
        <f ca="1">IF(OR(ISNUMBER(MATCH(L146,MasterData!$D$3:$D$18,0)),ISNUMBER(MATCH(L146,MasterData!$C$3:$C$18,0))),
    DATEDIF(E146,I146,"d"),
    DATEDIF(E146,TODAY(),"d"))</f>
        <v>194</v>
      </c>
      <c r="R146">
        <f t="shared" ca="1" si="6"/>
        <v>0</v>
      </c>
      <c r="S146">
        <f t="shared" ca="1" si="7"/>
        <v>0</v>
      </c>
      <c r="T146">
        <f t="shared" ca="1" si="8"/>
        <v>1</v>
      </c>
    </row>
    <row r="147" spans="1:20" x14ac:dyDescent="0.35">
      <c r="A147">
        <v>6000142441</v>
      </c>
      <c r="B147" t="s">
        <v>6</v>
      </c>
      <c r="C147" t="s">
        <v>230</v>
      </c>
      <c r="D147" t="s">
        <v>231</v>
      </c>
      <c r="E147" s="1">
        <v>45813</v>
      </c>
      <c r="F147" s="1"/>
      <c r="G147" t="s">
        <v>453</v>
      </c>
      <c r="H147" t="s">
        <v>233</v>
      </c>
      <c r="I147" s="1">
        <v>45845</v>
      </c>
      <c r="J147" t="s">
        <v>591</v>
      </c>
      <c r="K147" t="s">
        <v>235</v>
      </c>
      <c r="L147" t="s">
        <v>164</v>
      </c>
      <c r="M147" t="s">
        <v>579</v>
      </c>
      <c r="N147" t="s">
        <v>237</v>
      </c>
      <c r="O147" t="s">
        <v>230</v>
      </c>
      <c r="Q147">
        <f ca="1">IF(OR(ISNUMBER(MATCH(L147,MasterData!$D$3:$D$18,0)),ISNUMBER(MATCH(L147,MasterData!$C$3:$C$18,0))),
    DATEDIF(E147,I147,"d"),
    DATEDIF(E147,TODAY(),"d"))</f>
        <v>194</v>
      </c>
      <c r="R147">
        <f t="shared" ca="1" si="6"/>
        <v>0</v>
      </c>
      <c r="S147">
        <f t="shared" ca="1" si="7"/>
        <v>0</v>
      </c>
      <c r="T147">
        <f t="shared" ca="1" si="8"/>
        <v>1</v>
      </c>
    </row>
    <row r="148" spans="1:20" x14ac:dyDescent="0.35">
      <c r="A148">
        <v>6000142523</v>
      </c>
      <c r="B148" t="s">
        <v>580</v>
      </c>
      <c r="C148" t="s">
        <v>230</v>
      </c>
      <c r="D148" t="s">
        <v>581</v>
      </c>
      <c r="E148" s="1">
        <v>45814</v>
      </c>
      <c r="F148" s="1"/>
      <c r="G148" t="s">
        <v>582</v>
      </c>
      <c r="H148" t="s">
        <v>233</v>
      </c>
      <c r="I148" s="1">
        <v>45821</v>
      </c>
      <c r="J148" t="s">
        <v>234</v>
      </c>
      <c r="K148" t="s">
        <v>241</v>
      </c>
      <c r="L148" t="s">
        <v>171</v>
      </c>
      <c r="M148" t="s">
        <v>583</v>
      </c>
      <c r="N148" t="s">
        <v>237</v>
      </c>
      <c r="O148" t="s">
        <v>230</v>
      </c>
      <c r="Q148">
        <f ca="1">IF(OR(ISNUMBER(MATCH(L148,MasterData!$D$3:$D$18,0)),ISNUMBER(MATCH(L148,MasterData!$C$3:$C$18,0))),
    DATEDIF(E148,I148,"d"),
    DATEDIF(E148,TODAY(),"d"))</f>
        <v>7</v>
      </c>
      <c r="R148">
        <f t="shared" ca="1" si="6"/>
        <v>1</v>
      </c>
      <c r="S148">
        <f t="shared" ca="1" si="7"/>
        <v>0</v>
      </c>
      <c r="T148">
        <f t="shared" ca="1" si="8"/>
        <v>0</v>
      </c>
    </row>
    <row r="149" spans="1:20" x14ac:dyDescent="0.35">
      <c r="A149">
        <v>6000142666</v>
      </c>
      <c r="B149" t="s">
        <v>584</v>
      </c>
      <c r="C149" t="s">
        <v>230</v>
      </c>
      <c r="D149" t="s">
        <v>480</v>
      </c>
      <c r="E149" s="1">
        <v>45818</v>
      </c>
      <c r="F149" s="1"/>
      <c r="G149" t="s">
        <v>552</v>
      </c>
      <c r="H149" t="s">
        <v>233</v>
      </c>
      <c r="I149" s="1">
        <v>45833</v>
      </c>
      <c r="J149" t="s">
        <v>234</v>
      </c>
      <c r="K149" t="s">
        <v>241</v>
      </c>
      <c r="L149" t="s">
        <v>171</v>
      </c>
      <c r="M149" t="s">
        <v>585</v>
      </c>
      <c r="N149" t="s">
        <v>237</v>
      </c>
      <c r="O149" t="s">
        <v>230</v>
      </c>
      <c r="Q149">
        <f ca="1">IF(OR(ISNUMBER(MATCH(L149,MasterData!$D$3:$D$18,0)),ISNUMBER(MATCH(L149,MasterData!$C$3:$C$18,0))),
    DATEDIF(E149,I149,"d"),
    DATEDIF(E149,TODAY(),"d"))</f>
        <v>15</v>
      </c>
      <c r="R149">
        <f t="shared" ca="1" si="6"/>
        <v>0</v>
      </c>
      <c r="S149">
        <f t="shared" ca="1" si="7"/>
        <v>1</v>
      </c>
      <c r="T149">
        <f t="shared" ca="1" si="8"/>
        <v>0</v>
      </c>
    </row>
    <row r="150" spans="1:20" x14ac:dyDescent="0.35">
      <c r="A150">
        <v>6000142675</v>
      </c>
      <c r="B150" t="s">
        <v>230</v>
      </c>
      <c r="C150" t="s">
        <v>230</v>
      </c>
      <c r="D150" t="s">
        <v>254</v>
      </c>
      <c r="E150" s="1">
        <v>45818</v>
      </c>
      <c r="F150" s="1"/>
      <c r="G150" t="s">
        <v>400</v>
      </c>
      <c r="H150" t="s">
        <v>233</v>
      </c>
      <c r="I150" s="1">
        <v>45857</v>
      </c>
      <c r="J150" t="s">
        <v>245</v>
      </c>
      <c r="K150" t="s">
        <v>241</v>
      </c>
      <c r="L150" t="s">
        <v>171</v>
      </c>
      <c r="M150" t="s">
        <v>586</v>
      </c>
      <c r="N150" t="s">
        <v>237</v>
      </c>
      <c r="O150" t="s">
        <v>230</v>
      </c>
      <c r="Q150">
        <f ca="1">IF(OR(ISNUMBER(MATCH(L150,MasterData!$D$3:$D$18,0)),ISNUMBER(MATCH(L150,MasterData!$C$3:$C$18,0))),
    DATEDIF(E150,I150,"d"),
    DATEDIF(E150,TODAY(),"d"))</f>
        <v>39</v>
      </c>
      <c r="R150">
        <f t="shared" ca="1" si="6"/>
        <v>0</v>
      </c>
      <c r="S150">
        <f t="shared" ca="1" si="7"/>
        <v>0</v>
      </c>
      <c r="T150">
        <f t="shared" ca="1" si="8"/>
        <v>1</v>
      </c>
    </row>
    <row r="151" spans="1:20" x14ac:dyDescent="0.35">
      <c r="A151">
        <v>6000142684</v>
      </c>
      <c r="B151" t="s">
        <v>587</v>
      </c>
      <c r="C151" t="s">
        <v>230</v>
      </c>
      <c r="D151" t="s">
        <v>251</v>
      </c>
      <c r="E151" s="1">
        <v>45818</v>
      </c>
      <c r="F151" s="1"/>
      <c r="G151" t="s">
        <v>588</v>
      </c>
      <c r="H151" t="s">
        <v>233</v>
      </c>
      <c r="I151" s="1">
        <v>45825</v>
      </c>
      <c r="J151" t="s">
        <v>234</v>
      </c>
      <c r="K151" t="s">
        <v>235</v>
      </c>
      <c r="L151" t="s">
        <v>171</v>
      </c>
      <c r="M151" t="s">
        <v>589</v>
      </c>
      <c r="N151" t="s">
        <v>237</v>
      </c>
      <c r="O151" t="s">
        <v>230</v>
      </c>
      <c r="Q151">
        <f ca="1">IF(OR(ISNUMBER(MATCH(L151,MasterData!$D$3:$D$18,0)),ISNUMBER(MATCH(L151,MasterData!$C$3:$C$18,0))),
    DATEDIF(E151,I151,"d"),
    DATEDIF(E151,TODAY(),"d"))</f>
        <v>7</v>
      </c>
      <c r="R151">
        <f t="shared" ca="1" si="6"/>
        <v>1</v>
      </c>
      <c r="S151">
        <f t="shared" ca="1" si="7"/>
        <v>0</v>
      </c>
      <c r="T151">
        <f t="shared" ca="1" si="8"/>
        <v>0</v>
      </c>
    </row>
    <row r="152" spans="1:20" x14ac:dyDescent="0.35">
      <c r="A152">
        <v>6000142800</v>
      </c>
      <c r="B152" t="s">
        <v>590</v>
      </c>
      <c r="C152" t="s">
        <v>230</v>
      </c>
      <c r="D152" t="s">
        <v>480</v>
      </c>
      <c r="E152" s="1">
        <v>45819</v>
      </c>
      <c r="F152" s="1"/>
      <c r="G152" t="s">
        <v>552</v>
      </c>
      <c r="H152" t="s">
        <v>233</v>
      </c>
      <c r="I152" s="1">
        <v>45840</v>
      </c>
      <c r="J152" t="s">
        <v>234</v>
      </c>
      <c r="K152" t="s">
        <v>241</v>
      </c>
      <c r="L152" t="s">
        <v>171</v>
      </c>
      <c r="M152" t="s">
        <v>592</v>
      </c>
      <c r="N152" t="s">
        <v>237</v>
      </c>
      <c r="O152" t="s">
        <v>230</v>
      </c>
      <c r="Q152">
        <f ca="1">IF(OR(ISNUMBER(MATCH(L152,MasterData!$D$3:$D$18,0)),ISNUMBER(MATCH(L152,MasterData!$C$3:$C$18,0))),
    DATEDIF(E152,I152,"d"),
    DATEDIF(E152,TODAY(),"d"))</f>
        <v>21</v>
      </c>
      <c r="R152">
        <f t="shared" ca="1" si="6"/>
        <v>0</v>
      </c>
      <c r="S152">
        <f t="shared" ca="1" si="7"/>
        <v>1</v>
      </c>
      <c r="T152">
        <f t="shared" ca="1" si="8"/>
        <v>0</v>
      </c>
    </row>
    <row r="153" spans="1:20" x14ac:dyDescent="0.35">
      <c r="A153">
        <v>6000142856</v>
      </c>
      <c r="B153" t="s">
        <v>593</v>
      </c>
      <c r="C153" t="s">
        <v>230</v>
      </c>
      <c r="D153" t="s">
        <v>594</v>
      </c>
      <c r="E153" s="1">
        <v>45819</v>
      </c>
      <c r="F153" s="1"/>
      <c r="G153" t="s">
        <v>552</v>
      </c>
      <c r="H153" t="s">
        <v>230</v>
      </c>
      <c r="I153" s="1">
        <v>45826</v>
      </c>
      <c r="J153" t="s">
        <v>234</v>
      </c>
      <c r="K153" t="s">
        <v>241</v>
      </c>
      <c r="L153" t="s">
        <v>171</v>
      </c>
      <c r="M153" t="s">
        <v>595</v>
      </c>
      <c r="N153" t="s">
        <v>237</v>
      </c>
      <c r="O153" t="s">
        <v>230</v>
      </c>
      <c r="Q153">
        <f ca="1">IF(OR(ISNUMBER(MATCH(L153,MasterData!$D$3:$D$18,0)),ISNUMBER(MATCH(L153,MasterData!$C$3:$C$18,0))),
    DATEDIF(E153,I153,"d"),
    DATEDIF(E153,TODAY(),"d"))</f>
        <v>7</v>
      </c>
      <c r="R153">
        <f t="shared" ca="1" si="6"/>
        <v>1</v>
      </c>
      <c r="S153">
        <f t="shared" ca="1" si="7"/>
        <v>0</v>
      </c>
      <c r="T153">
        <f t="shared" ca="1" si="8"/>
        <v>0</v>
      </c>
    </row>
    <row r="154" spans="1:20" x14ac:dyDescent="0.35">
      <c r="A154">
        <v>6000142896</v>
      </c>
      <c r="B154" t="s">
        <v>230</v>
      </c>
      <c r="C154" t="s">
        <v>230</v>
      </c>
      <c r="D154" t="s">
        <v>254</v>
      </c>
      <c r="E154" s="1">
        <v>45819</v>
      </c>
      <c r="F154" s="1"/>
      <c r="G154" t="s">
        <v>400</v>
      </c>
      <c r="H154" t="s">
        <v>240</v>
      </c>
      <c r="I154" s="1">
        <v>45856</v>
      </c>
      <c r="J154" t="s">
        <v>631</v>
      </c>
      <c r="K154" t="s">
        <v>347</v>
      </c>
      <c r="L154" t="s">
        <v>164</v>
      </c>
      <c r="M154" t="s">
        <v>596</v>
      </c>
      <c r="N154" t="s">
        <v>237</v>
      </c>
      <c r="O154" t="s">
        <v>230</v>
      </c>
      <c r="Q154">
        <f ca="1">IF(OR(ISNUMBER(MATCH(L154,MasterData!$D$3:$D$18,0)),ISNUMBER(MATCH(L154,MasterData!$C$3:$C$18,0))),
    DATEDIF(E154,I154,"d"),
    DATEDIF(E154,TODAY(),"d"))</f>
        <v>188</v>
      </c>
      <c r="R154">
        <f t="shared" ca="1" si="6"/>
        <v>0</v>
      </c>
      <c r="S154">
        <f t="shared" ca="1" si="7"/>
        <v>0</v>
      </c>
      <c r="T154">
        <f t="shared" ca="1" si="8"/>
        <v>1</v>
      </c>
    </row>
    <row r="155" spans="1:20" x14ac:dyDescent="0.35">
      <c r="A155">
        <v>6000142903</v>
      </c>
      <c r="B155" t="s">
        <v>230</v>
      </c>
      <c r="C155" t="s">
        <v>230</v>
      </c>
      <c r="D155" t="s">
        <v>251</v>
      </c>
      <c r="E155" s="1">
        <v>45819</v>
      </c>
      <c r="F155" s="1">
        <v>45842</v>
      </c>
      <c r="G155" t="s">
        <v>601</v>
      </c>
      <c r="H155" t="s">
        <v>233</v>
      </c>
      <c r="I155" s="1">
        <v>45833</v>
      </c>
      <c r="J155" t="s">
        <v>620</v>
      </c>
      <c r="K155" t="s">
        <v>241</v>
      </c>
      <c r="L155" t="s">
        <v>171</v>
      </c>
      <c r="M155" t="s">
        <v>603</v>
      </c>
      <c r="N155" t="s">
        <v>237</v>
      </c>
      <c r="O155" t="s">
        <v>230</v>
      </c>
      <c r="Q155">
        <f ca="1">IF(OR(ISNUMBER(MATCH(L155,MasterData!$D$3:$D$18,0)),ISNUMBER(MATCH(L155,MasterData!$C$3:$C$18,0))),
    DATEDIF(E155,I155,"d"),
    DATEDIF(E155,TODAY(),"d"))</f>
        <v>14</v>
      </c>
      <c r="R155">
        <f t="shared" ca="1" si="6"/>
        <v>0</v>
      </c>
      <c r="S155">
        <f t="shared" ca="1" si="7"/>
        <v>1</v>
      </c>
      <c r="T155">
        <f t="shared" ca="1" si="8"/>
        <v>0</v>
      </c>
    </row>
    <row r="156" spans="1:20" x14ac:dyDescent="0.35">
      <c r="A156">
        <v>6000143191</v>
      </c>
      <c r="B156" t="s">
        <v>230</v>
      </c>
      <c r="C156" t="s">
        <v>230</v>
      </c>
      <c r="D156" t="s">
        <v>254</v>
      </c>
      <c r="E156" s="1">
        <v>45821</v>
      </c>
      <c r="F156" s="1"/>
      <c r="G156" t="s">
        <v>400</v>
      </c>
      <c r="H156" t="s">
        <v>240</v>
      </c>
      <c r="I156" s="1">
        <v>45845</v>
      </c>
      <c r="J156" t="s">
        <v>201</v>
      </c>
      <c r="K156" t="s">
        <v>241</v>
      </c>
      <c r="L156" t="s">
        <v>171</v>
      </c>
      <c r="M156" t="s">
        <v>597</v>
      </c>
      <c r="N156" t="s">
        <v>237</v>
      </c>
      <c r="O156" t="s">
        <v>230</v>
      </c>
      <c r="Q156">
        <f ca="1">IF(OR(ISNUMBER(MATCH(L156,MasterData!$D$3:$D$18,0)),ISNUMBER(MATCH(L156,MasterData!$C$3:$C$18,0))),
    DATEDIF(E156,I156,"d"),
    DATEDIF(E156,TODAY(),"d"))</f>
        <v>24</v>
      </c>
      <c r="R156">
        <f t="shared" ca="1" si="6"/>
        <v>0</v>
      </c>
      <c r="S156">
        <f t="shared" ca="1" si="7"/>
        <v>1</v>
      </c>
      <c r="T156">
        <f t="shared" ca="1" si="8"/>
        <v>0</v>
      </c>
    </row>
    <row r="157" spans="1:20" x14ac:dyDescent="0.35">
      <c r="A157">
        <v>6000143230</v>
      </c>
      <c r="B157" t="s">
        <v>230</v>
      </c>
      <c r="C157" t="s">
        <v>230</v>
      </c>
      <c r="D157" t="s">
        <v>254</v>
      </c>
      <c r="E157" s="1">
        <v>45821</v>
      </c>
      <c r="F157" s="1"/>
      <c r="G157" t="s">
        <v>400</v>
      </c>
      <c r="H157" t="s">
        <v>233</v>
      </c>
      <c r="I157" s="1">
        <v>45845</v>
      </c>
      <c r="J157" t="s">
        <v>201</v>
      </c>
      <c r="K157" t="s">
        <v>241</v>
      </c>
      <c r="L157" t="s">
        <v>171</v>
      </c>
      <c r="M157" t="s">
        <v>598</v>
      </c>
      <c r="N157" t="s">
        <v>237</v>
      </c>
      <c r="O157" t="s">
        <v>230</v>
      </c>
      <c r="Q157">
        <f ca="1">IF(OR(ISNUMBER(MATCH(L157,MasterData!$D$3:$D$18,0)),ISNUMBER(MATCH(L157,MasterData!$C$3:$C$18,0))),
    DATEDIF(E157,I157,"d"),
    DATEDIF(E157,TODAY(),"d"))</f>
        <v>24</v>
      </c>
      <c r="R157">
        <f t="shared" ca="1" si="6"/>
        <v>0</v>
      </c>
      <c r="S157">
        <f t="shared" ca="1" si="7"/>
        <v>1</v>
      </c>
      <c r="T157">
        <f t="shared" ca="1" si="8"/>
        <v>0</v>
      </c>
    </row>
    <row r="158" spans="1:20" x14ac:dyDescent="0.35">
      <c r="A158">
        <v>6000143231</v>
      </c>
      <c r="B158" t="s">
        <v>230</v>
      </c>
      <c r="C158" t="s">
        <v>230</v>
      </c>
      <c r="D158" t="s">
        <v>254</v>
      </c>
      <c r="E158" s="1">
        <v>45821</v>
      </c>
      <c r="F158" s="1"/>
      <c r="G158" t="s">
        <v>400</v>
      </c>
      <c r="H158" t="s">
        <v>233</v>
      </c>
      <c r="I158" s="1">
        <v>45848</v>
      </c>
      <c r="J158" t="s">
        <v>631</v>
      </c>
      <c r="K158" t="s">
        <v>241</v>
      </c>
      <c r="L158" t="s">
        <v>171</v>
      </c>
      <c r="M158" t="s">
        <v>599</v>
      </c>
      <c r="N158" t="s">
        <v>237</v>
      </c>
      <c r="O158" t="s">
        <v>230</v>
      </c>
      <c r="Q158">
        <f ca="1">IF(OR(ISNUMBER(MATCH(L158,MasterData!$D$3:$D$18,0)),ISNUMBER(MATCH(L158,MasterData!$C$3:$C$18,0))),
    DATEDIF(E158,I158,"d"),
    DATEDIF(E158,TODAY(),"d"))</f>
        <v>27</v>
      </c>
      <c r="R158">
        <f t="shared" ca="1" si="6"/>
        <v>0</v>
      </c>
      <c r="S158">
        <f t="shared" ca="1" si="7"/>
        <v>1</v>
      </c>
      <c r="T158">
        <f t="shared" ca="1" si="8"/>
        <v>0</v>
      </c>
    </row>
    <row r="159" spans="1:20" x14ac:dyDescent="0.35">
      <c r="A159">
        <v>6000143290</v>
      </c>
      <c r="B159" t="s">
        <v>230</v>
      </c>
      <c r="C159" t="s">
        <v>230</v>
      </c>
      <c r="D159" t="s">
        <v>254</v>
      </c>
      <c r="E159" s="1">
        <v>45824</v>
      </c>
      <c r="F159" s="1"/>
      <c r="G159" t="s">
        <v>400</v>
      </c>
      <c r="H159" t="s">
        <v>604</v>
      </c>
      <c r="I159" s="1">
        <v>45845</v>
      </c>
      <c r="J159" t="s">
        <v>201</v>
      </c>
      <c r="K159" t="s">
        <v>241</v>
      </c>
      <c r="L159" t="s">
        <v>171</v>
      </c>
      <c r="M159" t="s">
        <v>605</v>
      </c>
      <c r="N159" t="s">
        <v>237</v>
      </c>
      <c r="O159" t="s">
        <v>230</v>
      </c>
      <c r="Q159">
        <f ca="1">IF(OR(ISNUMBER(MATCH(L159,MasterData!$D$3:$D$18,0)),ISNUMBER(MATCH(L159,MasterData!$C$3:$C$18,0))),
    DATEDIF(E159,I159,"d"),
    DATEDIF(E159,TODAY(),"d"))</f>
        <v>21</v>
      </c>
      <c r="R159">
        <f t="shared" ca="1" si="6"/>
        <v>0</v>
      </c>
      <c r="S159">
        <f t="shared" ca="1" si="7"/>
        <v>1</v>
      </c>
      <c r="T159">
        <f t="shared" ca="1" si="8"/>
        <v>0</v>
      </c>
    </row>
    <row r="160" spans="1:20" x14ac:dyDescent="0.35">
      <c r="A160">
        <v>6000143344</v>
      </c>
      <c r="B160" t="s">
        <v>606</v>
      </c>
      <c r="C160" t="s">
        <v>230</v>
      </c>
      <c r="D160" t="s">
        <v>594</v>
      </c>
      <c r="E160" s="1">
        <v>45824</v>
      </c>
      <c r="F160" s="1"/>
      <c r="G160" t="s">
        <v>607</v>
      </c>
      <c r="H160" t="s">
        <v>233</v>
      </c>
      <c r="I160" s="1">
        <v>45832</v>
      </c>
      <c r="J160" t="s">
        <v>234</v>
      </c>
      <c r="K160" t="s">
        <v>241</v>
      </c>
      <c r="L160" t="s">
        <v>171</v>
      </c>
      <c r="M160" t="s">
        <v>608</v>
      </c>
      <c r="N160" t="s">
        <v>237</v>
      </c>
      <c r="O160" t="s">
        <v>230</v>
      </c>
      <c r="Q160">
        <f ca="1">IF(OR(ISNUMBER(MATCH(L160,MasterData!$D$3:$D$18,0)),ISNUMBER(MATCH(L160,MasterData!$C$3:$C$18,0))),
    DATEDIF(E160,I160,"d"),
    DATEDIF(E160,TODAY(),"d"))</f>
        <v>8</v>
      </c>
      <c r="R160">
        <f t="shared" ca="1" si="6"/>
        <v>0</v>
      </c>
      <c r="S160">
        <f t="shared" ca="1" si="7"/>
        <v>1</v>
      </c>
      <c r="T160">
        <f t="shared" ca="1" si="8"/>
        <v>0</v>
      </c>
    </row>
    <row r="161" spans="1:20" x14ac:dyDescent="0.35">
      <c r="A161">
        <v>6000143384</v>
      </c>
      <c r="B161" t="s">
        <v>609</v>
      </c>
      <c r="C161" t="s">
        <v>230</v>
      </c>
      <c r="D161" t="s">
        <v>480</v>
      </c>
      <c r="E161" s="1">
        <v>45824</v>
      </c>
      <c r="F161" s="1"/>
      <c r="G161" t="s">
        <v>329</v>
      </c>
      <c r="H161" t="s">
        <v>233</v>
      </c>
      <c r="I161" s="1">
        <v>45833</v>
      </c>
      <c r="J161" t="s">
        <v>234</v>
      </c>
      <c r="K161" t="s">
        <v>241</v>
      </c>
      <c r="L161" t="s">
        <v>171</v>
      </c>
      <c r="M161" t="s">
        <v>610</v>
      </c>
      <c r="N161" t="s">
        <v>237</v>
      </c>
      <c r="O161" t="s">
        <v>230</v>
      </c>
      <c r="Q161">
        <f ca="1">IF(OR(ISNUMBER(MATCH(L161,MasterData!$D$3:$D$18,0)),ISNUMBER(MATCH(L161,MasterData!$C$3:$C$18,0))),
    DATEDIF(E161,I161,"d"),
    DATEDIF(E161,TODAY(),"d"))</f>
        <v>9</v>
      </c>
      <c r="R161">
        <f t="shared" ca="1" si="6"/>
        <v>0</v>
      </c>
      <c r="S161">
        <f t="shared" ca="1" si="7"/>
        <v>1</v>
      </c>
      <c r="T161">
        <f t="shared" ca="1" si="8"/>
        <v>0</v>
      </c>
    </row>
    <row r="162" spans="1:20" x14ac:dyDescent="0.35">
      <c r="A162">
        <v>6000143505</v>
      </c>
      <c r="B162" t="s">
        <v>230</v>
      </c>
      <c r="C162" t="s">
        <v>230</v>
      </c>
      <c r="D162" t="s">
        <v>480</v>
      </c>
      <c r="E162" s="1">
        <v>45825</v>
      </c>
      <c r="F162" s="1"/>
      <c r="G162" t="s">
        <v>611</v>
      </c>
      <c r="H162" t="s">
        <v>233</v>
      </c>
      <c r="I162" s="1">
        <v>45852</v>
      </c>
      <c r="J162" t="s">
        <v>256</v>
      </c>
      <c r="K162" t="s">
        <v>241</v>
      </c>
      <c r="L162" t="s">
        <v>170</v>
      </c>
      <c r="M162" t="s">
        <v>612</v>
      </c>
      <c r="N162" t="s">
        <v>237</v>
      </c>
      <c r="O162" t="s">
        <v>230</v>
      </c>
      <c r="Q162">
        <f ca="1">IF(OR(ISNUMBER(MATCH(L162,MasterData!$D$3:$D$18,0)),ISNUMBER(MATCH(L162,MasterData!$C$3:$C$18,0))),
    DATEDIF(E162,I162,"d"),
    DATEDIF(E162,TODAY(),"d"))</f>
        <v>27</v>
      </c>
      <c r="R162">
        <f t="shared" ca="1" si="6"/>
        <v>0</v>
      </c>
      <c r="S162">
        <f t="shared" ca="1" si="7"/>
        <v>1</v>
      </c>
      <c r="T162">
        <f t="shared" ca="1" si="8"/>
        <v>0</v>
      </c>
    </row>
    <row r="163" spans="1:20" x14ac:dyDescent="0.35">
      <c r="A163">
        <v>6000143525</v>
      </c>
      <c r="B163" t="s">
        <v>230</v>
      </c>
      <c r="C163" t="s">
        <v>230</v>
      </c>
      <c r="D163" t="s">
        <v>480</v>
      </c>
      <c r="E163" s="1">
        <v>45825</v>
      </c>
      <c r="F163" s="1"/>
      <c r="G163" t="s">
        <v>613</v>
      </c>
      <c r="H163" t="s">
        <v>233</v>
      </c>
      <c r="I163" s="1">
        <v>45842</v>
      </c>
      <c r="J163" t="s">
        <v>201</v>
      </c>
      <c r="K163" t="s">
        <v>241</v>
      </c>
      <c r="L163" t="s">
        <v>171</v>
      </c>
      <c r="M163" t="s">
        <v>614</v>
      </c>
      <c r="N163" t="s">
        <v>237</v>
      </c>
      <c r="O163" t="s">
        <v>230</v>
      </c>
      <c r="Q163">
        <f ca="1">IF(OR(ISNUMBER(MATCH(L163,MasterData!$D$3:$D$18,0)),ISNUMBER(MATCH(L163,MasterData!$C$3:$C$18,0))),
    DATEDIF(E163,I163,"d"),
    DATEDIF(E163,TODAY(),"d"))</f>
        <v>17</v>
      </c>
      <c r="R163">
        <f t="shared" ca="1" si="6"/>
        <v>0</v>
      </c>
      <c r="S163">
        <f t="shared" ca="1" si="7"/>
        <v>1</v>
      </c>
      <c r="T163">
        <f t="shared" ca="1" si="8"/>
        <v>0</v>
      </c>
    </row>
    <row r="164" spans="1:20" x14ac:dyDescent="0.35">
      <c r="A164">
        <v>6000143567</v>
      </c>
      <c r="B164" t="s">
        <v>615</v>
      </c>
      <c r="C164" t="s">
        <v>230</v>
      </c>
      <c r="D164" t="s">
        <v>231</v>
      </c>
      <c r="E164" s="1">
        <v>45826</v>
      </c>
      <c r="F164" s="1"/>
      <c r="G164" t="s">
        <v>293</v>
      </c>
      <c r="H164" t="s">
        <v>245</v>
      </c>
      <c r="I164" s="1">
        <v>45833</v>
      </c>
      <c r="J164" t="s">
        <v>234</v>
      </c>
      <c r="K164" t="s">
        <v>241</v>
      </c>
      <c r="L164" t="s">
        <v>171</v>
      </c>
      <c r="M164" t="s">
        <v>616</v>
      </c>
      <c r="N164" t="s">
        <v>237</v>
      </c>
      <c r="O164" t="s">
        <v>230</v>
      </c>
      <c r="Q164">
        <f ca="1">IF(OR(ISNUMBER(MATCH(L164,MasterData!$D$3:$D$18,0)),ISNUMBER(MATCH(L164,MasterData!$C$3:$C$18,0))),
    DATEDIF(E164,I164,"d"),
    DATEDIF(E164,TODAY(),"d"))</f>
        <v>7</v>
      </c>
      <c r="R164">
        <f t="shared" ca="1" si="6"/>
        <v>1</v>
      </c>
      <c r="S164">
        <f t="shared" ca="1" si="7"/>
        <v>0</v>
      </c>
      <c r="T164">
        <f t="shared" ca="1" si="8"/>
        <v>0</v>
      </c>
    </row>
    <row r="165" spans="1:20" x14ac:dyDescent="0.35">
      <c r="A165">
        <v>6000143642</v>
      </c>
      <c r="B165" t="s">
        <v>230</v>
      </c>
      <c r="C165" t="s">
        <v>230</v>
      </c>
      <c r="D165" t="s">
        <v>251</v>
      </c>
      <c r="E165" s="1">
        <v>45826</v>
      </c>
      <c r="F165" s="1"/>
      <c r="G165" t="s">
        <v>400</v>
      </c>
      <c r="H165" t="s">
        <v>233</v>
      </c>
      <c r="I165" s="1">
        <v>45836</v>
      </c>
      <c r="J165" t="s">
        <v>201</v>
      </c>
      <c r="K165" t="s">
        <v>241</v>
      </c>
      <c r="L165" t="s">
        <v>171</v>
      </c>
      <c r="M165" t="s">
        <v>617</v>
      </c>
      <c r="N165" t="s">
        <v>237</v>
      </c>
      <c r="O165" t="s">
        <v>230</v>
      </c>
      <c r="Q165">
        <f ca="1">IF(OR(ISNUMBER(MATCH(L165,MasterData!$D$3:$D$18,0)),ISNUMBER(MATCH(L165,MasterData!$C$3:$C$18,0))),
    DATEDIF(E165,I165,"d"),
    DATEDIF(E165,TODAY(),"d"))</f>
        <v>10</v>
      </c>
      <c r="R165">
        <f t="shared" ca="1" si="6"/>
        <v>0</v>
      </c>
      <c r="S165">
        <f t="shared" ca="1" si="7"/>
        <v>1</v>
      </c>
      <c r="T165">
        <f t="shared" ca="1" si="8"/>
        <v>0</v>
      </c>
    </row>
    <row r="166" spans="1:20" x14ac:dyDescent="0.35">
      <c r="B166" t="s">
        <v>8</v>
      </c>
      <c r="D166" t="s">
        <v>660</v>
      </c>
      <c r="E166" s="1">
        <v>45826</v>
      </c>
      <c r="F166" s="1"/>
      <c r="G166" t="s">
        <v>661</v>
      </c>
      <c r="I166" s="1">
        <v>45849</v>
      </c>
      <c r="K166" t="s">
        <v>235</v>
      </c>
      <c r="L166" t="s">
        <v>164</v>
      </c>
      <c r="M166" t="s">
        <v>662</v>
      </c>
      <c r="N166" t="s">
        <v>237</v>
      </c>
      <c r="Q166">
        <f ca="1">IF(OR(ISNUMBER(MATCH(L166,MasterData!$D$3:$D$18,0)),ISNUMBER(MATCH(L166,MasterData!$C$3:$C$18,0))),
    DATEDIF(E166,I166,"d"),
    DATEDIF(E166,TODAY(),"d"))</f>
        <v>181</v>
      </c>
      <c r="R166">
        <f ca="1">IF(AND($Q166&gt;=0,$Q166&lt;=7),1,0)</f>
        <v>0</v>
      </c>
      <c r="S166">
        <f ca="1">IF(AND($Q166&gt;7,Q166&lt;=30),1,0)</f>
        <v>0</v>
      </c>
      <c r="T166">
        <f ca="1">IF($Q166&gt;30,1,0)</f>
        <v>1</v>
      </c>
    </row>
    <row r="167" spans="1:20" x14ac:dyDescent="0.35">
      <c r="A167">
        <v>6000144089</v>
      </c>
      <c r="B167" t="s">
        <v>230</v>
      </c>
      <c r="C167" t="s">
        <v>230</v>
      </c>
      <c r="D167" t="s">
        <v>231</v>
      </c>
      <c r="E167" s="1">
        <v>45833</v>
      </c>
      <c r="F167" s="1"/>
      <c r="G167" t="s">
        <v>248</v>
      </c>
      <c r="H167" t="s">
        <v>245</v>
      </c>
      <c r="I167" s="1">
        <v>45843</v>
      </c>
      <c r="J167" t="s">
        <v>201</v>
      </c>
      <c r="K167" t="s">
        <v>241</v>
      </c>
      <c r="L167" t="s">
        <v>171</v>
      </c>
      <c r="M167" t="s">
        <v>621</v>
      </c>
      <c r="N167" t="s">
        <v>237</v>
      </c>
      <c r="O167" t="s">
        <v>230</v>
      </c>
      <c r="Q167">
        <f ca="1">IF(OR(ISNUMBER(MATCH(L167,MasterData!$D$3:$D$18,0)),ISNUMBER(MATCH(L167,MasterData!$C$3:$C$18,0))),
    DATEDIF(E167,I167,"d"),
    DATEDIF(E167,TODAY(),"d"))</f>
        <v>10</v>
      </c>
      <c r="R167">
        <f t="shared" ca="1" si="6"/>
        <v>0</v>
      </c>
      <c r="S167">
        <f t="shared" ca="1" si="7"/>
        <v>1</v>
      </c>
      <c r="T167">
        <f t="shared" ca="1" si="8"/>
        <v>0</v>
      </c>
    </row>
    <row r="168" spans="1:20" x14ac:dyDescent="0.35">
      <c r="A168">
        <v>6000144129</v>
      </c>
      <c r="B168" t="s">
        <v>230</v>
      </c>
      <c r="C168" t="s">
        <v>230</v>
      </c>
      <c r="D168" t="s">
        <v>231</v>
      </c>
      <c r="E168" s="1">
        <v>45833</v>
      </c>
      <c r="F168" s="1"/>
      <c r="G168" t="s">
        <v>248</v>
      </c>
      <c r="H168" t="s">
        <v>245</v>
      </c>
      <c r="I168" s="1">
        <v>45843</v>
      </c>
      <c r="J168" t="s">
        <v>201</v>
      </c>
      <c r="K168" t="s">
        <v>241</v>
      </c>
      <c r="L168" t="s">
        <v>171</v>
      </c>
      <c r="M168" t="s">
        <v>622</v>
      </c>
      <c r="N168" t="s">
        <v>237</v>
      </c>
      <c r="O168" t="s">
        <v>230</v>
      </c>
      <c r="Q168">
        <f ca="1">IF(OR(ISNUMBER(MATCH(L168,MasterData!$D$3:$D$18,0)),ISNUMBER(MATCH(L168,MasterData!$C$3:$C$18,0))),
    DATEDIF(E168,I168,"d"),
    DATEDIF(E168,TODAY(),"d"))</f>
        <v>10</v>
      </c>
      <c r="R168">
        <f t="shared" ca="1" si="6"/>
        <v>0</v>
      </c>
      <c r="S168">
        <f t="shared" ca="1" si="7"/>
        <v>1</v>
      </c>
      <c r="T168">
        <f t="shared" ca="1" si="8"/>
        <v>0</v>
      </c>
    </row>
    <row r="169" spans="1:20" x14ac:dyDescent="0.35">
      <c r="A169">
        <v>6000144490</v>
      </c>
      <c r="B169" t="s">
        <v>625</v>
      </c>
      <c r="C169" t="s">
        <v>230</v>
      </c>
      <c r="D169" t="s">
        <v>231</v>
      </c>
      <c r="E169" s="1">
        <v>45838</v>
      </c>
      <c r="F169" s="1"/>
      <c r="G169" t="s">
        <v>248</v>
      </c>
      <c r="H169" t="s">
        <v>245</v>
      </c>
      <c r="I169" s="1">
        <v>45854</v>
      </c>
      <c r="J169" t="s">
        <v>245</v>
      </c>
      <c r="K169" t="s">
        <v>241</v>
      </c>
      <c r="L169" t="s">
        <v>164</v>
      </c>
      <c r="M169" t="s">
        <v>626</v>
      </c>
      <c r="N169" t="s">
        <v>237</v>
      </c>
      <c r="O169" t="s">
        <v>230</v>
      </c>
      <c r="Q169">
        <f ca="1">IF(OR(ISNUMBER(MATCH(L169,MasterData!$D$3:$D$18,0)),ISNUMBER(MATCH(L169,MasterData!$C$3:$C$18,0))),
    DATEDIF(E169,I169,"d"),
    DATEDIF(E169,TODAY(),"d"))</f>
        <v>169</v>
      </c>
      <c r="R169">
        <f t="shared" ca="1" si="6"/>
        <v>0</v>
      </c>
      <c r="S169">
        <f t="shared" ca="1" si="7"/>
        <v>0</v>
      </c>
      <c r="T169">
        <f t="shared" ca="1" si="8"/>
        <v>1</v>
      </c>
    </row>
    <row r="170" spans="1:20" x14ac:dyDescent="0.35">
      <c r="A170">
        <v>6000144523</v>
      </c>
      <c r="B170" t="s">
        <v>627</v>
      </c>
      <c r="C170" t="s">
        <v>230</v>
      </c>
      <c r="D170" t="s">
        <v>254</v>
      </c>
      <c r="E170" s="1">
        <v>45838</v>
      </c>
      <c r="F170" s="1"/>
      <c r="G170" t="s">
        <v>268</v>
      </c>
      <c r="H170" t="s">
        <v>240</v>
      </c>
      <c r="I170" s="1">
        <v>45859</v>
      </c>
      <c r="J170" t="s">
        <v>245</v>
      </c>
      <c r="K170" t="s">
        <v>235</v>
      </c>
      <c r="L170" t="s">
        <v>171</v>
      </c>
      <c r="M170" t="s">
        <v>629</v>
      </c>
      <c r="N170" t="s">
        <v>237</v>
      </c>
      <c r="O170" t="s">
        <v>230</v>
      </c>
      <c r="Q170">
        <f ca="1">IF(OR(ISNUMBER(MATCH(L170,MasterData!$D$3:$D$18,0)),ISNUMBER(MATCH(L170,MasterData!$C$3:$C$18,0))),
    DATEDIF(E170,I170,"d"),
    DATEDIF(E170,TODAY(),"d"))</f>
        <v>21</v>
      </c>
      <c r="R170">
        <f t="shared" ca="1" si="6"/>
        <v>0</v>
      </c>
      <c r="S170">
        <f t="shared" ca="1" si="7"/>
        <v>1</v>
      </c>
      <c r="T170">
        <f t="shared" ca="1" si="8"/>
        <v>0</v>
      </c>
    </row>
    <row r="171" spans="1:20" hidden="1" x14ac:dyDescent="0.35">
      <c r="A171">
        <v>6000144785</v>
      </c>
      <c r="B171" t="s">
        <v>632</v>
      </c>
      <c r="C171" t="s">
        <v>230</v>
      </c>
      <c r="D171" t="s">
        <v>231</v>
      </c>
      <c r="E171" s="1">
        <v>45840</v>
      </c>
      <c r="F171" s="1"/>
      <c r="G171" t="s">
        <v>248</v>
      </c>
      <c r="H171" t="s">
        <v>245</v>
      </c>
      <c r="I171" s="1">
        <v>45858</v>
      </c>
      <c r="J171" t="s">
        <v>245</v>
      </c>
      <c r="K171" t="s">
        <v>235</v>
      </c>
      <c r="L171" t="s">
        <v>171</v>
      </c>
      <c r="M171" t="s">
        <v>633</v>
      </c>
      <c r="N171" t="s">
        <v>237</v>
      </c>
      <c r="O171" t="s">
        <v>230</v>
      </c>
      <c r="Q171">
        <f ca="1">IF(OR(ISNUMBER(MATCH(L171,MasterData!$D$3:$D$18,0)),ISNUMBER(MATCH(L171,MasterData!$C$3:$C$18,0))),
    DATEDIF(E171,I171,"d"),
    DATEDIF(E171,TODAY(),"d"))</f>
        <v>18</v>
      </c>
      <c r="R171">
        <f t="shared" ca="1" si="6"/>
        <v>0</v>
      </c>
      <c r="S171">
        <f t="shared" ca="1" si="7"/>
        <v>1</v>
      </c>
      <c r="T171">
        <f t="shared" ca="1" si="8"/>
        <v>0</v>
      </c>
    </row>
    <row r="172" spans="1:20" hidden="1" x14ac:dyDescent="0.35">
      <c r="A172">
        <v>6000144855</v>
      </c>
      <c r="B172" t="s">
        <v>230</v>
      </c>
      <c r="C172" t="s">
        <v>230</v>
      </c>
      <c r="D172" t="s">
        <v>251</v>
      </c>
      <c r="E172" s="1">
        <v>45841</v>
      </c>
      <c r="F172" s="1"/>
      <c r="G172" t="s">
        <v>400</v>
      </c>
      <c r="H172" t="s">
        <v>230</v>
      </c>
      <c r="I172" s="1">
        <v>45860</v>
      </c>
      <c r="J172" t="s">
        <v>201</v>
      </c>
      <c r="K172" t="s">
        <v>241</v>
      </c>
      <c r="L172" t="s">
        <v>171</v>
      </c>
      <c r="M172" t="s">
        <v>634</v>
      </c>
      <c r="N172" t="s">
        <v>237</v>
      </c>
      <c r="O172" t="s">
        <v>230</v>
      </c>
      <c r="Q172">
        <f ca="1">IF(OR(ISNUMBER(MATCH(L172,MasterData!$D$3:$D$18,0)),ISNUMBER(MATCH(L172,MasterData!$C$3:$C$18,0))),
    DATEDIF(E172,I172,"d"),
    DATEDIF(E172,TODAY(),"d"))</f>
        <v>19</v>
      </c>
      <c r="R172">
        <f t="shared" ca="1" si="6"/>
        <v>0</v>
      </c>
      <c r="S172">
        <f t="shared" ca="1" si="7"/>
        <v>1</v>
      </c>
      <c r="T172">
        <f t="shared" ca="1" si="8"/>
        <v>0</v>
      </c>
    </row>
    <row r="173" spans="1:20" hidden="1" x14ac:dyDescent="0.35">
      <c r="A173">
        <v>6000144869</v>
      </c>
      <c r="B173" t="s">
        <v>635</v>
      </c>
      <c r="C173" t="s">
        <v>230</v>
      </c>
      <c r="D173" t="s">
        <v>231</v>
      </c>
      <c r="E173" s="1">
        <v>45841</v>
      </c>
      <c r="F173" s="1"/>
      <c r="G173" t="s">
        <v>248</v>
      </c>
      <c r="H173" t="s">
        <v>245</v>
      </c>
      <c r="I173" s="1">
        <v>45870</v>
      </c>
      <c r="J173" t="s">
        <v>234</v>
      </c>
      <c r="K173" t="s">
        <v>235</v>
      </c>
      <c r="L173" t="s">
        <v>171</v>
      </c>
      <c r="M173" t="s">
        <v>636</v>
      </c>
      <c r="N173" t="s">
        <v>237</v>
      </c>
      <c r="O173" t="s">
        <v>230</v>
      </c>
      <c r="Q173">
        <f ca="1">IF(OR(ISNUMBER(MATCH(L173,MasterData!$D$3:$D$18,0)),ISNUMBER(MATCH(L173,MasterData!$C$3:$C$18,0))),
    DATEDIF(E173,I173,"d"),
    DATEDIF(E173,TODAY(),"d"))</f>
        <v>29</v>
      </c>
      <c r="R173">
        <f t="shared" ca="1" si="6"/>
        <v>0</v>
      </c>
      <c r="S173">
        <f t="shared" ca="1" si="7"/>
        <v>1</v>
      </c>
      <c r="T173">
        <f t="shared" ca="1" si="8"/>
        <v>0</v>
      </c>
    </row>
    <row r="174" spans="1:20" hidden="1" x14ac:dyDescent="0.35">
      <c r="A174">
        <v>6000145148</v>
      </c>
      <c r="B174" t="s">
        <v>644</v>
      </c>
      <c r="C174" t="s">
        <v>230</v>
      </c>
      <c r="D174" t="s">
        <v>480</v>
      </c>
      <c r="E174" s="1">
        <v>45845</v>
      </c>
      <c r="F174" s="1"/>
      <c r="G174" t="s">
        <v>552</v>
      </c>
      <c r="H174" t="s">
        <v>245</v>
      </c>
      <c r="I174" s="1">
        <v>45853</v>
      </c>
      <c r="J174" t="s">
        <v>245</v>
      </c>
      <c r="K174" t="s">
        <v>241</v>
      </c>
      <c r="L174" t="s">
        <v>171</v>
      </c>
      <c r="M174" t="s">
        <v>645</v>
      </c>
      <c r="N174" t="s">
        <v>237</v>
      </c>
      <c r="O174" t="s">
        <v>230</v>
      </c>
      <c r="Q174">
        <f ca="1">IF(OR(ISNUMBER(MATCH(L174,MasterData!$D$3:$D$18,0)),ISNUMBER(MATCH(L174,MasterData!$C$3:$C$18,0))),
    DATEDIF(E174,I174,"d"),
    DATEDIF(E174,TODAY(),"d"))</f>
        <v>8</v>
      </c>
      <c r="R174">
        <f t="shared" ca="1" si="6"/>
        <v>0</v>
      </c>
      <c r="S174">
        <f t="shared" ca="1" si="7"/>
        <v>1</v>
      </c>
      <c r="T174">
        <f t="shared" ca="1" si="8"/>
        <v>0</v>
      </c>
    </row>
    <row r="175" spans="1:20" hidden="1" x14ac:dyDescent="0.35">
      <c r="A175">
        <v>6000145298</v>
      </c>
      <c r="B175" t="s">
        <v>230</v>
      </c>
      <c r="C175" t="s">
        <v>230</v>
      </c>
      <c r="D175" t="s">
        <v>231</v>
      </c>
      <c r="E175" s="1">
        <v>45846</v>
      </c>
      <c r="F175" s="1"/>
      <c r="G175" t="s">
        <v>248</v>
      </c>
      <c r="H175" t="s">
        <v>245</v>
      </c>
      <c r="I175" s="1">
        <v>45856</v>
      </c>
      <c r="J175" t="s">
        <v>245</v>
      </c>
      <c r="K175" t="s">
        <v>241</v>
      </c>
      <c r="L175" t="s">
        <v>171</v>
      </c>
      <c r="M175" t="s">
        <v>486</v>
      </c>
      <c r="N175" t="s">
        <v>237</v>
      </c>
      <c r="O175" t="s">
        <v>230</v>
      </c>
      <c r="Q175">
        <f ca="1">IF(OR(ISNUMBER(MATCH(L175,MasterData!$D$3:$D$18,0)),ISNUMBER(MATCH(L175,MasterData!$C$3:$C$18,0))),
    DATEDIF(E175,I175,"d"),
    DATEDIF(E175,TODAY(),"d"))</f>
        <v>10</v>
      </c>
      <c r="R175">
        <f t="shared" ca="1" si="6"/>
        <v>0</v>
      </c>
      <c r="S175">
        <f t="shared" ca="1" si="7"/>
        <v>1</v>
      </c>
      <c r="T175">
        <f t="shared" ca="1" si="8"/>
        <v>0</v>
      </c>
    </row>
    <row r="176" spans="1:20" hidden="1" x14ac:dyDescent="0.35">
      <c r="A176">
        <v>6000145337</v>
      </c>
      <c r="B176" t="s">
        <v>646</v>
      </c>
      <c r="C176" t="s">
        <v>230</v>
      </c>
      <c r="D176" t="s">
        <v>231</v>
      </c>
      <c r="E176" s="1">
        <v>45846</v>
      </c>
      <c r="F176" s="1"/>
      <c r="G176" t="s">
        <v>248</v>
      </c>
      <c r="H176" t="s">
        <v>245</v>
      </c>
      <c r="I176" s="1">
        <v>45856</v>
      </c>
      <c r="J176" t="s">
        <v>234</v>
      </c>
      <c r="K176" t="s">
        <v>235</v>
      </c>
      <c r="L176" t="s">
        <v>164</v>
      </c>
      <c r="M176" t="s">
        <v>486</v>
      </c>
      <c r="N176" t="s">
        <v>237</v>
      </c>
      <c r="O176" t="s">
        <v>230</v>
      </c>
      <c r="Q176">
        <f ca="1">IF(OR(ISNUMBER(MATCH(L176,MasterData!$D$3:$D$18,0)),ISNUMBER(MATCH(L176,MasterData!$C$3:$C$18,0))),
    DATEDIF(E176,I176,"d"),
    DATEDIF(E176,TODAY(),"d"))</f>
        <v>161</v>
      </c>
      <c r="R176">
        <f t="shared" ca="1" si="6"/>
        <v>0</v>
      </c>
      <c r="S176">
        <f t="shared" ca="1" si="7"/>
        <v>0</v>
      </c>
      <c r="T176">
        <f t="shared" ca="1" si="8"/>
        <v>1</v>
      </c>
    </row>
    <row r="177" spans="1:20" hidden="1" x14ac:dyDescent="0.35">
      <c r="A177">
        <v>6000145415</v>
      </c>
      <c r="B177" t="s">
        <v>647</v>
      </c>
      <c r="C177" t="s">
        <v>230</v>
      </c>
      <c r="D177" t="s">
        <v>254</v>
      </c>
      <c r="E177" s="1">
        <v>45847</v>
      </c>
      <c r="F177" s="1"/>
      <c r="G177" t="s">
        <v>268</v>
      </c>
      <c r="H177" t="s">
        <v>230</v>
      </c>
      <c r="I177" s="1">
        <v>45856</v>
      </c>
      <c r="J177" t="s">
        <v>245</v>
      </c>
      <c r="K177" t="s">
        <v>241</v>
      </c>
      <c r="L177" t="s">
        <v>164</v>
      </c>
      <c r="M177" t="s">
        <v>648</v>
      </c>
      <c r="N177" t="s">
        <v>237</v>
      </c>
      <c r="O177" t="s">
        <v>230</v>
      </c>
      <c r="Q177">
        <f ca="1">IF(OR(ISNUMBER(MATCH(L177,MasterData!$D$3:$D$18,0)),ISNUMBER(MATCH(L177,MasterData!$C$3:$C$18,0))),
    DATEDIF(E177,I177,"d"),
    DATEDIF(E177,TODAY(),"d"))</f>
        <v>160</v>
      </c>
      <c r="R177">
        <f t="shared" ca="1" si="6"/>
        <v>0</v>
      </c>
      <c r="S177">
        <f t="shared" ca="1" si="7"/>
        <v>0</v>
      </c>
      <c r="T177">
        <f t="shared" ca="1" si="8"/>
        <v>1</v>
      </c>
    </row>
    <row r="178" spans="1:20" x14ac:dyDescent="0.35">
      <c r="A178">
        <v>6000146508</v>
      </c>
      <c r="B178" t="s">
        <v>640</v>
      </c>
      <c r="D178" t="s">
        <v>254</v>
      </c>
      <c r="E178" s="1">
        <v>45825</v>
      </c>
      <c r="F178" s="1"/>
      <c r="G178" t="s">
        <v>641</v>
      </c>
      <c r="I178" s="1">
        <v>45861</v>
      </c>
      <c r="K178" t="s">
        <v>241</v>
      </c>
      <c r="L178" t="s">
        <v>164</v>
      </c>
      <c r="M178" t="s">
        <v>642</v>
      </c>
      <c r="N178" t="s">
        <v>237</v>
      </c>
      <c r="Q178">
        <f ca="1">IF(OR(ISNUMBER(MATCH(L178,MasterData!$D$3:$D$18,0)),ISNUMBER(MATCH(L178,MasterData!$C$3:$C$18,0))),
    DATEDIF(E178,I178,"d"),
    DATEDIF(E178,TODAY(),"d"))</f>
        <v>182</v>
      </c>
      <c r="R178">
        <f t="shared" ca="1" si="6"/>
        <v>0</v>
      </c>
      <c r="S178">
        <f t="shared" ca="1" si="7"/>
        <v>0</v>
      </c>
      <c r="T178">
        <f t="shared" ca="1" si="8"/>
        <v>1</v>
      </c>
    </row>
    <row r="179" spans="1:20" x14ac:dyDescent="0.35">
      <c r="B179" t="s">
        <v>663</v>
      </c>
      <c r="D179" s="34">
        <v>3010</v>
      </c>
      <c r="E179" s="1">
        <v>45826</v>
      </c>
      <c r="F179" s="1"/>
      <c r="G179" t="s">
        <v>664</v>
      </c>
      <c r="I179" s="1">
        <v>45854</v>
      </c>
      <c r="K179" t="s">
        <v>235</v>
      </c>
      <c r="L179" t="s">
        <v>171</v>
      </c>
      <c r="M179" t="s">
        <v>665</v>
      </c>
      <c r="N179" t="s">
        <v>237</v>
      </c>
      <c r="Q179">
        <f ca="1">IF(OR(ISNUMBER(MATCH(L179,MasterData!$D$3:$D$18,0)),ISNUMBER(MATCH(L179,MasterData!$C$3:$C$18,0))),
    DATEDIF(E179,I179,"d"),
    DATEDIF(E179,TODAY(),"d"))</f>
        <v>28</v>
      </c>
      <c r="R179">
        <f t="shared" ca="1" si="6"/>
        <v>0</v>
      </c>
      <c r="S179">
        <f t="shared" ca="1" si="7"/>
        <v>1</v>
      </c>
      <c r="T179">
        <f t="shared" ca="1" si="8"/>
        <v>0</v>
      </c>
    </row>
    <row r="180" spans="1:20" x14ac:dyDescent="0.35">
      <c r="B180" t="s">
        <v>666</v>
      </c>
      <c r="D180" s="34">
        <v>3010</v>
      </c>
      <c r="E180" s="1">
        <v>45828</v>
      </c>
      <c r="F180" s="1"/>
      <c r="G180" t="s">
        <v>667</v>
      </c>
      <c r="I180" s="1">
        <v>45854</v>
      </c>
      <c r="K180" t="s">
        <v>235</v>
      </c>
      <c r="L180" t="s">
        <v>171</v>
      </c>
      <c r="M180" t="s">
        <v>668</v>
      </c>
      <c r="N180" t="s">
        <v>237</v>
      </c>
      <c r="Q180">
        <f ca="1">IF(OR(ISNUMBER(MATCH(L180,MasterData!$D$3:$D$18,0)),ISNUMBER(MATCH(L180,MasterData!$C$3:$C$18,0))),
    DATEDIF(E180,I180,"d"),
    DATEDIF(E180,TODAY(),"d"))</f>
        <v>26</v>
      </c>
      <c r="R180">
        <f t="shared" ca="1" si="6"/>
        <v>0</v>
      </c>
      <c r="S180">
        <f t="shared" ca="1" si="7"/>
        <v>1</v>
      </c>
      <c r="T180">
        <f t="shared" ca="1" si="8"/>
        <v>0</v>
      </c>
    </row>
    <row r="181" spans="1:20" x14ac:dyDescent="0.35">
      <c r="B181" t="s">
        <v>10</v>
      </c>
      <c r="D181" t="s">
        <v>231</v>
      </c>
      <c r="E181" s="1">
        <v>45828</v>
      </c>
      <c r="F181" s="1"/>
      <c r="G181" t="s">
        <v>669</v>
      </c>
      <c r="I181" s="1">
        <v>45870</v>
      </c>
      <c r="K181" t="s">
        <v>235</v>
      </c>
      <c r="L181" t="s">
        <v>174</v>
      </c>
      <c r="M181" t="s">
        <v>670</v>
      </c>
      <c r="N181" t="s">
        <v>237</v>
      </c>
      <c r="Q181">
        <f ca="1">IF(OR(ISNUMBER(MATCH(L181,MasterData!$D$3:$D$18,0)),ISNUMBER(MATCH(L181,MasterData!$C$3:$C$18,0))),
    DATEDIF(E181,I181,"d"),
    DATEDIF(E181,TODAY(),"d"))</f>
        <v>179</v>
      </c>
      <c r="R181">
        <f t="shared" ca="1" si="6"/>
        <v>0</v>
      </c>
      <c r="S181">
        <f t="shared" ca="1" si="7"/>
        <v>0</v>
      </c>
      <c r="T181">
        <f t="shared" ca="1" si="8"/>
        <v>1</v>
      </c>
    </row>
    <row r="182" spans="1:20" hidden="1" x14ac:dyDescent="0.35">
      <c r="B182" t="s">
        <v>11</v>
      </c>
      <c r="D182" s="34">
        <v>3014</v>
      </c>
      <c r="E182" s="1">
        <v>45840</v>
      </c>
      <c r="F182" s="1"/>
      <c r="G182" t="s">
        <v>649</v>
      </c>
      <c r="H182" t="s">
        <v>650</v>
      </c>
      <c r="I182" s="1">
        <v>45848</v>
      </c>
      <c r="J182" t="s">
        <v>650</v>
      </c>
      <c r="K182" t="s">
        <v>235</v>
      </c>
      <c r="L182" t="s">
        <v>164</v>
      </c>
      <c r="M182" t="s">
        <v>651</v>
      </c>
      <c r="N182" t="s">
        <v>237</v>
      </c>
      <c r="Q182">
        <f ca="1">IF(OR(ISNUMBER(MATCH(L182,MasterData!$D$3:$D$18,0)),ISNUMBER(MATCH(L182,MasterData!$C$3:$C$18,0))),
    DATEDIF(E182,I182,"d"),
    DATEDIF(E182,TODAY(),"d"))</f>
        <v>167</v>
      </c>
      <c r="R182">
        <f t="shared" ca="1" si="6"/>
        <v>0</v>
      </c>
      <c r="S182">
        <f t="shared" ca="1" si="7"/>
        <v>0</v>
      </c>
      <c r="T182">
        <f t="shared" ca="1" si="8"/>
        <v>1</v>
      </c>
    </row>
    <row r="183" spans="1:20" hidden="1" x14ac:dyDescent="0.35">
      <c r="B183" t="s">
        <v>671</v>
      </c>
      <c r="D183" s="34">
        <v>7092</v>
      </c>
      <c r="E183" s="1">
        <v>45841</v>
      </c>
      <c r="F183" s="1"/>
      <c r="G183" t="s">
        <v>672</v>
      </c>
      <c r="I183" s="1">
        <v>45859</v>
      </c>
      <c r="K183" t="s">
        <v>241</v>
      </c>
      <c r="L183" t="s">
        <v>171</v>
      </c>
      <c r="M183" t="s">
        <v>673</v>
      </c>
      <c r="N183" t="s">
        <v>237</v>
      </c>
      <c r="Q183">
        <f ca="1">IF(OR(ISNUMBER(MATCH(L183,MasterData!$D$3:$D$18,0)),ISNUMBER(MATCH(L183,MasterData!$C$3:$C$18,0))),
    DATEDIF(E183,I183,"d"),
    DATEDIF(E183,TODAY(),"d"))</f>
        <v>18</v>
      </c>
      <c r="R183">
        <f t="shared" ca="1" si="6"/>
        <v>0</v>
      </c>
      <c r="S183">
        <f t="shared" ca="1" si="7"/>
        <v>1</v>
      </c>
      <c r="T183">
        <f t="shared" ca="1" si="8"/>
        <v>0</v>
      </c>
    </row>
    <row r="184" spans="1:20" hidden="1" x14ac:dyDescent="0.35">
      <c r="B184" t="s">
        <v>12</v>
      </c>
      <c r="D184" t="s">
        <v>231</v>
      </c>
      <c r="E184" s="1">
        <v>45845</v>
      </c>
      <c r="F184" s="1"/>
      <c r="G184" t="s">
        <v>669</v>
      </c>
      <c r="I184" s="1">
        <v>45849</v>
      </c>
      <c r="K184" t="s">
        <v>235</v>
      </c>
      <c r="L184" t="s">
        <v>164</v>
      </c>
      <c r="M184" t="s">
        <v>674</v>
      </c>
      <c r="N184" t="s">
        <v>237</v>
      </c>
      <c r="Q184">
        <f ca="1">IF(OR(ISNUMBER(MATCH(L184,MasterData!$D$3:$D$18,0)),ISNUMBER(MATCH(L184,MasterData!$C$3:$C$18,0))),
    DATEDIF(E184,I184,"d"),
    DATEDIF(E184,TODAY(),"d"))</f>
        <v>162</v>
      </c>
      <c r="R184">
        <f t="shared" ca="1" si="6"/>
        <v>0</v>
      </c>
      <c r="S184">
        <f t="shared" ca="1" si="7"/>
        <v>0</v>
      </c>
      <c r="T184">
        <f t="shared" ca="1" si="8"/>
        <v>1</v>
      </c>
    </row>
    <row r="185" spans="1:20" hidden="1" x14ac:dyDescent="0.35">
      <c r="B185" t="s">
        <v>675</v>
      </c>
      <c r="D185" s="34">
        <v>3014</v>
      </c>
      <c r="E185" s="1">
        <v>45845</v>
      </c>
      <c r="F185" s="1"/>
      <c r="G185" t="s">
        <v>676</v>
      </c>
      <c r="I185" s="1">
        <v>45859</v>
      </c>
      <c r="K185" t="s">
        <v>347</v>
      </c>
      <c r="L185" t="s">
        <v>171</v>
      </c>
      <c r="M185" t="s">
        <v>677</v>
      </c>
      <c r="N185" t="s">
        <v>237</v>
      </c>
      <c r="Q185">
        <f ca="1">IF(OR(ISNUMBER(MATCH(L185,MasterData!$D$3:$D$18,0)),ISNUMBER(MATCH(L185,MasterData!$C$3:$C$18,0))),
    DATEDIF(E185,I185,"d"),
    DATEDIF(E185,TODAY(),"d"))</f>
        <v>14</v>
      </c>
      <c r="R185">
        <f t="shared" ca="1" si="6"/>
        <v>0</v>
      </c>
      <c r="S185">
        <f t="shared" ca="1" si="7"/>
        <v>1</v>
      </c>
      <c r="T185">
        <f t="shared" ca="1" si="8"/>
        <v>0</v>
      </c>
    </row>
    <row r="186" spans="1:20" hidden="1" x14ac:dyDescent="0.35">
      <c r="B186" t="s">
        <v>13</v>
      </c>
      <c r="D186" s="34">
        <v>3014</v>
      </c>
      <c r="E186" s="1">
        <v>45846</v>
      </c>
      <c r="F186" s="1"/>
      <c r="G186" t="s">
        <v>652</v>
      </c>
      <c r="H186" t="s">
        <v>240</v>
      </c>
      <c r="I186" s="1">
        <v>45847</v>
      </c>
      <c r="J186" t="s">
        <v>245</v>
      </c>
      <c r="K186" t="s">
        <v>241</v>
      </c>
      <c r="L186" t="s">
        <v>164</v>
      </c>
      <c r="M186" t="s">
        <v>653</v>
      </c>
      <c r="N186" t="s">
        <v>237</v>
      </c>
      <c r="Q186">
        <f ca="1">IF(OR(ISNUMBER(MATCH(L186,MasterData!$D$3:$D$18,0)),ISNUMBER(MATCH(L186,MasterData!$C$3:$C$18,0))),
    DATEDIF(E186,I186,"d"),
    DATEDIF(E186,TODAY(),"d"))</f>
        <v>161</v>
      </c>
      <c r="R186">
        <f t="shared" ca="1" si="6"/>
        <v>0</v>
      </c>
      <c r="S186">
        <f t="shared" ca="1" si="7"/>
        <v>0</v>
      </c>
      <c r="T186">
        <f t="shared" ca="1" si="8"/>
        <v>1</v>
      </c>
    </row>
    <row r="187" spans="1:20" hidden="1" x14ac:dyDescent="0.35">
      <c r="B187" t="s">
        <v>654</v>
      </c>
      <c r="D187" s="34">
        <v>3014</v>
      </c>
      <c r="E187" s="1">
        <v>45847</v>
      </c>
      <c r="F187" s="1"/>
      <c r="G187" t="s">
        <v>652</v>
      </c>
      <c r="H187" t="s">
        <v>245</v>
      </c>
      <c r="I187" s="1">
        <v>45854</v>
      </c>
      <c r="J187" t="s">
        <v>245</v>
      </c>
      <c r="K187" t="s">
        <v>347</v>
      </c>
      <c r="L187" t="s">
        <v>171</v>
      </c>
      <c r="M187" t="s">
        <v>655</v>
      </c>
      <c r="N187" t="s">
        <v>237</v>
      </c>
      <c r="Q187">
        <f ca="1">IF(OR(ISNUMBER(MATCH(L187,MasterData!$D$3:$D$18,0)),ISNUMBER(MATCH(L187,MasterData!$C$3:$C$18,0))),
    DATEDIF(E187,I187,"d"),
    DATEDIF(E187,TODAY(),"d"))</f>
        <v>7</v>
      </c>
      <c r="R187">
        <f t="shared" ca="1" si="6"/>
        <v>1</v>
      </c>
      <c r="S187">
        <f t="shared" ca="1" si="7"/>
        <v>0</v>
      </c>
      <c r="T187">
        <f t="shared" ca="1" si="8"/>
        <v>0</v>
      </c>
    </row>
    <row r="188" spans="1:20" hidden="1" x14ac:dyDescent="0.35">
      <c r="B188" t="s">
        <v>656</v>
      </c>
      <c r="D188" s="34">
        <v>3014</v>
      </c>
      <c r="E188" s="1">
        <v>45847</v>
      </c>
      <c r="F188" s="1"/>
      <c r="G188" t="s">
        <v>657</v>
      </c>
      <c r="H188" t="s">
        <v>658</v>
      </c>
      <c r="I188" s="1">
        <v>45854</v>
      </c>
      <c r="J188" t="s">
        <v>650</v>
      </c>
      <c r="K188" t="s">
        <v>241</v>
      </c>
      <c r="L188" t="s">
        <v>171</v>
      </c>
      <c r="M188" t="s">
        <v>659</v>
      </c>
      <c r="N188" t="s">
        <v>237</v>
      </c>
      <c r="Q188">
        <f ca="1">IF(OR(ISNUMBER(MATCH(L188,MasterData!$D$3:$D$18,0)),ISNUMBER(MATCH(L188,MasterData!$C$3:$C$18,0))),
    DATEDIF(E188,I188,"d"),
    DATEDIF(E188,TODAY(),"d"))</f>
        <v>7</v>
      </c>
      <c r="R188">
        <f t="shared" ca="1" si="6"/>
        <v>1</v>
      </c>
      <c r="S188">
        <f t="shared" ca="1" si="7"/>
        <v>0</v>
      </c>
      <c r="T188">
        <f t="shared" ca="1" si="8"/>
        <v>0</v>
      </c>
    </row>
    <row r="189" spans="1:20" hidden="1" x14ac:dyDescent="0.35">
      <c r="B189" t="s">
        <v>678</v>
      </c>
      <c r="D189" s="34">
        <v>3009</v>
      </c>
      <c r="E189" s="1">
        <v>45846</v>
      </c>
      <c r="F189" s="1"/>
      <c r="G189" t="s">
        <v>679</v>
      </c>
      <c r="I189" s="1">
        <v>45863</v>
      </c>
      <c r="K189" t="s">
        <v>235</v>
      </c>
      <c r="L189" t="s">
        <v>171</v>
      </c>
      <c r="M189" t="s">
        <v>680</v>
      </c>
      <c r="N189" t="s">
        <v>237</v>
      </c>
      <c r="Q189">
        <f ca="1">IF(OR(ISNUMBER(MATCH(L189,MasterData!$D$3:$D$18,0)),ISNUMBER(MATCH(L189,MasterData!$C$3:$C$18,0))),
    DATEDIF(E189,I189,"d"),
    DATEDIF(E189,TODAY(),"d"))</f>
        <v>17</v>
      </c>
      <c r="R189">
        <f t="shared" ca="1" si="6"/>
        <v>0</v>
      </c>
      <c r="S189">
        <f t="shared" ca="1" si="7"/>
        <v>1</v>
      </c>
      <c r="T189">
        <f t="shared" ca="1" si="8"/>
        <v>0</v>
      </c>
    </row>
    <row r="190" spans="1:20" hidden="1" x14ac:dyDescent="0.35">
      <c r="B190" t="s">
        <v>685</v>
      </c>
      <c r="D190" s="34" t="s">
        <v>254</v>
      </c>
      <c r="E190" s="1">
        <v>45852</v>
      </c>
      <c r="F190" s="1"/>
      <c r="G190" t="s">
        <v>686</v>
      </c>
      <c r="I190" s="1">
        <v>45866</v>
      </c>
      <c r="K190" t="s">
        <v>235</v>
      </c>
      <c r="L190" t="s">
        <v>171</v>
      </c>
      <c r="M190" t="s">
        <v>687</v>
      </c>
      <c r="N190" t="s">
        <v>237</v>
      </c>
      <c r="Q190">
        <f ca="1">IF(OR(ISNUMBER(MATCH(L190,MasterData!$D$3:$D$18,0)),ISNUMBER(MATCH(L190,MasterData!$C$3:$C$18,0))),
    DATEDIF(E190,I190,"d"),
    DATEDIF(E190,TODAY(),"d"))</f>
        <v>14</v>
      </c>
      <c r="R190">
        <f t="shared" ca="1" si="6"/>
        <v>0</v>
      </c>
      <c r="S190">
        <f t="shared" ca="1" si="7"/>
        <v>1</v>
      </c>
      <c r="T190">
        <f t="shared" ca="1" si="8"/>
        <v>0</v>
      </c>
    </row>
    <row r="191" spans="1:20" hidden="1" x14ac:dyDescent="0.35">
      <c r="B191" t="s">
        <v>688</v>
      </c>
      <c r="D191" s="34">
        <v>3014</v>
      </c>
      <c r="E191" s="1">
        <v>45852</v>
      </c>
      <c r="F191" s="1"/>
      <c r="G191" t="s">
        <v>689</v>
      </c>
      <c r="I191" s="1">
        <v>45859</v>
      </c>
      <c r="K191" t="s">
        <v>241</v>
      </c>
      <c r="L191" t="s">
        <v>171</v>
      </c>
      <c r="M191" t="s">
        <v>690</v>
      </c>
      <c r="N191" t="s">
        <v>237</v>
      </c>
      <c r="Q191">
        <f ca="1">IF(OR(ISNUMBER(MATCH(L191,MasterData!$D$3:$D$18,0)),ISNUMBER(MATCH(L191,MasterData!$C$3:$C$18,0))),
    DATEDIF(E191,I191,"d"),
    DATEDIF(E191,TODAY(),"d"))</f>
        <v>7</v>
      </c>
      <c r="R191">
        <f t="shared" ca="1" si="6"/>
        <v>1</v>
      </c>
      <c r="S191">
        <f t="shared" ca="1" si="7"/>
        <v>0</v>
      </c>
      <c r="T191">
        <f t="shared" ca="1" si="8"/>
        <v>0</v>
      </c>
    </row>
    <row r="192" spans="1:20" hidden="1" x14ac:dyDescent="0.35">
      <c r="B192" t="s">
        <v>14</v>
      </c>
      <c r="D192" s="34">
        <v>3014</v>
      </c>
      <c r="E192" s="1">
        <v>45853</v>
      </c>
      <c r="F192" s="1"/>
      <c r="G192" t="s">
        <v>676</v>
      </c>
      <c r="I192" s="1">
        <v>45854</v>
      </c>
      <c r="K192" t="s">
        <v>347</v>
      </c>
      <c r="L192" t="s">
        <v>164</v>
      </c>
      <c r="M192" t="s">
        <v>684</v>
      </c>
      <c r="N192" t="s">
        <v>237</v>
      </c>
      <c r="Q192">
        <f ca="1">IF(OR(ISNUMBER(MATCH(L192,MasterData!$D$3:$D$18,0)),ISNUMBER(MATCH(L192,MasterData!$C$3:$C$18,0))),
    DATEDIF(E192,I192,"d"),
    DATEDIF(E192,TODAY(),"d"))</f>
        <v>154</v>
      </c>
      <c r="R192">
        <f ca="1">IF(AND($Q192&gt;=0,$Q192&lt;=7),1,0)</f>
        <v>0</v>
      </c>
      <c r="S192">
        <f ca="1">IF(AND($Q192&gt;7,Q192&lt;=30),1,0)</f>
        <v>0</v>
      </c>
      <c r="T192">
        <f ca="1">IF($Q192&gt;30,1,0)</f>
        <v>1</v>
      </c>
    </row>
    <row r="193" spans="1:20" hidden="1" x14ac:dyDescent="0.35">
      <c r="B193" t="s">
        <v>691</v>
      </c>
      <c r="D193" t="s">
        <v>254</v>
      </c>
      <c r="E193" s="1">
        <v>45854</v>
      </c>
      <c r="F193" s="1"/>
      <c r="G193" t="s">
        <v>692</v>
      </c>
      <c r="I193" s="1">
        <v>45862</v>
      </c>
      <c r="K193" t="s">
        <v>235</v>
      </c>
      <c r="L193" t="s">
        <v>171</v>
      </c>
      <c r="M193" t="s">
        <v>693</v>
      </c>
      <c r="N193" t="s">
        <v>237</v>
      </c>
      <c r="Q193">
        <f ca="1">IF(OR(ISNUMBER(MATCH(L193,MasterData!$D$3:$D$18,0)),ISNUMBER(MATCH(L193,MasterData!$C$3:$C$18,0))),
    DATEDIF(E193,I193,"d"),
    DATEDIF(E193,TODAY(),"d"))</f>
        <v>8</v>
      </c>
      <c r="R193">
        <f t="shared" ref="R193:R199" ca="1" si="9">IF(AND($Q193&gt;=0,$Q193&lt;=7),1,0)</f>
        <v>0</v>
      </c>
      <c r="S193">
        <f t="shared" ref="S193:S197" ca="1" si="10">IF(AND($Q193&gt;7,Q193&lt;=30),1,0)</f>
        <v>1</v>
      </c>
      <c r="T193">
        <f t="shared" ref="T193:T199" ca="1" si="11">IF($Q193&gt;30,1,0)</f>
        <v>0</v>
      </c>
    </row>
    <row r="194" spans="1:20" hidden="1" x14ac:dyDescent="0.35">
      <c r="B194" t="s">
        <v>15</v>
      </c>
      <c r="D194" s="34">
        <v>3014</v>
      </c>
      <c r="E194" s="1">
        <v>45856</v>
      </c>
      <c r="F194" s="1"/>
      <c r="G194" t="s">
        <v>686</v>
      </c>
      <c r="I194" s="1">
        <v>45856</v>
      </c>
      <c r="K194" t="s">
        <v>235</v>
      </c>
      <c r="L194" t="s">
        <v>164</v>
      </c>
      <c r="M194" t="s">
        <v>697</v>
      </c>
      <c r="N194" t="s">
        <v>237</v>
      </c>
      <c r="Q194">
        <f ca="1">IF(OR(ISNUMBER(MATCH(L194,MasterData!$D$3:$D$18,0)),ISNUMBER(MATCH(L194,MasterData!$C$3:$C$18,0))),
    DATEDIF(E194,I194,"d"),
    DATEDIF(E194,TODAY(),"d"))</f>
        <v>151</v>
      </c>
      <c r="R194">
        <f t="shared" ca="1" si="9"/>
        <v>0</v>
      </c>
      <c r="S194">
        <f t="shared" ca="1" si="10"/>
        <v>0</v>
      </c>
      <c r="T194">
        <f t="shared" ca="1" si="11"/>
        <v>1</v>
      </c>
    </row>
    <row r="195" spans="1:20" hidden="1" x14ac:dyDescent="0.35">
      <c r="A195">
        <v>6000146356</v>
      </c>
      <c r="B195" t="s">
        <v>698</v>
      </c>
      <c r="D195" s="34">
        <v>3014</v>
      </c>
      <c r="E195" s="1">
        <v>45859</v>
      </c>
      <c r="F195" s="1"/>
      <c r="G195" t="s">
        <v>699</v>
      </c>
      <c r="H195" t="s">
        <v>245</v>
      </c>
      <c r="I195" s="1">
        <v>45866</v>
      </c>
      <c r="K195" t="s">
        <v>241</v>
      </c>
      <c r="L195" t="s">
        <v>171</v>
      </c>
      <c r="M195" t="s">
        <v>700</v>
      </c>
      <c r="N195" t="s">
        <v>237</v>
      </c>
      <c r="Q195">
        <f ca="1">IF(OR(ISNUMBER(MATCH(L195,MasterData!$D$3:$D$18,0)),ISNUMBER(MATCH(L195,MasterData!$C$3:$C$18,0))),
    DATEDIF(E195,I195,"d"),
    DATEDIF(E195,TODAY(),"d"))</f>
        <v>7</v>
      </c>
      <c r="R195">
        <f ca="1">IF(AND($Q195&gt;=0,$Q195&lt;=7),1,0)</f>
        <v>1</v>
      </c>
      <c r="S195">
        <f ca="1">IF(AND($Q195&gt;7,Q195&lt;=30),1,0)</f>
        <v>0</v>
      </c>
      <c r="T195">
        <f ca="1">IF($Q195&gt;30,1,0)</f>
        <v>0</v>
      </c>
    </row>
    <row r="196" spans="1:20" hidden="1" x14ac:dyDescent="0.35">
      <c r="B196" t="s">
        <v>16</v>
      </c>
      <c r="D196" s="34">
        <v>3014</v>
      </c>
      <c r="E196" s="1">
        <v>45859</v>
      </c>
      <c r="F196" s="1"/>
      <c r="G196" t="s">
        <v>689</v>
      </c>
      <c r="I196" s="1">
        <v>45869</v>
      </c>
      <c r="K196" t="s">
        <v>235</v>
      </c>
      <c r="L196" t="s">
        <v>171</v>
      </c>
      <c r="M196" t="s">
        <v>701</v>
      </c>
      <c r="N196" t="s">
        <v>237</v>
      </c>
      <c r="Q196">
        <f ca="1">IF(OR(ISNUMBER(MATCH(L196,MasterData!$D$3:$D$18,0)),ISNUMBER(MATCH(L196,MasterData!$C$3:$C$18,0))),
    DATEDIF(E196,I196,"d"),
    DATEDIF(E196,TODAY(),"d"))</f>
        <v>10</v>
      </c>
      <c r="R196">
        <f t="shared" ca="1" si="9"/>
        <v>0</v>
      </c>
      <c r="S196">
        <f t="shared" ca="1" si="10"/>
        <v>1</v>
      </c>
      <c r="T196">
        <f t="shared" ca="1" si="11"/>
        <v>0</v>
      </c>
    </row>
    <row r="197" spans="1:20" hidden="1" x14ac:dyDescent="0.35">
      <c r="B197" t="s">
        <v>17</v>
      </c>
      <c r="D197" t="s">
        <v>480</v>
      </c>
      <c r="E197" s="1">
        <v>45859</v>
      </c>
      <c r="F197" s="1"/>
      <c r="G197" t="s">
        <v>702</v>
      </c>
      <c r="I197" s="1">
        <v>45859</v>
      </c>
      <c r="K197" t="s">
        <v>235</v>
      </c>
      <c r="L197" t="s">
        <v>164</v>
      </c>
      <c r="M197" t="s">
        <v>703</v>
      </c>
      <c r="N197" t="s">
        <v>237</v>
      </c>
      <c r="Q197">
        <f ca="1">IF(OR(ISNUMBER(MATCH(L197,MasterData!$D$3:$D$18,0)),ISNUMBER(MATCH(L197,MasterData!$C$3:$C$18,0))),
    DATEDIF(E197,I197,"d"),
    DATEDIF(E197,TODAY(),"d"))</f>
        <v>148</v>
      </c>
      <c r="R197">
        <f t="shared" ca="1" si="9"/>
        <v>0</v>
      </c>
      <c r="S197">
        <f t="shared" ca="1" si="10"/>
        <v>0</v>
      </c>
      <c r="T197">
        <f t="shared" ca="1" si="11"/>
        <v>1</v>
      </c>
    </row>
    <row r="198" spans="1:20" hidden="1" x14ac:dyDescent="0.35">
      <c r="A198">
        <v>6000147166</v>
      </c>
      <c r="B198" t="s">
        <v>18</v>
      </c>
      <c r="D198" t="s">
        <v>660</v>
      </c>
      <c r="E198" s="1">
        <v>45862</v>
      </c>
      <c r="F198" s="1"/>
      <c r="G198" t="s">
        <v>704</v>
      </c>
      <c r="I198" s="1">
        <v>45866</v>
      </c>
      <c r="K198" t="s">
        <v>235</v>
      </c>
      <c r="L198" t="s">
        <v>164</v>
      </c>
      <c r="M198" t="s">
        <v>705</v>
      </c>
      <c r="N198" t="s">
        <v>237</v>
      </c>
      <c r="Q198">
        <f ca="1">IF(OR(ISNUMBER(MATCH(L198,MasterData!$D$3:$D$18,0)),ISNUMBER(MATCH(L198,MasterData!$C$3:$C$18,0))),
    DATEDIF(E198,I198,"d"),
    DATEDIF(E198,TODAY(),"d"))</f>
        <v>145</v>
      </c>
      <c r="R198">
        <f t="shared" ca="1" si="9"/>
        <v>0</v>
      </c>
      <c r="S198">
        <f t="shared" ref="S198:S199" ca="1" si="12">IF(AND($Q198&gt;7,Q198&lt;=30),1,0)</f>
        <v>0</v>
      </c>
      <c r="T198">
        <f t="shared" ca="1" si="11"/>
        <v>1</v>
      </c>
    </row>
    <row r="199" spans="1:20" hidden="1" x14ac:dyDescent="0.35">
      <c r="B199" t="s">
        <v>706</v>
      </c>
      <c r="D199" t="s">
        <v>480</v>
      </c>
      <c r="E199" s="1">
        <v>45862</v>
      </c>
      <c r="F199" s="1"/>
      <c r="G199" t="s">
        <v>689</v>
      </c>
      <c r="I199" s="1">
        <v>45867</v>
      </c>
      <c r="K199" t="s">
        <v>241</v>
      </c>
      <c r="L199" t="s">
        <v>171</v>
      </c>
      <c r="M199" t="s">
        <v>707</v>
      </c>
      <c r="N199" t="s">
        <v>237</v>
      </c>
      <c r="Q199">
        <f ca="1">IF(OR(ISNUMBER(MATCH(L199,MasterData!$D$3:$D$18,0)),ISNUMBER(MATCH(L199,MasterData!$C$3:$C$18,0))),
    DATEDIF(E199,I199,"d"),
    DATEDIF(E199,TODAY(),"d"))</f>
        <v>5</v>
      </c>
      <c r="R199">
        <f t="shared" ca="1" si="9"/>
        <v>1</v>
      </c>
      <c r="S199">
        <f t="shared" ca="1" si="12"/>
        <v>0</v>
      </c>
      <c r="T199">
        <f t="shared" ca="1" si="11"/>
        <v>0</v>
      </c>
    </row>
    <row r="200" spans="1:20" hidden="1" x14ac:dyDescent="0.35">
      <c r="B200" t="s">
        <v>19</v>
      </c>
      <c r="D200" s="34">
        <v>3003</v>
      </c>
      <c r="E200" s="1">
        <v>45863</v>
      </c>
      <c r="F200" s="1"/>
      <c r="G200" t="s">
        <v>692</v>
      </c>
      <c r="I200" s="1">
        <v>45866</v>
      </c>
      <c r="K200" t="s">
        <v>241</v>
      </c>
      <c r="L200" t="s">
        <v>164</v>
      </c>
      <c r="M200" t="s">
        <v>708</v>
      </c>
      <c r="N200" t="s">
        <v>237</v>
      </c>
      <c r="Q200">
        <f ca="1">IF(OR(ISNUMBER(MATCH(L200,MasterData!$D$3:$D$18,0)),ISNUMBER(MATCH(L200,MasterData!$C$3:$C$18,0))),
    DATEDIF(E200,I200,"d"),
    DATEDIF(E200,TODAY(),"d"))</f>
        <v>144</v>
      </c>
      <c r="R200">
        <f ca="1">IF(AND($Q200&gt;=0,$Q200&lt;=7),1,0)</f>
        <v>0</v>
      </c>
      <c r="S200">
        <f ca="1">IF(AND($Q200&gt;7,Q200&lt;=30),1,0)</f>
        <v>0</v>
      </c>
      <c r="T200">
        <f ca="1">IF($Q200&gt;30,1,0)</f>
        <v>1</v>
      </c>
    </row>
    <row r="201" spans="1:20" hidden="1" x14ac:dyDescent="0.35">
      <c r="B201" t="s">
        <v>709</v>
      </c>
      <c r="D201" t="s">
        <v>231</v>
      </c>
      <c r="E201" s="1">
        <v>45867</v>
      </c>
      <c r="F201" s="1"/>
      <c r="G201" t="s">
        <v>710</v>
      </c>
      <c r="I201" s="1">
        <v>45869</v>
      </c>
      <c r="K201" t="s">
        <v>235</v>
      </c>
      <c r="L201" t="s">
        <v>171</v>
      </c>
      <c r="M201" t="s">
        <v>711</v>
      </c>
      <c r="N201" t="s">
        <v>237</v>
      </c>
      <c r="Q201">
        <f ca="1">IF(OR(ISNUMBER(MATCH(L201,MasterData!$D$3:$D$18,0)),ISNUMBER(MATCH(L201,MasterData!$C$3:$C$18,0))),
    DATEDIF(E201,I201,"d"),
    DATEDIF(E201,TODAY(),"d"))</f>
        <v>2</v>
      </c>
      <c r="R201">
        <f t="shared" ref="R201:R207" ca="1" si="13">IF(AND($Q201&gt;=0,$Q201&lt;=7),1,0)</f>
        <v>1</v>
      </c>
      <c r="S201">
        <f t="shared" ref="S201:S206" ca="1" si="14">IF(AND($Q201&gt;7,Q201&lt;=30),1,0)</f>
        <v>0</v>
      </c>
      <c r="T201">
        <f t="shared" ref="T201:T207" ca="1" si="15">IF($Q201&gt;30,1,0)</f>
        <v>0</v>
      </c>
    </row>
    <row r="202" spans="1:20" hidden="1" x14ac:dyDescent="0.35">
      <c r="B202" t="s">
        <v>712</v>
      </c>
      <c r="D202" t="s">
        <v>480</v>
      </c>
      <c r="E202" s="1">
        <v>45867</v>
      </c>
      <c r="F202" s="1"/>
      <c r="G202" t="s">
        <v>699</v>
      </c>
      <c r="I202" s="1">
        <v>45868</v>
      </c>
      <c r="K202" t="s">
        <v>241</v>
      </c>
      <c r="L202" t="s">
        <v>171</v>
      </c>
      <c r="M202" t="s">
        <v>713</v>
      </c>
      <c r="N202" t="s">
        <v>237</v>
      </c>
      <c r="Q202">
        <f ca="1">IF(OR(ISNUMBER(MATCH(L202,MasterData!$D$3:$D$18,0)),ISNUMBER(MATCH(L202,MasterData!$C$3:$C$18,0))),
    DATEDIF(E202,I202,"d"),
    DATEDIF(E202,TODAY(),"d"))</f>
        <v>1</v>
      </c>
      <c r="R202">
        <f t="shared" ca="1" si="13"/>
        <v>1</v>
      </c>
      <c r="S202">
        <f t="shared" ca="1" si="14"/>
        <v>0</v>
      </c>
      <c r="T202">
        <f t="shared" ca="1" si="15"/>
        <v>0</v>
      </c>
    </row>
    <row r="203" spans="1:20" hidden="1" x14ac:dyDescent="0.35">
      <c r="B203" t="s">
        <v>714</v>
      </c>
      <c r="D203" t="s">
        <v>231</v>
      </c>
      <c r="E203" s="1">
        <v>45867</v>
      </c>
      <c r="F203" s="1"/>
      <c r="G203" t="s">
        <v>715</v>
      </c>
      <c r="I203" s="1">
        <v>45868</v>
      </c>
      <c r="K203" t="s">
        <v>235</v>
      </c>
      <c r="L203" t="s">
        <v>164</v>
      </c>
      <c r="M203" t="s">
        <v>716</v>
      </c>
      <c r="N203" t="s">
        <v>237</v>
      </c>
      <c r="Q203">
        <f ca="1">IF(OR(ISNUMBER(MATCH(L203,MasterData!$D$3:$D$18,0)),ISNUMBER(MATCH(L203,MasterData!$C$3:$C$18,0))),
    DATEDIF(E203,I203,"d"),
    DATEDIF(E203,TODAY(),"d"))</f>
        <v>140</v>
      </c>
      <c r="R203">
        <f t="shared" ca="1" si="13"/>
        <v>0</v>
      </c>
      <c r="S203">
        <f t="shared" ca="1" si="14"/>
        <v>0</v>
      </c>
      <c r="T203">
        <f t="shared" ca="1" si="15"/>
        <v>1</v>
      </c>
    </row>
    <row r="204" spans="1:20" hidden="1" x14ac:dyDescent="0.35">
      <c r="B204" t="s">
        <v>20</v>
      </c>
      <c r="D204" t="s">
        <v>717</v>
      </c>
      <c r="E204" s="1">
        <v>45868</v>
      </c>
      <c r="F204" s="1"/>
      <c r="G204" t="s">
        <v>718</v>
      </c>
      <c r="I204" s="1">
        <v>45868</v>
      </c>
      <c r="K204" t="s">
        <v>241</v>
      </c>
      <c r="L204" t="s">
        <v>169</v>
      </c>
      <c r="M204" t="s">
        <v>719</v>
      </c>
      <c r="N204" t="s">
        <v>237</v>
      </c>
      <c r="Q204">
        <f ca="1">IF(OR(ISNUMBER(MATCH(L204,MasterData!$D$3:$D$18,0)),ISNUMBER(MATCH(L204,MasterData!$C$3:$C$18,0))),
    DATEDIF(E204,I204,"d"),
    DATEDIF(E204,TODAY(),"d"))</f>
        <v>139</v>
      </c>
      <c r="R204">
        <f t="shared" ca="1" si="13"/>
        <v>0</v>
      </c>
      <c r="S204">
        <f t="shared" ca="1" si="14"/>
        <v>0</v>
      </c>
      <c r="T204">
        <f t="shared" ca="1" si="15"/>
        <v>1</v>
      </c>
    </row>
    <row r="205" spans="1:20" hidden="1" x14ac:dyDescent="0.35">
      <c r="B205" t="s">
        <v>21</v>
      </c>
      <c r="D205" s="34">
        <v>3366</v>
      </c>
      <c r="E205" s="1">
        <v>45868</v>
      </c>
      <c r="F205" s="1"/>
      <c r="G205" t="s">
        <v>720</v>
      </c>
      <c r="I205" s="1">
        <v>45869</v>
      </c>
      <c r="K205" t="s">
        <v>241</v>
      </c>
      <c r="L205" t="s">
        <v>164</v>
      </c>
      <c r="M205" t="s">
        <v>721</v>
      </c>
      <c r="N205" t="s">
        <v>237</v>
      </c>
      <c r="Q205">
        <f ca="1">IF(OR(ISNUMBER(MATCH(L205,MasterData!$D$3:$D$18,0)),ISNUMBER(MATCH(L205,MasterData!$C$3:$C$18,0))),
    DATEDIF(E205,I205,"d"),
    DATEDIF(E205,TODAY(),"d"))</f>
        <v>139</v>
      </c>
      <c r="R205">
        <f t="shared" ca="1" si="13"/>
        <v>0</v>
      </c>
      <c r="S205">
        <f t="shared" ca="1" si="14"/>
        <v>0</v>
      </c>
      <c r="T205">
        <f t="shared" ca="1" si="15"/>
        <v>1</v>
      </c>
    </row>
    <row r="206" spans="1:20" hidden="1" x14ac:dyDescent="0.35">
      <c r="B206" t="s">
        <v>22</v>
      </c>
      <c r="D206" t="s">
        <v>717</v>
      </c>
      <c r="E206" s="1">
        <v>45869</v>
      </c>
      <c r="G206" t="s">
        <v>722</v>
      </c>
      <c r="I206" s="1">
        <v>45870</v>
      </c>
      <c r="K206" t="s">
        <v>235</v>
      </c>
      <c r="L206" t="s">
        <v>171</v>
      </c>
      <c r="M206" t="s">
        <v>723</v>
      </c>
      <c r="N206" t="s">
        <v>237</v>
      </c>
      <c r="Q206">
        <f ca="1">IF(OR(ISNUMBER(MATCH(L206,MasterData!$D$3:$D$18,0)),ISNUMBER(MATCH(L206,MasterData!$C$3:$C$18,0))),
    DATEDIF(E206,I206,"d"),
    DATEDIF(E206,TODAY(),"d"))</f>
        <v>1</v>
      </c>
      <c r="R206">
        <f t="shared" ca="1" si="13"/>
        <v>1</v>
      </c>
      <c r="S206">
        <f t="shared" ca="1" si="14"/>
        <v>0</v>
      </c>
      <c r="T206">
        <f t="shared" ca="1" si="15"/>
        <v>0</v>
      </c>
    </row>
    <row r="207" spans="1:20" hidden="1" x14ac:dyDescent="0.35">
      <c r="B207" t="s">
        <v>23</v>
      </c>
      <c r="D207" t="s">
        <v>480</v>
      </c>
      <c r="E207" s="1">
        <v>45870</v>
      </c>
      <c r="G207" t="s">
        <v>724</v>
      </c>
      <c r="I207" s="1">
        <v>45870</v>
      </c>
      <c r="K207" t="s">
        <v>235</v>
      </c>
      <c r="L207" t="s">
        <v>174</v>
      </c>
      <c r="M207" t="s">
        <v>725</v>
      </c>
      <c r="N207" t="s">
        <v>237</v>
      </c>
      <c r="Q207">
        <f ca="1">IF(OR(ISNUMBER(MATCH(L207,MasterData!$D$3:$D$18,0)),ISNUMBER(MATCH(L207,MasterData!$C$3:$C$18,0))),
    DATEDIF(E207,I207,"d"),
    DATEDIF(E207,TODAY(),"d"))</f>
        <v>137</v>
      </c>
      <c r="R207">
        <f t="shared" ca="1" si="13"/>
        <v>0</v>
      </c>
      <c r="S207">
        <f t="shared" ref="S207" ca="1" si="16">IF(AND($Q207&gt;7,Q207&lt;=30),1,0)</f>
        <v>0</v>
      </c>
      <c r="T207">
        <f t="shared" ca="1" si="15"/>
        <v>1</v>
      </c>
    </row>
  </sheetData>
  <autoFilter ref="A1:T207" xr:uid="{D13B339B-F92E-418D-B6E0-D42F5DDD8DEE}">
    <filterColumn colId="4">
      <filters>
        <dateGroupItem year="2025" month="6" dateTimeGrouping="month"/>
      </filters>
    </filterColumn>
  </autoFilter>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70930E27-26EC-4C35-B7DC-0210DD180F2C}"/>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6C1F545B-F9DB-430B-9C99-A291EDF8395B}"/>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7B8D5AB8-7A98-433A-A926-342AA12E23CE}"/>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38C83A80-D456-406D-86D0-8E1FF49423C0}"/>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D29C6AA2-4B17-4523-88B2-6460144B71CE}"/>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3A575-F0AD-467D-8686-EF96A20DD50D}">
  <dimension ref="A1:T211"/>
  <sheetViews>
    <sheetView topLeftCell="A147" zoomScale="70" zoomScaleNormal="70" workbookViewId="0">
      <selection activeCell="I177" sqref="I177"/>
    </sheetView>
  </sheetViews>
  <sheetFormatPr defaultRowHeight="14.5" x14ac:dyDescent="0.35"/>
  <cols>
    <col min="1" max="1" width="13.54296875" bestFit="1" customWidth="1"/>
    <col min="2" max="2" width="19.81640625" customWidth="1"/>
    <col min="3" max="3" width="13.81640625" customWidth="1"/>
    <col min="4" max="4" width="7.54296875" customWidth="1"/>
    <col min="5" max="5" width="14.26953125" customWidth="1"/>
    <col min="6" max="6" width="12.453125" bestFit="1" customWidth="1"/>
    <col min="7" max="7" width="60.7265625" bestFit="1" customWidth="1"/>
    <col min="8" max="8" width="31" bestFit="1" customWidth="1"/>
    <col min="9" max="9" width="19.54296875" customWidth="1"/>
    <col min="10" max="10" width="30.81640625" bestFit="1" customWidth="1"/>
    <col min="11" max="11" width="10.1796875" bestFit="1" customWidth="1"/>
    <col min="12" max="12" width="17.453125" bestFit="1" customWidth="1"/>
    <col min="13" max="13" width="81.1796875" bestFit="1" customWidth="1"/>
    <col min="14" max="14" width="39.1796875" bestFit="1" customWidth="1"/>
    <col min="15" max="15" width="12.81640625" customWidth="1"/>
    <col min="16" max="16" width="12" customWidth="1"/>
    <col min="17" max="17" width="14.1796875" customWidth="1"/>
    <col min="18" max="18" width="11.54296875" customWidth="1"/>
    <col min="19" max="20" width="12.81640625" customWidth="1"/>
  </cols>
  <sheetData>
    <row r="1" spans="1:20" x14ac:dyDescent="0.35">
      <c r="A1" t="s">
        <v>1</v>
      </c>
      <c r="B1" t="s">
        <v>0</v>
      </c>
      <c r="C1" t="s">
        <v>214</v>
      </c>
      <c r="D1" t="s">
        <v>215</v>
      </c>
      <c r="E1" t="s">
        <v>216</v>
      </c>
      <c r="F1" t="s">
        <v>217</v>
      </c>
      <c r="G1" t="s">
        <v>218</v>
      </c>
      <c r="H1" t="s">
        <v>219</v>
      </c>
      <c r="I1" t="s">
        <v>220</v>
      </c>
      <c r="J1" t="s">
        <v>221</v>
      </c>
      <c r="K1" t="s">
        <v>161</v>
      </c>
      <c r="L1" t="s">
        <v>222</v>
      </c>
      <c r="M1" t="s">
        <v>223</v>
      </c>
      <c r="N1" t="s">
        <v>224</v>
      </c>
      <c r="O1" t="s">
        <v>225</v>
      </c>
      <c r="P1" t="s">
        <v>726</v>
      </c>
      <c r="Q1" s="3" t="s">
        <v>226</v>
      </c>
      <c r="R1" s="3" t="s">
        <v>694</v>
      </c>
      <c r="S1" s="3" t="s">
        <v>695</v>
      </c>
      <c r="T1" s="3" t="s">
        <v>696</v>
      </c>
    </row>
    <row r="2" spans="1:20" x14ac:dyDescent="0.35">
      <c r="A2">
        <v>6000127070</v>
      </c>
      <c r="B2" t="s">
        <v>229</v>
      </c>
      <c r="C2" t="s">
        <v>230</v>
      </c>
      <c r="D2" t="s">
        <v>231</v>
      </c>
      <c r="E2" s="1">
        <v>45663</v>
      </c>
      <c r="F2" s="1"/>
      <c r="G2" t="s">
        <v>232</v>
      </c>
      <c r="H2" t="s">
        <v>233</v>
      </c>
      <c r="I2" s="1">
        <v>45727</v>
      </c>
      <c r="J2" t="s">
        <v>234</v>
      </c>
      <c r="K2" t="s">
        <v>235</v>
      </c>
      <c r="L2" t="s">
        <v>171</v>
      </c>
      <c r="M2" t="s">
        <v>236</v>
      </c>
      <c r="N2" t="s">
        <v>237</v>
      </c>
      <c r="O2" t="s">
        <v>230</v>
      </c>
      <c r="Q2">
        <f ca="1">IF(OR(ISNUMBER(MATCH(L2,MasterData!$D$3:$D$18,0)),ISNUMBER(MATCH(L2,MasterData!$C$3:$C$18,0))),
    DATEDIF(E2,I2,"d"),
    DATEDIF(E2,TODAY(),"d"))</f>
        <v>64</v>
      </c>
      <c r="R2">
        <f ca="1">IF(AND($Q2&gt;=0,$Q2&lt;=7),1,0)</f>
        <v>0</v>
      </c>
      <c r="S2">
        <f ca="1">IF(AND($Q2&gt;7,Q2&lt;=30),1,0)</f>
        <v>0</v>
      </c>
      <c r="T2">
        <f ca="1">IF($Q2&gt;30,1,0)</f>
        <v>1</v>
      </c>
    </row>
    <row r="3" spans="1:20" x14ac:dyDescent="0.35">
      <c r="A3">
        <v>6000127209</v>
      </c>
      <c r="B3" t="s">
        <v>238</v>
      </c>
      <c r="C3" t="s">
        <v>230</v>
      </c>
      <c r="D3" t="s">
        <v>231</v>
      </c>
      <c r="E3" s="1">
        <v>45664</v>
      </c>
      <c r="F3" s="1"/>
      <c r="G3" t="s">
        <v>239</v>
      </c>
      <c r="H3" t="s">
        <v>240</v>
      </c>
      <c r="I3" s="1">
        <v>45673</v>
      </c>
      <c r="J3" t="s">
        <v>234</v>
      </c>
      <c r="K3" t="s">
        <v>241</v>
      </c>
      <c r="L3" t="s">
        <v>171</v>
      </c>
      <c r="M3" t="s">
        <v>242</v>
      </c>
      <c r="N3" t="s">
        <v>237</v>
      </c>
      <c r="O3" t="s">
        <v>230</v>
      </c>
      <c r="Q3">
        <f ca="1">IF(OR(ISNUMBER(MATCH(L3,MasterData!$D$3:$D$18,0)),ISNUMBER(MATCH(L3,MasterData!$C$3:$C$18,0))),
    DATEDIF(E3,I3,"d"),
    DATEDIF(E3,TODAY(),"d"))</f>
        <v>9</v>
      </c>
      <c r="R3">
        <f t="shared" ref="R3:R66" ca="1" si="0">IF(AND($Q3&gt;=0,$Q3&lt;=7),1,0)</f>
        <v>0</v>
      </c>
      <c r="S3">
        <f t="shared" ref="S3:S66" ca="1" si="1">IF(AND($Q3&gt;7,Q3&lt;=30),1,0)</f>
        <v>1</v>
      </c>
      <c r="T3">
        <f t="shared" ref="T3:T66" ca="1" si="2">IF($Q3&gt;30,1,0)</f>
        <v>0</v>
      </c>
    </row>
    <row r="4" spans="1:20" x14ac:dyDescent="0.35">
      <c r="A4">
        <v>6000127632</v>
      </c>
      <c r="B4" t="s">
        <v>243</v>
      </c>
      <c r="C4" t="s">
        <v>230</v>
      </c>
      <c r="D4" t="s">
        <v>231</v>
      </c>
      <c r="E4" s="1">
        <v>45667</v>
      </c>
      <c r="F4" s="1"/>
      <c r="G4" t="s">
        <v>244</v>
      </c>
      <c r="H4" t="s">
        <v>245</v>
      </c>
      <c r="I4" s="1">
        <v>45679</v>
      </c>
      <c r="J4" t="s">
        <v>234</v>
      </c>
      <c r="K4" t="s">
        <v>235</v>
      </c>
      <c r="L4" t="s">
        <v>171</v>
      </c>
      <c r="M4" t="s">
        <v>246</v>
      </c>
      <c r="N4" t="s">
        <v>237</v>
      </c>
      <c r="O4" t="s">
        <v>230</v>
      </c>
      <c r="Q4">
        <f ca="1">IF(OR(ISNUMBER(MATCH(L4,MasterData!$D$3:$D$18,0)),ISNUMBER(MATCH(L4,MasterData!$C$3:$C$18,0))),
    DATEDIF(E4,I4,"d"),
    DATEDIF(E4,TODAY(),"d"))</f>
        <v>12</v>
      </c>
      <c r="R4">
        <f t="shared" ca="1" si="0"/>
        <v>0</v>
      </c>
      <c r="S4">
        <f t="shared" ca="1" si="1"/>
        <v>1</v>
      </c>
      <c r="T4">
        <f t="shared" ca="1" si="2"/>
        <v>0</v>
      </c>
    </row>
    <row r="5" spans="1:20" x14ac:dyDescent="0.35">
      <c r="A5">
        <v>6000128352</v>
      </c>
      <c r="B5" t="s">
        <v>230</v>
      </c>
      <c r="C5" t="s">
        <v>230</v>
      </c>
      <c r="D5" t="s">
        <v>247</v>
      </c>
      <c r="E5" s="1">
        <v>45674</v>
      </c>
      <c r="F5" s="1"/>
      <c r="G5" t="s">
        <v>248</v>
      </c>
      <c r="H5" t="s">
        <v>240</v>
      </c>
      <c r="I5" s="1">
        <v>45688</v>
      </c>
      <c r="J5" t="s">
        <v>201</v>
      </c>
      <c r="K5" t="s">
        <v>241</v>
      </c>
      <c r="L5" t="s">
        <v>171</v>
      </c>
      <c r="M5" t="s">
        <v>249</v>
      </c>
      <c r="N5" t="s">
        <v>237</v>
      </c>
      <c r="O5" t="s">
        <v>230</v>
      </c>
      <c r="Q5">
        <f ca="1">IF(OR(ISNUMBER(MATCH(L5,MasterData!$D$3:$D$18,0)),ISNUMBER(MATCH(L5,MasterData!$C$3:$C$18,0))),
    DATEDIF(E5,I5,"d"),
    DATEDIF(E5,TODAY(),"d"))</f>
        <v>14</v>
      </c>
      <c r="R5">
        <f t="shared" ca="1" si="0"/>
        <v>0</v>
      </c>
      <c r="S5">
        <f t="shared" ca="1" si="1"/>
        <v>1</v>
      </c>
      <c r="T5">
        <f t="shared" ca="1" si="2"/>
        <v>0</v>
      </c>
    </row>
    <row r="6" spans="1:20" x14ac:dyDescent="0.35">
      <c r="A6">
        <v>6000128500</v>
      </c>
      <c r="B6" t="s">
        <v>250</v>
      </c>
      <c r="C6" t="s">
        <v>230</v>
      </c>
      <c r="D6" t="s">
        <v>251</v>
      </c>
      <c r="E6" s="1">
        <v>45677</v>
      </c>
      <c r="F6" s="1"/>
      <c r="G6" t="s">
        <v>252</v>
      </c>
      <c r="H6" t="s">
        <v>245</v>
      </c>
      <c r="I6" s="1">
        <v>45684</v>
      </c>
      <c r="J6" t="s">
        <v>234</v>
      </c>
      <c r="K6" t="s">
        <v>235</v>
      </c>
      <c r="L6" t="s">
        <v>171</v>
      </c>
      <c r="M6" t="s">
        <v>253</v>
      </c>
      <c r="N6" t="s">
        <v>237</v>
      </c>
      <c r="O6" t="s">
        <v>230</v>
      </c>
      <c r="Q6">
        <f ca="1">IF(OR(ISNUMBER(MATCH(L6,MasterData!$D$3:$D$18,0)),ISNUMBER(MATCH(L6,MasterData!$C$3:$C$18,0))),
    DATEDIF(E6,I6,"d"),
    DATEDIF(E6,TODAY(),"d"))</f>
        <v>7</v>
      </c>
      <c r="R6">
        <f t="shared" ca="1" si="0"/>
        <v>1</v>
      </c>
      <c r="S6">
        <f t="shared" ca="1" si="1"/>
        <v>0</v>
      </c>
      <c r="T6">
        <f t="shared" ca="1" si="2"/>
        <v>0</v>
      </c>
    </row>
    <row r="7" spans="1:20" x14ac:dyDescent="0.35">
      <c r="A7" s="72">
        <v>6000128546</v>
      </c>
      <c r="B7" s="72" t="s">
        <v>4</v>
      </c>
      <c r="C7" s="72" t="s">
        <v>230</v>
      </c>
      <c r="D7" s="72" t="s">
        <v>254</v>
      </c>
      <c r="E7" s="73">
        <v>45677</v>
      </c>
      <c r="F7" s="73">
        <v>45947</v>
      </c>
      <c r="G7" s="72" t="s">
        <v>255</v>
      </c>
      <c r="H7" s="72" t="s">
        <v>245</v>
      </c>
      <c r="I7" s="73">
        <v>45835</v>
      </c>
      <c r="J7" s="72" t="s">
        <v>560</v>
      </c>
      <c r="K7" s="72" t="s">
        <v>241</v>
      </c>
      <c r="L7" s="72" t="s">
        <v>183</v>
      </c>
      <c r="M7" s="72" t="s">
        <v>257</v>
      </c>
      <c r="N7" s="72" t="s">
        <v>237</v>
      </c>
      <c r="O7" s="72" t="s">
        <v>230</v>
      </c>
      <c r="P7" s="72"/>
      <c r="Q7" s="72">
        <v>-1</v>
      </c>
      <c r="R7" s="72">
        <f t="shared" si="0"/>
        <v>0</v>
      </c>
      <c r="S7" s="72">
        <f t="shared" si="1"/>
        <v>0</v>
      </c>
      <c r="T7" s="72">
        <v>1</v>
      </c>
    </row>
    <row r="8" spans="1:20" x14ac:dyDescent="0.35">
      <c r="A8">
        <v>6000128759</v>
      </c>
      <c r="B8" t="s">
        <v>258</v>
      </c>
      <c r="C8" t="s">
        <v>230</v>
      </c>
      <c r="D8" t="s">
        <v>251</v>
      </c>
      <c r="E8" s="1">
        <v>45679</v>
      </c>
      <c r="F8" s="1"/>
      <c r="G8" t="s">
        <v>259</v>
      </c>
      <c r="H8" t="s">
        <v>245</v>
      </c>
      <c r="I8" s="1">
        <v>45686</v>
      </c>
      <c r="J8" t="s">
        <v>234</v>
      </c>
      <c r="K8" t="s">
        <v>235</v>
      </c>
      <c r="L8" t="s">
        <v>171</v>
      </c>
      <c r="M8" t="s">
        <v>260</v>
      </c>
      <c r="N8" t="s">
        <v>237</v>
      </c>
      <c r="O8" t="s">
        <v>230</v>
      </c>
      <c r="Q8">
        <f ca="1">IF(OR(ISNUMBER(MATCH(L8,MasterData!$D$3:$D$18,0)),ISNUMBER(MATCH(L8,MasterData!$C$3:$C$18,0))),
    DATEDIF(E8,I8,"d"),
    DATEDIF(E8,TODAY(),"d"))</f>
        <v>7</v>
      </c>
      <c r="R8">
        <f t="shared" ca="1" si="0"/>
        <v>1</v>
      </c>
      <c r="S8">
        <f t="shared" ca="1" si="1"/>
        <v>0</v>
      </c>
      <c r="T8">
        <f t="shared" ca="1" si="2"/>
        <v>0</v>
      </c>
    </row>
    <row r="9" spans="1:20" x14ac:dyDescent="0.35">
      <c r="A9">
        <v>6000129022</v>
      </c>
      <c r="B9" t="s">
        <v>261</v>
      </c>
      <c r="C9" t="s">
        <v>230</v>
      </c>
      <c r="D9" t="s">
        <v>231</v>
      </c>
      <c r="E9" s="1">
        <v>45680</v>
      </c>
      <c r="F9" s="1"/>
      <c r="G9" t="s">
        <v>262</v>
      </c>
      <c r="H9" t="s">
        <v>245</v>
      </c>
      <c r="I9" s="1">
        <v>45705</v>
      </c>
      <c r="J9" t="s">
        <v>234</v>
      </c>
      <c r="K9" t="s">
        <v>235</v>
      </c>
      <c r="L9" t="s">
        <v>171</v>
      </c>
      <c r="M9" t="s">
        <v>263</v>
      </c>
      <c r="N9" t="s">
        <v>237</v>
      </c>
      <c r="O9" t="s">
        <v>230</v>
      </c>
      <c r="Q9">
        <f ca="1">IF(OR(ISNUMBER(MATCH(L9,MasterData!$D$3:$D$18,0)),ISNUMBER(MATCH(L9,MasterData!$C$3:$C$18,0))),
    DATEDIF(E9,I9,"d"),
    DATEDIF(E9,TODAY(),"d"))</f>
        <v>25</v>
      </c>
      <c r="R9">
        <f t="shared" ca="1" si="0"/>
        <v>0</v>
      </c>
      <c r="S9">
        <f t="shared" ca="1" si="1"/>
        <v>1</v>
      </c>
      <c r="T9">
        <f t="shared" ca="1" si="2"/>
        <v>0</v>
      </c>
    </row>
    <row r="10" spans="1:20" x14ac:dyDescent="0.35">
      <c r="A10">
        <v>6000129245</v>
      </c>
      <c r="B10" t="s">
        <v>264</v>
      </c>
      <c r="C10" t="s">
        <v>230</v>
      </c>
      <c r="D10" t="s">
        <v>251</v>
      </c>
      <c r="E10" s="1">
        <v>45684</v>
      </c>
      <c r="F10" s="1"/>
      <c r="G10" t="s">
        <v>265</v>
      </c>
      <c r="H10" t="s">
        <v>245</v>
      </c>
      <c r="I10" s="1">
        <v>45691</v>
      </c>
      <c r="J10" t="s">
        <v>234</v>
      </c>
      <c r="K10" t="s">
        <v>235</v>
      </c>
      <c r="L10" t="s">
        <v>171</v>
      </c>
      <c r="M10" t="s">
        <v>266</v>
      </c>
      <c r="N10" t="s">
        <v>237</v>
      </c>
      <c r="O10" t="s">
        <v>230</v>
      </c>
      <c r="Q10">
        <f ca="1">IF(OR(ISNUMBER(MATCH(L10,MasterData!$D$3:$D$18,0)),ISNUMBER(MATCH(L10,MasterData!$C$3:$C$18,0))),
    DATEDIF(E10,I10,"d"),
    DATEDIF(E10,TODAY(),"d"))</f>
        <v>7</v>
      </c>
      <c r="R10">
        <f t="shared" ca="1" si="0"/>
        <v>1</v>
      </c>
      <c r="S10">
        <f t="shared" ca="1" si="1"/>
        <v>0</v>
      </c>
      <c r="T10">
        <f t="shared" ca="1" si="2"/>
        <v>0</v>
      </c>
    </row>
    <row r="11" spans="1:20" x14ac:dyDescent="0.35">
      <c r="A11">
        <v>6000129304</v>
      </c>
      <c r="B11" t="s">
        <v>267</v>
      </c>
      <c r="C11" t="s">
        <v>230</v>
      </c>
      <c r="D11" t="s">
        <v>254</v>
      </c>
      <c r="E11" s="1">
        <v>45684</v>
      </c>
      <c r="F11" s="1"/>
      <c r="G11" t="s">
        <v>268</v>
      </c>
      <c r="H11" t="s">
        <v>240</v>
      </c>
      <c r="I11" s="1">
        <v>45693</v>
      </c>
      <c r="J11" t="s">
        <v>234</v>
      </c>
      <c r="K11" t="s">
        <v>235</v>
      </c>
      <c r="L11" t="s">
        <v>171</v>
      </c>
      <c r="M11" t="s">
        <v>269</v>
      </c>
      <c r="N11" t="s">
        <v>237</v>
      </c>
      <c r="O11" t="s">
        <v>230</v>
      </c>
      <c r="Q11">
        <f ca="1">IF(OR(ISNUMBER(MATCH(L11,MasterData!$D$3:$D$18,0)),ISNUMBER(MATCH(L11,MasterData!$C$3:$C$18,0))),
    DATEDIF(E11,I11,"d"),
    DATEDIF(E11,TODAY(),"d"))</f>
        <v>9</v>
      </c>
      <c r="R11">
        <f t="shared" ca="1" si="0"/>
        <v>0</v>
      </c>
      <c r="S11">
        <f t="shared" ca="1" si="1"/>
        <v>1</v>
      </c>
      <c r="T11">
        <f t="shared" ca="1" si="2"/>
        <v>0</v>
      </c>
    </row>
    <row r="12" spans="1:20" x14ac:dyDescent="0.35">
      <c r="A12">
        <v>6000129653</v>
      </c>
      <c r="B12" t="s">
        <v>230</v>
      </c>
      <c r="C12" t="s">
        <v>230</v>
      </c>
      <c r="D12" t="s">
        <v>247</v>
      </c>
      <c r="E12" s="1">
        <v>45686</v>
      </c>
      <c r="F12" s="1"/>
      <c r="G12" t="s">
        <v>248</v>
      </c>
      <c r="H12" t="s">
        <v>245</v>
      </c>
      <c r="I12" s="1">
        <v>45782</v>
      </c>
      <c r="J12" t="s">
        <v>201</v>
      </c>
      <c r="K12" t="s">
        <v>241</v>
      </c>
      <c r="L12" t="s">
        <v>171</v>
      </c>
      <c r="M12" t="s">
        <v>270</v>
      </c>
      <c r="N12" t="s">
        <v>237</v>
      </c>
      <c r="O12" t="s">
        <v>230</v>
      </c>
      <c r="Q12">
        <f ca="1">IF(OR(ISNUMBER(MATCH(L12,MasterData!$D$3:$D$18,0)),ISNUMBER(MATCH(L12,MasterData!$C$3:$C$18,0))),
    DATEDIF(E12,I12,"d"),
    DATEDIF(E12,TODAY(),"d"))</f>
        <v>96</v>
      </c>
      <c r="R12">
        <f t="shared" ca="1" si="0"/>
        <v>0</v>
      </c>
      <c r="S12">
        <f t="shared" ca="1" si="1"/>
        <v>0</v>
      </c>
      <c r="T12">
        <f t="shared" ca="1" si="2"/>
        <v>1</v>
      </c>
    </row>
    <row r="13" spans="1:20" x14ac:dyDescent="0.35">
      <c r="A13">
        <v>6000129990</v>
      </c>
      <c r="B13" t="s">
        <v>271</v>
      </c>
      <c r="C13" t="s">
        <v>230</v>
      </c>
      <c r="D13" t="s">
        <v>254</v>
      </c>
      <c r="E13" s="1">
        <v>45688</v>
      </c>
      <c r="F13" s="1"/>
      <c r="G13" t="s">
        <v>255</v>
      </c>
      <c r="H13" t="s">
        <v>240</v>
      </c>
      <c r="I13" s="1">
        <v>45699</v>
      </c>
      <c r="J13" t="s">
        <v>234</v>
      </c>
      <c r="K13" t="s">
        <v>241</v>
      </c>
      <c r="L13" t="s">
        <v>171</v>
      </c>
      <c r="M13" t="s">
        <v>272</v>
      </c>
      <c r="N13" t="s">
        <v>237</v>
      </c>
      <c r="O13" t="s">
        <v>230</v>
      </c>
      <c r="Q13">
        <f ca="1">IF(OR(ISNUMBER(MATCH(L13,MasterData!$D$3:$D$18,0)),ISNUMBER(MATCH(L13,MasterData!$C$3:$C$18,0))),
    DATEDIF(E13,I13,"d"),
    DATEDIF(E13,TODAY(),"d"))</f>
        <v>11</v>
      </c>
      <c r="R13">
        <f t="shared" ca="1" si="0"/>
        <v>0</v>
      </c>
      <c r="S13">
        <f t="shared" ca="1" si="1"/>
        <v>1</v>
      </c>
      <c r="T13">
        <f t="shared" ca="1" si="2"/>
        <v>0</v>
      </c>
    </row>
    <row r="14" spans="1:20" x14ac:dyDescent="0.35">
      <c r="A14">
        <v>6000130122</v>
      </c>
      <c r="B14" t="s">
        <v>273</v>
      </c>
      <c r="C14" t="s">
        <v>230</v>
      </c>
      <c r="D14" t="s">
        <v>274</v>
      </c>
      <c r="E14" s="1">
        <v>45691</v>
      </c>
      <c r="F14" s="1"/>
      <c r="G14" t="s">
        <v>275</v>
      </c>
      <c r="H14" t="s">
        <v>233</v>
      </c>
      <c r="I14" s="1">
        <v>45708</v>
      </c>
      <c r="J14" t="s">
        <v>234</v>
      </c>
      <c r="K14" t="s">
        <v>241</v>
      </c>
      <c r="L14" t="s">
        <v>171</v>
      </c>
      <c r="M14" t="s">
        <v>276</v>
      </c>
      <c r="N14" t="s">
        <v>237</v>
      </c>
      <c r="O14" t="s">
        <v>230</v>
      </c>
      <c r="Q14">
        <f ca="1">IF(OR(ISNUMBER(MATCH(L14,MasterData!$D$3:$D$18,0)),ISNUMBER(MATCH(L14,MasterData!$C$3:$C$18,0))),
    DATEDIF(E14,I14,"d"),
    DATEDIF(E14,TODAY(),"d"))</f>
        <v>17</v>
      </c>
      <c r="R14">
        <f t="shared" ca="1" si="0"/>
        <v>0</v>
      </c>
      <c r="S14">
        <f t="shared" ca="1" si="1"/>
        <v>1</v>
      </c>
      <c r="T14">
        <f t="shared" ca="1" si="2"/>
        <v>0</v>
      </c>
    </row>
    <row r="15" spans="1:20" x14ac:dyDescent="0.35">
      <c r="A15">
        <v>6000130131</v>
      </c>
      <c r="B15" t="s">
        <v>277</v>
      </c>
      <c r="C15" t="s">
        <v>230</v>
      </c>
      <c r="D15" t="s">
        <v>274</v>
      </c>
      <c r="E15" s="1">
        <v>45691</v>
      </c>
      <c r="F15" s="1"/>
      <c r="G15" t="s">
        <v>278</v>
      </c>
      <c r="H15" t="s">
        <v>233</v>
      </c>
      <c r="I15" s="1">
        <v>45708</v>
      </c>
      <c r="J15" t="s">
        <v>234</v>
      </c>
      <c r="K15" t="s">
        <v>241</v>
      </c>
      <c r="L15" t="s">
        <v>171</v>
      </c>
      <c r="M15" t="s">
        <v>279</v>
      </c>
      <c r="N15" t="s">
        <v>237</v>
      </c>
      <c r="O15" t="s">
        <v>230</v>
      </c>
      <c r="Q15">
        <f ca="1">IF(OR(ISNUMBER(MATCH(L15,MasterData!$D$3:$D$18,0)),ISNUMBER(MATCH(L15,MasterData!$C$3:$C$18,0))),
    DATEDIF(E15,I15,"d"),
    DATEDIF(E15,TODAY(),"d"))</f>
        <v>17</v>
      </c>
      <c r="R15">
        <f t="shared" ca="1" si="0"/>
        <v>0</v>
      </c>
      <c r="S15">
        <f t="shared" ca="1" si="1"/>
        <v>1</v>
      </c>
      <c r="T15">
        <f t="shared" ca="1" si="2"/>
        <v>0</v>
      </c>
    </row>
    <row r="16" spans="1:20" x14ac:dyDescent="0.35">
      <c r="A16">
        <v>6000130842</v>
      </c>
      <c r="B16" t="s">
        <v>280</v>
      </c>
      <c r="C16" t="s">
        <v>230</v>
      </c>
      <c r="D16" t="s">
        <v>247</v>
      </c>
      <c r="E16" s="1">
        <v>45698</v>
      </c>
      <c r="F16" s="1"/>
      <c r="G16" t="s">
        <v>281</v>
      </c>
      <c r="H16" t="s">
        <v>240</v>
      </c>
      <c r="I16" s="1">
        <v>45831</v>
      </c>
      <c r="J16" t="s">
        <v>234</v>
      </c>
      <c r="K16" t="s">
        <v>241</v>
      </c>
      <c r="L16" t="s">
        <v>171</v>
      </c>
      <c r="M16" t="s">
        <v>282</v>
      </c>
      <c r="N16" t="s">
        <v>237</v>
      </c>
      <c r="O16" t="s">
        <v>230</v>
      </c>
      <c r="Q16">
        <f ca="1">IF(OR(ISNUMBER(MATCH(L16,MasterData!$D$3:$D$18,0)),ISNUMBER(MATCH(L16,MasterData!$C$3:$C$18,0))),
    DATEDIF(E16,I16,"d"),
    DATEDIF(E16,TODAY(),"d"))</f>
        <v>133</v>
      </c>
      <c r="R16">
        <f t="shared" ca="1" si="0"/>
        <v>0</v>
      </c>
      <c r="S16">
        <f t="shared" ca="1" si="1"/>
        <v>0</v>
      </c>
      <c r="T16">
        <f t="shared" ca="1" si="2"/>
        <v>1</v>
      </c>
    </row>
    <row r="17" spans="1:20" x14ac:dyDescent="0.35">
      <c r="A17">
        <v>6000130889</v>
      </c>
      <c r="B17" t="s">
        <v>283</v>
      </c>
      <c r="C17" t="s">
        <v>230</v>
      </c>
      <c r="D17" t="s">
        <v>251</v>
      </c>
      <c r="E17" s="1">
        <v>45698</v>
      </c>
      <c r="F17" s="1"/>
      <c r="G17" t="s">
        <v>284</v>
      </c>
      <c r="H17" t="s">
        <v>233</v>
      </c>
      <c r="I17" s="1">
        <v>45705</v>
      </c>
      <c r="J17" t="s">
        <v>234</v>
      </c>
      <c r="K17" t="s">
        <v>241</v>
      </c>
      <c r="L17" t="s">
        <v>171</v>
      </c>
      <c r="M17" t="s">
        <v>285</v>
      </c>
      <c r="N17" t="s">
        <v>237</v>
      </c>
      <c r="O17" t="s">
        <v>230</v>
      </c>
      <c r="Q17">
        <f ca="1">IF(OR(ISNUMBER(MATCH(L17,MasterData!$D$3:$D$18,0)),ISNUMBER(MATCH(L17,MasterData!$C$3:$C$18,0))),
    DATEDIF(E17,I17,"d"),
    DATEDIF(E17,TODAY(),"d"))</f>
        <v>7</v>
      </c>
      <c r="R17">
        <f t="shared" ca="1" si="0"/>
        <v>1</v>
      </c>
      <c r="S17">
        <f t="shared" ca="1" si="1"/>
        <v>0</v>
      </c>
      <c r="T17">
        <f t="shared" ca="1" si="2"/>
        <v>0</v>
      </c>
    </row>
    <row r="18" spans="1:20" x14ac:dyDescent="0.35">
      <c r="A18">
        <v>6000131438</v>
      </c>
      <c r="B18" t="s">
        <v>286</v>
      </c>
      <c r="C18" t="s">
        <v>230</v>
      </c>
      <c r="D18" t="s">
        <v>247</v>
      </c>
      <c r="E18" s="1">
        <v>45701</v>
      </c>
      <c r="F18" s="1"/>
      <c r="G18" t="s">
        <v>287</v>
      </c>
      <c r="H18" t="s">
        <v>401</v>
      </c>
      <c r="I18" s="1">
        <v>45831</v>
      </c>
      <c r="J18" t="s">
        <v>234</v>
      </c>
      <c r="K18" t="s">
        <v>241</v>
      </c>
      <c r="L18" t="s">
        <v>171</v>
      </c>
      <c r="M18" t="s">
        <v>289</v>
      </c>
      <c r="N18" t="s">
        <v>237</v>
      </c>
      <c r="O18" t="s">
        <v>230</v>
      </c>
      <c r="Q18">
        <f ca="1">IF(OR(ISNUMBER(MATCH(L18,MasterData!$D$3:$D$18,0)),ISNUMBER(MATCH(L18,MasterData!$C$3:$C$18,0))),
    DATEDIF(E18,I18,"d"),
    DATEDIF(E18,TODAY(),"d"))</f>
        <v>130</v>
      </c>
      <c r="R18">
        <f t="shared" ca="1" si="0"/>
        <v>0</v>
      </c>
      <c r="S18">
        <f t="shared" ca="1" si="1"/>
        <v>0</v>
      </c>
      <c r="T18">
        <f t="shared" ca="1" si="2"/>
        <v>1</v>
      </c>
    </row>
    <row r="19" spans="1:20" x14ac:dyDescent="0.35">
      <c r="A19">
        <v>6000131514</v>
      </c>
      <c r="B19" t="s">
        <v>230</v>
      </c>
      <c r="C19" t="s">
        <v>230</v>
      </c>
      <c r="D19" t="s">
        <v>251</v>
      </c>
      <c r="E19" s="1">
        <v>45702</v>
      </c>
      <c r="F19" s="1"/>
      <c r="G19" t="s">
        <v>290</v>
      </c>
      <c r="H19" t="s">
        <v>233</v>
      </c>
      <c r="I19" s="1">
        <v>45723</v>
      </c>
      <c r="J19" t="s">
        <v>201</v>
      </c>
      <c r="K19" t="s">
        <v>241</v>
      </c>
      <c r="L19" t="s">
        <v>171</v>
      </c>
      <c r="M19" t="s">
        <v>291</v>
      </c>
      <c r="N19" t="s">
        <v>237</v>
      </c>
      <c r="O19" t="s">
        <v>230</v>
      </c>
      <c r="Q19">
        <f ca="1">IF(OR(ISNUMBER(MATCH(L19,MasterData!$D$3:$D$18,0)),ISNUMBER(MATCH(L19,MasterData!$C$3:$C$18,0))),
    DATEDIF(E19,I19,"d"),
    DATEDIF(E19,TODAY(),"d"))</f>
        <v>21</v>
      </c>
      <c r="R19">
        <f t="shared" ca="1" si="0"/>
        <v>0</v>
      </c>
      <c r="S19">
        <f t="shared" ca="1" si="1"/>
        <v>1</v>
      </c>
      <c r="T19">
        <f t="shared" ca="1" si="2"/>
        <v>0</v>
      </c>
    </row>
    <row r="20" spans="1:20" x14ac:dyDescent="0.35">
      <c r="A20">
        <v>6000131715</v>
      </c>
      <c r="B20" t="s">
        <v>292</v>
      </c>
      <c r="C20" t="s">
        <v>230</v>
      </c>
      <c r="D20" t="s">
        <v>231</v>
      </c>
      <c r="E20" s="1">
        <v>45705</v>
      </c>
      <c r="F20" s="1"/>
      <c r="G20" t="s">
        <v>293</v>
      </c>
      <c r="H20" t="s">
        <v>233</v>
      </c>
      <c r="I20" s="1">
        <v>45713</v>
      </c>
      <c r="J20" t="s">
        <v>234</v>
      </c>
      <c r="K20" t="s">
        <v>235</v>
      </c>
      <c r="L20" t="s">
        <v>171</v>
      </c>
      <c r="M20" t="s">
        <v>294</v>
      </c>
      <c r="N20" t="s">
        <v>237</v>
      </c>
      <c r="O20" t="s">
        <v>230</v>
      </c>
      <c r="Q20">
        <f ca="1">IF(OR(ISNUMBER(MATCH(L20,MasterData!$D$3:$D$18,0)),ISNUMBER(MATCH(L20,MasterData!$C$3:$C$18,0))),
    DATEDIF(E20,I20,"d"),
    DATEDIF(E20,TODAY(),"d"))</f>
        <v>8</v>
      </c>
      <c r="R20">
        <f t="shared" ca="1" si="0"/>
        <v>0</v>
      </c>
      <c r="S20">
        <f t="shared" ca="1" si="1"/>
        <v>1</v>
      </c>
      <c r="T20">
        <f t="shared" ca="1" si="2"/>
        <v>0</v>
      </c>
    </row>
    <row r="21" spans="1:20" x14ac:dyDescent="0.35">
      <c r="A21">
        <v>6000132000</v>
      </c>
      <c r="B21" t="s">
        <v>295</v>
      </c>
      <c r="C21" t="s">
        <v>230</v>
      </c>
      <c r="D21" t="s">
        <v>254</v>
      </c>
      <c r="E21" s="1">
        <v>45707</v>
      </c>
      <c r="F21" s="1"/>
      <c r="G21" t="s">
        <v>255</v>
      </c>
      <c r="H21" t="s">
        <v>240</v>
      </c>
      <c r="I21" s="1">
        <v>45735</v>
      </c>
      <c r="J21" t="s">
        <v>234</v>
      </c>
      <c r="K21" t="s">
        <v>241</v>
      </c>
      <c r="L21" t="s">
        <v>171</v>
      </c>
      <c r="M21" t="s">
        <v>296</v>
      </c>
      <c r="N21" t="s">
        <v>237</v>
      </c>
      <c r="O21" t="s">
        <v>230</v>
      </c>
      <c r="Q21">
        <f ca="1">IF(OR(ISNUMBER(MATCH(L21,MasterData!$D$3:$D$18,0)),ISNUMBER(MATCH(L21,MasterData!$C$3:$C$18,0))),
    DATEDIF(E21,I21,"d"),
    DATEDIF(E21,TODAY(),"d"))</f>
        <v>28</v>
      </c>
      <c r="R21">
        <f t="shared" ca="1" si="0"/>
        <v>0</v>
      </c>
      <c r="S21">
        <f t="shared" ca="1" si="1"/>
        <v>1</v>
      </c>
      <c r="T21">
        <f t="shared" ca="1" si="2"/>
        <v>0</v>
      </c>
    </row>
    <row r="22" spans="1:20" x14ac:dyDescent="0.35">
      <c r="A22">
        <v>6000132651</v>
      </c>
      <c r="B22" t="s">
        <v>297</v>
      </c>
      <c r="C22" t="s">
        <v>230</v>
      </c>
      <c r="D22" t="s">
        <v>247</v>
      </c>
      <c r="E22" s="1">
        <v>45714</v>
      </c>
      <c r="F22" s="1"/>
      <c r="G22" t="s">
        <v>287</v>
      </c>
      <c r="H22" t="s">
        <v>240</v>
      </c>
      <c r="I22" s="1">
        <v>45723</v>
      </c>
      <c r="J22" t="s">
        <v>234</v>
      </c>
      <c r="K22" t="s">
        <v>235</v>
      </c>
      <c r="L22" t="s">
        <v>171</v>
      </c>
      <c r="M22" t="s">
        <v>298</v>
      </c>
      <c r="N22" t="s">
        <v>237</v>
      </c>
      <c r="O22" t="s">
        <v>230</v>
      </c>
      <c r="Q22">
        <f ca="1">IF(OR(ISNUMBER(MATCH(L22,MasterData!$D$3:$D$18,0)),ISNUMBER(MATCH(L22,MasterData!$C$3:$C$18,0))),
    DATEDIF(E22,I22,"d"),
    DATEDIF(E22,TODAY(),"d"))</f>
        <v>9</v>
      </c>
      <c r="R22">
        <f t="shared" ca="1" si="0"/>
        <v>0</v>
      </c>
      <c r="S22">
        <f t="shared" ca="1" si="1"/>
        <v>1</v>
      </c>
      <c r="T22">
        <f t="shared" ca="1" si="2"/>
        <v>0</v>
      </c>
    </row>
    <row r="23" spans="1:20" x14ac:dyDescent="0.35">
      <c r="A23">
        <v>6000133013</v>
      </c>
      <c r="B23" t="s">
        <v>299</v>
      </c>
      <c r="C23" t="s">
        <v>230</v>
      </c>
      <c r="D23" t="s">
        <v>231</v>
      </c>
      <c r="E23" s="1">
        <v>45719</v>
      </c>
      <c r="F23" s="1"/>
      <c r="G23" t="s">
        <v>300</v>
      </c>
      <c r="H23" t="s">
        <v>245</v>
      </c>
      <c r="I23" s="1">
        <v>45734</v>
      </c>
      <c r="J23" t="s">
        <v>234</v>
      </c>
      <c r="K23" t="s">
        <v>235</v>
      </c>
      <c r="L23" t="s">
        <v>171</v>
      </c>
      <c r="M23" t="s">
        <v>301</v>
      </c>
      <c r="N23" t="s">
        <v>237</v>
      </c>
      <c r="O23" t="s">
        <v>230</v>
      </c>
      <c r="Q23">
        <f ca="1">IF(OR(ISNUMBER(MATCH(L23,MasterData!$D$3:$D$18,0)),ISNUMBER(MATCH(L23,MasterData!$C$3:$C$18,0))),
    DATEDIF(E23,I23,"d"),
    DATEDIF(E23,TODAY(),"d"))</f>
        <v>15</v>
      </c>
      <c r="R23">
        <f t="shared" ca="1" si="0"/>
        <v>0</v>
      </c>
      <c r="S23">
        <f t="shared" ca="1" si="1"/>
        <v>1</v>
      </c>
      <c r="T23">
        <f t="shared" ca="1" si="2"/>
        <v>0</v>
      </c>
    </row>
    <row r="24" spans="1:20" x14ac:dyDescent="0.35">
      <c r="A24">
        <v>6000133061</v>
      </c>
      <c r="B24" t="s">
        <v>302</v>
      </c>
      <c r="C24" t="s">
        <v>230</v>
      </c>
      <c r="D24" t="s">
        <v>254</v>
      </c>
      <c r="E24" s="1">
        <v>45719</v>
      </c>
      <c r="F24" s="1"/>
      <c r="G24" t="s">
        <v>255</v>
      </c>
      <c r="H24" t="s">
        <v>245</v>
      </c>
      <c r="I24" s="1">
        <v>45735</v>
      </c>
      <c r="J24" t="s">
        <v>234</v>
      </c>
      <c r="K24" t="s">
        <v>241</v>
      </c>
      <c r="L24" t="s">
        <v>171</v>
      </c>
      <c r="M24" t="s">
        <v>303</v>
      </c>
      <c r="N24" t="s">
        <v>237</v>
      </c>
      <c r="O24" t="s">
        <v>230</v>
      </c>
      <c r="Q24">
        <f ca="1">IF(OR(ISNUMBER(MATCH(L24,MasterData!$D$3:$D$18,0)),ISNUMBER(MATCH(L24,MasterData!$C$3:$C$18,0))),
    DATEDIF(E24,I24,"d"),
    DATEDIF(E24,TODAY(),"d"))</f>
        <v>16</v>
      </c>
      <c r="R24">
        <f t="shared" ca="1" si="0"/>
        <v>0</v>
      </c>
      <c r="S24">
        <f t="shared" ca="1" si="1"/>
        <v>1</v>
      </c>
      <c r="T24">
        <f t="shared" ca="1" si="2"/>
        <v>0</v>
      </c>
    </row>
    <row r="25" spans="1:20" x14ac:dyDescent="0.35">
      <c r="A25">
        <v>6000133063</v>
      </c>
      <c r="B25" t="s">
        <v>304</v>
      </c>
      <c r="C25" t="s">
        <v>230</v>
      </c>
      <c r="D25" t="s">
        <v>305</v>
      </c>
      <c r="E25" s="1">
        <v>45719</v>
      </c>
      <c r="F25" s="1"/>
      <c r="G25" t="s">
        <v>306</v>
      </c>
      <c r="H25" t="s">
        <v>245</v>
      </c>
      <c r="I25" s="1">
        <v>45778</v>
      </c>
      <c r="J25" t="s">
        <v>234</v>
      </c>
      <c r="K25" t="s">
        <v>235</v>
      </c>
      <c r="L25" t="s">
        <v>171</v>
      </c>
      <c r="M25" t="s">
        <v>307</v>
      </c>
      <c r="N25" t="s">
        <v>237</v>
      </c>
      <c r="O25" t="s">
        <v>230</v>
      </c>
      <c r="Q25">
        <f ca="1">IF(OR(ISNUMBER(MATCH(L25,MasterData!$D$3:$D$18,0)),ISNUMBER(MATCH(L25,MasterData!$C$3:$C$18,0))),
    DATEDIF(E25,I25,"d"),
    DATEDIF(E25,TODAY(),"d"))</f>
        <v>59</v>
      </c>
      <c r="R25">
        <f t="shared" ca="1" si="0"/>
        <v>0</v>
      </c>
      <c r="S25">
        <f t="shared" ca="1" si="1"/>
        <v>0</v>
      </c>
      <c r="T25">
        <f t="shared" ca="1" si="2"/>
        <v>1</v>
      </c>
    </row>
    <row r="26" spans="1:20" x14ac:dyDescent="0.35">
      <c r="A26">
        <v>6000133075</v>
      </c>
      <c r="B26" t="s">
        <v>308</v>
      </c>
      <c r="C26" t="s">
        <v>230</v>
      </c>
      <c r="D26" t="s">
        <v>305</v>
      </c>
      <c r="E26" s="1">
        <v>45719</v>
      </c>
      <c r="F26" s="1"/>
      <c r="G26" t="s">
        <v>306</v>
      </c>
      <c r="H26" t="s">
        <v>240</v>
      </c>
      <c r="I26" s="1">
        <v>45758</v>
      </c>
      <c r="J26" t="s">
        <v>234</v>
      </c>
      <c r="K26" t="s">
        <v>235</v>
      </c>
      <c r="L26" t="s">
        <v>171</v>
      </c>
      <c r="M26" t="s">
        <v>309</v>
      </c>
      <c r="N26" t="s">
        <v>237</v>
      </c>
      <c r="O26" t="s">
        <v>230</v>
      </c>
      <c r="Q26">
        <f ca="1">IF(OR(ISNUMBER(MATCH(L26,MasterData!$D$3:$D$18,0)),ISNUMBER(MATCH(L26,MasterData!$C$3:$C$18,0))),
    DATEDIF(E26,I26,"d"),
    DATEDIF(E26,TODAY(),"d"))</f>
        <v>39</v>
      </c>
      <c r="R26">
        <f t="shared" ca="1" si="0"/>
        <v>0</v>
      </c>
      <c r="S26">
        <f t="shared" ca="1" si="1"/>
        <v>0</v>
      </c>
      <c r="T26">
        <f t="shared" ca="1" si="2"/>
        <v>1</v>
      </c>
    </row>
    <row r="27" spans="1:20" x14ac:dyDescent="0.35">
      <c r="A27">
        <v>6000133085</v>
      </c>
      <c r="B27" t="s">
        <v>230</v>
      </c>
      <c r="C27" t="s">
        <v>230</v>
      </c>
      <c r="D27" t="s">
        <v>251</v>
      </c>
      <c r="E27" s="1">
        <v>45719</v>
      </c>
      <c r="F27" s="1"/>
      <c r="G27" t="s">
        <v>290</v>
      </c>
      <c r="H27" t="s">
        <v>240</v>
      </c>
      <c r="I27" s="1">
        <v>45731</v>
      </c>
      <c r="J27" t="s">
        <v>201</v>
      </c>
      <c r="K27" t="s">
        <v>241</v>
      </c>
      <c r="L27" t="s">
        <v>171</v>
      </c>
      <c r="M27" t="s">
        <v>310</v>
      </c>
      <c r="N27" t="s">
        <v>237</v>
      </c>
      <c r="O27" t="s">
        <v>230</v>
      </c>
      <c r="Q27">
        <f ca="1">IF(OR(ISNUMBER(MATCH(L27,MasterData!$D$3:$D$18,0)),ISNUMBER(MATCH(L27,MasterData!$C$3:$C$18,0))),
    DATEDIF(E27,I27,"d"),
    DATEDIF(E27,TODAY(),"d"))</f>
        <v>12</v>
      </c>
      <c r="R27">
        <f t="shared" ca="1" si="0"/>
        <v>0</v>
      </c>
      <c r="S27">
        <f t="shared" ca="1" si="1"/>
        <v>1</v>
      </c>
      <c r="T27">
        <f t="shared" ca="1" si="2"/>
        <v>0</v>
      </c>
    </row>
    <row r="28" spans="1:20" x14ac:dyDescent="0.35">
      <c r="A28">
        <v>6000133086</v>
      </c>
      <c r="B28" t="s">
        <v>230</v>
      </c>
      <c r="C28" t="s">
        <v>230</v>
      </c>
      <c r="D28" t="s">
        <v>251</v>
      </c>
      <c r="E28" s="1">
        <v>45719</v>
      </c>
      <c r="F28" s="1"/>
      <c r="G28" t="s">
        <v>290</v>
      </c>
      <c r="H28" t="s">
        <v>240</v>
      </c>
      <c r="I28" s="1">
        <v>45773</v>
      </c>
      <c r="J28" t="s">
        <v>201</v>
      </c>
      <c r="K28" t="s">
        <v>241</v>
      </c>
      <c r="L28" t="s">
        <v>171</v>
      </c>
      <c r="M28" t="s">
        <v>311</v>
      </c>
      <c r="N28" t="s">
        <v>237</v>
      </c>
      <c r="O28" t="s">
        <v>230</v>
      </c>
      <c r="Q28">
        <f ca="1">IF(OR(ISNUMBER(MATCH(L28,MasterData!$D$3:$D$18,0)),ISNUMBER(MATCH(L28,MasterData!$C$3:$C$18,0))),
    DATEDIF(E28,I28,"d"),
    DATEDIF(E28,TODAY(),"d"))</f>
        <v>54</v>
      </c>
      <c r="R28">
        <f t="shared" ca="1" si="0"/>
        <v>0</v>
      </c>
      <c r="S28">
        <f t="shared" ca="1" si="1"/>
        <v>0</v>
      </c>
      <c r="T28">
        <f t="shared" ca="1" si="2"/>
        <v>1</v>
      </c>
    </row>
    <row r="29" spans="1:20" x14ac:dyDescent="0.35">
      <c r="A29">
        <v>6000133087</v>
      </c>
      <c r="B29" t="s">
        <v>230</v>
      </c>
      <c r="C29" t="s">
        <v>230</v>
      </c>
      <c r="D29" t="s">
        <v>251</v>
      </c>
      <c r="E29" s="1">
        <v>45719</v>
      </c>
      <c r="F29" s="1"/>
      <c r="G29" t="s">
        <v>290</v>
      </c>
      <c r="H29" t="s">
        <v>245</v>
      </c>
      <c r="I29" s="1">
        <v>45807</v>
      </c>
      <c r="J29" t="s">
        <v>201</v>
      </c>
      <c r="K29" t="s">
        <v>241</v>
      </c>
      <c r="L29" t="s">
        <v>171</v>
      </c>
      <c r="M29" t="s">
        <v>312</v>
      </c>
      <c r="N29" t="s">
        <v>237</v>
      </c>
      <c r="O29" t="s">
        <v>230</v>
      </c>
      <c r="Q29">
        <f ca="1">IF(OR(ISNUMBER(MATCH(L29,MasterData!$D$3:$D$18,0)),ISNUMBER(MATCH(L29,MasterData!$C$3:$C$18,0))),
    DATEDIF(E29,I29,"d"),
    DATEDIF(E29,TODAY(),"d"))</f>
        <v>88</v>
      </c>
      <c r="R29">
        <f t="shared" ca="1" si="0"/>
        <v>0</v>
      </c>
      <c r="S29">
        <f t="shared" ca="1" si="1"/>
        <v>0</v>
      </c>
      <c r="T29">
        <f t="shared" ca="1" si="2"/>
        <v>1</v>
      </c>
    </row>
    <row r="30" spans="1:20" x14ac:dyDescent="0.35">
      <c r="A30">
        <v>6000133442</v>
      </c>
      <c r="B30" t="s">
        <v>230</v>
      </c>
      <c r="C30" t="s">
        <v>230</v>
      </c>
      <c r="D30" t="s">
        <v>247</v>
      </c>
      <c r="E30" s="1">
        <v>45722</v>
      </c>
      <c r="F30" s="1"/>
      <c r="G30" t="s">
        <v>248</v>
      </c>
      <c r="H30" t="s">
        <v>245</v>
      </c>
      <c r="I30" s="1">
        <v>45786</v>
      </c>
      <c r="J30" t="s">
        <v>201</v>
      </c>
      <c r="K30" t="s">
        <v>241</v>
      </c>
      <c r="L30" t="s">
        <v>171</v>
      </c>
      <c r="M30" t="s">
        <v>313</v>
      </c>
      <c r="N30" t="s">
        <v>237</v>
      </c>
      <c r="O30" t="s">
        <v>230</v>
      </c>
      <c r="Q30">
        <f ca="1">IF(OR(ISNUMBER(MATCH(L30,MasterData!$D$3:$D$18,0)),ISNUMBER(MATCH(L30,MasterData!$C$3:$C$18,0))),
    DATEDIF(E30,I30,"d"),
    DATEDIF(E30,TODAY(),"d"))</f>
        <v>64</v>
      </c>
      <c r="R30">
        <f t="shared" ca="1" si="0"/>
        <v>0</v>
      </c>
      <c r="S30">
        <f t="shared" ca="1" si="1"/>
        <v>0</v>
      </c>
      <c r="T30">
        <f t="shared" ca="1" si="2"/>
        <v>1</v>
      </c>
    </row>
    <row r="31" spans="1:20" x14ac:dyDescent="0.35">
      <c r="A31">
        <v>6000133644</v>
      </c>
      <c r="B31" t="s">
        <v>314</v>
      </c>
      <c r="C31" t="s">
        <v>230</v>
      </c>
      <c r="D31" t="s">
        <v>274</v>
      </c>
      <c r="E31" s="1">
        <v>45723</v>
      </c>
      <c r="F31" s="1"/>
      <c r="G31" t="s">
        <v>315</v>
      </c>
      <c r="H31" t="s">
        <v>240</v>
      </c>
      <c r="I31" s="1">
        <v>45841</v>
      </c>
      <c r="J31" t="s">
        <v>234</v>
      </c>
      <c r="K31" t="s">
        <v>241</v>
      </c>
      <c r="L31" t="s">
        <v>164</v>
      </c>
      <c r="M31" t="s">
        <v>316</v>
      </c>
      <c r="N31" t="s">
        <v>237</v>
      </c>
      <c r="O31" t="s">
        <v>230</v>
      </c>
      <c r="Q31">
        <f ca="1">IF(OR(ISNUMBER(MATCH(L31,MasterData!$D$3:$D$18,0)),ISNUMBER(MATCH(L31,MasterData!$C$3:$C$18,0))),
    DATEDIF(E31,I31,"d"),
    DATEDIF(E31,TODAY(),"d"))</f>
        <v>284</v>
      </c>
      <c r="R31">
        <f t="shared" ca="1" si="0"/>
        <v>0</v>
      </c>
      <c r="S31">
        <f t="shared" ca="1" si="1"/>
        <v>0</v>
      </c>
      <c r="T31">
        <f t="shared" ca="1" si="2"/>
        <v>1</v>
      </c>
    </row>
    <row r="32" spans="1:20" x14ac:dyDescent="0.35">
      <c r="A32">
        <v>6000133647</v>
      </c>
      <c r="B32" t="s">
        <v>317</v>
      </c>
      <c r="C32" t="s">
        <v>230</v>
      </c>
      <c r="D32" t="s">
        <v>231</v>
      </c>
      <c r="E32" s="1">
        <v>45723</v>
      </c>
      <c r="F32" s="1"/>
      <c r="G32" t="s">
        <v>318</v>
      </c>
      <c r="H32" t="s">
        <v>245</v>
      </c>
      <c r="I32" s="1">
        <v>45733</v>
      </c>
      <c r="J32" t="s">
        <v>234</v>
      </c>
      <c r="K32" t="s">
        <v>235</v>
      </c>
      <c r="L32" t="s">
        <v>171</v>
      </c>
      <c r="M32" t="s">
        <v>319</v>
      </c>
      <c r="N32" t="s">
        <v>237</v>
      </c>
      <c r="O32" t="s">
        <v>230</v>
      </c>
      <c r="Q32">
        <f ca="1">IF(OR(ISNUMBER(MATCH(L32,MasterData!$D$3:$D$18,0)),ISNUMBER(MATCH(L32,MasterData!$C$3:$C$18,0))),
    DATEDIF(E32,I32,"d"),
    DATEDIF(E32,TODAY(),"d"))</f>
        <v>10</v>
      </c>
      <c r="R32">
        <f t="shared" ca="1" si="0"/>
        <v>0</v>
      </c>
      <c r="S32">
        <f t="shared" ca="1" si="1"/>
        <v>1</v>
      </c>
      <c r="T32">
        <f t="shared" ca="1" si="2"/>
        <v>0</v>
      </c>
    </row>
    <row r="33" spans="1:20" x14ac:dyDescent="0.35">
      <c r="A33">
        <v>6000133780</v>
      </c>
      <c r="B33" t="s">
        <v>320</v>
      </c>
      <c r="C33" t="s">
        <v>230</v>
      </c>
      <c r="D33" t="s">
        <v>274</v>
      </c>
      <c r="E33" s="1">
        <v>45726</v>
      </c>
      <c r="F33" s="1"/>
      <c r="G33" t="s">
        <v>321</v>
      </c>
      <c r="H33" t="s">
        <v>240</v>
      </c>
      <c r="I33" s="1">
        <v>45741</v>
      </c>
      <c r="J33" t="s">
        <v>234</v>
      </c>
      <c r="K33" t="s">
        <v>235</v>
      </c>
      <c r="L33" t="s">
        <v>171</v>
      </c>
      <c r="M33" t="s">
        <v>322</v>
      </c>
      <c r="N33" t="s">
        <v>237</v>
      </c>
      <c r="O33" t="s">
        <v>230</v>
      </c>
      <c r="Q33">
        <f ca="1">IF(OR(ISNUMBER(MATCH(L33,MasterData!$D$3:$D$18,0)),ISNUMBER(MATCH(L33,MasterData!$C$3:$C$18,0))),
    DATEDIF(E33,I33,"d"),
    DATEDIF(E33,TODAY(),"d"))</f>
        <v>15</v>
      </c>
      <c r="R33">
        <f t="shared" ca="1" si="0"/>
        <v>0</v>
      </c>
      <c r="S33">
        <f t="shared" ca="1" si="1"/>
        <v>1</v>
      </c>
      <c r="T33">
        <f t="shared" ca="1" si="2"/>
        <v>0</v>
      </c>
    </row>
    <row r="34" spans="1:20" x14ac:dyDescent="0.35">
      <c r="A34">
        <v>6000133782</v>
      </c>
      <c r="B34" t="s">
        <v>323</v>
      </c>
      <c r="C34" t="s">
        <v>230</v>
      </c>
      <c r="D34" t="s">
        <v>254</v>
      </c>
      <c r="E34" s="1">
        <v>45726</v>
      </c>
      <c r="F34" s="1"/>
      <c r="G34" t="s">
        <v>255</v>
      </c>
      <c r="H34" t="s">
        <v>240</v>
      </c>
      <c r="I34" s="1">
        <v>45735</v>
      </c>
      <c r="J34" t="s">
        <v>234</v>
      </c>
      <c r="K34" t="s">
        <v>241</v>
      </c>
      <c r="L34" t="s">
        <v>171</v>
      </c>
      <c r="M34" t="s">
        <v>324</v>
      </c>
      <c r="N34" t="s">
        <v>237</v>
      </c>
      <c r="O34" t="s">
        <v>230</v>
      </c>
      <c r="Q34">
        <f ca="1">IF(OR(ISNUMBER(MATCH(L34,MasterData!$D$3:$D$18,0)),ISNUMBER(MATCH(L34,MasterData!$C$3:$C$18,0))),
    DATEDIF(E34,I34,"d"),
    DATEDIF(E34,TODAY(),"d"))</f>
        <v>9</v>
      </c>
      <c r="R34">
        <f t="shared" ca="1" si="0"/>
        <v>0</v>
      </c>
      <c r="S34">
        <f t="shared" ca="1" si="1"/>
        <v>1</v>
      </c>
      <c r="T34">
        <f t="shared" ca="1" si="2"/>
        <v>0</v>
      </c>
    </row>
    <row r="35" spans="1:20" x14ac:dyDescent="0.35">
      <c r="A35">
        <v>6000133815</v>
      </c>
      <c r="B35" t="s">
        <v>325</v>
      </c>
      <c r="C35" t="s">
        <v>230</v>
      </c>
      <c r="D35" t="s">
        <v>254</v>
      </c>
      <c r="E35" s="1">
        <v>45726</v>
      </c>
      <c r="F35" s="1"/>
      <c r="G35" t="s">
        <v>255</v>
      </c>
      <c r="H35" t="s">
        <v>240</v>
      </c>
      <c r="I35" s="1">
        <v>45748</v>
      </c>
      <c r="J35" t="s">
        <v>234</v>
      </c>
      <c r="K35" t="s">
        <v>241</v>
      </c>
      <c r="L35" t="s">
        <v>171</v>
      </c>
      <c r="M35" t="s">
        <v>326</v>
      </c>
      <c r="N35" t="s">
        <v>237</v>
      </c>
      <c r="O35" t="s">
        <v>230</v>
      </c>
      <c r="Q35">
        <f ca="1">IF(OR(ISNUMBER(MATCH(L35,MasterData!$D$3:$D$18,0)),ISNUMBER(MATCH(L35,MasterData!$C$3:$C$18,0))),
    DATEDIF(E35,I35,"d"),
    DATEDIF(E35,TODAY(),"d"))</f>
        <v>22</v>
      </c>
      <c r="R35">
        <f t="shared" ca="1" si="0"/>
        <v>0</v>
      </c>
      <c r="S35">
        <f t="shared" ca="1" si="1"/>
        <v>1</v>
      </c>
      <c r="T35">
        <f t="shared" ca="1" si="2"/>
        <v>0</v>
      </c>
    </row>
    <row r="36" spans="1:20" x14ac:dyDescent="0.35">
      <c r="A36">
        <v>6000133897</v>
      </c>
      <c r="B36" t="s">
        <v>230</v>
      </c>
      <c r="C36" t="s">
        <v>230</v>
      </c>
      <c r="D36" t="s">
        <v>231</v>
      </c>
      <c r="E36" s="1">
        <v>45727</v>
      </c>
      <c r="F36" s="1"/>
      <c r="G36" t="s">
        <v>248</v>
      </c>
      <c r="H36" t="s">
        <v>240</v>
      </c>
      <c r="I36" s="1">
        <v>45751</v>
      </c>
      <c r="J36" t="s">
        <v>201</v>
      </c>
      <c r="K36" t="s">
        <v>241</v>
      </c>
      <c r="L36" t="s">
        <v>171</v>
      </c>
      <c r="M36" t="s">
        <v>327</v>
      </c>
      <c r="N36" t="s">
        <v>237</v>
      </c>
      <c r="O36" t="s">
        <v>230</v>
      </c>
      <c r="Q36">
        <f ca="1">IF(OR(ISNUMBER(MATCH(L36,MasterData!$D$3:$D$18,0)),ISNUMBER(MATCH(L36,MasterData!$C$3:$C$18,0))),
    DATEDIF(E36,I36,"d"),
    DATEDIF(E36,TODAY(),"d"))</f>
        <v>24</v>
      </c>
      <c r="R36">
        <f t="shared" ca="1" si="0"/>
        <v>0</v>
      </c>
      <c r="S36">
        <f t="shared" ca="1" si="1"/>
        <v>1</v>
      </c>
      <c r="T36">
        <f t="shared" ca="1" si="2"/>
        <v>0</v>
      </c>
    </row>
    <row r="37" spans="1:20" x14ac:dyDescent="0.35">
      <c r="A37">
        <v>6000134052</v>
      </c>
      <c r="B37" t="s">
        <v>328</v>
      </c>
      <c r="D37" s="34">
        <v>3014</v>
      </c>
      <c r="E37" s="1">
        <v>45728</v>
      </c>
      <c r="F37" s="1"/>
      <c r="G37" t="s">
        <v>329</v>
      </c>
      <c r="H37" t="s">
        <v>330</v>
      </c>
      <c r="I37" s="1">
        <v>45852</v>
      </c>
      <c r="K37" t="s">
        <v>235</v>
      </c>
      <c r="L37" t="s">
        <v>171</v>
      </c>
      <c r="M37" t="s">
        <v>331</v>
      </c>
      <c r="N37" t="s">
        <v>332</v>
      </c>
      <c r="Q37">
        <f ca="1">IF(OR(ISNUMBER(MATCH(L37,MasterData!$D$3:$D$18,0)),ISNUMBER(MATCH(L37,MasterData!$C$3:$C$18,0))),
    DATEDIF(E37,I37,"d"),
    DATEDIF(E37,TODAY(),"d"))</f>
        <v>124</v>
      </c>
      <c r="R37">
        <f t="shared" ca="1" si="0"/>
        <v>0</v>
      </c>
      <c r="S37">
        <f t="shared" ca="1" si="1"/>
        <v>0</v>
      </c>
      <c r="T37">
        <f t="shared" ca="1" si="2"/>
        <v>1</v>
      </c>
    </row>
    <row r="38" spans="1:20" x14ac:dyDescent="0.35">
      <c r="A38">
        <v>6000134157</v>
      </c>
      <c r="B38" t="s">
        <v>333</v>
      </c>
      <c r="C38" t="s">
        <v>230</v>
      </c>
      <c r="D38" t="s">
        <v>231</v>
      </c>
      <c r="E38" s="1">
        <v>45729</v>
      </c>
      <c r="F38" s="1"/>
      <c r="G38" t="s">
        <v>293</v>
      </c>
      <c r="H38" t="s">
        <v>245</v>
      </c>
      <c r="I38" s="1">
        <v>45737</v>
      </c>
      <c r="J38" t="s">
        <v>234</v>
      </c>
      <c r="K38" t="s">
        <v>235</v>
      </c>
      <c r="L38" t="s">
        <v>171</v>
      </c>
      <c r="M38" t="s">
        <v>334</v>
      </c>
      <c r="N38" t="s">
        <v>237</v>
      </c>
      <c r="O38" t="s">
        <v>230</v>
      </c>
      <c r="Q38">
        <f ca="1">IF(OR(ISNUMBER(MATCH(L38,MasterData!$D$3:$D$18,0)),ISNUMBER(MATCH(L38,MasterData!$C$3:$C$18,0))),
    DATEDIF(E38,I38,"d"),
    DATEDIF(E38,TODAY(),"d"))</f>
        <v>8</v>
      </c>
      <c r="R38">
        <f t="shared" ca="1" si="0"/>
        <v>0</v>
      </c>
      <c r="S38">
        <f t="shared" ca="1" si="1"/>
        <v>1</v>
      </c>
      <c r="T38">
        <f t="shared" ca="1" si="2"/>
        <v>0</v>
      </c>
    </row>
    <row r="39" spans="1:20" x14ac:dyDescent="0.35">
      <c r="A39">
        <v>6000134167</v>
      </c>
      <c r="B39" t="s">
        <v>230</v>
      </c>
      <c r="C39" t="s">
        <v>230</v>
      </c>
      <c r="D39" t="s">
        <v>251</v>
      </c>
      <c r="E39" s="1">
        <v>45729</v>
      </c>
      <c r="F39" s="1"/>
      <c r="G39" t="s">
        <v>335</v>
      </c>
      <c r="H39" t="s">
        <v>240</v>
      </c>
      <c r="I39" s="1">
        <v>45792</v>
      </c>
      <c r="J39" t="s">
        <v>201</v>
      </c>
      <c r="K39" t="s">
        <v>241</v>
      </c>
      <c r="L39" t="s">
        <v>171</v>
      </c>
      <c r="M39" t="s">
        <v>336</v>
      </c>
      <c r="N39" t="s">
        <v>237</v>
      </c>
      <c r="O39" t="s">
        <v>230</v>
      </c>
      <c r="Q39">
        <f ca="1">IF(OR(ISNUMBER(MATCH(L39,MasterData!$D$3:$D$18,0)),ISNUMBER(MATCH(L39,MasterData!$C$3:$C$18,0))),
    DATEDIF(E39,I39,"d"),
    DATEDIF(E39,TODAY(),"d"))</f>
        <v>63</v>
      </c>
      <c r="R39">
        <f t="shared" ca="1" si="0"/>
        <v>0</v>
      </c>
      <c r="S39">
        <f t="shared" ca="1" si="1"/>
        <v>0</v>
      </c>
      <c r="T39">
        <f t="shared" ca="1" si="2"/>
        <v>1</v>
      </c>
    </row>
    <row r="40" spans="1:20" x14ac:dyDescent="0.35">
      <c r="A40">
        <v>6000134304</v>
      </c>
      <c r="B40" t="s">
        <v>337</v>
      </c>
      <c r="C40" t="s">
        <v>230</v>
      </c>
      <c r="D40" t="s">
        <v>338</v>
      </c>
      <c r="E40" s="1">
        <v>45729</v>
      </c>
      <c r="F40" s="1"/>
      <c r="G40" t="s">
        <v>339</v>
      </c>
      <c r="H40" t="s">
        <v>245</v>
      </c>
      <c r="I40" s="1">
        <v>45782</v>
      </c>
      <c r="J40" t="s">
        <v>234</v>
      </c>
      <c r="K40" t="s">
        <v>235</v>
      </c>
      <c r="L40" t="s">
        <v>171</v>
      </c>
      <c r="M40" t="s">
        <v>340</v>
      </c>
      <c r="N40" t="s">
        <v>237</v>
      </c>
      <c r="O40" t="s">
        <v>230</v>
      </c>
      <c r="Q40">
        <f ca="1">IF(OR(ISNUMBER(MATCH(L40,MasterData!$D$3:$D$18,0)),ISNUMBER(MATCH(L40,MasterData!$C$3:$C$18,0))),
    DATEDIF(E40,I40,"d"),
    DATEDIF(E40,TODAY(),"d"))</f>
        <v>53</v>
      </c>
      <c r="R40">
        <f t="shared" ca="1" si="0"/>
        <v>0</v>
      </c>
      <c r="S40">
        <f t="shared" ca="1" si="1"/>
        <v>0</v>
      </c>
      <c r="T40">
        <f t="shared" ca="1" si="2"/>
        <v>1</v>
      </c>
    </row>
    <row r="41" spans="1:20" x14ac:dyDescent="0.35">
      <c r="A41">
        <v>6000134423</v>
      </c>
      <c r="B41" t="s">
        <v>341</v>
      </c>
      <c r="C41" t="s">
        <v>230</v>
      </c>
      <c r="D41" t="s">
        <v>231</v>
      </c>
      <c r="E41" s="1">
        <v>45730</v>
      </c>
      <c r="F41" s="1"/>
      <c r="G41" t="s">
        <v>293</v>
      </c>
      <c r="H41" t="s">
        <v>245</v>
      </c>
      <c r="I41" s="1">
        <v>45748</v>
      </c>
      <c r="J41" t="s">
        <v>234</v>
      </c>
      <c r="K41" t="s">
        <v>235</v>
      </c>
      <c r="L41" t="s">
        <v>171</v>
      </c>
      <c r="M41" t="s">
        <v>342</v>
      </c>
      <c r="N41" t="s">
        <v>237</v>
      </c>
      <c r="O41" t="s">
        <v>230</v>
      </c>
      <c r="Q41">
        <f ca="1">IF(OR(ISNUMBER(MATCH(L41,MasterData!$D$3:$D$18,0)),ISNUMBER(MATCH(L41,MasterData!$C$3:$C$18,0))),
    DATEDIF(E41,I41,"d"),
    DATEDIF(E41,TODAY(),"d"))</f>
        <v>18</v>
      </c>
      <c r="R41">
        <f t="shared" ca="1" si="0"/>
        <v>0</v>
      </c>
      <c r="S41">
        <f t="shared" ca="1" si="1"/>
        <v>1</v>
      </c>
      <c r="T41">
        <f t="shared" ca="1" si="2"/>
        <v>0</v>
      </c>
    </row>
    <row r="42" spans="1:20" x14ac:dyDescent="0.35">
      <c r="A42">
        <v>6000134460</v>
      </c>
      <c r="B42" t="s">
        <v>343</v>
      </c>
      <c r="C42" t="s">
        <v>230</v>
      </c>
      <c r="D42" t="s">
        <v>231</v>
      </c>
      <c r="E42" s="1">
        <v>45730</v>
      </c>
      <c r="F42" s="1"/>
      <c r="G42" t="s">
        <v>329</v>
      </c>
      <c r="H42" t="s">
        <v>240</v>
      </c>
      <c r="I42" s="1">
        <v>45748</v>
      </c>
      <c r="J42" t="s">
        <v>234</v>
      </c>
      <c r="K42" t="s">
        <v>235</v>
      </c>
      <c r="L42" t="s">
        <v>171</v>
      </c>
      <c r="M42" t="s">
        <v>344</v>
      </c>
      <c r="N42" t="s">
        <v>237</v>
      </c>
      <c r="O42" t="s">
        <v>230</v>
      </c>
      <c r="Q42">
        <f ca="1">IF(OR(ISNUMBER(MATCH(L42,MasterData!$D$3:$D$18,0)),ISNUMBER(MATCH(L42,MasterData!$C$3:$C$18,0))),
    DATEDIF(E42,I42,"d"),
    DATEDIF(E42,TODAY(),"d"))</f>
        <v>18</v>
      </c>
      <c r="R42">
        <f t="shared" ca="1" si="0"/>
        <v>0</v>
      </c>
      <c r="S42">
        <f t="shared" ca="1" si="1"/>
        <v>1</v>
      </c>
      <c r="T42">
        <f t="shared" ca="1" si="2"/>
        <v>0</v>
      </c>
    </row>
    <row r="43" spans="1:20" x14ac:dyDescent="0.35">
      <c r="A43">
        <v>6000134543</v>
      </c>
      <c r="B43" t="s">
        <v>345</v>
      </c>
      <c r="C43" t="s">
        <v>230</v>
      </c>
      <c r="D43" t="s">
        <v>274</v>
      </c>
      <c r="E43" s="1">
        <v>45733</v>
      </c>
      <c r="F43" s="1"/>
      <c r="G43" t="s">
        <v>346</v>
      </c>
      <c r="H43" t="s">
        <v>240</v>
      </c>
      <c r="I43" s="1">
        <v>45754</v>
      </c>
      <c r="J43" t="s">
        <v>234</v>
      </c>
      <c r="K43" t="s">
        <v>347</v>
      </c>
      <c r="L43" t="s">
        <v>171</v>
      </c>
      <c r="M43" t="s">
        <v>348</v>
      </c>
      <c r="N43" t="s">
        <v>237</v>
      </c>
      <c r="O43" t="s">
        <v>230</v>
      </c>
      <c r="Q43">
        <f ca="1">IF(OR(ISNUMBER(MATCH(L43,MasterData!$D$3:$D$18,0)),ISNUMBER(MATCH(L43,MasterData!$C$3:$C$18,0))),
    DATEDIF(E43,I43,"d"),
    DATEDIF(E43,TODAY(),"d"))</f>
        <v>21</v>
      </c>
      <c r="R43">
        <f t="shared" ca="1" si="0"/>
        <v>0</v>
      </c>
      <c r="S43">
        <f t="shared" ca="1" si="1"/>
        <v>1</v>
      </c>
      <c r="T43">
        <f t="shared" ca="1" si="2"/>
        <v>0</v>
      </c>
    </row>
    <row r="44" spans="1:20" x14ac:dyDescent="0.35">
      <c r="A44">
        <v>6000134731</v>
      </c>
      <c r="B44" t="s">
        <v>349</v>
      </c>
      <c r="C44" t="s">
        <v>230</v>
      </c>
      <c r="D44" t="s">
        <v>231</v>
      </c>
      <c r="E44" s="1">
        <v>45734</v>
      </c>
      <c r="F44" s="1"/>
      <c r="G44" t="s">
        <v>293</v>
      </c>
      <c r="H44" t="s">
        <v>245</v>
      </c>
      <c r="I44" s="1">
        <v>45743</v>
      </c>
      <c r="J44" t="s">
        <v>234</v>
      </c>
      <c r="K44" t="s">
        <v>235</v>
      </c>
      <c r="L44" t="s">
        <v>171</v>
      </c>
      <c r="M44" t="s">
        <v>350</v>
      </c>
      <c r="N44" t="s">
        <v>237</v>
      </c>
      <c r="O44" t="s">
        <v>230</v>
      </c>
      <c r="Q44">
        <f ca="1">IF(OR(ISNUMBER(MATCH(L44,MasterData!$D$3:$D$18,0)),ISNUMBER(MATCH(L44,MasterData!$C$3:$C$18,0))),
    DATEDIF(E44,I44,"d"),
    DATEDIF(E44,TODAY(),"d"))</f>
        <v>9</v>
      </c>
      <c r="R44">
        <f t="shared" ca="1" si="0"/>
        <v>0</v>
      </c>
      <c r="S44">
        <f t="shared" ca="1" si="1"/>
        <v>1</v>
      </c>
      <c r="T44">
        <f t="shared" ca="1" si="2"/>
        <v>0</v>
      </c>
    </row>
    <row r="45" spans="1:20" x14ac:dyDescent="0.35">
      <c r="A45">
        <v>6000134816</v>
      </c>
      <c r="B45" t="s">
        <v>351</v>
      </c>
      <c r="C45" t="s">
        <v>230</v>
      </c>
      <c r="D45" t="s">
        <v>305</v>
      </c>
      <c r="E45" s="1">
        <v>45735</v>
      </c>
      <c r="F45" s="1"/>
      <c r="G45" t="s">
        <v>306</v>
      </c>
      <c r="H45" t="s">
        <v>245</v>
      </c>
      <c r="I45" s="1">
        <v>45762</v>
      </c>
      <c r="J45" t="s">
        <v>234</v>
      </c>
      <c r="K45" t="s">
        <v>235</v>
      </c>
      <c r="L45" t="s">
        <v>171</v>
      </c>
      <c r="M45" t="s">
        <v>352</v>
      </c>
      <c r="N45" t="s">
        <v>237</v>
      </c>
      <c r="O45" t="s">
        <v>230</v>
      </c>
      <c r="Q45">
        <f ca="1">IF(OR(ISNUMBER(MATCH(L45,MasterData!$D$3:$D$18,0)),ISNUMBER(MATCH(L45,MasterData!$C$3:$C$18,0))),
    DATEDIF(E45,I45,"d"),
    DATEDIF(E45,TODAY(),"d"))</f>
        <v>27</v>
      </c>
      <c r="R45">
        <f t="shared" ca="1" si="0"/>
        <v>0</v>
      </c>
      <c r="S45">
        <f t="shared" ca="1" si="1"/>
        <v>1</v>
      </c>
      <c r="T45">
        <f t="shared" ca="1" si="2"/>
        <v>0</v>
      </c>
    </row>
    <row r="46" spans="1:20" x14ac:dyDescent="0.35">
      <c r="A46">
        <v>6000134850</v>
      </c>
      <c r="B46" t="s">
        <v>353</v>
      </c>
      <c r="C46" t="s">
        <v>230</v>
      </c>
      <c r="D46" t="s">
        <v>274</v>
      </c>
      <c r="E46" s="1">
        <v>45735</v>
      </c>
      <c r="F46" s="1"/>
      <c r="G46" t="s">
        <v>354</v>
      </c>
      <c r="H46" t="s">
        <v>240</v>
      </c>
      <c r="I46" s="1">
        <v>45761</v>
      </c>
      <c r="J46" t="s">
        <v>234</v>
      </c>
      <c r="K46" t="s">
        <v>241</v>
      </c>
      <c r="L46" t="s">
        <v>171</v>
      </c>
      <c r="M46" t="s">
        <v>355</v>
      </c>
      <c r="N46" t="s">
        <v>237</v>
      </c>
      <c r="O46" t="s">
        <v>230</v>
      </c>
      <c r="Q46">
        <f ca="1">IF(OR(ISNUMBER(MATCH(L46,MasterData!$D$3:$D$18,0)),ISNUMBER(MATCH(L46,MasterData!$C$3:$C$18,0))),
    DATEDIF(E46,I46,"d"),
    DATEDIF(E46,TODAY(),"d"))</f>
        <v>26</v>
      </c>
      <c r="R46">
        <f t="shared" ca="1" si="0"/>
        <v>0</v>
      </c>
      <c r="S46">
        <f t="shared" ca="1" si="1"/>
        <v>1</v>
      </c>
      <c r="T46">
        <f t="shared" ca="1" si="2"/>
        <v>0</v>
      </c>
    </row>
    <row r="47" spans="1:20" x14ac:dyDescent="0.35">
      <c r="A47">
        <v>6000134958</v>
      </c>
      <c r="B47" t="s">
        <v>356</v>
      </c>
      <c r="C47" t="s">
        <v>230</v>
      </c>
      <c r="D47" t="s">
        <v>247</v>
      </c>
      <c r="E47" s="1">
        <v>45736</v>
      </c>
      <c r="F47" s="1"/>
      <c r="G47" t="s">
        <v>357</v>
      </c>
      <c r="H47" t="s">
        <v>245</v>
      </c>
      <c r="I47" s="1">
        <v>45750</v>
      </c>
      <c r="J47" t="s">
        <v>234</v>
      </c>
      <c r="K47" t="s">
        <v>241</v>
      </c>
      <c r="L47" t="s">
        <v>171</v>
      </c>
      <c r="M47" t="s">
        <v>358</v>
      </c>
      <c r="N47" t="s">
        <v>237</v>
      </c>
      <c r="O47" t="s">
        <v>230</v>
      </c>
      <c r="Q47">
        <f ca="1">IF(OR(ISNUMBER(MATCH(L47,MasterData!$D$3:$D$18,0)),ISNUMBER(MATCH(L47,MasterData!$C$3:$C$18,0))),
    DATEDIF(E47,I47,"d"),
    DATEDIF(E47,TODAY(),"d"))</f>
        <v>14</v>
      </c>
      <c r="R47">
        <f t="shared" ca="1" si="0"/>
        <v>0</v>
      </c>
      <c r="S47">
        <f t="shared" ca="1" si="1"/>
        <v>1</v>
      </c>
      <c r="T47">
        <f t="shared" ca="1" si="2"/>
        <v>0</v>
      </c>
    </row>
    <row r="48" spans="1:20" x14ac:dyDescent="0.35">
      <c r="A48">
        <v>6000135155</v>
      </c>
      <c r="B48" t="s">
        <v>359</v>
      </c>
      <c r="C48" t="s">
        <v>230</v>
      </c>
      <c r="D48" t="s">
        <v>251</v>
      </c>
      <c r="E48" s="1">
        <v>45737</v>
      </c>
      <c r="F48" s="1"/>
      <c r="G48" t="s">
        <v>360</v>
      </c>
      <c r="H48" t="s">
        <v>245</v>
      </c>
      <c r="I48" s="1">
        <v>45757</v>
      </c>
      <c r="J48" t="s">
        <v>234</v>
      </c>
      <c r="K48" t="s">
        <v>235</v>
      </c>
      <c r="L48" t="s">
        <v>171</v>
      </c>
      <c r="M48" t="s">
        <v>361</v>
      </c>
      <c r="N48" t="s">
        <v>237</v>
      </c>
      <c r="O48" t="s">
        <v>230</v>
      </c>
      <c r="Q48">
        <f ca="1">IF(OR(ISNUMBER(MATCH(L48,MasterData!$D$3:$D$18,0)),ISNUMBER(MATCH(L48,MasterData!$C$3:$C$18,0))),
    DATEDIF(E48,I48,"d"),
    DATEDIF(E48,TODAY(),"d"))</f>
        <v>20</v>
      </c>
      <c r="R48">
        <f t="shared" ca="1" si="0"/>
        <v>0</v>
      </c>
      <c r="S48">
        <f t="shared" ca="1" si="1"/>
        <v>1</v>
      </c>
      <c r="T48">
        <f t="shared" ca="1" si="2"/>
        <v>0</v>
      </c>
    </row>
    <row r="49" spans="1:20" x14ac:dyDescent="0.35">
      <c r="A49">
        <v>6000135247</v>
      </c>
      <c r="B49" t="s">
        <v>230</v>
      </c>
      <c r="C49" t="s">
        <v>230</v>
      </c>
      <c r="D49" t="s">
        <v>254</v>
      </c>
      <c r="E49" s="1">
        <v>45740</v>
      </c>
      <c r="F49" s="1"/>
      <c r="G49" t="s">
        <v>248</v>
      </c>
      <c r="H49" t="s">
        <v>245</v>
      </c>
      <c r="I49" s="1">
        <v>45779</v>
      </c>
      <c r="J49" t="s">
        <v>201</v>
      </c>
      <c r="K49" t="s">
        <v>241</v>
      </c>
      <c r="L49" t="s">
        <v>171</v>
      </c>
      <c r="M49" t="s">
        <v>362</v>
      </c>
      <c r="N49" t="s">
        <v>237</v>
      </c>
      <c r="O49" t="s">
        <v>230</v>
      </c>
      <c r="Q49">
        <f ca="1">IF(OR(ISNUMBER(MATCH(L49,MasterData!$D$3:$D$18,0)),ISNUMBER(MATCH(L49,MasterData!$C$3:$C$18,0))),
    DATEDIF(E49,I49,"d"),
    DATEDIF(E49,TODAY(),"d"))</f>
        <v>39</v>
      </c>
      <c r="R49">
        <f t="shared" ca="1" si="0"/>
        <v>0</v>
      </c>
      <c r="S49">
        <f t="shared" ca="1" si="1"/>
        <v>0</v>
      </c>
      <c r="T49">
        <f t="shared" ca="1" si="2"/>
        <v>1</v>
      </c>
    </row>
    <row r="50" spans="1:20" x14ac:dyDescent="0.35">
      <c r="A50">
        <v>6000135249</v>
      </c>
      <c r="B50" t="s">
        <v>363</v>
      </c>
      <c r="C50" t="s">
        <v>230</v>
      </c>
      <c r="D50" t="s">
        <v>274</v>
      </c>
      <c r="E50" s="1">
        <v>45740</v>
      </c>
      <c r="F50" s="1"/>
      <c r="G50" t="s">
        <v>321</v>
      </c>
      <c r="H50" t="s">
        <v>245</v>
      </c>
      <c r="I50" s="1">
        <v>45782</v>
      </c>
      <c r="J50" t="s">
        <v>234</v>
      </c>
      <c r="K50" t="s">
        <v>241</v>
      </c>
      <c r="L50" t="s">
        <v>171</v>
      </c>
      <c r="M50" t="s">
        <v>364</v>
      </c>
      <c r="N50" t="s">
        <v>237</v>
      </c>
      <c r="O50" t="s">
        <v>230</v>
      </c>
      <c r="Q50">
        <f ca="1">IF(OR(ISNUMBER(MATCH(L50,MasterData!$D$3:$D$18,0)),ISNUMBER(MATCH(L50,MasterData!$C$3:$C$18,0))),
    DATEDIF(E50,I50,"d"),
    DATEDIF(E50,TODAY(),"d"))</f>
        <v>42</v>
      </c>
      <c r="R50">
        <f t="shared" ca="1" si="0"/>
        <v>0</v>
      </c>
      <c r="S50">
        <f t="shared" ca="1" si="1"/>
        <v>0</v>
      </c>
      <c r="T50">
        <f t="shared" ca="1" si="2"/>
        <v>1</v>
      </c>
    </row>
    <row r="51" spans="1:20" x14ac:dyDescent="0.35">
      <c r="A51">
        <v>6000135321</v>
      </c>
      <c r="B51" t="s">
        <v>365</v>
      </c>
      <c r="C51" t="s">
        <v>230</v>
      </c>
      <c r="D51" t="s">
        <v>254</v>
      </c>
      <c r="E51" s="1">
        <v>45740</v>
      </c>
      <c r="F51" s="1"/>
      <c r="G51" t="s">
        <v>255</v>
      </c>
      <c r="H51" t="s">
        <v>245</v>
      </c>
      <c r="I51" s="1">
        <v>45784</v>
      </c>
      <c r="J51" t="s">
        <v>234</v>
      </c>
      <c r="K51" t="s">
        <v>241</v>
      </c>
      <c r="L51" t="s">
        <v>171</v>
      </c>
      <c r="M51" t="s">
        <v>366</v>
      </c>
      <c r="N51" t="s">
        <v>237</v>
      </c>
      <c r="O51" t="s">
        <v>230</v>
      </c>
      <c r="Q51">
        <f ca="1">IF(OR(ISNUMBER(MATCH(L51,MasterData!$D$3:$D$18,0)),ISNUMBER(MATCH(L51,MasterData!$C$3:$C$18,0))),
    DATEDIF(E51,I51,"d"),
    DATEDIF(E51,TODAY(),"d"))</f>
        <v>44</v>
      </c>
      <c r="R51">
        <f t="shared" ca="1" si="0"/>
        <v>0</v>
      </c>
      <c r="S51">
        <f t="shared" ca="1" si="1"/>
        <v>0</v>
      </c>
      <c r="T51">
        <f t="shared" ca="1" si="2"/>
        <v>1</v>
      </c>
    </row>
    <row r="52" spans="1:20" x14ac:dyDescent="0.35">
      <c r="A52">
        <v>6000135513</v>
      </c>
      <c r="B52" t="s">
        <v>367</v>
      </c>
      <c r="C52" t="s">
        <v>230</v>
      </c>
      <c r="D52" t="s">
        <v>247</v>
      </c>
      <c r="E52" s="1">
        <v>45742</v>
      </c>
      <c r="F52" s="1"/>
      <c r="G52" t="s">
        <v>268</v>
      </c>
      <c r="H52" t="s">
        <v>230</v>
      </c>
      <c r="I52" s="1">
        <v>45749</v>
      </c>
      <c r="J52" t="s">
        <v>234</v>
      </c>
      <c r="K52" t="s">
        <v>235</v>
      </c>
      <c r="L52" t="s">
        <v>171</v>
      </c>
      <c r="M52" t="s">
        <v>368</v>
      </c>
      <c r="N52" t="s">
        <v>237</v>
      </c>
      <c r="O52" t="s">
        <v>230</v>
      </c>
      <c r="Q52">
        <f ca="1">IF(OR(ISNUMBER(MATCH(L52,MasterData!$D$3:$D$18,0)),ISNUMBER(MATCH(L52,MasterData!$C$3:$C$18,0))),
    DATEDIF(E52,I52,"d"),
    DATEDIF(E52,TODAY(),"d"))</f>
        <v>7</v>
      </c>
      <c r="R52">
        <f t="shared" ca="1" si="0"/>
        <v>1</v>
      </c>
      <c r="S52">
        <f t="shared" ca="1" si="1"/>
        <v>0</v>
      </c>
      <c r="T52">
        <f t="shared" ca="1" si="2"/>
        <v>0</v>
      </c>
    </row>
    <row r="53" spans="1:20" x14ac:dyDescent="0.35">
      <c r="A53">
        <v>6000135668</v>
      </c>
      <c r="B53" t="s">
        <v>369</v>
      </c>
      <c r="C53" t="s">
        <v>230</v>
      </c>
      <c r="D53" t="s">
        <v>231</v>
      </c>
      <c r="E53" s="1">
        <v>45743</v>
      </c>
      <c r="F53" s="1"/>
      <c r="G53" t="s">
        <v>315</v>
      </c>
      <c r="H53" t="s">
        <v>233</v>
      </c>
      <c r="I53" s="1">
        <v>45782</v>
      </c>
      <c r="J53" t="s">
        <v>234</v>
      </c>
      <c r="K53" t="s">
        <v>241</v>
      </c>
      <c r="L53" t="s">
        <v>171</v>
      </c>
      <c r="M53" t="s">
        <v>370</v>
      </c>
      <c r="N53" t="s">
        <v>237</v>
      </c>
      <c r="O53" t="s">
        <v>230</v>
      </c>
      <c r="Q53">
        <f ca="1">IF(OR(ISNUMBER(MATCH(L53,MasterData!$D$3:$D$18,0)),ISNUMBER(MATCH(L53,MasterData!$C$3:$C$18,0))),
    DATEDIF(E53,I53,"d"),
    DATEDIF(E53,TODAY(),"d"))</f>
        <v>39</v>
      </c>
      <c r="R53">
        <f t="shared" ca="1" si="0"/>
        <v>0</v>
      </c>
      <c r="S53">
        <f t="shared" ca="1" si="1"/>
        <v>0</v>
      </c>
      <c r="T53">
        <f t="shared" ca="1" si="2"/>
        <v>1</v>
      </c>
    </row>
    <row r="54" spans="1:20" x14ac:dyDescent="0.35">
      <c r="A54">
        <v>6000135843</v>
      </c>
      <c r="B54" t="s">
        <v>230</v>
      </c>
      <c r="C54" t="s">
        <v>230</v>
      </c>
      <c r="D54" t="s">
        <v>251</v>
      </c>
      <c r="E54" s="1">
        <v>45744</v>
      </c>
      <c r="F54" s="1"/>
      <c r="G54" t="s">
        <v>290</v>
      </c>
      <c r="H54" t="s">
        <v>233</v>
      </c>
      <c r="I54" s="1">
        <v>45759</v>
      </c>
      <c r="J54" t="s">
        <v>201</v>
      </c>
      <c r="K54" t="s">
        <v>241</v>
      </c>
      <c r="L54" t="s">
        <v>171</v>
      </c>
      <c r="M54" t="s">
        <v>371</v>
      </c>
      <c r="N54" t="s">
        <v>237</v>
      </c>
      <c r="O54" t="s">
        <v>230</v>
      </c>
      <c r="Q54">
        <f ca="1">IF(OR(ISNUMBER(MATCH(L54,MasterData!$D$3:$D$18,0)),ISNUMBER(MATCH(L54,MasterData!$C$3:$C$18,0))),
    DATEDIF(E54,I54,"d"),
    DATEDIF(E54,TODAY(),"d"))</f>
        <v>15</v>
      </c>
      <c r="R54">
        <f t="shared" ca="1" si="0"/>
        <v>0</v>
      </c>
      <c r="S54">
        <f t="shared" ca="1" si="1"/>
        <v>1</v>
      </c>
      <c r="T54">
        <f t="shared" ca="1" si="2"/>
        <v>0</v>
      </c>
    </row>
    <row r="55" spans="1:20" x14ac:dyDescent="0.35">
      <c r="A55">
        <v>6000135916</v>
      </c>
      <c r="B55" t="s">
        <v>372</v>
      </c>
      <c r="C55" t="s">
        <v>230</v>
      </c>
      <c r="D55" t="s">
        <v>251</v>
      </c>
      <c r="E55" s="1">
        <v>45747</v>
      </c>
      <c r="F55" s="1"/>
      <c r="G55" t="s">
        <v>373</v>
      </c>
      <c r="H55" t="s">
        <v>233</v>
      </c>
      <c r="I55" s="1">
        <v>45754</v>
      </c>
      <c r="J55" t="s">
        <v>234</v>
      </c>
      <c r="K55" t="s">
        <v>235</v>
      </c>
      <c r="L55" t="s">
        <v>171</v>
      </c>
      <c r="M55" t="s">
        <v>374</v>
      </c>
      <c r="N55" t="s">
        <v>237</v>
      </c>
      <c r="O55" t="s">
        <v>230</v>
      </c>
      <c r="Q55">
        <f ca="1">IF(OR(ISNUMBER(MATCH(L55,MasterData!$D$3:$D$18,0)),ISNUMBER(MATCH(L55,MasterData!$C$3:$C$18,0))),
    DATEDIF(E55,I55,"d"),
    DATEDIF(E55,TODAY(),"d"))</f>
        <v>7</v>
      </c>
      <c r="R55">
        <f t="shared" ca="1" si="0"/>
        <v>1</v>
      </c>
      <c r="S55">
        <f t="shared" ca="1" si="1"/>
        <v>0</v>
      </c>
      <c r="T55">
        <f t="shared" ca="1" si="2"/>
        <v>0</v>
      </c>
    </row>
    <row r="56" spans="1:20" x14ac:dyDescent="0.35">
      <c r="A56">
        <v>6000135930</v>
      </c>
      <c r="B56" t="s">
        <v>375</v>
      </c>
      <c r="C56" t="s">
        <v>230</v>
      </c>
      <c r="D56" t="s">
        <v>254</v>
      </c>
      <c r="E56" s="1">
        <v>45747</v>
      </c>
      <c r="F56" s="1"/>
      <c r="G56" t="s">
        <v>268</v>
      </c>
      <c r="H56" t="s">
        <v>233</v>
      </c>
      <c r="I56" s="1">
        <v>45758</v>
      </c>
      <c r="J56" t="s">
        <v>234</v>
      </c>
      <c r="K56" t="s">
        <v>235</v>
      </c>
      <c r="L56" t="s">
        <v>171</v>
      </c>
      <c r="M56" t="s">
        <v>376</v>
      </c>
      <c r="N56" t="s">
        <v>237</v>
      </c>
      <c r="O56" t="s">
        <v>230</v>
      </c>
      <c r="Q56">
        <f ca="1">IF(OR(ISNUMBER(MATCH(L56,MasterData!$D$3:$D$18,0)),ISNUMBER(MATCH(L56,MasterData!$C$3:$C$18,0))),
    DATEDIF(E56,I56,"d"),
    DATEDIF(E56,TODAY(),"d"))</f>
        <v>11</v>
      </c>
      <c r="R56">
        <f t="shared" ca="1" si="0"/>
        <v>0</v>
      </c>
      <c r="S56">
        <f t="shared" ca="1" si="1"/>
        <v>1</v>
      </c>
      <c r="T56">
        <f t="shared" ca="1" si="2"/>
        <v>0</v>
      </c>
    </row>
    <row r="57" spans="1:20" x14ac:dyDescent="0.35">
      <c r="A57">
        <v>6000136043</v>
      </c>
      <c r="B57" t="s">
        <v>230</v>
      </c>
      <c r="C57" t="s">
        <v>230</v>
      </c>
      <c r="D57" t="s">
        <v>251</v>
      </c>
      <c r="E57" s="1">
        <v>45748</v>
      </c>
      <c r="F57" s="1"/>
      <c r="G57" t="s">
        <v>290</v>
      </c>
      <c r="H57" t="s">
        <v>377</v>
      </c>
      <c r="I57" s="1">
        <v>45786</v>
      </c>
      <c r="J57" t="s">
        <v>201</v>
      </c>
      <c r="K57" t="s">
        <v>241</v>
      </c>
      <c r="L57" t="s">
        <v>171</v>
      </c>
      <c r="M57" t="s">
        <v>378</v>
      </c>
      <c r="N57" t="s">
        <v>237</v>
      </c>
      <c r="O57" t="s">
        <v>230</v>
      </c>
      <c r="Q57">
        <f ca="1">IF(OR(ISNUMBER(MATCH(L57,MasterData!$D$3:$D$18,0)),ISNUMBER(MATCH(L57,MasterData!$C$3:$C$18,0))),
    DATEDIF(E57,I57,"d"),
    DATEDIF(E57,TODAY(),"d"))</f>
        <v>38</v>
      </c>
      <c r="R57">
        <f t="shared" ca="1" si="0"/>
        <v>0</v>
      </c>
      <c r="S57">
        <f t="shared" ca="1" si="1"/>
        <v>0</v>
      </c>
      <c r="T57">
        <f t="shared" ca="1" si="2"/>
        <v>1</v>
      </c>
    </row>
    <row r="58" spans="1:20" x14ac:dyDescent="0.35">
      <c r="A58">
        <v>6000136104</v>
      </c>
      <c r="B58" t="s">
        <v>379</v>
      </c>
      <c r="C58" t="s">
        <v>230</v>
      </c>
      <c r="D58" t="s">
        <v>274</v>
      </c>
      <c r="E58" s="1">
        <v>45748</v>
      </c>
      <c r="F58" s="1"/>
      <c r="G58" t="s">
        <v>380</v>
      </c>
      <c r="H58" t="s">
        <v>233</v>
      </c>
      <c r="I58" s="1">
        <v>45755</v>
      </c>
      <c r="J58" t="s">
        <v>234</v>
      </c>
      <c r="K58" t="s">
        <v>241</v>
      </c>
      <c r="L58" t="s">
        <v>171</v>
      </c>
      <c r="M58" t="s">
        <v>381</v>
      </c>
      <c r="N58" t="s">
        <v>237</v>
      </c>
      <c r="O58" t="s">
        <v>230</v>
      </c>
      <c r="Q58">
        <f ca="1">IF(OR(ISNUMBER(MATCH(L58,MasterData!$D$3:$D$18,0)),ISNUMBER(MATCH(L58,MasterData!$C$3:$C$18,0))),
    DATEDIF(E58,I58,"d"),
    DATEDIF(E58,TODAY(),"d"))</f>
        <v>7</v>
      </c>
      <c r="R58">
        <f t="shared" ca="1" si="0"/>
        <v>1</v>
      </c>
      <c r="S58">
        <f t="shared" ca="1" si="1"/>
        <v>0</v>
      </c>
      <c r="T58">
        <f t="shared" ca="1" si="2"/>
        <v>0</v>
      </c>
    </row>
    <row r="59" spans="1:20" x14ac:dyDescent="0.35">
      <c r="A59">
        <v>6000136206</v>
      </c>
      <c r="B59" t="s">
        <v>382</v>
      </c>
      <c r="C59" t="s">
        <v>230</v>
      </c>
      <c r="D59" t="s">
        <v>383</v>
      </c>
      <c r="E59" s="1">
        <v>45749</v>
      </c>
      <c r="F59" s="1"/>
      <c r="G59" t="s">
        <v>384</v>
      </c>
      <c r="H59" t="s">
        <v>245</v>
      </c>
      <c r="I59" s="1">
        <v>45798</v>
      </c>
      <c r="J59" t="s">
        <v>234</v>
      </c>
      <c r="K59" t="s">
        <v>241</v>
      </c>
      <c r="L59" t="s">
        <v>171</v>
      </c>
      <c r="M59" t="s">
        <v>385</v>
      </c>
      <c r="N59" t="s">
        <v>237</v>
      </c>
      <c r="O59" t="s">
        <v>230</v>
      </c>
      <c r="Q59">
        <f ca="1">IF(OR(ISNUMBER(MATCH(L59,MasterData!$D$3:$D$18,0)),ISNUMBER(MATCH(L59,MasterData!$C$3:$C$18,0))),
    DATEDIF(E59,I59,"d"),
    DATEDIF(E59,TODAY(),"d"))</f>
        <v>49</v>
      </c>
      <c r="R59">
        <f t="shared" ca="1" si="0"/>
        <v>0</v>
      </c>
      <c r="S59">
        <f t="shared" ca="1" si="1"/>
        <v>0</v>
      </c>
      <c r="T59">
        <f t="shared" ca="1" si="2"/>
        <v>1</v>
      </c>
    </row>
    <row r="60" spans="1:20" x14ac:dyDescent="0.35">
      <c r="A60">
        <v>6000136305</v>
      </c>
      <c r="B60" t="s">
        <v>386</v>
      </c>
      <c r="C60" t="s">
        <v>230</v>
      </c>
      <c r="D60" t="s">
        <v>387</v>
      </c>
      <c r="E60" s="1">
        <v>45749</v>
      </c>
      <c r="F60" s="1"/>
      <c r="G60" t="s">
        <v>388</v>
      </c>
      <c r="H60" t="s">
        <v>233</v>
      </c>
      <c r="I60" s="1">
        <v>45756</v>
      </c>
      <c r="J60" t="s">
        <v>234</v>
      </c>
      <c r="K60" t="s">
        <v>241</v>
      </c>
      <c r="L60" t="s">
        <v>171</v>
      </c>
      <c r="M60" t="s">
        <v>389</v>
      </c>
      <c r="N60" t="s">
        <v>237</v>
      </c>
      <c r="O60" t="s">
        <v>230</v>
      </c>
      <c r="Q60">
        <f ca="1">IF(OR(ISNUMBER(MATCH(L60,MasterData!$D$3:$D$18,0)),ISNUMBER(MATCH(L60,MasterData!$C$3:$C$18,0))),
    DATEDIF(E60,I60,"d"),
    DATEDIF(E60,TODAY(),"d"))</f>
        <v>7</v>
      </c>
      <c r="R60">
        <f t="shared" ca="1" si="0"/>
        <v>1</v>
      </c>
      <c r="S60">
        <f t="shared" ca="1" si="1"/>
        <v>0</v>
      </c>
      <c r="T60">
        <f t="shared" ca="1" si="2"/>
        <v>0</v>
      </c>
    </row>
    <row r="61" spans="1:20" x14ac:dyDescent="0.35">
      <c r="A61">
        <v>6000136404</v>
      </c>
      <c r="B61" t="s">
        <v>390</v>
      </c>
      <c r="C61" t="s">
        <v>230</v>
      </c>
      <c r="D61" t="s">
        <v>247</v>
      </c>
      <c r="E61" s="1">
        <v>45750</v>
      </c>
      <c r="F61" s="1"/>
      <c r="G61" t="s">
        <v>357</v>
      </c>
      <c r="H61" t="s">
        <v>245</v>
      </c>
      <c r="I61" s="1">
        <v>45764</v>
      </c>
      <c r="J61" t="s">
        <v>234</v>
      </c>
      <c r="K61" t="s">
        <v>241</v>
      </c>
      <c r="L61" t="s">
        <v>171</v>
      </c>
      <c r="M61" t="s">
        <v>391</v>
      </c>
      <c r="N61" t="s">
        <v>237</v>
      </c>
      <c r="O61" t="s">
        <v>230</v>
      </c>
      <c r="Q61">
        <f ca="1">IF(OR(ISNUMBER(MATCH(L61,MasterData!$D$3:$D$18,0)),ISNUMBER(MATCH(L61,MasterData!$C$3:$C$18,0))),
    DATEDIF(E61,I61,"d"),
    DATEDIF(E61,TODAY(),"d"))</f>
        <v>14</v>
      </c>
      <c r="R61">
        <f t="shared" ca="1" si="0"/>
        <v>0</v>
      </c>
      <c r="S61">
        <f t="shared" ca="1" si="1"/>
        <v>1</v>
      </c>
      <c r="T61">
        <f t="shared" ca="1" si="2"/>
        <v>0</v>
      </c>
    </row>
    <row r="62" spans="1:20" x14ac:dyDescent="0.35">
      <c r="A62">
        <v>6000136413</v>
      </c>
      <c r="B62" t="s">
        <v>392</v>
      </c>
      <c r="C62" t="s">
        <v>230</v>
      </c>
      <c r="D62" t="s">
        <v>254</v>
      </c>
      <c r="E62" s="1">
        <v>45750</v>
      </c>
      <c r="F62" s="1"/>
      <c r="G62" t="s">
        <v>357</v>
      </c>
      <c r="H62" t="s">
        <v>245</v>
      </c>
      <c r="I62" s="1">
        <v>45758</v>
      </c>
      <c r="J62" t="s">
        <v>234</v>
      </c>
      <c r="K62" t="s">
        <v>241</v>
      </c>
      <c r="L62" t="s">
        <v>171</v>
      </c>
      <c r="M62" t="s">
        <v>393</v>
      </c>
      <c r="N62" t="s">
        <v>237</v>
      </c>
      <c r="O62" t="s">
        <v>230</v>
      </c>
      <c r="Q62">
        <f ca="1">IF(OR(ISNUMBER(MATCH(L62,MasterData!$D$3:$D$18,0)),ISNUMBER(MATCH(L62,MasterData!$C$3:$C$18,0))),
    DATEDIF(E62,I62,"d"),
    DATEDIF(E62,TODAY(),"d"))</f>
        <v>8</v>
      </c>
      <c r="R62">
        <f t="shared" ca="1" si="0"/>
        <v>0</v>
      </c>
      <c r="S62">
        <f t="shared" ca="1" si="1"/>
        <v>1</v>
      </c>
      <c r="T62">
        <f t="shared" ca="1" si="2"/>
        <v>0</v>
      </c>
    </row>
    <row r="63" spans="1:20" x14ac:dyDescent="0.35">
      <c r="A63">
        <v>6000136417</v>
      </c>
      <c r="B63" t="s">
        <v>394</v>
      </c>
      <c r="C63" t="s">
        <v>230</v>
      </c>
      <c r="D63" t="s">
        <v>254</v>
      </c>
      <c r="E63" s="1">
        <v>45750</v>
      </c>
      <c r="F63" s="1"/>
      <c r="G63" t="s">
        <v>357</v>
      </c>
      <c r="H63" t="s">
        <v>240</v>
      </c>
      <c r="I63" s="1">
        <v>45758</v>
      </c>
      <c r="J63" t="s">
        <v>234</v>
      </c>
      <c r="K63" t="s">
        <v>241</v>
      </c>
      <c r="L63" t="s">
        <v>171</v>
      </c>
      <c r="M63" t="s">
        <v>395</v>
      </c>
      <c r="N63" t="s">
        <v>237</v>
      </c>
      <c r="O63" t="s">
        <v>230</v>
      </c>
      <c r="Q63">
        <f ca="1">IF(OR(ISNUMBER(MATCH(L63,MasterData!$D$3:$D$18,0)),ISNUMBER(MATCH(L63,MasterData!$C$3:$C$18,0))),
    DATEDIF(E63,I63,"d"),
    DATEDIF(E63,TODAY(),"d"))</f>
        <v>8</v>
      </c>
      <c r="R63">
        <f t="shared" ca="1" si="0"/>
        <v>0</v>
      </c>
      <c r="S63">
        <f t="shared" ca="1" si="1"/>
        <v>1</v>
      </c>
      <c r="T63">
        <f t="shared" ca="1" si="2"/>
        <v>0</v>
      </c>
    </row>
    <row r="64" spans="1:20" x14ac:dyDescent="0.35">
      <c r="A64">
        <v>6000136696</v>
      </c>
      <c r="B64" t="s">
        <v>396</v>
      </c>
      <c r="C64" t="s">
        <v>230</v>
      </c>
      <c r="D64" t="s">
        <v>254</v>
      </c>
      <c r="E64" s="1">
        <v>45755</v>
      </c>
      <c r="F64" s="1"/>
      <c r="G64" t="s">
        <v>357</v>
      </c>
      <c r="H64" t="s">
        <v>245</v>
      </c>
      <c r="I64" s="1">
        <v>45763</v>
      </c>
      <c r="J64" t="s">
        <v>234</v>
      </c>
      <c r="K64" t="s">
        <v>241</v>
      </c>
      <c r="L64" t="s">
        <v>171</v>
      </c>
      <c r="M64" t="s">
        <v>397</v>
      </c>
      <c r="N64" t="s">
        <v>237</v>
      </c>
      <c r="O64" t="s">
        <v>230</v>
      </c>
      <c r="Q64">
        <f ca="1">IF(OR(ISNUMBER(MATCH(L64,MasterData!$D$3:$D$18,0)),ISNUMBER(MATCH(L64,MasterData!$C$3:$C$18,0))),
    DATEDIF(E64,I64,"d"),
    DATEDIF(E64,TODAY(),"d"))</f>
        <v>8</v>
      </c>
      <c r="R64">
        <f t="shared" ca="1" si="0"/>
        <v>0</v>
      </c>
      <c r="S64">
        <f t="shared" ca="1" si="1"/>
        <v>1</v>
      </c>
      <c r="T64">
        <f t="shared" ca="1" si="2"/>
        <v>0</v>
      </c>
    </row>
    <row r="65" spans="1:20" x14ac:dyDescent="0.35">
      <c r="A65">
        <v>6000136707</v>
      </c>
      <c r="B65" t="s">
        <v>398</v>
      </c>
      <c r="C65" t="s">
        <v>230</v>
      </c>
      <c r="D65" t="s">
        <v>254</v>
      </c>
      <c r="E65" s="1">
        <v>45755</v>
      </c>
      <c r="F65" s="1"/>
      <c r="G65" t="s">
        <v>357</v>
      </c>
      <c r="H65" t="s">
        <v>245</v>
      </c>
      <c r="I65" s="1">
        <v>45763</v>
      </c>
      <c r="J65" t="s">
        <v>234</v>
      </c>
      <c r="K65" t="s">
        <v>241</v>
      </c>
      <c r="L65" t="s">
        <v>171</v>
      </c>
      <c r="M65" t="s">
        <v>399</v>
      </c>
      <c r="N65" t="s">
        <v>237</v>
      </c>
      <c r="O65" t="s">
        <v>230</v>
      </c>
      <c r="Q65">
        <f ca="1">IF(OR(ISNUMBER(MATCH(L65,MasterData!$D$3:$D$18,0)),ISNUMBER(MATCH(L65,MasterData!$C$3:$C$18,0))),
    DATEDIF(E65,I65,"d"),
    DATEDIF(E65,TODAY(),"d"))</f>
        <v>8</v>
      </c>
      <c r="R65">
        <f t="shared" ca="1" si="0"/>
        <v>0</v>
      </c>
      <c r="S65">
        <f t="shared" ca="1" si="1"/>
        <v>1</v>
      </c>
      <c r="T65">
        <f t="shared" ca="1" si="2"/>
        <v>0</v>
      </c>
    </row>
    <row r="66" spans="1:20" x14ac:dyDescent="0.35">
      <c r="A66">
        <v>6000136806</v>
      </c>
      <c r="B66" t="s">
        <v>230</v>
      </c>
      <c r="C66" t="s">
        <v>230</v>
      </c>
      <c r="D66" t="s">
        <v>251</v>
      </c>
      <c r="E66" s="1">
        <v>45755</v>
      </c>
      <c r="F66" s="1"/>
      <c r="G66" t="s">
        <v>400</v>
      </c>
      <c r="H66" t="s">
        <v>401</v>
      </c>
      <c r="I66" s="1">
        <v>45789</v>
      </c>
      <c r="J66" t="s">
        <v>201</v>
      </c>
      <c r="K66" t="s">
        <v>241</v>
      </c>
      <c r="L66" t="s">
        <v>171</v>
      </c>
      <c r="M66" t="s">
        <v>402</v>
      </c>
      <c r="N66" t="s">
        <v>237</v>
      </c>
      <c r="O66" t="s">
        <v>230</v>
      </c>
      <c r="Q66">
        <f ca="1">IF(OR(ISNUMBER(MATCH(L66,MasterData!$D$3:$D$18,0)),ISNUMBER(MATCH(L66,MasterData!$C$3:$C$18,0))),
    DATEDIF(E66,I66,"d"),
    DATEDIF(E66,TODAY(),"d"))</f>
        <v>34</v>
      </c>
      <c r="R66">
        <f t="shared" ca="1" si="0"/>
        <v>0</v>
      </c>
      <c r="S66">
        <f t="shared" ca="1" si="1"/>
        <v>0</v>
      </c>
      <c r="T66">
        <f t="shared" ca="1" si="2"/>
        <v>1</v>
      </c>
    </row>
    <row r="67" spans="1:20" x14ac:dyDescent="0.35">
      <c r="A67">
        <v>6000136916</v>
      </c>
      <c r="B67" t="s">
        <v>403</v>
      </c>
      <c r="C67" t="s">
        <v>230</v>
      </c>
      <c r="D67" t="s">
        <v>254</v>
      </c>
      <c r="E67" s="1">
        <v>45756</v>
      </c>
      <c r="F67" s="1"/>
      <c r="G67" t="s">
        <v>357</v>
      </c>
      <c r="H67" t="s">
        <v>245</v>
      </c>
      <c r="I67" s="1">
        <v>45764</v>
      </c>
      <c r="J67" t="s">
        <v>234</v>
      </c>
      <c r="K67" t="s">
        <v>241</v>
      </c>
      <c r="L67" t="s">
        <v>171</v>
      </c>
      <c r="M67" t="s">
        <v>404</v>
      </c>
      <c r="N67" t="s">
        <v>237</v>
      </c>
      <c r="O67" t="s">
        <v>230</v>
      </c>
      <c r="Q67">
        <f ca="1">IF(OR(ISNUMBER(MATCH(L67,MasterData!$D$3:$D$18,0)),ISNUMBER(MATCH(L67,MasterData!$C$3:$C$18,0))),
    DATEDIF(E67,I67,"d"),
    DATEDIF(E67,TODAY(),"d"))</f>
        <v>8</v>
      </c>
      <c r="R67">
        <f t="shared" ref="R67:R130" ca="1" si="3">IF(AND($Q67&gt;=0,$Q67&lt;=7),1,0)</f>
        <v>0</v>
      </c>
      <c r="S67">
        <f t="shared" ref="S67:S130" ca="1" si="4">IF(AND($Q67&gt;7,Q67&lt;=30),1,0)</f>
        <v>1</v>
      </c>
      <c r="T67">
        <f t="shared" ref="T67:T130" ca="1" si="5">IF($Q67&gt;30,1,0)</f>
        <v>0</v>
      </c>
    </row>
    <row r="68" spans="1:20" x14ac:dyDescent="0.35">
      <c r="A68">
        <v>6000137097</v>
      </c>
      <c r="B68" t="s">
        <v>405</v>
      </c>
      <c r="C68" t="s">
        <v>230</v>
      </c>
      <c r="D68" t="s">
        <v>251</v>
      </c>
      <c r="E68" s="1">
        <v>45757</v>
      </c>
      <c r="F68" s="1"/>
      <c r="G68" t="s">
        <v>406</v>
      </c>
      <c r="H68" t="s">
        <v>233</v>
      </c>
      <c r="I68" s="1">
        <v>45765</v>
      </c>
      <c r="J68" t="s">
        <v>234</v>
      </c>
      <c r="K68" t="s">
        <v>235</v>
      </c>
      <c r="L68" t="s">
        <v>171</v>
      </c>
      <c r="M68" t="s">
        <v>407</v>
      </c>
      <c r="N68" t="s">
        <v>237</v>
      </c>
      <c r="O68" t="s">
        <v>230</v>
      </c>
      <c r="Q68">
        <f ca="1">IF(OR(ISNUMBER(MATCH(L68,MasterData!$D$3:$D$18,0)),ISNUMBER(MATCH(L68,MasterData!$C$3:$C$18,0))),
    DATEDIF(E68,I68,"d"),
    DATEDIF(E68,TODAY(),"d"))</f>
        <v>8</v>
      </c>
      <c r="R68">
        <f t="shared" ca="1" si="3"/>
        <v>0</v>
      </c>
      <c r="S68">
        <f t="shared" ca="1" si="4"/>
        <v>1</v>
      </c>
      <c r="T68">
        <f t="shared" ca="1" si="5"/>
        <v>0</v>
      </c>
    </row>
    <row r="69" spans="1:20" x14ac:dyDescent="0.35">
      <c r="A69">
        <v>6000137324</v>
      </c>
      <c r="B69" t="s">
        <v>408</v>
      </c>
      <c r="C69" t="s">
        <v>230</v>
      </c>
      <c r="D69" t="s">
        <v>274</v>
      </c>
      <c r="E69" s="1">
        <v>45761</v>
      </c>
      <c r="F69" s="1"/>
      <c r="G69" t="s">
        <v>380</v>
      </c>
      <c r="H69" t="s">
        <v>233</v>
      </c>
      <c r="I69" s="1">
        <v>45771</v>
      </c>
      <c r="J69" t="s">
        <v>234</v>
      </c>
      <c r="K69" t="s">
        <v>347</v>
      </c>
      <c r="L69" t="s">
        <v>171</v>
      </c>
      <c r="M69" t="s">
        <v>409</v>
      </c>
      <c r="N69" t="s">
        <v>237</v>
      </c>
      <c r="O69" t="s">
        <v>230</v>
      </c>
      <c r="Q69">
        <f ca="1">IF(OR(ISNUMBER(MATCH(L69,MasterData!$D$3:$D$18,0)),ISNUMBER(MATCH(L69,MasterData!$C$3:$C$18,0))),
    DATEDIF(E69,I69,"d"),
    DATEDIF(E69,TODAY(),"d"))</f>
        <v>10</v>
      </c>
      <c r="R69">
        <f t="shared" ca="1" si="3"/>
        <v>0</v>
      </c>
      <c r="S69">
        <f t="shared" ca="1" si="4"/>
        <v>1</v>
      </c>
      <c r="T69">
        <f t="shared" ca="1" si="5"/>
        <v>0</v>
      </c>
    </row>
    <row r="70" spans="1:20" x14ac:dyDescent="0.35">
      <c r="A70">
        <v>6000137341</v>
      </c>
      <c r="B70" t="s">
        <v>410</v>
      </c>
      <c r="C70" t="s">
        <v>230</v>
      </c>
      <c r="D70" t="s">
        <v>251</v>
      </c>
      <c r="E70" s="1">
        <v>45761</v>
      </c>
      <c r="F70" s="1"/>
      <c r="G70" t="s">
        <v>411</v>
      </c>
      <c r="H70" t="s">
        <v>245</v>
      </c>
      <c r="I70" s="1">
        <v>45768</v>
      </c>
      <c r="J70" t="s">
        <v>234</v>
      </c>
      <c r="K70" t="s">
        <v>235</v>
      </c>
      <c r="L70" t="s">
        <v>171</v>
      </c>
      <c r="M70" t="s">
        <v>412</v>
      </c>
      <c r="N70" t="s">
        <v>237</v>
      </c>
      <c r="O70" t="s">
        <v>230</v>
      </c>
      <c r="Q70">
        <f ca="1">IF(OR(ISNUMBER(MATCH(L70,MasterData!$D$3:$D$18,0)),ISNUMBER(MATCH(L70,MasterData!$C$3:$C$18,0))),
    DATEDIF(E70,I70,"d"),
    DATEDIF(E70,TODAY(),"d"))</f>
        <v>7</v>
      </c>
      <c r="R70">
        <f t="shared" ca="1" si="3"/>
        <v>1</v>
      </c>
      <c r="S70">
        <f t="shared" ca="1" si="4"/>
        <v>0</v>
      </c>
      <c r="T70">
        <f t="shared" ca="1" si="5"/>
        <v>0</v>
      </c>
    </row>
    <row r="71" spans="1:20" x14ac:dyDescent="0.35">
      <c r="A71">
        <v>6000137533</v>
      </c>
      <c r="B71" t="s">
        <v>230</v>
      </c>
      <c r="C71" t="s">
        <v>230</v>
      </c>
      <c r="D71" t="s">
        <v>413</v>
      </c>
      <c r="E71" s="1">
        <v>45762</v>
      </c>
      <c r="F71" s="1"/>
      <c r="G71" t="s">
        <v>400</v>
      </c>
      <c r="H71" t="s">
        <v>245</v>
      </c>
      <c r="I71" s="1">
        <v>45782</v>
      </c>
      <c r="J71" t="s">
        <v>201</v>
      </c>
      <c r="K71" t="s">
        <v>241</v>
      </c>
      <c r="L71" t="s">
        <v>171</v>
      </c>
      <c r="M71" t="s">
        <v>414</v>
      </c>
      <c r="N71" t="s">
        <v>237</v>
      </c>
      <c r="O71" t="s">
        <v>230</v>
      </c>
      <c r="Q71">
        <f ca="1">IF(OR(ISNUMBER(MATCH(L71,MasterData!$D$3:$D$18,0)),ISNUMBER(MATCH(L71,MasterData!$C$3:$C$18,0))),
    DATEDIF(E71,I71,"d"),
    DATEDIF(E71,TODAY(),"d"))</f>
        <v>20</v>
      </c>
      <c r="R71">
        <f t="shared" ca="1" si="3"/>
        <v>0</v>
      </c>
      <c r="S71">
        <f t="shared" ca="1" si="4"/>
        <v>1</v>
      </c>
      <c r="T71">
        <f t="shared" ca="1" si="5"/>
        <v>0</v>
      </c>
    </row>
    <row r="72" spans="1:20" x14ac:dyDescent="0.35">
      <c r="A72">
        <v>6000137544</v>
      </c>
      <c r="B72" t="s">
        <v>415</v>
      </c>
      <c r="C72" t="s">
        <v>230</v>
      </c>
      <c r="D72" t="s">
        <v>247</v>
      </c>
      <c r="E72" s="1">
        <v>45762</v>
      </c>
      <c r="F72" s="1"/>
      <c r="G72" t="s">
        <v>268</v>
      </c>
      <c r="H72" t="s">
        <v>233</v>
      </c>
      <c r="I72" s="1">
        <v>45821</v>
      </c>
      <c r="J72" t="s">
        <v>234</v>
      </c>
      <c r="K72" t="s">
        <v>235</v>
      </c>
      <c r="L72" t="s">
        <v>171</v>
      </c>
      <c r="M72" t="s">
        <v>416</v>
      </c>
      <c r="N72" t="s">
        <v>237</v>
      </c>
      <c r="O72" t="s">
        <v>230</v>
      </c>
      <c r="Q72">
        <f ca="1">IF(OR(ISNUMBER(MATCH(L72,MasterData!$D$3:$D$18,0)),ISNUMBER(MATCH(L72,MasterData!$C$3:$C$18,0))),
    DATEDIF(E72,I72,"d"),
    DATEDIF(E72,TODAY(),"d"))</f>
        <v>59</v>
      </c>
      <c r="R72">
        <f t="shared" ca="1" si="3"/>
        <v>0</v>
      </c>
      <c r="S72">
        <f t="shared" ca="1" si="4"/>
        <v>0</v>
      </c>
      <c r="T72">
        <f t="shared" ca="1" si="5"/>
        <v>1</v>
      </c>
    </row>
    <row r="73" spans="1:20" x14ac:dyDescent="0.35">
      <c r="A73">
        <v>6000137636</v>
      </c>
      <c r="B73" t="s">
        <v>417</v>
      </c>
      <c r="C73" t="s">
        <v>230</v>
      </c>
      <c r="D73" t="s">
        <v>274</v>
      </c>
      <c r="E73" s="1">
        <v>45763</v>
      </c>
      <c r="F73" s="1"/>
      <c r="G73" t="s">
        <v>321</v>
      </c>
      <c r="H73" t="s">
        <v>240</v>
      </c>
      <c r="I73" s="1">
        <v>45782</v>
      </c>
      <c r="J73" t="s">
        <v>234</v>
      </c>
      <c r="K73" t="s">
        <v>347</v>
      </c>
      <c r="L73" t="s">
        <v>171</v>
      </c>
      <c r="M73" t="s">
        <v>418</v>
      </c>
      <c r="N73" t="s">
        <v>237</v>
      </c>
      <c r="O73" t="s">
        <v>230</v>
      </c>
      <c r="Q73">
        <f ca="1">IF(OR(ISNUMBER(MATCH(L73,MasterData!$D$3:$D$18,0)),ISNUMBER(MATCH(L73,MasterData!$C$3:$C$18,0))),
    DATEDIF(E73,I73,"d"),
    DATEDIF(E73,TODAY(),"d"))</f>
        <v>19</v>
      </c>
      <c r="R73">
        <f t="shared" ca="1" si="3"/>
        <v>0</v>
      </c>
      <c r="S73">
        <f t="shared" ca="1" si="4"/>
        <v>1</v>
      </c>
      <c r="T73">
        <f t="shared" ca="1" si="5"/>
        <v>0</v>
      </c>
    </row>
    <row r="74" spans="1:20" x14ac:dyDescent="0.35">
      <c r="A74">
        <v>6000137924</v>
      </c>
      <c r="B74" t="s">
        <v>419</v>
      </c>
      <c r="C74" t="s">
        <v>230</v>
      </c>
      <c r="D74" t="s">
        <v>231</v>
      </c>
      <c r="E74" s="1">
        <v>45769</v>
      </c>
      <c r="F74" s="1"/>
      <c r="G74" t="s">
        <v>420</v>
      </c>
      <c r="H74" t="s">
        <v>240</v>
      </c>
      <c r="I74" s="1">
        <v>45782</v>
      </c>
      <c r="J74" t="s">
        <v>234</v>
      </c>
      <c r="K74" t="s">
        <v>235</v>
      </c>
      <c r="L74" t="s">
        <v>171</v>
      </c>
      <c r="M74" t="s">
        <v>421</v>
      </c>
      <c r="N74" t="s">
        <v>237</v>
      </c>
      <c r="O74" t="s">
        <v>230</v>
      </c>
      <c r="Q74">
        <f ca="1">IF(OR(ISNUMBER(MATCH(L74,MasterData!$D$3:$D$18,0)),ISNUMBER(MATCH(L74,MasterData!$C$3:$C$18,0))),
    DATEDIF(E74,I74,"d"),
    DATEDIF(E74,TODAY(),"d"))</f>
        <v>13</v>
      </c>
      <c r="R74">
        <f t="shared" ca="1" si="3"/>
        <v>0</v>
      </c>
      <c r="S74">
        <f t="shared" ca="1" si="4"/>
        <v>1</v>
      </c>
      <c r="T74">
        <f t="shared" ca="1" si="5"/>
        <v>0</v>
      </c>
    </row>
    <row r="75" spans="1:20" x14ac:dyDescent="0.35">
      <c r="A75">
        <v>6000138263</v>
      </c>
      <c r="B75" t="s">
        <v>230</v>
      </c>
      <c r="C75" t="s">
        <v>230</v>
      </c>
      <c r="D75" t="s">
        <v>274</v>
      </c>
      <c r="E75" s="1">
        <v>45771</v>
      </c>
      <c r="F75" s="1"/>
      <c r="G75" t="s">
        <v>422</v>
      </c>
      <c r="H75" t="s">
        <v>245</v>
      </c>
      <c r="I75" s="1">
        <v>45850</v>
      </c>
      <c r="J75" t="s">
        <v>201</v>
      </c>
      <c r="K75" t="s">
        <v>241</v>
      </c>
      <c r="L75" t="s">
        <v>171</v>
      </c>
      <c r="M75" t="s">
        <v>423</v>
      </c>
      <c r="N75" t="s">
        <v>237</v>
      </c>
      <c r="O75" t="s">
        <v>230</v>
      </c>
      <c r="Q75">
        <f ca="1">IF(OR(ISNUMBER(MATCH(L75,MasterData!$D$3:$D$18,0)),ISNUMBER(MATCH(L75,MasterData!$C$3:$C$18,0))),
    DATEDIF(E75,I75,"d"),
    DATEDIF(E75,TODAY(),"d"))</f>
        <v>79</v>
      </c>
      <c r="R75">
        <f t="shared" ca="1" si="3"/>
        <v>0</v>
      </c>
      <c r="S75">
        <f t="shared" ca="1" si="4"/>
        <v>0</v>
      </c>
      <c r="T75">
        <f t="shared" ca="1" si="5"/>
        <v>1</v>
      </c>
    </row>
    <row r="76" spans="1:20" x14ac:dyDescent="0.35">
      <c r="A76">
        <v>6000138316</v>
      </c>
      <c r="B76" t="s">
        <v>424</v>
      </c>
      <c r="C76" t="s">
        <v>230</v>
      </c>
      <c r="D76" t="s">
        <v>254</v>
      </c>
      <c r="E76" s="1">
        <v>45772</v>
      </c>
      <c r="F76" s="1"/>
      <c r="G76" t="s">
        <v>357</v>
      </c>
      <c r="H76" t="s">
        <v>245</v>
      </c>
      <c r="I76" s="1">
        <v>45779</v>
      </c>
      <c r="J76" t="s">
        <v>234</v>
      </c>
      <c r="K76" t="s">
        <v>241</v>
      </c>
      <c r="L76" t="s">
        <v>171</v>
      </c>
      <c r="M76" t="s">
        <v>425</v>
      </c>
      <c r="N76" t="s">
        <v>237</v>
      </c>
      <c r="O76" t="s">
        <v>230</v>
      </c>
      <c r="Q76">
        <f ca="1">IF(OR(ISNUMBER(MATCH(L76,MasterData!$D$3:$D$18,0)),ISNUMBER(MATCH(L76,MasterData!$C$3:$C$18,0))),
    DATEDIF(E76,I76,"d"),
    DATEDIF(E76,TODAY(),"d"))</f>
        <v>7</v>
      </c>
      <c r="R76">
        <f t="shared" ca="1" si="3"/>
        <v>1</v>
      </c>
      <c r="S76">
        <f t="shared" ca="1" si="4"/>
        <v>0</v>
      </c>
      <c r="T76">
        <f t="shared" ca="1" si="5"/>
        <v>0</v>
      </c>
    </row>
    <row r="77" spans="1:20" x14ac:dyDescent="0.35">
      <c r="A77">
        <v>6000138428</v>
      </c>
      <c r="B77" t="s">
        <v>426</v>
      </c>
      <c r="C77" t="s">
        <v>230</v>
      </c>
      <c r="D77" t="s">
        <v>254</v>
      </c>
      <c r="E77" s="1">
        <v>45772</v>
      </c>
      <c r="F77" s="1"/>
      <c r="G77" t="s">
        <v>357</v>
      </c>
      <c r="H77" t="s">
        <v>233</v>
      </c>
      <c r="I77" s="1">
        <v>45848</v>
      </c>
      <c r="J77" t="s">
        <v>234</v>
      </c>
      <c r="K77" t="s">
        <v>235</v>
      </c>
      <c r="L77" t="s">
        <v>171</v>
      </c>
      <c r="M77" t="s">
        <v>427</v>
      </c>
      <c r="N77" t="s">
        <v>237</v>
      </c>
      <c r="O77" t="s">
        <v>230</v>
      </c>
      <c r="Q77">
        <f ca="1">IF(OR(ISNUMBER(MATCH(L77,MasterData!$D$3:$D$18,0)),ISNUMBER(MATCH(L77,MasterData!$C$3:$C$18,0))),
    DATEDIF(E77,I77,"d"),
    DATEDIF(E77,TODAY(),"d"))</f>
        <v>76</v>
      </c>
      <c r="R77">
        <f t="shared" ca="1" si="3"/>
        <v>0</v>
      </c>
      <c r="S77">
        <f t="shared" ca="1" si="4"/>
        <v>0</v>
      </c>
      <c r="T77">
        <f t="shared" ca="1" si="5"/>
        <v>1</v>
      </c>
    </row>
    <row r="78" spans="1:20" x14ac:dyDescent="0.35">
      <c r="A78">
        <v>6000138437</v>
      </c>
      <c r="B78" t="s">
        <v>428</v>
      </c>
      <c r="C78" t="s">
        <v>230</v>
      </c>
      <c r="D78" t="s">
        <v>254</v>
      </c>
      <c r="E78" s="1">
        <v>45772</v>
      </c>
      <c r="F78" s="1"/>
      <c r="G78" t="s">
        <v>357</v>
      </c>
      <c r="H78" t="s">
        <v>245</v>
      </c>
      <c r="I78" s="1">
        <v>45845</v>
      </c>
      <c r="J78" t="s">
        <v>234</v>
      </c>
      <c r="K78" t="s">
        <v>241</v>
      </c>
      <c r="L78" t="s">
        <v>171</v>
      </c>
      <c r="M78" t="s">
        <v>429</v>
      </c>
      <c r="N78" t="s">
        <v>237</v>
      </c>
      <c r="O78" t="s">
        <v>230</v>
      </c>
      <c r="Q78">
        <f ca="1">IF(OR(ISNUMBER(MATCH(L78,MasterData!$D$3:$D$18,0)),ISNUMBER(MATCH(L78,MasterData!$C$3:$C$18,0))),
    DATEDIF(E78,I78,"d"),
    DATEDIF(E78,TODAY(),"d"))</f>
        <v>73</v>
      </c>
      <c r="R78">
        <f t="shared" ca="1" si="3"/>
        <v>0</v>
      </c>
      <c r="S78">
        <f t="shared" ca="1" si="4"/>
        <v>0</v>
      </c>
      <c r="T78">
        <f t="shared" ca="1" si="5"/>
        <v>1</v>
      </c>
    </row>
    <row r="79" spans="1:20" x14ac:dyDescent="0.35">
      <c r="A79">
        <v>6000138440</v>
      </c>
      <c r="B79" t="s">
        <v>430</v>
      </c>
      <c r="C79" t="s">
        <v>230</v>
      </c>
      <c r="D79" t="s">
        <v>254</v>
      </c>
      <c r="E79" s="1">
        <v>45772</v>
      </c>
      <c r="F79" s="1"/>
      <c r="G79" t="s">
        <v>357</v>
      </c>
      <c r="H79" t="s">
        <v>245</v>
      </c>
      <c r="I79" s="1">
        <v>45786</v>
      </c>
      <c r="J79" t="s">
        <v>234</v>
      </c>
      <c r="K79" t="s">
        <v>235</v>
      </c>
      <c r="L79" t="s">
        <v>171</v>
      </c>
      <c r="M79" t="s">
        <v>431</v>
      </c>
      <c r="N79" t="s">
        <v>237</v>
      </c>
      <c r="O79" t="s">
        <v>230</v>
      </c>
      <c r="Q79">
        <f ca="1">IF(OR(ISNUMBER(MATCH(L79,MasterData!$D$3:$D$18,0)),ISNUMBER(MATCH(L79,MasterData!$C$3:$C$18,0))),
    DATEDIF(E79,I79,"d"),
    DATEDIF(E79,TODAY(),"d"))</f>
        <v>14</v>
      </c>
      <c r="R79">
        <f t="shared" ca="1" si="3"/>
        <v>0</v>
      </c>
      <c r="S79">
        <f t="shared" ca="1" si="4"/>
        <v>1</v>
      </c>
      <c r="T79">
        <f t="shared" ca="1" si="5"/>
        <v>0</v>
      </c>
    </row>
    <row r="80" spans="1:20" x14ac:dyDescent="0.35">
      <c r="A80">
        <v>6000138454</v>
      </c>
      <c r="B80" t="s">
        <v>637</v>
      </c>
      <c r="D80" t="s">
        <v>274</v>
      </c>
      <c r="E80" s="1">
        <v>45772</v>
      </c>
      <c r="F80" s="1"/>
      <c r="G80" t="s">
        <v>329</v>
      </c>
      <c r="H80" s="35" t="s">
        <v>638</v>
      </c>
      <c r="I80" s="1">
        <v>45854</v>
      </c>
      <c r="J80" t="s">
        <v>234</v>
      </c>
      <c r="K80" t="s">
        <v>347</v>
      </c>
      <c r="L80" t="s">
        <v>170</v>
      </c>
      <c r="M80" t="s">
        <v>639</v>
      </c>
      <c r="N80" t="s">
        <v>237</v>
      </c>
      <c r="Q80">
        <f ca="1">IF(OR(ISNUMBER(MATCH(L80,MasterData!$D$3:$D$18,0)),ISNUMBER(MATCH(L80,MasterData!$C$3:$C$18,0))),
    DATEDIF(E80,I80,"d"),
    DATEDIF(E80,TODAY(),"d"))</f>
        <v>82</v>
      </c>
      <c r="R80">
        <f t="shared" ca="1" si="3"/>
        <v>0</v>
      </c>
      <c r="S80">
        <f t="shared" ca="1" si="4"/>
        <v>0</v>
      </c>
      <c r="T80">
        <f t="shared" ca="1" si="5"/>
        <v>1</v>
      </c>
    </row>
    <row r="81" spans="1:20" x14ac:dyDescent="0.35">
      <c r="A81">
        <v>6000138481</v>
      </c>
      <c r="B81" t="s">
        <v>432</v>
      </c>
      <c r="C81" t="s">
        <v>230</v>
      </c>
      <c r="D81" t="s">
        <v>231</v>
      </c>
      <c r="E81" s="1">
        <v>45775</v>
      </c>
      <c r="F81" s="1"/>
      <c r="G81" t="s">
        <v>300</v>
      </c>
      <c r="H81" t="s">
        <v>245</v>
      </c>
      <c r="I81" s="1">
        <v>45786</v>
      </c>
      <c r="J81" t="s">
        <v>234</v>
      </c>
      <c r="K81" t="s">
        <v>241</v>
      </c>
      <c r="L81" t="s">
        <v>171</v>
      </c>
      <c r="M81" t="s">
        <v>433</v>
      </c>
      <c r="N81" t="s">
        <v>237</v>
      </c>
      <c r="O81" t="s">
        <v>230</v>
      </c>
      <c r="Q81">
        <f ca="1">IF(OR(ISNUMBER(MATCH(L81,MasterData!$D$3:$D$18,0)),ISNUMBER(MATCH(L81,MasterData!$C$3:$C$18,0))),
    DATEDIF(E81,I81,"d"),
    DATEDIF(E81,TODAY(),"d"))</f>
        <v>11</v>
      </c>
      <c r="R81">
        <f t="shared" ca="1" si="3"/>
        <v>0</v>
      </c>
      <c r="S81">
        <f t="shared" ca="1" si="4"/>
        <v>1</v>
      </c>
      <c r="T81">
        <f t="shared" ca="1" si="5"/>
        <v>0</v>
      </c>
    </row>
    <row r="82" spans="1:20" x14ac:dyDescent="0.35">
      <c r="A82">
        <v>6000138500</v>
      </c>
      <c r="B82" t="s">
        <v>434</v>
      </c>
      <c r="C82" t="s">
        <v>230</v>
      </c>
      <c r="D82" t="s">
        <v>254</v>
      </c>
      <c r="E82" s="1">
        <v>45775</v>
      </c>
      <c r="F82" s="1"/>
      <c r="G82" t="s">
        <v>255</v>
      </c>
      <c r="H82" t="s">
        <v>233</v>
      </c>
      <c r="I82" s="1">
        <v>45832</v>
      </c>
      <c r="J82" t="s">
        <v>234</v>
      </c>
      <c r="K82" t="s">
        <v>241</v>
      </c>
      <c r="L82" t="s">
        <v>171</v>
      </c>
      <c r="M82" t="s">
        <v>435</v>
      </c>
      <c r="N82" t="s">
        <v>237</v>
      </c>
      <c r="O82" t="s">
        <v>230</v>
      </c>
      <c r="Q82">
        <f ca="1">IF(OR(ISNUMBER(MATCH(L82,MasterData!$D$3:$D$18,0)),ISNUMBER(MATCH(L82,MasterData!$C$3:$C$18,0))),
    DATEDIF(E82,I82,"d"),
    DATEDIF(E82,TODAY(),"d"))</f>
        <v>57</v>
      </c>
      <c r="R82">
        <f t="shared" ca="1" si="3"/>
        <v>0</v>
      </c>
      <c r="S82">
        <f t="shared" ca="1" si="4"/>
        <v>0</v>
      </c>
      <c r="T82">
        <f t="shared" ca="1" si="5"/>
        <v>1</v>
      </c>
    </row>
    <row r="83" spans="1:20" x14ac:dyDescent="0.35">
      <c r="A83">
        <v>6000138582</v>
      </c>
      <c r="B83" t="s">
        <v>436</v>
      </c>
      <c r="C83" t="s">
        <v>230</v>
      </c>
      <c r="D83" t="s">
        <v>231</v>
      </c>
      <c r="E83" s="1">
        <v>45775</v>
      </c>
      <c r="F83" s="1"/>
      <c r="G83" t="s">
        <v>293</v>
      </c>
      <c r="H83" t="s">
        <v>245</v>
      </c>
      <c r="I83" s="1">
        <v>45824</v>
      </c>
      <c r="J83" t="s">
        <v>234</v>
      </c>
      <c r="K83" t="s">
        <v>235</v>
      </c>
      <c r="L83" t="s">
        <v>171</v>
      </c>
      <c r="M83" t="s">
        <v>437</v>
      </c>
      <c r="N83" t="s">
        <v>237</v>
      </c>
      <c r="O83" t="s">
        <v>230</v>
      </c>
      <c r="Q83">
        <f ca="1">IF(OR(ISNUMBER(MATCH(L83,MasterData!$D$3:$D$18,0)),ISNUMBER(MATCH(L83,MasterData!$C$3:$C$18,0))),
    DATEDIF(E83,I83,"d"),
    DATEDIF(E83,TODAY(),"d"))</f>
        <v>49</v>
      </c>
      <c r="R83">
        <f t="shared" ca="1" si="3"/>
        <v>0</v>
      </c>
      <c r="S83">
        <f t="shared" ca="1" si="4"/>
        <v>0</v>
      </c>
      <c r="T83">
        <f t="shared" ca="1" si="5"/>
        <v>1</v>
      </c>
    </row>
    <row r="84" spans="1:20" x14ac:dyDescent="0.35">
      <c r="A84">
        <v>6000138600</v>
      </c>
      <c r="B84" t="s">
        <v>438</v>
      </c>
      <c r="C84" t="s">
        <v>230</v>
      </c>
      <c r="D84" t="s">
        <v>274</v>
      </c>
      <c r="E84" s="1">
        <v>45775</v>
      </c>
      <c r="F84" s="1"/>
      <c r="G84" t="s">
        <v>439</v>
      </c>
      <c r="H84" t="s">
        <v>245</v>
      </c>
      <c r="I84" s="1">
        <v>45812</v>
      </c>
      <c r="J84" t="s">
        <v>234</v>
      </c>
      <c r="K84" t="s">
        <v>241</v>
      </c>
      <c r="L84" t="s">
        <v>171</v>
      </c>
      <c r="M84" t="s">
        <v>440</v>
      </c>
      <c r="N84" t="s">
        <v>237</v>
      </c>
      <c r="O84" t="s">
        <v>230</v>
      </c>
      <c r="Q84">
        <f ca="1">IF(OR(ISNUMBER(MATCH(L84,MasterData!$D$3:$D$18,0)),ISNUMBER(MATCH(L84,MasterData!$C$3:$C$18,0))),
    DATEDIF(E84,I84,"d"),
    DATEDIF(E84,TODAY(),"d"))</f>
        <v>37</v>
      </c>
      <c r="R84">
        <f t="shared" ca="1" si="3"/>
        <v>0</v>
      </c>
      <c r="S84">
        <f t="shared" ca="1" si="4"/>
        <v>0</v>
      </c>
      <c r="T84">
        <f t="shared" ca="1" si="5"/>
        <v>1</v>
      </c>
    </row>
    <row r="85" spans="1:20" x14ac:dyDescent="0.35">
      <c r="A85">
        <v>6000138844</v>
      </c>
      <c r="B85" t="s">
        <v>441</v>
      </c>
      <c r="C85" t="s">
        <v>230</v>
      </c>
      <c r="D85" t="s">
        <v>231</v>
      </c>
      <c r="E85" s="1">
        <v>45777</v>
      </c>
      <c r="F85" s="1"/>
      <c r="G85" t="s">
        <v>300</v>
      </c>
      <c r="H85" t="s">
        <v>245</v>
      </c>
      <c r="I85" s="1">
        <v>45807</v>
      </c>
      <c r="J85" t="s">
        <v>201</v>
      </c>
      <c r="K85" t="s">
        <v>241</v>
      </c>
      <c r="L85" t="s">
        <v>171</v>
      </c>
      <c r="M85" t="s">
        <v>442</v>
      </c>
      <c r="N85" t="s">
        <v>237</v>
      </c>
      <c r="O85" t="s">
        <v>230</v>
      </c>
      <c r="Q85">
        <f ca="1">IF(OR(ISNUMBER(MATCH(L85,MasterData!$D$3:$D$18,0)),ISNUMBER(MATCH(L85,MasterData!$C$3:$C$18,0))),
    DATEDIF(E85,I85,"d"),
    DATEDIF(E85,TODAY(),"d"))</f>
        <v>30</v>
      </c>
      <c r="R85">
        <f t="shared" ca="1" si="3"/>
        <v>0</v>
      </c>
      <c r="S85">
        <f t="shared" ca="1" si="4"/>
        <v>1</v>
      </c>
      <c r="T85">
        <f t="shared" ca="1" si="5"/>
        <v>0</v>
      </c>
    </row>
    <row r="86" spans="1:20" x14ac:dyDescent="0.35">
      <c r="A86">
        <v>6000138916</v>
      </c>
      <c r="B86" t="s">
        <v>230</v>
      </c>
      <c r="C86" t="s">
        <v>230</v>
      </c>
      <c r="D86" t="s">
        <v>231</v>
      </c>
      <c r="E86" s="1">
        <v>45779</v>
      </c>
      <c r="F86" s="1"/>
      <c r="G86" t="s">
        <v>248</v>
      </c>
      <c r="H86" t="s">
        <v>245</v>
      </c>
      <c r="I86" s="1">
        <v>45817</v>
      </c>
      <c r="J86" t="s">
        <v>201</v>
      </c>
      <c r="K86" t="s">
        <v>241</v>
      </c>
      <c r="L86" t="s">
        <v>171</v>
      </c>
      <c r="M86" t="s">
        <v>443</v>
      </c>
      <c r="N86" t="s">
        <v>237</v>
      </c>
      <c r="O86" t="s">
        <v>230</v>
      </c>
      <c r="Q86">
        <f ca="1">IF(OR(ISNUMBER(MATCH(L86,MasterData!$D$3:$D$18,0)),ISNUMBER(MATCH(L86,MasterData!$C$3:$C$18,0))),
    DATEDIF(E86,I86,"d"),
    DATEDIF(E86,TODAY(),"d"))</f>
        <v>38</v>
      </c>
      <c r="R86">
        <f t="shared" ca="1" si="3"/>
        <v>0</v>
      </c>
      <c r="S86">
        <f t="shared" ca="1" si="4"/>
        <v>0</v>
      </c>
      <c r="T86">
        <f t="shared" ca="1" si="5"/>
        <v>1</v>
      </c>
    </row>
    <row r="87" spans="1:20" x14ac:dyDescent="0.35">
      <c r="A87">
        <v>6000139044</v>
      </c>
      <c r="B87" t="s">
        <v>444</v>
      </c>
      <c r="C87" t="s">
        <v>230</v>
      </c>
      <c r="D87" t="s">
        <v>254</v>
      </c>
      <c r="E87" s="1">
        <v>45782</v>
      </c>
      <c r="F87" s="1"/>
      <c r="G87" t="s">
        <v>357</v>
      </c>
      <c r="H87" t="s">
        <v>233</v>
      </c>
      <c r="I87" s="1">
        <v>45805</v>
      </c>
      <c r="J87" t="s">
        <v>234</v>
      </c>
      <c r="K87" t="s">
        <v>241</v>
      </c>
      <c r="L87" t="s">
        <v>171</v>
      </c>
      <c r="M87" t="s">
        <v>445</v>
      </c>
      <c r="N87" t="s">
        <v>237</v>
      </c>
      <c r="O87" t="s">
        <v>230</v>
      </c>
      <c r="Q87">
        <f ca="1">IF(OR(ISNUMBER(MATCH(L87,MasterData!$D$3:$D$18,0)),ISNUMBER(MATCH(L87,MasterData!$C$3:$C$18,0))),
    DATEDIF(E87,I87,"d"),
    DATEDIF(E87,TODAY(),"d"))</f>
        <v>23</v>
      </c>
      <c r="R87">
        <f t="shared" ca="1" si="3"/>
        <v>0</v>
      </c>
      <c r="S87">
        <f t="shared" ca="1" si="4"/>
        <v>1</v>
      </c>
      <c r="T87">
        <f t="shared" ca="1" si="5"/>
        <v>0</v>
      </c>
    </row>
    <row r="88" spans="1:20" x14ac:dyDescent="0.35">
      <c r="A88">
        <v>6000139205</v>
      </c>
      <c r="B88" t="s">
        <v>446</v>
      </c>
      <c r="C88" t="s">
        <v>230</v>
      </c>
      <c r="D88" t="s">
        <v>231</v>
      </c>
      <c r="E88" s="1">
        <v>45783</v>
      </c>
      <c r="F88" s="1"/>
      <c r="G88" t="s">
        <v>329</v>
      </c>
      <c r="H88" t="s">
        <v>233</v>
      </c>
      <c r="I88" s="1">
        <v>45812</v>
      </c>
      <c r="J88" t="s">
        <v>234</v>
      </c>
      <c r="K88" t="s">
        <v>235</v>
      </c>
      <c r="L88" t="s">
        <v>171</v>
      </c>
      <c r="M88" t="s">
        <v>447</v>
      </c>
      <c r="N88" t="s">
        <v>237</v>
      </c>
      <c r="O88" t="s">
        <v>230</v>
      </c>
      <c r="Q88">
        <f ca="1">IF(OR(ISNUMBER(MATCH(L88,MasterData!$D$3:$D$18,0)),ISNUMBER(MATCH(L88,MasterData!$C$3:$C$18,0))),
    DATEDIF(E88,I88,"d"),
    DATEDIF(E88,TODAY(),"d"))</f>
        <v>29</v>
      </c>
      <c r="R88">
        <f t="shared" ca="1" si="3"/>
        <v>0</v>
      </c>
      <c r="S88">
        <f t="shared" ca="1" si="4"/>
        <v>1</v>
      </c>
      <c r="T88">
        <f t="shared" ca="1" si="5"/>
        <v>0</v>
      </c>
    </row>
    <row r="89" spans="1:20" x14ac:dyDescent="0.35">
      <c r="A89">
        <v>6000139326</v>
      </c>
      <c r="B89" t="s">
        <v>448</v>
      </c>
      <c r="C89" t="s">
        <v>230</v>
      </c>
      <c r="D89" t="s">
        <v>449</v>
      </c>
      <c r="E89" s="1">
        <v>45784</v>
      </c>
      <c r="F89" s="1"/>
      <c r="G89" t="s">
        <v>450</v>
      </c>
      <c r="H89" t="s">
        <v>245</v>
      </c>
      <c r="I89" s="1">
        <v>45791</v>
      </c>
      <c r="J89" t="s">
        <v>234</v>
      </c>
      <c r="K89" t="s">
        <v>241</v>
      </c>
      <c r="L89" t="s">
        <v>171</v>
      </c>
      <c r="M89" t="s">
        <v>451</v>
      </c>
      <c r="N89" t="s">
        <v>237</v>
      </c>
      <c r="O89" t="s">
        <v>230</v>
      </c>
      <c r="Q89">
        <f ca="1">IF(OR(ISNUMBER(MATCH(L89,MasterData!$D$3:$D$18,0)),ISNUMBER(MATCH(L89,MasterData!$C$3:$C$18,0))),
    DATEDIF(E89,I89,"d"),
    DATEDIF(E89,TODAY(),"d"))</f>
        <v>7</v>
      </c>
      <c r="R89">
        <f t="shared" ca="1" si="3"/>
        <v>1</v>
      </c>
      <c r="S89">
        <f t="shared" ca="1" si="4"/>
        <v>0</v>
      </c>
      <c r="T89">
        <f t="shared" ca="1" si="5"/>
        <v>0</v>
      </c>
    </row>
    <row r="90" spans="1:20" x14ac:dyDescent="0.35">
      <c r="A90">
        <v>6000139329</v>
      </c>
      <c r="B90" t="s">
        <v>452</v>
      </c>
      <c r="C90" t="s">
        <v>230</v>
      </c>
      <c r="D90" t="s">
        <v>231</v>
      </c>
      <c r="E90" s="1">
        <v>45784</v>
      </c>
      <c r="F90" s="1"/>
      <c r="G90" t="s">
        <v>453</v>
      </c>
      <c r="H90" t="s">
        <v>240</v>
      </c>
      <c r="I90" s="1">
        <v>45812</v>
      </c>
      <c r="J90" t="s">
        <v>234</v>
      </c>
      <c r="K90" t="s">
        <v>235</v>
      </c>
      <c r="L90" t="s">
        <v>171</v>
      </c>
      <c r="M90" t="s">
        <v>454</v>
      </c>
      <c r="N90" t="s">
        <v>237</v>
      </c>
      <c r="O90" t="s">
        <v>230</v>
      </c>
      <c r="Q90">
        <f ca="1">IF(OR(ISNUMBER(MATCH(L90,MasterData!$D$3:$D$18,0)),ISNUMBER(MATCH(L90,MasterData!$C$3:$C$18,0))),
    DATEDIF(E90,I90,"d"),
    DATEDIF(E90,TODAY(),"d"))</f>
        <v>28</v>
      </c>
      <c r="R90">
        <f t="shared" ca="1" si="3"/>
        <v>0</v>
      </c>
      <c r="S90">
        <f t="shared" ca="1" si="4"/>
        <v>1</v>
      </c>
      <c r="T90">
        <f t="shared" ca="1" si="5"/>
        <v>0</v>
      </c>
    </row>
    <row r="91" spans="1:20" x14ac:dyDescent="0.35">
      <c r="A91">
        <v>6000139369</v>
      </c>
      <c r="B91" t="s">
        <v>455</v>
      </c>
      <c r="C91" t="s">
        <v>230</v>
      </c>
      <c r="D91" t="s">
        <v>254</v>
      </c>
      <c r="E91" s="1">
        <v>45785</v>
      </c>
      <c r="F91" s="1"/>
      <c r="G91" t="s">
        <v>357</v>
      </c>
      <c r="H91" t="s">
        <v>233</v>
      </c>
      <c r="I91" s="1">
        <v>45870</v>
      </c>
      <c r="J91" t="s">
        <v>234</v>
      </c>
      <c r="K91" t="s">
        <v>241</v>
      </c>
      <c r="L91" t="s">
        <v>171</v>
      </c>
      <c r="M91" t="s">
        <v>458</v>
      </c>
      <c r="N91" t="s">
        <v>237</v>
      </c>
      <c r="O91" t="s">
        <v>230</v>
      </c>
      <c r="Q91">
        <f ca="1">IF(OR(ISNUMBER(MATCH(L91,MasterData!$D$3:$D$18,0)),ISNUMBER(MATCH(L91,MasterData!$C$3:$C$18,0))),
    DATEDIF(E91,I91,"d"),
    DATEDIF(E91,TODAY(),"d"))</f>
        <v>85</v>
      </c>
      <c r="R91">
        <f t="shared" ca="1" si="3"/>
        <v>0</v>
      </c>
      <c r="S91">
        <f t="shared" ca="1" si="4"/>
        <v>0</v>
      </c>
      <c r="T91">
        <f t="shared" ca="1" si="5"/>
        <v>1</v>
      </c>
    </row>
    <row r="92" spans="1:20" x14ac:dyDescent="0.35">
      <c r="A92">
        <v>6000139374</v>
      </c>
      <c r="B92" t="s">
        <v>230</v>
      </c>
      <c r="C92" t="s">
        <v>230</v>
      </c>
      <c r="D92" t="s">
        <v>254</v>
      </c>
      <c r="E92" s="1">
        <v>45784</v>
      </c>
      <c r="F92" s="1"/>
      <c r="G92" t="s">
        <v>400</v>
      </c>
      <c r="H92" t="s">
        <v>240</v>
      </c>
      <c r="I92" s="1">
        <v>45876</v>
      </c>
      <c r="J92" t="s">
        <v>245</v>
      </c>
      <c r="K92" t="s">
        <v>241</v>
      </c>
      <c r="L92" t="s">
        <v>164</v>
      </c>
      <c r="M92" t="s">
        <v>459</v>
      </c>
      <c r="N92" t="s">
        <v>237</v>
      </c>
      <c r="O92" t="s">
        <v>230</v>
      </c>
      <c r="Q92">
        <f ca="1">IF(OR(ISNUMBER(MATCH(L92,MasterData!$D$3:$D$18,0)),ISNUMBER(MATCH(L92,MasterData!$C$3:$C$18,0))),
    DATEDIF(E92,I92,"d"),
    DATEDIF(E92,TODAY(),"d"))</f>
        <v>223</v>
      </c>
      <c r="R92">
        <f t="shared" ca="1" si="3"/>
        <v>0</v>
      </c>
      <c r="S92">
        <f t="shared" ca="1" si="4"/>
        <v>0</v>
      </c>
      <c r="T92">
        <f t="shared" ca="1" si="5"/>
        <v>1</v>
      </c>
    </row>
    <row r="93" spans="1:20" x14ac:dyDescent="0.35">
      <c r="A93">
        <v>6000139577</v>
      </c>
      <c r="B93" t="s">
        <v>460</v>
      </c>
      <c r="C93" t="s">
        <v>230</v>
      </c>
      <c r="D93" t="s">
        <v>251</v>
      </c>
      <c r="E93" s="1">
        <v>45786</v>
      </c>
      <c r="F93" s="1"/>
      <c r="G93" t="s">
        <v>461</v>
      </c>
      <c r="H93" t="s">
        <v>233</v>
      </c>
      <c r="I93" s="1">
        <v>45793</v>
      </c>
      <c r="J93" t="s">
        <v>234</v>
      </c>
      <c r="K93" t="s">
        <v>347</v>
      </c>
      <c r="L93" t="s">
        <v>171</v>
      </c>
      <c r="M93" t="s">
        <v>462</v>
      </c>
      <c r="N93" t="s">
        <v>237</v>
      </c>
      <c r="O93" t="s">
        <v>230</v>
      </c>
      <c r="Q93">
        <f ca="1">IF(OR(ISNUMBER(MATCH(L93,MasterData!$D$3:$D$18,0)),ISNUMBER(MATCH(L93,MasterData!$C$3:$C$18,0))),
    DATEDIF(E93,I93,"d"),
    DATEDIF(E93,TODAY(),"d"))</f>
        <v>7</v>
      </c>
      <c r="R93">
        <f t="shared" ca="1" si="3"/>
        <v>1</v>
      </c>
      <c r="S93">
        <f t="shared" ca="1" si="4"/>
        <v>0</v>
      </c>
      <c r="T93">
        <f t="shared" ca="1" si="5"/>
        <v>0</v>
      </c>
    </row>
    <row r="94" spans="1:20" x14ac:dyDescent="0.35">
      <c r="A94">
        <v>6000139584</v>
      </c>
      <c r="B94" t="s">
        <v>463</v>
      </c>
      <c r="C94" t="s">
        <v>230</v>
      </c>
      <c r="D94" t="s">
        <v>254</v>
      </c>
      <c r="E94" s="1">
        <v>45786</v>
      </c>
      <c r="F94" s="1"/>
      <c r="G94" t="s">
        <v>357</v>
      </c>
      <c r="H94" t="s">
        <v>233</v>
      </c>
      <c r="I94" s="1">
        <v>45797</v>
      </c>
      <c r="J94" t="s">
        <v>234</v>
      </c>
      <c r="K94" t="s">
        <v>241</v>
      </c>
      <c r="L94" t="s">
        <v>171</v>
      </c>
      <c r="M94" t="s">
        <v>464</v>
      </c>
      <c r="N94" t="s">
        <v>237</v>
      </c>
      <c r="O94" t="s">
        <v>230</v>
      </c>
      <c r="Q94">
        <f ca="1">IF(OR(ISNUMBER(MATCH(L94,MasterData!$D$3:$D$18,0)),ISNUMBER(MATCH(L94,MasterData!$C$3:$C$18,0))),
    DATEDIF(E94,I94,"d"),
    DATEDIF(E94,TODAY(),"d"))</f>
        <v>11</v>
      </c>
      <c r="R94">
        <f t="shared" ca="1" si="3"/>
        <v>0</v>
      </c>
      <c r="S94">
        <f t="shared" ca="1" si="4"/>
        <v>1</v>
      </c>
      <c r="T94">
        <f t="shared" ca="1" si="5"/>
        <v>0</v>
      </c>
    </row>
    <row r="95" spans="1:20" x14ac:dyDescent="0.35">
      <c r="A95">
        <v>6000139600</v>
      </c>
      <c r="B95" t="s">
        <v>465</v>
      </c>
      <c r="C95" t="s">
        <v>230</v>
      </c>
      <c r="D95" t="s">
        <v>254</v>
      </c>
      <c r="E95" s="1">
        <v>45786</v>
      </c>
      <c r="F95" s="1"/>
      <c r="G95" t="s">
        <v>357</v>
      </c>
      <c r="H95" t="s">
        <v>240</v>
      </c>
      <c r="I95" s="1">
        <v>45811</v>
      </c>
      <c r="J95" t="s">
        <v>234</v>
      </c>
      <c r="K95" t="s">
        <v>347</v>
      </c>
      <c r="L95" t="s">
        <v>171</v>
      </c>
      <c r="M95" t="s">
        <v>466</v>
      </c>
      <c r="N95" t="s">
        <v>237</v>
      </c>
      <c r="O95" t="s">
        <v>230</v>
      </c>
      <c r="Q95">
        <f ca="1">IF(OR(ISNUMBER(MATCH(L95,MasterData!$D$3:$D$18,0)),ISNUMBER(MATCH(L95,MasterData!$C$3:$C$18,0))),
    DATEDIF(E95,I95,"d"),
    DATEDIF(E95,TODAY(),"d"))</f>
        <v>25</v>
      </c>
      <c r="R95">
        <f t="shared" ca="1" si="3"/>
        <v>0</v>
      </c>
      <c r="S95">
        <f t="shared" ca="1" si="4"/>
        <v>1</v>
      </c>
      <c r="T95">
        <f t="shared" ca="1" si="5"/>
        <v>0</v>
      </c>
    </row>
    <row r="96" spans="1:20" x14ac:dyDescent="0.35">
      <c r="A96">
        <v>6000139702</v>
      </c>
      <c r="B96" t="s">
        <v>230</v>
      </c>
      <c r="C96" t="s">
        <v>230</v>
      </c>
      <c r="D96" t="s">
        <v>251</v>
      </c>
      <c r="E96" s="1">
        <v>45789</v>
      </c>
      <c r="F96" s="1"/>
      <c r="G96" t="s">
        <v>400</v>
      </c>
      <c r="H96" t="s">
        <v>240</v>
      </c>
      <c r="I96" s="1">
        <v>45810</v>
      </c>
      <c r="J96" t="s">
        <v>201</v>
      </c>
      <c r="K96" t="s">
        <v>347</v>
      </c>
      <c r="L96" t="s">
        <v>171</v>
      </c>
      <c r="M96" t="s">
        <v>467</v>
      </c>
      <c r="N96" t="s">
        <v>237</v>
      </c>
      <c r="O96" t="s">
        <v>230</v>
      </c>
      <c r="Q96">
        <f ca="1">IF(OR(ISNUMBER(MATCH(L96,MasterData!$D$3:$D$18,0)),ISNUMBER(MATCH(L96,MasterData!$C$3:$C$18,0))),
    DATEDIF(E96,I96,"d"),
    DATEDIF(E96,TODAY(),"d"))</f>
        <v>21</v>
      </c>
      <c r="R96">
        <f t="shared" ca="1" si="3"/>
        <v>0</v>
      </c>
      <c r="S96">
        <f t="shared" ca="1" si="4"/>
        <v>1</v>
      </c>
      <c r="T96">
        <f t="shared" ca="1" si="5"/>
        <v>0</v>
      </c>
    </row>
    <row r="97" spans="1:20" x14ac:dyDescent="0.35">
      <c r="A97">
        <v>6000139704</v>
      </c>
      <c r="B97" t="s">
        <v>468</v>
      </c>
      <c r="C97" t="s">
        <v>230</v>
      </c>
      <c r="D97" t="s">
        <v>251</v>
      </c>
      <c r="E97" s="1">
        <v>45789</v>
      </c>
      <c r="F97" s="1"/>
      <c r="G97" t="s">
        <v>469</v>
      </c>
      <c r="H97" t="s">
        <v>245</v>
      </c>
      <c r="I97" s="1">
        <v>45797</v>
      </c>
      <c r="J97" t="s">
        <v>234</v>
      </c>
      <c r="K97" t="s">
        <v>235</v>
      </c>
      <c r="L97" t="s">
        <v>171</v>
      </c>
      <c r="M97" t="s">
        <v>470</v>
      </c>
      <c r="N97" t="s">
        <v>237</v>
      </c>
      <c r="O97" t="s">
        <v>230</v>
      </c>
      <c r="Q97">
        <f ca="1">IF(OR(ISNUMBER(MATCH(L97,MasterData!$D$3:$D$18,0)),ISNUMBER(MATCH(L97,MasterData!$C$3:$C$18,0))),
    DATEDIF(E97,I97,"d"),
    DATEDIF(E97,TODAY(),"d"))</f>
        <v>8</v>
      </c>
      <c r="R97">
        <f t="shared" ca="1" si="3"/>
        <v>0</v>
      </c>
      <c r="S97">
        <f t="shared" ca="1" si="4"/>
        <v>1</v>
      </c>
      <c r="T97">
        <f t="shared" ca="1" si="5"/>
        <v>0</v>
      </c>
    </row>
    <row r="98" spans="1:20" x14ac:dyDescent="0.35">
      <c r="A98">
        <v>6000139963</v>
      </c>
      <c r="B98" t="s">
        <v>471</v>
      </c>
      <c r="C98" t="s">
        <v>230</v>
      </c>
      <c r="D98" t="s">
        <v>247</v>
      </c>
      <c r="E98" s="1">
        <v>45791</v>
      </c>
      <c r="F98" s="1"/>
      <c r="G98" t="s">
        <v>268</v>
      </c>
      <c r="H98" t="s">
        <v>377</v>
      </c>
      <c r="I98" s="1">
        <v>45805</v>
      </c>
      <c r="J98" t="s">
        <v>234</v>
      </c>
      <c r="K98" t="s">
        <v>347</v>
      </c>
      <c r="L98" t="s">
        <v>171</v>
      </c>
      <c r="M98" t="s">
        <v>472</v>
      </c>
      <c r="N98" t="s">
        <v>237</v>
      </c>
      <c r="O98" t="s">
        <v>230</v>
      </c>
      <c r="Q98">
        <f ca="1">IF(OR(ISNUMBER(MATCH(L98,MasterData!$D$3:$D$18,0)),ISNUMBER(MATCH(L98,MasterData!$C$3:$C$18,0))),
    DATEDIF(E98,I98,"d"),
    DATEDIF(E98,TODAY(),"d"))</f>
        <v>14</v>
      </c>
      <c r="R98">
        <f t="shared" ca="1" si="3"/>
        <v>0</v>
      </c>
      <c r="S98">
        <f t="shared" ca="1" si="4"/>
        <v>1</v>
      </c>
      <c r="T98">
        <f t="shared" ca="1" si="5"/>
        <v>0</v>
      </c>
    </row>
    <row r="99" spans="1:20" x14ac:dyDescent="0.35">
      <c r="A99">
        <v>6000139986</v>
      </c>
      <c r="B99" t="s">
        <v>473</v>
      </c>
      <c r="C99" t="s">
        <v>230</v>
      </c>
      <c r="D99" t="s">
        <v>254</v>
      </c>
      <c r="E99" s="1">
        <v>45791</v>
      </c>
      <c r="F99" s="1"/>
      <c r="G99" t="s">
        <v>255</v>
      </c>
      <c r="H99" t="s">
        <v>240</v>
      </c>
      <c r="I99" s="1">
        <v>45805</v>
      </c>
      <c r="J99" t="s">
        <v>234</v>
      </c>
      <c r="K99" t="s">
        <v>347</v>
      </c>
      <c r="L99" t="s">
        <v>171</v>
      </c>
      <c r="M99" t="s">
        <v>474</v>
      </c>
      <c r="N99" t="s">
        <v>237</v>
      </c>
      <c r="O99" t="s">
        <v>230</v>
      </c>
      <c r="Q99">
        <f ca="1">IF(OR(ISNUMBER(MATCH(L99,MasterData!$D$3:$D$18,0)),ISNUMBER(MATCH(L99,MasterData!$C$3:$C$18,0))),
    DATEDIF(E99,I99,"d"),
    DATEDIF(E99,TODAY(),"d"))</f>
        <v>14</v>
      </c>
      <c r="R99">
        <f t="shared" ca="1" si="3"/>
        <v>0</v>
      </c>
      <c r="S99">
        <f t="shared" ca="1" si="4"/>
        <v>1</v>
      </c>
      <c r="T99">
        <f t="shared" ca="1" si="5"/>
        <v>0</v>
      </c>
    </row>
    <row r="100" spans="1:20" x14ac:dyDescent="0.35">
      <c r="A100">
        <v>6000140063</v>
      </c>
      <c r="B100" t="s">
        <v>5</v>
      </c>
      <c r="C100" t="s">
        <v>230</v>
      </c>
      <c r="D100" t="s">
        <v>231</v>
      </c>
      <c r="E100" s="1">
        <v>45792</v>
      </c>
      <c r="F100" s="1"/>
      <c r="G100" t="s">
        <v>300</v>
      </c>
      <c r="H100" t="s">
        <v>245</v>
      </c>
      <c r="I100" s="1">
        <v>45853</v>
      </c>
      <c r="J100" t="s">
        <v>234</v>
      </c>
      <c r="K100" t="s">
        <v>241</v>
      </c>
      <c r="L100" t="s">
        <v>164</v>
      </c>
      <c r="M100" t="s">
        <v>475</v>
      </c>
      <c r="N100" t="s">
        <v>237</v>
      </c>
      <c r="O100" t="s">
        <v>230</v>
      </c>
      <c r="Q100">
        <f ca="1">IF(OR(ISNUMBER(MATCH(L100,MasterData!$D$3:$D$18,0)),ISNUMBER(MATCH(L100,MasterData!$C$3:$C$18,0))),
    DATEDIF(E100,I100,"d"),
    DATEDIF(E100,TODAY(),"d"))</f>
        <v>215</v>
      </c>
      <c r="R100">
        <f t="shared" ca="1" si="3"/>
        <v>0</v>
      </c>
      <c r="S100">
        <f t="shared" ca="1" si="4"/>
        <v>0</v>
      </c>
      <c r="T100">
        <f t="shared" ca="1" si="5"/>
        <v>1</v>
      </c>
    </row>
    <row r="101" spans="1:20" x14ac:dyDescent="0.35">
      <c r="A101">
        <v>6000140103</v>
      </c>
      <c r="B101" t="s">
        <v>476</v>
      </c>
      <c r="C101" t="s">
        <v>230</v>
      </c>
      <c r="D101" t="s">
        <v>274</v>
      </c>
      <c r="E101" s="1">
        <v>45792</v>
      </c>
      <c r="F101" s="1"/>
      <c r="G101" t="s">
        <v>354</v>
      </c>
      <c r="H101" t="s">
        <v>240</v>
      </c>
      <c r="I101" s="1">
        <v>45800</v>
      </c>
      <c r="J101" t="s">
        <v>234</v>
      </c>
      <c r="K101" t="s">
        <v>347</v>
      </c>
      <c r="L101" t="s">
        <v>171</v>
      </c>
      <c r="M101" t="s">
        <v>477</v>
      </c>
      <c r="N101" t="s">
        <v>237</v>
      </c>
      <c r="O101" t="s">
        <v>230</v>
      </c>
      <c r="Q101">
        <f ca="1">IF(OR(ISNUMBER(MATCH(L101,MasterData!$D$3:$D$18,0)),ISNUMBER(MATCH(L101,MasterData!$C$3:$C$18,0))),
    DATEDIF(E101,I101,"d"),
    DATEDIF(E101,TODAY(),"d"))</f>
        <v>8</v>
      </c>
      <c r="R101">
        <f t="shared" ca="1" si="3"/>
        <v>0</v>
      </c>
      <c r="S101">
        <f t="shared" ca="1" si="4"/>
        <v>1</v>
      </c>
      <c r="T101">
        <f t="shared" ca="1" si="5"/>
        <v>0</v>
      </c>
    </row>
    <row r="102" spans="1:20" x14ac:dyDescent="0.35">
      <c r="A102">
        <v>6000140225</v>
      </c>
      <c r="B102" t="s">
        <v>230</v>
      </c>
      <c r="C102" t="s">
        <v>230</v>
      </c>
      <c r="D102" t="s">
        <v>231</v>
      </c>
      <c r="E102" s="1">
        <v>45793</v>
      </c>
      <c r="F102" s="1"/>
      <c r="G102" t="s">
        <v>248</v>
      </c>
      <c r="H102" t="s">
        <v>245</v>
      </c>
      <c r="I102" s="1">
        <v>45817</v>
      </c>
      <c r="J102" t="s">
        <v>201</v>
      </c>
      <c r="K102" t="s">
        <v>241</v>
      </c>
      <c r="L102" t="s">
        <v>171</v>
      </c>
      <c r="M102" t="s">
        <v>478</v>
      </c>
      <c r="N102" t="s">
        <v>237</v>
      </c>
      <c r="O102" t="s">
        <v>230</v>
      </c>
      <c r="Q102">
        <f ca="1">IF(OR(ISNUMBER(MATCH(L102,MasterData!$D$3:$D$18,0)),ISNUMBER(MATCH(L102,MasterData!$C$3:$C$18,0))),
    DATEDIF(E102,I102,"d"),
    DATEDIF(E102,TODAY(),"d"))</f>
        <v>24</v>
      </c>
      <c r="R102">
        <f t="shared" ca="1" si="3"/>
        <v>0</v>
      </c>
      <c r="S102">
        <f t="shared" ca="1" si="4"/>
        <v>1</v>
      </c>
      <c r="T102">
        <f t="shared" ca="1" si="5"/>
        <v>0</v>
      </c>
    </row>
    <row r="103" spans="1:20" x14ac:dyDescent="0.35">
      <c r="A103">
        <v>6000140321</v>
      </c>
      <c r="B103" t="s">
        <v>479</v>
      </c>
      <c r="C103" t="s">
        <v>230</v>
      </c>
      <c r="D103" t="s">
        <v>480</v>
      </c>
      <c r="E103" s="1">
        <v>45796</v>
      </c>
      <c r="F103" s="1"/>
      <c r="G103" t="s">
        <v>329</v>
      </c>
      <c r="H103" t="s">
        <v>240</v>
      </c>
      <c r="I103" s="1">
        <v>45805</v>
      </c>
      <c r="J103" t="s">
        <v>234</v>
      </c>
      <c r="K103" t="s">
        <v>241</v>
      </c>
      <c r="L103" t="s">
        <v>171</v>
      </c>
      <c r="M103" t="s">
        <v>481</v>
      </c>
      <c r="N103" t="s">
        <v>237</v>
      </c>
      <c r="O103" t="s">
        <v>230</v>
      </c>
      <c r="Q103">
        <f ca="1">IF(OR(ISNUMBER(MATCH(L103,MasterData!$D$3:$D$18,0)),ISNUMBER(MATCH(L103,MasterData!$C$3:$C$18,0))),
    DATEDIF(E103,I103,"d"),
    DATEDIF(E103,TODAY(),"d"))</f>
        <v>9</v>
      </c>
      <c r="R103">
        <f t="shared" ca="1" si="3"/>
        <v>0</v>
      </c>
      <c r="S103">
        <f t="shared" ca="1" si="4"/>
        <v>1</v>
      </c>
      <c r="T103">
        <f t="shared" ca="1" si="5"/>
        <v>0</v>
      </c>
    </row>
    <row r="104" spans="1:20" x14ac:dyDescent="0.35">
      <c r="A104">
        <v>6000140327</v>
      </c>
      <c r="B104" t="s">
        <v>482</v>
      </c>
      <c r="C104" t="s">
        <v>230</v>
      </c>
      <c r="D104" t="s">
        <v>480</v>
      </c>
      <c r="E104" s="1">
        <v>45796</v>
      </c>
      <c r="F104" s="1">
        <v>45798</v>
      </c>
      <c r="G104" t="s">
        <v>329</v>
      </c>
      <c r="H104" t="s">
        <v>233</v>
      </c>
      <c r="I104" s="1">
        <v>45805</v>
      </c>
      <c r="J104" t="s">
        <v>234</v>
      </c>
      <c r="K104" t="s">
        <v>241</v>
      </c>
      <c r="L104" t="s">
        <v>171</v>
      </c>
      <c r="M104" t="s">
        <v>483</v>
      </c>
      <c r="N104" t="s">
        <v>237</v>
      </c>
      <c r="O104" t="s">
        <v>230</v>
      </c>
      <c r="Q104">
        <f ca="1">IF(OR(ISNUMBER(MATCH(L104,MasterData!$D$3:$D$18,0)),ISNUMBER(MATCH(L104,MasterData!$C$3:$C$18,0))),
    DATEDIF(E104,I104,"d"),
    DATEDIF(E104,TODAY(),"d"))</f>
        <v>9</v>
      </c>
      <c r="R104">
        <f t="shared" ca="1" si="3"/>
        <v>0</v>
      </c>
      <c r="S104">
        <f t="shared" ca="1" si="4"/>
        <v>1</v>
      </c>
      <c r="T104">
        <f t="shared" ca="1" si="5"/>
        <v>0</v>
      </c>
    </row>
    <row r="105" spans="1:20" x14ac:dyDescent="0.35">
      <c r="A105">
        <v>6000140374</v>
      </c>
      <c r="B105" t="s">
        <v>484</v>
      </c>
      <c r="C105" t="s">
        <v>230</v>
      </c>
      <c r="D105" t="s">
        <v>254</v>
      </c>
      <c r="E105" s="1">
        <v>45796</v>
      </c>
      <c r="F105" s="1"/>
      <c r="G105" t="s">
        <v>255</v>
      </c>
      <c r="H105" t="s">
        <v>240</v>
      </c>
      <c r="I105" s="1">
        <v>45812</v>
      </c>
      <c r="J105" t="s">
        <v>234</v>
      </c>
      <c r="K105" t="s">
        <v>241</v>
      </c>
      <c r="L105" t="s">
        <v>171</v>
      </c>
      <c r="M105" t="s">
        <v>485</v>
      </c>
      <c r="N105" t="s">
        <v>237</v>
      </c>
      <c r="O105" t="s">
        <v>230</v>
      </c>
      <c r="Q105">
        <f ca="1">IF(OR(ISNUMBER(MATCH(L105,MasterData!$D$3:$D$18,0)),ISNUMBER(MATCH(L105,MasterData!$C$3:$C$18,0))),
    DATEDIF(E105,I105,"d"),
    DATEDIF(E105,TODAY(),"d"))</f>
        <v>16</v>
      </c>
      <c r="R105">
        <f t="shared" ca="1" si="3"/>
        <v>0</v>
      </c>
      <c r="S105">
        <f t="shared" ca="1" si="4"/>
        <v>1</v>
      </c>
      <c r="T105">
        <f t="shared" ca="1" si="5"/>
        <v>0</v>
      </c>
    </row>
    <row r="106" spans="1:20" x14ac:dyDescent="0.35">
      <c r="A106">
        <v>6000140405</v>
      </c>
      <c r="B106" t="s">
        <v>230</v>
      </c>
      <c r="C106" t="s">
        <v>230</v>
      </c>
      <c r="D106" t="s">
        <v>231</v>
      </c>
      <c r="E106" s="1">
        <v>45796</v>
      </c>
      <c r="F106" s="1"/>
      <c r="G106" t="s">
        <v>248</v>
      </c>
      <c r="H106" t="s">
        <v>245</v>
      </c>
      <c r="I106" s="1">
        <v>45842</v>
      </c>
      <c r="J106" t="s">
        <v>201</v>
      </c>
      <c r="K106" t="s">
        <v>241</v>
      </c>
      <c r="L106" t="s">
        <v>171</v>
      </c>
      <c r="M106" t="s">
        <v>486</v>
      </c>
      <c r="N106" t="s">
        <v>237</v>
      </c>
      <c r="O106" t="s">
        <v>230</v>
      </c>
      <c r="Q106">
        <f ca="1">IF(OR(ISNUMBER(MATCH(L106,MasterData!$D$3:$D$18,0)),ISNUMBER(MATCH(L106,MasterData!$C$3:$C$18,0))),
    DATEDIF(E106,I106,"d"),
    DATEDIF(E106,TODAY(),"d"))</f>
        <v>46</v>
      </c>
      <c r="R106">
        <f t="shared" ca="1" si="3"/>
        <v>0</v>
      </c>
      <c r="S106">
        <f t="shared" ca="1" si="4"/>
        <v>0</v>
      </c>
      <c r="T106">
        <f t="shared" ca="1" si="5"/>
        <v>1</v>
      </c>
    </row>
    <row r="107" spans="1:20" x14ac:dyDescent="0.35">
      <c r="A107">
        <v>6000140433</v>
      </c>
      <c r="B107" t="s">
        <v>487</v>
      </c>
      <c r="C107" t="s">
        <v>230</v>
      </c>
      <c r="D107" t="s">
        <v>231</v>
      </c>
      <c r="E107" s="1">
        <v>45796</v>
      </c>
      <c r="F107" s="1"/>
      <c r="G107" t="s">
        <v>488</v>
      </c>
      <c r="H107" t="s">
        <v>245</v>
      </c>
      <c r="I107" s="1">
        <v>45807</v>
      </c>
      <c r="J107" t="s">
        <v>234</v>
      </c>
      <c r="K107" t="s">
        <v>235</v>
      </c>
      <c r="L107" t="s">
        <v>171</v>
      </c>
      <c r="M107" t="s">
        <v>489</v>
      </c>
      <c r="N107" t="s">
        <v>237</v>
      </c>
      <c r="O107" t="s">
        <v>230</v>
      </c>
      <c r="Q107">
        <f ca="1">IF(OR(ISNUMBER(MATCH(L107,MasterData!$D$3:$D$18,0)),ISNUMBER(MATCH(L107,MasterData!$C$3:$C$18,0))),
    DATEDIF(E107,I107,"d"),
    DATEDIF(E107,TODAY(),"d"))</f>
        <v>11</v>
      </c>
      <c r="R107">
        <f t="shared" ca="1" si="3"/>
        <v>0</v>
      </c>
      <c r="S107">
        <f t="shared" ca="1" si="4"/>
        <v>1</v>
      </c>
      <c r="T107">
        <f t="shared" ca="1" si="5"/>
        <v>0</v>
      </c>
    </row>
    <row r="108" spans="1:20" x14ac:dyDescent="0.35">
      <c r="A108">
        <v>6000140519</v>
      </c>
      <c r="B108" t="s">
        <v>490</v>
      </c>
      <c r="C108" t="s">
        <v>230</v>
      </c>
      <c r="D108" t="s">
        <v>274</v>
      </c>
      <c r="E108" s="1">
        <v>45797</v>
      </c>
      <c r="F108" s="1"/>
      <c r="G108" t="s">
        <v>275</v>
      </c>
      <c r="H108" t="s">
        <v>245</v>
      </c>
      <c r="I108" s="1">
        <v>45813</v>
      </c>
      <c r="J108" t="s">
        <v>234</v>
      </c>
      <c r="K108" t="s">
        <v>235</v>
      </c>
      <c r="L108" t="s">
        <v>171</v>
      </c>
      <c r="M108" t="s">
        <v>491</v>
      </c>
      <c r="N108" t="s">
        <v>237</v>
      </c>
      <c r="O108" t="s">
        <v>230</v>
      </c>
      <c r="Q108">
        <f ca="1">IF(OR(ISNUMBER(MATCH(L108,MasterData!$D$3:$D$18,0)),ISNUMBER(MATCH(L108,MasterData!$C$3:$C$18,0))),
    DATEDIF(E108,I108,"d"),
    DATEDIF(E108,TODAY(),"d"))</f>
        <v>16</v>
      </c>
      <c r="R108">
        <f t="shared" ca="1" si="3"/>
        <v>0</v>
      </c>
      <c r="S108">
        <f t="shared" ca="1" si="4"/>
        <v>1</v>
      </c>
      <c r="T108">
        <f t="shared" ca="1" si="5"/>
        <v>0</v>
      </c>
    </row>
    <row r="109" spans="1:20" x14ac:dyDescent="0.35">
      <c r="A109">
        <v>6000140636</v>
      </c>
      <c r="B109" t="s">
        <v>492</v>
      </c>
      <c r="C109" t="s">
        <v>230</v>
      </c>
      <c r="D109" t="s">
        <v>274</v>
      </c>
      <c r="E109" s="1">
        <v>45797</v>
      </c>
      <c r="F109" s="1"/>
      <c r="G109" t="s">
        <v>321</v>
      </c>
      <c r="H109" t="s">
        <v>245</v>
      </c>
      <c r="I109" s="1">
        <v>45807</v>
      </c>
      <c r="J109" t="s">
        <v>234</v>
      </c>
      <c r="K109" t="s">
        <v>241</v>
      </c>
      <c r="L109" t="s">
        <v>171</v>
      </c>
      <c r="M109" t="s">
        <v>493</v>
      </c>
      <c r="N109" t="s">
        <v>237</v>
      </c>
      <c r="O109" t="s">
        <v>230</v>
      </c>
      <c r="Q109">
        <f ca="1">IF(OR(ISNUMBER(MATCH(L109,MasterData!$D$3:$D$18,0)),ISNUMBER(MATCH(L109,MasterData!$C$3:$C$18,0))),
    DATEDIF(E109,I109,"d"),
    DATEDIF(E109,TODAY(),"d"))</f>
        <v>10</v>
      </c>
      <c r="R109">
        <f t="shared" ca="1" si="3"/>
        <v>0</v>
      </c>
      <c r="S109">
        <f t="shared" ca="1" si="4"/>
        <v>1</v>
      </c>
      <c r="T109">
        <f t="shared" ca="1" si="5"/>
        <v>0</v>
      </c>
    </row>
    <row r="110" spans="1:20" x14ac:dyDescent="0.35">
      <c r="A110">
        <v>6000140745</v>
      </c>
      <c r="B110" t="s">
        <v>494</v>
      </c>
      <c r="C110" t="s">
        <v>230</v>
      </c>
      <c r="D110" t="s">
        <v>254</v>
      </c>
      <c r="E110" s="1">
        <v>45798</v>
      </c>
      <c r="F110" s="1"/>
      <c r="G110" t="s">
        <v>357</v>
      </c>
      <c r="H110" t="s">
        <v>245</v>
      </c>
      <c r="I110" s="1">
        <v>45839</v>
      </c>
      <c r="J110" t="s">
        <v>234</v>
      </c>
      <c r="K110" t="s">
        <v>235</v>
      </c>
      <c r="L110" t="s">
        <v>171</v>
      </c>
      <c r="M110" t="s">
        <v>495</v>
      </c>
      <c r="N110" t="s">
        <v>237</v>
      </c>
      <c r="O110" t="s">
        <v>230</v>
      </c>
      <c r="Q110">
        <f ca="1">IF(OR(ISNUMBER(MATCH(L110,MasterData!$D$3:$D$18,0)),ISNUMBER(MATCH(L110,MasterData!$C$3:$C$18,0))),
    DATEDIF(E110,I110,"d"),
    DATEDIF(E110,TODAY(),"d"))</f>
        <v>41</v>
      </c>
      <c r="R110">
        <f t="shared" ca="1" si="3"/>
        <v>0</v>
      </c>
      <c r="S110">
        <f t="shared" ca="1" si="4"/>
        <v>0</v>
      </c>
      <c r="T110">
        <f t="shared" ca="1" si="5"/>
        <v>1</v>
      </c>
    </row>
    <row r="111" spans="1:20" x14ac:dyDescent="0.35">
      <c r="A111">
        <v>6000140747</v>
      </c>
      <c r="B111" t="s">
        <v>496</v>
      </c>
      <c r="C111" t="s">
        <v>230</v>
      </c>
      <c r="D111" t="s">
        <v>247</v>
      </c>
      <c r="E111" s="1">
        <v>45798</v>
      </c>
      <c r="F111" s="1">
        <v>45804</v>
      </c>
      <c r="G111" t="s">
        <v>268</v>
      </c>
      <c r="H111" t="s">
        <v>245</v>
      </c>
      <c r="I111" s="1">
        <v>45811</v>
      </c>
      <c r="J111" t="s">
        <v>234</v>
      </c>
      <c r="K111" t="s">
        <v>241</v>
      </c>
      <c r="L111" t="s">
        <v>171</v>
      </c>
      <c r="M111" t="s">
        <v>497</v>
      </c>
      <c r="N111" t="s">
        <v>237</v>
      </c>
      <c r="O111" t="s">
        <v>230</v>
      </c>
      <c r="Q111">
        <f ca="1">IF(OR(ISNUMBER(MATCH(L111,MasterData!$D$3:$D$18,0)),ISNUMBER(MATCH(L111,MasterData!$C$3:$C$18,0))),
    DATEDIF(E111,I111,"d"),
    DATEDIF(E111,TODAY(),"d"))</f>
        <v>13</v>
      </c>
      <c r="R111">
        <f t="shared" ca="1" si="3"/>
        <v>0</v>
      </c>
      <c r="S111">
        <f t="shared" ca="1" si="4"/>
        <v>1</v>
      </c>
      <c r="T111">
        <f t="shared" ca="1" si="5"/>
        <v>0</v>
      </c>
    </row>
    <row r="112" spans="1:20" x14ac:dyDescent="0.35">
      <c r="A112">
        <v>6000140763</v>
      </c>
      <c r="B112" t="s">
        <v>498</v>
      </c>
      <c r="C112" t="s">
        <v>230</v>
      </c>
      <c r="D112" t="s">
        <v>247</v>
      </c>
      <c r="E112" s="1">
        <v>45798</v>
      </c>
      <c r="F112" s="1">
        <v>45806</v>
      </c>
      <c r="G112" t="s">
        <v>268</v>
      </c>
      <c r="H112" t="s">
        <v>245</v>
      </c>
      <c r="I112" s="1">
        <v>45807</v>
      </c>
      <c r="J112" t="s">
        <v>234</v>
      </c>
      <c r="K112" t="s">
        <v>241</v>
      </c>
      <c r="L112" t="s">
        <v>171</v>
      </c>
      <c r="M112" t="s">
        <v>499</v>
      </c>
      <c r="N112" t="s">
        <v>237</v>
      </c>
      <c r="O112" t="s">
        <v>230</v>
      </c>
      <c r="Q112">
        <f ca="1">IF(OR(ISNUMBER(MATCH(L112,MasterData!$D$3:$D$18,0)),ISNUMBER(MATCH(L112,MasterData!$C$3:$C$18,0))),
    DATEDIF(E112,I112,"d"),
    DATEDIF(E112,TODAY(),"d"))</f>
        <v>9</v>
      </c>
      <c r="R112">
        <f t="shared" ca="1" si="3"/>
        <v>0</v>
      </c>
      <c r="S112">
        <f t="shared" ca="1" si="4"/>
        <v>1</v>
      </c>
      <c r="T112">
        <f t="shared" ca="1" si="5"/>
        <v>0</v>
      </c>
    </row>
    <row r="113" spans="1:20" x14ac:dyDescent="0.35">
      <c r="A113">
        <v>6000140765</v>
      </c>
      <c r="B113" t="s">
        <v>500</v>
      </c>
      <c r="C113" t="s">
        <v>230</v>
      </c>
      <c r="D113" t="s">
        <v>247</v>
      </c>
      <c r="E113" s="1">
        <v>45798</v>
      </c>
      <c r="F113" s="1">
        <v>45804</v>
      </c>
      <c r="G113" t="s">
        <v>268</v>
      </c>
      <c r="H113" t="s">
        <v>245</v>
      </c>
      <c r="I113" s="1">
        <v>45813</v>
      </c>
      <c r="J113" t="s">
        <v>234</v>
      </c>
      <c r="K113" t="s">
        <v>241</v>
      </c>
      <c r="L113" t="s">
        <v>171</v>
      </c>
      <c r="M113" t="s">
        <v>501</v>
      </c>
      <c r="N113" t="s">
        <v>237</v>
      </c>
      <c r="O113" t="s">
        <v>230</v>
      </c>
      <c r="Q113">
        <f ca="1">IF(OR(ISNUMBER(MATCH(L113,MasterData!$D$3:$D$18,0)),ISNUMBER(MATCH(L113,MasterData!$C$3:$C$18,0))),
    DATEDIF(E113,I113,"d"),
    DATEDIF(E113,TODAY(),"d"))</f>
        <v>15</v>
      </c>
      <c r="R113">
        <f t="shared" ca="1" si="3"/>
        <v>0</v>
      </c>
      <c r="S113">
        <f t="shared" ca="1" si="4"/>
        <v>1</v>
      </c>
      <c r="T113">
        <f t="shared" ca="1" si="5"/>
        <v>0</v>
      </c>
    </row>
    <row r="114" spans="1:20" x14ac:dyDescent="0.35">
      <c r="A114">
        <v>6000140809</v>
      </c>
      <c r="B114" t="s">
        <v>502</v>
      </c>
      <c r="D114" t="s">
        <v>247</v>
      </c>
      <c r="E114" s="1">
        <v>45798</v>
      </c>
      <c r="F114" s="1">
        <v>45811</v>
      </c>
      <c r="G114" t="s">
        <v>268</v>
      </c>
      <c r="H114" t="s">
        <v>503</v>
      </c>
      <c r="I114" s="1">
        <v>45824</v>
      </c>
      <c r="J114" t="s">
        <v>234</v>
      </c>
      <c r="K114" t="s">
        <v>241</v>
      </c>
      <c r="L114" t="s">
        <v>171</v>
      </c>
      <c r="M114" t="s">
        <v>504</v>
      </c>
      <c r="N114" t="s">
        <v>237</v>
      </c>
      <c r="Q114">
        <f ca="1">IF(OR(ISNUMBER(MATCH(L114,MasterData!$D$3:$D$18,0)),ISNUMBER(MATCH(L114,MasterData!$C$3:$C$18,0))),
    DATEDIF(E114,I114,"d"),
    DATEDIF(E114,TODAY(),"d"))</f>
        <v>26</v>
      </c>
      <c r="R114">
        <f t="shared" ca="1" si="3"/>
        <v>0</v>
      </c>
      <c r="S114">
        <f t="shared" ca="1" si="4"/>
        <v>1</v>
      </c>
      <c r="T114">
        <f t="shared" ca="1" si="5"/>
        <v>0</v>
      </c>
    </row>
    <row r="115" spans="1:20" x14ac:dyDescent="0.35">
      <c r="A115">
        <v>6000140812</v>
      </c>
      <c r="B115" t="s">
        <v>505</v>
      </c>
      <c r="C115" t="s">
        <v>230</v>
      </c>
      <c r="D115" t="s">
        <v>506</v>
      </c>
      <c r="E115" s="1">
        <v>45798</v>
      </c>
      <c r="F115" s="1"/>
      <c r="G115" t="s">
        <v>507</v>
      </c>
      <c r="H115" t="s">
        <v>240</v>
      </c>
      <c r="I115" s="1">
        <v>45806</v>
      </c>
      <c r="J115" t="s">
        <v>234</v>
      </c>
      <c r="K115" t="s">
        <v>241</v>
      </c>
      <c r="L115" t="s">
        <v>171</v>
      </c>
      <c r="M115" t="s">
        <v>508</v>
      </c>
      <c r="N115" t="s">
        <v>237</v>
      </c>
      <c r="O115" t="s">
        <v>230</v>
      </c>
      <c r="Q115">
        <f ca="1">IF(OR(ISNUMBER(MATCH(L115,MasterData!$D$3:$D$18,0)),ISNUMBER(MATCH(L115,MasterData!$C$3:$C$18,0))),
    DATEDIF(E115,I115,"d"),
    DATEDIF(E115,TODAY(),"d"))</f>
        <v>8</v>
      </c>
      <c r="R115">
        <f t="shared" ca="1" si="3"/>
        <v>0</v>
      </c>
      <c r="S115">
        <f t="shared" ca="1" si="4"/>
        <v>1</v>
      </c>
      <c r="T115">
        <f t="shared" ca="1" si="5"/>
        <v>0</v>
      </c>
    </row>
    <row r="116" spans="1:20" x14ac:dyDescent="0.35">
      <c r="A116">
        <v>6000140821</v>
      </c>
      <c r="B116" t="s">
        <v>230</v>
      </c>
      <c r="C116" t="s">
        <v>230</v>
      </c>
      <c r="D116" t="s">
        <v>251</v>
      </c>
      <c r="E116" s="1">
        <v>45798</v>
      </c>
      <c r="F116" s="1"/>
      <c r="G116" t="s">
        <v>422</v>
      </c>
      <c r="H116" t="s">
        <v>240</v>
      </c>
      <c r="I116" s="1">
        <v>45813</v>
      </c>
      <c r="J116" t="s">
        <v>201</v>
      </c>
      <c r="K116" t="s">
        <v>235</v>
      </c>
      <c r="L116" t="s">
        <v>171</v>
      </c>
      <c r="M116" t="s">
        <v>509</v>
      </c>
      <c r="N116" t="s">
        <v>237</v>
      </c>
      <c r="O116" t="s">
        <v>230</v>
      </c>
      <c r="Q116">
        <f ca="1">IF(OR(ISNUMBER(MATCH(L116,MasterData!$D$3:$D$18,0)),ISNUMBER(MATCH(L116,MasterData!$C$3:$C$18,0))),
    DATEDIF(E116,I116,"d"),
    DATEDIF(E116,TODAY(),"d"))</f>
        <v>15</v>
      </c>
      <c r="R116">
        <f t="shared" ca="1" si="3"/>
        <v>0</v>
      </c>
      <c r="S116">
        <f t="shared" ca="1" si="4"/>
        <v>1</v>
      </c>
      <c r="T116">
        <f t="shared" ca="1" si="5"/>
        <v>0</v>
      </c>
    </row>
    <row r="117" spans="1:20" x14ac:dyDescent="0.35">
      <c r="A117">
        <v>6000140852</v>
      </c>
      <c r="B117" t="s">
        <v>510</v>
      </c>
      <c r="C117" t="s">
        <v>230</v>
      </c>
      <c r="D117" t="s">
        <v>511</v>
      </c>
      <c r="E117" s="1">
        <v>45799</v>
      </c>
      <c r="F117" s="1"/>
      <c r="G117" t="s">
        <v>512</v>
      </c>
      <c r="H117" t="s">
        <v>245</v>
      </c>
      <c r="I117" s="1">
        <v>45807</v>
      </c>
      <c r="J117" t="s">
        <v>234</v>
      </c>
      <c r="K117" t="s">
        <v>235</v>
      </c>
      <c r="L117" t="s">
        <v>171</v>
      </c>
      <c r="M117" t="s">
        <v>513</v>
      </c>
      <c r="N117" t="s">
        <v>237</v>
      </c>
      <c r="O117" t="s">
        <v>230</v>
      </c>
      <c r="Q117">
        <f ca="1">IF(OR(ISNUMBER(MATCH(L117,MasterData!$D$3:$D$18,0)),ISNUMBER(MATCH(L117,MasterData!$C$3:$C$18,0))),
    DATEDIF(E117,I117,"d"),
    DATEDIF(E117,TODAY(),"d"))</f>
        <v>8</v>
      </c>
      <c r="R117">
        <f t="shared" ca="1" si="3"/>
        <v>0</v>
      </c>
      <c r="S117">
        <f t="shared" ca="1" si="4"/>
        <v>1</v>
      </c>
      <c r="T117">
        <f t="shared" ca="1" si="5"/>
        <v>0</v>
      </c>
    </row>
    <row r="118" spans="1:20" x14ac:dyDescent="0.35">
      <c r="A118">
        <v>6000140887</v>
      </c>
      <c r="B118" t="s">
        <v>514</v>
      </c>
      <c r="C118" t="s">
        <v>230</v>
      </c>
      <c r="D118" t="s">
        <v>254</v>
      </c>
      <c r="E118" s="1">
        <v>45799</v>
      </c>
      <c r="F118" s="1">
        <v>45803</v>
      </c>
      <c r="G118" t="s">
        <v>357</v>
      </c>
      <c r="H118" t="s">
        <v>240</v>
      </c>
      <c r="I118" s="1">
        <v>45811</v>
      </c>
      <c r="J118" t="s">
        <v>234</v>
      </c>
      <c r="K118" t="s">
        <v>241</v>
      </c>
      <c r="L118" t="s">
        <v>171</v>
      </c>
      <c r="M118" t="s">
        <v>515</v>
      </c>
      <c r="N118" t="s">
        <v>237</v>
      </c>
      <c r="O118" t="s">
        <v>230</v>
      </c>
      <c r="Q118">
        <f ca="1">IF(OR(ISNUMBER(MATCH(L118,MasterData!$D$3:$D$18,0)),ISNUMBER(MATCH(L118,MasterData!$C$3:$C$18,0))),
    DATEDIF(E118,I118,"d"),
    DATEDIF(E118,TODAY(),"d"))</f>
        <v>12</v>
      </c>
      <c r="R118">
        <f t="shared" ca="1" si="3"/>
        <v>0</v>
      </c>
      <c r="S118">
        <f t="shared" ca="1" si="4"/>
        <v>1</v>
      </c>
      <c r="T118">
        <f t="shared" ca="1" si="5"/>
        <v>0</v>
      </c>
    </row>
    <row r="119" spans="1:20" x14ac:dyDescent="0.35">
      <c r="A119">
        <v>6000141017</v>
      </c>
      <c r="B119" t="s">
        <v>516</v>
      </c>
      <c r="C119" t="s">
        <v>230</v>
      </c>
      <c r="D119" t="s">
        <v>247</v>
      </c>
      <c r="E119" s="1">
        <v>45800</v>
      </c>
      <c r="F119" s="1"/>
      <c r="G119" t="s">
        <v>268</v>
      </c>
      <c r="H119" t="s">
        <v>230</v>
      </c>
      <c r="I119" s="1">
        <v>45847</v>
      </c>
      <c r="J119" t="s">
        <v>234</v>
      </c>
      <c r="K119" t="s">
        <v>235</v>
      </c>
      <c r="L119" t="s">
        <v>171</v>
      </c>
      <c r="M119" t="s">
        <v>517</v>
      </c>
      <c r="N119" t="s">
        <v>237</v>
      </c>
      <c r="O119" t="s">
        <v>230</v>
      </c>
      <c r="Q119">
        <f ca="1">IF(OR(ISNUMBER(MATCH(L119,MasterData!$D$3:$D$18,0)),ISNUMBER(MATCH(L119,MasterData!$C$3:$C$18,0))),
    DATEDIF(E119,I119,"d"),
    DATEDIF(E119,TODAY(),"d"))</f>
        <v>47</v>
      </c>
      <c r="R119">
        <f t="shared" ca="1" si="3"/>
        <v>0</v>
      </c>
      <c r="S119">
        <f t="shared" ca="1" si="4"/>
        <v>0</v>
      </c>
      <c r="T119">
        <f t="shared" ca="1" si="5"/>
        <v>1</v>
      </c>
    </row>
    <row r="120" spans="1:20" x14ac:dyDescent="0.35">
      <c r="A120">
        <v>6000141018</v>
      </c>
      <c r="B120" t="s">
        <v>518</v>
      </c>
      <c r="C120" t="s">
        <v>230</v>
      </c>
      <c r="D120" t="s">
        <v>519</v>
      </c>
      <c r="E120" s="1">
        <v>45800</v>
      </c>
      <c r="F120" s="1"/>
      <c r="G120" t="s">
        <v>520</v>
      </c>
      <c r="H120" t="s">
        <v>233</v>
      </c>
      <c r="I120" s="1">
        <v>45832</v>
      </c>
      <c r="J120" t="s">
        <v>234</v>
      </c>
      <c r="K120" t="s">
        <v>235</v>
      </c>
      <c r="L120" t="s">
        <v>171</v>
      </c>
      <c r="M120" t="s">
        <v>521</v>
      </c>
      <c r="N120" t="s">
        <v>237</v>
      </c>
      <c r="O120" t="s">
        <v>230</v>
      </c>
      <c r="Q120">
        <f ca="1">IF(OR(ISNUMBER(MATCH(L120,MasterData!$D$3:$D$18,0)),ISNUMBER(MATCH(L120,MasterData!$C$3:$C$18,0))),
    DATEDIF(E120,I120,"d"),
    DATEDIF(E120,TODAY(),"d"))</f>
        <v>32</v>
      </c>
      <c r="R120">
        <f t="shared" ca="1" si="3"/>
        <v>0</v>
      </c>
      <c r="S120">
        <f t="shared" ca="1" si="4"/>
        <v>0</v>
      </c>
      <c r="T120">
        <f t="shared" ca="1" si="5"/>
        <v>1</v>
      </c>
    </row>
    <row r="121" spans="1:20" x14ac:dyDescent="0.35">
      <c r="A121">
        <v>6000141038</v>
      </c>
      <c r="B121" t="s">
        <v>522</v>
      </c>
      <c r="C121" t="s">
        <v>230</v>
      </c>
      <c r="D121" t="s">
        <v>231</v>
      </c>
      <c r="E121" s="1">
        <v>45800</v>
      </c>
      <c r="F121" s="1"/>
      <c r="G121" t="s">
        <v>232</v>
      </c>
      <c r="H121" t="s">
        <v>240</v>
      </c>
      <c r="I121" s="1">
        <v>45811</v>
      </c>
      <c r="J121" t="s">
        <v>234</v>
      </c>
      <c r="K121" t="s">
        <v>235</v>
      </c>
      <c r="L121" t="s">
        <v>171</v>
      </c>
      <c r="M121" t="s">
        <v>523</v>
      </c>
      <c r="N121" t="s">
        <v>237</v>
      </c>
      <c r="O121" t="s">
        <v>230</v>
      </c>
      <c r="Q121">
        <f ca="1">IF(OR(ISNUMBER(MATCH(L121,MasterData!$D$3:$D$18,0)),ISNUMBER(MATCH(L121,MasterData!$C$3:$C$18,0))),
    DATEDIF(E121,I121,"d"),
    DATEDIF(E121,TODAY(),"d"))</f>
        <v>11</v>
      </c>
      <c r="R121">
        <f t="shared" ca="1" si="3"/>
        <v>0</v>
      </c>
      <c r="S121">
        <f t="shared" ca="1" si="4"/>
        <v>1</v>
      </c>
      <c r="T121">
        <f t="shared" ca="1" si="5"/>
        <v>0</v>
      </c>
    </row>
    <row r="122" spans="1:20" x14ac:dyDescent="0.35">
      <c r="A122">
        <v>6000141080</v>
      </c>
      <c r="B122" t="s">
        <v>524</v>
      </c>
      <c r="C122" t="s">
        <v>230</v>
      </c>
      <c r="D122" t="s">
        <v>274</v>
      </c>
      <c r="E122" s="1">
        <v>45800</v>
      </c>
      <c r="F122" s="1"/>
      <c r="G122" t="s">
        <v>321</v>
      </c>
      <c r="H122" t="s">
        <v>245</v>
      </c>
      <c r="I122" s="1">
        <v>45810</v>
      </c>
      <c r="J122" t="s">
        <v>234</v>
      </c>
      <c r="K122" t="s">
        <v>241</v>
      </c>
      <c r="L122" t="s">
        <v>171</v>
      </c>
      <c r="M122" t="s">
        <v>525</v>
      </c>
      <c r="N122" t="s">
        <v>237</v>
      </c>
      <c r="O122" t="s">
        <v>230</v>
      </c>
      <c r="Q122">
        <f ca="1">IF(OR(ISNUMBER(MATCH(L122,MasterData!$D$3:$D$18,0)),ISNUMBER(MATCH(L122,MasterData!$C$3:$C$18,0))),
    DATEDIF(E122,I122,"d"),
    DATEDIF(E122,TODAY(),"d"))</f>
        <v>10</v>
      </c>
      <c r="R122">
        <f t="shared" ca="1" si="3"/>
        <v>0</v>
      </c>
      <c r="S122">
        <f t="shared" ca="1" si="4"/>
        <v>1</v>
      </c>
      <c r="T122">
        <f t="shared" ca="1" si="5"/>
        <v>0</v>
      </c>
    </row>
    <row r="123" spans="1:20" x14ac:dyDescent="0.35">
      <c r="A123">
        <v>6000141241</v>
      </c>
      <c r="B123" t="s">
        <v>526</v>
      </c>
      <c r="C123" t="s">
        <v>230</v>
      </c>
      <c r="D123" t="s">
        <v>480</v>
      </c>
      <c r="E123" s="1">
        <v>45803</v>
      </c>
      <c r="F123" s="1"/>
      <c r="G123" t="s">
        <v>329</v>
      </c>
      <c r="H123" t="s">
        <v>240</v>
      </c>
      <c r="I123" s="1">
        <v>45847</v>
      </c>
      <c r="J123" t="s">
        <v>234</v>
      </c>
      <c r="K123" t="s">
        <v>235</v>
      </c>
      <c r="L123" t="s">
        <v>171</v>
      </c>
      <c r="M123" t="s">
        <v>527</v>
      </c>
      <c r="N123" t="s">
        <v>237</v>
      </c>
      <c r="O123" t="s">
        <v>230</v>
      </c>
      <c r="Q123">
        <f ca="1">IF(OR(ISNUMBER(MATCH(L123,MasterData!$D$3:$D$18,0)),ISNUMBER(MATCH(L123,MasterData!$C$3:$C$18,0))),
    DATEDIF(E123,I123,"d"),
    DATEDIF(E123,TODAY(),"d"))</f>
        <v>44</v>
      </c>
      <c r="R123">
        <f t="shared" ca="1" si="3"/>
        <v>0</v>
      </c>
      <c r="S123">
        <f t="shared" ca="1" si="4"/>
        <v>0</v>
      </c>
      <c r="T123">
        <f t="shared" ca="1" si="5"/>
        <v>1</v>
      </c>
    </row>
    <row r="124" spans="1:20" x14ac:dyDescent="0.35">
      <c r="A124">
        <v>6000141291</v>
      </c>
      <c r="B124" t="s">
        <v>528</v>
      </c>
      <c r="C124" t="s">
        <v>230</v>
      </c>
      <c r="D124" t="s">
        <v>251</v>
      </c>
      <c r="E124" s="1">
        <v>45803</v>
      </c>
      <c r="F124" s="1"/>
      <c r="G124" t="s">
        <v>529</v>
      </c>
      <c r="H124" t="s">
        <v>230</v>
      </c>
      <c r="I124" s="1">
        <v>45811</v>
      </c>
      <c r="J124" t="s">
        <v>234</v>
      </c>
      <c r="K124" t="s">
        <v>235</v>
      </c>
      <c r="L124" t="s">
        <v>171</v>
      </c>
      <c r="M124" t="s">
        <v>530</v>
      </c>
      <c r="N124" t="s">
        <v>237</v>
      </c>
      <c r="O124" t="s">
        <v>230</v>
      </c>
      <c r="Q124">
        <f ca="1">IF(OR(ISNUMBER(MATCH(L124,MasterData!$D$3:$D$18,0)),ISNUMBER(MATCH(L124,MasterData!$C$3:$C$18,0))),
    DATEDIF(E124,I124,"d"),
    DATEDIF(E124,TODAY(),"d"))</f>
        <v>8</v>
      </c>
      <c r="R124">
        <f t="shared" ca="1" si="3"/>
        <v>0</v>
      </c>
      <c r="S124">
        <f t="shared" ca="1" si="4"/>
        <v>1</v>
      </c>
      <c r="T124">
        <f t="shared" ca="1" si="5"/>
        <v>0</v>
      </c>
    </row>
    <row r="125" spans="1:20" x14ac:dyDescent="0.35">
      <c r="A125">
        <v>6000141328</v>
      </c>
      <c r="B125" t="s">
        <v>531</v>
      </c>
      <c r="C125" t="s">
        <v>230</v>
      </c>
      <c r="D125" t="s">
        <v>480</v>
      </c>
      <c r="E125" s="1">
        <v>45804</v>
      </c>
      <c r="F125" s="1">
        <v>45805</v>
      </c>
      <c r="G125" t="s">
        <v>354</v>
      </c>
      <c r="H125" t="s">
        <v>240</v>
      </c>
      <c r="I125" s="1">
        <v>45811</v>
      </c>
      <c r="J125" t="s">
        <v>234</v>
      </c>
      <c r="K125" t="s">
        <v>347</v>
      </c>
      <c r="L125" t="s">
        <v>171</v>
      </c>
      <c r="M125" t="s">
        <v>532</v>
      </c>
      <c r="N125" t="s">
        <v>237</v>
      </c>
      <c r="O125" t="s">
        <v>230</v>
      </c>
      <c r="Q125">
        <f ca="1">IF(OR(ISNUMBER(MATCH(L125,MasterData!$D$3:$D$18,0)),ISNUMBER(MATCH(L125,MasterData!$C$3:$C$18,0))),
    DATEDIF(E125,I125,"d"),
    DATEDIF(E125,TODAY(),"d"))</f>
        <v>7</v>
      </c>
      <c r="R125">
        <f t="shared" ca="1" si="3"/>
        <v>1</v>
      </c>
      <c r="S125">
        <f t="shared" ca="1" si="4"/>
        <v>0</v>
      </c>
      <c r="T125">
        <f t="shared" ca="1" si="5"/>
        <v>0</v>
      </c>
    </row>
    <row r="126" spans="1:20" x14ac:dyDescent="0.35">
      <c r="A126">
        <v>6000141409</v>
      </c>
      <c r="B126" t="s">
        <v>533</v>
      </c>
      <c r="C126" t="s">
        <v>230</v>
      </c>
      <c r="D126" t="s">
        <v>506</v>
      </c>
      <c r="E126" s="1">
        <v>45804</v>
      </c>
      <c r="F126" s="1"/>
      <c r="G126" t="s">
        <v>534</v>
      </c>
      <c r="H126" t="s">
        <v>240</v>
      </c>
      <c r="I126" s="1">
        <v>45812</v>
      </c>
      <c r="J126" t="s">
        <v>234</v>
      </c>
      <c r="K126" t="s">
        <v>235</v>
      </c>
      <c r="L126" t="s">
        <v>171</v>
      </c>
      <c r="M126" t="s">
        <v>535</v>
      </c>
      <c r="N126" t="s">
        <v>237</v>
      </c>
      <c r="O126" t="s">
        <v>230</v>
      </c>
      <c r="Q126">
        <f ca="1">IF(OR(ISNUMBER(MATCH(L126,MasterData!$D$3:$D$18,0)),ISNUMBER(MATCH(L126,MasterData!$C$3:$C$18,0))),
    DATEDIF(E126,I126,"d"),
    DATEDIF(E126,TODAY(),"d"))</f>
        <v>8</v>
      </c>
      <c r="R126">
        <f t="shared" ca="1" si="3"/>
        <v>0</v>
      </c>
      <c r="S126">
        <f t="shared" ca="1" si="4"/>
        <v>1</v>
      </c>
      <c r="T126">
        <f t="shared" ca="1" si="5"/>
        <v>0</v>
      </c>
    </row>
    <row r="127" spans="1:20" x14ac:dyDescent="0.35">
      <c r="A127">
        <v>6000141456</v>
      </c>
      <c r="B127" t="s">
        <v>536</v>
      </c>
      <c r="C127" t="s">
        <v>230</v>
      </c>
      <c r="D127" t="s">
        <v>254</v>
      </c>
      <c r="E127" s="1">
        <v>45804</v>
      </c>
      <c r="F127" s="1"/>
      <c r="G127" t="s">
        <v>537</v>
      </c>
      <c r="H127" t="s">
        <v>240</v>
      </c>
      <c r="I127" s="1">
        <v>45846</v>
      </c>
      <c r="J127" t="s">
        <v>234</v>
      </c>
      <c r="K127" t="s">
        <v>235</v>
      </c>
      <c r="L127" t="s">
        <v>171</v>
      </c>
      <c r="M127" t="s">
        <v>538</v>
      </c>
      <c r="N127" t="s">
        <v>237</v>
      </c>
      <c r="O127" t="s">
        <v>230</v>
      </c>
      <c r="Q127">
        <f ca="1">IF(OR(ISNUMBER(MATCH(L127,MasterData!$D$3:$D$18,0)),ISNUMBER(MATCH(L127,MasterData!$C$3:$C$18,0))),
    DATEDIF(E127,I127,"d"),
    DATEDIF(E127,TODAY(),"d"))</f>
        <v>42</v>
      </c>
      <c r="R127">
        <f t="shared" ca="1" si="3"/>
        <v>0</v>
      </c>
      <c r="S127">
        <f t="shared" ca="1" si="4"/>
        <v>0</v>
      </c>
      <c r="T127">
        <f t="shared" ca="1" si="5"/>
        <v>1</v>
      </c>
    </row>
    <row r="128" spans="1:20" x14ac:dyDescent="0.35">
      <c r="A128">
        <v>6000141519</v>
      </c>
      <c r="B128" t="s">
        <v>539</v>
      </c>
      <c r="C128" t="s">
        <v>230</v>
      </c>
      <c r="D128" t="s">
        <v>247</v>
      </c>
      <c r="E128" s="1">
        <v>45805</v>
      </c>
      <c r="F128" s="1"/>
      <c r="G128" t="s">
        <v>453</v>
      </c>
      <c r="H128" t="s">
        <v>240</v>
      </c>
      <c r="I128" s="1">
        <v>45819</v>
      </c>
      <c r="J128" t="s">
        <v>234</v>
      </c>
      <c r="K128" t="s">
        <v>235</v>
      </c>
      <c r="L128" t="s">
        <v>171</v>
      </c>
      <c r="M128" t="s">
        <v>540</v>
      </c>
      <c r="N128" t="s">
        <v>237</v>
      </c>
      <c r="O128" t="s">
        <v>230</v>
      </c>
      <c r="Q128">
        <f ca="1">IF(OR(ISNUMBER(MATCH(L128,MasterData!$D$3:$D$18,0)),ISNUMBER(MATCH(L128,MasterData!$C$3:$C$18,0))),
    DATEDIF(E128,I128,"d"),
    DATEDIF(E128,TODAY(),"d"))</f>
        <v>14</v>
      </c>
      <c r="R128">
        <f t="shared" ca="1" si="3"/>
        <v>0</v>
      </c>
      <c r="S128">
        <f t="shared" ca="1" si="4"/>
        <v>1</v>
      </c>
      <c r="T128">
        <f t="shared" ca="1" si="5"/>
        <v>0</v>
      </c>
    </row>
    <row r="129" spans="1:20" x14ac:dyDescent="0.35">
      <c r="A129">
        <v>6000141525</v>
      </c>
      <c r="B129" t="s">
        <v>541</v>
      </c>
      <c r="C129" t="s">
        <v>230</v>
      </c>
      <c r="D129" t="s">
        <v>274</v>
      </c>
      <c r="E129" s="1">
        <v>45805</v>
      </c>
      <c r="F129" s="1"/>
      <c r="G129" t="s">
        <v>321</v>
      </c>
      <c r="H129" t="s">
        <v>245</v>
      </c>
      <c r="I129" s="1">
        <v>45813</v>
      </c>
      <c r="J129" t="s">
        <v>234</v>
      </c>
      <c r="K129" t="s">
        <v>241</v>
      </c>
      <c r="L129" t="s">
        <v>171</v>
      </c>
      <c r="M129" t="s">
        <v>542</v>
      </c>
      <c r="N129" t="s">
        <v>237</v>
      </c>
      <c r="O129" t="s">
        <v>230</v>
      </c>
      <c r="Q129">
        <f ca="1">IF(OR(ISNUMBER(MATCH(L129,MasterData!$D$3:$D$18,0)),ISNUMBER(MATCH(L129,MasterData!$C$3:$C$18,0))),
    DATEDIF(E129,I129,"d"),
    DATEDIF(E129,TODAY(),"d"))</f>
        <v>8</v>
      </c>
      <c r="R129">
        <f t="shared" ca="1" si="3"/>
        <v>0</v>
      </c>
      <c r="S129">
        <f t="shared" ca="1" si="4"/>
        <v>1</v>
      </c>
      <c r="T129">
        <f t="shared" ca="1" si="5"/>
        <v>0</v>
      </c>
    </row>
    <row r="130" spans="1:20" x14ac:dyDescent="0.35">
      <c r="A130">
        <v>6000141527</v>
      </c>
      <c r="B130" t="s">
        <v>543</v>
      </c>
      <c r="C130" t="s">
        <v>230</v>
      </c>
      <c r="D130" t="s">
        <v>274</v>
      </c>
      <c r="E130" s="1">
        <v>45805</v>
      </c>
      <c r="F130" s="1"/>
      <c r="G130" t="s">
        <v>544</v>
      </c>
      <c r="H130" t="s">
        <v>245</v>
      </c>
      <c r="I130" s="1">
        <v>45813</v>
      </c>
      <c r="J130" t="s">
        <v>234</v>
      </c>
      <c r="K130" t="s">
        <v>235</v>
      </c>
      <c r="L130" t="s">
        <v>171</v>
      </c>
      <c r="M130" t="s">
        <v>545</v>
      </c>
      <c r="N130" t="s">
        <v>237</v>
      </c>
      <c r="O130" t="s">
        <v>230</v>
      </c>
      <c r="Q130">
        <f ca="1">IF(OR(ISNUMBER(MATCH(L130,MasterData!$D$3:$D$18,0)),ISNUMBER(MATCH(L130,MasterData!$C$3:$C$18,0))),
    DATEDIF(E130,I130,"d"),
    DATEDIF(E130,TODAY(),"d"))</f>
        <v>8</v>
      </c>
      <c r="R130">
        <f t="shared" ca="1" si="3"/>
        <v>0</v>
      </c>
      <c r="S130">
        <f t="shared" ca="1" si="4"/>
        <v>1</v>
      </c>
      <c r="T130">
        <f t="shared" ca="1" si="5"/>
        <v>0</v>
      </c>
    </row>
    <row r="131" spans="1:20" x14ac:dyDescent="0.35">
      <c r="A131">
        <v>6000141568</v>
      </c>
      <c r="B131" t="s">
        <v>230</v>
      </c>
      <c r="C131" t="s">
        <v>230</v>
      </c>
      <c r="D131" s="34">
        <v>3003</v>
      </c>
      <c r="E131" s="1">
        <v>45805</v>
      </c>
      <c r="F131" s="1"/>
      <c r="G131" t="s">
        <v>400</v>
      </c>
      <c r="H131" t="s">
        <v>245</v>
      </c>
      <c r="I131" s="1">
        <v>45843</v>
      </c>
      <c r="J131" t="s">
        <v>201</v>
      </c>
      <c r="K131" t="s">
        <v>241</v>
      </c>
      <c r="L131" t="s">
        <v>171</v>
      </c>
      <c r="M131" t="s">
        <v>546</v>
      </c>
      <c r="N131" t="s">
        <v>237</v>
      </c>
      <c r="O131" t="s">
        <v>230</v>
      </c>
      <c r="Q131">
        <f ca="1">IF(OR(ISNUMBER(MATCH(L131,MasterData!$D$3:$D$18,0)),ISNUMBER(MATCH(L131,MasterData!$C$3:$C$18,0))),
    DATEDIF(E131,I131,"d"),
    DATEDIF(E131,TODAY(),"d"))</f>
        <v>38</v>
      </c>
      <c r="R131">
        <f t="shared" ref="R131:R191" ca="1" si="6">IF(AND($Q131&gt;=0,$Q131&lt;=7),1,0)</f>
        <v>0</v>
      </c>
      <c r="S131">
        <f t="shared" ref="S131:S191" ca="1" si="7">IF(AND($Q131&gt;7,Q131&lt;=30),1,0)</f>
        <v>0</v>
      </c>
      <c r="T131">
        <f t="shared" ref="T131:T191" ca="1" si="8">IF($Q131&gt;30,1,0)</f>
        <v>1</v>
      </c>
    </row>
    <row r="132" spans="1:20" x14ac:dyDescent="0.35">
      <c r="A132">
        <v>6000141573</v>
      </c>
      <c r="B132" t="s">
        <v>547</v>
      </c>
      <c r="C132" t="s">
        <v>230</v>
      </c>
      <c r="D132" t="s">
        <v>480</v>
      </c>
      <c r="E132" s="1">
        <v>45805</v>
      </c>
      <c r="F132" s="1"/>
      <c r="G132" t="s">
        <v>275</v>
      </c>
      <c r="H132" t="s">
        <v>233</v>
      </c>
      <c r="I132" s="1">
        <v>45835</v>
      </c>
      <c r="J132" t="s">
        <v>234</v>
      </c>
      <c r="K132" t="s">
        <v>241</v>
      </c>
      <c r="L132" t="s">
        <v>171</v>
      </c>
      <c r="M132" t="s">
        <v>548</v>
      </c>
      <c r="N132" t="s">
        <v>237</v>
      </c>
      <c r="O132" t="s">
        <v>230</v>
      </c>
      <c r="Q132">
        <f ca="1">IF(OR(ISNUMBER(MATCH(L132,MasterData!$D$3:$D$18,0)),ISNUMBER(MATCH(L132,MasterData!$C$3:$C$18,0))),
    DATEDIF(E132,I132,"d"),
    DATEDIF(E132,TODAY(),"d"))</f>
        <v>30</v>
      </c>
      <c r="R132">
        <f t="shared" ca="1" si="6"/>
        <v>0</v>
      </c>
      <c r="S132">
        <f t="shared" ca="1" si="7"/>
        <v>1</v>
      </c>
      <c r="T132">
        <f t="shared" ca="1" si="8"/>
        <v>0</v>
      </c>
    </row>
    <row r="133" spans="1:20" x14ac:dyDescent="0.35">
      <c r="A133">
        <v>6000141657</v>
      </c>
      <c r="B133" t="s">
        <v>549</v>
      </c>
      <c r="C133" t="s">
        <v>230</v>
      </c>
      <c r="D133" t="s">
        <v>231</v>
      </c>
      <c r="E133" s="1">
        <v>45806</v>
      </c>
      <c r="F133" s="1"/>
      <c r="G133" t="s">
        <v>453</v>
      </c>
      <c r="H133" t="s">
        <v>233</v>
      </c>
      <c r="I133" s="1">
        <v>45839</v>
      </c>
      <c r="J133" t="s">
        <v>234</v>
      </c>
      <c r="K133" t="s">
        <v>235</v>
      </c>
      <c r="L133" t="s">
        <v>171</v>
      </c>
      <c r="M133" t="s">
        <v>550</v>
      </c>
      <c r="N133" t="s">
        <v>237</v>
      </c>
      <c r="O133" t="s">
        <v>230</v>
      </c>
      <c r="Q133">
        <f ca="1">IF(OR(ISNUMBER(MATCH(L133,MasterData!$D$3:$D$18,0)),ISNUMBER(MATCH(L133,MasterData!$C$3:$C$18,0))),
    DATEDIF(E133,I133,"d"),
    DATEDIF(E133,TODAY(),"d"))</f>
        <v>33</v>
      </c>
      <c r="R133">
        <f t="shared" ca="1" si="6"/>
        <v>0</v>
      </c>
      <c r="S133">
        <f t="shared" ca="1" si="7"/>
        <v>0</v>
      </c>
      <c r="T133">
        <f t="shared" ca="1" si="8"/>
        <v>1</v>
      </c>
    </row>
    <row r="134" spans="1:20" x14ac:dyDescent="0.35">
      <c r="A134">
        <v>6000141721</v>
      </c>
      <c r="B134" t="s">
        <v>551</v>
      </c>
      <c r="C134" t="s">
        <v>230</v>
      </c>
      <c r="D134" t="s">
        <v>480</v>
      </c>
      <c r="E134" s="1">
        <v>45807</v>
      </c>
      <c r="F134" s="1"/>
      <c r="G134" t="s">
        <v>552</v>
      </c>
      <c r="H134" t="s">
        <v>240</v>
      </c>
      <c r="I134" s="1">
        <v>45814</v>
      </c>
      <c r="J134" t="s">
        <v>234</v>
      </c>
      <c r="K134" t="s">
        <v>241</v>
      </c>
      <c r="L134" t="s">
        <v>171</v>
      </c>
      <c r="M134" t="s">
        <v>553</v>
      </c>
      <c r="N134" t="s">
        <v>237</v>
      </c>
      <c r="O134" t="s">
        <v>230</v>
      </c>
      <c r="Q134">
        <f ca="1">IF(OR(ISNUMBER(MATCH(L134,MasterData!$D$3:$D$18,0)),ISNUMBER(MATCH(L134,MasterData!$C$3:$C$18,0))),
    DATEDIF(E134,I134,"d"),
    DATEDIF(E134,TODAY(),"d"))</f>
        <v>7</v>
      </c>
      <c r="R134">
        <f t="shared" ca="1" si="6"/>
        <v>1</v>
      </c>
      <c r="S134">
        <f t="shared" ca="1" si="7"/>
        <v>0</v>
      </c>
      <c r="T134">
        <f t="shared" ca="1" si="8"/>
        <v>0</v>
      </c>
    </row>
    <row r="135" spans="1:20" x14ac:dyDescent="0.35">
      <c r="A135">
        <v>6000141724</v>
      </c>
      <c r="B135" t="s">
        <v>554</v>
      </c>
      <c r="C135" t="s">
        <v>230</v>
      </c>
      <c r="D135" t="s">
        <v>480</v>
      </c>
      <c r="E135" s="1">
        <v>45807</v>
      </c>
      <c r="F135" s="1"/>
      <c r="G135" t="s">
        <v>275</v>
      </c>
      <c r="H135" t="s">
        <v>240</v>
      </c>
      <c r="I135" s="1">
        <v>45814</v>
      </c>
      <c r="J135" t="s">
        <v>234</v>
      </c>
      <c r="K135" t="s">
        <v>347</v>
      </c>
      <c r="L135" t="s">
        <v>171</v>
      </c>
      <c r="M135" t="s">
        <v>555</v>
      </c>
      <c r="N135" t="s">
        <v>237</v>
      </c>
      <c r="O135" t="s">
        <v>230</v>
      </c>
      <c r="Q135">
        <f ca="1">IF(OR(ISNUMBER(MATCH(L135,MasterData!$D$3:$D$18,0)),ISNUMBER(MATCH(L135,MasterData!$C$3:$C$18,0))),
    DATEDIF(E135,I135,"d"),
    DATEDIF(E135,TODAY(),"d"))</f>
        <v>7</v>
      </c>
      <c r="R135">
        <f t="shared" ca="1" si="6"/>
        <v>1</v>
      </c>
      <c r="S135">
        <f t="shared" ca="1" si="7"/>
        <v>0</v>
      </c>
      <c r="T135">
        <f t="shared" ca="1" si="8"/>
        <v>0</v>
      </c>
    </row>
    <row r="136" spans="1:20" x14ac:dyDescent="0.35">
      <c r="A136">
        <v>6000141747</v>
      </c>
      <c r="B136" t="s">
        <v>556</v>
      </c>
      <c r="C136" t="s">
        <v>230</v>
      </c>
      <c r="D136" t="s">
        <v>254</v>
      </c>
      <c r="E136" s="1">
        <v>45807</v>
      </c>
      <c r="F136" s="1">
        <v>45812</v>
      </c>
      <c r="G136" t="s">
        <v>255</v>
      </c>
      <c r="H136" t="s">
        <v>240</v>
      </c>
      <c r="I136" s="1">
        <v>45820</v>
      </c>
      <c r="J136" t="s">
        <v>234</v>
      </c>
      <c r="K136" t="s">
        <v>347</v>
      </c>
      <c r="L136" t="s">
        <v>171</v>
      </c>
      <c r="M136" t="s">
        <v>557</v>
      </c>
      <c r="N136" t="s">
        <v>237</v>
      </c>
      <c r="O136" t="s">
        <v>230</v>
      </c>
      <c r="Q136">
        <f ca="1">IF(OR(ISNUMBER(MATCH(L136,MasterData!$D$3:$D$18,0)),ISNUMBER(MATCH(L136,MasterData!$C$3:$C$18,0))),
    DATEDIF(E136,I136,"d"),
    DATEDIF(E136,TODAY(),"d"))</f>
        <v>13</v>
      </c>
      <c r="R136">
        <f t="shared" ca="1" si="6"/>
        <v>0</v>
      </c>
      <c r="S136">
        <f t="shared" ca="1" si="7"/>
        <v>1</v>
      </c>
      <c r="T136">
        <f t="shared" ca="1" si="8"/>
        <v>0</v>
      </c>
    </row>
    <row r="137" spans="1:20" x14ac:dyDescent="0.35">
      <c r="A137">
        <v>6000141793</v>
      </c>
      <c r="B137" t="s">
        <v>558</v>
      </c>
      <c r="C137" t="s">
        <v>230</v>
      </c>
      <c r="D137" t="s">
        <v>480</v>
      </c>
      <c r="E137" s="1">
        <v>45810</v>
      </c>
      <c r="F137" s="1">
        <v>45828</v>
      </c>
      <c r="G137" t="s">
        <v>559</v>
      </c>
      <c r="H137" t="s">
        <v>233</v>
      </c>
      <c r="I137" s="1">
        <v>45833</v>
      </c>
      <c r="J137" t="s">
        <v>234</v>
      </c>
      <c r="K137" t="s">
        <v>241</v>
      </c>
      <c r="L137" t="s">
        <v>171</v>
      </c>
      <c r="M137" t="s">
        <v>561</v>
      </c>
      <c r="N137" t="s">
        <v>237</v>
      </c>
      <c r="O137" t="s">
        <v>230</v>
      </c>
      <c r="Q137">
        <f ca="1">IF(OR(ISNUMBER(MATCH(L137,MasterData!$D$3:$D$18,0)),ISNUMBER(MATCH(L137,MasterData!$C$3:$C$18,0))),
    DATEDIF(E137,I137,"d"),
    DATEDIF(E137,TODAY(),"d"))</f>
        <v>23</v>
      </c>
      <c r="R137">
        <f t="shared" ca="1" si="6"/>
        <v>0</v>
      </c>
      <c r="S137">
        <f t="shared" ca="1" si="7"/>
        <v>1</v>
      </c>
      <c r="T137">
        <f t="shared" ca="1" si="8"/>
        <v>0</v>
      </c>
    </row>
    <row r="138" spans="1:20" x14ac:dyDescent="0.35">
      <c r="A138">
        <v>6000141959</v>
      </c>
      <c r="B138" t="s">
        <v>562</v>
      </c>
      <c r="C138" t="s">
        <v>230</v>
      </c>
      <c r="D138" t="s">
        <v>506</v>
      </c>
      <c r="E138" s="1">
        <v>45811</v>
      </c>
      <c r="F138" s="1"/>
      <c r="G138" t="s">
        <v>507</v>
      </c>
      <c r="H138" t="s">
        <v>233</v>
      </c>
      <c r="I138" s="1">
        <v>45819</v>
      </c>
      <c r="J138" t="s">
        <v>234</v>
      </c>
      <c r="K138" t="s">
        <v>235</v>
      </c>
      <c r="L138" t="s">
        <v>171</v>
      </c>
      <c r="M138" t="s">
        <v>563</v>
      </c>
      <c r="N138" t="s">
        <v>237</v>
      </c>
      <c r="O138" t="s">
        <v>230</v>
      </c>
      <c r="Q138">
        <f ca="1">IF(OR(ISNUMBER(MATCH(L138,MasterData!$D$3:$D$18,0)),ISNUMBER(MATCH(L138,MasterData!$C$3:$C$18,0))),
    DATEDIF(E138,I138,"d"),
    DATEDIF(E138,TODAY(),"d"))</f>
        <v>8</v>
      </c>
      <c r="R138">
        <f t="shared" ca="1" si="6"/>
        <v>0</v>
      </c>
      <c r="S138">
        <f t="shared" ca="1" si="7"/>
        <v>1</v>
      </c>
      <c r="T138">
        <f t="shared" ca="1" si="8"/>
        <v>0</v>
      </c>
    </row>
    <row r="139" spans="1:20" x14ac:dyDescent="0.35">
      <c r="A139">
        <v>6000142018</v>
      </c>
      <c r="B139" t="s">
        <v>564</v>
      </c>
      <c r="C139" t="s">
        <v>230</v>
      </c>
      <c r="D139" t="s">
        <v>231</v>
      </c>
      <c r="E139" s="1">
        <v>45811</v>
      </c>
      <c r="F139" s="1">
        <v>45817</v>
      </c>
      <c r="G139" t="s">
        <v>293</v>
      </c>
      <c r="H139" t="s">
        <v>377</v>
      </c>
      <c r="I139" s="1">
        <v>45819</v>
      </c>
      <c r="J139" t="s">
        <v>234</v>
      </c>
      <c r="K139" t="s">
        <v>241</v>
      </c>
      <c r="L139" t="s">
        <v>171</v>
      </c>
      <c r="M139" t="s">
        <v>565</v>
      </c>
      <c r="N139" t="s">
        <v>237</v>
      </c>
      <c r="O139" t="s">
        <v>230</v>
      </c>
      <c r="Q139">
        <f ca="1">IF(OR(ISNUMBER(MATCH(L139,MasterData!$D$3:$D$18,0)),ISNUMBER(MATCH(L139,MasterData!$C$3:$C$18,0))),
    DATEDIF(E139,I139,"d"),
    DATEDIF(E139,TODAY(),"d"))</f>
        <v>8</v>
      </c>
      <c r="R139">
        <f t="shared" ca="1" si="6"/>
        <v>0</v>
      </c>
      <c r="S139">
        <f t="shared" ca="1" si="7"/>
        <v>1</v>
      </c>
      <c r="T139">
        <f t="shared" ca="1" si="8"/>
        <v>0</v>
      </c>
    </row>
    <row r="140" spans="1:20" x14ac:dyDescent="0.35">
      <c r="A140">
        <v>6000142063</v>
      </c>
      <c r="B140" t="s">
        <v>566</v>
      </c>
      <c r="C140" t="s">
        <v>230</v>
      </c>
      <c r="D140" t="s">
        <v>480</v>
      </c>
      <c r="E140" s="1">
        <v>45811</v>
      </c>
      <c r="F140" s="1"/>
      <c r="G140" t="s">
        <v>329</v>
      </c>
      <c r="H140" t="s">
        <v>233</v>
      </c>
      <c r="I140" s="1">
        <v>45819</v>
      </c>
      <c r="J140" t="s">
        <v>234</v>
      </c>
      <c r="K140" t="s">
        <v>241</v>
      </c>
      <c r="L140" t="s">
        <v>171</v>
      </c>
      <c r="M140" t="s">
        <v>567</v>
      </c>
      <c r="N140" t="s">
        <v>237</v>
      </c>
      <c r="O140" t="s">
        <v>230</v>
      </c>
      <c r="Q140">
        <f ca="1">IF(OR(ISNUMBER(MATCH(L140,MasterData!$D$3:$D$18,0)),ISNUMBER(MATCH(L140,MasterData!$C$3:$C$18,0))),
    DATEDIF(E140,I140,"d"),
    DATEDIF(E140,TODAY(),"d"))</f>
        <v>8</v>
      </c>
      <c r="R140">
        <f t="shared" ca="1" si="6"/>
        <v>0</v>
      </c>
      <c r="S140">
        <f t="shared" ca="1" si="7"/>
        <v>1</v>
      </c>
      <c r="T140">
        <f t="shared" ca="1" si="8"/>
        <v>0</v>
      </c>
    </row>
    <row r="141" spans="1:20" x14ac:dyDescent="0.35">
      <c r="A141">
        <v>6000142101</v>
      </c>
      <c r="B141" t="s">
        <v>568</v>
      </c>
      <c r="C141" t="s">
        <v>230</v>
      </c>
      <c r="D141" t="s">
        <v>506</v>
      </c>
      <c r="E141" s="1">
        <v>45812</v>
      </c>
      <c r="F141" s="1"/>
      <c r="G141" t="s">
        <v>534</v>
      </c>
      <c r="H141" t="s">
        <v>233</v>
      </c>
      <c r="I141" s="1">
        <v>45846</v>
      </c>
      <c r="J141" t="s">
        <v>234</v>
      </c>
      <c r="K141" t="s">
        <v>235</v>
      </c>
      <c r="L141" t="s">
        <v>171</v>
      </c>
      <c r="M141" t="s">
        <v>569</v>
      </c>
      <c r="N141" t="s">
        <v>237</v>
      </c>
      <c r="O141" t="s">
        <v>230</v>
      </c>
      <c r="Q141">
        <f ca="1">IF(OR(ISNUMBER(MATCH(L141,MasterData!$D$3:$D$18,0)),ISNUMBER(MATCH(L141,MasterData!$C$3:$C$18,0))),
    DATEDIF(E141,I141,"d"),
    DATEDIF(E141,TODAY(),"d"))</f>
        <v>34</v>
      </c>
      <c r="R141">
        <f t="shared" ca="1" si="6"/>
        <v>0</v>
      </c>
      <c r="S141">
        <f t="shared" ca="1" si="7"/>
        <v>0</v>
      </c>
      <c r="T141">
        <f t="shared" ca="1" si="8"/>
        <v>1</v>
      </c>
    </row>
    <row r="142" spans="1:20" x14ac:dyDescent="0.35">
      <c r="A142">
        <v>6000142210</v>
      </c>
      <c r="B142" t="s">
        <v>570</v>
      </c>
      <c r="C142" t="s">
        <v>230</v>
      </c>
      <c r="D142" t="s">
        <v>449</v>
      </c>
      <c r="E142" s="1">
        <v>45812</v>
      </c>
      <c r="F142" s="1"/>
      <c r="G142" t="s">
        <v>450</v>
      </c>
      <c r="H142" t="s">
        <v>233</v>
      </c>
      <c r="I142" s="1">
        <v>45820</v>
      </c>
      <c r="J142" t="s">
        <v>234</v>
      </c>
      <c r="K142" t="s">
        <v>241</v>
      </c>
      <c r="L142" t="s">
        <v>171</v>
      </c>
      <c r="M142" t="s">
        <v>571</v>
      </c>
      <c r="N142" t="s">
        <v>237</v>
      </c>
      <c r="O142" t="s">
        <v>230</v>
      </c>
      <c r="Q142">
        <f ca="1">IF(OR(ISNUMBER(MATCH(L142,MasterData!$D$3:$D$18,0)),ISNUMBER(MATCH(L142,MasterData!$C$3:$C$18,0))),
    DATEDIF(E142,I142,"d"),
    DATEDIF(E142,TODAY(),"d"))</f>
        <v>8</v>
      </c>
      <c r="R142">
        <f t="shared" ca="1" si="6"/>
        <v>0</v>
      </c>
      <c r="S142">
        <f t="shared" ca="1" si="7"/>
        <v>1</v>
      </c>
      <c r="T142">
        <f t="shared" ca="1" si="8"/>
        <v>0</v>
      </c>
    </row>
    <row r="143" spans="1:20" x14ac:dyDescent="0.35">
      <c r="A143">
        <v>6000142258</v>
      </c>
      <c r="B143" t="s">
        <v>572</v>
      </c>
      <c r="C143" t="s">
        <v>230</v>
      </c>
      <c r="D143" t="s">
        <v>254</v>
      </c>
      <c r="E143" s="1">
        <v>45812</v>
      </c>
      <c r="F143" s="1"/>
      <c r="G143" t="s">
        <v>268</v>
      </c>
      <c r="H143" t="s">
        <v>233</v>
      </c>
      <c r="I143" s="1">
        <v>45831</v>
      </c>
      <c r="J143" t="s">
        <v>234</v>
      </c>
      <c r="K143" t="s">
        <v>235</v>
      </c>
      <c r="L143" t="s">
        <v>171</v>
      </c>
      <c r="M143" t="s">
        <v>573</v>
      </c>
      <c r="N143" t="s">
        <v>237</v>
      </c>
      <c r="O143" t="s">
        <v>230</v>
      </c>
      <c r="Q143">
        <f ca="1">IF(OR(ISNUMBER(MATCH(L143,MasterData!$D$3:$D$18,0)),ISNUMBER(MATCH(L143,MasterData!$C$3:$C$18,0))),
    DATEDIF(E143,I143,"d"),
    DATEDIF(E143,TODAY(),"d"))</f>
        <v>19</v>
      </c>
      <c r="R143">
        <f t="shared" ca="1" si="6"/>
        <v>0</v>
      </c>
      <c r="S143">
        <f t="shared" ca="1" si="7"/>
        <v>1</v>
      </c>
      <c r="T143">
        <f t="shared" ca="1" si="8"/>
        <v>0</v>
      </c>
    </row>
    <row r="144" spans="1:20" x14ac:dyDescent="0.35">
      <c r="A144">
        <v>6000142276</v>
      </c>
      <c r="B144" t="s">
        <v>574</v>
      </c>
      <c r="C144" t="s">
        <v>230</v>
      </c>
      <c r="D144" t="s">
        <v>506</v>
      </c>
      <c r="E144" s="1">
        <v>45812</v>
      </c>
      <c r="F144" s="1"/>
      <c r="G144" t="s">
        <v>575</v>
      </c>
      <c r="H144" t="s">
        <v>233</v>
      </c>
      <c r="I144" s="1">
        <v>45855</v>
      </c>
      <c r="J144" t="s">
        <v>234</v>
      </c>
      <c r="K144" t="s">
        <v>235</v>
      </c>
      <c r="L144" t="s">
        <v>171</v>
      </c>
      <c r="M144" t="s">
        <v>576</v>
      </c>
      <c r="N144" t="s">
        <v>237</v>
      </c>
      <c r="O144" t="s">
        <v>230</v>
      </c>
      <c r="Q144">
        <f ca="1">IF(OR(ISNUMBER(MATCH(L144,MasterData!$D$3:$D$18,0)),ISNUMBER(MATCH(L144,MasterData!$C$3:$C$18,0))),
    DATEDIF(E144,I144,"d"),
    DATEDIF(E144,TODAY(),"d"))</f>
        <v>43</v>
      </c>
      <c r="R144">
        <f t="shared" ca="1" si="6"/>
        <v>0</v>
      </c>
      <c r="S144">
        <f t="shared" ca="1" si="7"/>
        <v>0</v>
      </c>
      <c r="T144">
        <f t="shared" ca="1" si="8"/>
        <v>1</v>
      </c>
    </row>
    <row r="145" spans="1:20" x14ac:dyDescent="0.35">
      <c r="A145">
        <v>6000142286</v>
      </c>
      <c r="B145" t="s">
        <v>600</v>
      </c>
      <c r="C145" t="s">
        <v>230</v>
      </c>
      <c r="D145" t="s">
        <v>231</v>
      </c>
      <c r="E145" s="1">
        <v>45813</v>
      </c>
      <c r="F145" s="1"/>
      <c r="G145" t="s">
        <v>318</v>
      </c>
      <c r="H145" t="s">
        <v>233</v>
      </c>
      <c r="I145" s="1">
        <v>45840</v>
      </c>
      <c r="J145" t="s">
        <v>234</v>
      </c>
      <c r="K145" t="s">
        <v>241</v>
      </c>
      <c r="L145" t="s">
        <v>171</v>
      </c>
      <c r="M145" t="s">
        <v>319</v>
      </c>
      <c r="N145" t="s">
        <v>237</v>
      </c>
      <c r="O145" t="s">
        <v>230</v>
      </c>
      <c r="Q145">
        <f ca="1">IF(OR(ISNUMBER(MATCH(L145,MasterData!$D$3:$D$18,0)),ISNUMBER(MATCH(L145,MasterData!$C$3:$C$18,0))),
    DATEDIF(E145,I145,"d"),
    DATEDIF(E145,TODAY(),"d"))</f>
        <v>27</v>
      </c>
      <c r="R145">
        <f t="shared" ca="1" si="6"/>
        <v>0</v>
      </c>
      <c r="S145">
        <f t="shared" ca="1" si="7"/>
        <v>1</v>
      </c>
      <c r="T145">
        <f t="shared" ca="1" si="8"/>
        <v>0</v>
      </c>
    </row>
    <row r="146" spans="1:20" x14ac:dyDescent="0.35">
      <c r="A146">
        <v>6000142434</v>
      </c>
      <c r="B146" t="s">
        <v>7</v>
      </c>
      <c r="C146" t="s">
        <v>230</v>
      </c>
      <c r="D146" t="s">
        <v>251</v>
      </c>
      <c r="E146" s="1">
        <v>45813</v>
      </c>
      <c r="F146" s="1">
        <v>45828</v>
      </c>
      <c r="G146" t="s">
        <v>577</v>
      </c>
      <c r="H146" t="s">
        <v>233</v>
      </c>
      <c r="I146" s="1">
        <v>45814</v>
      </c>
      <c r="J146" t="s">
        <v>560</v>
      </c>
      <c r="K146" t="s">
        <v>235</v>
      </c>
      <c r="L146" t="s">
        <v>183</v>
      </c>
      <c r="M146" t="s">
        <v>578</v>
      </c>
      <c r="N146" t="s">
        <v>237</v>
      </c>
      <c r="O146" t="s">
        <v>230</v>
      </c>
      <c r="Q146">
        <f ca="1">IF(OR(ISNUMBER(MATCH(L146,MasterData!$D$3:$D$18,0)),ISNUMBER(MATCH(L146,MasterData!$C$3:$C$18,0))),
    DATEDIF(E146,I146,"d"),
    DATEDIF(E146,TODAY(),"d"))</f>
        <v>194</v>
      </c>
      <c r="R146">
        <f t="shared" ca="1" si="6"/>
        <v>0</v>
      </c>
      <c r="S146">
        <f t="shared" ca="1" si="7"/>
        <v>0</v>
      </c>
      <c r="T146">
        <f t="shared" ca="1" si="8"/>
        <v>1</v>
      </c>
    </row>
    <row r="147" spans="1:20" x14ac:dyDescent="0.35">
      <c r="A147">
        <v>6000142441</v>
      </c>
      <c r="B147" t="s">
        <v>6</v>
      </c>
      <c r="C147" t="s">
        <v>230</v>
      </c>
      <c r="D147" t="s">
        <v>231</v>
      </c>
      <c r="E147" s="1">
        <v>45813</v>
      </c>
      <c r="F147" s="1"/>
      <c r="G147" t="s">
        <v>453</v>
      </c>
      <c r="H147" t="s">
        <v>233</v>
      </c>
      <c r="I147" s="1">
        <v>45845</v>
      </c>
      <c r="J147" t="s">
        <v>591</v>
      </c>
      <c r="K147" t="s">
        <v>235</v>
      </c>
      <c r="L147" t="s">
        <v>164</v>
      </c>
      <c r="M147" t="s">
        <v>579</v>
      </c>
      <c r="N147" t="s">
        <v>237</v>
      </c>
      <c r="O147" t="s">
        <v>230</v>
      </c>
      <c r="Q147">
        <f ca="1">IF(OR(ISNUMBER(MATCH(L147,MasterData!$D$3:$D$18,0)),ISNUMBER(MATCH(L147,MasterData!$C$3:$C$18,0))),
    DATEDIF(E147,I147,"d"),
    DATEDIF(E147,TODAY(),"d"))</f>
        <v>194</v>
      </c>
      <c r="R147">
        <f t="shared" ca="1" si="6"/>
        <v>0</v>
      </c>
      <c r="S147">
        <f t="shared" ca="1" si="7"/>
        <v>0</v>
      </c>
      <c r="T147">
        <f t="shared" ca="1" si="8"/>
        <v>1</v>
      </c>
    </row>
    <row r="148" spans="1:20" x14ac:dyDescent="0.35">
      <c r="A148">
        <v>6000142523</v>
      </c>
      <c r="B148" t="s">
        <v>580</v>
      </c>
      <c r="C148" t="s">
        <v>230</v>
      </c>
      <c r="D148" t="s">
        <v>581</v>
      </c>
      <c r="E148" s="1">
        <v>45814</v>
      </c>
      <c r="F148" s="1"/>
      <c r="G148" t="s">
        <v>582</v>
      </c>
      <c r="H148" t="s">
        <v>233</v>
      </c>
      <c r="I148" s="1">
        <v>45821</v>
      </c>
      <c r="J148" t="s">
        <v>234</v>
      </c>
      <c r="K148" t="s">
        <v>241</v>
      </c>
      <c r="L148" t="s">
        <v>171</v>
      </c>
      <c r="M148" t="s">
        <v>583</v>
      </c>
      <c r="N148" t="s">
        <v>237</v>
      </c>
      <c r="O148" t="s">
        <v>230</v>
      </c>
      <c r="Q148">
        <f ca="1">IF(OR(ISNUMBER(MATCH(L148,MasterData!$D$3:$D$18,0)),ISNUMBER(MATCH(L148,MasterData!$C$3:$C$18,0))),
    DATEDIF(E148,I148,"d"),
    DATEDIF(E148,TODAY(),"d"))</f>
        <v>7</v>
      </c>
      <c r="R148">
        <f t="shared" ca="1" si="6"/>
        <v>1</v>
      </c>
      <c r="S148">
        <f t="shared" ca="1" si="7"/>
        <v>0</v>
      </c>
      <c r="T148">
        <f t="shared" ca="1" si="8"/>
        <v>0</v>
      </c>
    </row>
    <row r="149" spans="1:20" x14ac:dyDescent="0.35">
      <c r="A149">
        <v>6000142666</v>
      </c>
      <c r="B149" t="s">
        <v>584</v>
      </c>
      <c r="C149" t="s">
        <v>230</v>
      </c>
      <c r="D149" t="s">
        <v>480</v>
      </c>
      <c r="E149" s="1">
        <v>45818</v>
      </c>
      <c r="F149" s="1"/>
      <c r="G149" t="s">
        <v>552</v>
      </c>
      <c r="H149" t="s">
        <v>233</v>
      </c>
      <c r="I149" s="1">
        <v>45833</v>
      </c>
      <c r="J149" t="s">
        <v>234</v>
      </c>
      <c r="K149" t="s">
        <v>241</v>
      </c>
      <c r="L149" t="s">
        <v>171</v>
      </c>
      <c r="M149" t="s">
        <v>585</v>
      </c>
      <c r="N149" t="s">
        <v>237</v>
      </c>
      <c r="O149" t="s">
        <v>230</v>
      </c>
      <c r="Q149">
        <f ca="1">IF(OR(ISNUMBER(MATCH(L149,MasterData!$D$3:$D$18,0)),ISNUMBER(MATCH(L149,MasterData!$C$3:$C$18,0))),
    DATEDIF(E149,I149,"d"),
    DATEDIF(E149,TODAY(),"d"))</f>
        <v>15</v>
      </c>
      <c r="R149">
        <f t="shared" ca="1" si="6"/>
        <v>0</v>
      </c>
      <c r="S149">
        <f t="shared" ca="1" si="7"/>
        <v>1</v>
      </c>
      <c r="T149">
        <f t="shared" ca="1" si="8"/>
        <v>0</v>
      </c>
    </row>
    <row r="150" spans="1:20" x14ac:dyDescent="0.35">
      <c r="A150">
        <v>6000142675</v>
      </c>
      <c r="B150" t="s">
        <v>230</v>
      </c>
      <c r="C150" t="s">
        <v>230</v>
      </c>
      <c r="D150" t="s">
        <v>254</v>
      </c>
      <c r="E150" s="1">
        <v>45818</v>
      </c>
      <c r="F150" s="1"/>
      <c r="G150" t="s">
        <v>400</v>
      </c>
      <c r="H150" t="s">
        <v>233</v>
      </c>
      <c r="I150" s="1">
        <v>45857</v>
      </c>
      <c r="J150" t="s">
        <v>245</v>
      </c>
      <c r="K150" t="s">
        <v>241</v>
      </c>
      <c r="L150" t="s">
        <v>171</v>
      </c>
      <c r="M150" t="s">
        <v>586</v>
      </c>
      <c r="N150" t="s">
        <v>237</v>
      </c>
      <c r="O150" t="s">
        <v>230</v>
      </c>
      <c r="Q150">
        <f ca="1">IF(OR(ISNUMBER(MATCH(L150,MasterData!$D$3:$D$18,0)),ISNUMBER(MATCH(L150,MasterData!$C$3:$C$18,0))),
    DATEDIF(E150,I150,"d"),
    DATEDIF(E150,TODAY(),"d"))</f>
        <v>39</v>
      </c>
      <c r="R150">
        <f t="shared" ca="1" si="6"/>
        <v>0</v>
      </c>
      <c r="S150">
        <f t="shared" ca="1" si="7"/>
        <v>0</v>
      </c>
      <c r="T150">
        <f t="shared" ca="1" si="8"/>
        <v>1</v>
      </c>
    </row>
    <row r="151" spans="1:20" x14ac:dyDescent="0.35">
      <c r="A151">
        <v>6000142684</v>
      </c>
      <c r="B151" t="s">
        <v>587</v>
      </c>
      <c r="C151" t="s">
        <v>230</v>
      </c>
      <c r="D151" t="s">
        <v>251</v>
      </c>
      <c r="E151" s="1">
        <v>45818</v>
      </c>
      <c r="F151" s="1"/>
      <c r="G151" t="s">
        <v>588</v>
      </c>
      <c r="H151" t="s">
        <v>233</v>
      </c>
      <c r="I151" s="1">
        <v>45825</v>
      </c>
      <c r="J151" t="s">
        <v>234</v>
      </c>
      <c r="K151" t="s">
        <v>235</v>
      </c>
      <c r="L151" t="s">
        <v>171</v>
      </c>
      <c r="M151" t="s">
        <v>589</v>
      </c>
      <c r="N151" t="s">
        <v>237</v>
      </c>
      <c r="O151" t="s">
        <v>230</v>
      </c>
      <c r="Q151">
        <f ca="1">IF(OR(ISNUMBER(MATCH(L151,MasterData!$D$3:$D$18,0)),ISNUMBER(MATCH(L151,MasterData!$C$3:$C$18,0))),
    DATEDIF(E151,I151,"d"),
    DATEDIF(E151,TODAY(),"d"))</f>
        <v>7</v>
      </c>
      <c r="R151">
        <f t="shared" ca="1" si="6"/>
        <v>1</v>
      </c>
      <c r="S151">
        <f t="shared" ca="1" si="7"/>
        <v>0</v>
      </c>
      <c r="T151">
        <f t="shared" ca="1" si="8"/>
        <v>0</v>
      </c>
    </row>
    <row r="152" spans="1:20" x14ac:dyDescent="0.35">
      <c r="A152">
        <v>6000142800</v>
      </c>
      <c r="B152" t="s">
        <v>590</v>
      </c>
      <c r="C152" t="s">
        <v>230</v>
      </c>
      <c r="D152" t="s">
        <v>480</v>
      </c>
      <c r="E152" s="1">
        <v>45819</v>
      </c>
      <c r="F152" s="1"/>
      <c r="G152" t="s">
        <v>552</v>
      </c>
      <c r="H152" t="s">
        <v>233</v>
      </c>
      <c r="I152" s="1">
        <v>45840</v>
      </c>
      <c r="J152" t="s">
        <v>234</v>
      </c>
      <c r="K152" t="s">
        <v>241</v>
      </c>
      <c r="L152" t="s">
        <v>171</v>
      </c>
      <c r="M152" t="s">
        <v>592</v>
      </c>
      <c r="N152" t="s">
        <v>237</v>
      </c>
      <c r="O152" t="s">
        <v>230</v>
      </c>
      <c r="Q152">
        <f ca="1">IF(OR(ISNUMBER(MATCH(L152,MasterData!$D$3:$D$18,0)),ISNUMBER(MATCH(L152,MasterData!$C$3:$C$18,0))),
    DATEDIF(E152,I152,"d"),
    DATEDIF(E152,TODAY(),"d"))</f>
        <v>21</v>
      </c>
      <c r="R152">
        <f t="shared" ca="1" si="6"/>
        <v>0</v>
      </c>
      <c r="S152">
        <f t="shared" ca="1" si="7"/>
        <v>1</v>
      </c>
      <c r="T152">
        <f t="shared" ca="1" si="8"/>
        <v>0</v>
      </c>
    </row>
    <row r="153" spans="1:20" x14ac:dyDescent="0.35">
      <c r="A153">
        <v>6000142856</v>
      </c>
      <c r="B153" t="s">
        <v>593</v>
      </c>
      <c r="C153" t="s">
        <v>230</v>
      </c>
      <c r="D153" t="s">
        <v>594</v>
      </c>
      <c r="E153" s="1">
        <v>45819</v>
      </c>
      <c r="F153" s="1"/>
      <c r="G153" t="s">
        <v>552</v>
      </c>
      <c r="H153" t="s">
        <v>230</v>
      </c>
      <c r="I153" s="1">
        <v>45826</v>
      </c>
      <c r="J153" t="s">
        <v>234</v>
      </c>
      <c r="K153" t="s">
        <v>241</v>
      </c>
      <c r="L153" t="s">
        <v>171</v>
      </c>
      <c r="M153" t="s">
        <v>595</v>
      </c>
      <c r="N153" t="s">
        <v>237</v>
      </c>
      <c r="O153" t="s">
        <v>230</v>
      </c>
      <c r="Q153">
        <f ca="1">IF(OR(ISNUMBER(MATCH(L153,MasterData!$D$3:$D$18,0)),ISNUMBER(MATCH(L153,MasterData!$C$3:$C$18,0))),
    DATEDIF(E153,I153,"d"),
    DATEDIF(E153,TODAY(),"d"))</f>
        <v>7</v>
      </c>
      <c r="R153">
        <f t="shared" ca="1" si="6"/>
        <v>1</v>
      </c>
      <c r="S153">
        <f t="shared" ca="1" si="7"/>
        <v>0</v>
      </c>
      <c r="T153">
        <f t="shared" ca="1" si="8"/>
        <v>0</v>
      </c>
    </row>
    <row r="154" spans="1:20" x14ac:dyDescent="0.35">
      <c r="A154">
        <v>6000142896</v>
      </c>
      <c r="B154" t="s">
        <v>230</v>
      </c>
      <c r="C154" t="s">
        <v>230</v>
      </c>
      <c r="D154" t="s">
        <v>254</v>
      </c>
      <c r="E154" s="1">
        <v>45819</v>
      </c>
      <c r="F154" s="1"/>
      <c r="G154" t="s">
        <v>400</v>
      </c>
      <c r="H154" t="s">
        <v>240</v>
      </c>
      <c r="I154" s="1">
        <v>45856</v>
      </c>
      <c r="J154" t="s">
        <v>631</v>
      </c>
      <c r="K154" t="s">
        <v>347</v>
      </c>
      <c r="L154" t="s">
        <v>164</v>
      </c>
      <c r="M154" t="s">
        <v>596</v>
      </c>
      <c r="N154" t="s">
        <v>237</v>
      </c>
      <c r="O154" t="s">
        <v>230</v>
      </c>
      <c r="Q154">
        <f ca="1">IF(OR(ISNUMBER(MATCH(L154,MasterData!$D$3:$D$18,0)),ISNUMBER(MATCH(L154,MasterData!$C$3:$C$18,0))),
    DATEDIF(E154,I154,"d"),
    DATEDIF(E154,TODAY(),"d"))</f>
        <v>188</v>
      </c>
      <c r="R154">
        <f t="shared" ca="1" si="6"/>
        <v>0</v>
      </c>
      <c r="S154">
        <f t="shared" ca="1" si="7"/>
        <v>0</v>
      </c>
      <c r="T154">
        <f t="shared" ca="1" si="8"/>
        <v>1</v>
      </c>
    </row>
    <row r="155" spans="1:20" x14ac:dyDescent="0.35">
      <c r="A155">
        <v>6000142903</v>
      </c>
      <c r="B155" t="s">
        <v>230</v>
      </c>
      <c r="C155" t="s">
        <v>230</v>
      </c>
      <c r="D155" t="s">
        <v>251</v>
      </c>
      <c r="E155" s="1">
        <v>45819</v>
      </c>
      <c r="F155" s="1">
        <v>45842</v>
      </c>
      <c r="G155" t="s">
        <v>601</v>
      </c>
      <c r="H155" t="s">
        <v>233</v>
      </c>
      <c r="I155" s="1">
        <v>45833</v>
      </c>
      <c r="J155" t="s">
        <v>620</v>
      </c>
      <c r="K155" t="s">
        <v>241</v>
      </c>
      <c r="L155" t="s">
        <v>171</v>
      </c>
      <c r="M155" t="s">
        <v>603</v>
      </c>
      <c r="N155" t="s">
        <v>237</v>
      </c>
      <c r="O155" t="s">
        <v>230</v>
      </c>
      <c r="Q155">
        <f ca="1">IF(OR(ISNUMBER(MATCH(L155,MasterData!$D$3:$D$18,0)),ISNUMBER(MATCH(L155,MasterData!$C$3:$C$18,0))),
    DATEDIF(E155,I155,"d"),
    DATEDIF(E155,TODAY(),"d"))</f>
        <v>14</v>
      </c>
      <c r="R155">
        <f t="shared" ca="1" si="6"/>
        <v>0</v>
      </c>
      <c r="S155">
        <f t="shared" ca="1" si="7"/>
        <v>1</v>
      </c>
      <c r="T155">
        <f t="shared" ca="1" si="8"/>
        <v>0</v>
      </c>
    </row>
    <row r="156" spans="1:20" x14ac:dyDescent="0.35">
      <c r="A156">
        <v>6000143191</v>
      </c>
      <c r="B156" t="s">
        <v>230</v>
      </c>
      <c r="C156" t="s">
        <v>230</v>
      </c>
      <c r="D156" t="s">
        <v>254</v>
      </c>
      <c r="E156" s="1">
        <v>45821</v>
      </c>
      <c r="F156" s="1"/>
      <c r="G156" t="s">
        <v>400</v>
      </c>
      <c r="H156" t="s">
        <v>240</v>
      </c>
      <c r="I156" s="1">
        <v>45845</v>
      </c>
      <c r="J156" t="s">
        <v>201</v>
      </c>
      <c r="K156" t="s">
        <v>241</v>
      </c>
      <c r="L156" t="s">
        <v>171</v>
      </c>
      <c r="M156" t="s">
        <v>597</v>
      </c>
      <c r="N156" t="s">
        <v>237</v>
      </c>
      <c r="O156" t="s">
        <v>230</v>
      </c>
      <c r="Q156">
        <f ca="1">IF(OR(ISNUMBER(MATCH(L156,MasterData!$D$3:$D$18,0)),ISNUMBER(MATCH(L156,MasterData!$C$3:$C$18,0))),
    DATEDIF(E156,I156,"d"),
    DATEDIF(E156,TODAY(),"d"))</f>
        <v>24</v>
      </c>
      <c r="R156">
        <f t="shared" ca="1" si="6"/>
        <v>0</v>
      </c>
      <c r="S156">
        <f t="shared" ca="1" si="7"/>
        <v>1</v>
      </c>
      <c r="T156">
        <f t="shared" ca="1" si="8"/>
        <v>0</v>
      </c>
    </row>
    <row r="157" spans="1:20" x14ac:dyDescent="0.35">
      <c r="A157">
        <v>6000143230</v>
      </c>
      <c r="B157" t="s">
        <v>230</v>
      </c>
      <c r="C157" t="s">
        <v>230</v>
      </c>
      <c r="D157" t="s">
        <v>254</v>
      </c>
      <c r="E157" s="1">
        <v>45821</v>
      </c>
      <c r="F157" s="1"/>
      <c r="G157" t="s">
        <v>400</v>
      </c>
      <c r="H157" t="s">
        <v>233</v>
      </c>
      <c r="I157" s="1">
        <v>45845</v>
      </c>
      <c r="J157" t="s">
        <v>201</v>
      </c>
      <c r="K157" t="s">
        <v>241</v>
      </c>
      <c r="L157" t="s">
        <v>171</v>
      </c>
      <c r="M157" t="s">
        <v>598</v>
      </c>
      <c r="N157" t="s">
        <v>237</v>
      </c>
      <c r="O157" t="s">
        <v>230</v>
      </c>
      <c r="Q157">
        <f ca="1">IF(OR(ISNUMBER(MATCH(L157,MasterData!$D$3:$D$18,0)),ISNUMBER(MATCH(L157,MasterData!$C$3:$C$18,0))),
    DATEDIF(E157,I157,"d"),
    DATEDIF(E157,TODAY(),"d"))</f>
        <v>24</v>
      </c>
      <c r="R157">
        <f t="shared" ca="1" si="6"/>
        <v>0</v>
      </c>
      <c r="S157">
        <f t="shared" ca="1" si="7"/>
        <v>1</v>
      </c>
      <c r="T157">
        <f t="shared" ca="1" si="8"/>
        <v>0</v>
      </c>
    </row>
    <row r="158" spans="1:20" x14ac:dyDescent="0.35">
      <c r="A158">
        <v>6000143231</v>
      </c>
      <c r="B158" t="s">
        <v>230</v>
      </c>
      <c r="C158" t="s">
        <v>230</v>
      </c>
      <c r="D158" t="s">
        <v>254</v>
      </c>
      <c r="E158" s="1">
        <v>45821</v>
      </c>
      <c r="F158" s="1"/>
      <c r="G158" t="s">
        <v>400</v>
      </c>
      <c r="H158" t="s">
        <v>233</v>
      </c>
      <c r="I158" s="1">
        <v>45848</v>
      </c>
      <c r="J158" t="s">
        <v>631</v>
      </c>
      <c r="K158" t="s">
        <v>241</v>
      </c>
      <c r="L158" t="s">
        <v>171</v>
      </c>
      <c r="M158" t="s">
        <v>599</v>
      </c>
      <c r="N158" t="s">
        <v>237</v>
      </c>
      <c r="O158" t="s">
        <v>230</v>
      </c>
      <c r="Q158">
        <f ca="1">IF(OR(ISNUMBER(MATCH(L158,MasterData!$D$3:$D$18,0)),ISNUMBER(MATCH(L158,MasterData!$C$3:$C$18,0))),
    DATEDIF(E158,I158,"d"),
    DATEDIF(E158,TODAY(),"d"))</f>
        <v>27</v>
      </c>
      <c r="R158">
        <f t="shared" ca="1" si="6"/>
        <v>0</v>
      </c>
      <c r="S158">
        <f t="shared" ca="1" si="7"/>
        <v>1</v>
      </c>
      <c r="T158">
        <f t="shared" ca="1" si="8"/>
        <v>0</v>
      </c>
    </row>
    <row r="159" spans="1:20" x14ac:dyDescent="0.35">
      <c r="A159">
        <v>6000143290</v>
      </c>
      <c r="B159" t="s">
        <v>230</v>
      </c>
      <c r="C159" t="s">
        <v>230</v>
      </c>
      <c r="D159" t="s">
        <v>254</v>
      </c>
      <c r="E159" s="1">
        <v>45824</v>
      </c>
      <c r="F159" s="1"/>
      <c r="G159" t="s">
        <v>400</v>
      </c>
      <c r="H159" t="s">
        <v>604</v>
      </c>
      <c r="I159" s="1">
        <v>45845</v>
      </c>
      <c r="J159" t="s">
        <v>201</v>
      </c>
      <c r="K159" t="s">
        <v>241</v>
      </c>
      <c r="L159" t="s">
        <v>171</v>
      </c>
      <c r="M159" t="s">
        <v>605</v>
      </c>
      <c r="N159" t="s">
        <v>237</v>
      </c>
      <c r="O159" t="s">
        <v>230</v>
      </c>
      <c r="Q159">
        <f ca="1">IF(OR(ISNUMBER(MATCH(L159,MasterData!$D$3:$D$18,0)),ISNUMBER(MATCH(L159,MasterData!$C$3:$C$18,0))),
    DATEDIF(E159,I159,"d"),
    DATEDIF(E159,TODAY(),"d"))</f>
        <v>21</v>
      </c>
      <c r="R159">
        <f t="shared" ca="1" si="6"/>
        <v>0</v>
      </c>
      <c r="S159">
        <f t="shared" ca="1" si="7"/>
        <v>1</v>
      </c>
      <c r="T159">
        <f t="shared" ca="1" si="8"/>
        <v>0</v>
      </c>
    </row>
    <row r="160" spans="1:20" x14ac:dyDescent="0.35">
      <c r="A160">
        <v>6000143344</v>
      </c>
      <c r="B160" t="s">
        <v>606</v>
      </c>
      <c r="C160" t="s">
        <v>230</v>
      </c>
      <c r="D160" t="s">
        <v>594</v>
      </c>
      <c r="E160" s="1">
        <v>45824</v>
      </c>
      <c r="F160" s="1"/>
      <c r="G160" t="s">
        <v>607</v>
      </c>
      <c r="H160" t="s">
        <v>233</v>
      </c>
      <c r="I160" s="1">
        <v>45832</v>
      </c>
      <c r="J160" t="s">
        <v>234</v>
      </c>
      <c r="K160" t="s">
        <v>241</v>
      </c>
      <c r="L160" t="s">
        <v>171</v>
      </c>
      <c r="M160" t="s">
        <v>608</v>
      </c>
      <c r="N160" t="s">
        <v>237</v>
      </c>
      <c r="O160" t="s">
        <v>230</v>
      </c>
      <c r="Q160">
        <f ca="1">IF(OR(ISNUMBER(MATCH(L160,MasterData!$D$3:$D$18,0)),ISNUMBER(MATCH(L160,MasterData!$C$3:$C$18,0))),
    DATEDIF(E160,I160,"d"),
    DATEDIF(E160,TODAY(),"d"))</f>
        <v>8</v>
      </c>
      <c r="R160">
        <f t="shared" ca="1" si="6"/>
        <v>0</v>
      </c>
      <c r="S160">
        <f t="shared" ca="1" si="7"/>
        <v>1</v>
      </c>
      <c r="T160">
        <f t="shared" ca="1" si="8"/>
        <v>0</v>
      </c>
    </row>
    <row r="161" spans="1:20" x14ac:dyDescent="0.35">
      <c r="A161">
        <v>6000143384</v>
      </c>
      <c r="B161" t="s">
        <v>609</v>
      </c>
      <c r="C161" t="s">
        <v>230</v>
      </c>
      <c r="D161" t="s">
        <v>480</v>
      </c>
      <c r="E161" s="1">
        <v>45824</v>
      </c>
      <c r="F161" s="1"/>
      <c r="G161" t="s">
        <v>329</v>
      </c>
      <c r="H161" t="s">
        <v>233</v>
      </c>
      <c r="I161" s="1">
        <v>45833</v>
      </c>
      <c r="J161" t="s">
        <v>234</v>
      </c>
      <c r="K161" t="s">
        <v>241</v>
      </c>
      <c r="L161" t="s">
        <v>171</v>
      </c>
      <c r="M161" t="s">
        <v>610</v>
      </c>
      <c r="N161" t="s">
        <v>237</v>
      </c>
      <c r="O161" t="s">
        <v>230</v>
      </c>
      <c r="Q161">
        <f ca="1">IF(OR(ISNUMBER(MATCH(L161,MasterData!$D$3:$D$18,0)),ISNUMBER(MATCH(L161,MasterData!$C$3:$C$18,0))),
    DATEDIF(E161,I161,"d"),
    DATEDIF(E161,TODAY(),"d"))</f>
        <v>9</v>
      </c>
      <c r="R161">
        <f t="shared" ca="1" si="6"/>
        <v>0</v>
      </c>
      <c r="S161">
        <f t="shared" ca="1" si="7"/>
        <v>1</v>
      </c>
      <c r="T161">
        <f t="shared" ca="1" si="8"/>
        <v>0</v>
      </c>
    </row>
    <row r="162" spans="1:20" x14ac:dyDescent="0.35">
      <c r="A162">
        <v>6000143505</v>
      </c>
      <c r="B162" t="s">
        <v>230</v>
      </c>
      <c r="C162" t="s">
        <v>230</v>
      </c>
      <c r="D162" t="s">
        <v>480</v>
      </c>
      <c r="E162" s="1">
        <v>45825</v>
      </c>
      <c r="F162" s="1"/>
      <c r="G162" t="s">
        <v>611</v>
      </c>
      <c r="H162" t="s">
        <v>233</v>
      </c>
      <c r="I162" s="1">
        <v>45852</v>
      </c>
      <c r="J162" t="s">
        <v>256</v>
      </c>
      <c r="K162" t="s">
        <v>241</v>
      </c>
      <c r="L162" t="s">
        <v>170</v>
      </c>
      <c r="M162" t="s">
        <v>612</v>
      </c>
      <c r="N162" t="s">
        <v>237</v>
      </c>
      <c r="O162" t="s">
        <v>230</v>
      </c>
      <c r="Q162">
        <f ca="1">IF(OR(ISNUMBER(MATCH(L162,MasterData!$D$3:$D$18,0)),ISNUMBER(MATCH(L162,MasterData!$C$3:$C$18,0))),
    DATEDIF(E162,I162,"d"),
    DATEDIF(E162,TODAY(),"d"))</f>
        <v>27</v>
      </c>
      <c r="R162">
        <f t="shared" ca="1" si="6"/>
        <v>0</v>
      </c>
      <c r="S162">
        <f t="shared" ca="1" si="7"/>
        <v>1</v>
      </c>
      <c r="T162">
        <f t="shared" ca="1" si="8"/>
        <v>0</v>
      </c>
    </row>
    <row r="163" spans="1:20" x14ac:dyDescent="0.35">
      <c r="A163">
        <v>6000143525</v>
      </c>
      <c r="B163" t="s">
        <v>230</v>
      </c>
      <c r="C163" t="s">
        <v>230</v>
      </c>
      <c r="D163" t="s">
        <v>480</v>
      </c>
      <c r="E163" s="1">
        <v>45825</v>
      </c>
      <c r="F163" s="1"/>
      <c r="G163" t="s">
        <v>613</v>
      </c>
      <c r="H163" t="s">
        <v>233</v>
      </c>
      <c r="I163" s="1">
        <v>45842</v>
      </c>
      <c r="J163" t="s">
        <v>201</v>
      </c>
      <c r="K163" t="s">
        <v>241</v>
      </c>
      <c r="L163" t="s">
        <v>171</v>
      </c>
      <c r="M163" t="s">
        <v>614</v>
      </c>
      <c r="N163" t="s">
        <v>237</v>
      </c>
      <c r="O163" t="s">
        <v>230</v>
      </c>
      <c r="Q163">
        <f ca="1">IF(OR(ISNUMBER(MATCH(L163,MasterData!$D$3:$D$18,0)),ISNUMBER(MATCH(L163,MasterData!$C$3:$C$18,0))),
    DATEDIF(E163,I163,"d"),
    DATEDIF(E163,TODAY(),"d"))</f>
        <v>17</v>
      </c>
      <c r="R163">
        <f t="shared" ca="1" si="6"/>
        <v>0</v>
      </c>
      <c r="S163">
        <f t="shared" ca="1" si="7"/>
        <v>1</v>
      </c>
      <c r="T163">
        <f t="shared" ca="1" si="8"/>
        <v>0</v>
      </c>
    </row>
    <row r="164" spans="1:20" x14ac:dyDescent="0.35">
      <c r="A164">
        <v>6000143567</v>
      </c>
      <c r="B164" t="s">
        <v>615</v>
      </c>
      <c r="C164" t="s">
        <v>230</v>
      </c>
      <c r="D164" t="s">
        <v>231</v>
      </c>
      <c r="E164" s="1">
        <v>45826</v>
      </c>
      <c r="F164" s="1"/>
      <c r="G164" t="s">
        <v>293</v>
      </c>
      <c r="H164" t="s">
        <v>245</v>
      </c>
      <c r="I164" s="1">
        <v>45833</v>
      </c>
      <c r="J164" t="s">
        <v>234</v>
      </c>
      <c r="K164" t="s">
        <v>241</v>
      </c>
      <c r="L164" t="s">
        <v>171</v>
      </c>
      <c r="M164" t="s">
        <v>616</v>
      </c>
      <c r="N164" t="s">
        <v>237</v>
      </c>
      <c r="O164" t="s">
        <v>230</v>
      </c>
      <c r="Q164">
        <f ca="1">IF(OR(ISNUMBER(MATCH(L164,MasterData!$D$3:$D$18,0)),ISNUMBER(MATCH(L164,MasterData!$C$3:$C$18,0))),
    DATEDIF(E164,I164,"d"),
    DATEDIF(E164,TODAY(),"d"))</f>
        <v>7</v>
      </c>
      <c r="R164">
        <f t="shared" ca="1" si="6"/>
        <v>1</v>
      </c>
      <c r="S164">
        <f t="shared" ca="1" si="7"/>
        <v>0</v>
      </c>
      <c r="T164">
        <f t="shared" ca="1" si="8"/>
        <v>0</v>
      </c>
    </row>
    <row r="165" spans="1:20" x14ac:dyDescent="0.35">
      <c r="A165">
        <v>6000143642</v>
      </c>
      <c r="B165" t="s">
        <v>230</v>
      </c>
      <c r="C165" t="s">
        <v>230</v>
      </c>
      <c r="D165" t="s">
        <v>251</v>
      </c>
      <c r="E165" s="1">
        <v>45826</v>
      </c>
      <c r="F165" s="1"/>
      <c r="G165" t="s">
        <v>400</v>
      </c>
      <c r="H165" t="s">
        <v>233</v>
      </c>
      <c r="I165" s="1">
        <v>45836</v>
      </c>
      <c r="J165" t="s">
        <v>201</v>
      </c>
      <c r="K165" t="s">
        <v>241</v>
      </c>
      <c r="L165" t="s">
        <v>171</v>
      </c>
      <c r="M165" t="s">
        <v>617</v>
      </c>
      <c r="N165" t="s">
        <v>237</v>
      </c>
      <c r="O165" t="s">
        <v>230</v>
      </c>
      <c r="Q165">
        <f ca="1">IF(OR(ISNUMBER(MATCH(L165,MasterData!$D$3:$D$18,0)),ISNUMBER(MATCH(L165,MasterData!$C$3:$C$18,0))),
    DATEDIF(E165,I165,"d"),
    DATEDIF(E165,TODAY(),"d"))</f>
        <v>10</v>
      </c>
      <c r="R165">
        <f t="shared" ca="1" si="6"/>
        <v>0</v>
      </c>
      <c r="S165">
        <f t="shared" ca="1" si="7"/>
        <v>1</v>
      </c>
      <c r="T165">
        <f t="shared" ca="1" si="8"/>
        <v>0</v>
      </c>
    </row>
    <row r="166" spans="1:20" x14ac:dyDescent="0.35">
      <c r="B166" t="s">
        <v>8</v>
      </c>
      <c r="D166" t="s">
        <v>660</v>
      </c>
      <c r="E166" s="1">
        <v>45826</v>
      </c>
      <c r="F166" s="1"/>
      <c r="G166" t="s">
        <v>661</v>
      </c>
      <c r="I166" s="1">
        <v>45849</v>
      </c>
      <c r="K166" t="s">
        <v>235</v>
      </c>
      <c r="L166" t="s">
        <v>164</v>
      </c>
      <c r="M166" t="s">
        <v>662</v>
      </c>
      <c r="N166" t="s">
        <v>237</v>
      </c>
      <c r="Q166">
        <f ca="1">IF(OR(ISNUMBER(MATCH(L166,MasterData!$D$3:$D$18,0)),ISNUMBER(MATCH(L166,MasterData!$C$3:$C$18,0))),
    DATEDIF(E166,I166,"d"),
    DATEDIF(E166,TODAY(),"d"))</f>
        <v>181</v>
      </c>
      <c r="R166">
        <f ca="1">IF(AND($Q166&gt;=0,$Q166&lt;=7),1,0)</f>
        <v>0</v>
      </c>
      <c r="S166">
        <f ca="1">IF(AND($Q166&gt;7,Q166&lt;=30),1,0)</f>
        <v>0</v>
      </c>
      <c r="T166">
        <f ca="1">IF($Q166&gt;30,1,0)</f>
        <v>1</v>
      </c>
    </row>
    <row r="167" spans="1:20" x14ac:dyDescent="0.35">
      <c r="A167">
        <v>6000144089</v>
      </c>
      <c r="B167" t="s">
        <v>230</v>
      </c>
      <c r="C167" t="s">
        <v>230</v>
      </c>
      <c r="D167" t="s">
        <v>231</v>
      </c>
      <c r="E167" s="1">
        <v>45833</v>
      </c>
      <c r="F167" s="1"/>
      <c r="G167" t="s">
        <v>248</v>
      </c>
      <c r="H167" t="s">
        <v>245</v>
      </c>
      <c r="I167" s="1">
        <v>45843</v>
      </c>
      <c r="J167" t="s">
        <v>201</v>
      </c>
      <c r="K167" t="s">
        <v>241</v>
      </c>
      <c r="L167" t="s">
        <v>171</v>
      </c>
      <c r="M167" t="s">
        <v>621</v>
      </c>
      <c r="N167" t="s">
        <v>237</v>
      </c>
      <c r="O167" t="s">
        <v>230</v>
      </c>
      <c r="Q167">
        <f ca="1">IF(OR(ISNUMBER(MATCH(L167,MasterData!$D$3:$D$18,0)),ISNUMBER(MATCH(L167,MasterData!$C$3:$C$18,0))),
    DATEDIF(E167,I167,"d"),
    DATEDIF(E167,TODAY(),"d"))</f>
        <v>10</v>
      </c>
      <c r="R167">
        <f t="shared" ca="1" si="6"/>
        <v>0</v>
      </c>
      <c r="S167">
        <f t="shared" ca="1" si="7"/>
        <v>1</v>
      </c>
      <c r="T167">
        <f t="shared" ca="1" si="8"/>
        <v>0</v>
      </c>
    </row>
    <row r="168" spans="1:20" x14ac:dyDescent="0.35">
      <c r="A168">
        <v>6000144129</v>
      </c>
      <c r="B168" t="s">
        <v>230</v>
      </c>
      <c r="C168" t="s">
        <v>230</v>
      </c>
      <c r="D168" t="s">
        <v>231</v>
      </c>
      <c r="E168" s="1">
        <v>45833</v>
      </c>
      <c r="F168" s="1"/>
      <c r="G168" t="s">
        <v>248</v>
      </c>
      <c r="H168" t="s">
        <v>245</v>
      </c>
      <c r="I168" s="1">
        <v>45843</v>
      </c>
      <c r="J168" t="s">
        <v>201</v>
      </c>
      <c r="K168" t="s">
        <v>241</v>
      </c>
      <c r="L168" t="s">
        <v>171</v>
      </c>
      <c r="M168" t="s">
        <v>622</v>
      </c>
      <c r="N168" t="s">
        <v>237</v>
      </c>
      <c r="O168" t="s">
        <v>230</v>
      </c>
      <c r="Q168">
        <f ca="1">IF(OR(ISNUMBER(MATCH(L168,MasterData!$D$3:$D$18,0)),ISNUMBER(MATCH(L168,MasterData!$C$3:$C$18,0))),
    DATEDIF(E168,I168,"d"),
    DATEDIF(E168,TODAY(),"d"))</f>
        <v>10</v>
      </c>
      <c r="R168">
        <f t="shared" ca="1" si="6"/>
        <v>0</v>
      </c>
      <c r="S168">
        <f t="shared" ca="1" si="7"/>
        <v>1</v>
      </c>
      <c r="T168">
        <f t="shared" ca="1" si="8"/>
        <v>0</v>
      </c>
    </row>
    <row r="169" spans="1:20" x14ac:dyDescent="0.35">
      <c r="A169">
        <v>6000144490</v>
      </c>
      <c r="B169" t="s">
        <v>625</v>
      </c>
      <c r="C169" t="s">
        <v>230</v>
      </c>
      <c r="D169" t="s">
        <v>231</v>
      </c>
      <c r="E169" s="1">
        <v>45838</v>
      </c>
      <c r="F169" s="1"/>
      <c r="G169" t="s">
        <v>248</v>
      </c>
      <c r="H169" t="s">
        <v>245</v>
      </c>
      <c r="I169" s="1">
        <v>45876</v>
      </c>
      <c r="J169" t="s">
        <v>245</v>
      </c>
      <c r="K169" t="s">
        <v>241</v>
      </c>
      <c r="L169" t="s">
        <v>171</v>
      </c>
      <c r="M169" t="s">
        <v>626</v>
      </c>
      <c r="N169" t="s">
        <v>237</v>
      </c>
      <c r="O169" t="s">
        <v>230</v>
      </c>
      <c r="Q169">
        <f ca="1">IF(OR(ISNUMBER(MATCH(L169,MasterData!$D$3:$D$18,0)),ISNUMBER(MATCH(L169,MasterData!$C$3:$C$18,0))),
    DATEDIF(E169,I169,"d"),
    DATEDIF(E169,TODAY(),"d"))</f>
        <v>38</v>
      </c>
      <c r="R169">
        <f t="shared" ca="1" si="6"/>
        <v>0</v>
      </c>
      <c r="S169">
        <f t="shared" ca="1" si="7"/>
        <v>0</v>
      </c>
      <c r="T169">
        <f t="shared" ca="1" si="8"/>
        <v>1</v>
      </c>
    </row>
    <row r="170" spans="1:20" x14ac:dyDescent="0.35">
      <c r="A170">
        <v>6000144523</v>
      </c>
      <c r="B170" t="s">
        <v>627</v>
      </c>
      <c r="C170" t="s">
        <v>230</v>
      </c>
      <c r="D170" t="s">
        <v>254</v>
      </c>
      <c r="E170" s="1">
        <v>45838</v>
      </c>
      <c r="F170" s="1"/>
      <c r="G170" t="s">
        <v>268</v>
      </c>
      <c r="H170" t="s">
        <v>240</v>
      </c>
      <c r="I170" s="1">
        <v>45859</v>
      </c>
      <c r="J170" t="s">
        <v>245</v>
      </c>
      <c r="K170" t="s">
        <v>235</v>
      </c>
      <c r="L170" t="s">
        <v>171</v>
      </c>
      <c r="M170" t="s">
        <v>629</v>
      </c>
      <c r="N170" t="s">
        <v>237</v>
      </c>
      <c r="O170" t="s">
        <v>230</v>
      </c>
      <c r="Q170">
        <f ca="1">IF(OR(ISNUMBER(MATCH(L170,MasterData!$D$3:$D$18,0)),ISNUMBER(MATCH(L170,MasterData!$C$3:$C$18,0))),
    DATEDIF(E170,I170,"d"),
    DATEDIF(E170,TODAY(),"d"))</f>
        <v>21</v>
      </c>
      <c r="R170">
        <f t="shared" ca="1" si="6"/>
        <v>0</v>
      </c>
      <c r="S170">
        <f t="shared" ca="1" si="7"/>
        <v>1</v>
      </c>
      <c r="T170">
        <f t="shared" ca="1" si="8"/>
        <v>0</v>
      </c>
    </row>
    <row r="171" spans="1:20" x14ac:dyDescent="0.35">
      <c r="A171">
        <v>6000144785</v>
      </c>
      <c r="B171" t="s">
        <v>632</v>
      </c>
      <c r="C171" t="s">
        <v>230</v>
      </c>
      <c r="D171" t="s">
        <v>231</v>
      </c>
      <c r="E171" s="1">
        <v>45840</v>
      </c>
      <c r="F171" s="1"/>
      <c r="G171" t="s">
        <v>248</v>
      </c>
      <c r="H171" t="s">
        <v>245</v>
      </c>
      <c r="I171" s="1">
        <v>45858</v>
      </c>
      <c r="J171" t="s">
        <v>245</v>
      </c>
      <c r="K171" t="s">
        <v>235</v>
      </c>
      <c r="L171" t="s">
        <v>171</v>
      </c>
      <c r="M171" t="s">
        <v>633</v>
      </c>
      <c r="N171" t="s">
        <v>237</v>
      </c>
      <c r="O171" t="s">
        <v>230</v>
      </c>
      <c r="Q171">
        <f ca="1">IF(OR(ISNUMBER(MATCH(L171,MasterData!$D$3:$D$18,0)),ISNUMBER(MATCH(L171,MasterData!$C$3:$C$18,0))),
    DATEDIF(E171,I171,"d"),
    DATEDIF(E171,TODAY(),"d"))</f>
        <v>18</v>
      </c>
      <c r="R171">
        <f t="shared" ca="1" si="6"/>
        <v>0</v>
      </c>
      <c r="S171">
        <f t="shared" ca="1" si="7"/>
        <v>1</v>
      </c>
      <c r="T171">
        <f t="shared" ca="1" si="8"/>
        <v>0</v>
      </c>
    </row>
    <row r="172" spans="1:20" x14ac:dyDescent="0.35">
      <c r="A172">
        <v>6000144855</v>
      </c>
      <c r="B172" t="s">
        <v>230</v>
      </c>
      <c r="C172" t="s">
        <v>230</v>
      </c>
      <c r="D172" t="s">
        <v>251</v>
      </c>
      <c r="E172" s="1">
        <v>45841</v>
      </c>
      <c r="F172" s="1"/>
      <c r="G172" t="s">
        <v>400</v>
      </c>
      <c r="H172" t="s">
        <v>230</v>
      </c>
      <c r="I172" s="1">
        <v>45860</v>
      </c>
      <c r="J172" t="s">
        <v>201</v>
      </c>
      <c r="K172" t="s">
        <v>241</v>
      </c>
      <c r="L172" t="s">
        <v>171</v>
      </c>
      <c r="M172" t="s">
        <v>634</v>
      </c>
      <c r="N172" t="s">
        <v>237</v>
      </c>
      <c r="O172" t="s">
        <v>230</v>
      </c>
      <c r="Q172">
        <f ca="1">IF(OR(ISNUMBER(MATCH(L172,MasterData!$D$3:$D$18,0)),ISNUMBER(MATCH(L172,MasterData!$C$3:$C$18,0))),
    DATEDIF(E172,I172,"d"),
    DATEDIF(E172,TODAY(),"d"))</f>
        <v>19</v>
      </c>
      <c r="R172">
        <f t="shared" ca="1" si="6"/>
        <v>0</v>
      </c>
      <c r="S172">
        <f t="shared" ca="1" si="7"/>
        <v>1</v>
      </c>
      <c r="T172">
        <f t="shared" ca="1" si="8"/>
        <v>0</v>
      </c>
    </row>
    <row r="173" spans="1:20" x14ac:dyDescent="0.35">
      <c r="A173">
        <v>6000144869</v>
      </c>
      <c r="B173" t="s">
        <v>635</v>
      </c>
      <c r="C173" t="s">
        <v>230</v>
      </c>
      <c r="D173" t="s">
        <v>231</v>
      </c>
      <c r="E173" s="1">
        <v>45841</v>
      </c>
      <c r="F173" s="1"/>
      <c r="G173" t="s">
        <v>248</v>
      </c>
      <c r="H173" t="s">
        <v>245</v>
      </c>
      <c r="I173" s="1">
        <v>45870</v>
      </c>
      <c r="J173" t="s">
        <v>234</v>
      </c>
      <c r="K173" t="s">
        <v>235</v>
      </c>
      <c r="L173" t="s">
        <v>171</v>
      </c>
      <c r="M173" t="s">
        <v>636</v>
      </c>
      <c r="N173" t="s">
        <v>237</v>
      </c>
      <c r="O173" t="s">
        <v>230</v>
      </c>
      <c r="Q173">
        <f ca="1">IF(OR(ISNUMBER(MATCH(L173,MasterData!$D$3:$D$18,0)),ISNUMBER(MATCH(L173,MasterData!$C$3:$C$18,0))),
    DATEDIF(E173,I173,"d"),
    DATEDIF(E173,TODAY(),"d"))</f>
        <v>29</v>
      </c>
      <c r="R173">
        <f t="shared" ca="1" si="6"/>
        <v>0</v>
      </c>
      <c r="S173">
        <f t="shared" ca="1" si="7"/>
        <v>1</v>
      </c>
      <c r="T173">
        <f t="shared" ca="1" si="8"/>
        <v>0</v>
      </c>
    </row>
    <row r="174" spans="1:20" x14ac:dyDescent="0.35">
      <c r="A174">
        <v>6000145148</v>
      </c>
      <c r="B174" t="s">
        <v>644</v>
      </c>
      <c r="C174" t="s">
        <v>230</v>
      </c>
      <c r="D174" t="s">
        <v>480</v>
      </c>
      <c r="E174" s="1">
        <v>45845</v>
      </c>
      <c r="F174" s="1"/>
      <c r="G174" t="s">
        <v>552</v>
      </c>
      <c r="H174" t="s">
        <v>245</v>
      </c>
      <c r="I174" s="1">
        <v>45853</v>
      </c>
      <c r="J174" t="s">
        <v>245</v>
      </c>
      <c r="K174" t="s">
        <v>241</v>
      </c>
      <c r="L174" t="s">
        <v>171</v>
      </c>
      <c r="M174" t="s">
        <v>645</v>
      </c>
      <c r="N174" t="s">
        <v>237</v>
      </c>
      <c r="O174" t="s">
        <v>230</v>
      </c>
      <c r="Q174">
        <f ca="1">IF(OR(ISNUMBER(MATCH(L174,MasterData!$D$3:$D$18,0)),ISNUMBER(MATCH(L174,MasterData!$C$3:$C$18,0))),
    DATEDIF(E174,I174,"d"),
    DATEDIF(E174,TODAY(),"d"))</f>
        <v>8</v>
      </c>
      <c r="R174">
        <f t="shared" ca="1" si="6"/>
        <v>0</v>
      </c>
      <c r="S174">
        <f t="shared" ca="1" si="7"/>
        <v>1</v>
      </c>
      <c r="T174">
        <f t="shared" ca="1" si="8"/>
        <v>0</v>
      </c>
    </row>
    <row r="175" spans="1:20" x14ac:dyDescent="0.35">
      <c r="A175">
        <v>6000145298</v>
      </c>
      <c r="B175" t="s">
        <v>230</v>
      </c>
      <c r="C175" t="s">
        <v>230</v>
      </c>
      <c r="D175" t="s">
        <v>231</v>
      </c>
      <c r="E175" s="1">
        <v>45846</v>
      </c>
      <c r="F175" s="1"/>
      <c r="G175" t="s">
        <v>248</v>
      </c>
      <c r="H175" t="s">
        <v>245</v>
      </c>
      <c r="I175" s="1">
        <v>45856</v>
      </c>
      <c r="J175" t="s">
        <v>245</v>
      </c>
      <c r="K175" t="s">
        <v>241</v>
      </c>
      <c r="L175" t="s">
        <v>171</v>
      </c>
      <c r="M175" t="s">
        <v>486</v>
      </c>
      <c r="N175" t="s">
        <v>237</v>
      </c>
      <c r="O175" t="s">
        <v>230</v>
      </c>
      <c r="Q175">
        <f ca="1">IF(OR(ISNUMBER(MATCH(L175,MasterData!$D$3:$D$18,0)),ISNUMBER(MATCH(L175,MasterData!$C$3:$C$18,0))),
    DATEDIF(E175,I175,"d"),
    DATEDIF(E175,TODAY(),"d"))</f>
        <v>10</v>
      </c>
      <c r="R175">
        <f t="shared" ca="1" si="6"/>
        <v>0</v>
      </c>
      <c r="S175">
        <f t="shared" ca="1" si="7"/>
        <v>1</v>
      </c>
      <c r="T175">
        <f t="shared" ca="1" si="8"/>
        <v>0</v>
      </c>
    </row>
    <row r="176" spans="1:20" x14ac:dyDescent="0.35">
      <c r="A176">
        <v>6000145337</v>
      </c>
      <c r="B176" t="s">
        <v>646</v>
      </c>
      <c r="C176" t="s">
        <v>230</v>
      </c>
      <c r="D176" t="s">
        <v>231</v>
      </c>
      <c r="E176" s="1">
        <v>45846</v>
      </c>
      <c r="F176" s="1"/>
      <c r="G176" t="s">
        <v>248</v>
      </c>
      <c r="H176" t="s">
        <v>245</v>
      </c>
      <c r="I176" s="1">
        <v>45873</v>
      </c>
      <c r="J176" t="s">
        <v>234</v>
      </c>
      <c r="K176" t="s">
        <v>235</v>
      </c>
      <c r="L176" t="s">
        <v>171</v>
      </c>
      <c r="M176" t="s">
        <v>486</v>
      </c>
      <c r="N176" t="s">
        <v>237</v>
      </c>
      <c r="O176" t="s">
        <v>230</v>
      </c>
      <c r="Q176">
        <f ca="1">IF(OR(ISNUMBER(MATCH(L176,MasterData!$D$3:$D$18,0)),ISNUMBER(MATCH(L176,MasterData!$C$3:$C$18,0))),
    DATEDIF(E176,I176,"d"),
    DATEDIF(E176,TODAY(),"d"))</f>
        <v>27</v>
      </c>
      <c r="R176">
        <f t="shared" ca="1" si="6"/>
        <v>0</v>
      </c>
      <c r="S176">
        <f t="shared" ca="1" si="7"/>
        <v>1</v>
      </c>
      <c r="T176">
        <f t="shared" ca="1" si="8"/>
        <v>0</v>
      </c>
    </row>
    <row r="177" spans="1:20" x14ac:dyDescent="0.35">
      <c r="A177">
        <v>6000145415</v>
      </c>
      <c r="B177" t="s">
        <v>647</v>
      </c>
      <c r="C177" t="s">
        <v>230</v>
      </c>
      <c r="D177" t="s">
        <v>254</v>
      </c>
      <c r="E177" s="1">
        <v>45847</v>
      </c>
      <c r="F177" s="1"/>
      <c r="G177" t="s">
        <v>268</v>
      </c>
      <c r="H177" t="s">
        <v>230</v>
      </c>
      <c r="I177" s="1">
        <v>45876</v>
      </c>
      <c r="J177" t="s">
        <v>245</v>
      </c>
      <c r="K177" t="s">
        <v>241</v>
      </c>
      <c r="L177" t="s">
        <v>171</v>
      </c>
      <c r="M177" t="s">
        <v>648</v>
      </c>
      <c r="N177" t="s">
        <v>237</v>
      </c>
      <c r="O177" t="s">
        <v>230</v>
      </c>
      <c r="Q177">
        <f ca="1">IF(OR(ISNUMBER(MATCH(L177,MasterData!$D$3:$D$18,0)),ISNUMBER(MATCH(L177,MasterData!$C$3:$C$18,0))),
    DATEDIF(E177,I177,"d"),
    DATEDIF(E177,TODAY(),"d"))</f>
        <v>29</v>
      </c>
      <c r="R177">
        <f t="shared" ca="1" si="6"/>
        <v>0</v>
      </c>
      <c r="S177">
        <f t="shared" ca="1" si="7"/>
        <v>1</v>
      </c>
      <c r="T177">
        <f t="shared" ca="1" si="8"/>
        <v>0</v>
      </c>
    </row>
    <row r="178" spans="1:20" x14ac:dyDescent="0.35">
      <c r="A178">
        <v>6000146508</v>
      </c>
      <c r="B178" t="s">
        <v>640</v>
      </c>
      <c r="D178" t="s">
        <v>254</v>
      </c>
      <c r="E178" s="1">
        <v>45825</v>
      </c>
      <c r="F178" s="1"/>
      <c r="G178" t="s">
        <v>641</v>
      </c>
      <c r="I178" s="1">
        <v>45861</v>
      </c>
      <c r="K178" t="s">
        <v>241</v>
      </c>
      <c r="L178" t="s">
        <v>164</v>
      </c>
      <c r="M178" t="s">
        <v>642</v>
      </c>
      <c r="N178" t="s">
        <v>237</v>
      </c>
      <c r="Q178">
        <f ca="1">IF(OR(ISNUMBER(MATCH(L178,MasterData!$D$3:$D$18,0)),ISNUMBER(MATCH(L178,MasterData!$C$3:$C$18,0))),
    DATEDIF(E178,I178,"d"),
    DATEDIF(E178,TODAY(),"d"))</f>
        <v>182</v>
      </c>
      <c r="R178">
        <f t="shared" ca="1" si="6"/>
        <v>0</v>
      </c>
      <c r="S178">
        <f t="shared" ca="1" si="7"/>
        <v>0</v>
      </c>
      <c r="T178">
        <f t="shared" ca="1" si="8"/>
        <v>1</v>
      </c>
    </row>
    <row r="179" spans="1:20" x14ac:dyDescent="0.35">
      <c r="B179" t="s">
        <v>663</v>
      </c>
      <c r="D179" s="34">
        <v>3010</v>
      </c>
      <c r="E179" s="1">
        <v>45826</v>
      </c>
      <c r="F179" s="1"/>
      <c r="G179" t="s">
        <v>664</v>
      </c>
      <c r="I179" s="1">
        <v>45854</v>
      </c>
      <c r="K179" t="s">
        <v>235</v>
      </c>
      <c r="L179" t="s">
        <v>171</v>
      </c>
      <c r="M179" t="s">
        <v>665</v>
      </c>
      <c r="N179" t="s">
        <v>237</v>
      </c>
      <c r="Q179">
        <f ca="1">IF(OR(ISNUMBER(MATCH(L179,MasterData!$D$3:$D$18,0)),ISNUMBER(MATCH(L179,MasterData!$C$3:$C$18,0))),
    DATEDIF(E179,I179,"d"),
    DATEDIF(E179,TODAY(),"d"))</f>
        <v>28</v>
      </c>
      <c r="R179">
        <f t="shared" ca="1" si="6"/>
        <v>0</v>
      </c>
      <c r="S179">
        <f t="shared" ca="1" si="7"/>
        <v>1</v>
      </c>
      <c r="T179">
        <f t="shared" ca="1" si="8"/>
        <v>0</v>
      </c>
    </row>
    <row r="180" spans="1:20" x14ac:dyDescent="0.35">
      <c r="B180" t="s">
        <v>666</v>
      </c>
      <c r="D180" s="34">
        <v>3010</v>
      </c>
      <c r="E180" s="1">
        <v>45828</v>
      </c>
      <c r="F180" s="1"/>
      <c r="G180" t="s">
        <v>667</v>
      </c>
      <c r="I180" s="1">
        <v>45854</v>
      </c>
      <c r="K180" t="s">
        <v>235</v>
      </c>
      <c r="L180" t="s">
        <v>171</v>
      </c>
      <c r="M180" t="s">
        <v>668</v>
      </c>
      <c r="N180" t="s">
        <v>237</v>
      </c>
      <c r="Q180">
        <f ca="1">IF(OR(ISNUMBER(MATCH(L180,MasterData!$D$3:$D$18,0)),ISNUMBER(MATCH(L180,MasterData!$C$3:$C$18,0))),
    DATEDIF(E180,I180,"d"),
    DATEDIF(E180,TODAY(),"d"))</f>
        <v>26</v>
      </c>
      <c r="R180">
        <f t="shared" ca="1" si="6"/>
        <v>0</v>
      </c>
      <c r="S180">
        <f t="shared" ca="1" si="7"/>
        <v>1</v>
      </c>
      <c r="T180">
        <f t="shared" ca="1" si="8"/>
        <v>0</v>
      </c>
    </row>
    <row r="181" spans="1:20" x14ac:dyDescent="0.35">
      <c r="B181" t="s">
        <v>10</v>
      </c>
      <c r="D181" t="s">
        <v>231</v>
      </c>
      <c r="E181" s="1">
        <v>45828</v>
      </c>
      <c r="F181" s="1"/>
      <c r="G181" t="s">
        <v>669</v>
      </c>
      <c r="I181" s="1">
        <v>45870</v>
      </c>
      <c r="K181" t="s">
        <v>235</v>
      </c>
      <c r="L181" t="s">
        <v>164</v>
      </c>
      <c r="M181" t="s">
        <v>670</v>
      </c>
      <c r="N181" t="s">
        <v>237</v>
      </c>
      <c r="Q181">
        <f ca="1">IF(OR(ISNUMBER(MATCH(L181,MasterData!$D$3:$D$18,0)),ISNUMBER(MATCH(L181,MasterData!$C$3:$C$18,0))),
    DATEDIF(E181,I181,"d"),
    DATEDIF(E181,TODAY(),"d"))</f>
        <v>179</v>
      </c>
      <c r="R181">
        <f t="shared" ca="1" si="6"/>
        <v>0</v>
      </c>
      <c r="S181">
        <f t="shared" ca="1" si="7"/>
        <v>0</v>
      </c>
      <c r="T181">
        <f t="shared" ca="1" si="8"/>
        <v>1</v>
      </c>
    </row>
    <row r="182" spans="1:20" x14ac:dyDescent="0.35">
      <c r="B182" t="s">
        <v>11</v>
      </c>
      <c r="D182" s="34">
        <v>3014</v>
      </c>
      <c r="E182" s="1">
        <v>45840</v>
      </c>
      <c r="F182" s="1"/>
      <c r="G182" t="s">
        <v>649</v>
      </c>
      <c r="H182" t="s">
        <v>650</v>
      </c>
      <c r="I182" s="1">
        <v>45848</v>
      </c>
      <c r="J182" t="s">
        <v>650</v>
      </c>
      <c r="K182" t="s">
        <v>235</v>
      </c>
      <c r="L182" t="s">
        <v>164</v>
      </c>
      <c r="M182" t="s">
        <v>651</v>
      </c>
      <c r="N182" t="s">
        <v>237</v>
      </c>
      <c r="Q182">
        <f ca="1">IF(OR(ISNUMBER(MATCH(L182,MasterData!$D$3:$D$18,0)),ISNUMBER(MATCH(L182,MasterData!$C$3:$C$18,0))),
    DATEDIF(E182,I182,"d"),
    DATEDIF(E182,TODAY(),"d"))</f>
        <v>167</v>
      </c>
      <c r="R182">
        <f t="shared" ca="1" si="6"/>
        <v>0</v>
      </c>
      <c r="S182">
        <f t="shared" ca="1" si="7"/>
        <v>0</v>
      </c>
      <c r="T182">
        <f t="shared" ca="1" si="8"/>
        <v>1</v>
      </c>
    </row>
    <row r="183" spans="1:20" x14ac:dyDescent="0.35">
      <c r="B183" t="s">
        <v>671</v>
      </c>
      <c r="D183" s="34">
        <v>7092</v>
      </c>
      <c r="E183" s="1">
        <v>45841</v>
      </c>
      <c r="F183" s="1"/>
      <c r="G183" t="s">
        <v>672</v>
      </c>
      <c r="I183" s="1">
        <v>45859</v>
      </c>
      <c r="K183" t="s">
        <v>241</v>
      </c>
      <c r="L183" t="s">
        <v>171</v>
      </c>
      <c r="M183" t="s">
        <v>673</v>
      </c>
      <c r="N183" t="s">
        <v>237</v>
      </c>
      <c r="Q183">
        <f ca="1">IF(OR(ISNUMBER(MATCH(L183,MasterData!$D$3:$D$18,0)),ISNUMBER(MATCH(L183,MasterData!$C$3:$C$18,0))),
    DATEDIF(E183,I183,"d"),
    DATEDIF(E183,TODAY(),"d"))</f>
        <v>18</v>
      </c>
      <c r="R183">
        <f t="shared" ca="1" si="6"/>
        <v>0</v>
      </c>
      <c r="S183">
        <f t="shared" ca="1" si="7"/>
        <v>1</v>
      </c>
      <c r="T183">
        <f t="shared" ca="1" si="8"/>
        <v>0</v>
      </c>
    </row>
    <row r="184" spans="1:20" x14ac:dyDescent="0.35">
      <c r="B184" t="s">
        <v>12</v>
      </c>
      <c r="D184" t="s">
        <v>231</v>
      </c>
      <c r="E184" s="1">
        <v>45845</v>
      </c>
      <c r="F184" s="1"/>
      <c r="G184" t="s">
        <v>669</v>
      </c>
      <c r="I184" s="1">
        <v>45849</v>
      </c>
      <c r="K184" t="s">
        <v>235</v>
      </c>
      <c r="L184" t="s">
        <v>164</v>
      </c>
      <c r="M184" t="s">
        <v>674</v>
      </c>
      <c r="N184" t="s">
        <v>237</v>
      </c>
      <c r="Q184">
        <f ca="1">IF(OR(ISNUMBER(MATCH(L184,MasterData!$D$3:$D$18,0)),ISNUMBER(MATCH(L184,MasterData!$C$3:$C$18,0))),
    DATEDIF(E184,I184,"d"),
    DATEDIF(E184,TODAY(),"d"))</f>
        <v>162</v>
      </c>
      <c r="R184">
        <f t="shared" ca="1" si="6"/>
        <v>0</v>
      </c>
      <c r="S184">
        <f t="shared" ca="1" si="7"/>
        <v>0</v>
      </c>
      <c r="T184">
        <f t="shared" ca="1" si="8"/>
        <v>1</v>
      </c>
    </row>
    <row r="185" spans="1:20" x14ac:dyDescent="0.35">
      <c r="B185" t="s">
        <v>675</v>
      </c>
      <c r="D185" s="34">
        <v>3014</v>
      </c>
      <c r="E185" s="1">
        <v>45845</v>
      </c>
      <c r="F185" s="1"/>
      <c r="G185" t="s">
        <v>676</v>
      </c>
      <c r="I185" s="1">
        <v>45859</v>
      </c>
      <c r="K185" t="s">
        <v>347</v>
      </c>
      <c r="L185" t="s">
        <v>171</v>
      </c>
      <c r="M185" t="s">
        <v>677</v>
      </c>
      <c r="N185" t="s">
        <v>237</v>
      </c>
      <c r="Q185">
        <f ca="1">IF(OR(ISNUMBER(MATCH(L185,MasterData!$D$3:$D$18,0)),ISNUMBER(MATCH(L185,MasterData!$C$3:$C$18,0))),
    DATEDIF(E185,I185,"d"),
    DATEDIF(E185,TODAY(),"d"))</f>
        <v>14</v>
      </c>
      <c r="R185">
        <f t="shared" ca="1" si="6"/>
        <v>0</v>
      </c>
      <c r="S185">
        <f t="shared" ca="1" si="7"/>
        <v>1</v>
      </c>
      <c r="T185">
        <f t="shared" ca="1" si="8"/>
        <v>0</v>
      </c>
    </row>
    <row r="186" spans="1:20" x14ac:dyDescent="0.35">
      <c r="B186" t="s">
        <v>13</v>
      </c>
      <c r="D186" s="34">
        <v>3014</v>
      </c>
      <c r="E186" s="1">
        <v>45846</v>
      </c>
      <c r="F186" s="1"/>
      <c r="G186" t="s">
        <v>652</v>
      </c>
      <c r="H186" t="s">
        <v>240</v>
      </c>
      <c r="I186" s="1">
        <v>45847</v>
      </c>
      <c r="J186" t="s">
        <v>245</v>
      </c>
      <c r="K186" t="s">
        <v>241</v>
      </c>
      <c r="L186" t="s">
        <v>164</v>
      </c>
      <c r="M186" t="s">
        <v>653</v>
      </c>
      <c r="N186" t="s">
        <v>237</v>
      </c>
      <c r="Q186">
        <f ca="1">IF(OR(ISNUMBER(MATCH(L186,MasterData!$D$3:$D$18,0)),ISNUMBER(MATCH(L186,MasterData!$C$3:$C$18,0))),
    DATEDIF(E186,I186,"d"),
    DATEDIF(E186,TODAY(),"d"))</f>
        <v>161</v>
      </c>
      <c r="R186">
        <f t="shared" ca="1" si="6"/>
        <v>0</v>
      </c>
      <c r="S186">
        <f t="shared" ca="1" si="7"/>
        <v>0</v>
      </c>
      <c r="T186">
        <f t="shared" ca="1" si="8"/>
        <v>1</v>
      </c>
    </row>
    <row r="187" spans="1:20" x14ac:dyDescent="0.35">
      <c r="B187" t="s">
        <v>654</v>
      </c>
      <c r="D187" s="34">
        <v>3014</v>
      </c>
      <c r="E187" s="1">
        <v>45847</v>
      </c>
      <c r="F187" s="1"/>
      <c r="G187" t="s">
        <v>652</v>
      </c>
      <c r="H187" t="s">
        <v>245</v>
      </c>
      <c r="I187" s="1">
        <v>45854</v>
      </c>
      <c r="J187" t="s">
        <v>245</v>
      </c>
      <c r="K187" t="s">
        <v>347</v>
      </c>
      <c r="L187" t="s">
        <v>171</v>
      </c>
      <c r="M187" t="s">
        <v>655</v>
      </c>
      <c r="N187" t="s">
        <v>237</v>
      </c>
      <c r="Q187">
        <f ca="1">IF(OR(ISNUMBER(MATCH(L187,MasterData!$D$3:$D$18,0)),ISNUMBER(MATCH(L187,MasterData!$C$3:$C$18,0))),
    DATEDIF(E187,I187,"d"),
    DATEDIF(E187,TODAY(),"d"))</f>
        <v>7</v>
      </c>
      <c r="R187">
        <f t="shared" ca="1" si="6"/>
        <v>1</v>
      </c>
      <c r="S187">
        <f t="shared" ca="1" si="7"/>
        <v>0</v>
      </c>
      <c r="T187">
        <f t="shared" ca="1" si="8"/>
        <v>0</v>
      </c>
    </row>
    <row r="188" spans="1:20" x14ac:dyDescent="0.35">
      <c r="B188" t="s">
        <v>656</v>
      </c>
      <c r="D188" s="34">
        <v>3014</v>
      </c>
      <c r="E188" s="1">
        <v>45847</v>
      </c>
      <c r="F188" s="1"/>
      <c r="G188" t="s">
        <v>657</v>
      </c>
      <c r="H188" t="s">
        <v>658</v>
      </c>
      <c r="I188" s="1">
        <v>45854</v>
      </c>
      <c r="J188" t="s">
        <v>650</v>
      </c>
      <c r="K188" t="s">
        <v>241</v>
      </c>
      <c r="L188" t="s">
        <v>171</v>
      </c>
      <c r="M188" t="s">
        <v>659</v>
      </c>
      <c r="N188" t="s">
        <v>237</v>
      </c>
      <c r="Q188">
        <f ca="1">IF(OR(ISNUMBER(MATCH(L188,MasterData!$D$3:$D$18,0)),ISNUMBER(MATCH(L188,MasterData!$C$3:$C$18,0))),
    DATEDIF(E188,I188,"d"),
    DATEDIF(E188,TODAY(),"d"))</f>
        <v>7</v>
      </c>
      <c r="R188">
        <f t="shared" ca="1" si="6"/>
        <v>1</v>
      </c>
      <c r="S188">
        <f t="shared" ca="1" si="7"/>
        <v>0</v>
      </c>
      <c r="T188">
        <f t="shared" ca="1" si="8"/>
        <v>0</v>
      </c>
    </row>
    <row r="189" spans="1:20" x14ac:dyDescent="0.35">
      <c r="B189" t="s">
        <v>678</v>
      </c>
      <c r="D189" s="34">
        <v>3009</v>
      </c>
      <c r="E189" s="1">
        <v>45846</v>
      </c>
      <c r="F189" s="1"/>
      <c r="G189" t="s">
        <v>679</v>
      </c>
      <c r="I189" s="1">
        <v>45863</v>
      </c>
      <c r="K189" t="s">
        <v>235</v>
      </c>
      <c r="L189" t="s">
        <v>171</v>
      </c>
      <c r="M189" t="s">
        <v>680</v>
      </c>
      <c r="N189" t="s">
        <v>237</v>
      </c>
      <c r="Q189">
        <f ca="1">IF(OR(ISNUMBER(MATCH(L189,MasterData!$D$3:$D$18,0)),ISNUMBER(MATCH(L189,MasterData!$C$3:$C$18,0))),
    DATEDIF(E189,I189,"d"),
    DATEDIF(E189,TODAY(),"d"))</f>
        <v>17</v>
      </c>
      <c r="R189">
        <f t="shared" ca="1" si="6"/>
        <v>0</v>
      </c>
      <c r="S189">
        <f t="shared" ca="1" si="7"/>
        <v>1</v>
      </c>
      <c r="T189">
        <f t="shared" ca="1" si="8"/>
        <v>0</v>
      </c>
    </row>
    <row r="190" spans="1:20" x14ac:dyDescent="0.35">
      <c r="B190" t="s">
        <v>685</v>
      </c>
      <c r="D190" s="34" t="s">
        <v>254</v>
      </c>
      <c r="E190" s="1">
        <v>45852</v>
      </c>
      <c r="F190" s="1"/>
      <c r="G190" t="s">
        <v>686</v>
      </c>
      <c r="I190" s="1">
        <v>45866</v>
      </c>
      <c r="K190" t="s">
        <v>235</v>
      </c>
      <c r="L190" t="s">
        <v>171</v>
      </c>
      <c r="M190" t="s">
        <v>687</v>
      </c>
      <c r="N190" t="s">
        <v>237</v>
      </c>
      <c r="Q190">
        <f ca="1">IF(OR(ISNUMBER(MATCH(L190,MasterData!$D$3:$D$18,0)),ISNUMBER(MATCH(L190,MasterData!$C$3:$C$18,0))),
    DATEDIF(E190,I190,"d"),
    DATEDIF(E190,TODAY(),"d"))</f>
        <v>14</v>
      </c>
      <c r="R190">
        <f t="shared" ca="1" si="6"/>
        <v>0</v>
      </c>
      <c r="S190">
        <f t="shared" ca="1" si="7"/>
        <v>1</v>
      </c>
      <c r="T190">
        <f t="shared" ca="1" si="8"/>
        <v>0</v>
      </c>
    </row>
    <row r="191" spans="1:20" x14ac:dyDescent="0.35">
      <c r="B191" t="s">
        <v>688</v>
      </c>
      <c r="D191" s="34">
        <v>3014</v>
      </c>
      <c r="E191" s="1">
        <v>45852</v>
      </c>
      <c r="F191" s="1"/>
      <c r="G191" t="s">
        <v>689</v>
      </c>
      <c r="I191" s="1">
        <v>45859</v>
      </c>
      <c r="K191" t="s">
        <v>241</v>
      </c>
      <c r="L191" t="s">
        <v>171</v>
      </c>
      <c r="M191" t="s">
        <v>690</v>
      </c>
      <c r="N191" t="s">
        <v>237</v>
      </c>
      <c r="Q191">
        <f ca="1">IF(OR(ISNUMBER(MATCH(L191,MasterData!$D$3:$D$18,0)),ISNUMBER(MATCH(L191,MasterData!$C$3:$C$18,0))),
    DATEDIF(E191,I191,"d"),
    DATEDIF(E191,TODAY(),"d"))</f>
        <v>7</v>
      </c>
      <c r="R191">
        <f t="shared" ca="1" si="6"/>
        <v>1</v>
      </c>
      <c r="S191">
        <f t="shared" ca="1" si="7"/>
        <v>0</v>
      </c>
      <c r="T191">
        <f t="shared" ca="1" si="8"/>
        <v>0</v>
      </c>
    </row>
    <row r="192" spans="1:20" x14ac:dyDescent="0.35">
      <c r="B192" t="s">
        <v>14</v>
      </c>
      <c r="D192" s="34">
        <v>3014</v>
      </c>
      <c r="E192" s="1">
        <v>45853</v>
      </c>
      <c r="F192" s="1"/>
      <c r="G192" t="s">
        <v>676</v>
      </c>
      <c r="I192" s="1">
        <v>45875</v>
      </c>
      <c r="K192" t="s">
        <v>347</v>
      </c>
      <c r="L192" t="s">
        <v>171</v>
      </c>
      <c r="M192" t="s">
        <v>684</v>
      </c>
      <c r="N192" t="s">
        <v>237</v>
      </c>
      <c r="Q192">
        <f ca="1">IF(OR(ISNUMBER(MATCH(L192,MasterData!$D$3:$D$18,0)),ISNUMBER(MATCH(L192,MasterData!$C$3:$C$18,0))),
    DATEDIF(E192,I192,"d"),
    DATEDIF(E192,TODAY(),"d"))</f>
        <v>22</v>
      </c>
      <c r="R192">
        <f ca="1">IF(AND($Q192&gt;=0,$Q192&lt;=7),1,0)</f>
        <v>0</v>
      </c>
      <c r="S192">
        <f ca="1">IF(AND($Q192&gt;7,Q192&lt;=30),1,0)</f>
        <v>1</v>
      </c>
      <c r="T192">
        <f ca="1">IF($Q192&gt;30,1,0)</f>
        <v>0</v>
      </c>
    </row>
    <row r="193" spans="1:20" x14ac:dyDescent="0.35">
      <c r="B193" t="s">
        <v>691</v>
      </c>
      <c r="D193" t="s">
        <v>254</v>
      </c>
      <c r="E193" s="1">
        <v>45854</v>
      </c>
      <c r="F193" s="1"/>
      <c r="G193" t="s">
        <v>692</v>
      </c>
      <c r="I193" s="1">
        <v>45862</v>
      </c>
      <c r="K193" t="s">
        <v>235</v>
      </c>
      <c r="L193" t="s">
        <v>171</v>
      </c>
      <c r="M193" t="s">
        <v>693</v>
      </c>
      <c r="N193" t="s">
        <v>237</v>
      </c>
      <c r="Q193">
        <f ca="1">IF(OR(ISNUMBER(MATCH(L193,MasterData!$D$3:$D$18,0)),ISNUMBER(MATCH(L193,MasterData!$C$3:$C$18,0))),
    DATEDIF(E193,I193,"d"),
    DATEDIF(E193,TODAY(),"d"))</f>
        <v>8</v>
      </c>
      <c r="R193">
        <f t="shared" ref="R193:R199" ca="1" si="9">IF(AND($Q193&gt;=0,$Q193&lt;=7),1,0)</f>
        <v>0</v>
      </c>
      <c r="S193">
        <f t="shared" ref="S193:S199" ca="1" si="10">IF(AND($Q193&gt;7,Q193&lt;=30),1,0)</f>
        <v>1</v>
      </c>
      <c r="T193">
        <f t="shared" ref="T193:T199" ca="1" si="11">IF($Q193&gt;30,1,0)</f>
        <v>0</v>
      </c>
    </row>
    <row r="194" spans="1:20" x14ac:dyDescent="0.35">
      <c r="B194" t="s">
        <v>15</v>
      </c>
      <c r="D194" s="34">
        <v>3014</v>
      </c>
      <c r="E194" s="1">
        <v>45856</v>
      </c>
      <c r="F194" s="1"/>
      <c r="G194" t="s">
        <v>686</v>
      </c>
      <c r="I194" s="1">
        <v>45874</v>
      </c>
      <c r="K194" t="s">
        <v>235</v>
      </c>
      <c r="L194" t="s">
        <v>171</v>
      </c>
      <c r="M194" t="s">
        <v>697</v>
      </c>
      <c r="N194" t="s">
        <v>237</v>
      </c>
      <c r="Q194">
        <f ca="1">IF(OR(ISNUMBER(MATCH(L194,MasterData!$D$3:$D$18,0)),ISNUMBER(MATCH(L194,MasterData!$C$3:$C$18,0))),
    DATEDIF(E194,I194,"d"),
    DATEDIF(E194,TODAY(),"d"))</f>
        <v>18</v>
      </c>
      <c r="R194">
        <f t="shared" ca="1" si="9"/>
        <v>0</v>
      </c>
      <c r="S194">
        <f t="shared" ca="1" si="10"/>
        <v>1</v>
      </c>
      <c r="T194">
        <f t="shared" ca="1" si="11"/>
        <v>0</v>
      </c>
    </row>
    <row r="195" spans="1:20" x14ac:dyDescent="0.35">
      <c r="A195">
        <v>6000146356</v>
      </c>
      <c r="B195" t="s">
        <v>698</v>
      </c>
      <c r="D195" s="34">
        <v>3014</v>
      </c>
      <c r="E195" s="1">
        <v>45859</v>
      </c>
      <c r="F195" s="1"/>
      <c r="G195" t="s">
        <v>699</v>
      </c>
      <c r="H195" t="s">
        <v>245</v>
      </c>
      <c r="I195" s="1">
        <v>45866</v>
      </c>
      <c r="K195" t="s">
        <v>241</v>
      </c>
      <c r="L195" t="s">
        <v>171</v>
      </c>
      <c r="M195" t="s">
        <v>700</v>
      </c>
      <c r="N195" t="s">
        <v>237</v>
      </c>
      <c r="Q195">
        <f ca="1">IF(OR(ISNUMBER(MATCH(L195,MasterData!$D$3:$D$18,0)),ISNUMBER(MATCH(L195,MasterData!$C$3:$C$18,0))),
    DATEDIF(E195,I195,"d"),
    DATEDIF(E195,TODAY(),"d"))</f>
        <v>7</v>
      </c>
      <c r="R195">
        <f ca="1">IF(AND($Q195&gt;=0,$Q195&lt;=7),1,0)</f>
        <v>1</v>
      </c>
      <c r="S195">
        <f ca="1">IF(AND($Q195&gt;7,Q195&lt;=30),1,0)</f>
        <v>0</v>
      </c>
      <c r="T195">
        <f ca="1">IF($Q195&gt;30,1,0)</f>
        <v>0</v>
      </c>
    </row>
    <row r="196" spans="1:20" x14ac:dyDescent="0.35">
      <c r="B196" t="s">
        <v>16</v>
      </c>
      <c r="D196" s="34">
        <v>3014</v>
      </c>
      <c r="E196" s="1">
        <v>45859</v>
      </c>
      <c r="F196" s="1"/>
      <c r="G196" t="s">
        <v>689</v>
      </c>
      <c r="I196" s="1">
        <v>45869</v>
      </c>
      <c r="K196" t="s">
        <v>235</v>
      </c>
      <c r="L196" t="s">
        <v>171</v>
      </c>
      <c r="M196" t="s">
        <v>701</v>
      </c>
      <c r="N196" t="s">
        <v>237</v>
      </c>
      <c r="Q196">
        <f ca="1">IF(OR(ISNUMBER(MATCH(L196,MasterData!$D$3:$D$18,0)),ISNUMBER(MATCH(L196,MasterData!$C$3:$C$18,0))),
    DATEDIF(E196,I196,"d"),
    DATEDIF(E196,TODAY(),"d"))</f>
        <v>10</v>
      </c>
      <c r="R196">
        <f t="shared" ca="1" si="9"/>
        <v>0</v>
      </c>
      <c r="S196">
        <f t="shared" ca="1" si="10"/>
        <v>1</v>
      </c>
      <c r="T196">
        <f t="shared" ca="1" si="11"/>
        <v>0</v>
      </c>
    </row>
    <row r="197" spans="1:20" x14ac:dyDescent="0.35">
      <c r="B197" t="s">
        <v>17</v>
      </c>
      <c r="D197" t="s">
        <v>480</v>
      </c>
      <c r="E197" s="1">
        <v>45859</v>
      </c>
      <c r="F197" s="1"/>
      <c r="G197" t="s">
        <v>702</v>
      </c>
      <c r="I197" s="1">
        <v>45874</v>
      </c>
      <c r="K197" t="s">
        <v>235</v>
      </c>
      <c r="L197" t="s">
        <v>171</v>
      </c>
      <c r="M197" t="s">
        <v>703</v>
      </c>
      <c r="N197" t="s">
        <v>237</v>
      </c>
      <c r="Q197">
        <f ca="1">IF(OR(ISNUMBER(MATCH(L197,MasterData!$D$3:$D$18,0)),ISNUMBER(MATCH(L197,MasterData!$C$3:$C$18,0))),
    DATEDIF(E197,I197,"d"),
    DATEDIF(E197,TODAY(),"d"))</f>
        <v>15</v>
      </c>
      <c r="R197">
        <f t="shared" ca="1" si="9"/>
        <v>0</v>
      </c>
      <c r="S197">
        <f t="shared" ca="1" si="10"/>
        <v>1</v>
      </c>
      <c r="T197">
        <f t="shared" ca="1" si="11"/>
        <v>0</v>
      </c>
    </row>
    <row r="198" spans="1:20" x14ac:dyDescent="0.35">
      <c r="A198">
        <v>6000147166</v>
      </c>
      <c r="B198" t="s">
        <v>18</v>
      </c>
      <c r="D198" t="s">
        <v>660</v>
      </c>
      <c r="E198" s="1">
        <v>45862</v>
      </c>
      <c r="F198" s="1"/>
      <c r="G198" t="s">
        <v>704</v>
      </c>
      <c r="I198" s="1">
        <v>45875</v>
      </c>
      <c r="K198" t="s">
        <v>235</v>
      </c>
      <c r="L198" t="s">
        <v>164</v>
      </c>
      <c r="M198" t="s">
        <v>705</v>
      </c>
      <c r="N198" t="s">
        <v>237</v>
      </c>
      <c r="Q198">
        <f ca="1">IF(OR(ISNUMBER(MATCH(L198,MasterData!$D$3:$D$18,0)),ISNUMBER(MATCH(L198,MasterData!$C$3:$C$18,0))),
    DATEDIF(E198,I198,"d"),
    DATEDIF(E198,TODAY(),"d"))</f>
        <v>145</v>
      </c>
      <c r="R198">
        <f t="shared" ca="1" si="9"/>
        <v>0</v>
      </c>
      <c r="S198">
        <f t="shared" ca="1" si="10"/>
        <v>0</v>
      </c>
      <c r="T198">
        <f t="shared" ca="1" si="11"/>
        <v>1</v>
      </c>
    </row>
    <row r="199" spans="1:20" x14ac:dyDescent="0.35">
      <c r="B199" t="s">
        <v>706</v>
      </c>
      <c r="D199" t="s">
        <v>480</v>
      </c>
      <c r="E199" s="1">
        <v>45862</v>
      </c>
      <c r="F199" s="1"/>
      <c r="G199" t="s">
        <v>689</v>
      </c>
      <c r="I199" s="1">
        <v>45867</v>
      </c>
      <c r="K199" t="s">
        <v>241</v>
      </c>
      <c r="L199" t="s">
        <v>171</v>
      </c>
      <c r="M199" t="s">
        <v>707</v>
      </c>
      <c r="N199" t="s">
        <v>237</v>
      </c>
      <c r="Q199">
        <f ca="1">IF(OR(ISNUMBER(MATCH(L199,MasterData!$D$3:$D$18,0)),ISNUMBER(MATCH(L199,MasterData!$C$3:$C$18,0))),
    DATEDIF(E199,I199,"d"),
    DATEDIF(E199,TODAY(),"d"))</f>
        <v>5</v>
      </c>
      <c r="R199">
        <f t="shared" ca="1" si="9"/>
        <v>1</v>
      </c>
      <c r="S199">
        <f t="shared" ca="1" si="10"/>
        <v>0</v>
      </c>
      <c r="T199">
        <f t="shared" ca="1" si="11"/>
        <v>0</v>
      </c>
    </row>
    <row r="200" spans="1:20" x14ac:dyDescent="0.35">
      <c r="B200" t="s">
        <v>19</v>
      </c>
      <c r="D200" s="34">
        <v>3003</v>
      </c>
      <c r="E200" s="1">
        <v>45863</v>
      </c>
      <c r="F200" s="1"/>
      <c r="G200" t="s">
        <v>692</v>
      </c>
      <c r="I200" s="1">
        <v>45874</v>
      </c>
      <c r="K200" t="s">
        <v>241</v>
      </c>
      <c r="L200" t="s">
        <v>171</v>
      </c>
      <c r="M200" t="s">
        <v>708</v>
      </c>
      <c r="N200" t="s">
        <v>237</v>
      </c>
      <c r="Q200">
        <f ca="1">IF(OR(ISNUMBER(MATCH(L200,MasterData!$D$3:$D$18,0)),ISNUMBER(MATCH(L200,MasterData!$C$3:$C$18,0))),
    DATEDIF(E200,I200,"d"),
    DATEDIF(E200,TODAY(),"d"))</f>
        <v>11</v>
      </c>
      <c r="R200">
        <f ca="1">IF(AND($Q200&gt;=0,$Q200&lt;=7),1,0)</f>
        <v>0</v>
      </c>
      <c r="S200">
        <f ca="1">IF(AND($Q200&gt;7,Q200&lt;=30),1,0)</f>
        <v>1</v>
      </c>
      <c r="T200">
        <f ca="1">IF($Q200&gt;30,1,0)</f>
        <v>0</v>
      </c>
    </row>
    <row r="201" spans="1:20" x14ac:dyDescent="0.35">
      <c r="B201" t="s">
        <v>709</v>
      </c>
      <c r="D201" t="s">
        <v>231</v>
      </c>
      <c r="E201" s="1">
        <v>45867</v>
      </c>
      <c r="F201" s="1"/>
      <c r="G201" t="s">
        <v>710</v>
      </c>
      <c r="I201" s="1">
        <v>45869</v>
      </c>
      <c r="K201" t="s">
        <v>235</v>
      </c>
      <c r="L201" t="s">
        <v>171</v>
      </c>
      <c r="M201" t="s">
        <v>711</v>
      </c>
      <c r="N201" t="s">
        <v>237</v>
      </c>
      <c r="Q201">
        <f ca="1">IF(OR(ISNUMBER(MATCH(L201,MasterData!$D$3:$D$18,0)),ISNUMBER(MATCH(L201,MasterData!$C$3:$C$18,0))),
    DATEDIF(E201,I201,"d"),
    DATEDIF(E201,TODAY(),"d"))</f>
        <v>2</v>
      </c>
      <c r="R201">
        <f t="shared" ref="R201:R211" ca="1" si="12">IF(AND($Q201&gt;=0,$Q201&lt;=7),1,0)</f>
        <v>1</v>
      </c>
      <c r="S201">
        <f t="shared" ref="S201:S207" ca="1" si="13">IF(AND($Q201&gt;7,Q201&lt;=30),1,0)</f>
        <v>0</v>
      </c>
      <c r="T201">
        <f t="shared" ref="T201:T211" ca="1" si="14">IF($Q201&gt;30,1,0)</f>
        <v>0</v>
      </c>
    </row>
    <row r="202" spans="1:20" x14ac:dyDescent="0.35">
      <c r="B202" t="s">
        <v>712</v>
      </c>
      <c r="D202" t="s">
        <v>480</v>
      </c>
      <c r="E202" s="1">
        <v>45867</v>
      </c>
      <c r="F202" s="1"/>
      <c r="G202" t="s">
        <v>699</v>
      </c>
      <c r="I202" s="1">
        <v>45868</v>
      </c>
      <c r="K202" t="s">
        <v>241</v>
      </c>
      <c r="L202" t="s">
        <v>171</v>
      </c>
      <c r="M202" t="s">
        <v>713</v>
      </c>
      <c r="N202" t="s">
        <v>237</v>
      </c>
      <c r="Q202">
        <f ca="1">IF(OR(ISNUMBER(MATCH(L202,MasterData!$D$3:$D$18,0)),ISNUMBER(MATCH(L202,MasterData!$C$3:$C$18,0))),
    DATEDIF(E202,I202,"d"),
    DATEDIF(E202,TODAY(),"d"))</f>
        <v>1</v>
      </c>
      <c r="R202">
        <f t="shared" ca="1" si="12"/>
        <v>1</v>
      </c>
      <c r="S202">
        <f t="shared" ca="1" si="13"/>
        <v>0</v>
      </c>
      <c r="T202">
        <f t="shared" ca="1" si="14"/>
        <v>0</v>
      </c>
    </row>
    <row r="203" spans="1:20" x14ac:dyDescent="0.35">
      <c r="B203" t="s">
        <v>714</v>
      </c>
      <c r="D203" t="s">
        <v>231</v>
      </c>
      <c r="E203" s="1">
        <v>45867</v>
      </c>
      <c r="F203" s="1"/>
      <c r="G203" t="s">
        <v>715</v>
      </c>
      <c r="I203" s="1">
        <v>45868</v>
      </c>
      <c r="K203" t="s">
        <v>235</v>
      </c>
      <c r="L203" t="s">
        <v>164</v>
      </c>
      <c r="M203" t="s">
        <v>716</v>
      </c>
      <c r="N203" t="s">
        <v>237</v>
      </c>
      <c r="Q203">
        <f ca="1">IF(OR(ISNUMBER(MATCH(L203,MasterData!$D$3:$D$18,0)),ISNUMBER(MATCH(L203,MasterData!$C$3:$C$18,0))),
    DATEDIF(E203,I203,"d"),
    DATEDIF(E203,TODAY(),"d"))</f>
        <v>140</v>
      </c>
      <c r="R203">
        <f t="shared" ca="1" si="12"/>
        <v>0</v>
      </c>
      <c r="S203">
        <f t="shared" ca="1" si="13"/>
        <v>0</v>
      </c>
      <c r="T203">
        <f t="shared" ca="1" si="14"/>
        <v>1</v>
      </c>
    </row>
    <row r="204" spans="1:20" x14ac:dyDescent="0.35">
      <c r="B204" t="s">
        <v>20</v>
      </c>
      <c r="D204" t="s">
        <v>717</v>
      </c>
      <c r="E204" s="1">
        <v>45868</v>
      </c>
      <c r="F204" s="1"/>
      <c r="G204" t="s">
        <v>718</v>
      </c>
      <c r="I204" s="1">
        <v>45868</v>
      </c>
      <c r="K204" t="s">
        <v>241</v>
      </c>
      <c r="L204" t="s">
        <v>169</v>
      </c>
      <c r="M204" t="s">
        <v>719</v>
      </c>
      <c r="N204" t="s">
        <v>237</v>
      </c>
      <c r="Q204">
        <f ca="1">IF(OR(ISNUMBER(MATCH(L204,MasterData!$D$3:$D$18,0)),ISNUMBER(MATCH(L204,MasterData!$C$3:$C$18,0))),
    DATEDIF(E204,I204,"d"),
    DATEDIF(E204,TODAY(),"d"))</f>
        <v>139</v>
      </c>
      <c r="R204">
        <f t="shared" ca="1" si="12"/>
        <v>0</v>
      </c>
      <c r="S204">
        <f t="shared" ca="1" si="13"/>
        <v>0</v>
      </c>
      <c r="T204">
        <f t="shared" ca="1" si="14"/>
        <v>1</v>
      </c>
    </row>
    <row r="205" spans="1:20" x14ac:dyDescent="0.35">
      <c r="B205" t="s">
        <v>21</v>
      </c>
      <c r="D205" s="34">
        <v>3366</v>
      </c>
      <c r="E205" s="1">
        <v>45868</v>
      </c>
      <c r="F205" s="1"/>
      <c r="G205" t="s">
        <v>720</v>
      </c>
      <c r="I205" s="1">
        <v>45869</v>
      </c>
      <c r="K205" t="s">
        <v>241</v>
      </c>
      <c r="L205" t="s">
        <v>164</v>
      </c>
      <c r="M205" t="s">
        <v>721</v>
      </c>
      <c r="N205" t="s">
        <v>237</v>
      </c>
      <c r="Q205">
        <f ca="1">IF(OR(ISNUMBER(MATCH(L205,MasterData!$D$3:$D$18,0)),ISNUMBER(MATCH(L205,MasterData!$C$3:$C$18,0))),
    DATEDIF(E205,I205,"d"),
    DATEDIF(E205,TODAY(),"d"))</f>
        <v>139</v>
      </c>
      <c r="R205">
        <f t="shared" ca="1" si="12"/>
        <v>0</v>
      </c>
      <c r="S205">
        <f t="shared" ca="1" si="13"/>
        <v>0</v>
      </c>
      <c r="T205">
        <f t="shared" ca="1" si="14"/>
        <v>1</v>
      </c>
    </row>
    <row r="206" spans="1:20" x14ac:dyDescent="0.35">
      <c r="B206" t="s">
        <v>22</v>
      </c>
      <c r="D206" t="s">
        <v>717</v>
      </c>
      <c r="E206" s="1">
        <v>45869</v>
      </c>
      <c r="G206" t="s">
        <v>722</v>
      </c>
      <c r="I206" s="1">
        <v>45870</v>
      </c>
      <c r="K206" t="s">
        <v>235</v>
      </c>
      <c r="L206" t="s">
        <v>171</v>
      </c>
      <c r="M206" t="s">
        <v>723</v>
      </c>
      <c r="N206" t="s">
        <v>237</v>
      </c>
      <c r="Q206">
        <f ca="1">IF(OR(ISNUMBER(MATCH(L206,MasterData!$D$3:$D$18,0)),ISNUMBER(MATCH(L206,MasterData!$C$3:$C$18,0))),
    DATEDIF(E206,I206,"d"),
    DATEDIF(E206,TODAY(),"d"))</f>
        <v>1</v>
      </c>
      <c r="R206">
        <f t="shared" ca="1" si="12"/>
        <v>1</v>
      </c>
      <c r="S206">
        <f t="shared" ca="1" si="13"/>
        <v>0</v>
      </c>
      <c r="T206">
        <f t="shared" ca="1" si="14"/>
        <v>0</v>
      </c>
    </row>
    <row r="207" spans="1:20" x14ac:dyDescent="0.35">
      <c r="B207" t="s">
        <v>23</v>
      </c>
      <c r="D207" t="s">
        <v>480</v>
      </c>
      <c r="E207" s="1">
        <v>45870</v>
      </c>
      <c r="G207" t="s">
        <v>724</v>
      </c>
      <c r="I207" s="1">
        <v>45874</v>
      </c>
      <c r="K207" t="s">
        <v>235</v>
      </c>
      <c r="L207" t="s">
        <v>174</v>
      </c>
      <c r="M207" t="s">
        <v>725</v>
      </c>
      <c r="N207" t="s">
        <v>237</v>
      </c>
      <c r="Q207">
        <f ca="1">IF(OR(ISNUMBER(MATCH(L207,MasterData!$D$3:$D$18,0)),ISNUMBER(MATCH(L207,MasterData!$C$3:$C$18,0))),
    DATEDIF(E207,I207,"d"),
    DATEDIF(E207,TODAY(),"d"))</f>
        <v>137</v>
      </c>
      <c r="R207">
        <f t="shared" ca="1" si="12"/>
        <v>0</v>
      </c>
      <c r="S207">
        <f t="shared" ca="1" si="13"/>
        <v>0</v>
      </c>
      <c r="T207">
        <f t="shared" ca="1" si="14"/>
        <v>1</v>
      </c>
    </row>
    <row r="208" spans="1:20" x14ac:dyDescent="0.35">
      <c r="B208" t="s">
        <v>24</v>
      </c>
      <c r="D208" t="s">
        <v>254</v>
      </c>
      <c r="E208" s="1">
        <v>45873</v>
      </c>
      <c r="G208" t="s">
        <v>727</v>
      </c>
      <c r="I208" s="1">
        <v>45874</v>
      </c>
      <c r="K208" t="s">
        <v>241</v>
      </c>
      <c r="L208" t="s">
        <v>171</v>
      </c>
      <c r="M208" t="s">
        <v>728</v>
      </c>
      <c r="N208" t="s">
        <v>237</v>
      </c>
      <c r="Q208">
        <f ca="1">IF(OR(ISNUMBER(MATCH(L208,MasterData!$D$3:$D$18,0)),ISNUMBER(MATCH(L208,MasterData!$C$3:$C$18,0))),
    DATEDIF(E208,I208,"d"),
    DATEDIF(E208,TODAY(),"d"))</f>
        <v>1</v>
      </c>
      <c r="R208">
        <f t="shared" ca="1" si="12"/>
        <v>1</v>
      </c>
      <c r="S208">
        <f t="shared" ref="S208:S210" ca="1" si="15">IF(AND($Q208&gt;7,Q208&lt;=30),1,0)</f>
        <v>0</v>
      </c>
      <c r="T208">
        <f t="shared" ca="1" si="14"/>
        <v>0</v>
      </c>
    </row>
    <row r="209" spans="2:20" x14ac:dyDescent="0.35">
      <c r="B209" t="s">
        <v>25</v>
      </c>
      <c r="D209" s="34">
        <v>5975</v>
      </c>
      <c r="E209" s="1">
        <v>45876</v>
      </c>
      <c r="G209" t="s">
        <v>248</v>
      </c>
      <c r="H209" t="s">
        <v>245</v>
      </c>
      <c r="I209" s="1">
        <v>45876</v>
      </c>
      <c r="K209" t="s">
        <v>241</v>
      </c>
      <c r="L209" t="s">
        <v>164</v>
      </c>
      <c r="M209" t="s">
        <v>729</v>
      </c>
      <c r="N209" t="s">
        <v>237</v>
      </c>
      <c r="Q209">
        <f ca="1">IF(OR(ISNUMBER(MATCH(L209,MasterData!$D$3:$D$18,0)),ISNUMBER(MATCH(L209,MasterData!$C$3:$C$18,0))),
    DATEDIF(E209,I209,"d"),
    DATEDIF(E209,TODAY(),"d"))</f>
        <v>131</v>
      </c>
      <c r="R209">
        <f t="shared" ca="1" si="12"/>
        <v>0</v>
      </c>
      <c r="S209">
        <f t="shared" ca="1" si="15"/>
        <v>0</v>
      </c>
      <c r="T209">
        <f t="shared" ca="1" si="14"/>
        <v>1</v>
      </c>
    </row>
    <row r="210" spans="2:20" x14ac:dyDescent="0.35">
      <c r="B210" t="s">
        <v>26</v>
      </c>
      <c r="D210" s="34">
        <v>5975</v>
      </c>
      <c r="E210" s="1">
        <v>45876</v>
      </c>
      <c r="G210" t="s">
        <v>248</v>
      </c>
      <c r="H210" t="s">
        <v>245</v>
      </c>
      <c r="I210" s="1">
        <v>45876</v>
      </c>
      <c r="K210" t="s">
        <v>241</v>
      </c>
      <c r="L210" t="s">
        <v>164</v>
      </c>
      <c r="M210" t="s">
        <v>729</v>
      </c>
      <c r="N210" t="s">
        <v>237</v>
      </c>
      <c r="Q210">
        <f ca="1">IF(OR(ISNUMBER(MATCH(L210,MasterData!$D$3:$D$18,0)),ISNUMBER(MATCH(L210,MasterData!$C$3:$C$18,0))),
    DATEDIF(E210,I210,"d"),
    DATEDIF(E210,TODAY(),"d"))</f>
        <v>131</v>
      </c>
      <c r="R210">
        <f t="shared" ca="1" si="12"/>
        <v>0</v>
      </c>
      <c r="S210">
        <f t="shared" ca="1" si="15"/>
        <v>0</v>
      </c>
      <c r="T210">
        <f t="shared" ca="1" si="14"/>
        <v>1</v>
      </c>
    </row>
    <row r="211" spans="2:20" x14ac:dyDescent="0.35">
      <c r="B211" t="s">
        <v>730</v>
      </c>
      <c r="D211" s="34">
        <v>5975</v>
      </c>
      <c r="E211" s="1">
        <v>45877</v>
      </c>
      <c r="G211" t="s">
        <v>248</v>
      </c>
      <c r="H211" t="s">
        <v>245</v>
      </c>
      <c r="I211" s="1">
        <v>45877</v>
      </c>
      <c r="K211" t="s">
        <v>241</v>
      </c>
      <c r="L211" t="s">
        <v>164</v>
      </c>
      <c r="M211" t="s">
        <v>731</v>
      </c>
      <c r="N211" t="s">
        <v>237</v>
      </c>
      <c r="Q211">
        <f ca="1">IF(OR(ISNUMBER(MATCH(L211,MasterData!$D$3:$D$18,0)),ISNUMBER(MATCH(L211,MasterData!$C$3:$C$18,0))),
    DATEDIF(E211,I211,"d"),
    DATEDIF(E211,TODAY(),"d"))</f>
        <v>130</v>
      </c>
      <c r="R211">
        <f t="shared" ca="1" si="12"/>
        <v>0</v>
      </c>
      <c r="S211">
        <f t="shared" ref="S211" ca="1" si="16">IF(AND($Q211&gt;7,Q211&lt;=30),1,0)</f>
        <v>0</v>
      </c>
      <c r="T211">
        <f t="shared" ca="1" si="14"/>
        <v>1</v>
      </c>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FBD7280F-6C02-426D-AADC-5C99A274DB14}"/>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89E97265-DAFC-4735-B8E0-156C91065576}"/>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F20539E1-53BC-402D-92DB-DFCEDD5929B4}"/>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C9517DEC-9191-47E5-84BC-3C555B961B25}"/>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7BB3BF4D-49FB-40CD-AE13-0118FE1A6A2F}"/>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864B794-6AFA-417B-8DC3-07E4E0D55331}"/>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73ED444-C8B4-45D1-BC79-571005108D05}"/>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3C8CA52-EC96-4A88-9C8F-025A3685DEF6}"/>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588EEFA-33D8-4DEB-951C-B368C3F309C9}"/>
  </hyperlinks>
  <pageMargins left="0.7" right="0.7" top="0.75" bottom="0.75" header="0.3" footer="0.3"/>
  <tableParts count="1">
    <tablePart r:id="rId10"/>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6FCB8-36E2-42EC-9801-95C4CEA34809}">
  <dimension ref="A1:T241"/>
  <sheetViews>
    <sheetView topLeftCell="A187" zoomScale="70" zoomScaleNormal="70" workbookViewId="0">
      <selection activeCell="D243" sqref="D243"/>
    </sheetView>
  </sheetViews>
  <sheetFormatPr defaultRowHeight="14.5" x14ac:dyDescent="0.35"/>
  <cols>
    <col min="1" max="1" width="13.54296875" bestFit="1" customWidth="1"/>
    <col min="2" max="2" width="19.81640625" customWidth="1"/>
    <col min="3" max="3" width="13.81640625" customWidth="1"/>
    <col min="4" max="4" width="7.54296875" customWidth="1"/>
    <col min="5" max="5" width="18.7265625" bestFit="1" customWidth="1"/>
    <col min="6" max="6" width="12.453125" bestFit="1" customWidth="1"/>
    <col min="7" max="7" width="60.7265625" bestFit="1" customWidth="1"/>
    <col min="8" max="8" width="31" bestFit="1" customWidth="1"/>
    <col min="9" max="9" width="19.54296875" customWidth="1"/>
    <col min="10" max="10" width="30.81640625" bestFit="1" customWidth="1"/>
    <col min="11" max="11" width="10.1796875" bestFit="1" customWidth="1"/>
    <col min="12" max="12" width="17.453125" bestFit="1" customWidth="1"/>
    <col min="13" max="13" width="81.1796875" bestFit="1" customWidth="1"/>
    <col min="14" max="14" width="39.1796875" bestFit="1" customWidth="1"/>
    <col min="15" max="15" width="12.81640625" customWidth="1"/>
    <col min="16" max="16" width="12" customWidth="1"/>
    <col min="17" max="17" width="14.1796875" customWidth="1"/>
    <col min="18" max="18" width="11.54296875" customWidth="1"/>
    <col min="19" max="20" width="12.81640625" customWidth="1"/>
  </cols>
  <sheetData>
    <row r="1" spans="1:20" x14ac:dyDescent="0.35">
      <c r="A1" t="s">
        <v>1</v>
      </c>
      <c r="B1" t="s">
        <v>0</v>
      </c>
      <c r="C1" t="s">
        <v>214</v>
      </c>
      <c r="D1" t="s">
        <v>215</v>
      </c>
      <c r="E1" t="s">
        <v>216</v>
      </c>
      <c r="F1" t="s">
        <v>217</v>
      </c>
      <c r="G1" t="s">
        <v>218</v>
      </c>
      <c r="H1" t="s">
        <v>219</v>
      </c>
      <c r="I1" t="s">
        <v>220</v>
      </c>
      <c r="J1" t="s">
        <v>221</v>
      </c>
      <c r="K1" t="s">
        <v>161</v>
      </c>
      <c r="L1" t="s">
        <v>222</v>
      </c>
      <c r="M1" t="s">
        <v>223</v>
      </c>
      <c r="N1" t="s">
        <v>224</v>
      </c>
      <c r="O1" t="s">
        <v>225</v>
      </c>
      <c r="P1" t="s">
        <v>726</v>
      </c>
      <c r="Q1" s="3" t="s">
        <v>226</v>
      </c>
      <c r="R1" s="3" t="s">
        <v>694</v>
      </c>
      <c r="S1" s="3" t="s">
        <v>695</v>
      </c>
      <c r="T1" s="3" t="s">
        <v>696</v>
      </c>
    </row>
    <row r="2" spans="1:20" x14ac:dyDescent="0.35">
      <c r="A2">
        <v>6000127070</v>
      </c>
      <c r="B2" t="s">
        <v>229</v>
      </c>
      <c r="C2" t="s">
        <v>230</v>
      </c>
      <c r="D2" s="34" t="s">
        <v>231</v>
      </c>
      <c r="E2" s="1">
        <v>45663</v>
      </c>
      <c r="F2" s="1"/>
      <c r="G2" t="s">
        <v>232</v>
      </c>
      <c r="H2" t="s">
        <v>233</v>
      </c>
      <c r="I2" s="1">
        <v>45727</v>
      </c>
      <c r="J2" t="s">
        <v>234</v>
      </c>
      <c r="K2" t="s">
        <v>235</v>
      </c>
      <c r="L2" t="s">
        <v>171</v>
      </c>
      <c r="M2" t="s">
        <v>236</v>
      </c>
      <c r="N2" t="s">
        <v>237</v>
      </c>
      <c r="O2" t="s">
        <v>230</v>
      </c>
      <c r="Q2">
        <f ca="1">IF(OR(ISNUMBER(MATCH(L2,MasterData!$D$3:$D$18,0)),ISNUMBER(MATCH(L2,MasterData!$C$3:$C$18,0))),
    DATEDIF(E2,I2,"d"),
    DATEDIF(E2,TODAY(),"d"))</f>
        <v>64</v>
      </c>
      <c r="R2">
        <f ca="1">IF(AND($Q2&gt;=0,$Q2&lt;=7),1,0)</f>
        <v>0</v>
      </c>
      <c r="S2">
        <f ca="1">IF(AND($Q2&gt;7,Q2&lt;=30),1,0)</f>
        <v>0</v>
      </c>
      <c r="T2">
        <f ca="1">IF($Q2&gt;30,1,0)</f>
        <v>1</v>
      </c>
    </row>
    <row r="3" spans="1:20" x14ac:dyDescent="0.35">
      <c r="A3">
        <v>6000127209</v>
      </c>
      <c r="B3" t="s">
        <v>238</v>
      </c>
      <c r="C3" t="s">
        <v>230</v>
      </c>
      <c r="D3" s="34" t="s">
        <v>231</v>
      </c>
      <c r="E3" s="1">
        <v>45664</v>
      </c>
      <c r="F3" s="1"/>
      <c r="G3" t="s">
        <v>239</v>
      </c>
      <c r="H3" t="s">
        <v>240</v>
      </c>
      <c r="I3" s="1">
        <v>45673</v>
      </c>
      <c r="J3" t="s">
        <v>234</v>
      </c>
      <c r="K3" t="s">
        <v>241</v>
      </c>
      <c r="L3" t="s">
        <v>171</v>
      </c>
      <c r="M3" t="s">
        <v>242</v>
      </c>
      <c r="N3" t="s">
        <v>237</v>
      </c>
      <c r="O3" t="s">
        <v>230</v>
      </c>
      <c r="Q3">
        <f ca="1">IF(OR(ISNUMBER(MATCH(L3,MasterData!$D$3:$D$18,0)),ISNUMBER(MATCH(L3,MasterData!$C$3:$C$18,0))),
    DATEDIF(E3,I3,"d"),
    DATEDIF(E3,TODAY(),"d"))</f>
        <v>9</v>
      </c>
      <c r="R3">
        <f t="shared" ref="R3:R66" ca="1" si="0">IF(AND($Q3&gt;=0,$Q3&lt;=7),1,0)</f>
        <v>0</v>
      </c>
      <c r="S3">
        <f t="shared" ref="S3:S66" ca="1" si="1">IF(AND($Q3&gt;7,Q3&lt;=30),1,0)</f>
        <v>1</v>
      </c>
      <c r="T3">
        <f t="shared" ref="T3:T66" ca="1" si="2">IF($Q3&gt;30,1,0)</f>
        <v>0</v>
      </c>
    </row>
    <row r="4" spans="1:20" x14ac:dyDescent="0.35">
      <c r="A4">
        <v>6000127632</v>
      </c>
      <c r="B4" t="s">
        <v>243</v>
      </c>
      <c r="C4" t="s">
        <v>230</v>
      </c>
      <c r="D4" s="34" t="s">
        <v>231</v>
      </c>
      <c r="E4" s="1">
        <v>45667</v>
      </c>
      <c r="F4" s="1"/>
      <c r="G4" t="s">
        <v>244</v>
      </c>
      <c r="H4" t="s">
        <v>245</v>
      </c>
      <c r="I4" s="1">
        <v>45679</v>
      </c>
      <c r="J4" t="s">
        <v>234</v>
      </c>
      <c r="K4" t="s">
        <v>235</v>
      </c>
      <c r="L4" t="s">
        <v>171</v>
      </c>
      <c r="M4" t="s">
        <v>246</v>
      </c>
      <c r="N4" t="s">
        <v>237</v>
      </c>
      <c r="O4" t="s">
        <v>230</v>
      </c>
      <c r="Q4">
        <f ca="1">IF(OR(ISNUMBER(MATCH(L4,MasterData!$D$3:$D$18,0)),ISNUMBER(MATCH(L4,MasterData!$C$3:$C$18,0))),
    DATEDIF(E4,I4,"d"),
    DATEDIF(E4,TODAY(),"d"))</f>
        <v>12</v>
      </c>
      <c r="R4">
        <f t="shared" ca="1" si="0"/>
        <v>0</v>
      </c>
      <c r="S4">
        <f t="shared" ca="1" si="1"/>
        <v>1</v>
      </c>
      <c r="T4">
        <f t="shared" ca="1" si="2"/>
        <v>0</v>
      </c>
    </row>
    <row r="5" spans="1:20" x14ac:dyDescent="0.35">
      <c r="A5">
        <v>6000128352</v>
      </c>
      <c r="B5" t="s">
        <v>230</v>
      </c>
      <c r="C5" t="s">
        <v>230</v>
      </c>
      <c r="D5" s="34" t="s">
        <v>247</v>
      </c>
      <c r="E5" s="1">
        <v>45674</v>
      </c>
      <c r="F5" s="1"/>
      <c r="G5" t="s">
        <v>248</v>
      </c>
      <c r="H5" t="s">
        <v>240</v>
      </c>
      <c r="I5" s="1">
        <v>45688</v>
      </c>
      <c r="J5" t="s">
        <v>201</v>
      </c>
      <c r="K5" t="s">
        <v>241</v>
      </c>
      <c r="L5" t="s">
        <v>171</v>
      </c>
      <c r="M5" t="s">
        <v>249</v>
      </c>
      <c r="N5" t="s">
        <v>237</v>
      </c>
      <c r="O5" t="s">
        <v>230</v>
      </c>
      <c r="Q5">
        <f ca="1">IF(OR(ISNUMBER(MATCH(L5,MasterData!$D$3:$D$18,0)),ISNUMBER(MATCH(L5,MasterData!$C$3:$C$18,0))),
    DATEDIF(E5,I5,"d"),
    DATEDIF(E5,TODAY(),"d"))</f>
        <v>14</v>
      </c>
      <c r="R5">
        <f t="shared" ca="1" si="0"/>
        <v>0</v>
      </c>
      <c r="S5">
        <f t="shared" ca="1" si="1"/>
        <v>1</v>
      </c>
      <c r="T5">
        <f t="shared" ca="1" si="2"/>
        <v>0</v>
      </c>
    </row>
    <row r="6" spans="1:20" x14ac:dyDescent="0.35">
      <c r="A6">
        <v>6000128500</v>
      </c>
      <c r="B6" t="s">
        <v>250</v>
      </c>
      <c r="C6" t="s">
        <v>230</v>
      </c>
      <c r="D6" s="34" t="s">
        <v>251</v>
      </c>
      <c r="E6" s="1">
        <v>45677</v>
      </c>
      <c r="F6" s="1"/>
      <c r="G6" t="s">
        <v>252</v>
      </c>
      <c r="H6" t="s">
        <v>245</v>
      </c>
      <c r="I6" s="1">
        <v>45684</v>
      </c>
      <c r="J6" t="s">
        <v>234</v>
      </c>
      <c r="K6" t="s">
        <v>235</v>
      </c>
      <c r="L6" t="s">
        <v>171</v>
      </c>
      <c r="M6" t="s">
        <v>253</v>
      </c>
      <c r="N6" t="s">
        <v>237</v>
      </c>
      <c r="O6" t="s">
        <v>230</v>
      </c>
      <c r="Q6">
        <f ca="1">IF(OR(ISNUMBER(MATCH(L6,MasterData!$D$3:$D$18,0)),ISNUMBER(MATCH(L6,MasterData!$C$3:$C$18,0))),
    DATEDIF(E6,I6,"d"),
    DATEDIF(E6,TODAY(),"d"))</f>
        <v>7</v>
      </c>
      <c r="R6">
        <f t="shared" ca="1" si="0"/>
        <v>1</v>
      </c>
      <c r="S6">
        <f t="shared" ca="1" si="1"/>
        <v>0</v>
      </c>
      <c r="T6">
        <f t="shared" ca="1" si="2"/>
        <v>0</v>
      </c>
    </row>
    <row r="7" spans="1:20" x14ac:dyDescent="0.35">
      <c r="A7" s="72">
        <v>6000128546</v>
      </c>
      <c r="B7" s="72" t="s">
        <v>4</v>
      </c>
      <c r="C7" s="72" t="s">
        <v>230</v>
      </c>
      <c r="D7" s="180" t="s">
        <v>254</v>
      </c>
      <c r="E7" s="73">
        <v>45677</v>
      </c>
      <c r="F7" s="73">
        <v>45947</v>
      </c>
      <c r="G7" s="72" t="s">
        <v>255</v>
      </c>
      <c r="H7" s="72" t="s">
        <v>245</v>
      </c>
      <c r="I7" s="73">
        <v>45835</v>
      </c>
      <c r="J7" s="72" t="s">
        <v>560</v>
      </c>
      <c r="K7" s="72" t="s">
        <v>241</v>
      </c>
      <c r="L7" s="72" t="s">
        <v>183</v>
      </c>
      <c r="M7" s="72" t="s">
        <v>257</v>
      </c>
      <c r="N7" s="72" t="s">
        <v>237</v>
      </c>
      <c r="O7" s="72" t="s">
        <v>230</v>
      </c>
      <c r="P7" s="72"/>
      <c r="Q7" s="72">
        <v>-1</v>
      </c>
      <c r="R7" s="72">
        <f t="shared" si="0"/>
        <v>0</v>
      </c>
      <c r="S7" s="72">
        <f t="shared" si="1"/>
        <v>0</v>
      </c>
      <c r="T7" s="72">
        <v>1</v>
      </c>
    </row>
    <row r="8" spans="1:20" x14ac:dyDescent="0.35">
      <c r="A8">
        <v>6000128759</v>
      </c>
      <c r="B8" t="s">
        <v>258</v>
      </c>
      <c r="C8" t="s">
        <v>230</v>
      </c>
      <c r="D8" s="34" t="s">
        <v>251</v>
      </c>
      <c r="E8" s="1">
        <v>45679</v>
      </c>
      <c r="F8" s="1"/>
      <c r="G8" t="s">
        <v>259</v>
      </c>
      <c r="H8" t="s">
        <v>245</v>
      </c>
      <c r="I8" s="1">
        <v>45686</v>
      </c>
      <c r="J8" t="s">
        <v>234</v>
      </c>
      <c r="K8" t="s">
        <v>235</v>
      </c>
      <c r="L8" t="s">
        <v>171</v>
      </c>
      <c r="M8" t="s">
        <v>260</v>
      </c>
      <c r="N8" t="s">
        <v>237</v>
      </c>
      <c r="O8" t="s">
        <v>230</v>
      </c>
      <c r="Q8">
        <f ca="1">IF(OR(ISNUMBER(MATCH(L8,MasterData!$D$3:$D$18,0)),ISNUMBER(MATCH(L8,MasterData!$C$3:$C$18,0))),
    DATEDIF(E8,I8,"d"),
    DATEDIF(E8,TODAY(),"d"))</f>
        <v>7</v>
      </c>
      <c r="R8">
        <f t="shared" ca="1" si="0"/>
        <v>1</v>
      </c>
      <c r="S8">
        <f t="shared" ca="1" si="1"/>
        <v>0</v>
      </c>
      <c r="T8">
        <f t="shared" ca="1" si="2"/>
        <v>0</v>
      </c>
    </row>
    <row r="9" spans="1:20" x14ac:dyDescent="0.35">
      <c r="A9">
        <v>6000129022</v>
      </c>
      <c r="B9" t="s">
        <v>261</v>
      </c>
      <c r="C9" t="s">
        <v>230</v>
      </c>
      <c r="D9" s="34" t="s">
        <v>231</v>
      </c>
      <c r="E9" s="1">
        <v>45680</v>
      </c>
      <c r="F9" s="1"/>
      <c r="G9" t="s">
        <v>262</v>
      </c>
      <c r="H9" t="s">
        <v>245</v>
      </c>
      <c r="I9" s="1">
        <v>45705</v>
      </c>
      <c r="J9" t="s">
        <v>234</v>
      </c>
      <c r="K9" t="s">
        <v>235</v>
      </c>
      <c r="L9" t="s">
        <v>171</v>
      </c>
      <c r="M9" t="s">
        <v>263</v>
      </c>
      <c r="N9" t="s">
        <v>237</v>
      </c>
      <c r="O9" t="s">
        <v>230</v>
      </c>
      <c r="Q9">
        <f ca="1">IF(OR(ISNUMBER(MATCH(L9,MasterData!$D$3:$D$18,0)),ISNUMBER(MATCH(L9,MasterData!$C$3:$C$18,0))),
    DATEDIF(E9,I9,"d"),
    DATEDIF(E9,TODAY(),"d"))</f>
        <v>25</v>
      </c>
      <c r="R9">
        <f t="shared" ca="1" si="0"/>
        <v>0</v>
      </c>
      <c r="S9">
        <f t="shared" ca="1" si="1"/>
        <v>1</v>
      </c>
      <c r="T9">
        <f t="shared" ca="1" si="2"/>
        <v>0</v>
      </c>
    </row>
    <row r="10" spans="1:20" x14ac:dyDescent="0.35">
      <c r="A10">
        <v>6000129245</v>
      </c>
      <c r="B10" t="s">
        <v>264</v>
      </c>
      <c r="C10" t="s">
        <v>230</v>
      </c>
      <c r="D10" s="34" t="s">
        <v>251</v>
      </c>
      <c r="E10" s="1">
        <v>45684</v>
      </c>
      <c r="F10" s="1"/>
      <c r="G10" t="s">
        <v>265</v>
      </c>
      <c r="H10" t="s">
        <v>245</v>
      </c>
      <c r="I10" s="1">
        <v>45691</v>
      </c>
      <c r="J10" t="s">
        <v>234</v>
      </c>
      <c r="K10" t="s">
        <v>235</v>
      </c>
      <c r="L10" t="s">
        <v>171</v>
      </c>
      <c r="M10" t="s">
        <v>266</v>
      </c>
      <c r="N10" t="s">
        <v>237</v>
      </c>
      <c r="O10" t="s">
        <v>230</v>
      </c>
      <c r="Q10">
        <f ca="1">IF(OR(ISNUMBER(MATCH(L10,MasterData!$D$3:$D$18,0)),ISNUMBER(MATCH(L10,MasterData!$C$3:$C$18,0))),
    DATEDIF(E10,I10,"d"),
    DATEDIF(E10,TODAY(),"d"))</f>
        <v>7</v>
      </c>
      <c r="R10">
        <f t="shared" ca="1" si="0"/>
        <v>1</v>
      </c>
      <c r="S10">
        <f t="shared" ca="1" si="1"/>
        <v>0</v>
      </c>
      <c r="T10">
        <f t="shared" ca="1" si="2"/>
        <v>0</v>
      </c>
    </row>
    <row r="11" spans="1:20" x14ac:dyDescent="0.35">
      <c r="A11">
        <v>6000129304</v>
      </c>
      <c r="B11" t="s">
        <v>267</v>
      </c>
      <c r="C11" t="s">
        <v>230</v>
      </c>
      <c r="D11" s="34" t="s">
        <v>254</v>
      </c>
      <c r="E11" s="1">
        <v>45684</v>
      </c>
      <c r="F11" s="1"/>
      <c r="G11" t="s">
        <v>268</v>
      </c>
      <c r="H11" t="s">
        <v>240</v>
      </c>
      <c r="I11" s="1">
        <v>45693</v>
      </c>
      <c r="J11" t="s">
        <v>234</v>
      </c>
      <c r="K11" t="s">
        <v>235</v>
      </c>
      <c r="L11" t="s">
        <v>171</v>
      </c>
      <c r="M11" t="s">
        <v>269</v>
      </c>
      <c r="N11" t="s">
        <v>237</v>
      </c>
      <c r="O11" t="s">
        <v>230</v>
      </c>
      <c r="Q11">
        <f ca="1">IF(OR(ISNUMBER(MATCH(L11,MasterData!$D$3:$D$18,0)),ISNUMBER(MATCH(L11,MasterData!$C$3:$C$18,0))),
    DATEDIF(E11,I11,"d"),
    DATEDIF(E11,TODAY(),"d"))</f>
        <v>9</v>
      </c>
      <c r="R11">
        <f t="shared" ca="1" si="0"/>
        <v>0</v>
      </c>
      <c r="S11">
        <f t="shared" ca="1" si="1"/>
        <v>1</v>
      </c>
      <c r="T11">
        <f t="shared" ca="1" si="2"/>
        <v>0</v>
      </c>
    </row>
    <row r="12" spans="1:20" x14ac:dyDescent="0.35">
      <c r="A12">
        <v>6000129653</v>
      </c>
      <c r="B12" t="s">
        <v>230</v>
      </c>
      <c r="C12" t="s">
        <v>230</v>
      </c>
      <c r="D12" s="34" t="s">
        <v>247</v>
      </c>
      <c r="E12" s="1">
        <v>45686</v>
      </c>
      <c r="F12" s="1"/>
      <c r="G12" t="s">
        <v>248</v>
      </c>
      <c r="H12" t="s">
        <v>245</v>
      </c>
      <c r="I12" s="1">
        <v>45782</v>
      </c>
      <c r="J12" t="s">
        <v>201</v>
      </c>
      <c r="K12" t="s">
        <v>241</v>
      </c>
      <c r="L12" t="s">
        <v>171</v>
      </c>
      <c r="M12" t="s">
        <v>270</v>
      </c>
      <c r="N12" t="s">
        <v>237</v>
      </c>
      <c r="O12" t="s">
        <v>230</v>
      </c>
      <c r="Q12">
        <f ca="1">IF(OR(ISNUMBER(MATCH(L12,MasterData!$D$3:$D$18,0)),ISNUMBER(MATCH(L12,MasterData!$C$3:$C$18,0))),
    DATEDIF(E12,I12,"d"),
    DATEDIF(E12,TODAY(),"d"))</f>
        <v>96</v>
      </c>
      <c r="R12">
        <f t="shared" ca="1" si="0"/>
        <v>0</v>
      </c>
      <c r="S12">
        <f t="shared" ca="1" si="1"/>
        <v>0</v>
      </c>
      <c r="T12">
        <f t="shared" ca="1" si="2"/>
        <v>1</v>
      </c>
    </row>
    <row r="13" spans="1:20" x14ac:dyDescent="0.35">
      <c r="A13">
        <v>6000129990</v>
      </c>
      <c r="B13" t="s">
        <v>271</v>
      </c>
      <c r="C13" t="s">
        <v>230</v>
      </c>
      <c r="D13" s="34" t="s">
        <v>254</v>
      </c>
      <c r="E13" s="1">
        <v>45688</v>
      </c>
      <c r="F13" s="1"/>
      <c r="G13" t="s">
        <v>255</v>
      </c>
      <c r="H13" t="s">
        <v>240</v>
      </c>
      <c r="I13" s="1">
        <v>45699</v>
      </c>
      <c r="J13" t="s">
        <v>234</v>
      </c>
      <c r="K13" t="s">
        <v>241</v>
      </c>
      <c r="L13" t="s">
        <v>171</v>
      </c>
      <c r="M13" t="s">
        <v>272</v>
      </c>
      <c r="N13" t="s">
        <v>237</v>
      </c>
      <c r="O13" t="s">
        <v>230</v>
      </c>
      <c r="Q13">
        <f ca="1">IF(OR(ISNUMBER(MATCH(L13,MasterData!$D$3:$D$18,0)),ISNUMBER(MATCH(L13,MasterData!$C$3:$C$18,0))),
    DATEDIF(E13,I13,"d"),
    DATEDIF(E13,TODAY(),"d"))</f>
        <v>11</v>
      </c>
      <c r="R13">
        <f t="shared" ca="1" si="0"/>
        <v>0</v>
      </c>
      <c r="S13">
        <f t="shared" ca="1" si="1"/>
        <v>1</v>
      </c>
      <c r="T13">
        <f t="shared" ca="1" si="2"/>
        <v>0</v>
      </c>
    </row>
    <row r="14" spans="1:20" x14ac:dyDescent="0.35">
      <c r="A14">
        <v>6000130122</v>
      </c>
      <c r="B14" t="s">
        <v>273</v>
      </c>
      <c r="C14" t="s">
        <v>230</v>
      </c>
      <c r="D14" s="34" t="s">
        <v>274</v>
      </c>
      <c r="E14" s="1">
        <v>45691</v>
      </c>
      <c r="F14" s="1"/>
      <c r="G14" t="s">
        <v>275</v>
      </c>
      <c r="H14" t="s">
        <v>233</v>
      </c>
      <c r="I14" s="1">
        <v>45708</v>
      </c>
      <c r="J14" t="s">
        <v>234</v>
      </c>
      <c r="K14" t="s">
        <v>241</v>
      </c>
      <c r="L14" t="s">
        <v>171</v>
      </c>
      <c r="M14" t="s">
        <v>276</v>
      </c>
      <c r="N14" t="s">
        <v>237</v>
      </c>
      <c r="O14" t="s">
        <v>230</v>
      </c>
      <c r="Q14">
        <f ca="1">IF(OR(ISNUMBER(MATCH(L14,MasterData!$D$3:$D$18,0)),ISNUMBER(MATCH(L14,MasterData!$C$3:$C$18,0))),
    DATEDIF(E14,I14,"d"),
    DATEDIF(E14,TODAY(),"d"))</f>
        <v>17</v>
      </c>
      <c r="R14">
        <f t="shared" ca="1" si="0"/>
        <v>0</v>
      </c>
      <c r="S14">
        <f t="shared" ca="1" si="1"/>
        <v>1</v>
      </c>
      <c r="T14">
        <f t="shared" ca="1" si="2"/>
        <v>0</v>
      </c>
    </row>
    <row r="15" spans="1:20" x14ac:dyDescent="0.35">
      <c r="A15">
        <v>6000130131</v>
      </c>
      <c r="B15" t="s">
        <v>277</v>
      </c>
      <c r="C15" t="s">
        <v>230</v>
      </c>
      <c r="D15" s="34" t="s">
        <v>274</v>
      </c>
      <c r="E15" s="1">
        <v>45691</v>
      </c>
      <c r="F15" s="1"/>
      <c r="G15" t="s">
        <v>278</v>
      </c>
      <c r="H15" t="s">
        <v>233</v>
      </c>
      <c r="I15" s="1">
        <v>45708</v>
      </c>
      <c r="J15" t="s">
        <v>234</v>
      </c>
      <c r="K15" t="s">
        <v>241</v>
      </c>
      <c r="L15" t="s">
        <v>171</v>
      </c>
      <c r="M15" t="s">
        <v>279</v>
      </c>
      <c r="N15" t="s">
        <v>237</v>
      </c>
      <c r="O15" t="s">
        <v>230</v>
      </c>
      <c r="Q15">
        <f ca="1">IF(OR(ISNUMBER(MATCH(L15,MasterData!$D$3:$D$18,0)),ISNUMBER(MATCH(L15,MasterData!$C$3:$C$18,0))),
    DATEDIF(E15,I15,"d"),
    DATEDIF(E15,TODAY(),"d"))</f>
        <v>17</v>
      </c>
      <c r="R15">
        <f t="shared" ca="1" si="0"/>
        <v>0</v>
      </c>
      <c r="S15">
        <f t="shared" ca="1" si="1"/>
        <v>1</v>
      </c>
      <c r="T15">
        <f t="shared" ca="1" si="2"/>
        <v>0</v>
      </c>
    </row>
    <row r="16" spans="1:20" x14ac:dyDescent="0.35">
      <c r="A16">
        <v>6000130842</v>
      </c>
      <c r="B16" t="s">
        <v>280</v>
      </c>
      <c r="C16" t="s">
        <v>230</v>
      </c>
      <c r="D16" s="34" t="s">
        <v>247</v>
      </c>
      <c r="E16" s="1">
        <v>45698</v>
      </c>
      <c r="F16" s="1"/>
      <c r="G16" t="s">
        <v>281</v>
      </c>
      <c r="H16" t="s">
        <v>240</v>
      </c>
      <c r="I16" s="1">
        <v>45831</v>
      </c>
      <c r="J16" t="s">
        <v>234</v>
      </c>
      <c r="K16" t="s">
        <v>241</v>
      </c>
      <c r="L16" t="s">
        <v>171</v>
      </c>
      <c r="M16" t="s">
        <v>282</v>
      </c>
      <c r="N16" t="s">
        <v>237</v>
      </c>
      <c r="O16" t="s">
        <v>230</v>
      </c>
      <c r="Q16">
        <f ca="1">IF(OR(ISNUMBER(MATCH(L16,MasterData!$D$3:$D$18,0)),ISNUMBER(MATCH(L16,MasterData!$C$3:$C$18,0))),
    DATEDIF(E16,I16,"d"),
    DATEDIF(E16,TODAY(),"d"))</f>
        <v>133</v>
      </c>
      <c r="R16">
        <f t="shared" ca="1" si="0"/>
        <v>0</v>
      </c>
      <c r="S16">
        <f t="shared" ca="1" si="1"/>
        <v>0</v>
      </c>
      <c r="T16">
        <f t="shared" ca="1" si="2"/>
        <v>1</v>
      </c>
    </row>
    <row r="17" spans="1:20" x14ac:dyDescent="0.35">
      <c r="A17">
        <v>6000130889</v>
      </c>
      <c r="B17" t="s">
        <v>283</v>
      </c>
      <c r="C17" t="s">
        <v>230</v>
      </c>
      <c r="D17" s="34" t="s">
        <v>251</v>
      </c>
      <c r="E17" s="1">
        <v>45698</v>
      </c>
      <c r="F17" s="1"/>
      <c r="G17" t="s">
        <v>284</v>
      </c>
      <c r="H17" t="s">
        <v>233</v>
      </c>
      <c r="I17" s="1">
        <v>45705</v>
      </c>
      <c r="J17" t="s">
        <v>234</v>
      </c>
      <c r="K17" t="s">
        <v>241</v>
      </c>
      <c r="L17" t="s">
        <v>171</v>
      </c>
      <c r="M17" t="s">
        <v>285</v>
      </c>
      <c r="N17" t="s">
        <v>237</v>
      </c>
      <c r="O17" t="s">
        <v>230</v>
      </c>
      <c r="Q17">
        <f ca="1">IF(OR(ISNUMBER(MATCH(L17,MasterData!$D$3:$D$18,0)),ISNUMBER(MATCH(L17,MasterData!$C$3:$C$18,0))),
    DATEDIF(E17,I17,"d"),
    DATEDIF(E17,TODAY(),"d"))</f>
        <v>7</v>
      </c>
      <c r="R17">
        <f t="shared" ca="1" si="0"/>
        <v>1</v>
      </c>
      <c r="S17">
        <f t="shared" ca="1" si="1"/>
        <v>0</v>
      </c>
      <c r="T17">
        <f t="shared" ca="1" si="2"/>
        <v>0</v>
      </c>
    </row>
    <row r="18" spans="1:20" x14ac:dyDescent="0.35">
      <c r="A18">
        <v>6000131438</v>
      </c>
      <c r="B18" t="s">
        <v>286</v>
      </c>
      <c r="C18" t="s">
        <v>230</v>
      </c>
      <c r="D18" s="34" t="s">
        <v>247</v>
      </c>
      <c r="E18" s="1">
        <v>45701</v>
      </c>
      <c r="F18" s="1"/>
      <c r="G18" t="s">
        <v>287</v>
      </c>
      <c r="H18" t="s">
        <v>401</v>
      </c>
      <c r="I18" s="1">
        <v>45831</v>
      </c>
      <c r="J18" t="s">
        <v>234</v>
      </c>
      <c r="K18" t="s">
        <v>241</v>
      </c>
      <c r="L18" t="s">
        <v>171</v>
      </c>
      <c r="M18" t="s">
        <v>289</v>
      </c>
      <c r="N18" t="s">
        <v>237</v>
      </c>
      <c r="O18" t="s">
        <v>230</v>
      </c>
      <c r="Q18">
        <f ca="1">IF(OR(ISNUMBER(MATCH(L18,MasterData!$D$3:$D$18,0)),ISNUMBER(MATCH(L18,MasterData!$C$3:$C$18,0))),
    DATEDIF(E18,I18,"d"),
    DATEDIF(E18,TODAY(),"d"))</f>
        <v>130</v>
      </c>
      <c r="R18">
        <f t="shared" ca="1" si="0"/>
        <v>0</v>
      </c>
      <c r="S18">
        <f t="shared" ca="1" si="1"/>
        <v>0</v>
      </c>
      <c r="T18">
        <f t="shared" ca="1" si="2"/>
        <v>1</v>
      </c>
    </row>
    <row r="19" spans="1:20" x14ac:dyDescent="0.35">
      <c r="A19">
        <v>6000131514</v>
      </c>
      <c r="B19" t="s">
        <v>230</v>
      </c>
      <c r="C19" t="s">
        <v>230</v>
      </c>
      <c r="D19" s="34" t="s">
        <v>251</v>
      </c>
      <c r="E19" s="1">
        <v>45702</v>
      </c>
      <c r="F19" s="1"/>
      <c r="G19" t="s">
        <v>290</v>
      </c>
      <c r="H19" t="s">
        <v>233</v>
      </c>
      <c r="I19" s="1">
        <v>45723</v>
      </c>
      <c r="J19" t="s">
        <v>201</v>
      </c>
      <c r="K19" t="s">
        <v>241</v>
      </c>
      <c r="L19" t="s">
        <v>171</v>
      </c>
      <c r="M19" t="s">
        <v>291</v>
      </c>
      <c r="N19" t="s">
        <v>237</v>
      </c>
      <c r="O19" t="s">
        <v>230</v>
      </c>
      <c r="Q19">
        <f ca="1">IF(OR(ISNUMBER(MATCH(L19,MasterData!$D$3:$D$18,0)),ISNUMBER(MATCH(L19,MasterData!$C$3:$C$18,0))),
    DATEDIF(E19,I19,"d"),
    DATEDIF(E19,TODAY(),"d"))</f>
        <v>21</v>
      </c>
      <c r="R19">
        <f t="shared" ca="1" si="0"/>
        <v>0</v>
      </c>
      <c r="S19">
        <f t="shared" ca="1" si="1"/>
        <v>1</v>
      </c>
      <c r="T19">
        <f t="shared" ca="1" si="2"/>
        <v>0</v>
      </c>
    </row>
    <row r="20" spans="1:20" x14ac:dyDescent="0.35">
      <c r="A20">
        <v>6000131715</v>
      </c>
      <c r="B20" t="s">
        <v>292</v>
      </c>
      <c r="C20" t="s">
        <v>230</v>
      </c>
      <c r="D20" s="34" t="s">
        <v>231</v>
      </c>
      <c r="E20" s="1">
        <v>45705</v>
      </c>
      <c r="F20" s="1"/>
      <c r="G20" t="s">
        <v>293</v>
      </c>
      <c r="H20" t="s">
        <v>233</v>
      </c>
      <c r="I20" s="1">
        <v>45713</v>
      </c>
      <c r="J20" t="s">
        <v>234</v>
      </c>
      <c r="K20" t="s">
        <v>235</v>
      </c>
      <c r="L20" t="s">
        <v>171</v>
      </c>
      <c r="M20" t="s">
        <v>294</v>
      </c>
      <c r="N20" t="s">
        <v>237</v>
      </c>
      <c r="O20" t="s">
        <v>230</v>
      </c>
      <c r="Q20">
        <f ca="1">IF(OR(ISNUMBER(MATCH(L20,MasterData!$D$3:$D$18,0)),ISNUMBER(MATCH(L20,MasterData!$C$3:$C$18,0))),
    DATEDIF(E20,I20,"d"),
    DATEDIF(E20,TODAY(),"d"))</f>
        <v>8</v>
      </c>
      <c r="R20">
        <f t="shared" ca="1" si="0"/>
        <v>0</v>
      </c>
      <c r="S20">
        <f t="shared" ca="1" si="1"/>
        <v>1</v>
      </c>
      <c r="T20">
        <f t="shared" ca="1" si="2"/>
        <v>0</v>
      </c>
    </row>
    <row r="21" spans="1:20" x14ac:dyDescent="0.35">
      <c r="A21">
        <v>6000132000</v>
      </c>
      <c r="B21" t="s">
        <v>295</v>
      </c>
      <c r="C21" t="s">
        <v>230</v>
      </c>
      <c r="D21" s="34" t="s">
        <v>254</v>
      </c>
      <c r="E21" s="1">
        <v>45707</v>
      </c>
      <c r="F21" s="1"/>
      <c r="G21" t="s">
        <v>255</v>
      </c>
      <c r="H21" t="s">
        <v>240</v>
      </c>
      <c r="I21" s="1">
        <v>45735</v>
      </c>
      <c r="J21" t="s">
        <v>234</v>
      </c>
      <c r="K21" t="s">
        <v>241</v>
      </c>
      <c r="L21" t="s">
        <v>171</v>
      </c>
      <c r="M21" t="s">
        <v>296</v>
      </c>
      <c r="N21" t="s">
        <v>237</v>
      </c>
      <c r="O21" t="s">
        <v>230</v>
      </c>
      <c r="Q21">
        <f ca="1">IF(OR(ISNUMBER(MATCH(L21,MasterData!$D$3:$D$18,0)),ISNUMBER(MATCH(L21,MasterData!$C$3:$C$18,0))),
    DATEDIF(E21,I21,"d"),
    DATEDIF(E21,TODAY(),"d"))</f>
        <v>28</v>
      </c>
      <c r="R21">
        <f t="shared" ca="1" si="0"/>
        <v>0</v>
      </c>
      <c r="S21">
        <f t="shared" ca="1" si="1"/>
        <v>1</v>
      </c>
      <c r="T21">
        <f t="shared" ca="1" si="2"/>
        <v>0</v>
      </c>
    </row>
    <row r="22" spans="1:20" x14ac:dyDescent="0.35">
      <c r="A22">
        <v>6000132651</v>
      </c>
      <c r="B22" t="s">
        <v>297</v>
      </c>
      <c r="C22" t="s">
        <v>230</v>
      </c>
      <c r="D22" s="34" t="s">
        <v>247</v>
      </c>
      <c r="E22" s="1">
        <v>45714</v>
      </c>
      <c r="F22" s="1"/>
      <c r="G22" t="s">
        <v>287</v>
      </c>
      <c r="H22" t="s">
        <v>240</v>
      </c>
      <c r="I22" s="1">
        <v>45723</v>
      </c>
      <c r="J22" t="s">
        <v>234</v>
      </c>
      <c r="K22" t="s">
        <v>235</v>
      </c>
      <c r="L22" t="s">
        <v>171</v>
      </c>
      <c r="M22" t="s">
        <v>298</v>
      </c>
      <c r="N22" t="s">
        <v>237</v>
      </c>
      <c r="O22" t="s">
        <v>230</v>
      </c>
      <c r="Q22">
        <f ca="1">IF(OR(ISNUMBER(MATCH(L22,MasterData!$D$3:$D$18,0)),ISNUMBER(MATCH(L22,MasterData!$C$3:$C$18,0))),
    DATEDIF(E22,I22,"d"),
    DATEDIF(E22,TODAY(),"d"))</f>
        <v>9</v>
      </c>
      <c r="R22">
        <f t="shared" ca="1" si="0"/>
        <v>0</v>
      </c>
      <c r="S22">
        <f t="shared" ca="1" si="1"/>
        <v>1</v>
      </c>
      <c r="T22">
        <f t="shared" ca="1" si="2"/>
        <v>0</v>
      </c>
    </row>
    <row r="23" spans="1:20" x14ac:dyDescent="0.35">
      <c r="A23">
        <v>6000133013</v>
      </c>
      <c r="B23" t="s">
        <v>299</v>
      </c>
      <c r="C23" t="s">
        <v>230</v>
      </c>
      <c r="D23" s="34" t="s">
        <v>231</v>
      </c>
      <c r="E23" s="1">
        <v>45719</v>
      </c>
      <c r="F23" s="1"/>
      <c r="G23" t="s">
        <v>300</v>
      </c>
      <c r="H23" t="s">
        <v>245</v>
      </c>
      <c r="I23" s="1">
        <v>45734</v>
      </c>
      <c r="J23" t="s">
        <v>234</v>
      </c>
      <c r="K23" t="s">
        <v>235</v>
      </c>
      <c r="L23" t="s">
        <v>171</v>
      </c>
      <c r="M23" t="s">
        <v>301</v>
      </c>
      <c r="N23" t="s">
        <v>237</v>
      </c>
      <c r="O23" t="s">
        <v>230</v>
      </c>
      <c r="Q23">
        <f ca="1">IF(OR(ISNUMBER(MATCH(L23,MasterData!$D$3:$D$18,0)),ISNUMBER(MATCH(L23,MasterData!$C$3:$C$18,0))),
    DATEDIF(E23,I23,"d"),
    DATEDIF(E23,TODAY(),"d"))</f>
        <v>15</v>
      </c>
      <c r="R23">
        <f t="shared" ca="1" si="0"/>
        <v>0</v>
      </c>
      <c r="S23">
        <f t="shared" ca="1" si="1"/>
        <v>1</v>
      </c>
      <c r="T23">
        <f t="shared" ca="1" si="2"/>
        <v>0</v>
      </c>
    </row>
    <row r="24" spans="1:20" x14ac:dyDescent="0.35">
      <c r="A24">
        <v>6000133061</v>
      </c>
      <c r="B24" t="s">
        <v>302</v>
      </c>
      <c r="C24" t="s">
        <v>230</v>
      </c>
      <c r="D24" s="34" t="s">
        <v>254</v>
      </c>
      <c r="E24" s="1">
        <v>45719</v>
      </c>
      <c r="F24" s="1"/>
      <c r="G24" t="s">
        <v>255</v>
      </c>
      <c r="H24" t="s">
        <v>245</v>
      </c>
      <c r="I24" s="1">
        <v>45735</v>
      </c>
      <c r="J24" t="s">
        <v>234</v>
      </c>
      <c r="K24" t="s">
        <v>241</v>
      </c>
      <c r="L24" t="s">
        <v>171</v>
      </c>
      <c r="M24" t="s">
        <v>303</v>
      </c>
      <c r="N24" t="s">
        <v>237</v>
      </c>
      <c r="O24" t="s">
        <v>230</v>
      </c>
      <c r="Q24">
        <f ca="1">IF(OR(ISNUMBER(MATCH(L24,MasterData!$D$3:$D$18,0)),ISNUMBER(MATCH(L24,MasterData!$C$3:$C$18,0))),
    DATEDIF(E24,I24,"d"),
    DATEDIF(E24,TODAY(),"d"))</f>
        <v>16</v>
      </c>
      <c r="R24">
        <f t="shared" ca="1" si="0"/>
        <v>0</v>
      </c>
      <c r="S24">
        <f t="shared" ca="1" si="1"/>
        <v>1</v>
      </c>
      <c r="T24">
        <f t="shared" ca="1" si="2"/>
        <v>0</v>
      </c>
    </row>
    <row r="25" spans="1:20" x14ac:dyDescent="0.35">
      <c r="A25">
        <v>6000133063</v>
      </c>
      <c r="B25" t="s">
        <v>304</v>
      </c>
      <c r="C25" t="s">
        <v>230</v>
      </c>
      <c r="D25" s="34" t="s">
        <v>305</v>
      </c>
      <c r="E25" s="1">
        <v>45719</v>
      </c>
      <c r="F25" s="1"/>
      <c r="G25" t="s">
        <v>306</v>
      </c>
      <c r="H25" t="s">
        <v>245</v>
      </c>
      <c r="I25" s="1">
        <v>45778</v>
      </c>
      <c r="J25" t="s">
        <v>234</v>
      </c>
      <c r="K25" t="s">
        <v>235</v>
      </c>
      <c r="L25" t="s">
        <v>171</v>
      </c>
      <c r="M25" t="s">
        <v>307</v>
      </c>
      <c r="N25" t="s">
        <v>237</v>
      </c>
      <c r="O25" t="s">
        <v>230</v>
      </c>
      <c r="Q25">
        <f ca="1">IF(OR(ISNUMBER(MATCH(L25,MasterData!$D$3:$D$18,0)),ISNUMBER(MATCH(L25,MasterData!$C$3:$C$18,0))),
    DATEDIF(E25,I25,"d"),
    DATEDIF(E25,TODAY(),"d"))</f>
        <v>59</v>
      </c>
      <c r="R25">
        <f t="shared" ca="1" si="0"/>
        <v>0</v>
      </c>
      <c r="S25">
        <f t="shared" ca="1" si="1"/>
        <v>0</v>
      </c>
      <c r="T25">
        <f t="shared" ca="1" si="2"/>
        <v>1</v>
      </c>
    </row>
    <row r="26" spans="1:20" x14ac:dyDescent="0.35">
      <c r="A26">
        <v>6000133075</v>
      </c>
      <c r="B26" t="s">
        <v>308</v>
      </c>
      <c r="C26" t="s">
        <v>230</v>
      </c>
      <c r="D26" s="34" t="s">
        <v>305</v>
      </c>
      <c r="E26" s="1">
        <v>45719</v>
      </c>
      <c r="F26" s="1"/>
      <c r="G26" t="s">
        <v>306</v>
      </c>
      <c r="H26" t="s">
        <v>240</v>
      </c>
      <c r="I26" s="1">
        <v>45758</v>
      </c>
      <c r="J26" t="s">
        <v>234</v>
      </c>
      <c r="K26" t="s">
        <v>235</v>
      </c>
      <c r="L26" t="s">
        <v>171</v>
      </c>
      <c r="M26" t="s">
        <v>309</v>
      </c>
      <c r="N26" t="s">
        <v>237</v>
      </c>
      <c r="O26" t="s">
        <v>230</v>
      </c>
      <c r="Q26">
        <f ca="1">IF(OR(ISNUMBER(MATCH(L26,MasterData!$D$3:$D$18,0)),ISNUMBER(MATCH(L26,MasterData!$C$3:$C$18,0))),
    DATEDIF(E26,I26,"d"),
    DATEDIF(E26,TODAY(),"d"))</f>
        <v>39</v>
      </c>
      <c r="R26">
        <f t="shared" ca="1" si="0"/>
        <v>0</v>
      </c>
      <c r="S26">
        <f t="shared" ca="1" si="1"/>
        <v>0</v>
      </c>
      <c r="T26">
        <f t="shared" ca="1" si="2"/>
        <v>1</v>
      </c>
    </row>
    <row r="27" spans="1:20" x14ac:dyDescent="0.35">
      <c r="A27">
        <v>6000133085</v>
      </c>
      <c r="B27" t="s">
        <v>230</v>
      </c>
      <c r="C27" t="s">
        <v>230</v>
      </c>
      <c r="D27" s="34" t="s">
        <v>251</v>
      </c>
      <c r="E27" s="1">
        <v>45719</v>
      </c>
      <c r="F27" s="1"/>
      <c r="G27" t="s">
        <v>290</v>
      </c>
      <c r="H27" t="s">
        <v>240</v>
      </c>
      <c r="I27" s="1">
        <v>45731</v>
      </c>
      <c r="J27" t="s">
        <v>201</v>
      </c>
      <c r="K27" t="s">
        <v>241</v>
      </c>
      <c r="L27" t="s">
        <v>171</v>
      </c>
      <c r="M27" t="s">
        <v>310</v>
      </c>
      <c r="N27" t="s">
        <v>237</v>
      </c>
      <c r="O27" t="s">
        <v>230</v>
      </c>
      <c r="Q27">
        <f ca="1">IF(OR(ISNUMBER(MATCH(L27,MasterData!$D$3:$D$18,0)),ISNUMBER(MATCH(L27,MasterData!$C$3:$C$18,0))),
    DATEDIF(E27,I27,"d"),
    DATEDIF(E27,TODAY(),"d"))</f>
        <v>12</v>
      </c>
      <c r="R27">
        <f t="shared" ca="1" si="0"/>
        <v>0</v>
      </c>
      <c r="S27">
        <f t="shared" ca="1" si="1"/>
        <v>1</v>
      </c>
      <c r="T27">
        <f t="shared" ca="1" si="2"/>
        <v>0</v>
      </c>
    </row>
    <row r="28" spans="1:20" x14ac:dyDescent="0.35">
      <c r="A28">
        <v>6000133086</v>
      </c>
      <c r="B28" t="s">
        <v>230</v>
      </c>
      <c r="C28" t="s">
        <v>230</v>
      </c>
      <c r="D28" s="34" t="s">
        <v>251</v>
      </c>
      <c r="E28" s="1">
        <v>45719</v>
      </c>
      <c r="F28" s="1"/>
      <c r="G28" t="s">
        <v>290</v>
      </c>
      <c r="H28" t="s">
        <v>240</v>
      </c>
      <c r="I28" s="1">
        <v>45773</v>
      </c>
      <c r="J28" t="s">
        <v>201</v>
      </c>
      <c r="K28" t="s">
        <v>241</v>
      </c>
      <c r="L28" t="s">
        <v>171</v>
      </c>
      <c r="M28" t="s">
        <v>311</v>
      </c>
      <c r="N28" t="s">
        <v>237</v>
      </c>
      <c r="O28" t="s">
        <v>230</v>
      </c>
      <c r="Q28">
        <f ca="1">IF(OR(ISNUMBER(MATCH(L28,MasterData!$D$3:$D$18,0)),ISNUMBER(MATCH(L28,MasterData!$C$3:$C$18,0))),
    DATEDIF(E28,I28,"d"),
    DATEDIF(E28,TODAY(),"d"))</f>
        <v>54</v>
      </c>
      <c r="R28">
        <f t="shared" ca="1" si="0"/>
        <v>0</v>
      </c>
      <c r="S28">
        <f t="shared" ca="1" si="1"/>
        <v>0</v>
      </c>
      <c r="T28">
        <f t="shared" ca="1" si="2"/>
        <v>1</v>
      </c>
    </row>
    <row r="29" spans="1:20" x14ac:dyDescent="0.35">
      <c r="A29">
        <v>6000133087</v>
      </c>
      <c r="B29" t="s">
        <v>230</v>
      </c>
      <c r="C29" t="s">
        <v>230</v>
      </c>
      <c r="D29" s="34" t="s">
        <v>251</v>
      </c>
      <c r="E29" s="1">
        <v>45719</v>
      </c>
      <c r="F29" s="1"/>
      <c r="G29" t="s">
        <v>290</v>
      </c>
      <c r="H29" t="s">
        <v>245</v>
      </c>
      <c r="I29" s="1">
        <v>45807</v>
      </c>
      <c r="J29" t="s">
        <v>201</v>
      </c>
      <c r="K29" t="s">
        <v>241</v>
      </c>
      <c r="L29" t="s">
        <v>171</v>
      </c>
      <c r="M29" t="s">
        <v>312</v>
      </c>
      <c r="N29" t="s">
        <v>237</v>
      </c>
      <c r="O29" t="s">
        <v>230</v>
      </c>
      <c r="Q29">
        <f ca="1">IF(OR(ISNUMBER(MATCH(L29,MasterData!$D$3:$D$18,0)),ISNUMBER(MATCH(L29,MasterData!$C$3:$C$18,0))),
    DATEDIF(E29,I29,"d"),
    DATEDIF(E29,TODAY(),"d"))</f>
        <v>88</v>
      </c>
      <c r="R29">
        <f t="shared" ca="1" si="0"/>
        <v>0</v>
      </c>
      <c r="S29">
        <f t="shared" ca="1" si="1"/>
        <v>0</v>
      </c>
      <c r="T29">
        <f t="shared" ca="1" si="2"/>
        <v>1</v>
      </c>
    </row>
    <row r="30" spans="1:20" x14ac:dyDescent="0.35">
      <c r="A30">
        <v>6000133442</v>
      </c>
      <c r="B30" t="s">
        <v>230</v>
      </c>
      <c r="C30" t="s">
        <v>230</v>
      </c>
      <c r="D30" s="34" t="s">
        <v>247</v>
      </c>
      <c r="E30" s="1">
        <v>45722</v>
      </c>
      <c r="F30" s="1"/>
      <c r="G30" t="s">
        <v>248</v>
      </c>
      <c r="H30" t="s">
        <v>245</v>
      </c>
      <c r="I30" s="1">
        <v>45786</v>
      </c>
      <c r="J30" t="s">
        <v>201</v>
      </c>
      <c r="K30" t="s">
        <v>241</v>
      </c>
      <c r="L30" t="s">
        <v>171</v>
      </c>
      <c r="M30" t="s">
        <v>313</v>
      </c>
      <c r="N30" t="s">
        <v>237</v>
      </c>
      <c r="O30" t="s">
        <v>230</v>
      </c>
      <c r="Q30">
        <f ca="1">IF(OR(ISNUMBER(MATCH(L30,MasterData!$D$3:$D$18,0)),ISNUMBER(MATCH(L30,MasterData!$C$3:$C$18,0))),
    DATEDIF(E30,I30,"d"),
    DATEDIF(E30,TODAY(),"d"))</f>
        <v>64</v>
      </c>
      <c r="R30">
        <f t="shared" ca="1" si="0"/>
        <v>0</v>
      </c>
      <c r="S30">
        <f t="shared" ca="1" si="1"/>
        <v>0</v>
      </c>
      <c r="T30">
        <f t="shared" ca="1" si="2"/>
        <v>1</v>
      </c>
    </row>
    <row r="31" spans="1:20" x14ac:dyDescent="0.35">
      <c r="A31">
        <v>6000133644</v>
      </c>
      <c r="B31" t="s">
        <v>314</v>
      </c>
      <c r="C31" t="s">
        <v>230</v>
      </c>
      <c r="D31" s="34" t="s">
        <v>274</v>
      </c>
      <c r="E31" s="1">
        <v>45723</v>
      </c>
      <c r="F31" s="1"/>
      <c r="G31" t="s">
        <v>315</v>
      </c>
      <c r="H31" t="s">
        <v>240</v>
      </c>
      <c r="I31" s="1">
        <v>45841</v>
      </c>
      <c r="J31" t="s">
        <v>234</v>
      </c>
      <c r="K31" t="s">
        <v>241</v>
      </c>
      <c r="L31" t="s">
        <v>164</v>
      </c>
      <c r="M31" t="s">
        <v>316</v>
      </c>
      <c r="N31" t="s">
        <v>237</v>
      </c>
      <c r="O31" t="s">
        <v>230</v>
      </c>
      <c r="Q31">
        <f ca="1">IF(OR(ISNUMBER(MATCH(L31,MasterData!$D$3:$D$18,0)),ISNUMBER(MATCH(L31,MasterData!$C$3:$C$18,0))),
    DATEDIF(E31,I31,"d"),
    DATEDIF(E31,TODAY(),"d"))</f>
        <v>284</v>
      </c>
      <c r="R31">
        <f t="shared" ca="1" si="0"/>
        <v>0</v>
      </c>
      <c r="S31">
        <f t="shared" ca="1" si="1"/>
        <v>0</v>
      </c>
      <c r="T31">
        <f t="shared" ca="1" si="2"/>
        <v>1</v>
      </c>
    </row>
    <row r="32" spans="1:20" x14ac:dyDescent="0.35">
      <c r="A32">
        <v>6000133647</v>
      </c>
      <c r="B32" t="s">
        <v>317</v>
      </c>
      <c r="C32" t="s">
        <v>230</v>
      </c>
      <c r="D32" s="34" t="s">
        <v>231</v>
      </c>
      <c r="E32" s="1">
        <v>45723</v>
      </c>
      <c r="F32" s="1"/>
      <c r="G32" t="s">
        <v>318</v>
      </c>
      <c r="H32" t="s">
        <v>245</v>
      </c>
      <c r="I32" s="1">
        <v>45733</v>
      </c>
      <c r="J32" t="s">
        <v>234</v>
      </c>
      <c r="K32" t="s">
        <v>235</v>
      </c>
      <c r="L32" t="s">
        <v>171</v>
      </c>
      <c r="M32" t="s">
        <v>319</v>
      </c>
      <c r="N32" t="s">
        <v>237</v>
      </c>
      <c r="O32" t="s">
        <v>230</v>
      </c>
      <c r="Q32">
        <f ca="1">IF(OR(ISNUMBER(MATCH(L32,MasterData!$D$3:$D$18,0)),ISNUMBER(MATCH(L32,MasterData!$C$3:$C$18,0))),
    DATEDIF(E32,I32,"d"),
    DATEDIF(E32,TODAY(),"d"))</f>
        <v>10</v>
      </c>
      <c r="R32">
        <f t="shared" ca="1" si="0"/>
        <v>0</v>
      </c>
      <c r="S32">
        <f t="shared" ca="1" si="1"/>
        <v>1</v>
      </c>
      <c r="T32">
        <f t="shared" ca="1" si="2"/>
        <v>0</v>
      </c>
    </row>
    <row r="33" spans="1:20" x14ac:dyDescent="0.35">
      <c r="A33">
        <v>6000133780</v>
      </c>
      <c r="B33" t="s">
        <v>320</v>
      </c>
      <c r="C33" t="s">
        <v>230</v>
      </c>
      <c r="D33" s="34" t="s">
        <v>274</v>
      </c>
      <c r="E33" s="1">
        <v>45726</v>
      </c>
      <c r="F33" s="1"/>
      <c r="G33" t="s">
        <v>321</v>
      </c>
      <c r="H33" t="s">
        <v>240</v>
      </c>
      <c r="I33" s="1">
        <v>45741</v>
      </c>
      <c r="J33" t="s">
        <v>234</v>
      </c>
      <c r="K33" t="s">
        <v>235</v>
      </c>
      <c r="L33" t="s">
        <v>171</v>
      </c>
      <c r="M33" t="s">
        <v>322</v>
      </c>
      <c r="N33" t="s">
        <v>237</v>
      </c>
      <c r="O33" t="s">
        <v>230</v>
      </c>
      <c r="Q33">
        <f ca="1">IF(OR(ISNUMBER(MATCH(L33,MasterData!$D$3:$D$18,0)),ISNUMBER(MATCH(L33,MasterData!$C$3:$C$18,0))),
    DATEDIF(E33,I33,"d"),
    DATEDIF(E33,TODAY(),"d"))</f>
        <v>15</v>
      </c>
      <c r="R33">
        <f t="shared" ca="1" si="0"/>
        <v>0</v>
      </c>
      <c r="S33">
        <f t="shared" ca="1" si="1"/>
        <v>1</v>
      </c>
      <c r="T33">
        <f t="shared" ca="1" si="2"/>
        <v>0</v>
      </c>
    </row>
    <row r="34" spans="1:20" x14ac:dyDescent="0.35">
      <c r="A34">
        <v>6000133782</v>
      </c>
      <c r="B34" t="s">
        <v>323</v>
      </c>
      <c r="C34" t="s">
        <v>230</v>
      </c>
      <c r="D34" s="34" t="s">
        <v>254</v>
      </c>
      <c r="E34" s="1">
        <v>45726</v>
      </c>
      <c r="F34" s="1"/>
      <c r="G34" t="s">
        <v>255</v>
      </c>
      <c r="H34" t="s">
        <v>240</v>
      </c>
      <c r="I34" s="1">
        <v>45735</v>
      </c>
      <c r="J34" t="s">
        <v>234</v>
      </c>
      <c r="K34" t="s">
        <v>241</v>
      </c>
      <c r="L34" t="s">
        <v>171</v>
      </c>
      <c r="M34" t="s">
        <v>324</v>
      </c>
      <c r="N34" t="s">
        <v>237</v>
      </c>
      <c r="O34" t="s">
        <v>230</v>
      </c>
      <c r="Q34">
        <f ca="1">IF(OR(ISNUMBER(MATCH(L34,MasterData!$D$3:$D$18,0)),ISNUMBER(MATCH(L34,MasterData!$C$3:$C$18,0))),
    DATEDIF(E34,I34,"d"),
    DATEDIF(E34,TODAY(),"d"))</f>
        <v>9</v>
      </c>
      <c r="R34">
        <f t="shared" ca="1" si="0"/>
        <v>0</v>
      </c>
      <c r="S34">
        <f t="shared" ca="1" si="1"/>
        <v>1</v>
      </c>
      <c r="T34">
        <f t="shared" ca="1" si="2"/>
        <v>0</v>
      </c>
    </row>
    <row r="35" spans="1:20" x14ac:dyDescent="0.35">
      <c r="A35">
        <v>6000133815</v>
      </c>
      <c r="B35" t="s">
        <v>325</v>
      </c>
      <c r="C35" t="s">
        <v>230</v>
      </c>
      <c r="D35" s="34" t="s">
        <v>254</v>
      </c>
      <c r="E35" s="1">
        <v>45726</v>
      </c>
      <c r="F35" s="1"/>
      <c r="G35" t="s">
        <v>255</v>
      </c>
      <c r="H35" t="s">
        <v>240</v>
      </c>
      <c r="I35" s="1">
        <v>45748</v>
      </c>
      <c r="J35" t="s">
        <v>234</v>
      </c>
      <c r="K35" t="s">
        <v>241</v>
      </c>
      <c r="L35" t="s">
        <v>171</v>
      </c>
      <c r="M35" t="s">
        <v>326</v>
      </c>
      <c r="N35" t="s">
        <v>237</v>
      </c>
      <c r="O35" t="s">
        <v>230</v>
      </c>
      <c r="Q35">
        <f ca="1">IF(OR(ISNUMBER(MATCH(L35,MasterData!$D$3:$D$18,0)),ISNUMBER(MATCH(L35,MasterData!$C$3:$C$18,0))),
    DATEDIF(E35,I35,"d"),
    DATEDIF(E35,TODAY(),"d"))</f>
        <v>22</v>
      </c>
      <c r="R35">
        <f t="shared" ca="1" si="0"/>
        <v>0</v>
      </c>
      <c r="S35">
        <f t="shared" ca="1" si="1"/>
        <v>1</v>
      </c>
      <c r="T35">
        <f t="shared" ca="1" si="2"/>
        <v>0</v>
      </c>
    </row>
    <row r="36" spans="1:20" x14ac:dyDescent="0.35">
      <c r="A36">
        <v>6000133897</v>
      </c>
      <c r="B36" t="s">
        <v>230</v>
      </c>
      <c r="C36" t="s">
        <v>230</v>
      </c>
      <c r="D36" s="34" t="s">
        <v>231</v>
      </c>
      <c r="E36" s="1">
        <v>45727</v>
      </c>
      <c r="F36" s="1"/>
      <c r="G36" t="s">
        <v>248</v>
      </c>
      <c r="H36" t="s">
        <v>240</v>
      </c>
      <c r="I36" s="1">
        <v>45751</v>
      </c>
      <c r="J36" t="s">
        <v>201</v>
      </c>
      <c r="K36" t="s">
        <v>241</v>
      </c>
      <c r="L36" t="s">
        <v>171</v>
      </c>
      <c r="M36" t="s">
        <v>327</v>
      </c>
      <c r="N36" t="s">
        <v>237</v>
      </c>
      <c r="O36" t="s">
        <v>230</v>
      </c>
      <c r="Q36">
        <f ca="1">IF(OR(ISNUMBER(MATCH(L36,MasterData!$D$3:$D$18,0)),ISNUMBER(MATCH(L36,MasterData!$C$3:$C$18,0))),
    DATEDIF(E36,I36,"d"),
    DATEDIF(E36,TODAY(),"d"))</f>
        <v>24</v>
      </c>
      <c r="R36">
        <f t="shared" ca="1" si="0"/>
        <v>0</v>
      </c>
      <c r="S36">
        <f t="shared" ca="1" si="1"/>
        <v>1</v>
      </c>
      <c r="T36">
        <f t="shared" ca="1" si="2"/>
        <v>0</v>
      </c>
    </row>
    <row r="37" spans="1:20" x14ac:dyDescent="0.35">
      <c r="A37">
        <v>6000134052</v>
      </c>
      <c r="B37" t="s">
        <v>328</v>
      </c>
      <c r="D37" s="34">
        <v>3014</v>
      </c>
      <c r="E37" s="1">
        <v>45728</v>
      </c>
      <c r="F37" s="1"/>
      <c r="G37" t="s">
        <v>329</v>
      </c>
      <c r="H37" t="s">
        <v>330</v>
      </c>
      <c r="I37" s="1">
        <v>45852</v>
      </c>
      <c r="K37" t="s">
        <v>235</v>
      </c>
      <c r="L37" t="s">
        <v>171</v>
      </c>
      <c r="M37" t="s">
        <v>331</v>
      </c>
      <c r="N37" t="s">
        <v>332</v>
      </c>
      <c r="Q37">
        <f ca="1">IF(OR(ISNUMBER(MATCH(L37,MasterData!$D$3:$D$18,0)),ISNUMBER(MATCH(L37,MasterData!$C$3:$C$18,0))),
    DATEDIF(E37,I37,"d"),
    DATEDIF(E37,TODAY(),"d"))</f>
        <v>124</v>
      </c>
      <c r="R37">
        <f t="shared" ca="1" si="0"/>
        <v>0</v>
      </c>
      <c r="S37">
        <f t="shared" ca="1" si="1"/>
        <v>0</v>
      </c>
      <c r="T37">
        <f t="shared" ca="1" si="2"/>
        <v>1</v>
      </c>
    </row>
    <row r="38" spans="1:20" x14ac:dyDescent="0.35">
      <c r="A38">
        <v>6000134157</v>
      </c>
      <c r="B38" t="s">
        <v>333</v>
      </c>
      <c r="C38" t="s">
        <v>230</v>
      </c>
      <c r="D38" s="34" t="s">
        <v>231</v>
      </c>
      <c r="E38" s="1">
        <v>45729</v>
      </c>
      <c r="F38" s="1"/>
      <c r="G38" t="s">
        <v>293</v>
      </c>
      <c r="H38" t="s">
        <v>245</v>
      </c>
      <c r="I38" s="1">
        <v>45737</v>
      </c>
      <c r="J38" t="s">
        <v>234</v>
      </c>
      <c r="K38" t="s">
        <v>235</v>
      </c>
      <c r="L38" t="s">
        <v>171</v>
      </c>
      <c r="M38" t="s">
        <v>334</v>
      </c>
      <c r="N38" t="s">
        <v>237</v>
      </c>
      <c r="O38" t="s">
        <v>230</v>
      </c>
      <c r="Q38">
        <f ca="1">IF(OR(ISNUMBER(MATCH(L38,MasterData!$D$3:$D$18,0)),ISNUMBER(MATCH(L38,MasterData!$C$3:$C$18,0))),
    DATEDIF(E38,I38,"d"),
    DATEDIF(E38,TODAY(),"d"))</f>
        <v>8</v>
      </c>
      <c r="R38">
        <f t="shared" ca="1" si="0"/>
        <v>0</v>
      </c>
      <c r="S38">
        <f t="shared" ca="1" si="1"/>
        <v>1</v>
      </c>
      <c r="T38">
        <f t="shared" ca="1" si="2"/>
        <v>0</v>
      </c>
    </row>
    <row r="39" spans="1:20" x14ac:dyDescent="0.35">
      <c r="A39">
        <v>6000134167</v>
      </c>
      <c r="B39" t="s">
        <v>230</v>
      </c>
      <c r="C39" t="s">
        <v>230</v>
      </c>
      <c r="D39" s="34" t="s">
        <v>251</v>
      </c>
      <c r="E39" s="1">
        <v>45729</v>
      </c>
      <c r="F39" s="1"/>
      <c r="G39" t="s">
        <v>335</v>
      </c>
      <c r="H39" t="s">
        <v>240</v>
      </c>
      <c r="I39" s="1">
        <v>45792</v>
      </c>
      <c r="J39" t="s">
        <v>201</v>
      </c>
      <c r="K39" t="s">
        <v>241</v>
      </c>
      <c r="L39" t="s">
        <v>171</v>
      </c>
      <c r="M39" t="s">
        <v>336</v>
      </c>
      <c r="N39" t="s">
        <v>237</v>
      </c>
      <c r="O39" t="s">
        <v>230</v>
      </c>
      <c r="Q39">
        <f ca="1">IF(OR(ISNUMBER(MATCH(L39,MasterData!$D$3:$D$18,0)),ISNUMBER(MATCH(L39,MasterData!$C$3:$C$18,0))),
    DATEDIF(E39,I39,"d"),
    DATEDIF(E39,TODAY(),"d"))</f>
        <v>63</v>
      </c>
      <c r="R39">
        <f t="shared" ca="1" si="0"/>
        <v>0</v>
      </c>
      <c r="S39">
        <f t="shared" ca="1" si="1"/>
        <v>0</v>
      </c>
      <c r="T39">
        <f t="shared" ca="1" si="2"/>
        <v>1</v>
      </c>
    </row>
    <row r="40" spans="1:20" x14ac:dyDescent="0.35">
      <c r="A40">
        <v>6000134304</v>
      </c>
      <c r="B40" t="s">
        <v>337</v>
      </c>
      <c r="C40" t="s">
        <v>230</v>
      </c>
      <c r="D40" s="34" t="s">
        <v>338</v>
      </c>
      <c r="E40" s="1">
        <v>45729</v>
      </c>
      <c r="F40" s="1"/>
      <c r="G40" t="s">
        <v>339</v>
      </c>
      <c r="H40" t="s">
        <v>245</v>
      </c>
      <c r="I40" s="1">
        <v>45782</v>
      </c>
      <c r="J40" t="s">
        <v>234</v>
      </c>
      <c r="K40" t="s">
        <v>235</v>
      </c>
      <c r="L40" t="s">
        <v>171</v>
      </c>
      <c r="M40" t="s">
        <v>340</v>
      </c>
      <c r="N40" t="s">
        <v>237</v>
      </c>
      <c r="O40" t="s">
        <v>230</v>
      </c>
      <c r="Q40">
        <f ca="1">IF(OR(ISNUMBER(MATCH(L40,MasterData!$D$3:$D$18,0)),ISNUMBER(MATCH(L40,MasterData!$C$3:$C$18,0))),
    DATEDIF(E40,I40,"d"),
    DATEDIF(E40,TODAY(),"d"))</f>
        <v>53</v>
      </c>
      <c r="R40">
        <f t="shared" ca="1" si="0"/>
        <v>0</v>
      </c>
      <c r="S40">
        <f t="shared" ca="1" si="1"/>
        <v>0</v>
      </c>
      <c r="T40">
        <f t="shared" ca="1" si="2"/>
        <v>1</v>
      </c>
    </row>
    <row r="41" spans="1:20" x14ac:dyDescent="0.35">
      <c r="A41">
        <v>6000134423</v>
      </c>
      <c r="B41" t="s">
        <v>341</v>
      </c>
      <c r="C41" t="s">
        <v>230</v>
      </c>
      <c r="D41" s="34" t="s">
        <v>231</v>
      </c>
      <c r="E41" s="1">
        <v>45730</v>
      </c>
      <c r="F41" s="1"/>
      <c r="G41" t="s">
        <v>293</v>
      </c>
      <c r="H41" t="s">
        <v>245</v>
      </c>
      <c r="I41" s="1">
        <v>45748</v>
      </c>
      <c r="J41" t="s">
        <v>234</v>
      </c>
      <c r="K41" t="s">
        <v>235</v>
      </c>
      <c r="L41" t="s">
        <v>171</v>
      </c>
      <c r="M41" t="s">
        <v>342</v>
      </c>
      <c r="N41" t="s">
        <v>237</v>
      </c>
      <c r="O41" t="s">
        <v>230</v>
      </c>
      <c r="Q41">
        <f ca="1">IF(OR(ISNUMBER(MATCH(L41,MasterData!$D$3:$D$18,0)),ISNUMBER(MATCH(L41,MasterData!$C$3:$C$18,0))),
    DATEDIF(E41,I41,"d"),
    DATEDIF(E41,TODAY(),"d"))</f>
        <v>18</v>
      </c>
      <c r="R41">
        <f t="shared" ca="1" si="0"/>
        <v>0</v>
      </c>
      <c r="S41">
        <f t="shared" ca="1" si="1"/>
        <v>1</v>
      </c>
      <c r="T41">
        <f t="shared" ca="1" si="2"/>
        <v>0</v>
      </c>
    </row>
    <row r="42" spans="1:20" x14ac:dyDescent="0.35">
      <c r="A42">
        <v>6000134460</v>
      </c>
      <c r="B42" t="s">
        <v>343</v>
      </c>
      <c r="C42" t="s">
        <v>230</v>
      </c>
      <c r="D42" s="34" t="s">
        <v>231</v>
      </c>
      <c r="E42" s="1">
        <v>45730</v>
      </c>
      <c r="F42" s="1"/>
      <c r="G42" t="s">
        <v>329</v>
      </c>
      <c r="H42" t="s">
        <v>240</v>
      </c>
      <c r="I42" s="1">
        <v>45748</v>
      </c>
      <c r="J42" t="s">
        <v>234</v>
      </c>
      <c r="K42" t="s">
        <v>235</v>
      </c>
      <c r="L42" t="s">
        <v>171</v>
      </c>
      <c r="M42" t="s">
        <v>344</v>
      </c>
      <c r="N42" t="s">
        <v>237</v>
      </c>
      <c r="O42" t="s">
        <v>230</v>
      </c>
      <c r="Q42">
        <f ca="1">IF(OR(ISNUMBER(MATCH(L42,MasterData!$D$3:$D$18,0)),ISNUMBER(MATCH(L42,MasterData!$C$3:$C$18,0))),
    DATEDIF(E42,I42,"d"),
    DATEDIF(E42,TODAY(),"d"))</f>
        <v>18</v>
      </c>
      <c r="R42">
        <f t="shared" ca="1" si="0"/>
        <v>0</v>
      </c>
      <c r="S42">
        <f t="shared" ca="1" si="1"/>
        <v>1</v>
      </c>
      <c r="T42">
        <f t="shared" ca="1" si="2"/>
        <v>0</v>
      </c>
    </row>
    <row r="43" spans="1:20" x14ac:dyDescent="0.35">
      <c r="A43">
        <v>6000134543</v>
      </c>
      <c r="B43" t="s">
        <v>345</v>
      </c>
      <c r="C43" t="s">
        <v>230</v>
      </c>
      <c r="D43" s="34" t="s">
        <v>274</v>
      </c>
      <c r="E43" s="1">
        <v>45733</v>
      </c>
      <c r="F43" s="1"/>
      <c r="G43" t="s">
        <v>346</v>
      </c>
      <c r="H43" t="s">
        <v>240</v>
      </c>
      <c r="I43" s="1">
        <v>45754</v>
      </c>
      <c r="J43" t="s">
        <v>234</v>
      </c>
      <c r="K43" t="s">
        <v>347</v>
      </c>
      <c r="L43" t="s">
        <v>171</v>
      </c>
      <c r="M43" t="s">
        <v>348</v>
      </c>
      <c r="N43" t="s">
        <v>237</v>
      </c>
      <c r="O43" t="s">
        <v>230</v>
      </c>
      <c r="Q43">
        <f ca="1">IF(OR(ISNUMBER(MATCH(L43,MasterData!$D$3:$D$18,0)),ISNUMBER(MATCH(L43,MasterData!$C$3:$C$18,0))),
    DATEDIF(E43,I43,"d"),
    DATEDIF(E43,TODAY(),"d"))</f>
        <v>21</v>
      </c>
      <c r="R43">
        <f t="shared" ca="1" si="0"/>
        <v>0</v>
      </c>
      <c r="S43">
        <f t="shared" ca="1" si="1"/>
        <v>1</v>
      </c>
      <c r="T43">
        <f t="shared" ca="1" si="2"/>
        <v>0</v>
      </c>
    </row>
    <row r="44" spans="1:20" x14ac:dyDescent="0.35">
      <c r="A44">
        <v>6000134731</v>
      </c>
      <c r="B44" t="s">
        <v>349</v>
      </c>
      <c r="C44" t="s">
        <v>230</v>
      </c>
      <c r="D44" s="34" t="s">
        <v>231</v>
      </c>
      <c r="E44" s="1">
        <v>45734</v>
      </c>
      <c r="F44" s="1"/>
      <c r="G44" t="s">
        <v>293</v>
      </c>
      <c r="H44" t="s">
        <v>245</v>
      </c>
      <c r="I44" s="1">
        <v>45743</v>
      </c>
      <c r="J44" t="s">
        <v>234</v>
      </c>
      <c r="K44" t="s">
        <v>235</v>
      </c>
      <c r="L44" t="s">
        <v>171</v>
      </c>
      <c r="M44" t="s">
        <v>350</v>
      </c>
      <c r="N44" t="s">
        <v>237</v>
      </c>
      <c r="O44" t="s">
        <v>230</v>
      </c>
      <c r="Q44">
        <f ca="1">IF(OR(ISNUMBER(MATCH(L44,MasterData!$D$3:$D$18,0)),ISNUMBER(MATCH(L44,MasterData!$C$3:$C$18,0))),
    DATEDIF(E44,I44,"d"),
    DATEDIF(E44,TODAY(),"d"))</f>
        <v>9</v>
      </c>
      <c r="R44">
        <f t="shared" ca="1" si="0"/>
        <v>0</v>
      </c>
      <c r="S44">
        <f t="shared" ca="1" si="1"/>
        <v>1</v>
      </c>
      <c r="T44">
        <f t="shared" ca="1" si="2"/>
        <v>0</v>
      </c>
    </row>
    <row r="45" spans="1:20" x14ac:dyDescent="0.35">
      <c r="A45">
        <v>6000134816</v>
      </c>
      <c r="B45" t="s">
        <v>351</v>
      </c>
      <c r="C45" t="s">
        <v>230</v>
      </c>
      <c r="D45" s="34" t="s">
        <v>305</v>
      </c>
      <c r="E45" s="1">
        <v>45735</v>
      </c>
      <c r="F45" s="1"/>
      <c r="G45" t="s">
        <v>306</v>
      </c>
      <c r="H45" t="s">
        <v>245</v>
      </c>
      <c r="I45" s="1">
        <v>45762</v>
      </c>
      <c r="J45" t="s">
        <v>234</v>
      </c>
      <c r="K45" t="s">
        <v>235</v>
      </c>
      <c r="L45" t="s">
        <v>171</v>
      </c>
      <c r="M45" t="s">
        <v>352</v>
      </c>
      <c r="N45" t="s">
        <v>237</v>
      </c>
      <c r="O45" t="s">
        <v>230</v>
      </c>
      <c r="Q45">
        <f ca="1">IF(OR(ISNUMBER(MATCH(L45,MasterData!$D$3:$D$18,0)),ISNUMBER(MATCH(L45,MasterData!$C$3:$C$18,0))),
    DATEDIF(E45,I45,"d"),
    DATEDIF(E45,TODAY(),"d"))</f>
        <v>27</v>
      </c>
      <c r="R45">
        <f t="shared" ca="1" si="0"/>
        <v>0</v>
      </c>
      <c r="S45">
        <f t="shared" ca="1" si="1"/>
        <v>1</v>
      </c>
      <c r="T45">
        <f t="shared" ca="1" si="2"/>
        <v>0</v>
      </c>
    </row>
    <row r="46" spans="1:20" x14ac:dyDescent="0.35">
      <c r="A46">
        <v>6000134850</v>
      </c>
      <c r="B46" t="s">
        <v>353</v>
      </c>
      <c r="C46" t="s">
        <v>230</v>
      </c>
      <c r="D46" s="34" t="s">
        <v>274</v>
      </c>
      <c r="E46" s="1">
        <v>45735</v>
      </c>
      <c r="F46" s="1"/>
      <c r="G46" t="s">
        <v>354</v>
      </c>
      <c r="H46" t="s">
        <v>240</v>
      </c>
      <c r="I46" s="1">
        <v>45761</v>
      </c>
      <c r="J46" t="s">
        <v>234</v>
      </c>
      <c r="K46" t="s">
        <v>241</v>
      </c>
      <c r="L46" t="s">
        <v>171</v>
      </c>
      <c r="M46" t="s">
        <v>355</v>
      </c>
      <c r="N46" t="s">
        <v>237</v>
      </c>
      <c r="O46" t="s">
        <v>230</v>
      </c>
      <c r="Q46">
        <f ca="1">IF(OR(ISNUMBER(MATCH(L46,MasterData!$D$3:$D$18,0)),ISNUMBER(MATCH(L46,MasterData!$C$3:$C$18,0))),
    DATEDIF(E46,I46,"d"),
    DATEDIF(E46,TODAY(),"d"))</f>
        <v>26</v>
      </c>
      <c r="R46">
        <f t="shared" ca="1" si="0"/>
        <v>0</v>
      </c>
      <c r="S46">
        <f t="shared" ca="1" si="1"/>
        <v>1</v>
      </c>
      <c r="T46">
        <f t="shared" ca="1" si="2"/>
        <v>0</v>
      </c>
    </row>
    <row r="47" spans="1:20" x14ac:dyDescent="0.35">
      <c r="A47">
        <v>6000134958</v>
      </c>
      <c r="B47" t="s">
        <v>356</v>
      </c>
      <c r="C47" t="s">
        <v>230</v>
      </c>
      <c r="D47" s="34" t="s">
        <v>247</v>
      </c>
      <c r="E47" s="1">
        <v>45736</v>
      </c>
      <c r="F47" s="1"/>
      <c r="G47" t="s">
        <v>357</v>
      </c>
      <c r="H47" t="s">
        <v>245</v>
      </c>
      <c r="I47" s="1">
        <v>45750</v>
      </c>
      <c r="J47" t="s">
        <v>234</v>
      </c>
      <c r="K47" t="s">
        <v>241</v>
      </c>
      <c r="L47" t="s">
        <v>171</v>
      </c>
      <c r="M47" t="s">
        <v>358</v>
      </c>
      <c r="N47" t="s">
        <v>237</v>
      </c>
      <c r="O47" t="s">
        <v>230</v>
      </c>
      <c r="Q47">
        <f ca="1">IF(OR(ISNUMBER(MATCH(L47,MasterData!$D$3:$D$18,0)),ISNUMBER(MATCH(L47,MasterData!$C$3:$C$18,0))),
    DATEDIF(E47,I47,"d"),
    DATEDIF(E47,TODAY(),"d"))</f>
        <v>14</v>
      </c>
      <c r="R47">
        <f t="shared" ca="1" si="0"/>
        <v>0</v>
      </c>
      <c r="S47">
        <f t="shared" ca="1" si="1"/>
        <v>1</v>
      </c>
      <c r="T47">
        <f t="shared" ca="1" si="2"/>
        <v>0</v>
      </c>
    </row>
    <row r="48" spans="1:20" x14ac:dyDescent="0.35">
      <c r="A48">
        <v>6000135155</v>
      </c>
      <c r="B48" t="s">
        <v>359</v>
      </c>
      <c r="C48" t="s">
        <v>230</v>
      </c>
      <c r="D48" s="34" t="s">
        <v>251</v>
      </c>
      <c r="E48" s="1">
        <v>45737</v>
      </c>
      <c r="F48" s="1"/>
      <c r="G48" t="s">
        <v>360</v>
      </c>
      <c r="H48" t="s">
        <v>245</v>
      </c>
      <c r="I48" s="1">
        <v>45757</v>
      </c>
      <c r="J48" t="s">
        <v>234</v>
      </c>
      <c r="K48" t="s">
        <v>235</v>
      </c>
      <c r="L48" t="s">
        <v>171</v>
      </c>
      <c r="M48" t="s">
        <v>361</v>
      </c>
      <c r="N48" t="s">
        <v>237</v>
      </c>
      <c r="O48" t="s">
        <v>230</v>
      </c>
      <c r="Q48">
        <f ca="1">IF(OR(ISNUMBER(MATCH(L48,MasterData!$D$3:$D$18,0)),ISNUMBER(MATCH(L48,MasterData!$C$3:$C$18,0))),
    DATEDIF(E48,I48,"d"),
    DATEDIF(E48,TODAY(),"d"))</f>
        <v>20</v>
      </c>
      <c r="R48">
        <f t="shared" ca="1" si="0"/>
        <v>0</v>
      </c>
      <c r="S48">
        <f t="shared" ca="1" si="1"/>
        <v>1</v>
      </c>
      <c r="T48">
        <f t="shared" ca="1" si="2"/>
        <v>0</v>
      </c>
    </row>
    <row r="49" spans="1:20" x14ac:dyDescent="0.35">
      <c r="A49">
        <v>6000135247</v>
      </c>
      <c r="B49" t="s">
        <v>230</v>
      </c>
      <c r="C49" t="s">
        <v>230</v>
      </c>
      <c r="D49" s="34" t="s">
        <v>254</v>
      </c>
      <c r="E49" s="1">
        <v>45740</v>
      </c>
      <c r="F49" s="1"/>
      <c r="G49" t="s">
        <v>248</v>
      </c>
      <c r="H49" t="s">
        <v>245</v>
      </c>
      <c r="I49" s="1">
        <v>45779</v>
      </c>
      <c r="J49" t="s">
        <v>201</v>
      </c>
      <c r="K49" t="s">
        <v>241</v>
      </c>
      <c r="L49" t="s">
        <v>171</v>
      </c>
      <c r="M49" t="s">
        <v>362</v>
      </c>
      <c r="N49" t="s">
        <v>237</v>
      </c>
      <c r="O49" t="s">
        <v>230</v>
      </c>
      <c r="Q49">
        <f ca="1">IF(OR(ISNUMBER(MATCH(L49,MasterData!$D$3:$D$18,0)),ISNUMBER(MATCH(L49,MasterData!$C$3:$C$18,0))),
    DATEDIF(E49,I49,"d"),
    DATEDIF(E49,TODAY(),"d"))</f>
        <v>39</v>
      </c>
      <c r="R49">
        <f t="shared" ca="1" si="0"/>
        <v>0</v>
      </c>
      <c r="S49">
        <f t="shared" ca="1" si="1"/>
        <v>0</v>
      </c>
      <c r="T49">
        <f t="shared" ca="1" si="2"/>
        <v>1</v>
      </c>
    </row>
    <row r="50" spans="1:20" x14ac:dyDescent="0.35">
      <c r="A50">
        <v>6000135249</v>
      </c>
      <c r="B50" t="s">
        <v>363</v>
      </c>
      <c r="C50" t="s">
        <v>230</v>
      </c>
      <c r="D50" s="34" t="s">
        <v>274</v>
      </c>
      <c r="E50" s="1">
        <v>45740</v>
      </c>
      <c r="F50" s="1"/>
      <c r="G50" t="s">
        <v>321</v>
      </c>
      <c r="H50" t="s">
        <v>245</v>
      </c>
      <c r="I50" s="1">
        <v>45782</v>
      </c>
      <c r="J50" t="s">
        <v>234</v>
      </c>
      <c r="K50" t="s">
        <v>241</v>
      </c>
      <c r="L50" t="s">
        <v>171</v>
      </c>
      <c r="M50" t="s">
        <v>364</v>
      </c>
      <c r="N50" t="s">
        <v>237</v>
      </c>
      <c r="O50" t="s">
        <v>230</v>
      </c>
      <c r="Q50">
        <f ca="1">IF(OR(ISNUMBER(MATCH(L50,MasterData!$D$3:$D$18,0)),ISNUMBER(MATCH(L50,MasterData!$C$3:$C$18,0))),
    DATEDIF(E50,I50,"d"),
    DATEDIF(E50,TODAY(),"d"))</f>
        <v>42</v>
      </c>
      <c r="R50">
        <f t="shared" ca="1" si="0"/>
        <v>0</v>
      </c>
      <c r="S50">
        <f t="shared" ca="1" si="1"/>
        <v>0</v>
      </c>
      <c r="T50">
        <f t="shared" ca="1" si="2"/>
        <v>1</v>
      </c>
    </row>
    <row r="51" spans="1:20" x14ac:dyDescent="0.35">
      <c r="A51">
        <v>6000135321</v>
      </c>
      <c r="B51" t="s">
        <v>365</v>
      </c>
      <c r="C51" t="s">
        <v>230</v>
      </c>
      <c r="D51" s="34" t="s">
        <v>254</v>
      </c>
      <c r="E51" s="1">
        <v>45740</v>
      </c>
      <c r="F51" s="1"/>
      <c r="G51" t="s">
        <v>255</v>
      </c>
      <c r="H51" t="s">
        <v>245</v>
      </c>
      <c r="I51" s="1">
        <v>45784</v>
      </c>
      <c r="J51" t="s">
        <v>234</v>
      </c>
      <c r="K51" t="s">
        <v>241</v>
      </c>
      <c r="L51" t="s">
        <v>171</v>
      </c>
      <c r="M51" t="s">
        <v>366</v>
      </c>
      <c r="N51" t="s">
        <v>237</v>
      </c>
      <c r="O51" t="s">
        <v>230</v>
      </c>
      <c r="Q51">
        <f ca="1">IF(OR(ISNUMBER(MATCH(L51,MasterData!$D$3:$D$18,0)),ISNUMBER(MATCH(L51,MasterData!$C$3:$C$18,0))),
    DATEDIF(E51,I51,"d"),
    DATEDIF(E51,TODAY(),"d"))</f>
        <v>44</v>
      </c>
      <c r="R51">
        <f t="shared" ca="1" si="0"/>
        <v>0</v>
      </c>
      <c r="S51">
        <f t="shared" ca="1" si="1"/>
        <v>0</v>
      </c>
      <c r="T51">
        <f t="shared" ca="1" si="2"/>
        <v>1</v>
      </c>
    </row>
    <row r="52" spans="1:20" x14ac:dyDescent="0.35">
      <c r="A52">
        <v>6000135513</v>
      </c>
      <c r="B52" t="s">
        <v>367</v>
      </c>
      <c r="C52" t="s">
        <v>230</v>
      </c>
      <c r="D52" s="34" t="s">
        <v>247</v>
      </c>
      <c r="E52" s="1">
        <v>45742</v>
      </c>
      <c r="F52" s="1"/>
      <c r="G52" t="s">
        <v>268</v>
      </c>
      <c r="H52" t="s">
        <v>230</v>
      </c>
      <c r="I52" s="1">
        <v>45749</v>
      </c>
      <c r="J52" t="s">
        <v>234</v>
      </c>
      <c r="K52" t="s">
        <v>235</v>
      </c>
      <c r="L52" t="s">
        <v>171</v>
      </c>
      <c r="M52" t="s">
        <v>368</v>
      </c>
      <c r="N52" t="s">
        <v>237</v>
      </c>
      <c r="O52" t="s">
        <v>230</v>
      </c>
      <c r="Q52">
        <f ca="1">IF(OR(ISNUMBER(MATCH(L52,MasterData!$D$3:$D$18,0)),ISNUMBER(MATCH(L52,MasterData!$C$3:$C$18,0))),
    DATEDIF(E52,I52,"d"),
    DATEDIF(E52,TODAY(),"d"))</f>
        <v>7</v>
      </c>
      <c r="R52">
        <f t="shared" ca="1" si="0"/>
        <v>1</v>
      </c>
      <c r="S52">
        <f t="shared" ca="1" si="1"/>
        <v>0</v>
      </c>
      <c r="T52">
        <f t="shared" ca="1" si="2"/>
        <v>0</v>
      </c>
    </row>
    <row r="53" spans="1:20" x14ac:dyDescent="0.35">
      <c r="A53">
        <v>6000135668</v>
      </c>
      <c r="B53" t="s">
        <v>369</v>
      </c>
      <c r="C53" t="s">
        <v>230</v>
      </c>
      <c r="D53" s="34" t="s">
        <v>231</v>
      </c>
      <c r="E53" s="1">
        <v>45743</v>
      </c>
      <c r="F53" s="1"/>
      <c r="G53" t="s">
        <v>315</v>
      </c>
      <c r="H53" t="s">
        <v>233</v>
      </c>
      <c r="I53" s="1">
        <v>45782</v>
      </c>
      <c r="J53" t="s">
        <v>234</v>
      </c>
      <c r="K53" t="s">
        <v>241</v>
      </c>
      <c r="L53" t="s">
        <v>171</v>
      </c>
      <c r="M53" t="s">
        <v>370</v>
      </c>
      <c r="N53" t="s">
        <v>237</v>
      </c>
      <c r="O53" t="s">
        <v>230</v>
      </c>
      <c r="Q53">
        <f ca="1">IF(OR(ISNUMBER(MATCH(L53,MasterData!$D$3:$D$18,0)),ISNUMBER(MATCH(L53,MasterData!$C$3:$C$18,0))),
    DATEDIF(E53,I53,"d"),
    DATEDIF(E53,TODAY(),"d"))</f>
        <v>39</v>
      </c>
      <c r="R53">
        <f t="shared" ca="1" si="0"/>
        <v>0</v>
      </c>
      <c r="S53">
        <f t="shared" ca="1" si="1"/>
        <v>0</v>
      </c>
      <c r="T53">
        <f t="shared" ca="1" si="2"/>
        <v>1</v>
      </c>
    </row>
    <row r="54" spans="1:20" x14ac:dyDescent="0.35">
      <c r="A54">
        <v>6000135843</v>
      </c>
      <c r="B54" t="s">
        <v>230</v>
      </c>
      <c r="C54" t="s">
        <v>230</v>
      </c>
      <c r="D54" s="34" t="s">
        <v>251</v>
      </c>
      <c r="E54" s="1">
        <v>45744</v>
      </c>
      <c r="F54" s="1"/>
      <c r="G54" t="s">
        <v>290</v>
      </c>
      <c r="H54" t="s">
        <v>233</v>
      </c>
      <c r="I54" s="1">
        <v>45759</v>
      </c>
      <c r="J54" t="s">
        <v>201</v>
      </c>
      <c r="K54" t="s">
        <v>241</v>
      </c>
      <c r="L54" t="s">
        <v>171</v>
      </c>
      <c r="M54" t="s">
        <v>371</v>
      </c>
      <c r="N54" t="s">
        <v>237</v>
      </c>
      <c r="O54" t="s">
        <v>230</v>
      </c>
      <c r="Q54">
        <f ca="1">IF(OR(ISNUMBER(MATCH(L54,MasterData!$D$3:$D$18,0)),ISNUMBER(MATCH(L54,MasterData!$C$3:$C$18,0))),
    DATEDIF(E54,I54,"d"),
    DATEDIF(E54,TODAY(),"d"))</f>
        <v>15</v>
      </c>
      <c r="R54">
        <f t="shared" ca="1" si="0"/>
        <v>0</v>
      </c>
      <c r="S54">
        <f t="shared" ca="1" si="1"/>
        <v>1</v>
      </c>
      <c r="T54">
        <f t="shared" ca="1" si="2"/>
        <v>0</v>
      </c>
    </row>
    <row r="55" spans="1:20" x14ac:dyDescent="0.35">
      <c r="A55">
        <v>6000135916</v>
      </c>
      <c r="B55" t="s">
        <v>372</v>
      </c>
      <c r="C55" t="s">
        <v>230</v>
      </c>
      <c r="D55" s="34" t="s">
        <v>251</v>
      </c>
      <c r="E55" s="1">
        <v>45747</v>
      </c>
      <c r="F55" s="1"/>
      <c r="G55" t="s">
        <v>373</v>
      </c>
      <c r="H55" t="s">
        <v>233</v>
      </c>
      <c r="I55" s="1">
        <v>45754</v>
      </c>
      <c r="J55" t="s">
        <v>234</v>
      </c>
      <c r="K55" t="s">
        <v>235</v>
      </c>
      <c r="L55" t="s">
        <v>171</v>
      </c>
      <c r="M55" t="s">
        <v>374</v>
      </c>
      <c r="N55" t="s">
        <v>237</v>
      </c>
      <c r="O55" t="s">
        <v>230</v>
      </c>
      <c r="Q55">
        <f ca="1">IF(OR(ISNUMBER(MATCH(L55,MasterData!$D$3:$D$18,0)),ISNUMBER(MATCH(L55,MasterData!$C$3:$C$18,0))),
    DATEDIF(E55,I55,"d"),
    DATEDIF(E55,TODAY(),"d"))</f>
        <v>7</v>
      </c>
      <c r="R55">
        <f t="shared" ca="1" si="0"/>
        <v>1</v>
      </c>
      <c r="S55">
        <f t="shared" ca="1" si="1"/>
        <v>0</v>
      </c>
      <c r="T55">
        <f t="shared" ca="1" si="2"/>
        <v>0</v>
      </c>
    </row>
    <row r="56" spans="1:20" x14ac:dyDescent="0.35">
      <c r="A56">
        <v>6000135930</v>
      </c>
      <c r="B56" t="s">
        <v>375</v>
      </c>
      <c r="C56" t="s">
        <v>230</v>
      </c>
      <c r="D56" s="34" t="s">
        <v>254</v>
      </c>
      <c r="E56" s="1">
        <v>45747</v>
      </c>
      <c r="F56" s="1"/>
      <c r="G56" t="s">
        <v>268</v>
      </c>
      <c r="H56" t="s">
        <v>233</v>
      </c>
      <c r="I56" s="1">
        <v>45758</v>
      </c>
      <c r="J56" t="s">
        <v>234</v>
      </c>
      <c r="K56" t="s">
        <v>235</v>
      </c>
      <c r="L56" t="s">
        <v>171</v>
      </c>
      <c r="M56" t="s">
        <v>376</v>
      </c>
      <c r="N56" t="s">
        <v>237</v>
      </c>
      <c r="O56" t="s">
        <v>230</v>
      </c>
      <c r="Q56">
        <f ca="1">IF(OR(ISNUMBER(MATCH(L56,MasterData!$D$3:$D$18,0)),ISNUMBER(MATCH(L56,MasterData!$C$3:$C$18,0))),
    DATEDIF(E56,I56,"d"),
    DATEDIF(E56,TODAY(),"d"))</f>
        <v>11</v>
      </c>
      <c r="R56">
        <f t="shared" ca="1" si="0"/>
        <v>0</v>
      </c>
      <c r="S56">
        <f t="shared" ca="1" si="1"/>
        <v>1</v>
      </c>
      <c r="T56">
        <f t="shared" ca="1" si="2"/>
        <v>0</v>
      </c>
    </row>
    <row r="57" spans="1:20" x14ac:dyDescent="0.35">
      <c r="A57">
        <v>6000136043</v>
      </c>
      <c r="B57" t="s">
        <v>230</v>
      </c>
      <c r="C57" t="s">
        <v>230</v>
      </c>
      <c r="D57" s="34" t="s">
        <v>251</v>
      </c>
      <c r="E57" s="1">
        <v>45748</v>
      </c>
      <c r="F57" s="1"/>
      <c r="G57" t="s">
        <v>290</v>
      </c>
      <c r="H57" t="s">
        <v>377</v>
      </c>
      <c r="I57" s="1">
        <v>45786</v>
      </c>
      <c r="J57" t="s">
        <v>201</v>
      </c>
      <c r="K57" t="s">
        <v>241</v>
      </c>
      <c r="L57" t="s">
        <v>171</v>
      </c>
      <c r="M57" t="s">
        <v>378</v>
      </c>
      <c r="N57" t="s">
        <v>237</v>
      </c>
      <c r="O57" t="s">
        <v>230</v>
      </c>
      <c r="Q57">
        <f ca="1">IF(OR(ISNUMBER(MATCH(L57,MasterData!$D$3:$D$18,0)),ISNUMBER(MATCH(L57,MasterData!$C$3:$C$18,0))),
    DATEDIF(E57,I57,"d"),
    DATEDIF(E57,TODAY(),"d"))</f>
        <v>38</v>
      </c>
      <c r="R57">
        <f t="shared" ca="1" si="0"/>
        <v>0</v>
      </c>
      <c r="S57">
        <f t="shared" ca="1" si="1"/>
        <v>0</v>
      </c>
      <c r="T57">
        <f t="shared" ca="1" si="2"/>
        <v>1</v>
      </c>
    </row>
    <row r="58" spans="1:20" x14ac:dyDescent="0.35">
      <c r="A58">
        <v>6000136104</v>
      </c>
      <c r="B58" t="s">
        <v>379</v>
      </c>
      <c r="C58" t="s">
        <v>230</v>
      </c>
      <c r="D58" s="34" t="s">
        <v>274</v>
      </c>
      <c r="E58" s="1">
        <v>45748</v>
      </c>
      <c r="F58" s="1"/>
      <c r="G58" t="s">
        <v>380</v>
      </c>
      <c r="H58" t="s">
        <v>233</v>
      </c>
      <c r="I58" s="1">
        <v>45755</v>
      </c>
      <c r="J58" t="s">
        <v>234</v>
      </c>
      <c r="K58" t="s">
        <v>241</v>
      </c>
      <c r="L58" t="s">
        <v>171</v>
      </c>
      <c r="M58" t="s">
        <v>381</v>
      </c>
      <c r="N58" t="s">
        <v>237</v>
      </c>
      <c r="O58" t="s">
        <v>230</v>
      </c>
      <c r="Q58">
        <f ca="1">IF(OR(ISNUMBER(MATCH(L58,MasterData!$D$3:$D$18,0)),ISNUMBER(MATCH(L58,MasterData!$C$3:$C$18,0))),
    DATEDIF(E58,I58,"d"),
    DATEDIF(E58,TODAY(),"d"))</f>
        <v>7</v>
      </c>
      <c r="R58">
        <f t="shared" ca="1" si="0"/>
        <v>1</v>
      </c>
      <c r="S58">
        <f t="shared" ca="1" si="1"/>
        <v>0</v>
      </c>
      <c r="T58">
        <f t="shared" ca="1" si="2"/>
        <v>0</v>
      </c>
    </row>
    <row r="59" spans="1:20" x14ac:dyDescent="0.35">
      <c r="A59">
        <v>6000136206</v>
      </c>
      <c r="B59" t="s">
        <v>382</v>
      </c>
      <c r="C59" t="s">
        <v>230</v>
      </c>
      <c r="D59" s="34" t="s">
        <v>383</v>
      </c>
      <c r="E59" s="1">
        <v>45749</v>
      </c>
      <c r="F59" s="1"/>
      <c r="G59" t="s">
        <v>384</v>
      </c>
      <c r="H59" t="s">
        <v>245</v>
      </c>
      <c r="I59" s="1">
        <v>45798</v>
      </c>
      <c r="J59" t="s">
        <v>234</v>
      </c>
      <c r="K59" t="s">
        <v>241</v>
      </c>
      <c r="L59" t="s">
        <v>171</v>
      </c>
      <c r="M59" t="s">
        <v>385</v>
      </c>
      <c r="N59" t="s">
        <v>237</v>
      </c>
      <c r="O59" t="s">
        <v>230</v>
      </c>
      <c r="Q59">
        <f ca="1">IF(OR(ISNUMBER(MATCH(L59,MasterData!$D$3:$D$18,0)),ISNUMBER(MATCH(L59,MasterData!$C$3:$C$18,0))),
    DATEDIF(E59,I59,"d"),
    DATEDIF(E59,TODAY(),"d"))</f>
        <v>49</v>
      </c>
      <c r="R59">
        <f t="shared" ca="1" si="0"/>
        <v>0</v>
      </c>
      <c r="S59">
        <f t="shared" ca="1" si="1"/>
        <v>0</v>
      </c>
      <c r="T59">
        <f t="shared" ca="1" si="2"/>
        <v>1</v>
      </c>
    </row>
    <row r="60" spans="1:20" x14ac:dyDescent="0.35">
      <c r="A60">
        <v>6000136305</v>
      </c>
      <c r="B60" t="s">
        <v>386</v>
      </c>
      <c r="C60" t="s">
        <v>230</v>
      </c>
      <c r="D60" s="34" t="s">
        <v>387</v>
      </c>
      <c r="E60" s="1">
        <v>45749</v>
      </c>
      <c r="F60" s="1"/>
      <c r="G60" t="s">
        <v>388</v>
      </c>
      <c r="H60" t="s">
        <v>233</v>
      </c>
      <c r="I60" s="1">
        <v>45756</v>
      </c>
      <c r="J60" t="s">
        <v>234</v>
      </c>
      <c r="K60" t="s">
        <v>241</v>
      </c>
      <c r="L60" t="s">
        <v>171</v>
      </c>
      <c r="M60" t="s">
        <v>389</v>
      </c>
      <c r="N60" t="s">
        <v>237</v>
      </c>
      <c r="O60" t="s">
        <v>230</v>
      </c>
      <c r="Q60">
        <f ca="1">IF(OR(ISNUMBER(MATCH(L60,MasterData!$D$3:$D$18,0)),ISNUMBER(MATCH(L60,MasterData!$C$3:$C$18,0))),
    DATEDIF(E60,I60,"d"),
    DATEDIF(E60,TODAY(),"d"))</f>
        <v>7</v>
      </c>
      <c r="R60">
        <f t="shared" ca="1" si="0"/>
        <v>1</v>
      </c>
      <c r="S60">
        <f t="shared" ca="1" si="1"/>
        <v>0</v>
      </c>
      <c r="T60">
        <f t="shared" ca="1" si="2"/>
        <v>0</v>
      </c>
    </row>
    <row r="61" spans="1:20" x14ac:dyDescent="0.35">
      <c r="A61">
        <v>6000136404</v>
      </c>
      <c r="B61" t="s">
        <v>390</v>
      </c>
      <c r="C61" t="s">
        <v>230</v>
      </c>
      <c r="D61" s="34" t="s">
        <v>247</v>
      </c>
      <c r="E61" s="1">
        <v>45750</v>
      </c>
      <c r="F61" s="1"/>
      <c r="G61" t="s">
        <v>357</v>
      </c>
      <c r="H61" t="s">
        <v>245</v>
      </c>
      <c r="I61" s="1">
        <v>45764</v>
      </c>
      <c r="J61" t="s">
        <v>234</v>
      </c>
      <c r="K61" t="s">
        <v>241</v>
      </c>
      <c r="L61" t="s">
        <v>171</v>
      </c>
      <c r="M61" t="s">
        <v>391</v>
      </c>
      <c r="N61" t="s">
        <v>237</v>
      </c>
      <c r="O61" t="s">
        <v>230</v>
      </c>
      <c r="Q61">
        <f ca="1">IF(OR(ISNUMBER(MATCH(L61,MasterData!$D$3:$D$18,0)),ISNUMBER(MATCH(L61,MasterData!$C$3:$C$18,0))),
    DATEDIF(E61,I61,"d"),
    DATEDIF(E61,TODAY(),"d"))</f>
        <v>14</v>
      </c>
      <c r="R61">
        <f t="shared" ca="1" si="0"/>
        <v>0</v>
      </c>
      <c r="S61">
        <f t="shared" ca="1" si="1"/>
        <v>1</v>
      </c>
      <c r="T61">
        <f t="shared" ca="1" si="2"/>
        <v>0</v>
      </c>
    </row>
    <row r="62" spans="1:20" x14ac:dyDescent="0.35">
      <c r="A62">
        <v>6000136413</v>
      </c>
      <c r="B62" t="s">
        <v>392</v>
      </c>
      <c r="C62" t="s">
        <v>230</v>
      </c>
      <c r="D62" s="34" t="s">
        <v>254</v>
      </c>
      <c r="E62" s="1">
        <v>45750</v>
      </c>
      <c r="F62" s="1"/>
      <c r="G62" t="s">
        <v>357</v>
      </c>
      <c r="H62" t="s">
        <v>245</v>
      </c>
      <c r="I62" s="1">
        <v>45758</v>
      </c>
      <c r="J62" t="s">
        <v>234</v>
      </c>
      <c r="K62" t="s">
        <v>241</v>
      </c>
      <c r="L62" t="s">
        <v>171</v>
      </c>
      <c r="M62" t="s">
        <v>393</v>
      </c>
      <c r="N62" t="s">
        <v>237</v>
      </c>
      <c r="O62" t="s">
        <v>230</v>
      </c>
      <c r="Q62">
        <f ca="1">IF(OR(ISNUMBER(MATCH(L62,MasterData!$D$3:$D$18,0)),ISNUMBER(MATCH(L62,MasterData!$C$3:$C$18,0))),
    DATEDIF(E62,I62,"d"),
    DATEDIF(E62,TODAY(),"d"))</f>
        <v>8</v>
      </c>
      <c r="R62">
        <f t="shared" ca="1" si="0"/>
        <v>0</v>
      </c>
      <c r="S62">
        <f t="shared" ca="1" si="1"/>
        <v>1</v>
      </c>
      <c r="T62">
        <f t="shared" ca="1" si="2"/>
        <v>0</v>
      </c>
    </row>
    <row r="63" spans="1:20" x14ac:dyDescent="0.35">
      <c r="A63">
        <v>6000136417</v>
      </c>
      <c r="B63" t="s">
        <v>394</v>
      </c>
      <c r="C63" t="s">
        <v>230</v>
      </c>
      <c r="D63" s="34" t="s">
        <v>254</v>
      </c>
      <c r="E63" s="1">
        <v>45750</v>
      </c>
      <c r="F63" s="1"/>
      <c r="G63" t="s">
        <v>357</v>
      </c>
      <c r="H63" t="s">
        <v>240</v>
      </c>
      <c r="I63" s="1">
        <v>45758</v>
      </c>
      <c r="J63" t="s">
        <v>234</v>
      </c>
      <c r="K63" t="s">
        <v>241</v>
      </c>
      <c r="L63" t="s">
        <v>171</v>
      </c>
      <c r="M63" t="s">
        <v>395</v>
      </c>
      <c r="N63" t="s">
        <v>237</v>
      </c>
      <c r="O63" t="s">
        <v>230</v>
      </c>
      <c r="Q63">
        <f ca="1">IF(OR(ISNUMBER(MATCH(L63,MasterData!$D$3:$D$18,0)),ISNUMBER(MATCH(L63,MasterData!$C$3:$C$18,0))),
    DATEDIF(E63,I63,"d"),
    DATEDIF(E63,TODAY(),"d"))</f>
        <v>8</v>
      </c>
      <c r="R63">
        <f t="shared" ca="1" si="0"/>
        <v>0</v>
      </c>
      <c r="S63">
        <f t="shared" ca="1" si="1"/>
        <v>1</v>
      </c>
      <c r="T63">
        <f t="shared" ca="1" si="2"/>
        <v>0</v>
      </c>
    </row>
    <row r="64" spans="1:20" x14ac:dyDescent="0.35">
      <c r="A64">
        <v>6000136696</v>
      </c>
      <c r="B64" t="s">
        <v>396</v>
      </c>
      <c r="C64" t="s">
        <v>230</v>
      </c>
      <c r="D64" s="34" t="s">
        <v>254</v>
      </c>
      <c r="E64" s="1">
        <v>45755</v>
      </c>
      <c r="F64" s="1"/>
      <c r="G64" t="s">
        <v>357</v>
      </c>
      <c r="H64" t="s">
        <v>245</v>
      </c>
      <c r="I64" s="1">
        <v>45763</v>
      </c>
      <c r="J64" t="s">
        <v>234</v>
      </c>
      <c r="K64" t="s">
        <v>241</v>
      </c>
      <c r="L64" t="s">
        <v>171</v>
      </c>
      <c r="M64" t="s">
        <v>397</v>
      </c>
      <c r="N64" t="s">
        <v>237</v>
      </c>
      <c r="O64" t="s">
        <v>230</v>
      </c>
      <c r="Q64">
        <f ca="1">IF(OR(ISNUMBER(MATCH(L64,MasterData!$D$3:$D$18,0)),ISNUMBER(MATCH(L64,MasterData!$C$3:$C$18,0))),
    DATEDIF(E64,I64,"d"),
    DATEDIF(E64,TODAY(),"d"))</f>
        <v>8</v>
      </c>
      <c r="R64">
        <f t="shared" ca="1" si="0"/>
        <v>0</v>
      </c>
      <c r="S64">
        <f t="shared" ca="1" si="1"/>
        <v>1</v>
      </c>
      <c r="T64">
        <f t="shared" ca="1" si="2"/>
        <v>0</v>
      </c>
    </row>
    <row r="65" spans="1:20" x14ac:dyDescent="0.35">
      <c r="A65">
        <v>6000136707</v>
      </c>
      <c r="B65" t="s">
        <v>398</v>
      </c>
      <c r="C65" t="s">
        <v>230</v>
      </c>
      <c r="D65" s="34" t="s">
        <v>254</v>
      </c>
      <c r="E65" s="1">
        <v>45755</v>
      </c>
      <c r="F65" s="1"/>
      <c r="G65" t="s">
        <v>357</v>
      </c>
      <c r="H65" t="s">
        <v>245</v>
      </c>
      <c r="I65" s="1">
        <v>45763</v>
      </c>
      <c r="J65" t="s">
        <v>234</v>
      </c>
      <c r="K65" t="s">
        <v>241</v>
      </c>
      <c r="L65" t="s">
        <v>171</v>
      </c>
      <c r="M65" t="s">
        <v>399</v>
      </c>
      <c r="N65" t="s">
        <v>237</v>
      </c>
      <c r="O65" t="s">
        <v>230</v>
      </c>
      <c r="Q65">
        <f ca="1">IF(OR(ISNUMBER(MATCH(L65,MasterData!$D$3:$D$18,0)),ISNUMBER(MATCH(L65,MasterData!$C$3:$C$18,0))),
    DATEDIF(E65,I65,"d"),
    DATEDIF(E65,TODAY(),"d"))</f>
        <v>8</v>
      </c>
      <c r="R65">
        <f t="shared" ca="1" si="0"/>
        <v>0</v>
      </c>
      <c r="S65">
        <f t="shared" ca="1" si="1"/>
        <v>1</v>
      </c>
      <c r="T65">
        <f t="shared" ca="1" si="2"/>
        <v>0</v>
      </c>
    </row>
    <row r="66" spans="1:20" x14ac:dyDescent="0.35">
      <c r="A66">
        <v>6000136806</v>
      </c>
      <c r="B66" t="s">
        <v>230</v>
      </c>
      <c r="C66" t="s">
        <v>230</v>
      </c>
      <c r="D66" s="34" t="s">
        <v>251</v>
      </c>
      <c r="E66" s="1">
        <v>45755</v>
      </c>
      <c r="F66" s="1"/>
      <c r="G66" t="s">
        <v>400</v>
      </c>
      <c r="H66" t="s">
        <v>401</v>
      </c>
      <c r="I66" s="1">
        <v>45789</v>
      </c>
      <c r="J66" t="s">
        <v>201</v>
      </c>
      <c r="K66" t="s">
        <v>241</v>
      </c>
      <c r="L66" t="s">
        <v>171</v>
      </c>
      <c r="M66" t="s">
        <v>402</v>
      </c>
      <c r="N66" t="s">
        <v>237</v>
      </c>
      <c r="O66" t="s">
        <v>230</v>
      </c>
      <c r="Q66">
        <f ca="1">IF(OR(ISNUMBER(MATCH(L66,MasterData!$D$3:$D$18,0)),ISNUMBER(MATCH(L66,MasterData!$C$3:$C$18,0))),
    DATEDIF(E66,I66,"d"),
    DATEDIF(E66,TODAY(),"d"))</f>
        <v>34</v>
      </c>
      <c r="R66">
        <f t="shared" ca="1" si="0"/>
        <v>0</v>
      </c>
      <c r="S66">
        <f t="shared" ca="1" si="1"/>
        <v>0</v>
      </c>
      <c r="T66">
        <f t="shared" ca="1" si="2"/>
        <v>1</v>
      </c>
    </row>
    <row r="67" spans="1:20" x14ac:dyDescent="0.35">
      <c r="A67">
        <v>6000136916</v>
      </c>
      <c r="B67" t="s">
        <v>403</v>
      </c>
      <c r="C67" t="s">
        <v>230</v>
      </c>
      <c r="D67" s="34" t="s">
        <v>254</v>
      </c>
      <c r="E67" s="1">
        <v>45756</v>
      </c>
      <c r="F67" s="1"/>
      <c r="G67" t="s">
        <v>357</v>
      </c>
      <c r="H67" t="s">
        <v>245</v>
      </c>
      <c r="I67" s="1">
        <v>45764</v>
      </c>
      <c r="J67" t="s">
        <v>234</v>
      </c>
      <c r="K67" t="s">
        <v>241</v>
      </c>
      <c r="L67" t="s">
        <v>171</v>
      </c>
      <c r="M67" t="s">
        <v>404</v>
      </c>
      <c r="N67" t="s">
        <v>237</v>
      </c>
      <c r="O67" t="s">
        <v>230</v>
      </c>
      <c r="Q67">
        <f ca="1">IF(OR(ISNUMBER(MATCH(L67,MasterData!$D$3:$D$18,0)),ISNUMBER(MATCH(L67,MasterData!$C$3:$C$18,0))),
    DATEDIF(E67,I67,"d"),
    DATEDIF(E67,TODAY(),"d"))</f>
        <v>8</v>
      </c>
      <c r="R67">
        <f t="shared" ref="R67:R130" ca="1" si="3">IF(AND($Q67&gt;=0,$Q67&lt;=7),1,0)</f>
        <v>0</v>
      </c>
      <c r="S67">
        <f t="shared" ref="S67:S130" ca="1" si="4">IF(AND($Q67&gt;7,Q67&lt;=30),1,0)</f>
        <v>1</v>
      </c>
      <c r="T67">
        <f t="shared" ref="T67:T130" ca="1" si="5">IF($Q67&gt;30,1,0)</f>
        <v>0</v>
      </c>
    </row>
    <row r="68" spans="1:20" x14ac:dyDescent="0.35">
      <c r="A68">
        <v>6000137097</v>
      </c>
      <c r="B68" t="s">
        <v>405</v>
      </c>
      <c r="C68" t="s">
        <v>230</v>
      </c>
      <c r="D68" s="34" t="s">
        <v>251</v>
      </c>
      <c r="E68" s="1">
        <v>45757</v>
      </c>
      <c r="F68" s="1"/>
      <c r="G68" t="s">
        <v>406</v>
      </c>
      <c r="H68" t="s">
        <v>233</v>
      </c>
      <c r="I68" s="1">
        <v>45765</v>
      </c>
      <c r="J68" t="s">
        <v>234</v>
      </c>
      <c r="K68" t="s">
        <v>235</v>
      </c>
      <c r="L68" t="s">
        <v>171</v>
      </c>
      <c r="M68" t="s">
        <v>407</v>
      </c>
      <c r="N68" t="s">
        <v>237</v>
      </c>
      <c r="O68" t="s">
        <v>230</v>
      </c>
      <c r="Q68">
        <f ca="1">IF(OR(ISNUMBER(MATCH(L68,MasterData!$D$3:$D$18,0)),ISNUMBER(MATCH(L68,MasterData!$C$3:$C$18,0))),
    DATEDIF(E68,I68,"d"),
    DATEDIF(E68,TODAY(),"d"))</f>
        <v>8</v>
      </c>
      <c r="R68">
        <f t="shared" ca="1" si="3"/>
        <v>0</v>
      </c>
      <c r="S68">
        <f t="shared" ca="1" si="4"/>
        <v>1</v>
      </c>
      <c r="T68">
        <f t="shared" ca="1" si="5"/>
        <v>0</v>
      </c>
    </row>
    <row r="69" spans="1:20" x14ac:dyDescent="0.35">
      <c r="A69">
        <v>6000137324</v>
      </c>
      <c r="B69" t="s">
        <v>408</v>
      </c>
      <c r="C69" t="s">
        <v>230</v>
      </c>
      <c r="D69" s="34" t="s">
        <v>274</v>
      </c>
      <c r="E69" s="1">
        <v>45761</v>
      </c>
      <c r="F69" s="1"/>
      <c r="G69" t="s">
        <v>380</v>
      </c>
      <c r="H69" t="s">
        <v>233</v>
      </c>
      <c r="I69" s="1">
        <v>45771</v>
      </c>
      <c r="J69" t="s">
        <v>234</v>
      </c>
      <c r="K69" t="s">
        <v>347</v>
      </c>
      <c r="L69" t="s">
        <v>171</v>
      </c>
      <c r="M69" t="s">
        <v>409</v>
      </c>
      <c r="N69" t="s">
        <v>237</v>
      </c>
      <c r="O69" t="s">
        <v>230</v>
      </c>
      <c r="Q69">
        <f ca="1">IF(OR(ISNUMBER(MATCH(L69,MasterData!$D$3:$D$18,0)),ISNUMBER(MATCH(L69,MasterData!$C$3:$C$18,0))),
    DATEDIF(E69,I69,"d"),
    DATEDIF(E69,TODAY(),"d"))</f>
        <v>10</v>
      </c>
      <c r="R69">
        <f t="shared" ca="1" si="3"/>
        <v>0</v>
      </c>
      <c r="S69">
        <f t="shared" ca="1" si="4"/>
        <v>1</v>
      </c>
      <c r="T69">
        <f t="shared" ca="1" si="5"/>
        <v>0</v>
      </c>
    </row>
    <row r="70" spans="1:20" x14ac:dyDescent="0.35">
      <c r="A70">
        <v>6000137341</v>
      </c>
      <c r="B70" t="s">
        <v>410</v>
      </c>
      <c r="C70" t="s">
        <v>230</v>
      </c>
      <c r="D70" s="34" t="s">
        <v>251</v>
      </c>
      <c r="E70" s="1">
        <v>45761</v>
      </c>
      <c r="F70" s="1"/>
      <c r="G70" t="s">
        <v>411</v>
      </c>
      <c r="H70" t="s">
        <v>245</v>
      </c>
      <c r="I70" s="1">
        <v>45768</v>
      </c>
      <c r="J70" t="s">
        <v>234</v>
      </c>
      <c r="K70" t="s">
        <v>235</v>
      </c>
      <c r="L70" t="s">
        <v>171</v>
      </c>
      <c r="M70" t="s">
        <v>412</v>
      </c>
      <c r="N70" t="s">
        <v>237</v>
      </c>
      <c r="O70" t="s">
        <v>230</v>
      </c>
      <c r="Q70">
        <f ca="1">IF(OR(ISNUMBER(MATCH(L70,MasterData!$D$3:$D$18,0)),ISNUMBER(MATCH(L70,MasterData!$C$3:$C$18,0))),
    DATEDIF(E70,I70,"d"),
    DATEDIF(E70,TODAY(),"d"))</f>
        <v>7</v>
      </c>
      <c r="R70">
        <f t="shared" ca="1" si="3"/>
        <v>1</v>
      </c>
      <c r="S70">
        <f t="shared" ca="1" si="4"/>
        <v>0</v>
      </c>
      <c r="T70">
        <f t="shared" ca="1" si="5"/>
        <v>0</v>
      </c>
    </row>
    <row r="71" spans="1:20" x14ac:dyDescent="0.35">
      <c r="A71">
        <v>6000137533</v>
      </c>
      <c r="B71" t="s">
        <v>230</v>
      </c>
      <c r="C71" t="s">
        <v>230</v>
      </c>
      <c r="D71" s="34" t="s">
        <v>413</v>
      </c>
      <c r="E71" s="1">
        <v>45762</v>
      </c>
      <c r="F71" s="1"/>
      <c r="G71" t="s">
        <v>400</v>
      </c>
      <c r="H71" t="s">
        <v>245</v>
      </c>
      <c r="I71" s="1">
        <v>45782</v>
      </c>
      <c r="J71" t="s">
        <v>201</v>
      </c>
      <c r="K71" t="s">
        <v>241</v>
      </c>
      <c r="L71" t="s">
        <v>171</v>
      </c>
      <c r="M71" t="s">
        <v>414</v>
      </c>
      <c r="N71" t="s">
        <v>237</v>
      </c>
      <c r="O71" t="s">
        <v>230</v>
      </c>
      <c r="Q71">
        <f ca="1">IF(OR(ISNUMBER(MATCH(L71,MasterData!$D$3:$D$18,0)),ISNUMBER(MATCH(L71,MasterData!$C$3:$C$18,0))),
    DATEDIF(E71,I71,"d"),
    DATEDIF(E71,TODAY(),"d"))</f>
        <v>20</v>
      </c>
      <c r="R71">
        <f t="shared" ca="1" si="3"/>
        <v>0</v>
      </c>
      <c r="S71">
        <f t="shared" ca="1" si="4"/>
        <v>1</v>
      </c>
      <c r="T71">
        <f t="shared" ca="1" si="5"/>
        <v>0</v>
      </c>
    </row>
    <row r="72" spans="1:20" x14ac:dyDescent="0.35">
      <c r="A72">
        <v>6000137544</v>
      </c>
      <c r="B72" t="s">
        <v>415</v>
      </c>
      <c r="C72" t="s">
        <v>230</v>
      </c>
      <c r="D72" s="34" t="s">
        <v>247</v>
      </c>
      <c r="E72" s="1">
        <v>45762</v>
      </c>
      <c r="F72" s="1"/>
      <c r="G72" t="s">
        <v>268</v>
      </c>
      <c r="H72" t="s">
        <v>233</v>
      </c>
      <c r="I72" s="1">
        <v>45821</v>
      </c>
      <c r="J72" t="s">
        <v>234</v>
      </c>
      <c r="K72" t="s">
        <v>235</v>
      </c>
      <c r="L72" t="s">
        <v>171</v>
      </c>
      <c r="M72" t="s">
        <v>416</v>
      </c>
      <c r="N72" t="s">
        <v>237</v>
      </c>
      <c r="O72" t="s">
        <v>230</v>
      </c>
      <c r="Q72">
        <f ca="1">IF(OR(ISNUMBER(MATCH(L72,MasterData!$D$3:$D$18,0)),ISNUMBER(MATCH(L72,MasterData!$C$3:$C$18,0))),
    DATEDIF(E72,I72,"d"),
    DATEDIF(E72,TODAY(),"d"))</f>
        <v>59</v>
      </c>
      <c r="R72">
        <f t="shared" ca="1" si="3"/>
        <v>0</v>
      </c>
      <c r="S72">
        <f t="shared" ca="1" si="4"/>
        <v>0</v>
      </c>
      <c r="T72">
        <f t="shared" ca="1" si="5"/>
        <v>1</v>
      </c>
    </row>
    <row r="73" spans="1:20" x14ac:dyDescent="0.35">
      <c r="A73">
        <v>6000137636</v>
      </c>
      <c r="B73" t="s">
        <v>417</v>
      </c>
      <c r="C73" t="s">
        <v>230</v>
      </c>
      <c r="D73" s="34" t="s">
        <v>274</v>
      </c>
      <c r="E73" s="1">
        <v>45763</v>
      </c>
      <c r="F73" s="1"/>
      <c r="G73" t="s">
        <v>321</v>
      </c>
      <c r="H73" t="s">
        <v>240</v>
      </c>
      <c r="I73" s="1">
        <v>45782</v>
      </c>
      <c r="J73" t="s">
        <v>234</v>
      </c>
      <c r="K73" t="s">
        <v>347</v>
      </c>
      <c r="L73" t="s">
        <v>171</v>
      </c>
      <c r="M73" t="s">
        <v>418</v>
      </c>
      <c r="N73" t="s">
        <v>237</v>
      </c>
      <c r="O73" t="s">
        <v>230</v>
      </c>
      <c r="Q73">
        <f ca="1">IF(OR(ISNUMBER(MATCH(L73,MasterData!$D$3:$D$18,0)),ISNUMBER(MATCH(L73,MasterData!$C$3:$C$18,0))),
    DATEDIF(E73,I73,"d"),
    DATEDIF(E73,TODAY(),"d"))</f>
        <v>19</v>
      </c>
      <c r="R73">
        <f t="shared" ca="1" si="3"/>
        <v>0</v>
      </c>
      <c r="S73">
        <f t="shared" ca="1" si="4"/>
        <v>1</v>
      </c>
      <c r="T73">
        <f t="shared" ca="1" si="5"/>
        <v>0</v>
      </c>
    </row>
    <row r="74" spans="1:20" x14ac:dyDescent="0.35">
      <c r="A74">
        <v>6000137924</v>
      </c>
      <c r="B74" t="s">
        <v>419</v>
      </c>
      <c r="C74" t="s">
        <v>230</v>
      </c>
      <c r="D74" s="34" t="s">
        <v>231</v>
      </c>
      <c r="E74" s="1">
        <v>45769</v>
      </c>
      <c r="F74" s="1"/>
      <c r="G74" t="s">
        <v>420</v>
      </c>
      <c r="H74" t="s">
        <v>240</v>
      </c>
      <c r="I74" s="1">
        <v>45782</v>
      </c>
      <c r="J74" t="s">
        <v>234</v>
      </c>
      <c r="K74" t="s">
        <v>235</v>
      </c>
      <c r="L74" t="s">
        <v>171</v>
      </c>
      <c r="M74" t="s">
        <v>421</v>
      </c>
      <c r="N74" t="s">
        <v>237</v>
      </c>
      <c r="O74" t="s">
        <v>230</v>
      </c>
      <c r="Q74">
        <f ca="1">IF(OR(ISNUMBER(MATCH(L74,MasterData!$D$3:$D$18,0)),ISNUMBER(MATCH(L74,MasterData!$C$3:$C$18,0))),
    DATEDIF(E74,I74,"d"),
    DATEDIF(E74,TODAY(),"d"))</f>
        <v>13</v>
      </c>
      <c r="R74">
        <f t="shared" ca="1" si="3"/>
        <v>0</v>
      </c>
      <c r="S74">
        <f t="shared" ca="1" si="4"/>
        <v>1</v>
      </c>
      <c r="T74">
        <f t="shared" ca="1" si="5"/>
        <v>0</v>
      </c>
    </row>
    <row r="75" spans="1:20" x14ac:dyDescent="0.35">
      <c r="A75">
        <v>6000138263</v>
      </c>
      <c r="B75" t="s">
        <v>230</v>
      </c>
      <c r="C75" t="s">
        <v>230</v>
      </c>
      <c r="D75" s="34" t="s">
        <v>274</v>
      </c>
      <c r="E75" s="1">
        <v>45771</v>
      </c>
      <c r="F75" s="1"/>
      <c r="G75" t="s">
        <v>422</v>
      </c>
      <c r="H75" t="s">
        <v>245</v>
      </c>
      <c r="I75" s="1">
        <v>45850</v>
      </c>
      <c r="J75" t="s">
        <v>201</v>
      </c>
      <c r="K75" t="s">
        <v>241</v>
      </c>
      <c r="L75" t="s">
        <v>171</v>
      </c>
      <c r="M75" t="s">
        <v>423</v>
      </c>
      <c r="N75" t="s">
        <v>237</v>
      </c>
      <c r="O75" t="s">
        <v>230</v>
      </c>
      <c r="Q75">
        <f ca="1">IF(OR(ISNUMBER(MATCH(L75,MasterData!$D$3:$D$18,0)),ISNUMBER(MATCH(L75,MasterData!$C$3:$C$18,0))),
    DATEDIF(E75,I75,"d"),
    DATEDIF(E75,TODAY(),"d"))</f>
        <v>79</v>
      </c>
      <c r="R75">
        <f t="shared" ca="1" si="3"/>
        <v>0</v>
      </c>
      <c r="S75">
        <f t="shared" ca="1" si="4"/>
        <v>0</v>
      </c>
      <c r="T75">
        <f t="shared" ca="1" si="5"/>
        <v>1</v>
      </c>
    </row>
    <row r="76" spans="1:20" x14ac:dyDescent="0.35">
      <c r="A76">
        <v>6000138316</v>
      </c>
      <c r="B76" t="s">
        <v>424</v>
      </c>
      <c r="C76" t="s">
        <v>230</v>
      </c>
      <c r="D76" s="34" t="s">
        <v>254</v>
      </c>
      <c r="E76" s="1">
        <v>45772</v>
      </c>
      <c r="F76" s="1"/>
      <c r="G76" t="s">
        <v>357</v>
      </c>
      <c r="H76" t="s">
        <v>245</v>
      </c>
      <c r="I76" s="1">
        <v>45779</v>
      </c>
      <c r="J76" t="s">
        <v>234</v>
      </c>
      <c r="K76" t="s">
        <v>241</v>
      </c>
      <c r="L76" t="s">
        <v>171</v>
      </c>
      <c r="M76" t="s">
        <v>425</v>
      </c>
      <c r="N76" t="s">
        <v>237</v>
      </c>
      <c r="O76" t="s">
        <v>230</v>
      </c>
      <c r="Q76">
        <f ca="1">IF(OR(ISNUMBER(MATCH(L76,MasterData!$D$3:$D$18,0)),ISNUMBER(MATCH(L76,MasterData!$C$3:$C$18,0))),
    DATEDIF(E76,I76,"d"),
    DATEDIF(E76,TODAY(),"d"))</f>
        <v>7</v>
      </c>
      <c r="R76">
        <f t="shared" ca="1" si="3"/>
        <v>1</v>
      </c>
      <c r="S76">
        <f t="shared" ca="1" si="4"/>
        <v>0</v>
      </c>
      <c r="T76">
        <f t="shared" ca="1" si="5"/>
        <v>0</v>
      </c>
    </row>
    <row r="77" spans="1:20" x14ac:dyDescent="0.35">
      <c r="A77">
        <v>6000138428</v>
      </c>
      <c r="B77" t="s">
        <v>426</v>
      </c>
      <c r="C77" t="s">
        <v>230</v>
      </c>
      <c r="D77" s="34" t="s">
        <v>254</v>
      </c>
      <c r="E77" s="1">
        <v>45772</v>
      </c>
      <c r="F77" s="1"/>
      <c r="G77" t="s">
        <v>357</v>
      </c>
      <c r="H77" t="s">
        <v>233</v>
      </c>
      <c r="I77" s="1">
        <v>45848</v>
      </c>
      <c r="J77" t="s">
        <v>234</v>
      </c>
      <c r="K77" t="s">
        <v>235</v>
      </c>
      <c r="L77" t="s">
        <v>171</v>
      </c>
      <c r="M77" t="s">
        <v>427</v>
      </c>
      <c r="N77" t="s">
        <v>237</v>
      </c>
      <c r="O77" t="s">
        <v>230</v>
      </c>
      <c r="Q77">
        <f ca="1">IF(OR(ISNUMBER(MATCH(L77,MasterData!$D$3:$D$18,0)),ISNUMBER(MATCH(L77,MasterData!$C$3:$C$18,0))),
    DATEDIF(E77,I77,"d"),
    DATEDIF(E77,TODAY(),"d"))</f>
        <v>76</v>
      </c>
      <c r="R77">
        <f t="shared" ca="1" si="3"/>
        <v>0</v>
      </c>
      <c r="S77">
        <f t="shared" ca="1" si="4"/>
        <v>0</v>
      </c>
      <c r="T77">
        <f t="shared" ca="1" si="5"/>
        <v>1</v>
      </c>
    </row>
    <row r="78" spans="1:20" x14ac:dyDescent="0.35">
      <c r="A78">
        <v>6000138437</v>
      </c>
      <c r="B78" t="s">
        <v>428</v>
      </c>
      <c r="C78" t="s">
        <v>230</v>
      </c>
      <c r="D78" s="34" t="s">
        <v>254</v>
      </c>
      <c r="E78" s="1">
        <v>45772</v>
      </c>
      <c r="F78" s="1"/>
      <c r="G78" t="s">
        <v>357</v>
      </c>
      <c r="H78" t="s">
        <v>245</v>
      </c>
      <c r="I78" s="1">
        <v>45845</v>
      </c>
      <c r="J78" t="s">
        <v>234</v>
      </c>
      <c r="K78" t="s">
        <v>241</v>
      </c>
      <c r="L78" t="s">
        <v>171</v>
      </c>
      <c r="M78" t="s">
        <v>429</v>
      </c>
      <c r="N78" t="s">
        <v>237</v>
      </c>
      <c r="O78" t="s">
        <v>230</v>
      </c>
      <c r="Q78">
        <f ca="1">IF(OR(ISNUMBER(MATCH(L78,MasterData!$D$3:$D$18,0)),ISNUMBER(MATCH(L78,MasterData!$C$3:$C$18,0))),
    DATEDIF(E78,I78,"d"),
    DATEDIF(E78,TODAY(),"d"))</f>
        <v>73</v>
      </c>
      <c r="R78">
        <f t="shared" ca="1" si="3"/>
        <v>0</v>
      </c>
      <c r="S78">
        <f t="shared" ca="1" si="4"/>
        <v>0</v>
      </c>
      <c r="T78">
        <f t="shared" ca="1" si="5"/>
        <v>1</v>
      </c>
    </row>
    <row r="79" spans="1:20" x14ac:dyDescent="0.35">
      <c r="A79">
        <v>6000138440</v>
      </c>
      <c r="B79" t="s">
        <v>430</v>
      </c>
      <c r="C79" t="s">
        <v>230</v>
      </c>
      <c r="D79" s="34" t="s">
        <v>254</v>
      </c>
      <c r="E79" s="1">
        <v>45772</v>
      </c>
      <c r="F79" s="1"/>
      <c r="G79" t="s">
        <v>357</v>
      </c>
      <c r="H79" t="s">
        <v>245</v>
      </c>
      <c r="I79" s="1">
        <v>45786</v>
      </c>
      <c r="J79" t="s">
        <v>234</v>
      </c>
      <c r="K79" t="s">
        <v>235</v>
      </c>
      <c r="L79" t="s">
        <v>171</v>
      </c>
      <c r="M79" t="s">
        <v>431</v>
      </c>
      <c r="N79" t="s">
        <v>237</v>
      </c>
      <c r="O79" t="s">
        <v>230</v>
      </c>
      <c r="Q79">
        <f ca="1">IF(OR(ISNUMBER(MATCH(L79,MasterData!$D$3:$D$18,0)),ISNUMBER(MATCH(L79,MasterData!$C$3:$C$18,0))),
    DATEDIF(E79,I79,"d"),
    DATEDIF(E79,TODAY(),"d"))</f>
        <v>14</v>
      </c>
      <c r="R79">
        <f t="shared" ca="1" si="3"/>
        <v>0</v>
      </c>
      <c r="S79">
        <f t="shared" ca="1" si="4"/>
        <v>1</v>
      </c>
      <c r="T79">
        <f t="shared" ca="1" si="5"/>
        <v>0</v>
      </c>
    </row>
    <row r="80" spans="1:20" x14ac:dyDescent="0.35">
      <c r="A80">
        <v>6000138454</v>
      </c>
      <c r="B80" t="s">
        <v>637</v>
      </c>
      <c r="D80" s="34" t="s">
        <v>274</v>
      </c>
      <c r="E80" s="1">
        <v>45772</v>
      </c>
      <c r="F80" s="1"/>
      <c r="G80" t="s">
        <v>329</v>
      </c>
      <c r="H80" s="35" t="s">
        <v>638</v>
      </c>
      <c r="I80" s="1">
        <v>45854</v>
      </c>
      <c r="J80" t="s">
        <v>234</v>
      </c>
      <c r="K80" t="s">
        <v>347</v>
      </c>
      <c r="L80" t="s">
        <v>171</v>
      </c>
      <c r="M80" t="s">
        <v>639</v>
      </c>
      <c r="N80" t="s">
        <v>237</v>
      </c>
      <c r="Q80">
        <f ca="1">IF(OR(ISNUMBER(MATCH(L80,MasterData!$D$3:$D$18,0)),ISNUMBER(MATCH(L80,MasterData!$C$3:$C$18,0))),
    DATEDIF(E80,I80,"d"),
    DATEDIF(E80,TODAY(),"d"))</f>
        <v>82</v>
      </c>
      <c r="R80">
        <f t="shared" ca="1" si="3"/>
        <v>0</v>
      </c>
      <c r="S80">
        <f t="shared" ca="1" si="4"/>
        <v>0</v>
      </c>
      <c r="T80">
        <f t="shared" ca="1" si="5"/>
        <v>1</v>
      </c>
    </row>
    <row r="81" spans="1:20" x14ac:dyDescent="0.35">
      <c r="A81">
        <v>6000138481</v>
      </c>
      <c r="B81" t="s">
        <v>432</v>
      </c>
      <c r="C81" t="s">
        <v>230</v>
      </c>
      <c r="D81" s="34" t="s">
        <v>231</v>
      </c>
      <c r="E81" s="1">
        <v>45775</v>
      </c>
      <c r="F81" s="1"/>
      <c r="G81" t="s">
        <v>300</v>
      </c>
      <c r="H81" t="s">
        <v>245</v>
      </c>
      <c r="I81" s="1">
        <v>45786</v>
      </c>
      <c r="J81" t="s">
        <v>234</v>
      </c>
      <c r="K81" t="s">
        <v>241</v>
      </c>
      <c r="L81" t="s">
        <v>171</v>
      </c>
      <c r="M81" t="s">
        <v>433</v>
      </c>
      <c r="N81" t="s">
        <v>237</v>
      </c>
      <c r="O81" t="s">
        <v>230</v>
      </c>
      <c r="Q81">
        <f ca="1">IF(OR(ISNUMBER(MATCH(L81,MasterData!$D$3:$D$18,0)),ISNUMBER(MATCH(L81,MasterData!$C$3:$C$18,0))),
    DATEDIF(E81,I81,"d"),
    DATEDIF(E81,TODAY(),"d"))</f>
        <v>11</v>
      </c>
      <c r="R81">
        <f t="shared" ca="1" si="3"/>
        <v>0</v>
      </c>
      <c r="S81">
        <f t="shared" ca="1" si="4"/>
        <v>1</v>
      </c>
      <c r="T81">
        <f t="shared" ca="1" si="5"/>
        <v>0</v>
      </c>
    </row>
    <row r="82" spans="1:20" x14ac:dyDescent="0.35">
      <c r="A82">
        <v>6000138500</v>
      </c>
      <c r="B82" t="s">
        <v>434</v>
      </c>
      <c r="C82" t="s">
        <v>230</v>
      </c>
      <c r="D82" s="34" t="s">
        <v>254</v>
      </c>
      <c r="E82" s="1">
        <v>45775</v>
      </c>
      <c r="F82" s="1"/>
      <c r="G82" t="s">
        <v>255</v>
      </c>
      <c r="H82" t="s">
        <v>233</v>
      </c>
      <c r="I82" s="1">
        <v>45832</v>
      </c>
      <c r="J82" t="s">
        <v>234</v>
      </c>
      <c r="K82" t="s">
        <v>241</v>
      </c>
      <c r="L82" t="s">
        <v>171</v>
      </c>
      <c r="M82" t="s">
        <v>435</v>
      </c>
      <c r="N82" t="s">
        <v>237</v>
      </c>
      <c r="O82" t="s">
        <v>230</v>
      </c>
      <c r="Q82">
        <f ca="1">IF(OR(ISNUMBER(MATCH(L82,MasterData!$D$3:$D$18,0)),ISNUMBER(MATCH(L82,MasterData!$C$3:$C$18,0))),
    DATEDIF(E82,I82,"d"),
    DATEDIF(E82,TODAY(),"d"))</f>
        <v>57</v>
      </c>
      <c r="R82">
        <f t="shared" ca="1" si="3"/>
        <v>0</v>
      </c>
      <c r="S82">
        <f t="shared" ca="1" si="4"/>
        <v>0</v>
      </c>
      <c r="T82">
        <f t="shared" ca="1" si="5"/>
        <v>1</v>
      </c>
    </row>
    <row r="83" spans="1:20" x14ac:dyDescent="0.35">
      <c r="A83">
        <v>6000138582</v>
      </c>
      <c r="B83" t="s">
        <v>436</v>
      </c>
      <c r="C83" t="s">
        <v>230</v>
      </c>
      <c r="D83" s="34" t="s">
        <v>231</v>
      </c>
      <c r="E83" s="1">
        <v>45775</v>
      </c>
      <c r="F83" s="1"/>
      <c r="G83" t="s">
        <v>293</v>
      </c>
      <c r="H83" t="s">
        <v>245</v>
      </c>
      <c r="I83" s="1">
        <v>45824</v>
      </c>
      <c r="J83" t="s">
        <v>234</v>
      </c>
      <c r="K83" t="s">
        <v>235</v>
      </c>
      <c r="L83" t="s">
        <v>171</v>
      </c>
      <c r="M83" t="s">
        <v>437</v>
      </c>
      <c r="N83" t="s">
        <v>237</v>
      </c>
      <c r="O83" t="s">
        <v>230</v>
      </c>
      <c r="Q83">
        <f ca="1">IF(OR(ISNUMBER(MATCH(L83,MasterData!$D$3:$D$18,0)),ISNUMBER(MATCH(L83,MasterData!$C$3:$C$18,0))),
    DATEDIF(E83,I83,"d"),
    DATEDIF(E83,TODAY(),"d"))</f>
        <v>49</v>
      </c>
      <c r="R83">
        <f t="shared" ca="1" si="3"/>
        <v>0</v>
      </c>
      <c r="S83">
        <f t="shared" ca="1" si="4"/>
        <v>0</v>
      </c>
      <c r="T83">
        <f t="shared" ca="1" si="5"/>
        <v>1</v>
      </c>
    </row>
    <row r="84" spans="1:20" x14ac:dyDescent="0.35">
      <c r="A84">
        <v>6000138600</v>
      </c>
      <c r="B84" t="s">
        <v>438</v>
      </c>
      <c r="C84" t="s">
        <v>230</v>
      </c>
      <c r="D84" s="34" t="s">
        <v>274</v>
      </c>
      <c r="E84" s="1">
        <v>45775</v>
      </c>
      <c r="F84" s="1"/>
      <c r="G84" t="s">
        <v>439</v>
      </c>
      <c r="H84" t="s">
        <v>245</v>
      </c>
      <c r="I84" s="1">
        <v>45812</v>
      </c>
      <c r="J84" t="s">
        <v>234</v>
      </c>
      <c r="K84" t="s">
        <v>241</v>
      </c>
      <c r="L84" t="s">
        <v>171</v>
      </c>
      <c r="M84" t="s">
        <v>440</v>
      </c>
      <c r="N84" t="s">
        <v>237</v>
      </c>
      <c r="O84" t="s">
        <v>230</v>
      </c>
      <c r="Q84">
        <f ca="1">IF(OR(ISNUMBER(MATCH(L84,MasterData!$D$3:$D$18,0)),ISNUMBER(MATCH(L84,MasterData!$C$3:$C$18,0))),
    DATEDIF(E84,I84,"d"),
    DATEDIF(E84,TODAY(),"d"))</f>
        <v>37</v>
      </c>
      <c r="R84">
        <f t="shared" ca="1" si="3"/>
        <v>0</v>
      </c>
      <c r="S84">
        <f t="shared" ca="1" si="4"/>
        <v>0</v>
      </c>
      <c r="T84">
        <f t="shared" ca="1" si="5"/>
        <v>1</v>
      </c>
    </row>
    <row r="85" spans="1:20" x14ac:dyDescent="0.35">
      <c r="A85">
        <v>6000138844</v>
      </c>
      <c r="B85" t="s">
        <v>441</v>
      </c>
      <c r="C85" t="s">
        <v>230</v>
      </c>
      <c r="D85" s="34" t="s">
        <v>231</v>
      </c>
      <c r="E85" s="1">
        <v>45777</v>
      </c>
      <c r="F85" s="1"/>
      <c r="G85" t="s">
        <v>300</v>
      </c>
      <c r="H85" t="s">
        <v>245</v>
      </c>
      <c r="I85" s="1">
        <v>45807</v>
      </c>
      <c r="J85" t="s">
        <v>201</v>
      </c>
      <c r="K85" t="s">
        <v>241</v>
      </c>
      <c r="L85" t="s">
        <v>171</v>
      </c>
      <c r="M85" t="s">
        <v>442</v>
      </c>
      <c r="N85" t="s">
        <v>237</v>
      </c>
      <c r="O85" t="s">
        <v>230</v>
      </c>
      <c r="Q85">
        <f ca="1">IF(OR(ISNUMBER(MATCH(L85,MasterData!$D$3:$D$18,0)),ISNUMBER(MATCH(L85,MasterData!$C$3:$C$18,0))),
    DATEDIF(E85,I85,"d"),
    DATEDIF(E85,TODAY(),"d"))</f>
        <v>30</v>
      </c>
      <c r="R85">
        <f t="shared" ca="1" si="3"/>
        <v>0</v>
      </c>
      <c r="S85">
        <f t="shared" ca="1" si="4"/>
        <v>1</v>
      </c>
      <c r="T85">
        <f t="shared" ca="1" si="5"/>
        <v>0</v>
      </c>
    </row>
    <row r="86" spans="1:20" x14ac:dyDescent="0.35">
      <c r="A86">
        <v>6000138916</v>
      </c>
      <c r="B86" t="s">
        <v>230</v>
      </c>
      <c r="C86" t="s">
        <v>230</v>
      </c>
      <c r="D86" s="34" t="s">
        <v>231</v>
      </c>
      <c r="E86" s="1">
        <v>45779</v>
      </c>
      <c r="F86" s="1"/>
      <c r="G86" t="s">
        <v>248</v>
      </c>
      <c r="H86" t="s">
        <v>245</v>
      </c>
      <c r="I86" s="1">
        <v>45817</v>
      </c>
      <c r="J86" t="s">
        <v>201</v>
      </c>
      <c r="K86" t="s">
        <v>241</v>
      </c>
      <c r="L86" t="s">
        <v>171</v>
      </c>
      <c r="M86" t="s">
        <v>443</v>
      </c>
      <c r="N86" t="s">
        <v>237</v>
      </c>
      <c r="O86" t="s">
        <v>230</v>
      </c>
      <c r="Q86">
        <f ca="1">IF(OR(ISNUMBER(MATCH(L86,MasterData!$D$3:$D$18,0)),ISNUMBER(MATCH(L86,MasterData!$C$3:$C$18,0))),
    DATEDIF(E86,I86,"d"),
    DATEDIF(E86,TODAY(),"d"))</f>
        <v>38</v>
      </c>
      <c r="R86">
        <f t="shared" ca="1" si="3"/>
        <v>0</v>
      </c>
      <c r="S86">
        <f t="shared" ca="1" si="4"/>
        <v>0</v>
      </c>
      <c r="T86">
        <f t="shared" ca="1" si="5"/>
        <v>1</v>
      </c>
    </row>
    <row r="87" spans="1:20" x14ac:dyDescent="0.35">
      <c r="A87">
        <v>6000139044</v>
      </c>
      <c r="B87" t="s">
        <v>444</v>
      </c>
      <c r="C87" t="s">
        <v>230</v>
      </c>
      <c r="D87" s="34" t="s">
        <v>254</v>
      </c>
      <c r="E87" s="1">
        <v>45782</v>
      </c>
      <c r="F87" s="1"/>
      <c r="G87" t="s">
        <v>357</v>
      </c>
      <c r="H87" t="s">
        <v>233</v>
      </c>
      <c r="I87" s="1">
        <v>45805</v>
      </c>
      <c r="J87" t="s">
        <v>234</v>
      </c>
      <c r="K87" t="s">
        <v>241</v>
      </c>
      <c r="L87" t="s">
        <v>171</v>
      </c>
      <c r="M87" t="s">
        <v>445</v>
      </c>
      <c r="N87" t="s">
        <v>237</v>
      </c>
      <c r="O87" t="s">
        <v>230</v>
      </c>
      <c r="Q87">
        <f ca="1">IF(OR(ISNUMBER(MATCH(L87,MasterData!$D$3:$D$18,0)),ISNUMBER(MATCH(L87,MasterData!$C$3:$C$18,0))),
    DATEDIF(E87,I87,"d"),
    DATEDIF(E87,TODAY(),"d"))</f>
        <v>23</v>
      </c>
      <c r="R87">
        <f t="shared" ca="1" si="3"/>
        <v>0</v>
      </c>
      <c r="S87">
        <f t="shared" ca="1" si="4"/>
        <v>1</v>
      </c>
      <c r="T87">
        <f t="shared" ca="1" si="5"/>
        <v>0</v>
      </c>
    </row>
    <row r="88" spans="1:20" x14ac:dyDescent="0.35">
      <c r="A88">
        <v>6000139205</v>
      </c>
      <c r="B88" t="s">
        <v>446</v>
      </c>
      <c r="C88" t="s">
        <v>230</v>
      </c>
      <c r="D88" s="34" t="s">
        <v>231</v>
      </c>
      <c r="E88" s="1">
        <v>45783</v>
      </c>
      <c r="F88" s="1"/>
      <c r="G88" t="s">
        <v>329</v>
      </c>
      <c r="H88" t="s">
        <v>233</v>
      </c>
      <c r="I88" s="1">
        <v>45812</v>
      </c>
      <c r="J88" t="s">
        <v>234</v>
      </c>
      <c r="K88" t="s">
        <v>235</v>
      </c>
      <c r="L88" t="s">
        <v>171</v>
      </c>
      <c r="M88" t="s">
        <v>447</v>
      </c>
      <c r="N88" t="s">
        <v>237</v>
      </c>
      <c r="O88" t="s">
        <v>230</v>
      </c>
      <c r="Q88">
        <f ca="1">IF(OR(ISNUMBER(MATCH(L88,MasterData!$D$3:$D$18,0)),ISNUMBER(MATCH(L88,MasterData!$C$3:$C$18,0))),
    DATEDIF(E88,I88,"d"),
    DATEDIF(E88,TODAY(),"d"))</f>
        <v>29</v>
      </c>
      <c r="R88">
        <f t="shared" ca="1" si="3"/>
        <v>0</v>
      </c>
      <c r="S88">
        <f t="shared" ca="1" si="4"/>
        <v>1</v>
      </c>
      <c r="T88">
        <f t="shared" ca="1" si="5"/>
        <v>0</v>
      </c>
    </row>
    <row r="89" spans="1:20" x14ac:dyDescent="0.35">
      <c r="A89">
        <v>6000139326</v>
      </c>
      <c r="B89" t="s">
        <v>448</v>
      </c>
      <c r="C89" t="s">
        <v>230</v>
      </c>
      <c r="D89" s="34" t="s">
        <v>449</v>
      </c>
      <c r="E89" s="1">
        <v>45784</v>
      </c>
      <c r="F89" s="1"/>
      <c r="G89" t="s">
        <v>450</v>
      </c>
      <c r="H89" t="s">
        <v>245</v>
      </c>
      <c r="I89" s="1">
        <v>45791</v>
      </c>
      <c r="J89" t="s">
        <v>234</v>
      </c>
      <c r="K89" t="s">
        <v>241</v>
      </c>
      <c r="L89" t="s">
        <v>171</v>
      </c>
      <c r="M89" t="s">
        <v>451</v>
      </c>
      <c r="N89" t="s">
        <v>237</v>
      </c>
      <c r="O89" t="s">
        <v>230</v>
      </c>
      <c r="Q89">
        <f ca="1">IF(OR(ISNUMBER(MATCH(L89,MasterData!$D$3:$D$18,0)),ISNUMBER(MATCH(L89,MasterData!$C$3:$C$18,0))),
    DATEDIF(E89,I89,"d"),
    DATEDIF(E89,TODAY(),"d"))</f>
        <v>7</v>
      </c>
      <c r="R89">
        <f t="shared" ca="1" si="3"/>
        <v>1</v>
      </c>
      <c r="S89">
        <f t="shared" ca="1" si="4"/>
        <v>0</v>
      </c>
      <c r="T89">
        <f t="shared" ca="1" si="5"/>
        <v>0</v>
      </c>
    </row>
    <row r="90" spans="1:20" x14ac:dyDescent="0.35">
      <c r="A90">
        <v>6000139329</v>
      </c>
      <c r="B90" t="s">
        <v>452</v>
      </c>
      <c r="C90" t="s">
        <v>230</v>
      </c>
      <c r="D90" s="34" t="s">
        <v>231</v>
      </c>
      <c r="E90" s="1">
        <v>45784</v>
      </c>
      <c r="F90" s="1"/>
      <c r="G90" t="s">
        <v>453</v>
      </c>
      <c r="H90" t="s">
        <v>240</v>
      </c>
      <c r="I90" s="1">
        <v>45812</v>
      </c>
      <c r="J90" t="s">
        <v>234</v>
      </c>
      <c r="K90" t="s">
        <v>235</v>
      </c>
      <c r="L90" t="s">
        <v>171</v>
      </c>
      <c r="M90" t="s">
        <v>454</v>
      </c>
      <c r="N90" t="s">
        <v>237</v>
      </c>
      <c r="O90" t="s">
        <v>230</v>
      </c>
      <c r="Q90">
        <f ca="1">IF(OR(ISNUMBER(MATCH(L90,MasterData!$D$3:$D$18,0)),ISNUMBER(MATCH(L90,MasterData!$C$3:$C$18,0))),
    DATEDIF(E90,I90,"d"),
    DATEDIF(E90,TODAY(),"d"))</f>
        <v>28</v>
      </c>
      <c r="R90">
        <f t="shared" ca="1" si="3"/>
        <v>0</v>
      </c>
      <c r="S90">
        <f t="shared" ca="1" si="4"/>
        <v>1</v>
      </c>
      <c r="T90">
        <f t="shared" ca="1" si="5"/>
        <v>0</v>
      </c>
    </row>
    <row r="91" spans="1:20" x14ac:dyDescent="0.35">
      <c r="A91">
        <v>6000139369</v>
      </c>
      <c r="B91" t="s">
        <v>455</v>
      </c>
      <c r="C91" t="s">
        <v>230</v>
      </c>
      <c r="D91" s="34" t="s">
        <v>254</v>
      </c>
      <c r="E91" s="1">
        <v>45785</v>
      </c>
      <c r="F91" s="1"/>
      <c r="G91" t="s">
        <v>357</v>
      </c>
      <c r="H91" t="s">
        <v>233</v>
      </c>
      <c r="I91" s="1">
        <v>45870</v>
      </c>
      <c r="J91" t="s">
        <v>234</v>
      </c>
      <c r="K91" t="s">
        <v>241</v>
      </c>
      <c r="L91" t="s">
        <v>171</v>
      </c>
      <c r="M91" t="s">
        <v>458</v>
      </c>
      <c r="N91" t="s">
        <v>237</v>
      </c>
      <c r="O91" t="s">
        <v>230</v>
      </c>
      <c r="Q91">
        <f ca="1">IF(OR(ISNUMBER(MATCH(L91,MasterData!$D$3:$D$18,0)),ISNUMBER(MATCH(L91,MasterData!$C$3:$C$18,0))),
    DATEDIF(E91,I91,"d"),
    DATEDIF(E91,TODAY(),"d"))</f>
        <v>85</v>
      </c>
      <c r="R91">
        <f t="shared" ca="1" si="3"/>
        <v>0</v>
      </c>
      <c r="S91">
        <f t="shared" ca="1" si="4"/>
        <v>0</v>
      </c>
      <c r="T91">
        <f t="shared" ca="1" si="5"/>
        <v>1</v>
      </c>
    </row>
    <row r="92" spans="1:20" x14ac:dyDescent="0.35">
      <c r="A92">
        <v>6000139374</v>
      </c>
      <c r="B92" t="s">
        <v>230</v>
      </c>
      <c r="C92" t="s">
        <v>230</v>
      </c>
      <c r="D92" s="34" t="s">
        <v>254</v>
      </c>
      <c r="E92" s="1">
        <v>45784</v>
      </c>
      <c r="F92" s="1"/>
      <c r="G92" t="s">
        <v>400</v>
      </c>
      <c r="H92" t="s">
        <v>240</v>
      </c>
      <c r="I92" s="1">
        <v>45876</v>
      </c>
      <c r="J92" t="s">
        <v>245</v>
      </c>
      <c r="K92" t="s">
        <v>241</v>
      </c>
      <c r="L92" t="s">
        <v>164</v>
      </c>
      <c r="M92" t="s">
        <v>459</v>
      </c>
      <c r="N92" t="s">
        <v>237</v>
      </c>
      <c r="O92" t="s">
        <v>230</v>
      </c>
      <c r="Q92">
        <f ca="1">IF(OR(ISNUMBER(MATCH(L92,MasterData!$D$3:$D$18,0)),ISNUMBER(MATCH(L92,MasterData!$C$3:$C$18,0))),
    DATEDIF(E92,I92,"d"),
    DATEDIF(E92,TODAY(),"d"))</f>
        <v>223</v>
      </c>
      <c r="R92">
        <f t="shared" ca="1" si="3"/>
        <v>0</v>
      </c>
      <c r="S92">
        <f t="shared" ca="1" si="4"/>
        <v>0</v>
      </c>
      <c r="T92">
        <f t="shared" ca="1" si="5"/>
        <v>1</v>
      </c>
    </row>
    <row r="93" spans="1:20" x14ac:dyDescent="0.35">
      <c r="A93">
        <v>6000139577</v>
      </c>
      <c r="B93" t="s">
        <v>460</v>
      </c>
      <c r="C93" t="s">
        <v>230</v>
      </c>
      <c r="D93" s="34" t="s">
        <v>251</v>
      </c>
      <c r="E93" s="1">
        <v>45786</v>
      </c>
      <c r="F93" s="1"/>
      <c r="G93" t="s">
        <v>461</v>
      </c>
      <c r="H93" t="s">
        <v>233</v>
      </c>
      <c r="I93" s="1">
        <v>45793</v>
      </c>
      <c r="J93" t="s">
        <v>234</v>
      </c>
      <c r="K93" t="s">
        <v>347</v>
      </c>
      <c r="L93" t="s">
        <v>171</v>
      </c>
      <c r="M93" t="s">
        <v>462</v>
      </c>
      <c r="N93" t="s">
        <v>237</v>
      </c>
      <c r="O93" t="s">
        <v>230</v>
      </c>
      <c r="Q93">
        <f ca="1">IF(OR(ISNUMBER(MATCH(L93,MasterData!$D$3:$D$18,0)),ISNUMBER(MATCH(L93,MasterData!$C$3:$C$18,0))),
    DATEDIF(E93,I93,"d"),
    DATEDIF(E93,TODAY(),"d"))</f>
        <v>7</v>
      </c>
      <c r="R93">
        <f t="shared" ca="1" si="3"/>
        <v>1</v>
      </c>
      <c r="S93">
        <f t="shared" ca="1" si="4"/>
        <v>0</v>
      </c>
      <c r="T93">
        <f t="shared" ca="1" si="5"/>
        <v>0</v>
      </c>
    </row>
    <row r="94" spans="1:20" x14ac:dyDescent="0.35">
      <c r="A94">
        <v>6000139584</v>
      </c>
      <c r="B94" t="s">
        <v>463</v>
      </c>
      <c r="C94" t="s">
        <v>230</v>
      </c>
      <c r="D94" s="34" t="s">
        <v>254</v>
      </c>
      <c r="E94" s="1">
        <v>45786</v>
      </c>
      <c r="F94" s="1"/>
      <c r="G94" t="s">
        <v>357</v>
      </c>
      <c r="H94" t="s">
        <v>233</v>
      </c>
      <c r="I94" s="1">
        <v>45797</v>
      </c>
      <c r="J94" t="s">
        <v>234</v>
      </c>
      <c r="K94" t="s">
        <v>241</v>
      </c>
      <c r="L94" t="s">
        <v>171</v>
      </c>
      <c r="M94" t="s">
        <v>464</v>
      </c>
      <c r="N94" t="s">
        <v>237</v>
      </c>
      <c r="O94" t="s">
        <v>230</v>
      </c>
      <c r="Q94">
        <f ca="1">IF(OR(ISNUMBER(MATCH(L94,MasterData!$D$3:$D$18,0)),ISNUMBER(MATCH(L94,MasterData!$C$3:$C$18,0))),
    DATEDIF(E94,I94,"d"),
    DATEDIF(E94,TODAY(),"d"))</f>
        <v>11</v>
      </c>
      <c r="R94">
        <f t="shared" ca="1" si="3"/>
        <v>0</v>
      </c>
      <c r="S94">
        <f t="shared" ca="1" si="4"/>
        <v>1</v>
      </c>
      <c r="T94">
        <f t="shared" ca="1" si="5"/>
        <v>0</v>
      </c>
    </row>
    <row r="95" spans="1:20" x14ac:dyDescent="0.35">
      <c r="A95">
        <v>6000139600</v>
      </c>
      <c r="B95" t="s">
        <v>465</v>
      </c>
      <c r="C95" t="s">
        <v>230</v>
      </c>
      <c r="D95" s="34" t="s">
        <v>254</v>
      </c>
      <c r="E95" s="1">
        <v>45786</v>
      </c>
      <c r="F95" s="1"/>
      <c r="G95" t="s">
        <v>357</v>
      </c>
      <c r="H95" t="s">
        <v>240</v>
      </c>
      <c r="I95" s="1">
        <v>45811</v>
      </c>
      <c r="J95" t="s">
        <v>234</v>
      </c>
      <c r="K95" t="s">
        <v>347</v>
      </c>
      <c r="L95" t="s">
        <v>171</v>
      </c>
      <c r="M95" t="s">
        <v>466</v>
      </c>
      <c r="N95" t="s">
        <v>237</v>
      </c>
      <c r="O95" t="s">
        <v>230</v>
      </c>
      <c r="Q95">
        <f ca="1">IF(OR(ISNUMBER(MATCH(L95,MasterData!$D$3:$D$18,0)),ISNUMBER(MATCH(L95,MasterData!$C$3:$C$18,0))),
    DATEDIF(E95,I95,"d"),
    DATEDIF(E95,TODAY(),"d"))</f>
        <v>25</v>
      </c>
      <c r="R95">
        <f t="shared" ca="1" si="3"/>
        <v>0</v>
      </c>
      <c r="S95">
        <f t="shared" ca="1" si="4"/>
        <v>1</v>
      </c>
      <c r="T95">
        <f t="shared" ca="1" si="5"/>
        <v>0</v>
      </c>
    </row>
    <row r="96" spans="1:20" x14ac:dyDescent="0.35">
      <c r="A96">
        <v>6000139702</v>
      </c>
      <c r="B96" t="s">
        <v>230</v>
      </c>
      <c r="C96" t="s">
        <v>230</v>
      </c>
      <c r="D96" s="34" t="s">
        <v>251</v>
      </c>
      <c r="E96" s="1">
        <v>45789</v>
      </c>
      <c r="F96" s="1"/>
      <c r="G96" t="s">
        <v>400</v>
      </c>
      <c r="H96" t="s">
        <v>240</v>
      </c>
      <c r="I96" s="1">
        <v>45810</v>
      </c>
      <c r="J96" t="s">
        <v>201</v>
      </c>
      <c r="K96" t="s">
        <v>347</v>
      </c>
      <c r="L96" t="s">
        <v>171</v>
      </c>
      <c r="M96" t="s">
        <v>467</v>
      </c>
      <c r="N96" t="s">
        <v>237</v>
      </c>
      <c r="O96" t="s">
        <v>230</v>
      </c>
      <c r="Q96">
        <f ca="1">IF(OR(ISNUMBER(MATCH(L96,MasterData!$D$3:$D$18,0)),ISNUMBER(MATCH(L96,MasterData!$C$3:$C$18,0))),
    DATEDIF(E96,I96,"d"),
    DATEDIF(E96,TODAY(),"d"))</f>
        <v>21</v>
      </c>
      <c r="R96">
        <f t="shared" ca="1" si="3"/>
        <v>0</v>
      </c>
      <c r="S96">
        <f t="shared" ca="1" si="4"/>
        <v>1</v>
      </c>
      <c r="T96">
        <f t="shared" ca="1" si="5"/>
        <v>0</v>
      </c>
    </row>
    <row r="97" spans="1:20" x14ac:dyDescent="0.35">
      <c r="A97">
        <v>6000139704</v>
      </c>
      <c r="B97" t="s">
        <v>468</v>
      </c>
      <c r="C97" t="s">
        <v>230</v>
      </c>
      <c r="D97" s="34" t="s">
        <v>251</v>
      </c>
      <c r="E97" s="1">
        <v>45789</v>
      </c>
      <c r="F97" s="1"/>
      <c r="G97" t="s">
        <v>469</v>
      </c>
      <c r="H97" t="s">
        <v>245</v>
      </c>
      <c r="I97" s="1">
        <v>45797</v>
      </c>
      <c r="J97" t="s">
        <v>234</v>
      </c>
      <c r="K97" t="s">
        <v>235</v>
      </c>
      <c r="L97" t="s">
        <v>171</v>
      </c>
      <c r="M97" t="s">
        <v>470</v>
      </c>
      <c r="N97" t="s">
        <v>237</v>
      </c>
      <c r="O97" t="s">
        <v>230</v>
      </c>
      <c r="Q97">
        <f ca="1">IF(OR(ISNUMBER(MATCH(L97,MasterData!$D$3:$D$18,0)),ISNUMBER(MATCH(L97,MasterData!$C$3:$C$18,0))),
    DATEDIF(E97,I97,"d"),
    DATEDIF(E97,TODAY(),"d"))</f>
        <v>8</v>
      </c>
      <c r="R97">
        <f t="shared" ca="1" si="3"/>
        <v>0</v>
      </c>
      <c r="S97">
        <f t="shared" ca="1" si="4"/>
        <v>1</v>
      </c>
      <c r="T97">
        <f t="shared" ca="1" si="5"/>
        <v>0</v>
      </c>
    </row>
    <row r="98" spans="1:20" x14ac:dyDescent="0.35">
      <c r="A98">
        <v>6000139963</v>
      </c>
      <c r="B98" t="s">
        <v>471</v>
      </c>
      <c r="C98" t="s">
        <v>230</v>
      </c>
      <c r="D98" s="34" t="s">
        <v>247</v>
      </c>
      <c r="E98" s="1">
        <v>45791</v>
      </c>
      <c r="F98" s="1"/>
      <c r="G98" t="s">
        <v>268</v>
      </c>
      <c r="H98" t="s">
        <v>377</v>
      </c>
      <c r="I98" s="1">
        <v>45805</v>
      </c>
      <c r="J98" t="s">
        <v>234</v>
      </c>
      <c r="K98" t="s">
        <v>347</v>
      </c>
      <c r="L98" t="s">
        <v>171</v>
      </c>
      <c r="M98" t="s">
        <v>472</v>
      </c>
      <c r="N98" t="s">
        <v>237</v>
      </c>
      <c r="O98" t="s">
        <v>230</v>
      </c>
      <c r="Q98">
        <f ca="1">IF(OR(ISNUMBER(MATCH(L98,MasterData!$D$3:$D$18,0)),ISNUMBER(MATCH(L98,MasterData!$C$3:$C$18,0))),
    DATEDIF(E98,I98,"d"),
    DATEDIF(E98,TODAY(),"d"))</f>
        <v>14</v>
      </c>
      <c r="R98">
        <f t="shared" ca="1" si="3"/>
        <v>0</v>
      </c>
      <c r="S98">
        <f t="shared" ca="1" si="4"/>
        <v>1</v>
      </c>
      <c r="T98">
        <f t="shared" ca="1" si="5"/>
        <v>0</v>
      </c>
    </row>
    <row r="99" spans="1:20" x14ac:dyDescent="0.35">
      <c r="A99">
        <v>6000139986</v>
      </c>
      <c r="B99" t="s">
        <v>473</v>
      </c>
      <c r="C99" t="s">
        <v>230</v>
      </c>
      <c r="D99" s="34" t="s">
        <v>254</v>
      </c>
      <c r="E99" s="1">
        <v>45791</v>
      </c>
      <c r="F99" s="1"/>
      <c r="G99" t="s">
        <v>255</v>
      </c>
      <c r="H99" t="s">
        <v>240</v>
      </c>
      <c r="I99" s="1">
        <v>45805</v>
      </c>
      <c r="J99" t="s">
        <v>234</v>
      </c>
      <c r="K99" t="s">
        <v>347</v>
      </c>
      <c r="L99" t="s">
        <v>171</v>
      </c>
      <c r="M99" t="s">
        <v>474</v>
      </c>
      <c r="N99" t="s">
        <v>237</v>
      </c>
      <c r="O99" t="s">
        <v>230</v>
      </c>
      <c r="Q99">
        <f ca="1">IF(OR(ISNUMBER(MATCH(L99,MasterData!$D$3:$D$18,0)),ISNUMBER(MATCH(L99,MasterData!$C$3:$C$18,0))),
    DATEDIF(E99,I99,"d"),
    DATEDIF(E99,TODAY(),"d"))</f>
        <v>14</v>
      </c>
      <c r="R99">
        <f t="shared" ca="1" si="3"/>
        <v>0</v>
      </c>
      <c r="S99">
        <f t="shared" ca="1" si="4"/>
        <v>1</v>
      </c>
      <c r="T99">
        <f t="shared" ca="1" si="5"/>
        <v>0</v>
      </c>
    </row>
    <row r="100" spans="1:20" x14ac:dyDescent="0.35">
      <c r="A100">
        <v>6000140063</v>
      </c>
      <c r="B100" t="s">
        <v>5</v>
      </c>
      <c r="C100" t="s">
        <v>230</v>
      </c>
      <c r="D100" s="34" t="s">
        <v>231</v>
      </c>
      <c r="E100" s="1">
        <v>45792</v>
      </c>
      <c r="F100" s="1"/>
      <c r="G100" t="s">
        <v>300</v>
      </c>
      <c r="H100" t="s">
        <v>245</v>
      </c>
      <c r="I100" s="1">
        <v>45853</v>
      </c>
      <c r="J100" t="s">
        <v>234</v>
      </c>
      <c r="K100" t="s">
        <v>241</v>
      </c>
      <c r="L100" t="s">
        <v>164</v>
      </c>
      <c r="M100" t="s">
        <v>475</v>
      </c>
      <c r="N100" t="s">
        <v>237</v>
      </c>
      <c r="O100" t="s">
        <v>230</v>
      </c>
      <c r="Q100">
        <f ca="1">IF(OR(ISNUMBER(MATCH(L100,MasterData!$D$3:$D$18,0)),ISNUMBER(MATCH(L100,MasterData!$C$3:$C$18,0))),
    DATEDIF(E100,I100,"d"),
    DATEDIF(E100,TODAY(),"d"))</f>
        <v>215</v>
      </c>
      <c r="R100">
        <f t="shared" ca="1" si="3"/>
        <v>0</v>
      </c>
      <c r="S100">
        <f t="shared" ca="1" si="4"/>
        <v>0</v>
      </c>
      <c r="T100">
        <f t="shared" ca="1" si="5"/>
        <v>1</v>
      </c>
    </row>
    <row r="101" spans="1:20" x14ac:dyDescent="0.35">
      <c r="A101">
        <v>6000140103</v>
      </c>
      <c r="B101" t="s">
        <v>476</v>
      </c>
      <c r="C101" t="s">
        <v>230</v>
      </c>
      <c r="D101" s="34" t="s">
        <v>274</v>
      </c>
      <c r="E101" s="1">
        <v>45792</v>
      </c>
      <c r="F101" s="1"/>
      <c r="G101" t="s">
        <v>354</v>
      </c>
      <c r="H101" t="s">
        <v>240</v>
      </c>
      <c r="I101" s="1">
        <v>45800</v>
      </c>
      <c r="J101" t="s">
        <v>234</v>
      </c>
      <c r="K101" t="s">
        <v>347</v>
      </c>
      <c r="L101" t="s">
        <v>171</v>
      </c>
      <c r="M101" t="s">
        <v>477</v>
      </c>
      <c r="N101" t="s">
        <v>237</v>
      </c>
      <c r="O101" t="s">
        <v>230</v>
      </c>
      <c r="Q101">
        <f ca="1">IF(OR(ISNUMBER(MATCH(L101,MasterData!$D$3:$D$18,0)),ISNUMBER(MATCH(L101,MasterData!$C$3:$C$18,0))),
    DATEDIF(E101,I101,"d"),
    DATEDIF(E101,TODAY(),"d"))</f>
        <v>8</v>
      </c>
      <c r="R101">
        <f t="shared" ca="1" si="3"/>
        <v>0</v>
      </c>
      <c r="S101">
        <f t="shared" ca="1" si="4"/>
        <v>1</v>
      </c>
      <c r="T101">
        <f t="shared" ca="1" si="5"/>
        <v>0</v>
      </c>
    </row>
    <row r="102" spans="1:20" x14ac:dyDescent="0.35">
      <c r="A102">
        <v>6000140225</v>
      </c>
      <c r="B102" t="s">
        <v>230</v>
      </c>
      <c r="C102" t="s">
        <v>230</v>
      </c>
      <c r="D102" s="34" t="s">
        <v>231</v>
      </c>
      <c r="E102" s="1">
        <v>45793</v>
      </c>
      <c r="F102" s="1"/>
      <c r="G102" t="s">
        <v>248</v>
      </c>
      <c r="H102" t="s">
        <v>245</v>
      </c>
      <c r="I102" s="1">
        <v>45817</v>
      </c>
      <c r="J102" t="s">
        <v>201</v>
      </c>
      <c r="K102" t="s">
        <v>241</v>
      </c>
      <c r="L102" t="s">
        <v>171</v>
      </c>
      <c r="M102" t="s">
        <v>478</v>
      </c>
      <c r="N102" t="s">
        <v>237</v>
      </c>
      <c r="O102" t="s">
        <v>230</v>
      </c>
      <c r="Q102">
        <f ca="1">IF(OR(ISNUMBER(MATCH(L102,MasterData!$D$3:$D$18,0)),ISNUMBER(MATCH(L102,MasterData!$C$3:$C$18,0))),
    DATEDIF(E102,I102,"d"),
    DATEDIF(E102,TODAY(),"d"))</f>
        <v>24</v>
      </c>
      <c r="R102">
        <f t="shared" ca="1" si="3"/>
        <v>0</v>
      </c>
      <c r="S102">
        <f t="shared" ca="1" si="4"/>
        <v>1</v>
      </c>
      <c r="T102">
        <f t="shared" ca="1" si="5"/>
        <v>0</v>
      </c>
    </row>
    <row r="103" spans="1:20" x14ac:dyDescent="0.35">
      <c r="A103">
        <v>6000140321</v>
      </c>
      <c r="B103" t="s">
        <v>479</v>
      </c>
      <c r="C103" t="s">
        <v>230</v>
      </c>
      <c r="D103" s="34" t="s">
        <v>480</v>
      </c>
      <c r="E103" s="1">
        <v>45796</v>
      </c>
      <c r="F103" s="1"/>
      <c r="G103" t="s">
        <v>329</v>
      </c>
      <c r="H103" t="s">
        <v>240</v>
      </c>
      <c r="I103" s="1">
        <v>45805</v>
      </c>
      <c r="J103" t="s">
        <v>234</v>
      </c>
      <c r="K103" t="s">
        <v>241</v>
      </c>
      <c r="L103" t="s">
        <v>171</v>
      </c>
      <c r="M103" t="s">
        <v>481</v>
      </c>
      <c r="N103" t="s">
        <v>237</v>
      </c>
      <c r="O103" t="s">
        <v>230</v>
      </c>
      <c r="Q103">
        <f ca="1">IF(OR(ISNUMBER(MATCH(L103,MasterData!$D$3:$D$18,0)),ISNUMBER(MATCH(L103,MasterData!$C$3:$C$18,0))),
    DATEDIF(E103,I103,"d"),
    DATEDIF(E103,TODAY(),"d"))</f>
        <v>9</v>
      </c>
      <c r="R103">
        <f t="shared" ca="1" si="3"/>
        <v>0</v>
      </c>
      <c r="S103">
        <f t="shared" ca="1" si="4"/>
        <v>1</v>
      </c>
      <c r="T103">
        <f t="shared" ca="1" si="5"/>
        <v>0</v>
      </c>
    </row>
    <row r="104" spans="1:20" x14ac:dyDescent="0.35">
      <c r="A104">
        <v>6000140327</v>
      </c>
      <c r="B104" t="s">
        <v>482</v>
      </c>
      <c r="C104" t="s">
        <v>230</v>
      </c>
      <c r="D104" s="34" t="s">
        <v>480</v>
      </c>
      <c r="E104" s="1">
        <v>45796</v>
      </c>
      <c r="F104" s="1">
        <v>45798</v>
      </c>
      <c r="G104" t="s">
        <v>329</v>
      </c>
      <c r="H104" t="s">
        <v>233</v>
      </c>
      <c r="I104" s="1">
        <v>45805</v>
      </c>
      <c r="J104" t="s">
        <v>234</v>
      </c>
      <c r="K104" t="s">
        <v>241</v>
      </c>
      <c r="L104" t="s">
        <v>171</v>
      </c>
      <c r="M104" t="s">
        <v>483</v>
      </c>
      <c r="N104" t="s">
        <v>237</v>
      </c>
      <c r="O104" t="s">
        <v>230</v>
      </c>
      <c r="Q104">
        <f ca="1">IF(OR(ISNUMBER(MATCH(L104,MasterData!$D$3:$D$18,0)),ISNUMBER(MATCH(L104,MasterData!$C$3:$C$18,0))),
    DATEDIF(E104,I104,"d"),
    DATEDIF(E104,TODAY(),"d"))</f>
        <v>9</v>
      </c>
      <c r="R104">
        <f t="shared" ca="1" si="3"/>
        <v>0</v>
      </c>
      <c r="S104">
        <f t="shared" ca="1" si="4"/>
        <v>1</v>
      </c>
      <c r="T104">
        <f t="shared" ca="1" si="5"/>
        <v>0</v>
      </c>
    </row>
    <row r="105" spans="1:20" x14ac:dyDescent="0.35">
      <c r="A105">
        <v>6000140374</v>
      </c>
      <c r="B105" t="s">
        <v>484</v>
      </c>
      <c r="C105" t="s">
        <v>230</v>
      </c>
      <c r="D105" s="34" t="s">
        <v>254</v>
      </c>
      <c r="E105" s="1">
        <v>45796</v>
      </c>
      <c r="F105" s="1"/>
      <c r="G105" t="s">
        <v>255</v>
      </c>
      <c r="H105" t="s">
        <v>240</v>
      </c>
      <c r="I105" s="1">
        <v>45812</v>
      </c>
      <c r="J105" t="s">
        <v>234</v>
      </c>
      <c r="K105" t="s">
        <v>241</v>
      </c>
      <c r="L105" t="s">
        <v>171</v>
      </c>
      <c r="M105" t="s">
        <v>485</v>
      </c>
      <c r="N105" t="s">
        <v>237</v>
      </c>
      <c r="O105" t="s">
        <v>230</v>
      </c>
      <c r="Q105">
        <f ca="1">IF(OR(ISNUMBER(MATCH(L105,MasterData!$D$3:$D$18,0)),ISNUMBER(MATCH(L105,MasterData!$C$3:$C$18,0))),
    DATEDIF(E105,I105,"d"),
    DATEDIF(E105,TODAY(),"d"))</f>
        <v>16</v>
      </c>
      <c r="R105">
        <f t="shared" ca="1" si="3"/>
        <v>0</v>
      </c>
      <c r="S105">
        <f t="shared" ca="1" si="4"/>
        <v>1</v>
      </c>
      <c r="T105">
        <f t="shared" ca="1" si="5"/>
        <v>0</v>
      </c>
    </row>
    <row r="106" spans="1:20" x14ac:dyDescent="0.35">
      <c r="A106">
        <v>6000140405</v>
      </c>
      <c r="B106" t="s">
        <v>230</v>
      </c>
      <c r="C106" t="s">
        <v>230</v>
      </c>
      <c r="D106" s="34" t="s">
        <v>231</v>
      </c>
      <c r="E106" s="1">
        <v>45796</v>
      </c>
      <c r="F106" s="1"/>
      <c r="G106" t="s">
        <v>248</v>
      </c>
      <c r="H106" t="s">
        <v>245</v>
      </c>
      <c r="I106" s="1">
        <v>45842</v>
      </c>
      <c r="J106" t="s">
        <v>201</v>
      </c>
      <c r="K106" t="s">
        <v>241</v>
      </c>
      <c r="L106" t="s">
        <v>171</v>
      </c>
      <c r="M106" t="s">
        <v>486</v>
      </c>
      <c r="N106" t="s">
        <v>237</v>
      </c>
      <c r="O106" t="s">
        <v>230</v>
      </c>
      <c r="Q106">
        <f ca="1">IF(OR(ISNUMBER(MATCH(L106,MasterData!$D$3:$D$18,0)),ISNUMBER(MATCH(L106,MasterData!$C$3:$C$18,0))),
    DATEDIF(E106,I106,"d"),
    DATEDIF(E106,TODAY(),"d"))</f>
        <v>46</v>
      </c>
      <c r="R106">
        <f t="shared" ca="1" si="3"/>
        <v>0</v>
      </c>
      <c r="S106">
        <f t="shared" ca="1" si="4"/>
        <v>0</v>
      </c>
      <c r="T106">
        <f t="shared" ca="1" si="5"/>
        <v>1</v>
      </c>
    </row>
    <row r="107" spans="1:20" x14ac:dyDescent="0.35">
      <c r="A107">
        <v>6000140433</v>
      </c>
      <c r="B107" t="s">
        <v>487</v>
      </c>
      <c r="C107" t="s">
        <v>230</v>
      </c>
      <c r="D107" s="34" t="s">
        <v>231</v>
      </c>
      <c r="E107" s="1">
        <v>45796</v>
      </c>
      <c r="F107" s="1"/>
      <c r="G107" t="s">
        <v>488</v>
      </c>
      <c r="H107" t="s">
        <v>245</v>
      </c>
      <c r="I107" s="1">
        <v>45807</v>
      </c>
      <c r="J107" t="s">
        <v>234</v>
      </c>
      <c r="K107" t="s">
        <v>235</v>
      </c>
      <c r="L107" t="s">
        <v>171</v>
      </c>
      <c r="M107" t="s">
        <v>489</v>
      </c>
      <c r="N107" t="s">
        <v>237</v>
      </c>
      <c r="O107" t="s">
        <v>230</v>
      </c>
      <c r="Q107">
        <f ca="1">IF(OR(ISNUMBER(MATCH(L107,MasterData!$D$3:$D$18,0)),ISNUMBER(MATCH(L107,MasterData!$C$3:$C$18,0))),
    DATEDIF(E107,I107,"d"),
    DATEDIF(E107,TODAY(),"d"))</f>
        <v>11</v>
      </c>
      <c r="R107">
        <f t="shared" ca="1" si="3"/>
        <v>0</v>
      </c>
      <c r="S107">
        <f t="shared" ca="1" si="4"/>
        <v>1</v>
      </c>
      <c r="T107">
        <f t="shared" ca="1" si="5"/>
        <v>0</v>
      </c>
    </row>
    <row r="108" spans="1:20" x14ac:dyDescent="0.35">
      <c r="A108">
        <v>6000140519</v>
      </c>
      <c r="B108" t="s">
        <v>490</v>
      </c>
      <c r="C108" t="s">
        <v>230</v>
      </c>
      <c r="D108" s="34" t="s">
        <v>274</v>
      </c>
      <c r="E108" s="1">
        <v>45797</v>
      </c>
      <c r="F108" s="1"/>
      <c r="G108" t="s">
        <v>275</v>
      </c>
      <c r="H108" t="s">
        <v>245</v>
      </c>
      <c r="I108" s="1">
        <v>45813</v>
      </c>
      <c r="J108" t="s">
        <v>234</v>
      </c>
      <c r="K108" t="s">
        <v>235</v>
      </c>
      <c r="L108" t="s">
        <v>171</v>
      </c>
      <c r="M108" t="s">
        <v>491</v>
      </c>
      <c r="N108" t="s">
        <v>237</v>
      </c>
      <c r="O108" t="s">
        <v>230</v>
      </c>
      <c r="Q108">
        <f ca="1">IF(OR(ISNUMBER(MATCH(L108,MasterData!$D$3:$D$18,0)),ISNUMBER(MATCH(L108,MasterData!$C$3:$C$18,0))),
    DATEDIF(E108,I108,"d"),
    DATEDIF(E108,TODAY(),"d"))</f>
        <v>16</v>
      </c>
      <c r="R108">
        <f t="shared" ca="1" si="3"/>
        <v>0</v>
      </c>
      <c r="S108">
        <f t="shared" ca="1" si="4"/>
        <v>1</v>
      </c>
      <c r="T108">
        <f t="shared" ca="1" si="5"/>
        <v>0</v>
      </c>
    </row>
    <row r="109" spans="1:20" x14ac:dyDescent="0.35">
      <c r="A109">
        <v>6000140636</v>
      </c>
      <c r="B109" t="s">
        <v>492</v>
      </c>
      <c r="C109" t="s">
        <v>230</v>
      </c>
      <c r="D109" s="34" t="s">
        <v>274</v>
      </c>
      <c r="E109" s="1">
        <v>45797</v>
      </c>
      <c r="F109" s="1"/>
      <c r="G109" t="s">
        <v>321</v>
      </c>
      <c r="H109" t="s">
        <v>245</v>
      </c>
      <c r="I109" s="1">
        <v>45807</v>
      </c>
      <c r="J109" t="s">
        <v>234</v>
      </c>
      <c r="K109" t="s">
        <v>241</v>
      </c>
      <c r="L109" t="s">
        <v>171</v>
      </c>
      <c r="M109" t="s">
        <v>493</v>
      </c>
      <c r="N109" t="s">
        <v>237</v>
      </c>
      <c r="O109" t="s">
        <v>230</v>
      </c>
      <c r="Q109">
        <f ca="1">IF(OR(ISNUMBER(MATCH(L109,MasterData!$D$3:$D$18,0)),ISNUMBER(MATCH(L109,MasterData!$C$3:$C$18,0))),
    DATEDIF(E109,I109,"d"),
    DATEDIF(E109,TODAY(),"d"))</f>
        <v>10</v>
      </c>
      <c r="R109">
        <f t="shared" ca="1" si="3"/>
        <v>0</v>
      </c>
      <c r="S109">
        <f t="shared" ca="1" si="4"/>
        <v>1</v>
      </c>
      <c r="T109">
        <f t="shared" ca="1" si="5"/>
        <v>0</v>
      </c>
    </row>
    <row r="110" spans="1:20" x14ac:dyDescent="0.35">
      <c r="A110">
        <v>6000140745</v>
      </c>
      <c r="B110" t="s">
        <v>494</v>
      </c>
      <c r="C110" t="s">
        <v>230</v>
      </c>
      <c r="D110" s="34" t="s">
        <v>254</v>
      </c>
      <c r="E110" s="1">
        <v>45798</v>
      </c>
      <c r="F110" s="1"/>
      <c r="G110" t="s">
        <v>357</v>
      </c>
      <c r="H110" t="s">
        <v>245</v>
      </c>
      <c r="I110" s="1">
        <v>45839</v>
      </c>
      <c r="J110" t="s">
        <v>234</v>
      </c>
      <c r="K110" t="s">
        <v>235</v>
      </c>
      <c r="L110" t="s">
        <v>171</v>
      </c>
      <c r="M110" t="s">
        <v>495</v>
      </c>
      <c r="N110" t="s">
        <v>237</v>
      </c>
      <c r="O110" t="s">
        <v>230</v>
      </c>
      <c r="Q110">
        <f ca="1">IF(OR(ISNUMBER(MATCH(L110,MasterData!$D$3:$D$18,0)),ISNUMBER(MATCH(L110,MasterData!$C$3:$C$18,0))),
    DATEDIF(E110,I110,"d"),
    DATEDIF(E110,TODAY(),"d"))</f>
        <v>41</v>
      </c>
      <c r="R110">
        <f t="shared" ca="1" si="3"/>
        <v>0</v>
      </c>
      <c r="S110">
        <f t="shared" ca="1" si="4"/>
        <v>0</v>
      </c>
      <c r="T110">
        <f t="shared" ca="1" si="5"/>
        <v>1</v>
      </c>
    </row>
    <row r="111" spans="1:20" x14ac:dyDescent="0.35">
      <c r="A111">
        <v>6000140747</v>
      </c>
      <c r="B111" t="s">
        <v>496</v>
      </c>
      <c r="C111" t="s">
        <v>230</v>
      </c>
      <c r="D111" s="34" t="s">
        <v>247</v>
      </c>
      <c r="E111" s="1">
        <v>45798</v>
      </c>
      <c r="F111" s="1">
        <v>45804</v>
      </c>
      <c r="G111" t="s">
        <v>268</v>
      </c>
      <c r="H111" t="s">
        <v>245</v>
      </c>
      <c r="I111" s="1">
        <v>45811</v>
      </c>
      <c r="J111" t="s">
        <v>234</v>
      </c>
      <c r="K111" t="s">
        <v>241</v>
      </c>
      <c r="L111" t="s">
        <v>171</v>
      </c>
      <c r="M111" t="s">
        <v>497</v>
      </c>
      <c r="N111" t="s">
        <v>237</v>
      </c>
      <c r="O111" t="s">
        <v>230</v>
      </c>
      <c r="Q111">
        <f ca="1">IF(OR(ISNUMBER(MATCH(L111,MasterData!$D$3:$D$18,0)),ISNUMBER(MATCH(L111,MasterData!$C$3:$C$18,0))),
    DATEDIF(E111,I111,"d"),
    DATEDIF(E111,TODAY(),"d"))</f>
        <v>13</v>
      </c>
      <c r="R111">
        <f t="shared" ca="1" si="3"/>
        <v>0</v>
      </c>
      <c r="S111">
        <f t="shared" ca="1" si="4"/>
        <v>1</v>
      </c>
      <c r="T111">
        <f t="shared" ca="1" si="5"/>
        <v>0</v>
      </c>
    </row>
    <row r="112" spans="1:20" x14ac:dyDescent="0.35">
      <c r="A112">
        <v>6000140763</v>
      </c>
      <c r="B112" t="s">
        <v>498</v>
      </c>
      <c r="C112" t="s">
        <v>230</v>
      </c>
      <c r="D112" s="34" t="s">
        <v>247</v>
      </c>
      <c r="E112" s="1">
        <v>45798</v>
      </c>
      <c r="F112" s="1">
        <v>45806</v>
      </c>
      <c r="G112" t="s">
        <v>268</v>
      </c>
      <c r="H112" t="s">
        <v>245</v>
      </c>
      <c r="I112" s="1">
        <v>45807</v>
      </c>
      <c r="J112" t="s">
        <v>234</v>
      </c>
      <c r="K112" t="s">
        <v>241</v>
      </c>
      <c r="L112" t="s">
        <v>171</v>
      </c>
      <c r="M112" t="s">
        <v>499</v>
      </c>
      <c r="N112" t="s">
        <v>237</v>
      </c>
      <c r="O112" t="s">
        <v>230</v>
      </c>
      <c r="Q112">
        <f ca="1">IF(OR(ISNUMBER(MATCH(L112,MasterData!$D$3:$D$18,0)),ISNUMBER(MATCH(L112,MasterData!$C$3:$C$18,0))),
    DATEDIF(E112,I112,"d"),
    DATEDIF(E112,TODAY(),"d"))</f>
        <v>9</v>
      </c>
      <c r="R112">
        <f t="shared" ca="1" si="3"/>
        <v>0</v>
      </c>
      <c r="S112">
        <f t="shared" ca="1" si="4"/>
        <v>1</v>
      </c>
      <c r="T112">
        <f t="shared" ca="1" si="5"/>
        <v>0</v>
      </c>
    </row>
    <row r="113" spans="1:20" x14ac:dyDescent="0.35">
      <c r="A113">
        <v>6000140765</v>
      </c>
      <c r="B113" t="s">
        <v>500</v>
      </c>
      <c r="C113" t="s">
        <v>230</v>
      </c>
      <c r="D113" s="34" t="s">
        <v>247</v>
      </c>
      <c r="E113" s="1">
        <v>45798</v>
      </c>
      <c r="F113" s="1">
        <v>45804</v>
      </c>
      <c r="G113" t="s">
        <v>268</v>
      </c>
      <c r="H113" t="s">
        <v>245</v>
      </c>
      <c r="I113" s="1">
        <v>45813</v>
      </c>
      <c r="J113" t="s">
        <v>234</v>
      </c>
      <c r="K113" t="s">
        <v>241</v>
      </c>
      <c r="L113" t="s">
        <v>171</v>
      </c>
      <c r="M113" t="s">
        <v>501</v>
      </c>
      <c r="N113" t="s">
        <v>237</v>
      </c>
      <c r="O113" t="s">
        <v>230</v>
      </c>
      <c r="Q113">
        <f ca="1">IF(OR(ISNUMBER(MATCH(L113,MasterData!$D$3:$D$18,0)),ISNUMBER(MATCH(L113,MasterData!$C$3:$C$18,0))),
    DATEDIF(E113,I113,"d"),
    DATEDIF(E113,TODAY(),"d"))</f>
        <v>15</v>
      </c>
      <c r="R113">
        <f t="shared" ca="1" si="3"/>
        <v>0</v>
      </c>
      <c r="S113">
        <f t="shared" ca="1" si="4"/>
        <v>1</v>
      </c>
      <c r="T113">
        <f t="shared" ca="1" si="5"/>
        <v>0</v>
      </c>
    </row>
    <row r="114" spans="1:20" x14ac:dyDescent="0.35">
      <c r="A114">
        <v>6000140809</v>
      </c>
      <c r="B114" t="s">
        <v>502</v>
      </c>
      <c r="D114" s="34" t="s">
        <v>247</v>
      </c>
      <c r="E114" s="1">
        <v>45798</v>
      </c>
      <c r="F114" s="1">
        <v>45811</v>
      </c>
      <c r="G114" t="s">
        <v>268</v>
      </c>
      <c r="H114" t="s">
        <v>503</v>
      </c>
      <c r="I114" s="1">
        <v>45824</v>
      </c>
      <c r="J114" t="s">
        <v>234</v>
      </c>
      <c r="K114" t="s">
        <v>241</v>
      </c>
      <c r="L114" t="s">
        <v>171</v>
      </c>
      <c r="M114" t="s">
        <v>504</v>
      </c>
      <c r="N114" t="s">
        <v>237</v>
      </c>
      <c r="Q114">
        <f ca="1">IF(OR(ISNUMBER(MATCH(L114,MasterData!$D$3:$D$18,0)),ISNUMBER(MATCH(L114,MasterData!$C$3:$C$18,0))),
    DATEDIF(E114,I114,"d"),
    DATEDIF(E114,TODAY(),"d"))</f>
        <v>26</v>
      </c>
      <c r="R114">
        <f t="shared" ca="1" si="3"/>
        <v>0</v>
      </c>
      <c r="S114">
        <f t="shared" ca="1" si="4"/>
        <v>1</v>
      </c>
      <c r="T114">
        <f t="shared" ca="1" si="5"/>
        <v>0</v>
      </c>
    </row>
    <row r="115" spans="1:20" x14ac:dyDescent="0.35">
      <c r="A115">
        <v>6000140812</v>
      </c>
      <c r="B115" t="s">
        <v>505</v>
      </c>
      <c r="C115" t="s">
        <v>230</v>
      </c>
      <c r="D115" s="34" t="s">
        <v>506</v>
      </c>
      <c r="E115" s="1">
        <v>45798</v>
      </c>
      <c r="F115" s="1"/>
      <c r="G115" t="s">
        <v>507</v>
      </c>
      <c r="H115" t="s">
        <v>240</v>
      </c>
      <c r="I115" s="1">
        <v>45806</v>
      </c>
      <c r="J115" t="s">
        <v>234</v>
      </c>
      <c r="K115" t="s">
        <v>241</v>
      </c>
      <c r="L115" t="s">
        <v>171</v>
      </c>
      <c r="M115" t="s">
        <v>508</v>
      </c>
      <c r="N115" t="s">
        <v>237</v>
      </c>
      <c r="O115" t="s">
        <v>230</v>
      </c>
      <c r="Q115">
        <f ca="1">IF(OR(ISNUMBER(MATCH(L115,MasterData!$D$3:$D$18,0)),ISNUMBER(MATCH(L115,MasterData!$C$3:$C$18,0))),
    DATEDIF(E115,I115,"d"),
    DATEDIF(E115,TODAY(),"d"))</f>
        <v>8</v>
      </c>
      <c r="R115">
        <f t="shared" ca="1" si="3"/>
        <v>0</v>
      </c>
      <c r="S115">
        <f t="shared" ca="1" si="4"/>
        <v>1</v>
      </c>
      <c r="T115">
        <f t="shared" ca="1" si="5"/>
        <v>0</v>
      </c>
    </row>
    <row r="116" spans="1:20" x14ac:dyDescent="0.35">
      <c r="A116">
        <v>6000140821</v>
      </c>
      <c r="B116" t="s">
        <v>230</v>
      </c>
      <c r="C116" t="s">
        <v>230</v>
      </c>
      <c r="D116" s="34" t="s">
        <v>251</v>
      </c>
      <c r="E116" s="1">
        <v>45798</v>
      </c>
      <c r="F116" s="1"/>
      <c r="G116" t="s">
        <v>422</v>
      </c>
      <c r="H116" t="s">
        <v>240</v>
      </c>
      <c r="I116" s="1">
        <v>45813</v>
      </c>
      <c r="J116" t="s">
        <v>201</v>
      </c>
      <c r="K116" t="s">
        <v>235</v>
      </c>
      <c r="L116" t="s">
        <v>171</v>
      </c>
      <c r="M116" t="s">
        <v>509</v>
      </c>
      <c r="N116" t="s">
        <v>237</v>
      </c>
      <c r="O116" t="s">
        <v>230</v>
      </c>
      <c r="Q116">
        <f ca="1">IF(OR(ISNUMBER(MATCH(L116,MasterData!$D$3:$D$18,0)),ISNUMBER(MATCH(L116,MasterData!$C$3:$C$18,0))),
    DATEDIF(E116,I116,"d"),
    DATEDIF(E116,TODAY(),"d"))</f>
        <v>15</v>
      </c>
      <c r="R116">
        <f t="shared" ca="1" si="3"/>
        <v>0</v>
      </c>
      <c r="S116">
        <f t="shared" ca="1" si="4"/>
        <v>1</v>
      </c>
      <c r="T116">
        <f t="shared" ca="1" si="5"/>
        <v>0</v>
      </c>
    </row>
    <row r="117" spans="1:20" x14ac:dyDescent="0.35">
      <c r="A117">
        <v>6000140852</v>
      </c>
      <c r="B117" t="s">
        <v>510</v>
      </c>
      <c r="C117" t="s">
        <v>230</v>
      </c>
      <c r="D117" s="34" t="s">
        <v>511</v>
      </c>
      <c r="E117" s="1">
        <v>45799</v>
      </c>
      <c r="F117" s="1"/>
      <c r="G117" t="s">
        <v>512</v>
      </c>
      <c r="H117" t="s">
        <v>245</v>
      </c>
      <c r="I117" s="1">
        <v>45807</v>
      </c>
      <c r="J117" t="s">
        <v>234</v>
      </c>
      <c r="K117" t="s">
        <v>235</v>
      </c>
      <c r="L117" t="s">
        <v>171</v>
      </c>
      <c r="M117" t="s">
        <v>513</v>
      </c>
      <c r="N117" t="s">
        <v>237</v>
      </c>
      <c r="O117" t="s">
        <v>230</v>
      </c>
      <c r="Q117">
        <f ca="1">IF(OR(ISNUMBER(MATCH(L117,MasterData!$D$3:$D$18,0)),ISNUMBER(MATCH(L117,MasterData!$C$3:$C$18,0))),
    DATEDIF(E117,I117,"d"),
    DATEDIF(E117,TODAY(),"d"))</f>
        <v>8</v>
      </c>
      <c r="R117">
        <f t="shared" ca="1" si="3"/>
        <v>0</v>
      </c>
      <c r="S117">
        <f t="shared" ca="1" si="4"/>
        <v>1</v>
      </c>
      <c r="T117">
        <f t="shared" ca="1" si="5"/>
        <v>0</v>
      </c>
    </row>
    <row r="118" spans="1:20" x14ac:dyDescent="0.35">
      <c r="A118">
        <v>6000140887</v>
      </c>
      <c r="B118" t="s">
        <v>514</v>
      </c>
      <c r="C118" t="s">
        <v>230</v>
      </c>
      <c r="D118" s="34" t="s">
        <v>254</v>
      </c>
      <c r="E118" s="1">
        <v>45799</v>
      </c>
      <c r="F118" s="1">
        <v>45803</v>
      </c>
      <c r="G118" t="s">
        <v>357</v>
      </c>
      <c r="H118" t="s">
        <v>240</v>
      </c>
      <c r="I118" s="1">
        <v>45811</v>
      </c>
      <c r="J118" t="s">
        <v>234</v>
      </c>
      <c r="K118" t="s">
        <v>241</v>
      </c>
      <c r="L118" t="s">
        <v>171</v>
      </c>
      <c r="M118" t="s">
        <v>515</v>
      </c>
      <c r="N118" t="s">
        <v>237</v>
      </c>
      <c r="O118" t="s">
        <v>230</v>
      </c>
      <c r="Q118">
        <f ca="1">IF(OR(ISNUMBER(MATCH(L118,MasterData!$D$3:$D$18,0)),ISNUMBER(MATCH(L118,MasterData!$C$3:$C$18,0))),
    DATEDIF(E118,I118,"d"),
    DATEDIF(E118,TODAY(),"d"))</f>
        <v>12</v>
      </c>
      <c r="R118">
        <f t="shared" ca="1" si="3"/>
        <v>0</v>
      </c>
      <c r="S118">
        <f t="shared" ca="1" si="4"/>
        <v>1</v>
      </c>
      <c r="T118">
        <f t="shared" ca="1" si="5"/>
        <v>0</v>
      </c>
    </row>
    <row r="119" spans="1:20" x14ac:dyDescent="0.35">
      <c r="A119">
        <v>6000141017</v>
      </c>
      <c r="B119" t="s">
        <v>516</v>
      </c>
      <c r="C119" t="s">
        <v>230</v>
      </c>
      <c r="D119" s="34" t="s">
        <v>247</v>
      </c>
      <c r="E119" s="1">
        <v>45800</v>
      </c>
      <c r="F119" s="1"/>
      <c r="G119" t="s">
        <v>268</v>
      </c>
      <c r="H119" t="s">
        <v>230</v>
      </c>
      <c r="I119" s="1">
        <v>45847</v>
      </c>
      <c r="J119" t="s">
        <v>234</v>
      </c>
      <c r="K119" t="s">
        <v>235</v>
      </c>
      <c r="L119" t="s">
        <v>171</v>
      </c>
      <c r="M119" t="s">
        <v>517</v>
      </c>
      <c r="N119" t="s">
        <v>237</v>
      </c>
      <c r="O119" t="s">
        <v>230</v>
      </c>
      <c r="Q119">
        <f ca="1">IF(OR(ISNUMBER(MATCH(L119,MasterData!$D$3:$D$18,0)),ISNUMBER(MATCH(L119,MasterData!$C$3:$C$18,0))),
    DATEDIF(E119,I119,"d"),
    DATEDIF(E119,TODAY(),"d"))</f>
        <v>47</v>
      </c>
      <c r="R119">
        <f t="shared" ca="1" si="3"/>
        <v>0</v>
      </c>
      <c r="S119">
        <f t="shared" ca="1" si="4"/>
        <v>0</v>
      </c>
      <c r="T119">
        <f t="shared" ca="1" si="5"/>
        <v>1</v>
      </c>
    </row>
    <row r="120" spans="1:20" x14ac:dyDescent="0.35">
      <c r="A120">
        <v>6000141018</v>
      </c>
      <c r="B120" t="s">
        <v>518</v>
      </c>
      <c r="C120" t="s">
        <v>230</v>
      </c>
      <c r="D120" s="34" t="s">
        <v>519</v>
      </c>
      <c r="E120" s="1">
        <v>45800</v>
      </c>
      <c r="F120" s="1"/>
      <c r="G120" t="s">
        <v>520</v>
      </c>
      <c r="H120" t="s">
        <v>233</v>
      </c>
      <c r="I120" s="1">
        <v>45832</v>
      </c>
      <c r="J120" t="s">
        <v>234</v>
      </c>
      <c r="K120" t="s">
        <v>235</v>
      </c>
      <c r="L120" t="s">
        <v>171</v>
      </c>
      <c r="M120" t="s">
        <v>521</v>
      </c>
      <c r="N120" t="s">
        <v>237</v>
      </c>
      <c r="O120" t="s">
        <v>230</v>
      </c>
      <c r="Q120">
        <f ca="1">IF(OR(ISNUMBER(MATCH(L120,MasterData!$D$3:$D$18,0)),ISNUMBER(MATCH(L120,MasterData!$C$3:$C$18,0))),
    DATEDIF(E120,I120,"d"),
    DATEDIF(E120,TODAY(),"d"))</f>
        <v>32</v>
      </c>
      <c r="R120">
        <f t="shared" ca="1" si="3"/>
        <v>0</v>
      </c>
      <c r="S120">
        <f t="shared" ca="1" si="4"/>
        <v>0</v>
      </c>
      <c r="T120">
        <f t="shared" ca="1" si="5"/>
        <v>1</v>
      </c>
    </row>
    <row r="121" spans="1:20" x14ac:dyDescent="0.35">
      <c r="A121">
        <v>6000141038</v>
      </c>
      <c r="B121" t="s">
        <v>522</v>
      </c>
      <c r="C121" t="s">
        <v>230</v>
      </c>
      <c r="D121" s="34" t="s">
        <v>231</v>
      </c>
      <c r="E121" s="1">
        <v>45800</v>
      </c>
      <c r="F121" s="1"/>
      <c r="G121" t="s">
        <v>232</v>
      </c>
      <c r="H121" t="s">
        <v>240</v>
      </c>
      <c r="I121" s="1">
        <v>45811</v>
      </c>
      <c r="J121" t="s">
        <v>234</v>
      </c>
      <c r="K121" t="s">
        <v>235</v>
      </c>
      <c r="L121" t="s">
        <v>171</v>
      </c>
      <c r="M121" t="s">
        <v>523</v>
      </c>
      <c r="N121" t="s">
        <v>237</v>
      </c>
      <c r="O121" t="s">
        <v>230</v>
      </c>
      <c r="Q121">
        <f ca="1">IF(OR(ISNUMBER(MATCH(L121,MasterData!$D$3:$D$18,0)),ISNUMBER(MATCH(L121,MasterData!$C$3:$C$18,0))),
    DATEDIF(E121,I121,"d"),
    DATEDIF(E121,TODAY(),"d"))</f>
        <v>11</v>
      </c>
      <c r="R121">
        <f t="shared" ca="1" si="3"/>
        <v>0</v>
      </c>
      <c r="S121">
        <f t="shared" ca="1" si="4"/>
        <v>1</v>
      </c>
      <c r="T121">
        <f t="shared" ca="1" si="5"/>
        <v>0</v>
      </c>
    </row>
    <row r="122" spans="1:20" x14ac:dyDescent="0.35">
      <c r="A122">
        <v>6000141080</v>
      </c>
      <c r="B122" t="s">
        <v>524</v>
      </c>
      <c r="C122" t="s">
        <v>230</v>
      </c>
      <c r="D122" s="34" t="s">
        <v>274</v>
      </c>
      <c r="E122" s="1">
        <v>45800</v>
      </c>
      <c r="F122" s="1"/>
      <c r="G122" t="s">
        <v>321</v>
      </c>
      <c r="H122" t="s">
        <v>245</v>
      </c>
      <c r="I122" s="1">
        <v>45810</v>
      </c>
      <c r="J122" t="s">
        <v>234</v>
      </c>
      <c r="K122" t="s">
        <v>241</v>
      </c>
      <c r="L122" t="s">
        <v>171</v>
      </c>
      <c r="M122" t="s">
        <v>525</v>
      </c>
      <c r="N122" t="s">
        <v>237</v>
      </c>
      <c r="O122" t="s">
        <v>230</v>
      </c>
      <c r="Q122">
        <f ca="1">IF(OR(ISNUMBER(MATCH(L122,MasterData!$D$3:$D$18,0)),ISNUMBER(MATCH(L122,MasterData!$C$3:$C$18,0))),
    DATEDIF(E122,I122,"d"),
    DATEDIF(E122,TODAY(),"d"))</f>
        <v>10</v>
      </c>
      <c r="R122">
        <f t="shared" ca="1" si="3"/>
        <v>0</v>
      </c>
      <c r="S122">
        <f t="shared" ca="1" si="4"/>
        <v>1</v>
      </c>
      <c r="T122">
        <f t="shared" ca="1" si="5"/>
        <v>0</v>
      </c>
    </row>
    <row r="123" spans="1:20" x14ac:dyDescent="0.35">
      <c r="A123">
        <v>6000141241</v>
      </c>
      <c r="B123" t="s">
        <v>526</v>
      </c>
      <c r="C123" t="s">
        <v>230</v>
      </c>
      <c r="D123" s="34" t="s">
        <v>480</v>
      </c>
      <c r="E123" s="1">
        <v>45803</v>
      </c>
      <c r="F123" s="1"/>
      <c r="G123" t="s">
        <v>329</v>
      </c>
      <c r="H123" t="s">
        <v>240</v>
      </c>
      <c r="I123" s="1">
        <v>45847</v>
      </c>
      <c r="J123" t="s">
        <v>234</v>
      </c>
      <c r="K123" t="s">
        <v>235</v>
      </c>
      <c r="L123" t="s">
        <v>171</v>
      </c>
      <c r="M123" t="s">
        <v>527</v>
      </c>
      <c r="N123" t="s">
        <v>237</v>
      </c>
      <c r="O123" t="s">
        <v>230</v>
      </c>
      <c r="Q123">
        <f ca="1">IF(OR(ISNUMBER(MATCH(L123,MasterData!$D$3:$D$18,0)),ISNUMBER(MATCH(L123,MasterData!$C$3:$C$18,0))),
    DATEDIF(E123,I123,"d"),
    DATEDIF(E123,TODAY(),"d"))</f>
        <v>44</v>
      </c>
      <c r="R123">
        <f t="shared" ca="1" si="3"/>
        <v>0</v>
      </c>
      <c r="S123">
        <f t="shared" ca="1" si="4"/>
        <v>0</v>
      </c>
      <c r="T123">
        <f t="shared" ca="1" si="5"/>
        <v>1</v>
      </c>
    </row>
    <row r="124" spans="1:20" x14ac:dyDescent="0.35">
      <c r="A124">
        <v>6000141291</v>
      </c>
      <c r="B124" t="s">
        <v>528</v>
      </c>
      <c r="C124" t="s">
        <v>230</v>
      </c>
      <c r="D124" s="34" t="s">
        <v>251</v>
      </c>
      <c r="E124" s="1">
        <v>45803</v>
      </c>
      <c r="F124" s="1"/>
      <c r="G124" t="s">
        <v>529</v>
      </c>
      <c r="H124" t="s">
        <v>230</v>
      </c>
      <c r="I124" s="1">
        <v>45811</v>
      </c>
      <c r="J124" t="s">
        <v>234</v>
      </c>
      <c r="K124" t="s">
        <v>235</v>
      </c>
      <c r="L124" t="s">
        <v>171</v>
      </c>
      <c r="M124" t="s">
        <v>530</v>
      </c>
      <c r="N124" t="s">
        <v>237</v>
      </c>
      <c r="O124" t="s">
        <v>230</v>
      </c>
      <c r="Q124">
        <f ca="1">IF(OR(ISNUMBER(MATCH(L124,MasterData!$D$3:$D$18,0)),ISNUMBER(MATCH(L124,MasterData!$C$3:$C$18,0))),
    DATEDIF(E124,I124,"d"),
    DATEDIF(E124,TODAY(),"d"))</f>
        <v>8</v>
      </c>
      <c r="R124">
        <f t="shared" ca="1" si="3"/>
        <v>0</v>
      </c>
      <c r="S124">
        <f t="shared" ca="1" si="4"/>
        <v>1</v>
      </c>
      <c r="T124">
        <f t="shared" ca="1" si="5"/>
        <v>0</v>
      </c>
    </row>
    <row r="125" spans="1:20" x14ac:dyDescent="0.35">
      <c r="A125">
        <v>6000141328</v>
      </c>
      <c r="B125" t="s">
        <v>531</v>
      </c>
      <c r="C125" t="s">
        <v>230</v>
      </c>
      <c r="D125" s="34" t="s">
        <v>480</v>
      </c>
      <c r="E125" s="1">
        <v>45804</v>
      </c>
      <c r="F125" s="1">
        <v>45805</v>
      </c>
      <c r="G125" t="s">
        <v>354</v>
      </c>
      <c r="H125" t="s">
        <v>240</v>
      </c>
      <c r="I125" s="1">
        <v>45811</v>
      </c>
      <c r="J125" t="s">
        <v>234</v>
      </c>
      <c r="K125" t="s">
        <v>347</v>
      </c>
      <c r="L125" t="s">
        <v>171</v>
      </c>
      <c r="M125" t="s">
        <v>532</v>
      </c>
      <c r="N125" t="s">
        <v>237</v>
      </c>
      <c r="O125" t="s">
        <v>230</v>
      </c>
      <c r="Q125">
        <f ca="1">IF(OR(ISNUMBER(MATCH(L125,MasterData!$D$3:$D$18,0)),ISNUMBER(MATCH(L125,MasterData!$C$3:$C$18,0))),
    DATEDIF(E125,I125,"d"),
    DATEDIF(E125,TODAY(),"d"))</f>
        <v>7</v>
      </c>
      <c r="R125">
        <f t="shared" ca="1" si="3"/>
        <v>1</v>
      </c>
      <c r="S125">
        <f t="shared" ca="1" si="4"/>
        <v>0</v>
      </c>
      <c r="T125">
        <f t="shared" ca="1" si="5"/>
        <v>0</v>
      </c>
    </row>
    <row r="126" spans="1:20" x14ac:dyDescent="0.35">
      <c r="A126">
        <v>6000141409</v>
      </c>
      <c r="B126" t="s">
        <v>533</v>
      </c>
      <c r="C126" t="s">
        <v>230</v>
      </c>
      <c r="D126" s="34" t="s">
        <v>506</v>
      </c>
      <c r="E126" s="1">
        <v>45804</v>
      </c>
      <c r="F126" s="1"/>
      <c r="G126" t="s">
        <v>534</v>
      </c>
      <c r="H126" t="s">
        <v>240</v>
      </c>
      <c r="I126" s="1">
        <v>45812</v>
      </c>
      <c r="J126" t="s">
        <v>234</v>
      </c>
      <c r="K126" t="s">
        <v>235</v>
      </c>
      <c r="L126" t="s">
        <v>171</v>
      </c>
      <c r="M126" t="s">
        <v>535</v>
      </c>
      <c r="N126" t="s">
        <v>237</v>
      </c>
      <c r="O126" t="s">
        <v>230</v>
      </c>
      <c r="Q126">
        <f ca="1">IF(OR(ISNUMBER(MATCH(L126,MasterData!$D$3:$D$18,0)),ISNUMBER(MATCH(L126,MasterData!$C$3:$C$18,0))),
    DATEDIF(E126,I126,"d"),
    DATEDIF(E126,TODAY(),"d"))</f>
        <v>8</v>
      </c>
      <c r="R126">
        <f t="shared" ca="1" si="3"/>
        <v>0</v>
      </c>
      <c r="S126">
        <f t="shared" ca="1" si="4"/>
        <v>1</v>
      </c>
      <c r="T126">
        <f t="shared" ca="1" si="5"/>
        <v>0</v>
      </c>
    </row>
    <row r="127" spans="1:20" x14ac:dyDescent="0.35">
      <c r="A127">
        <v>6000141456</v>
      </c>
      <c r="B127" t="s">
        <v>536</v>
      </c>
      <c r="C127" t="s">
        <v>230</v>
      </c>
      <c r="D127" s="34" t="s">
        <v>254</v>
      </c>
      <c r="E127" s="1">
        <v>45804</v>
      </c>
      <c r="F127" s="1"/>
      <c r="G127" t="s">
        <v>537</v>
      </c>
      <c r="H127" t="s">
        <v>240</v>
      </c>
      <c r="I127" s="1">
        <v>45846</v>
      </c>
      <c r="J127" t="s">
        <v>234</v>
      </c>
      <c r="K127" t="s">
        <v>235</v>
      </c>
      <c r="L127" t="s">
        <v>171</v>
      </c>
      <c r="M127" t="s">
        <v>538</v>
      </c>
      <c r="N127" t="s">
        <v>237</v>
      </c>
      <c r="O127" t="s">
        <v>230</v>
      </c>
      <c r="Q127">
        <f ca="1">IF(OR(ISNUMBER(MATCH(L127,MasterData!$D$3:$D$18,0)),ISNUMBER(MATCH(L127,MasterData!$C$3:$C$18,0))),
    DATEDIF(E127,I127,"d"),
    DATEDIF(E127,TODAY(),"d"))</f>
        <v>42</v>
      </c>
      <c r="R127">
        <f t="shared" ca="1" si="3"/>
        <v>0</v>
      </c>
      <c r="S127">
        <f t="shared" ca="1" si="4"/>
        <v>0</v>
      </c>
      <c r="T127">
        <f t="shared" ca="1" si="5"/>
        <v>1</v>
      </c>
    </row>
    <row r="128" spans="1:20" x14ac:dyDescent="0.35">
      <c r="A128">
        <v>6000141519</v>
      </c>
      <c r="B128" t="s">
        <v>539</v>
      </c>
      <c r="C128" t="s">
        <v>230</v>
      </c>
      <c r="D128" s="34" t="s">
        <v>247</v>
      </c>
      <c r="E128" s="1">
        <v>45805</v>
      </c>
      <c r="F128" s="1"/>
      <c r="G128" t="s">
        <v>453</v>
      </c>
      <c r="H128" t="s">
        <v>240</v>
      </c>
      <c r="I128" s="1">
        <v>45819</v>
      </c>
      <c r="J128" t="s">
        <v>234</v>
      </c>
      <c r="K128" t="s">
        <v>235</v>
      </c>
      <c r="L128" t="s">
        <v>171</v>
      </c>
      <c r="M128" t="s">
        <v>540</v>
      </c>
      <c r="N128" t="s">
        <v>237</v>
      </c>
      <c r="O128" t="s">
        <v>230</v>
      </c>
      <c r="Q128">
        <f ca="1">IF(OR(ISNUMBER(MATCH(L128,MasterData!$D$3:$D$18,0)),ISNUMBER(MATCH(L128,MasterData!$C$3:$C$18,0))),
    DATEDIF(E128,I128,"d"),
    DATEDIF(E128,TODAY(),"d"))</f>
        <v>14</v>
      </c>
      <c r="R128">
        <f t="shared" ca="1" si="3"/>
        <v>0</v>
      </c>
      <c r="S128">
        <f t="shared" ca="1" si="4"/>
        <v>1</v>
      </c>
      <c r="T128">
        <f t="shared" ca="1" si="5"/>
        <v>0</v>
      </c>
    </row>
    <row r="129" spans="1:20" x14ac:dyDescent="0.35">
      <c r="A129">
        <v>6000141525</v>
      </c>
      <c r="B129" t="s">
        <v>541</v>
      </c>
      <c r="C129" t="s">
        <v>230</v>
      </c>
      <c r="D129" s="34" t="s">
        <v>274</v>
      </c>
      <c r="E129" s="1">
        <v>45805</v>
      </c>
      <c r="F129" s="1"/>
      <c r="G129" t="s">
        <v>321</v>
      </c>
      <c r="H129" t="s">
        <v>245</v>
      </c>
      <c r="I129" s="1">
        <v>45813</v>
      </c>
      <c r="J129" t="s">
        <v>234</v>
      </c>
      <c r="K129" t="s">
        <v>241</v>
      </c>
      <c r="L129" t="s">
        <v>171</v>
      </c>
      <c r="M129" t="s">
        <v>542</v>
      </c>
      <c r="N129" t="s">
        <v>237</v>
      </c>
      <c r="O129" t="s">
        <v>230</v>
      </c>
      <c r="Q129">
        <f ca="1">IF(OR(ISNUMBER(MATCH(L129,MasterData!$D$3:$D$18,0)),ISNUMBER(MATCH(L129,MasterData!$C$3:$C$18,0))),
    DATEDIF(E129,I129,"d"),
    DATEDIF(E129,TODAY(),"d"))</f>
        <v>8</v>
      </c>
      <c r="R129">
        <f t="shared" ca="1" si="3"/>
        <v>0</v>
      </c>
      <c r="S129">
        <f t="shared" ca="1" si="4"/>
        <v>1</v>
      </c>
      <c r="T129">
        <f t="shared" ca="1" si="5"/>
        <v>0</v>
      </c>
    </row>
    <row r="130" spans="1:20" x14ac:dyDescent="0.35">
      <c r="A130">
        <v>6000141527</v>
      </c>
      <c r="B130" t="s">
        <v>543</v>
      </c>
      <c r="C130" t="s">
        <v>230</v>
      </c>
      <c r="D130" s="34" t="s">
        <v>274</v>
      </c>
      <c r="E130" s="1">
        <v>45805</v>
      </c>
      <c r="F130" s="1"/>
      <c r="G130" t="s">
        <v>544</v>
      </c>
      <c r="H130" t="s">
        <v>245</v>
      </c>
      <c r="I130" s="1">
        <v>45813</v>
      </c>
      <c r="J130" t="s">
        <v>234</v>
      </c>
      <c r="K130" t="s">
        <v>235</v>
      </c>
      <c r="L130" t="s">
        <v>171</v>
      </c>
      <c r="M130" t="s">
        <v>545</v>
      </c>
      <c r="N130" t="s">
        <v>237</v>
      </c>
      <c r="O130" t="s">
        <v>230</v>
      </c>
      <c r="Q130">
        <f ca="1">IF(OR(ISNUMBER(MATCH(L130,MasterData!$D$3:$D$18,0)),ISNUMBER(MATCH(L130,MasterData!$C$3:$C$18,0))),
    DATEDIF(E130,I130,"d"),
    DATEDIF(E130,TODAY(),"d"))</f>
        <v>8</v>
      </c>
      <c r="R130">
        <f t="shared" ca="1" si="3"/>
        <v>0</v>
      </c>
      <c r="S130">
        <f t="shared" ca="1" si="4"/>
        <v>1</v>
      </c>
      <c r="T130">
        <f t="shared" ca="1" si="5"/>
        <v>0</v>
      </c>
    </row>
    <row r="131" spans="1:20" x14ac:dyDescent="0.35">
      <c r="A131">
        <v>6000141568</v>
      </c>
      <c r="B131" t="s">
        <v>230</v>
      </c>
      <c r="C131" t="s">
        <v>230</v>
      </c>
      <c r="D131" s="34">
        <v>3003</v>
      </c>
      <c r="E131" s="1">
        <v>45805</v>
      </c>
      <c r="F131" s="1"/>
      <c r="G131" t="s">
        <v>400</v>
      </c>
      <c r="H131" t="s">
        <v>245</v>
      </c>
      <c r="I131" s="1">
        <v>45843</v>
      </c>
      <c r="J131" t="s">
        <v>201</v>
      </c>
      <c r="K131" t="s">
        <v>241</v>
      </c>
      <c r="L131" t="s">
        <v>171</v>
      </c>
      <c r="M131" t="s">
        <v>546</v>
      </c>
      <c r="N131" t="s">
        <v>237</v>
      </c>
      <c r="O131" t="s">
        <v>230</v>
      </c>
      <c r="Q131">
        <f ca="1">IF(OR(ISNUMBER(MATCH(L131,MasterData!$D$3:$D$18,0)),ISNUMBER(MATCH(L131,MasterData!$C$3:$C$18,0))),
    DATEDIF(E131,I131,"d"),
    DATEDIF(E131,TODAY(),"d"))</f>
        <v>38</v>
      </c>
      <c r="R131">
        <f t="shared" ref="R131:R191" ca="1" si="6">IF(AND($Q131&gt;=0,$Q131&lt;=7),1,0)</f>
        <v>0</v>
      </c>
      <c r="S131">
        <f t="shared" ref="S131:S191" ca="1" si="7">IF(AND($Q131&gt;7,Q131&lt;=30),1,0)</f>
        <v>0</v>
      </c>
      <c r="T131">
        <f t="shared" ref="T131:T191" ca="1" si="8">IF($Q131&gt;30,1,0)</f>
        <v>1</v>
      </c>
    </row>
    <row r="132" spans="1:20" x14ac:dyDescent="0.35">
      <c r="A132">
        <v>6000141573</v>
      </c>
      <c r="B132" t="s">
        <v>547</v>
      </c>
      <c r="C132" t="s">
        <v>230</v>
      </c>
      <c r="D132" s="34" t="s">
        <v>480</v>
      </c>
      <c r="E132" s="1">
        <v>45805</v>
      </c>
      <c r="F132" s="1"/>
      <c r="G132" t="s">
        <v>275</v>
      </c>
      <c r="H132" t="s">
        <v>233</v>
      </c>
      <c r="I132" s="1">
        <v>45835</v>
      </c>
      <c r="J132" t="s">
        <v>234</v>
      </c>
      <c r="K132" t="s">
        <v>241</v>
      </c>
      <c r="L132" t="s">
        <v>171</v>
      </c>
      <c r="M132" t="s">
        <v>548</v>
      </c>
      <c r="N132" t="s">
        <v>237</v>
      </c>
      <c r="O132" t="s">
        <v>230</v>
      </c>
      <c r="Q132">
        <f ca="1">IF(OR(ISNUMBER(MATCH(L132,MasterData!$D$3:$D$18,0)),ISNUMBER(MATCH(L132,MasterData!$C$3:$C$18,0))),
    DATEDIF(E132,I132,"d"),
    DATEDIF(E132,TODAY(),"d"))</f>
        <v>30</v>
      </c>
      <c r="R132">
        <f t="shared" ca="1" si="6"/>
        <v>0</v>
      </c>
      <c r="S132">
        <f t="shared" ca="1" si="7"/>
        <v>1</v>
      </c>
      <c r="T132">
        <f t="shared" ca="1" si="8"/>
        <v>0</v>
      </c>
    </row>
    <row r="133" spans="1:20" x14ac:dyDescent="0.35">
      <c r="A133">
        <v>6000141657</v>
      </c>
      <c r="B133" t="s">
        <v>549</v>
      </c>
      <c r="C133" t="s">
        <v>230</v>
      </c>
      <c r="D133" s="34" t="s">
        <v>231</v>
      </c>
      <c r="E133" s="1">
        <v>45806</v>
      </c>
      <c r="F133" s="1"/>
      <c r="G133" t="s">
        <v>453</v>
      </c>
      <c r="H133" t="s">
        <v>233</v>
      </c>
      <c r="I133" s="1">
        <v>45839</v>
      </c>
      <c r="J133" t="s">
        <v>234</v>
      </c>
      <c r="K133" t="s">
        <v>235</v>
      </c>
      <c r="L133" t="s">
        <v>171</v>
      </c>
      <c r="M133" t="s">
        <v>550</v>
      </c>
      <c r="N133" t="s">
        <v>237</v>
      </c>
      <c r="O133" t="s">
        <v>230</v>
      </c>
      <c r="Q133">
        <f ca="1">IF(OR(ISNUMBER(MATCH(L133,MasterData!$D$3:$D$18,0)),ISNUMBER(MATCH(L133,MasterData!$C$3:$C$18,0))),
    DATEDIF(E133,I133,"d"),
    DATEDIF(E133,TODAY(),"d"))</f>
        <v>33</v>
      </c>
      <c r="R133">
        <f t="shared" ca="1" si="6"/>
        <v>0</v>
      </c>
      <c r="S133">
        <f t="shared" ca="1" si="7"/>
        <v>0</v>
      </c>
      <c r="T133">
        <f t="shared" ca="1" si="8"/>
        <v>1</v>
      </c>
    </row>
    <row r="134" spans="1:20" x14ac:dyDescent="0.35">
      <c r="A134">
        <v>6000141721</v>
      </c>
      <c r="B134" t="s">
        <v>551</v>
      </c>
      <c r="C134" t="s">
        <v>230</v>
      </c>
      <c r="D134" s="34" t="s">
        <v>480</v>
      </c>
      <c r="E134" s="1">
        <v>45807</v>
      </c>
      <c r="F134" s="1"/>
      <c r="G134" t="s">
        <v>552</v>
      </c>
      <c r="H134" t="s">
        <v>240</v>
      </c>
      <c r="I134" s="1">
        <v>45814</v>
      </c>
      <c r="J134" t="s">
        <v>234</v>
      </c>
      <c r="K134" t="s">
        <v>241</v>
      </c>
      <c r="L134" t="s">
        <v>171</v>
      </c>
      <c r="M134" t="s">
        <v>553</v>
      </c>
      <c r="N134" t="s">
        <v>237</v>
      </c>
      <c r="O134" t="s">
        <v>230</v>
      </c>
      <c r="Q134">
        <f ca="1">IF(OR(ISNUMBER(MATCH(L134,MasterData!$D$3:$D$18,0)),ISNUMBER(MATCH(L134,MasterData!$C$3:$C$18,0))),
    DATEDIF(E134,I134,"d"),
    DATEDIF(E134,TODAY(),"d"))</f>
        <v>7</v>
      </c>
      <c r="R134">
        <f t="shared" ca="1" si="6"/>
        <v>1</v>
      </c>
      <c r="S134">
        <f t="shared" ca="1" si="7"/>
        <v>0</v>
      </c>
      <c r="T134">
        <f t="shared" ca="1" si="8"/>
        <v>0</v>
      </c>
    </row>
    <row r="135" spans="1:20" x14ac:dyDescent="0.35">
      <c r="A135">
        <v>6000141724</v>
      </c>
      <c r="B135" t="s">
        <v>554</v>
      </c>
      <c r="C135" t="s">
        <v>230</v>
      </c>
      <c r="D135" s="34" t="s">
        <v>480</v>
      </c>
      <c r="E135" s="1">
        <v>45807</v>
      </c>
      <c r="F135" s="1"/>
      <c r="G135" t="s">
        <v>275</v>
      </c>
      <c r="H135" t="s">
        <v>240</v>
      </c>
      <c r="I135" s="1">
        <v>45814</v>
      </c>
      <c r="J135" t="s">
        <v>234</v>
      </c>
      <c r="K135" t="s">
        <v>347</v>
      </c>
      <c r="L135" t="s">
        <v>171</v>
      </c>
      <c r="M135" t="s">
        <v>555</v>
      </c>
      <c r="N135" t="s">
        <v>237</v>
      </c>
      <c r="O135" t="s">
        <v>230</v>
      </c>
      <c r="Q135">
        <f ca="1">IF(OR(ISNUMBER(MATCH(L135,MasterData!$D$3:$D$18,0)),ISNUMBER(MATCH(L135,MasterData!$C$3:$C$18,0))),
    DATEDIF(E135,I135,"d"),
    DATEDIF(E135,TODAY(),"d"))</f>
        <v>7</v>
      </c>
      <c r="R135">
        <f t="shared" ca="1" si="6"/>
        <v>1</v>
      </c>
      <c r="S135">
        <f t="shared" ca="1" si="7"/>
        <v>0</v>
      </c>
      <c r="T135">
        <f t="shared" ca="1" si="8"/>
        <v>0</v>
      </c>
    </row>
    <row r="136" spans="1:20" x14ac:dyDescent="0.35">
      <c r="A136">
        <v>6000141747</v>
      </c>
      <c r="B136" t="s">
        <v>556</v>
      </c>
      <c r="C136" t="s">
        <v>230</v>
      </c>
      <c r="D136" s="34" t="s">
        <v>254</v>
      </c>
      <c r="E136" s="1">
        <v>45807</v>
      </c>
      <c r="F136" s="1">
        <v>45812</v>
      </c>
      <c r="G136" t="s">
        <v>255</v>
      </c>
      <c r="H136" t="s">
        <v>240</v>
      </c>
      <c r="I136" s="1">
        <v>45820</v>
      </c>
      <c r="J136" t="s">
        <v>234</v>
      </c>
      <c r="K136" t="s">
        <v>347</v>
      </c>
      <c r="L136" t="s">
        <v>171</v>
      </c>
      <c r="M136" t="s">
        <v>557</v>
      </c>
      <c r="N136" t="s">
        <v>237</v>
      </c>
      <c r="O136" t="s">
        <v>230</v>
      </c>
      <c r="Q136">
        <f ca="1">IF(OR(ISNUMBER(MATCH(L136,MasterData!$D$3:$D$18,0)),ISNUMBER(MATCH(L136,MasterData!$C$3:$C$18,0))),
    DATEDIF(E136,I136,"d"),
    DATEDIF(E136,TODAY(),"d"))</f>
        <v>13</v>
      </c>
      <c r="R136">
        <f t="shared" ca="1" si="6"/>
        <v>0</v>
      </c>
      <c r="S136">
        <f t="shared" ca="1" si="7"/>
        <v>1</v>
      </c>
      <c r="T136">
        <f t="shared" ca="1" si="8"/>
        <v>0</v>
      </c>
    </row>
    <row r="137" spans="1:20" x14ac:dyDescent="0.35">
      <c r="A137">
        <v>6000141793</v>
      </c>
      <c r="B137" t="s">
        <v>558</v>
      </c>
      <c r="C137" t="s">
        <v>230</v>
      </c>
      <c r="D137" s="34" t="s">
        <v>480</v>
      </c>
      <c r="E137" s="1">
        <v>45810</v>
      </c>
      <c r="F137" s="1">
        <v>45828</v>
      </c>
      <c r="G137" t="s">
        <v>559</v>
      </c>
      <c r="H137" t="s">
        <v>233</v>
      </c>
      <c r="I137" s="1">
        <v>45833</v>
      </c>
      <c r="J137" t="s">
        <v>234</v>
      </c>
      <c r="K137" t="s">
        <v>241</v>
      </c>
      <c r="L137" t="s">
        <v>171</v>
      </c>
      <c r="M137" t="s">
        <v>561</v>
      </c>
      <c r="N137" t="s">
        <v>237</v>
      </c>
      <c r="O137" t="s">
        <v>230</v>
      </c>
      <c r="Q137">
        <f ca="1">IF(OR(ISNUMBER(MATCH(L137,MasterData!$D$3:$D$18,0)),ISNUMBER(MATCH(L137,MasterData!$C$3:$C$18,0))),
    DATEDIF(E137,I137,"d"),
    DATEDIF(E137,TODAY(),"d"))</f>
        <v>23</v>
      </c>
      <c r="R137">
        <f t="shared" ca="1" si="6"/>
        <v>0</v>
      </c>
      <c r="S137">
        <f t="shared" ca="1" si="7"/>
        <v>1</v>
      </c>
      <c r="T137">
        <f t="shared" ca="1" si="8"/>
        <v>0</v>
      </c>
    </row>
    <row r="138" spans="1:20" x14ac:dyDescent="0.35">
      <c r="A138">
        <v>6000141959</v>
      </c>
      <c r="B138" t="s">
        <v>562</v>
      </c>
      <c r="C138" t="s">
        <v>230</v>
      </c>
      <c r="D138" s="34" t="s">
        <v>506</v>
      </c>
      <c r="E138" s="1">
        <v>45811</v>
      </c>
      <c r="F138" s="1"/>
      <c r="G138" t="s">
        <v>507</v>
      </c>
      <c r="H138" t="s">
        <v>233</v>
      </c>
      <c r="I138" s="1">
        <v>45819</v>
      </c>
      <c r="J138" t="s">
        <v>234</v>
      </c>
      <c r="K138" t="s">
        <v>235</v>
      </c>
      <c r="L138" t="s">
        <v>171</v>
      </c>
      <c r="M138" t="s">
        <v>563</v>
      </c>
      <c r="N138" t="s">
        <v>237</v>
      </c>
      <c r="O138" t="s">
        <v>230</v>
      </c>
      <c r="Q138">
        <f ca="1">IF(OR(ISNUMBER(MATCH(L138,MasterData!$D$3:$D$18,0)),ISNUMBER(MATCH(L138,MasterData!$C$3:$C$18,0))),
    DATEDIF(E138,I138,"d"),
    DATEDIF(E138,TODAY(),"d"))</f>
        <v>8</v>
      </c>
      <c r="R138">
        <f t="shared" ca="1" si="6"/>
        <v>0</v>
      </c>
      <c r="S138">
        <f t="shared" ca="1" si="7"/>
        <v>1</v>
      </c>
      <c r="T138">
        <f t="shared" ca="1" si="8"/>
        <v>0</v>
      </c>
    </row>
    <row r="139" spans="1:20" x14ac:dyDescent="0.35">
      <c r="A139">
        <v>6000142018</v>
      </c>
      <c r="B139" t="s">
        <v>564</v>
      </c>
      <c r="C139" t="s">
        <v>230</v>
      </c>
      <c r="D139" s="34" t="s">
        <v>231</v>
      </c>
      <c r="E139" s="1">
        <v>45811</v>
      </c>
      <c r="F139" s="1">
        <v>45817</v>
      </c>
      <c r="G139" t="s">
        <v>293</v>
      </c>
      <c r="H139" t="s">
        <v>377</v>
      </c>
      <c r="I139" s="1">
        <v>45819</v>
      </c>
      <c r="J139" t="s">
        <v>234</v>
      </c>
      <c r="K139" t="s">
        <v>241</v>
      </c>
      <c r="L139" t="s">
        <v>171</v>
      </c>
      <c r="M139" t="s">
        <v>565</v>
      </c>
      <c r="N139" t="s">
        <v>237</v>
      </c>
      <c r="O139" t="s">
        <v>230</v>
      </c>
      <c r="Q139">
        <f ca="1">IF(OR(ISNUMBER(MATCH(L139,MasterData!$D$3:$D$18,0)),ISNUMBER(MATCH(L139,MasterData!$C$3:$C$18,0))),
    DATEDIF(E139,I139,"d"),
    DATEDIF(E139,TODAY(),"d"))</f>
        <v>8</v>
      </c>
      <c r="R139">
        <f t="shared" ca="1" si="6"/>
        <v>0</v>
      </c>
      <c r="S139">
        <f t="shared" ca="1" si="7"/>
        <v>1</v>
      </c>
      <c r="T139">
        <f t="shared" ca="1" si="8"/>
        <v>0</v>
      </c>
    </row>
    <row r="140" spans="1:20" x14ac:dyDescent="0.35">
      <c r="A140">
        <v>6000142063</v>
      </c>
      <c r="B140" t="s">
        <v>566</v>
      </c>
      <c r="C140" t="s">
        <v>230</v>
      </c>
      <c r="D140" s="34" t="s">
        <v>480</v>
      </c>
      <c r="E140" s="1">
        <v>45811</v>
      </c>
      <c r="F140" s="1"/>
      <c r="G140" t="s">
        <v>329</v>
      </c>
      <c r="H140" t="s">
        <v>233</v>
      </c>
      <c r="I140" s="1">
        <v>45819</v>
      </c>
      <c r="J140" t="s">
        <v>234</v>
      </c>
      <c r="K140" t="s">
        <v>241</v>
      </c>
      <c r="L140" t="s">
        <v>171</v>
      </c>
      <c r="M140" t="s">
        <v>567</v>
      </c>
      <c r="N140" t="s">
        <v>237</v>
      </c>
      <c r="O140" t="s">
        <v>230</v>
      </c>
      <c r="Q140">
        <f ca="1">IF(OR(ISNUMBER(MATCH(L140,MasterData!$D$3:$D$18,0)),ISNUMBER(MATCH(L140,MasterData!$C$3:$C$18,0))),
    DATEDIF(E140,I140,"d"),
    DATEDIF(E140,TODAY(),"d"))</f>
        <v>8</v>
      </c>
      <c r="R140">
        <f t="shared" ca="1" si="6"/>
        <v>0</v>
      </c>
      <c r="S140">
        <f t="shared" ca="1" si="7"/>
        <v>1</v>
      </c>
      <c r="T140">
        <f t="shared" ca="1" si="8"/>
        <v>0</v>
      </c>
    </row>
    <row r="141" spans="1:20" x14ac:dyDescent="0.35">
      <c r="A141">
        <v>6000142101</v>
      </c>
      <c r="B141" t="s">
        <v>568</v>
      </c>
      <c r="C141" t="s">
        <v>230</v>
      </c>
      <c r="D141" s="34" t="s">
        <v>506</v>
      </c>
      <c r="E141" s="1">
        <v>45812</v>
      </c>
      <c r="F141" s="1"/>
      <c r="G141" t="s">
        <v>534</v>
      </c>
      <c r="H141" t="s">
        <v>233</v>
      </c>
      <c r="I141" s="1">
        <v>45846</v>
      </c>
      <c r="J141" t="s">
        <v>234</v>
      </c>
      <c r="K141" t="s">
        <v>235</v>
      </c>
      <c r="L141" t="s">
        <v>171</v>
      </c>
      <c r="M141" t="s">
        <v>569</v>
      </c>
      <c r="N141" t="s">
        <v>237</v>
      </c>
      <c r="O141" t="s">
        <v>230</v>
      </c>
      <c r="Q141">
        <f ca="1">IF(OR(ISNUMBER(MATCH(L141,MasterData!$D$3:$D$18,0)),ISNUMBER(MATCH(L141,MasterData!$C$3:$C$18,0))),
    DATEDIF(E141,I141,"d"),
    DATEDIF(E141,TODAY(),"d"))</f>
        <v>34</v>
      </c>
      <c r="R141">
        <f t="shared" ca="1" si="6"/>
        <v>0</v>
      </c>
      <c r="S141">
        <f t="shared" ca="1" si="7"/>
        <v>0</v>
      </c>
      <c r="T141">
        <f t="shared" ca="1" si="8"/>
        <v>1</v>
      </c>
    </row>
    <row r="142" spans="1:20" x14ac:dyDescent="0.35">
      <c r="A142">
        <v>6000142210</v>
      </c>
      <c r="B142" t="s">
        <v>570</v>
      </c>
      <c r="C142" t="s">
        <v>230</v>
      </c>
      <c r="D142" s="34" t="s">
        <v>449</v>
      </c>
      <c r="E142" s="1">
        <v>45812</v>
      </c>
      <c r="F142" s="1"/>
      <c r="G142" t="s">
        <v>450</v>
      </c>
      <c r="H142" t="s">
        <v>233</v>
      </c>
      <c r="I142" s="1">
        <v>45820</v>
      </c>
      <c r="J142" t="s">
        <v>234</v>
      </c>
      <c r="K142" t="s">
        <v>241</v>
      </c>
      <c r="L142" t="s">
        <v>171</v>
      </c>
      <c r="M142" t="s">
        <v>571</v>
      </c>
      <c r="N142" t="s">
        <v>237</v>
      </c>
      <c r="O142" t="s">
        <v>230</v>
      </c>
      <c r="Q142">
        <f ca="1">IF(OR(ISNUMBER(MATCH(L142,MasterData!$D$3:$D$18,0)),ISNUMBER(MATCH(L142,MasterData!$C$3:$C$18,0))),
    DATEDIF(E142,I142,"d"),
    DATEDIF(E142,TODAY(),"d"))</f>
        <v>8</v>
      </c>
      <c r="R142">
        <f t="shared" ca="1" si="6"/>
        <v>0</v>
      </c>
      <c r="S142">
        <f t="shared" ca="1" si="7"/>
        <v>1</v>
      </c>
      <c r="T142">
        <f t="shared" ca="1" si="8"/>
        <v>0</v>
      </c>
    </row>
    <row r="143" spans="1:20" x14ac:dyDescent="0.35">
      <c r="A143">
        <v>6000142258</v>
      </c>
      <c r="B143" t="s">
        <v>572</v>
      </c>
      <c r="C143" t="s">
        <v>230</v>
      </c>
      <c r="D143" s="34" t="s">
        <v>254</v>
      </c>
      <c r="E143" s="1">
        <v>45812</v>
      </c>
      <c r="F143" s="1"/>
      <c r="G143" t="s">
        <v>268</v>
      </c>
      <c r="H143" t="s">
        <v>233</v>
      </c>
      <c r="I143" s="1">
        <v>45831</v>
      </c>
      <c r="J143" t="s">
        <v>234</v>
      </c>
      <c r="K143" t="s">
        <v>235</v>
      </c>
      <c r="L143" t="s">
        <v>171</v>
      </c>
      <c r="M143" t="s">
        <v>573</v>
      </c>
      <c r="N143" t="s">
        <v>237</v>
      </c>
      <c r="O143" t="s">
        <v>230</v>
      </c>
      <c r="Q143">
        <f ca="1">IF(OR(ISNUMBER(MATCH(L143,MasterData!$D$3:$D$18,0)),ISNUMBER(MATCH(L143,MasterData!$C$3:$C$18,0))),
    DATEDIF(E143,I143,"d"),
    DATEDIF(E143,TODAY(),"d"))</f>
        <v>19</v>
      </c>
      <c r="R143">
        <f t="shared" ca="1" si="6"/>
        <v>0</v>
      </c>
      <c r="S143">
        <f t="shared" ca="1" si="7"/>
        <v>1</v>
      </c>
      <c r="T143">
        <f t="shared" ca="1" si="8"/>
        <v>0</v>
      </c>
    </row>
    <row r="144" spans="1:20" x14ac:dyDescent="0.35">
      <c r="A144">
        <v>6000142276</v>
      </c>
      <c r="B144" t="s">
        <v>574</v>
      </c>
      <c r="C144" t="s">
        <v>230</v>
      </c>
      <c r="D144" s="34" t="s">
        <v>506</v>
      </c>
      <c r="E144" s="1">
        <v>45812</v>
      </c>
      <c r="F144" s="1"/>
      <c r="G144" t="s">
        <v>575</v>
      </c>
      <c r="H144" t="s">
        <v>233</v>
      </c>
      <c r="I144" s="1">
        <v>45855</v>
      </c>
      <c r="J144" t="s">
        <v>234</v>
      </c>
      <c r="K144" t="s">
        <v>235</v>
      </c>
      <c r="L144" t="s">
        <v>171</v>
      </c>
      <c r="M144" t="s">
        <v>576</v>
      </c>
      <c r="N144" t="s">
        <v>237</v>
      </c>
      <c r="O144" t="s">
        <v>230</v>
      </c>
      <c r="Q144">
        <f ca="1">IF(OR(ISNUMBER(MATCH(L144,MasterData!$D$3:$D$18,0)),ISNUMBER(MATCH(L144,MasterData!$C$3:$C$18,0))),
    DATEDIF(E144,I144,"d"),
    DATEDIF(E144,TODAY(),"d"))</f>
        <v>43</v>
      </c>
      <c r="R144">
        <f t="shared" ca="1" si="6"/>
        <v>0</v>
      </c>
      <c r="S144">
        <f t="shared" ca="1" si="7"/>
        <v>0</v>
      </c>
      <c r="T144">
        <f t="shared" ca="1" si="8"/>
        <v>1</v>
      </c>
    </row>
    <row r="145" spans="1:20" x14ac:dyDescent="0.35">
      <c r="A145">
        <v>6000142286</v>
      </c>
      <c r="B145" t="s">
        <v>600</v>
      </c>
      <c r="C145" t="s">
        <v>230</v>
      </c>
      <c r="D145" s="34" t="s">
        <v>231</v>
      </c>
      <c r="E145" s="1">
        <v>45813</v>
      </c>
      <c r="F145" s="1"/>
      <c r="G145" t="s">
        <v>318</v>
      </c>
      <c r="H145" t="s">
        <v>233</v>
      </c>
      <c r="I145" s="1">
        <v>45840</v>
      </c>
      <c r="J145" t="s">
        <v>234</v>
      </c>
      <c r="K145" t="s">
        <v>241</v>
      </c>
      <c r="L145" t="s">
        <v>171</v>
      </c>
      <c r="M145" t="s">
        <v>319</v>
      </c>
      <c r="N145" t="s">
        <v>237</v>
      </c>
      <c r="O145" t="s">
        <v>230</v>
      </c>
      <c r="Q145">
        <f ca="1">IF(OR(ISNUMBER(MATCH(L145,MasterData!$D$3:$D$18,0)),ISNUMBER(MATCH(L145,MasterData!$C$3:$C$18,0))),
    DATEDIF(E145,I145,"d"),
    DATEDIF(E145,TODAY(),"d"))</f>
        <v>27</v>
      </c>
      <c r="R145">
        <f t="shared" ca="1" si="6"/>
        <v>0</v>
      </c>
      <c r="S145">
        <f t="shared" ca="1" si="7"/>
        <v>1</v>
      </c>
      <c r="T145">
        <f t="shared" ca="1" si="8"/>
        <v>0</v>
      </c>
    </row>
    <row r="146" spans="1:20" x14ac:dyDescent="0.35">
      <c r="A146">
        <v>6000142434</v>
      </c>
      <c r="B146" t="s">
        <v>7</v>
      </c>
      <c r="C146" t="s">
        <v>230</v>
      </c>
      <c r="D146" s="34" t="s">
        <v>251</v>
      </c>
      <c r="E146" s="1">
        <v>45813</v>
      </c>
      <c r="F146" s="1">
        <v>45828</v>
      </c>
      <c r="G146" t="s">
        <v>577</v>
      </c>
      <c r="H146" t="s">
        <v>233</v>
      </c>
      <c r="I146" s="1">
        <v>45814</v>
      </c>
      <c r="J146" t="s">
        <v>560</v>
      </c>
      <c r="K146" t="s">
        <v>235</v>
      </c>
      <c r="L146" t="s">
        <v>183</v>
      </c>
      <c r="M146" t="s">
        <v>578</v>
      </c>
      <c r="N146" t="s">
        <v>237</v>
      </c>
      <c r="O146" t="s">
        <v>230</v>
      </c>
      <c r="Q146">
        <f ca="1">IF(OR(ISNUMBER(MATCH(L146,MasterData!$D$3:$D$18,0)),ISNUMBER(MATCH(L146,MasterData!$C$3:$C$18,0))),
    DATEDIF(E146,I146,"d"),
    DATEDIF(E146,TODAY(),"d"))</f>
        <v>194</v>
      </c>
      <c r="R146">
        <f t="shared" ca="1" si="6"/>
        <v>0</v>
      </c>
      <c r="S146">
        <f t="shared" ca="1" si="7"/>
        <v>0</v>
      </c>
      <c r="T146">
        <f t="shared" ca="1" si="8"/>
        <v>1</v>
      </c>
    </row>
    <row r="147" spans="1:20" x14ac:dyDescent="0.35">
      <c r="A147">
        <v>6000142441</v>
      </c>
      <c r="B147" t="s">
        <v>6</v>
      </c>
      <c r="C147" t="s">
        <v>230</v>
      </c>
      <c r="D147" s="34" t="s">
        <v>231</v>
      </c>
      <c r="E147" s="1">
        <v>45813</v>
      </c>
      <c r="F147" s="1"/>
      <c r="G147" t="s">
        <v>453</v>
      </c>
      <c r="H147" t="s">
        <v>233</v>
      </c>
      <c r="I147" s="1">
        <v>45845</v>
      </c>
      <c r="J147" t="s">
        <v>591</v>
      </c>
      <c r="K147" t="s">
        <v>235</v>
      </c>
      <c r="L147" t="s">
        <v>164</v>
      </c>
      <c r="M147" t="s">
        <v>579</v>
      </c>
      <c r="N147" t="s">
        <v>237</v>
      </c>
      <c r="O147" t="s">
        <v>230</v>
      </c>
      <c r="Q147">
        <f ca="1">IF(OR(ISNUMBER(MATCH(L147,MasterData!$D$3:$D$18,0)),ISNUMBER(MATCH(L147,MasterData!$C$3:$C$18,0))),
    DATEDIF(E147,I147,"d"),
    DATEDIF(E147,TODAY(),"d"))</f>
        <v>194</v>
      </c>
      <c r="R147">
        <f t="shared" ca="1" si="6"/>
        <v>0</v>
      </c>
      <c r="S147">
        <f t="shared" ca="1" si="7"/>
        <v>0</v>
      </c>
      <c r="T147">
        <f t="shared" ca="1" si="8"/>
        <v>1</v>
      </c>
    </row>
    <row r="148" spans="1:20" x14ac:dyDescent="0.35">
      <c r="A148">
        <v>6000142523</v>
      </c>
      <c r="B148" t="s">
        <v>580</v>
      </c>
      <c r="C148" t="s">
        <v>230</v>
      </c>
      <c r="D148" s="34" t="s">
        <v>581</v>
      </c>
      <c r="E148" s="1">
        <v>45814</v>
      </c>
      <c r="F148" s="1"/>
      <c r="G148" t="s">
        <v>582</v>
      </c>
      <c r="H148" t="s">
        <v>233</v>
      </c>
      <c r="I148" s="1">
        <v>45821</v>
      </c>
      <c r="J148" t="s">
        <v>234</v>
      </c>
      <c r="K148" t="s">
        <v>241</v>
      </c>
      <c r="L148" t="s">
        <v>171</v>
      </c>
      <c r="M148" t="s">
        <v>583</v>
      </c>
      <c r="N148" t="s">
        <v>237</v>
      </c>
      <c r="O148" t="s">
        <v>230</v>
      </c>
      <c r="Q148">
        <f ca="1">IF(OR(ISNUMBER(MATCH(L148,MasterData!$D$3:$D$18,0)),ISNUMBER(MATCH(L148,MasterData!$C$3:$C$18,0))),
    DATEDIF(E148,I148,"d"),
    DATEDIF(E148,TODAY(),"d"))</f>
        <v>7</v>
      </c>
      <c r="R148">
        <f t="shared" ca="1" si="6"/>
        <v>1</v>
      </c>
      <c r="S148">
        <f t="shared" ca="1" si="7"/>
        <v>0</v>
      </c>
      <c r="T148">
        <f t="shared" ca="1" si="8"/>
        <v>0</v>
      </c>
    </row>
    <row r="149" spans="1:20" x14ac:dyDescent="0.35">
      <c r="A149">
        <v>6000142666</v>
      </c>
      <c r="B149" t="s">
        <v>584</v>
      </c>
      <c r="C149" t="s">
        <v>230</v>
      </c>
      <c r="D149" s="34" t="s">
        <v>480</v>
      </c>
      <c r="E149" s="1">
        <v>45818</v>
      </c>
      <c r="F149" s="1"/>
      <c r="G149" t="s">
        <v>552</v>
      </c>
      <c r="H149" t="s">
        <v>233</v>
      </c>
      <c r="I149" s="1">
        <v>45833</v>
      </c>
      <c r="J149" t="s">
        <v>234</v>
      </c>
      <c r="K149" t="s">
        <v>241</v>
      </c>
      <c r="L149" t="s">
        <v>171</v>
      </c>
      <c r="M149" t="s">
        <v>585</v>
      </c>
      <c r="N149" t="s">
        <v>237</v>
      </c>
      <c r="O149" t="s">
        <v>230</v>
      </c>
      <c r="Q149">
        <f ca="1">IF(OR(ISNUMBER(MATCH(L149,MasterData!$D$3:$D$18,0)),ISNUMBER(MATCH(L149,MasterData!$C$3:$C$18,0))),
    DATEDIF(E149,I149,"d"),
    DATEDIF(E149,TODAY(),"d"))</f>
        <v>15</v>
      </c>
      <c r="R149">
        <f t="shared" ca="1" si="6"/>
        <v>0</v>
      </c>
      <c r="S149">
        <f t="shared" ca="1" si="7"/>
        <v>1</v>
      </c>
      <c r="T149">
        <f t="shared" ca="1" si="8"/>
        <v>0</v>
      </c>
    </row>
    <row r="150" spans="1:20" x14ac:dyDescent="0.35">
      <c r="A150">
        <v>6000142675</v>
      </c>
      <c r="B150" t="s">
        <v>230</v>
      </c>
      <c r="C150" t="s">
        <v>230</v>
      </c>
      <c r="D150" s="34" t="s">
        <v>254</v>
      </c>
      <c r="E150" s="1">
        <v>45818</v>
      </c>
      <c r="F150" s="1"/>
      <c r="G150" t="s">
        <v>400</v>
      </c>
      <c r="H150" t="s">
        <v>233</v>
      </c>
      <c r="I150" s="1">
        <v>45857</v>
      </c>
      <c r="J150" t="s">
        <v>245</v>
      </c>
      <c r="K150" t="s">
        <v>241</v>
      </c>
      <c r="L150" t="s">
        <v>171</v>
      </c>
      <c r="M150" t="s">
        <v>586</v>
      </c>
      <c r="N150" t="s">
        <v>237</v>
      </c>
      <c r="O150" t="s">
        <v>230</v>
      </c>
      <c r="Q150">
        <f ca="1">IF(OR(ISNUMBER(MATCH(L150,MasterData!$D$3:$D$18,0)),ISNUMBER(MATCH(L150,MasterData!$C$3:$C$18,0))),
    DATEDIF(E150,I150,"d"),
    DATEDIF(E150,TODAY(),"d"))</f>
        <v>39</v>
      </c>
      <c r="R150">
        <f t="shared" ca="1" si="6"/>
        <v>0</v>
      </c>
      <c r="S150">
        <f t="shared" ca="1" si="7"/>
        <v>0</v>
      </c>
      <c r="T150">
        <f t="shared" ca="1" si="8"/>
        <v>1</v>
      </c>
    </row>
    <row r="151" spans="1:20" x14ac:dyDescent="0.35">
      <c r="A151">
        <v>6000142684</v>
      </c>
      <c r="B151" t="s">
        <v>587</v>
      </c>
      <c r="C151" t="s">
        <v>230</v>
      </c>
      <c r="D151" s="34" t="s">
        <v>251</v>
      </c>
      <c r="E151" s="1">
        <v>45818</v>
      </c>
      <c r="F151" s="1"/>
      <c r="G151" t="s">
        <v>588</v>
      </c>
      <c r="H151" t="s">
        <v>233</v>
      </c>
      <c r="I151" s="1">
        <v>45825</v>
      </c>
      <c r="J151" t="s">
        <v>234</v>
      </c>
      <c r="K151" t="s">
        <v>235</v>
      </c>
      <c r="L151" t="s">
        <v>171</v>
      </c>
      <c r="M151" t="s">
        <v>589</v>
      </c>
      <c r="N151" t="s">
        <v>237</v>
      </c>
      <c r="O151" t="s">
        <v>230</v>
      </c>
      <c r="Q151">
        <f ca="1">IF(OR(ISNUMBER(MATCH(L151,MasterData!$D$3:$D$18,0)),ISNUMBER(MATCH(L151,MasterData!$C$3:$C$18,0))),
    DATEDIF(E151,I151,"d"),
    DATEDIF(E151,TODAY(),"d"))</f>
        <v>7</v>
      </c>
      <c r="R151">
        <f t="shared" ca="1" si="6"/>
        <v>1</v>
      </c>
      <c r="S151">
        <f t="shared" ca="1" si="7"/>
        <v>0</v>
      </c>
      <c r="T151">
        <f t="shared" ca="1" si="8"/>
        <v>0</v>
      </c>
    </row>
    <row r="152" spans="1:20" x14ac:dyDescent="0.35">
      <c r="A152">
        <v>6000142800</v>
      </c>
      <c r="B152" t="s">
        <v>590</v>
      </c>
      <c r="C152" t="s">
        <v>230</v>
      </c>
      <c r="D152" s="34" t="s">
        <v>480</v>
      </c>
      <c r="E152" s="1">
        <v>45819</v>
      </c>
      <c r="F152" s="1"/>
      <c r="G152" t="s">
        <v>552</v>
      </c>
      <c r="H152" t="s">
        <v>233</v>
      </c>
      <c r="I152" s="1">
        <v>45840</v>
      </c>
      <c r="J152" t="s">
        <v>234</v>
      </c>
      <c r="K152" t="s">
        <v>241</v>
      </c>
      <c r="L152" t="s">
        <v>171</v>
      </c>
      <c r="M152" t="s">
        <v>592</v>
      </c>
      <c r="N152" t="s">
        <v>237</v>
      </c>
      <c r="O152" t="s">
        <v>230</v>
      </c>
      <c r="Q152">
        <f ca="1">IF(OR(ISNUMBER(MATCH(L152,MasterData!$D$3:$D$18,0)),ISNUMBER(MATCH(L152,MasterData!$C$3:$C$18,0))),
    DATEDIF(E152,I152,"d"),
    DATEDIF(E152,TODAY(),"d"))</f>
        <v>21</v>
      </c>
      <c r="R152">
        <f t="shared" ca="1" si="6"/>
        <v>0</v>
      </c>
      <c r="S152">
        <f t="shared" ca="1" si="7"/>
        <v>1</v>
      </c>
      <c r="T152">
        <f t="shared" ca="1" si="8"/>
        <v>0</v>
      </c>
    </row>
    <row r="153" spans="1:20" x14ac:dyDescent="0.35">
      <c r="A153">
        <v>6000142856</v>
      </c>
      <c r="B153" t="s">
        <v>593</v>
      </c>
      <c r="C153" t="s">
        <v>230</v>
      </c>
      <c r="D153" s="34" t="s">
        <v>594</v>
      </c>
      <c r="E153" s="1">
        <v>45819</v>
      </c>
      <c r="F153" s="1"/>
      <c r="G153" t="s">
        <v>552</v>
      </c>
      <c r="H153" t="s">
        <v>230</v>
      </c>
      <c r="I153" s="1">
        <v>45826</v>
      </c>
      <c r="J153" t="s">
        <v>234</v>
      </c>
      <c r="K153" t="s">
        <v>241</v>
      </c>
      <c r="L153" t="s">
        <v>171</v>
      </c>
      <c r="M153" t="s">
        <v>595</v>
      </c>
      <c r="N153" t="s">
        <v>237</v>
      </c>
      <c r="O153" t="s">
        <v>230</v>
      </c>
      <c r="Q153">
        <f ca="1">IF(OR(ISNUMBER(MATCH(L153,MasterData!$D$3:$D$18,0)),ISNUMBER(MATCH(L153,MasterData!$C$3:$C$18,0))),
    DATEDIF(E153,I153,"d"),
    DATEDIF(E153,TODAY(),"d"))</f>
        <v>7</v>
      </c>
      <c r="R153">
        <f t="shared" ca="1" si="6"/>
        <v>1</v>
      </c>
      <c r="S153">
        <f t="shared" ca="1" si="7"/>
        <v>0</v>
      </c>
      <c r="T153">
        <f t="shared" ca="1" si="8"/>
        <v>0</v>
      </c>
    </row>
    <row r="154" spans="1:20" x14ac:dyDescent="0.35">
      <c r="A154">
        <v>6000142896</v>
      </c>
      <c r="B154" t="s">
        <v>230</v>
      </c>
      <c r="C154" t="s">
        <v>230</v>
      </c>
      <c r="D154" s="34" t="s">
        <v>254</v>
      </c>
      <c r="E154" s="1">
        <v>45819</v>
      </c>
      <c r="F154" s="1"/>
      <c r="G154" t="s">
        <v>400</v>
      </c>
      <c r="H154" t="s">
        <v>240</v>
      </c>
      <c r="I154" s="1">
        <v>45856</v>
      </c>
      <c r="J154" t="s">
        <v>631</v>
      </c>
      <c r="K154" t="s">
        <v>347</v>
      </c>
      <c r="L154" t="s">
        <v>164</v>
      </c>
      <c r="M154" t="s">
        <v>596</v>
      </c>
      <c r="N154" t="s">
        <v>237</v>
      </c>
      <c r="O154" t="s">
        <v>230</v>
      </c>
      <c r="Q154">
        <f ca="1">IF(OR(ISNUMBER(MATCH(L154,MasterData!$D$3:$D$18,0)),ISNUMBER(MATCH(L154,MasterData!$C$3:$C$18,0))),
    DATEDIF(E154,I154,"d"),
    DATEDIF(E154,TODAY(),"d"))</f>
        <v>188</v>
      </c>
      <c r="R154">
        <f t="shared" ca="1" si="6"/>
        <v>0</v>
      </c>
      <c r="S154">
        <f t="shared" ca="1" si="7"/>
        <v>0</v>
      </c>
      <c r="T154">
        <f t="shared" ca="1" si="8"/>
        <v>1</v>
      </c>
    </row>
    <row r="155" spans="1:20" x14ac:dyDescent="0.35">
      <c r="A155">
        <v>6000142903</v>
      </c>
      <c r="B155" t="s">
        <v>230</v>
      </c>
      <c r="C155" t="s">
        <v>230</v>
      </c>
      <c r="D155" s="34" t="s">
        <v>251</v>
      </c>
      <c r="E155" s="1">
        <v>45819</v>
      </c>
      <c r="F155" s="1">
        <v>45842</v>
      </c>
      <c r="G155" t="s">
        <v>601</v>
      </c>
      <c r="H155" t="s">
        <v>233</v>
      </c>
      <c r="I155" s="1">
        <v>45833</v>
      </c>
      <c r="J155" t="s">
        <v>620</v>
      </c>
      <c r="K155" t="s">
        <v>241</v>
      </c>
      <c r="L155" t="s">
        <v>171</v>
      </c>
      <c r="M155" t="s">
        <v>603</v>
      </c>
      <c r="N155" t="s">
        <v>237</v>
      </c>
      <c r="O155" t="s">
        <v>230</v>
      </c>
      <c r="Q155">
        <f ca="1">IF(OR(ISNUMBER(MATCH(L155,MasterData!$D$3:$D$18,0)),ISNUMBER(MATCH(L155,MasterData!$C$3:$C$18,0))),
    DATEDIF(E155,I155,"d"),
    DATEDIF(E155,TODAY(),"d"))</f>
        <v>14</v>
      </c>
      <c r="R155">
        <f t="shared" ca="1" si="6"/>
        <v>0</v>
      </c>
      <c r="S155">
        <f t="shared" ca="1" si="7"/>
        <v>1</v>
      </c>
      <c r="T155">
        <f t="shared" ca="1" si="8"/>
        <v>0</v>
      </c>
    </row>
    <row r="156" spans="1:20" x14ac:dyDescent="0.35">
      <c r="A156">
        <v>6000143191</v>
      </c>
      <c r="B156" t="s">
        <v>230</v>
      </c>
      <c r="C156" t="s">
        <v>230</v>
      </c>
      <c r="D156" s="34" t="s">
        <v>254</v>
      </c>
      <c r="E156" s="1">
        <v>45821</v>
      </c>
      <c r="F156" s="1"/>
      <c r="G156" t="s">
        <v>400</v>
      </c>
      <c r="H156" t="s">
        <v>240</v>
      </c>
      <c r="I156" s="1">
        <v>45845</v>
      </c>
      <c r="J156" t="s">
        <v>201</v>
      </c>
      <c r="K156" t="s">
        <v>241</v>
      </c>
      <c r="L156" t="s">
        <v>171</v>
      </c>
      <c r="M156" t="s">
        <v>597</v>
      </c>
      <c r="N156" t="s">
        <v>237</v>
      </c>
      <c r="O156" t="s">
        <v>230</v>
      </c>
      <c r="Q156">
        <f ca="1">IF(OR(ISNUMBER(MATCH(L156,MasterData!$D$3:$D$18,0)),ISNUMBER(MATCH(L156,MasterData!$C$3:$C$18,0))),
    DATEDIF(E156,I156,"d"),
    DATEDIF(E156,TODAY(),"d"))</f>
        <v>24</v>
      </c>
      <c r="R156">
        <f t="shared" ca="1" si="6"/>
        <v>0</v>
      </c>
      <c r="S156">
        <f t="shared" ca="1" si="7"/>
        <v>1</v>
      </c>
      <c r="T156">
        <f t="shared" ca="1" si="8"/>
        <v>0</v>
      </c>
    </row>
    <row r="157" spans="1:20" x14ac:dyDescent="0.35">
      <c r="A157">
        <v>6000143230</v>
      </c>
      <c r="B157" t="s">
        <v>230</v>
      </c>
      <c r="C157" t="s">
        <v>230</v>
      </c>
      <c r="D157" s="34" t="s">
        <v>254</v>
      </c>
      <c r="E157" s="1">
        <v>45821</v>
      </c>
      <c r="F157" s="1"/>
      <c r="G157" t="s">
        <v>400</v>
      </c>
      <c r="H157" t="s">
        <v>233</v>
      </c>
      <c r="I157" s="1">
        <v>45845</v>
      </c>
      <c r="J157" t="s">
        <v>201</v>
      </c>
      <c r="K157" t="s">
        <v>241</v>
      </c>
      <c r="L157" t="s">
        <v>171</v>
      </c>
      <c r="M157" t="s">
        <v>598</v>
      </c>
      <c r="N157" t="s">
        <v>237</v>
      </c>
      <c r="O157" t="s">
        <v>230</v>
      </c>
      <c r="Q157">
        <f ca="1">IF(OR(ISNUMBER(MATCH(L157,MasterData!$D$3:$D$18,0)),ISNUMBER(MATCH(L157,MasterData!$C$3:$C$18,0))),
    DATEDIF(E157,I157,"d"),
    DATEDIF(E157,TODAY(),"d"))</f>
        <v>24</v>
      </c>
      <c r="R157">
        <f t="shared" ca="1" si="6"/>
        <v>0</v>
      </c>
      <c r="S157">
        <f t="shared" ca="1" si="7"/>
        <v>1</v>
      </c>
      <c r="T157">
        <f t="shared" ca="1" si="8"/>
        <v>0</v>
      </c>
    </row>
    <row r="158" spans="1:20" x14ac:dyDescent="0.35">
      <c r="A158">
        <v>6000143231</v>
      </c>
      <c r="B158" t="s">
        <v>230</v>
      </c>
      <c r="C158" t="s">
        <v>230</v>
      </c>
      <c r="D158" s="34" t="s">
        <v>254</v>
      </c>
      <c r="E158" s="1">
        <v>45821</v>
      </c>
      <c r="F158" s="1"/>
      <c r="G158" t="s">
        <v>400</v>
      </c>
      <c r="H158" t="s">
        <v>233</v>
      </c>
      <c r="I158" s="1">
        <v>45848</v>
      </c>
      <c r="J158" t="s">
        <v>631</v>
      </c>
      <c r="K158" t="s">
        <v>241</v>
      </c>
      <c r="L158" t="s">
        <v>171</v>
      </c>
      <c r="M158" t="s">
        <v>599</v>
      </c>
      <c r="N158" t="s">
        <v>237</v>
      </c>
      <c r="O158" t="s">
        <v>230</v>
      </c>
      <c r="Q158">
        <f ca="1">IF(OR(ISNUMBER(MATCH(L158,MasterData!$D$3:$D$18,0)),ISNUMBER(MATCH(L158,MasterData!$C$3:$C$18,0))),
    DATEDIF(E158,I158,"d"),
    DATEDIF(E158,TODAY(),"d"))</f>
        <v>27</v>
      </c>
      <c r="R158">
        <f t="shared" ca="1" si="6"/>
        <v>0</v>
      </c>
      <c r="S158">
        <f t="shared" ca="1" si="7"/>
        <v>1</v>
      </c>
      <c r="T158">
        <f t="shared" ca="1" si="8"/>
        <v>0</v>
      </c>
    </row>
    <row r="159" spans="1:20" x14ac:dyDescent="0.35">
      <c r="A159">
        <v>6000143290</v>
      </c>
      <c r="B159" t="s">
        <v>230</v>
      </c>
      <c r="C159" t="s">
        <v>230</v>
      </c>
      <c r="D159" s="34" t="s">
        <v>254</v>
      </c>
      <c r="E159" s="1">
        <v>45824</v>
      </c>
      <c r="F159" s="1"/>
      <c r="G159" t="s">
        <v>400</v>
      </c>
      <c r="H159" t="s">
        <v>604</v>
      </c>
      <c r="I159" s="1">
        <v>45845</v>
      </c>
      <c r="J159" t="s">
        <v>201</v>
      </c>
      <c r="K159" t="s">
        <v>241</v>
      </c>
      <c r="L159" t="s">
        <v>171</v>
      </c>
      <c r="M159" t="s">
        <v>605</v>
      </c>
      <c r="N159" t="s">
        <v>237</v>
      </c>
      <c r="O159" t="s">
        <v>230</v>
      </c>
      <c r="Q159">
        <f ca="1">IF(OR(ISNUMBER(MATCH(L159,MasterData!$D$3:$D$18,0)),ISNUMBER(MATCH(L159,MasterData!$C$3:$C$18,0))),
    DATEDIF(E159,I159,"d"),
    DATEDIF(E159,TODAY(),"d"))</f>
        <v>21</v>
      </c>
      <c r="R159">
        <f t="shared" ca="1" si="6"/>
        <v>0</v>
      </c>
      <c r="S159">
        <f t="shared" ca="1" si="7"/>
        <v>1</v>
      </c>
      <c r="T159">
        <f t="shared" ca="1" si="8"/>
        <v>0</v>
      </c>
    </row>
    <row r="160" spans="1:20" x14ac:dyDescent="0.35">
      <c r="A160">
        <v>6000143344</v>
      </c>
      <c r="B160" t="s">
        <v>606</v>
      </c>
      <c r="C160" t="s">
        <v>230</v>
      </c>
      <c r="D160" s="34" t="s">
        <v>594</v>
      </c>
      <c r="E160" s="1">
        <v>45824</v>
      </c>
      <c r="F160" s="1"/>
      <c r="G160" t="s">
        <v>607</v>
      </c>
      <c r="H160" t="s">
        <v>233</v>
      </c>
      <c r="I160" s="1">
        <v>45832</v>
      </c>
      <c r="J160" t="s">
        <v>234</v>
      </c>
      <c r="K160" t="s">
        <v>241</v>
      </c>
      <c r="L160" t="s">
        <v>171</v>
      </c>
      <c r="M160" t="s">
        <v>608</v>
      </c>
      <c r="N160" t="s">
        <v>237</v>
      </c>
      <c r="O160" t="s">
        <v>230</v>
      </c>
      <c r="Q160">
        <f ca="1">IF(OR(ISNUMBER(MATCH(L160,MasterData!$D$3:$D$18,0)),ISNUMBER(MATCH(L160,MasterData!$C$3:$C$18,0))),
    DATEDIF(E160,I160,"d"),
    DATEDIF(E160,TODAY(),"d"))</f>
        <v>8</v>
      </c>
      <c r="R160">
        <f t="shared" ca="1" si="6"/>
        <v>0</v>
      </c>
      <c r="S160">
        <f t="shared" ca="1" si="7"/>
        <v>1</v>
      </c>
      <c r="T160">
        <f t="shared" ca="1" si="8"/>
        <v>0</v>
      </c>
    </row>
    <row r="161" spans="1:20" x14ac:dyDescent="0.35">
      <c r="A161">
        <v>6000143384</v>
      </c>
      <c r="B161" t="s">
        <v>609</v>
      </c>
      <c r="C161" t="s">
        <v>230</v>
      </c>
      <c r="D161" s="34" t="s">
        <v>480</v>
      </c>
      <c r="E161" s="1">
        <v>45824</v>
      </c>
      <c r="F161" s="1"/>
      <c r="G161" t="s">
        <v>329</v>
      </c>
      <c r="H161" t="s">
        <v>233</v>
      </c>
      <c r="I161" s="1">
        <v>45833</v>
      </c>
      <c r="J161" t="s">
        <v>234</v>
      </c>
      <c r="K161" t="s">
        <v>241</v>
      </c>
      <c r="L161" t="s">
        <v>171</v>
      </c>
      <c r="M161" t="s">
        <v>610</v>
      </c>
      <c r="N161" t="s">
        <v>237</v>
      </c>
      <c r="O161" t="s">
        <v>230</v>
      </c>
      <c r="Q161">
        <f ca="1">IF(OR(ISNUMBER(MATCH(L161,MasterData!$D$3:$D$18,0)),ISNUMBER(MATCH(L161,MasterData!$C$3:$C$18,0))),
    DATEDIF(E161,I161,"d"),
    DATEDIF(E161,TODAY(),"d"))</f>
        <v>9</v>
      </c>
      <c r="R161">
        <f t="shared" ca="1" si="6"/>
        <v>0</v>
      </c>
      <c r="S161">
        <f t="shared" ca="1" si="7"/>
        <v>1</v>
      </c>
      <c r="T161">
        <f t="shared" ca="1" si="8"/>
        <v>0</v>
      </c>
    </row>
    <row r="162" spans="1:20" x14ac:dyDescent="0.35">
      <c r="A162">
        <v>6000143505</v>
      </c>
      <c r="B162" t="s">
        <v>230</v>
      </c>
      <c r="C162" t="s">
        <v>230</v>
      </c>
      <c r="D162" s="34" t="s">
        <v>480</v>
      </c>
      <c r="E162" s="1">
        <v>45825</v>
      </c>
      <c r="F162" s="1"/>
      <c r="G162" t="s">
        <v>611</v>
      </c>
      <c r="H162" t="s">
        <v>233</v>
      </c>
      <c r="I162" s="1">
        <v>45852</v>
      </c>
      <c r="J162" t="s">
        <v>256</v>
      </c>
      <c r="K162" t="s">
        <v>241</v>
      </c>
      <c r="L162" t="s">
        <v>171</v>
      </c>
      <c r="M162" t="s">
        <v>612</v>
      </c>
      <c r="N162" t="s">
        <v>237</v>
      </c>
      <c r="O162" t="s">
        <v>230</v>
      </c>
      <c r="Q162">
        <f ca="1">IF(OR(ISNUMBER(MATCH(L162,MasterData!$D$3:$D$18,0)),ISNUMBER(MATCH(L162,MasterData!$C$3:$C$18,0))),
    DATEDIF(E162,I162,"d"),
    DATEDIF(E162,TODAY(),"d"))</f>
        <v>27</v>
      </c>
      <c r="R162">
        <f t="shared" ca="1" si="6"/>
        <v>0</v>
      </c>
      <c r="S162">
        <f t="shared" ca="1" si="7"/>
        <v>1</v>
      </c>
      <c r="T162">
        <f t="shared" ca="1" si="8"/>
        <v>0</v>
      </c>
    </row>
    <row r="163" spans="1:20" x14ac:dyDescent="0.35">
      <c r="A163">
        <v>6000143525</v>
      </c>
      <c r="B163" t="s">
        <v>230</v>
      </c>
      <c r="C163" t="s">
        <v>230</v>
      </c>
      <c r="D163" s="34" t="s">
        <v>480</v>
      </c>
      <c r="E163" s="1">
        <v>45825</v>
      </c>
      <c r="F163" s="1"/>
      <c r="G163" t="s">
        <v>613</v>
      </c>
      <c r="H163" t="s">
        <v>233</v>
      </c>
      <c r="I163" s="1">
        <v>45842</v>
      </c>
      <c r="J163" t="s">
        <v>201</v>
      </c>
      <c r="K163" t="s">
        <v>241</v>
      </c>
      <c r="L163" t="s">
        <v>171</v>
      </c>
      <c r="M163" t="s">
        <v>614</v>
      </c>
      <c r="N163" t="s">
        <v>237</v>
      </c>
      <c r="O163" t="s">
        <v>230</v>
      </c>
      <c r="Q163">
        <f ca="1">IF(OR(ISNUMBER(MATCH(L163,MasterData!$D$3:$D$18,0)),ISNUMBER(MATCH(L163,MasterData!$C$3:$C$18,0))),
    DATEDIF(E163,I163,"d"),
    DATEDIF(E163,TODAY(),"d"))</f>
        <v>17</v>
      </c>
      <c r="R163">
        <f t="shared" ca="1" si="6"/>
        <v>0</v>
      </c>
      <c r="S163">
        <f t="shared" ca="1" si="7"/>
        <v>1</v>
      </c>
      <c r="T163">
        <f t="shared" ca="1" si="8"/>
        <v>0</v>
      </c>
    </row>
    <row r="164" spans="1:20" x14ac:dyDescent="0.35">
      <c r="A164">
        <v>6000143567</v>
      </c>
      <c r="B164" t="s">
        <v>615</v>
      </c>
      <c r="C164" t="s">
        <v>230</v>
      </c>
      <c r="D164" s="34" t="s">
        <v>231</v>
      </c>
      <c r="E164" s="1">
        <v>45826</v>
      </c>
      <c r="F164" s="1"/>
      <c r="G164" t="s">
        <v>293</v>
      </c>
      <c r="H164" t="s">
        <v>245</v>
      </c>
      <c r="I164" s="1">
        <v>45833</v>
      </c>
      <c r="J164" t="s">
        <v>234</v>
      </c>
      <c r="K164" t="s">
        <v>241</v>
      </c>
      <c r="L164" t="s">
        <v>171</v>
      </c>
      <c r="M164" t="s">
        <v>616</v>
      </c>
      <c r="N164" t="s">
        <v>237</v>
      </c>
      <c r="O164" t="s">
        <v>230</v>
      </c>
      <c r="Q164">
        <f ca="1">IF(OR(ISNUMBER(MATCH(L164,MasterData!$D$3:$D$18,0)),ISNUMBER(MATCH(L164,MasterData!$C$3:$C$18,0))),
    DATEDIF(E164,I164,"d"),
    DATEDIF(E164,TODAY(),"d"))</f>
        <v>7</v>
      </c>
      <c r="R164">
        <f t="shared" ca="1" si="6"/>
        <v>1</v>
      </c>
      <c r="S164">
        <f t="shared" ca="1" si="7"/>
        <v>0</v>
      </c>
      <c r="T164">
        <f t="shared" ca="1" si="8"/>
        <v>0</v>
      </c>
    </row>
    <row r="165" spans="1:20" x14ac:dyDescent="0.35">
      <c r="A165">
        <v>6000143642</v>
      </c>
      <c r="B165" t="s">
        <v>230</v>
      </c>
      <c r="C165" t="s">
        <v>230</v>
      </c>
      <c r="D165" s="34" t="s">
        <v>251</v>
      </c>
      <c r="E165" s="1">
        <v>45826</v>
      </c>
      <c r="F165" s="1"/>
      <c r="G165" t="s">
        <v>400</v>
      </c>
      <c r="H165" t="s">
        <v>233</v>
      </c>
      <c r="I165" s="1">
        <v>45836</v>
      </c>
      <c r="J165" t="s">
        <v>201</v>
      </c>
      <c r="K165" t="s">
        <v>241</v>
      </c>
      <c r="L165" t="s">
        <v>171</v>
      </c>
      <c r="M165" t="s">
        <v>617</v>
      </c>
      <c r="N165" t="s">
        <v>237</v>
      </c>
      <c r="O165" t="s">
        <v>230</v>
      </c>
      <c r="Q165">
        <f ca="1">IF(OR(ISNUMBER(MATCH(L165,MasterData!$D$3:$D$18,0)),ISNUMBER(MATCH(L165,MasterData!$C$3:$C$18,0))),
    DATEDIF(E165,I165,"d"),
    DATEDIF(E165,TODAY(),"d"))</f>
        <v>10</v>
      </c>
      <c r="R165">
        <f t="shared" ca="1" si="6"/>
        <v>0</v>
      </c>
      <c r="S165">
        <f t="shared" ca="1" si="7"/>
        <v>1</v>
      </c>
      <c r="T165">
        <f t="shared" ca="1" si="8"/>
        <v>0</v>
      </c>
    </row>
    <row r="166" spans="1:20" x14ac:dyDescent="0.35">
      <c r="B166" t="s">
        <v>8</v>
      </c>
      <c r="D166" s="34" t="s">
        <v>660</v>
      </c>
      <c r="E166" s="1">
        <v>45826</v>
      </c>
      <c r="F166" s="1"/>
      <c r="G166" t="s">
        <v>661</v>
      </c>
      <c r="I166" s="1">
        <v>45849</v>
      </c>
      <c r="K166" t="s">
        <v>235</v>
      </c>
      <c r="L166" t="s">
        <v>164</v>
      </c>
      <c r="M166" t="s">
        <v>662</v>
      </c>
      <c r="N166" t="s">
        <v>237</v>
      </c>
      <c r="Q166">
        <f ca="1">IF(OR(ISNUMBER(MATCH(L166,MasterData!$D$3:$D$18,0)),ISNUMBER(MATCH(L166,MasterData!$C$3:$C$18,0))),
    DATEDIF(E166,I166,"d"),
    DATEDIF(E166,TODAY(),"d"))</f>
        <v>181</v>
      </c>
      <c r="R166">
        <f ca="1">IF(AND($Q166&gt;=0,$Q166&lt;=7),1,0)</f>
        <v>0</v>
      </c>
      <c r="S166">
        <f ca="1">IF(AND($Q166&gt;7,Q166&lt;=30),1,0)</f>
        <v>0</v>
      </c>
      <c r="T166">
        <f ca="1">IF($Q166&gt;30,1,0)</f>
        <v>1</v>
      </c>
    </row>
    <row r="167" spans="1:20" x14ac:dyDescent="0.35">
      <c r="A167">
        <v>6000144089</v>
      </c>
      <c r="B167" t="s">
        <v>230</v>
      </c>
      <c r="C167" t="s">
        <v>230</v>
      </c>
      <c r="D167" s="34" t="s">
        <v>231</v>
      </c>
      <c r="E167" s="1">
        <v>45833</v>
      </c>
      <c r="F167" s="1"/>
      <c r="G167" t="s">
        <v>248</v>
      </c>
      <c r="H167" t="s">
        <v>245</v>
      </c>
      <c r="I167" s="1">
        <v>45843</v>
      </c>
      <c r="J167" t="s">
        <v>201</v>
      </c>
      <c r="K167" t="s">
        <v>241</v>
      </c>
      <c r="L167" t="s">
        <v>171</v>
      </c>
      <c r="M167" t="s">
        <v>621</v>
      </c>
      <c r="N167" t="s">
        <v>237</v>
      </c>
      <c r="O167" t="s">
        <v>230</v>
      </c>
      <c r="Q167">
        <f ca="1">IF(OR(ISNUMBER(MATCH(L167,MasterData!$D$3:$D$18,0)),ISNUMBER(MATCH(L167,MasterData!$C$3:$C$18,0))),
    DATEDIF(E167,I167,"d"),
    DATEDIF(E167,TODAY(),"d"))</f>
        <v>10</v>
      </c>
      <c r="R167">
        <f t="shared" ca="1" si="6"/>
        <v>0</v>
      </c>
      <c r="S167">
        <f t="shared" ca="1" si="7"/>
        <v>1</v>
      </c>
      <c r="T167">
        <f t="shared" ca="1" si="8"/>
        <v>0</v>
      </c>
    </row>
    <row r="168" spans="1:20" x14ac:dyDescent="0.35">
      <c r="A168">
        <v>6000144129</v>
      </c>
      <c r="B168" t="s">
        <v>230</v>
      </c>
      <c r="C168" t="s">
        <v>230</v>
      </c>
      <c r="D168" s="34" t="s">
        <v>231</v>
      </c>
      <c r="E168" s="1">
        <v>45833</v>
      </c>
      <c r="F168" s="1"/>
      <c r="G168" t="s">
        <v>248</v>
      </c>
      <c r="H168" t="s">
        <v>245</v>
      </c>
      <c r="I168" s="1">
        <v>45843</v>
      </c>
      <c r="J168" t="s">
        <v>201</v>
      </c>
      <c r="K168" t="s">
        <v>241</v>
      </c>
      <c r="L168" t="s">
        <v>171</v>
      </c>
      <c r="M168" t="s">
        <v>622</v>
      </c>
      <c r="N168" t="s">
        <v>237</v>
      </c>
      <c r="O168" t="s">
        <v>230</v>
      </c>
      <c r="Q168">
        <f ca="1">IF(OR(ISNUMBER(MATCH(L168,MasterData!$D$3:$D$18,0)),ISNUMBER(MATCH(L168,MasterData!$C$3:$C$18,0))),
    DATEDIF(E168,I168,"d"),
    DATEDIF(E168,TODAY(),"d"))</f>
        <v>10</v>
      </c>
      <c r="R168">
        <f t="shared" ca="1" si="6"/>
        <v>0</v>
      </c>
      <c r="S168">
        <f t="shared" ca="1" si="7"/>
        <v>1</v>
      </c>
      <c r="T168">
        <f t="shared" ca="1" si="8"/>
        <v>0</v>
      </c>
    </row>
    <row r="169" spans="1:20" x14ac:dyDescent="0.35">
      <c r="A169">
        <v>6000144490</v>
      </c>
      <c r="B169" t="s">
        <v>625</v>
      </c>
      <c r="C169" t="s">
        <v>230</v>
      </c>
      <c r="D169" s="34" t="s">
        <v>231</v>
      </c>
      <c r="E169" s="1">
        <v>45838</v>
      </c>
      <c r="F169" s="1"/>
      <c r="G169" t="s">
        <v>248</v>
      </c>
      <c r="H169" t="s">
        <v>245</v>
      </c>
      <c r="I169" s="1">
        <v>45876</v>
      </c>
      <c r="J169" t="s">
        <v>245</v>
      </c>
      <c r="K169" t="s">
        <v>241</v>
      </c>
      <c r="L169" t="s">
        <v>171</v>
      </c>
      <c r="M169" t="s">
        <v>626</v>
      </c>
      <c r="N169" t="s">
        <v>237</v>
      </c>
      <c r="O169" t="s">
        <v>230</v>
      </c>
      <c r="Q169">
        <f ca="1">IF(OR(ISNUMBER(MATCH(L169,MasterData!$D$3:$D$18,0)),ISNUMBER(MATCH(L169,MasterData!$C$3:$C$18,0))),
    DATEDIF(E169,I169,"d"),
    DATEDIF(E169,TODAY(),"d"))</f>
        <v>38</v>
      </c>
      <c r="R169">
        <f t="shared" ca="1" si="6"/>
        <v>0</v>
      </c>
      <c r="S169">
        <f t="shared" ca="1" si="7"/>
        <v>0</v>
      </c>
      <c r="T169">
        <f t="shared" ca="1" si="8"/>
        <v>1</v>
      </c>
    </row>
    <row r="170" spans="1:20" x14ac:dyDescent="0.35">
      <c r="A170">
        <v>6000144523</v>
      </c>
      <c r="B170" t="s">
        <v>627</v>
      </c>
      <c r="C170" t="s">
        <v>230</v>
      </c>
      <c r="D170" s="34" t="s">
        <v>254</v>
      </c>
      <c r="E170" s="1">
        <v>45838</v>
      </c>
      <c r="F170" s="1"/>
      <c r="G170" t="s">
        <v>268</v>
      </c>
      <c r="H170" t="s">
        <v>240</v>
      </c>
      <c r="I170" s="1">
        <v>45859</v>
      </c>
      <c r="J170" t="s">
        <v>245</v>
      </c>
      <c r="K170" t="s">
        <v>235</v>
      </c>
      <c r="L170" t="s">
        <v>171</v>
      </c>
      <c r="M170" t="s">
        <v>629</v>
      </c>
      <c r="N170" t="s">
        <v>237</v>
      </c>
      <c r="O170" t="s">
        <v>230</v>
      </c>
      <c r="Q170">
        <f ca="1">IF(OR(ISNUMBER(MATCH(L170,MasterData!$D$3:$D$18,0)),ISNUMBER(MATCH(L170,MasterData!$C$3:$C$18,0))),
    DATEDIF(E170,I170,"d"),
    DATEDIF(E170,TODAY(),"d"))</f>
        <v>21</v>
      </c>
      <c r="R170">
        <f t="shared" ca="1" si="6"/>
        <v>0</v>
      </c>
      <c r="S170">
        <f t="shared" ca="1" si="7"/>
        <v>1</v>
      </c>
      <c r="T170">
        <f t="shared" ca="1" si="8"/>
        <v>0</v>
      </c>
    </row>
    <row r="171" spans="1:20" x14ac:dyDescent="0.35">
      <c r="A171">
        <v>6000144785</v>
      </c>
      <c r="B171" t="s">
        <v>632</v>
      </c>
      <c r="C171" t="s">
        <v>230</v>
      </c>
      <c r="D171" s="34" t="s">
        <v>231</v>
      </c>
      <c r="E171" s="1">
        <v>45840</v>
      </c>
      <c r="F171" s="1"/>
      <c r="G171" t="s">
        <v>248</v>
      </c>
      <c r="H171" t="s">
        <v>245</v>
      </c>
      <c r="I171" s="1">
        <v>45858</v>
      </c>
      <c r="J171" t="s">
        <v>245</v>
      </c>
      <c r="K171" t="s">
        <v>235</v>
      </c>
      <c r="L171" t="s">
        <v>171</v>
      </c>
      <c r="M171" t="s">
        <v>633</v>
      </c>
      <c r="N171" t="s">
        <v>237</v>
      </c>
      <c r="O171" t="s">
        <v>230</v>
      </c>
      <c r="Q171">
        <f ca="1">IF(OR(ISNUMBER(MATCH(L171,MasterData!$D$3:$D$18,0)),ISNUMBER(MATCH(L171,MasterData!$C$3:$C$18,0))),
    DATEDIF(E171,I171,"d"),
    DATEDIF(E171,TODAY(),"d"))</f>
        <v>18</v>
      </c>
      <c r="R171">
        <f t="shared" ca="1" si="6"/>
        <v>0</v>
      </c>
      <c r="S171">
        <f t="shared" ca="1" si="7"/>
        <v>1</v>
      </c>
      <c r="T171">
        <f t="shared" ca="1" si="8"/>
        <v>0</v>
      </c>
    </row>
    <row r="172" spans="1:20" x14ac:dyDescent="0.35">
      <c r="A172">
        <v>6000144855</v>
      </c>
      <c r="B172" t="s">
        <v>230</v>
      </c>
      <c r="C172" t="s">
        <v>230</v>
      </c>
      <c r="D172" s="34" t="s">
        <v>251</v>
      </c>
      <c r="E172" s="1">
        <v>45841</v>
      </c>
      <c r="F172" s="1"/>
      <c r="G172" t="s">
        <v>400</v>
      </c>
      <c r="H172" t="s">
        <v>230</v>
      </c>
      <c r="I172" s="1">
        <v>45860</v>
      </c>
      <c r="J172" t="s">
        <v>201</v>
      </c>
      <c r="K172" t="s">
        <v>241</v>
      </c>
      <c r="L172" t="s">
        <v>171</v>
      </c>
      <c r="M172" t="s">
        <v>634</v>
      </c>
      <c r="N172" t="s">
        <v>237</v>
      </c>
      <c r="O172" t="s">
        <v>230</v>
      </c>
      <c r="Q172">
        <f ca="1">IF(OR(ISNUMBER(MATCH(L172,MasterData!$D$3:$D$18,0)),ISNUMBER(MATCH(L172,MasterData!$C$3:$C$18,0))),
    DATEDIF(E172,I172,"d"),
    DATEDIF(E172,TODAY(),"d"))</f>
        <v>19</v>
      </c>
      <c r="R172">
        <f t="shared" ca="1" si="6"/>
        <v>0</v>
      </c>
      <c r="S172">
        <f t="shared" ca="1" si="7"/>
        <v>1</v>
      </c>
      <c r="T172">
        <f t="shared" ca="1" si="8"/>
        <v>0</v>
      </c>
    </row>
    <row r="173" spans="1:20" x14ac:dyDescent="0.35">
      <c r="A173">
        <v>6000144869</v>
      </c>
      <c r="B173" t="s">
        <v>635</v>
      </c>
      <c r="C173" t="s">
        <v>230</v>
      </c>
      <c r="D173" s="34" t="s">
        <v>231</v>
      </c>
      <c r="E173" s="1">
        <v>45841</v>
      </c>
      <c r="F173" s="1"/>
      <c r="G173" t="s">
        <v>248</v>
      </c>
      <c r="H173" t="s">
        <v>245</v>
      </c>
      <c r="I173" s="1">
        <v>45870</v>
      </c>
      <c r="J173" t="s">
        <v>234</v>
      </c>
      <c r="K173" t="s">
        <v>235</v>
      </c>
      <c r="L173" t="s">
        <v>171</v>
      </c>
      <c r="M173" t="s">
        <v>636</v>
      </c>
      <c r="N173" t="s">
        <v>237</v>
      </c>
      <c r="O173" t="s">
        <v>230</v>
      </c>
      <c r="Q173">
        <f ca="1">IF(OR(ISNUMBER(MATCH(L173,MasterData!$D$3:$D$18,0)),ISNUMBER(MATCH(L173,MasterData!$C$3:$C$18,0))),
    DATEDIF(E173,I173,"d"),
    DATEDIF(E173,TODAY(),"d"))</f>
        <v>29</v>
      </c>
      <c r="R173">
        <f t="shared" ca="1" si="6"/>
        <v>0</v>
      </c>
      <c r="S173">
        <f t="shared" ca="1" si="7"/>
        <v>1</v>
      </c>
      <c r="T173">
        <f t="shared" ca="1" si="8"/>
        <v>0</v>
      </c>
    </row>
    <row r="174" spans="1:20" x14ac:dyDescent="0.35">
      <c r="A174">
        <v>6000145148</v>
      </c>
      <c r="B174" t="s">
        <v>644</v>
      </c>
      <c r="C174" t="s">
        <v>230</v>
      </c>
      <c r="D174" s="34" t="s">
        <v>480</v>
      </c>
      <c r="E174" s="1">
        <v>45845</v>
      </c>
      <c r="F174" s="1"/>
      <c r="G174" t="s">
        <v>552</v>
      </c>
      <c r="H174" t="s">
        <v>245</v>
      </c>
      <c r="I174" s="1">
        <v>45853</v>
      </c>
      <c r="J174" t="s">
        <v>245</v>
      </c>
      <c r="K174" t="s">
        <v>241</v>
      </c>
      <c r="L174" t="s">
        <v>171</v>
      </c>
      <c r="M174" t="s">
        <v>645</v>
      </c>
      <c r="N174" t="s">
        <v>237</v>
      </c>
      <c r="O174" t="s">
        <v>230</v>
      </c>
      <c r="Q174">
        <f ca="1">IF(OR(ISNUMBER(MATCH(L174,MasterData!$D$3:$D$18,0)),ISNUMBER(MATCH(L174,MasterData!$C$3:$C$18,0))),
    DATEDIF(E174,I174,"d"),
    DATEDIF(E174,TODAY(),"d"))</f>
        <v>8</v>
      </c>
      <c r="R174">
        <f t="shared" ca="1" si="6"/>
        <v>0</v>
      </c>
      <c r="S174">
        <f t="shared" ca="1" si="7"/>
        <v>1</v>
      </c>
      <c r="T174">
        <f t="shared" ca="1" si="8"/>
        <v>0</v>
      </c>
    </row>
    <row r="175" spans="1:20" x14ac:dyDescent="0.35">
      <c r="A175">
        <v>6000145298</v>
      </c>
      <c r="B175" t="s">
        <v>230</v>
      </c>
      <c r="C175" t="s">
        <v>230</v>
      </c>
      <c r="D175" s="34" t="s">
        <v>231</v>
      </c>
      <c r="E175" s="1">
        <v>45846</v>
      </c>
      <c r="F175" s="1"/>
      <c r="G175" t="s">
        <v>248</v>
      </c>
      <c r="H175" t="s">
        <v>245</v>
      </c>
      <c r="I175" s="1">
        <v>45856</v>
      </c>
      <c r="J175" t="s">
        <v>245</v>
      </c>
      <c r="K175" t="s">
        <v>241</v>
      </c>
      <c r="L175" t="s">
        <v>171</v>
      </c>
      <c r="M175" t="s">
        <v>486</v>
      </c>
      <c r="N175" t="s">
        <v>237</v>
      </c>
      <c r="O175" t="s">
        <v>230</v>
      </c>
      <c r="Q175">
        <f ca="1">IF(OR(ISNUMBER(MATCH(L175,MasterData!$D$3:$D$18,0)),ISNUMBER(MATCH(L175,MasterData!$C$3:$C$18,0))),
    DATEDIF(E175,I175,"d"),
    DATEDIF(E175,TODAY(),"d"))</f>
        <v>10</v>
      </c>
      <c r="R175">
        <f t="shared" ca="1" si="6"/>
        <v>0</v>
      </c>
      <c r="S175">
        <f t="shared" ca="1" si="7"/>
        <v>1</v>
      </c>
      <c r="T175">
        <f t="shared" ca="1" si="8"/>
        <v>0</v>
      </c>
    </row>
    <row r="176" spans="1:20" x14ac:dyDescent="0.35">
      <c r="A176">
        <v>6000145337</v>
      </c>
      <c r="B176" t="s">
        <v>646</v>
      </c>
      <c r="C176" t="s">
        <v>230</v>
      </c>
      <c r="D176" s="34" t="s">
        <v>231</v>
      </c>
      <c r="E176" s="1">
        <v>45846</v>
      </c>
      <c r="F176" s="1"/>
      <c r="G176" t="s">
        <v>248</v>
      </c>
      <c r="H176" t="s">
        <v>245</v>
      </c>
      <c r="I176" s="1">
        <v>45873</v>
      </c>
      <c r="J176" t="s">
        <v>234</v>
      </c>
      <c r="K176" t="s">
        <v>235</v>
      </c>
      <c r="L176" t="s">
        <v>171</v>
      </c>
      <c r="M176" t="s">
        <v>486</v>
      </c>
      <c r="N176" t="s">
        <v>237</v>
      </c>
      <c r="O176" t="s">
        <v>230</v>
      </c>
      <c r="Q176">
        <f ca="1">IF(OR(ISNUMBER(MATCH(L176,MasterData!$D$3:$D$18,0)),ISNUMBER(MATCH(L176,MasterData!$C$3:$C$18,0))),
    DATEDIF(E176,I176,"d"),
    DATEDIF(E176,TODAY(),"d"))</f>
        <v>27</v>
      </c>
      <c r="R176">
        <f t="shared" ca="1" si="6"/>
        <v>0</v>
      </c>
      <c r="S176">
        <f t="shared" ca="1" si="7"/>
        <v>1</v>
      </c>
      <c r="T176">
        <f t="shared" ca="1" si="8"/>
        <v>0</v>
      </c>
    </row>
    <row r="177" spans="1:20" x14ac:dyDescent="0.35">
      <c r="A177">
        <v>6000145415</v>
      </c>
      <c r="B177" t="s">
        <v>647</v>
      </c>
      <c r="C177" t="s">
        <v>230</v>
      </c>
      <c r="D177" s="34" t="s">
        <v>254</v>
      </c>
      <c r="E177" s="1">
        <v>45847</v>
      </c>
      <c r="F177" s="1"/>
      <c r="G177" t="s">
        <v>268</v>
      </c>
      <c r="H177" t="s">
        <v>230</v>
      </c>
      <c r="I177" s="1">
        <v>45876</v>
      </c>
      <c r="J177" t="s">
        <v>245</v>
      </c>
      <c r="K177" t="s">
        <v>241</v>
      </c>
      <c r="L177" t="s">
        <v>171</v>
      </c>
      <c r="M177" t="s">
        <v>648</v>
      </c>
      <c r="N177" t="s">
        <v>237</v>
      </c>
      <c r="O177" t="s">
        <v>230</v>
      </c>
      <c r="Q177">
        <f ca="1">IF(OR(ISNUMBER(MATCH(L177,MasterData!$D$3:$D$18,0)),ISNUMBER(MATCH(L177,MasterData!$C$3:$C$18,0))),
    DATEDIF(E177,I177,"d"),
    DATEDIF(E177,TODAY(),"d"))</f>
        <v>29</v>
      </c>
      <c r="R177">
        <f t="shared" ca="1" si="6"/>
        <v>0</v>
      </c>
      <c r="S177">
        <f t="shared" ca="1" si="7"/>
        <v>1</v>
      </c>
      <c r="T177">
        <f t="shared" ca="1" si="8"/>
        <v>0</v>
      </c>
    </row>
    <row r="178" spans="1:20" x14ac:dyDescent="0.35">
      <c r="A178">
        <v>6000146508</v>
      </c>
      <c r="B178" t="s">
        <v>640</v>
      </c>
      <c r="D178" s="34" t="s">
        <v>254</v>
      </c>
      <c r="E178" s="1">
        <v>45825</v>
      </c>
      <c r="F178" s="1"/>
      <c r="G178" t="s">
        <v>641</v>
      </c>
      <c r="I178" s="1">
        <v>45882</v>
      </c>
      <c r="K178" t="s">
        <v>241</v>
      </c>
      <c r="L178" t="s">
        <v>164</v>
      </c>
      <c r="M178" t="s">
        <v>642</v>
      </c>
      <c r="N178" t="s">
        <v>237</v>
      </c>
      <c r="Q178">
        <f ca="1">IF(OR(ISNUMBER(MATCH(L178,MasterData!$D$3:$D$18,0)),ISNUMBER(MATCH(L178,MasterData!$C$3:$C$18,0))),
    DATEDIF(E178,I178,"d"),
    DATEDIF(E178,TODAY(),"d"))</f>
        <v>182</v>
      </c>
      <c r="R178">
        <f t="shared" ca="1" si="6"/>
        <v>0</v>
      </c>
      <c r="S178">
        <f t="shared" ca="1" si="7"/>
        <v>0</v>
      </c>
      <c r="T178">
        <f t="shared" ca="1" si="8"/>
        <v>1</v>
      </c>
    </row>
    <row r="179" spans="1:20" x14ac:dyDescent="0.35">
      <c r="B179" t="s">
        <v>663</v>
      </c>
      <c r="D179" s="34">
        <v>3010</v>
      </c>
      <c r="E179" s="1">
        <v>45826</v>
      </c>
      <c r="F179" s="1"/>
      <c r="G179" t="s">
        <v>664</v>
      </c>
      <c r="I179" s="1">
        <v>45854</v>
      </c>
      <c r="K179" t="s">
        <v>235</v>
      </c>
      <c r="L179" t="s">
        <v>171</v>
      </c>
      <c r="M179" t="s">
        <v>665</v>
      </c>
      <c r="N179" t="s">
        <v>237</v>
      </c>
      <c r="Q179">
        <f ca="1">IF(OR(ISNUMBER(MATCH(L179,MasterData!$D$3:$D$18,0)),ISNUMBER(MATCH(L179,MasterData!$C$3:$C$18,0))),
    DATEDIF(E179,I179,"d"),
    DATEDIF(E179,TODAY(),"d"))</f>
        <v>28</v>
      </c>
      <c r="R179">
        <f t="shared" ca="1" si="6"/>
        <v>0</v>
      </c>
      <c r="S179">
        <f t="shared" ca="1" si="7"/>
        <v>1</v>
      </c>
      <c r="T179">
        <f t="shared" ca="1" si="8"/>
        <v>0</v>
      </c>
    </row>
    <row r="180" spans="1:20" x14ac:dyDescent="0.35">
      <c r="B180" t="s">
        <v>666</v>
      </c>
      <c r="D180" s="34">
        <v>3010</v>
      </c>
      <c r="E180" s="1">
        <v>45828</v>
      </c>
      <c r="F180" s="1"/>
      <c r="G180" t="s">
        <v>667</v>
      </c>
      <c r="I180" s="1">
        <v>45854</v>
      </c>
      <c r="K180" t="s">
        <v>235</v>
      </c>
      <c r="L180" t="s">
        <v>171</v>
      </c>
      <c r="M180" t="s">
        <v>668</v>
      </c>
      <c r="N180" t="s">
        <v>237</v>
      </c>
      <c r="Q180">
        <f ca="1">IF(OR(ISNUMBER(MATCH(L180,MasterData!$D$3:$D$18,0)),ISNUMBER(MATCH(L180,MasterData!$C$3:$C$18,0))),
    DATEDIF(E180,I180,"d"),
    DATEDIF(E180,TODAY(),"d"))</f>
        <v>26</v>
      </c>
      <c r="R180">
        <f t="shared" ca="1" si="6"/>
        <v>0</v>
      </c>
      <c r="S180">
        <f t="shared" ca="1" si="7"/>
        <v>1</v>
      </c>
      <c r="T180">
        <f t="shared" ca="1" si="8"/>
        <v>0</v>
      </c>
    </row>
    <row r="181" spans="1:20" x14ac:dyDescent="0.35">
      <c r="B181" t="s">
        <v>10</v>
      </c>
      <c r="D181" s="34" t="s">
        <v>231</v>
      </c>
      <c r="E181" s="1">
        <v>45828</v>
      </c>
      <c r="F181" s="1"/>
      <c r="G181" t="s">
        <v>669</v>
      </c>
      <c r="I181" s="1">
        <v>45883</v>
      </c>
      <c r="K181" t="s">
        <v>235</v>
      </c>
      <c r="L181" t="s">
        <v>164</v>
      </c>
      <c r="M181" t="s">
        <v>670</v>
      </c>
      <c r="N181" t="s">
        <v>237</v>
      </c>
      <c r="Q181">
        <f ca="1">IF(OR(ISNUMBER(MATCH(L181,MasterData!$D$3:$D$18,0)),ISNUMBER(MATCH(L181,MasterData!$C$3:$C$18,0))),
    DATEDIF(E181,I181,"d"),
    DATEDIF(E181,TODAY(),"d"))</f>
        <v>179</v>
      </c>
      <c r="R181">
        <f t="shared" ca="1" si="6"/>
        <v>0</v>
      </c>
      <c r="S181">
        <f t="shared" ca="1" si="7"/>
        <v>0</v>
      </c>
      <c r="T181">
        <f t="shared" ca="1" si="8"/>
        <v>1</v>
      </c>
    </row>
    <row r="182" spans="1:20" x14ac:dyDescent="0.35">
      <c r="B182" t="s">
        <v>11</v>
      </c>
      <c r="D182" s="34">
        <v>3014</v>
      </c>
      <c r="E182" s="1">
        <v>45840</v>
      </c>
      <c r="F182" s="1"/>
      <c r="G182" t="s">
        <v>649</v>
      </c>
      <c r="H182" t="s">
        <v>650</v>
      </c>
      <c r="I182" s="1">
        <v>45883</v>
      </c>
      <c r="J182" t="s">
        <v>650</v>
      </c>
      <c r="K182" t="s">
        <v>235</v>
      </c>
      <c r="L182" t="s">
        <v>171</v>
      </c>
      <c r="M182" t="s">
        <v>651</v>
      </c>
      <c r="N182" t="s">
        <v>237</v>
      </c>
      <c r="Q182">
        <f ca="1">IF(OR(ISNUMBER(MATCH(L182,MasterData!$D$3:$D$18,0)),ISNUMBER(MATCH(L182,MasterData!$C$3:$C$18,0))),
    DATEDIF(E182,I182,"d"),
    DATEDIF(E182,TODAY(),"d"))</f>
        <v>43</v>
      </c>
      <c r="R182">
        <f t="shared" ca="1" si="6"/>
        <v>0</v>
      </c>
      <c r="S182">
        <f t="shared" ca="1" si="7"/>
        <v>0</v>
      </c>
      <c r="T182">
        <f t="shared" ca="1" si="8"/>
        <v>1</v>
      </c>
    </row>
    <row r="183" spans="1:20" x14ac:dyDescent="0.35">
      <c r="B183" t="s">
        <v>671</v>
      </c>
      <c r="D183" s="34">
        <v>7092</v>
      </c>
      <c r="E183" s="1">
        <v>45841</v>
      </c>
      <c r="F183" s="1"/>
      <c r="G183" t="s">
        <v>672</v>
      </c>
      <c r="I183" s="1">
        <v>45859</v>
      </c>
      <c r="K183" t="s">
        <v>241</v>
      </c>
      <c r="L183" t="s">
        <v>171</v>
      </c>
      <c r="M183" t="s">
        <v>673</v>
      </c>
      <c r="N183" t="s">
        <v>237</v>
      </c>
      <c r="Q183">
        <f ca="1">IF(OR(ISNUMBER(MATCH(L183,MasterData!$D$3:$D$18,0)),ISNUMBER(MATCH(L183,MasterData!$C$3:$C$18,0))),
    DATEDIF(E183,I183,"d"),
    DATEDIF(E183,TODAY(),"d"))</f>
        <v>18</v>
      </c>
      <c r="R183">
        <f t="shared" ca="1" si="6"/>
        <v>0</v>
      </c>
      <c r="S183">
        <f t="shared" ca="1" si="7"/>
        <v>1</v>
      </c>
      <c r="T183">
        <f t="shared" ca="1" si="8"/>
        <v>0</v>
      </c>
    </row>
    <row r="184" spans="1:20" x14ac:dyDescent="0.35">
      <c r="B184" t="s">
        <v>12</v>
      </c>
      <c r="D184" s="34" t="s">
        <v>231</v>
      </c>
      <c r="E184" s="1">
        <v>45845</v>
      </c>
      <c r="F184" s="1"/>
      <c r="G184" t="s">
        <v>669</v>
      </c>
      <c r="I184" s="1">
        <v>45849</v>
      </c>
      <c r="K184" t="s">
        <v>235</v>
      </c>
      <c r="L184" t="s">
        <v>164</v>
      </c>
      <c r="M184" t="s">
        <v>674</v>
      </c>
      <c r="N184" t="s">
        <v>237</v>
      </c>
      <c r="Q184">
        <f ca="1">IF(OR(ISNUMBER(MATCH(L184,MasterData!$D$3:$D$18,0)),ISNUMBER(MATCH(L184,MasterData!$C$3:$C$18,0))),
    DATEDIF(E184,I184,"d"),
    DATEDIF(E184,TODAY(),"d"))</f>
        <v>162</v>
      </c>
      <c r="R184">
        <f t="shared" ca="1" si="6"/>
        <v>0</v>
      </c>
      <c r="S184">
        <f t="shared" ca="1" si="7"/>
        <v>0</v>
      </c>
      <c r="T184">
        <f t="shared" ca="1" si="8"/>
        <v>1</v>
      </c>
    </row>
    <row r="185" spans="1:20" x14ac:dyDescent="0.35">
      <c r="B185" t="s">
        <v>675</v>
      </c>
      <c r="D185" s="34">
        <v>3014</v>
      </c>
      <c r="E185" s="1">
        <v>45845</v>
      </c>
      <c r="F185" s="1"/>
      <c r="G185" t="s">
        <v>676</v>
      </c>
      <c r="I185" s="1">
        <v>45859</v>
      </c>
      <c r="K185" t="s">
        <v>347</v>
      </c>
      <c r="L185" t="s">
        <v>171</v>
      </c>
      <c r="M185" t="s">
        <v>677</v>
      </c>
      <c r="N185" t="s">
        <v>237</v>
      </c>
      <c r="Q185">
        <f ca="1">IF(OR(ISNUMBER(MATCH(L185,MasterData!$D$3:$D$18,0)),ISNUMBER(MATCH(L185,MasterData!$C$3:$C$18,0))),
    DATEDIF(E185,I185,"d"),
    DATEDIF(E185,TODAY(),"d"))</f>
        <v>14</v>
      </c>
      <c r="R185">
        <f t="shared" ca="1" si="6"/>
        <v>0</v>
      </c>
      <c r="S185">
        <f t="shared" ca="1" si="7"/>
        <v>1</v>
      </c>
      <c r="T185">
        <f t="shared" ca="1" si="8"/>
        <v>0</v>
      </c>
    </row>
    <row r="186" spans="1:20" x14ac:dyDescent="0.35">
      <c r="B186" t="s">
        <v>13</v>
      </c>
      <c r="D186" s="34">
        <v>3014</v>
      </c>
      <c r="E186" s="1">
        <v>45846</v>
      </c>
      <c r="F186" s="1"/>
      <c r="G186" t="s">
        <v>652</v>
      </c>
      <c r="H186" t="s">
        <v>240</v>
      </c>
      <c r="I186" s="1">
        <v>45883</v>
      </c>
      <c r="J186" t="s">
        <v>245</v>
      </c>
      <c r="K186" t="s">
        <v>241</v>
      </c>
      <c r="L186" t="s">
        <v>164</v>
      </c>
      <c r="M186" t="s">
        <v>653</v>
      </c>
      <c r="N186" t="s">
        <v>237</v>
      </c>
      <c r="Q186">
        <f ca="1">IF(OR(ISNUMBER(MATCH(L186,MasterData!$D$3:$D$18,0)),ISNUMBER(MATCH(L186,MasterData!$C$3:$C$18,0))),
    DATEDIF(E186,I186,"d"),
    DATEDIF(E186,TODAY(),"d"))</f>
        <v>161</v>
      </c>
      <c r="R186">
        <f t="shared" ca="1" si="6"/>
        <v>0</v>
      </c>
      <c r="S186">
        <f t="shared" ca="1" si="7"/>
        <v>0</v>
      </c>
      <c r="T186">
        <f t="shared" ca="1" si="8"/>
        <v>1</v>
      </c>
    </row>
    <row r="187" spans="1:20" x14ac:dyDescent="0.35">
      <c r="B187" t="s">
        <v>654</v>
      </c>
      <c r="D187" s="34">
        <v>3014</v>
      </c>
      <c r="E187" s="1">
        <v>45847</v>
      </c>
      <c r="F187" s="1"/>
      <c r="G187" t="s">
        <v>652</v>
      </c>
      <c r="H187" t="s">
        <v>245</v>
      </c>
      <c r="I187" s="1">
        <v>45854</v>
      </c>
      <c r="J187" t="s">
        <v>245</v>
      </c>
      <c r="K187" t="s">
        <v>347</v>
      </c>
      <c r="L187" t="s">
        <v>171</v>
      </c>
      <c r="M187" t="s">
        <v>655</v>
      </c>
      <c r="N187" t="s">
        <v>237</v>
      </c>
      <c r="Q187">
        <f ca="1">IF(OR(ISNUMBER(MATCH(L187,MasterData!$D$3:$D$18,0)),ISNUMBER(MATCH(L187,MasterData!$C$3:$C$18,0))),
    DATEDIF(E187,I187,"d"),
    DATEDIF(E187,TODAY(),"d"))</f>
        <v>7</v>
      </c>
      <c r="R187">
        <f t="shared" ca="1" si="6"/>
        <v>1</v>
      </c>
      <c r="S187">
        <f t="shared" ca="1" si="7"/>
        <v>0</v>
      </c>
      <c r="T187">
        <f t="shared" ca="1" si="8"/>
        <v>0</v>
      </c>
    </row>
    <row r="188" spans="1:20" x14ac:dyDescent="0.35">
      <c r="B188" t="s">
        <v>656</v>
      </c>
      <c r="D188" s="34">
        <v>3014</v>
      </c>
      <c r="E188" s="1">
        <v>45847</v>
      </c>
      <c r="F188" s="1"/>
      <c r="G188" t="s">
        <v>657</v>
      </c>
      <c r="H188" t="s">
        <v>658</v>
      </c>
      <c r="I188" s="1">
        <v>45854</v>
      </c>
      <c r="J188" t="s">
        <v>650</v>
      </c>
      <c r="K188" t="s">
        <v>241</v>
      </c>
      <c r="L188" t="s">
        <v>171</v>
      </c>
      <c r="M188" t="s">
        <v>659</v>
      </c>
      <c r="N188" t="s">
        <v>237</v>
      </c>
      <c r="Q188">
        <f ca="1">IF(OR(ISNUMBER(MATCH(L188,MasterData!$D$3:$D$18,0)),ISNUMBER(MATCH(L188,MasterData!$C$3:$C$18,0))),
    DATEDIF(E188,I188,"d"),
    DATEDIF(E188,TODAY(),"d"))</f>
        <v>7</v>
      </c>
      <c r="R188">
        <f t="shared" ca="1" si="6"/>
        <v>1</v>
      </c>
      <c r="S188">
        <f t="shared" ca="1" si="7"/>
        <v>0</v>
      </c>
      <c r="T188">
        <f t="shared" ca="1" si="8"/>
        <v>0</v>
      </c>
    </row>
    <row r="189" spans="1:20" x14ac:dyDescent="0.35">
      <c r="B189" t="s">
        <v>678</v>
      </c>
      <c r="D189" s="34">
        <v>3009</v>
      </c>
      <c r="E189" s="1">
        <v>45846</v>
      </c>
      <c r="F189" s="1"/>
      <c r="G189" t="s">
        <v>679</v>
      </c>
      <c r="I189" s="1">
        <v>45863</v>
      </c>
      <c r="K189" t="s">
        <v>235</v>
      </c>
      <c r="L189" t="s">
        <v>171</v>
      </c>
      <c r="M189" t="s">
        <v>680</v>
      </c>
      <c r="N189" t="s">
        <v>237</v>
      </c>
      <c r="Q189">
        <f ca="1">IF(OR(ISNUMBER(MATCH(L189,MasterData!$D$3:$D$18,0)),ISNUMBER(MATCH(L189,MasterData!$C$3:$C$18,0))),
    DATEDIF(E189,I189,"d"),
    DATEDIF(E189,TODAY(),"d"))</f>
        <v>17</v>
      </c>
      <c r="R189">
        <f t="shared" ca="1" si="6"/>
        <v>0</v>
      </c>
      <c r="S189">
        <f t="shared" ca="1" si="7"/>
        <v>1</v>
      </c>
      <c r="T189">
        <f t="shared" ca="1" si="8"/>
        <v>0</v>
      </c>
    </row>
    <row r="190" spans="1:20" x14ac:dyDescent="0.35">
      <c r="B190" t="s">
        <v>685</v>
      </c>
      <c r="D190" s="34" t="s">
        <v>254</v>
      </c>
      <c r="E190" s="1">
        <v>45852</v>
      </c>
      <c r="F190" s="1"/>
      <c r="G190" t="s">
        <v>686</v>
      </c>
      <c r="I190" s="1">
        <v>45866</v>
      </c>
      <c r="K190" t="s">
        <v>235</v>
      </c>
      <c r="L190" t="s">
        <v>171</v>
      </c>
      <c r="M190" t="s">
        <v>687</v>
      </c>
      <c r="N190" t="s">
        <v>237</v>
      </c>
      <c r="Q190">
        <f ca="1">IF(OR(ISNUMBER(MATCH(L190,MasterData!$D$3:$D$18,0)),ISNUMBER(MATCH(L190,MasterData!$C$3:$C$18,0))),
    DATEDIF(E190,I190,"d"),
    DATEDIF(E190,TODAY(),"d"))</f>
        <v>14</v>
      </c>
      <c r="R190">
        <f t="shared" ca="1" si="6"/>
        <v>0</v>
      </c>
      <c r="S190">
        <f t="shared" ca="1" si="7"/>
        <v>1</v>
      </c>
      <c r="T190">
        <f t="shared" ca="1" si="8"/>
        <v>0</v>
      </c>
    </row>
    <row r="191" spans="1:20" x14ac:dyDescent="0.35">
      <c r="B191" t="s">
        <v>688</v>
      </c>
      <c r="D191" s="34">
        <v>3014</v>
      </c>
      <c r="E191" s="1">
        <v>45852</v>
      </c>
      <c r="F191" s="1"/>
      <c r="G191" t="s">
        <v>689</v>
      </c>
      <c r="I191" s="1">
        <v>45859</v>
      </c>
      <c r="K191" t="s">
        <v>241</v>
      </c>
      <c r="L191" t="s">
        <v>171</v>
      </c>
      <c r="M191" t="s">
        <v>690</v>
      </c>
      <c r="N191" t="s">
        <v>237</v>
      </c>
      <c r="Q191">
        <f ca="1">IF(OR(ISNUMBER(MATCH(L191,MasterData!$D$3:$D$18,0)),ISNUMBER(MATCH(L191,MasterData!$C$3:$C$18,0))),
    DATEDIF(E191,I191,"d"),
    DATEDIF(E191,TODAY(),"d"))</f>
        <v>7</v>
      </c>
      <c r="R191">
        <f t="shared" ca="1" si="6"/>
        <v>1</v>
      </c>
      <c r="S191">
        <f t="shared" ca="1" si="7"/>
        <v>0</v>
      </c>
      <c r="T191">
        <f t="shared" ca="1" si="8"/>
        <v>0</v>
      </c>
    </row>
    <row r="192" spans="1:20" x14ac:dyDescent="0.35">
      <c r="B192" t="s">
        <v>14</v>
      </c>
      <c r="D192" s="34">
        <v>3014</v>
      </c>
      <c r="E192" s="1">
        <v>45853</v>
      </c>
      <c r="F192" s="1"/>
      <c r="G192" t="s">
        <v>676</v>
      </c>
      <c r="I192" s="1">
        <v>45875</v>
      </c>
      <c r="K192" t="s">
        <v>347</v>
      </c>
      <c r="L192" t="s">
        <v>171</v>
      </c>
      <c r="M192" t="s">
        <v>684</v>
      </c>
      <c r="N192" t="s">
        <v>237</v>
      </c>
      <c r="Q192">
        <f ca="1">IF(OR(ISNUMBER(MATCH(L192,MasterData!$D$3:$D$18,0)),ISNUMBER(MATCH(L192,MasterData!$C$3:$C$18,0))),
    DATEDIF(E192,I192,"d"),
    DATEDIF(E192,TODAY(),"d"))</f>
        <v>22</v>
      </c>
      <c r="R192">
        <f ca="1">IF(AND($Q192&gt;=0,$Q192&lt;=7),1,0)</f>
        <v>0</v>
      </c>
      <c r="S192">
        <f ca="1">IF(AND($Q192&gt;7,Q192&lt;=30),1,0)</f>
        <v>1</v>
      </c>
      <c r="T192">
        <f ca="1">IF($Q192&gt;30,1,0)</f>
        <v>0</v>
      </c>
    </row>
    <row r="193" spans="1:20" x14ac:dyDescent="0.35">
      <c r="B193" t="s">
        <v>691</v>
      </c>
      <c r="D193" s="34" t="s">
        <v>254</v>
      </c>
      <c r="E193" s="1">
        <v>45854</v>
      </c>
      <c r="F193" s="1"/>
      <c r="G193" t="s">
        <v>692</v>
      </c>
      <c r="I193" s="1">
        <v>45862</v>
      </c>
      <c r="K193" t="s">
        <v>235</v>
      </c>
      <c r="L193" t="s">
        <v>171</v>
      </c>
      <c r="M193" t="s">
        <v>693</v>
      </c>
      <c r="N193" t="s">
        <v>237</v>
      </c>
      <c r="Q193">
        <f ca="1">IF(OR(ISNUMBER(MATCH(L193,MasterData!$D$3:$D$18,0)),ISNUMBER(MATCH(L193,MasterData!$C$3:$C$18,0))),
    DATEDIF(E193,I193,"d"),
    DATEDIF(E193,TODAY(),"d"))</f>
        <v>8</v>
      </c>
      <c r="R193">
        <f t="shared" ref="R193:R199" ca="1" si="9">IF(AND($Q193&gt;=0,$Q193&lt;=7),1,0)</f>
        <v>0</v>
      </c>
      <c r="S193">
        <f t="shared" ref="S193:S199" ca="1" si="10">IF(AND($Q193&gt;7,Q193&lt;=30),1,0)</f>
        <v>1</v>
      </c>
      <c r="T193">
        <f t="shared" ref="T193:T199" ca="1" si="11">IF($Q193&gt;30,1,0)</f>
        <v>0</v>
      </c>
    </row>
    <row r="194" spans="1:20" x14ac:dyDescent="0.35">
      <c r="B194" t="s">
        <v>15</v>
      </c>
      <c r="D194" s="34">
        <v>3014</v>
      </c>
      <c r="E194" s="1">
        <v>45856</v>
      </c>
      <c r="F194" s="1"/>
      <c r="G194" t="s">
        <v>686</v>
      </c>
      <c r="I194" s="1">
        <v>45874</v>
      </c>
      <c r="K194" t="s">
        <v>235</v>
      </c>
      <c r="L194" t="s">
        <v>171</v>
      </c>
      <c r="M194" t="s">
        <v>697</v>
      </c>
      <c r="N194" t="s">
        <v>237</v>
      </c>
      <c r="Q194">
        <f ca="1">IF(OR(ISNUMBER(MATCH(L194,MasterData!$D$3:$D$18,0)),ISNUMBER(MATCH(L194,MasterData!$C$3:$C$18,0))),
    DATEDIF(E194,I194,"d"),
    DATEDIF(E194,TODAY(),"d"))</f>
        <v>18</v>
      </c>
      <c r="R194">
        <f t="shared" ca="1" si="9"/>
        <v>0</v>
      </c>
      <c r="S194">
        <f t="shared" ca="1" si="10"/>
        <v>1</v>
      </c>
      <c r="T194">
        <f t="shared" ca="1" si="11"/>
        <v>0</v>
      </c>
    </row>
    <row r="195" spans="1:20" x14ac:dyDescent="0.35">
      <c r="A195">
        <v>6000146356</v>
      </c>
      <c r="B195" t="s">
        <v>698</v>
      </c>
      <c r="D195" s="34">
        <v>3014</v>
      </c>
      <c r="E195" s="1">
        <v>45859</v>
      </c>
      <c r="F195" s="1"/>
      <c r="G195" t="s">
        <v>699</v>
      </c>
      <c r="H195" t="s">
        <v>245</v>
      </c>
      <c r="I195" s="1">
        <v>45866</v>
      </c>
      <c r="K195" t="s">
        <v>241</v>
      </c>
      <c r="L195" t="s">
        <v>171</v>
      </c>
      <c r="M195" t="s">
        <v>700</v>
      </c>
      <c r="N195" t="s">
        <v>237</v>
      </c>
      <c r="Q195">
        <f ca="1">IF(OR(ISNUMBER(MATCH(L195,MasterData!$D$3:$D$18,0)),ISNUMBER(MATCH(L195,MasterData!$C$3:$C$18,0))),
    DATEDIF(E195,I195,"d"),
    DATEDIF(E195,TODAY(),"d"))</f>
        <v>7</v>
      </c>
      <c r="R195">
        <f ca="1">IF(AND($Q195&gt;=0,$Q195&lt;=7),1,0)</f>
        <v>1</v>
      </c>
      <c r="S195">
        <f ca="1">IF(AND($Q195&gt;7,Q195&lt;=30),1,0)</f>
        <v>0</v>
      </c>
      <c r="T195">
        <f ca="1">IF($Q195&gt;30,1,0)</f>
        <v>0</v>
      </c>
    </row>
    <row r="196" spans="1:20" x14ac:dyDescent="0.35">
      <c r="B196" t="s">
        <v>16</v>
      </c>
      <c r="D196" s="34">
        <v>3014</v>
      </c>
      <c r="E196" s="1">
        <v>45859</v>
      </c>
      <c r="F196" s="1"/>
      <c r="G196" t="s">
        <v>689</v>
      </c>
      <c r="I196" s="1">
        <v>45869</v>
      </c>
      <c r="K196" t="s">
        <v>235</v>
      </c>
      <c r="L196" t="s">
        <v>171</v>
      </c>
      <c r="M196" t="s">
        <v>701</v>
      </c>
      <c r="N196" t="s">
        <v>237</v>
      </c>
      <c r="Q196">
        <f ca="1">IF(OR(ISNUMBER(MATCH(L196,MasterData!$D$3:$D$18,0)),ISNUMBER(MATCH(L196,MasterData!$C$3:$C$18,0))),
    DATEDIF(E196,I196,"d"),
    DATEDIF(E196,TODAY(),"d"))</f>
        <v>10</v>
      </c>
      <c r="R196">
        <f t="shared" ca="1" si="9"/>
        <v>0</v>
      </c>
      <c r="S196">
        <f t="shared" ca="1" si="10"/>
        <v>1</v>
      </c>
      <c r="T196">
        <f t="shared" ca="1" si="11"/>
        <v>0</v>
      </c>
    </row>
    <row r="197" spans="1:20" x14ac:dyDescent="0.35">
      <c r="B197" t="s">
        <v>17</v>
      </c>
      <c r="D197" s="34" t="s">
        <v>480</v>
      </c>
      <c r="E197" s="1">
        <v>45859</v>
      </c>
      <c r="F197" s="1"/>
      <c r="G197" t="s">
        <v>702</v>
      </c>
      <c r="I197" s="1">
        <v>45874</v>
      </c>
      <c r="K197" t="s">
        <v>235</v>
      </c>
      <c r="L197" t="s">
        <v>171</v>
      </c>
      <c r="M197" t="s">
        <v>703</v>
      </c>
      <c r="N197" t="s">
        <v>237</v>
      </c>
      <c r="Q197">
        <f ca="1">IF(OR(ISNUMBER(MATCH(L197,MasterData!$D$3:$D$18,0)),ISNUMBER(MATCH(L197,MasterData!$C$3:$C$18,0))),
    DATEDIF(E197,I197,"d"),
    DATEDIF(E197,TODAY(),"d"))</f>
        <v>15</v>
      </c>
      <c r="R197">
        <f t="shared" ca="1" si="9"/>
        <v>0</v>
      </c>
      <c r="S197">
        <f t="shared" ca="1" si="10"/>
        <v>1</v>
      </c>
      <c r="T197">
        <f t="shared" ca="1" si="11"/>
        <v>0</v>
      </c>
    </row>
    <row r="198" spans="1:20" x14ac:dyDescent="0.35">
      <c r="A198">
        <v>6000147166</v>
      </c>
      <c r="B198" t="s">
        <v>18</v>
      </c>
      <c r="D198" s="34" t="s">
        <v>660</v>
      </c>
      <c r="E198" s="1">
        <v>45862</v>
      </c>
      <c r="F198" s="1"/>
      <c r="G198" t="s">
        <v>704</v>
      </c>
      <c r="I198" s="1">
        <v>45882</v>
      </c>
      <c r="K198" t="s">
        <v>235</v>
      </c>
      <c r="L198" t="s">
        <v>171</v>
      </c>
      <c r="M198" t="s">
        <v>705</v>
      </c>
      <c r="N198" t="s">
        <v>237</v>
      </c>
      <c r="Q198">
        <f ca="1">IF(OR(ISNUMBER(MATCH(L198,MasterData!$D$3:$D$18,0)),ISNUMBER(MATCH(L198,MasterData!$C$3:$C$18,0))),
    DATEDIF(E198,I198,"d"),
    DATEDIF(E198,TODAY(),"d"))</f>
        <v>20</v>
      </c>
      <c r="R198">
        <f t="shared" ca="1" si="9"/>
        <v>0</v>
      </c>
      <c r="S198">
        <f t="shared" ca="1" si="10"/>
        <v>1</v>
      </c>
      <c r="T198">
        <f t="shared" ca="1" si="11"/>
        <v>0</v>
      </c>
    </row>
    <row r="199" spans="1:20" x14ac:dyDescent="0.35">
      <c r="B199" t="s">
        <v>706</v>
      </c>
      <c r="D199" s="34" t="s">
        <v>480</v>
      </c>
      <c r="E199" s="1">
        <v>45862</v>
      </c>
      <c r="F199" s="1"/>
      <c r="G199" t="s">
        <v>689</v>
      </c>
      <c r="I199" s="1">
        <v>45867</v>
      </c>
      <c r="K199" t="s">
        <v>241</v>
      </c>
      <c r="L199" t="s">
        <v>171</v>
      </c>
      <c r="M199" t="s">
        <v>707</v>
      </c>
      <c r="N199" t="s">
        <v>237</v>
      </c>
      <c r="Q199">
        <f ca="1">IF(OR(ISNUMBER(MATCH(L199,MasterData!$D$3:$D$18,0)),ISNUMBER(MATCH(L199,MasterData!$C$3:$C$18,0))),
    DATEDIF(E199,I199,"d"),
    DATEDIF(E199,TODAY(),"d"))</f>
        <v>5</v>
      </c>
      <c r="R199">
        <f t="shared" ca="1" si="9"/>
        <v>1</v>
      </c>
      <c r="S199">
        <f t="shared" ca="1" si="10"/>
        <v>0</v>
      </c>
      <c r="T199">
        <f t="shared" ca="1" si="11"/>
        <v>0</v>
      </c>
    </row>
    <row r="200" spans="1:20" x14ac:dyDescent="0.35">
      <c r="B200" t="s">
        <v>19</v>
      </c>
      <c r="D200" s="34">
        <v>3003</v>
      </c>
      <c r="E200" s="1">
        <v>45863</v>
      </c>
      <c r="F200" s="1"/>
      <c r="G200" t="s">
        <v>692</v>
      </c>
      <c r="I200" s="1">
        <v>45874</v>
      </c>
      <c r="K200" t="s">
        <v>241</v>
      </c>
      <c r="L200" t="s">
        <v>171</v>
      </c>
      <c r="M200" t="s">
        <v>708</v>
      </c>
      <c r="N200" t="s">
        <v>237</v>
      </c>
      <c r="Q200">
        <f ca="1">IF(OR(ISNUMBER(MATCH(L200,MasterData!$D$3:$D$18,0)),ISNUMBER(MATCH(L200,MasterData!$C$3:$C$18,0))),
    DATEDIF(E200,I200,"d"),
    DATEDIF(E200,TODAY(),"d"))</f>
        <v>11</v>
      </c>
      <c r="R200">
        <f ca="1">IF(AND($Q200&gt;=0,$Q200&lt;=7),1,0)</f>
        <v>0</v>
      </c>
      <c r="S200">
        <f ca="1">IF(AND($Q200&gt;7,Q200&lt;=30),1,0)</f>
        <v>1</v>
      </c>
      <c r="T200">
        <f ca="1">IF($Q200&gt;30,1,0)</f>
        <v>0</v>
      </c>
    </row>
    <row r="201" spans="1:20" x14ac:dyDescent="0.35">
      <c r="B201" t="s">
        <v>709</v>
      </c>
      <c r="D201" s="34" t="s">
        <v>231</v>
      </c>
      <c r="E201" s="1">
        <v>45867</v>
      </c>
      <c r="F201" s="1"/>
      <c r="G201" t="s">
        <v>710</v>
      </c>
      <c r="I201" s="1">
        <v>45869</v>
      </c>
      <c r="K201" t="s">
        <v>235</v>
      </c>
      <c r="L201" t="s">
        <v>171</v>
      </c>
      <c r="M201" t="s">
        <v>711</v>
      </c>
      <c r="N201" t="s">
        <v>237</v>
      </c>
      <c r="Q201">
        <f ca="1">IF(OR(ISNUMBER(MATCH(L201,MasterData!$D$3:$D$18,0)),ISNUMBER(MATCH(L201,MasterData!$C$3:$C$18,0))),
    DATEDIF(E201,I201,"d"),
    DATEDIF(E201,TODAY(),"d"))</f>
        <v>2</v>
      </c>
      <c r="R201">
        <f t="shared" ref="R201:R215" ca="1" si="12">IF(AND($Q201&gt;=0,$Q201&lt;=7),1,0)</f>
        <v>1</v>
      </c>
      <c r="S201">
        <f t="shared" ref="S201:S211" ca="1" si="13">IF(AND($Q201&gt;7,Q201&lt;=30),1,0)</f>
        <v>0</v>
      </c>
      <c r="T201">
        <f t="shared" ref="T201:T215" ca="1" si="14">IF($Q201&gt;30,1,0)</f>
        <v>0</v>
      </c>
    </row>
    <row r="202" spans="1:20" x14ac:dyDescent="0.35">
      <c r="B202" t="s">
        <v>712</v>
      </c>
      <c r="D202" s="34" t="s">
        <v>480</v>
      </c>
      <c r="E202" s="1">
        <v>45867</v>
      </c>
      <c r="F202" s="1"/>
      <c r="G202" t="s">
        <v>699</v>
      </c>
      <c r="I202" s="1">
        <v>45868</v>
      </c>
      <c r="K202" t="s">
        <v>241</v>
      </c>
      <c r="L202" t="s">
        <v>171</v>
      </c>
      <c r="M202" t="s">
        <v>713</v>
      </c>
      <c r="N202" t="s">
        <v>237</v>
      </c>
      <c r="Q202">
        <f ca="1">IF(OR(ISNUMBER(MATCH(L202,MasterData!$D$3:$D$18,0)),ISNUMBER(MATCH(L202,MasterData!$C$3:$C$18,0))),
    DATEDIF(E202,I202,"d"),
    DATEDIF(E202,TODAY(),"d"))</f>
        <v>1</v>
      </c>
      <c r="R202">
        <f t="shared" ca="1" si="12"/>
        <v>1</v>
      </c>
      <c r="S202">
        <f t="shared" ca="1" si="13"/>
        <v>0</v>
      </c>
      <c r="T202">
        <f t="shared" ca="1" si="14"/>
        <v>0</v>
      </c>
    </row>
    <row r="203" spans="1:20" x14ac:dyDescent="0.35">
      <c r="B203" t="s">
        <v>714</v>
      </c>
      <c r="D203" s="34" t="s">
        <v>231</v>
      </c>
      <c r="E203" s="1">
        <v>45867</v>
      </c>
      <c r="F203" s="1"/>
      <c r="G203" t="s">
        <v>715</v>
      </c>
      <c r="I203" s="1">
        <v>45868</v>
      </c>
      <c r="K203" t="s">
        <v>235</v>
      </c>
      <c r="L203" t="s">
        <v>164</v>
      </c>
      <c r="M203" t="s">
        <v>716</v>
      </c>
      <c r="N203" t="s">
        <v>237</v>
      </c>
      <c r="Q203">
        <f ca="1">IF(OR(ISNUMBER(MATCH(L203,MasterData!$D$3:$D$18,0)),ISNUMBER(MATCH(L203,MasterData!$C$3:$C$18,0))),
    DATEDIF(E203,I203,"d"),
    DATEDIF(E203,TODAY(),"d"))</f>
        <v>140</v>
      </c>
      <c r="R203">
        <f t="shared" ca="1" si="12"/>
        <v>0</v>
      </c>
      <c r="S203">
        <f t="shared" ca="1" si="13"/>
        <v>0</v>
      </c>
      <c r="T203">
        <f t="shared" ca="1" si="14"/>
        <v>1</v>
      </c>
    </row>
    <row r="204" spans="1:20" x14ac:dyDescent="0.35">
      <c r="B204" t="s">
        <v>20</v>
      </c>
      <c r="D204" s="34" t="s">
        <v>717</v>
      </c>
      <c r="E204" s="1">
        <v>45868</v>
      </c>
      <c r="F204" s="1"/>
      <c r="G204" t="s">
        <v>718</v>
      </c>
      <c r="I204" s="1">
        <v>45868</v>
      </c>
      <c r="K204" t="s">
        <v>241</v>
      </c>
      <c r="L204" t="s">
        <v>169</v>
      </c>
      <c r="M204" t="s">
        <v>719</v>
      </c>
      <c r="N204" t="s">
        <v>237</v>
      </c>
      <c r="Q204">
        <f ca="1">IF(OR(ISNUMBER(MATCH(L204,MasterData!$D$3:$D$18,0)),ISNUMBER(MATCH(L204,MasterData!$C$3:$C$18,0))),
    DATEDIF(E204,I204,"d"),
    DATEDIF(E204,TODAY(),"d"))</f>
        <v>139</v>
      </c>
      <c r="R204">
        <f t="shared" ca="1" si="12"/>
        <v>0</v>
      </c>
      <c r="S204">
        <f t="shared" ca="1" si="13"/>
        <v>0</v>
      </c>
      <c r="T204">
        <f t="shared" ca="1" si="14"/>
        <v>1</v>
      </c>
    </row>
    <row r="205" spans="1:20" x14ac:dyDescent="0.35">
      <c r="B205" t="s">
        <v>21</v>
      </c>
      <c r="D205" s="34">
        <v>3366</v>
      </c>
      <c r="E205" s="1">
        <v>45868</v>
      </c>
      <c r="F205" s="1"/>
      <c r="G205" t="s">
        <v>720</v>
      </c>
      <c r="I205" s="1">
        <v>45881</v>
      </c>
      <c r="K205" t="s">
        <v>241</v>
      </c>
      <c r="L205" t="s">
        <v>174</v>
      </c>
      <c r="M205" t="s">
        <v>721</v>
      </c>
      <c r="N205" t="s">
        <v>237</v>
      </c>
      <c r="Q205">
        <f ca="1">IF(OR(ISNUMBER(MATCH(L205,MasterData!$D$3:$D$18,0)),ISNUMBER(MATCH(L205,MasterData!$C$3:$C$18,0))),
    DATEDIF(E205,I205,"d"),
    DATEDIF(E205,TODAY(),"d"))</f>
        <v>139</v>
      </c>
      <c r="R205">
        <f t="shared" ca="1" si="12"/>
        <v>0</v>
      </c>
      <c r="S205">
        <f t="shared" ca="1" si="13"/>
        <v>0</v>
      </c>
      <c r="T205">
        <f t="shared" ca="1" si="14"/>
        <v>1</v>
      </c>
    </row>
    <row r="206" spans="1:20" x14ac:dyDescent="0.35">
      <c r="B206" t="s">
        <v>22</v>
      </c>
      <c r="D206" s="34" t="s">
        <v>717</v>
      </c>
      <c r="E206" s="1">
        <v>45869</v>
      </c>
      <c r="G206" t="s">
        <v>722</v>
      </c>
      <c r="I206" s="1">
        <v>45870</v>
      </c>
      <c r="K206" t="s">
        <v>235</v>
      </c>
      <c r="L206" t="s">
        <v>171</v>
      </c>
      <c r="M206" t="s">
        <v>723</v>
      </c>
      <c r="N206" t="s">
        <v>237</v>
      </c>
      <c r="Q206">
        <f ca="1">IF(OR(ISNUMBER(MATCH(L206,MasterData!$D$3:$D$18,0)),ISNUMBER(MATCH(L206,MasterData!$C$3:$C$18,0))),
    DATEDIF(E206,I206,"d"),
    DATEDIF(E206,TODAY(),"d"))</f>
        <v>1</v>
      </c>
      <c r="R206">
        <f t="shared" ca="1" si="12"/>
        <v>1</v>
      </c>
      <c r="S206">
        <f t="shared" ca="1" si="13"/>
        <v>0</v>
      </c>
      <c r="T206">
        <f t="shared" ca="1" si="14"/>
        <v>0</v>
      </c>
    </row>
    <row r="207" spans="1:20" x14ac:dyDescent="0.35">
      <c r="B207" t="s">
        <v>23</v>
      </c>
      <c r="D207" s="34" t="s">
        <v>480</v>
      </c>
      <c r="E207" s="1">
        <v>45870</v>
      </c>
      <c r="G207" t="s">
        <v>724</v>
      </c>
      <c r="I207" s="1">
        <v>45881</v>
      </c>
      <c r="K207" t="s">
        <v>235</v>
      </c>
      <c r="L207" t="s">
        <v>171</v>
      </c>
      <c r="M207" t="s">
        <v>725</v>
      </c>
      <c r="N207" t="s">
        <v>237</v>
      </c>
      <c r="Q207">
        <f ca="1">IF(OR(ISNUMBER(MATCH(L207,MasterData!$D$3:$D$18,0)),ISNUMBER(MATCH(L207,MasterData!$C$3:$C$18,0))),
    DATEDIF(E207,I207,"d"),
    DATEDIF(E207,TODAY(),"d"))</f>
        <v>11</v>
      </c>
      <c r="R207">
        <f t="shared" ca="1" si="12"/>
        <v>0</v>
      </c>
      <c r="S207">
        <f t="shared" ca="1" si="13"/>
        <v>1</v>
      </c>
      <c r="T207">
        <f t="shared" ca="1" si="14"/>
        <v>0</v>
      </c>
    </row>
    <row r="208" spans="1:20" x14ac:dyDescent="0.35">
      <c r="B208" t="s">
        <v>24</v>
      </c>
      <c r="D208" s="34" t="s">
        <v>254</v>
      </c>
      <c r="E208" s="1">
        <v>45873</v>
      </c>
      <c r="G208" t="s">
        <v>727</v>
      </c>
      <c r="I208" s="1">
        <v>45874</v>
      </c>
      <c r="K208" t="s">
        <v>241</v>
      </c>
      <c r="L208" t="s">
        <v>171</v>
      </c>
      <c r="M208" t="s">
        <v>728</v>
      </c>
      <c r="N208" t="s">
        <v>237</v>
      </c>
      <c r="Q208">
        <f ca="1">IF(OR(ISNUMBER(MATCH(L208,MasterData!$D$3:$D$18,0)),ISNUMBER(MATCH(L208,MasterData!$C$3:$C$18,0))),
    DATEDIF(E208,I208,"d"),
    DATEDIF(E208,TODAY(),"d"))</f>
        <v>1</v>
      </c>
      <c r="R208">
        <f t="shared" ca="1" si="12"/>
        <v>1</v>
      </c>
      <c r="S208">
        <f t="shared" ca="1" si="13"/>
        <v>0</v>
      </c>
      <c r="T208">
        <f t="shared" ca="1" si="14"/>
        <v>0</v>
      </c>
    </row>
    <row r="209" spans="2:20" x14ac:dyDescent="0.35">
      <c r="B209" t="s">
        <v>25</v>
      </c>
      <c r="D209" s="34">
        <v>5975</v>
      </c>
      <c r="E209" s="1">
        <v>45876</v>
      </c>
      <c r="G209" t="s">
        <v>248</v>
      </c>
      <c r="H209" t="s">
        <v>245</v>
      </c>
      <c r="I209" s="1">
        <v>45883</v>
      </c>
      <c r="K209" t="s">
        <v>241</v>
      </c>
      <c r="L209" t="s">
        <v>164</v>
      </c>
      <c r="M209" t="s">
        <v>729</v>
      </c>
      <c r="N209" t="s">
        <v>237</v>
      </c>
      <c r="Q209">
        <f ca="1">IF(OR(ISNUMBER(MATCH(L209,MasterData!$D$3:$D$18,0)),ISNUMBER(MATCH(L209,MasterData!$C$3:$C$18,0))),
    DATEDIF(E209,I209,"d"),
    DATEDIF(E209,TODAY(),"d"))</f>
        <v>131</v>
      </c>
      <c r="R209">
        <f t="shared" ca="1" si="12"/>
        <v>0</v>
      </c>
      <c r="S209">
        <f t="shared" ca="1" si="13"/>
        <v>0</v>
      </c>
      <c r="T209">
        <f t="shared" ca="1" si="14"/>
        <v>1</v>
      </c>
    </row>
    <row r="210" spans="2:20" x14ac:dyDescent="0.35">
      <c r="B210" t="s">
        <v>26</v>
      </c>
      <c r="D210" s="34">
        <v>5975</v>
      </c>
      <c r="E210" s="1">
        <v>45876</v>
      </c>
      <c r="G210" t="s">
        <v>248</v>
      </c>
      <c r="H210" t="s">
        <v>245</v>
      </c>
      <c r="I210" s="1">
        <v>45883</v>
      </c>
      <c r="K210" t="s">
        <v>241</v>
      </c>
      <c r="L210" t="s">
        <v>164</v>
      </c>
      <c r="M210" t="s">
        <v>729</v>
      </c>
      <c r="N210" t="s">
        <v>237</v>
      </c>
      <c r="Q210">
        <f ca="1">IF(OR(ISNUMBER(MATCH(L210,MasterData!$D$3:$D$18,0)),ISNUMBER(MATCH(L210,MasterData!$C$3:$C$18,0))),
    DATEDIF(E210,I210,"d"),
    DATEDIF(E210,TODAY(),"d"))</f>
        <v>131</v>
      </c>
      <c r="R210">
        <f t="shared" ca="1" si="12"/>
        <v>0</v>
      </c>
      <c r="S210">
        <f t="shared" ca="1" si="13"/>
        <v>0</v>
      </c>
      <c r="T210">
        <f t="shared" ca="1" si="14"/>
        <v>1</v>
      </c>
    </row>
    <row r="211" spans="2:20" x14ac:dyDescent="0.35">
      <c r="B211" t="s">
        <v>730</v>
      </c>
      <c r="D211" s="34">
        <v>5975</v>
      </c>
      <c r="E211" s="1">
        <v>45877</v>
      </c>
      <c r="G211" t="s">
        <v>248</v>
      </c>
      <c r="H211" t="s">
        <v>245</v>
      </c>
      <c r="I211" s="1">
        <v>45877</v>
      </c>
      <c r="K211" t="s">
        <v>241</v>
      </c>
      <c r="L211" t="s">
        <v>169</v>
      </c>
      <c r="M211" t="s">
        <v>731</v>
      </c>
      <c r="N211" t="s">
        <v>237</v>
      </c>
      <c r="Q211">
        <f ca="1">IF(OR(ISNUMBER(MATCH(L211,MasterData!$D$3:$D$18,0)),ISNUMBER(MATCH(L211,MasterData!$C$3:$C$18,0))),
    DATEDIF(E211,I211,"d"),
    DATEDIF(E211,TODAY(),"d"))</f>
        <v>130</v>
      </c>
      <c r="R211">
        <f t="shared" ca="1" si="12"/>
        <v>0</v>
      </c>
      <c r="S211">
        <f t="shared" ca="1" si="13"/>
        <v>0</v>
      </c>
      <c r="T211">
        <f t="shared" ca="1" si="14"/>
        <v>1</v>
      </c>
    </row>
    <row r="212" spans="2:20" x14ac:dyDescent="0.35">
      <c r="B212" t="s">
        <v>732</v>
      </c>
      <c r="D212" s="34" t="s">
        <v>480</v>
      </c>
      <c r="E212" s="1">
        <v>45881</v>
      </c>
      <c r="G212" t="s">
        <v>733</v>
      </c>
      <c r="I212" s="1">
        <v>45881</v>
      </c>
      <c r="K212" t="s">
        <v>347</v>
      </c>
      <c r="L212" t="s">
        <v>171</v>
      </c>
      <c r="M212" t="s">
        <v>734</v>
      </c>
      <c r="N212" t="s">
        <v>237</v>
      </c>
      <c r="Q212">
        <f ca="1">IF(OR(ISNUMBER(MATCH(L212,MasterData!$D$3:$D$18,0)),ISNUMBER(MATCH(L212,MasterData!$C$3:$C$18,0))),
    DATEDIF(E212,I212,"d"),
    DATEDIF(E212,TODAY(),"d"))</f>
        <v>0</v>
      </c>
      <c r="R212">
        <f t="shared" ca="1" si="12"/>
        <v>1</v>
      </c>
      <c r="S212">
        <f t="shared" ref="S212" ca="1" si="15">IF(AND($Q212&gt;7,Q212&lt;=30),1,0)</f>
        <v>0</v>
      </c>
      <c r="T212">
        <f t="shared" ca="1" si="14"/>
        <v>0</v>
      </c>
    </row>
    <row r="213" spans="2:20" x14ac:dyDescent="0.35">
      <c r="B213" t="s">
        <v>27</v>
      </c>
      <c r="D213" s="34" t="s">
        <v>717</v>
      </c>
      <c r="E213" s="1">
        <v>45881</v>
      </c>
      <c r="G213" t="s">
        <v>735</v>
      </c>
      <c r="H213" t="s">
        <v>736</v>
      </c>
      <c r="I213" s="1">
        <v>45883</v>
      </c>
      <c r="K213" t="s">
        <v>241</v>
      </c>
      <c r="L213" t="s">
        <v>164</v>
      </c>
      <c r="M213" t="s">
        <v>737</v>
      </c>
      <c r="N213" t="s">
        <v>237</v>
      </c>
      <c r="Q213">
        <f ca="1">IF(OR(ISNUMBER(MATCH(L213,MasterData!$D$3:$D$18,0)),ISNUMBER(MATCH(L213,MasterData!$C$3:$C$18,0))),
    DATEDIF(E213,I213,"d"),
    DATEDIF(E213,TODAY(),"d"))</f>
        <v>126</v>
      </c>
      <c r="R213">
        <f t="shared" ca="1" si="12"/>
        <v>0</v>
      </c>
      <c r="S213">
        <f t="shared" ref="S213:S215" ca="1" si="16">IF(AND($Q213&gt;7,Q213&lt;=30),1,0)</f>
        <v>0</v>
      </c>
      <c r="T213">
        <f t="shared" ca="1" si="14"/>
        <v>1</v>
      </c>
    </row>
    <row r="214" spans="2:20" x14ac:dyDescent="0.35">
      <c r="B214" t="s">
        <v>28</v>
      </c>
      <c r="D214" s="34">
        <v>3014</v>
      </c>
      <c r="E214" s="1">
        <v>45882</v>
      </c>
      <c r="G214" t="s">
        <v>738</v>
      </c>
      <c r="H214" t="s">
        <v>736</v>
      </c>
      <c r="I214" s="1">
        <v>45883</v>
      </c>
      <c r="K214" t="s">
        <v>235</v>
      </c>
      <c r="L214" t="s">
        <v>164</v>
      </c>
      <c r="M214" t="s">
        <v>739</v>
      </c>
      <c r="N214" t="s">
        <v>237</v>
      </c>
      <c r="Q214">
        <f ca="1">IF(OR(ISNUMBER(MATCH(L214,MasterData!$D$3:$D$18,0)),ISNUMBER(MATCH(L214,MasterData!$C$3:$C$18,0))),
    DATEDIF(E214,I214,"d"),
    DATEDIF(E214,TODAY(),"d"))</f>
        <v>125</v>
      </c>
      <c r="R214">
        <f t="shared" ca="1" si="12"/>
        <v>0</v>
      </c>
      <c r="S214">
        <f t="shared" ca="1" si="16"/>
        <v>0</v>
      </c>
      <c r="T214">
        <f t="shared" ca="1" si="14"/>
        <v>1</v>
      </c>
    </row>
    <row r="215" spans="2:20" x14ac:dyDescent="0.35">
      <c r="B215" t="s">
        <v>740</v>
      </c>
      <c r="D215" s="34">
        <v>3014</v>
      </c>
      <c r="E215" s="179">
        <v>45884.675428240742</v>
      </c>
      <c r="G215" t="s">
        <v>741</v>
      </c>
      <c r="I215" s="179">
        <v>45884.675428240742</v>
      </c>
      <c r="J215" t="s">
        <v>742</v>
      </c>
      <c r="K215" t="s">
        <v>235</v>
      </c>
      <c r="L215" t="s">
        <v>164</v>
      </c>
      <c r="M215" t="s">
        <v>743</v>
      </c>
      <c r="N215" t="s">
        <v>744</v>
      </c>
      <c r="Q215">
        <f ca="1">IF(OR(ISNUMBER(MATCH(L215,MasterData!$D$3:$D$18,0)),ISNUMBER(MATCH(L215,MasterData!$C$3:$C$18,0))),
    DATEDIF(E215,I215,"d"),
    DATEDIF(E215,TODAY(),"d"))</f>
        <v>123</v>
      </c>
      <c r="R215">
        <f t="shared" ca="1" si="12"/>
        <v>0</v>
      </c>
      <c r="S215">
        <f t="shared" ca="1" si="16"/>
        <v>0</v>
      </c>
      <c r="T215">
        <f t="shared" ca="1" si="14"/>
        <v>1</v>
      </c>
    </row>
    <row r="216" spans="2:20" x14ac:dyDescent="0.35">
      <c r="D216" s="34"/>
    </row>
    <row r="217" spans="2:20" x14ac:dyDescent="0.35">
      <c r="D217" s="34"/>
    </row>
    <row r="218" spans="2:20" x14ac:dyDescent="0.35">
      <c r="D218" s="34"/>
    </row>
    <row r="219" spans="2:20" x14ac:dyDescent="0.35">
      <c r="D219" s="34"/>
    </row>
    <row r="220" spans="2:20" x14ac:dyDescent="0.35">
      <c r="D220" s="34"/>
    </row>
    <row r="221" spans="2:20" x14ac:dyDescent="0.35">
      <c r="D221" s="34"/>
    </row>
    <row r="222" spans="2:20" x14ac:dyDescent="0.35">
      <c r="D222" s="34"/>
    </row>
    <row r="223" spans="2:20" x14ac:dyDescent="0.35">
      <c r="D223" s="34"/>
    </row>
    <row r="224" spans="2:20" x14ac:dyDescent="0.35">
      <c r="D224" s="34"/>
    </row>
    <row r="225" spans="4:4" x14ac:dyDescent="0.35">
      <c r="D225" s="34"/>
    </row>
    <row r="226" spans="4:4" x14ac:dyDescent="0.35">
      <c r="D226" s="34"/>
    </row>
    <row r="227" spans="4:4" x14ac:dyDescent="0.35">
      <c r="D227" s="34"/>
    </row>
    <row r="228" spans="4:4" x14ac:dyDescent="0.35">
      <c r="D228" s="34"/>
    </row>
    <row r="229" spans="4:4" x14ac:dyDescent="0.35">
      <c r="D229" s="34"/>
    </row>
    <row r="230" spans="4:4" x14ac:dyDescent="0.35">
      <c r="D230" s="34"/>
    </row>
    <row r="231" spans="4:4" x14ac:dyDescent="0.35">
      <c r="D231" s="34"/>
    </row>
    <row r="232" spans="4:4" x14ac:dyDescent="0.35">
      <c r="D232" s="34"/>
    </row>
    <row r="233" spans="4:4" x14ac:dyDescent="0.35">
      <c r="D233" s="34"/>
    </row>
    <row r="234" spans="4:4" x14ac:dyDescent="0.35">
      <c r="D234" s="34"/>
    </row>
    <row r="235" spans="4:4" x14ac:dyDescent="0.35">
      <c r="D235" s="34"/>
    </row>
    <row r="236" spans="4:4" x14ac:dyDescent="0.35">
      <c r="D236" s="34"/>
    </row>
    <row r="237" spans="4:4" x14ac:dyDescent="0.35">
      <c r="D237" s="34"/>
    </row>
    <row r="238" spans="4:4" x14ac:dyDescent="0.35">
      <c r="D238" s="34"/>
    </row>
    <row r="239" spans="4:4" x14ac:dyDescent="0.35">
      <c r="D239" s="34"/>
    </row>
    <row r="240" spans="4:4" x14ac:dyDescent="0.35">
      <c r="D240" s="34"/>
    </row>
    <row r="241" spans="4:4" x14ac:dyDescent="0.35">
      <c r="D241" s="34"/>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336C55F4-306E-4D4B-A1AE-66F49C157B76}"/>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ACD441F4-A01D-4043-BD93-FA42872BCD8E}"/>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6591491F-6386-46B8-893C-F8126229081F}"/>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7EE69E6C-E31D-4B45-ABF4-2A04C1BB5CD6}"/>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B6FA518A-F798-4E91-A81D-938BD6BD6AEF}"/>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D45C5B8-A5ED-48EE-9126-F7363099F1C7}"/>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A60BB25-9CA2-4C06-B92A-F9093902BBAE}"/>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669A04A-6832-4607-92ED-AE9182116267}"/>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3868856-9F22-49A1-9FA7-FC37E6A1DA67}"/>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67E5694-918E-429A-A668-6E00C095D2B2}"/>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D9D65D1-C28F-4762-B6B6-2F0FC64D18F8}"/>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9E04077-5029-45DE-A600-A32EBA8736C9}"/>
  </hyperlinks>
  <pageMargins left="0.7" right="0.7" top="0.75" bottom="0.75" header="0.3" footer="0.3"/>
  <tableParts count="1">
    <tablePart r:id="rId1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DD22C-0CBC-4F62-AFAB-7F381472F587}">
  <dimension ref="A1:T240"/>
  <sheetViews>
    <sheetView topLeftCell="A187" zoomScale="70" zoomScaleNormal="70" workbookViewId="0">
      <selection activeCell="A222" sqref="A222:XFD222"/>
    </sheetView>
  </sheetViews>
  <sheetFormatPr defaultRowHeight="14.5" x14ac:dyDescent="0.35"/>
  <cols>
    <col min="1" max="1" width="13.54296875" bestFit="1" customWidth="1"/>
    <col min="2" max="2" width="19.81640625" customWidth="1"/>
    <col min="3" max="3" width="13.81640625" customWidth="1"/>
    <col min="4" max="4" width="7.54296875" customWidth="1"/>
    <col min="5" max="5" width="18.7265625" bestFit="1" customWidth="1"/>
    <col min="6" max="6" width="12.453125" bestFit="1" customWidth="1"/>
    <col min="7" max="7" width="60.7265625" bestFit="1" customWidth="1"/>
    <col min="8" max="8" width="31" bestFit="1" customWidth="1"/>
    <col min="9" max="9" width="19.54296875" customWidth="1"/>
    <col min="10" max="10" width="30.81640625" bestFit="1" customWidth="1"/>
    <col min="11" max="11" width="10.1796875" bestFit="1" customWidth="1"/>
    <col min="12" max="12" width="17.453125" bestFit="1" customWidth="1"/>
    <col min="13" max="13" width="81.1796875" bestFit="1" customWidth="1"/>
    <col min="14" max="14" width="39.1796875" bestFit="1" customWidth="1"/>
    <col min="15" max="15" width="12.81640625" customWidth="1"/>
    <col min="16" max="16" width="12" customWidth="1"/>
    <col min="17" max="17" width="14.1796875" customWidth="1"/>
    <col min="18" max="18" width="11.54296875" customWidth="1"/>
    <col min="19" max="20" width="12.81640625" customWidth="1"/>
  </cols>
  <sheetData>
    <row r="1" spans="1:20" x14ac:dyDescent="0.35">
      <c r="A1" t="s">
        <v>1</v>
      </c>
      <c r="B1" t="s">
        <v>0</v>
      </c>
      <c r="C1" t="s">
        <v>214</v>
      </c>
      <c r="D1" t="s">
        <v>215</v>
      </c>
      <c r="E1" t="s">
        <v>216</v>
      </c>
      <c r="F1" t="s">
        <v>217</v>
      </c>
      <c r="G1" t="s">
        <v>218</v>
      </c>
      <c r="H1" t="s">
        <v>219</v>
      </c>
      <c r="I1" t="s">
        <v>220</v>
      </c>
      <c r="J1" t="s">
        <v>221</v>
      </c>
      <c r="K1" t="s">
        <v>161</v>
      </c>
      <c r="L1" t="s">
        <v>222</v>
      </c>
      <c r="M1" t="s">
        <v>223</v>
      </c>
      <c r="N1" t="s">
        <v>224</v>
      </c>
      <c r="O1" t="s">
        <v>225</v>
      </c>
      <c r="P1" t="s">
        <v>726</v>
      </c>
      <c r="Q1" s="3" t="s">
        <v>226</v>
      </c>
      <c r="R1" s="3" t="s">
        <v>694</v>
      </c>
      <c r="S1" s="3" t="s">
        <v>695</v>
      </c>
      <c r="T1" s="3" t="s">
        <v>696</v>
      </c>
    </row>
    <row r="2" spans="1:20" x14ac:dyDescent="0.35">
      <c r="A2">
        <v>6000127070</v>
      </c>
      <c r="B2" t="s">
        <v>229</v>
      </c>
      <c r="C2" t="s">
        <v>230</v>
      </c>
      <c r="D2" s="34" t="s">
        <v>231</v>
      </c>
      <c r="E2" s="1">
        <v>45663</v>
      </c>
      <c r="F2" s="1"/>
      <c r="G2" t="s">
        <v>232</v>
      </c>
      <c r="H2" t="s">
        <v>233</v>
      </c>
      <c r="I2" s="1">
        <v>45727</v>
      </c>
      <c r="J2" t="s">
        <v>234</v>
      </c>
      <c r="K2" t="s">
        <v>235</v>
      </c>
      <c r="L2" t="s">
        <v>171</v>
      </c>
      <c r="M2" t="s">
        <v>236</v>
      </c>
      <c r="N2" t="s">
        <v>237</v>
      </c>
      <c r="O2" t="s">
        <v>230</v>
      </c>
      <c r="Q2">
        <f ca="1">IF(OR(ISNUMBER(MATCH(L2,MasterData!$D$3:$D$18,0)),ISNUMBER(MATCH(L2,MasterData!$C$3:$C$18,0))),
    DATEDIF(E2,I2,"d"),
    DATEDIF(E2,TODAY(),"d"))</f>
        <v>64</v>
      </c>
      <c r="R2">
        <f ca="1">IF(AND($Q2&gt;=0,$Q2&lt;=7),1,0)</f>
        <v>0</v>
      </c>
      <c r="S2">
        <f ca="1">IF(AND($Q2&gt;7,Q2&lt;=30),1,0)</f>
        <v>0</v>
      </c>
      <c r="T2">
        <f ca="1">IF($Q2&gt;30,1,0)</f>
        <v>1</v>
      </c>
    </row>
    <row r="3" spans="1:20" x14ac:dyDescent="0.35">
      <c r="A3">
        <v>6000127209</v>
      </c>
      <c r="B3" t="s">
        <v>238</v>
      </c>
      <c r="C3" t="s">
        <v>230</v>
      </c>
      <c r="D3" s="34" t="s">
        <v>231</v>
      </c>
      <c r="E3" s="1">
        <v>45664</v>
      </c>
      <c r="F3" s="1"/>
      <c r="G3" t="s">
        <v>239</v>
      </c>
      <c r="H3" t="s">
        <v>240</v>
      </c>
      <c r="I3" s="1">
        <v>45673</v>
      </c>
      <c r="J3" t="s">
        <v>234</v>
      </c>
      <c r="K3" t="s">
        <v>241</v>
      </c>
      <c r="L3" t="s">
        <v>171</v>
      </c>
      <c r="M3" t="s">
        <v>242</v>
      </c>
      <c r="N3" t="s">
        <v>237</v>
      </c>
      <c r="O3" t="s">
        <v>230</v>
      </c>
      <c r="Q3">
        <f ca="1">IF(OR(ISNUMBER(MATCH(L3,MasterData!$D$3:$D$18,0)),ISNUMBER(MATCH(L3,MasterData!$C$3:$C$18,0))),
    DATEDIF(E3,I3,"d"),
    DATEDIF(E3,TODAY(),"d"))</f>
        <v>9</v>
      </c>
      <c r="R3">
        <f t="shared" ref="R3:R66" ca="1" si="0">IF(AND($Q3&gt;=0,$Q3&lt;=7),1,0)</f>
        <v>0</v>
      </c>
      <c r="S3">
        <f t="shared" ref="S3:S66" ca="1" si="1">IF(AND($Q3&gt;7,Q3&lt;=30),1,0)</f>
        <v>1</v>
      </c>
      <c r="T3">
        <f t="shared" ref="T3:T66" ca="1" si="2">IF($Q3&gt;30,1,0)</f>
        <v>0</v>
      </c>
    </row>
    <row r="4" spans="1:20" x14ac:dyDescent="0.35">
      <c r="A4">
        <v>6000127632</v>
      </c>
      <c r="B4" t="s">
        <v>243</v>
      </c>
      <c r="C4" t="s">
        <v>230</v>
      </c>
      <c r="D4" s="34" t="s">
        <v>231</v>
      </c>
      <c r="E4" s="1">
        <v>45667</v>
      </c>
      <c r="F4" s="1"/>
      <c r="G4" t="s">
        <v>244</v>
      </c>
      <c r="H4" t="s">
        <v>245</v>
      </c>
      <c r="I4" s="1">
        <v>45679</v>
      </c>
      <c r="J4" t="s">
        <v>234</v>
      </c>
      <c r="K4" t="s">
        <v>235</v>
      </c>
      <c r="L4" t="s">
        <v>171</v>
      </c>
      <c r="M4" t="s">
        <v>246</v>
      </c>
      <c r="N4" t="s">
        <v>237</v>
      </c>
      <c r="O4" t="s">
        <v>230</v>
      </c>
      <c r="Q4">
        <f ca="1">IF(OR(ISNUMBER(MATCH(L4,MasterData!$D$3:$D$18,0)),ISNUMBER(MATCH(L4,MasterData!$C$3:$C$18,0))),
    DATEDIF(E4,I4,"d"),
    DATEDIF(E4,TODAY(),"d"))</f>
        <v>12</v>
      </c>
      <c r="R4">
        <f t="shared" ca="1" si="0"/>
        <v>0</v>
      </c>
      <c r="S4">
        <f t="shared" ca="1" si="1"/>
        <v>1</v>
      </c>
      <c r="T4">
        <f t="shared" ca="1" si="2"/>
        <v>0</v>
      </c>
    </row>
    <row r="5" spans="1:20" x14ac:dyDescent="0.35">
      <c r="A5">
        <v>6000128352</v>
      </c>
      <c r="B5" t="s">
        <v>230</v>
      </c>
      <c r="C5" t="s">
        <v>230</v>
      </c>
      <c r="D5" s="34" t="s">
        <v>247</v>
      </c>
      <c r="E5" s="1">
        <v>45674</v>
      </c>
      <c r="F5" s="1"/>
      <c r="G5" t="s">
        <v>248</v>
      </c>
      <c r="H5" t="s">
        <v>240</v>
      </c>
      <c r="I5" s="1">
        <v>45688</v>
      </c>
      <c r="J5" t="s">
        <v>201</v>
      </c>
      <c r="K5" t="s">
        <v>241</v>
      </c>
      <c r="L5" t="s">
        <v>171</v>
      </c>
      <c r="M5" t="s">
        <v>249</v>
      </c>
      <c r="N5" t="s">
        <v>237</v>
      </c>
      <c r="O5" t="s">
        <v>230</v>
      </c>
      <c r="Q5">
        <f ca="1">IF(OR(ISNUMBER(MATCH(L5,MasterData!$D$3:$D$18,0)),ISNUMBER(MATCH(L5,MasterData!$C$3:$C$18,0))),
    DATEDIF(E5,I5,"d"),
    DATEDIF(E5,TODAY(),"d"))</f>
        <v>14</v>
      </c>
      <c r="R5">
        <f t="shared" ca="1" si="0"/>
        <v>0</v>
      </c>
      <c r="S5">
        <f t="shared" ca="1" si="1"/>
        <v>1</v>
      </c>
      <c r="T5">
        <f t="shared" ca="1" si="2"/>
        <v>0</v>
      </c>
    </row>
    <row r="6" spans="1:20" x14ac:dyDescent="0.35">
      <c r="A6">
        <v>6000128500</v>
      </c>
      <c r="B6" t="s">
        <v>250</v>
      </c>
      <c r="C6" t="s">
        <v>230</v>
      </c>
      <c r="D6" s="34" t="s">
        <v>251</v>
      </c>
      <c r="E6" s="1">
        <v>45677</v>
      </c>
      <c r="F6" s="1"/>
      <c r="G6" t="s">
        <v>252</v>
      </c>
      <c r="H6" t="s">
        <v>245</v>
      </c>
      <c r="I6" s="1">
        <v>45684</v>
      </c>
      <c r="J6" t="s">
        <v>234</v>
      </c>
      <c r="K6" t="s">
        <v>235</v>
      </c>
      <c r="L6" t="s">
        <v>171</v>
      </c>
      <c r="M6" t="s">
        <v>253</v>
      </c>
      <c r="N6" t="s">
        <v>237</v>
      </c>
      <c r="O6" t="s">
        <v>230</v>
      </c>
      <c r="Q6">
        <f ca="1">IF(OR(ISNUMBER(MATCH(L6,MasterData!$D$3:$D$18,0)),ISNUMBER(MATCH(L6,MasterData!$C$3:$C$18,0))),
    DATEDIF(E6,I6,"d"),
    DATEDIF(E6,TODAY(),"d"))</f>
        <v>7</v>
      </c>
      <c r="R6">
        <f t="shared" ca="1" si="0"/>
        <v>1</v>
      </c>
      <c r="S6">
        <f t="shared" ca="1" si="1"/>
        <v>0</v>
      </c>
      <c r="T6">
        <f t="shared" ca="1" si="2"/>
        <v>0</v>
      </c>
    </row>
    <row r="7" spans="1:20" x14ac:dyDescent="0.35">
      <c r="A7" s="72">
        <v>6000128546</v>
      </c>
      <c r="B7" s="72" t="s">
        <v>4</v>
      </c>
      <c r="C7" s="72" t="s">
        <v>230</v>
      </c>
      <c r="D7" s="180" t="s">
        <v>254</v>
      </c>
      <c r="E7" s="73">
        <v>45677</v>
      </c>
      <c r="F7" s="73">
        <v>45947</v>
      </c>
      <c r="G7" s="72" t="s">
        <v>255</v>
      </c>
      <c r="H7" s="72" t="s">
        <v>245</v>
      </c>
      <c r="I7" s="73">
        <v>45835</v>
      </c>
      <c r="J7" s="72" t="s">
        <v>560</v>
      </c>
      <c r="K7" s="72" t="s">
        <v>241</v>
      </c>
      <c r="L7" s="72" t="s">
        <v>183</v>
      </c>
      <c r="M7" s="72" t="s">
        <v>257</v>
      </c>
      <c r="N7" s="72" t="s">
        <v>237</v>
      </c>
      <c r="O7" s="72" t="s">
        <v>230</v>
      </c>
      <c r="P7" s="72"/>
      <c r="Q7" s="72">
        <v>-1</v>
      </c>
      <c r="R7" s="72">
        <f t="shared" si="0"/>
        <v>0</v>
      </c>
      <c r="S7" s="72">
        <f t="shared" si="1"/>
        <v>0</v>
      </c>
      <c r="T7" s="72">
        <v>1</v>
      </c>
    </row>
    <row r="8" spans="1:20" x14ac:dyDescent="0.35">
      <c r="A8">
        <v>6000128759</v>
      </c>
      <c r="B8" t="s">
        <v>258</v>
      </c>
      <c r="C8" t="s">
        <v>230</v>
      </c>
      <c r="D8" s="34" t="s">
        <v>251</v>
      </c>
      <c r="E8" s="1">
        <v>45679</v>
      </c>
      <c r="F8" s="1"/>
      <c r="G8" t="s">
        <v>259</v>
      </c>
      <c r="H8" t="s">
        <v>245</v>
      </c>
      <c r="I8" s="1">
        <v>45686</v>
      </c>
      <c r="J8" t="s">
        <v>234</v>
      </c>
      <c r="K8" t="s">
        <v>235</v>
      </c>
      <c r="L8" t="s">
        <v>171</v>
      </c>
      <c r="M8" t="s">
        <v>260</v>
      </c>
      <c r="N8" t="s">
        <v>237</v>
      </c>
      <c r="O8" t="s">
        <v>230</v>
      </c>
      <c r="Q8">
        <f ca="1">IF(OR(ISNUMBER(MATCH(L8,MasterData!$D$3:$D$18,0)),ISNUMBER(MATCH(L8,MasterData!$C$3:$C$18,0))),
    DATEDIF(E8,I8,"d"),
    DATEDIF(E8,TODAY(),"d"))</f>
        <v>7</v>
      </c>
      <c r="R8">
        <f t="shared" ca="1" si="0"/>
        <v>1</v>
      </c>
      <c r="S8">
        <f t="shared" ca="1" si="1"/>
        <v>0</v>
      </c>
      <c r="T8">
        <f t="shared" ca="1" si="2"/>
        <v>0</v>
      </c>
    </row>
    <row r="9" spans="1:20" x14ac:dyDescent="0.35">
      <c r="A9">
        <v>6000129022</v>
      </c>
      <c r="B9" t="s">
        <v>261</v>
      </c>
      <c r="C9" t="s">
        <v>230</v>
      </c>
      <c r="D9" s="34" t="s">
        <v>231</v>
      </c>
      <c r="E9" s="1">
        <v>45680</v>
      </c>
      <c r="F9" s="1"/>
      <c r="G9" t="s">
        <v>262</v>
      </c>
      <c r="H9" t="s">
        <v>245</v>
      </c>
      <c r="I9" s="1">
        <v>45705</v>
      </c>
      <c r="J9" t="s">
        <v>234</v>
      </c>
      <c r="K9" t="s">
        <v>235</v>
      </c>
      <c r="L9" t="s">
        <v>171</v>
      </c>
      <c r="M9" t="s">
        <v>263</v>
      </c>
      <c r="N9" t="s">
        <v>237</v>
      </c>
      <c r="O9" t="s">
        <v>230</v>
      </c>
      <c r="Q9">
        <f ca="1">IF(OR(ISNUMBER(MATCH(L9,MasterData!$D$3:$D$18,0)),ISNUMBER(MATCH(L9,MasterData!$C$3:$C$18,0))),
    DATEDIF(E9,I9,"d"),
    DATEDIF(E9,TODAY(),"d"))</f>
        <v>25</v>
      </c>
      <c r="R9">
        <f t="shared" ca="1" si="0"/>
        <v>0</v>
      </c>
      <c r="S9">
        <f t="shared" ca="1" si="1"/>
        <v>1</v>
      </c>
      <c r="T9">
        <f t="shared" ca="1" si="2"/>
        <v>0</v>
      </c>
    </row>
    <row r="10" spans="1:20" x14ac:dyDescent="0.35">
      <c r="A10">
        <v>6000129245</v>
      </c>
      <c r="B10" t="s">
        <v>264</v>
      </c>
      <c r="C10" t="s">
        <v>230</v>
      </c>
      <c r="D10" s="34" t="s">
        <v>251</v>
      </c>
      <c r="E10" s="1">
        <v>45684</v>
      </c>
      <c r="F10" s="1"/>
      <c r="G10" t="s">
        <v>265</v>
      </c>
      <c r="H10" t="s">
        <v>245</v>
      </c>
      <c r="I10" s="1">
        <v>45691</v>
      </c>
      <c r="J10" t="s">
        <v>234</v>
      </c>
      <c r="K10" t="s">
        <v>235</v>
      </c>
      <c r="L10" t="s">
        <v>171</v>
      </c>
      <c r="M10" t="s">
        <v>266</v>
      </c>
      <c r="N10" t="s">
        <v>237</v>
      </c>
      <c r="O10" t="s">
        <v>230</v>
      </c>
      <c r="Q10">
        <f ca="1">IF(OR(ISNUMBER(MATCH(L10,MasterData!$D$3:$D$18,0)),ISNUMBER(MATCH(L10,MasterData!$C$3:$C$18,0))),
    DATEDIF(E10,I10,"d"),
    DATEDIF(E10,TODAY(),"d"))</f>
        <v>7</v>
      </c>
      <c r="R10">
        <f t="shared" ca="1" si="0"/>
        <v>1</v>
      </c>
      <c r="S10">
        <f t="shared" ca="1" si="1"/>
        <v>0</v>
      </c>
      <c r="T10">
        <f t="shared" ca="1" si="2"/>
        <v>0</v>
      </c>
    </row>
    <row r="11" spans="1:20" x14ac:dyDescent="0.35">
      <c r="A11">
        <v>6000129304</v>
      </c>
      <c r="B11" t="s">
        <v>267</v>
      </c>
      <c r="C11" t="s">
        <v>230</v>
      </c>
      <c r="D11" s="34" t="s">
        <v>254</v>
      </c>
      <c r="E11" s="1">
        <v>45684</v>
      </c>
      <c r="F11" s="1"/>
      <c r="G11" t="s">
        <v>268</v>
      </c>
      <c r="H11" t="s">
        <v>240</v>
      </c>
      <c r="I11" s="1">
        <v>45693</v>
      </c>
      <c r="J11" t="s">
        <v>234</v>
      </c>
      <c r="K11" t="s">
        <v>235</v>
      </c>
      <c r="L11" t="s">
        <v>171</v>
      </c>
      <c r="M11" t="s">
        <v>269</v>
      </c>
      <c r="N11" t="s">
        <v>237</v>
      </c>
      <c r="O11" t="s">
        <v>230</v>
      </c>
      <c r="Q11">
        <f ca="1">IF(OR(ISNUMBER(MATCH(L11,MasterData!$D$3:$D$18,0)),ISNUMBER(MATCH(L11,MasterData!$C$3:$C$18,0))),
    DATEDIF(E11,I11,"d"),
    DATEDIF(E11,TODAY(),"d"))</f>
        <v>9</v>
      </c>
      <c r="R11">
        <f t="shared" ca="1" si="0"/>
        <v>0</v>
      </c>
      <c r="S11">
        <f t="shared" ca="1" si="1"/>
        <v>1</v>
      </c>
      <c r="T11">
        <f t="shared" ca="1" si="2"/>
        <v>0</v>
      </c>
    </row>
    <row r="12" spans="1:20" x14ac:dyDescent="0.35">
      <c r="A12">
        <v>6000129653</v>
      </c>
      <c r="B12" t="s">
        <v>230</v>
      </c>
      <c r="C12" t="s">
        <v>230</v>
      </c>
      <c r="D12" s="34" t="s">
        <v>247</v>
      </c>
      <c r="E12" s="1">
        <v>45686</v>
      </c>
      <c r="F12" s="1"/>
      <c r="G12" t="s">
        <v>248</v>
      </c>
      <c r="H12" t="s">
        <v>245</v>
      </c>
      <c r="I12" s="1">
        <v>45782</v>
      </c>
      <c r="J12" t="s">
        <v>201</v>
      </c>
      <c r="K12" t="s">
        <v>241</v>
      </c>
      <c r="L12" t="s">
        <v>171</v>
      </c>
      <c r="M12" t="s">
        <v>270</v>
      </c>
      <c r="N12" t="s">
        <v>237</v>
      </c>
      <c r="O12" t="s">
        <v>230</v>
      </c>
      <c r="Q12">
        <f ca="1">IF(OR(ISNUMBER(MATCH(L12,MasterData!$D$3:$D$18,0)),ISNUMBER(MATCH(L12,MasterData!$C$3:$C$18,0))),
    DATEDIF(E12,I12,"d"),
    DATEDIF(E12,TODAY(),"d"))</f>
        <v>96</v>
      </c>
      <c r="R12">
        <f t="shared" ca="1" si="0"/>
        <v>0</v>
      </c>
      <c r="S12">
        <f t="shared" ca="1" si="1"/>
        <v>0</v>
      </c>
      <c r="T12">
        <f t="shared" ca="1" si="2"/>
        <v>1</v>
      </c>
    </row>
    <row r="13" spans="1:20" x14ac:dyDescent="0.35">
      <c r="A13">
        <v>6000129990</v>
      </c>
      <c r="B13" t="s">
        <v>271</v>
      </c>
      <c r="C13" t="s">
        <v>230</v>
      </c>
      <c r="D13" s="34" t="s">
        <v>254</v>
      </c>
      <c r="E13" s="1">
        <v>45688</v>
      </c>
      <c r="F13" s="1"/>
      <c r="G13" t="s">
        <v>255</v>
      </c>
      <c r="H13" t="s">
        <v>240</v>
      </c>
      <c r="I13" s="1">
        <v>45699</v>
      </c>
      <c r="J13" t="s">
        <v>234</v>
      </c>
      <c r="K13" t="s">
        <v>241</v>
      </c>
      <c r="L13" t="s">
        <v>171</v>
      </c>
      <c r="M13" t="s">
        <v>272</v>
      </c>
      <c r="N13" t="s">
        <v>237</v>
      </c>
      <c r="O13" t="s">
        <v>230</v>
      </c>
      <c r="Q13">
        <f ca="1">IF(OR(ISNUMBER(MATCH(L13,MasterData!$D$3:$D$18,0)),ISNUMBER(MATCH(L13,MasterData!$C$3:$C$18,0))),
    DATEDIF(E13,I13,"d"),
    DATEDIF(E13,TODAY(),"d"))</f>
        <v>11</v>
      </c>
      <c r="R13">
        <f t="shared" ca="1" si="0"/>
        <v>0</v>
      </c>
      <c r="S13">
        <f t="shared" ca="1" si="1"/>
        <v>1</v>
      </c>
      <c r="T13">
        <f t="shared" ca="1" si="2"/>
        <v>0</v>
      </c>
    </row>
    <row r="14" spans="1:20" x14ac:dyDescent="0.35">
      <c r="A14">
        <v>6000130122</v>
      </c>
      <c r="B14" t="s">
        <v>273</v>
      </c>
      <c r="C14" t="s">
        <v>230</v>
      </c>
      <c r="D14" s="34" t="s">
        <v>274</v>
      </c>
      <c r="E14" s="1">
        <v>45691</v>
      </c>
      <c r="F14" s="1"/>
      <c r="G14" t="s">
        <v>275</v>
      </c>
      <c r="H14" t="s">
        <v>233</v>
      </c>
      <c r="I14" s="1">
        <v>45708</v>
      </c>
      <c r="J14" t="s">
        <v>234</v>
      </c>
      <c r="K14" t="s">
        <v>241</v>
      </c>
      <c r="L14" t="s">
        <v>171</v>
      </c>
      <c r="M14" t="s">
        <v>276</v>
      </c>
      <c r="N14" t="s">
        <v>237</v>
      </c>
      <c r="O14" t="s">
        <v>230</v>
      </c>
      <c r="Q14">
        <f ca="1">IF(OR(ISNUMBER(MATCH(L14,MasterData!$D$3:$D$18,0)),ISNUMBER(MATCH(L14,MasterData!$C$3:$C$18,0))),
    DATEDIF(E14,I14,"d"),
    DATEDIF(E14,TODAY(),"d"))</f>
        <v>17</v>
      </c>
      <c r="R14">
        <f t="shared" ca="1" si="0"/>
        <v>0</v>
      </c>
      <c r="S14">
        <f t="shared" ca="1" si="1"/>
        <v>1</v>
      </c>
      <c r="T14">
        <f t="shared" ca="1" si="2"/>
        <v>0</v>
      </c>
    </row>
    <row r="15" spans="1:20" x14ac:dyDescent="0.35">
      <c r="A15">
        <v>6000130131</v>
      </c>
      <c r="B15" t="s">
        <v>277</v>
      </c>
      <c r="C15" t="s">
        <v>230</v>
      </c>
      <c r="D15" s="34" t="s">
        <v>274</v>
      </c>
      <c r="E15" s="1">
        <v>45691</v>
      </c>
      <c r="F15" s="1"/>
      <c r="G15" t="s">
        <v>278</v>
      </c>
      <c r="H15" t="s">
        <v>233</v>
      </c>
      <c r="I15" s="1">
        <v>45708</v>
      </c>
      <c r="J15" t="s">
        <v>234</v>
      </c>
      <c r="K15" t="s">
        <v>241</v>
      </c>
      <c r="L15" t="s">
        <v>171</v>
      </c>
      <c r="M15" t="s">
        <v>279</v>
      </c>
      <c r="N15" t="s">
        <v>237</v>
      </c>
      <c r="O15" t="s">
        <v>230</v>
      </c>
      <c r="Q15">
        <f ca="1">IF(OR(ISNUMBER(MATCH(L15,MasterData!$D$3:$D$18,0)),ISNUMBER(MATCH(L15,MasterData!$C$3:$C$18,0))),
    DATEDIF(E15,I15,"d"),
    DATEDIF(E15,TODAY(),"d"))</f>
        <v>17</v>
      </c>
      <c r="R15">
        <f t="shared" ca="1" si="0"/>
        <v>0</v>
      </c>
      <c r="S15">
        <f t="shared" ca="1" si="1"/>
        <v>1</v>
      </c>
      <c r="T15">
        <f t="shared" ca="1" si="2"/>
        <v>0</v>
      </c>
    </row>
    <row r="16" spans="1:20" x14ac:dyDescent="0.35">
      <c r="A16">
        <v>6000130842</v>
      </c>
      <c r="B16" t="s">
        <v>280</v>
      </c>
      <c r="C16" t="s">
        <v>230</v>
      </c>
      <c r="D16" s="34" t="s">
        <v>247</v>
      </c>
      <c r="E16" s="1">
        <v>45698</v>
      </c>
      <c r="F16" s="1"/>
      <c r="G16" t="s">
        <v>281</v>
      </c>
      <c r="H16" t="s">
        <v>240</v>
      </c>
      <c r="I16" s="1">
        <v>45831</v>
      </c>
      <c r="J16" t="s">
        <v>234</v>
      </c>
      <c r="K16" t="s">
        <v>241</v>
      </c>
      <c r="L16" t="s">
        <v>171</v>
      </c>
      <c r="M16" t="s">
        <v>282</v>
      </c>
      <c r="N16" t="s">
        <v>237</v>
      </c>
      <c r="O16" t="s">
        <v>230</v>
      </c>
      <c r="Q16">
        <f ca="1">IF(OR(ISNUMBER(MATCH(L16,MasterData!$D$3:$D$18,0)),ISNUMBER(MATCH(L16,MasterData!$C$3:$C$18,0))),
    DATEDIF(E16,I16,"d"),
    DATEDIF(E16,TODAY(),"d"))</f>
        <v>133</v>
      </c>
      <c r="R16">
        <f t="shared" ca="1" si="0"/>
        <v>0</v>
      </c>
      <c r="S16">
        <f t="shared" ca="1" si="1"/>
        <v>0</v>
      </c>
      <c r="T16">
        <f t="shared" ca="1" si="2"/>
        <v>1</v>
      </c>
    </row>
    <row r="17" spans="1:20" x14ac:dyDescent="0.35">
      <c r="A17">
        <v>6000130889</v>
      </c>
      <c r="B17" t="s">
        <v>283</v>
      </c>
      <c r="C17" t="s">
        <v>230</v>
      </c>
      <c r="D17" s="34" t="s">
        <v>251</v>
      </c>
      <c r="E17" s="1">
        <v>45698</v>
      </c>
      <c r="F17" s="1"/>
      <c r="G17" t="s">
        <v>284</v>
      </c>
      <c r="H17" t="s">
        <v>233</v>
      </c>
      <c r="I17" s="1">
        <v>45705</v>
      </c>
      <c r="J17" t="s">
        <v>234</v>
      </c>
      <c r="K17" t="s">
        <v>241</v>
      </c>
      <c r="L17" t="s">
        <v>171</v>
      </c>
      <c r="M17" t="s">
        <v>285</v>
      </c>
      <c r="N17" t="s">
        <v>237</v>
      </c>
      <c r="O17" t="s">
        <v>230</v>
      </c>
      <c r="Q17">
        <f ca="1">IF(OR(ISNUMBER(MATCH(L17,MasterData!$D$3:$D$18,0)),ISNUMBER(MATCH(L17,MasterData!$C$3:$C$18,0))),
    DATEDIF(E17,I17,"d"),
    DATEDIF(E17,TODAY(),"d"))</f>
        <v>7</v>
      </c>
      <c r="R17">
        <f t="shared" ca="1" si="0"/>
        <v>1</v>
      </c>
      <c r="S17">
        <f t="shared" ca="1" si="1"/>
        <v>0</v>
      </c>
      <c r="T17">
        <f t="shared" ca="1" si="2"/>
        <v>0</v>
      </c>
    </row>
    <row r="18" spans="1:20" x14ac:dyDescent="0.35">
      <c r="A18">
        <v>6000131438</v>
      </c>
      <c r="B18" t="s">
        <v>286</v>
      </c>
      <c r="C18" t="s">
        <v>230</v>
      </c>
      <c r="D18" s="34" t="s">
        <v>247</v>
      </c>
      <c r="E18" s="1">
        <v>45701</v>
      </c>
      <c r="F18" s="1"/>
      <c r="G18" t="s">
        <v>287</v>
      </c>
      <c r="H18" t="s">
        <v>401</v>
      </c>
      <c r="I18" s="1">
        <v>45831</v>
      </c>
      <c r="J18" t="s">
        <v>234</v>
      </c>
      <c r="K18" t="s">
        <v>241</v>
      </c>
      <c r="L18" t="s">
        <v>171</v>
      </c>
      <c r="M18" t="s">
        <v>289</v>
      </c>
      <c r="N18" t="s">
        <v>237</v>
      </c>
      <c r="O18" t="s">
        <v>230</v>
      </c>
      <c r="Q18">
        <f ca="1">IF(OR(ISNUMBER(MATCH(L18,MasterData!$D$3:$D$18,0)),ISNUMBER(MATCH(L18,MasterData!$C$3:$C$18,0))),
    DATEDIF(E18,I18,"d"),
    DATEDIF(E18,TODAY(),"d"))</f>
        <v>130</v>
      </c>
      <c r="R18">
        <f t="shared" ca="1" si="0"/>
        <v>0</v>
      </c>
      <c r="S18">
        <f t="shared" ca="1" si="1"/>
        <v>0</v>
      </c>
      <c r="T18">
        <f t="shared" ca="1" si="2"/>
        <v>1</v>
      </c>
    </row>
    <row r="19" spans="1:20" x14ac:dyDescent="0.35">
      <c r="A19">
        <v>6000131514</v>
      </c>
      <c r="B19" t="s">
        <v>230</v>
      </c>
      <c r="C19" t="s">
        <v>230</v>
      </c>
      <c r="D19" s="34" t="s">
        <v>251</v>
      </c>
      <c r="E19" s="1">
        <v>45702</v>
      </c>
      <c r="F19" s="1"/>
      <c r="G19" t="s">
        <v>290</v>
      </c>
      <c r="H19" t="s">
        <v>233</v>
      </c>
      <c r="I19" s="1">
        <v>45723</v>
      </c>
      <c r="J19" t="s">
        <v>201</v>
      </c>
      <c r="K19" t="s">
        <v>241</v>
      </c>
      <c r="L19" t="s">
        <v>171</v>
      </c>
      <c r="M19" t="s">
        <v>291</v>
      </c>
      <c r="N19" t="s">
        <v>237</v>
      </c>
      <c r="O19" t="s">
        <v>230</v>
      </c>
      <c r="Q19">
        <f ca="1">IF(OR(ISNUMBER(MATCH(L19,MasterData!$D$3:$D$18,0)),ISNUMBER(MATCH(L19,MasterData!$C$3:$C$18,0))),
    DATEDIF(E19,I19,"d"),
    DATEDIF(E19,TODAY(),"d"))</f>
        <v>21</v>
      </c>
      <c r="R19">
        <f t="shared" ca="1" si="0"/>
        <v>0</v>
      </c>
      <c r="S19">
        <f t="shared" ca="1" si="1"/>
        <v>1</v>
      </c>
      <c r="T19">
        <f t="shared" ca="1" si="2"/>
        <v>0</v>
      </c>
    </row>
    <row r="20" spans="1:20" x14ac:dyDescent="0.35">
      <c r="A20">
        <v>6000131715</v>
      </c>
      <c r="B20" t="s">
        <v>292</v>
      </c>
      <c r="C20" t="s">
        <v>230</v>
      </c>
      <c r="D20" s="34" t="s">
        <v>231</v>
      </c>
      <c r="E20" s="1">
        <v>45705</v>
      </c>
      <c r="F20" s="1"/>
      <c r="G20" t="s">
        <v>293</v>
      </c>
      <c r="H20" t="s">
        <v>233</v>
      </c>
      <c r="I20" s="1">
        <v>45713</v>
      </c>
      <c r="J20" t="s">
        <v>234</v>
      </c>
      <c r="K20" t="s">
        <v>235</v>
      </c>
      <c r="L20" t="s">
        <v>171</v>
      </c>
      <c r="M20" t="s">
        <v>294</v>
      </c>
      <c r="N20" t="s">
        <v>237</v>
      </c>
      <c r="O20" t="s">
        <v>230</v>
      </c>
      <c r="Q20">
        <f ca="1">IF(OR(ISNUMBER(MATCH(L20,MasterData!$D$3:$D$18,0)),ISNUMBER(MATCH(L20,MasterData!$C$3:$C$18,0))),
    DATEDIF(E20,I20,"d"),
    DATEDIF(E20,TODAY(),"d"))</f>
        <v>8</v>
      </c>
      <c r="R20">
        <f t="shared" ca="1" si="0"/>
        <v>0</v>
      </c>
      <c r="S20">
        <f t="shared" ca="1" si="1"/>
        <v>1</v>
      </c>
      <c r="T20">
        <f t="shared" ca="1" si="2"/>
        <v>0</v>
      </c>
    </row>
    <row r="21" spans="1:20" x14ac:dyDescent="0.35">
      <c r="A21">
        <v>6000132000</v>
      </c>
      <c r="B21" t="s">
        <v>295</v>
      </c>
      <c r="C21" t="s">
        <v>230</v>
      </c>
      <c r="D21" s="34" t="s">
        <v>254</v>
      </c>
      <c r="E21" s="1">
        <v>45707</v>
      </c>
      <c r="F21" s="1"/>
      <c r="G21" t="s">
        <v>255</v>
      </c>
      <c r="H21" t="s">
        <v>240</v>
      </c>
      <c r="I21" s="1">
        <v>45735</v>
      </c>
      <c r="J21" t="s">
        <v>234</v>
      </c>
      <c r="K21" t="s">
        <v>241</v>
      </c>
      <c r="L21" t="s">
        <v>171</v>
      </c>
      <c r="M21" t="s">
        <v>296</v>
      </c>
      <c r="N21" t="s">
        <v>237</v>
      </c>
      <c r="O21" t="s">
        <v>230</v>
      </c>
      <c r="Q21">
        <f ca="1">IF(OR(ISNUMBER(MATCH(L21,MasterData!$D$3:$D$18,0)),ISNUMBER(MATCH(L21,MasterData!$C$3:$C$18,0))),
    DATEDIF(E21,I21,"d"),
    DATEDIF(E21,TODAY(),"d"))</f>
        <v>28</v>
      </c>
      <c r="R21">
        <f t="shared" ca="1" si="0"/>
        <v>0</v>
      </c>
      <c r="S21">
        <f t="shared" ca="1" si="1"/>
        <v>1</v>
      </c>
      <c r="T21">
        <f t="shared" ca="1" si="2"/>
        <v>0</v>
      </c>
    </row>
    <row r="22" spans="1:20" x14ac:dyDescent="0.35">
      <c r="A22">
        <v>6000132651</v>
      </c>
      <c r="B22" t="s">
        <v>297</v>
      </c>
      <c r="C22" t="s">
        <v>230</v>
      </c>
      <c r="D22" s="34" t="s">
        <v>247</v>
      </c>
      <c r="E22" s="1">
        <v>45714</v>
      </c>
      <c r="F22" s="1"/>
      <c r="G22" t="s">
        <v>287</v>
      </c>
      <c r="H22" t="s">
        <v>240</v>
      </c>
      <c r="I22" s="1">
        <v>45723</v>
      </c>
      <c r="J22" t="s">
        <v>234</v>
      </c>
      <c r="K22" t="s">
        <v>235</v>
      </c>
      <c r="L22" t="s">
        <v>171</v>
      </c>
      <c r="M22" t="s">
        <v>298</v>
      </c>
      <c r="N22" t="s">
        <v>237</v>
      </c>
      <c r="O22" t="s">
        <v>230</v>
      </c>
      <c r="Q22">
        <f ca="1">IF(OR(ISNUMBER(MATCH(L22,MasterData!$D$3:$D$18,0)),ISNUMBER(MATCH(L22,MasterData!$C$3:$C$18,0))),
    DATEDIF(E22,I22,"d"),
    DATEDIF(E22,TODAY(),"d"))</f>
        <v>9</v>
      </c>
      <c r="R22">
        <f t="shared" ca="1" si="0"/>
        <v>0</v>
      </c>
      <c r="S22">
        <f t="shared" ca="1" si="1"/>
        <v>1</v>
      </c>
      <c r="T22">
        <f t="shared" ca="1" si="2"/>
        <v>0</v>
      </c>
    </row>
    <row r="23" spans="1:20" x14ac:dyDescent="0.35">
      <c r="A23">
        <v>6000133013</v>
      </c>
      <c r="B23" t="s">
        <v>299</v>
      </c>
      <c r="C23" t="s">
        <v>230</v>
      </c>
      <c r="D23" s="34" t="s">
        <v>231</v>
      </c>
      <c r="E23" s="1">
        <v>45719</v>
      </c>
      <c r="F23" s="1"/>
      <c r="G23" t="s">
        <v>300</v>
      </c>
      <c r="H23" t="s">
        <v>245</v>
      </c>
      <c r="I23" s="1">
        <v>45734</v>
      </c>
      <c r="J23" t="s">
        <v>234</v>
      </c>
      <c r="K23" t="s">
        <v>235</v>
      </c>
      <c r="L23" t="s">
        <v>171</v>
      </c>
      <c r="M23" t="s">
        <v>301</v>
      </c>
      <c r="N23" t="s">
        <v>237</v>
      </c>
      <c r="O23" t="s">
        <v>230</v>
      </c>
      <c r="Q23">
        <f ca="1">IF(OR(ISNUMBER(MATCH(L23,MasterData!$D$3:$D$18,0)),ISNUMBER(MATCH(L23,MasterData!$C$3:$C$18,0))),
    DATEDIF(E23,I23,"d"),
    DATEDIF(E23,TODAY(),"d"))</f>
        <v>15</v>
      </c>
      <c r="R23">
        <f t="shared" ca="1" si="0"/>
        <v>0</v>
      </c>
      <c r="S23">
        <f t="shared" ca="1" si="1"/>
        <v>1</v>
      </c>
      <c r="T23">
        <f t="shared" ca="1" si="2"/>
        <v>0</v>
      </c>
    </row>
    <row r="24" spans="1:20" x14ac:dyDescent="0.35">
      <c r="A24">
        <v>6000133061</v>
      </c>
      <c r="B24" t="s">
        <v>302</v>
      </c>
      <c r="C24" t="s">
        <v>230</v>
      </c>
      <c r="D24" s="34" t="s">
        <v>254</v>
      </c>
      <c r="E24" s="1">
        <v>45719</v>
      </c>
      <c r="F24" s="1"/>
      <c r="G24" t="s">
        <v>255</v>
      </c>
      <c r="H24" t="s">
        <v>245</v>
      </c>
      <c r="I24" s="1">
        <v>45735</v>
      </c>
      <c r="J24" t="s">
        <v>234</v>
      </c>
      <c r="K24" t="s">
        <v>241</v>
      </c>
      <c r="L24" t="s">
        <v>171</v>
      </c>
      <c r="M24" t="s">
        <v>303</v>
      </c>
      <c r="N24" t="s">
        <v>237</v>
      </c>
      <c r="O24" t="s">
        <v>230</v>
      </c>
      <c r="Q24">
        <f ca="1">IF(OR(ISNUMBER(MATCH(L24,MasterData!$D$3:$D$18,0)),ISNUMBER(MATCH(L24,MasterData!$C$3:$C$18,0))),
    DATEDIF(E24,I24,"d"),
    DATEDIF(E24,TODAY(),"d"))</f>
        <v>16</v>
      </c>
      <c r="R24">
        <f t="shared" ca="1" si="0"/>
        <v>0</v>
      </c>
      <c r="S24">
        <f t="shared" ca="1" si="1"/>
        <v>1</v>
      </c>
      <c r="T24">
        <f t="shared" ca="1" si="2"/>
        <v>0</v>
      </c>
    </row>
    <row r="25" spans="1:20" x14ac:dyDescent="0.35">
      <c r="A25">
        <v>6000133063</v>
      </c>
      <c r="B25" t="s">
        <v>304</v>
      </c>
      <c r="C25" t="s">
        <v>230</v>
      </c>
      <c r="D25" s="34" t="s">
        <v>305</v>
      </c>
      <c r="E25" s="1">
        <v>45719</v>
      </c>
      <c r="F25" s="1"/>
      <c r="G25" t="s">
        <v>306</v>
      </c>
      <c r="H25" t="s">
        <v>245</v>
      </c>
      <c r="I25" s="1">
        <v>45778</v>
      </c>
      <c r="J25" t="s">
        <v>234</v>
      </c>
      <c r="K25" t="s">
        <v>235</v>
      </c>
      <c r="L25" t="s">
        <v>171</v>
      </c>
      <c r="M25" t="s">
        <v>307</v>
      </c>
      <c r="N25" t="s">
        <v>237</v>
      </c>
      <c r="O25" t="s">
        <v>230</v>
      </c>
      <c r="Q25">
        <f ca="1">IF(OR(ISNUMBER(MATCH(L25,MasterData!$D$3:$D$18,0)),ISNUMBER(MATCH(L25,MasterData!$C$3:$C$18,0))),
    DATEDIF(E25,I25,"d"),
    DATEDIF(E25,TODAY(),"d"))</f>
        <v>59</v>
      </c>
      <c r="R25">
        <f t="shared" ca="1" si="0"/>
        <v>0</v>
      </c>
      <c r="S25">
        <f t="shared" ca="1" si="1"/>
        <v>0</v>
      </c>
      <c r="T25">
        <f t="shared" ca="1" si="2"/>
        <v>1</v>
      </c>
    </row>
    <row r="26" spans="1:20" x14ac:dyDescent="0.35">
      <c r="A26">
        <v>6000133075</v>
      </c>
      <c r="B26" t="s">
        <v>308</v>
      </c>
      <c r="C26" t="s">
        <v>230</v>
      </c>
      <c r="D26" s="34" t="s">
        <v>305</v>
      </c>
      <c r="E26" s="1">
        <v>45719</v>
      </c>
      <c r="F26" s="1"/>
      <c r="G26" t="s">
        <v>306</v>
      </c>
      <c r="H26" t="s">
        <v>240</v>
      </c>
      <c r="I26" s="1">
        <v>45758</v>
      </c>
      <c r="J26" t="s">
        <v>234</v>
      </c>
      <c r="K26" t="s">
        <v>235</v>
      </c>
      <c r="L26" t="s">
        <v>171</v>
      </c>
      <c r="M26" t="s">
        <v>309</v>
      </c>
      <c r="N26" t="s">
        <v>237</v>
      </c>
      <c r="O26" t="s">
        <v>230</v>
      </c>
      <c r="Q26">
        <f ca="1">IF(OR(ISNUMBER(MATCH(L26,MasterData!$D$3:$D$18,0)),ISNUMBER(MATCH(L26,MasterData!$C$3:$C$18,0))),
    DATEDIF(E26,I26,"d"),
    DATEDIF(E26,TODAY(),"d"))</f>
        <v>39</v>
      </c>
      <c r="R26">
        <f t="shared" ca="1" si="0"/>
        <v>0</v>
      </c>
      <c r="S26">
        <f t="shared" ca="1" si="1"/>
        <v>0</v>
      </c>
      <c r="T26">
        <f t="shared" ca="1" si="2"/>
        <v>1</v>
      </c>
    </row>
    <row r="27" spans="1:20" x14ac:dyDescent="0.35">
      <c r="A27">
        <v>6000133085</v>
      </c>
      <c r="B27" t="s">
        <v>230</v>
      </c>
      <c r="C27" t="s">
        <v>230</v>
      </c>
      <c r="D27" s="34" t="s">
        <v>251</v>
      </c>
      <c r="E27" s="1">
        <v>45719</v>
      </c>
      <c r="F27" s="1"/>
      <c r="G27" t="s">
        <v>290</v>
      </c>
      <c r="H27" t="s">
        <v>240</v>
      </c>
      <c r="I27" s="1">
        <v>45731</v>
      </c>
      <c r="J27" t="s">
        <v>201</v>
      </c>
      <c r="K27" t="s">
        <v>241</v>
      </c>
      <c r="L27" t="s">
        <v>171</v>
      </c>
      <c r="M27" t="s">
        <v>310</v>
      </c>
      <c r="N27" t="s">
        <v>237</v>
      </c>
      <c r="O27" t="s">
        <v>230</v>
      </c>
      <c r="Q27">
        <f ca="1">IF(OR(ISNUMBER(MATCH(L27,MasterData!$D$3:$D$18,0)),ISNUMBER(MATCH(L27,MasterData!$C$3:$C$18,0))),
    DATEDIF(E27,I27,"d"),
    DATEDIF(E27,TODAY(),"d"))</f>
        <v>12</v>
      </c>
      <c r="R27">
        <f t="shared" ca="1" si="0"/>
        <v>0</v>
      </c>
      <c r="S27">
        <f t="shared" ca="1" si="1"/>
        <v>1</v>
      </c>
      <c r="T27">
        <f t="shared" ca="1" si="2"/>
        <v>0</v>
      </c>
    </row>
    <row r="28" spans="1:20" x14ac:dyDescent="0.35">
      <c r="A28">
        <v>6000133086</v>
      </c>
      <c r="B28" t="s">
        <v>230</v>
      </c>
      <c r="C28" t="s">
        <v>230</v>
      </c>
      <c r="D28" s="34" t="s">
        <v>251</v>
      </c>
      <c r="E28" s="1">
        <v>45719</v>
      </c>
      <c r="F28" s="1"/>
      <c r="G28" t="s">
        <v>290</v>
      </c>
      <c r="H28" t="s">
        <v>240</v>
      </c>
      <c r="I28" s="1">
        <v>45773</v>
      </c>
      <c r="J28" t="s">
        <v>201</v>
      </c>
      <c r="K28" t="s">
        <v>241</v>
      </c>
      <c r="L28" t="s">
        <v>171</v>
      </c>
      <c r="M28" t="s">
        <v>311</v>
      </c>
      <c r="N28" t="s">
        <v>237</v>
      </c>
      <c r="O28" t="s">
        <v>230</v>
      </c>
      <c r="Q28">
        <f ca="1">IF(OR(ISNUMBER(MATCH(L28,MasterData!$D$3:$D$18,0)),ISNUMBER(MATCH(L28,MasterData!$C$3:$C$18,0))),
    DATEDIF(E28,I28,"d"),
    DATEDIF(E28,TODAY(),"d"))</f>
        <v>54</v>
      </c>
      <c r="R28">
        <f t="shared" ca="1" si="0"/>
        <v>0</v>
      </c>
      <c r="S28">
        <f t="shared" ca="1" si="1"/>
        <v>0</v>
      </c>
      <c r="T28">
        <f t="shared" ca="1" si="2"/>
        <v>1</v>
      </c>
    </row>
    <row r="29" spans="1:20" x14ac:dyDescent="0.35">
      <c r="A29">
        <v>6000133087</v>
      </c>
      <c r="B29" t="s">
        <v>230</v>
      </c>
      <c r="C29" t="s">
        <v>230</v>
      </c>
      <c r="D29" s="34" t="s">
        <v>251</v>
      </c>
      <c r="E29" s="1">
        <v>45719</v>
      </c>
      <c r="F29" s="1"/>
      <c r="G29" t="s">
        <v>290</v>
      </c>
      <c r="H29" t="s">
        <v>245</v>
      </c>
      <c r="I29" s="1">
        <v>45807</v>
      </c>
      <c r="J29" t="s">
        <v>201</v>
      </c>
      <c r="K29" t="s">
        <v>241</v>
      </c>
      <c r="L29" t="s">
        <v>171</v>
      </c>
      <c r="M29" t="s">
        <v>312</v>
      </c>
      <c r="N29" t="s">
        <v>237</v>
      </c>
      <c r="O29" t="s">
        <v>230</v>
      </c>
      <c r="Q29">
        <f ca="1">IF(OR(ISNUMBER(MATCH(L29,MasterData!$D$3:$D$18,0)),ISNUMBER(MATCH(L29,MasterData!$C$3:$C$18,0))),
    DATEDIF(E29,I29,"d"),
    DATEDIF(E29,TODAY(),"d"))</f>
        <v>88</v>
      </c>
      <c r="R29">
        <f t="shared" ca="1" si="0"/>
        <v>0</v>
      </c>
      <c r="S29">
        <f t="shared" ca="1" si="1"/>
        <v>0</v>
      </c>
      <c r="T29">
        <f t="shared" ca="1" si="2"/>
        <v>1</v>
      </c>
    </row>
    <row r="30" spans="1:20" x14ac:dyDescent="0.35">
      <c r="A30">
        <v>6000133442</v>
      </c>
      <c r="B30" t="s">
        <v>230</v>
      </c>
      <c r="C30" t="s">
        <v>230</v>
      </c>
      <c r="D30" s="34" t="s">
        <v>247</v>
      </c>
      <c r="E30" s="1">
        <v>45722</v>
      </c>
      <c r="F30" s="1"/>
      <c r="G30" t="s">
        <v>248</v>
      </c>
      <c r="H30" t="s">
        <v>245</v>
      </c>
      <c r="I30" s="1">
        <v>45786</v>
      </c>
      <c r="J30" t="s">
        <v>201</v>
      </c>
      <c r="K30" t="s">
        <v>241</v>
      </c>
      <c r="L30" t="s">
        <v>171</v>
      </c>
      <c r="M30" t="s">
        <v>313</v>
      </c>
      <c r="N30" t="s">
        <v>237</v>
      </c>
      <c r="O30" t="s">
        <v>230</v>
      </c>
      <c r="Q30">
        <f ca="1">IF(OR(ISNUMBER(MATCH(L30,MasterData!$D$3:$D$18,0)),ISNUMBER(MATCH(L30,MasterData!$C$3:$C$18,0))),
    DATEDIF(E30,I30,"d"),
    DATEDIF(E30,TODAY(),"d"))</f>
        <v>64</v>
      </c>
      <c r="R30">
        <f t="shared" ca="1" si="0"/>
        <v>0</v>
      </c>
      <c r="S30">
        <f t="shared" ca="1" si="1"/>
        <v>0</v>
      </c>
      <c r="T30">
        <f t="shared" ca="1" si="2"/>
        <v>1</v>
      </c>
    </row>
    <row r="31" spans="1:20" x14ac:dyDescent="0.35">
      <c r="A31">
        <v>6000133644</v>
      </c>
      <c r="B31" t="s">
        <v>314</v>
      </c>
      <c r="C31" t="s">
        <v>230</v>
      </c>
      <c r="D31" s="34" t="s">
        <v>274</v>
      </c>
      <c r="E31" s="1">
        <v>45723</v>
      </c>
      <c r="F31" s="1"/>
      <c r="G31" t="s">
        <v>315</v>
      </c>
      <c r="H31" t="s">
        <v>240</v>
      </c>
      <c r="I31" s="1">
        <v>45841</v>
      </c>
      <c r="J31" t="s">
        <v>234</v>
      </c>
      <c r="K31" t="s">
        <v>241</v>
      </c>
      <c r="L31" t="s">
        <v>164</v>
      </c>
      <c r="M31" t="s">
        <v>316</v>
      </c>
      <c r="N31" t="s">
        <v>237</v>
      </c>
      <c r="O31" t="s">
        <v>230</v>
      </c>
      <c r="Q31">
        <f ca="1">IF(OR(ISNUMBER(MATCH(L31,MasterData!$D$3:$D$18,0)),ISNUMBER(MATCH(L31,MasterData!$C$3:$C$18,0))),
    DATEDIF(E31,I31,"d"),
    DATEDIF(E31,TODAY(),"d"))</f>
        <v>284</v>
      </c>
      <c r="R31">
        <f t="shared" ca="1" si="0"/>
        <v>0</v>
      </c>
      <c r="S31">
        <f t="shared" ca="1" si="1"/>
        <v>0</v>
      </c>
      <c r="T31">
        <f t="shared" ca="1" si="2"/>
        <v>1</v>
      </c>
    </row>
    <row r="32" spans="1:20" x14ac:dyDescent="0.35">
      <c r="A32">
        <v>6000133647</v>
      </c>
      <c r="B32" t="s">
        <v>317</v>
      </c>
      <c r="C32" t="s">
        <v>230</v>
      </c>
      <c r="D32" s="34" t="s">
        <v>231</v>
      </c>
      <c r="E32" s="1">
        <v>45723</v>
      </c>
      <c r="F32" s="1"/>
      <c r="G32" t="s">
        <v>318</v>
      </c>
      <c r="H32" t="s">
        <v>245</v>
      </c>
      <c r="I32" s="1">
        <v>45733</v>
      </c>
      <c r="J32" t="s">
        <v>234</v>
      </c>
      <c r="K32" t="s">
        <v>235</v>
      </c>
      <c r="L32" t="s">
        <v>171</v>
      </c>
      <c r="M32" t="s">
        <v>319</v>
      </c>
      <c r="N32" t="s">
        <v>237</v>
      </c>
      <c r="O32" t="s">
        <v>230</v>
      </c>
      <c r="Q32">
        <f ca="1">IF(OR(ISNUMBER(MATCH(L32,MasterData!$D$3:$D$18,0)),ISNUMBER(MATCH(L32,MasterData!$C$3:$C$18,0))),
    DATEDIF(E32,I32,"d"),
    DATEDIF(E32,TODAY(),"d"))</f>
        <v>10</v>
      </c>
      <c r="R32">
        <f t="shared" ca="1" si="0"/>
        <v>0</v>
      </c>
      <c r="S32">
        <f t="shared" ca="1" si="1"/>
        <v>1</v>
      </c>
      <c r="T32">
        <f t="shared" ca="1" si="2"/>
        <v>0</v>
      </c>
    </row>
    <row r="33" spans="1:20" x14ac:dyDescent="0.35">
      <c r="A33">
        <v>6000133780</v>
      </c>
      <c r="B33" t="s">
        <v>320</v>
      </c>
      <c r="C33" t="s">
        <v>230</v>
      </c>
      <c r="D33" s="34" t="s">
        <v>274</v>
      </c>
      <c r="E33" s="1">
        <v>45726</v>
      </c>
      <c r="F33" s="1"/>
      <c r="G33" t="s">
        <v>321</v>
      </c>
      <c r="H33" t="s">
        <v>240</v>
      </c>
      <c r="I33" s="1">
        <v>45741</v>
      </c>
      <c r="J33" t="s">
        <v>234</v>
      </c>
      <c r="K33" t="s">
        <v>235</v>
      </c>
      <c r="L33" t="s">
        <v>171</v>
      </c>
      <c r="M33" t="s">
        <v>322</v>
      </c>
      <c r="N33" t="s">
        <v>237</v>
      </c>
      <c r="O33" t="s">
        <v>230</v>
      </c>
      <c r="Q33">
        <f ca="1">IF(OR(ISNUMBER(MATCH(L33,MasterData!$D$3:$D$18,0)),ISNUMBER(MATCH(L33,MasterData!$C$3:$C$18,0))),
    DATEDIF(E33,I33,"d"),
    DATEDIF(E33,TODAY(),"d"))</f>
        <v>15</v>
      </c>
      <c r="R33">
        <f t="shared" ca="1" si="0"/>
        <v>0</v>
      </c>
      <c r="S33">
        <f t="shared" ca="1" si="1"/>
        <v>1</v>
      </c>
      <c r="T33">
        <f t="shared" ca="1" si="2"/>
        <v>0</v>
      </c>
    </row>
    <row r="34" spans="1:20" x14ac:dyDescent="0.35">
      <c r="A34">
        <v>6000133782</v>
      </c>
      <c r="B34" t="s">
        <v>323</v>
      </c>
      <c r="C34" t="s">
        <v>230</v>
      </c>
      <c r="D34" s="34" t="s">
        <v>254</v>
      </c>
      <c r="E34" s="1">
        <v>45726</v>
      </c>
      <c r="F34" s="1"/>
      <c r="G34" t="s">
        <v>255</v>
      </c>
      <c r="H34" t="s">
        <v>240</v>
      </c>
      <c r="I34" s="1">
        <v>45735</v>
      </c>
      <c r="J34" t="s">
        <v>234</v>
      </c>
      <c r="K34" t="s">
        <v>241</v>
      </c>
      <c r="L34" t="s">
        <v>171</v>
      </c>
      <c r="M34" t="s">
        <v>324</v>
      </c>
      <c r="N34" t="s">
        <v>237</v>
      </c>
      <c r="O34" t="s">
        <v>230</v>
      </c>
      <c r="Q34">
        <f ca="1">IF(OR(ISNUMBER(MATCH(L34,MasterData!$D$3:$D$18,0)),ISNUMBER(MATCH(L34,MasterData!$C$3:$C$18,0))),
    DATEDIF(E34,I34,"d"),
    DATEDIF(E34,TODAY(),"d"))</f>
        <v>9</v>
      </c>
      <c r="R34">
        <f t="shared" ca="1" si="0"/>
        <v>0</v>
      </c>
      <c r="S34">
        <f t="shared" ca="1" si="1"/>
        <v>1</v>
      </c>
      <c r="T34">
        <f t="shared" ca="1" si="2"/>
        <v>0</v>
      </c>
    </row>
    <row r="35" spans="1:20" x14ac:dyDescent="0.35">
      <c r="A35">
        <v>6000133815</v>
      </c>
      <c r="B35" t="s">
        <v>325</v>
      </c>
      <c r="C35" t="s">
        <v>230</v>
      </c>
      <c r="D35" s="34" t="s">
        <v>254</v>
      </c>
      <c r="E35" s="1">
        <v>45726</v>
      </c>
      <c r="F35" s="1"/>
      <c r="G35" t="s">
        <v>255</v>
      </c>
      <c r="H35" t="s">
        <v>240</v>
      </c>
      <c r="I35" s="1">
        <v>45748</v>
      </c>
      <c r="J35" t="s">
        <v>234</v>
      </c>
      <c r="K35" t="s">
        <v>241</v>
      </c>
      <c r="L35" t="s">
        <v>171</v>
      </c>
      <c r="M35" t="s">
        <v>326</v>
      </c>
      <c r="N35" t="s">
        <v>237</v>
      </c>
      <c r="O35" t="s">
        <v>230</v>
      </c>
      <c r="Q35">
        <f ca="1">IF(OR(ISNUMBER(MATCH(L35,MasterData!$D$3:$D$18,0)),ISNUMBER(MATCH(L35,MasterData!$C$3:$C$18,0))),
    DATEDIF(E35,I35,"d"),
    DATEDIF(E35,TODAY(),"d"))</f>
        <v>22</v>
      </c>
      <c r="R35">
        <f t="shared" ca="1" si="0"/>
        <v>0</v>
      </c>
      <c r="S35">
        <f t="shared" ca="1" si="1"/>
        <v>1</v>
      </c>
      <c r="T35">
        <f t="shared" ca="1" si="2"/>
        <v>0</v>
      </c>
    </row>
    <row r="36" spans="1:20" x14ac:dyDescent="0.35">
      <c r="A36">
        <v>6000133897</v>
      </c>
      <c r="B36" t="s">
        <v>230</v>
      </c>
      <c r="C36" t="s">
        <v>230</v>
      </c>
      <c r="D36" s="34" t="s">
        <v>231</v>
      </c>
      <c r="E36" s="1">
        <v>45727</v>
      </c>
      <c r="F36" s="1"/>
      <c r="G36" t="s">
        <v>248</v>
      </c>
      <c r="H36" t="s">
        <v>240</v>
      </c>
      <c r="I36" s="1">
        <v>45751</v>
      </c>
      <c r="J36" t="s">
        <v>201</v>
      </c>
      <c r="K36" t="s">
        <v>241</v>
      </c>
      <c r="L36" t="s">
        <v>171</v>
      </c>
      <c r="M36" t="s">
        <v>327</v>
      </c>
      <c r="N36" t="s">
        <v>237</v>
      </c>
      <c r="O36" t="s">
        <v>230</v>
      </c>
      <c r="Q36">
        <f ca="1">IF(OR(ISNUMBER(MATCH(L36,MasterData!$D$3:$D$18,0)),ISNUMBER(MATCH(L36,MasterData!$C$3:$C$18,0))),
    DATEDIF(E36,I36,"d"),
    DATEDIF(E36,TODAY(),"d"))</f>
        <v>24</v>
      </c>
      <c r="R36">
        <f t="shared" ca="1" si="0"/>
        <v>0</v>
      </c>
      <c r="S36">
        <f t="shared" ca="1" si="1"/>
        <v>1</v>
      </c>
      <c r="T36">
        <f t="shared" ca="1" si="2"/>
        <v>0</v>
      </c>
    </row>
    <row r="37" spans="1:20" x14ac:dyDescent="0.35">
      <c r="A37">
        <v>6000134052</v>
      </c>
      <c r="B37" t="s">
        <v>328</v>
      </c>
      <c r="D37" s="34">
        <v>3014</v>
      </c>
      <c r="E37" s="1">
        <v>45728</v>
      </c>
      <c r="F37" s="1"/>
      <c r="G37" t="s">
        <v>329</v>
      </c>
      <c r="H37" t="s">
        <v>330</v>
      </c>
      <c r="I37" s="1">
        <v>45852</v>
      </c>
      <c r="K37" t="s">
        <v>235</v>
      </c>
      <c r="L37" t="s">
        <v>171</v>
      </c>
      <c r="M37" t="s">
        <v>331</v>
      </c>
      <c r="N37" t="s">
        <v>332</v>
      </c>
      <c r="Q37">
        <f ca="1">IF(OR(ISNUMBER(MATCH(L37,MasterData!$D$3:$D$18,0)),ISNUMBER(MATCH(L37,MasterData!$C$3:$C$18,0))),
    DATEDIF(E37,I37,"d"),
    DATEDIF(E37,TODAY(),"d"))</f>
        <v>124</v>
      </c>
      <c r="R37">
        <f t="shared" ca="1" si="0"/>
        <v>0</v>
      </c>
      <c r="S37">
        <f t="shared" ca="1" si="1"/>
        <v>0</v>
      </c>
      <c r="T37">
        <f t="shared" ca="1" si="2"/>
        <v>1</v>
      </c>
    </row>
    <row r="38" spans="1:20" x14ac:dyDescent="0.35">
      <c r="A38">
        <v>6000134157</v>
      </c>
      <c r="B38" t="s">
        <v>333</v>
      </c>
      <c r="C38" t="s">
        <v>230</v>
      </c>
      <c r="D38" s="34" t="s">
        <v>231</v>
      </c>
      <c r="E38" s="1">
        <v>45729</v>
      </c>
      <c r="F38" s="1"/>
      <c r="G38" t="s">
        <v>293</v>
      </c>
      <c r="H38" t="s">
        <v>245</v>
      </c>
      <c r="I38" s="1">
        <v>45737</v>
      </c>
      <c r="J38" t="s">
        <v>234</v>
      </c>
      <c r="K38" t="s">
        <v>235</v>
      </c>
      <c r="L38" t="s">
        <v>171</v>
      </c>
      <c r="M38" t="s">
        <v>334</v>
      </c>
      <c r="N38" t="s">
        <v>237</v>
      </c>
      <c r="O38" t="s">
        <v>230</v>
      </c>
      <c r="Q38">
        <f ca="1">IF(OR(ISNUMBER(MATCH(L38,MasterData!$D$3:$D$18,0)),ISNUMBER(MATCH(L38,MasterData!$C$3:$C$18,0))),
    DATEDIF(E38,I38,"d"),
    DATEDIF(E38,TODAY(),"d"))</f>
        <v>8</v>
      </c>
      <c r="R38">
        <f t="shared" ca="1" si="0"/>
        <v>0</v>
      </c>
      <c r="S38">
        <f t="shared" ca="1" si="1"/>
        <v>1</v>
      </c>
      <c r="T38">
        <f t="shared" ca="1" si="2"/>
        <v>0</v>
      </c>
    </row>
    <row r="39" spans="1:20" x14ac:dyDescent="0.35">
      <c r="A39">
        <v>6000134167</v>
      </c>
      <c r="B39" t="s">
        <v>230</v>
      </c>
      <c r="C39" t="s">
        <v>230</v>
      </c>
      <c r="D39" s="34" t="s">
        <v>251</v>
      </c>
      <c r="E39" s="1">
        <v>45729</v>
      </c>
      <c r="F39" s="1"/>
      <c r="G39" t="s">
        <v>335</v>
      </c>
      <c r="H39" t="s">
        <v>240</v>
      </c>
      <c r="I39" s="1">
        <v>45792</v>
      </c>
      <c r="J39" t="s">
        <v>201</v>
      </c>
      <c r="K39" t="s">
        <v>241</v>
      </c>
      <c r="L39" t="s">
        <v>171</v>
      </c>
      <c r="M39" t="s">
        <v>336</v>
      </c>
      <c r="N39" t="s">
        <v>237</v>
      </c>
      <c r="O39" t="s">
        <v>230</v>
      </c>
      <c r="Q39">
        <f ca="1">IF(OR(ISNUMBER(MATCH(L39,MasterData!$D$3:$D$18,0)),ISNUMBER(MATCH(L39,MasterData!$C$3:$C$18,0))),
    DATEDIF(E39,I39,"d"),
    DATEDIF(E39,TODAY(),"d"))</f>
        <v>63</v>
      </c>
      <c r="R39">
        <f t="shared" ca="1" si="0"/>
        <v>0</v>
      </c>
      <c r="S39">
        <f t="shared" ca="1" si="1"/>
        <v>0</v>
      </c>
      <c r="T39">
        <f t="shared" ca="1" si="2"/>
        <v>1</v>
      </c>
    </row>
    <row r="40" spans="1:20" x14ac:dyDescent="0.35">
      <c r="A40">
        <v>6000134304</v>
      </c>
      <c r="B40" t="s">
        <v>337</v>
      </c>
      <c r="C40" t="s">
        <v>230</v>
      </c>
      <c r="D40" s="34" t="s">
        <v>338</v>
      </c>
      <c r="E40" s="1">
        <v>45729</v>
      </c>
      <c r="F40" s="1"/>
      <c r="G40" t="s">
        <v>339</v>
      </c>
      <c r="H40" t="s">
        <v>245</v>
      </c>
      <c r="I40" s="1">
        <v>45782</v>
      </c>
      <c r="J40" t="s">
        <v>234</v>
      </c>
      <c r="K40" t="s">
        <v>235</v>
      </c>
      <c r="L40" t="s">
        <v>171</v>
      </c>
      <c r="M40" t="s">
        <v>340</v>
      </c>
      <c r="N40" t="s">
        <v>237</v>
      </c>
      <c r="O40" t="s">
        <v>230</v>
      </c>
      <c r="Q40">
        <f ca="1">IF(OR(ISNUMBER(MATCH(L40,MasterData!$D$3:$D$18,0)),ISNUMBER(MATCH(L40,MasterData!$C$3:$C$18,0))),
    DATEDIF(E40,I40,"d"),
    DATEDIF(E40,TODAY(),"d"))</f>
        <v>53</v>
      </c>
      <c r="R40">
        <f t="shared" ca="1" si="0"/>
        <v>0</v>
      </c>
      <c r="S40">
        <f t="shared" ca="1" si="1"/>
        <v>0</v>
      </c>
      <c r="T40">
        <f t="shared" ca="1" si="2"/>
        <v>1</v>
      </c>
    </row>
    <row r="41" spans="1:20" x14ac:dyDescent="0.35">
      <c r="A41">
        <v>6000134423</v>
      </c>
      <c r="B41" t="s">
        <v>341</v>
      </c>
      <c r="C41" t="s">
        <v>230</v>
      </c>
      <c r="D41" s="34" t="s">
        <v>231</v>
      </c>
      <c r="E41" s="1">
        <v>45730</v>
      </c>
      <c r="F41" s="1"/>
      <c r="G41" t="s">
        <v>293</v>
      </c>
      <c r="H41" t="s">
        <v>245</v>
      </c>
      <c r="I41" s="1">
        <v>45748</v>
      </c>
      <c r="J41" t="s">
        <v>234</v>
      </c>
      <c r="K41" t="s">
        <v>235</v>
      </c>
      <c r="L41" t="s">
        <v>171</v>
      </c>
      <c r="M41" t="s">
        <v>342</v>
      </c>
      <c r="N41" t="s">
        <v>237</v>
      </c>
      <c r="O41" t="s">
        <v>230</v>
      </c>
      <c r="Q41">
        <f ca="1">IF(OR(ISNUMBER(MATCH(L41,MasterData!$D$3:$D$18,0)),ISNUMBER(MATCH(L41,MasterData!$C$3:$C$18,0))),
    DATEDIF(E41,I41,"d"),
    DATEDIF(E41,TODAY(),"d"))</f>
        <v>18</v>
      </c>
      <c r="R41">
        <f t="shared" ca="1" si="0"/>
        <v>0</v>
      </c>
      <c r="S41">
        <f t="shared" ca="1" si="1"/>
        <v>1</v>
      </c>
      <c r="T41">
        <f t="shared" ca="1" si="2"/>
        <v>0</v>
      </c>
    </row>
    <row r="42" spans="1:20" x14ac:dyDescent="0.35">
      <c r="A42">
        <v>6000134460</v>
      </c>
      <c r="B42" t="s">
        <v>343</v>
      </c>
      <c r="C42" t="s">
        <v>230</v>
      </c>
      <c r="D42" s="34" t="s">
        <v>231</v>
      </c>
      <c r="E42" s="1">
        <v>45730</v>
      </c>
      <c r="F42" s="1"/>
      <c r="G42" t="s">
        <v>329</v>
      </c>
      <c r="H42" t="s">
        <v>240</v>
      </c>
      <c r="I42" s="1">
        <v>45748</v>
      </c>
      <c r="J42" t="s">
        <v>234</v>
      </c>
      <c r="K42" t="s">
        <v>235</v>
      </c>
      <c r="L42" t="s">
        <v>171</v>
      </c>
      <c r="M42" t="s">
        <v>344</v>
      </c>
      <c r="N42" t="s">
        <v>237</v>
      </c>
      <c r="O42" t="s">
        <v>230</v>
      </c>
      <c r="Q42">
        <f ca="1">IF(OR(ISNUMBER(MATCH(L42,MasterData!$D$3:$D$18,0)),ISNUMBER(MATCH(L42,MasterData!$C$3:$C$18,0))),
    DATEDIF(E42,I42,"d"),
    DATEDIF(E42,TODAY(),"d"))</f>
        <v>18</v>
      </c>
      <c r="R42">
        <f t="shared" ca="1" si="0"/>
        <v>0</v>
      </c>
      <c r="S42">
        <f t="shared" ca="1" si="1"/>
        <v>1</v>
      </c>
      <c r="T42">
        <f t="shared" ca="1" si="2"/>
        <v>0</v>
      </c>
    </row>
    <row r="43" spans="1:20" x14ac:dyDescent="0.35">
      <c r="A43">
        <v>6000134543</v>
      </c>
      <c r="B43" t="s">
        <v>345</v>
      </c>
      <c r="C43" t="s">
        <v>230</v>
      </c>
      <c r="D43" s="34" t="s">
        <v>274</v>
      </c>
      <c r="E43" s="1">
        <v>45733</v>
      </c>
      <c r="F43" s="1"/>
      <c r="G43" t="s">
        <v>346</v>
      </c>
      <c r="H43" t="s">
        <v>240</v>
      </c>
      <c r="I43" s="1">
        <v>45754</v>
      </c>
      <c r="J43" t="s">
        <v>234</v>
      </c>
      <c r="K43" t="s">
        <v>347</v>
      </c>
      <c r="L43" t="s">
        <v>171</v>
      </c>
      <c r="M43" t="s">
        <v>348</v>
      </c>
      <c r="N43" t="s">
        <v>237</v>
      </c>
      <c r="O43" t="s">
        <v>230</v>
      </c>
      <c r="Q43">
        <f ca="1">IF(OR(ISNUMBER(MATCH(L43,MasterData!$D$3:$D$18,0)),ISNUMBER(MATCH(L43,MasterData!$C$3:$C$18,0))),
    DATEDIF(E43,I43,"d"),
    DATEDIF(E43,TODAY(),"d"))</f>
        <v>21</v>
      </c>
      <c r="R43">
        <f t="shared" ca="1" si="0"/>
        <v>0</v>
      </c>
      <c r="S43">
        <f t="shared" ca="1" si="1"/>
        <v>1</v>
      </c>
      <c r="T43">
        <f t="shared" ca="1" si="2"/>
        <v>0</v>
      </c>
    </row>
    <row r="44" spans="1:20" x14ac:dyDescent="0.35">
      <c r="A44">
        <v>6000134731</v>
      </c>
      <c r="B44" t="s">
        <v>349</v>
      </c>
      <c r="C44" t="s">
        <v>230</v>
      </c>
      <c r="D44" s="34" t="s">
        <v>231</v>
      </c>
      <c r="E44" s="1">
        <v>45734</v>
      </c>
      <c r="F44" s="1"/>
      <c r="G44" t="s">
        <v>293</v>
      </c>
      <c r="H44" t="s">
        <v>245</v>
      </c>
      <c r="I44" s="1">
        <v>45743</v>
      </c>
      <c r="J44" t="s">
        <v>234</v>
      </c>
      <c r="K44" t="s">
        <v>235</v>
      </c>
      <c r="L44" t="s">
        <v>171</v>
      </c>
      <c r="M44" t="s">
        <v>350</v>
      </c>
      <c r="N44" t="s">
        <v>237</v>
      </c>
      <c r="O44" t="s">
        <v>230</v>
      </c>
      <c r="Q44">
        <f ca="1">IF(OR(ISNUMBER(MATCH(L44,MasterData!$D$3:$D$18,0)),ISNUMBER(MATCH(L44,MasterData!$C$3:$C$18,0))),
    DATEDIF(E44,I44,"d"),
    DATEDIF(E44,TODAY(),"d"))</f>
        <v>9</v>
      </c>
      <c r="R44">
        <f t="shared" ca="1" si="0"/>
        <v>0</v>
      </c>
      <c r="S44">
        <f t="shared" ca="1" si="1"/>
        <v>1</v>
      </c>
      <c r="T44">
        <f t="shared" ca="1" si="2"/>
        <v>0</v>
      </c>
    </row>
    <row r="45" spans="1:20" x14ac:dyDescent="0.35">
      <c r="A45">
        <v>6000134816</v>
      </c>
      <c r="B45" t="s">
        <v>351</v>
      </c>
      <c r="C45" t="s">
        <v>230</v>
      </c>
      <c r="D45" s="34" t="s">
        <v>305</v>
      </c>
      <c r="E45" s="1">
        <v>45735</v>
      </c>
      <c r="F45" s="1"/>
      <c r="G45" t="s">
        <v>306</v>
      </c>
      <c r="H45" t="s">
        <v>245</v>
      </c>
      <c r="I45" s="1">
        <v>45762</v>
      </c>
      <c r="J45" t="s">
        <v>234</v>
      </c>
      <c r="K45" t="s">
        <v>235</v>
      </c>
      <c r="L45" t="s">
        <v>171</v>
      </c>
      <c r="M45" t="s">
        <v>352</v>
      </c>
      <c r="N45" t="s">
        <v>237</v>
      </c>
      <c r="O45" t="s">
        <v>230</v>
      </c>
      <c r="Q45">
        <f ca="1">IF(OR(ISNUMBER(MATCH(L45,MasterData!$D$3:$D$18,0)),ISNUMBER(MATCH(L45,MasterData!$C$3:$C$18,0))),
    DATEDIF(E45,I45,"d"),
    DATEDIF(E45,TODAY(),"d"))</f>
        <v>27</v>
      </c>
      <c r="R45">
        <f t="shared" ca="1" si="0"/>
        <v>0</v>
      </c>
      <c r="S45">
        <f t="shared" ca="1" si="1"/>
        <v>1</v>
      </c>
      <c r="T45">
        <f t="shared" ca="1" si="2"/>
        <v>0</v>
      </c>
    </row>
    <row r="46" spans="1:20" x14ac:dyDescent="0.35">
      <c r="A46">
        <v>6000134850</v>
      </c>
      <c r="B46" t="s">
        <v>353</v>
      </c>
      <c r="C46" t="s">
        <v>230</v>
      </c>
      <c r="D46" s="34" t="s">
        <v>274</v>
      </c>
      <c r="E46" s="1">
        <v>45735</v>
      </c>
      <c r="F46" s="1"/>
      <c r="G46" t="s">
        <v>354</v>
      </c>
      <c r="H46" t="s">
        <v>240</v>
      </c>
      <c r="I46" s="1">
        <v>45761</v>
      </c>
      <c r="J46" t="s">
        <v>234</v>
      </c>
      <c r="K46" t="s">
        <v>241</v>
      </c>
      <c r="L46" t="s">
        <v>171</v>
      </c>
      <c r="M46" t="s">
        <v>355</v>
      </c>
      <c r="N46" t="s">
        <v>237</v>
      </c>
      <c r="O46" t="s">
        <v>230</v>
      </c>
      <c r="Q46">
        <f ca="1">IF(OR(ISNUMBER(MATCH(L46,MasterData!$D$3:$D$18,0)),ISNUMBER(MATCH(L46,MasterData!$C$3:$C$18,0))),
    DATEDIF(E46,I46,"d"),
    DATEDIF(E46,TODAY(),"d"))</f>
        <v>26</v>
      </c>
      <c r="R46">
        <f t="shared" ca="1" si="0"/>
        <v>0</v>
      </c>
      <c r="S46">
        <f t="shared" ca="1" si="1"/>
        <v>1</v>
      </c>
      <c r="T46">
        <f t="shared" ca="1" si="2"/>
        <v>0</v>
      </c>
    </row>
    <row r="47" spans="1:20" x14ac:dyDescent="0.35">
      <c r="A47">
        <v>6000134958</v>
      </c>
      <c r="B47" t="s">
        <v>356</v>
      </c>
      <c r="C47" t="s">
        <v>230</v>
      </c>
      <c r="D47" s="34" t="s">
        <v>247</v>
      </c>
      <c r="E47" s="1">
        <v>45736</v>
      </c>
      <c r="F47" s="1"/>
      <c r="G47" t="s">
        <v>357</v>
      </c>
      <c r="H47" t="s">
        <v>245</v>
      </c>
      <c r="I47" s="1">
        <v>45750</v>
      </c>
      <c r="J47" t="s">
        <v>234</v>
      </c>
      <c r="K47" t="s">
        <v>241</v>
      </c>
      <c r="L47" t="s">
        <v>171</v>
      </c>
      <c r="M47" t="s">
        <v>358</v>
      </c>
      <c r="N47" t="s">
        <v>237</v>
      </c>
      <c r="O47" t="s">
        <v>230</v>
      </c>
      <c r="Q47">
        <f ca="1">IF(OR(ISNUMBER(MATCH(L47,MasterData!$D$3:$D$18,0)),ISNUMBER(MATCH(L47,MasterData!$C$3:$C$18,0))),
    DATEDIF(E47,I47,"d"),
    DATEDIF(E47,TODAY(),"d"))</f>
        <v>14</v>
      </c>
      <c r="R47">
        <f t="shared" ca="1" si="0"/>
        <v>0</v>
      </c>
      <c r="S47">
        <f t="shared" ca="1" si="1"/>
        <v>1</v>
      </c>
      <c r="T47">
        <f t="shared" ca="1" si="2"/>
        <v>0</v>
      </c>
    </row>
    <row r="48" spans="1:20" x14ac:dyDescent="0.35">
      <c r="A48">
        <v>6000135155</v>
      </c>
      <c r="B48" t="s">
        <v>359</v>
      </c>
      <c r="C48" t="s">
        <v>230</v>
      </c>
      <c r="D48" s="34" t="s">
        <v>251</v>
      </c>
      <c r="E48" s="1">
        <v>45737</v>
      </c>
      <c r="F48" s="1"/>
      <c r="G48" t="s">
        <v>360</v>
      </c>
      <c r="H48" t="s">
        <v>245</v>
      </c>
      <c r="I48" s="1">
        <v>45757</v>
      </c>
      <c r="J48" t="s">
        <v>234</v>
      </c>
      <c r="K48" t="s">
        <v>235</v>
      </c>
      <c r="L48" t="s">
        <v>171</v>
      </c>
      <c r="M48" t="s">
        <v>361</v>
      </c>
      <c r="N48" t="s">
        <v>237</v>
      </c>
      <c r="O48" t="s">
        <v>230</v>
      </c>
      <c r="Q48">
        <f ca="1">IF(OR(ISNUMBER(MATCH(L48,MasterData!$D$3:$D$18,0)),ISNUMBER(MATCH(L48,MasterData!$C$3:$C$18,0))),
    DATEDIF(E48,I48,"d"),
    DATEDIF(E48,TODAY(),"d"))</f>
        <v>20</v>
      </c>
      <c r="R48">
        <f t="shared" ca="1" si="0"/>
        <v>0</v>
      </c>
      <c r="S48">
        <f t="shared" ca="1" si="1"/>
        <v>1</v>
      </c>
      <c r="T48">
        <f t="shared" ca="1" si="2"/>
        <v>0</v>
      </c>
    </row>
    <row r="49" spans="1:20" x14ac:dyDescent="0.35">
      <c r="A49">
        <v>6000135247</v>
      </c>
      <c r="B49" t="s">
        <v>230</v>
      </c>
      <c r="C49" t="s">
        <v>230</v>
      </c>
      <c r="D49" s="34" t="s">
        <v>254</v>
      </c>
      <c r="E49" s="1">
        <v>45740</v>
      </c>
      <c r="F49" s="1"/>
      <c r="G49" t="s">
        <v>248</v>
      </c>
      <c r="H49" t="s">
        <v>245</v>
      </c>
      <c r="I49" s="1">
        <v>45779</v>
      </c>
      <c r="J49" t="s">
        <v>201</v>
      </c>
      <c r="K49" t="s">
        <v>241</v>
      </c>
      <c r="L49" t="s">
        <v>171</v>
      </c>
      <c r="M49" t="s">
        <v>362</v>
      </c>
      <c r="N49" t="s">
        <v>237</v>
      </c>
      <c r="O49" t="s">
        <v>230</v>
      </c>
      <c r="Q49">
        <f ca="1">IF(OR(ISNUMBER(MATCH(L49,MasterData!$D$3:$D$18,0)),ISNUMBER(MATCH(L49,MasterData!$C$3:$C$18,0))),
    DATEDIF(E49,I49,"d"),
    DATEDIF(E49,TODAY(),"d"))</f>
        <v>39</v>
      </c>
      <c r="R49">
        <f t="shared" ca="1" si="0"/>
        <v>0</v>
      </c>
      <c r="S49">
        <f t="shared" ca="1" si="1"/>
        <v>0</v>
      </c>
      <c r="T49">
        <f t="shared" ca="1" si="2"/>
        <v>1</v>
      </c>
    </row>
    <row r="50" spans="1:20" x14ac:dyDescent="0.35">
      <c r="A50">
        <v>6000135249</v>
      </c>
      <c r="B50" t="s">
        <v>363</v>
      </c>
      <c r="C50" t="s">
        <v>230</v>
      </c>
      <c r="D50" s="34" t="s">
        <v>274</v>
      </c>
      <c r="E50" s="1">
        <v>45740</v>
      </c>
      <c r="F50" s="1"/>
      <c r="G50" t="s">
        <v>321</v>
      </c>
      <c r="H50" t="s">
        <v>245</v>
      </c>
      <c r="I50" s="1">
        <v>45782</v>
      </c>
      <c r="J50" t="s">
        <v>234</v>
      </c>
      <c r="K50" t="s">
        <v>241</v>
      </c>
      <c r="L50" t="s">
        <v>171</v>
      </c>
      <c r="M50" t="s">
        <v>364</v>
      </c>
      <c r="N50" t="s">
        <v>237</v>
      </c>
      <c r="O50" t="s">
        <v>230</v>
      </c>
      <c r="Q50">
        <f ca="1">IF(OR(ISNUMBER(MATCH(L50,MasterData!$D$3:$D$18,0)),ISNUMBER(MATCH(L50,MasterData!$C$3:$C$18,0))),
    DATEDIF(E50,I50,"d"),
    DATEDIF(E50,TODAY(),"d"))</f>
        <v>42</v>
      </c>
      <c r="R50">
        <f t="shared" ca="1" si="0"/>
        <v>0</v>
      </c>
      <c r="S50">
        <f t="shared" ca="1" si="1"/>
        <v>0</v>
      </c>
      <c r="T50">
        <f t="shared" ca="1" si="2"/>
        <v>1</v>
      </c>
    </row>
    <row r="51" spans="1:20" x14ac:dyDescent="0.35">
      <c r="A51">
        <v>6000135321</v>
      </c>
      <c r="B51" t="s">
        <v>365</v>
      </c>
      <c r="C51" t="s">
        <v>230</v>
      </c>
      <c r="D51" s="34" t="s">
        <v>254</v>
      </c>
      <c r="E51" s="1">
        <v>45740</v>
      </c>
      <c r="F51" s="1"/>
      <c r="G51" t="s">
        <v>255</v>
      </c>
      <c r="H51" t="s">
        <v>245</v>
      </c>
      <c r="I51" s="1">
        <v>45784</v>
      </c>
      <c r="J51" t="s">
        <v>234</v>
      </c>
      <c r="K51" t="s">
        <v>241</v>
      </c>
      <c r="L51" t="s">
        <v>171</v>
      </c>
      <c r="M51" t="s">
        <v>366</v>
      </c>
      <c r="N51" t="s">
        <v>237</v>
      </c>
      <c r="O51" t="s">
        <v>230</v>
      </c>
      <c r="Q51">
        <f ca="1">IF(OR(ISNUMBER(MATCH(L51,MasterData!$D$3:$D$18,0)),ISNUMBER(MATCH(L51,MasterData!$C$3:$C$18,0))),
    DATEDIF(E51,I51,"d"),
    DATEDIF(E51,TODAY(),"d"))</f>
        <v>44</v>
      </c>
      <c r="R51">
        <f t="shared" ca="1" si="0"/>
        <v>0</v>
      </c>
      <c r="S51">
        <f t="shared" ca="1" si="1"/>
        <v>0</v>
      </c>
      <c r="T51">
        <f t="shared" ca="1" si="2"/>
        <v>1</v>
      </c>
    </row>
    <row r="52" spans="1:20" x14ac:dyDescent="0.35">
      <c r="A52">
        <v>6000135513</v>
      </c>
      <c r="B52" t="s">
        <v>367</v>
      </c>
      <c r="C52" t="s">
        <v>230</v>
      </c>
      <c r="D52" s="34" t="s">
        <v>247</v>
      </c>
      <c r="E52" s="1">
        <v>45742</v>
      </c>
      <c r="F52" s="1"/>
      <c r="G52" t="s">
        <v>268</v>
      </c>
      <c r="H52" t="s">
        <v>230</v>
      </c>
      <c r="I52" s="1">
        <v>45749</v>
      </c>
      <c r="J52" t="s">
        <v>234</v>
      </c>
      <c r="K52" t="s">
        <v>235</v>
      </c>
      <c r="L52" t="s">
        <v>171</v>
      </c>
      <c r="M52" t="s">
        <v>368</v>
      </c>
      <c r="N52" t="s">
        <v>237</v>
      </c>
      <c r="O52" t="s">
        <v>230</v>
      </c>
      <c r="Q52">
        <f ca="1">IF(OR(ISNUMBER(MATCH(L52,MasterData!$D$3:$D$18,0)),ISNUMBER(MATCH(L52,MasterData!$C$3:$C$18,0))),
    DATEDIF(E52,I52,"d"),
    DATEDIF(E52,TODAY(),"d"))</f>
        <v>7</v>
      </c>
      <c r="R52">
        <f t="shared" ca="1" si="0"/>
        <v>1</v>
      </c>
      <c r="S52">
        <f t="shared" ca="1" si="1"/>
        <v>0</v>
      </c>
      <c r="T52">
        <f t="shared" ca="1" si="2"/>
        <v>0</v>
      </c>
    </row>
    <row r="53" spans="1:20" x14ac:dyDescent="0.35">
      <c r="A53">
        <v>6000135668</v>
      </c>
      <c r="B53" t="s">
        <v>369</v>
      </c>
      <c r="C53" t="s">
        <v>230</v>
      </c>
      <c r="D53" s="34" t="s">
        <v>231</v>
      </c>
      <c r="E53" s="1">
        <v>45743</v>
      </c>
      <c r="F53" s="1"/>
      <c r="G53" t="s">
        <v>315</v>
      </c>
      <c r="H53" t="s">
        <v>233</v>
      </c>
      <c r="I53" s="1">
        <v>45782</v>
      </c>
      <c r="J53" t="s">
        <v>234</v>
      </c>
      <c r="K53" t="s">
        <v>241</v>
      </c>
      <c r="L53" t="s">
        <v>171</v>
      </c>
      <c r="M53" t="s">
        <v>370</v>
      </c>
      <c r="N53" t="s">
        <v>237</v>
      </c>
      <c r="O53" t="s">
        <v>230</v>
      </c>
      <c r="Q53">
        <f ca="1">IF(OR(ISNUMBER(MATCH(L53,MasterData!$D$3:$D$18,0)),ISNUMBER(MATCH(L53,MasterData!$C$3:$C$18,0))),
    DATEDIF(E53,I53,"d"),
    DATEDIF(E53,TODAY(),"d"))</f>
        <v>39</v>
      </c>
      <c r="R53">
        <f t="shared" ca="1" si="0"/>
        <v>0</v>
      </c>
      <c r="S53">
        <f t="shared" ca="1" si="1"/>
        <v>0</v>
      </c>
      <c r="T53">
        <f t="shared" ca="1" si="2"/>
        <v>1</v>
      </c>
    </row>
    <row r="54" spans="1:20" x14ac:dyDescent="0.35">
      <c r="A54">
        <v>6000135843</v>
      </c>
      <c r="B54" t="s">
        <v>230</v>
      </c>
      <c r="C54" t="s">
        <v>230</v>
      </c>
      <c r="D54" s="34" t="s">
        <v>251</v>
      </c>
      <c r="E54" s="1">
        <v>45744</v>
      </c>
      <c r="F54" s="1"/>
      <c r="G54" t="s">
        <v>290</v>
      </c>
      <c r="H54" t="s">
        <v>233</v>
      </c>
      <c r="I54" s="1">
        <v>45759</v>
      </c>
      <c r="J54" t="s">
        <v>201</v>
      </c>
      <c r="K54" t="s">
        <v>241</v>
      </c>
      <c r="L54" t="s">
        <v>171</v>
      </c>
      <c r="M54" t="s">
        <v>371</v>
      </c>
      <c r="N54" t="s">
        <v>237</v>
      </c>
      <c r="O54" t="s">
        <v>230</v>
      </c>
      <c r="Q54">
        <f ca="1">IF(OR(ISNUMBER(MATCH(L54,MasterData!$D$3:$D$18,0)),ISNUMBER(MATCH(L54,MasterData!$C$3:$C$18,0))),
    DATEDIF(E54,I54,"d"),
    DATEDIF(E54,TODAY(),"d"))</f>
        <v>15</v>
      </c>
      <c r="R54">
        <f t="shared" ca="1" si="0"/>
        <v>0</v>
      </c>
      <c r="S54">
        <f t="shared" ca="1" si="1"/>
        <v>1</v>
      </c>
      <c r="T54">
        <f t="shared" ca="1" si="2"/>
        <v>0</v>
      </c>
    </row>
    <row r="55" spans="1:20" x14ac:dyDescent="0.35">
      <c r="A55">
        <v>6000135916</v>
      </c>
      <c r="B55" t="s">
        <v>372</v>
      </c>
      <c r="C55" t="s">
        <v>230</v>
      </c>
      <c r="D55" s="34" t="s">
        <v>251</v>
      </c>
      <c r="E55" s="1">
        <v>45747</v>
      </c>
      <c r="F55" s="1"/>
      <c r="G55" t="s">
        <v>373</v>
      </c>
      <c r="H55" t="s">
        <v>233</v>
      </c>
      <c r="I55" s="1">
        <v>45754</v>
      </c>
      <c r="J55" t="s">
        <v>234</v>
      </c>
      <c r="K55" t="s">
        <v>235</v>
      </c>
      <c r="L55" t="s">
        <v>171</v>
      </c>
      <c r="M55" t="s">
        <v>374</v>
      </c>
      <c r="N55" t="s">
        <v>237</v>
      </c>
      <c r="O55" t="s">
        <v>230</v>
      </c>
      <c r="Q55">
        <f ca="1">IF(OR(ISNUMBER(MATCH(L55,MasterData!$D$3:$D$18,0)),ISNUMBER(MATCH(L55,MasterData!$C$3:$C$18,0))),
    DATEDIF(E55,I55,"d"),
    DATEDIF(E55,TODAY(),"d"))</f>
        <v>7</v>
      </c>
      <c r="R55">
        <f t="shared" ca="1" si="0"/>
        <v>1</v>
      </c>
      <c r="S55">
        <f t="shared" ca="1" si="1"/>
        <v>0</v>
      </c>
      <c r="T55">
        <f t="shared" ca="1" si="2"/>
        <v>0</v>
      </c>
    </row>
    <row r="56" spans="1:20" x14ac:dyDescent="0.35">
      <c r="A56">
        <v>6000135930</v>
      </c>
      <c r="B56" t="s">
        <v>375</v>
      </c>
      <c r="C56" t="s">
        <v>230</v>
      </c>
      <c r="D56" s="34" t="s">
        <v>254</v>
      </c>
      <c r="E56" s="1">
        <v>45747</v>
      </c>
      <c r="F56" s="1"/>
      <c r="G56" t="s">
        <v>268</v>
      </c>
      <c r="H56" t="s">
        <v>233</v>
      </c>
      <c r="I56" s="1">
        <v>45758</v>
      </c>
      <c r="J56" t="s">
        <v>234</v>
      </c>
      <c r="K56" t="s">
        <v>235</v>
      </c>
      <c r="L56" t="s">
        <v>171</v>
      </c>
      <c r="M56" t="s">
        <v>376</v>
      </c>
      <c r="N56" t="s">
        <v>237</v>
      </c>
      <c r="O56" t="s">
        <v>230</v>
      </c>
      <c r="Q56">
        <f ca="1">IF(OR(ISNUMBER(MATCH(L56,MasterData!$D$3:$D$18,0)),ISNUMBER(MATCH(L56,MasterData!$C$3:$C$18,0))),
    DATEDIF(E56,I56,"d"),
    DATEDIF(E56,TODAY(),"d"))</f>
        <v>11</v>
      </c>
      <c r="R56">
        <f t="shared" ca="1" si="0"/>
        <v>0</v>
      </c>
      <c r="S56">
        <f t="shared" ca="1" si="1"/>
        <v>1</v>
      </c>
      <c r="T56">
        <f t="shared" ca="1" si="2"/>
        <v>0</v>
      </c>
    </row>
    <row r="57" spans="1:20" x14ac:dyDescent="0.35">
      <c r="A57">
        <v>6000136043</v>
      </c>
      <c r="B57" t="s">
        <v>230</v>
      </c>
      <c r="C57" t="s">
        <v>230</v>
      </c>
      <c r="D57" s="34" t="s">
        <v>251</v>
      </c>
      <c r="E57" s="1">
        <v>45748</v>
      </c>
      <c r="F57" s="1"/>
      <c r="G57" t="s">
        <v>290</v>
      </c>
      <c r="H57" t="s">
        <v>377</v>
      </c>
      <c r="I57" s="1">
        <v>45786</v>
      </c>
      <c r="J57" t="s">
        <v>201</v>
      </c>
      <c r="K57" t="s">
        <v>241</v>
      </c>
      <c r="L57" t="s">
        <v>171</v>
      </c>
      <c r="M57" t="s">
        <v>378</v>
      </c>
      <c r="N57" t="s">
        <v>237</v>
      </c>
      <c r="O57" t="s">
        <v>230</v>
      </c>
      <c r="Q57">
        <f ca="1">IF(OR(ISNUMBER(MATCH(L57,MasterData!$D$3:$D$18,0)),ISNUMBER(MATCH(L57,MasterData!$C$3:$C$18,0))),
    DATEDIF(E57,I57,"d"),
    DATEDIF(E57,TODAY(),"d"))</f>
        <v>38</v>
      </c>
      <c r="R57">
        <f t="shared" ca="1" si="0"/>
        <v>0</v>
      </c>
      <c r="S57">
        <f t="shared" ca="1" si="1"/>
        <v>0</v>
      </c>
      <c r="T57">
        <f t="shared" ca="1" si="2"/>
        <v>1</v>
      </c>
    </row>
    <row r="58" spans="1:20" x14ac:dyDescent="0.35">
      <c r="A58">
        <v>6000136104</v>
      </c>
      <c r="B58" t="s">
        <v>379</v>
      </c>
      <c r="C58" t="s">
        <v>230</v>
      </c>
      <c r="D58" s="34" t="s">
        <v>274</v>
      </c>
      <c r="E58" s="1">
        <v>45748</v>
      </c>
      <c r="F58" s="1"/>
      <c r="G58" t="s">
        <v>380</v>
      </c>
      <c r="H58" t="s">
        <v>233</v>
      </c>
      <c r="I58" s="1">
        <v>45755</v>
      </c>
      <c r="J58" t="s">
        <v>234</v>
      </c>
      <c r="K58" t="s">
        <v>241</v>
      </c>
      <c r="L58" t="s">
        <v>171</v>
      </c>
      <c r="M58" t="s">
        <v>381</v>
      </c>
      <c r="N58" t="s">
        <v>237</v>
      </c>
      <c r="O58" t="s">
        <v>230</v>
      </c>
      <c r="Q58">
        <f ca="1">IF(OR(ISNUMBER(MATCH(L58,MasterData!$D$3:$D$18,0)),ISNUMBER(MATCH(L58,MasterData!$C$3:$C$18,0))),
    DATEDIF(E58,I58,"d"),
    DATEDIF(E58,TODAY(),"d"))</f>
        <v>7</v>
      </c>
      <c r="R58">
        <f t="shared" ca="1" si="0"/>
        <v>1</v>
      </c>
      <c r="S58">
        <f t="shared" ca="1" si="1"/>
        <v>0</v>
      </c>
      <c r="T58">
        <f t="shared" ca="1" si="2"/>
        <v>0</v>
      </c>
    </row>
    <row r="59" spans="1:20" x14ac:dyDescent="0.35">
      <c r="A59">
        <v>6000136206</v>
      </c>
      <c r="B59" t="s">
        <v>382</v>
      </c>
      <c r="C59" t="s">
        <v>230</v>
      </c>
      <c r="D59" s="34" t="s">
        <v>383</v>
      </c>
      <c r="E59" s="1">
        <v>45749</v>
      </c>
      <c r="F59" s="1"/>
      <c r="G59" t="s">
        <v>384</v>
      </c>
      <c r="H59" t="s">
        <v>245</v>
      </c>
      <c r="I59" s="1">
        <v>45798</v>
      </c>
      <c r="J59" t="s">
        <v>234</v>
      </c>
      <c r="K59" t="s">
        <v>241</v>
      </c>
      <c r="L59" t="s">
        <v>171</v>
      </c>
      <c r="M59" t="s">
        <v>385</v>
      </c>
      <c r="N59" t="s">
        <v>237</v>
      </c>
      <c r="O59" t="s">
        <v>230</v>
      </c>
      <c r="Q59">
        <f ca="1">IF(OR(ISNUMBER(MATCH(L59,MasterData!$D$3:$D$18,0)),ISNUMBER(MATCH(L59,MasterData!$C$3:$C$18,0))),
    DATEDIF(E59,I59,"d"),
    DATEDIF(E59,TODAY(),"d"))</f>
        <v>49</v>
      </c>
      <c r="R59">
        <f t="shared" ca="1" si="0"/>
        <v>0</v>
      </c>
      <c r="S59">
        <f t="shared" ca="1" si="1"/>
        <v>0</v>
      </c>
      <c r="T59">
        <f t="shared" ca="1" si="2"/>
        <v>1</v>
      </c>
    </row>
    <row r="60" spans="1:20" x14ac:dyDescent="0.35">
      <c r="A60">
        <v>6000136305</v>
      </c>
      <c r="B60" t="s">
        <v>386</v>
      </c>
      <c r="C60" t="s">
        <v>230</v>
      </c>
      <c r="D60" s="34" t="s">
        <v>387</v>
      </c>
      <c r="E60" s="1">
        <v>45749</v>
      </c>
      <c r="F60" s="1"/>
      <c r="G60" t="s">
        <v>388</v>
      </c>
      <c r="H60" t="s">
        <v>233</v>
      </c>
      <c r="I60" s="1">
        <v>45756</v>
      </c>
      <c r="J60" t="s">
        <v>234</v>
      </c>
      <c r="K60" t="s">
        <v>241</v>
      </c>
      <c r="L60" t="s">
        <v>171</v>
      </c>
      <c r="M60" t="s">
        <v>389</v>
      </c>
      <c r="N60" t="s">
        <v>237</v>
      </c>
      <c r="O60" t="s">
        <v>230</v>
      </c>
      <c r="Q60">
        <f ca="1">IF(OR(ISNUMBER(MATCH(L60,MasterData!$D$3:$D$18,0)),ISNUMBER(MATCH(L60,MasterData!$C$3:$C$18,0))),
    DATEDIF(E60,I60,"d"),
    DATEDIF(E60,TODAY(),"d"))</f>
        <v>7</v>
      </c>
      <c r="R60">
        <f t="shared" ca="1" si="0"/>
        <v>1</v>
      </c>
      <c r="S60">
        <f t="shared" ca="1" si="1"/>
        <v>0</v>
      </c>
      <c r="T60">
        <f t="shared" ca="1" si="2"/>
        <v>0</v>
      </c>
    </row>
    <row r="61" spans="1:20" x14ac:dyDescent="0.35">
      <c r="A61">
        <v>6000136404</v>
      </c>
      <c r="B61" t="s">
        <v>390</v>
      </c>
      <c r="C61" t="s">
        <v>230</v>
      </c>
      <c r="D61" s="34" t="s">
        <v>247</v>
      </c>
      <c r="E61" s="1">
        <v>45750</v>
      </c>
      <c r="F61" s="1"/>
      <c r="G61" t="s">
        <v>357</v>
      </c>
      <c r="H61" t="s">
        <v>245</v>
      </c>
      <c r="I61" s="1">
        <v>45764</v>
      </c>
      <c r="J61" t="s">
        <v>234</v>
      </c>
      <c r="K61" t="s">
        <v>241</v>
      </c>
      <c r="L61" t="s">
        <v>171</v>
      </c>
      <c r="M61" t="s">
        <v>391</v>
      </c>
      <c r="N61" t="s">
        <v>237</v>
      </c>
      <c r="O61" t="s">
        <v>230</v>
      </c>
      <c r="Q61">
        <f ca="1">IF(OR(ISNUMBER(MATCH(L61,MasterData!$D$3:$D$18,0)),ISNUMBER(MATCH(L61,MasterData!$C$3:$C$18,0))),
    DATEDIF(E61,I61,"d"),
    DATEDIF(E61,TODAY(),"d"))</f>
        <v>14</v>
      </c>
      <c r="R61">
        <f t="shared" ca="1" si="0"/>
        <v>0</v>
      </c>
      <c r="S61">
        <f t="shared" ca="1" si="1"/>
        <v>1</v>
      </c>
      <c r="T61">
        <f t="shared" ca="1" si="2"/>
        <v>0</v>
      </c>
    </row>
    <row r="62" spans="1:20" x14ac:dyDescent="0.35">
      <c r="A62">
        <v>6000136413</v>
      </c>
      <c r="B62" t="s">
        <v>392</v>
      </c>
      <c r="C62" t="s">
        <v>230</v>
      </c>
      <c r="D62" s="34" t="s">
        <v>254</v>
      </c>
      <c r="E62" s="1">
        <v>45750</v>
      </c>
      <c r="F62" s="1"/>
      <c r="G62" t="s">
        <v>357</v>
      </c>
      <c r="H62" t="s">
        <v>245</v>
      </c>
      <c r="I62" s="1">
        <v>45758</v>
      </c>
      <c r="J62" t="s">
        <v>234</v>
      </c>
      <c r="K62" t="s">
        <v>241</v>
      </c>
      <c r="L62" t="s">
        <v>171</v>
      </c>
      <c r="M62" t="s">
        <v>393</v>
      </c>
      <c r="N62" t="s">
        <v>237</v>
      </c>
      <c r="O62" t="s">
        <v>230</v>
      </c>
      <c r="Q62">
        <f ca="1">IF(OR(ISNUMBER(MATCH(L62,MasterData!$D$3:$D$18,0)),ISNUMBER(MATCH(L62,MasterData!$C$3:$C$18,0))),
    DATEDIF(E62,I62,"d"),
    DATEDIF(E62,TODAY(),"d"))</f>
        <v>8</v>
      </c>
      <c r="R62">
        <f t="shared" ca="1" si="0"/>
        <v>0</v>
      </c>
      <c r="S62">
        <f t="shared" ca="1" si="1"/>
        <v>1</v>
      </c>
      <c r="T62">
        <f t="shared" ca="1" si="2"/>
        <v>0</v>
      </c>
    </row>
    <row r="63" spans="1:20" x14ac:dyDescent="0.35">
      <c r="A63">
        <v>6000136417</v>
      </c>
      <c r="B63" t="s">
        <v>394</v>
      </c>
      <c r="C63" t="s">
        <v>230</v>
      </c>
      <c r="D63" s="34" t="s">
        <v>254</v>
      </c>
      <c r="E63" s="1">
        <v>45750</v>
      </c>
      <c r="F63" s="1"/>
      <c r="G63" t="s">
        <v>357</v>
      </c>
      <c r="H63" t="s">
        <v>240</v>
      </c>
      <c r="I63" s="1">
        <v>45758</v>
      </c>
      <c r="J63" t="s">
        <v>234</v>
      </c>
      <c r="K63" t="s">
        <v>241</v>
      </c>
      <c r="L63" t="s">
        <v>171</v>
      </c>
      <c r="M63" t="s">
        <v>395</v>
      </c>
      <c r="N63" t="s">
        <v>237</v>
      </c>
      <c r="O63" t="s">
        <v>230</v>
      </c>
      <c r="Q63">
        <f ca="1">IF(OR(ISNUMBER(MATCH(L63,MasterData!$D$3:$D$18,0)),ISNUMBER(MATCH(L63,MasterData!$C$3:$C$18,0))),
    DATEDIF(E63,I63,"d"),
    DATEDIF(E63,TODAY(),"d"))</f>
        <v>8</v>
      </c>
      <c r="R63">
        <f t="shared" ca="1" si="0"/>
        <v>0</v>
      </c>
      <c r="S63">
        <f t="shared" ca="1" si="1"/>
        <v>1</v>
      </c>
      <c r="T63">
        <f t="shared" ca="1" si="2"/>
        <v>0</v>
      </c>
    </row>
    <row r="64" spans="1:20" x14ac:dyDescent="0.35">
      <c r="A64">
        <v>6000136696</v>
      </c>
      <c r="B64" t="s">
        <v>396</v>
      </c>
      <c r="C64" t="s">
        <v>230</v>
      </c>
      <c r="D64" s="34" t="s">
        <v>254</v>
      </c>
      <c r="E64" s="1">
        <v>45755</v>
      </c>
      <c r="F64" s="1"/>
      <c r="G64" t="s">
        <v>357</v>
      </c>
      <c r="H64" t="s">
        <v>245</v>
      </c>
      <c r="I64" s="1">
        <v>45763</v>
      </c>
      <c r="J64" t="s">
        <v>234</v>
      </c>
      <c r="K64" t="s">
        <v>241</v>
      </c>
      <c r="L64" t="s">
        <v>171</v>
      </c>
      <c r="M64" t="s">
        <v>397</v>
      </c>
      <c r="N64" t="s">
        <v>237</v>
      </c>
      <c r="O64" t="s">
        <v>230</v>
      </c>
      <c r="Q64">
        <f ca="1">IF(OR(ISNUMBER(MATCH(L64,MasterData!$D$3:$D$18,0)),ISNUMBER(MATCH(L64,MasterData!$C$3:$C$18,0))),
    DATEDIF(E64,I64,"d"),
    DATEDIF(E64,TODAY(),"d"))</f>
        <v>8</v>
      </c>
      <c r="R64">
        <f t="shared" ca="1" si="0"/>
        <v>0</v>
      </c>
      <c r="S64">
        <f t="shared" ca="1" si="1"/>
        <v>1</v>
      </c>
      <c r="T64">
        <f t="shared" ca="1" si="2"/>
        <v>0</v>
      </c>
    </row>
    <row r="65" spans="1:20" x14ac:dyDescent="0.35">
      <c r="A65">
        <v>6000136707</v>
      </c>
      <c r="B65" t="s">
        <v>398</v>
      </c>
      <c r="C65" t="s">
        <v>230</v>
      </c>
      <c r="D65" s="34" t="s">
        <v>254</v>
      </c>
      <c r="E65" s="1">
        <v>45755</v>
      </c>
      <c r="F65" s="1"/>
      <c r="G65" t="s">
        <v>357</v>
      </c>
      <c r="H65" t="s">
        <v>245</v>
      </c>
      <c r="I65" s="1">
        <v>45763</v>
      </c>
      <c r="J65" t="s">
        <v>234</v>
      </c>
      <c r="K65" t="s">
        <v>241</v>
      </c>
      <c r="L65" t="s">
        <v>171</v>
      </c>
      <c r="M65" t="s">
        <v>399</v>
      </c>
      <c r="N65" t="s">
        <v>237</v>
      </c>
      <c r="O65" t="s">
        <v>230</v>
      </c>
      <c r="Q65">
        <f ca="1">IF(OR(ISNUMBER(MATCH(L65,MasterData!$D$3:$D$18,0)),ISNUMBER(MATCH(L65,MasterData!$C$3:$C$18,0))),
    DATEDIF(E65,I65,"d"),
    DATEDIF(E65,TODAY(),"d"))</f>
        <v>8</v>
      </c>
      <c r="R65">
        <f t="shared" ca="1" si="0"/>
        <v>0</v>
      </c>
      <c r="S65">
        <f t="shared" ca="1" si="1"/>
        <v>1</v>
      </c>
      <c r="T65">
        <f t="shared" ca="1" si="2"/>
        <v>0</v>
      </c>
    </row>
    <row r="66" spans="1:20" x14ac:dyDescent="0.35">
      <c r="A66">
        <v>6000136806</v>
      </c>
      <c r="B66" t="s">
        <v>230</v>
      </c>
      <c r="C66" t="s">
        <v>230</v>
      </c>
      <c r="D66" s="34" t="s">
        <v>251</v>
      </c>
      <c r="E66" s="1">
        <v>45755</v>
      </c>
      <c r="F66" s="1"/>
      <c r="G66" t="s">
        <v>400</v>
      </c>
      <c r="H66" t="s">
        <v>401</v>
      </c>
      <c r="I66" s="1">
        <v>45789</v>
      </c>
      <c r="J66" t="s">
        <v>201</v>
      </c>
      <c r="K66" t="s">
        <v>241</v>
      </c>
      <c r="L66" t="s">
        <v>171</v>
      </c>
      <c r="M66" t="s">
        <v>402</v>
      </c>
      <c r="N66" t="s">
        <v>237</v>
      </c>
      <c r="O66" t="s">
        <v>230</v>
      </c>
      <c r="Q66">
        <f ca="1">IF(OR(ISNUMBER(MATCH(L66,MasterData!$D$3:$D$18,0)),ISNUMBER(MATCH(L66,MasterData!$C$3:$C$18,0))),
    DATEDIF(E66,I66,"d"),
    DATEDIF(E66,TODAY(),"d"))</f>
        <v>34</v>
      </c>
      <c r="R66">
        <f t="shared" ca="1" si="0"/>
        <v>0</v>
      </c>
      <c r="S66">
        <f t="shared" ca="1" si="1"/>
        <v>0</v>
      </c>
      <c r="T66">
        <f t="shared" ca="1" si="2"/>
        <v>1</v>
      </c>
    </row>
    <row r="67" spans="1:20" x14ac:dyDescent="0.35">
      <c r="A67">
        <v>6000136916</v>
      </c>
      <c r="B67" t="s">
        <v>403</v>
      </c>
      <c r="C67" t="s">
        <v>230</v>
      </c>
      <c r="D67" s="34" t="s">
        <v>254</v>
      </c>
      <c r="E67" s="1">
        <v>45756</v>
      </c>
      <c r="F67" s="1"/>
      <c r="G67" t="s">
        <v>357</v>
      </c>
      <c r="H67" t="s">
        <v>245</v>
      </c>
      <c r="I67" s="1">
        <v>45764</v>
      </c>
      <c r="J67" t="s">
        <v>234</v>
      </c>
      <c r="K67" t="s">
        <v>241</v>
      </c>
      <c r="L67" t="s">
        <v>171</v>
      </c>
      <c r="M67" t="s">
        <v>404</v>
      </c>
      <c r="N67" t="s">
        <v>237</v>
      </c>
      <c r="O67" t="s">
        <v>230</v>
      </c>
      <c r="Q67">
        <f ca="1">IF(OR(ISNUMBER(MATCH(L67,MasterData!$D$3:$D$18,0)),ISNUMBER(MATCH(L67,MasterData!$C$3:$C$18,0))),
    DATEDIF(E67,I67,"d"),
    DATEDIF(E67,TODAY(),"d"))</f>
        <v>8</v>
      </c>
      <c r="R67">
        <f t="shared" ref="R67:R130" ca="1" si="3">IF(AND($Q67&gt;=0,$Q67&lt;=7),1,0)</f>
        <v>0</v>
      </c>
      <c r="S67">
        <f t="shared" ref="S67:S130" ca="1" si="4">IF(AND($Q67&gt;7,Q67&lt;=30),1,0)</f>
        <v>1</v>
      </c>
      <c r="T67">
        <f t="shared" ref="T67:T130" ca="1" si="5">IF($Q67&gt;30,1,0)</f>
        <v>0</v>
      </c>
    </row>
    <row r="68" spans="1:20" x14ac:dyDescent="0.35">
      <c r="A68">
        <v>6000137097</v>
      </c>
      <c r="B68" t="s">
        <v>405</v>
      </c>
      <c r="C68" t="s">
        <v>230</v>
      </c>
      <c r="D68" s="34" t="s">
        <v>251</v>
      </c>
      <c r="E68" s="1">
        <v>45757</v>
      </c>
      <c r="F68" s="1"/>
      <c r="G68" t="s">
        <v>406</v>
      </c>
      <c r="H68" t="s">
        <v>233</v>
      </c>
      <c r="I68" s="1">
        <v>45765</v>
      </c>
      <c r="J68" t="s">
        <v>234</v>
      </c>
      <c r="K68" t="s">
        <v>235</v>
      </c>
      <c r="L68" t="s">
        <v>171</v>
      </c>
      <c r="M68" t="s">
        <v>407</v>
      </c>
      <c r="N68" t="s">
        <v>237</v>
      </c>
      <c r="O68" t="s">
        <v>230</v>
      </c>
      <c r="Q68">
        <f ca="1">IF(OR(ISNUMBER(MATCH(L68,MasterData!$D$3:$D$18,0)),ISNUMBER(MATCH(L68,MasterData!$C$3:$C$18,0))),
    DATEDIF(E68,I68,"d"),
    DATEDIF(E68,TODAY(),"d"))</f>
        <v>8</v>
      </c>
      <c r="R68">
        <f t="shared" ca="1" si="3"/>
        <v>0</v>
      </c>
      <c r="S68">
        <f t="shared" ca="1" si="4"/>
        <v>1</v>
      </c>
      <c r="T68">
        <f t="shared" ca="1" si="5"/>
        <v>0</v>
      </c>
    </row>
    <row r="69" spans="1:20" x14ac:dyDescent="0.35">
      <c r="A69">
        <v>6000137324</v>
      </c>
      <c r="B69" t="s">
        <v>408</v>
      </c>
      <c r="C69" t="s">
        <v>230</v>
      </c>
      <c r="D69" s="34" t="s">
        <v>274</v>
      </c>
      <c r="E69" s="1">
        <v>45761</v>
      </c>
      <c r="F69" s="1"/>
      <c r="G69" t="s">
        <v>380</v>
      </c>
      <c r="H69" t="s">
        <v>233</v>
      </c>
      <c r="I69" s="1">
        <v>45771</v>
      </c>
      <c r="J69" t="s">
        <v>234</v>
      </c>
      <c r="K69" t="s">
        <v>347</v>
      </c>
      <c r="L69" t="s">
        <v>171</v>
      </c>
      <c r="M69" t="s">
        <v>409</v>
      </c>
      <c r="N69" t="s">
        <v>237</v>
      </c>
      <c r="O69" t="s">
        <v>230</v>
      </c>
      <c r="Q69">
        <f ca="1">IF(OR(ISNUMBER(MATCH(L69,MasterData!$D$3:$D$18,0)),ISNUMBER(MATCH(L69,MasterData!$C$3:$C$18,0))),
    DATEDIF(E69,I69,"d"),
    DATEDIF(E69,TODAY(),"d"))</f>
        <v>10</v>
      </c>
      <c r="R69">
        <f t="shared" ca="1" si="3"/>
        <v>0</v>
      </c>
      <c r="S69">
        <f t="shared" ca="1" si="4"/>
        <v>1</v>
      </c>
      <c r="T69">
        <f t="shared" ca="1" si="5"/>
        <v>0</v>
      </c>
    </row>
    <row r="70" spans="1:20" x14ac:dyDescent="0.35">
      <c r="A70">
        <v>6000137341</v>
      </c>
      <c r="B70" t="s">
        <v>410</v>
      </c>
      <c r="C70" t="s">
        <v>230</v>
      </c>
      <c r="D70" s="34" t="s">
        <v>251</v>
      </c>
      <c r="E70" s="1">
        <v>45761</v>
      </c>
      <c r="F70" s="1"/>
      <c r="G70" t="s">
        <v>411</v>
      </c>
      <c r="H70" t="s">
        <v>245</v>
      </c>
      <c r="I70" s="1">
        <v>45768</v>
      </c>
      <c r="J70" t="s">
        <v>234</v>
      </c>
      <c r="K70" t="s">
        <v>235</v>
      </c>
      <c r="L70" t="s">
        <v>171</v>
      </c>
      <c r="M70" t="s">
        <v>412</v>
      </c>
      <c r="N70" t="s">
        <v>237</v>
      </c>
      <c r="O70" t="s">
        <v>230</v>
      </c>
      <c r="Q70">
        <f ca="1">IF(OR(ISNUMBER(MATCH(L70,MasterData!$D$3:$D$18,0)),ISNUMBER(MATCH(L70,MasterData!$C$3:$C$18,0))),
    DATEDIF(E70,I70,"d"),
    DATEDIF(E70,TODAY(),"d"))</f>
        <v>7</v>
      </c>
      <c r="R70">
        <f t="shared" ca="1" si="3"/>
        <v>1</v>
      </c>
      <c r="S70">
        <f t="shared" ca="1" si="4"/>
        <v>0</v>
      </c>
      <c r="T70">
        <f t="shared" ca="1" si="5"/>
        <v>0</v>
      </c>
    </row>
    <row r="71" spans="1:20" x14ac:dyDescent="0.35">
      <c r="A71">
        <v>6000137533</v>
      </c>
      <c r="B71" t="s">
        <v>230</v>
      </c>
      <c r="C71" t="s">
        <v>230</v>
      </c>
      <c r="D71" s="34" t="s">
        <v>413</v>
      </c>
      <c r="E71" s="1">
        <v>45762</v>
      </c>
      <c r="F71" s="1"/>
      <c r="G71" t="s">
        <v>400</v>
      </c>
      <c r="H71" t="s">
        <v>245</v>
      </c>
      <c r="I71" s="1">
        <v>45782</v>
      </c>
      <c r="J71" t="s">
        <v>201</v>
      </c>
      <c r="K71" t="s">
        <v>241</v>
      </c>
      <c r="L71" t="s">
        <v>171</v>
      </c>
      <c r="M71" t="s">
        <v>414</v>
      </c>
      <c r="N71" t="s">
        <v>237</v>
      </c>
      <c r="O71" t="s">
        <v>230</v>
      </c>
      <c r="Q71">
        <f ca="1">IF(OR(ISNUMBER(MATCH(L71,MasterData!$D$3:$D$18,0)),ISNUMBER(MATCH(L71,MasterData!$C$3:$C$18,0))),
    DATEDIF(E71,I71,"d"),
    DATEDIF(E71,TODAY(),"d"))</f>
        <v>20</v>
      </c>
      <c r="R71">
        <f t="shared" ca="1" si="3"/>
        <v>0</v>
      </c>
      <c r="S71">
        <f t="shared" ca="1" si="4"/>
        <v>1</v>
      </c>
      <c r="T71">
        <f t="shared" ca="1" si="5"/>
        <v>0</v>
      </c>
    </row>
    <row r="72" spans="1:20" x14ac:dyDescent="0.35">
      <c r="A72">
        <v>6000137544</v>
      </c>
      <c r="B72" t="s">
        <v>415</v>
      </c>
      <c r="C72" t="s">
        <v>230</v>
      </c>
      <c r="D72" s="34" t="s">
        <v>247</v>
      </c>
      <c r="E72" s="1">
        <v>45762</v>
      </c>
      <c r="F72" s="1"/>
      <c r="G72" t="s">
        <v>268</v>
      </c>
      <c r="H72" t="s">
        <v>233</v>
      </c>
      <c r="I72" s="1">
        <v>45821</v>
      </c>
      <c r="J72" t="s">
        <v>234</v>
      </c>
      <c r="K72" t="s">
        <v>235</v>
      </c>
      <c r="L72" t="s">
        <v>171</v>
      </c>
      <c r="M72" t="s">
        <v>416</v>
      </c>
      <c r="N72" t="s">
        <v>237</v>
      </c>
      <c r="O72" t="s">
        <v>230</v>
      </c>
      <c r="Q72">
        <f ca="1">IF(OR(ISNUMBER(MATCH(L72,MasterData!$D$3:$D$18,0)),ISNUMBER(MATCH(L72,MasterData!$C$3:$C$18,0))),
    DATEDIF(E72,I72,"d"),
    DATEDIF(E72,TODAY(),"d"))</f>
        <v>59</v>
      </c>
      <c r="R72">
        <f t="shared" ca="1" si="3"/>
        <v>0</v>
      </c>
      <c r="S72">
        <f t="shared" ca="1" si="4"/>
        <v>0</v>
      </c>
      <c r="T72">
        <f t="shared" ca="1" si="5"/>
        <v>1</v>
      </c>
    </row>
    <row r="73" spans="1:20" x14ac:dyDescent="0.35">
      <c r="A73">
        <v>6000137636</v>
      </c>
      <c r="B73" t="s">
        <v>417</v>
      </c>
      <c r="C73" t="s">
        <v>230</v>
      </c>
      <c r="D73" s="34" t="s">
        <v>274</v>
      </c>
      <c r="E73" s="1">
        <v>45763</v>
      </c>
      <c r="F73" s="1"/>
      <c r="G73" t="s">
        <v>321</v>
      </c>
      <c r="H73" t="s">
        <v>240</v>
      </c>
      <c r="I73" s="1">
        <v>45782</v>
      </c>
      <c r="J73" t="s">
        <v>234</v>
      </c>
      <c r="K73" t="s">
        <v>347</v>
      </c>
      <c r="L73" t="s">
        <v>171</v>
      </c>
      <c r="M73" t="s">
        <v>418</v>
      </c>
      <c r="N73" t="s">
        <v>237</v>
      </c>
      <c r="O73" t="s">
        <v>230</v>
      </c>
      <c r="Q73">
        <f ca="1">IF(OR(ISNUMBER(MATCH(L73,MasterData!$D$3:$D$18,0)),ISNUMBER(MATCH(L73,MasterData!$C$3:$C$18,0))),
    DATEDIF(E73,I73,"d"),
    DATEDIF(E73,TODAY(),"d"))</f>
        <v>19</v>
      </c>
      <c r="R73">
        <f t="shared" ca="1" si="3"/>
        <v>0</v>
      </c>
      <c r="S73">
        <f t="shared" ca="1" si="4"/>
        <v>1</v>
      </c>
      <c r="T73">
        <f t="shared" ca="1" si="5"/>
        <v>0</v>
      </c>
    </row>
    <row r="74" spans="1:20" x14ac:dyDescent="0.35">
      <c r="A74">
        <v>6000137924</v>
      </c>
      <c r="B74" t="s">
        <v>419</v>
      </c>
      <c r="C74" t="s">
        <v>230</v>
      </c>
      <c r="D74" s="34" t="s">
        <v>231</v>
      </c>
      <c r="E74" s="1">
        <v>45769</v>
      </c>
      <c r="F74" s="1"/>
      <c r="G74" t="s">
        <v>420</v>
      </c>
      <c r="H74" t="s">
        <v>240</v>
      </c>
      <c r="I74" s="1">
        <v>45782</v>
      </c>
      <c r="J74" t="s">
        <v>234</v>
      </c>
      <c r="K74" t="s">
        <v>235</v>
      </c>
      <c r="L74" t="s">
        <v>171</v>
      </c>
      <c r="M74" t="s">
        <v>421</v>
      </c>
      <c r="N74" t="s">
        <v>237</v>
      </c>
      <c r="O74" t="s">
        <v>230</v>
      </c>
      <c r="Q74">
        <f ca="1">IF(OR(ISNUMBER(MATCH(L74,MasterData!$D$3:$D$18,0)),ISNUMBER(MATCH(L74,MasterData!$C$3:$C$18,0))),
    DATEDIF(E74,I74,"d"),
    DATEDIF(E74,TODAY(),"d"))</f>
        <v>13</v>
      </c>
      <c r="R74">
        <f t="shared" ca="1" si="3"/>
        <v>0</v>
      </c>
      <c r="S74">
        <f t="shared" ca="1" si="4"/>
        <v>1</v>
      </c>
      <c r="T74">
        <f t="shared" ca="1" si="5"/>
        <v>0</v>
      </c>
    </row>
    <row r="75" spans="1:20" x14ac:dyDescent="0.35">
      <c r="A75">
        <v>6000138263</v>
      </c>
      <c r="B75" t="s">
        <v>230</v>
      </c>
      <c r="C75" t="s">
        <v>230</v>
      </c>
      <c r="D75" s="34" t="s">
        <v>274</v>
      </c>
      <c r="E75" s="1">
        <v>45771</v>
      </c>
      <c r="F75" s="1"/>
      <c r="G75" t="s">
        <v>422</v>
      </c>
      <c r="H75" t="s">
        <v>245</v>
      </c>
      <c r="I75" s="1">
        <v>45850</v>
      </c>
      <c r="J75" t="s">
        <v>201</v>
      </c>
      <c r="K75" t="s">
        <v>241</v>
      </c>
      <c r="L75" t="s">
        <v>171</v>
      </c>
      <c r="M75" t="s">
        <v>423</v>
      </c>
      <c r="N75" t="s">
        <v>237</v>
      </c>
      <c r="O75" t="s">
        <v>230</v>
      </c>
      <c r="Q75">
        <f ca="1">IF(OR(ISNUMBER(MATCH(L75,MasterData!$D$3:$D$18,0)),ISNUMBER(MATCH(L75,MasterData!$C$3:$C$18,0))),
    DATEDIF(E75,I75,"d"),
    DATEDIF(E75,TODAY(),"d"))</f>
        <v>79</v>
      </c>
      <c r="R75">
        <f t="shared" ca="1" si="3"/>
        <v>0</v>
      </c>
      <c r="S75">
        <f t="shared" ca="1" si="4"/>
        <v>0</v>
      </c>
      <c r="T75">
        <f t="shared" ca="1" si="5"/>
        <v>1</v>
      </c>
    </row>
    <row r="76" spans="1:20" x14ac:dyDescent="0.35">
      <c r="A76">
        <v>6000138316</v>
      </c>
      <c r="B76" t="s">
        <v>424</v>
      </c>
      <c r="C76" t="s">
        <v>230</v>
      </c>
      <c r="D76" s="34" t="s">
        <v>254</v>
      </c>
      <c r="E76" s="1">
        <v>45772</v>
      </c>
      <c r="F76" s="1"/>
      <c r="G76" t="s">
        <v>357</v>
      </c>
      <c r="H76" t="s">
        <v>245</v>
      </c>
      <c r="I76" s="1">
        <v>45779</v>
      </c>
      <c r="J76" t="s">
        <v>234</v>
      </c>
      <c r="K76" t="s">
        <v>241</v>
      </c>
      <c r="L76" t="s">
        <v>171</v>
      </c>
      <c r="M76" t="s">
        <v>425</v>
      </c>
      <c r="N76" t="s">
        <v>237</v>
      </c>
      <c r="O76" t="s">
        <v>230</v>
      </c>
      <c r="Q76">
        <f ca="1">IF(OR(ISNUMBER(MATCH(L76,MasterData!$D$3:$D$18,0)),ISNUMBER(MATCH(L76,MasterData!$C$3:$C$18,0))),
    DATEDIF(E76,I76,"d"),
    DATEDIF(E76,TODAY(),"d"))</f>
        <v>7</v>
      </c>
      <c r="R76">
        <f t="shared" ca="1" si="3"/>
        <v>1</v>
      </c>
      <c r="S76">
        <f t="shared" ca="1" si="4"/>
        <v>0</v>
      </c>
      <c r="T76">
        <f t="shared" ca="1" si="5"/>
        <v>0</v>
      </c>
    </row>
    <row r="77" spans="1:20" x14ac:dyDescent="0.35">
      <c r="A77">
        <v>6000138428</v>
      </c>
      <c r="B77" t="s">
        <v>426</v>
      </c>
      <c r="C77" t="s">
        <v>230</v>
      </c>
      <c r="D77" s="34" t="s">
        <v>254</v>
      </c>
      <c r="E77" s="1">
        <v>45772</v>
      </c>
      <c r="F77" s="1"/>
      <c r="G77" t="s">
        <v>357</v>
      </c>
      <c r="H77" t="s">
        <v>233</v>
      </c>
      <c r="I77" s="1">
        <v>45848</v>
      </c>
      <c r="J77" t="s">
        <v>234</v>
      </c>
      <c r="K77" t="s">
        <v>235</v>
      </c>
      <c r="L77" t="s">
        <v>171</v>
      </c>
      <c r="M77" t="s">
        <v>427</v>
      </c>
      <c r="N77" t="s">
        <v>237</v>
      </c>
      <c r="O77" t="s">
        <v>230</v>
      </c>
      <c r="Q77">
        <f ca="1">IF(OR(ISNUMBER(MATCH(L77,MasterData!$D$3:$D$18,0)),ISNUMBER(MATCH(L77,MasterData!$C$3:$C$18,0))),
    DATEDIF(E77,I77,"d"),
    DATEDIF(E77,TODAY(),"d"))</f>
        <v>76</v>
      </c>
      <c r="R77">
        <f t="shared" ca="1" si="3"/>
        <v>0</v>
      </c>
      <c r="S77">
        <f t="shared" ca="1" si="4"/>
        <v>0</v>
      </c>
      <c r="T77">
        <f t="shared" ca="1" si="5"/>
        <v>1</v>
      </c>
    </row>
    <row r="78" spans="1:20" x14ac:dyDescent="0.35">
      <c r="A78">
        <v>6000138437</v>
      </c>
      <c r="B78" t="s">
        <v>428</v>
      </c>
      <c r="C78" t="s">
        <v>230</v>
      </c>
      <c r="D78" s="34" t="s">
        <v>254</v>
      </c>
      <c r="E78" s="1">
        <v>45772</v>
      </c>
      <c r="F78" s="1"/>
      <c r="G78" t="s">
        <v>357</v>
      </c>
      <c r="H78" t="s">
        <v>245</v>
      </c>
      <c r="I78" s="1">
        <v>45845</v>
      </c>
      <c r="J78" t="s">
        <v>234</v>
      </c>
      <c r="K78" t="s">
        <v>241</v>
      </c>
      <c r="L78" t="s">
        <v>171</v>
      </c>
      <c r="M78" t="s">
        <v>429</v>
      </c>
      <c r="N78" t="s">
        <v>237</v>
      </c>
      <c r="O78" t="s">
        <v>230</v>
      </c>
      <c r="Q78">
        <f ca="1">IF(OR(ISNUMBER(MATCH(L78,MasterData!$D$3:$D$18,0)),ISNUMBER(MATCH(L78,MasterData!$C$3:$C$18,0))),
    DATEDIF(E78,I78,"d"),
    DATEDIF(E78,TODAY(),"d"))</f>
        <v>73</v>
      </c>
      <c r="R78">
        <f t="shared" ca="1" si="3"/>
        <v>0</v>
      </c>
      <c r="S78">
        <f t="shared" ca="1" si="4"/>
        <v>0</v>
      </c>
      <c r="T78">
        <f t="shared" ca="1" si="5"/>
        <v>1</v>
      </c>
    </row>
    <row r="79" spans="1:20" x14ac:dyDescent="0.35">
      <c r="A79">
        <v>6000138440</v>
      </c>
      <c r="B79" t="s">
        <v>430</v>
      </c>
      <c r="C79" t="s">
        <v>230</v>
      </c>
      <c r="D79" s="34" t="s">
        <v>254</v>
      </c>
      <c r="E79" s="1">
        <v>45772</v>
      </c>
      <c r="F79" s="1"/>
      <c r="G79" t="s">
        <v>357</v>
      </c>
      <c r="H79" t="s">
        <v>245</v>
      </c>
      <c r="I79" s="1">
        <v>45786</v>
      </c>
      <c r="J79" t="s">
        <v>234</v>
      </c>
      <c r="K79" t="s">
        <v>235</v>
      </c>
      <c r="L79" t="s">
        <v>171</v>
      </c>
      <c r="M79" t="s">
        <v>431</v>
      </c>
      <c r="N79" t="s">
        <v>237</v>
      </c>
      <c r="O79" t="s">
        <v>230</v>
      </c>
      <c r="Q79">
        <f ca="1">IF(OR(ISNUMBER(MATCH(L79,MasterData!$D$3:$D$18,0)),ISNUMBER(MATCH(L79,MasterData!$C$3:$C$18,0))),
    DATEDIF(E79,I79,"d"),
    DATEDIF(E79,TODAY(),"d"))</f>
        <v>14</v>
      </c>
      <c r="R79">
        <f t="shared" ca="1" si="3"/>
        <v>0</v>
      </c>
      <c r="S79">
        <f t="shared" ca="1" si="4"/>
        <v>1</v>
      </c>
      <c r="T79">
        <f t="shared" ca="1" si="5"/>
        <v>0</v>
      </c>
    </row>
    <row r="80" spans="1:20" x14ac:dyDescent="0.35">
      <c r="A80">
        <v>6000138454</v>
      </c>
      <c r="B80" t="s">
        <v>637</v>
      </c>
      <c r="D80" s="34" t="s">
        <v>274</v>
      </c>
      <c r="E80" s="1">
        <v>45772</v>
      </c>
      <c r="F80" s="1"/>
      <c r="G80" t="s">
        <v>329</v>
      </c>
      <c r="H80" s="35" t="s">
        <v>638</v>
      </c>
      <c r="I80" s="1">
        <v>45854</v>
      </c>
      <c r="J80" t="s">
        <v>234</v>
      </c>
      <c r="K80" t="s">
        <v>347</v>
      </c>
      <c r="L80" t="s">
        <v>171</v>
      </c>
      <c r="M80" t="s">
        <v>639</v>
      </c>
      <c r="N80" t="s">
        <v>237</v>
      </c>
      <c r="Q80">
        <f ca="1">IF(OR(ISNUMBER(MATCH(L80,MasterData!$D$3:$D$18,0)),ISNUMBER(MATCH(L80,MasterData!$C$3:$C$18,0))),
    DATEDIF(E80,I80,"d"),
    DATEDIF(E80,TODAY(),"d"))</f>
        <v>82</v>
      </c>
      <c r="R80">
        <f t="shared" ca="1" si="3"/>
        <v>0</v>
      </c>
      <c r="S80">
        <f t="shared" ca="1" si="4"/>
        <v>0</v>
      </c>
      <c r="T80">
        <f t="shared" ca="1" si="5"/>
        <v>1</v>
      </c>
    </row>
    <row r="81" spans="1:20" x14ac:dyDescent="0.35">
      <c r="A81">
        <v>6000138481</v>
      </c>
      <c r="B81" t="s">
        <v>432</v>
      </c>
      <c r="C81" t="s">
        <v>230</v>
      </c>
      <c r="D81" s="34" t="s">
        <v>231</v>
      </c>
      <c r="E81" s="1">
        <v>45775</v>
      </c>
      <c r="F81" s="1"/>
      <c r="G81" t="s">
        <v>300</v>
      </c>
      <c r="H81" t="s">
        <v>245</v>
      </c>
      <c r="I81" s="1">
        <v>45786</v>
      </c>
      <c r="J81" t="s">
        <v>234</v>
      </c>
      <c r="K81" t="s">
        <v>241</v>
      </c>
      <c r="L81" t="s">
        <v>171</v>
      </c>
      <c r="M81" t="s">
        <v>433</v>
      </c>
      <c r="N81" t="s">
        <v>237</v>
      </c>
      <c r="O81" t="s">
        <v>230</v>
      </c>
      <c r="Q81">
        <f ca="1">IF(OR(ISNUMBER(MATCH(L81,MasterData!$D$3:$D$18,0)),ISNUMBER(MATCH(L81,MasterData!$C$3:$C$18,0))),
    DATEDIF(E81,I81,"d"),
    DATEDIF(E81,TODAY(),"d"))</f>
        <v>11</v>
      </c>
      <c r="R81">
        <f t="shared" ca="1" si="3"/>
        <v>0</v>
      </c>
      <c r="S81">
        <f t="shared" ca="1" si="4"/>
        <v>1</v>
      </c>
      <c r="T81">
        <f t="shared" ca="1" si="5"/>
        <v>0</v>
      </c>
    </row>
    <row r="82" spans="1:20" x14ac:dyDescent="0.35">
      <c r="A82">
        <v>6000138500</v>
      </c>
      <c r="B82" t="s">
        <v>434</v>
      </c>
      <c r="C82" t="s">
        <v>230</v>
      </c>
      <c r="D82" s="34" t="s">
        <v>254</v>
      </c>
      <c r="E82" s="1">
        <v>45775</v>
      </c>
      <c r="F82" s="1"/>
      <c r="G82" t="s">
        <v>255</v>
      </c>
      <c r="H82" t="s">
        <v>233</v>
      </c>
      <c r="I82" s="1">
        <v>45832</v>
      </c>
      <c r="J82" t="s">
        <v>234</v>
      </c>
      <c r="K82" t="s">
        <v>241</v>
      </c>
      <c r="L82" t="s">
        <v>171</v>
      </c>
      <c r="M82" t="s">
        <v>435</v>
      </c>
      <c r="N82" t="s">
        <v>237</v>
      </c>
      <c r="O82" t="s">
        <v>230</v>
      </c>
      <c r="Q82">
        <f ca="1">IF(OR(ISNUMBER(MATCH(L82,MasterData!$D$3:$D$18,0)),ISNUMBER(MATCH(L82,MasterData!$C$3:$C$18,0))),
    DATEDIF(E82,I82,"d"),
    DATEDIF(E82,TODAY(),"d"))</f>
        <v>57</v>
      </c>
      <c r="R82">
        <f t="shared" ca="1" si="3"/>
        <v>0</v>
      </c>
      <c r="S82">
        <f t="shared" ca="1" si="4"/>
        <v>0</v>
      </c>
      <c r="T82">
        <f t="shared" ca="1" si="5"/>
        <v>1</v>
      </c>
    </row>
    <row r="83" spans="1:20" x14ac:dyDescent="0.35">
      <c r="A83">
        <v>6000138582</v>
      </c>
      <c r="B83" t="s">
        <v>436</v>
      </c>
      <c r="C83" t="s">
        <v>230</v>
      </c>
      <c r="D83" s="34" t="s">
        <v>231</v>
      </c>
      <c r="E83" s="1">
        <v>45775</v>
      </c>
      <c r="F83" s="1"/>
      <c r="G83" t="s">
        <v>293</v>
      </c>
      <c r="H83" t="s">
        <v>245</v>
      </c>
      <c r="I83" s="1">
        <v>45824</v>
      </c>
      <c r="J83" t="s">
        <v>234</v>
      </c>
      <c r="K83" t="s">
        <v>235</v>
      </c>
      <c r="L83" t="s">
        <v>171</v>
      </c>
      <c r="M83" t="s">
        <v>437</v>
      </c>
      <c r="N83" t="s">
        <v>237</v>
      </c>
      <c r="O83" t="s">
        <v>230</v>
      </c>
      <c r="Q83">
        <f ca="1">IF(OR(ISNUMBER(MATCH(L83,MasterData!$D$3:$D$18,0)),ISNUMBER(MATCH(L83,MasterData!$C$3:$C$18,0))),
    DATEDIF(E83,I83,"d"),
    DATEDIF(E83,TODAY(),"d"))</f>
        <v>49</v>
      </c>
      <c r="R83">
        <f t="shared" ca="1" si="3"/>
        <v>0</v>
      </c>
      <c r="S83">
        <f t="shared" ca="1" si="4"/>
        <v>0</v>
      </c>
      <c r="T83">
        <f t="shared" ca="1" si="5"/>
        <v>1</v>
      </c>
    </row>
    <row r="84" spans="1:20" x14ac:dyDescent="0.35">
      <c r="A84">
        <v>6000138600</v>
      </c>
      <c r="B84" t="s">
        <v>438</v>
      </c>
      <c r="C84" t="s">
        <v>230</v>
      </c>
      <c r="D84" s="34" t="s">
        <v>274</v>
      </c>
      <c r="E84" s="1">
        <v>45775</v>
      </c>
      <c r="F84" s="1"/>
      <c r="G84" t="s">
        <v>439</v>
      </c>
      <c r="H84" t="s">
        <v>245</v>
      </c>
      <c r="I84" s="1">
        <v>45812</v>
      </c>
      <c r="J84" t="s">
        <v>234</v>
      </c>
      <c r="K84" t="s">
        <v>241</v>
      </c>
      <c r="L84" t="s">
        <v>171</v>
      </c>
      <c r="M84" t="s">
        <v>440</v>
      </c>
      <c r="N84" t="s">
        <v>237</v>
      </c>
      <c r="O84" t="s">
        <v>230</v>
      </c>
      <c r="Q84">
        <f ca="1">IF(OR(ISNUMBER(MATCH(L84,MasterData!$D$3:$D$18,0)),ISNUMBER(MATCH(L84,MasterData!$C$3:$C$18,0))),
    DATEDIF(E84,I84,"d"),
    DATEDIF(E84,TODAY(),"d"))</f>
        <v>37</v>
      </c>
      <c r="R84">
        <f t="shared" ca="1" si="3"/>
        <v>0</v>
      </c>
      <c r="S84">
        <f t="shared" ca="1" si="4"/>
        <v>0</v>
      </c>
      <c r="T84">
        <f t="shared" ca="1" si="5"/>
        <v>1</v>
      </c>
    </row>
    <row r="85" spans="1:20" x14ac:dyDescent="0.35">
      <c r="A85">
        <v>6000138844</v>
      </c>
      <c r="B85" t="s">
        <v>441</v>
      </c>
      <c r="C85" t="s">
        <v>230</v>
      </c>
      <c r="D85" s="34" t="s">
        <v>231</v>
      </c>
      <c r="E85" s="1">
        <v>45777</v>
      </c>
      <c r="F85" s="1"/>
      <c r="G85" t="s">
        <v>300</v>
      </c>
      <c r="H85" t="s">
        <v>245</v>
      </c>
      <c r="I85" s="1">
        <v>45807</v>
      </c>
      <c r="J85" t="s">
        <v>201</v>
      </c>
      <c r="K85" t="s">
        <v>241</v>
      </c>
      <c r="L85" t="s">
        <v>171</v>
      </c>
      <c r="M85" t="s">
        <v>442</v>
      </c>
      <c r="N85" t="s">
        <v>237</v>
      </c>
      <c r="O85" t="s">
        <v>230</v>
      </c>
      <c r="Q85">
        <f ca="1">IF(OR(ISNUMBER(MATCH(L85,MasterData!$D$3:$D$18,0)),ISNUMBER(MATCH(L85,MasterData!$C$3:$C$18,0))),
    DATEDIF(E85,I85,"d"),
    DATEDIF(E85,TODAY(),"d"))</f>
        <v>30</v>
      </c>
      <c r="R85">
        <f t="shared" ca="1" si="3"/>
        <v>0</v>
      </c>
      <c r="S85">
        <f t="shared" ca="1" si="4"/>
        <v>1</v>
      </c>
      <c r="T85">
        <f t="shared" ca="1" si="5"/>
        <v>0</v>
      </c>
    </row>
    <row r="86" spans="1:20" x14ac:dyDescent="0.35">
      <c r="A86">
        <v>6000138916</v>
      </c>
      <c r="B86" t="s">
        <v>230</v>
      </c>
      <c r="C86" t="s">
        <v>230</v>
      </c>
      <c r="D86" s="34" t="s">
        <v>231</v>
      </c>
      <c r="E86" s="1">
        <v>45779</v>
      </c>
      <c r="F86" s="1"/>
      <c r="G86" t="s">
        <v>248</v>
      </c>
      <c r="H86" t="s">
        <v>245</v>
      </c>
      <c r="I86" s="1">
        <v>45817</v>
      </c>
      <c r="J86" t="s">
        <v>201</v>
      </c>
      <c r="K86" t="s">
        <v>241</v>
      </c>
      <c r="L86" t="s">
        <v>171</v>
      </c>
      <c r="M86" t="s">
        <v>443</v>
      </c>
      <c r="N86" t="s">
        <v>237</v>
      </c>
      <c r="O86" t="s">
        <v>230</v>
      </c>
      <c r="Q86">
        <f ca="1">IF(OR(ISNUMBER(MATCH(L86,MasterData!$D$3:$D$18,0)),ISNUMBER(MATCH(L86,MasterData!$C$3:$C$18,0))),
    DATEDIF(E86,I86,"d"),
    DATEDIF(E86,TODAY(),"d"))</f>
        <v>38</v>
      </c>
      <c r="R86">
        <f t="shared" ca="1" si="3"/>
        <v>0</v>
      </c>
      <c r="S86">
        <f t="shared" ca="1" si="4"/>
        <v>0</v>
      </c>
      <c r="T86">
        <f t="shared" ca="1" si="5"/>
        <v>1</v>
      </c>
    </row>
    <row r="87" spans="1:20" x14ac:dyDescent="0.35">
      <c r="A87">
        <v>6000139044</v>
      </c>
      <c r="B87" t="s">
        <v>444</v>
      </c>
      <c r="C87" t="s">
        <v>230</v>
      </c>
      <c r="D87" s="34" t="s">
        <v>254</v>
      </c>
      <c r="E87" s="1">
        <v>45782</v>
      </c>
      <c r="F87" s="1"/>
      <c r="G87" t="s">
        <v>357</v>
      </c>
      <c r="H87" t="s">
        <v>233</v>
      </c>
      <c r="I87" s="1">
        <v>45805</v>
      </c>
      <c r="J87" t="s">
        <v>234</v>
      </c>
      <c r="K87" t="s">
        <v>241</v>
      </c>
      <c r="L87" t="s">
        <v>171</v>
      </c>
      <c r="M87" t="s">
        <v>445</v>
      </c>
      <c r="N87" t="s">
        <v>237</v>
      </c>
      <c r="O87" t="s">
        <v>230</v>
      </c>
      <c r="Q87">
        <f ca="1">IF(OR(ISNUMBER(MATCH(L87,MasterData!$D$3:$D$18,0)),ISNUMBER(MATCH(L87,MasterData!$C$3:$C$18,0))),
    DATEDIF(E87,I87,"d"),
    DATEDIF(E87,TODAY(),"d"))</f>
        <v>23</v>
      </c>
      <c r="R87">
        <f t="shared" ca="1" si="3"/>
        <v>0</v>
      </c>
      <c r="S87">
        <f t="shared" ca="1" si="4"/>
        <v>1</v>
      </c>
      <c r="T87">
        <f t="shared" ca="1" si="5"/>
        <v>0</v>
      </c>
    </row>
    <row r="88" spans="1:20" x14ac:dyDescent="0.35">
      <c r="A88">
        <v>6000139205</v>
      </c>
      <c r="B88" t="s">
        <v>446</v>
      </c>
      <c r="C88" t="s">
        <v>230</v>
      </c>
      <c r="D88" s="34" t="s">
        <v>231</v>
      </c>
      <c r="E88" s="1">
        <v>45783</v>
      </c>
      <c r="F88" s="1"/>
      <c r="G88" t="s">
        <v>329</v>
      </c>
      <c r="H88" t="s">
        <v>233</v>
      </c>
      <c r="I88" s="1">
        <v>45812</v>
      </c>
      <c r="J88" t="s">
        <v>234</v>
      </c>
      <c r="K88" t="s">
        <v>235</v>
      </c>
      <c r="L88" t="s">
        <v>171</v>
      </c>
      <c r="M88" t="s">
        <v>447</v>
      </c>
      <c r="N88" t="s">
        <v>237</v>
      </c>
      <c r="O88" t="s">
        <v>230</v>
      </c>
      <c r="Q88">
        <f ca="1">IF(OR(ISNUMBER(MATCH(L88,MasterData!$D$3:$D$18,0)),ISNUMBER(MATCH(L88,MasterData!$C$3:$C$18,0))),
    DATEDIF(E88,I88,"d"),
    DATEDIF(E88,TODAY(),"d"))</f>
        <v>29</v>
      </c>
      <c r="R88">
        <f t="shared" ca="1" si="3"/>
        <v>0</v>
      </c>
      <c r="S88">
        <f t="shared" ca="1" si="4"/>
        <v>1</v>
      </c>
      <c r="T88">
        <f t="shared" ca="1" si="5"/>
        <v>0</v>
      </c>
    </row>
    <row r="89" spans="1:20" x14ac:dyDescent="0.35">
      <c r="A89">
        <v>6000139326</v>
      </c>
      <c r="B89" t="s">
        <v>448</v>
      </c>
      <c r="C89" t="s">
        <v>230</v>
      </c>
      <c r="D89" s="34" t="s">
        <v>449</v>
      </c>
      <c r="E89" s="1">
        <v>45784</v>
      </c>
      <c r="F89" s="1"/>
      <c r="G89" t="s">
        <v>450</v>
      </c>
      <c r="H89" t="s">
        <v>245</v>
      </c>
      <c r="I89" s="1">
        <v>45791</v>
      </c>
      <c r="J89" t="s">
        <v>234</v>
      </c>
      <c r="K89" t="s">
        <v>241</v>
      </c>
      <c r="L89" t="s">
        <v>171</v>
      </c>
      <c r="M89" t="s">
        <v>451</v>
      </c>
      <c r="N89" t="s">
        <v>237</v>
      </c>
      <c r="O89" t="s">
        <v>230</v>
      </c>
      <c r="Q89">
        <f ca="1">IF(OR(ISNUMBER(MATCH(L89,MasterData!$D$3:$D$18,0)),ISNUMBER(MATCH(L89,MasterData!$C$3:$C$18,0))),
    DATEDIF(E89,I89,"d"),
    DATEDIF(E89,TODAY(),"d"))</f>
        <v>7</v>
      </c>
      <c r="R89">
        <f t="shared" ca="1" si="3"/>
        <v>1</v>
      </c>
      <c r="S89">
        <f t="shared" ca="1" si="4"/>
        <v>0</v>
      </c>
      <c r="T89">
        <f t="shared" ca="1" si="5"/>
        <v>0</v>
      </c>
    </row>
    <row r="90" spans="1:20" x14ac:dyDescent="0.35">
      <c r="A90">
        <v>6000139329</v>
      </c>
      <c r="B90" t="s">
        <v>452</v>
      </c>
      <c r="C90" t="s">
        <v>230</v>
      </c>
      <c r="D90" s="34" t="s">
        <v>231</v>
      </c>
      <c r="E90" s="1">
        <v>45784</v>
      </c>
      <c r="F90" s="1"/>
      <c r="G90" t="s">
        <v>453</v>
      </c>
      <c r="H90" t="s">
        <v>240</v>
      </c>
      <c r="I90" s="1">
        <v>45812</v>
      </c>
      <c r="J90" t="s">
        <v>234</v>
      </c>
      <c r="K90" t="s">
        <v>235</v>
      </c>
      <c r="L90" t="s">
        <v>171</v>
      </c>
      <c r="M90" t="s">
        <v>454</v>
      </c>
      <c r="N90" t="s">
        <v>237</v>
      </c>
      <c r="O90" t="s">
        <v>230</v>
      </c>
      <c r="Q90">
        <f ca="1">IF(OR(ISNUMBER(MATCH(L90,MasterData!$D$3:$D$18,0)),ISNUMBER(MATCH(L90,MasterData!$C$3:$C$18,0))),
    DATEDIF(E90,I90,"d"),
    DATEDIF(E90,TODAY(),"d"))</f>
        <v>28</v>
      </c>
      <c r="R90">
        <f t="shared" ca="1" si="3"/>
        <v>0</v>
      </c>
      <c r="S90">
        <f t="shared" ca="1" si="4"/>
        <v>1</v>
      </c>
      <c r="T90">
        <f t="shared" ca="1" si="5"/>
        <v>0</v>
      </c>
    </row>
    <row r="91" spans="1:20" x14ac:dyDescent="0.35">
      <c r="A91">
        <v>6000139369</v>
      </c>
      <c r="B91" t="s">
        <v>455</v>
      </c>
      <c r="C91" t="s">
        <v>230</v>
      </c>
      <c r="D91" s="34" t="s">
        <v>254</v>
      </c>
      <c r="E91" s="1">
        <v>45785</v>
      </c>
      <c r="F91" s="1"/>
      <c r="G91" t="s">
        <v>357</v>
      </c>
      <c r="H91" t="s">
        <v>233</v>
      </c>
      <c r="I91" s="1">
        <v>45870</v>
      </c>
      <c r="J91" t="s">
        <v>234</v>
      </c>
      <c r="K91" t="s">
        <v>241</v>
      </c>
      <c r="L91" t="s">
        <v>171</v>
      </c>
      <c r="M91" t="s">
        <v>458</v>
      </c>
      <c r="N91" t="s">
        <v>237</v>
      </c>
      <c r="O91" t="s">
        <v>230</v>
      </c>
      <c r="Q91">
        <f ca="1">IF(OR(ISNUMBER(MATCH(L91,MasterData!$D$3:$D$18,0)),ISNUMBER(MATCH(L91,MasterData!$C$3:$C$18,0))),
    DATEDIF(E91,I91,"d"),
    DATEDIF(E91,TODAY(),"d"))</f>
        <v>85</v>
      </c>
      <c r="R91">
        <f t="shared" ca="1" si="3"/>
        <v>0</v>
      </c>
      <c r="S91">
        <f t="shared" ca="1" si="4"/>
        <v>0</v>
      </c>
      <c r="T91">
        <f t="shared" ca="1" si="5"/>
        <v>1</v>
      </c>
    </row>
    <row r="92" spans="1:20" x14ac:dyDescent="0.35">
      <c r="A92">
        <v>6000139374</v>
      </c>
      <c r="B92" t="s">
        <v>230</v>
      </c>
      <c r="C92" t="s">
        <v>230</v>
      </c>
      <c r="D92" s="34" t="s">
        <v>254</v>
      </c>
      <c r="E92" s="1">
        <v>45784</v>
      </c>
      <c r="F92" s="1"/>
      <c r="G92" t="s">
        <v>400</v>
      </c>
      <c r="H92" t="s">
        <v>240</v>
      </c>
      <c r="I92" s="1">
        <v>45876</v>
      </c>
      <c r="J92" t="s">
        <v>245</v>
      </c>
      <c r="K92" t="s">
        <v>241</v>
      </c>
      <c r="L92" t="s">
        <v>164</v>
      </c>
      <c r="M92" t="s">
        <v>459</v>
      </c>
      <c r="N92" t="s">
        <v>237</v>
      </c>
      <c r="O92" t="s">
        <v>230</v>
      </c>
      <c r="Q92">
        <f ca="1">IF(OR(ISNUMBER(MATCH(L92,MasterData!$D$3:$D$18,0)),ISNUMBER(MATCH(L92,MasterData!$C$3:$C$18,0))),
    DATEDIF(E92,I92,"d"),
    DATEDIF(E92,TODAY(),"d"))</f>
        <v>223</v>
      </c>
      <c r="R92">
        <f t="shared" ca="1" si="3"/>
        <v>0</v>
      </c>
      <c r="S92">
        <f t="shared" ca="1" si="4"/>
        <v>0</v>
      </c>
      <c r="T92">
        <f t="shared" ca="1" si="5"/>
        <v>1</v>
      </c>
    </row>
    <row r="93" spans="1:20" x14ac:dyDescent="0.35">
      <c r="A93">
        <v>6000139577</v>
      </c>
      <c r="B93" t="s">
        <v>460</v>
      </c>
      <c r="C93" t="s">
        <v>230</v>
      </c>
      <c r="D93" s="34" t="s">
        <v>251</v>
      </c>
      <c r="E93" s="1">
        <v>45786</v>
      </c>
      <c r="F93" s="1"/>
      <c r="G93" t="s">
        <v>461</v>
      </c>
      <c r="H93" t="s">
        <v>233</v>
      </c>
      <c r="I93" s="1">
        <v>45793</v>
      </c>
      <c r="J93" t="s">
        <v>234</v>
      </c>
      <c r="K93" t="s">
        <v>347</v>
      </c>
      <c r="L93" t="s">
        <v>171</v>
      </c>
      <c r="M93" t="s">
        <v>462</v>
      </c>
      <c r="N93" t="s">
        <v>237</v>
      </c>
      <c r="O93" t="s">
        <v>230</v>
      </c>
      <c r="Q93">
        <f ca="1">IF(OR(ISNUMBER(MATCH(L93,MasterData!$D$3:$D$18,0)),ISNUMBER(MATCH(L93,MasterData!$C$3:$C$18,0))),
    DATEDIF(E93,I93,"d"),
    DATEDIF(E93,TODAY(),"d"))</f>
        <v>7</v>
      </c>
      <c r="R93">
        <f t="shared" ca="1" si="3"/>
        <v>1</v>
      </c>
      <c r="S93">
        <f t="shared" ca="1" si="4"/>
        <v>0</v>
      </c>
      <c r="T93">
        <f t="shared" ca="1" si="5"/>
        <v>0</v>
      </c>
    </row>
    <row r="94" spans="1:20" x14ac:dyDescent="0.35">
      <c r="A94">
        <v>6000139584</v>
      </c>
      <c r="B94" t="s">
        <v>463</v>
      </c>
      <c r="C94" t="s">
        <v>230</v>
      </c>
      <c r="D94" s="34" t="s">
        <v>254</v>
      </c>
      <c r="E94" s="1">
        <v>45786</v>
      </c>
      <c r="F94" s="1"/>
      <c r="G94" t="s">
        <v>357</v>
      </c>
      <c r="H94" t="s">
        <v>233</v>
      </c>
      <c r="I94" s="1">
        <v>45797</v>
      </c>
      <c r="J94" t="s">
        <v>234</v>
      </c>
      <c r="K94" t="s">
        <v>241</v>
      </c>
      <c r="L94" t="s">
        <v>171</v>
      </c>
      <c r="M94" t="s">
        <v>464</v>
      </c>
      <c r="N94" t="s">
        <v>237</v>
      </c>
      <c r="O94" t="s">
        <v>230</v>
      </c>
      <c r="Q94">
        <f ca="1">IF(OR(ISNUMBER(MATCH(L94,MasterData!$D$3:$D$18,0)),ISNUMBER(MATCH(L94,MasterData!$C$3:$C$18,0))),
    DATEDIF(E94,I94,"d"),
    DATEDIF(E94,TODAY(),"d"))</f>
        <v>11</v>
      </c>
      <c r="R94">
        <f t="shared" ca="1" si="3"/>
        <v>0</v>
      </c>
      <c r="S94">
        <f t="shared" ca="1" si="4"/>
        <v>1</v>
      </c>
      <c r="T94">
        <f t="shared" ca="1" si="5"/>
        <v>0</v>
      </c>
    </row>
    <row r="95" spans="1:20" x14ac:dyDescent="0.35">
      <c r="A95">
        <v>6000139600</v>
      </c>
      <c r="B95" t="s">
        <v>465</v>
      </c>
      <c r="C95" t="s">
        <v>230</v>
      </c>
      <c r="D95" s="34" t="s">
        <v>254</v>
      </c>
      <c r="E95" s="1">
        <v>45786</v>
      </c>
      <c r="F95" s="1"/>
      <c r="G95" t="s">
        <v>357</v>
      </c>
      <c r="H95" t="s">
        <v>240</v>
      </c>
      <c r="I95" s="1">
        <v>45811</v>
      </c>
      <c r="J95" t="s">
        <v>234</v>
      </c>
      <c r="K95" t="s">
        <v>347</v>
      </c>
      <c r="L95" t="s">
        <v>171</v>
      </c>
      <c r="M95" t="s">
        <v>466</v>
      </c>
      <c r="N95" t="s">
        <v>237</v>
      </c>
      <c r="O95" t="s">
        <v>230</v>
      </c>
      <c r="Q95">
        <f ca="1">IF(OR(ISNUMBER(MATCH(L95,MasterData!$D$3:$D$18,0)),ISNUMBER(MATCH(L95,MasterData!$C$3:$C$18,0))),
    DATEDIF(E95,I95,"d"),
    DATEDIF(E95,TODAY(),"d"))</f>
        <v>25</v>
      </c>
      <c r="R95">
        <f t="shared" ca="1" si="3"/>
        <v>0</v>
      </c>
      <c r="S95">
        <f t="shared" ca="1" si="4"/>
        <v>1</v>
      </c>
      <c r="T95">
        <f t="shared" ca="1" si="5"/>
        <v>0</v>
      </c>
    </row>
    <row r="96" spans="1:20" x14ac:dyDescent="0.35">
      <c r="A96">
        <v>6000139702</v>
      </c>
      <c r="B96" t="s">
        <v>230</v>
      </c>
      <c r="C96" t="s">
        <v>230</v>
      </c>
      <c r="D96" s="34" t="s">
        <v>251</v>
      </c>
      <c r="E96" s="1">
        <v>45789</v>
      </c>
      <c r="F96" s="1"/>
      <c r="G96" t="s">
        <v>400</v>
      </c>
      <c r="H96" t="s">
        <v>240</v>
      </c>
      <c r="I96" s="1">
        <v>45810</v>
      </c>
      <c r="J96" t="s">
        <v>201</v>
      </c>
      <c r="K96" t="s">
        <v>347</v>
      </c>
      <c r="L96" t="s">
        <v>171</v>
      </c>
      <c r="M96" t="s">
        <v>467</v>
      </c>
      <c r="N96" t="s">
        <v>237</v>
      </c>
      <c r="O96" t="s">
        <v>230</v>
      </c>
      <c r="Q96">
        <f ca="1">IF(OR(ISNUMBER(MATCH(L96,MasterData!$D$3:$D$18,0)),ISNUMBER(MATCH(L96,MasterData!$C$3:$C$18,0))),
    DATEDIF(E96,I96,"d"),
    DATEDIF(E96,TODAY(),"d"))</f>
        <v>21</v>
      </c>
      <c r="R96">
        <f t="shared" ca="1" si="3"/>
        <v>0</v>
      </c>
      <c r="S96">
        <f t="shared" ca="1" si="4"/>
        <v>1</v>
      </c>
      <c r="T96">
        <f t="shared" ca="1" si="5"/>
        <v>0</v>
      </c>
    </row>
    <row r="97" spans="1:20" x14ac:dyDescent="0.35">
      <c r="A97">
        <v>6000139704</v>
      </c>
      <c r="B97" t="s">
        <v>468</v>
      </c>
      <c r="C97" t="s">
        <v>230</v>
      </c>
      <c r="D97" s="34" t="s">
        <v>251</v>
      </c>
      <c r="E97" s="1">
        <v>45789</v>
      </c>
      <c r="F97" s="1"/>
      <c r="G97" t="s">
        <v>469</v>
      </c>
      <c r="H97" t="s">
        <v>245</v>
      </c>
      <c r="I97" s="1">
        <v>45797</v>
      </c>
      <c r="J97" t="s">
        <v>234</v>
      </c>
      <c r="K97" t="s">
        <v>235</v>
      </c>
      <c r="L97" t="s">
        <v>171</v>
      </c>
      <c r="M97" t="s">
        <v>470</v>
      </c>
      <c r="N97" t="s">
        <v>237</v>
      </c>
      <c r="O97" t="s">
        <v>230</v>
      </c>
      <c r="Q97">
        <f ca="1">IF(OR(ISNUMBER(MATCH(L97,MasterData!$D$3:$D$18,0)),ISNUMBER(MATCH(L97,MasterData!$C$3:$C$18,0))),
    DATEDIF(E97,I97,"d"),
    DATEDIF(E97,TODAY(),"d"))</f>
        <v>8</v>
      </c>
      <c r="R97">
        <f t="shared" ca="1" si="3"/>
        <v>0</v>
      </c>
      <c r="S97">
        <f t="shared" ca="1" si="4"/>
        <v>1</v>
      </c>
      <c r="T97">
        <f t="shared" ca="1" si="5"/>
        <v>0</v>
      </c>
    </row>
    <row r="98" spans="1:20" x14ac:dyDescent="0.35">
      <c r="A98">
        <v>6000139963</v>
      </c>
      <c r="B98" t="s">
        <v>471</v>
      </c>
      <c r="C98" t="s">
        <v>230</v>
      </c>
      <c r="D98" s="34" t="s">
        <v>247</v>
      </c>
      <c r="E98" s="1">
        <v>45791</v>
      </c>
      <c r="F98" s="1"/>
      <c r="G98" t="s">
        <v>268</v>
      </c>
      <c r="H98" t="s">
        <v>377</v>
      </c>
      <c r="I98" s="1">
        <v>45805</v>
      </c>
      <c r="J98" t="s">
        <v>234</v>
      </c>
      <c r="K98" t="s">
        <v>347</v>
      </c>
      <c r="L98" t="s">
        <v>171</v>
      </c>
      <c r="M98" t="s">
        <v>472</v>
      </c>
      <c r="N98" t="s">
        <v>237</v>
      </c>
      <c r="O98" t="s">
        <v>230</v>
      </c>
      <c r="Q98">
        <f ca="1">IF(OR(ISNUMBER(MATCH(L98,MasterData!$D$3:$D$18,0)),ISNUMBER(MATCH(L98,MasterData!$C$3:$C$18,0))),
    DATEDIF(E98,I98,"d"),
    DATEDIF(E98,TODAY(),"d"))</f>
        <v>14</v>
      </c>
      <c r="R98">
        <f t="shared" ca="1" si="3"/>
        <v>0</v>
      </c>
      <c r="S98">
        <f t="shared" ca="1" si="4"/>
        <v>1</v>
      </c>
      <c r="T98">
        <f t="shared" ca="1" si="5"/>
        <v>0</v>
      </c>
    </row>
    <row r="99" spans="1:20" x14ac:dyDescent="0.35">
      <c r="A99">
        <v>6000139986</v>
      </c>
      <c r="B99" t="s">
        <v>473</v>
      </c>
      <c r="C99" t="s">
        <v>230</v>
      </c>
      <c r="D99" s="34" t="s">
        <v>254</v>
      </c>
      <c r="E99" s="1">
        <v>45791</v>
      </c>
      <c r="F99" s="1"/>
      <c r="G99" t="s">
        <v>255</v>
      </c>
      <c r="H99" t="s">
        <v>240</v>
      </c>
      <c r="I99" s="1">
        <v>45805</v>
      </c>
      <c r="J99" t="s">
        <v>234</v>
      </c>
      <c r="K99" t="s">
        <v>347</v>
      </c>
      <c r="L99" t="s">
        <v>171</v>
      </c>
      <c r="M99" t="s">
        <v>474</v>
      </c>
      <c r="N99" t="s">
        <v>237</v>
      </c>
      <c r="O99" t="s">
        <v>230</v>
      </c>
      <c r="Q99">
        <f ca="1">IF(OR(ISNUMBER(MATCH(L99,MasterData!$D$3:$D$18,0)),ISNUMBER(MATCH(L99,MasterData!$C$3:$C$18,0))),
    DATEDIF(E99,I99,"d"),
    DATEDIF(E99,TODAY(),"d"))</f>
        <v>14</v>
      </c>
      <c r="R99">
        <f t="shared" ca="1" si="3"/>
        <v>0</v>
      </c>
      <c r="S99">
        <f t="shared" ca="1" si="4"/>
        <v>1</v>
      </c>
      <c r="T99">
        <f t="shared" ca="1" si="5"/>
        <v>0</v>
      </c>
    </row>
    <row r="100" spans="1:20" x14ac:dyDescent="0.35">
      <c r="A100">
        <v>6000140063</v>
      </c>
      <c r="B100" t="s">
        <v>5</v>
      </c>
      <c r="C100" t="s">
        <v>230</v>
      </c>
      <c r="D100" s="34" t="s">
        <v>231</v>
      </c>
      <c r="E100" s="1">
        <v>45792</v>
      </c>
      <c r="F100" s="1"/>
      <c r="G100" t="s">
        <v>300</v>
      </c>
      <c r="H100" t="s">
        <v>245</v>
      </c>
      <c r="I100" s="1">
        <v>45891</v>
      </c>
      <c r="J100" t="s">
        <v>234</v>
      </c>
      <c r="K100" t="s">
        <v>241</v>
      </c>
      <c r="L100" t="s">
        <v>171</v>
      </c>
      <c r="M100" t="s">
        <v>475</v>
      </c>
      <c r="N100" t="s">
        <v>237</v>
      </c>
      <c r="O100" t="s">
        <v>230</v>
      </c>
      <c r="Q100">
        <f ca="1">IF(OR(ISNUMBER(MATCH(L100,MasterData!$D$3:$D$18,0)),ISNUMBER(MATCH(L100,MasterData!$C$3:$C$18,0))),
    DATEDIF(E100,I100,"d"),
    DATEDIF(E100,TODAY(),"d"))</f>
        <v>99</v>
      </c>
      <c r="R100">
        <f t="shared" ca="1" si="3"/>
        <v>0</v>
      </c>
      <c r="S100">
        <f t="shared" ca="1" si="4"/>
        <v>0</v>
      </c>
      <c r="T100">
        <f t="shared" ca="1" si="5"/>
        <v>1</v>
      </c>
    </row>
    <row r="101" spans="1:20" x14ac:dyDescent="0.35">
      <c r="A101">
        <v>6000140103</v>
      </c>
      <c r="B101" t="s">
        <v>476</v>
      </c>
      <c r="C101" t="s">
        <v>230</v>
      </c>
      <c r="D101" s="34" t="s">
        <v>274</v>
      </c>
      <c r="E101" s="1">
        <v>45792</v>
      </c>
      <c r="F101" s="1"/>
      <c r="G101" t="s">
        <v>354</v>
      </c>
      <c r="H101" t="s">
        <v>240</v>
      </c>
      <c r="I101" s="1">
        <v>45800</v>
      </c>
      <c r="J101" t="s">
        <v>234</v>
      </c>
      <c r="K101" t="s">
        <v>347</v>
      </c>
      <c r="L101" t="s">
        <v>171</v>
      </c>
      <c r="M101" t="s">
        <v>477</v>
      </c>
      <c r="N101" t="s">
        <v>237</v>
      </c>
      <c r="O101" t="s">
        <v>230</v>
      </c>
      <c r="Q101">
        <f ca="1">IF(OR(ISNUMBER(MATCH(L101,MasterData!$D$3:$D$18,0)),ISNUMBER(MATCH(L101,MasterData!$C$3:$C$18,0))),
    DATEDIF(E101,I101,"d"),
    DATEDIF(E101,TODAY(),"d"))</f>
        <v>8</v>
      </c>
      <c r="R101">
        <f t="shared" ca="1" si="3"/>
        <v>0</v>
      </c>
      <c r="S101">
        <f t="shared" ca="1" si="4"/>
        <v>1</v>
      </c>
      <c r="T101">
        <f t="shared" ca="1" si="5"/>
        <v>0</v>
      </c>
    </row>
    <row r="102" spans="1:20" x14ac:dyDescent="0.35">
      <c r="A102">
        <v>6000140225</v>
      </c>
      <c r="B102" t="s">
        <v>230</v>
      </c>
      <c r="C102" t="s">
        <v>230</v>
      </c>
      <c r="D102" s="34" t="s">
        <v>231</v>
      </c>
      <c r="E102" s="1">
        <v>45793</v>
      </c>
      <c r="F102" s="1"/>
      <c r="G102" t="s">
        <v>248</v>
      </c>
      <c r="H102" t="s">
        <v>245</v>
      </c>
      <c r="I102" s="1">
        <v>45817</v>
      </c>
      <c r="J102" t="s">
        <v>201</v>
      </c>
      <c r="K102" t="s">
        <v>241</v>
      </c>
      <c r="L102" t="s">
        <v>171</v>
      </c>
      <c r="M102" t="s">
        <v>478</v>
      </c>
      <c r="N102" t="s">
        <v>237</v>
      </c>
      <c r="O102" t="s">
        <v>230</v>
      </c>
      <c r="Q102">
        <f ca="1">IF(OR(ISNUMBER(MATCH(L102,MasterData!$D$3:$D$18,0)),ISNUMBER(MATCH(L102,MasterData!$C$3:$C$18,0))),
    DATEDIF(E102,I102,"d"),
    DATEDIF(E102,TODAY(),"d"))</f>
        <v>24</v>
      </c>
      <c r="R102">
        <f t="shared" ca="1" si="3"/>
        <v>0</v>
      </c>
      <c r="S102">
        <f t="shared" ca="1" si="4"/>
        <v>1</v>
      </c>
      <c r="T102">
        <f t="shared" ca="1" si="5"/>
        <v>0</v>
      </c>
    </row>
    <row r="103" spans="1:20" x14ac:dyDescent="0.35">
      <c r="A103">
        <v>6000140321</v>
      </c>
      <c r="B103" t="s">
        <v>479</v>
      </c>
      <c r="C103" t="s">
        <v>230</v>
      </c>
      <c r="D103" s="34" t="s">
        <v>480</v>
      </c>
      <c r="E103" s="1">
        <v>45796</v>
      </c>
      <c r="F103" s="1"/>
      <c r="G103" t="s">
        <v>329</v>
      </c>
      <c r="H103" t="s">
        <v>240</v>
      </c>
      <c r="I103" s="1">
        <v>45805</v>
      </c>
      <c r="J103" t="s">
        <v>234</v>
      </c>
      <c r="K103" t="s">
        <v>241</v>
      </c>
      <c r="L103" t="s">
        <v>171</v>
      </c>
      <c r="M103" t="s">
        <v>481</v>
      </c>
      <c r="N103" t="s">
        <v>237</v>
      </c>
      <c r="O103" t="s">
        <v>230</v>
      </c>
      <c r="Q103">
        <f ca="1">IF(OR(ISNUMBER(MATCH(L103,MasterData!$D$3:$D$18,0)),ISNUMBER(MATCH(L103,MasterData!$C$3:$C$18,0))),
    DATEDIF(E103,I103,"d"),
    DATEDIF(E103,TODAY(),"d"))</f>
        <v>9</v>
      </c>
      <c r="R103">
        <f t="shared" ca="1" si="3"/>
        <v>0</v>
      </c>
      <c r="S103">
        <f t="shared" ca="1" si="4"/>
        <v>1</v>
      </c>
      <c r="T103">
        <f t="shared" ca="1" si="5"/>
        <v>0</v>
      </c>
    </row>
    <row r="104" spans="1:20" x14ac:dyDescent="0.35">
      <c r="A104">
        <v>6000140327</v>
      </c>
      <c r="B104" t="s">
        <v>482</v>
      </c>
      <c r="C104" t="s">
        <v>230</v>
      </c>
      <c r="D104" s="34" t="s">
        <v>480</v>
      </c>
      <c r="E104" s="1">
        <v>45796</v>
      </c>
      <c r="F104" s="1">
        <v>45798</v>
      </c>
      <c r="G104" t="s">
        <v>329</v>
      </c>
      <c r="H104" t="s">
        <v>233</v>
      </c>
      <c r="I104" s="1">
        <v>45805</v>
      </c>
      <c r="J104" t="s">
        <v>234</v>
      </c>
      <c r="K104" t="s">
        <v>241</v>
      </c>
      <c r="L104" t="s">
        <v>171</v>
      </c>
      <c r="M104" t="s">
        <v>483</v>
      </c>
      <c r="N104" t="s">
        <v>237</v>
      </c>
      <c r="O104" t="s">
        <v>230</v>
      </c>
      <c r="Q104">
        <f ca="1">IF(OR(ISNUMBER(MATCH(L104,MasterData!$D$3:$D$18,0)),ISNUMBER(MATCH(L104,MasterData!$C$3:$C$18,0))),
    DATEDIF(E104,I104,"d"),
    DATEDIF(E104,TODAY(),"d"))</f>
        <v>9</v>
      </c>
      <c r="R104">
        <f t="shared" ca="1" si="3"/>
        <v>0</v>
      </c>
      <c r="S104">
        <f t="shared" ca="1" si="4"/>
        <v>1</v>
      </c>
      <c r="T104">
        <f t="shared" ca="1" si="5"/>
        <v>0</v>
      </c>
    </row>
    <row r="105" spans="1:20" x14ac:dyDescent="0.35">
      <c r="A105">
        <v>6000140374</v>
      </c>
      <c r="B105" t="s">
        <v>484</v>
      </c>
      <c r="C105" t="s">
        <v>230</v>
      </c>
      <c r="D105" s="34" t="s">
        <v>254</v>
      </c>
      <c r="E105" s="1">
        <v>45796</v>
      </c>
      <c r="F105" s="1"/>
      <c r="G105" t="s">
        <v>255</v>
      </c>
      <c r="H105" t="s">
        <v>240</v>
      </c>
      <c r="I105" s="1">
        <v>45812</v>
      </c>
      <c r="J105" t="s">
        <v>234</v>
      </c>
      <c r="K105" t="s">
        <v>241</v>
      </c>
      <c r="L105" t="s">
        <v>171</v>
      </c>
      <c r="M105" t="s">
        <v>485</v>
      </c>
      <c r="N105" t="s">
        <v>237</v>
      </c>
      <c r="O105" t="s">
        <v>230</v>
      </c>
      <c r="Q105">
        <f ca="1">IF(OR(ISNUMBER(MATCH(L105,MasterData!$D$3:$D$18,0)),ISNUMBER(MATCH(L105,MasterData!$C$3:$C$18,0))),
    DATEDIF(E105,I105,"d"),
    DATEDIF(E105,TODAY(),"d"))</f>
        <v>16</v>
      </c>
      <c r="R105">
        <f t="shared" ca="1" si="3"/>
        <v>0</v>
      </c>
      <c r="S105">
        <f t="shared" ca="1" si="4"/>
        <v>1</v>
      </c>
      <c r="T105">
        <f t="shared" ca="1" si="5"/>
        <v>0</v>
      </c>
    </row>
    <row r="106" spans="1:20" x14ac:dyDescent="0.35">
      <c r="A106">
        <v>6000140405</v>
      </c>
      <c r="B106" t="s">
        <v>230</v>
      </c>
      <c r="C106" t="s">
        <v>230</v>
      </c>
      <c r="D106" s="34" t="s">
        <v>231</v>
      </c>
      <c r="E106" s="1">
        <v>45796</v>
      </c>
      <c r="F106" s="1"/>
      <c r="G106" t="s">
        <v>248</v>
      </c>
      <c r="H106" t="s">
        <v>245</v>
      </c>
      <c r="I106" s="1">
        <v>45842</v>
      </c>
      <c r="J106" t="s">
        <v>201</v>
      </c>
      <c r="K106" t="s">
        <v>241</v>
      </c>
      <c r="L106" t="s">
        <v>171</v>
      </c>
      <c r="M106" t="s">
        <v>486</v>
      </c>
      <c r="N106" t="s">
        <v>237</v>
      </c>
      <c r="O106" t="s">
        <v>230</v>
      </c>
      <c r="Q106">
        <f ca="1">IF(OR(ISNUMBER(MATCH(L106,MasterData!$D$3:$D$18,0)),ISNUMBER(MATCH(L106,MasterData!$C$3:$C$18,0))),
    DATEDIF(E106,I106,"d"),
    DATEDIF(E106,TODAY(),"d"))</f>
        <v>46</v>
      </c>
      <c r="R106">
        <f t="shared" ca="1" si="3"/>
        <v>0</v>
      </c>
      <c r="S106">
        <f t="shared" ca="1" si="4"/>
        <v>0</v>
      </c>
      <c r="T106">
        <f t="shared" ca="1" si="5"/>
        <v>1</v>
      </c>
    </row>
    <row r="107" spans="1:20" x14ac:dyDescent="0.35">
      <c r="A107">
        <v>6000140433</v>
      </c>
      <c r="B107" t="s">
        <v>487</v>
      </c>
      <c r="C107" t="s">
        <v>230</v>
      </c>
      <c r="D107" s="34" t="s">
        <v>231</v>
      </c>
      <c r="E107" s="1">
        <v>45796</v>
      </c>
      <c r="F107" s="1"/>
      <c r="G107" t="s">
        <v>488</v>
      </c>
      <c r="H107" t="s">
        <v>245</v>
      </c>
      <c r="I107" s="1">
        <v>45807</v>
      </c>
      <c r="J107" t="s">
        <v>234</v>
      </c>
      <c r="K107" t="s">
        <v>235</v>
      </c>
      <c r="L107" t="s">
        <v>171</v>
      </c>
      <c r="M107" t="s">
        <v>489</v>
      </c>
      <c r="N107" t="s">
        <v>237</v>
      </c>
      <c r="O107" t="s">
        <v>230</v>
      </c>
      <c r="Q107">
        <f ca="1">IF(OR(ISNUMBER(MATCH(L107,MasterData!$D$3:$D$18,0)),ISNUMBER(MATCH(L107,MasterData!$C$3:$C$18,0))),
    DATEDIF(E107,I107,"d"),
    DATEDIF(E107,TODAY(),"d"))</f>
        <v>11</v>
      </c>
      <c r="R107">
        <f t="shared" ca="1" si="3"/>
        <v>0</v>
      </c>
      <c r="S107">
        <f t="shared" ca="1" si="4"/>
        <v>1</v>
      </c>
      <c r="T107">
        <f t="shared" ca="1" si="5"/>
        <v>0</v>
      </c>
    </row>
    <row r="108" spans="1:20" x14ac:dyDescent="0.35">
      <c r="A108">
        <v>6000140519</v>
      </c>
      <c r="B108" t="s">
        <v>490</v>
      </c>
      <c r="C108" t="s">
        <v>230</v>
      </c>
      <c r="D108" s="34" t="s">
        <v>274</v>
      </c>
      <c r="E108" s="1">
        <v>45797</v>
      </c>
      <c r="F108" s="1"/>
      <c r="G108" t="s">
        <v>275</v>
      </c>
      <c r="H108" t="s">
        <v>245</v>
      </c>
      <c r="I108" s="1">
        <v>45813</v>
      </c>
      <c r="J108" t="s">
        <v>234</v>
      </c>
      <c r="K108" t="s">
        <v>235</v>
      </c>
      <c r="L108" t="s">
        <v>171</v>
      </c>
      <c r="M108" t="s">
        <v>491</v>
      </c>
      <c r="N108" t="s">
        <v>237</v>
      </c>
      <c r="O108" t="s">
        <v>230</v>
      </c>
      <c r="Q108">
        <f ca="1">IF(OR(ISNUMBER(MATCH(L108,MasterData!$D$3:$D$18,0)),ISNUMBER(MATCH(L108,MasterData!$C$3:$C$18,0))),
    DATEDIF(E108,I108,"d"),
    DATEDIF(E108,TODAY(),"d"))</f>
        <v>16</v>
      </c>
      <c r="R108">
        <f t="shared" ca="1" si="3"/>
        <v>0</v>
      </c>
      <c r="S108">
        <f t="shared" ca="1" si="4"/>
        <v>1</v>
      </c>
      <c r="T108">
        <f t="shared" ca="1" si="5"/>
        <v>0</v>
      </c>
    </row>
    <row r="109" spans="1:20" x14ac:dyDescent="0.35">
      <c r="A109">
        <v>6000140636</v>
      </c>
      <c r="B109" t="s">
        <v>492</v>
      </c>
      <c r="C109" t="s">
        <v>230</v>
      </c>
      <c r="D109" s="34" t="s">
        <v>274</v>
      </c>
      <c r="E109" s="1">
        <v>45797</v>
      </c>
      <c r="F109" s="1"/>
      <c r="G109" t="s">
        <v>321</v>
      </c>
      <c r="H109" t="s">
        <v>245</v>
      </c>
      <c r="I109" s="1">
        <v>45807</v>
      </c>
      <c r="J109" t="s">
        <v>234</v>
      </c>
      <c r="K109" t="s">
        <v>241</v>
      </c>
      <c r="L109" t="s">
        <v>171</v>
      </c>
      <c r="M109" t="s">
        <v>493</v>
      </c>
      <c r="N109" t="s">
        <v>237</v>
      </c>
      <c r="O109" t="s">
        <v>230</v>
      </c>
      <c r="Q109">
        <f ca="1">IF(OR(ISNUMBER(MATCH(L109,MasterData!$D$3:$D$18,0)),ISNUMBER(MATCH(L109,MasterData!$C$3:$C$18,0))),
    DATEDIF(E109,I109,"d"),
    DATEDIF(E109,TODAY(),"d"))</f>
        <v>10</v>
      </c>
      <c r="R109">
        <f t="shared" ca="1" si="3"/>
        <v>0</v>
      </c>
      <c r="S109">
        <f t="shared" ca="1" si="4"/>
        <v>1</v>
      </c>
      <c r="T109">
        <f t="shared" ca="1" si="5"/>
        <v>0</v>
      </c>
    </row>
    <row r="110" spans="1:20" x14ac:dyDescent="0.35">
      <c r="A110">
        <v>6000140745</v>
      </c>
      <c r="B110" t="s">
        <v>494</v>
      </c>
      <c r="C110" t="s">
        <v>230</v>
      </c>
      <c r="D110" s="34" t="s">
        <v>254</v>
      </c>
      <c r="E110" s="1">
        <v>45798</v>
      </c>
      <c r="F110" s="1"/>
      <c r="G110" t="s">
        <v>357</v>
      </c>
      <c r="H110" t="s">
        <v>245</v>
      </c>
      <c r="I110" s="1">
        <v>45839</v>
      </c>
      <c r="J110" t="s">
        <v>234</v>
      </c>
      <c r="K110" t="s">
        <v>235</v>
      </c>
      <c r="L110" t="s">
        <v>171</v>
      </c>
      <c r="M110" t="s">
        <v>495</v>
      </c>
      <c r="N110" t="s">
        <v>237</v>
      </c>
      <c r="O110" t="s">
        <v>230</v>
      </c>
      <c r="Q110">
        <f ca="1">IF(OR(ISNUMBER(MATCH(L110,MasterData!$D$3:$D$18,0)),ISNUMBER(MATCH(L110,MasterData!$C$3:$C$18,0))),
    DATEDIF(E110,I110,"d"),
    DATEDIF(E110,TODAY(),"d"))</f>
        <v>41</v>
      </c>
      <c r="R110">
        <f t="shared" ca="1" si="3"/>
        <v>0</v>
      </c>
      <c r="S110">
        <f t="shared" ca="1" si="4"/>
        <v>0</v>
      </c>
      <c r="T110">
        <f t="shared" ca="1" si="5"/>
        <v>1</v>
      </c>
    </row>
    <row r="111" spans="1:20" x14ac:dyDescent="0.35">
      <c r="A111">
        <v>6000140747</v>
      </c>
      <c r="B111" t="s">
        <v>496</v>
      </c>
      <c r="C111" t="s">
        <v>230</v>
      </c>
      <c r="D111" s="34" t="s">
        <v>247</v>
      </c>
      <c r="E111" s="1">
        <v>45798</v>
      </c>
      <c r="F111" s="1">
        <v>45804</v>
      </c>
      <c r="G111" t="s">
        <v>268</v>
      </c>
      <c r="H111" t="s">
        <v>245</v>
      </c>
      <c r="I111" s="1">
        <v>45811</v>
      </c>
      <c r="J111" t="s">
        <v>234</v>
      </c>
      <c r="K111" t="s">
        <v>241</v>
      </c>
      <c r="L111" t="s">
        <v>171</v>
      </c>
      <c r="M111" t="s">
        <v>497</v>
      </c>
      <c r="N111" t="s">
        <v>237</v>
      </c>
      <c r="O111" t="s">
        <v>230</v>
      </c>
      <c r="Q111">
        <f ca="1">IF(OR(ISNUMBER(MATCH(L111,MasterData!$D$3:$D$18,0)),ISNUMBER(MATCH(L111,MasterData!$C$3:$C$18,0))),
    DATEDIF(E111,I111,"d"),
    DATEDIF(E111,TODAY(),"d"))</f>
        <v>13</v>
      </c>
      <c r="R111">
        <f t="shared" ca="1" si="3"/>
        <v>0</v>
      </c>
      <c r="S111">
        <f t="shared" ca="1" si="4"/>
        <v>1</v>
      </c>
      <c r="T111">
        <f t="shared" ca="1" si="5"/>
        <v>0</v>
      </c>
    </row>
    <row r="112" spans="1:20" x14ac:dyDescent="0.35">
      <c r="A112">
        <v>6000140763</v>
      </c>
      <c r="B112" t="s">
        <v>498</v>
      </c>
      <c r="C112" t="s">
        <v>230</v>
      </c>
      <c r="D112" s="34" t="s">
        <v>247</v>
      </c>
      <c r="E112" s="1">
        <v>45798</v>
      </c>
      <c r="F112" s="1">
        <v>45806</v>
      </c>
      <c r="G112" t="s">
        <v>268</v>
      </c>
      <c r="H112" t="s">
        <v>245</v>
      </c>
      <c r="I112" s="1">
        <v>45807</v>
      </c>
      <c r="J112" t="s">
        <v>234</v>
      </c>
      <c r="K112" t="s">
        <v>241</v>
      </c>
      <c r="L112" t="s">
        <v>171</v>
      </c>
      <c r="M112" t="s">
        <v>499</v>
      </c>
      <c r="N112" t="s">
        <v>237</v>
      </c>
      <c r="O112" t="s">
        <v>230</v>
      </c>
      <c r="Q112">
        <f ca="1">IF(OR(ISNUMBER(MATCH(L112,MasterData!$D$3:$D$18,0)),ISNUMBER(MATCH(L112,MasterData!$C$3:$C$18,0))),
    DATEDIF(E112,I112,"d"),
    DATEDIF(E112,TODAY(),"d"))</f>
        <v>9</v>
      </c>
      <c r="R112">
        <f t="shared" ca="1" si="3"/>
        <v>0</v>
      </c>
      <c r="S112">
        <f t="shared" ca="1" si="4"/>
        <v>1</v>
      </c>
      <c r="T112">
        <f t="shared" ca="1" si="5"/>
        <v>0</v>
      </c>
    </row>
    <row r="113" spans="1:20" x14ac:dyDescent="0.35">
      <c r="A113">
        <v>6000140765</v>
      </c>
      <c r="B113" t="s">
        <v>500</v>
      </c>
      <c r="C113" t="s">
        <v>230</v>
      </c>
      <c r="D113" s="34" t="s">
        <v>247</v>
      </c>
      <c r="E113" s="1">
        <v>45798</v>
      </c>
      <c r="F113" s="1">
        <v>45804</v>
      </c>
      <c r="G113" t="s">
        <v>268</v>
      </c>
      <c r="H113" t="s">
        <v>245</v>
      </c>
      <c r="I113" s="1">
        <v>45813</v>
      </c>
      <c r="J113" t="s">
        <v>234</v>
      </c>
      <c r="K113" t="s">
        <v>241</v>
      </c>
      <c r="L113" t="s">
        <v>171</v>
      </c>
      <c r="M113" t="s">
        <v>501</v>
      </c>
      <c r="N113" t="s">
        <v>237</v>
      </c>
      <c r="O113" t="s">
        <v>230</v>
      </c>
      <c r="Q113">
        <f ca="1">IF(OR(ISNUMBER(MATCH(L113,MasterData!$D$3:$D$18,0)),ISNUMBER(MATCH(L113,MasterData!$C$3:$C$18,0))),
    DATEDIF(E113,I113,"d"),
    DATEDIF(E113,TODAY(),"d"))</f>
        <v>15</v>
      </c>
      <c r="R113">
        <f t="shared" ca="1" si="3"/>
        <v>0</v>
      </c>
      <c r="S113">
        <f t="shared" ca="1" si="4"/>
        <v>1</v>
      </c>
      <c r="T113">
        <f t="shared" ca="1" si="5"/>
        <v>0</v>
      </c>
    </row>
    <row r="114" spans="1:20" x14ac:dyDescent="0.35">
      <c r="A114">
        <v>6000140809</v>
      </c>
      <c r="B114" t="s">
        <v>502</v>
      </c>
      <c r="D114" s="34" t="s">
        <v>247</v>
      </c>
      <c r="E114" s="1">
        <v>45798</v>
      </c>
      <c r="F114" s="1">
        <v>45811</v>
      </c>
      <c r="G114" t="s">
        <v>268</v>
      </c>
      <c r="H114" t="s">
        <v>503</v>
      </c>
      <c r="I114" s="1">
        <v>45824</v>
      </c>
      <c r="J114" t="s">
        <v>234</v>
      </c>
      <c r="K114" t="s">
        <v>241</v>
      </c>
      <c r="L114" t="s">
        <v>171</v>
      </c>
      <c r="M114" t="s">
        <v>504</v>
      </c>
      <c r="N114" t="s">
        <v>237</v>
      </c>
      <c r="Q114">
        <f ca="1">IF(OR(ISNUMBER(MATCH(L114,MasterData!$D$3:$D$18,0)),ISNUMBER(MATCH(L114,MasterData!$C$3:$C$18,0))),
    DATEDIF(E114,I114,"d"),
    DATEDIF(E114,TODAY(),"d"))</f>
        <v>26</v>
      </c>
      <c r="R114">
        <f t="shared" ca="1" si="3"/>
        <v>0</v>
      </c>
      <c r="S114">
        <f t="shared" ca="1" si="4"/>
        <v>1</v>
      </c>
      <c r="T114">
        <f t="shared" ca="1" si="5"/>
        <v>0</v>
      </c>
    </row>
    <row r="115" spans="1:20" x14ac:dyDescent="0.35">
      <c r="A115">
        <v>6000140812</v>
      </c>
      <c r="B115" t="s">
        <v>505</v>
      </c>
      <c r="C115" t="s">
        <v>230</v>
      </c>
      <c r="D115" s="34" t="s">
        <v>506</v>
      </c>
      <c r="E115" s="1">
        <v>45798</v>
      </c>
      <c r="F115" s="1"/>
      <c r="G115" t="s">
        <v>507</v>
      </c>
      <c r="H115" t="s">
        <v>240</v>
      </c>
      <c r="I115" s="1">
        <v>45806</v>
      </c>
      <c r="J115" t="s">
        <v>234</v>
      </c>
      <c r="K115" t="s">
        <v>241</v>
      </c>
      <c r="L115" t="s">
        <v>171</v>
      </c>
      <c r="M115" t="s">
        <v>508</v>
      </c>
      <c r="N115" t="s">
        <v>237</v>
      </c>
      <c r="O115" t="s">
        <v>230</v>
      </c>
      <c r="Q115">
        <f ca="1">IF(OR(ISNUMBER(MATCH(L115,MasterData!$D$3:$D$18,0)),ISNUMBER(MATCH(L115,MasterData!$C$3:$C$18,0))),
    DATEDIF(E115,I115,"d"),
    DATEDIF(E115,TODAY(),"d"))</f>
        <v>8</v>
      </c>
      <c r="R115">
        <f t="shared" ca="1" si="3"/>
        <v>0</v>
      </c>
      <c r="S115">
        <f t="shared" ca="1" si="4"/>
        <v>1</v>
      </c>
      <c r="T115">
        <f t="shared" ca="1" si="5"/>
        <v>0</v>
      </c>
    </row>
    <row r="116" spans="1:20" x14ac:dyDescent="0.35">
      <c r="A116">
        <v>6000140821</v>
      </c>
      <c r="B116" t="s">
        <v>230</v>
      </c>
      <c r="C116" t="s">
        <v>230</v>
      </c>
      <c r="D116" s="34" t="s">
        <v>251</v>
      </c>
      <c r="E116" s="1">
        <v>45798</v>
      </c>
      <c r="F116" s="1"/>
      <c r="G116" t="s">
        <v>422</v>
      </c>
      <c r="H116" t="s">
        <v>240</v>
      </c>
      <c r="I116" s="1">
        <v>45813</v>
      </c>
      <c r="J116" t="s">
        <v>201</v>
      </c>
      <c r="K116" t="s">
        <v>235</v>
      </c>
      <c r="L116" t="s">
        <v>171</v>
      </c>
      <c r="M116" t="s">
        <v>509</v>
      </c>
      <c r="N116" t="s">
        <v>237</v>
      </c>
      <c r="O116" t="s">
        <v>230</v>
      </c>
      <c r="Q116">
        <f ca="1">IF(OR(ISNUMBER(MATCH(L116,MasterData!$D$3:$D$18,0)),ISNUMBER(MATCH(L116,MasterData!$C$3:$C$18,0))),
    DATEDIF(E116,I116,"d"),
    DATEDIF(E116,TODAY(),"d"))</f>
        <v>15</v>
      </c>
      <c r="R116">
        <f t="shared" ca="1" si="3"/>
        <v>0</v>
      </c>
      <c r="S116">
        <f t="shared" ca="1" si="4"/>
        <v>1</v>
      </c>
      <c r="T116">
        <f t="shared" ca="1" si="5"/>
        <v>0</v>
      </c>
    </row>
    <row r="117" spans="1:20" x14ac:dyDescent="0.35">
      <c r="A117">
        <v>6000140852</v>
      </c>
      <c r="B117" t="s">
        <v>510</v>
      </c>
      <c r="C117" t="s">
        <v>230</v>
      </c>
      <c r="D117" s="34" t="s">
        <v>511</v>
      </c>
      <c r="E117" s="1">
        <v>45799</v>
      </c>
      <c r="F117" s="1"/>
      <c r="G117" t="s">
        <v>512</v>
      </c>
      <c r="H117" t="s">
        <v>245</v>
      </c>
      <c r="I117" s="1">
        <v>45807</v>
      </c>
      <c r="J117" t="s">
        <v>234</v>
      </c>
      <c r="K117" t="s">
        <v>235</v>
      </c>
      <c r="L117" t="s">
        <v>171</v>
      </c>
      <c r="M117" t="s">
        <v>513</v>
      </c>
      <c r="N117" t="s">
        <v>237</v>
      </c>
      <c r="O117" t="s">
        <v>230</v>
      </c>
      <c r="Q117">
        <f ca="1">IF(OR(ISNUMBER(MATCH(L117,MasterData!$D$3:$D$18,0)),ISNUMBER(MATCH(L117,MasterData!$C$3:$C$18,0))),
    DATEDIF(E117,I117,"d"),
    DATEDIF(E117,TODAY(),"d"))</f>
        <v>8</v>
      </c>
      <c r="R117">
        <f t="shared" ca="1" si="3"/>
        <v>0</v>
      </c>
      <c r="S117">
        <f t="shared" ca="1" si="4"/>
        <v>1</v>
      </c>
      <c r="T117">
        <f t="shared" ca="1" si="5"/>
        <v>0</v>
      </c>
    </row>
    <row r="118" spans="1:20" x14ac:dyDescent="0.35">
      <c r="A118">
        <v>6000140887</v>
      </c>
      <c r="B118" t="s">
        <v>514</v>
      </c>
      <c r="C118" t="s">
        <v>230</v>
      </c>
      <c r="D118" s="34" t="s">
        <v>254</v>
      </c>
      <c r="E118" s="1">
        <v>45799</v>
      </c>
      <c r="F118" s="1">
        <v>45803</v>
      </c>
      <c r="G118" t="s">
        <v>357</v>
      </c>
      <c r="H118" t="s">
        <v>240</v>
      </c>
      <c r="I118" s="1">
        <v>45811</v>
      </c>
      <c r="J118" t="s">
        <v>234</v>
      </c>
      <c r="K118" t="s">
        <v>241</v>
      </c>
      <c r="L118" t="s">
        <v>171</v>
      </c>
      <c r="M118" t="s">
        <v>515</v>
      </c>
      <c r="N118" t="s">
        <v>237</v>
      </c>
      <c r="O118" t="s">
        <v>230</v>
      </c>
      <c r="Q118">
        <f ca="1">IF(OR(ISNUMBER(MATCH(L118,MasterData!$D$3:$D$18,0)),ISNUMBER(MATCH(L118,MasterData!$C$3:$C$18,0))),
    DATEDIF(E118,I118,"d"),
    DATEDIF(E118,TODAY(),"d"))</f>
        <v>12</v>
      </c>
      <c r="R118">
        <f t="shared" ca="1" si="3"/>
        <v>0</v>
      </c>
      <c r="S118">
        <f t="shared" ca="1" si="4"/>
        <v>1</v>
      </c>
      <c r="T118">
        <f t="shared" ca="1" si="5"/>
        <v>0</v>
      </c>
    </row>
    <row r="119" spans="1:20" x14ac:dyDescent="0.35">
      <c r="A119">
        <v>6000141017</v>
      </c>
      <c r="B119" t="s">
        <v>516</v>
      </c>
      <c r="C119" t="s">
        <v>230</v>
      </c>
      <c r="D119" s="34" t="s">
        <v>247</v>
      </c>
      <c r="E119" s="1">
        <v>45800</v>
      </c>
      <c r="F119" s="1"/>
      <c r="G119" t="s">
        <v>268</v>
      </c>
      <c r="H119" t="s">
        <v>230</v>
      </c>
      <c r="I119" s="1">
        <v>45847</v>
      </c>
      <c r="J119" t="s">
        <v>234</v>
      </c>
      <c r="K119" t="s">
        <v>235</v>
      </c>
      <c r="L119" t="s">
        <v>171</v>
      </c>
      <c r="M119" t="s">
        <v>517</v>
      </c>
      <c r="N119" t="s">
        <v>237</v>
      </c>
      <c r="O119" t="s">
        <v>230</v>
      </c>
      <c r="Q119">
        <f ca="1">IF(OR(ISNUMBER(MATCH(L119,MasterData!$D$3:$D$18,0)),ISNUMBER(MATCH(L119,MasterData!$C$3:$C$18,0))),
    DATEDIF(E119,I119,"d"),
    DATEDIF(E119,TODAY(),"d"))</f>
        <v>47</v>
      </c>
      <c r="R119">
        <f t="shared" ca="1" si="3"/>
        <v>0</v>
      </c>
      <c r="S119">
        <f t="shared" ca="1" si="4"/>
        <v>0</v>
      </c>
      <c r="T119">
        <f t="shared" ca="1" si="5"/>
        <v>1</v>
      </c>
    </row>
    <row r="120" spans="1:20" x14ac:dyDescent="0.35">
      <c r="A120">
        <v>6000141018</v>
      </c>
      <c r="B120" t="s">
        <v>518</v>
      </c>
      <c r="C120" t="s">
        <v>230</v>
      </c>
      <c r="D120" s="34" t="s">
        <v>519</v>
      </c>
      <c r="E120" s="1">
        <v>45800</v>
      </c>
      <c r="F120" s="1"/>
      <c r="G120" t="s">
        <v>520</v>
      </c>
      <c r="H120" t="s">
        <v>233</v>
      </c>
      <c r="I120" s="1">
        <v>45832</v>
      </c>
      <c r="J120" t="s">
        <v>234</v>
      </c>
      <c r="K120" t="s">
        <v>235</v>
      </c>
      <c r="L120" t="s">
        <v>171</v>
      </c>
      <c r="M120" t="s">
        <v>521</v>
      </c>
      <c r="N120" t="s">
        <v>237</v>
      </c>
      <c r="O120" t="s">
        <v>230</v>
      </c>
      <c r="Q120">
        <f ca="1">IF(OR(ISNUMBER(MATCH(L120,MasterData!$D$3:$D$18,0)),ISNUMBER(MATCH(L120,MasterData!$C$3:$C$18,0))),
    DATEDIF(E120,I120,"d"),
    DATEDIF(E120,TODAY(),"d"))</f>
        <v>32</v>
      </c>
      <c r="R120">
        <f t="shared" ca="1" si="3"/>
        <v>0</v>
      </c>
      <c r="S120">
        <f t="shared" ca="1" si="4"/>
        <v>0</v>
      </c>
      <c r="T120">
        <f t="shared" ca="1" si="5"/>
        <v>1</v>
      </c>
    </row>
    <row r="121" spans="1:20" x14ac:dyDescent="0.35">
      <c r="A121">
        <v>6000141038</v>
      </c>
      <c r="B121" t="s">
        <v>522</v>
      </c>
      <c r="C121" t="s">
        <v>230</v>
      </c>
      <c r="D121" s="34" t="s">
        <v>231</v>
      </c>
      <c r="E121" s="1">
        <v>45800</v>
      </c>
      <c r="F121" s="1"/>
      <c r="G121" t="s">
        <v>232</v>
      </c>
      <c r="H121" t="s">
        <v>240</v>
      </c>
      <c r="I121" s="1">
        <v>45811</v>
      </c>
      <c r="J121" t="s">
        <v>234</v>
      </c>
      <c r="K121" t="s">
        <v>235</v>
      </c>
      <c r="L121" t="s">
        <v>171</v>
      </c>
      <c r="M121" t="s">
        <v>523</v>
      </c>
      <c r="N121" t="s">
        <v>237</v>
      </c>
      <c r="O121" t="s">
        <v>230</v>
      </c>
      <c r="Q121">
        <f ca="1">IF(OR(ISNUMBER(MATCH(L121,MasterData!$D$3:$D$18,0)),ISNUMBER(MATCH(L121,MasterData!$C$3:$C$18,0))),
    DATEDIF(E121,I121,"d"),
    DATEDIF(E121,TODAY(),"d"))</f>
        <v>11</v>
      </c>
      <c r="R121">
        <f t="shared" ca="1" si="3"/>
        <v>0</v>
      </c>
      <c r="S121">
        <f t="shared" ca="1" si="4"/>
        <v>1</v>
      </c>
      <c r="T121">
        <f t="shared" ca="1" si="5"/>
        <v>0</v>
      </c>
    </row>
    <row r="122" spans="1:20" x14ac:dyDescent="0.35">
      <c r="A122">
        <v>6000141080</v>
      </c>
      <c r="B122" t="s">
        <v>524</v>
      </c>
      <c r="C122" t="s">
        <v>230</v>
      </c>
      <c r="D122" s="34" t="s">
        <v>274</v>
      </c>
      <c r="E122" s="1">
        <v>45800</v>
      </c>
      <c r="F122" s="1"/>
      <c r="G122" t="s">
        <v>321</v>
      </c>
      <c r="H122" t="s">
        <v>245</v>
      </c>
      <c r="I122" s="1">
        <v>45810</v>
      </c>
      <c r="J122" t="s">
        <v>234</v>
      </c>
      <c r="K122" t="s">
        <v>241</v>
      </c>
      <c r="L122" t="s">
        <v>171</v>
      </c>
      <c r="M122" t="s">
        <v>525</v>
      </c>
      <c r="N122" t="s">
        <v>237</v>
      </c>
      <c r="O122" t="s">
        <v>230</v>
      </c>
      <c r="Q122">
        <f ca="1">IF(OR(ISNUMBER(MATCH(L122,MasterData!$D$3:$D$18,0)),ISNUMBER(MATCH(L122,MasterData!$C$3:$C$18,0))),
    DATEDIF(E122,I122,"d"),
    DATEDIF(E122,TODAY(),"d"))</f>
        <v>10</v>
      </c>
      <c r="R122">
        <f t="shared" ca="1" si="3"/>
        <v>0</v>
      </c>
      <c r="S122">
        <f t="shared" ca="1" si="4"/>
        <v>1</v>
      </c>
      <c r="T122">
        <f t="shared" ca="1" si="5"/>
        <v>0</v>
      </c>
    </row>
    <row r="123" spans="1:20" x14ac:dyDescent="0.35">
      <c r="A123">
        <v>6000141241</v>
      </c>
      <c r="B123" t="s">
        <v>526</v>
      </c>
      <c r="C123" t="s">
        <v>230</v>
      </c>
      <c r="D123" s="34" t="s">
        <v>480</v>
      </c>
      <c r="E123" s="1">
        <v>45803</v>
      </c>
      <c r="F123" s="1"/>
      <c r="G123" t="s">
        <v>329</v>
      </c>
      <c r="H123" t="s">
        <v>240</v>
      </c>
      <c r="I123" s="1">
        <v>45847</v>
      </c>
      <c r="J123" t="s">
        <v>234</v>
      </c>
      <c r="K123" t="s">
        <v>235</v>
      </c>
      <c r="L123" t="s">
        <v>171</v>
      </c>
      <c r="M123" t="s">
        <v>527</v>
      </c>
      <c r="N123" t="s">
        <v>237</v>
      </c>
      <c r="O123" t="s">
        <v>230</v>
      </c>
      <c r="Q123">
        <f ca="1">IF(OR(ISNUMBER(MATCH(L123,MasterData!$D$3:$D$18,0)),ISNUMBER(MATCH(L123,MasterData!$C$3:$C$18,0))),
    DATEDIF(E123,I123,"d"),
    DATEDIF(E123,TODAY(),"d"))</f>
        <v>44</v>
      </c>
      <c r="R123">
        <f t="shared" ca="1" si="3"/>
        <v>0</v>
      </c>
      <c r="S123">
        <f t="shared" ca="1" si="4"/>
        <v>0</v>
      </c>
      <c r="T123">
        <f t="shared" ca="1" si="5"/>
        <v>1</v>
      </c>
    </row>
    <row r="124" spans="1:20" x14ac:dyDescent="0.35">
      <c r="A124">
        <v>6000141291</v>
      </c>
      <c r="B124" t="s">
        <v>528</v>
      </c>
      <c r="C124" t="s">
        <v>230</v>
      </c>
      <c r="D124" s="34" t="s">
        <v>251</v>
      </c>
      <c r="E124" s="1">
        <v>45803</v>
      </c>
      <c r="F124" s="1"/>
      <c r="G124" t="s">
        <v>529</v>
      </c>
      <c r="H124" t="s">
        <v>230</v>
      </c>
      <c r="I124" s="1">
        <v>45811</v>
      </c>
      <c r="J124" t="s">
        <v>234</v>
      </c>
      <c r="K124" t="s">
        <v>235</v>
      </c>
      <c r="L124" t="s">
        <v>171</v>
      </c>
      <c r="M124" t="s">
        <v>530</v>
      </c>
      <c r="N124" t="s">
        <v>237</v>
      </c>
      <c r="O124" t="s">
        <v>230</v>
      </c>
      <c r="Q124">
        <f ca="1">IF(OR(ISNUMBER(MATCH(L124,MasterData!$D$3:$D$18,0)),ISNUMBER(MATCH(L124,MasterData!$C$3:$C$18,0))),
    DATEDIF(E124,I124,"d"),
    DATEDIF(E124,TODAY(),"d"))</f>
        <v>8</v>
      </c>
      <c r="R124">
        <f t="shared" ca="1" si="3"/>
        <v>0</v>
      </c>
      <c r="S124">
        <f t="shared" ca="1" si="4"/>
        <v>1</v>
      </c>
      <c r="T124">
        <f t="shared" ca="1" si="5"/>
        <v>0</v>
      </c>
    </row>
    <row r="125" spans="1:20" x14ac:dyDescent="0.35">
      <c r="A125">
        <v>6000141328</v>
      </c>
      <c r="B125" t="s">
        <v>531</v>
      </c>
      <c r="C125" t="s">
        <v>230</v>
      </c>
      <c r="D125" s="34" t="s">
        <v>480</v>
      </c>
      <c r="E125" s="1">
        <v>45804</v>
      </c>
      <c r="F125" s="1">
        <v>45805</v>
      </c>
      <c r="G125" t="s">
        <v>354</v>
      </c>
      <c r="H125" t="s">
        <v>240</v>
      </c>
      <c r="I125" s="1">
        <v>45811</v>
      </c>
      <c r="J125" t="s">
        <v>234</v>
      </c>
      <c r="K125" t="s">
        <v>347</v>
      </c>
      <c r="L125" t="s">
        <v>171</v>
      </c>
      <c r="M125" t="s">
        <v>532</v>
      </c>
      <c r="N125" t="s">
        <v>237</v>
      </c>
      <c r="O125" t="s">
        <v>230</v>
      </c>
      <c r="Q125">
        <f ca="1">IF(OR(ISNUMBER(MATCH(L125,MasterData!$D$3:$D$18,0)),ISNUMBER(MATCH(L125,MasterData!$C$3:$C$18,0))),
    DATEDIF(E125,I125,"d"),
    DATEDIF(E125,TODAY(),"d"))</f>
        <v>7</v>
      </c>
      <c r="R125">
        <f t="shared" ca="1" si="3"/>
        <v>1</v>
      </c>
      <c r="S125">
        <f t="shared" ca="1" si="4"/>
        <v>0</v>
      </c>
      <c r="T125">
        <f t="shared" ca="1" si="5"/>
        <v>0</v>
      </c>
    </row>
    <row r="126" spans="1:20" x14ac:dyDescent="0.35">
      <c r="A126">
        <v>6000141409</v>
      </c>
      <c r="B126" t="s">
        <v>533</v>
      </c>
      <c r="C126" t="s">
        <v>230</v>
      </c>
      <c r="D126" s="34" t="s">
        <v>506</v>
      </c>
      <c r="E126" s="1">
        <v>45804</v>
      </c>
      <c r="F126" s="1"/>
      <c r="G126" t="s">
        <v>534</v>
      </c>
      <c r="H126" t="s">
        <v>240</v>
      </c>
      <c r="I126" s="1">
        <v>45812</v>
      </c>
      <c r="J126" t="s">
        <v>234</v>
      </c>
      <c r="K126" t="s">
        <v>235</v>
      </c>
      <c r="L126" t="s">
        <v>171</v>
      </c>
      <c r="M126" t="s">
        <v>535</v>
      </c>
      <c r="N126" t="s">
        <v>237</v>
      </c>
      <c r="O126" t="s">
        <v>230</v>
      </c>
      <c r="Q126">
        <f ca="1">IF(OR(ISNUMBER(MATCH(L126,MasterData!$D$3:$D$18,0)),ISNUMBER(MATCH(L126,MasterData!$C$3:$C$18,0))),
    DATEDIF(E126,I126,"d"),
    DATEDIF(E126,TODAY(),"d"))</f>
        <v>8</v>
      </c>
      <c r="R126">
        <f t="shared" ca="1" si="3"/>
        <v>0</v>
      </c>
      <c r="S126">
        <f t="shared" ca="1" si="4"/>
        <v>1</v>
      </c>
      <c r="T126">
        <f t="shared" ca="1" si="5"/>
        <v>0</v>
      </c>
    </row>
    <row r="127" spans="1:20" x14ac:dyDescent="0.35">
      <c r="A127">
        <v>6000141456</v>
      </c>
      <c r="B127" t="s">
        <v>536</v>
      </c>
      <c r="C127" t="s">
        <v>230</v>
      </c>
      <c r="D127" s="34" t="s">
        <v>254</v>
      </c>
      <c r="E127" s="1">
        <v>45804</v>
      </c>
      <c r="F127" s="1"/>
      <c r="G127" t="s">
        <v>537</v>
      </c>
      <c r="H127" t="s">
        <v>240</v>
      </c>
      <c r="I127" s="1">
        <v>45846</v>
      </c>
      <c r="J127" t="s">
        <v>234</v>
      </c>
      <c r="K127" t="s">
        <v>235</v>
      </c>
      <c r="L127" t="s">
        <v>171</v>
      </c>
      <c r="M127" t="s">
        <v>538</v>
      </c>
      <c r="N127" t="s">
        <v>237</v>
      </c>
      <c r="O127" t="s">
        <v>230</v>
      </c>
      <c r="Q127">
        <f ca="1">IF(OR(ISNUMBER(MATCH(L127,MasterData!$D$3:$D$18,0)),ISNUMBER(MATCH(L127,MasterData!$C$3:$C$18,0))),
    DATEDIF(E127,I127,"d"),
    DATEDIF(E127,TODAY(),"d"))</f>
        <v>42</v>
      </c>
      <c r="R127">
        <f t="shared" ca="1" si="3"/>
        <v>0</v>
      </c>
      <c r="S127">
        <f t="shared" ca="1" si="4"/>
        <v>0</v>
      </c>
      <c r="T127">
        <f t="shared" ca="1" si="5"/>
        <v>1</v>
      </c>
    </row>
    <row r="128" spans="1:20" x14ac:dyDescent="0.35">
      <c r="A128">
        <v>6000141519</v>
      </c>
      <c r="B128" t="s">
        <v>539</v>
      </c>
      <c r="C128" t="s">
        <v>230</v>
      </c>
      <c r="D128" s="34" t="s">
        <v>247</v>
      </c>
      <c r="E128" s="1">
        <v>45805</v>
      </c>
      <c r="F128" s="1"/>
      <c r="G128" t="s">
        <v>453</v>
      </c>
      <c r="H128" t="s">
        <v>240</v>
      </c>
      <c r="I128" s="1">
        <v>45819</v>
      </c>
      <c r="J128" t="s">
        <v>234</v>
      </c>
      <c r="K128" t="s">
        <v>235</v>
      </c>
      <c r="L128" t="s">
        <v>171</v>
      </c>
      <c r="M128" t="s">
        <v>540</v>
      </c>
      <c r="N128" t="s">
        <v>237</v>
      </c>
      <c r="O128" t="s">
        <v>230</v>
      </c>
      <c r="Q128">
        <f ca="1">IF(OR(ISNUMBER(MATCH(L128,MasterData!$D$3:$D$18,0)),ISNUMBER(MATCH(L128,MasterData!$C$3:$C$18,0))),
    DATEDIF(E128,I128,"d"),
    DATEDIF(E128,TODAY(),"d"))</f>
        <v>14</v>
      </c>
      <c r="R128">
        <f t="shared" ca="1" si="3"/>
        <v>0</v>
      </c>
      <c r="S128">
        <f t="shared" ca="1" si="4"/>
        <v>1</v>
      </c>
      <c r="T128">
        <f t="shared" ca="1" si="5"/>
        <v>0</v>
      </c>
    </row>
    <row r="129" spans="1:20" x14ac:dyDescent="0.35">
      <c r="A129">
        <v>6000141525</v>
      </c>
      <c r="B129" t="s">
        <v>541</v>
      </c>
      <c r="C129" t="s">
        <v>230</v>
      </c>
      <c r="D129" s="34" t="s">
        <v>274</v>
      </c>
      <c r="E129" s="1">
        <v>45805</v>
      </c>
      <c r="F129" s="1"/>
      <c r="G129" t="s">
        <v>321</v>
      </c>
      <c r="H129" t="s">
        <v>245</v>
      </c>
      <c r="I129" s="1">
        <v>45813</v>
      </c>
      <c r="J129" t="s">
        <v>234</v>
      </c>
      <c r="K129" t="s">
        <v>241</v>
      </c>
      <c r="L129" t="s">
        <v>171</v>
      </c>
      <c r="M129" t="s">
        <v>542</v>
      </c>
      <c r="N129" t="s">
        <v>237</v>
      </c>
      <c r="O129" t="s">
        <v>230</v>
      </c>
      <c r="Q129">
        <f ca="1">IF(OR(ISNUMBER(MATCH(L129,MasterData!$D$3:$D$18,0)),ISNUMBER(MATCH(L129,MasterData!$C$3:$C$18,0))),
    DATEDIF(E129,I129,"d"),
    DATEDIF(E129,TODAY(),"d"))</f>
        <v>8</v>
      </c>
      <c r="R129">
        <f t="shared" ca="1" si="3"/>
        <v>0</v>
      </c>
      <c r="S129">
        <f t="shared" ca="1" si="4"/>
        <v>1</v>
      </c>
      <c r="T129">
        <f t="shared" ca="1" si="5"/>
        <v>0</v>
      </c>
    </row>
    <row r="130" spans="1:20" x14ac:dyDescent="0.35">
      <c r="A130">
        <v>6000141527</v>
      </c>
      <c r="B130" t="s">
        <v>543</v>
      </c>
      <c r="C130" t="s">
        <v>230</v>
      </c>
      <c r="D130" s="34" t="s">
        <v>274</v>
      </c>
      <c r="E130" s="1">
        <v>45805</v>
      </c>
      <c r="F130" s="1"/>
      <c r="G130" t="s">
        <v>544</v>
      </c>
      <c r="H130" t="s">
        <v>245</v>
      </c>
      <c r="I130" s="1">
        <v>45813</v>
      </c>
      <c r="J130" t="s">
        <v>234</v>
      </c>
      <c r="K130" t="s">
        <v>235</v>
      </c>
      <c r="L130" t="s">
        <v>171</v>
      </c>
      <c r="M130" t="s">
        <v>545</v>
      </c>
      <c r="N130" t="s">
        <v>237</v>
      </c>
      <c r="O130" t="s">
        <v>230</v>
      </c>
      <c r="Q130">
        <f ca="1">IF(OR(ISNUMBER(MATCH(L130,MasterData!$D$3:$D$18,0)),ISNUMBER(MATCH(L130,MasterData!$C$3:$C$18,0))),
    DATEDIF(E130,I130,"d"),
    DATEDIF(E130,TODAY(),"d"))</f>
        <v>8</v>
      </c>
      <c r="R130">
        <f t="shared" ca="1" si="3"/>
        <v>0</v>
      </c>
      <c r="S130">
        <f t="shared" ca="1" si="4"/>
        <v>1</v>
      </c>
      <c r="T130">
        <f t="shared" ca="1" si="5"/>
        <v>0</v>
      </c>
    </row>
    <row r="131" spans="1:20" x14ac:dyDescent="0.35">
      <c r="A131">
        <v>6000141568</v>
      </c>
      <c r="B131" t="s">
        <v>230</v>
      </c>
      <c r="C131" t="s">
        <v>230</v>
      </c>
      <c r="D131" s="34">
        <v>3003</v>
      </c>
      <c r="E131" s="1">
        <v>45805</v>
      </c>
      <c r="F131" s="1"/>
      <c r="G131" t="s">
        <v>400</v>
      </c>
      <c r="H131" t="s">
        <v>245</v>
      </c>
      <c r="I131" s="1">
        <v>45843</v>
      </c>
      <c r="J131" t="s">
        <v>201</v>
      </c>
      <c r="K131" t="s">
        <v>241</v>
      </c>
      <c r="L131" t="s">
        <v>171</v>
      </c>
      <c r="M131" t="s">
        <v>546</v>
      </c>
      <c r="N131" t="s">
        <v>237</v>
      </c>
      <c r="O131" t="s">
        <v>230</v>
      </c>
      <c r="Q131">
        <f ca="1">IF(OR(ISNUMBER(MATCH(L131,MasterData!$D$3:$D$18,0)),ISNUMBER(MATCH(L131,MasterData!$C$3:$C$18,0))),
    DATEDIF(E131,I131,"d"),
    DATEDIF(E131,TODAY(),"d"))</f>
        <v>38</v>
      </c>
      <c r="R131">
        <f t="shared" ref="R131:R191" ca="1" si="6">IF(AND($Q131&gt;=0,$Q131&lt;=7),1,0)</f>
        <v>0</v>
      </c>
      <c r="S131">
        <f t="shared" ref="S131:S191" ca="1" si="7">IF(AND($Q131&gt;7,Q131&lt;=30),1,0)</f>
        <v>0</v>
      </c>
      <c r="T131">
        <f t="shared" ref="T131:T191" ca="1" si="8">IF($Q131&gt;30,1,0)</f>
        <v>1</v>
      </c>
    </row>
    <row r="132" spans="1:20" x14ac:dyDescent="0.35">
      <c r="A132">
        <v>6000141573</v>
      </c>
      <c r="B132" t="s">
        <v>547</v>
      </c>
      <c r="C132" t="s">
        <v>230</v>
      </c>
      <c r="D132" s="34" t="s">
        <v>480</v>
      </c>
      <c r="E132" s="1">
        <v>45805</v>
      </c>
      <c r="F132" s="1"/>
      <c r="G132" t="s">
        <v>275</v>
      </c>
      <c r="H132" t="s">
        <v>233</v>
      </c>
      <c r="I132" s="1">
        <v>45835</v>
      </c>
      <c r="J132" t="s">
        <v>234</v>
      </c>
      <c r="K132" t="s">
        <v>241</v>
      </c>
      <c r="L132" t="s">
        <v>171</v>
      </c>
      <c r="M132" t="s">
        <v>548</v>
      </c>
      <c r="N132" t="s">
        <v>237</v>
      </c>
      <c r="O132" t="s">
        <v>230</v>
      </c>
      <c r="Q132">
        <f ca="1">IF(OR(ISNUMBER(MATCH(L132,MasterData!$D$3:$D$18,0)),ISNUMBER(MATCH(L132,MasterData!$C$3:$C$18,0))),
    DATEDIF(E132,I132,"d"),
    DATEDIF(E132,TODAY(),"d"))</f>
        <v>30</v>
      </c>
      <c r="R132">
        <f t="shared" ca="1" si="6"/>
        <v>0</v>
      </c>
      <c r="S132">
        <f t="shared" ca="1" si="7"/>
        <v>1</v>
      </c>
      <c r="T132">
        <f t="shared" ca="1" si="8"/>
        <v>0</v>
      </c>
    </row>
    <row r="133" spans="1:20" x14ac:dyDescent="0.35">
      <c r="A133">
        <v>6000141657</v>
      </c>
      <c r="B133" t="s">
        <v>549</v>
      </c>
      <c r="C133" t="s">
        <v>230</v>
      </c>
      <c r="D133" s="34" t="s">
        <v>231</v>
      </c>
      <c r="E133" s="1">
        <v>45806</v>
      </c>
      <c r="F133" s="1"/>
      <c r="G133" t="s">
        <v>453</v>
      </c>
      <c r="H133" t="s">
        <v>233</v>
      </c>
      <c r="I133" s="1">
        <v>45839</v>
      </c>
      <c r="J133" t="s">
        <v>234</v>
      </c>
      <c r="K133" t="s">
        <v>235</v>
      </c>
      <c r="L133" t="s">
        <v>171</v>
      </c>
      <c r="M133" t="s">
        <v>550</v>
      </c>
      <c r="N133" t="s">
        <v>237</v>
      </c>
      <c r="O133" t="s">
        <v>230</v>
      </c>
      <c r="Q133">
        <f ca="1">IF(OR(ISNUMBER(MATCH(L133,MasterData!$D$3:$D$18,0)),ISNUMBER(MATCH(L133,MasterData!$C$3:$C$18,0))),
    DATEDIF(E133,I133,"d"),
    DATEDIF(E133,TODAY(),"d"))</f>
        <v>33</v>
      </c>
      <c r="R133">
        <f t="shared" ca="1" si="6"/>
        <v>0</v>
      </c>
      <c r="S133">
        <f t="shared" ca="1" si="7"/>
        <v>0</v>
      </c>
      <c r="T133">
        <f t="shared" ca="1" si="8"/>
        <v>1</v>
      </c>
    </row>
    <row r="134" spans="1:20" x14ac:dyDescent="0.35">
      <c r="A134">
        <v>6000141721</v>
      </c>
      <c r="B134" t="s">
        <v>551</v>
      </c>
      <c r="C134" t="s">
        <v>230</v>
      </c>
      <c r="D134" s="34" t="s">
        <v>480</v>
      </c>
      <c r="E134" s="1">
        <v>45807</v>
      </c>
      <c r="F134" s="1"/>
      <c r="G134" t="s">
        <v>552</v>
      </c>
      <c r="H134" t="s">
        <v>240</v>
      </c>
      <c r="I134" s="1">
        <v>45814</v>
      </c>
      <c r="J134" t="s">
        <v>234</v>
      </c>
      <c r="K134" t="s">
        <v>241</v>
      </c>
      <c r="L134" t="s">
        <v>171</v>
      </c>
      <c r="M134" t="s">
        <v>553</v>
      </c>
      <c r="N134" t="s">
        <v>237</v>
      </c>
      <c r="O134" t="s">
        <v>230</v>
      </c>
      <c r="Q134">
        <f ca="1">IF(OR(ISNUMBER(MATCH(L134,MasterData!$D$3:$D$18,0)),ISNUMBER(MATCH(L134,MasterData!$C$3:$C$18,0))),
    DATEDIF(E134,I134,"d"),
    DATEDIF(E134,TODAY(),"d"))</f>
        <v>7</v>
      </c>
      <c r="R134">
        <f t="shared" ca="1" si="6"/>
        <v>1</v>
      </c>
      <c r="S134">
        <f t="shared" ca="1" si="7"/>
        <v>0</v>
      </c>
      <c r="T134">
        <f t="shared" ca="1" si="8"/>
        <v>0</v>
      </c>
    </row>
    <row r="135" spans="1:20" x14ac:dyDescent="0.35">
      <c r="A135">
        <v>6000141724</v>
      </c>
      <c r="B135" t="s">
        <v>554</v>
      </c>
      <c r="C135" t="s">
        <v>230</v>
      </c>
      <c r="D135" s="34" t="s">
        <v>480</v>
      </c>
      <c r="E135" s="1">
        <v>45807</v>
      </c>
      <c r="F135" s="1"/>
      <c r="G135" t="s">
        <v>275</v>
      </c>
      <c r="H135" t="s">
        <v>240</v>
      </c>
      <c r="I135" s="1">
        <v>45814</v>
      </c>
      <c r="J135" t="s">
        <v>234</v>
      </c>
      <c r="K135" t="s">
        <v>347</v>
      </c>
      <c r="L135" t="s">
        <v>171</v>
      </c>
      <c r="M135" t="s">
        <v>555</v>
      </c>
      <c r="N135" t="s">
        <v>237</v>
      </c>
      <c r="O135" t="s">
        <v>230</v>
      </c>
      <c r="Q135">
        <f ca="1">IF(OR(ISNUMBER(MATCH(L135,MasterData!$D$3:$D$18,0)),ISNUMBER(MATCH(L135,MasterData!$C$3:$C$18,0))),
    DATEDIF(E135,I135,"d"),
    DATEDIF(E135,TODAY(),"d"))</f>
        <v>7</v>
      </c>
      <c r="R135">
        <f t="shared" ca="1" si="6"/>
        <v>1</v>
      </c>
      <c r="S135">
        <f t="shared" ca="1" si="7"/>
        <v>0</v>
      </c>
      <c r="T135">
        <f t="shared" ca="1" si="8"/>
        <v>0</v>
      </c>
    </row>
    <row r="136" spans="1:20" x14ac:dyDescent="0.35">
      <c r="A136">
        <v>6000141747</v>
      </c>
      <c r="B136" t="s">
        <v>556</v>
      </c>
      <c r="C136" t="s">
        <v>230</v>
      </c>
      <c r="D136" s="34" t="s">
        <v>254</v>
      </c>
      <c r="E136" s="1">
        <v>45807</v>
      </c>
      <c r="F136" s="1">
        <v>45812</v>
      </c>
      <c r="G136" t="s">
        <v>255</v>
      </c>
      <c r="H136" t="s">
        <v>240</v>
      </c>
      <c r="I136" s="1">
        <v>45820</v>
      </c>
      <c r="J136" t="s">
        <v>234</v>
      </c>
      <c r="K136" t="s">
        <v>347</v>
      </c>
      <c r="L136" t="s">
        <v>171</v>
      </c>
      <c r="M136" t="s">
        <v>557</v>
      </c>
      <c r="N136" t="s">
        <v>237</v>
      </c>
      <c r="O136" t="s">
        <v>230</v>
      </c>
      <c r="Q136">
        <f ca="1">IF(OR(ISNUMBER(MATCH(L136,MasterData!$D$3:$D$18,0)),ISNUMBER(MATCH(L136,MasterData!$C$3:$C$18,0))),
    DATEDIF(E136,I136,"d"),
    DATEDIF(E136,TODAY(),"d"))</f>
        <v>13</v>
      </c>
      <c r="R136">
        <f t="shared" ca="1" si="6"/>
        <v>0</v>
      </c>
      <c r="S136">
        <f t="shared" ca="1" si="7"/>
        <v>1</v>
      </c>
      <c r="T136">
        <f t="shared" ca="1" si="8"/>
        <v>0</v>
      </c>
    </row>
    <row r="137" spans="1:20" x14ac:dyDescent="0.35">
      <c r="A137">
        <v>6000141793</v>
      </c>
      <c r="B137" t="s">
        <v>558</v>
      </c>
      <c r="C137" t="s">
        <v>230</v>
      </c>
      <c r="D137" s="34" t="s">
        <v>480</v>
      </c>
      <c r="E137" s="1">
        <v>45810</v>
      </c>
      <c r="F137" s="1">
        <v>45828</v>
      </c>
      <c r="G137" t="s">
        <v>559</v>
      </c>
      <c r="H137" t="s">
        <v>233</v>
      </c>
      <c r="I137" s="1">
        <v>45833</v>
      </c>
      <c r="J137" t="s">
        <v>234</v>
      </c>
      <c r="K137" t="s">
        <v>241</v>
      </c>
      <c r="L137" t="s">
        <v>171</v>
      </c>
      <c r="M137" t="s">
        <v>561</v>
      </c>
      <c r="N137" t="s">
        <v>237</v>
      </c>
      <c r="O137" t="s">
        <v>230</v>
      </c>
      <c r="Q137">
        <f ca="1">IF(OR(ISNUMBER(MATCH(L137,MasterData!$D$3:$D$18,0)),ISNUMBER(MATCH(L137,MasterData!$C$3:$C$18,0))),
    DATEDIF(E137,I137,"d"),
    DATEDIF(E137,TODAY(),"d"))</f>
        <v>23</v>
      </c>
      <c r="R137">
        <f t="shared" ca="1" si="6"/>
        <v>0</v>
      </c>
      <c r="S137">
        <f t="shared" ca="1" si="7"/>
        <v>1</v>
      </c>
      <c r="T137">
        <f t="shared" ca="1" si="8"/>
        <v>0</v>
      </c>
    </row>
    <row r="138" spans="1:20" x14ac:dyDescent="0.35">
      <c r="A138">
        <v>6000141959</v>
      </c>
      <c r="B138" t="s">
        <v>562</v>
      </c>
      <c r="C138" t="s">
        <v>230</v>
      </c>
      <c r="D138" s="34" t="s">
        <v>506</v>
      </c>
      <c r="E138" s="1">
        <v>45811</v>
      </c>
      <c r="F138" s="1"/>
      <c r="G138" t="s">
        <v>507</v>
      </c>
      <c r="H138" t="s">
        <v>233</v>
      </c>
      <c r="I138" s="1">
        <v>45819</v>
      </c>
      <c r="J138" t="s">
        <v>234</v>
      </c>
      <c r="K138" t="s">
        <v>235</v>
      </c>
      <c r="L138" t="s">
        <v>171</v>
      </c>
      <c r="M138" t="s">
        <v>563</v>
      </c>
      <c r="N138" t="s">
        <v>237</v>
      </c>
      <c r="O138" t="s">
        <v>230</v>
      </c>
      <c r="Q138">
        <f ca="1">IF(OR(ISNUMBER(MATCH(L138,MasterData!$D$3:$D$18,0)),ISNUMBER(MATCH(L138,MasterData!$C$3:$C$18,0))),
    DATEDIF(E138,I138,"d"),
    DATEDIF(E138,TODAY(),"d"))</f>
        <v>8</v>
      </c>
      <c r="R138">
        <f t="shared" ca="1" si="6"/>
        <v>0</v>
      </c>
      <c r="S138">
        <f t="shared" ca="1" si="7"/>
        <v>1</v>
      </c>
      <c r="T138">
        <f t="shared" ca="1" si="8"/>
        <v>0</v>
      </c>
    </row>
    <row r="139" spans="1:20" x14ac:dyDescent="0.35">
      <c r="A139">
        <v>6000142018</v>
      </c>
      <c r="B139" t="s">
        <v>564</v>
      </c>
      <c r="C139" t="s">
        <v>230</v>
      </c>
      <c r="D139" s="34" t="s">
        <v>231</v>
      </c>
      <c r="E139" s="1">
        <v>45811</v>
      </c>
      <c r="F139" s="1">
        <v>45817</v>
      </c>
      <c r="G139" t="s">
        <v>293</v>
      </c>
      <c r="H139" t="s">
        <v>377</v>
      </c>
      <c r="I139" s="1">
        <v>45819</v>
      </c>
      <c r="J139" t="s">
        <v>234</v>
      </c>
      <c r="K139" t="s">
        <v>241</v>
      </c>
      <c r="L139" t="s">
        <v>171</v>
      </c>
      <c r="M139" t="s">
        <v>565</v>
      </c>
      <c r="N139" t="s">
        <v>237</v>
      </c>
      <c r="O139" t="s">
        <v>230</v>
      </c>
      <c r="Q139">
        <f ca="1">IF(OR(ISNUMBER(MATCH(L139,MasterData!$D$3:$D$18,0)),ISNUMBER(MATCH(L139,MasterData!$C$3:$C$18,0))),
    DATEDIF(E139,I139,"d"),
    DATEDIF(E139,TODAY(),"d"))</f>
        <v>8</v>
      </c>
      <c r="R139">
        <f t="shared" ca="1" si="6"/>
        <v>0</v>
      </c>
      <c r="S139">
        <f t="shared" ca="1" si="7"/>
        <v>1</v>
      </c>
      <c r="T139">
        <f t="shared" ca="1" si="8"/>
        <v>0</v>
      </c>
    </row>
    <row r="140" spans="1:20" x14ac:dyDescent="0.35">
      <c r="A140">
        <v>6000142063</v>
      </c>
      <c r="B140" t="s">
        <v>566</v>
      </c>
      <c r="C140" t="s">
        <v>230</v>
      </c>
      <c r="D140" s="34" t="s">
        <v>480</v>
      </c>
      <c r="E140" s="1">
        <v>45811</v>
      </c>
      <c r="F140" s="1"/>
      <c r="G140" t="s">
        <v>329</v>
      </c>
      <c r="H140" t="s">
        <v>233</v>
      </c>
      <c r="I140" s="1">
        <v>45819</v>
      </c>
      <c r="J140" t="s">
        <v>234</v>
      </c>
      <c r="K140" t="s">
        <v>241</v>
      </c>
      <c r="L140" t="s">
        <v>171</v>
      </c>
      <c r="M140" t="s">
        <v>567</v>
      </c>
      <c r="N140" t="s">
        <v>237</v>
      </c>
      <c r="O140" t="s">
        <v>230</v>
      </c>
      <c r="Q140">
        <f ca="1">IF(OR(ISNUMBER(MATCH(L140,MasterData!$D$3:$D$18,0)),ISNUMBER(MATCH(L140,MasterData!$C$3:$C$18,0))),
    DATEDIF(E140,I140,"d"),
    DATEDIF(E140,TODAY(),"d"))</f>
        <v>8</v>
      </c>
      <c r="R140">
        <f t="shared" ca="1" si="6"/>
        <v>0</v>
      </c>
      <c r="S140">
        <f t="shared" ca="1" si="7"/>
        <v>1</v>
      </c>
      <c r="T140">
        <f t="shared" ca="1" si="8"/>
        <v>0</v>
      </c>
    </row>
    <row r="141" spans="1:20" x14ac:dyDescent="0.35">
      <c r="A141">
        <v>6000142101</v>
      </c>
      <c r="B141" t="s">
        <v>568</v>
      </c>
      <c r="C141" t="s">
        <v>230</v>
      </c>
      <c r="D141" s="34" t="s">
        <v>506</v>
      </c>
      <c r="E141" s="1">
        <v>45812</v>
      </c>
      <c r="F141" s="1"/>
      <c r="G141" t="s">
        <v>534</v>
      </c>
      <c r="H141" t="s">
        <v>233</v>
      </c>
      <c r="I141" s="1">
        <v>45846</v>
      </c>
      <c r="J141" t="s">
        <v>234</v>
      </c>
      <c r="K141" t="s">
        <v>235</v>
      </c>
      <c r="L141" t="s">
        <v>171</v>
      </c>
      <c r="M141" t="s">
        <v>569</v>
      </c>
      <c r="N141" t="s">
        <v>237</v>
      </c>
      <c r="O141" t="s">
        <v>230</v>
      </c>
      <c r="Q141">
        <f ca="1">IF(OR(ISNUMBER(MATCH(L141,MasterData!$D$3:$D$18,0)),ISNUMBER(MATCH(L141,MasterData!$C$3:$C$18,0))),
    DATEDIF(E141,I141,"d"),
    DATEDIF(E141,TODAY(),"d"))</f>
        <v>34</v>
      </c>
      <c r="R141">
        <f t="shared" ca="1" si="6"/>
        <v>0</v>
      </c>
      <c r="S141">
        <f t="shared" ca="1" si="7"/>
        <v>0</v>
      </c>
      <c r="T141">
        <f t="shared" ca="1" si="8"/>
        <v>1</v>
      </c>
    </row>
    <row r="142" spans="1:20" x14ac:dyDescent="0.35">
      <c r="A142">
        <v>6000142210</v>
      </c>
      <c r="B142" t="s">
        <v>570</v>
      </c>
      <c r="C142" t="s">
        <v>230</v>
      </c>
      <c r="D142" s="34" t="s">
        <v>449</v>
      </c>
      <c r="E142" s="1">
        <v>45812</v>
      </c>
      <c r="F142" s="1"/>
      <c r="G142" t="s">
        <v>450</v>
      </c>
      <c r="H142" t="s">
        <v>233</v>
      </c>
      <c r="I142" s="1">
        <v>45820</v>
      </c>
      <c r="J142" t="s">
        <v>234</v>
      </c>
      <c r="K142" t="s">
        <v>241</v>
      </c>
      <c r="L142" t="s">
        <v>171</v>
      </c>
      <c r="M142" t="s">
        <v>571</v>
      </c>
      <c r="N142" t="s">
        <v>237</v>
      </c>
      <c r="O142" t="s">
        <v>230</v>
      </c>
      <c r="Q142">
        <f ca="1">IF(OR(ISNUMBER(MATCH(L142,MasterData!$D$3:$D$18,0)),ISNUMBER(MATCH(L142,MasterData!$C$3:$C$18,0))),
    DATEDIF(E142,I142,"d"),
    DATEDIF(E142,TODAY(),"d"))</f>
        <v>8</v>
      </c>
      <c r="R142">
        <f t="shared" ca="1" si="6"/>
        <v>0</v>
      </c>
      <c r="S142">
        <f t="shared" ca="1" si="7"/>
        <v>1</v>
      </c>
      <c r="T142">
        <f t="shared" ca="1" si="8"/>
        <v>0</v>
      </c>
    </row>
    <row r="143" spans="1:20" x14ac:dyDescent="0.35">
      <c r="A143">
        <v>6000142258</v>
      </c>
      <c r="B143" t="s">
        <v>572</v>
      </c>
      <c r="C143" t="s">
        <v>230</v>
      </c>
      <c r="D143" s="34" t="s">
        <v>254</v>
      </c>
      <c r="E143" s="1">
        <v>45812</v>
      </c>
      <c r="F143" s="1"/>
      <c r="G143" t="s">
        <v>268</v>
      </c>
      <c r="H143" t="s">
        <v>233</v>
      </c>
      <c r="I143" s="1">
        <v>45831</v>
      </c>
      <c r="J143" t="s">
        <v>234</v>
      </c>
      <c r="K143" t="s">
        <v>235</v>
      </c>
      <c r="L143" t="s">
        <v>171</v>
      </c>
      <c r="M143" t="s">
        <v>573</v>
      </c>
      <c r="N143" t="s">
        <v>237</v>
      </c>
      <c r="O143" t="s">
        <v>230</v>
      </c>
      <c r="Q143">
        <f ca="1">IF(OR(ISNUMBER(MATCH(L143,MasterData!$D$3:$D$18,0)),ISNUMBER(MATCH(L143,MasterData!$C$3:$C$18,0))),
    DATEDIF(E143,I143,"d"),
    DATEDIF(E143,TODAY(),"d"))</f>
        <v>19</v>
      </c>
      <c r="R143">
        <f t="shared" ca="1" si="6"/>
        <v>0</v>
      </c>
      <c r="S143">
        <f t="shared" ca="1" si="7"/>
        <v>1</v>
      </c>
      <c r="T143">
        <f t="shared" ca="1" si="8"/>
        <v>0</v>
      </c>
    </row>
    <row r="144" spans="1:20" x14ac:dyDescent="0.35">
      <c r="A144">
        <v>6000142276</v>
      </c>
      <c r="B144" t="s">
        <v>574</v>
      </c>
      <c r="C144" t="s">
        <v>230</v>
      </c>
      <c r="D144" s="34" t="s">
        <v>506</v>
      </c>
      <c r="E144" s="1">
        <v>45812</v>
      </c>
      <c r="F144" s="1"/>
      <c r="G144" t="s">
        <v>575</v>
      </c>
      <c r="H144" t="s">
        <v>233</v>
      </c>
      <c r="I144" s="1">
        <v>45855</v>
      </c>
      <c r="J144" t="s">
        <v>234</v>
      </c>
      <c r="K144" t="s">
        <v>235</v>
      </c>
      <c r="L144" t="s">
        <v>171</v>
      </c>
      <c r="M144" t="s">
        <v>576</v>
      </c>
      <c r="N144" t="s">
        <v>237</v>
      </c>
      <c r="O144" t="s">
        <v>230</v>
      </c>
      <c r="Q144">
        <f ca="1">IF(OR(ISNUMBER(MATCH(L144,MasterData!$D$3:$D$18,0)),ISNUMBER(MATCH(L144,MasterData!$C$3:$C$18,0))),
    DATEDIF(E144,I144,"d"),
    DATEDIF(E144,TODAY(),"d"))</f>
        <v>43</v>
      </c>
      <c r="R144">
        <f t="shared" ca="1" si="6"/>
        <v>0</v>
      </c>
      <c r="S144">
        <f t="shared" ca="1" si="7"/>
        <v>0</v>
      </c>
      <c r="T144">
        <f t="shared" ca="1" si="8"/>
        <v>1</v>
      </c>
    </row>
    <row r="145" spans="1:20" x14ac:dyDescent="0.35">
      <c r="A145">
        <v>6000142286</v>
      </c>
      <c r="B145" t="s">
        <v>600</v>
      </c>
      <c r="C145" t="s">
        <v>230</v>
      </c>
      <c r="D145" s="34" t="s">
        <v>231</v>
      </c>
      <c r="E145" s="1">
        <v>45813</v>
      </c>
      <c r="F145" s="1"/>
      <c r="G145" t="s">
        <v>318</v>
      </c>
      <c r="H145" t="s">
        <v>233</v>
      </c>
      <c r="I145" s="1">
        <v>45840</v>
      </c>
      <c r="J145" t="s">
        <v>234</v>
      </c>
      <c r="K145" t="s">
        <v>241</v>
      </c>
      <c r="L145" t="s">
        <v>171</v>
      </c>
      <c r="M145" t="s">
        <v>319</v>
      </c>
      <c r="N145" t="s">
        <v>237</v>
      </c>
      <c r="O145" t="s">
        <v>230</v>
      </c>
      <c r="Q145">
        <f ca="1">IF(OR(ISNUMBER(MATCH(L145,MasterData!$D$3:$D$18,0)),ISNUMBER(MATCH(L145,MasterData!$C$3:$C$18,0))),
    DATEDIF(E145,I145,"d"),
    DATEDIF(E145,TODAY(),"d"))</f>
        <v>27</v>
      </c>
      <c r="R145">
        <f t="shared" ca="1" si="6"/>
        <v>0</v>
      </c>
      <c r="S145">
        <f t="shared" ca="1" si="7"/>
        <v>1</v>
      </c>
      <c r="T145">
        <f t="shared" ca="1" si="8"/>
        <v>0</v>
      </c>
    </row>
    <row r="146" spans="1:20" x14ac:dyDescent="0.35">
      <c r="A146">
        <v>6000142434</v>
      </c>
      <c r="B146" t="s">
        <v>7</v>
      </c>
      <c r="C146" t="s">
        <v>230</v>
      </c>
      <c r="D146" s="34" t="s">
        <v>251</v>
      </c>
      <c r="E146" s="1">
        <v>45813</v>
      </c>
      <c r="F146" s="1">
        <v>45828</v>
      </c>
      <c r="G146" t="s">
        <v>577</v>
      </c>
      <c r="H146" t="s">
        <v>233</v>
      </c>
      <c r="I146" s="1">
        <v>45814</v>
      </c>
      <c r="J146" t="s">
        <v>560</v>
      </c>
      <c r="K146" t="s">
        <v>235</v>
      </c>
      <c r="L146" t="s">
        <v>183</v>
      </c>
      <c r="M146" t="s">
        <v>578</v>
      </c>
      <c r="N146" t="s">
        <v>237</v>
      </c>
      <c r="O146" t="s">
        <v>230</v>
      </c>
      <c r="Q146">
        <f ca="1">IF(OR(ISNUMBER(MATCH(L146,MasterData!$D$3:$D$18,0)),ISNUMBER(MATCH(L146,MasterData!$C$3:$C$18,0))),
    DATEDIF(E146,I146,"d"),
    DATEDIF(E146,TODAY(),"d"))</f>
        <v>194</v>
      </c>
      <c r="R146">
        <f t="shared" ca="1" si="6"/>
        <v>0</v>
      </c>
      <c r="S146">
        <f t="shared" ca="1" si="7"/>
        <v>0</v>
      </c>
      <c r="T146">
        <f t="shared" ca="1" si="8"/>
        <v>1</v>
      </c>
    </row>
    <row r="147" spans="1:20" x14ac:dyDescent="0.35">
      <c r="A147">
        <v>6000142441</v>
      </c>
      <c r="B147" t="s">
        <v>6</v>
      </c>
      <c r="C147" t="s">
        <v>230</v>
      </c>
      <c r="D147" s="34" t="s">
        <v>231</v>
      </c>
      <c r="E147" s="1">
        <v>45813</v>
      </c>
      <c r="F147" s="1"/>
      <c r="G147" t="s">
        <v>453</v>
      </c>
      <c r="H147" t="s">
        <v>233</v>
      </c>
      <c r="I147" s="1">
        <v>45845</v>
      </c>
      <c r="J147" t="s">
        <v>591</v>
      </c>
      <c r="K147" t="s">
        <v>235</v>
      </c>
      <c r="L147" t="s">
        <v>164</v>
      </c>
      <c r="M147" t="s">
        <v>579</v>
      </c>
      <c r="N147" t="s">
        <v>237</v>
      </c>
      <c r="O147" t="s">
        <v>230</v>
      </c>
      <c r="Q147">
        <f ca="1">IF(OR(ISNUMBER(MATCH(L147,MasterData!$D$3:$D$18,0)),ISNUMBER(MATCH(L147,MasterData!$C$3:$C$18,0))),
    DATEDIF(E147,I147,"d"),
    DATEDIF(E147,TODAY(),"d"))</f>
        <v>194</v>
      </c>
      <c r="R147">
        <f t="shared" ca="1" si="6"/>
        <v>0</v>
      </c>
      <c r="S147">
        <f t="shared" ca="1" si="7"/>
        <v>0</v>
      </c>
      <c r="T147">
        <f t="shared" ca="1" si="8"/>
        <v>1</v>
      </c>
    </row>
    <row r="148" spans="1:20" x14ac:dyDescent="0.35">
      <c r="A148">
        <v>6000142523</v>
      </c>
      <c r="B148" t="s">
        <v>580</v>
      </c>
      <c r="C148" t="s">
        <v>230</v>
      </c>
      <c r="D148" s="34" t="s">
        <v>581</v>
      </c>
      <c r="E148" s="1">
        <v>45814</v>
      </c>
      <c r="F148" s="1"/>
      <c r="G148" t="s">
        <v>582</v>
      </c>
      <c r="H148" t="s">
        <v>233</v>
      </c>
      <c r="I148" s="1">
        <v>45821</v>
      </c>
      <c r="J148" t="s">
        <v>234</v>
      </c>
      <c r="K148" t="s">
        <v>241</v>
      </c>
      <c r="L148" t="s">
        <v>171</v>
      </c>
      <c r="M148" t="s">
        <v>583</v>
      </c>
      <c r="N148" t="s">
        <v>237</v>
      </c>
      <c r="O148" t="s">
        <v>230</v>
      </c>
      <c r="Q148">
        <f ca="1">IF(OR(ISNUMBER(MATCH(L148,MasterData!$D$3:$D$18,0)),ISNUMBER(MATCH(L148,MasterData!$C$3:$C$18,0))),
    DATEDIF(E148,I148,"d"),
    DATEDIF(E148,TODAY(),"d"))</f>
        <v>7</v>
      </c>
      <c r="R148">
        <f t="shared" ca="1" si="6"/>
        <v>1</v>
      </c>
      <c r="S148">
        <f t="shared" ca="1" si="7"/>
        <v>0</v>
      </c>
      <c r="T148">
        <f t="shared" ca="1" si="8"/>
        <v>0</v>
      </c>
    </row>
    <row r="149" spans="1:20" x14ac:dyDescent="0.35">
      <c r="A149">
        <v>6000142666</v>
      </c>
      <c r="B149" t="s">
        <v>584</v>
      </c>
      <c r="C149" t="s">
        <v>230</v>
      </c>
      <c r="D149" s="34" t="s">
        <v>480</v>
      </c>
      <c r="E149" s="1">
        <v>45818</v>
      </c>
      <c r="F149" s="1"/>
      <c r="G149" t="s">
        <v>552</v>
      </c>
      <c r="H149" t="s">
        <v>233</v>
      </c>
      <c r="I149" s="1">
        <v>45833</v>
      </c>
      <c r="J149" t="s">
        <v>234</v>
      </c>
      <c r="K149" t="s">
        <v>241</v>
      </c>
      <c r="L149" t="s">
        <v>171</v>
      </c>
      <c r="M149" t="s">
        <v>585</v>
      </c>
      <c r="N149" t="s">
        <v>237</v>
      </c>
      <c r="O149" t="s">
        <v>230</v>
      </c>
      <c r="Q149">
        <f ca="1">IF(OR(ISNUMBER(MATCH(L149,MasterData!$D$3:$D$18,0)),ISNUMBER(MATCH(L149,MasterData!$C$3:$C$18,0))),
    DATEDIF(E149,I149,"d"),
    DATEDIF(E149,TODAY(),"d"))</f>
        <v>15</v>
      </c>
      <c r="R149">
        <f t="shared" ca="1" si="6"/>
        <v>0</v>
      </c>
      <c r="S149">
        <f t="shared" ca="1" si="7"/>
        <v>1</v>
      </c>
      <c r="T149">
        <f t="shared" ca="1" si="8"/>
        <v>0</v>
      </c>
    </row>
    <row r="150" spans="1:20" x14ac:dyDescent="0.35">
      <c r="A150">
        <v>6000142675</v>
      </c>
      <c r="B150" t="s">
        <v>230</v>
      </c>
      <c r="C150" t="s">
        <v>230</v>
      </c>
      <c r="D150" s="34" t="s">
        <v>254</v>
      </c>
      <c r="E150" s="1">
        <v>45818</v>
      </c>
      <c r="F150" s="1"/>
      <c r="G150" t="s">
        <v>400</v>
      </c>
      <c r="H150" t="s">
        <v>233</v>
      </c>
      <c r="I150" s="1">
        <v>45857</v>
      </c>
      <c r="J150" t="s">
        <v>245</v>
      </c>
      <c r="K150" t="s">
        <v>241</v>
      </c>
      <c r="L150" t="s">
        <v>171</v>
      </c>
      <c r="M150" t="s">
        <v>586</v>
      </c>
      <c r="N150" t="s">
        <v>237</v>
      </c>
      <c r="O150" t="s">
        <v>230</v>
      </c>
      <c r="Q150">
        <f ca="1">IF(OR(ISNUMBER(MATCH(L150,MasterData!$D$3:$D$18,0)),ISNUMBER(MATCH(L150,MasterData!$C$3:$C$18,0))),
    DATEDIF(E150,I150,"d"),
    DATEDIF(E150,TODAY(),"d"))</f>
        <v>39</v>
      </c>
      <c r="R150">
        <f t="shared" ca="1" si="6"/>
        <v>0</v>
      </c>
      <c r="S150">
        <f t="shared" ca="1" si="7"/>
        <v>0</v>
      </c>
      <c r="T150">
        <f t="shared" ca="1" si="8"/>
        <v>1</v>
      </c>
    </row>
    <row r="151" spans="1:20" x14ac:dyDescent="0.35">
      <c r="A151">
        <v>6000142684</v>
      </c>
      <c r="B151" t="s">
        <v>587</v>
      </c>
      <c r="C151" t="s">
        <v>230</v>
      </c>
      <c r="D151" s="34" t="s">
        <v>251</v>
      </c>
      <c r="E151" s="1">
        <v>45818</v>
      </c>
      <c r="F151" s="1"/>
      <c r="G151" t="s">
        <v>588</v>
      </c>
      <c r="H151" t="s">
        <v>233</v>
      </c>
      <c r="I151" s="1">
        <v>45825</v>
      </c>
      <c r="J151" t="s">
        <v>234</v>
      </c>
      <c r="K151" t="s">
        <v>235</v>
      </c>
      <c r="L151" t="s">
        <v>171</v>
      </c>
      <c r="M151" t="s">
        <v>589</v>
      </c>
      <c r="N151" t="s">
        <v>237</v>
      </c>
      <c r="O151" t="s">
        <v>230</v>
      </c>
      <c r="Q151">
        <f ca="1">IF(OR(ISNUMBER(MATCH(L151,MasterData!$D$3:$D$18,0)),ISNUMBER(MATCH(L151,MasterData!$C$3:$C$18,0))),
    DATEDIF(E151,I151,"d"),
    DATEDIF(E151,TODAY(),"d"))</f>
        <v>7</v>
      </c>
      <c r="R151">
        <f t="shared" ca="1" si="6"/>
        <v>1</v>
      </c>
      <c r="S151">
        <f t="shared" ca="1" si="7"/>
        <v>0</v>
      </c>
      <c r="T151">
        <f t="shared" ca="1" si="8"/>
        <v>0</v>
      </c>
    </row>
    <row r="152" spans="1:20" x14ac:dyDescent="0.35">
      <c r="A152">
        <v>6000142800</v>
      </c>
      <c r="B152" t="s">
        <v>590</v>
      </c>
      <c r="C152" t="s">
        <v>230</v>
      </c>
      <c r="D152" s="34" t="s">
        <v>480</v>
      </c>
      <c r="E152" s="1">
        <v>45819</v>
      </c>
      <c r="F152" s="1"/>
      <c r="G152" t="s">
        <v>552</v>
      </c>
      <c r="H152" t="s">
        <v>233</v>
      </c>
      <c r="I152" s="1">
        <v>45840</v>
      </c>
      <c r="J152" t="s">
        <v>234</v>
      </c>
      <c r="K152" t="s">
        <v>241</v>
      </c>
      <c r="L152" t="s">
        <v>171</v>
      </c>
      <c r="M152" t="s">
        <v>592</v>
      </c>
      <c r="N152" t="s">
        <v>237</v>
      </c>
      <c r="O152" t="s">
        <v>230</v>
      </c>
      <c r="Q152">
        <f ca="1">IF(OR(ISNUMBER(MATCH(L152,MasterData!$D$3:$D$18,0)),ISNUMBER(MATCH(L152,MasterData!$C$3:$C$18,0))),
    DATEDIF(E152,I152,"d"),
    DATEDIF(E152,TODAY(),"d"))</f>
        <v>21</v>
      </c>
      <c r="R152">
        <f t="shared" ca="1" si="6"/>
        <v>0</v>
      </c>
      <c r="S152">
        <f t="shared" ca="1" si="7"/>
        <v>1</v>
      </c>
      <c r="T152">
        <f t="shared" ca="1" si="8"/>
        <v>0</v>
      </c>
    </row>
    <row r="153" spans="1:20" x14ac:dyDescent="0.35">
      <c r="A153">
        <v>6000142856</v>
      </c>
      <c r="B153" t="s">
        <v>593</v>
      </c>
      <c r="C153" t="s">
        <v>230</v>
      </c>
      <c r="D153" s="34" t="s">
        <v>594</v>
      </c>
      <c r="E153" s="1">
        <v>45819</v>
      </c>
      <c r="F153" s="1"/>
      <c r="G153" t="s">
        <v>552</v>
      </c>
      <c r="H153" t="s">
        <v>230</v>
      </c>
      <c r="I153" s="1">
        <v>45826</v>
      </c>
      <c r="J153" t="s">
        <v>234</v>
      </c>
      <c r="K153" t="s">
        <v>241</v>
      </c>
      <c r="L153" t="s">
        <v>171</v>
      </c>
      <c r="M153" t="s">
        <v>595</v>
      </c>
      <c r="N153" t="s">
        <v>237</v>
      </c>
      <c r="O153" t="s">
        <v>230</v>
      </c>
      <c r="Q153">
        <f ca="1">IF(OR(ISNUMBER(MATCH(L153,MasterData!$D$3:$D$18,0)),ISNUMBER(MATCH(L153,MasterData!$C$3:$C$18,0))),
    DATEDIF(E153,I153,"d"),
    DATEDIF(E153,TODAY(),"d"))</f>
        <v>7</v>
      </c>
      <c r="R153">
        <f t="shared" ca="1" si="6"/>
        <v>1</v>
      </c>
      <c r="S153">
        <f t="shared" ca="1" si="7"/>
        <v>0</v>
      </c>
      <c r="T153">
        <f t="shared" ca="1" si="8"/>
        <v>0</v>
      </c>
    </row>
    <row r="154" spans="1:20" x14ac:dyDescent="0.35">
      <c r="A154">
        <v>6000142896</v>
      </c>
      <c r="B154" t="s">
        <v>230</v>
      </c>
      <c r="C154" t="s">
        <v>230</v>
      </c>
      <c r="D154" s="34" t="s">
        <v>254</v>
      </c>
      <c r="E154" s="1">
        <v>45819</v>
      </c>
      <c r="F154" s="1"/>
      <c r="G154" t="s">
        <v>400</v>
      </c>
      <c r="H154" t="s">
        <v>240</v>
      </c>
      <c r="I154" s="1">
        <v>45856</v>
      </c>
      <c r="J154" t="s">
        <v>631</v>
      </c>
      <c r="K154" t="s">
        <v>347</v>
      </c>
      <c r="L154" t="s">
        <v>164</v>
      </c>
      <c r="M154" t="s">
        <v>596</v>
      </c>
      <c r="N154" t="s">
        <v>237</v>
      </c>
      <c r="O154" t="s">
        <v>230</v>
      </c>
      <c r="Q154">
        <f ca="1">IF(OR(ISNUMBER(MATCH(L154,MasterData!$D$3:$D$18,0)),ISNUMBER(MATCH(L154,MasterData!$C$3:$C$18,0))),
    DATEDIF(E154,I154,"d"),
    DATEDIF(E154,TODAY(),"d"))</f>
        <v>188</v>
      </c>
      <c r="R154">
        <f t="shared" ca="1" si="6"/>
        <v>0</v>
      </c>
      <c r="S154">
        <f t="shared" ca="1" si="7"/>
        <v>0</v>
      </c>
      <c r="T154">
        <f t="shared" ca="1" si="8"/>
        <v>1</v>
      </c>
    </row>
    <row r="155" spans="1:20" x14ac:dyDescent="0.35">
      <c r="A155">
        <v>6000142903</v>
      </c>
      <c r="B155" t="s">
        <v>230</v>
      </c>
      <c r="C155" t="s">
        <v>230</v>
      </c>
      <c r="D155" s="34" t="s">
        <v>251</v>
      </c>
      <c r="E155" s="1">
        <v>45819</v>
      </c>
      <c r="F155" s="1">
        <v>45842</v>
      </c>
      <c r="G155" t="s">
        <v>601</v>
      </c>
      <c r="H155" t="s">
        <v>233</v>
      </c>
      <c r="I155" s="1">
        <v>45833</v>
      </c>
      <c r="J155" t="s">
        <v>620</v>
      </c>
      <c r="K155" t="s">
        <v>241</v>
      </c>
      <c r="L155" t="s">
        <v>171</v>
      </c>
      <c r="M155" t="s">
        <v>603</v>
      </c>
      <c r="N155" t="s">
        <v>237</v>
      </c>
      <c r="O155" t="s">
        <v>230</v>
      </c>
      <c r="Q155">
        <f ca="1">IF(OR(ISNUMBER(MATCH(L155,MasterData!$D$3:$D$18,0)),ISNUMBER(MATCH(L155,MasterData!$C$3:$C$18,0))),
    DATEDIF(E155,I155,"d"),
    DATEDIF(E155,TODAY(),"d"))</f>
        <v>14</v>
      </c>
      <c r="R155">
        <f t="shared" ca="1" si="6"/>
        <v>0</v>
      </c>
      <c r="S155">
        <f t="shared" ca="1" si="7"/>
        <v>1</v>
      </c>
      <c r="T155">
        <f t="shared" ca="1" si="8"/>
        <v>0</v>
      </c>
    </row>
    <row r="156" spans="1:20" x14ac:dyDescent="0.35">
      <c r="A156">
        <v>6000143191</v>
      </c>
      <c r="B156" t="s">
        <v>230</v>
      </c>
      <c r="C156" t="s">
        <v>230</v>
      </c>
      <c r="D156" s="34" t="s">
        <v>254</v>
      </c>
      <c r="E156" s="1">
        <v>45821</v>
      </c>
      <c r="F156" s="1"/>
      <c r="G156" t="s">
        <v>400</v>
      </c>
      <c r="H156" t="s">
        <v>240</v>
      </c>
      <c r="I156" s="1">
        <v>45845</v>
      </c>
      <c r="J156" t="s">
        <v>201</v>
      </c>
      <c r="K156" t="s">
        <v>241</v>
      </c>
      <c r="L156" t="s">
        <v>171</v>
      </c>
      <c r="M156" t="s">
        <v>597</v>
      </c>
      <c r="N156" t="s">
        <v>237</v>
      </c>
      <c r="O156" t="s">
        <v>230</v>
      </c>
      <c r="Q156">
        <f ca="1">IF(OR(ISNUMBER(MATCH(L156,MasterData!$D$3:$D$18,0)),ISNUMBER(MATCH(L156,MasterData!$C$3:$C$18,0))),
    DATEDIF(E156,I156,"d"),
    DATEDIF(E156,TODAY(),"d"))</f>
        <v>24</v>
      </c>
      <c r="R156">
        <f t="shared" ca="1" si="6"/>
        <v>0</v>
      </c>
      <c r="S156">
        <f t="shared" ca="1" si="7"/>
        <v>1</v>
      </c>
      <c r="T156">
        <f t="shared" ca="1" si="8"/>
        <v>0</v>
      </c>
    </row>
    <row r="157" spans="1:20" x14ac:dyDescent="0.35">
      <c r="A157">
        <v>6000143230</v>
      </c>
      <c r="B157" t="s">
        <v>230</v>
      </c>
      <c r="C157" t="s">
        <v>230</v>
      </c>
      <c r="D157" s="34" t="s">
        <v>254</v>
      </c>
      <c r="E157" s="1">
        <v>45821</v>
      </c>
      <c r="F157" s="1"/>
      <c r="G157" t="s">
        <v>400</v>
      </c>
      <c r="H157" t="s">
        <v>233</v>
      </c>
      <c r="I157" s="1">
        <v>45845</v>
      </c>
      <c r="J157" t="s">
        <v>201</v>
      </c>
      <c r="K157" t="s">
        <v>241</v>
      </c>
      <c r="L157" t="s">
        <v>171</v>
      </c>
      <c r="M157" t="s">
        <v>598</v>
      </c>
      <c r="N157" t="s">
        <v>237</v>
      </c>
      <c r="O157" t="s">
        <v>230</v>
      </c>
      <c r="Q157">
        <f ca="1">IF(OR(ISNUMBER(MATCH(L157,MasterData!$D$3:$D$18,0)),ISNUMBER(MATCH(L157,MasterData!$C$3:$C$18,0))),
    DATEDIF(E157,I157,"d"),
    DATEDIF(E157,TODAY(),"d"))</f>
        <v>24</v>
      </c>
      <c r="R157">
        <f t="shared" ca="1" si="6"/>
        <v>0</v>
      </c>
      <c r="S157">
        <f t="shared" ca="1" si="7"/>
        <v>1</v>
      </c>
      <c r="T157">
        <f t="shared" ca="1" si="8"/>
        <v>0</v>
      </c>
    </row>
    <row r="158" spans="1:20" x14ac:dyDescent="0.35">
      <c r="A158">
        <v>6000143231</v>
      </c>
      <c r="B158" t="s">
        <v>230</v>
      </c>
      <c r="C158" t="s">
        <v>230</v>
      </c>
      <c r="D158" s="34" t="s">
        <v>254</v>
      </c>
      <c r="E158" s="1">
        <v>45821</v>
      </c>
      <c r="F158" s="1"/>
      <c r="G158" t="s">
        <v>400</v>
      </c>
      <c r="H158" t="s">
        <v>233</v>
      </c>
      <c r="I158" s="1">
        <v>45848</v>
      </c>
      <c r="J158" t="s">
        <v>631</v>
      </c>
      <c r="K158" t="s">
        <v>241</v>
      </c>
      <c r="L158" t="s">
        <v>171</v>
      </c>
      <c r="M158" t="s">
        <v>599</v>
      </c>
      <c r="N158" t="s">
        <v>237</v>
      </c>
      <c r="O158" t="s">
        <v>230</v>
      </c>
      <c r="Q158">
        <f ca="1">IF(OR(ISNUMBER(MATCH(L158,MasterData!$D$3:$D$18,0)),ISNUMBER(MATCH(L158,MasterData!$C$3:$C$18,0))),
    DATEDIF(E158,I158,"d"),
    DATEDIF(E158,TODAY(),"d"))</f>
        <v>27</v>
      </c>
      <c r="R158">
        <f t="shared" ca="1" si="6"/>
        <v>0</v>
      </c>
      <c r="S158">
        <f t="shared" ca="1" si="7"/>
        <v>1</v>
      </c>
      <c r="T158">
        <f t="shared" ca="1" si="8"/>
        <v>0</v>
      </c>
    </row>
    <row r="159" spans="1:20" x14ac:dyDescent="0.35">
      <c r="A159">
        <v>6000143290</v>
      </c>
      <c r="B159" t="s">
        <v>230</v>
      </c>
      <c r="C159" t="s">
        <v>230</v>
      </c>
      <c r="D159" s="34" t="s">
        <v>254</v>
      </c>
      <c r="E159" s="1">
        <v>45824</v>
      </c>
      <c r="F159" s="1"/>
      <c r="G159" t="s">
        <v>400</v>
      </c>
      <c r="H159" t="s">
        <v>604</v>
      </c>
      <c r="I159" s="1">
        <v>45845</v>
      </c>
      <c r="J159" t="s">
        <v>201</v>
      </c>
      <c r="K159" t="s">
        <v>241</v>
      </c>
      <c r="L159" t="s">
        <v>171</v>
      </c>
      <c r="M159" t="s">
        <v>605</v>
      </c>
      <c r="N159" t="s">
        <v>237</v>
      </c>
      <c r="O159" t="s">
        <v>230</v>
      </c>
      <c r="Q159">
        <f ca="1">IF(OR(ISNUMBER(MATCH(L159,MasterData!$D$3:$D$18,0)),ISNUMBER(MATCH(L159,MasterData!$C$3:$C$18,0))),
    DATEDIF(E159,I159,"d"),
    DATEDIF(E159,TODAY(),"d"))</f>
        <v>21</v>
      </c>
      <c r="R159">
        <f t="shared" ca="1" si="6"/>
        <v>0</v>
      </c>
      <c r="S159">
        <f t="shared" ca="1" si="7"/>
        <v>1</v>
      </c>
      <c r="T159">
        <f t="shared" ca="1" si="8"/>
        <v>0</v>
      </c>
    </row>
    <row r="160" spans="1:20" x14ac:dyDescent="0.35">
      <c r="A160">
        <v>6000143344</v>
      </c>
      <c r="B160" t="s">
        <v>606</v>
      </c>
      <c r="C160" t="s">
        <v>230</v>
      </c>
      <c r="D160" s="34" t="s">
        <v>594</v>
      </c>
      <c r="E160" s="1">
        <v>45824</v>
      </c>
      <c r="F160" s="1"/>
      <c r="G160" t="s">
        <v>607</v>
      </c>
      <c r="H160" t="s">
        <v>233</v>
      </c>
      <c r="I160" s="1">
        <v>45832</v>
      </c>
      <c r="J160" t="s">
        <v>234</v>
      </c>
      <c r="K160" t="s">
        <v>241</v>
      </c>
      <c r="L160" t="s">
        <v>171</v>
      </c>
      <c r="M160" t="s">
        <v>608</v>
      </c>
      <c r="N160" t="s">
        <v>237</v>
      </c>
      <c r="O160" t="s">
        <v>230</v>
      </c>
      <c r="Q160">
        <f ca="1">IF(OR(ISNUMBER(MATCH(L160,MasterData!$D$3:$D$18,0)),ISNUMBER(MATCH(L160,MasterData!$C$3:$C$18,0))),
    DATEDIF(E160,I160,"d"),
    DATEDIF(E160,TODAY(),"d"))</f>
        <v>8</v>
      </c>
      <c r="R160">
        <f t="shared" ca="1" si="6"/>
        <v>0</v>
      </c>
      <c r="S160">
        <f t="shared" ca="1" si="7"/>
        <v>1</v>
      </c>
      <c r="T160">
        <f t="shared" ca="1" si="8"/>
        <v>0</v>
      </c>
    </row>
    <row r="161" spans="1:20" x14ac:dyDescent="0.35">
      <c r="A161">
        <v>6000143384</v>
      </c>
      <c r="B161" t="s">
        <v>609</v>
      </c>
      <c r="C161" t="s">
        <v>230</v>
      </c>
      <c r="D161" s="34" t="s">
        <v>480</v>
      </c>
      <c r="E161" s="1">
        <v>45824</v>
      </c>
      <c r="F161" s="1"/>
      <c r="G161" t="s">
        <v>329</v>
      </c>
      <c r="H161" t="s">
        <v>233</v>
      </c>
      <c r="I161" s="1">
        <v>45833</v>
      </c>
      <c r="J161" t="s">
        <v>234</v>
      </c>
      <c r="K161" t="s">
        <v>241</v>
      </c>
      <c r="L161" t="s">
        <v>171</v>
      </c>
      <c r="M161" t="s">
        <v>610</v>
      </c>
      <c r="N161" t="s">
        <v>237</v>
      </c>
      <c r="O161" t="s">
        <v>230</v>
      </c>
      <c r="Q161">
        <f ca="1">IF(OR(ISNUMBER(MATCH(L161,MasterData!$D$3:$D$18,0)),ISNUMBER(MATCH(L161,MasterData!$C$3:$C$18,0))),
    DATEDIF(E161,I161,"d"),
    DATEDIF(E161,TODAY(),"d"))</f>
        <v>9</v>
      </c>
      <c r="R161">
        <f t="shared" ca="1" si="6"/>
        <v>0</v>
      </c>
      <c r="S161">
        <f t="shared" ca="1" si="7"/>
        <v>1</v>
      </c>
      <c r="T161">
        <f t="shared" ca="1" si="8"/>
        <v>0</v>
      </c>
    </row>
    <row r="162" spans="1:20" x14ac:dyDescent="0.35">
      <c r="A162">
        <v>6000143505</v>
      </c>
      <c r="B162" t="s">
        <v>230</v>
      </c>
      <c r="C162" t="s">
        <v>230</v>
      </c>
      <c r="D162" s="34" t="s">
        <v>480</v>
      </c>
      <c r="E162" s="1">
        <v>45825</v>
      </c>
      <c r="F162" s="1"/>
      <c r="G162" t="s">
        <v>611</v>
      </c>
      <c r="H162" t="s">
        <v>233</v>
      </c>
      <c r="I162" s="1">
        <v>45852</v>
      </c>
      <c r="J162" t="s">
        <v>256</v>
      </c>
      <c r="K162" t="s">
        <v>241</v>
      </c>
      <c r="L162" t="s">
        <v>171</v>
      </c>
      <c r="M162" t="s">
        <v>612</v>
      </c>
      <c r="N162" t="s">
        <v>237</v>
      </c>
      <c r="O162" t="s">
        <v>230</v>
      </c>
      <c r="Q162">
        <f ca="1">IF(OR(ISNUMBER(MATCH(L162,MasterData!$D$3:$D$18,0)),ISNUMBER(MATCH(L162,MasterData!$C$3:$C$18,0))),
    DATEDIF(E162,I162,"d"),
    DATEDIF(E162,TODAY(),"d"))</f>
        <v>27</v>
      </c>
      <c r="R162">
        <f t="shared" ca="1" si="6"/>
        <v>0</v>
      </c>
      <c r="S162">
        <f t="shared" ca="1" si="7"/>
        <v>1</v>
      </c>
      <c r="T162">
        <f t="shared" ca="1" si="8"/>
        <v>0</v>
      </c>
    </row>
    <row r="163" spans="1:20" x14ac:dyDescent="0.35">
      <c r="A163">
        <v>6000143525</v>
      </c>
      <c r="B163" t="s">
        <v>230</v>
      </c>
      <c r="C163" t="s">
        <v>230</v>
      </c>
      <c r="D163" s="34" t="s">
        <v>480</v>
      </c>
      <c r="E163" s="1">
        <v>45825</v>
      </c>
      <c r="F163" s="1"/>
      <c r="G163" t="s">
        <v>613</v>
      </c>
      <c r="H163" t="s">
        <v>233</v>
      </c>
      <c r="I163" s="1">
        <v>45842</v>
      </c>
      <c r="J163" t="s">
        <v>201</v>
      </c>
      <c r="K163" t="s">
        <v>241</v>
      </c>
      <c r="L163" t="s">
        <v>171</v>
      </c>
      <c r="M163" t="s">
        <v>614</v>
      </c>
      <c r="N163" t="s">
        <v>237</v>
      </c>
      <c r="O163" t="s">
        <v>230</v>
      </c>
      <c r="Q163">
        <f ca="1">IF(OR(ISNUMBER(MATCH(L163,MasterData!$D$3:$D$18,0)),ISNUMBER(MATCH(L163,MasterData!$C$3:$C$18,0))),
    DATEDIF(E163,I163,"d"),
    DATEDIF(E163,TODAY(),"d"))</f>
        <v>17</v>
      </c>
      <c r="R163">
        <f t="shared" ca="1" si="6"/>
        <v>0</v>
      </c>
      <c r="S163">
        <f t="shared" ca="1" si="7"/>
        <v>1</v>
      </c>
      <c r="T163">
        <f t="shared" ca="1" si="8"/>
        <v>0</v>
      </c>
    </row>
    <row r="164" spans="1:20" x14ac:dyDescent="0.35">
      <c r="A164">
        <v>6000143567</v>
      </c>
      <c r="B164" t="s">
        <v>615</v>
      </c>
      <c r="C164" t="s">
        <v>230</v>
      </c>
      <c r="D164" s="34" t="s">
        <v>231</v>
      </c>
      <c r="E164" s="1">
        <v>45826</v>
      </c>
      <c r="F164" s="1"/>
      <c r="G164" t="s">
        <v>293</v>
      </c>
      <c r="H164" t="s">
        <v>245</v>
      </c>
      <c r="I164" s="1">
        <v>45833</v>
      </c>
      <c r="J164" t="s">
        <v>234</v>
      </c>
      <c r="K164" t="s">
        <v>241</v>
      </c>
      <c r="L164" t="s">
        <v>171</v>
      </c>
      <c r="M164" t="s">
        <v>616</v>
      </c>
      <c r="N164" t="s">
        <v>237</v>
      </c>
      <c r="O164" t="s">
        <v>230</v>
      </c>
      <c r="Q164">
        <f ca="1">IF(OR(ISNUMBER(MATCH(L164,MasterData!$D$3:$D$18,0)),ISNUMBER(MATCH(L164,MasterData!$C$3:$C$18,0))),
    DATEDIF(E164,I164,"d"),
    DATEDIF(E164,TODAY(),"d"))</f>
        <v>7</v>
      </c>
      <c r="R164">
        <f t="shared" ca="1" si="6"/>
        <v>1</v>
      </c>
      <c r="S164">
        <f t="shared" ca="1" si="7"/>
        <v>0</v>
      </c>
      <c r="T164">
        <f t="shared" ca="1" si="8"/>
        <v>0</v>
      </c>
    </row>
    <row r="165" spans="1:20" x14ac:dyDescent="0.35">
      <c r="A165">
        <v>6000143642</v>
      </c>
      <c r="B165" t="s">
        <v>230</v>
      </c>
      <c r="C165" t="s">
        <v>230</v>
      </c>
      <c r="D165" s="34" t="s">
        <v>251</v>
      </c>
      <c r="E165" s="1">
        <v>45826</v>
      </c>
      <c r="F165" s="1"/>
      <c r="G165" t="s">
        <v>400</v>
      </c>
      <c r="H165" t="s">
        <v>233</v>
      </c>
      <c r="I165" s="1">
        <v>45836</v>
      </c>
      <c r="J165" t="s">
        <v>201</v>
      </c>
      <c r="K165" t="s">
        <v>241</v>
      </c>
      <c r="L165" t="s">
        <v>171</v>
      </c>
      <c r="M165" t="s">
        <v>617</v>
      </c>
      <c r="N165" t="s">
        <v>237</v>
      </c>
      <c r="O165" t="s">
        <v>230</v>
      </c>
      <c r="Q165">
        <f ca="1">IF(OR(ISNUMBER(MATCH(L165,MasterData!$D$3:$D$18,0)),ISNUMBER(MATCH(L165,MasterData!$C$3:$C$18,0))),
    DATEDIF(E165,I165,"d"),
    DATEDIF(E165,TODAY(),"d"))</f>
        <v>10</v>
      </c>
      <c r="R165">
        <f t="shared" ca="1" si="6"/>
        <v>0</v>
      </c>
      <c r="S165">
        <f t="shared" ca="1" si="7"/>
        <v>1</v>
      </c>
      <c r="T165">
        <f t="shared" ca="1" si="8"/>
        <v>0</v>
      </c>
    </row>
    <row r="166" spans="1:20" x14ac:dyDescent="0.35">
      <c r="B166" t="s">
        <v>8</v>
      </c>
      <c r="D166" s="34" t="s">
        <v>660</v>
      </c>
      <c r="E166" s="1">
        <v>45826</v>
      </c>
      <c r="F166" s="1"/>
      <c r="G166" t="s">
        <v>661</v>
      </c>
      <c r="I166" s="1">
        <v>45849</v>
      </c>
      <c r="K166" t="s">
        <v>235</v>
      </c>
      <c r="L166" t="s">
        <v>164</v>
      </c>
      <c r="M166" t="s">
        <v>662</v>
      </c>
      <c r="N166" t="s">
        <v>237</v>
      </c>
      <c r="Q166">
        <f ca="1">IF(OR(ISNUMBER(MATCH(L166,MasterData!$D$3:$D$18,0)),ISNUMBER(MATCH(L166,MasterData!$C$3:$C$18,0))),
    DATEDIF(E166,I166,"d"),
    DATEDIF(E166,TODAY(),"d"))</f>
        <v>181</v>
      </c>
      <c r="R166">
        <f ca="1">IF(AND($Q166&gt;=0,$Q166&lt;=7),1,0)</f>
        <v>0</v>
      </c>
      <c r="S166">
        <f ca="1">IF(AND($Q166&gt;7,Q166&lt;=30),1,0)</f>
        <v>0</v>
      </c>
      <c r="T166">
        <f ca="1">IF($Q166&gt;30,1,0)</f>
        <v>1</v>
      </c>
    </row>
    <row r="167" spans="1:20" x14ac:dyDescent="0.35">
      <c r="A167">
        <v>6000144089</v>
      </c>
      <c r="B167" t="s">
        <v>230</v>
      </c>
      <c r="C167" t="s">
        <v>230</v>
      </c>
      <c r="D167" s="34" t="s">
        <v>231</v>
      </c>
      <c r="E167" s="1">
        <v>45833</v>
      </c>
      <c r="F167" s="1"/>
      <c r="G167" t="s">
        <v>248</v>
      </c>
      <c r="H167" t="s">
        <v>245</v>
      </c>
      <c r="I167" s="1">
        <v>45843</v>
      </c>
      <c r="J167" t="s">
        <v>201</v>
      </c>
      <c r="K167" t="s">
        <v>241</v>
      </c>
      <c r="L167" t="s">
        <v>171</v>
      </c>
      <c r="M167" t="s">
        <v>621</v>
      </c>
      <c r="N167" t="s">
        <v>237</v>
      </c>
      <c r="O167" t="s">
        <v>230</v>
      </c>
      <c r="Q167">
        <f ca="1">IF(OR(ISNUMBER(MATCH(L167,MasterData!$D$3:$D$18,0)),ISNUMBER(MATCH(L167,MasterData!$C$3:$C$18,0))),
    DATEDIF(E167,I167,"d"),
    DATEDIF(E167,TODAY(),"d"))</f>
        <v>10</v>
      </c>
      <c r="R167">
        <f t="shared" ca="1" si="6"/>
        <v>0</v>
      </c>
      <c r="S167">
        <f t="shared" ca="1" si="7"/>
        <v>1</v>
      </c>
      <c r="T167">
        <f t="shared" ca="1" si="8"/>
        <v>0</v>
      </c>
    </row>
    <row r="168" spans="1:20" x14ac:dyDescent="0.35">
      <c r="A168">
        <v>6000144129</v>
      </c>
      <c r="B168" t="s">
        <v>230</v>
      </c>
      <c r="C168" t="s">
        <v>230</v>
      </c>
      <c r="D168" s="34" t="s">
        <v>231</v>
      </c>
      <c r="E168" s="1">
        <v>45833</v>
      </c>
      <c r="F168" s="1"/>
      <c r="G168" t="s">
        <v>248</v>
      </c>
      <c r="H168" t="s">
        <v>245</v>
      </c>
      <c r="I168" s="1">
        <v>45843</v>
      </c>
      <c r="J168" t="s">
        <v>201</v>
      </c>
      <c r="K168" t="s">
        <v>241</v>
      </c>
      <c r="L168" t="s">
        <v>171</v>
      </c>
      <c r="M168" t="s">
        <v>622</v>
      </c>
      <c r="N168" t="s">
        <v>237</v>
      </c>
      <c r="O168" t="s">
        <v>230</v>
      </c>
      <c r="Q168">
        <f ca="1">IF(OR(ISNUMBER(MATCH(L168,MasterData!$D$3:$D$18,0)),ISNUMBER(MATCH(L168,MasterData!$C$3:$C$18,0))),
    DATEDIF(E168,I168,"d"),
    DATEDIF(E168,TODAY(),"d"))</f>
        <v>10</v>
      </c>
      <c r="R168">
        <f t="shared" ca="1" si="6"/>
        <v>0</v>
      </c>
      <c r="S168">
        <f t="shared" ca="1" si="7"/>
        <v>1</v>
      </c>
      <c r="T168">
        <f t="shared" ca="1" si="8"/>
        <v>0</v>
      </c>
    </row>
    <row r="169" spans="1:20" x14ac:dyDescent="0.35">
      <c r="A169">
        <v>6000144490</v>
      </c>
      <c r="B169" t="s">
        <v>625</v>
      </c>
      <c r="C169" t="s">
        <v>230</v>
      </c>
      <c r="D169" s="34" t="s">
        <v>231</v>
      </c>
      <c r="E169" s="1">
        <v>45838</v>
      </c>
      <c r="F169" s="1"/>
      <c r="G169" t="s">
        <v>248</v>
      </c>
      <c r="H169" t="s">
        <v>245</v>
      </c>
      <c r="I169" s="1">
        <v>45876</v>
      </c>
      <c r="J169" t="s">
        <v>245</v>
      </c>
      <c r="K169" t="s">
        <v>241</v>
      </c>
      <c r="L169" t="s">
        <v>171</v>
      </c>
      <c r="M169" t="s">
        <v>626</v>
      </c>
      <c r="N169" t="s">
        <v>237</v>
      </c>
      <c r="O169" t="s">
        <v>230</v>
      </c>
      <c r="Q169">
        <f ca="1">IF(OR(ISNUMBER(MATCH(L169,MasterData!$D$3:$D$18,0)),ISNUMBER(MATCH(L169,MasterData!$C$3:$C$18,0))),
    DATEDIF(E169,I169,"d"),
    DATEDIF(E169,TODAY(),"d"))</f>
        <v>38</v>
      </c>
      <c r="R169">
        <f t="shared" ca="1" si="6"/>
        <v>0</v>
      </c>
      <c r="S169">
        <f t="shared" ca="1" si="7"/>
        <v>0</v>
      </c>
      <c r="T169">
        <f t="shared" ca="1" si="8"/>
        <v>1</v>
      </c>
    </row>
    <row r="170" spans="1:20" x14ac:dyDescent="0.35">
      <c r="A170">
        <v>6000144523</v>
      </c>
      <c r="B170" t="s">
        <v>627</v>
      </c>
      <c r="C170" t="s">
        <v>230</v>
      </c>
      <c r="D170" s="34" t="s">
        <v>254</v>
      </c>
      <c r="E170" s="1">
        <v>45838</v>
      </c>
      <c r="F170" s="1"/>
      <c r="G170" t="s">
        <v>268</v>
      </c>
      <c r="H170" t="s">
        <v>240</v>
      </c>
      <c r="I170" s="1">
        <v>45859</v>
      </c>
      <c r="J170" t="s">
        <v>245</v>
      </c>
      <c r="K170" t="s">
        <v>235</v>
      </c>
      <c r="L170" t="s">
        <v>171</v>
      </c>
      <c r="M170" t="s">
        <v>629</v>
      </c>
      <c r="N170" t="s">
        <v>237</v>
      </c>
      <c r="O170" t="s">
        <v>230</v>
      </c>
      <c r="Q170">
        <f ca="1">IF(OR(ISNUMBER(MATCH(L170,MasterData!$D$3:$D$18,0)),ISNUMBER(MATCH(L170,MasterData!$C$3:$C$18,0))),
    DATEDIF(E170,I170,"d"),
    DATEDIF(E170,TODAY(),"d"))</f>
        <v>21</v>
      </c>
      <c r="R170">
        <f t="shared" ca="1" si="6"/>
        <v>0</v>
      </c>
      <c r="S170">
        <f t="shared" ca="1" si="7"/>
        <v>1</v>
      </c>
      <c r="T170">
        <f t="shared" ca="1" si="8"/>
        <v>0</v>
      </c>
    </row>
    <row r="171" spans="1:20" x14ac:dyDescent="0.35">
      <c r="A171">
        <v>6000144785</v>
      </c>
      <c r="B171" t="s">
        <v>632</v>
      </c>
      <c r="C171" t="s">
        <v>230</v>
      </c>
      <c r="D171" s="34" t="s">
        <v>231</v>
      </c>
      <c r="E171" s="1">
        <v>45840</v>
      </c>
      <c r="F171" s="1"/>
      <c r="G171" t="s">
        <v>248</v>
      </c>
      <c r="H171" t="s">
        <v>245</v>
      </c>
      <c r="I171" s="1">
        <v>45858</v>
      </c>
      <c r="J171" t="s">
        <v>245</v>
      </c>
      <c r="K171" t="s">
        <v>235</v>
      </c>
      <c r="L171" t="s">
        <v>171</v>
      </c>
      <c r="M171" t="s">
        <v>633</v>
      </c>
      <c r="N171" t="s">
        <v>237</v>
      </c>
      <c r="O171" t="s">
        <v>230</v>
      </c>
      <c r="Q171">
        <f ca="1">IF(OR(ISNUMBER(MATCH(L171,MasterData!$D$3:$D$18,0)),ISNUMBER(MATCH(L171,MasterData!$C$3:$C$18,0))),
    DATEDIF(E171,I171,"d"),
    DATEDIF(E171,TODAY(),"d"))</f>
        <v>18</v>
      </c>
      <c r="R171">
        <f t="shared" ca="1" si="6"/>
        <v>0</v>
      </c>
      <c r="S171">
        <f t="shared" ca="1" si="7"/>
        <v>1</v>
      </c>
      <c r="T171">
        <f t="shared" ca="1" si="8"/>
        <v>0</v>
      </c>
    </row>
    <row r="172" spans="1:20" x14ac:dyDescent="0.35">
      <c r="A172">
        <v>6000144855</v>
      </c>
      <c r="B172" t="s">
        <v>230</v>
      </c>
      <c r="C172" t="s">
        <v>230</v>
      </c>
      <c r="D172" s="34" t="s">
        <v>251</v>
      </c>
      <c r="E172" s="1">
        <v>45841</v>
      </c>
      <c r="F172" s="1"/>
      <c r="G172" t="s">
        <v>400</v>
      </c>
      <c r="H172" t="s">
        <v>230</v>
      </c>
      <c r="I172" s="1">
        <v>45860</v>
      </c>
      <c r="J172" t="s">
        <v>201</v>
      </c>
      <c r="K172" t="s">
        <v>241</v>
      </c>
      <c r="L172" t="s">
        <v>171</v>
      </c>
      <c r="M172" t="s">
        <v>634</v>
      </c>
      <c r="N172" t="s">
        <v>237</v>
      </c>
      <c r="O172" t="s">
        <v>230</v>
      </c>
      <c r="Q172">
        <f ca="1">IF(OR(ISNUMBER(MATCH(L172,MasterData!$D$3:$D$18,0)),ISNUMBER(MATCH(L172,MasterData!$C$3:$C$18,0))),
    DATEDIF(E172,I172,"d"),
    DATEDIF(E172,TODAY(),"d"))</f>
        <v>19</v>
      </c>
      <c r="R172">
        <f t="shared" ca="1" si="6"/>
        <v>0</v>
      </c>
      <c r="S172">
        <f t="shared" ca="1" si="7"/>
        <v>1</v>
      </c>
      <c r="T172">
        <f t="shared" ca="1" si="8"/>
        <v>0</v>
      </c>
    </row>
    <row r="173" spans="1:20" x14ac:dyDescent="0.35">
      <c r="A173">
        <v>6000144869</v>
      </c>
      <c r="B173" t="s">
        <v>635</v>
      </c>
      <c r="C173" t="s">
        <v>230</v>
      </c>
      <c r="D173" s="34" t="s">
        <v>231</v>
      </c>
      <c r="E173" s="1">
        <v>45841</v>
      </c>
      <c r="F173" s="1"/>
      <c r="G173" t="s">
        <v>248</v>
      </c>
      <c r="H173" t="s">
        <v>245</v>
      </c>
      <c r="I173" s="1">
        <v>45870</v>
      </c>
      <c r="J173" t="s">
        <v>234</v>
      </c>
      <c r="K173" t="s">
        <v>235</v>
      </c>
      <c r="L173" t="s">
        <v>171</v>
      </c>
      <c r="M173" t="s">
        <v>636</v>
      </c>
      <c r="N173" t="s">
        <v>237</v>
      </c>
      <c r="O173" t="s">
        <v>230</v>
      </c>
      <c r="Q173">
        <f ca="1">IF(OR(ISNUMBER(MATCH(L173,MasterData!$D$3:$D$18,0)),ISNUMBER(MATCH(L173,MasterData!$C$3:$C$18,0))),
    DATEDIF(E173,I173,"d"),
    DATEDIF(E173,TODAY(),"d"))</f>
        <v>29</v>
      </c>
      <c r="R173">
        <f t="shared" ca="1" si="6"/>
        <v>0</v>
      </c>
      <c r="S173">
        <f t="shared" ca="1" si="7"/>
        <v>1</v>
      </c>
      <c r="T173">
        <f t="shared" ca="1" si="8"/>
        <v>0</v>
      </c>
    </row>
    <row r="174" spans="1:20" x14ac:dyDescent="0.35">
      <c r="A174">
        <v>6000145148</v>
      </c>
      <c r="B174" t="s">
        <v>644</v>
      </c>
      <c r="C174" t="s">
        <v>230</v>
      </c>
      <c r="D174" s="34" t="s">
        <v>480</v>
      </c>
      <c r="E174" s="1">
        <v>45845</v>
      </c>
      <c r="F174" s="1"/>
      <c r="G174" t="s">
        <v>552</v>
      </c>
      <c r="H174" t="s">
        <v>245</v>
      </c>
      <c r="I174" s="1">
        <v>45853</v>
      </c>
      <c r="J174" t="s">
        <v>245</v>
      </c>
      <c r="K174" t="s">
        <v>241</v>
      </c>
      <c r="L174" t="s">
        <v>171</v>
      </c>
      <c r="M174" t="s">
        <v>645</v>
      </c>
      <c r="N174" t="s">
        <v>237</v>
      </c>
      <c r="O174" t="s">
        <v>230</v>
      </c>
      <c r="Q174">
        <f ca="1">IF(OR(ISNUMBER(MATCH(L174,MasterData!$D$3:$D$18,0)),ISNUMBER(MATCH(L174,MasterData!$C$3:$C$18,0))),
    DATEDIF(E174,I174,"d"),
    DATEDIF(E174,TODAY(),"d"))</f>
        <v>8</v>
      </c>
      <c r="R174">
        <f t="shared" ca="1" si="6"/>
        <v>0</v>
      </c>
      <c r="S174">
        <f t="shared" ca="1" si="7"/>
        <v>1</v>
      </c>
      <c r="T174">
        <f t="shared" ca="1" si="8"/>
        <v>0</v>
      </c>
    </row>
    <row r="175" spans="1:20" x14ac:dyDescent="0.35">
      <c r="A175">
        <v>6000145298</v>
      </c>
      <c r="B175" t="s">
        <v>230</v>
      </c>
      <c r="C175" t="s">
        <v>230</v>
      </c>
      <c r="D175" s="34" t="s">
        <v>231</v>
      </c>
      <c r="E175" s="1">
        <v>45846</v>
      </c>
      <c r="F175" s="1"/>
      <c r="G175" t="s">
        <v>248</v>
      </c>
      <c r="H175" t="s">
        <v>245</v>
      </c>
      <c r="I175" s="1">
        <v>45856</v>
      </c>
      <c r="J175" t="s">
        <v>245</v>
      </c>
      <c r="K175" t="s">
        <v>241</v>
      </c>
      <c r="L175" t="s">
        <v>171</v>
      </c>
      <c r="M175" t="s">
        <v>486</v>
      </c>
      <c r="N175" t="s">
        <v>237</v>
      </c>
      <c r="O175" t="s">
        <v>230</v>
      </c>
      <c r="Q175">
        <f ca="1">IF(OR(ISNUMBER(MATCH(L175,MasterData!$D$3:$D$18,0)),ISNUMBER(MATCH(L175,MasterData!$C$3:$C$18,0))),
    DATEDIF(E175,I175,"d"),
    DATEDIF(E175,TODAY(),"d"))</f>
        <v>10</v>
      </c>
      <c r="R175">
        <f t="shared" ca="1" si="6"/>
        <v>0</v>
      </c>
      <c r="S175">
        <f t="shared" ca="1" si="7"/>
        <v>1</v>
      </c>
      <c r="T175">
        <f t="shared" ca="1" si="8"/>
        <v>0</v>
      </c>
    </row>
    <row r="176" spans="1:20" x14ac:dyDescent="0.35">
      <c r="A176">
        <v>6000145337</v>
      </c>
      <c r="B176" t="s">
        <v>646</v>
      </c>
      <c r="C176" t="s">
        <v>230</v>
      </c>
      <c r="D176" s="34" t="s">
        <v>231</v>
      </c>
      <c r="E176" s="1">
        <v>45846</v>
      </c>
      <c r="F176" s="1"/>
      <c r="G176" t="s">
        <v>248</v>
      </c>
      <c r="H176" t="s">
        <v>245</v>
      </c>
      <c r="I176" s="1">
        <v>45873</v>
      </c>
      <c r="J176" t="s">
        <v>234</v>
      </c>
      <c r="K176" t="s">
        <v>235</v>
      </c>
      <c r="L176" t="s">
        <v>171</v>
      </c>
      <c r="M176" t="s">
        <v>486</v>
      </c>
      <c r="N176" t="s">
        <v>237</v>
      </c>
      <c r="O176" t="s">
        <v>230</v>
      </c>
      <c r="Q176">
        <f ca="1">IF(OR(ISNUMBER(MATCH(L176,MasterData!$D$3:$D$18,0)),ISNUMBER(MATCH(L176,MasterData!$C$3:$C$18,0))),
    DATEDIF(E176,I176,"d"),
    DATEDIF(E176,TODAY(),"d"))</f>
        <v>27</v>
      </c>
      <c r="R176">
        <f t="shared" ca="1" si="6"/>
        <v>0</v>
      </c>
      <c r="S176">
        <f t="shared" ca="1" si="7"/>
        <v>1</v>
      </c>
      <c r="T176">
        <f t="shared" ca="1" si="8"/>
        <v>0</v>
      </c>
    </row>
    <row r="177" spans="1:20" x14ac:dyDescent="0.35">
      <c r="A177">
        <v>6000145415</v>
      </c>
      <c r="B177" t="s">
        <v>647</v>
      </c>
      <c r="C177" t="s">
        <v>230</v>
      </c>
      <c r="D177" s="34" t="s">
        <v>254</v>
      </c>
      <c r="E177" s="1">
        <v>45847</v>
      </c>
      <c r="F177" s="1"/>
      <c r="G177" t="s">
        <v>268</v>
      </c>
      <c r="H177" t="s">
        <v>230</v>
      </c>
      <c r="I177" s="1">
        <v>45876</v>
      </c>
      <c r="J177" t="s">
        <v>245</v>
      </c>
      <c r="K177" t="s">
        <v>241</v>
      </c>
      <c r="L177" t="s">
        <v>171</v>
      </c>
      <c r="M177" t="s">
        <v>648</v>
      </c>
      <c r="N177" t="s">
        <v>237</v>
      </c>
      <c r="O177" t="s">
        <v>230</v>
      </c>
      <c r="Q177">
        <f ca="1">IF(OR(ISNUMBER(MATCH(L177,MasterData!$D$3:$D$18,0)),ISNUMBER(MATCH(L177,MasterData!$C$3:$C$18,0))),
    DATEDIF(E177,I177,"d"),
    DATEDIF(E177,TODAY(),"d"))</f>
        <v>29</v>
      </c>
      <c r="R177">
        <f t="shared" ca="1" si="6"/>
        <v>0</v>
      </c>
      <c r="S177">
        <f t="shared" ca="1" si="7"/>
        <v>1</v>
      </c>
      <c r="T177">
        <f t="shared" ca="1" si="8"/>
        <v>0</v>
      </c>
    </row>
    <row r="178" spans="1:20" x14ac:dyDescent="0.35">
      <c r="A178">
        <v>6000146508</v>
      </c>
      <c r="B178" t="s">
        <v>640</v>
      </c>
      <c r="D178" s="34" t="s">
        <v>254</v>
      </c>
      <c r="E178" s="1">
        <v>45825</v>
      </c>
      <c r="F178" s="1"/>
      <c r="G178" t="s">
        <v>641</v>
      </c>
      <c r="I178" s="1">
        <v>45882</v>
      </c>
      <c r="K178" t="s">
        <v>241</v>
      </c>
      <c r="L178" t="s">
        <v>164</v>
      </c>
      <c r="M178" t="s">
        <v>642</v>
      </c>
      <c r="N178" t="s">
        <v>237</v>
      </c>
      <c r="Q178">
        <f ca="1">IF(OR(ISNUMBER(MATCH(L178,MasterData!$D$3:$D$18,0)),ISNUMBER(MATCH(L178,MasterData!$C$3:$C$18,0))),
    DATEDIF(E178,I178,"d"),
    DATEDIF(E178,TODAY(),"d"))</f>
        <v>182</v>
      </c>
      <c r="R178">
        <f t="shared" ca="1" si="6"/>
        <v>0</v>
      </c>
      <c r="S178">
        <f t="shared" ca="1" si="7"/>
        <v>0</v>
      </c>
      <c r="T178">
        <f t="shared" ca="1" si="8"/>
        <v>1</v>
      </c>
    </row>
    <row r="179" spans="1:20" x14ac:dyDescent="0.35">
      <c r="B179" t="s">
        <v>663</v>
      </c>
      <c r="D179" s="34">
        <v>3010</v>
      </c>
      <c r="E179" s="1">
        <v>45826</v>
      </c>
      <c r="F179" s="1"/>
      <c r="G179" t="s">
        <v>664</v>
      </c>
      <c r="I179" s="1">
        <v>45854</v>
      </c>
      <c r="K179" t="s">
        <v>235</v>
      </c>
      <c r="L179" t="s">
        <v>171</v>
      </c>
      <c r="M179" t="s">
        <v>665</v>
      </c>
      <c r="N179" t="s">
        <v>237</v>
      </c>
      <c r="Q179">
        <f ca="1">IF(OR(ISNUMBER(MATCH(L179,MasterData!$D$3:$D$18,0)),ISNUMBER(MATCH(L179,MasterData!$C$3:$C$18,0))),
    DATEDIF(E179,I179,"d"),
    DATEDIF(E179,TODAY(),"d"))</f>
        <v>28</v>
      </c>
      <c r="R179">
        <f t="shared" ca="1" si="6"/>
        <v>0</v>
      </c>
      <c r="S179">
        <f t="shared" ca="1" si="7"/>
        <v>1</v>
      </c>
      <c r="T179">
        <f t="shared" ca="1" si="8"/>
        <v>0</v>
      </c>
    </row>
    <row r="180" spans="1:20" x14ac:dyDescent="0.35">
      <c r="B180" t="s">
        <v>666</v>
      </c>
      <c r="D180" s="34">
        <v>3010</v>
      </c>
      <c r="E180" s="1">
        <v>45828</v>
      </c>
      <c r="F180" s="1"/>
      <c r="G180" t="s">
        <v>667</v>
      </c>
      <c r="I180" s="1">
        <v>45854</v>
      </c>
      <c r="K180" t="s">
        <v>235</v>
      </c>
      <c r="L180" t="s">
        <v>171</v>
      </c>
      <c r="M180" t="s">
        <v>668</v>
      </c>
      <c r="N180" t="s">
        <v>237</v>
      </c>
      <c r="Q180">
        <f ca="1">IF(OR(ISNUMBER(MATCH(L180,MasterData!$D$3:$D$18,0)),ISNUMBER(MATCH(L180,MasterData!$C$3:$C$18,0))),
    DATEDIF(E180,I180,"d"),
    DATEDIF(E180,TODAY(),"d"))</f>
        <v>26</v>
      </c>
      <c r="R180">
        <f t="shared" ca="1" si="6"/>
        <v>0</v>
      </c>
      <c r="S180">
        <f t="shared" ca="1" si="7"/>
        <v>1</v>
      </c>
      <c r="T180">
        <f t="shared" ca="1" si="8"/>
        <v>0</v>
      </c>
    </row>
    <row r="181" spans="1:20" x14ac:dyDescent="0.35">
      <c r="B181" t="s">
        <v>10</v>
      </c>
      <c r="D181" s="34" t="s">
        <v>231</v>
      </c>
      <c r="E181" s="1">
        <v>45828</v>
      </c>
      <c r="F181" s="1"/>
      <c r="G181" t="s">
        <v>669</v>
      </c>
      <c r="I181" s="1">
        <v>45883</v>
      </c>
      <c r="K181" t="s">
        <v>235</v>
      </c>
      <c r="L181" t="s">
        <v>164</v>
      </c>
      <c r="M181" t="s">
        <v>670</v>
      </c>
      <c r="N181" t="s">
        <v>237</v>
      </c>
      <c r="Q181">
        <f ca="1">IF(OR(ISNUMBER(MATCH(L181,MasterData!$D$3:$D$18,0)),ISNUMBER(MATCH(L181,MasterData!$C$3:$C$18,0))),
    DATEDIF(E181,I181,"d"),
    DATEDIF(E181,TODAY(),"d"))</f>
        <v>179</v>
      </c>
      <c r="R181">
        <f t="shared" ca="1" si="6"/>
        <v>0</v>
      </c>
      <c r="S181">
        <f t="shared" ca="1" si="7"/>
        <v>0</v>
      </c>
      <c r="T181">
        <f t="shared" ca="1" si="8"/>
        <v>1</v>
      </c>
    </row>
    <row r="182" spans="1:20" x14ac:dyDescent="0.35">
      <c r="B182" t="s">
        <v>11</v>
      </c>
      <c r="D182" s="34">
        <v>3014</v>
      </c>
      <c r="E182" s="1">
        <v>45840</v>
      </c>
      <c r="F182" s="1"/>
      <c r="G182" t="s">
        <v>649</v>
      </c>
      <c r="H182" t="s">
        <v>650</v>
      </c>
      <c r="I182" s="1">
        <v>45883</v>
      </c>
      <c r="J182" t="s">
        <v>650</v>
      </c>
      <c r="K182" t="s">
        <v>235</v>
      </c>
      <c r="L182" t="s">
        <v>171</v>
      </c>
      <c r="M182" t="s">
        <v>651</v>
      </c>
      <c r="N182" t="s">
        <v>237</v>
      </c>
      <c r="Q182">
        <f ca="1">IF(OR(ISNUMBER(MATCH(L182,MasterData!$D$3:$D$18,0)),ISNUMBER(MATCH(L182,MasterData!$C$3:$C$18,0))),
    DATEDIF(E182,I182,"d"),
    DATEDIF(E182,TODAY(),"d"))</f>
        <v>43</v>
      </c>
      <c r="R182">
        <f t="shared" ca="1" si="6"/>
        <v>0</v>
      </c>
      <c r="S182">
        <f t="shared" ca="1" si="7"/>
        <v>0</v>
      </c>
      <c r="T182">
        <f t="shared" ca="1" si="8"/>
        <v>1</v>
      </c>
    </row>
    <row r="183" spans="1:20" x14ac:dyDescent="0.35">
      <c r="B183" t="s">
        <v>671</v>
      </c>
      <c r="D183" s="34">
        <v>7092</v>
      </c>
      <c r="E183" s="1">
        <v>45841</v>
      </c>
      <c r="F183" s="1"/>
      <c r="G183" t="s">
        <v>672</v>
      </c>
      <c r="I183" s="1">
        <v>45859</v>
      </c>
      <c r="K183" t="s">
        <v>241</v>
      </c>
      <c r="L183" t="s">
        <v>171</v>
      </c>
      <c r="M183" t="s">
        <v>673</v>
      </c>
      <c r="N183" t="s">
        <v>237</v>
      </c>
      <c r="Q183">
        <f ca="1">IF(OR(ISNUMBER(MATCH(L183,MasterData!$D$3:$D$18,0)),ISNUMBER(MATCH(L183,MasterData!$C$3:$C$18,0))),
    DATEDIF(E183,I183,"d"),
    DATEDIF(E183,TODAY(),"d"))</f>
        <v>18</v>
      </c>
      <c r="R183">
        <f t="shared" ca="1" si="6"/>
        <v>0</v>
      </c>
      <c r="S183">
        <f t="shared" ca="1" si="7"/>
        <v>1</v>
      </c>
      <c r="T183">
        <f t="shared" ca="1" si="8"/>
        <v>0</v>
      </c>
    </row>
    <row r="184" spans="1:20" x14ac:dyDescent="0.35">
      <c r="B184" t="s">
        <v>12</v>
      </c>
      <c r="D184" s="34" t="s">
        <v>231</v>
      </c>
      <c r="E184" s="1">
        <v>45845</v>
      </c>
      <c r="F184" s="1"/>
      <c r="G184" t="s">
        <v>669</v>
      </c>
      <c r="I184" s="1">
        <v>45849</v>
      </c>
      <c r="K184" t="s">
        <v>235</v>
      </c>
      <c r="L184" t="s">
        <v>164</v>
      </c>
      <c r="M184" t="s">
        <v>674</v>
      </c>
      <c r="N184" t="s">
        <v>237</v>
      </c>
      <c r="Q184">
        <f ca="1">IF(OR(ISNUMBER(MATCH(L184,MasterData!$D$3:$D$18,0)),ISNUMBER(MATCH(L184,MasterData!$C$3:$C$18,0))),
    DATEDIF(E184,I184,"d"),
    DATEDIF(E184,TODAY(),"d"))</f>
        <v>162</v>
      </c>
      <c r="R184">
        <f t="shared" ca="1" si="6"/>
        <v>0</v>
      </c>
      <c r="S184">
        <f t="shared" ca="1" si="7"/>
        <v>0</v>
      </c>
      <c r="T184">
        <f t="shared" ca="1" si="8"/>
        <v>1</v>
      </c>
    </row>
    <row r="185" spans="1:20" x14ac:dyDescent="0.35">
      <c r="B185" t="s">
        <v>675</v>
      </c>
      <c r="D185" s="34">
        <v>3014</v>
      </c>
      <c r="E185" s="1">
        <v>45845</v>
      </c>
      <c r="F185" s="1"/>
      <c r="G185" t="s">
        <v>676</v>
      </c>
      <c r="I185" s="1">
        <v>45859</v>
      </c>
      <c r="K185" t="s">
        <v>347</v>
      </c>
      <c r="L185" t="s">
        <v>171</v>
      </c>
      <c r="M185" t="s">
        <v>677</v>
      </c>
      <c r="N185" t="s">
        <v>237</v>
      </c>
      <c r="Q185">
        <f ca="1">IF(OR(ISNUMBER(MATCH(L185,MasterData!$D$3:$D$18,0)),ISNUMBER(MATCH(L185,MasterData!$C$3:$C$18,0))),
    DATEDIF(E185,I185,"d"),
    DATEDIF(E185,TODAY(),"d"))</f>
        <v>14</v>
      </c>
      <c r="R185">
        <f t="shared" ca="1" si="6"/>
        <v>0</v>
      </c>
      <c r="S185">
        <f t="shared" ca="1" si="7"/>
        <v>1</v>
      </c>
      <c r="T185">
        <f t="shared" ca="1" si="8"/>
        <v>0</v>
      </c>
    </row>
    <row r="186" spans="1:20" x14ac:dyDescent="0.35">
      <c r="B186" t="s">
        <v>13</v>
      </c>
      <c r="D186" s="34">
        <v>3014</v>
      </c>
      <c r="E186" s="1">
        <v>45846</v>
      </c>
      <c r="F186" s="1"/>
      <c r="G186" t="s">
        <v>652</v>
      </c>
      <c r="H186" t="s">
        <v>240</v>
      </c>
      <c r="I186" s="1">
        <v>45883</v>
      </c>
      <c r="J186" t="s">
        <v>245</v>
      </c>
      <c r="K186" t="s">
        <v>241</v>
      </c>
      <c r="L186" t="s">
        <v>164</v>
      </c>
      <c r="M186" t="s">
        <v>653</v>
      </c>
      <c r="N186" t="s">
        <v>237</v>
      </c>
      <c r="Q186">
        <f ca="1">IF(OR(ISNUMBER(MATCH(L186,MasterData!$D$3:$D$18,0)),ISNUMBER(MATCH(L186,MasterData!$C$3:$C$18,0))),
    DATEDIF(E186,I186,"d"),
    DATEDIF(E186,TODAY(),"d"))</f>
        <v>161</v>
      </c>
      <c r="R186">
        <f t="shared" ca="1" si="6"/>
        <v>0</v>
      </c>
      <c r="S186">
        <f t="shared" ca="1" si="7"/>
        <v>0</v>
      </c>
      <c r="T186">
        <f t="shared" ca="1" si="8"/>
        <v>1</v>
      </c>
    </row>
    <row r="187" spans="1:20" x14ac:dyDescent="0.35">
      <c r="B187" t="s">
        <v>654</v>
      </c>
      <c r="D187" s="34">
        <v>3014</v>
      </c>
      <c r="E187" s="1">
        <v>45847</v>
      </c>
      <c r="F187" s="1"/>
      <c r="G187" t="s">
        <v>652</v>
      </c>
      <c r="H187" t="s">
        <v>245</v>
      </c>
      <c r="I187" s="1">
        <v>45854</v>
      </c>
      <c r="J187" t="s">
        <v>245</v>
      </c>
      <c r="K187" t="s">
        <v>347</v>
      </c>
      <c r="L187" t="s">
        <v>171</v>
      </c>
      <c r="M187" t="s">
        <v>655</v>
      </c>
      <c r="N187" t="s">
        <v>237</v>
      </c>
      <c r="Q187">
        <f ca="1">IF(OR(ISNUMBER(MATCH(L187,MasterData!$D$3:$D$18,0)),ISNUMBER(MATCH(L187,MasterData!$C$3:$C$18,0))),
    DATEDIF(E187,I187,"d"),
    DATEDIF(E187,TODAY(),"d"))</f>
        <v>7</v>
      </c>
      <c r="R187">
        <f t="shared" ca="1" si="6"/>
        <v>1</v>
      </c>
      <c r="S187">
        <f t="shared" ca="1" si="7"/>
        <v>0</v>
      </c>
      <c r="T187">
        <f t="shared" ca="1" si="8"/>
        <v>0</v>
      </c>
    </row>
    <row r="188" spans="1:20" x14ac:dyDescent="0.35">
      <c r="B188" t="s">
        <v>656</v>
      </c>
      <c r="D188" s="34">
        <v>3014</v>
      </c>
      <c r="E188" s="1">
        <v>45847</v>
      </c>
      <c r="F188" s="1"/>
      <c r="G188" t="s">
        <v>657</v>
      </c>
      <c r="H188" t="s">
        <v>658</v>
      </c>
      <c r="I188" s="1">
        <v>45854</v>
      </c>
      <c r="J188" t="s">
        <v>650</v>
      </c>
      <c r="K188" t="s">
        <v>241</v>
      </c>
      <c r="L188" t="s">
        <v>171</v>
      </c>
      <c r="M188" t="s">
        <v>659</v>
      </c>
      <c r="N188" t="s">
        <v>237</v>
      </c>
      <c r="Q188">
        <f ca="1">IF(OR(ISNUMBER(MATCH(L188,MasterData!$D$3:$D$18,0)),ISNUMBER(MATCH(L188,MasterData!$C$3:$C$18,0))),
    DATEDIF(E188,I188,"d"),
    DATEDIF(E188,TODAY(),"d"))</f>
        <v>7</v>
      </c>
      <c r="R188">
        <f t="shared" ca="1" si="6"/>
        <v>1</v>
      </c>
      <c r="S188">
        <f t="shared" ca="1" si="7"/>
        <v>0</v>
      </c>
      <c r="T188">
        <f t="shared" ca="1" si="8"/>
        <v>0</v>
      </c>
    </row>
    <row r="189" spans="1:20" x14ac:dyDescent="0.35">
      <c r="B189" t="s">
        <v>678</v>
      </c>
      <c r="D189" s="34">
        <v>3009</v>
      </c>
      <c r="E189" s="1">
        <v>45846</v>
      </c>
      <c r="F189" s="1"/>
      <c r="G189" t="s">
        <v>679</v>
      </c>
      <c r="I189" s="1">
        <v>45863</v>
      </c>
      <c r="K189" t="s">
        <v>235</v>
      </c>
      <c r="L189" t="s">
        <v>171</v>
      </c>
      <c r="M189" t="s">
        <v>680</v>
      </c>
      <c r="N189" t="s">
        <v>237</v>
      </c>
      <c r="Q189">
        <f ca="1">IF(OR(ISNUMBER(MATCH(L189,MasterData!$D$3:$D$18,0)),ISNUMBER(MATCH(L189,MasterData!$C$3:$C$18,0))),
    DATEDIF(E189,I189,"d"),
    DATEDIF(E189,TODAY(),"d"))</f>
        <v>17</v>
      </c>
      <c r="R189">
        <f t="shared" ca="1" si="6"/>
        <v>0</v>
      </c>
      <c r="S189">
        <f t="shared" ca="1" si="7"/>
        <v>1</v>
      </c>
      <c r="T189">
        <f t="shared" ca="1" si="8"/>
        <v>0</v>
      </c>
    </row>
    <row r="190" spans="1:20" x14ac:dyDescent="0.35">
      <c r="B190" t="s">
        <v>685</v>
      </c>
      <c r="D190" s="34" t="s">
        <v>254</v>
      </c>
      <c r="E190" s="1">
        <v>45852</v>
      </c>
      <c r="F190" s="1"/>
      <c r="G190" t="s">
        <v>686</v>
      </c>
      <c r="I190" s="1">
        <v>45866</v>
      </c>
      <c r="K190" t="s">
        <v>235</v>
      </c>
      <c r="L190" t="s">
        <v>171</v>
      </c>
      <c r="M190" t="s">
        <v>687</v>
      </c>
      <c r="N190" t="s">
        <v>237</v>
      </c>
      <c r="Q190">
        <f ca="1">IF(OR(ISNUMBER(MATCH(L190,MasterData!$D$3:$D$18,0)),ISNUMBER(MATCH(L190,MasterData!$C$3:$C$18,0))),
    DATEDIF(E190,I190,"d"),
    DATEDIF(E190,TODAY(),"d"))</f>
        <v>14</v>
      </c>
      <c r="R190">
        <f t="shared" ca="1" si="6"/>
        <v>0</v>
      </c>
      <c r="S190">
        <f t="shared" ca="1" si="7"/>
        <v>1</v>
      </c>
      <c r="T190">
        <f t="shared" ca="1" si="8"/>
        <v>0</v>
      </c>
    </row>
    <row r="191" spans="1:20" x14ac:dyDescent="0.35">
      <c r="B191" t="s">
        <v>688</v>
      </c>
      <c r="D191" s="34">
        <v>3014</v>
      </c>
      <c r="E191" s="1">
        <v>45852</v>
      </c>
      <c r="F191" s="1"/>
      <c r="G191" t="s">
        <v>689</v>
      </c>
      <c r="I191" s="1">
        <v>45859</v>
      </c>
      <c r="K191" t="s">
        <v>241</v>
      </c>
      <c r="L191" t="s">
        <v>171</v>
      </c>
      <c r="M191" t="s">
        <v>690</v>
      </c>
      <c r="N191" t="s">
        <v>237</v>
      </c>
      <c r="Q191">
        <f ca="1">IF(OR(ISNUMBER(MATCH(L191,MasterData!$D$3:$D$18,0)),ISNUMBER(MATCH(L191,MasterData!$C$3:$C$18,0))),
    DATEDIF(E191,I191,"d"),
    DATEDIF(E191,TODAY(),"d"))</f>
        <v>7</v>
      </c>
      <c r="R191">
        <f t="shared" ca="1" si="6"/>
        <v>1</v>
      </c>
      <c r="S191">
        <f t="shared" ca="1" si="7"/>
        <v>0</v>
      </c>
      <c r="T191">
        <f t="shared" ca="1" si="8"/>
        <v>0</v>
      </c>
    </row>
    <row r="192" spans="1:20" x14ac:dyDescent="0.35">
      <c r="B192" t="s">
        <v>14</v>
      </c>
      <c r="D192" s="34">
        <v>3014</v>
      </c>
      <c r="E192" s="1">
        <v>45853</v>
      </c>
      <c r="F192" s="1"/>
      <c r="G192" t="s">
        <v>676</v>
      </c>
      <c r="I192" s="1">
        <v>45875</v>
      </c>
      <c r="K192" t="s">
        <v>347</v>
      </c>
      <c r="L192" t="s">
        <v>171</v>
      </c>
      <c r="M192" t="s">
        <v>684</v>
      </c>
      <c r="N192" t="s">
        <v>237</v>
      </c>
      <c r="Q192">
        <f ca="1">IF(OR(ISNUMBER(MATCH(L192,MasterData!$D$3:$D$18,0)),ISNUMBER(MATCH(L192,MasterData!$C$3:$C$18,0))),
    DATEDIF(E192,I192,"d"),
    DATEDIF(E192,TODAY(),"d"))</f>
        <v>22</v>
      </c>
      <c r="R192">
        <f ca="1">IF(AND($Q192&gt;=0,$Q192&lt;=7),1,0)</f>
        <v>0</v>
      </c>
      <c r="S192">
        <f ca="1">IF(AND($Q192&gt;7,Q192&lt;=30),1,0)</f>
        <v>1</v>
      </c>
      <c r="T192">
        <f ca="1">IF($Q192&gt;30,1,0)</f>
        <v>0</v>
      </c>
    </row>
    <row r="193" spans="1:20" x14ac:dyDescent="0.35">
      <c r="B193" t="s">
        <v>691</v>
      </c>
      <c r="D193" s="34" t="s">
        <v>254</v>
      </c>
      <c r="E193" s="1">
        <v>45854</v>
      </c>
      <c r="F193" s="1"/>
      <c r="G193" t="s">
        <v>692</v>
      </c>
      <c r="I193" s="1">
        <v>45862</v>
      </c>
      <c r="K193" t="s">
        <v>235</v>
      </c>
      <c r="L193" t="s">
        <v>171</v>
      </c>
      <c r="M193" t="s">
        <v>693</v>
      </c>
      <c r="N193" t="s">
        <v>237</v>
      </c>
      <c r="Q193">
        <f ca="1">IF(OR(ISNUMBER(MATCH(L193,MasterData!$D$3:$D$18,0)),ISNUMBER(MATCH(L193,MasterData!$C$3:$C$18,0))),
    DATEDIF(E193,I193,"d"),
    DATEDIF(E193,TODAY(),"d"))</f>
        <v>8</v>
      </c>
      <c r="R193">
        <f t="shared" ref="R193:R199" ca="1" si="9">IF(AND($Q193&gt;=0,$Q193&lt;=7),1,0)</f>
        <v>0</v>
      </c>
      <c r="S193">
        <f t="shared" ref="S193:S199" ca="1" si="10">IF(AND($Q193&gt;7,Q193&lt;=30),1,0)</f>
        <v>1</v>
      </c>
      <c r="T193">
        <f t="shared" ref="T193:T199" ca="1" si="11">IF($Q193&gt;30,1,0)</f>
        <v>0</v>
      </c>
    </row>
    <row r="194" spans="1:20" x14ac:dyDescent="0.35">
      <c r="B194" t="s">
        <v>15</v>
      </c>
      <c r="D194" s="34">
        <v>3014</v>
      </c>
      <c r="E194" s="1">
        <v>45856</v>
      </c>
      <c r="F194" s="1"/>
      <c r="G194" t="s">
        <v>686</v>
      </c>
      <c r="I194" s="1">
        <v>45874</v>
      </c>
      <c r="K194" t="s">
        <v>235</v>
      </c>
      <c r="L194" t="s">
        <v>171</v>
      </c>
      <c r="M194" t="s">
        <v>697</v>
      </c>
      <c r="N194" t="s">
        <v>237</v>
      </c>
      <c r="Q194">
        <f ca="1">IF(OR(ISNUMBER(MATCH(L194,MasterData!$D$3:$D$18,0)),ISNUMBER(MATCH(L194,MasterData!$C$3:$C$18,0))),
    DATEDIF(E194,I194,"d"),
    DATEDIF(E194,TODAY(),"d"))</f>
        <v>18</v>
      </c>
      <c r="R194">
        <f t="shared" ca="1" si="9"/>
        <v>0</v>
      </c>
      <c r="S194">
        <f t="shared" ca="1" si="10"/>
        <v>1</v>
      </c>
      <c r="T194">
        <f t="shared" ca="1" si="11"/>
        <v>0</v>
      </c>
    </row>
    <row r="195" spans="1:20" x14ac:dyDescent="0.35">
      <c r="A195">
        <v>6000146356</v>
      </c>
      <c r="B195" t="s">
        <v>698</v>
      </c>
      <c r="D195" s="34">
        <v>3014</v>
      </c>
      <c r="E195" s="1">
        <v>45859</v>
      </c>
      <c r="F195" s="1"/>
      <c r="G195" t="s">
        <v>699</v>
      </c>
      <c r="H195" t="s">
        <v>245</v>
      </c>
      <c r="I195" s="1">
        <v>45866</v>
      </c>
      <c r="K195" t="s">
        <v>241</v>
      </c>
      <c r="L195" t="s">
        <v>171</v>
      </c>
      <c r="M195" t="s">
        <v>700</v>
      </c>
      <c r="N195" t="s">
        <v>237</v>
      </c>
      <c r="Q195">
        <f ca="1">IF(OR(ISNUMBER(MATCH(L195,MasterData!$D$3:$D$18,0)),ISNUMBER(MATCH(L195,MasterData!$C$3:$C$18,0))),
    DATEDIF(E195,I195,"d"),
    DATEDIF(E195,TODAY(),"d"))</f>
        <v>7</v>
      </c>
      <c r="R195">
        <f ca="1">IF(AND($Q195&gt;=0,$Q195&lt;=7),1,0)</f>
        <v>1</v>
      </c>
      <c r="S195">
        <f ca="1">IF(AND($Q195&gt;7,Q195&lt;=30),1,0)</f>
        <v>0</v>
      </c>
      <c r="T195">
        <f ca="1">IF($Q195&gt;30,1,0)</f>
        <v>0</v>
      </c>
    </row>
    <row r="196" spans="1:20" x14ac:dyDescent="0.35">
      <c r="B196" t="s">
        <v>16</v>
      </c>
      <c r="D196" s="34">
        <v>3014</v>
      </c>
      <c r="E196" s="1">
        <v>45859</v>
      </c>
      <c r="F196" s="1"/>
      <c r="G196" t="s">
        <v>689</v>
      </c>
      <c r="I196" s="1">
        <v>45869</v>
      </c>
      <c r="K196" t="s">
        <v>235</v>
      </c>
      <c r="L196" t="s">
        <v>171</v>
      </c>
      <c r="M196" t="s">
        <v>701</v>
      </c>
      <c r="N196" t="s">
        <v>237</v>
      </c>
      <c r="Q196">
        <f ca="1">IF(OR(ISNUMBER(MATCH(L196,MasterData!$D$3:$D$18,0)),ISNUMBER(MATCH(L196,MasterData!$C$3:$C$18,0))),
    DATEDIF(E196,I196,"d"),
    DATEDIF(E196,TODAY(),"d"))</f>
        <v>10</v>
      </c>
      <c r="R196">
        <f t="shared" ca="1" si="9"/>
        <v>0</v>
      </c>
      <c r="S196">
        <f t="shared" ca="1" si="10"/>
        <v>1</v>
      </c>
      <c r="T196">
        <f t="shared" ca="1" si="11"/>
        <v>0</v>
      </c>
    </row>
    <row r="197" spans="1:20" x14ac:dyDescent="0.35">
      <c r="B197" t="s">
        <v>17</v>
      </c>
      <c r="D197" s="34" t="s">
        <v>480</v>
      </c>
      <c r="E197" s="1">
        <v>45859</v>
      </c>
      <c r="F197" s="1"/>
      <c r="G197" t="s">
        <v>702</v>
      </c>
      <c r="I197" s="1">
        <v>45874</v>
      </c>
      <c r="K197" t="s">
        <v>235</v>
      </c>
      <c r="L197" t="s">
        <v>171</v>
      </c>
      <c r="M197" t="s">
        <v>703</v>
      </c>
      <c r="N197" t="s">
        <v>237</v>
      </c>
      <c r="Q197">
        <f ca="1">IF(OR(ISNUMBER(MATCH(L197,MasterData!$D$3:$D$18,0)),ISNUMBER(MATCH(L197,MasterData!$C$3:$C$18,0))),
    DATEDIF(E197,I197,"d"),
    DATEDIF(E197,TODAY(),"d"))</f>
        <v>15</v>
      </c>
      <c r="R197">
        <f t="shared" ca="1" si="9"/>
        <v>0</v>
      </c>
      <c r="S197">
        <f t="shared" ca="1" si="10"/>
        <v>1</v>
      </c>
      <c r="T197">
        <f t="shared" ca="1" si="11"/>
        <v>0</v>
      </c>
    </row>
    <row r="198" spans="1:20" x14ac:dyDescent="0.35">
      <c r="A198">
        <v>6000147166</v>
      </c>
      <c r="B198" t="s">
        <v>18</v>
      </c>
      <c r="D198" s="34" t="s">
        <v>660</v>
      </c>
      <c r="E198" s="1">
        <v>45862</v>
      </c>
      <c r="F198" s="1"/>
      <c r="G198" t="s">
        <v>704</v>
      </c>
      <c r="I198" s="1">
        <v>45882</v>
      </c>
      <c r="K198" t="s">
        <v>235</v>
      </c>
      <c r="L198" t="s">
        <v>171</v>
      </c>
      <c r="M198" t="s">
        <v>705</v>
      </c>
      <c r="N198" t="s">
        <v>237</v>
      </c>
      <c r="Q198">
        <f ca="1">IF(OR(ISNUMBER(MATCH(L198,MasterData!$D$3:$D$18,0)),ISNUMBER(MATCH(L198,MasterData!$C$3:$C$18,0))),
    DATEDIF(E198,I198,"d"),
    DATEDIF(E198,TODAY(),"d"))</f>
        <v>20</v>
      </c>
      <c r="R198">
        <f t="shared" ca="1" si="9"/>
        <v>0</v>
      </c>
      <c r="S198">
        <f t="shared" ca="1" si="10"/>
        <v>1</v>
      </c>
      <c r="T198">
        <f t="shared" ca="1" si="11"/>
        <v>0</v>
      </c>
    </row>
    <row r="199" spans="1:20" x14ac:dyDescent="0.35">
      <c r="B199" t="s">
        <v>706</v>
      </c>
      <c r="D199" s="34" t="s">
        <v>480</v>
      </c>
      <c r="E199" s="1">
        <v>45862</v>
      </c>
      <c r="F199" s="1"/>
      <c r="G199" t="s">
        <v>689</v>
      </c>
      <c r="I199" s="1">
        <v>45867</v>
      </c>
      <c r="K199" t="s">
        <v>241</v>
      </c>
      <c r="L199" t="s">
        <v>171</v>
      </c>
      <c r="M199" t="s">
        <v>707</v>
      </c>
      <c r="N199" t="s">
        <v>237</v>
      </c>
      <c r="Q199">
        <f ca="1">IF(OR(ISNUMBER(MATCH(L199,MasterData!$D$3:$D$18,0)),ISNUMBER(MATCH(L199,MasterData!$C$3:$C$18,0))),
    DATEDIF(E199,I199,"d"),
    DATEDIF(E199,TODAY(),"d"))</f>
        <v>5</v>
      </c>
      <c r="R199">
        <f t="shared" ca="1" si="9"/>
        <v>1</v>
      </c>
      <c r="S199">
        <f t="shared" ca="1" si="10"/>
        <v>0</v>
      </c>
      <c r="T199">
        <f t="shared" ca="1" si="11"/>
        <v>0</v>
      </c>
    </row>
    <row r="200" spans="1:20" x14ac:dyDescent="0.35">
      <c r="B200" t="s">
        <v>19</v>
      </c>
      <c r="D200" s="34">
        <v>3003</v>
      </c>
      <c r="E200" s="1">
        <v>45863</v>
      </c>
      <c r="F200" s="1"/>
      <c r="G200" t="s">
        <v>692</v>
      </c>
      <c r="I200" s="1">
        <v>45874</v>
      </c>
      <c r="K200" t="s">
        <v>241</v>
      </c>
      <c r="L200" t="s">
        <v>171</v>
      </c>
      <c r="M200" t="s">
        <v>708</v>
      </c>
      <c r="N200" t="s">
        <v>237</v>
      </c>
      <c r="Q200">
        <f ca="1">IF(OR(ISNUMBER(MATCH(L200,MasterData!$D$3:$D$18,0)),ISNUMBER(MATCH(L200,MasterData!$C$3:$C$18,0))),
    DATEDIF(E200,I200,"d"),
    DATEDIF(E200,TODAY(),"d"))</f>
        <v>11</v>
      </c>
      <c r="R200">
        <f ca="1">IF(AND($Q200&gt;=0,$Q200&lt;=7),1,0)</f>
        <v>0</v>
      </c>
      <c r="S200">
        <f ca="1">IF(AND($Q200&gt;7,Q200&lt;=30),1,0)</f>
        <v>1</v>
      </c>
      <c r="T200">
        <f ca="1">IF($Q200&gt;30,1,0)</f>
        <v>0</v>
      </c>
    </row>
    <row r="201" spans="1:20" x14ac:dyDescent="0.35">
      <c r="B201" t="s">
        <v>709</v>
      </c>
      <c r="D201" s="34" t="s">
        <v>231</v>
      </c>
      <c r="E201" s="1">
        <v>45867</v>
      </c>
      <c r="F201" s="1"/>
      <c r="G201" t="s">
        <v>710</v>
      </c>
      <c r="I201" s="1">
        <v>45869</v>
      </c>
      <c r="K201" t="s">
        <v>235</v>
      </c>
      <c r="L201" t="s">
        <v>171</v>
      </c>
      <c r="M201" t="s">
        <v>711</v>
      </c>
      <c r="N201" t="s">
        <v>237</v>
      </c>
      <c r="Q201">
        <f ca="1">IF(OR(ISNUMBER(MATCH(L201,MasterData!$D$3:$D$18,0)),ISNUMBER(MATCH(L201,MasterData!$C$3:$C$18,0))),
    DATEDIF(E201,I201,"d"),
    DATEDIF(E201,TODAY(),"d"))</f>
        <v>2</v>
      </c>
      <c r="R201">
        <f t="shared" ref="R201:R233" ca="1" si="12">IF(AND($Q201&gt;=0,$Q201&lt;=7),1,0)</f>
        <v>1</v>
      </c>
      <c r="S201">
        <f t="shared" ref="S201:S233" ca="1" si="13">IF(AND($Q201&gt;7,Q201&lt;=30),1,0)</f>
        <v>0</v>
      </c>
      <c r="T201">
        <f t="shared" ref="T201:T233" ca="1" si="14">IF($Q201&gt;30,1,0)</f>
        <v>0</v>
      </c>
    </row>
    <row r="202" spans="1:20" x14ac:dyDescent="0.35">
      <c r="B202" t="s">
        <v>712</v>
      </c>
      <c r="D202" s="34" t="s">
        <v>480</v>
      </c>
      <c r="E202" s="1">
        <v>45867</v>
      </c>
      <c r="F202" s="1"/>
      <c r="G202" t="s">
        <v>699</v>
      </c>
      <c r="I202" s="1">
        <v>45868</v>
      </c>
      <c r="K202" t="s">
        <v>241</v>
      </c>
      <c r="L202" t="s">
        <v>171</v>
      </c>
      <c r="M202" t="s">
        <v>713</v>
      </c>
      <c r="N202" t="s">
        <v>237</v>
      </c>
      <c r="Q202">
        <f ca="1">IF(OR(ISNUMBER(MATCH(L202,MasterData!$D$3:$D$18,0)),ISNUMBER(MATCH(L202,MasterData!$C$3:$C$18,0))),
    DATEDIF(E202,I202,"d"),
    DATEDIF(E202,TODAY(),"d"))</f>
        <v>1</v>
      </c>
      <c r="R202">
        <f t="shared" ca="1" si="12"/>
        <v>1</v>
      </c>
      <c r="S202">
        <f t="shared" ca="1" si="13"/>
        <v>0</v>
      </c>
      <c r="T202">
        <f t="shared" ca="1" si="14"/>
        <v>0</v>
      </c>
    </row>
    <row r="203" spans="1:20" x14ac:dyDescent="0.35">
      <c r="B203" t="s">
        <v>714</v>
      </c>
      <c r="D203" s="34" t="s">
        <v>231</v>
      </c>
      <c r="E203" s="1">
        <v>45867</v>
      </c>
      <c r="F203" s="1"/>
      <c r="G203" t="s">
        <v>715</v>
      </c>
      <c r="I203" s="1">
        <v>45868</v>
      </c>
      <c r="K203" t="s">
        <v>235</v>
      </c>
      <c r="L203" t="s">
        <v>164</v>
      </c>
      <c r="M203" t="s">
        <v>716</v>
      </c>
      <c r="N203" t="s">
        <v>237</v>
      </c>
      <c r="Q203">
        <f ca="1">IF(OR(ISNUMBER(MATCH(L203,MasterData!$D$3:$D$18,0)),ISNUMBER(MATCH(L203,MasterData!$C$3:$C$18,0))),
    DATEDIF(E203,I203,"d"),
    DATEDIF(E203,TODAY(),"d"))</f>
        <v>140</v>
      </c>
      <c r="R203">
        <f t="shared" ca="1" si="12"/>
        <v>0</v>
      </c>
      <c r="S203">
        <f t="shared" ca="1" si="13"/>
        <v>0</v>
      </c>
      <c r="T203">
        <f t="shared" ca="1" si="14"/>
        <v>1</v>
      </c>
    </row>
    <row r="204" spans="1:20" x14ac:dyDescent="0.35">
      <c r="B204" t="s">
        <v>20</v>
      </c>
      <c r="D204" s="34" t="s">
        <v>717</v>
      </c>
      <c r="E204" s="1">
        <v>45868</v>
      </c>
      <c r="F204" s="1"/>
      <c r="G204" t="s">
        <v>718</v>
      </c>
      <c r="I204" s="1">
        <v>45868</v>
      </c>
      <c r="K204" t="s">
        <v>241</v>
      </c>
      <c r="L204" t="s">
        <v>169</v>
      </c>
      <c r="M204" t="s">
        <v>719</v>
      </c>
      <c r="N204" t="s">
        <v>237</v>
      </c>
      <c r="Q204">
        <f ca="1">IF(OR(ISNUMBER(MATCH(L204,MasterData!$D$3:$D$18,0)),ISNUMBER(MATCH(L204,MasterData!$C$3:$C$18,0))),
    DATEDIF(E204,I204,"d"),
    DATEDIF(E204,TODAY(),"d"))</f>
        <v>139</v>
      </c>
      <c r="R204">
        <f t="shared" ca="1" si="12"/>
        <v>0</v>
      </c>
      <c r="S204">
        <f t="shared" ca="1" si="13"/>
        <v>0</v>
      </c>
      <c r="T204">
        <f t="shared" ca="1" si="14"/>
        <v>1</v>
      </c>
    </row>
    <row r="205" spans="1:20" x14ac:dyDescent="0.35">
      <c r="B205" t="s">
        <v>21</v>
      </c>
      <c r="D205" s="34">
        <v>3366</v>
      </c>
      <c r="E205" s="1">
        <v>45868</v>
      </c>
      <c r="F205" s="1"/>
      <c r="G205" t="s">
        <v>720</v>
      </c>
      <c r="I205" s="1">
        <v>45881</v>
      </c>
      <c r="K205" t="s">
        <v>241</v>
      </c>
      <c r="L205" t="s">
        <v>174</v>
      </c>
      <c r="M205" t="s">
        <v>721</v>
      </c>
      <c r="N205" t="s">
        <v>237</v>
      </c>
      <c r="Q205">
        <f ca="1">IF(OR(ISNUMBER(MATCH(L205,MasterData!$D$3:$D$18,0)),ISNUMBER(MATCH(L205,MasterData!$C$3:$C$18,0))),
    DATEDIF(E205,I205,"d"),
    DATEDIF(E205,TODAY(),"d"))</f>
        <v>139</v>
      </c>
      <c r="R205">
        <f t="shared" ca="1" si="12"/>
        <v>0</v>
      </c>
      <c r="S205">
        <f t="shared" ca="1" si="13"/>
        <v>0</v>
      </c>
      <c r="T205">
        <f t="shared" ca="1" si="14"/>
        <v>1</v>
      </c>
    </row>
    <row r="206" spans="1:20" x14ac:dyDescent="0.35">
      <c r="B206" t="s">
        <v>22</v>
      </c>
      <c r="D206" s="34" t="s">
        <v>717</v>
      </c>
      <c r="E206" s="1">
        <v>45869</v>
      </c>
      <c r="G206" t="s">
        <v>722</v>
      </c>
      <c r="I206" s="1">
        <v>45870</v>
      </c>
      <c r="K206" t="s">
        <v>235</v>
      </c>
      <c r="L206" t="s">
        <v>171</v>
      </c>
      <c r="M206" t="s">
        <v>723</v>
      </c>
      <c r="N206" t="s">
        <v>237</v>
      </c>
      <c r="Q206">
        <f ca="1">IF(OR(ISNUMBER(MATCH(L206,MasterData!$D$3:$D$18,0)),ISNUMBER(MATCH(L206,MasterData!$C$3:$C$18,0))),
    DATEDIF(E206,I206,"d"),
    DATEDIF(E206,TODAY(),"d"))</f>
        <v>1</v>
      </c>
      <c r="R206">
        <f t="shared" ca="1" si="12"/>
        <v>1</v>
      </c>
      <c r="S206">
        <f t="shared" ca="1" si="13"/>
        <v>0</v>
      </c>
      <c r="T206">
        <f t="shared" ca="1" si="14"/>
        <v>0</v>
      </c>
    </row>
    <row r="207" spans="1:20" x14ac:dyDescent="0.35">
      <c r="B207" t="s">
        <v>23</v>
      </c>
      <c r="D207" s="34" t="s">
        <v>480</v>
      </c>
      <c r="E207" s="1">
        <v>45870</v>
      </c>
      <c r="G207" t="s">
        <v>724</v>
      </c>
      <c r="I207" s="1">
        <v>45881</v>
      </c>
      <c r="K207" t="s">
        <v>235</v>
      </c>
      <c r="L207" t="s">
        <v>171</v>
      </c>
      <c r="M207" t="s">
        <v>725</v>
      </c>
      <c r="N207" t="s">
        <v>237</v>
      </c>
      <c r="Q207">
        <f ca="1">IF(OR(ISNUMBER(MATCH(L207,MasterData!$D$3:$D$18,0)),ISNUMBER(MATCH(L207,MasterData!$C$3:$C$18,0))),
    DATEDIF(E207,I207,"d"),
    DATEDIF(E207,TODAY(),"d"))</f>
        <v>11</v>
      </c>
      <c r="R207">
        <f t="shared" ca="1" si="12"/>
        <v>0</v>
      </c>
      <c r="S207">
        <f t="shared" ca="1" si="13"/>
        <v>1</v>
      </c>
      <c r="T207">
        <f t="shared" ca="1" si="14"/>
        <v>0</v>
      </c>
    </row>
    <row r="208" spans="1:20" x14ac:dyDescent="0.35">
      <c r="B208" t="s">
        <v>24</v>
      </c>
      <c r="D208" s="34" t="s">
        <v>254</v>
      </c>
      <c r="E208" s="1">
        <v>45873</v>
      </c>
      <c r="G208" t="s">
        <v>727</v>
      </c>
      <c r="I208" s="1">
        <v>45874</v>
      </c>
      <c r="K208" t="s">
        <v>241</v>
      </c>
      <c r="L208" t="s">
        <v>171</v>
      </c>
      <c r="M208" t="s">
        <v>728</v>
      </c>
      <c r="N208" t="s">
        <v>237</v>
      </c>
      <c r="Q208">
        <f ca="1">IF(OR(ISNUMBER(MATCH(L208,MasterData!$D$3:$D$18,0)),ISNUMBER(MATCH(L208,MasterData!$C$3:$C$18,0))),
    DATEDIF(E208,I208,"d"),
    DATEDIF(E208,TODAY(),"d"))</f>
        <v>1</v>
      </c>
      <c r="R208">
        <f t="shared" ca="1" si="12"/>
        <v>1</v>
      </c>
      <c r="S208">
        <f t="shared" ca="1" si="13"/>
        <v>0</v>
      </c>
      <c r="T208">
        <f t="shared" ca="1" si="14"/>
        <v>0</v>
      </c>
    </row>
    <row r="209" spans="2:20" x14ac:dyDescent="0.35">
      <c r="B209" t="s">
        <v>25</v>
      </c>
      <c r="D209" s="34">
        <v>5975</v>
      </c>
      <c r="E209" s="1">
        <v>45876</v>
      </c>
      <c r="G209" t="s">
        <v>248</v>
      </c>
      <c r="H209" t="s">
        <v>245</v>
      </c>
      <c r="I209" s="1">
        <v>45883</v>
      </c>
      <c r="K209" t="s">
        <v>241</v>
      </c>
      <c r="L209" t="s">
        <v>164</v>
      </c>
      <c r="M209" t="s">
        <v>729</v>
      </c>
      <c r="N209" t="s">
        <v>237</v>
      </c>
      <c r="Q209">
        <f ca="1">IF(OR(ISNUMBER(MATCH(L209,MasterData!$D$3:$D$18,0)),ISNUMBER(MATCH(L209,MasterData!$C$3:$C$18,0))),
    DATEDIF(E209,I209,"d"),
    DATEDIF(E209,TODAY(),"d"))</f>
        <v>131</v>
      </c>
      <c r="R209">
        <f t="shared" ca="1" si="12"/>
        <v>0</v>
      </c>
      <c r="S209">
        <f t="shared" ca="1" si="13"/>
        <v>0</v>
      </c>
      <c r="T209">
        <f t="shared" ca="1" si="14"/>
        <v>1</v>
      </c>
    </row>
    <row r="210" spans="2:20" x14ac:dyDescent="0.35">
      <c r="B210" t="s">
        <v>26</v>
      </c>
      <c r="D210" s="34">
        <v>5975</v>
      </c>
      <c r="E210" s="1">
        <v>45876</v>
      </c>
      <c r="G210" t="s">
        <v>248</v>
      </c>
      <c r="H210" t="s">
        <v>245</v>
      </c>
      <c r="I210" s="1">
        <v>45883</v>
      </c>
      <c r="K210" t="s">
        <v>241</v>
      </c>
      <c r="L210" t="s">
        <v>164</v>
      </c>
      <c r="M210" t="s">
        <v>729</v>
      </c>
      <c r="N210" t="s">
        <v>237</v>
      </c>
      <c r="Q210">
        <f ca="1">IF(OR(ISNUMBER(MATCH(L210,MasterData!$D$3:$D$18,0)),ISNUMBER(MATCH(L210,MasterData!$C$3:$C$18,0))),
    DATEDIF(E210,I210,"d"),
    DATEDIF(E210,TODAY(),"d"))</f>
        <v>131</v>
      </c>
      <c r="R210">
        <f t="shared" ca="1" si="12"/>
        <v>0</v>
      </c>
      <c r="S210">
        <f t="shared" ca="1" si="13"/>
        <v>0</v>
      </c>
      <c r="T210">
        <f t="shared" ca="1" si="14"/>
        <v>1</v>
      </c>
    </row>
    <row r="211" spans="2:20" x14ac:dyDescent="0.35">
      <c r="B211" t="s">
        <v>730</v>
      </c>
      <c r="D211" s="34">
        <v>5975</v>
      </c>
      <c r="E211" s="1">
        <v>45877</v>
      </c>
      <c r="G211" t="s">
        <v>248</v>
      </c>
      <c r="H211" t="s">
        <v>245</v>
      </c>
      <c r="I211" s="1">
        <v>45877</v>
      </c>
      <c r="K211" t="s">
        <v>241</v>
      </c>
      <c r="L211" t="s">
        <v>169</v>
      </c>
      <c r="M211" t="s">
        <v>731</v>
      </c>
      <c r="N211" t="s">
        <v>237</v>
      </c>
      <c r="Q211">
        <f ca="1">IF(OR(ISNUMBER(MATCH(L211,MasterData!$D$3:$D$18,0)),ISNUMBER(MATCH(L211,MasterData!$C$3:$C$18,0))),
    DATEDIF(E211,I211,"d"),
    DATEDIF(E211,TODAY(),"d"))</f>
        <v>130</v>
      </c>
      <c r="R211">
        <f t="shared" ca="1" si="12"/>
        <v>0</v>
      </c>
      <c r="S211">
        <f t="shared" ca="1" si="13"/>
        <v>0</v>
      </c>
      <c r="T211">
        <f t="shared" ca="1" si="14"/>
        <v>1</v>
      </c>
    </row>
    <row r="212" spans="2:20" x14ac:dyDescent="0.35">
      <c r="B212" t="s">
        <v>732</v>
      </c>
      <c r="D212" s="34" t="s">
        <v>480</v>
      </c>
      <c r="E212" s="1">
        <v>45881</v>
      </c>
      <c r="G212" t="s">
        <v>733</v>
      </c>
      <c r="I212" s="1">
        <v>45881</v>
      </c>
      <c r="K212" t="s">
        <v>347</v>
      </c>
      <c r="L212" t="s">
        <v>171</v>
      </c>
      <c r="M212" t="s">
        <v>734</v>
      </c>
      <c r="N212" t="s">
        <v>237</v>
      </c>
      <c r="Q212">
        <f ca="1">IF(OR(ISNUMBER(MATCH(L212,MasterData!$D$3:$D$18,0)),ISNUMBER(MATCH(L212,MasterData!$C$3:$C$18,0))),
    DATEDIF(E212,I212,"d"),
    DATEDIF(E212,TODAY(),"d"))</f>
        <v>0</v>
      </c>
      <c r="R212">
        <f t="shared" ca="1" si="12"/>
        <v>1</v>
      </c>
      <c r="S212">
        <f t="shared" ca="1" si="13"/>
        <v>0</v>
      </c>
      <c r="T212">
        <f t="shared" ca="1" si="14"/>
        <v>0</v>
      </c>
    </row>
    <row r="213" spans="2:20" x14ac:dyDescent="0.35">
      <c r="B213" t="s">
        <v>27</v>
      </c>
      <c r="D213" s="34" t="s">
        <v>717</v>
      </c>
      <c r="E213" s="1">
        <v>45881</v>
      </c>
      <c r="G213" t="s">
        <v>735</v>
      </c>
      <c r="H213" t="s">
        <v>736</v>
      </c>
      <c r="I213" s="1">
        <v>45883</v>
      </c>
      <c r="K213" t="s">
        <v>241</v>
      </c>
      <c r="L213" t="s">
        <v>164</v>
      </c>
      <c r="M213" t="s">
        <v>737</v>
      </c>
      <c r="N213" t="s">
        <v>237</v>
      </c>
      <c r="Q213">
        <f ca="1">IF(OR(ISNUMBER(MATCH(L213,MasterData!$D$3:$D$18,0)),ISNUMBER(MATCH(L213,MasterData!$C$3:$C$18,0))),
    DATEDIF(E213,I213,"d"),
    DATEDIF(E213,TODAY(),"d"))</f>
        <v>126</v>
      </c>
      <c r="R213">
        <f t="shared" ca="1" si="12"/>
        <v>0</v>
      </c>
      <c r="S213">
        <f t="shared" ca="1" si="13"/>
        <v>0</v>
      </c>
      <c r="T213">
        <f t="shared" ca="1" si="14"/>
        <v>1</v>
      </c>
    </row>
    <row r="214" spans="2:20" x14ac:dyDescent="0.35">
      <c r="B214" t="s">
        <v>28</v>
      </c>
      <c r="D214" s="34">
        <v>3014</v>
      </c>
      <c r="E214" s="1">
        <v>45882</v>
      </c>
      <c r="G214" t="s">
        <v>738</v>
      </c>
      <c r="H214" t="s">
        <v>736</v>
      </c>
      <c r="I214" s="1">
        <v>45883</v>
      </c>
      <c r="K214" t="s">
        <v>235</v>
      </c>
      <c r="L214" t="s">
        <v>164</v>
      </c>
      <c r="M214" t="s">
        <v>739</v>
      </c>
      <c r="N214" t="s">
        <v>237</v>
      </c>
      <c r="Q214">
        <f ca="1">IF(OR(ISNUMBER(MATCH(L214,MasterData!$D$3:$D$18,0)),ISNUMBER(MATCH(L214,MasterData!$C$3:$C$18,0))),
    DATEDIF(E214,I214,"d"),
    DATEDIF(E214,TODAY(),"d"))</f>
        <v>125</v>
      </c>
      <c r="R214">
        <f t="shared" ca="1" si="12"/>
        <v>0</v>
      </c>
      <c r="S214">
        <f t="shared" ca="1" si="13"/>
        <v>0</v>
      </c>
      <c r="T214">
        <f t="shared" ca="1" si="14"/>
        <v>1</v>
      </c>
    </row>
    <row r="215" spans="2:20" x14ac:dyDescent="0.35">
      <c r="B215" t="s">
        <v>740</v>
      </c>
      <c r="D215" s="34">
        <v>3014</v>
      </c>
      <c r="E215" s="179">
        <v>45884.675428240742</v>
      </c>
      <c r="G215" t="s">
        <v>741</v>
      </c>
      <c r="I215" s="179">
        <v>45884.675428240742</v>
      </c>
      <c r="J215" t="s">
        <v>742</v>
      </c>
      <c r="K215" t="s">
        <v>235</v>
      </c>
      <c r="L215" t="s">
        <v>164</v>
      </c>
      <c r="M215" t="s">
        <v>743</v>
      </c>
      <c r="N215" t="s">
        <v>744</v>
      </c>
      <c r="Q215">
        <f ca="1">IF(OR(ISNUMBER(MATCH(L215,MasterData!$D$3:$D$18,0)),ISNUMBER(MATCH(L215,MasterData!$C$3:$C$18,0))),
    DATEDIF(E215,I215,"d"),
    DATEDIF(E215,TODAY(),"d"))</f>
        <v>123</v>
      </c>
      <c r="R215">
        <f t="shared" ca="1" si="12"/>
        <v>0</v>
      </c>
      <c r="S215">
        <f t="shared" ca="1" si="13"/>
        <v>0</v>
      </c>
      <c r="T215">
        <f t="shared" ca="1" si="14"/>
        <v>1</v>
      </c>
    </row>
    <row r="216" spans="2:20" x14ac:dyDescent="0.35">
      <c r="B216" t="s">
        <v>745</v>
      </c>
      <c r="D216" s="34" t="s">
        <v>746</v>
      </c>
      <c r="E216" s="179">
        <v>45887.449328703704</v>
      </c>
      <c r="G216" t="s">
        <v>738</v>
      </c>
      <c r="I216" s="179">
        <v>45896.404432870368</v>
      </c>
      <c r="J216" t="s">
        <v>747</v>
      </c>
      <c r="K216" t="s">
        <v>235</v>
      </c>
      <c r="L216" t="s">
        <v>164</v>
      </c>
      <c r="M216" t="s">
        <v>748</v>
      </c>
      <c r="N216" t="s">
        <v>744</v>
      </c>
      <c r="Q216">
        <f ca="1">IF(OR(ISNUMBER(MATCH(L216,MasterData!$D$3:$D$18,0)),ISNUMBER(MATCH(L216,MasterData!$C$3:$C$18,0))),
    DATEDIF(E216,I216,"d"),
    DATEDIF(E216,TODAY(),"d"))</f>
        <v>120</v>
      </c>
      <c r="R216">
        <f t="shared" ca="1" si="12"/>
        <v>0</v>
      </c>
      <c r="S216">
        <f t="shared" ca="1" si="13"/>
        <v>0</v>
      </c>
      <c r="T216">
        <f t="shared" ca="1" si="14"/>
        <v>1</v>
      </c>
    </row>
    <row r="217" spans="2:20" x14ac:dyDescent="0.35">
      <c r="B217" t="s">
        <v>29</v>
      </c>
      <c r="D217" s="34" t="s">
        <v>254</v>
      </c>
      <c r="E217" s="179">
        <v>45887.466793981483</v>
      </c>
      <c r="G217" t="s">
        <v>749</v>
      </c>
      <c r="I217" s="179">
        <v>45897.427488425928</v>
      </c>
      <c r="J217" t="s">
        <v>747</v>
      </c>
      <c r="K217" t="s">
        <v>241</v>
      </c>
      <c r="L217" t="s">
        <v>164</v>
      </c>
      <c r="M217" t="s">
        <v>750</v>
      </c>
      <c r="N217" t="s">
        <v>744</v>
      </c>
      <c r="Q217">
        <f ca="1">IF(OR(ISNUMBER(MATCH(L217,MasterData!$D$3:$D$18,0)),ISNUMBER(MATCH(L217,MasterData!$C$3:$C$18,0))),
    DATEDIF(E217,I217,"d"),
    DATEDIF(E217,TODAY(),"d"))</f>
        <v>120</v>
      </c>
      <c r="R217">
        <f t="shared" ca="1" si="12"/>
        <v>0</v>
      </c>
      <c r="S217">
        <f t="shared" ca="1" si="13"/>
        <v>0</v>
      </c>
      <c r="T217">
        <f t="shared" ca="1" si="14"/>
        <v>1</v>
      </c>
    </row>
    <row r="218" spans="2:20" x14ac:dyDescent="0.35">
      <c r="B218" t="s">
        <v>751</v>
      </c>
      <c r="D218" s="34">
        <v>3010</v>
      </c>
      <c r="E218" s="179">
        <v>45887.607604166667</v>
      </c>
      <c r="G218" t="s">
        <v>752</v>
      </c>
      <c r="I218" s="179">
        <v>45891.336944444447</v>
      </c>
      <c r="J218" t="s">
        <v>753</v>
      </c>
      <c r="K218" t="s">
        <v>241</v>
      </c>
      <c r="L218" t="s">
        <v>171</v>
      </c>
      <c r="M218" t="s">
        <v>754</v>
      </c>
      <c r="N218" t="s">
        <v>744</v>
      </c>
      <c r="Q218">
        <f ca="1">IF(OR(ISNUMBER(MATCH(L218,MasterData!$D$3:$D$18,0)),ISNUMBER(MATCH(L218,MasterData!$C$3:$C$18,0))),
    DATEDIF(E218,I218,"d"),
    DATEDIF(E218,TODAY(),"d"))</f>
        <v>4</v>
      </c>
      <c r="R218">
        <f t="shared" ca="1" si="12"/>
        <v>1</v>
      </c>
      <c r="S218">
        <f t="shared" ca="1" si="13"/>
        <v>0</v>
      </c>
      <c r="T218">
        <f t="shared" ca="1" si="14"/>
        <v>0</v>
      </c>
    </row>
    <row r="219" spans="2:20" x14ac:dyDescent="0.35">
      <c r="B219" t="s">
        <v>30</v>
      </c>
      <c r="D219" s="34" t="s">
        <v>254</v>
      </c>
      <c r="E219" s="179">
        <v>45887.680798611109</v>
      </c>
      <c r="G219" t="s">
        <v>755</v>
      </c>
      <c r="I219" s="179">
        <v>45897.547847222224</v>
      </c>
      <c r="J219" t="s">
        <v>753</v>
      </c>
      <c r="K219" t="s">
        <v>241</v>
      </c>
      <c r="L219" t="s">
        <v>164</v>
      </c>
      <c r="M219" t="s">
        <v>756</v>
      </c>
      <c r="N219" t="s">
        <v>744</v>
      </c>
      <c r="Q219">
        <f ca="1">IF(OR(ISNUMBER(MATCH(L219,MasterData!$D$3:$D$18,0)),ISNUMBER(MATCH(L219,MasterData!$C$3:$C$18,0))),
    DATEDIF(E219,I219,"d"),
    DATEDIF(E219,TODAY(),"d"))</f>
        <v>120</v>
      </c>
      <c r="R219">
        <f t="shared" ca="1" si="12"/>
        <v>0</v>
      </c>
      <c r="S219">
        <f t="shared" ca="1" si="13"/>
        <v>0</v>
      </c>
      <c r="T219">
        <f t="shared" ca="1" si="14"/>
        <v>1</v>
      </c>
    </row>
    <row r="220" spans="2:20" x14ac:dyDescent="0.35">
      <c r="B220" t="s">
        <v>31</v>
      </c>
      <c r="D220" s="34">
        <v>3003</v>
      </c>
      <c r="E220" s="179">
        <v>45887.701516203706</v>
      </c>
      <c r="G220" t="s">
        <v>755</v>
      </c>
      <c r="I220" s="179">
        <v>45897.546296296299</v>
      </c>
      <c r="J220" t="s">
        <v>753</v>
      </c>
      <c r="K220" t="s">
        <v>241</v>
      </c>
      <c r="L220" t="s">
        <v>164</v>
      </c>
      <c r="M220" t="s">
        <v>757</v>
      </c>
      <c r="N220" t="s">
        <v>744</v>
      </c>
      <c r="Q220">
        <f ca="1">IF(OR(ISNUMBER(MATCH(L220,MasterData!$D$3:$D$18,0)),ISNUMBER(MATCH(L220,MasterData!$C$3:$C$18,0))),
    DATEDIF(E220,I220,"d"),
    DATEDIF(E220,TODAY(),"d"))</f>
        <v>120</v>
      </c>
      <c r="R220">
        <f t="shared" ca="1" si="12"/>
        <v>0</v>
      </c>
      <c r="S220">
        <f t="shared" ca="1" si="13"/>
        <v>0</v>
      </c>
      <c r="T220">
        <f t="shared" ca="1" si="14"/>
        <v>1</v>
      </c>
    </row>
    <row r="221" spans="2:20" x14ac:dyDescent="0.35">
      <c r="B221" t="s">
        <v>758</v>
      </c>
      <c r="D221" s="34">
        <v>3366</v>
      </c>
      <c r="E221" s="179">
        <v>45887.842199074075</v>
      </c>
      <c r="G221" t="s">
        <v>759</v>
      </c>
      <c r="I221" s="179">
        <v>45896.525173611109</v>
      </c>
      <c r="J221" t="s">
        <v>760</v>
      </c>
      <c r="K221" t="s">
        <v>235</v>
      </c>
      <c r="L221" t="s">
        <v>171</v>
      </c>
      <c r="M221" t="s">
        <v>761</v>
      </c>
      <c r="N221" t="s">
        <v>744</v>
      </c>
      <c r="Q221">
        <f ca="1">IF(OR(ISNUMBER(MATCH(L221,MasterData!$D$3:$D$18,0)),ISNUMBER(MATCH(L221,MasterData!$C$3:$C$18,0))),
    DATEDIF(E221,I221,"d"),
    DATEDIF(E221,TODAY(),"d"))</f>
        <v>9</v>
      </c>
      <c r="R221">
        <f t="shared" ca="1" si="12"/>
        <v>0</v>
      </c>
      <c r="S221">
        <f t="shared" ca="1" si="13"/>
        <v>1</v>
      </c>
      <c r="T221">
        <f t="shared" ca="1" si="14"/>
        <v>0</v>
      </c>
    </row>
    <row r="222" spans="2:20" x14ac:dyDescent="0.35">
      <c r="B222" t="s">
        <v>762</v>
      </c>
      <c r="D222" s="34" t="s">
        <v>746</v>
      </c>
      <c r="E222" s="179">
        <v>45888.412893518522</v>
      </c>
      <c r="G222" t="s">
        <v>738</v>
      </c>
      <c r="I222" s="179">
        <v>45896.405312499999</v>
      </c>
      <c r="J222" t="s">
        <v>747</v>
      </c>
      <c r="K222" t="s">
        <v>235</v>
      </c>
      <c r="L222" t="s">
        <v>164</v>
      </c>
      <c r="M222" t="s">
        <v>763</v>
      </c>
      <c r="N222" t="s">
        <v>744</v>
      </c>
      <c r="Q222">
        <f ca="1">IF(OR(ISNUMBER(MATCH(L222,MasterData!$D$3:$D$18,0)),ISNUMBER(MATCH(L222,MasterData!$C$3:$C$18,0))),
    DATEDIF(E222,I222,"d"),
    DATEDIF(E222,TODAY(),"d"))</f>
        <v>119</v>
      </c>
      <c r="R222">
        <f t="shared" ca="1" si="12"/>
        <v>0</v>
      </c>
      <c r="S222">
        <f t="shared" ca="1" si="13"/>
        <v>0</v>
      </c>
      <c r="T222">
        <f t="shared" ca="1" si="14"/>
        <v>1</v>
      </c>
    </row>
    <row r="223" spans="2:20" x14ac:dyDescent="0.35">
      <c r="B223" t="s">
        <v>32</v>
      </c>
      <c r="D223" s="34">
        <v>3003</v>
      </c>
      <c r="E223" s="179">
        <v>45889.527708333335</v>
      </c>
      <c r="G223" t="s">
        <v>749</v>
      </c>
      <c r="I223" s="179">
        <v>45895.536944444444</v>
      </c>
      <c r="J223" t="s">
        <v>753</v>
      </c>
      <c r="K223" t="s">
        <v>347</v>
      </c>
      <c r="L223" t="s">
        <v>171</v>
      </c>
      <c r="M223" t="s">
        <v>764</v>
      </c>
      <c r="N223" t="s">
        <v>744</v>
      </c>
      <c r="Q223">
        <f ca="1">IF(OR(ISNUMBER(MATCH(L223,MasterData!$D$3:$D$18,0)),ISNUMBER(MATCH(L223,MasterData!$C$3:$C$18,0))),
    DATEDIF(E223,I223,"d"),
    DATEDIF(E223,TODAY(),"d"))</f>
        <v>6</v>
      </c>
      <c r="R223">
        <f t="shared" ca="1" si="12"/>
        <v>1</v>
      </c>
      <c r="S223">
        <f t="shared" ca="1" si="13"/>
        <v>0</v>
      </c>
      <c r="T223">
        <f t="shared" ca="1" si="14"/>
        <v>0</v>
      </c>
    </row>
    <row r="224" spans="2:20" x14ac:dyDescent="0.35">
      <c r="B224" t="s">
        <v>765</v>
      </c>
      <c r="D224" s="34" t="s">
        <v>717</v>
      </c>
      <c r="E224" s="179">
        <v>45889.974976851852</v>
      </c>
      <c r="G224" t="s">
        <v>766</v>
      </c>
      <c r="I224" s="179">
        <v>45896.382384259261</v>
      </c>
      <c r="J224" t="s">
        <v>760</v>
      </c>
      <c r="K224" t="s">
        <v>347</v>
      </c>
      <c r="L224" t="s">
        <v>164</v>
      </c>
      <c r="M224" t="s">
        <v>767</v>
      </c>
      <c r="N224" t="s">
        <v>744</v>
      </c>
      <c r="Q224">
        <f ca="1">IF(OR(ISNUMBER(MATCH(L224,MasterData!$D$3:$D$18,0)),ISNUMBER(MATCH(L224,MasterData!$C$3:$C$18,0))),
    DATEDIF(E224,I224,"d"),
    DATEDIF(E224,TODAY(),"d"))</f>
        <v>118</v>
      </c>
      <c r="R224">
        <f t="shared" ca="1" si="12"/>
        <v>0</v>
      </c>
      <c r="S224">
        <f t="shared" ca="1" si="13"/>
        <v>0</v>
      </c>
      <c r="T224">
        <f t="shared" ca="1" si="14"/>
        <v>1</v>
      </c>
    </row>
    <row r="225" spans="2:20" x14ac:dyDescent="0.35">
      <c r="B225" t="s">
        <v>768</v>
      </c>
      <c r="D225" s="34" t="s">
        <v>480</v>
      </c>
      <c r="E225" s="179">
        <v>45890.36917824074</v>
      </c>
      <c r="G225" t="s">
        <v>769</v>
      </c>
      <c r="I225" s="179">
        <v>45890.44</v>
      </c>
      <c r="J225" t="s">
        <v>753</v>
      </c>
      <c r="K225" t="s">
        <v>235</v>
      </c>
      <c r="L225" t="s">
        <v>164</v>
      </c>
      <c r="M225" t="s">
        <v>770</v>
      </c>
      <c r="N225" t="s">
        <v>771</v>
      </c>
      <c r="Q225">
        <f ca="1">IF(OR(ISNUMBER(MATCH(L225,MasterData!$D$3:$D$18,0)),ISNUMBER(MATCH(L225,MasterData!$C$3:$C$18,0))),
    DATEDIF(E225,I225,"d"),
    DATEDIF(E225,TODAY(),"d"))</f>
        <v>117</v>
      </c>
      <c r="R225">
        <f t="shared" ca="1" si="12"/>
        <v>0</v>
      </c>
      <c r="S225">
        <f t="shared" ca="1" si="13"/>
        <v>0</v>
      </c>
      <c r="T225">
        <f t="shared" ca="1" si="14"/>
        <v>1</v>
      </c>
    </row>
    <row r="226" spans="2:20" x14ac:dyDescent="0.35">
      <c r="B226" t="s">
        <v>33</v>
      </c>
      <c r="D226" s="34" t="s">
        <v>480</v>
      </c>
      <c r="E226" s="179">
        <v>45890.637569444443</v>
      </c>
      <c r="G226" t="s">
        <v>649</v>
      </c>
      <c r="I226" s="179">
        <v>45895.442662037036</v>
      </c>
      <c r="J226" t="s">
        <v>753</v>
      </c>
      <c r="K226" t="s">
        <v>241</v>
      </c>
      <c r="L226" t="s">
        <v>164</v>
      </c>
      <c r="M226" t="s">
        <v>772</v>
      </c>
      <c r="N226" t="s">
        <v>744</v>
      </c>
      <c r="Q226">
        <f ca="1">IF(OR(ISNUMBER(MATCH(L226,MasterData!$D$3:$D$18,0)),ISNUMBER(MATCH(L226,MasterData!$C$3:$C$18,0))),
    DATEDIF(E226,I226,"d"),
    DATEDIF(E226,TODAY(),"d"))</f>
        <v>117</v>
      </c>
      <c r="R226">
        <f t="shared" ca="1" si="12"/>
        <v>0</v>
      </c>
      <c r="S226">
        <f t="shared" ca="1" si="13"/>
        <v>0</v>
      </c>
      <c r="T226">
        <f t="shared" ca="1" si="14"/>
        <v>1</v>
      </c>
    </row>
    <row r="227" spans="2:20" x14ac:dyDescent="0.35">
      <c r="B227" t="s">
        <v>41</v>
      </c>
      <c r="D227" s="34" t="s">
        <v>746</v>
      </c>
      <c r="E227" s="179">
        <v>45891.361898148149</v>
      </c>
      <c r="G227" t="s">
        <v>773</v>
      </c>
      <c r="I227" s="179">
        <v>45894.525810185187</v>
      </c>
      <c r="J227" t="s">
        <v>753</v>
      </c>
      <c r="K227" t="s">
        <v>235</v>
      </c>
      <c r="L227" t="s">
        <v>171</v>
      </c>
      <c r="M227" t="s">
        <v>774</v>
      </c>
      <c r="N227" t="s">
        <v>744</v>
      </c>
      <c r="Q227">
        <f ca="1">IF(OR(ISNUMBER(MATCH(L227,MasterData!$D$3:$D$18,0)),ISNUMBER(MATCH(L227,MasterData!$C$3:$C$18,0))),
    DATEDIF(E227,I227,"d"),
    DATEDIF(E227,TODAY(),"d"))</f>
        <v>3</v>
      </c>
      <c r="R227">
        <f t="shared" ca="1" si="12"/>
        <v>1</v>
      </c>
      <c r="S227">
        <f t="shared" ca="1" si="13"/>
        <v>0</v>
      </c>
      <c r="T227">
        <f t="shared" ca="1" si="14"/>
        <v>0</v>
      </c>
    </row>
    <row r="228" spans="2:20" x14ac:dyDescent="0.35">
      <c r="B228" t="s">
        <v>775</v>
      </c>
      <c r="D228" s="34" t="s">
        <v>746</v>
      </c>
      <c r="E228" s="179">
        <v>45891.448854166665</v>
      </c>
      <c r="G228" t="s">
        <v>776</v>
      </c>
      <c r="I228" s="179">
        <v>45891.521145833336</v>
      </c>
      <c r="J228" t="s">
        <v>753</v>
      </c>
      <c r="K228" t="s">
        <v>241</v>
      </c>
      <c r="L228" t="s">
        <v>171</v>
      </c>
      <c r="M228" t="s">
        <v>777</v>
      </c>
      <c r="N228" t="s">
        <v>744</v>
      </c>
      <c r="Q228">
        <f ca="1">IF(OR(ISNUMBER(MATCH(L228,MasterData!$D$3:$D$18,0)),ISNUMBER(MATCH(L228,MasterData!$C$3:$C$18,0))),
    DATEDIF(E228,I228,"d"),
    DATEDIF(E228,TODAY(),"d"))</f>
        <v>0</v>
      </c>
      <c r="R228">
        <f t="shared" ca="1" si="12"/>
        <v>1</v>
      </c>
      <c r="S228">
        <f t="shared" ca="1" si="13"/>
        <v>0</v>
      </c>
      <c r="T228">
        <f t="shared" ca="1" si="14"/>
        <v>0</v>
      </c>
    </row>
    <row r="229" spans="2:20" x14ac:dyDescent="0.35">
      <c r="B229" t="s">
        <v>35</v>
      </c>
      <c r="D229" s="34" t="s">
        <v>746</v>
      </c>
      <c r="E229" s="179">
        <v>45891.829895833333</v>
      </c>
      <c r="G229" t="s">
        <v>778</v>
      </c>
      <c r="I229" s="179">
        <v>45896.364317129628</v>
      </c>
      <c r="J229" t="s">
        <v>753</v>
      </c>
      <c r="K229" t="s">
        <v>235</v>
      </c>
      <c r="L229" t="s">
        <v>164</v>
      </c>
      <c r="M229" t="s">
        <v>779</v>
      </c>
      <c r="N229" t="s">
        <v>744</v>
      </c>
      <c r="Q229">
        <f ca="1">IF(OR(ISNUMBER(MATCH(L229,MasterData!$D$3:$D$18,0)),ISNUMBER(MATCH(L229,MasterData!$C$3:$C$18,0))),
    DATEDIF(E229,I229,"d"),
    DATEDIF(E229,TODAY(),"d"))</f>
        <v>116</v>
      </c>
      <c r="R229">
        <f t="shared" ca="1" si="12"/>
        <v>0</v>
      </c>
      <c r="S229">
        <f t="shared" ca="1" si="13"/>
        <v>0</v>
      </c>
      <c r="T229">
        <f t="shared" ca="1" si="14"/>
        <v>1</v>
      </c>
    </row>
    <row r="230" spans="2:20" x14ac:dyDescent="0.35">
      <c r="B230" t="s">
        <v>38</v>
      </c>
      <c r="D230" s="34" t="s">
        <v>746</v>
      </c>
      <c r="E230" s="179">
        <v>45891.837696759256</v>
      </c>
      <c r="G230" t="s">
        <v>778</v>
      </c>
      <c r="I230" s="179">
        <v>45894.335069444445</v>
      </c>
      <c r="J230" t="s">
        <v>753</v>
      </c>
      <c r="K230" t="s">
        <v>235</v>
      </c>
      <c r="L230" t="s">
        <v>164</v>
      </c>
      <c r="M230" t="s">
        <v>780</v>
      </c>
      <c r="N230" t="s">
        <v>744</v>
      </c>
      <c r="Q230">
        <f ca="1">IF(OR(ISNUMBER(MATCH(L230,MasterData!$D$3:$D$18,0)),ISNUMBER(MATCH(L230,MasterData!$C$3:$C$18,0))),
    DATEDIF(E230,I230,"d"),
    DATEDIF(E230,TODAY(),"d"))</f>
        <v>116</v>
      </c>
      <c r="R230">
        <f t="shared" ca="1" si="12"/>
        <v>0</v>
      </c>
      <c r="S230">
        <f t="shared" ca="1" si="13"/>
        <v>0</v>
      </c>
      <c r="T230">
        <f t="shared" ca="1" si="14"/>
        <v>1</v>
      </c>
    </row>
    <row r="231" spans="2:20" x14ac:dyDescent="0.35">
      <c r="B231" t="s">
        <v>36</v>
      </c>
      <c r="D231" s="34" t="s">
        <v>746</v>
      </c>
      <c r="E231" s="179">
        <v>45891.859375</v>
      </c>
      <c r="G231" t="s">
        <v>778</v>
      </c>
      <c r="I231" s="179">
        <v>45894.332777777781</v>
      </c>
      <c r="J231" t="s">
        <v>753</v>
      </c>
      <c r="K231" t="s">
        <v>235</v>
      </c>
      <c r="L231" t="s">
        <v>164</v>
      </c>
      <c r="M231" t="s">
        <v>781</v>
      </c>
      <c r="N231" t="s">
        <v>744</v>
      </c>
      <c r="Q231">
        <f ca="1">IF(OR(ISNUMBER(MATCH(L231,MasterData!$D$3:$D$18,0)),ISNUMBER(MATCH(L231,MasterData!$C$3:$C$18,0))),
    DATEDIF(E231,I231,"d"),
    DATEDIF(E231,TODAY(),"d"))</f>
        <v>116</v>
      </c>
      <c r="R231">
        <f t="shared" ca="1" si="12"/>
        <v>0</v>
      </c>
      <c r="S231">
        <f t="shared" ca="1" si="13"/>
        <v>0</v>
      </c>
      <c r="T231">
        <f t="shared" ca="1" si="14"/>
        <v>1</v>
      </c>
    </row>
    <row r="232" spans="2:20" x14ac:dyDescent="0.35">
      <c r="B232" t="s">
        <v>37</v>
      </c>
      <c r="D232" s="34" t="s">
        <v>746</v>
      </c>
      <c r="E232" s="179">
        <v>45891.867268518516</v>
      </c>
      <c r="G232" t="s">
        <v>778</v>
      </c>
      <c r="I232" s="179">
        <v>45894.334374999999</v>
      </c>
      <c r="J232" t="s">
        <v>753</v>
      </c>
      <c r="K232" t="s">
        <v>235</v>
      </c>
      <c r="L232" t="s">
        <v>164</v>
      </c>
      <c r="M232" t="s">
        <v>782</v>
      </c>
      <c r="N232" t="s">
        <v>744</v>
      </c>
      <c r="Q232">
        <f ca="1">IF(OR(ISNUMBER(MATCH(L232,MasterData!$D$3:$D$18,0)),ISNUMBER(MATCH(L232,MasterData!$C$3:$C$18,0))),
    DATEDIF(E232,I232,"d"),
    DATEDIF(E232,TODAY(),"d"))</f>
        <v>116</v>
      </c>
      <c r="R232">
        <f t="shared" ca="1" si="12"/>
        <v>0</v>
      </c>
      <c r="S232">
        <f t="shared" ca="1" si="13"/>
        <v>0</v>
      </c>
      <c r="T232">
        <f t="shared" ca="1" si="14"/>
        <v>1</v>
      </c>
    </row>
    <row r="233" spans="2:20" x14ac:dyDescent="0.35">
      <c r="B233" t="s">
        <v>39</v>
      </c>
      <c r="D233" s="34">
        <v>3014</v>
      </c>
      <c r="E233" s="179">
        <v>45891.879328703704</v>
      </c>
      <c r="G233" t="s">
        <v>778</v>
      </c>
      <c r="I233" s="179">
        <v>45894.375335648147</v>
      </c>
      <c r="J233" t="s">
        <v>753</v>
      </c>
      <c r="K233" t="s">
        <v>235</v>
      </c>
      <c r="L233" t="s">
        <v>164</v>
      </c>
      <c r="M233" t="s">
        <v>783</v>
      </c>
      <c r="N233" t="s">
        <v>744</v>
      </c>
      <c r="Q233">
        <f ca="1">IF(OR(ISNUMBER(MATCH(L233,MasterData!$D$3:$D$18,0)),ISNUMBER(MATCH(L233,MasterData!$C$3:$C$18,0))),
    DATEDIF(E233,I233,"d"),
    DATEDIF(E233,TODAY(),"d"))</f>
        <v>116</v>
      </c>
      <c r="R233">
        <f t="shared" ca="1" si="12"/>
        <v>0</v>
      </c>
      <c r="S233">
        <f t="shared" ca="1" si="13"/>
        <v>0</v>
      </c>
      <c r="T233">
        <f t="shared" ca="1" si="14"/>
        <v>1</v>
      </c>
    </row>
    <row r="234" spans="2:20" x14ac:dyDescent="0.35">
      <c r="D234" s="34"/>
    </row>
    <row r="235" spans="2:20" x14ac:dyDescent="0.35">
      <c r="D235" s="34"/>
    </row>
    <row r="236" spans="2:20" x14ac:dyDescent="0.35">
      <c r="D236" s="34"/>
    </row>
    <row r="237" spans="2:20" x14ac:dyDescent="0.35">
      <c r="D237" s="34"/>
    </row>
    <row r="238" spans="2:20" x14ac:dyDescent="0.35">
      <c r="D238" s="34"/>
    </row>
    <row r="239" spans="2:20" x14ac:dyDescent="0.35">
      <c r="D239" s="34"/>
    </row>
    <row r="240" spans="2:20" x14ac:dyDescent="0.35">
      <c r="D240" s="34"/>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8824EE6C-9525-4C5D-A587-DBC3125C4A58}"/>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EA67986E-86E4-4152-9EE8-14EC57751BD0}"/>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C29700B2-C357-4162-AAE1-FF0A6542D502}"/>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D7F0D269-6886-4E2B-AEA1-49FB64915CF3}"/>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359CF780-37FD-43B6-A6C1-5857D658BDE7}"/>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7269ECE-11AC-4DB8-B855-1016ED36CDA4}"/>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D069C4-4A9C-48B7-BCA8-E3C2B4FAAD07}"/>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5C19539-BF57-454F-89CD-90C1854B5E52}"/>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F7A8C43-C1D7-49F8-8134-3A91E8E9FA24}"/>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D4B75A9-82CA-4A6F-8E39-2CAD22F2D96F}"/>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C6459BC-B5D1-4CEE-A8EC-63C2B4BEB56D}"/>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5B92078-3E44-42FF-9780-4AAABCABA257}"/>
  </hyperlinks>
  <pageMargins left="0.7" right="0.7" top="0.75" bottom="0.75" header="0.3" footer="0.3"/>
  <tableParts count="1">
    <tablePart r:id="rId1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0CD2C-F815-4D11-A56D-1B354870DE65}">
  <dimension ref="A1:T240"/>
  <sheetViews>
    <sheetView topLeftCell="A190" zoomScale="70" zoomScaleNormal="70" workbookViewId="0">
      <selection activeCell="A222" sqref="A222:XFD222"/>
    </sheetView>
  </sheetViews>
  <sheetFormatPr defaultRowHeight="14.5" x14ac:dyDescent="0.35"/>
  <cols>
    <col min="1" max="1" width="13.54296875" bestFit="1" customWidth="1"/>
    <col min="2" max="2" width="19.81640625" customWidth="1"/>
    <col min="3" max="3" width="13.81640625" customWidth="1"/>
    <col min="4" max="4" width="7.54296875" customWidth="1"/>
    <col min="5" max="5" width="18.7265625" bestFit="1" customWidth="1"/>
    <col min="6" max="6" width="12.453125" bestFit="1" customWidth="1"/>
    <col min="7" max="7" width="60.7265625" bestFit="1" customWidth="1"/>
    <col min="8" max="8" width="31" bestFit="1" customWidth="1"/>
    <col min="9" max="9" width="19.54296875" customWidth="1"/>
    <col min="10" max="10" width="30.81640625" bestFit="1" customWidth="1"/>
    <col min="11" max="11" width="12.453125" bestFit="1" customWidth="1"/>
    <col min="12" max="12" width="17.453125" bestFit="1" customWidth="1"/>
    <col min="13" max="13" width="81.1796875" bestFit="1" customWidth="1"/>
    <col min="14" max="14" width="39.1796875" bestFit="1" customWidth="1"/>
    <col min="15" max="15" width="12.81640625" customWidth="1"/>
    <col min="16" max="16" width="12" customWidth="1"/>
    <col min="17" max="17" width="14.1796875" customWidth="1"/>
    <col min="18" max="18" width="11.54296875" customWidth="1"/>
    <col min="19" max="20" width="12.81640625" customWidth="1"/>
  </cols>
  <sheetData>
    <row r="1" spans="1:20" x14ac:dyDescent="0.35">
      <c r="A1" t="s">
        <v>1</v>
      </c>
      <c r="B1" t="s">
        <v>0</v>
      </c>
      <c r="C1" t="s">
        <v>214</v>
      </c>
      <c r="D1" t="s">
        <v>215</v>
      </c>
      <c r="E1" t="s">
        <v>216</v>
      </c>
      <c r="F1" t="s">
        <v>217</v>
      </c>
      <c r="G1" t="s">
        <v>218</v>
      </c>
      <c r="H1" t="s">
        <v>219</v>
      </c>
      <c r="I1" t="s">
        <v>220</v>
      </c>
      <c r="J1" t="s">
        <v>221</v>
      </c>
      <c r="K1" t="s">
        <v>161</v>
      </c>
      <c r="L1" t="s">
        <v>222</v>
      </c>
      <c r="M1" t="s">
        <v>223</v>
      </c>
      <c r="N1" t="s">
        <v>224</v>
      </c>
      <c r="O1" t="s">
        <v>225</v>
      </c>
      <c r="P1" t="s">
        <v>726</v>
      </c>
      <c r="Q1" s="3" t="s">
        <v>226</v>
      </c>
      <c r="R1" s="3" t="s">
        <v>694</v>
      </c>
      <c r="S1" s="3" t="s">
        <v>695</v>
      </c>
      <c r="T1" s="3" t="s">
        <v>696</v>
      </c>
    </row>
    <row r="2" spans="1:20" x14ac:dyDescent="0.35">
      <c r="A2">
        <v>6000127070</v>
      </c>
      <c r="B2" t="s">
        <v>229</v>
      </c>
      <c r="C2" t="s">
        <v>230</v>
      </c>
      <c r="D2" s="34" t="s">
        <v>231</v>
      </c>
      <c r="E2" s="1">
        <v>45663</v>
      </c>
      <c r="F2" s="1"/>
      <c r="G2" t="s">
        <v>232</v>
      </c>
      <c r="H2" t="s">
        <v>233</v>
      </c>
      <c r="I2" s="1">
        <v>45727</v>
      </c>
      <c r="J2" t="s">
        <v>234</v>
      </c>
      <c r="K2" t="s">
        <v>235</v>
      </c>
      <c r="L2" t="s">
        <v>171</v>
      </c>
      <c r="M2" t="s">
        <v>236</v>
      </c>
      <c r="N2" t="s">
        <v>237</v>
      </c>
      <c r="O2" t="s">
        <v>230</v>
      </c>
      <c r="Q2">
        <f ca="1">IF(OR(ISNUMBER(MATCH(L2,MasterData!$D$3:$D$18,0)),ISNUMBER(MATCH(L2,MasterData!$C$3:$C$18,0))),
    DATEDIF(E2,I2,"d"),
    DATEDIF(E2,TODAY(),"d"))</f>
        <v>64</v>
      </c>
      <c r="R2">
        <f ca="1">IF(AND($Q2&gt;=0,$Q2&lt;=7),1,0)</f>
        <v>0</v>
      </c>
      <c r="S2">
        <f ca="1">IF(AND($Q2&gt;7,Q2&lt;=30),1,0)</f>
        <v>0</v>
      </c>
      <c r="T2">
        <f ca="1">IF($Q2&gt;30,1,0)</f>
        <v>1</v>
      </c>
    </row>
    <row r="3" spans="1:20" x14ac:dyDescent="0.35">
      <c r="A3">
        <v>6000127209</v>
      </c>
      <c r="B3" t="s">
        <v>238</v>
      </c>
      <c r="C3" t="s">
        <v>230</v>
      </c>
      <c r="D3" s="34" t="s">
        <v>231</v>
      </c>
      <c r="E3" s="1">
        <v>45664</v>
      </c>
      <c r="F3" s="1"/>
      <c r="G3" t="s">
        <v>239</v>
      </c>
      <c r="H3" t="s">
        <v>240</v>
      </c>
      <c r="I3" s="1">
        <v>45673</v>
      </c>
      <c r="J3" t="s">
        <v>234</v>
      </c>
      <c r="K3" t="s">
        <v>241</v>
      </c>
      <c r="L3" t="s">
        <v>171</v>
      </c>
      <c r="M3" t="s">
        <v>242</v>
      </c>
      <c r="N3" t="s">
        <v>237</v>
      </c>
      <c r="O3" t="s">
        <v>230</v>
      </c>
      <c r="Q3">
        <f ca="1">IF(OR(ISNUMBER(MATCH(L3,MasterData!$D$3:$D$18,0)),ISNUMBER(MATCH(L3,MasterData!$C$3:$C$18,0))),
    DATEDIF(E3,I3,"d"),
    DATEDIF(E3,TODAY(),"d"))</f>
        <v>9</v>
      </c>
      <c r="R3">
        <f t="shared" ref="R3:R66" ca="1" si="0">IF(AND($Q3&gt;=0,$Q3&lt;=7),1,0)</f>
        <v>0</v>
      </c>
      <c r="S3">
        <f t="shared" ref="S3:S66" ca="1" si="1">IF(AND($Q3&gt;7,Q3&lt;=30),1,0)</f>
        <v>1</v>
      </c>
      <c r="T3">
        <f t="shared" ref="T3:T66" ca="1" si="2">IF($Q3&gt;30,1,0)</f>
        <v>0</v>
      </c>
    </row>
    <row r="4" spans="1:20" x14ac:dyDescent="0.35">
      <c r="A4">
        <v>6000127632</v>
      </c>
      <c r="B4" t="s">
        <v>243</v>
      </c>
      <c r="C4" t="s">
        <v>230</v>
      </c>
      <c r="D4" s="34" t="s">
        <v>231</v>
      </c>
      <c r="E4" s="1">
        <v>45667</v>
      </c>
      <c r="F4" s="1"/>
      <c r="G4" t="s">
        <v>244</v>
      </c>
      <c r="H4" t="s">
        <v>245</v>
      </c>
      <c r="I4" s="1">
        <v>45679</v>
      </c>
      <c r="J4" t="s">
        <v>234</v>
      </c>
      <c r="K4" t="s">
        <v>235</v>
      </c>
      <c r="L4" t="s">
        <v>171</v>
      </c>
      <c r="M4" t="s">
        <v>246</v>
      </c>
      <c r="N4" t="s">
        <v>237</v>
      </c>
      <c r="O4" t="s">
        <v>230</v>
      </c>
      <c r="Q4">
        <f ca="1">IF(OR(ISNUMBER(MATCH(L4,MasterData!$D$3:$D$18,0)),ISNUMBER(MATCH(L4,MasterData!$C$3:$C$18,0))),
    DATEDIF(E4,I4,"d"),
    DATEDIF(E4,TODAY(),"d"))</f>
        <v>12</v>
      </c>
      <c r="R4">
        <f t="shared" ca="1" si="0"/>
        <v>0</v>
      </c>
      <c r="S4">
        <f t="shared" ca="1" si="1"/>
        <v>1</v>
      </c>
      <c r="T4">
        <f t="shared" ca="1" si="2"/>
        <v>0</v>
      </c>
    </row>
    <row r="5" spans="1:20" x14ac:dyDescent="0.35">
      <c r="A5">
        <v>6000128352</v>
      </c>
      <c r="B5" t="s">
        <v>230</v>
      </c>
      <c r="C5" t="s">
        <v>230</v>
      </c>
      <c r="D5" s="34" t="s">
        <v>247</v>
      </c>
      <c r="E5" s="1">
        <v>45674</v>
      </c>
      <c r="F5" s="1"/>
      <c r="G5" t="s">
        <v>248</v>
      </c>
      <c r="H5" t="s">
        <v>240</v>
      </c>
      <c r="I5" s="1">
        <v>45688</v>
      </c>
      <c r="J5" t="s">
        <v>201</v>
      </c>
      <c r="K5" t="s">
        <v>241</v>
      </c>
      <c r="L5" t="s">
        <v>171</v>
      </c>
      <c r="M5" t="s">
        <v>249</v>
      </c>
      <c r="N5" t="s">
        <v>237</v>
      </c>
      <c r="O5" t="s">
        <v>230</v>
      </c>
      <c r="Q5">
        <f ca="1">IF(OR(ISNUMBER(MATCH(L5,MasterData!$D$3:$D$18,0)),ISNUMBER(MATCH(L5,MasterData!$C$3:$C$18,0))),
    DATEDIF(E5,I5,"d"),
    DATEDIF(E5,TODAY(),"d"))</f>
        <v>14</v>
      </c>
      <c r="R5">
        <f t="shared" ca="1" si="0"/>
        <v>0</v>
      </c>
      <c r="S5">
        <f t="shared" ca="1" si="1"/>
        <v>1</v>
      </c>
      <c r="T5">
        <f t="shared" ca="1" si="2"/>
        <v>0</v>
      </c>
    </row>
    <row r="6" spans="1:20" x14ac:dyDescent="0.35">
      <c r="A6">
        <v>6000128500</v>
      </c>
      <c r="B6" t="s">
        <v>250</v>
      </c>
      <c r="C6" t="s">
        <v>230</v>
      </c>
      <c r="D6" s="34" t="s">
        <v>251</v>
      </c>
      <c r="E6" s="1">
        <v>45677</v>
      </c>
      <c r="F6" s="1"/>
      <c r="G6" t="s">
        <v>252</v>
      </c>
      <c r="H6" t="s">
        <v>245</v>
      </c>
      <c r="I6" s="1">
        <v>45684</v>
      </c>
      <c r="J6" t="s">
        <v>234</v>
      </c>
      <c r="K6" t="s">
        <v>235</v>
      </c>
      <c r="L6" t="s">
        <v>171</v>
      </c>
      <c r="M6" t="s">
        <v>253</v>
      </c>
      <c r="N6" t="s">
        <v>237</v>
      </c>
      <c r="O6" t="s">
        <v>230</v>
      </c>
      <c r="Q6">
        <f ca="1">IF(OR(ISNUMBER(MATCH(L6,MasterData!$D$3:$D$18,0)),ISNUMBER(MATCH(L6,MasterData!$C$3:$C$18,0))),
    DATEDIF(E6,I6,"d"),
    DATEDIF(E6,TODAY(),"d"))</f>
        <v>7</v>
      </c>
      <c r="R6">
        <f t="shared" ca="1" si="0"/>
        <v>1</v>
      </c>
      <c r="S6">
        <f t="shared" ca="1" si="1"/>
        <v>0</v>
      </c>
      <c r="T6">
        <f t="shared" ca="1" si="2"/>
        <v>0</v>
      </c>
    </row>
    <row r="7" spans="1:20" x14ac:dyDescent="0.35">
      <c r="A7" s="72">
        <v>6000128546</v>
      </c>
      <c r="B7" s="72" t="s">
        <v>4</v>
      </c>
      <c r="C7" s="72" t="s">
        <v>230</v>
      </c>
      <c r="D7" s="180" t="s">
        <v>254</v>
      </c>
      <c r="E7" s="73">
        <v>45677</v>
      </c>
      <c r="F7" s="73">
        <v>45947</v>
      </c>
      <c r="G7" s="72" t="s">
        <v>255</v>
      </c>
      <c r="H7" s="72" t="s">
        <v>245</v>
      </c>
      <c r="I7" s="73">
        <v>45835</v>
      </c>
      <c r="J7" s="72" t="s">
        <v>560</v>
      </c>
      <c r="K7" s="72" t="s">
        <v>241</v>
      </c>
      <c r="L7" s="72" t="s">
        <v>183</v>
      </c>
      <c r="M7" s="72" t="s">
        <v>257</v>
      </c>
      <c r="N7" s="72" t="s">
        <v>237</v>
      </c>
      <c r="O7" s="72" t="s">
        <v>230</v>
      </c>
      <c r="P7" s="72"/>
      <c r="Q7" s="72">
        <v>-1</v>
      </c>
      <c r="R7" s="72">
        <f t="shared" si="0"/>
        <v>0</v>
      </c>
      <c r="S7" s="72">
        <f t="shared" si="1"/>
        <v>0</v>
      </c>
      <c r="T7" s="72">
        <v>1</v>
      </c>
    </row>
    <row r="8" spans="1:20" x14ac:dyDescent="0.35">
      <c r="A8">
        <v>6000128759</v>
      </c>
      <c r="B8" t="s">
        <v>258</v>
      </c>
      <c r="C8" t="s">
        <v>230</v>
      </c>
      <c r="D8" s="34" t="s">
        <v>251</v>
      </c>
      <c r="E8" s="1">
        <v>45679</v>
      </c>
      <c r="F8" s="1"/>
      <c r="G8" t="s">
        <v>259</v>
      </c>
      <c r="H8" t="s">
        <v>245</v>
      </c>
      <c r="I8" s="1">
        <v>45686</v>
      </c>
      <c r="J8" t="s">
        <v>234</v>
      </c>
      <c r="K8" t="s">
        <v>235</v>
      </c>
      <c r="L8" t="s">
        <v>171</v>
      </c>
      <c r="M8" t="s">
        <v>260</v>
      </c>
      <c r="N8" t="s">
        <v>237</v>
      </c>
      <c r="O8" t="s">
        <v>230</v>
      </c>
      <c r="Q8">
        <f ca="1">IF(OR(ISNUMBER(MATCH(L8,MasterData!$D$3:$D$18,0)),ISNUMBER(MATCH(L8,MasterData!$C$3:$C$18,0))),
    DATEDIF(E8,I8,"d"),
    DATEDIF(E8,TODAY(),"d"))</f>
        <v>7</v>
      </c>
      <c r="R8">
        <f t="shared" ca="1" si="0"/>
        <v>1</v>
      </c>
      <c r="S8">
        <f t="shared" ca="1" si="1"/>
        <v>0</v>
      </c>
      <c r="T8">
        <f t="shared" ca="1" si="2"/>
        <v>0</v>
      </c>
    </row>
    <row r="9" spans="1:20" x14ac:dyDescent="0.35">
      <c r="A9">
        <v>6000129022</v>
      </c>
      <c r="B9" t="s">
        <v>261</v>
      </c>
      <c r="C9" t="s">
        <v>230</v>
      </c>
      <c r="D9" s="34" t="s">
        <v>231</v>
      </c>
      <c r="E9" s="1">
        <v>45680</v>
      </c>
      <c r="F9" s="1"/>
      <c r="G9" t="s">
        <v>262</v>
      </c>
      <c r="H9" t="s">
        <v>245</v>
      </c>
      <c r="I9" s="1">
        <v>45705</v>
      </c>
      <c r="J9" t="s">
        <v>234</v>
      </c>
      <c r="K9" t="s">
        <v>235</v>
      </c>
      <c r="L9" t="s">
        <v>171</v>
      </c>
      <c r="M9" t="s">
        <v>263</v>
      </c>
      <c r="N9" t="s">
        <v>237</v>
      </c>
      <c r="O9" t="s">
        <v>230</v>
      </c>
      <c r="Q9">
        <f ca="1">IF(OR(ISNUMBER(MATCH(L9,MasterData!$D$3:$D$18,0)),ISNUMBER(MATCH(L9,MasterData!$C$3:$C$18,0))),
    DATEDIF(E9,I9,"d"),
    DATEDIF(E9,TODAY(),"d"))</f>
        <v>25</v>
      </c>
      <c r="R9">
        <f t="shared" ca="1" si="0"/>
        <v>0</v>
      </c>
      <c r="S9">
        <f t="shared" ca="1" si="1"/>
        <v>1</v>
      </c>
      <c r="T9">
        <f t="shared" ca="1" si="2"/>
        <v>0</v>
      </c>
    </row>
    <row r="10" spans="1:20" x14ac:dyDescent="0.35">
      <c r="A10">
        <v>6000129245</v>
      </c>
      <c r="B10" t="s">
        <v>264</v>
      </c>
      <c r="C10" t="s">
        <v>230</v>
      </c>
      <c r="D10" s="34" t="s">
        <v>251</v>
      </c>
      <c r="E10" s="1">
        <v>45684</v>
      </c>
      <c r="F10" s="1"/>
      <c r="G10" t="s">
        <v>265</v>
      </c>
      <c r="H10" t="s">
        <v>245</v>
      </c>
      <c r="I10" s="1">
        <v>45691</v>
      </c>
      <c r="J10" t="s">
        <v>234</v>
      </c>
      <c r="K10" t="s">
        <v>235</v>
      </c>
      <c r="L10" t="s">
        <v>171</v>
      </c>
      <c r="M10" t="s">
        <v>266</v>
      </c>
      <c r="N10" t="s">
        <v>237</v>
      </c>
      <c r="O10" t="s">
        <v>230</v>
      </c>
      <c r="Q10">
        <f ca="1">IF(OR(ISNUMBER(MATCH(L10,MasterData!$D$3:$D$18,0)),ISNUMBER(MATCH(L10,MasterData!$C$3:$C$18,0))),
    DATEDIF(E10,I10,"d"),
    DATEDIF(E10,TODAY(),"d"))</f>
        <v>7</v>
      </c>
      <c r="R10">
        <f t="shared" ca="1" si="0"/>
        <v>1</v>
      </c>
      <c r="S10">
        <f t="shared" ca="1" si="1"/>
        <v>0</v>
      </c>
      <c r="T10">
        <f t="shared" ca="1" si="2"/>
        <v>0</v>
      </c>
    </row>
    <row r="11" spans="1:20" x14ac:dyDescent="0.35">
      <c r="A11">
        <v>6000129304</v>
      </c>
      <c r="B11" t="s">
        <v>267</v>
      </c>
      <c r="C11" t="s">
        <v>230</v>
      </c>
      <c r="D11" s="34" t="s">
        <v>254</v>
      </c>
      <c r="E11" s="1">
        <v>45684</v>
      </c>
      <c r="F11" s="1"/>
      <c r="G11" t="s">
        <v>268</v>
      </c>
      <c r="H11" t="s">
        <v>240</v>
      </c>
      <c r="I11" s="1">
        <v>45693</v>
      </c>
      <c r="J11" t="s">
        <v>234</v>
      </c>
      <c r="K11" t="s">
        <v>235</v>
      </c>
      <c r="L11" t="s">
        <v>171</v>
      </c>
      <c r="M11" t="s">
        <v>269</v>
      </c>
      <c r="N11" t="s">
        <v>237</v>
      </c>
      <c r="O11" t="s">
        <v>230</v>
      </c>
      <c r="Q11">
        <f ca="1">IF(OR(ISNUMBER(MATCH(L11,MasterData!$D$3:$D$18,0)),ISNUMBER(MATCH(L11,MasterData!$C$3:$C$18,0))),
    DATEDIF(E11,I11,"d"),
    DATEDIF(E11,TODAY(),"d"))</f>
        <v>9</v>
      </c>
      <c r="R11">
        <f t="shared" ca="1" si="0"/>
        <v>0</v>
      </c>
      <c r="S11">
        <f t="shared" ca="1" si="1"/>
        <v>1</v>
      </c>
      <c r="T11">
        <f t="shared" ca="1" si="2"/>
        <v>0</v>
      </c>
    </row>
    <row r="12" spans="1:20" x14ac:dyDescent="0.35">
      <c r="A12">
        <v>6000129653</v>
      </c>
      <c r="B12" t="s">
        <v>230</v>
      </c>
      <c r="C12" t="s">
        <v>230</v>
      </c>
      <c r="D12" s="34" t="s">
        <v>247</v>
      </c>
      <c r="E12" s="1">
        <v>45686</v>
      </c>
      <c r="F12" s="1"/>
      <c r="G12" t="s">
        <v>248</v>
      </c>
      <c r="H12" t="s">
        <v>245</v>
      </c>
      <c r="I12" s="1">
        <v>45782</v>
      </c>
      <c r="J12" t="s">
        <v>201</v>
      </c>
      <c r="K12" t="s">
        <v>241</v>
      </c>
      <c r="L12" t="s">
        <v>171</v>
      </c>
      <c r="M12" t="s">
        <v>270</v>
      </c>
      <c r="N12" t="s">
        <v>237</v>
      </c>
      <c r="O12" t="s">
        <v>230</v>
      </c>
      <c r="Q12">
        <f ca="1">IF(OR(ISNUMBER(MATCH(L12,MasterData!$D$3:$D$18,0)),ISNUMBER(MATCH(L12,MasterData!$C$3:$C$18,0))),
    DATEDIF(E12,I12,"d"),
    DATEDIF(E12,TODAY(),"d"))</f>
        <v>96</v>
      </c>
      <c r="R12">
        <f t="shared" ca="1" si="0"/>
        <v>0</v>
      </c>
      <c r="S12">
        <f t="shared" ca="1" si="1"/>
        <v>0</v>
      </c>
      <c r="T12">
        <f t="shared" ca="1" si="2"/>
        <v>1</v>
      </c>
    </row>
    <row r="13" spans="1:20" x14ac:dyDescent="0.35">
      <c r="A13">
        <v>6000129990</v>
      </c>
      <c r="B13" t="s">
        <v>271</v>
      </c>
      <c r="C13" t="s">
        <v>230</v>
      </c>
      <c r="D13" s="34" t="s">
        <v>254</v>
      </c>
      <c r="E13" s="1">
        <v>45688</v>
      </c>
      <c r="F13" s="1"/>
      <c r="G13" t="s">
        <v>255</v>
      </c>
      <c r="H13" t="s">
        <v>240</v>
      </c>
      <c r="I13" s="1">
        <v>45699</v>
      </c>
      <c r="J13" t="s">
        <v>234</v>
      </c>
      <c r="K13" t="s">
        <v>241</v>
      </c>
      <c r="L13" t="s">
        <v>171</v>
      </c>
      <c r="M13" t="s">
        <v>272</v>
      </c>
      <c r="N13" t="s">
        <v>237</v>
      </c>
      <c r="O13" t="s">
        <v>230</v>
      </c>
      <c r="Q13">
        <f ca="1">IF(OR(ISNUMBER(MATCH(L13,MasterData!$D$3:$D$18,0)),ISNUMBER(MATCH(L13,MasterData!$C$3:$C$18,0))),
    DATEDIF(E13,I13,"d"),
    DATEDIF(E13,TODAY(),"d"))</f>
        <v>11</v>
      </c>
      <c r="R13">
        <f t="shared" ca="1" si="0"/>
        <v>0</v>
      </c>
      <c r="S13">
        <f t="shared" ca="1" si="1"/>
        <v>1</v>
      </c>
      <c r="T13">
        <f t="shared" ca="1" si="2"/>
        <v>0</v>
      </c>
    </row>
    <row r="14" spans="1:20" x14ac:dyDescent="0.35">
      <c r="A14">
        <v>6000130122</v>
      </c>
      <c r="B14" t="s">
        <v>273</v>
      </c>
      <c r="C14" t="s">
        <v>230</v>
      </c>
      <c r="D14" s="34" t="s">
        <v>274</v>
      </c>
      <c r="E14" s="1">
        <v>45691</v>
      </c>
      <c r="F14" s="1"/>
      <c r="G14" t="s">
        <v>275</v>
      </c>
      <c r="H14" t="s">
        <v>233</v>
      </c>
      <c r="I14" s="1">
        <v>45708</v>
      </c>
      <c r="J14" t="s">
        <v>234</v>
      </c>
      <c r="K14" t="s">
        <v>241</v>
      </c>
      <c r="L14" t="s">
        <v>171</v>
      </c>
      <c r="M14" t="s">
        <v>276</v>
      </c>
      <c r="N14" t="s">
        <v>237</v>
      </c>
      <c r="O14" t="s">
        <v>230</v>
      </c>
      <c r="Q14">
        <f ca="1">IF(OR(ISNUMBER(MATCH(L14,MasterData!$D$3:$D$18,0)),ISNUMBER(MATCH(L14,MasterData!$C$3:$C$18,0))),
    DATEDIF(E14,I14,"d"),
    DATEDIF(E14,TODAY(),"d"))</f>
        <v>17</v>
      </c>
      <c r="R14">
        <f t="shared" ca="1" si="0"/>
        <v>0</v>
      </c>
      <c r="S14">
        <f t="shared" ca="1" si="1"/>
        <v>1</v>
      </c>
      <c r="T14">
        <f t="shared" ca="1" si="2"/>
        <v>0</v>
      </c>
    </row>
    <row r="15" spans="1:20" x14ac:dyDescent="0.35">
      <c r="A15">
        <v>6000130131</v>
      </c>
      <c r="B15" t="s">
        <v>277</v>
      </c>
      <c r="C15" t="s">
        <v>230</v>
      </c>
      <c r="D15" s="34" t="s">
        <v>274</v>
      </c>
      <c r="E15" s="1">
        <v>45691</v>
      </c>
      <c r="F15" s="1"/>
      <c r="G15" t="s">
        <v>278</v>
      </c>
      <c r="H15" t="s">
        <v>233</v>
      </c>
      <c r="I15" s="1">
        <v>45708</v>
      </c>
      <c r="J15" t="s">
        <v>234</v>
      </c>
      <c r="K15" t="s">
        <v>241</v>
      </c>
      <c r="L15" t="s">
        <v>171</v>
      </c>
      <c r="M15" t="s">
        <v>279</v>
      </c>
      <c r="N15" t="s">
        <v>237</v>
      </c>
      <c r="O15" t="s">
        <v>230</v>
      </c>
      <c r="Q15">
        <f ca="1">IF(OR(ISNUMBER(MATCH(L15,MasterData!$D$3:$D$18,0)),ISNUMBER(MATCH(L15,MasterData!$C$3:$C$18,0))),
    DATEDIF(E15,I15,"d"),
    DATEDIF(E15,TODAY(),"d"))</f>
        <v>17</v>
      </c>
      <c r="R15">
        <f t="shared" ca="1" si="0"/>
        <v>0</v>
      </c>
      <c r="S15">
        <f t="shared" ca="1" si="1"/>
        <v>1</v>
      </c>
      <c r="T15">
        <f t="shared" ca="1" si="2"/>
        <v>0</v>
      </c>
    </row>
    <row r="16" spans="1:20" x14ac:dyDescent="0.35">
      <c r="A16">
        <v>6000130842</v>
      </c>
      <c r="B16" t="s">
        <v>280</v>
      </c>
      <c r="C16" t="s">
        <v>230</v>
      </c>
      <c r="D16" s="34" t="s">
        <v>247</v>
      </c>
      <c r="E16" s="1">
        <v>45698</v>
      </c>
      <c r="F16" s="1"/>
      <c r="G16" t="s">
        <v>281</v>
      </c>
      <c r="H16" t="s">
        <v>240</v>
      </c>
      <c r="I16" s="1">
        <v>45831</v>
      </c>
      <c r="J16" t="s">
        <v>234</v>
      </c>
      <c r="K16" t="s">
        <v>241</v>
      </c>
      <c r="L16" t="s">
        <v>171</v>
      </c>
      <c r="M16" t="s">
        <v>282</v>
      </c>
      <c r="N16" t="s">
        <v>237</v>
      </c>
      <c r="O16" t="s">
        <v>230</v>
      </c>
      <c r="Q16">
        <f ca="1">IF(OR(ISNUMBER(MATCH(L16,MasterData!$D$3:$D$18,0)),ISNUMBER(MATCH(L16,MasterData!$C$3:$C$18,0))),
    DATEDIF(E16,I16,"d"),
    DATEDIF(E16,TODAY(),"d"))</f>
        <v>133</v>
      </c>
      <c r="R16">
        <f t="shared" ca="1" si="0"/>
        <v>0</v>
      </c>
      <c r="S16">
        <f t="shared" ca="1" si="1"/>
        <v>0</v>
      </c>
      <c r="T16">
        <f t="shared" ca="1" si="2"/>
        <v>1</v>
      </c>
    </row>
    <row r="17" spans="1:20" x14ac:dyDescent="0.35">
      <c r="A17">
        <v>6000130889</v>
      </c>
      <c r="B17" t="s">
        <v>283</v>
      </c>
      <c r="C17" t="s">
        <v>230</v>
      </c>
      <c r="D17" s="34" t="s">
        <v>251</v>
      </c>
      <c r="E17" s="1">
        <v>45698</v>
      </c>
      <c r="F17" s="1"/>
      <c r="G17" t="s">
        <v>284</v>
      </c>
      <c r="H17" t="s">
        <v>233</v>
      </c>
      <c r="I17" s="1">
        <v>45705</v>
      </c>
      <c r="J17" t="s">
        <v>234</v>
      </c>
      <c r="K17" t="s">
        <v>241</v>
      </c>
      <c r="L17" t="s">
        <v>171</v>
      </c>
      <c r="M17" t="s">
        <v>285</v>
      </c>
      <c r="N17" t="s">
        <v>237</v>
      </c>
      <c r="O17" t="s">
        <v>230</v>
      </c>
      <c r="Q17">
        <f ca="1">IF(OR(ISNUMBER(MATCH(L17,MasterData!$D$3:$D$18,0)),ISNUMBER(MATCH(L17,MasterData!$C$3:$C$18,0))),
    DATEDIF(E17,I17,"d"),
    DATEDIF(E17,TODAY(),"d"))</f>
        <v>7</v>
      </c>
      <c r="R17">
        <f t="shared" ca="1" si="0"/>
        <v>1</v>
      </c>
      <c r="S17">
        <f t="shared" ca="1" si="1"/>
        <v>0</v>
      </c>
      <c r="T17">
        <f t="shared" ca="1" si="2"/>
        <v>0</v>
      </c>
    </row>
    <row r="18" spans="1:20" x14ac:dyDescent="0.35">
      <c r="A18">
        <v>6000131438</v>
      </c>
      <c r="B18" t="s">
        <v>286</v>
      </c>
      <c r="C18" t="s">
        <v>230</v>
      </c>
      <c r="D18" s="34" t="s">
        <v>247</v>
      </c>
      <c r="E18" s="1">
        <v>45701</v>
      </c>
      <c r="F18" s="1"/>
      <c r="G18" t="s">
        <v>287</v>
      </c>
      <c r="H18" t="s">
        <v>401</v>
      </c>
      <c r="I18" s="1">
        <v>45831</v>
      </c>
      <c r="J18" t="s">
        <v>234</v>
      </c>
      <c r="K18" t="s">
        <v>241</v>
      </c>
      <c r="L18" t="s">
        <v>171</v>
      </c>
      <c r="M18" t="s">
        <v>289</v>
      </c>
      <c r="N18" t="s">
        <v>237</v>
      </c>
      <c r="O18" t="s">
        <v>230</v>
      </c>
      <c r="Q18">
        <f ca="1">IF(OR(ISNUMBER(MATCH(L18,MasterData!$D$3:$D$18,0)),ISNUMBER(MATCH(L18,MasterData!$C$3:$C$18,0))),
    DATEDIF(E18,I18,"d"),
    DATEDIF(E18,TODAY(),"d"))</f>
        <v>130</v>
      </c>
      <c r="R18">
        <f t="shared" ca="1" si="0"/>
        <v>0</v>
      </c>
      <c r="S18">
        <f t="shared" ca="1" si="1"/>
        <v>0</v>
      </c>
      <c r="T18">
        <f t="shared" ca="1" si="2"/>
        <v>1</v>
      </c>
    </row>
    <row r="19" spans="1:20" x14ac:dyDescent="0.35">
      <c r="A19">
        <v>6000131514</v>
      </c>
      <c r="B19" t="s">
        <v>230</v>
      </c>
      <c r="C19" t="s">
        <v>230</v>
      </c>
      <c r="D19" s="34" t="s">
        <v>251</v>
      </c>
      <c r="E19" s="1">
        <v>45702</v>
      </c>
      <c r="F19" s="1"/>
      <c r="G19" t="s">
        <v>290</v>
      </c>
      <c r="H19" t="s">
        <v>233</v>
      </c>
      <c r="I19" s="1">
        <v>45723</v>
      </c>
      <c r="J19" t="s">
        <v>201</v>
      </c>
      <c r="K19" t="s">
        <v>241</v>
      </c>
      <c r="L19" t="s">
        <v>171</v>
      </c>
      <c r="M19" t="s">
        <v>291</v>
      </c>
      <c r="N19" t="s">
        <v>237</v>
      </c>
      <c r="O19" t="s">
        <v>230</v>
      </c>
      <c r="Q19">
        <f ca="1">IF(OR(ISNUMBER(MATCH(L19,MasterData!$D$3:$D$18,0)),ISNUMBER(MATCH(L19,MasterData!$C$3:$C$18,0))),
    DATEDIF(E19,I19,"d"),
    DATEDIF(E19,TODAY(),"d"))</f>
        <v>21</v>
      </c>
      <c r="R19">
        <f t="shared" ca="1" si="0"/>
        <v>0</v>
      </c>
      <c r="S19">
        <f t="shared" ca="1" si="1"/>
        <v>1</v>
      </c>
      <c r="T19">
        <f t="shared" ca="1" si="2"/>
        <v>0</v>
      </c>
    </row>
    <row r="20" spans="1:20" x14ac:dyDescent="0.35">
      <c r="A20">
        <v>6000131715</v>
      </c>
      <c r="B20" t="s">
        <v>292</v>
      </c>
      <c r="C20" t="s">
        <v>230</v>
      </c>
      <c r="D20" s="34" t="s">
        <v>231</v>
      </c>
      <c r="E20" s="1">
        <v>45705</v>
      </c>
      <c r="F20" s="1"/>
      <c r="G20" t="s">
        <v>293</v>
      </c>
      <c r="H20" t="s">
        <v>233</v>
      </c>
      <c r="I20" s="1">
        <v>45713</v>
      </c>
      <c r="J20" t="s">
        <v>234</v>
      </c>
      <c r="K20" t="s">
        <v>235</v>
      </c>
      <c r="L20" t="s">
        <v>171</v>
      </c>
      <c r="M20" t="s">
        <v>294</v>
      </c>
      <c r="N20" t="s">
        <v>237</v>
      </c>
      <c r="O20" t="s">
        <v>230</v>
      </c>
      <c r="Q20">
        <f ca="1">IF(OR(ISNUMBER(MATCH(L20,MasterData!$D$3:$D$18,0)),ISNUMBER(MATCH(L20,MasterData!$C$3:$C$18,0))),
    DATEDIF(E20,I20,"d"),
    DATEDIF(E20,TODAY(),"d"))</f>
        <v>8</v>
      </c>
      <c r="R20">
        <f t="shared" ca="1" si="0"/>
        <v>0</v>
      </c>
      <c r="S20">
        <f t="shared" ca="1" si="1"/>
        <v>1</v>
      </c>
      <c r="T20">
        <f t="shared" ca="1" si="2"/>
        <v>0</v>
      </c>
    </row>
    <row r="21" spans="1:20" x14ac:dyDescent="0.35">
      <c r="A21">
        <v>6000132000</v>
      </c>
      <c r="B21" t="s">
        <v>295</v>
      </c>
      <c r="C21" t="s">
        <v>230</v>
      </c>
      <c r="D21" s="34" t="s">
        <v>254</v>
      </c>
      <c r="E21" s="1">
        <v>45707</v>
      </c>
      <c r="F21" s="1"/>
      <c r="G21" t="s">
        <v>255</v>
      </c>
      <c r="H21" t="s">
        <v>240</v>
      </c>
      <c r="I21" s="1">
        <v>45735</v>
      </c>
      <c r="J21" t="s">
        <v>234</v>
      </c>
      <c r="K21" t="s">
        <v>241</v>
      </c>
      <c r="L21" t="s">
        <v>171</v>
      </c>
      <c r="M21" t="s">
        <v>296</v>
      </c>
      <c r="N21" t="s">
        <v>237</v>
      </c>
      <c r="O21" t="s">
        <v>230</v>
      </c>
      <c r="Q21">
        <f ca="1">IF(OR(ISNUMBER(MATCH(L21,MasterData!$D$3:$D$18,0)),ISNUMBER(MATCH(L21,MasterData!$C$3:$C$18,0))),
    DATEDIF(E21,I21,"d"),
    DATEDIF(E21,TODAY(),"d"))</f>
        <v>28</v>
      </c>
      <c r="R21">
        <f t="shared" ca="1" si="0"/>
        <v>0</v>
      </c>
      <c r="S21">
        <f t="shared" ca="1" si="1"/>
        <v>1</v>
      </c>
      <c r="T21">
        <f t="shared" ca="1" si="2"/>
        <v>0</v>
      </c>
    </row>
    <row r="22" spans="1:20" x14ac:dyDescent="0.35">
      <c r="A22">
        <v>6000132651</v>
      </c>
      <c r="B22" t="s">
        <v>297</v>
      </c>
      <c r="C22" t="s">
        <v>230</v>
      </c>
      <c r="D22" s="34" t="s">
        <v>247</v>
      </c>
      <c r="E22" s="1">
        <v>45714</v>
      </c>
      <c r="F22" s="1"/>
      <c r="G22" t="s">
        <v>287</v>
      </c>
      <c r="H22" t="s">
        <v>240</v>
      </c>
      <c r="I22" s="1">
        <v>45723</v>
      </c>
      <c r="J22" t="s">
        <v>234</v>
      </c>
      <c r="K22" t="s">
        <v>235</v>
      </c>
      <c r="L22" t="s">
        <v>171</v>
      </c>
      <c r="M22" t="s">
        <v>298</v>
      </c>
      <c r="N22" t="s">
        <v>237</v>
      </c>
      <c r="O22" t="s">
        <v>230</v>
      </c>
      <c r="Q22">
        <f ca="1">IF(OR(ISNUMBER(MATCH(L22,MasterData!$D$3:$D$18,0)),ISNUMBER(MATCH(L22,MasterData!$C$3:$C$18,0))),
    DATEDIF(E22,I22,"d"),
    DATEDIF(E22,TODAY(),"d"))</f>
        <v>9</v>
      </c>
      <c r="R22">
        <f t="shared" ca="1" si="0"/>
        <v>0</v>
      </c>
      <c r="S22">
        <f t="shared" ca="1" si="1"/>
        <v>1</v>
      </c>
      <c r="T22">
        <f t="shared" ca="1" si="2"/>
        <v>0</v>
      </c>
    </row>
    <row r="23" spans="1:20" x14ac:dyDescent="0.35">
      <c r="A23">
        <v>6000133013</v>
      </c>
      <c r="B23" t="s">
        <v>299</v>
      </c>
      <c r="C23" t="s">
        <v>230</v>
      </c>
      <c r="D23" s="34" t="s">
        <v>231</v>
      </c>
      <c r="E23" s="1">
        <v>45719</v>
      </c>
      <c r="F23" s="1"/>
      <c r="G23" t="s">
        <v>300</v>
      </c>
      <c r="H23" t="s">
        <v>245</v>
      </c>
      <c r="I23" s="1">
        <v>45734</v>
      </c>
      <c r="J23" t="s">
        <v>234</v>
      </c>
      <c r="K23" t="s">
        <v>235</v>
      </c>
      <c r="L23" t="s">
        <v>171</v>
      </c>
      <c r="M23" t="s">
        <v>301</v>
      </c>
      <c r="N23" t="s">
        <v>237</v>
      </c>
      <c r="O23" t="s">
        <v>230</v>
      </c>
      <c r="Q23">
        <f ca="1">IF(OR(ISNUMBER(MATCH(L23,MasterData!$D$3:$D$18,0)),ISNUMBER(MATCH(L23,MasterData!$C$3:$C$18,0))),
    DATEDIF(E23,I23,"d"),
    DATEDIF(E23,TODAY(),"d"))</f>
        <v>15</v>
      </c>
      <c r="R23">
        <f t="shared" ca="1" si="0"/>
        <v>0</v>
      </c>
      <c r="S23">
        <f t="shared" ca="1" si="1"/>
        <v>1</v>
      </c>
      <c r="T23">
        <f t="shared" ca="1" si="2"/>
        <v>0</v>
      </c>
    </row>
    <row r="24" spans="1:20" x14ac:dyDescent="0.35">
      <c r="A24">
        <v>6000133061</v>
      </c>
      <c r="B24" t="s">
        <v>302</v>
      </c>
      <c r="C24" t="s">
        <v>230</v>
      </c>
      <c r="D24" s="34" t="s">
        <v>254</v>
      </c>
      <c r="E24" s="1">
        <v>45719</v>
      </c>
      <c r="F24" s="1"/>
      <c r="G24" t="s">
        <v>255</v>
      </c>
      <c r="H24" t="s">
        <v>245</v>
      </c>
      <c r="I24" s="1">
        <v>45735</v>
      </c>
      <c r="J24" t="s">
        <v>234</v>
      </c>
      <c r="K24" t="s">
        <v>241</v>
      </c>
      <c r="L24" t="s">
        <v>171</v>
      </c>
      <c r="M24" t="s">
        <v>303</v>
      </c>
      <c r="N24" t="s">
        <v>237</v>
      </c>
      <c r="O24" t="s">
        <v>230</v>
      </c>
      <c r="Q24">
        <f ca="1">IF(OR(ISNUMBER(MATCH(L24,MasterData!$D$3:$D$18,0)),ISNUMBER(MATCH(L24,MasterData!$C$3:$C$18,0))),
    DATEDIF(E24,I24,"d"),
    DATEDIF(E24,TODAY(),"d"))</f>
        <v>16</v>
      </c>
      <c r="R24">
        <f t="shared" ca="1" si="0"/>
        <v>0</v>
      </c>
      <c r="S24">
        <f t="shared" ca="1" si="1"/>
        <v>1</v>
      </c>
      <c r="T24">
        <f t="shared" ca="1" si="2"/>
        <v>0</v>
      </c>
    </row>
    <row r="25" spans="1:20" x14ac:dyDescent="0.35">
      <c r="A25">
        <v>6000133063</v>
      </c>
      <c r="B25" t="s">
        <v>304</v>
      </c>
      <c r="C25" t="s">
        <v>230</v>
      </c>
      <c r="D25" s="34" t="s">
        <v>305</v>
      </c>
      <c r="E25" s="1">
        <v>45719</v>
      </c>
      <c r="F25" s="1"/>
      <c r="G25" t="s">
        <v>306</v>
      </c>
      <c r="H25" t="s">
        <v>245</v>
      </c>
      <c r="I25" s="1">
        <v>45778</v>
      </c>
      <c r="J25" t="s">
        <v>234</v>
      </c>
      <c r="K25" t="s">
        <v>235</v>
      </c>
      <c r="L25" t="s">
        <v>171</v>
      </c>
      <c r="M25" t="s">
        <v>307</v>
      </c>
      <c r="N25" t="s">
        <v>237</v>
      </c>
      <c r="O25" t="s">
        <v>230</v>
      </c>
      <c r="Q25">
        <f ca="1">IF(OR(ISNUMBER(MATCH(L25,MasterData!$D$3:$D$18,0)),ISNUMBER(MATCH(L25,MasterData!$C$3:$C$18,0))),
    DATEDIF(E25,I25,"d"),
    DATEDIF(E25,TODAY(),"d"))</f>
        <v>59</v>
      </c>
      <c r="R25">
        <f t="shared" ca="1" si="0"/>
        <v>0</v>
      </c>
      <c r="S25">
        <f t="shared" ca="1" si="1"/>
        <v>0</v>
      </c>
      <c r="T25">
        <f t="shared" ca="1" si="2"/>
        <v>1</v>
      </c>
    </row>
    <row r="26" spans="1:20" x14ac:dyDescent="0.35">
      <c r="A26">
        <v>6000133075</v>
      </c>
      <c r="B26" t="s">
        <v>308</v>
      </c>
      <c r="C26" t="s">
        <v>230</v>
      </c>
      <c r="D26" s="34" t="s">
        <v>305</v>
      </c>
      <c r="E26" s="1">
        <v>45719</v>
      </c>
      <c r="F26" s="1"/>
      <c r="G26" t="s">
        <v>306</v>
      </c>
      <c r="H26" t="s">
        <v>240</v>
      </c>
      <c r="I26" s="1">
        <v>45758</v>
      </c>
      <c r="J26" t="s">
        <v>234</v>
      </c>
      <c r="K26" t="s">
        <v>235</v>
      </c>
      <c r="L26" t="s">
        <v>171</v>
      </c>
      <c r="M26" t="s">
        <v>309</v>
      </c>
      <c r="N26" t="s">
        <v>237</v>
      </c>
      <c r="O26" t="s">
        <v>230</v>
      </c>
      <c r="Q26">
        <f ca="1">IF(OR(ISNUMBER(MATCH(L26,MasterData!$D$3:$D$18,0)),ISNUMBER(MATCH(L26,MasterData!$C$3:$C$18,0))),
    DATEDIF(E26,I26,"d"),
    DATEDIF(E26,TODAY(),"d"))</f>
        <v>39</v>
      </c>
      <c r="R26">
        <f t="shared" ca="1" si="0"/>
        <v>0</v>
      </c>
      <c r="S26">
        <f t="shared" ca="1" si="1"/>
        <v>0</v>
      </c>
      <c r="T26">
        <f t="shared" ca="1" si="2"/>
        <v>1</v>
      </c>
    </row>
    <row r="27" spans="1:20" x14ac:dyDescent="0.35">
      <c r="A27">
        <v>6000133085</v>
      </c>
      <c r="B27" t="s">
        <v>230</v>
      </c>
      <c r="C27" t="s">
        <v>230</v>
      </c>
      <c r="D27" s="34" t="s">
        <v>251</v>
      </c>
      <c r="E27" s="1">
        <v>45719</v>
      </c>
      <c r="F27" s="1"/>
      <c r="G27" t="s">
        <v>290</v>
      </c>
      <c r="H27" t="s">
        <v>240</v>
      </c>
      <c r="I27" s="1">
        <v>45731</v>
      </c>
      <c r="J27" t="s">
        <v>201</v>
      </c>
      <c r="K27" t="s">
        <v>241</v>
      </c>
      <c r="L27" t="s">
        <v>171</v>
      </c>
      <c r="M27" t="s">
        <v>310</v>
      </c>
      <c r="N27" t="s">
        <v>237</v>
      </c>
      <c r="O27" t="s">
        <v>230</v>
      </c>
      <c r="Q27">
        <f ca="1">IF(OR(ISNUMBER(MATCH(L27,MasterData!$D$3:$D$18,0)),ISNUMBER(MATCH(L27,MasterData!$C$3:$C$18,0))),
    DATEDIF(E27,I27,"d"),
    DATEDIF(E27,TODAY(),"d"))</f>
        <v>12</v>
      </c>
      <c r="R27">
        <f t="shared" ca="1" si="0"/>
        <v>0</v>
      </c>
      <c r="S27">
        <f t="shared" ca="1" si="1"/>
        <v>1</v>
      </c>
      <c r="T27">
        <f t="shared" ca="1" si="2"/>
        <v>0</v>
      </c>
    </row>
    <row r="28" spans="1:20" x14ac:dyDescent="0.35">
      <c r="A28">
        <v>6000133086</v>
      </c>
      <c r="B28" t="s">
        <v>230</v>
      </c>
      <c r="C28" t="s">
        <v>230</v>
      </c>
      <c r="D28" s="34" t="s">
        <v>251</v>
      </c>
      <c r="E28" s="1">
        <v>45719</v>
      </c>
      <c r="F28" s="1"/>
      <c r="G28" t="s">
        <v>290</v>
      </c>
      <c r="H28" t="s">
        <v>240</v>
      </c>
      <c r="I28" s="1">
        <v>45773</v>
      </c>
      <c r="J28" t="s">
        <v>201</v>
      </c>
      <c r="K28" t="s">
        <v>241</v>
      </c>
      <c r="L28" t="s">
        <v>171</v>
      </c>
      <c r="M28" t="s">
        <v>311</v>
      </c>
      <c r="N28" t="s">
        <v>237</v>
      </c>
      <c r="O28" t="s">
        <v>230</v>
      </c>
      <c r="Q28">
        <f ca="1">IF(OR(ISNUMBER(MATCH(L28,MasterData!$D$3:$D$18,0)),ISNUMBER(MATCH(L28,MasterData!$C$3:$C$18,0))),
    DATEDIF(E28,I28,"d"),
    DATEDIF(E28,TODAY(),"d"))</f>
        <v>54</v>
      </c>
      <c r="R28">
        <f t="shared" ca="1" si="0"/>
        <v>0</v>
      </c>
      <c r="S28">
        <f t="shared" ca="1" si="1"/>
        <v>0</v>
      </c>
      <c r="T28">
        <f t="shared" ca="1" si="2"/>
        <v>1</v>
      </c>
    </row>
    <row r="29" spans="1:20" x14ac:dyDescent="0.35">
      <c r="A29">
        <v>6000133087</v>
      </c>
      <c r="B29" t="s">
        <v>230</v>
      </c>
      <c r="C29" t="s">
        <v>230</v>
      </c>
      <c r="D29" s="34" t="s">
        <v>251</v>
      </c>
      <c r="E29" s="1">
        <v>45719</v>
      </c>
      <c r="F29" s="1"/>
      <c r="G29" t="s">
        <v>290</v>
      </c>
      <c r="H29" t="s">
        <v>245</v>
      </c>
      <c r="I29" s="1">
        <v>45807</v>
      </c>
      <c r="J29" t="s">
        <v>201</v>
      </c>
      <c r="K29" t="s">
        <v>241</v>
      </c>
      <c r="L29" t="s">
        <v>171</v>
      </c>
      <c r="M29" t="s">
        <v>312</v>
      </c>
      <c r="N29" t="s">
        <v>237</v>
      </c>
      <c r="O29" t="s">
        <v>230</v>
      </c>
      <c r="Q29">
        <f ca="1">IF(OR(ISNUMBER(MATCH(L29,MasterData!$D$3:$D$18,0)),ISNUMBER(MATCH(L29,MasterData!$C$3:$C$18,0))),
    DATEDIF(E29,I29,"d"),
    DATEDIF(E29,TODAY(),"d"))</f>
        <v>88</v>
      </c>
      <c r="R29">
        <f t="shared" ca="1" si="0"/>
        <v>0</v>
      </c>
      <c r="S29">
        <f t="shared" ca="1" si="1"/>
        <v>0</v>
      </c>
      <c r="T29">
        <f t="shared" ca="1" si="2"/>
        <v>1</v>
      </c>
    </row>
    <row r="30" spans="1:20" x14ac:dyDescent="0.35">
      <c r="A30">
        <v>6000133442</v>
      </c>
      <c r="B30" t="s">
        <v>230</v>
      </c>
      <c r="C30" t="s">
        <v>230</v>
      </c>
      <c r="D30" s="34" t="s">
        <v>247</v>
      </c>
      <c r="E30" s="1">
        <v>45722</v>
      </c>
      <c r="F30" s="1"/>
      <c r="G30" t="s">
        <v>248</v>
      </c>
      <c r="H30" t="s">
        <v>245</v>
      </c>
      <c r="I30" s="1">
        <v>45786</v>
      </c>
      <c r="J30" t="s">
        <v>201</v>
      </c>
      <c r="K30" t="s">
        <v>241</v>
      </c>
      <c r="L30" t="s">
        <v>171</v>
      </c>
      <c r="M30" t="s">
        <v>313</v>
      </c>
      <c r="N30" t="s">
        <v>237</v>
      </c>
      <c r="O30" t="s">
        <v>230</v>
      </c>
      <c r="Q30">
        <f ca="1">IF(OR(ISNUMBER(MATCH(L30,MasterData!$D$3:$D$18,0)),ISNUMBER(MATCH(L30,MasterData!$C$3:$C$18,0))),
    DATEDIF(E30,I30,"d"),
    DATEDIF(E30,TODAY(),"d"))</f>
        <v>64</v>
      </c>
      <c r="R30">
        <f t="shared" ca="1" si="0"/>
        <v>0</v>
      </c>
      <c r="S30">
        <f t="shared" ca="1" si="1"/>
        <v>0</v>
      </c>
      <c r="T30">
        <f t="shared" ca="1" si="2"/>
        <v>1</v>
      </c>
    </row>
    <row r="31" spans="1:20" x14ac:dyDescent="0.35">
      <c r="A31">
        <v>6000133644</v>
      </c>
      <c r="B31" t="s">
        <v>314</v>
      </c>
      <c r="C31" t="s">
        <v>230</v>
      </c>
      <c r="D31" s="34" t="s">
        <v>274</v>
      </c>
      <c r="E31" s="1">
        <v>45723</v>
      </c>
      <c r="F31" s="1"/>
      <c r="G31" t="s">
        <v>315</v>
      </c>
      <c r="H31" t="s">
        <v>240</v>
      </c>
      <c r="I31" s="1">
        <v>45841</v>
      </c>
      <c r="J31" t="s">
        <v>234</v>
      </c>
      <c r="K31" t="s">
        <v>241</v>
      </c>
      <c r="L31" t="s">
        <v>164</v>
      </c>
      <c r="M31" t="s">
        <v>316</v>
      </c>
      <c r="N31" t="s">
        <v>237</v>
      </c>
      <c r="O31" t="s">
        <v>230</v>
      </c>
      <c r="Q31">
        <f ca="1">IF(OR(ISNUMBER(MATCH(L31,MasterData!$D$3:$D$18,0)),ISNUMBER(MATCH(L31,MasterData!$C$3:$C$18,0))),
    DATEDIF(E31,I31,"d"),
    DATEDIF(E31,TODAY(),"d"))</f>
        <v>284</v>
      </c>
      <c r="R31">
        <f t="shared" ca="1" si="0"/>
        <v>0</v>
      </c>
      <c r="S31">
        <f t="shared" ca="1" si="1"/>
        <v>0</v>
      </c>
      <c r="T31">
        <f t="shared" ca="1" si="2"/>
        <v>1</v>
      </c>
    </row>
    <row r="32" spans="1:20" x14ac:dyDescent="0.35">
      <c r="A32">
        <v>6000133647</v>
      </c>
      <c r="B32" t="s">
        <v>317</v>
      </c>
      <c r="C32" t="s">
        <v>230</v>
      </c>
      <c r="D32" s="34" t="s">
        <v>231</v>
      </c>
      <c r="E32" s="1">
        <v>45723</v>
      </c>
      <c r="F32" s="1"/>
      <c r="G32" t="s">
        <v>318</v>
      </c>
      <c r="H32" t="s">
        <v>245</v>
      </c>
      <c r="I32" s="1">
        <v>45733</v>
      </c>
      <c r="J32" t="s">
        <v>234</v>
      </c>
      <c r="K32" t="s">
        <v>235</v>
      </c>
      <c r="L32" t="s">
        <v>171</v>
      </c>
      <c r="M32" t="s">
        <v>319</v>
      </c>
      <c r="N32" t="s">
        <v>237</v>
      </c>
      <c r="O32" t="s">
        <v>230</v>
      </c>
      <c r="Q32">
        <f ca="1">IF(OR(ISNUMBER(MATCH(L32,MasterData!$D$3:$D$18,0)),ISNUMBER(MATCH(L32,MasterData!$C$3:$C$18,0))),
    DATEDIF(E32,I32,"d"),
    DATEDIF(E32,TODAY(),"d"))</f>
        <v>10</v>
      </c>
      <c r="R32">
        <f t="shared" ca="1" si="0"/>
        <v>0</v>
      </c>
      <c r="S32">
        <f t="shared" ca="1" si="1"/>
        <v>1</v>
      </c>
      <c r="T32">
        <f t="shared" ca="1" si="2"/>
        <v>0</v>
      </c>
    </row>
    <row r="33" spans="1:20" x14ac:dyDescent="0.35">
      <c r="A33">
        <v>6000133780</v>
      </c>
      <c r="B33" t="s">
        <v>320</v>
      </c>
      <c r="C33" t="s">
        <v>230</v>
      </c>
      <c r="D33" s="34" t="s">
        <v>274</v>
      </c>
      <c r="E33" s="1">
        <v>45726</v>
      </c>
      <c r="F33" s="1"/>
      <c r="G33" t="s">
        <v>321</v>
      </c>
      <c r="H33" t="s">
        <v>240</v>
      </c>
      <c r="I33" s="1">
        <v>45741</v>
      </c>
      <c r="J33" t="s">
        <v>234</v>
      </c>
      <c r="K33" t="s">
        <v>235</v>
      </c>
      <c r="L33" t="s">
        <v>171</v>
      </c>
      <c r="M33" t="s">
        <v>322</v>
      </c>
      <c r="N33" t="s">
        <v>237</v>
      </c>
      <c r="O33" t="s">
        <v>230</v>
      </c>
      <c r="Q33">
        <f ca="1">IF(OR(ISNUMBER(MATCH(L33,MasterData!$D$3:$D$18,0)),ISNUMBER(MATCH(L33,MasterData!$C$3:$C$18,0))),
    DATEDIF(E33,I33,"d"),
    DATEDIF(E33,TODAY(),"d"))</f>
        <v>15</v>
      </c>
      <c r="R33">
        <f t="shared" ca="1" si="0"/>
        <v>0</v>
      </c>
      <c r="S33">
        <f t="shared" ca="1" si="1"/>
        <v>1</v>
      </c>
      <c r="T33">
        <f t="shared" ca="1" si="2"/>
        <v>0</v>
      </c>
    </row>
    <row r="34" spans="1:20" x14ac:dyDescent="0.35">
      <c r="A34">
        <v>6000133782</v>
      </c>
      <c r="B34" t="s">
        <v>323</v>
      </c>
      <c r="C34" t="s">
        <v>230</v>
      </c>
      <c r="D34" s="34" t="s">
        <v>254</v>
      </c>
      <c r="E34" s="1">
        <v>45726</v>
      </c>
      <c r="F34" s="1"/>
      <c r="G34" t="s">
        <v>255</v>
      </c>
      <c r="H34" t="s">
        <v>240</v>
      </c>
      <c r="I34" s="1">
        <v>45735</v>
      </c>
      <c r="J34" t="s">
        <v>234</v>
      </c>
      <c r="K34" t="s">
        <v>241</v>
      </c>
      <c r="L34" t="s">
        <v>171</v>
      </c>
      <c r="M34" t="s">
        <v>324</v>
      </c>
      <c r="N34" t="s">
        <v>237</v>
      </c>
      <c r="O34" t="s">
        <v>230</v>
      </c>
      <c r="Q34">
        <f ca="1">IF(OR(ISNUMBER(MATCH(L34,MasterData!$D$3:$D$18,0)),ISNUMBER(MATCH(L34,MasterData!$C$3:$C$18,0))),
    DATEDIF(E34,I34,"d"),
    DATEDIF(E34,TODAY(),"d"))</f>
        <v>9</v>
      </c>
      <c r="R34">
        <f t="shared" ca="1" si="0"/>
        <v>0</v>
      </c>
      <c r="S34">
        <f t="shared" ca="1" si="1"/>
        <v>1</v>
      </c>
      <c r="T34">
        <f t="shared" ca="1" si="2"/>
        <v>0</v>
      </c>
    </row>
    <row r="35" spans="1:20" x14ac:dyDescent="0.35">
      <c r="A35">
        <v>6000133815</v>
      </c>
      <c r="B35" t="s">
        <v>325</v>
      </c>
      <c r="C35" t="s">
        <v>230</v>
      </c>
      <c r="D35" s="34" t="s">
        <v>254</v>
      </c>
      <c r="E35" s="1">
        <v>45726</v>
      </c>
      <c r="F35" s="1"/>
      <c r="G35" t="s">
        <v>255</v>
      </c>
      <c r="H35" t="s">
        <v>240</v>
      </c>
      <c r="I35" s="1">
        <v>45748</v>
      </c>
      <c r="J35" t="s">
        <v>234</v>
      </c>
      <c r="K35" t="s">
        <v>241</v>
      </c>
      <c r="L35" t="s">
        <v>171</v>
      </c>
      <c r="M35" t="s">
        <v>326</v>
      </c>
      <c r="N35" t="s">
        <v>237</v>
      </c>
      <c r="O35" t="s">
        <v>230</v>
      </c>
      <c r="Q35">
        <f ca="1">IF(OR(ISNUMBER(MATCH(L35,MasterData!$D$3:$D$18,0)),ISNUMBER(MATCH(L35,MasterData!$C$3:$C$18,0))),
    DATEDIF(E35,I35,"d"),
    DATEDIF(E35,TODAY(),"d"))</f>
        <v>22</v>
      </c>
      <c r="R35">
        <f t="shared" ca="1" si="0"/>
        <v>0</v>
      </c>
      <c r="S35">
        <f t="shared" ca="1" si="1"/>
        <v>1</v>
      </c>
      <c r="T35">
        <f t="shared" ca="1" si="2"/>
        <v>0</v>
      </c>
    </row>
    <row r="36" spans="1:20" x14ac:dyDescent="0.35">
      <c r="A36">
        <v>6000133897</v>
      </c>
      <c r="B36" t="s">
        <v>230</v>
      </c>
      <c r="C36" t="s">
        <v>230</v>
      </c>
      <c r="D36" s="34" t="s">
        <v>231</v>
      </c>
      <c r="E36" s="1">
        <v>45727</v>
      </c>
      <c r="F36" s="1"/>
      <c r="G36" t="s">
        <v>248</v>
      </c>
      <c r="H36" t="s">
        <v>240</v>
      </c>
      <c r="I36" s="1">
        <v>45751</v>
      </c>
      <c r="J36" t="s">
        <v>201</v>
      </c>
      <c r="K36" t="s">
        <v>241</v>
      </c>
      <c r="L36" t="s">
        <v>171</v>
      </c>
      <c r="M36" t="s">
        <v>327</v>
      </c>
      <c r="N36" t="s">
        <v>237</v>
      </c>
      <c r="O36" t="s">
        <v>230</v>
      </c>
      <c r="Q36">
        <f ca="1">IF(OR(ISNUMBER(MATCH(L36,MasterData!$D$3:$D$18,0)),ISNUMBER(MATCH(L36,MasterData!$C$3:$C$18,0))),
    DATEDIF(E36,I36,"d"),
    DATEDIF(E36,TODAY(),"d"))</f>
        <v>24</v>
      </c>
      <c r="R36">
        <f t="shared" ca="1" si="0"/>
        <v>0</v>
      </c>
      <c r="S36">
        <f t="shared" ca="1" si="1"/>
        <v>1</v>
      </c>
      <c r="T36">
        <f t="shared" ca="1" si="2"/>
        <v>0</v>
      </c>
    </row>
    <row r="37" spans="1:20" x14ac:dyDescent="0.35">
      <c r="A37">
        <v>6000134052</v>
      </c>
      <c r="B37" t="s">
        <v>328</v>
      </c>
      <c r="D37" s="34">
        <v>3014</v>
      </c>
      <c r="E37" s="1">
        <v>45728</v>
      </c>
      <c r="F37" s="1"/>
      <c r="G37" t="s">
        <v>329</v>
      </c>
      <c r="H37" t="s">
        <v>330</v>
      </c>
      <c r="I37" s="1">
        <v>45852</v>
      </c>
      <c r="K37" t="s">
        <v>235</v>
      </c>
      <c r="L37" t="s">
        <v>171</v>
      </c>
      <c r="M37" t="s">
        <v>331</v>
      </c>
      <c r="N37" t="s">
        <v>332</v>
      </c>
      <c r="Q37">
        <f ca="1">IF(OR(ISNUMBER(MATCH(L37,MasterData!$D$3:$D$18,0)),ISNUMBER(MATCH(L37,MasterData!$C$3:$C$18,0))),
    DATEDIF(E37,I37,"d"),
    DATEDIF(E37,TODAY(),"d"))</f>
        <v>124</v>
      </c>
      <c r="R37">
        <f t="shared" ca="1" si="0"/>
        <v>0</v>
      </c>
      <c r="S37">
        <f t="shared" ca="1" si="1"/>
        <v>0</v>
      </c>
      <c r="T37">
        <f t="shared" ca="1" si="2"/>
        <v>1</v>
      </c>
    </row>
    <row r="38" spans="1:20" x14ac:dyDescent="0.35">
      <c r="A38">
        <v>6000134157</v>
      </c>
      <c r="B38" t="s">
        <v>333</v>
      </c>
      <c r="C38" t="s">
        <v>230</v>
      </c>
      <c r="D38" s="34" t="s">
        <v>231</v>
      </c>
      <c r="E38" s="1">
        <v>45729</v>
      </c>
      <c r="F38" s="1"/>
      <c r="G38" t="s">
        <v>293</v>
      </c>
      <c r="H38" t="s">
        <v>245</v>
      </c>
      <c r="I38" s="1">
        <v>45737</v>
      </c>
      <c r="J38" t="s">
        <v>234</v>
      </c>
      <c r="K38" t="s">
        <v>235</v>
      </c>
      <c r="L38" t="s">
        <v>171</v>
      </c>
      <c r="M38" t="s">
        <v>334</v>
      </c>
      <c r="N38" t="s">
        <v>237</v>
      </c>
      <c r="O38" t="s">
        <v>230</v>
      </c>
      <c r="Q38">
        <f ca="1">IF(OR(ISNUMBER(MATCH(L38,MasterData!$D$3:$D$18,0)),ISNUMBER(MATCH(L38,MasterData!$C$3:$C$18,0))),
    DATEDIF(E38,I38,"d"),
    DATEDIF(E38,TODAY(),"d"))</f>
        <v>8</v>
      </c>
      <c r="R38">
        <f t="shared" ca="1" si="0"/>
        <v>0</v>
      </c>
      <c r="S38">
        <f t="shared" ca="1" si="1"/>
        <v>1</v>
      </c>
      <c r="T38">
        <f t="shared" ca="1" si="2"/>
        <v>0</v>
      </c>
    </row>
    <row r="39" spans="1:20" x14ac:dyDescent="0.35">
      <c r="A39">
        <v>6000134167</v>
      </c>
      <c r="B39" t="s">
        <v>230</v>
      </c>
      <c r="C39" t="s">
        <v>230</v>
      </c>
      <c r="D39" s="34" t="s">
        <v>251</v>
      </c>
      <c r="E39" s="1">
        <v>45729</v>
      </c>
      <c r="F39" s="1"/>
      <c r="G39" t="s">
        <v>335</v>
      </c>
      <c r="H39" t="s">
        <v>240</v>
      </c>
      <c r="I39" s="1">
        <v>45792</v>
      </c>
      <c r="J39" t="s">
        <v>201</v>
      </c>
      <c r="K39" t="s">
        <v>241</v>
      </c>
      <c r="L39" t="s">
        <v>171</v>
      </c>
      <c r="M39" t="s">
        <v>336</v>
      </c>
      <c r="N39" t="s">
        <v>237</v>
      </c>
      <c r="O39" t="s">
        <v>230</v>
      </c>
      <c r="Q39">
        <f ca="1">IF(OR(ISNUMBER(MATCH(L39,MasterData!$D$3:$D$18,0)),ISNUMBER(MATCH(L39,MasterData!$C$3:$C$18,0))),
    DATEDIF(E39,I39,"d"),
    DATEDIF(E39,TODAY(),"d"))</f>
        <v>63</v>
      </c>
      <c r="R39">
        <f t="shared" ca="1" si="0"/>
        <v>0</v>
      </c>
      <c r="S39">
        <f t="shared" ca="1" si="1"/>
        <v>0</v>
      </c>
      <c r="T39">
        <f t="shared" ca="1" si="2"/>
        <v>1</v>
      </c>
    </row>
    <row r="40" spans="1:20" x14ac:dyDescent="0.35">
      <c r="A40">
        <v>6000134304</v>
      </c>
      <c r="B40" t="s">
        <v>337</v>
      </c>
      <c r="C40" t="s">
        <v>230</v>
      </c>
      <c r="D40" s="34" t="s">
        <v>338</v>
      </c>
      <c r="E40" s="1">
        <v>45729</v>
      </c>
      <c r="F40" s="1"/>
      <c r="G40" t="s">
        <v>339</v>
      </c>
      <c r="H40" t="s">
        <v>245</v>
      </c>
      <c r="I40" s="1">
        <v>45782</v>
      </c>
      <c r="J40" t="s">
        <v>234</v>
      </c>
      <c r="K40" t="s">
        <v>235</v>
      </c>
      <c r="L40" t="s">
        <v>171</v>
      </c>
      <c r="M40" t="s">
        <v>340</v>
      </c>
      <c r="N40" t="s">
        <v>237</v>
      </c>
      <c r="O40" t="s">
        <v>230</v>
      </c>
      <c r="Q40">
        <f ca="1">IF(OR(ISNUMBER(MATCH(L40,MasterData!$D$3:$D$18,0)),ISNUMBER(MATCH(L40,MasterData!$C$3:$C$18,0))),
    DATEDIF(E40,I40,"d"),
    DATEDIF(E40,TODAY(),"d"))</f>
        <v>53</v>
      </c>
      <c r="R40">
        <f t="shared" ca="1" si="0"/>
        <v>0</v>
      </c>
      <c r="S40">
        <f t="shared" ca="1" si="1"/>
        <v>0</v>
      </c>
      <c r="T40">
        <f t="shared" ca="1" si="2"/>
        <v>1</v>
      </c>
    </row>
    <row r="41" spans="1:20" x14ac:dyDescent="0.35">
      <c r="A41">
        <v>6000134423</v>
      </c>
      <c r="B41" t="s">
        <v>341</v>
      </c>
      <c r="C41" t="s">
        <v>230</v>
      </c>
      <c r="D41" s="34" t="s">
        <v>231</v>
      </c>
      <c r="E41" s="1">
        <v>45730</v>
      </c>
      <c r="F41" s="1"/>
      <c r="G41" t="s">
        <v>293</v>
      </c>
      <c r="H41" t="s">
        <v>245</v>
      </c>
      <c r="I41" s="1">
        <v>45748</v>
      </c>
      <c r="J41" t="s">
        <v>234</v>
      </c>
      <c r="K41" t="s">
        <v>235</v>
      </c>
      <c r="L41" t="s">
        <v>171</v>
      </c>
      <c r="M41" t="s">
        <v>342</v>
      </c>
      <c r="N41" t="s">
        <v>237</v>
      </c>
      <c r="O41" t="s">
        <v>230</v>
      </c>
      <c r="Q41">
        <f ca="1">IF(OR(ISNUMBER(MATCH(L41,MasterData!$D$3:$D$18,0)),ISNUMBER(MATCH(L41,MasterData!$C$3:$C$18,0))),
    DATEDIF(E41,I41,"d"),
    DATEDIF(E41,TODAY(),"d"))</f>
        <v>18</v>
      </c>
      <c r="R41">
        <f t="shared" ca="1" si="0"/>
        <v>0</v>
      </c>
      <c r="S41">
        <f t="shared" ca="1" si="1"/>
        <v>1</v>
      </c>
      <c r="T41">
        <f t="shared" ca="1" si="2"/>
        <v>0</v>
      </c>
    </row>
    <row r="42" spans="1:20" x14ac:dyDescent="0.35">
      <c r="A42">
        <v>6000134460</v>
      </c>
      <c r="B42" t="s">
        <v>343</v>
      </c>
      <c r="C42" t="s">
        <v>230</v>
      </c>
      <c r="D42" s="34" t="s">
        <v>231</v>
      </c>
      <c r="E42" s="1">
        <v>45730</v>
      </c>
      <c r="F42" s="1"/>
      <c r="G42" t="s">
        <v>329</v>
      </c>
      <c r="H42" t="s">
        <v>240</v>
      </c>
      <c r="I42" s="1">
        <v>45748</v>
      </c>
      <c r="J42" t="s">
        <v>234</v>
      </c>
      <c r="K42" t="s">
        <v>235</v>
      </c>
      <c r="L42" t="s">
        <v>171</v>
      </c>
      <c r="M42" t="s">
        <v>344</v>
      </c>
      <c r="N42" t="s">
        <v>237</v>
      </c>
      <c r="O42" t="s">
        <v>230</v>
      </c>
      <c r="Q42">
        <f ca="1">IF(OR(ISNUMBER(MATCH(L42,MasterData!$D$3:$D$18,0)),ISNUMBER(MATCH(L42,MasterData!$C$3:$C$18,0))),
    DATEDIF(E42,I42,"d"),
    DATEDIF(E42,TODAY(),"d"))</f>
        <v>18</v>
      </c>
      <c r="R42">
        <f t="shared" ca="1" si="0"/>
        <v>0</v>
      </c>
      <c r="S42">
        <f t="shared" ca="1" si="1"/>
        <v>1</v>
      </c>
      <c r="T42">
        <f t="shared" ca="1" si="2"/>
        <v>0</v>
      </c>
    </row>
    <row r="43" spans="1:20" x14ac:dyDescent="0.35">
      <c r="A43">
        <v>6000134543</v>
      </c>
      <c r="B43" t="s">
        <v>345</v>
      </c>
      <c r="C43" t="s">
        <v>230</v>
      </c>
      <c r="D43" s="34" t="s">
        <v>274</v>
      </c>
      <c r="E43" s="1">
        <v>45733</v>
      </c>
      <c r="F43" s="1"/>
      <c r="G43" t="s">
        <v>346</v>
      </c>
      <c r="H43" t="s">
        <v>240</v>
      </c>
      <c r="I43" s="1">
        <v>45754</v>
      </c>
      <c r="J43" t="s">
        <v>234</v>
      </c>
      <c r="K43" t="s">
        <v>347</v>
      </c>
      <c r="L43" t="s">
        <v>171</v>
      </c>
      <c r="M43" t="s">
        <v>348</v>
      </c>
      <c r="N43" t="s">
        <v>237</v>
      </c>
      <c r="O43" t="s">
        <v>230</v>
      </c>
      <c r="Q43">
        <f ca="1">IF(OR(ISNUMBER(MATCH(L43,MasterData!$D$3:$D$18,0)),ISNUMBER(MATCH(L43,MasterData!$C$3:$C$18,0))),
    DATEDIF(E43,I43,"d"),
    DATEDIF(E43,TODAY(),"d"))</f>
        <v>21</v>
      </c>
      <c r="R43">
        <f t="shared" ca="1" si="0"/>
        <v>0</v>
      </c>
      <c r="S43">
        <f t="shared" ca="1" si="1"/>
        <v>1</v>
      </c>
      <c r="T43">
        <f t="shared" ca="1" si="2"/>
        <v>0</v>
      </c>
    </row>
    <row r="44" spans="1:20" x14ac:dyDescent="0.35">
      <c r="A44">
        <v>6000134731</v>
      </c>
      <c r="B44" t="s">
        <v>349</v>
      </c>
      <c r="C44" t="s">
        <v>230</v>
      </c>
      <c r="D44" s="34" t="s">
        <v>231</v>
      </c>
      <c r="E44" s="1">
        <v>45734</v>
      </c>
      <c r="F44" s="1"/>
      <c r="G44" t="s">
        <v>293</v>
      </c>
      <c r="H44" t="s">
        <v>245</v>
      </c>
      <c r="I44" s="1">
        <v>45743</v>
      </c>
      <c r="J44" t="s">
        <v>234</v>
      </c>
      <c r="K44" t="s">
        <v>235</v>
      </c>
      <c r="L44" t="s">
        <v>171</v>
      </c>
      <c r="M44" t="s">
        <v>350</v>
      </c>
      <c r="N44" t="s">
        <v>237</v>
      </c>
      <c r="O44" t="s">
        <v>230</v>
      </c>
      <c r="Q44">
        <f ca="1">IF(OR(ISNUMBER(MATCH(L44,MasterData!$D$3:$D$18,0)),ISNUMBER(MATCH(L44,MasterData!$C$3:$C$18,0))),
    DATEDIF(E44,I44,"d"),
    DATEDIF(E44,TODAY(),"d"))</f>
        <v>9</v>
      </c>
      <c r="R44">
        <f t="shared" ca="1" si="0"/>
        <v>0</v>
      </c>
      <c r="S44">
        <f t="shared" ca="1" si="1"/>
        <v>1</v>
      </c>
      <c r="T44">
        <f t="shared" ca="1" si="2"/>
        <v>0</v>
      </c>
    </row>
    <row r="45" spans="1:20" x14ac:dyDescent="0.35">
      <c r="A45">
        <v>6000134816</v>
      </c>
      <c r="B45" t="s">
        <v>351</v>
      </c>
      <c r="C45" t="s">
        <v>230</v>
      </c>
      <c r="D45" s="34" t="s">
        <v>305</v>
      </c>
      <c r="E45" s="1">
        <v>45735</v>
      </c>
      <c r="F45" s="1"/>
      <c r="G45" t="s">
        <v>306</v>
      </c>
      <c r="H45" t="s">
        <v>245</v>
      </c>
      <c r="I45" s="1">
        <v>45762</v>
      </c>
      <c r="J45" t="s">
        <v>234</v>
      </c>
      <c r="K45" t="s">
        <v>235</v>
      </c>
      <c r="L45" t="s">
        <v>171</v>
      </c>
      <c r="M45" t="s">
        <v>352</v>
      </c>
      <c r="N45" t="s">
        <v>237</v>
      </c>
      <c r="O45" t="s">
        <v>230</v>
      </c>
      <c r="Q45">
        <f ca="1">IF(OR(ISNUMBER(MATCH(L45,MasterData!$D$3:$D$18,0)),ISNUMBER(MATCH(L45,MasterData!$C$3:$C$18,0))),
    DATEDIF(E45,I45,"d"),
    DATEDIF(E45,TODAY(),"d"))</f>
        <v>27</v>
      </c>
      <c r="R45">
        <f t="shared" ca="1" si="0"/>
        <v>0</v>
      </c>
      <c r="S45">
        <f t="shared" ca="1" si="1"/>
        <v>1</v>
      </c>
      <c r="T45">
        <f t="shared" ca="1" si="2"/>
        <v>0</v>
      </c>
    </row>
    <row r="46" spans="1:20" x14ac:dyDescent="0.35">
      <c r="A46">
        <v>6000134850</v>
      </c>
      <c r="B46" t="s">
        <v>353</v>
      </c>
      <c r="C46" t="s">
        <v>230</v>
      </c>
      <c r="D46" s="34" t="s">
        <v>274</v>
      </c>
      <c r="E46" s="1">
        <v>45735</v>
      </c>
      <c r="F46" s="1"/>
      <c r="G46" t="s">
        <v>354</v>
      </c>
      <c r="H46" t="s">
        <v>240</v>
      </c>
      <c r="I46" s="1">
        <v>45761</v>
      </c>
      <c r="J46" t="s">
        <v>234</v>
      </c>
      <c r="K46" t="s">
        <v>241</v>
      </c>
      <c r="L46" t="s">
        <v>171</v>
      </c>
      <c r="M46" t="s">
        <v>355</v>
      </c>
      <c r="N46" t="s">
        <v>237</v>
      </c>
      <c r="O46" t="s">
        <v>230</v>
      </c>
      <c r="Q46">
        <f ca="1">IF(OR(ISNUMBER(MATCH(L46,MasterData!$D$3:$D$18,0)),ISNUMBER(MATCH(L46,MasterData!$C$3:$C$18,0))),
    DATEDIF(E46,I46,"d"),
    DATEDIF(E46,TODAY(),"d"))</f>
        <v>26</v>
      </c>
      <c r="R46">
        <f t="shared" ca="1" si="0"/>
        <v>0</v>
      </c>
      <c r="S46">
        <f t="shared" ca="1" si="1"/>
        <v>1</v>
      </c>
      <c r="T46">
        <f t="shared" ca="1" si="2"/>
        <v>0</v>
      </c>
    </row>
    <row r="47" spans="1:20" x14ac:dyDescent="0.35">
      <c r="A47">
        <v>6000134958</v>
      </c>
      <c r="B47" t="s">
        <v>356</v>
      </c>
      <c r="C47" t="s">
        <v>230</v>
      </c>
      <c r="D47" s="34" t="s">
        <v>247</v>
      </c>
      <c r="E47" s="1">
        <v>45736</v>
      </c>
      <c r="F47" s="1"/>
      <c r="G47" t="s">
        <v>357</v>
      </c>
      <c r="H47" t="s">
        <v>245</v>
      </c>
      <c r="I47" s="1">
        <v>45750</v>
      </c>
      <c r="J47" t="s">
        <v>234</v>
      </c>
      <c r="K47" t="s">
        <v>241</v>
      </c>
      <c r="L47" t="s">
        <v>171</v>
      </c>
      <c r="M47" t="s">
        <v>358</v>
      </c>
      <c r="N47" t="s">
        <v>237</v>
      </c>
      <c r="O47" t="s">
        <v>230</v>
      </c>
      <c r="Q47">
        <f ca="1">IF(OR(ISNUMBER(MATCH(L47,MasterData!$D$3:$D$18,0)),ISNUMBER(MATCH(L47,MasterData!$C$3:$C$18,0))),
    DATEDIF(E47,I47,"d"),
    DATEDIF(E47,TODAY(),"d"))</f>
        <v>14</v>
      </c>
      <c r="R47">
        <f t="shared" ca="1" si="0"/>
        <v>0</v>
      </c>
      <c r="S47">
        <f t="shared" ca="1" si="1"/>
        <v>1</v>
      </c>
      <c r="T47">
        <f t="shared" ca="1" si="2"/>
        <v>0</v>
      </c>
    </row>
    <row r="48" spans="1:20" x14ac:dyDescent="0.35">
      <c r="A48">
        <v>6000135155</v>
      </c>
      <c r="B48" t="s">
        <v>359</v>
      </c>
      <c r="C48" t="s">
        <v>230</v>
      </c>
      <c r="D48" s="34" t="s">
        <v>251</v>
      </c>
      <c r="E48" s="1">
        <v>45737</v>
      </c>
      <c r="F48" s="1"/>
      <c r="G48" t="s">
        <v>360</v>
      </c>
      <c r="H48" t="s">
        <v>245</v>
      </c>
      <c r="I48" s="1">
        <v>45757</v>
      </c>
      <c r="J48" t="s">
        <v>234</v>
      </c>
      <c r="K48" t="s">
        <v>235</v>
      </c>
      <c r="L48" t="s">
        <v>171</v>
      </c>
      <c r="M48" t="s">
        <v>361</v>
      </c>
      <c r="N48" t="s">
        <v>237</v>
      </c>
      <c r="O48" t="s">
        <v>230</v>
      </c>
      <c r="Q48">
        <f ca="1">IF(OR(ISNUMBER(MATCH(L48,MasterData!$D$3:$D$18,0)),ISNUMBER(MATCH(L48,MasterData!$C$3:$C$18,0))),
    DATEDIF(E48,I48,"d"),
    DATEDIF(E48,TODAY(),"d"))</f>
        <v>20</v>
      </c>
      <c r="R48">
        <f t="shared" ca="1" si="0"/>
        <v>0</v>
      </c>
      <c r="S48">
        <f t="shared" ca="1" si="1"/>
        <v>1</v>
      </c>
      <c r="T48">
        <f t="shared" ca="1" si="2"/>
        <v>0</v>
      </c>
    </row>
    <row r="49" spans="1:20" x14ac:dyDescent="0.35">
      <c r="A49">
        <v>6000135247</v>
      </c>
      <c r="B49" t="s">
        <v>230</v>
      </c>
      <c r="C49" t="s">
        <v>230</v>
      </c>
      <c r="D49" s="34" t="s">
        <v>254</v>
      </c>
      <c r="E49" s="1">
        <v>45740</v>
      </c>
      <c r="F49" s="1"/>
      <c r="G49" t="s">
        <v>248</v>
      </c>
      <c r="H49" t="s">
        <v>245</v>
      </c>
      <c r="I49" s="1">
        <v>45779</v>
      </c>
      <c r="J49" t="s">
        <v>201</v>
      </c>
      <c r="K49" t="s">
        <v>241</v>
      </c>
      <c r="L49" t="s">
        <v>171</v>
      </c>
      <c r="M49" t="s">
        <v>362</v>
      </c>
      <c r="N49" t="s">
        <v>237</v>
      </c>
      <c r="O49" t="s">
        <v>230</v>
      </c>
      <c r="Q49">
        <f ca="1">IF(OR(ISNUMBER(MATCH(L49,MasterData!$D$3:$D$18,0)),ISNUMBER(MATCH(L49,MasterData!$C$3:$C$18,0))),
    DATEDIF(E49,I49,"d"),
    DATEDIF(E49,TODAY(),"d"))</f>
        <v>39</v>
      </c>
      <c r="R49">
        <f t="shared" ca="1" si="0"/>
        <v>0</v>
      </c>
      <c r="S49">
        <f t="shared" ca="1" si="1"/>
        <v>0</v>
      </c>
      <c r="T49">
        <f t="shared" ca="1" si="2"/>
        <v>1</v>
      </c>
    </row>
    <row r="50" spans="1:20" x14ac:dyDescent="0.35">
      <c r="A50">
        <v>6000135249</v>
      </c>
      <c r="B50" t="s">
        <v>363</v>
      </c>
      <c r="C50" t="s">
        <v>230</v>
      </c>
      <c r="D50" s="34" t="s">
        <v>274</v>
      </c>
      <c r="E50" s="1">
        <v>45740</v>
      </c>
      <c r="F50" s="1"/>
      <c r="G50" t="s">
        <v>321</v>
      </c>
      <c r="H50" t="s">
        <v>245</v>
      </c>
      <c r="I50" s="1">
        <v>45782</v>
      </c>
      <c r="J50" t="s">
        <v>234</v>
      </c>
      <c r="K50" t="s">
        <v>241</v>
      </c>
      <c r="L50" t="s">
        <v>171</v>
      </c>
      <c r="M50" t="s">
        <v>364</v>
      </c>
      <c r="N50" t="s">
        <v>237</v>
      </c>
      <c r="O50" t="s">
        <v>230</v>
      </c>
      <c r="Q50">
        <f ca="1">IF(OR(ISNUMBER(MATCH(L50,MasterData!$D$3:$D$18,0)),ISNUMBER(MATCH(L50,MasterData!$C$3:$C$18,0))),
    DATEDIF(E50,I50,"d"),
    DATEDIF(E50,TODAY(),"d"))</f>
        <v>42</v>
      </c>
      <c r="R50">
        <f t="shared" ca="1" si="0"/>
        <v>0</v>
      </c>
      <c r="S50">
        <f t="shared" ca="1" si="1"/>
        <v>0</v>
      </c>
      <c r="T50">
        <f t="shared" ca="1" si="2"/>
        <v>1</v>
      </c>
    </row>
    <row r="51" spans="1:20" x14ac:dyDescent="0.35">
      <c r="A51">
        <v>6000135321</v>
      </c>
      <c r="B51" t="s">
        <v>365</v>
      </c>
      <c r="C51" t="s">
        <v>230</v>
      </c>
      <c r="D51" s="34" t="s">
        <v>254</v>
      </c>
      <c r="E51" s="1">
        <v>45740</v>
      </c>
      <c r="F51" s="1"/>
      <c r="G51" t="s">
        <v>255</v>
      </c>
      <c r="H51" t="s">
        <v>245</v>
      </c>
      <c r="I51" s="1">
        <v>45784</v>
      </c>
      <c r="J51" t="s">
        <v>234</v>
      </c>
      <c r="K51" t="s">
        <v>241</v>
      </c>
      <c r="L51" t="s">
        <v>171</v>
      </c>
      <c r="M51" t="s">
        <v>366</v>
      </c>
      <c r="N51" t="s">
        <v>237</v>
      </c>
      <c r="O51" t="s">
        <v>230</v>
      </c>
      <c r="Q51">
        <f ca="1">IF(OR(ISNUMBER(MATCH(L51,MasterData!$D$3:$D$18,0)),ISNUMBER(MATCH(L51,MasterData!$C$3:$C$18,0))),
    DATEDIF(E51,I51,"d"),
    DATEDIF(E51,TODAY(),"d"))</f>
        <v>44</v>
      </c>
      <c r="R51">
        <f t="shared" ca="1" si="0"/>
        <v>0</v>
      </c>
      <c r="S51">
        <f t="shared" ca="1" si="1"/>
        <v>0</v>
      </c>
      <c r="T51">
        <f t="shared" ca="1" si="2"/>
        <v>1</v>
      </c>
    </row>
    <row r="52" spans="1:20" x14ac:dyDescent="0.35">
      <c r="A52">
        <v>6000135513</v>
      </c>
      <c r="B52" t="s">
        <v>367</v>
      </c>
      <c r="C52" t="s">
        <v>230</v>
      </c>
      <c r="D52" s="34" t="s">
        <v>247</v>
      </c>
      <c r="E52" s="1">
        <v>45742</v>
      </c>
      <c r="F52" s="1"/>
      <c r="G52" t="s">
        <v>268</v>
      </c>
      <c r="H52" t="s">
        <v>230</v>
      </c>
      <c r="I52" s="1">
        <v>45749</v>
      </c>
      <c r="J52" t="s">
        <v>234</v>
      </c>
      <c r="K52" t="s">
        <v>235</v>
      </c>
      <c r="L52" t="s">
        <v>171</v>
      </c>
      <c r="M52" t="s">
        <v>368</v>
      </c>
      <c r="N52" t="s">
        <v>237</v>
      </c>
      <c r="O52" t="s">
        <v>230</v>
      </c>
      <c r="Q52">
        <f ca="1">IF(OR(ISNUMBER(MATCH(L52,MasterData!$D$3:$D$18,0)),ISNUMBER(MATCH(L52,MasterData!$C$3:$C$18,0))),
    DATEDIF(E52,I52,"d"),
    DATEDIF(E52,TODAY(),"d"))</f>
        <v>7</v>
      </c>
      <c r="R52">
        <f t="shared" ca="1" si="0"/>
        <v>1</v>
      </c>
      <c r="S52">
        <f t="shared" ca="1" si="1"/>
        <v>0</v>
      </c>
      <c r="T52">
        <f t="shared" ca="1" si="2"/>
        <v>0</v>
      </c>
    </row>
    <row r="53" spans="1:20" x14ac:dyDescent="0.35">
      <c r="A53">
        <v>6000135668</v>
      </c>
      <c r="B53" t="s">
        <v>369</v>
      </c>
      <c r="C53" t="s">
        <v>230</v>
      </c>
      <c r="D53" s="34" t="s">
        <v>231</v>
      </c>
      <c r="E53" s="1">
        <v>45743</v>
      </c>
      <c r="F53" s="1"/>
      <c r="G53" t="s">
        <v>315</v>
      </c>
      <c r="H53" t="s">
        <v>233</v>
      </c>
      <c r="I53" s="1">
        <v>45782</v>
      </c>
      <c r="J53" t="s">
        <v>234</v>
      </c>
      <c r="K53" t="s">
        <v>241</v>
      </c>
      <c r="L53" t="s">
        <v>171</v>
      </c>
      <c r="M53" t="s">
        <v>370</v>
      </c>
      <c r="N53" t="s">
        <v>237</v>
      </c>
      <c r="O53" t="s">
        <v>230</v>
      </c>
      <c r="Q53">
        <f ca="1">IF(OR(ISNUMBER(MATCH(L53,MasterData!$D$3:$D$18,0)),ISNUMBER(MATCH(L53,MasterData!$C$3:$C$18,0))),
    DATEDIF(E53,I53,"d"),
    DATEDIF(E53,TODAY(),"d"))</f>
        <v>39</v>
      </c>
      <c r="R53">
        <f t="shared" ca="1" si="0"/>
        <v>0</v>
      </c>
      <c r="S53">
        <f t="shared" ca="1" si="1"/>
        <v>0</v>
      </c>
      <c r="T53">
        <f t="shared" ca="1" si="2"/>
        <v>1</v>
      </c>
    </row>
    <row r="54" spans="1:20" x14ac:dyDescent="0.35">
      <c r="A54">
        <v>6000135843</v>
      </c>
      <c r="B54" t="s">
        <v>230</v>
      </c>
      <c r="C54" t="s">
        <v>230</v>
      </c>
      <c r="D54" s="34" t="s">
        <v>251</v>
      </c>
      <c r="E54" s="1">
        <v>45744</v>
      </c>
      <c r="F54" s="1"/>
      <c r="G54" t="s">
        <v>290</v>
      </c>
      <c r="H54" t="s">
        <v>233</v>
      </c>
      <c r="I54" s="1">
        <v>45759</v>
      </c>
      <c r="J54" t="s">
        <v>201</v>
      </c>
      <c r="K54" t="s">
        <v>241</v>
      </c>
      <c r="L54" t="s">
        <v>171</v>
      </c>
      <c r="M54" t="s">
        <v>371</v>
      </c>
      <c r="N54" t="s">
        <v>237</v>
      </c>
      <c r="O54" t="s">
        <v>230</v>
      </c>
      <c r="Q54">
        <f ca="1">IF(OR(ISNUMBER(MATCH(L54,MasterData!$D$3:$D$18,0)),ISNUMBER(MATCH(L54,MasterData!$C$3:$C$18,0))),
    DATEDIF(E54,I54,"d"),
    DATEDIF(E54,TODAY(),"d"))</f>
        <v>15</v>
      </c>
      <c r="R54">
        <f t="shared" ca="1" si="0"/>
        <v>0</v>
      </c>
      <c r="S54">
        <f t="shared" ca="1" si="1"/>
        <v>1</v>
      </c>
      <c r="T54">
        <f t="shared" ca="1" si="2"/>
        <v>0</v>
      </c>
    </row>
    <row r="55" spans="1:20" x14ac:dyDescent="0.35">
      <c r="A55">
        <v>6000135916</v>
      </c>
      <c r="B55" t="s">
        <v>372</v>
      </c>
      <c r="C55" t="s">
        <v>230</v>
      </c>
      <c r="D55" s="34" t="s">
        <v>251</v>
      </c>
      <c r="E55" s="1">
        <v>45747</v>
      </c>
      <c r="F55" s="1"/>
      <c r="G55" t="s">
        <v>373</v>
      </c>
      <c r="H55" t="s">
        <v>233</v>
      </c>
      <c r="I55" s="1">
        <v>45754</v>
      </c>
      <c r="J55" t="s">
        <v>234</v>
      </c>
      <c r="K55" t="s">
        <v>235</v>
      </c>
      <c r="L55" t="s">
        <v>171</v>
      </c>
      <c r="M55" t="s">
        <v>374</v>
      </c>
      <c r="N55" t="s">
        <v>237</v>
      </c>
      <c r="O55" t="s">
        <v>230</v>
      </c>
      <c r="Q55">
        <f ca="1">IF(OR(ISNUMBER(MATCH(L55,MasterData!$D$3:$D$18,0)),ISNUMBER(MATCH(L55,MasterData!$C$3:$C$18,0))),
    DATEDIF(E55,I55,"d"),
    DATEDIF(E55,TODAY(),"d"))</f>
        <v>7</v>
      </c>
      <c r="R55">
        <f t="shared" ca="1" si="0"/>
        <v>1</v>
      </c>
      <c r="S55">
        <f t="shared" ca="1" si="1"/>
        <v>0</v>
      </c>
      <c r="T55">
        <f t="shared" ca="1" si="2"/>
        <v>0</v>
      </c>
    </row>
    <row r="56" spans="1:20" x14ac:dyDescent="0.35">
      <c r="A56">
        <v>6000135930</v>
      </c>
      <c r="B56" t="s">
        <v>375</v>
      </c>
      <c r="C56" t="s">
        <v>230</v>
      </c>
      <c r="D56" s="34" t="s">
        <v>254</v>
      </c>
      <c r="E56" s="1">
        <v>45747</v>
      </c>
      <c r="F56" s="1"/>
      <c r="G56" t="s">
        <v>268</v>
      </c>
      <c r="H56" t="s">
        <v>233</v>
      </c>
      <c r="I56" s="1">
        <v>45758</v>
      </c>
      <c r="J56" t="s">
        <v>234</v>
      </c>
      <c r="K56" t="s">
        <v>235</v>
      </c>
      <c r="L56" t="s">
        <v>171</v>
      </c>
      <c r="M56" t="s">
        <v>376</v>
      </c>
      <c r="N56" t="s">
        <v>237</v>
      </c>
      <c r="O56" t="s">
        <v>230</v>
      </c>
      <c r="Q56">
        <f ca="1">IF(OR(ISNUMBER(MATCH(L56,MasterData!$D$3:$D$18,0)),ISNUMBER(MATCH(L56,MasterData!$C$3:$C$18,0))),
    DATEDIF(E56,I56,"d"),
    DATEDIF(E56,TODAY(),"d"))</f>
        <v>11</v>
      </c>
      <c r="R56">
        <f t="shared" ca="1" si="0"/>
        <v>0</v>
      </c>
      <c r="S56">
        <f t="shared" ca="1" si="1"/>
        <v>1</v>
      </c>
      <c r="T56">
        <f t="shared" ca="1" si="2"/>
        <v>0</v>
      </c>
    </row>
    <row r="57" spans="1:20" x14ac:dyDescent="0.35">
      <c r="A57">
        <v>6000136043</v>
      </c>
      <c r="B57" t="s">
        <v>230</v>
      </c>
      <c r="C57" t="s">
        <v>230</v>
      </c>
      <c r="D57" s="34" t="s">
        <v>251</v>
      </c>
      <c r="E57" s="1">
        <v>45748</v>
      </c>
      <c r="F57" s="1"/>
      <c r="G57" t="s">
        <v>290</v>
      </c>
      <c r="H57" t="s">
        <v>377</v>
      </c>
      <c r="I57" s="1">
        <v>45786</v>
      </c>
      <c r="J57" t="s">
        <v>201</v>
      </c>
      <c r="K57" t="s">
        <v>241</v>
      </c>
      <c r="L57" t="s">
        <v>171</v>
      </c>
      <c r="M57" t="s">
        <v>378</v>
      </c>
      <c r="N57" t="s">
        <v>237</v>
      </c>
      <c r="O57" t="s">
        <v>230</v>
      </c>
      <c r="Q57">
        <f ca="1">IF(OR(ISNUMBER(MATCH(L57,MasterData!$D$3:$D$18,0)),ISNUMBER(MATCH(L57,MasterData!$C$3:$C$18,0))),
    DATEDIF(E57,I57,"d"),
    DATEDIF(E57,TODAY(),"d"))</f>
        <v>38</v>
      </c>
      <c r="R57">
        <f t="shared" ca="1" si="0"/>
        <v>0</v>
      </c>
      <c r="S57">
        <f t="shared" ca="1" si="1"/>
        <v>0</v>
      </c>
      <c r="T57">
        <f t="shared" ca="1" si="2"/>
        <v>1</v>
      </c>
    </row>
    <row r="58" spans="1:20" x14ac:dyDescent="0.35">
      <c r="A58">
        <v>6000136104</v>
      </c>
      <c r="B58" t="s">
        <v>379</v>
      </c>
      <c r="C58" t="s">
        <v>230</v>
      </c>
      <c r="D58" s="34" t="s">
        <v>274</v>
      </c>
      <c r="E58" s="1">
        <v>45748</v>
      </c>
      <c r="F58" s="1"/>
      <c r="G58" t="s">
        <v>380</v>
      </c>
      <c r="H58" t="s">
        <v>233</v>
      </c>
      <c r="I58" s="1">
        <v>45755</v>
      </c>
      <c r="J58" t="s">
        <v>234</v>
      </c>
      <c r="K58" t="s">
        <v>241</v>
      </c>
      <c r="L58" t="s">
        <v>171</v>
      </c>
      <c r="M58" t="s">
        <v>381</v>
      </c>
      <c r="N58" t="s">
        <v>237</v>
      </c>
      <c r="O58" t="s">
        <v>230</v>
      </c>
      <c r="Q58">
        <f ca="1">IF(OR(ISNUMBER(MATCH(L58,MasterData!$D$3:$D$18,0)),ISNUMBER(MATCH(L58,MasterData!$C$3:$C$18,0))),
    DATEDIF(E58,I58,"d"),
    DATEDIF(E58,TODAY(),"d"))</f>
        <v>7</v>
      </c>
      <c r="R58">
        <f t="shared" ca="1" si="0"/>
        <v>1</v>
      </c>
      <c r="S58">
        <f t="shared" ca="1" si="1"/>
        <v>0</v>
      </c>
      <c r="T58">
        <f t="shared" ca="1" si="2"/>
        <v>0</v>
      </c>
    </row>
    <row r="59" spans="1:20" x14ac:dyDescent="0.35">
      <c r="A59">
        <v>6000136206</v>
      </c>
      <c r="B59" t="s">
        <v>382</v>
      </c>
      <c r="C59" t="s">
        <v>230</v>
      </c>
      <c r="D59" s="34" t="s">
        <v>383</v>
      </c>
      <c r="E59" s="1">
        <v>45749</v>
      </c>
      <c r="F59" s="1"/>
      <c r="G59" t="s">
        <v>384</v>
      </c>
      <c r="H59" t="s">
        <v>245</v>
      </c>
      <c r="I59" s="1">
        <v>45798</v>
      </c>
      <c r="J59" t="s">
        <v>234</v>
      </c>
      <c r="K59" t="s">
        <v>241</v>
      </c>
      <c r="L59" t="s">
        <v>171</v>
      </c>
      <c r="M59" t="s">
        <v>385</v>
      </c>
      <c r="N59" t="s">
        <v>237</v>
      </c>
      <c r="O59" t="s">
        <v>230</v>
      </c>
      <c r="Q59">
        <f ca="1">IF(OR(ISNUMBER(MATCH(L59,MasterData!$D$3:$D$18,0)),ISNUMBER(MATCH(L59,MasterData!$C$3:$C$18,0))),
    DATEDIF(E59,I59,"d"),
    DATEDIF(E59,TODAY(),"d"))</f>
        <v>49</v>
      </c>
      <c r="R59">
        <f t="shared" ca="1" si="0"/>
        <v>0</v>
      </c>
      <c r="S59">
        <f t="shared" ca="1" si="1"/>
        <v>0</v>
      </c>
      <c r="T59">
        <f t="shared" ca="1" si="2"/>
        <v>1</v>
      </c>
    </row>
    <row r="60" spans="1:20" x14ac:dyDescent="0.35">
      <c r="A60">
        <v>6000136305</v>
      </c>
      <c r="B60" t="s">
        <v>386</v>
      </c>
      <c r="C60" t="s">
        <v>230</v>
      </c>
      <c r="D60" s="34" t="s">
        <v>387</v>
      </c>
      <c r="E60" s="1">
        <v>45749</v>
      </c>
      <c r="F60" s="1"/>
      <c r="G60" t="s">
        <v>388</v>
      </c>
      <c r="H60" t="s">
        <v>233</v>
      </c>
      <c r="I60" s="1">
        <v>45756</v>
      </c>
      <c r="J60" t="s">
        <v>234</v>
      </c>
      <c r="K60" t="s">
        <v>241</v>
      </c>
      <c r="L60" t="s">
        <v>171</v>
      </c>
      <c r="M60" t="s">
        <v>389</v>
      </c>
      <c r="N60" t="s">
        <v>237</v>
      </c>
      <c r="O60" t="s">
        <v>230</v>
      </c>
      <c r="Q60">
        <f ca="1">IF(OR(ISNUMBER(MATCH(L60,MasterData!$D$3:$D$18,0)),ISNUMBER(MATCH(L60,MasterData!$C$3:$C$18,0))),
    DATEDIF(E60,I60,"d"),
    DATEDIF(E60,TODAY(),"d"))</f>
        <v>7</v>
      </c>
      <c r="R60">
        <f t="shared" ca="1" si="0"/>
        <v>1</v>
      </c>
      <c r="S60">
        <f t="shared" ca="1" si="1"/>
        <v>0</v>
      </c>
      <c r="T60">
        <f t="shared" ca="1" si="2"/>
        <v>0</v>
      </c>
    </row>
    <row r="61" spans="1:20" x14ac:dyDescent="0.35">
      <c r="A61">
        <v>6000136404</v>
      </c>
      <c r="B61" t="s">
        <v>390</v>
      </c>
      <c r="C61" t="s">
        <v>230</v>
      </c>
      <c r="D61" s="34" t="s">
        <v>247</v>
      </c>
      <c r="E61" s="1">
        <v>45750</v>
      </c>
      <c r="F61" s="1"/>
      <c r="G61" t="s">
        <v>357</v>
      </c>
      <c r="H61" t="s">
        <v>245</v>
      </c>
      <c r="I61" s="1">
        <v>45764</v>
      </c>
      <c r="J61" t="s">
        <v>234</v>
      </c>
      <c r="K61" t="s">
        <v>241</v>
      </c>
      <c r="L61" t="s">
        <v>171</v>
      </c>
      <c r="M61" t="s">
        <v>391</v>
      </c>
      <c r="N61" t="s">
        <v>237</v>
      </c>
      <c r="O61" t="s">
        <v>230</v>
      </c>
      <c r="Q61">
        <f ca="1">IF(OR(ISNUMBER(MATCH(L61,MasterData!$D$3:$D$18,0)),ISNUMBER(MATCH(L61,MasterData!$C$3:$C$18,0))),
    DATEDIF(E61,I61,"d"),
    DATEDIF(E61,TODAY(),"d"))</f>
        <v>14</v>
      </c>
      <c r="R61">
        <f t="shared" ca="1" si="0"/>
        <v>0</v>
      </c>
      <c r="S61">
        <f t="shared" ca="1" si="1"/>
        <v>1</v>
      </c>
      <c r="T61">
        <f t="shared" ca="1" si="2"/>
        <v>0</v>
      </c>
    </row>
    <row r="62" spans="1:20" x14ac:dyDescent="0.35">
      <c r="A62">
        <v>6000136413</v>
      </c>
      <c r="B62" t="s">
        <v>392</v>
      </c>
      <c r="C62" t="s">
        <v>230</v>
      </c>
      <c r="D62" s="34" t="s">
        <v>254</v>
      </c>
      <c r="E62" s="1">
        <v>45750</v>
      </c>
      <c r="F62" s="1"/>
      <c r="G62" t="s">
        <v>357</v>
      </c>
      <c r="H62" t="s">
        <v>245</v>
      </c>
      <c r="I62" s="1">
        <v>45758</v>
      </c>
      <c r="J62" t="s">
        <v>234</v>
      </c>
      <c r="K62" t="s">
        <v>241</v>
      </c>
      <c r="L62" t="s">
        <v>171</v>
      </c>
      <c r="M62" t="s">
        <v>393</v>
      </c>
      <c r="N62" t="s">
        <v>237</v>
      </c>
      <c r="O62" t="s">
        <v>230</v>
      </c>
      <c r="Q62">
        <f ca="1">IF(OR(ISNUMBER(MATCH(L62,MasterData!$D$3:$D$18,0)),ISNUMBER(MATCH(L62,MasterData!$C$3:$C$18,0))),
    DATEDIF(E62,I62,"d"),
    DATEDIF(E62,TODAY(),"d"))</f>
        <v>8</v>
      </c>
      <c r="R62">
        <f t="shared" ca="1" si="0"/>
        <v>0</v>
      </c>
      <c r="S62">
        <f t="shared" ca="1" si="1"/>
        <v>1</v>
      </c>
      <c r="T62">
        <f t="shared" ca="1" si="2"/>
        <v>0</v>
      </c>
    </row>
    <row r="63" spans="1:20" x14ac:dyDescent="0.35">
      <c r="A63">
        <v>6000136417</v>
      </c>
      <c r="B63" t="s">
        <v>394</v>
      </c>
      <c r="C63" t="s">
        <v>230</v>
      </c>
      <c r="D63" s="34" t="s">
        <v>254</v>
      </c>
      <c r="E63" s="1">
        <v>45750</v>
      </c>
      <c r="F63" s="1"/>
      <c r="G63" t="s">
        <v>357</v>
      </c>
      <c r="H63" t="s">
        <v>240</v>
      </c>
      <c r="I63" s="1">
        <v>45758</v>
      </c>
      <c r="J63" t="s">
        <v>234</v>
      </c>
      <c r="K63" t="s">
        <v>241</v>
      </c>
      <c r="L63" t="s">
        <v>171</v>
      </c>
      <c r="M63" t="s">
        <v>395</v>
      </c>
      <c r="N63" t="s">
        <v>237</v>
      </c>
      <c r="O63" t="s">
        <v>230</v>
      </c>
      <c r="Q63">
        <f ca="1">IF(OR(ISNUMBER(MATCH(L63,MasterData!$D$3:$D$18,0)),ISNUMBER(MATCH(L63,MasterData!$C$3:$C$18,0))),
    DATEDIF(E63,I63,"d"),
    DATEDIF(E63,TODAY(),"d"))</f>
        <v>8</v>
      </c>
      <c r="R63">
        <f t="shared" ca="1" si="0"/>
        <v>0</v>
      </c>
      <c r="S63">
        <f t="shared" ca="1" si="1"/>
        <v>1</v>
      </c>
      <c r="T63">
        <f t="shared" ca="1" si="2"/>
        <v>0</v>
      </c>
    </row>
    <row r="64" spans="1:20" x14ac:dyDescent="0.35">
      <c r="A64">
        <v>6000136696</v>
      </c>
      <c r="B64" t="s">
        <v>396</v>
      </c>
      <c r="C64" t="s">
        <v>230</v>
      </c>
      <c r="D64" s="34" t="s">
        <v>254</v>
      </c>
      <c r="E64" s="1">
        <v>45755</v>
      </c>
      <c r="F64" s="1"/>
      <c r="G64" t="s">
        <v>357</v>
      </c>
      <c r="H64" t="s">
        <v>245</v>
      </c>
      <c r="I64" s="1">
        <v>45763</v>
      </c>
      <c r="J64" t="s">
        <v>234</v>
      </c>
      <c r="K64" t="s">
        <v>241</v>
      </c>
      <c r="L64" t="s">
        <v>171</v>
      </c>
      <c r="M64" t="s">
        <v>397</v>
      </c>
      <c r="N64" t="s">
        <v>237</v>
      </c>
      <c r="O64" t="s">
        <v>230</v>
      </c>
      <c r="Q64">
        <f ca="1">IF(OR(ISNUMBER(MATCH(L64,MasterData!$D$3:$D$18,0)),ISNUMBER(MATCH(L64,MasterData!$C$3:$C$18,0))),
    DATEDIF(E64,I64,"d"),
    DATEDIF(E64,TODAY(),"d"))</f>
        <v>8</v>
      </c>
      <c r="R64">
        <f t="shared" ca="1" si="0"/>
        <v>0</v>
      </c>
      <c r="S64">
        <f t="shared" ca="1" si="1"/>
        <v>1</v>
      </c>
      <c r="T64">
        <f t="shared" ca="1" si="2"/>
        <v>0</v>
      </c>
    </row>
    <row r="65" spans="1:20" x14ac:dyDescent="0.35">
      <c r="A65">
        <v>6000136707</v>
      </c>
      <c r="B65" t="s">
        <v>398</v>
      </c>
      <c r="C65" t="s">
        <v>230</v>
      </c>
      <c r="D65" s="34" t="s">
        <v>254</v>
      </c>
      <c r="E65" s="1">
        <v>45755</v>
      </c>
      <c r="F65" s="1"/>
      <c r="G65" t="s">
        <v>357</v>
      </c>
      <c r="H65" t="s">
        <v>245</v>
      </c>
      <c r="I65" s="1">
        <v>45763</v>
      </c>
      <c r="J65" t="s">
        <v>234</v>
      </c>
      <c r="K65" t="s">
        <v>241</v>
      </c>
      <c r="L65" t="s">
        <v>171</v>
      </c>
      <c r="M65" t="s">
        <v>399</v>
      </c>
      <c r="N65" t="s">
        <v>237</v>
      </c>
      <c r="O65" t="s">
        <v>230</v>
      </c>
      <c r="Q65">
        <f ca="1">IF(OR(ISNUMBER(MATCH(L65,MasterData!$D$3:$D$18,0)),ISNUMBER(MATCH(L65,MasterData!$C$3:$C$18,0))),
    DATEDIF(E65,I65,"d"),
    DATEDIF(E65,TODAY(),"d"))</f>
        <v>8</v>
      </c>
      <c r="R65">
        <f t="shared" ca="1" si="0"/>
        <v>0</v>
      </c>
      <c r="S65">
        <f t="shared" ca="1" si="1"/>
        <v>1</v>
      </c>
      <c r="T65">
        <f t="shared" ca="1" si="2"/>
        <v>0</v>
      </c>
    </row>
    <row r="66" spans="1:20" x14ac:dyDescent="0.35">
      <c r="A66">
        <v>6000136806</v>
      </c>
      <c r="B66" t="s">
        <v>230</v>
      </c>
      <c r="C66" t="s">
        <v>230</v>
      </c>
      <c r="D66" s="34" t="s">
        <v>251</v>
      </c>
      <c r="E66" s="1">
        <v>45755</v>
      </c>
      <c r="F66" s="1"/>
      <c r="G66" t="s">
        <v>400</v>
      </c>
      <c r="H66" t="s">
        <v>401</v>
      </c>
      <c r="I66" s="1">
        <v>45789</v>
      </c>
      <c r="J66" t="s">
        <v>201</v>
      </c>
      <c r="K66" t="s">
        <v>241</v>
      </c>
      <c r="L66" t="s">
        <v>171</v>
      </c>
      <c r="M66" t="s">
        <v>402</v>
      </c>
      <c r="N66" t="s">
        <v>237</v>
      </c>
      <c r="O66" t="s">
        <v>230</v>
      </c>
      <c r="Q66">
        <f ca="1">IF(OR(ISNUMBER(MATCH(L66,MasterData!$D$3:$D$18,0)),ISNUMBER(MATCH(L66,MasterData!$C$3:$C$18,0))),
    DATEDIF(E66,I66,"d"),
    DATEDIF(E66,TODAY(),"d"))</f>
        <v>34</v>
      </c>
      <c r="R66">
        <f t="shared" ca="1" si="0"/>
        <v>0</v>
      </c>
      <c r="S66">
        <f t="shared" ca="1" si="1"/>
        <v>0</v>
      </c>
      <c r="T66">
        <f t="shared" ca="1" si="2"/>
        <v>1</v>
      </c>
    </row>
    <row r="67" spans="1:20" x14ac:dyDescent="0.35">
      <c r="A67">
        <v>6000136916</v>
      </c>
      <c r="B67" t="s">
        <v>403</v>
      </c>
      <c r="C67" t="s">
        <v>230</v>
      </c>
      <c r="D67" s="34" t="s">
        <v>254</v>
      </c>
      <c r="E67" s="1">
        <v>45756</v>
      </c>
      <c r="F67" s="1"/>
      <c r="G67" t="s">
        <v>357</v>
      </c>
      <c r="H67" t="s">
        <v>245</v>
      </c>
      <c r="I67" s="1">
        <v>45764</v>
      </c>
      <c r="J67" t="s">
        <v>234</v>
      </c>
      <c r="K67" t="s">
        <v>241</v>
      </c>
      <c r="L67" t="s">
        <v>171</v>
      </c>
      <c r="M67" t="s">
        <v>404</v>
      </c>
      <c r="N67" t="s">
        <v>237</v>
      </c>
      <c r="O67" t="s">
        <v>230</v>
      </c>
      <c r="Q67">
        <f ca="1">IF(OR(ISNUMBER(MATCH(L67,MasterData!$D$3:$D$18,0)),ISNUMBER(MATCH(L67,MasterData!$C$3:$C$18,0))),
    DATEDIF(E67,I67,"d"),
    DATEDIF(E67,TODAY(),"d"))</f>
        <v>8</v>
      </c>
      <c r="R67">
        <f t="shared" ref="R67:R130" ca="1" si="3">IF(AND($Q67&gt;=0,$Q67&lt;=7),1,0)</f>
        <v>0</v>
      </c>
      <c r="S67">
        <f t="shared" ref="S67:S130" ca="1" si="4">IF(AND($Q67&gt;7,Q67&lt;=30),1,0)</f>
        <v>1</v>
      </c>
      <c r="T67">
        <f t="shared" ref="T67:T130" ca="1" si="5">IF($Q67&gt;30,1,0)</f>
        <v>0</v>
      </c>
    </row>
    <row r="68" spans="1:20" x14ac:dyDescent="0.35">
      <c r="A68">
        <v>6000137097</v>
      </c>
      <c r="B68" t="s">
        <v>405</v>
      </c>
      <c r="C68" t="s">
        <v>230</v>
      </c>
      <c r="D68" s="34" t="s">
        <v>251</v>
      </c>
      <c r="E68" s="1">
        <v>45757</v>
      </c>
      <c r="F68" s="1"/>
      <c r="G68" t="s">
        <v>406</v>
      </c>
      <c r="H68" t="s">
        <v>233</v>
      </c>
      <c r="I68" s="1">
        <v>45765</v>
      </c>
      <c r="J68" t="s">
        <v>234</v>
      </c>
      <c r="K68" t="s">
        <v>235</v>
      </c>
      <c r="L68" t="s">
        <v>171</v>
      </c>
      <c r="M68" t="s">
        <v>407</v>
      </c>
      <c r="N68" t="s">
        <v>237</v>
      </c>
      <c r="O68" t="s">
        <v>230</v>
      </c>
      <c r="Q68">
        <f ca="1">IF(OR(ISNUMBER(MATCH(L68,MasterData!$D$3:$D$18,0)),ISNUMBER(MATCH(L68,MasterData!$C$3:$C$18,0))),
    DATEDIF(E68,I68,"d"),
    DATEDIF(E68,TODAY(),"d"))</f>
        <v>8</v>
      </c>
      <c r="R68">
        <f t="shared" ca="1" si="3"/>
        <v>0</v>
      </c>
      <c r="S68">
        <f t="shared" ca="1" si="4"/>
        <v>1</v>
      </c>
      <c r="T68">
        <f t="shared" ca="1" si="5"/>
        <v>0</v>
      </c>
    </row>
    <row r="69" spans="1:20" x14ac:dyDescent="0.35">
      <c r="A69">
        <v>6000137324</v>
      </c>
      <c r="B69" t="s">
        <v>408</v>
      </c>
      <c r="C69" t="s">
        <v>230</v>
      </c>
      <c r="D69" s="34" t="s">
        <v>274</v>
      </c>
      <c r="E69" s="1">
        <v>45761</v>
      </c>
      <c r="F69" s="1"/>
      <c r="G69" t="s">
        <v>380</v>
      </c>
      <c r="H69" t="s">
        <v>233</v>
      </c>
      <c r="I69" s="1">
        <v>45771</v>
      </c>
      <c r="J69" t="s">
        <v>234</v>
      </c>
      <c r="K69" t="s">
        <v>347</v>
      </c>
      <c r="L69" t="s">
        <v>171</v>
      </c>
      <c r="M69" t="s">
        <v>409</v>
      </c>
      <c r="N69" t="s">
        <v>237</v>
      </c>
      <c r="O69" t="s">
        <v>230</v>
      </c>
      <c r="Q69">
        <f ca="1">IF(OR(ISNUMBER(MATCH(L69,MasterData!$D$3:$D$18,0)),ISNUMBER(MATCH(L69,MasterData!$C$3:$C$18,0))),
    DATEDIF(E69,I69,"d"),
    DATEDIF(E69,TODAY(),"d"))</f>
        <v>10</v>
      </c>
      <c r="R69">
        <f t="shared" ca="1" si="3"/>
        <v>0</v>
      </c>
      <c r="S69">
        <f t="shared" ca="1" si="4"/>
        <v>1</v>
      </c>
      <c r="T69">
        <f t="shared" ca="1" si="5"/>
        <v>0</v>
      </c>
    </row>
    <row r="70" spans="1:20" x14ac:dyDescent="0.35">
      <c r="A70">
        <v>6000137341</v>
      </c>
      <c r="B70" t="s">
        <v>410</v>
      </c>
      <c r="C70" t="s">
        <v>230</v>
      </c>
      <c r="D70" s="34" t="s">
        <v>251</v>
      </c>
      <c r="E70" s="1">
        <v>45761</v>
      </c>
      <c r="F70" s="1"/>
      <c r="G70" t="s">
        <v>411</v>
      </c>
      <c r="H70" t="s">
        <v>245</v>
      </c>
      <c r="I70" s="1">
        <v>45768</v>
      </c>
      <c r="J70" t="s">
        <v>234</v>
      </c>
      <c r="K70" t="s">
        <v>235</v>
      </c>
      <c r="L70" t="s">
        <v>171</v>
      </c>
      <c r="M70" t="s">
        <v>412</v>
      </c>
      <c r="N70" t="s">
        <v>237</v>
      </c>
      <c r="O70" t="s">
        <v>230</v>
      </c>
      <c r="Q70">
        <f ca="1">IF(OR(ISNUMBER(MATCH(L70,MasterData!$D$3:$D$18,0)),ISNUMBER(MATCH(L70,MasterData!$C$3:$C$18,0))),
    DATEDIF(E70,I70,"d"),
    DATEDIF(E70,TODAY(),"d"))</f>
        <v>7</v>
      </c>
      <c r="R70">
        <f t="shared" ca="1" si="3"/>
        <v>1</v>
      </c>
      <c r="S70">
        <f t="shared" ca="1" si="4"/>
        <v>0</v>
      </c>
      <c r="T70">
        <f t="shared" ca="1" si="5"/>
        <v>0</v>
      </c>
    </row>
    <row r="71" spans="1:20" x14ac:dyDescent="0.35">
      <c r="A71">
        <v>6000137533</v>
      </c>
      <c r="B71" t="s">
        <v>230</v>
      </c>
      <c r="C71" t="s">
        <v>230</v>
      </c>
      <c r="D71" s="34" t="s">
        <v>413</v>
      </c>
      <c r="E71" s="1">
        <v>45762</v>
      </c>
      <c r="F71" s="1"/>
      <c r="G71" t="s">
        <v>400</v>
      </c>
      <c r="H71" t="s">
        <v>245</v>
      </c>
      <c r="I71" s="1">
        <v>45782</v>
      </c>
      <c r="J71" t="s">
        <v>201</v>
      </c>
      <c r="K71" t="s">
        <v>241</v>
      </c>
      <c r="L71" t="s">
        <v>171</v>
      </c>
      <c r="M71" t="s">
        <v>414</v>
      </c>
      <c r="N71" t="s">
        <v>237</v>
      </c>
      <c r="O71" t="s">
        <v>230</v>
      </c>
      <c r="Q71">
        <f ca="1">IF(OR(ISNUMBER(MATCH(L71,MasterData!$D$3:$D$18,0)),ISNUMBER(MATCH(L71,MasterData!$C$3:$C$18,0))),
    DATEDIF(E71,I71,"d"),
    DATEDIF(E71,TODAY(),"d"))</f>
        <v>20</v>
      </c>
      <c r="R71">
        <f t="shared" ca="1" si="3"/>
        <v>0</v>
      </c>
      <c r="S71">
        <f t="shared" ca="1" si="4"/>
        <v>1</v>
      </c>
      <c r="T71">
        <f t="shared" ca="1" si="5"/>
        <v>0</v>
      </c>
    </row>
    <row r="72" spans="1:20" x14ac:dyDescent="0.35">
      <c r="A72">
        <v>6000137544</v>
      </c>
      <c r="B72" t="s">
        <v>415</v>
      </c>
      <c r="C72" t="s">
        <v>230</v>
      </c>
      <c r="D72" s="34" t="s">
        <v>247</v>
      </c>
      <c r="E72" s="1">
        <v>45762</v>
      </c>
      <c r="F72" s="1"/>
      <c r="G72" t="s">
        <v>268</v>
      </c>
      <c r="H72" t="s">
        <v>233</v>
      </c>
      <c r="I72" s="1">
        <v>45821</v>
      </c>
      <c r="J72" t="s">
        <v>234</v>
      </c>
      <c r="K72" t="s">
        <v>235</v>
      </c>
      <c r="L72" t="s">
        <v>171</v>
      </c>
      <c r="M72" t="s">
        <v>416</v>
      </c>
      <c r="N72" t="s">
        <v>237</v>
      </c>
      <c r="O72" t="s">
        <v>230</v>
      </c>
      <c r="Q72">
        <f ca="1">IF(OR(ISNUMBER(MATCH(L72,MasterData!$D$3:$D$18,0)),ISNUMBER(MATCH(L72,MasterData!$C$3:$C$18,0))),
    DATEDIF(E72,I72,"d"),
    DATEDIF(E72,TODAY(),"d"))</f>
        <v>59</v>
      </c>
      <c r="R72">
        <f t="shared" ca="1" si="3"/>
        <v>0</v>
      </c>
      <c r="S72">
        <f t="shared" ca="1" si="4"/>
        <v>0</v>
      </c>
      <c r="T72">
        <f t="shared" ca="1" si="5"/>
        <v>1</v>
      </c>
    </row>
    <row r="73" spans="1:20" x14ac:dyDescent="0.35">
      <c r="A73">
        <v>6000137636</v>
      </c>
      <c r="B73" t="s">
        <v>417</v>
      </c>
      <c r="C73" t="s">
        <v>230</v>
      </c>
      <c r="D73" s="34" t="s">
        <v>274</v>
      </c>
      <c r="E73" s="1">
        <v>45763</v>
      </c>
      <c r="F73" s="1"/>
      <c r="G73" t="s">
        <v>321</v>
      </c>
      <c r="H73" t="s">
        <v>240</v>
      </c>
      <c r="I73" s="1">
        <v>45782</v>
      </c>
      <c r="J73" t="s">
        <v>234</v>
      </c>
      <c r="K73" t="s">
        <v>347</v>
      </c>
      <c r="L73" t="s">
        <v>171</v>
      </c>
      <c r="M73" t="s">
        <v>418</v>
      </c>
      <c r="N73" t="s">
        <v>237</v>
      </c>
      <c r="O73" t="s">
        <v>230</v>
      </c>
      <c r="Q73">
        <f ca="1">IF(OR(ISNUMBER(MATCH(L73,MasterData!$D$3:$D$18,0)),ISNUMBER(MATCH(L73,MasterData!$C$3:$C$18,0))),
    DATEDIF(E73,I73,"d"),
    DATEDIF(E73,TODAY(),"d"))</f>
        <v>19</v>
      </c>
      <c r="R73">
        <f t="shared" ca="1" si="3"/>
        <v>0</v>
      </c>
      <c r="S73">
        <f t="shared" ca="1" si="4"/>
        <v>1</v>
      </c>
      <c r="T73">
        <f t="shared" ca="1" si="5"/>
        <v>0</v>
      </c>
    </row>
    <row r="74" spans="1:20" x14ac:dyDescent="0.35">
      <c r="A74">
        <v>6000137924</v>
      </c>
      <c r="B74" t="s">
        <v>419</v>
      </c>
      <c r="C74" t="s">
        <v>230</v>
      </c>
      <c r="D74" s="34" t="s">
        <v>231</v>
      </c>
      <c r="E74" s="1">
        <v>45769</v>
      </c>
      <c r="F74" s="1"/>
      <c r="G74" t="s">
        <v>420</v>
      </c>
      <c r="H74" t="s">
        <v>240</v>
      </c>
      <c r="I74" s="1">
        <v>45782</v>
      </c>
      <c r="J74" t="s">
        <v>234</v>
      </c>
      <c r="K74" t="s">
        <v>235</v>
      </c>
      <c r="L74" t="s">
        <v>171</v>
      </c>
      <c r="M74" t="s">
        <v>421</v>
      </c>
      <c r="N74" t="s">
        <v>237</v>
      </c>
      <c r="O74" t="s">
        <v>230</v>
      </c>
      <c r="Q74">
        <f ca="1">IF(OR(ISNUMBER(MATCH(L74,MasterData!$D$3:$D$18,0)),ISNUMBER(MATCH(L74,MasterData!$C$3:$C$18,0))),
    DATEDIF(E74,I74,"d"),
    DATEDIF(E74,TODAY(),"d"))</f>
        <v>13</v>
      </c>
      <c r="R74">
        <f t="shared" ca="1" si="3"/>
        <v>0</v>
      </c>
      <c r="S74">
        <f t="shared" ca="1" si="4"/>
        <v>1</v>
      </c>
      <c r="T74">
        <f t="shared" ca="1" si="5"/>
        <v>0</v>
      </c>
    </row>
    <row r="75" spans="1:20" x14ac:dyDescent="0.35">
      <c r="A75">
        <v>6000138263</v>
      </c>
      <c r="B75" t="s">
        <v>230</v>
      </c>
      <c r="C75" t="s">
        <v>230</v>
      </c>
      <c r="D75" s="34" t="s">
        <v>274</v>
      </c>
      <c r="E75" s="1">
        <v>45771</v>
      </c>
      <c r="F75" s="1"/>
      <c r="G75" t="s">
        <v>422</v>
      </c>
      <c r="H75" t="s">
        <v>245</v>
      </c>
      <c r="I75" s="1">
        <v>45850</v>
      </c>
      <c r="J75" t="s">
        <v>201</v>
      </c>
      <c r="K75" t="s">
        <v>241</v>
      </c>
      <c r="L75" t="s">
        <v>171</v>
      </c>
      <c r="M75" t="s">
        <v>423</v>
      </c>
      <c r="N75" t="s">
        <v>237</v>
      </c>
      <c r="O75" t="s">
        <v>230</v>
      </c>
      <c r="Q75">
        <f ca="1">IF(OR(ISNUMBER(MATCH(L75,MasterData!$D$3:$D$18,0)),ISNUMBER(MATCH(L75,MasterData!$C$3:$C$18,0))),
    DATEDIF(E75,I75,"d"),
    DATEDIF(E75,TODAY(),"d"))</f>
        <v>79</v>
      </c>
      <c r="R75">
        <f t="shared" ca="1" si="3"/>
        <v>0</v>
      </c>
      <c r="S75">
        <f t="shared" ca="1" si="4"/>
        <v>0</v>
      </c>
      <c r="T75">
        <f t="shared" ca="1" si="5"/>
        <v>1</v>
      </c>
    </row>
    <row r="76" spans="1:20" x14ac:dyDescent="0.35">
      <c r="A76">
        <v>6000138316</v>
      </c>
      <c r="B76" t="s">
        <v>424</v>
      </c>
      <c r="C76" t="s">
        <v>230</v>
      </c>
      <c r="D76" s="34" t="s">
        <v>254</v>
      </c>
      <c r="E76" s="1">
        <v>45772</v>
      </c>
      <c r="F76" s="1"/>
      <c r="G76" t="s">
        <v>357</v>
      </c>
      <c r="H76" t="s">
        <v>245</v>
      </c>
      <c r="I76" s="1">
        <v>45779</v>
      </c>
      <c r="J76" t="s">
        <v>234</v>
      </c>
      <c r="K76" t="s">
        <v>241</v>
      </c>
      <c r="L76" t="s">
        <v>171</v>
      </c>
      <c r="M76" t="s">
        <v>425</v>
      </c>
      <c r="N76" t="s">
        <v>237</v>
      </c>
      <c r="O76" t="s">
        <v>230</v>
      </c>
      <c r="Q76">
        <f ca="1">IF(OR(ISNUMBER(MATCH(L76,MasterData!$D$3:$D$18,0)),ISNUMBER(MATCH(L76,MasterData!$C$3:$C$18,0))),
    DATEDIF(E76,I76,"d"),
    DATEDIF(E76,TODAY(),"d"))</f>
        <v>7</v>
      </c>
      <c r="R76">
        <f t="shared" ca="1" si="3"/>
        <v>1</v>
      </c>
      <c r="S76">
        <f t="shared" ca="1" si="4"/>
        <v>0</v>
      </c>
      <c r="T76">
        <f t="shared" ca="1" si="5"/>
        <v>0</v>
      </c>
    </row>
    <row r="77" spans="1:20" x14ac:dyDescent="0.35">
      <c r="A77">
        <v>6000138428</v>
      </c>
      <c r="B77" t="s">
        <v>426</v>
      </c>
      <c r="C77" t="s">
        <v>230</v>
      </c>
      <c r="D77" s="34" t="s">
        <v>254</v>
      </c>
      <c r="E77" s="1">
        <v>45772</v>
      </c>
      <c r="F77" s="1"/>
      <c r="G77" t="s">
        <v>357</v>
      </c>
      <c r="H77" t="s">
        <v>233</v>
      </c>
      <c r="I77" s="1">
        <v>45848</v>
      </c>
      <c r="J77" t="s">
        <v>234</v>
      </c>
      <c r="K77" t="s">
        <v>235</v>
      </c>
      <c r="L77" t="s">
        <v>171</v>
      </c>
      <c r="M77" t="s">
        <v>427</v>
      </c>
      <c r="N77" t="s">
        <v>237</v>
      </c>
      <c r="O77" t="s">
        <v>230</v>
      </c>
      <c r="Q77">
        <f ca="1">IF(OR(ISNUMBER(MATCH(L77,MasterData!$D$3:$D$18,0)),ISNUMBER(MATCH(L77,MasterData!$C$3:$C$18,0))),
    DATEDIF(E77,I77,"d"),
    DATEDIF(E77,TODAY(),"d"))</f>
        <v>76</v>
      </c>
      <c r="R77">
        <f t="shared" ca="1" si="3"/>
        <v>0</v>
      </c>
      <c r="S77">
        <f t="shared" ca="1" si="4"/>
        <v>0</v>
      </c>
      <c r="T77">
        <f t="shared" ca="1" si="5"/>
        <v>1</v>
      </c>
    </row>
    <row r="78" spans="1:20" x14ac:dyDescent="0.35">
      <c r="A78">
        <v>6000138437</v>
      </c>
      <c r="B78" t="s">
        <v>428</v>
      </c>
      <c r="C78" t="s">
        <v>230</v>
      </c>
      <c r="D78" s="34" t="s">
        <v>254</v>
      </c>
      <c r="E78" s="1">
        <v>45772</v>
      </c>
      <c r="F78" s="1"/>
      <c r="G78" t="s">
        <v>357</v>
      </c>
      <c r="H78" t="s">
        <v>245</v>
      </c>
      <c r="I78" s="1">
        <v>45845</v>
      </c>
      <c r="J78" t="s">
        <v>234</v>
      </c>
      <c r="K78" t="s">
        <v>241</v>
      </c>
      <c r="L78" t="s">
        <v>171</v>
      </c>
      <c r="M78" t="s">
        <v>429</v>
      </c>
      <c r="N78" t="s">
        <v>237</v>
      </c>
      <c r="O78" t="s">
        <v>230</v>
      </c>
      <c r="Q78">
        <f ca="1">IF(OR(ISNUMBER(MATCH(L78,MasterData!$D$3:$D$18,0)),ISNUMBER(MATCH(L78,MasterData!$C$3:$C$18,0))),
    DATEDIF(E78,I78,"d"),
    DATEDIF(E78,TODAY(),"d"))</f>
        <v>73</v>
      </c>
      <c r="R78">
        <f t="shared" ca="1" si="3"/>
        <v>0</v>
      </c>
      <c r="S78">
        <f t="shared" ca="1" si="4"/>
        <v>0</v>
      </c>
      <c r="T78">
        <f t="shared" ca="1" si="5"/>
        <v>1</v>
      </c>
    </row>
    <row r="79" spans="1:20" x14ac:dyDescent="0.35">
      <c r="A79">
        <v>6000138440</v>
      </c>
      <c r="B79" t="s">
        <v>430</v>
      </c>
      <c r="C79" t="s">
        <v>230</v>
      </c>
      <c r="D79" s="34" t="s">
        <v>254</v>
      </c>
      <c r="E79" s="1">
        <v>45772</v>
      </c>
      <c r="F79" s="1"/>
      <c r="G79" t="s">
        <v>357</v>
      </c>
      <c r="H79" t="s">
        <v>245</v>
      </c>
      <c r="I79" s="1">
        <v>45786</v>
      </c>
      <c r="J79" t="s">
        <v>234</v>
      </c>
      <c r="K79" t="s">
        <v>235</v>
      </c>
      <c r="L79" t="s">
        <v>171</v>
      </c>
      <c r="M79" t="s">
        <v>431</v>
      </c>
      <c r="N79" t="s">
        <v>237</v>
      </c>
      <c r="O79" t="s">
        <v>230</v>
      </c>
      <c r="Q79">
        <f ca="1">IF(OR(ISNUMBER(MATCH(L79,MasterData!$D$3:$D$18,0)),ISNUMBER(MATCH(L79,MasterData!$C$3:$C$18,0))),
    DATEDIF(E79,I79,"d"),
    DATEDIF(E79,TODAY(),"d"))</f>
        <v>14</v>
      </c>
      <c r="R79">
        <f t="shared" ca="1" si="3"/>
        <v>0</v>
      </c>
      <c r="S79">
        <f t="shared" ca="1" si="4"/>
        <v>1</v>
      </c>
      <c r="T79">
        <f t="shared" ca="1" si="5"/>
        <v>0</v>
      </c>
    </row>
    <row r="80" spans="1:20" x14ac:dyDescent="0.35">
      <c r="A80">
        <v>6000138454</v>
      </c>
      <c r="B80" t="s">
        <v>637</v>
      </c>
      <c r="D80" s="34" t="s">
        <v>274</v>
      </c>
      <c r="E80" s="1">
        <v>45772</v>
      </c>
      <c r="F80" s="1"/>
      <c r="G80" t="s">
        <v>329</v>
      </c>
      <c r="H80" s="35" t="s">
        <v>638</v>
      </c>
      <c r="I80" s="1">
        <v>45854</v>
      </c>
      <c r="J80" t="s">
        <v>234</v>
      </c>
      <c r="K80" t="s">
        <v>347</v>
      </c>
      <c r="L80" t="s">
        <v>171</v>
      </c>
      <c r="M80" t="s">
        <v>639</v>
      </c>
      <c r="N80" t="s">
        <v>237</v>
      </c>
      <c r="Q80">
        <f ca="1">IF(OR(ISNUMBER(MATCH(L80,MasterData!$D$3:$D$18,0)),ISNUMBER(MATCH(L80,MasterData!$C$3:$C$18,0))),
    DATEDIF(E80,I80,"d"),
    DATEDIF(E80,TODAY(),"d"))</f>
        <v>82</v>
      </c>
      <c r="R80">
        <f t="shared" ca="1" si="3"/>
        <v>0</v>
      </c>
      <c r="S80">
        <f t="shared" ca="1" si="4"/>
        <v>0</v>
      </c>
      <c r="T80">
        <f t="shared" ca="1" si="5"/>
        <v>1</v>
      </c>
    </row>
    <row r="81" spans="1:20" x14ac:dyDescent="0.35">
      <c r="A81">
        <v>6000138481</v>
      </c>
      <c r="B81" t="s">
        <v>432</v>
      </c>
      <c r="C81" t="s">
        <v>230</v>
      </c>
      <c r="D81" s="34" t="s">
        <v>231</v>
      </c>
      <c r="E81" s="1">
        <v>45775</v>
      </c>
      <c r="F81" s="1"/>
      <c r="G81" t="s">
        <v>300</v>
      </c>
      <c r="H81" t="s">
        <v>245</v>
      </c>
      <c r="I81" s="1">
        <v>45786</v>
      </c>
      <c r="J81" t="s">
        <v>234</v>
      </c>
      <c r="K81" t="s">
        <v>241</v>
      </c>
      <c r="L81" t="s">
        <v>171</v>
      </c>
      <c r="M81" t="s">
        <v>433</v>
      </c>
      <c r="N81" t="s">
        <v>237</v>
      </c>
      <c r="O81" t="s">
        <v>230</v>
      </c>
      <c r="Q81">
        <f ca="1">IF(OR(ISNUMBER(MATCH(L81,MasterData!$D$3:$D$18,0)),ISNUMBER(MATCH(L81,MasterData!$C$3:$C$18,0))),
    DATEDIF(E81,I81,"d"),
    DATEDIF(E81,TODAY(),"d"))</f>
        <v>11</v>
      </c>
      <c r="R81">
        <f t="shared" ca="1" si="3"/>
        <v>0</v>
      </c>
      <c r="S81">
        <f t="shared" ca="1" si="4"/>
        <v>1</v>
      </c>
      <c r="T81">
        <f t="shared" ca="1" si="5"/>
        <v>0</v>
      </c>
    </row>
    <row r="82" spans="1:20" x14ac:dyDescent="0.35">
      <c r="A82">
        <v>6000138500</v>
      </c>
      <c r="B82" t="s">
        <v>434</v>
      </c>
      <c r="C82" t="s">
        <v>230</v>
      </c>
      <c r="D82" s="34" t="s">
        <v>254</v>
      </c>
      <c r="E82" s="1">
        <v>45775</v>
      </c>
      <c r="F82" s="1"/>
      <c r="G82" t="s">
        <v>255</v>
      </c>
      <c r="H82" t="s">
        <v>233</v>
      </c>
      <c r="I82" s="1">
        <v>45832</v>
      </c>
      <c r="J82" t="s">
        <v>234</v>
      </c>
      <c r="K82" t="s">
        <v>241</v>
      </c>
      <c r="L82" t="s">
        <v>171</v>
      </c>
      <c r="M82" t="s">
        <v>435</v>
      </c>
      <c r="N82" t="s">
        <v>237</v>
      </c>
      <c r="O82" t="s">
        <v>230</v>
      </c>
      <c r="Q82">
        <f ca="1">IF(OR(ISNUMBER(MATCH(L82,MasterData!$D$3:$D$18,0)),ISNUMBER(MATCH(L82,MasterData!$C$3:$C$18,0))),
    DATEDIF(E82,I82,"d"),
    DATEDIF(E82,TODAY(),"d"))</f>
        <v>57</v>
      </c>
      <c r="R82">
        <f t="shared" ca="1" si="3"/>
        <v>0</v>
      </c>
      <c r="S82">
        <f t="shared" ca="1" si="4"/>
        <v>0</v>
      </c>
      <c r="T82">
        <f t="shared" ca="1" si="5"/>
        <v>1</v>
      </c>
    </row>
    <row r="83" spans="1:20" x14ac:dyDescent="0.35">
      <c r="A83">
        <v>6000138582</v>
      </c>
      <c r="B83" t="s">
        <v>436</v>
      </c>
      <c r="C83" t="s">
        <v>230</v>
      </c>
      <c r="D83" s="34" t="s">
        <v>231</v>
      </c>
      <c r="E83" s="1">
        <v>45775</v>
      </c>
      <c r="F83" s="1"/>
      <c r="G83" t="s">
        <v>293</v>
      </c>
      <c r="H83" t="s">
        <v>245</v>
      </c>
      <c r="I83" s="1">
        <v>45824</v>
      </c>
      <c r="J83" t="s">
        <v>234</v>
      </c>
      <c r="K83" t="s">
        <v>235</v>
      </c>
      <c r="L83" t="s">
        <v>171</v>
      </c>
      <c r="M83" t="s">
        <v>437</v>
      </c>
      <c r="N83" t="s">
        <v>237</v>
      </c>
      <c r="O83" t="s">
        <v>230</v>
      </c>
      <c r="Q83">
        <f ca="1">IF(OR(ISNUMBER(MATCH(L83,MasterData!$D$3:$D$18,0)),ISNUMBER(MATCH(L83,MasterData!$C$3:$C$18,0))),
    DATEDIF(E83,I83,"d"),
    DATEDIF(E83,TODAY(),"d"))</f>
        <v>49</v>
      </c>
      <c r="R83">
        <f t="shared" ca="1" si="3"/>
        <v>0</v>
      </c>
      <c r="S83">
        <f t="shared" ca="1" si="4"/>
        <v>0</v>
      </c>
      <c r="T83">
        <f t="shared" ca="1" si="5"/>
        <v>1</v>
      </c>
    </row>
    <row r="84" spans="1:20" x14ac:dyDescent="0.35">
      <c r="A84">
        <v>6000138600</v>
      </c>
      <c r="B84" t="s">
        <v>438</v>
      </c>
      <c r="C84" t="s">
        <v>230</v>
      </c>
      <c r="D84" s="34" t="s">
        <v>274</v>
      </c>
      <c r="E84" s="1">
        <v>45775</v>
      </c>
      <c r="F84" s="1"/>
      <c r="G84" t="s">
        <v>439</v>
      </c>
      <c r="H84" t="s">
        <v>245</v>
      </c>
      <c r="I84" s="1">
        <v>45812</v>
      </c>
      <c r="J84" t="s">
        <v>234</v>
      </c>
      <c r="K84" t="s">
        <v>241</v>
      </c>
      <c r="L84" t="s">
        <v>171</v>
      </c>
      <c r="M84" t="s">
        <v>440</v>
      </c>
      <c r="N84" t="s">
        <v>237</v>
      </c>
      <c r="O84" t="s">
        <v>230</v>
      </c>
      <c r="Q84">
        <f ca="1">IF(OR(ISNUMBER(MATCH(L84,MasterData!$D$3:$D$18,0)),ISNUMBER(MATCH(L84,MasterData!$C$3:$C$18,0))),
    DATEDIF(E84,I84,"d"),
    DATEDIF(E84,TODAY(),"d"))</f>
        <v>37</v>
      </c>
      <c r="R84">
        <f t="shared" ca="1" si="3"/>
        <v>0</v>
      </c>
      <c r="S84">
        <f t="shared" ca="1" si="4"/>
        <v>0</v>
      </c>
      <c r="T84">
        <f t="shared" ca="1" si="5"/>
        <v>1</v>
      </c>
    </row>
    <row r="85" spans="1:20" x14ac:dyDescent="0.35">
      <c r="A85">
        <v>6000138844</v>
      </c>
      <c r="B85" t="s">
        <v>441</v>
      </c>
      <c r="C85" t="s">
        <v>230</v>
      </c>
      <c r="D85" s="34" t="s">
        <v>231</v>
      </c>
      <c r="E85" s="1">
        <v>45777</v>
      </c>
      <c r="F85" s="1"/>
      <c r="G85" t="s">
        <v>300</v>
      </c>
      <c r="H85" t="s">
        <v>245</v>
      </c>
      <c r="I85" s="1">
        <v>45807</v>
      </c>
      <c r="J85" t="s">
        <v>201</v>
      </c>
      <c r="K85" t="s">
        <v>241</v>
      </c>
      <c r="L85" t="s">
        <v>171</v>
      </c>
      <c r="M85" t="s">
        <v>442</v>
      </c>
      <c r="N85" t="s">
        <v>237</v>
      </c>
      <c r="O85" t="s">
        <v>230</v>
      </c>
      <c r="Q85">
        <f ca="1">IF(OR(ISNUMBER(MATCH(L85,MasterData!$D$3:$D$18,0)),ISNUMBER(MATCH(L85,MasterData!$C$3:$C$18,0))),
    DATEDIF(E85,I85,"d"),
    DATEDIF(E85,TODAY(),"d"))</f>
        <v>30</v>
      </c>
      <c r="R85">
        <f t="shared" ca="1" si="3"/>
        <v>0</v>
      </c>
      <c r="S85">
        <f t="shared" ca="1" si="4"/>
        <v>1</v>
      </c>
      <c r="T85">
        <f t="shared" ca="1" si="5"/>
        <v>0</v>
      </c>
    </row>
    <row r="86" spans="1:20" x14ac:dyDescent="0.35">
      <c r="A86">
        <v>6000138916</v>
      </c>
      <c r="B86" t="s">
        <v>230</v>
      </c>
      <c r="C86" t="s">
        <v>230</v>
      </c>
      <c r="D86" s="34" t="s">
        <v>231</v>
      </c>
      <c r="E86" s="1">
        <v>45779</v>
      </c>
      <c r="F86" s="1"/>
      <c r="G86" t="s">
        <v>248</v>
      </c>
      <c r="H86" t="s">
        <v>245</v>
      </c>
      <c r="I86" s="1">
        <v>45817</v>
      </c>
      <c r="J86" t="s">
        <v>201</v>
      </c>
      <c r="K86" t="s">
        <v>241</v>
      </c>
      <c r="L86" t="s">
        <v>171</v>
      </c>
      <c r="M86" t="s">
        <v>443</v>
      </c>
      <c r="N86" t="s">
        <v>237</v>
      </c>
      <c r="O86" t="s">
        <v>230</v>
      </c>
      <c r="Q86">
        <f ca="1">IF(OR(ISNUMBER(MATCH(L86,MasterData!$D$3:$D$18,0)),ISNUMBER(MATCH(L86,MasterData!$C$3:$C$18,0))),
    DATEDIF(E86,I86,"d"),
    DATEDIF(E86,TODAY(),"d"))</f>
        <v>38</v>
      </c>
      <c r="R86">
        <f t="shared" ca="1" si="3"/>
        <v>0</v>
      </c>
      <c r="S86">
        <f t="shared" ca="1" si="4"/>
        <v>0</v>
      </c>
      <c r="T86">
        <f t="shared" ca="1" si="5"/>
        <v>1</v>
      </c>
    </row>
    <row r="87" spans="1:20" x14ac:dyDescent="0.35">
      <c r="A87">
        <v>6000139044</v>
      </c>
      <c r="B87" t="s">
        <v>444</v>
      </c>
      <c r="C87" t="s">
        <v>230</v>
      </c>
      <c r="D87" s="34" t="s">
        <v>254</v>
      </c>
      <c r="E87" s="1">
        <v>45782</v>
      </c>
      <c r="F87" s="1"/>
      <c r="G87" t="s">
        <v>357</v>
      </c>
      <c r="H87" t="s">
        <v>233</v>
      </c>
      <c r="I87" s="1">
        <v>45805</v>
      </c>
      <c r="J87" t="s">
        <v>234</v>
      </c>
      <c r="K87" t="s">
        <v>241</v>
      </c>
      <c r="L87" t="s">
        <v>171</v>
      </c>
      <c r="M87" t="s">
        <v>445</v>
      </c>
      <c r="N87" t="s">
        <v>237</v>
      </c>
      <c r="O87" t="s">
        <v>230</v>
      </c>
      <c r="Q87">
        <f ca="1">IF(OR(ISNUMBER(MATCH(L87,MasterData!$D$3:$D$18,0)),ISNUMBER(MATCH(L87,MasterData!$C$3:$C$18,0))),
    DATEDIF(E87,I87,"d"),
    DATEDIF(E87,TODAY(),"d"))</f>
        <v>23</v>
      </c>
      <c r="R87">
        <f t="shared" ca="1" si="3"/>
        <v>0</v>
      </c>
      <c r="S87">
        <f t="shared" ca="1" si="4"/>
        <v>1</v>
      </c>
      <c r="T87">
        <f t="shared" ca="1" si="5"/>
        <v>0</v>
      </c>
    </row>
    <row r="88" spans="1:20" x14ac:dyDescent="0.35">
      <c r="A88">
        <v>6000139205</v>
      </c>
      <c r="B88" t="s">
        <v>446</v>
      </c>
      <c r="C88" t="s">
        <v>230</v>
      </c>
      <c r="D88" s="34" t="s">
        <v>231</v>
      </c>
      <c r="E88" s="1">
        <v>45783</v>
      </c>
      <c r="F88" s="1"/>
      <c r="G88" t="s">
        <v>329</v>
      </c>
      <c r="H88" t="s">
        <v>233</v>
      </c>
      <c r="I88" s="1">
        <v>45812</v>
      </c>
      <c r="J88" t="s">
        <v>234</v>
      </c>
      <c r="K88" t="s">
        <v>235</v>
      </c>
      <c r="L88" t="s">
        <v>171</v>
      </c>
      <c r="M88" t="s">
        <v>447</v>
      </c>
      <c r="N88" t="s">
        <v>237</v>
      </c>
      <c r="O88" t="s">
        <v>230</v>
      </c>
      <c r="Q88">
        <f ca="1">IF(OR(ISNUMBER(MATCH(L88,MasterData!$D$3:$D$18,0)),ISNUMBER(MATCH(L88,MasterData!$C$3:$C$18,0))),
    DATEDIF(E88,I88,"d"),
    DATEDIF(E88,TODAY(),"d"))</f>
        <v>29</v>
      </c>
      <c r="R88">
        <f t="shared" ca="1" si="3"/>
        <v>0</v>
      </c>
      <c r="S88">
        <f t="shared" ca="1" si="4"/>
        <v>1</v>
      </c>
      <c r="T88">
        <f t="shared" ca="1" si="5"/>
        <v>0</v>
      </c>
    </row>
    <row r="89" spans="1:20" x14ac:dyDescent="0.35">
      <c r="A89">
        <v>6000139326</v>
      </c>
      <c r="B89" t="s">
        <v>448</v>
      </c>
      <c r="C89" t="s">
        <v>230</v>
      </c>
      <c r="D89" s="34" t="s">
        <v>449</v>
      </c>
      <c r="E89" s="1">
        <v>45784</v>
      </c>
      <c r="F89" s="1"/>
      <c r="G89" t="s">
        <v>450</v>
      </c>
      <c r="H89" t="s">
        <v>245</v>
      </c>
      <c r="I89" s="1">
        <v>45791</v>
      </c>
      <c r="J89" t="s">
        <v>234</v>
      </c>
      <c r="K89" t="s">
        <v>241</v>
      </c>
      <c r="L89" t="s">
        <v>171</v>
      </c>
      <c r="M89" t="s">
        <v>451</v>
      </c>
      <c r="N89" t="s">
        <v>237</v>
      </c>
      <c r="O89" t="s">
        <v>230</v>
      </c>
      <c r="Q89">
        <f ca="1">IF(OR(ISNUMBER(MATCH(L89,MasterData!$D$3:$D$18,0)),ISNUMBER(MATCH(L89,MasterData!$C$3:$C$18,0))),
    DATEDIF(E89,I89,"d"),
    DATEDIF(E89,TODAY(),"d"))</f>
        <v>7</v>
      </c>
      <c r="R89">
        <f t="shared" ca="1" si="3"/>
        <v>1</v>
      </c>
      <c r="S89">
        <f t="shared" ca="1" si="4"/>
        <v>0</v>
      </c>
      <c r="T89">
        <f t="shared" ca="1" si="5"/>
        <v>0</v>
      </c>
    </row>
    <row r="90" spans="1:20" x14ac:dyDescent="0.35">
      <c r="A90">
        <v>6000139329</v>
      </c>
      <c r="B90" t="s">
        <v>452</v>
      </c>
      <c r="C90" t="s">
        <v>230</v>
      </c>
      <c r="D90" s="34" t="s">
        <v>231</v>
      </c>
      <c r="E90" s="1">
        <v>45784</v>
      </c>
      <c r="F90" s="1"/>
      <c r="G90" t="s">
        <v>453</v>
      </c>
      <c r="H90" t="s">
        <v>240</v>
      </c>
      <c r="I90" s="1">
        <v>45812</v>
      </c>
      <c r="J90" t="s">
        <v>234</v>
      </c>
      <c r="K90" t="s">
        <v>235</v>
      </c>
      <c r="L90" t="s">
        <v>171</v>
      </c>
      <c r="M90" t="s">
        <v>454</v>
      </c>
      <c r="N90" t="s">
        <v>237</v>
      </c>
      <c r="O90" t="s">
        <v>230</v>
      </c>
      <c r="Q90">
        <f ca="1">IF(OR(ISNUMBER(MATCH(L90,MasterData!$D$3:$D$18,0)),ISNUMBER(MATCH(L90,MasterData!$C$3:$C$18,0))),
    DATEDIF(E90,I90,"d"),
    DATEDIF(E90,TODAY(),"d"))</f>
        <v>28</v>
      </c>
      <c r="R90">
        <f t="shared" ca="1" si="3"/>
        <v>0</v>
      </c>
      <c r="S90">
        <f t="shared" ca="1" si="4"/>
        <v>1</v>
      </c>
      <c r="T90">
        <f t="shared" ca="1" si="5"/>
        <v>0</v>
      </c>
    </row>
    <row r="91" spans="1:20" x14ac:dyDescent="0.35">
      <c r="A91">
        <v>6000139369</v>
      </c>
      <c r="B91" t="s">
        <v>455</v>
      </c>
      <c r="C91" t="s">
        <v>230</v>
      </c>
      <c r="D91" s="34" t="s">
        <v>254</v>
      </c>
      <c r="E91" s="1">
        <v>45785</v>
      </c>
      <c r="F91" s="1"/>
      <c r="G91" t="s">
        <v>357</v>
      </c>
      <c r="H91" t="s">
        <v>233</v>
      </c>
      <c r="I91" s="1">
        <v>45870</v>
      </c>
      <c r="J91" t="s">
        <v>234</v>
      </c>
      <c r="K91" t="s">
        <v>241</v>
      </c>
      <c r="L91" t="s">
        <v>171</v>
      </c>
      <c r="M91" t="s">
        <v>458</v>
      </c>
      <c r="N91" t="s">
        <v>237</v>
      </c>
      <c r="O91" t="s">
        <v>230</v>
      </c>
      <c r="Q91">
        <f ca="1">IF(OR(ISNUMBER(MATCH(L91,MasterData!$D$3:$D$18,0)),ISNUMBER(MATCH(L91,MasterData!$C$3:$C$18,0))),
    DATEDIF(E91,I91,"d"),
    DATEDIF(E91,TODAY(),"d"))</f>
        <v>85</v>
      </c>
      <c r="R91">
        <f t="shared" ca="1" si="3"/>
        <v>0</v>
      </c>
      <c r="S91">
        <f t="shared" ca="1" si="4"/>
        <v>0</v>
      </c>
      <c r="T91">
        <f t="shared" ca="1" si="5"/>
        <v>1</v>
      </c>
    </row>
    <row r="92" spans="1:20" x14ac:dyDescent="0.35">
      <c r="A92">
        <v>6000139374</v>
      </c>
      <c r="B92" t="s">
        <v>230</v>
      </c>
      <c r="C92" t="s">
        <v>230</v>
      </c>
      <c r="D92" s="34" t="s">
        <v>254</v>
      </c>
      <c r="E92" s="1">
        <v>45784</v>
      </c>
      <c r="F92" s="1"/>
      <c r="G92" t="s">
        <v>400</v>
      </c>
      <c r="H92" t="s">
        <v>240</v>
      </c>
      <c r="I92" s="1">
        <v>45876</v>
      </c>
      <c r="J92" t="s">
        <v>245</v>
      </c>
      <c r="K92" t="s">
        <v>241</v>
      </c>
      <c r="L92" t="s">
        <v>164</v>
      </c>
      <c r="M92" t="s">
        <v>459</v>
      </c>
      <c r="N92" t="s">
        <v>237</v>
      </c>
      <c r="O92" t="s">
        <v>230</v>
      </c>
      <c r="Q92">
        <f ca="1">IF(OR(ISNUMBER(MATCH(L92,MasterData!$D$3:$D$18,0)),ISNUMBER(MATCH(L92,MasterData!$C$3:$C$18,0))),
    DATEDIF(E92,I92,"d"),
    DATEDIF(E92,TODAY(),"d"))</f>
        <v>223</v>
      </c>
      <c r="R92">
        <f t="shared" ca="1" si="3"/>
        <v>0</v>
      </c>
      <c r="S92">
        <f t="shared" ca="1" si="4"/>
        <v>0</v>
      </c>
      <c r="T92">
        <f t="shared" ca="1" si="5"/>
        <v>1</v>
      </c>
    </row>
    <row r="93" spans="1:20" x14ac:dyDescent="0.35">
      <c r="A93">
        <v>6000139577</v>
      </c>
      <c r="B93" t="s">
        <v>460</v>
      </c>
      <c r="C93" t="s">
        <v>230</v>
      </c>
      <c r="D93" s="34" t="s">
        <v>251</v>
      </c>
      <c r="E93" s="1">
        <v>45786</v>
      </c>
      <c r="F93" s="1"/>
      <c r="G93" t="s">
        <v>461</v>
      </c>
      <c r="H93" t="s">
        <v>233</v>
      </c>
      <c r="I93" s="1">
        <v>45793</v>
      </c>
      <c r="J93" t="s">
        <v>234</v>
      </c>
      <c r="K93" t="s">
        <v>347</v>
      </c>
      <c r="L93" t="s">
        <v>171</v>
      </c>
      <c r="M93" t="s">
        <v>462</v>
      </c>
      <c r="N93" t="s">
        <v>237</v>
      </c>
      <c r="O93" t="s">
        <v>230</v>
      </c>
      <c r="Q93">
        <f ca="1">IF(OR(ISNUMBER(MATCH(L93,MasterData!$D$3:$D$18,0)),ISNUMBER(MATCH(L93,MasterData!$C$3:$C$18,0))),
    DATEDIF(E93,I93,"d"),
    DATEDIF(E93,TODAY(),"d"))</f>
        <v>7</v>
      </c>
      <c r="R93">
        <f t="shared" ca="1" si="3"/>
        <v>1</v>
      </c>
      <c r="S93">
        <f t="shared" ca="1" si="4"/>
        <v>0</v>
      </c>
      <c r="T93">
        <f t="shared" ca="1" si="5"/>
        <v>0</v>
      </c>
    </row>
    <row r="94" spans="1:20" x14ac:dyDescent="0.35">
      <c r="A94">
        <v>6000139584</v>
      </c>
      <c r="B94" t="s">
        <v>463</v>
      </c>
      <c r="C94" t="s">
        <v>230</v>
      </c>
      <c r="D94" s="34" t="s">
        <v>254</v>
      </c>
      <c r="E94" s="1">
        <v>45786</v>
      </c>
      <c r="F94" s="1"/>
      <c r="G94" t="s">
        <v>357</v>
      </c>
      <c r="H94" t="s">
        <v>233</v>
      </c>
      <c r="I94" s="1">
        <v>45797</v>
      </c>
      <c r="J94" t="s">
        <v>234</v>
      </c>
      <c r="K94" t="s">
        <v>241</v>
      </c>
      <c r="L94" t="s">
        <v>171</v>
      </c>
      <c r="M94" t="s">
        <v>464</v>
      </c>
      <c r="N94" t="s">
        <v>237</v>
      </c>
      <c r="O94" t="s">
        <v>230</v>
      </c>
      <c r="Q94">
        <f ca="1">IF(OR(ISNUMBER(MATCH(L94,MasterData!$D$3:$D$18,0)),ISNUMBER(MATCH(L94,MasterData!$C$3:$C$18,0))),
    DATEDIF(E94,I94,"d"),
    DATEDIF(E94,TODAY(),"d"))</f>
        <v>11</v>
      </c>
      <c r="R94">
        <f t="shared" ca="1" si="3"/>
        <v>0</v>
      </c>
      <c r="S94">
        <f t="shared" ca="1" si="4"/>
        <v>1</v>
      </c>
      <c r="T94">
        <f t="shared" ca="1" si="5"/>
        <v>0</v>
      </c>
    </row>
    <row r="95" spans="1:20" x14ac:dyDescent="0.35">
      <c r="A95">
        <v>6000139600</v>
      </c>
      <c r="B95" t="s">
        <v>465</v>
      </c>
      <c r="C95" t="s">
        <v>230</v>
      </c>
      <c r="D95" s="34" t="s">
        <v>254</v>
      </c>
      <c r="E95" s="1">
        <v>45786</v>
      </c>
      <c r="F95" s="1"/>
      <c r="G95" t="s">
        <v>357</v>
      </c>
      <c r="H95" t="s">
        <v>240</v>
      </c>
      <c r="I95" s="1">
        <v>45811</v>
      </c>
      <c r="J95" t="s">
        <v>234</v>
      </c>
      <c r="K95" t="s">
        <v>347</v>
      </c>
      <c r="L95" t="s">
        <v>171</v>
      </c>
      <c r="M95" t="s">
        <v>466</v>
      </c>
      <c r="N95" t="s">
        <v>237</v>
      </c>
      <c r="O95" t="s">
        <v>230</v>
      </c>
      <c r="Q95">
        <f ca="1">IF(OR(ISNUMBER(MATCH(L95,MasterData!$D$3:$D$18,0)),ISNUMBER(MATCH(L95,MasterData!$C$3:$C$18,0))),
    DATEDIF(E95,I95,"d"),
    DATEDIF(E95,TODAY(),"d"))</f>
        <v>25</v>
      </c>
      <c r="R95">
        <f t="shared" ca="1" si="3"/>
        <v>0</v>
      </c>
      <c r="S95">
        <f t="shared" ca="1" si="4"/>
        <v>1</v>
      </c>
      <c r="T95">
        <f t="shared" ca="1" si="5"/>
        <v>0</v>
      </c>
    </row>
    <row r="96" spans="1:20" x14ac:dyDescent="0.35">
      <c r="A96">
        <v>6000139702</v>
      </c>
      <c r="B96" t="s">
        <v>230</v>
      </c>
      <c r="C96" t="s">
        <v>230</v>
      </c>
      <c r="D96" s="34" t="s">
        <v>251</v>
      </c>
      <c r="E96" s="1">
        <v>45789</v>
      </c>
      <c r="F96" s="1"/>
      <c r="G96" t="s">
        <v>400</v>
      </c>
      <c r="H96" t="s">
        <v>240</v>
      </c>
      <c r="I96" s="1">
        <v>45810</v>
      </c>
      <c r="J96" t="s">
        <v>201</v>
      </c>
      <c r="K96" t="s">
        <v>347</v>
      </c>
      <c r="L96" t="s">
        <v>171</v>
      </c>
      <c r="M96" t="s">
        <v>467</v>
      </c>
      <c r="N96" t="s">
        <v>237</v>
      </c>
      <c r="O96" t="s">
        <v>230</v>
      </c>
      <c r="Q96">
        <f ca="1">IF(OR(ISNUMBER(MATCH(L96,MasterData!$D$3:$D$18,0)),ISNUMBER(MATCH(L96,MasterData!$C$3:$C$18,0))),
    DATEDIF(E96,I96,"d"),
    DATEDIF(E96,TODAY(),"d"))</f>
        <v>21</v>
      </c>
      <c r="R96">
        <f t="shared" ca="1" si="3"/>
        <v>0</v>
      </c>
      <c r="S96">
        <f t="shared" ca="1" si="4"/>
        <v>1</v>
      </c>
      <c r="T96">
        <f t="shared" ca="1" si="5"/>
        <v>0</v>
      </c>
    </row>
    <row r="97" spans="1:20" x14ac:dyDescent="0.35">
      <c r="A97">
        <v>6000139704</v>
      </c>
      <c r="B97" t="s">
        <v>468</v>
      </c>
      <c r="C97" t="s">
        <v>230</v>
      </c>
      <c r="D97" s="34" t="s">
        <v>251</v>
      </c>
      <c r="E97" s="1">
        <v>45789</v>
      </c>
      <c r="F97" s="1"/>
      <c r="G97" t="s">
        <v>469</v>
      </c>
      <c r="H97" t="s">
        <v>245</v>
      </c>
      <c r="I97" s="1">
        <v>45797</v>
      </c>
      <c r="J97" t="s">
        <v>234</v>
      </c>
      <c r="K97" t="s">
        <v>235</v>
      </c>
      <c r="L97" t="s">
        <v>171</v>
      </c>
      <c r="M97" t="s">
        <v>470</v>
      </c>
      <c r="N97" t="s">
        <v>237</v>
      </c>
      <c r="O97" t="s">
        <v>230</v>
      </c>
      <c r="Q97">
        <f ca="1">IF(OR(ISNUMBER(MATCH(L97,MasterData!$D$3:$D$18,0)),ISNUMBER(MATCH(L97,MasterData!$C$3:$C$18,0))),
    DATEDIF(E97,I97,"d"),
    DATEDIF(E97,TODAY(),"d"))</f>
        <v>8</v>
      </c>
      <c r="R97">
        <f t="shared" ca="1" si="3"/>
        <v>0</v>
      </c>
      <c r="S97">
        <f t="shared" ca="1" si="4"/>
        <v>1</v>
      </c>
      <c r="T97">
        <f t="shared" ca="1" si="5"/>
        <v>0</v>
      </c>
    </row>
    <row r="98" spans="1:20" x14ac:dyDescent="0.35">
      <c r="A98">
        <v>6000139963</v>
      </c>
      <c r="B98" t="s">
        <v>471</v>
      </c>
      <c r="C98" t="s">
        <v>230</v>
      </c>
      <c r="D98" s="34" t="s">
        <v>247</v>
      </c>
      <c r="E98" s="1">
        <v>45791</v>
      </c>
      <c r="F98" s="1"/>
      <c r="G98" t="s">
        <v>268</v>
      </c>
      <c r="H98" t="s">
        <v>377</v>
      </c>
      <c r="I98" s="1">
        <v>45805</v>
      </c>
      <c r="J98" t="s">
        <v>234</v>
      </c>
      <c r="K98" t="s">
        <v>347</v>
      </c>
      <c r="L98" t="s">
        <v>171</v>
      </c>
      <c r="M98" t="s">
        <v>472</v>
      </c>
      <c r="N98" t="s">
        <v>237</v>
      </c>
      <c r="O98" t="s">
        <v>230</v>
      </c>
      <c r="Q98">
        <f ca="1">IF(OR(ISNUMBER(MATCH(L98,MasterData!$D$3:$D$18,0)),ISNUMBER(MATCH(L98,MasterData!$C$3:$C$18,0))),
    DATEDIF(E98,I98,"d"),
    DATEDIF(E98,TODAY(),"d"))</f>
        <v>14</v>
      </c>
      <c r="R98">
        <f t="shared" ca="1" si="3"/>
        <v>0</v>
      </c>
      <c r="S98">
        <f t="shared" ca="1" si="4"/>
        <v>1</v>
      </c>
      <c r="T98">
        <f t="shared" ca="1" si="5"/>
        <v>0</v>
      </c>
    </row>
    <row r="99" spans="1:20" x14ac:dyDescent="0.35">
      <c r="A99">
        <v>6000139986</v>
      </c>
      <c r="B99" t="s">
        <v>473</v>
      </c>
      <c r="C99" t="s">
        <v>230</v>
      </c>
      <c r="D99" s="34" t="s">
        <v>254</v>
      </c>
      <c r="E99" s="1">
        <v>45791</v>
      </c>
      <c r="F99" s="1"/>
      <c r="G99" t="s">
        <v>255</v>
      </c>
      <c r="H99" t="s">
        <v>240</v>
      </c>
      <c r="I99" s="1">
        <v>45805</v>
      </c>
      <c r="J99" t="s">
        <v>234</v>
      </c>
      <c r="K99" t="s">
        <v>347</v>
      </c>
      <c r="L99" t="s">
        <v>171</v>
      </c>
      <c r="M99" t="s">
        <v>474</v>
      </c>
      <c r="N99" t="s">
        <v>237</v>
      </c>
      <c r="O99" t="s">
        <v>230</v>
      </c>
      <c r="Q99">
        <f ca="1">IF(OR(ISNUMBER(MATCH(L99,MasterData!$D$3:$D$18,0)),ISNUMBER(MATCH(L99,MasterData!$C$3:$C$18,0))),
    DATEDIF(E99,I99,"d"),
    DATEDIF(E99,TODAY(),"d"))</f>
        <v>14</v>
      </c>
      <c r="R99">
        <f t="shared" ca="1" si="3"/>
        <v>0</v>
      </c>
      <c r="S99">
        <f t="shared" ca="1" si="4"/>
        <v>1</v>
      </c>
      <c r="T99">
        <f t="shared" ca="1" si="5"/>
        <v>0</v>
      </c>
    </row>
    <row r="100" spans="1:20" x14ac:dyDescent="0.35">
      <c r="A100">
        <v>6000140063</v>
      </c>
      <c r="B100" t="s">
        <v>5</v>
      </c>
      <c r="C100" t="s">
        <v>230</v>
      </c>
      <c r="D100" s="34" t="s">
        <v>231</v>
      </c>
      <c r="E100" s="1">
        <v>45792</v>
      </c>
      <c r="F100" s="1"/>
      <c r="G100" t="s">
        <v>300</v>
      </c>
      <c r="H100" t="s">
        <v>245</v>
      </c>
      <c r="I100" s="1">
        <v>45891</v>
      </c>
      <c r="J100" t="s">
        <v>234</v>
      </c>
      <c r="K100" t="s">
        <v>241</v>
      </c>
      <c r="L100" t="s">
        <v>171</v>
      </c>
      <c r="M100" t="s">
        <v>475</v>
      </c>
      <c r="N100" t="s">
        <v>237</v>
      </c>
      <c r="O100" t="s">
        <v>230</v>
      </c>
      <c r="Q100">
        <f ca="1">IF(OR(ISNUMBER(MATCH(L100,MasterData!$D$3:$D$18,0)),ISNUMBER(MATCH(L100,MasterData!$C$3:$C$18,0))),
    DATEDIF(E100,I100,"d"),
    DATEDIF(E100,TODAY(),"d"))</f>
        <v>99</v>
      </c>
      <c r="R100">
        <f t="shared" ca="1" si="3"/>
        <v>0</v>
      </c>
      <c r="S100">
        <f t="shared" ca="1" si="4"/>
        <v>0</v>
      </c>
      <c r="T100">
        <f t="shared" ca="1" si="5"/>
        <v>1</v>
      </c>
    </row>
    <row r="101" spans="1:20" x14ac:dyDescent="0.35">
      <c r="A101">
        <v>6000140103</v>
      </c>
      <c r="B101" t="s">
        <v>476</v>
      </c>
      <c r="C101" t="s">
        <v>230</v>
      </c>
      <c r="D101" s="34" t="s">
        <v>274</v>
      </c>
      <c r="E101" s="1">
        <v>45792</v>
      </c>
      <c r="F101" s="1"/>
      <c r="G101" t="s">
        <v>354</v>
      </c>
      <c r="H101" t="s">
        <v>240</v>
      </c>
      <c r="I101" s="1">
        <v>45800</v>
      </c>
      <c r="J101" t="s">
        <v>234</v>
      </c>
      <c r="K101" t="s">
        <v>347</v>
      </c>
      <c r="L101" t="s">
        <v>171</v>
      </c>
      <c r="M101" t="s">
        <v>477</v>
      </c>
      <c r="N101" t="s">
        <v>237</v>
      </c>
      <c r="O101" t="s">
        <v>230</v>
      </c>
      <c r="Q101">
        <f ca="1">IF(OR(ISNUMBER(MATCH(L101,MasterData!$D$3:$D$18,0)),ISNUMBER(MATCH(L101,MasterData!$C$3:$C$18,0))),
    DATEDIF(E101,I101,"d"),
    DATEDIF(E101,TODAY(),"d"))</f>
        <v>8</v>
      </c>
      <c r="R101">
        <f t="shared" ca="1" si="3"/>
        <v>0</v>
      </c>
      <c r="S101">
        <f t="shared" ca="1" si="4"/>
        <v>1</v>
      </c>
      <c r="T101">
        <f t="shared" ca="1" si="5"/>
        <v>0</v>
      </c>
    </row>
    <row r="102" spans="1:20" x14ac:dyDescent="0.35">
      <c r="A102">
        <v>6000140225</v>
      </c>
      <c r="B102" t="s">
        <v>230</v>
      </c>
      <c r="C102" t="s">
        <v>230</v>
      </c>
      <c r="D102" s="34" t="s">
        <v>231</v>
      </c>
      <c r="E102" s="1">
        <v>45793</v>
      </c>
      <c r="F102" s="1"/>
      <c r="G102" t="s">
        <v>248</v>
      </c>
      <c r="H102" t="s">
        <v>245</v>
      </c>
      <c r="I102" s="1">
        <v>45817</v>
      </c>
      <c r="J102" t="s">
        <v>201</v>
      </c>
      <c r="K102" t="s">
        <v>241</v>
      </c>
      <c r="L102" t="s">
        <v>171</v>
      </c>
      <c r="M102" t="s">
        <v>478</v>
      </c>
      <c r="N102" t="s">
        <v>237</v>
      </c>
      <c r="O102" t="s">
        <v>230</v>
      </c>
      <c r="Q102">
        <f ca="1">IF(OR(ISNUMBER(MATCH(L102,MasterData!$D$3:$D$18,0)),ISNUMBER(MATCH(L102,MasterData!$C$3:$C$18,0))),
    DATEDIF(E102,I102,"d"),
    DATEDIF(E102,TODAY(),"d"))</f>
        <v>24</v>
      </c>
      <c r="R102">
        <f t="shared" ca="1" si="3"/>
        <v>0</v>
      </c>
      <c r="S102">
        <f t="shared" ca="1" si="4"/>
        <v>1</v>
      </c>
      <c r="T102">
        <f t="shared" ca="1" si="5"/>
        <v>0</v>
      </c>
    </row>
    <row r="103" spans="1:20" x14ac:dyDescent="0.35">
      <c r="A103">
        <v>6000140321</v>
      </c>
      <c r="B103" t="s">
        <v>479</v>
      </c>
      <c r="C103" t="s">
        <v>230</v>
      </c>
      <c r="D103" s="34" t="s">
        <v>480</v>
      </c>
      <c r="E103" s="1">
        <v>45796</v>
      </c>
      <c r="F103" s="1"/>
      <c r="G103" t="s">
        <v>329</v>
      </c>
      <c r="H103" t="s">
        <v>240</v>
      </c>
      <c r="I103" s="1">
        <v>45805</v>
      </c>
      <c r="J103" t="s">
        <v>234</v>
      </c>
      <c r="K103" t="s">
        <v>241</v>
      </c>
      <c r="L103" t="s">
        <v>171</v>
      </c>
      <c r="M103" t="s">
        <v>481</v>
      </c>
      <c r="N103" t="s">
        <v>237</v>
      </c>
      <c r="O103" t="s">
        <v>230</v>
      </c>
      <c r="Q103">
        <f ca="1">IF(OR(ISNUMBER(MATCH(L103,MasterData!$D$3:$D$18,0)),ISNUMBER(MATCH(L103,MasterData!$C$3:$C$18,0))),
    DATEDIF(E103,I103,"d"),
    DATEDIF(E103,TODAY(),"d"))</f>
        <v>9</v>
      </c>
      <c r="R103">
        <f t="shared" ca="1" si="3"/>
        <v>0</v>
      </c>
      <c r="S103">
        <f t="shared" ca="1" si="4"/>
        <v>1</v>
      </c>
      <c r="T103">
        <f t="shared" ca="1" si="5"/>
        <v>0</v>
      </c>
    </row>
    <row r="104" spans="1:20" x14ac:dyDescent="0.35">
      <c r="A104">
        <v>6000140327</v>
      </c>
      <c r="B104" t="s">
        <v>482</v>
      </c>
      <c r="C104" t="s">
        <v>230</v>
      </c>
      <c r="D104" s="34" t="s">
        <v>480</v>
      </c>
      <c r="E104" s="1">
        <v>45796</v>
      </c>
      <c r="F104" s="1">
        <v>45798</v>
      </c>
      <c r="G104" t="s">
        <v>329</v>
      </c>
      <c r="H104" t="s">
        <v>233</v>
      </c>
      <c r="I104" s="1">
        <v>45805</v>
      </c>
      <c r="J104" t="s">
        <v>234</v>
      </c>
      <c r="K104" t="s">
        <v>241</v>
      </c>
      <c r="L104" t="s">
        <v>171</v>
      </c>
      <c r="M104" t="s">
        <v>483</v>
      </c>
      <c r="N104" t="s">
        <v>237</v>
      </c>
      <c r="O104" t="s">
        <v>230</v>
      </c>
      <c r="Q104">
        <f ca="1">IF(OR(ISNUMBER(MATCH(L104,MasterData!$D$3:$D$18,0)),ISNUMBER(MATCH(L104,MasterData!$C$3:$C$18,0))),
    DATEDIF(E104,I104,"d"),
    DATEDIF(E104,TODAY(),"d"))</f>
        <v>9</v>
      </c>
      <c r="R104">
        <f t="shared" ca="1" si="3"/>
        <v>0</v>
      </c>
      <c r="S104">
        <f t="shared" ca="1" si="4"/>
        <v>1</v>
      </c>
      <c r="T104">
        <f t="shared" ca="1" si="5"/>
        <v>0</v>
      </c>
    </row>
    <row r="105" spans="1:20" x14ac:dyDescent="0.35">
      <c r="A105">
        <v>6000140374</v>
      </c>
      <c r="B105" t="s">
        <v>484</v>
      </c>
      <c r="C105" t="s">
        <v>230</v>
      </c>
      <c r="D105" s="34" t="s">
        <v>254</v>
      </c>
      <c r="E105" s="1">
        <v>45796</v>
      </c>
      <c r="F105" s="1"/>
      <c r="G105" t="s">
        <v>255</v>
      </c>
      <c r="H105" t="s">
        <v>240</v>
      </c>
      <c r="I105" s="1">
        <v>45812</v>
      </c>
      <c r="J105" t="s">
        <v>234</v>
      </c>
      <c r="K105" t="s">
        <v>241</v>
      </c>
      <c r="L105" t="s">
        <v>171</v>
      </c>
      <c r="M105" t="s">
        <v>485</v>
      </c>
      <c r="N105" t="s">
        <v>237</v>
      </c>
      <c r="O105" t="s">
        <v>230</v>
      </c>
      <c r="Q105">
        <f ca="1">IF(OR(ISNUMBER(MATCH(L105,MasterData!$D$3:$D$18,0)),ISNUMBER(MATCH(L105,MasterData!$C$3:$C$18,0))),
    DATEDIF(E105,I105,"d"),
    DATEDIF(E105,TODAY(),"d"))</f>
        <v>16</v>
      </c>
      <c r="R105">
        <f t="shared" ca="1" si="3"/>
        <v>0</v>
      </c>
      <c r="S105">
        <f t="shared" ca="1" si="4"/>
        <v>1</v>
      </c>
      <c r="T105">
        <f t="shared" ca="1" si="5"/>
        <v>0</v>
      </c>
    </row>
    <row r="106" spans="1:20" x14ac:dyDescent="0.35">
      <c r="A106">
        <v>6000140405</v>
      </c>
      <c r="B106" t="s">
        <v>230</v>
      </c>
      <c r="C106" t="s">
        <v>230</v>
      </c>
      <c r="D106" s="34" t="s">
        <v>231</v>
      </c>
      <c r="E106" s="1">
        <v>45796</v>
      </c>
      <c r="F106" s="1"/>
      <c r="G106" t="s">
        <v>248</v>
      </c>
      <c r="H106" t="s">
        <v>245</v>
      </c>
      <c r="I106" s="1">
        <v>45842</v>
      </c>
      <c r="J106" t="s">
        <v>201</v>
      </c>
      <c r="K106" t="s">
        <v>241</v>
      </c>
      <c r="L106" t="s">
        <v>171</v>
      </c>
      <c r="M106" t="s">
        <v>486</v>
      </c>
      <c r="N106" t="s">
        <v>237</v>
      </c>
      <c r="O106" t="s">
        <v>230</v>
      </c>
      <c r="Q106">
        <f ca="1">IF(OR(ISNUMBER(MATCH(L106,MasterData!$D$3:$D$18,0)),ISNUMBER(MATCH(L106,MasterData!$C$3:$C$18,0))),
    DATEDIF(E106,I106,"d"),
    DATEDIF(E106,TODAY(),"d"))</f>
        <v>46</v>
      </c>
      <c r="R106">
        <f t="shared" ca="1" si="3"/>
        <v>0</v>
      </c>
      <c r="S106">
        <f t="shared" ca="1" si="4"/>
        <v>0</v>
      </c>
      <c r="T106">
        <f t="shared" ca="1" si="5"/>
        <v>1</v>
      </c>
    </row>
    <row r="107" spans="1:20" x14ac:dyDescent="0.35">
      <c r="A107">
        <v>6000140433</v>
      </c>
      <c r="B107" t="s">
        <v>487</v>
      </c>
      <c r="C107" t="s">
        <v>230</v>
      </c>
      <c r="D107" s="34" t="s">
        <v>231</v>
      </c>
      <c r="E107" s="1">
        <v>45796</v>
      </c>
      <c r="F107" s="1"/>
      <c r="G107" t="s">
        <v>488</v>
      </c>
      <c r="H107" t="s">
        <v>245</v>
      </c>
      <c r="I107" s="1">
        <v>45807</v>
      </c>
      <c r="J107" t="s">
        <v>234</v>
      </c>
      <c r="K107" t="s">
        <v>235</v>
      </c>
      <c r="L107" t="s">
        <v>171</v>
      </c>
      <c r="M107" t="s">
        <v>489</v>
      </c>
      <c r="N107" t="s">
        <v>237</v>
      </c>
      <c r="O107" t="s">
        <v>230</v>
      </c>
      <c r="Q107">
        <f ca="1">IF(OR(ISNUMBER(MATCH(L107,MasterData!$D$3:$D$18,0)),ISNUMBER(MATCH(L107,MasterData!$C$3:$C$18,0))),
    DATEDIF(E107,I107,"d"),
    DATEDIF(E107,TODAY(),"d"))</f>
        <v>11</v>
      </c>
      <c r="R107">
        <f t="shared" ca="1" si="3"/>
        <v>0</v>
      </c>
      <c r="S107">
        <f t="shared" ca="1" si="4"/>
        <v>1</v>
      </c>
      <c r="T107">
        <f t="shared" ca="1" si="5"/>
        <v>0</v>
      </c>
    </row>
    <row r="108" spans="1:20" x14ac:dyDescent="0.35">
      <c r="A108">
        <v>6000140519</v>
      </c>
      <c r="B108" t="s">
        <v>490</v>
      </c>
      <c r="C108" t="s">
        <v>230</v>
      </c>
      <c r="D108" s="34" t="s">
        <v>274</v>
      </c>
      <c r="E108" s="1">
        <v>45797</v>
      </c>
      <c r="F108" s="1"/>
      <c r="G108" t="s">
        <v>275</v>
      </c>
      <c r="H108" t="s">
        <v>245</v>
      </c>
      <c r="I108" s="1">
        <v>45813</v>
      </c>
      <c r="J108" t="s">
        <v>234</v>
      </c>
      <c r="K108" t="s">
        <v>235</v>
      </c>
      <c r="L108" t="s">
        <v>171</v>
      </c>
      <c r="M108" t="s">
        <v>491</v>
      </c>
      <c r="N108" t="s">
        <v>237</v>
      </c>
      <c r="O108" t="s">
        <v>230</v>
      </c>
      <c r="Q108">
        <f ca="1">IF(OR(ISNUMBER(MATCH(L108,MasterData!$D$3:$D$18,0)),ISNUMBER(MATCH(L108,MasterData!$C$3:$C$18,0))),
    DATEDIF(E108,I108,"d"),
    DATEDIF(E108,TODAY(),"d"))</f>
        <v>16</v>
      </c>
      <c r="R108">
        <f t="shared" ca="1" si="3"/>
        <v>0</v>
      </c>
      <c r="S108">
        <f t="shared" ca="1" si="4"/>
        <v>1</v>
      </c>
      <c r="T108">
        <f t="shared" ca="1" si="5"/>
        <v>0</v>
      </c>
    </row>
    <row r="109" spans="1:20" x14ac:dyDescent="0.35">
      <c r="A109">
        <v>6000140636</v>
      </c>
      <c r="B109" t="s">
        <v>492</v>
      </c>
      <c r="C109" t="s">
        <v>230</v>
      </c>
      <c r="D109" s="34" t="s">
        <v>274</v>
      </c>
      <c r="E109" s="1">
        <v>45797</v>
      </c>
      <c r="F109" s="1"/>
      <c r="G109" t="s">
        <v>321</v>
      </c>
      <c r="H109" t="s">
        <v>245</v>
      </c>
      <c r="I109" s="1">
        <v>45807</v>
      </c>
      <c r="J109" t="s">
        <v>234</v>
      </c>
      <c r="K109" t="s">
        <v>241</v>
      </c>
      <c r="L109" t="s">
        <v>171</v>
      </c>
      <c r="M109" t="s">
        <v>493</v>
      </c>
      <c r="N109" t="s">
        <v>237</v>
      </c>
      <c r="O109" t="s">
        <v>230</v>
      </c>
      <c r="Q109">
        <f ca="1">IF(OR(ISNUMBER(MATCH(L109,MasterData!$D$3:$D$18,0)),ISNUMBER(MATCH(L109,MasterData!$C$3:$C$18,0))),
    DATEDIF(E109,I109,"d"),
    DATEDIF(E109,TODAY(),"d"))</f>
        <v>10</v>
      </c>
      <c r="R109">
        <f t="shared" ca="1" si="3"/>
        <v>0</v>
      </c>
      <c r="S109">
        <f t="shared" ca="1" si="4"/>
        <v>1</v>
      </c>
      <c r="T109">
        <f t="shared" ca="1" si="5"/>
        <v>0</v>
      </c>
    </row>
    <row r="110" spans="1:20" x14ac:dyDescent="0.35">
      <c r="A110">
        <v>6000140745</v>
      </c>
      <c r="B110" t="s">
        <v>494</v>
      </c>
      <c r="C110" t="s">
        <v>230</v>
      </c>
      <c r="D110" s="34" t="s">
        <v>254</v>
      </c>
      <c r="E110" s="1">
        <v>45798</v>
      </c>
      <c r="F110" s="1"/>
      <c r="G110" t="s">
        <v>357</v>
      </c>
      <c r="H110" t="s">
        <v>245</v>
      </c>
      <c r="I110" s="1">
        <v>45839</v>
      </c>
      <c r="J110" t="s">
        <v>234</v>
      </c>
      <c r="K110" t="s">
        <v>235</v>
      </c>
      <c r="L110" t="s">
        <v>171</v>
      </c>
      <c r="M110" t="s">
        <v>495</v>
      </c>
      <c r="N110" t="s">
        <v>237</v>
      </c>
      <c r="O110" t="s">
        <v>230</v>
      </c>
      <c r="Q110">
        <f ca="1">IF(OR(ISNUMBER(MATCH(L110,MasterData!$D$3:$D$18,0)),ISNUMBER(MATCH(L110,MasterData!$C$3:$C$18,0))),
    DATEDIF(E110,I110,"d"),
    DATEDIF(E110,TODAY(),"d"))</f>
        <v>41</v>
      </c>
      <c r="R110">
        <f t="shared" ca="1" si="3"/>
        <v>0</v>
      </c>
      <c r="S110">
        <f t="shared" ca="1" si="4"/>
        <v>0</v>
      </c>
      <c r="T110">
        <f t="shared" ca="1" si="5"/>
        <v>1</v>
      </c>
    </row>
    <row r="111" spans="1:20" x14ac:dyDescent="0.35">
      <c r="A111">
        <v>6000140747</v>
      </c>
      <c r="B111" t="s">
        <v>496</v>
      </c>
      <c r="C111" t="s">
        <v>230</v>
      </c>
      <c r="D111" s="34" t="s">
        <v>247</v>
      </c>
      <c r="E111" s="1">
        <v>45798</v>
      </c>
      <c r="F111" s="1">
        <v>45804</v>
      </c>
      <c r="G111" t="s">
        <v>268</v>
      </c>
      <c r="H111" t="s">
        <v>245</v>
      </c>
      <c r="I111" s="1">
        <v>45811</v>
      </c>
      <c r="J111" t="s">
        <v>234</v>
      </c>
      <c r="K111" t="s">
        <v>241</v>
      </c>
      <c r="L111" t="s">
        <v>171</v>
      </c>
      <c r="M111" t="s">
        <v>497</v>
      </c>
      <c r="N111" t="s">
        <v>237</v>
      </c>
      <c r="O111" t="s">
        <v>230</v>
      </c>
      <c r="Q111">
        <f ca="1">IF(OR(ISNUMBER(MATCH(L111,MasterData!$D$3:$D$18,0)),ISNUMBER(MATCH(L111,MasterData!$C$3:$C$18,0))),
    DATEDIF(E111,I111,"d"),
    DATEDIF(E111,TODAY(),"d"))</f>
        <v>13</v>
      </c>
      <c r="R111">
        <f t="shared" ca="1" si="3"/>
        <v>0</v>
      </c>
      <c r="S111">
        <f t="shared" ca="1" si="4"/>
        <v>1</v>
      </c>
      <c r="T111">
        <f t="shared" ca="1" si="5"/>
        <v>0</v>
      </c>
    </row>
    <row r="112" spans="1:20" x14ac:dyDescent="0.35">
      <c r="A112">
        <v>6000140763</v>
      </c>
      <c r="B112" t="s">
        <v>498</v>
      </c>
      <c r="C112" t="s">
        <v>230</v>
      </c>
      <c r="D112" s="34" t="s">
        <v>247</v>
      </c>
      <c r="E112" s="1">
        <v>45798</v>
      </c>
      <c r="F112" s="1">
        <v>45806</v>
      </c>
      <c r="G112" t="s">
        <v>268</v>
      </c>
      <c r="H112" t="s">
        <v>245</v>
      </c>
      <c r="I112" s="1">
        <v>45807</v>
      </c>
      <c r="J112" t="s">
        <v>234</v>
      </c>
      <c r="K112" t="s">
        <v>241</v>
      </c>
      <c r="L112" t="s">
        <v>171</v>
      </c>
      <c r="M112" t="s">
        <v>499</v>
      </c>
      <c r="N112" t="s">
        <v>237</v>
      </c>
      <c r="O112" t="s">
        <v>230</v>
      </c>
      <c r="Q112">
        <f ca="1">IF(OR(ISNUMBER(MATCH(L112,MasterData!$D$3:$D$18,0)),ISNUMBER(MATCH(L112,MasterData!$C$3:$C$18,0))),
    DATEDIF(E112,I112,"d"),
    DATEDIF(E112,TODAY(),"d"))</f>
        <v>9</v>
      </c>
      <c r="R112">
        <f t="shared" ca="1" si="3"/>
        <v>0</v>
      </c>
      <c r="S112">
        <f t="shared" ca="1" si="4"/>
        <v>1</v>
      </c>
      <c r="T112">
        <f t="shared" ca="1" si="5"/>
        <v>0</v>
      </c>
    </row>
    <row r="113" spans="1:20" x14ac:dyDescent="0.35">
      <c r="A113">
        <v>6000140765</v>
      </c>
      <c r="B113" t="s">
        <v>500</v>
      </c>
      <c r="C113" t="s">
        <v>230</v>
      </c>
      <c r="D113" s="34" t="s">
        <v>247</v>
      </c>
      <c r="E113" s="1">
        <v>45798</v>
      </c>
      <c r="F113" s="1">
        <v>45804</v>
      </c>
      <c r="G113" t="s">
        <v>268</v>
      </c>
      <c r="H113" t="s">
        <v>245</v>
      </c>
      <c r="I113" s="1">
        <v>45813</v>
      </c>
      <c r="J113" t="s">
        <v>234</v>
      </c>
      <c r="K113" t="s">
        <v>241</v>
      </c>
      <c r="L113" t="s">
        <v>171</v>
      </c>
      <c r="M113" t="s">
        <v>501</v>
      </c>
      <c r="N113" t="s">
        <v>237</v>
      </c>
      <c r="O113" t="s">
        <v>230</v>
      </c>
      <c r="Q113">
        <f ca="1">IF(OR(ISNUMBER(MATCH(L113,MasterData!$D$3:$D$18,0)),ISNUMBER(MATCH(L113,MasterData!$C$3:$C$18,0))),
    DATEDIF(E113,I113,"d"),
    DATEDIF(E113,TODAY(),"d"))</f>
        <v>15</v>
      </c>
      <c r="R113">
        <f t="shared" ca="1" si="3"/>
        <v>0</v>
      </c>
      <c r="S113">
        <f t="shared" ca="1" si="4"/>
        <v>1</v>
      </c>
      <c r="T113">
        <f t="shared" ca="1" si="5"/>
        <v>0</v>
      </c>
    </row>
    <row r="114" spans="1:20" x14ac:dyDescent="0.35">
      <c r="A114">
        <v>6000140809</v>
      </c>
      <c r="B114" t="s">
        <v>502</v>
      </c>
      <c r="D114" s="34" t="s">
        <v>247</v>
      </c>
      <c r="E114" s="1">
        <v>45798</v>
      </c>
      <c r="F114" s="1">
        <v>45811</v>
      </c>
      <c r="G114" t="s">
        <v>268</v>
      </c>
      <c r="H114" t="s">
        <v>503</v>
      </c>
      <c r="I114" s="1">
        <v>45824</v>
      </c>
      <c r="J114" t="s">
        <v>234</v>
      </c>
      <c r="K114" t="s">
        <v>241</v>
      </c>
      <c r="L114" t="s">
        <v>171</v>
      </c>
      <c r="M114" t="s">
        <v>504</v>
      </c>
      <c r="N114" t="s">
        <v>237</v>
      </c>
      <c r="Q114">
        <f ca="1">IF(OR(ISNUMBER(MATCH(L114,MasterData!$D$3:$D$18,0)),ISNUMBER(MATCH(L114,MasterData!$C$3:$C$18,0))),
    DATEDIF(E114,I114,"d"),
    DATEDIF(E114,TODAY(),"d"))</f>
        <v>26</v>
      </c>
      <c r="R114">
        <f t="shared" ca="1" si="3"/>
        <v>0</v>
      </c>
      <c r="S114">
        <f t="shared" ca="1" si="4"/>
        <v>1</v>
      </c>
      <c r="T114">
        <f t="shared" ca="1" si="5"/>
        <v>0</v>
      </c>
    </row>
    <row r="115" spans="1:20" x14ac:dyDescent="0.35">
      <c r="A115">
        <v>6000140812</v>
      </c>
      <c r="B115" t="s">
        <v>505</v>
      </c>
      <c r="C115" t="s">
        <v>230</v>
      </c>
      <c r="D115" s="34" t="s">
        <v>506</v>
      </c>
      <c r="E115" s="1">
        <v>45798</v>
      </c>
      <c r="F115" s="1"/>
      <c r="G115" t="s">
        <v>507</v>
      </c>
      <c r="H115" t="s">
        <v>240</v>
      </c>
      <c r="I115" s="1">
        <v>45806</v>
      </c>
      <c r="J115" t="s">
        <v>234</v>
      </c>
      <c r="K115" t="s">
        <v>241</v>
      </c>
      <c r="L115" t="s">
        <v>171</v>
      </c>
      <c r="M115" t="s">
        <v>508</v>
      </c>
      <c r="N115" t="s">
        <v>237</v>
      </c>
      <c r="O115" t="s">
        <v>230</v>
      </c>
      <c r="Q115">
        <f ca="1">IF(OR(ISNUMBER(MATCH(L115,MasterData!$D$3:$D$18,0)),ISNUMBER(MATCH(L115,MasterData!$C$3:$C$18,0))),
    DATEDIF(E115,I115,"d"),
    DATEDIF(E115,TODAY(),"d"))</f>
        <v>8</v>
      </c>
      <c r="R115">
        <f t="shared" ca="1" si="3"/>
        <v>0</v>
      </c>
      <c r="S115">
        <f t="shared" ca="1" si="4"/>
        <v>1</v>
      </c>
      <c r="T115">
        <f t="shared" ca="1" si="5"/>
        <v>0</v>
      </c>
    </row>
    <row r="116" spans="1:20" x14ac:dyDescent="0.35">
      <c r="A116">
        <v>6000140821</v>
      </c>
      <c r="B116" t="s">
        <v>230</v>
      </c>
      <c r="C116" t="s">
        <v>230</v>
      </c>
      <c r="D116" s="34" t="s">
        <v>251</v>
      </c>
      <c r="E116" s="1">
        <v>45798</v>
      </c>
      <c r="F116" s="1"/>
      <c r="G116" t="s">
        <v>422</v>
      </c>
      <c r="H116" t="s">
        <v>240</v>
      </c>
      <c r="I116" s="1">
        <v>45813</v>
      </c>
      <c r="J116" t="s">
        <v>201</v>
      </c>
      <c r="K116" t="s">
        <v>235</v>
      </c>
      <c r="L116" t="s">
        <v>171</v>
      </c>
      <c r="M116" t="s">
        <v>509</v>
      </c>
      <c r="N116" t="s">
        <v>237</v>
      </c>
      <c r="O116" t="s">
        <v>230</v>
      </c>
      <c r="Q116">
        <f ca="1">IF(OR(ISNUMBER(MATCH(L116,MasterData!$D$3:$D$18,0)),ISNUMBER(MATCH(L116,MasterData!$C$3:$C$18,0))),
    DATEDIF(E116,I116,"d"),
    DATEDIF(E116,TODAY(),"d"))</f>
        <v>15</v>
      </c>
      <c r="R116">
        <f t="shared" ca="1" si="3"/>
        <v>0</v>
      </c>
      <c r="S116">
        <f t="shared" ca="1" si="4"/>
        <v>1</v>
      </c>
      <c r="T116">
        <f t="shared" ca="1" si="5"/>
        <v>0</v>
      </c>
    </row>
    <row r="117" spans="1:20" x14ac:dyDescent="0.35">
      <c r="A117">
        <v>6000140852</v>
      </c>
      <c r="B117" t="s">
        <v>510</v>
      </c>
      <c r="C117" t="s">
        <v>230</v>
      </c>
      <c r="D117" s="34" t="s">
        <v>511</v>
      </c>
      <c r="E117" s="1">
        <v>45799</v>
      </c>
      <c r="F117" s="1"/>
      <c r="G117" t="s">
        <v>512</v>
      </c>
      <c r="H117" t="s">
        <v>245</v>
      </c>
      <c r="I117" s="1">
        <v>45807</v>
      </c>
      <c r="J117" t="s">
        <v>234</v>
      </c>
      <c r="K117" t="s">
        <v>235</v>
      </c>
      <c r="L117" t="s">
        <v>171</v>
      </c>
      <c r="M117" t="s">
        <v>513</v>
      </c>
      <c r="N117" t="s">
        <v>237</v>
      </c>
      <c r="O117" t="s">
        <v>230</v>
      </c>
      <c r="Q117">
        <f ca="1">IF(OR(ISNUMBER(MATCH(L117,MasterData!$D$3:$D$18,0)),ISNUMBER(MATCH(L117,MasterData!$C$3:$C$18,0))),
    DATEDIF(E117,I117,"d"),
    DATEDIF(E117,TODAY(),"d"))</f>
        <v>8</v>
      </c>
      <c r="R117">
        <f t="shared" ca="1" si="3"/>
        <v>0</v>
      </c>
      <c r="S117">
        <f t="shared" ca="1" si="4"/>
        <v>1</v>
      </c>
      <c r="T117">
        <f t="shared" ca="1" si="5"/>
        <v>0</v>
      </c>
    </row>
    <row r="118" spans="1:20" x14ac:dyDescent="0.35">
      <c r="A118">
        <v>6000140887</v>
      </c>
      <c r="B118" t="s">
        <v>514</v>
      </c>
      <c r="C118" t="s">
        <v>230</v>
      </c>
      <c r="D118" s="34" t="s">
        <v>254</v>
      </c>
      <c r="E118" s="1">
        <v>45799</v>
      </c>
      <c r="F118" s="1">
        <v>45803</v>
      </c>
      <c r="G118" t="s">
        <v>357</v>
      </c>
      <c r="H118" t="s">
        <v>240</v>
      </c>
      <c r="I118" s="1">
        <v>45811</v>
      </c>
      <c r="J118" t="s">
        <v>234</v>
      </c>
      <c r="K118" t="s">
        <v>241</v>
      </c>
      <c r="L118" t="s">
        <v>171</v>
      </c>
      <c r="M118" t="s">
        <v>515</v>
      </c>
      <c r="N118" t="s">
        <v>237</v>
      </c>
      <c r="O118" t="s">
        <v>230</v>
      </c>
      <c r="Q118">
        <f ca="1">IF(OR(ISNUMBER(MATCH(L118,MasterData!$D$3:$D$18,0)),ISNUMBER(MATCH(L118,MasterData!$C$3:$C$18,0))),
    DATEDIF(E118,I118,"d"),
    DATEDIF(E118,TODAY(),"d"))</f>
        <v>12</v>
      </c>
      <c r="R118">
        <f t="shared" ca="1" si="3"/>
        <v>0</v>
      </c>
      <c r="S118">
        <f t="shared" ca="1" si="4"/>
        <v>1</v>
      </c>
      <c r="T118">
        <f t="shared" ca="1" si="5"/>
        <v>0</v>
      </c>
    </row>
    <row r="119" spans="1:20" x14ac:dyDescent="0.35">
      <c r="A119">
        <v>6000141017</v>
      </c>
      <c r="B119" t="s">
        <v>516</v>
      </c>
      <c r="C119" t="s">
        <v>230</v>
      </c>
      <c r="D119" s="34" t="s">
        <v>247</v>
      </c>
      <c r="E119" s="1">
        <v>45800</v>
      </c>
      <c r="F119" s="1"/>
      <c r="G119" t="s">
        <v>268</v>
      </c>
      <c r="H119" t="s">
        <v>230</v>
      </c>
      <c r="I119" s="1">
        <v>45847</v>
      </c>
      <c r="J119" t="s">
        <v>234</v>
      </c>
      <c r="K119" t="s">
        <v>235</v>
      </c>
      <c r="L119" t="s">
        <v>171</v>
      </c>
      <c r="M119" t="s">
        <v>517</v>
      </c>
      <c r="N119" t="s">
        <v>237</v>
      </c>
      <c r="O119" t="s">
        <v>230</v>
      </c>
      <c r="Q119">
        <f ca="1">IF(OR(ISNUMBER(MATCH(L119,MasterData!$D$3:$D$18,0)),ISNUMBER(MATCH(L119,MasterData!$C$3:$C$18,0))),
    DATEDIF(E119,I119,"d"),
    DATEDIF(E119,TODAY(),"d"))</f>
        <v>47</v>
      </c>
      <c r="R119">
        <f t="shared" ca="1" si="3"/>
        <v>0</v>
      </c>
      <c r="S119">
        <f t="shared" ca="1" si="4"/>
        <v>0</v>
      </c>
      <c r="T119">
        <f t="shared" ca="1" si="5"/>
        <v>1</v>
      </c>
    </row>
    <row r="120" spans="1:20" x14ac:dyDescent="0.35">
      <c r="A120">
        <v>6000141018</v>
      </c>
      <c r="B120" t="s">
        <v>518</v>
      </c>
      <c r="C120" t="s">
        <v>230</v>
      </c>
      <c r="D120" s="34" t="s">
        <v>519</v>
      </c>
      <c r="E120" s="1">
        <v>45800</v>
      </c>
      <c r="F120" s="1"/>
      <c r="G120" t="s">
        <v>520</v>
      </c>
      <c r="H120" t="s">
        <v>233</v>
      </c>
      <c r="I120" s="1">
        <v>45832</v>
      </c>
      <c r="J120" t="s">
        <v>234</v>
      </c>
      <c r="K120" t="s">
        <v>235</v>
      </c>
      <c r="L120" t="s">
        <v>171</v>
      </c>
      <c r="M120" t="s">
        <v>521</v>
      </c>
      <c r="N120" t="s">
        <v>237</v>
      </c>
      <c r="O120" t="s">
        <v>230</v>
      </c>
      <c r="Q120">
        <f ca="1">IF(OR(ISNUMBER(MATCH(L120,MasterData!$D$3:$D$18,0)),ISNUMBER(MATCH(L120,MasterData!$C$3:$C$18,0))),
    DATEDIF(E120,I120,"d"),
    DATEDIF(E120,TODAY(),"d"))</f>
        <v>32</v>
      </c>
      <c r="R120">
        <f t="shared" ca="1" si="3"/>
        <v>0</v>
      </c>
      <c r="S120">
        <f t="shared" ca="1" si="4"/>
        <v>0</v>
      </c>
      <c r="T120">
        <f t="shared" ca="1" si="5"/>
        <v>1</v>
      </c>
    </row>
    <row r="121" spans="1:20" x14ac:dyDescent="0.35">
      <c r="A121">
        <v>6000141038</v>
      </c>
      <c r="B121" t="s">
        <v>522</v>
      </c>
      <c r="C121" t="s">
        <v>230</v>
      </c>
      <c r="D121" s="34" t="s">
        <v>231</v>
      </c>
      <c r="E121" s="1">
        <v>45800</v>
      </c>
      <c r="F121" s="1"/>
      <c r="G121" t="s">
        <v>232</v>
      </c>
      <c r="H121" t="s">
        <v>240</v>
      </c>
      <c r="I121" s="1">
        <v>45811</v>
      </c>
      <c r="J121" t="s">
        <v>234</v>
      </c>
      <c r="K121" t="s">
        <v>235</v>
      </c>
      <c r="L121" t="s">
        <v>171</v>
      </c>
      <c r="M121" t="s">
        <v>523</v>
      </c>
      <c r="N121" t="s">
        <v>237</v>
      </c>
      <c r="O121" t="s">
        <v>230</v>
      </c>
      <c r="Q121">
        <f ca="1">IF(OR(ISNUMBER(MATCH(L121,MasterData!$D$3:$D$18,0)),ISNUMBER(MATCH(L121,MasterData!$C$3:$C$18,0))),
    DATEDIF(E121,I121,"d"),
    DATEDIF(E121,TODAY(),"d"))</f>
        <v>11</v>
      </c>
      <c r="R121">
        <f t="shared" ca="1" si="3"/>
        <v>0</v>
      </c>
      <c r="S121">
        <f t="shared" ca="1" si="4"/>
        <v>1</v>
      </c>
      <c r="T121">
        <f t="shared" ca="1" si="5"/>
        <v>0</v>
      </c>
    </row>
    <row r="122" spans="1:20" x14ac:dyDescent="0.35">
      <c r="A122">
        <v>6000141080</v>
      </c>
      <c r="B122" t="s">
        <v>524</v>
      </c>
      <c r="C122" t="s">
        <v>230</v>
      </c>
      <c r="D122" s="34" t="s">
        <v>274</v>
      </c>
      <c r="E122" s="1">
        <v>45800</v>
      </c>
      <c r="F122" s="1"/>
      <c r="G122" t="s">
        <v>321</v>
      </c>
      <c r="H122" t="s">
        <v>245</v>
      </c>
      <c r="I122" s="1">
        <v>45810</v>
      </c>
      <c r="J122" t="s">
        <v>234</v>
      </c>
      <c r="K122" t="s">
        <v>241</v>
      </c>
      <c r="L122" t="s">
        <v>171</v>
      </c>
      <c r="M122" t="s">
        <v>525</v>
      </c>
      <c r="N122" t="s">
        <v>237</v>
      </c>
      <c r="O122" t="s">
        <v>230</v>
      </c>
      <c r="Q122">
        <f ca="1">IF(OR(ISNUMBER(MATCH(L122,MasterData!$D$3:$D$18,0)),ISNUMBER(MATCH(L122,MasterData!$C$3:$C$18,0))),
    DATEDIF(E122,I122,"d"),
    DATEDIF(E122,TODAY(),"d"))</f>
        <v>10</v>
      </c>
      <c r="R122">
        <f t="shared" ca="1" si="3"/>
        <v>0</v>
      </c>
      <c r="S122">
        <f t="shared" ca="1" si="4"/>
        <v>1</v>
      </c>
      <c r="T122">
        <f t="shared" ca="1" si="5"/>
        <v>0</v>
      </c>
    </row>
    <row r="123" spans="1:20" x14ac:dyDescent="0.35">
      <c r="A123">
        <v>6000141241</v>
      </c>
      <c r="B123" t="s">
        <v>526</v>
      </c>
      <c r="C123" t="s">
        <v>230</v>
      </c>
      <c r="D123" s="34" t="s">
        <v>480</v>
      </c>
      <c r="E123" s="1">
        <v>45803</v>
      </c>
      <c r="F123" s="1"/>
      <c r="G123" t="s">
        <v>329</v>
      </c>
      <c r="H123" t="s">
        <v>240</v>
      </c>
      <c r="I123" s="1">
        <v>45847</v>
      </c>
      <c r="J123" t="s">
        <v>234</v>
      </c>
      <c r="K123" t="s">
        <v>235</v>
      </c>
      <c r="L123" t="s">
        <v>171</v>
      </c>
      <c r="M123" t="s">
        <v>527</v>
      </c>
      <c r="N123" t="s">
        <v>237</v>
      </c>
      <c r="O123" t="s">
        <v>230</v>
      </c>
      <c r="Q123">
        <f ca="1">IF(OR(ISNUMBER(MATCH(L123,MasterData!$D$3:$D$18,0)),ISNUMBER(MATCH(L123,MasterData!$C$3:$C$18,0))),
    DATEDIF(E123,I123,"d"),
    DATEDIF(E123,TODAY(),"d"))</f>
        <v>44</v>
      </c>
      <c r="R123">
        <f t="shared" ca="1" si="3"/>
        <v>0</v>
      </c>
      <c r="S123">
        <f t="shared" ca="1" si="4"/>
        <v>0</v>
      </c>
      <c r="T123">
        <f t="shared" ca="1" si="5"/>
        <v>1</v>
      </c>
    </row>
    <row r="124" spans="1:20" x14ac:dyDescent="0.35">
      <c r="A124">
        <v>6000141291</v>
      </c>
      <c r="B124" t="s">
        <v>528</v>
      </c>
      <c r="C124" t="s">
        <v>230</v>
      </c>
      <c r="D124" s="34" t="s">
        <v>251</v>
      </c>
      <c r="E124" s="1">
        <v>45803</v>
      </c>
      <c r="F124" s="1"/>
      <c r="G124" t="s">
        <v>529</v>
      </c>
      <c r="H124" t="s">
        <v>230</v>
      </c>
      <c r="I124" s="1">
        <v>45811</v>
      </c>
      <c r="J124" t="s">
        <v>234</v>
      </c>
      <c r="K124" t="s">
        <v>235</v>
      </c>
      <c r="L124" t="s">
        <v>171</v>
      </c>
      <c r="M124" t="s">
        <v>530</v>
      </c>
      <c r="N124" t="s">
        <v>237</v>
      </c>
      <c r="O124" t="s">
        <v>230</v>
      </c>
      <c r="Q124">
        <f ca="1">IF(OR(ISNUMBER(MATCH(L124,MasterData!$D$3:$D$18,0)),ISNUMBER(MATCH(L124,MasterData!$C$3:$C$18,0))),
    DATEDIF(E124,I124,"d"),
    DATEDIF(E124,TODAY(),"d"))</f>
        <v>8</v>
      </c>
      <c r="R124">
        <f t="shared" ca="1" si="3"/>
        <v>0</v>
      </c>
      <c r="S124">
        <f t="shared" ca="1" si="4"/>
        <v>1</v>
      </c>
      <c r="T124">
        <f t="shared" ca="1" si="5"/>
        <v>0</v>
      </c>
    </row>
    <row r="125" spans="1:20" x14ac:dyDescent="0.35">
      <c r="A125">
        <v>6000141328</v>
      </c>
      <c r="B125" t="s">
        <v>531</v>
      </c>
      <c r="C125" t="s">
        <v>230</v>
      </c>
      <c r="D125" s="34" t="s">
        <v>480</v>
      </c>
      <c r="E125" s="1">
        <v>45804</v>
      </c>
      <c r="F125" s="1">
        <v>45805</v>
      </c>
      <c r="G125" t="s">
        <v>354</v>
      </c>
      <c r="H125" t="s">
        <v>240</v>
      </c>
      <c r="I125" s="1">
        <v>45811</v>
      </c>
      <c r="J125" t="s">
        <v>234</v>
      </c>
      <c r="K125" t="s">
        <v>347</v>
      </c>
      <c r="L125" t="s">
        <v>171</v>
      </c>
      <c r="M125" t="s">
        <v>532</v>
      </c>
      <c r="N125" t="s">
        <v>237</v>
      </c>
      <c r="O125" t="s">
        <v>230</v>
      </c>
      <c r="Q125">
        <f ca="1">IF(OR(ISNUMBER(MATCH(L125,MasterData!$D$3:$D$18,0)),ISNUMBER(MATCH(L125,MasterData!$C$3:$C$18,0))),
    DATEDIF(E125,I125,"d"),
    DATEDIF(E125,TODAY(),"d"))</f>
        <v>7</v>
      </c>
      <c r="R125">
        <f t="shared" ca="1" si="3"/>
        <v>1</v>
      </c>
      <c r="S125">
        <f t="shared" ca="1" si="4"/>
        <v>0</v>
      </c>
      <c r="T125">
        <f t="shared" ca="1" si="5"/>
        <v>0</v>
      </c>
    </row>
    <row r="126" spans="1:20" x14ac:dyDescent="0.35">
      <c r="A126">
        <v>6000141409</v>
      </c>
      <c r="B126" t="s">
        <v>533</v>
      </c>
      <c r="C126" t="s">
        <v>230</v>
      </c>
      <c r="D126" s="34" t="s">
        <v>506</v>
      </c>
      <c r="E126" s="1">
        <v>45804</v>
      </c>
      <c r="F126" s="1"/>
      <c r="G126" t="s">
        <v>534</v>
      </c>
      <c r="H126" t="s">
        <v>240</v>
      </c>
      <c r="I126" s="1">
        <v>45812</v>
      </c>
      <c r="J126" t="s">
        <v>234</v>
      </c>
      <c r="K126" t="s">
        <v>235</v>
      </c>
      <c r="L126" t="s">
        <v>171</v>
      </c>
      <c r="M126" t="s">
        <v>535</v>
      </c>
      <c r="N126" t="s">
        <v>237</v>
      </c>
      <c r="O126" t="s">
        <v>230</v>
      </c>
      <c r="Q126">
        <f ca="1">IF(OR(ISNUMBER(MATCH(L126,MasterData!$D$3:$D$18,0)),ISNUMBER(MATCH(L126,MasterData!$C$3:$C$18,0))),
    DATEDIF(E126,I126,"d"),
    DATEDIF(E126,TODAY(),"d"))</f>
        <v>8</v>
      </c>
      <c r="R126">
        <f t="shared" ca="1" si="3"/>
        <v>0</v>
      </c>
      <c r="S126">
        <f t="shared" ca="1" si="4"/>
        <v>1</v>
      </c>
      <c r="T126">
        <f t="shared" ca="1" si="5"/>
        <v>0</v>
      </c>
    </row>
    <row r="127" spans="1:20" x14ac:dyDescent="0.35">
      <c r="A127">
        <v>6000141456</v>
      </c>
      <c r="B127" t="s">
        <v>536</v>
      </c>
      <c r="C127" t="s">
        <v>230</v>
      </c>
      <c r="D127" s="34" t="s">
        <v>254</v>
      </c>
      <c r="E127" s="1">
        <v>45804</v>
      </c>
      <c r="F127" s="1"/>
      <c r="G127" t="s">
        <v>537</v>
      </c>
      <c r="H127" t="s">
        <v>240</v>
      </c>
      <c r="I127" s="1">
        <v>45846</v>
      </c>
      <c r="J127" t="s">
        <v>234</v>
      </c>
      <c r="K127" t="s">
        <v>235</v>
      </c>
      <c r="L127" t="s">
        <v>171</v>
      </c>
      <c r="M127" t="s">
        <v>538</v>
      </c>
      <c r="N127" t="s">
        <v>237</v>
      </c>
      <c r="O127" t="s">
        <v>230</v>
      </c>
      <c r="Q127">
        <f ca="1">IF(OR(ISNUMBER(MATCH(L127,MasterData!$D$3:$D$18,0)),ISNUMBER(MATCH(L127,MasterData!$C$3:$C$18,0))),
    DATEDIF(E127,I127,"d"),
    DATEDIF(E127,TODAY(),"d"))</f>
        <v>42</v>
      </c>
      <c r="R127">
        <f t="shared" ca="1" si="3"/>
        <v>0</v>
      </c>
      <c r="S127">
        <f t="shared" ca="1" si="4"/>
        <v>0</v>
      </c>
      <c r="T127">
        <f t="shared" ca="1" si="5"/>
        <v>1</v>
      </c>
    </row>
    <row r="128" spans="1:20" x14ac:dyDescent="0.35">
      <c r="A128">
        <v>6000141519</v>
      </c>
      <c r="B128" t="s">
        <v>539</v>
      </c>
      <c r="C128" t="s">
        <v>230</v>
      </c>
      <c r="D128" s="34" t="s">
        <v>247</v>
      </c>
      <c r="E128" s="1">
        <v>45805</v>
      </c>
      <c r="F128" s="1"/>
      <c r="G128" t="s">
        <v>453</v>
      </c>
      <c r="H128" t="s">
        <v>240</v>
      </c>
      <c r="I128" s="1">
        <v>45819</v>
      </c>
      <c r="J128" t="s">
        <v>234</v>
      </c>
      <c r="K128" t="s">
        <v>235</v>
      </c>
      <c r="L128" t="s">
        <v>171</v>
      </c>
      <c r="M128" t="s">
        <v>540</v>
      </c>
      <c r="N128" t="s">
        <v>237</v>
      </c>
      <c r="O128" t="s">
        <v>230</v>
      </c>
      <c r="Q128">
        <f ca="1">IF(OR(ISNUMBER(MATCH(L128,MasterData!$D$3:$D$18,0)),ISNUMBER(MATCH(L128,MasterData!$C$3:$C$18,0))),
    DATEDIF(E128,I128,"d"),
    DATEDIF(E128,TODAY(),"d"))</f>
        <v>14</v>
      </c>
      <c r="R128">
        <f t="shared" ca="1" si="3"/>
        <v>0</v>
      </c>
      <c r="S128">
        <f t="shared" ca="1" si="4"/>
        <v>1</v>
      </c>
      <c r="T128">
        <f t="shared" ca="1" si="5"/>
        <v>0</v>
      </c>
    </row>
    <row r="129" spans="1:20" x14ac:dyDescent="0.35">
      <c r="A129">
        <v>6000141525</v>
      </c>
      <c r="B129" t="s">
        <v>541</v>
      </c>
      <c r="C129" t="s">
        <v>230</v>
      </c>
      <c r="D129" s="34" t="s">
        <v>274</v>
      </c>
      <c r="E129" s="1">
        <v>45805</v>
      </c>
      <c r="F129" s="1"/>
      <c r="G129" t="s">
        <v>321</v>
      </c>
      <c r="H129" t="s">
        <v>245</v>
      </c>
      <c r="I129" s="1">
        <v>45813</v>
      </c>
      <c r="J129" t="s">
        <v>234</v>
      </c>
      <c r="K129" t="s">
        <v>241</v>
      </c>
      <c r="L129" t="s">
        <v>171</v>
      </c>
      <c r="M129" t="s">
        <v>542</v>
      </c>
      <c r="N129" t="s">
        <v>237</v>
      </c>
      <c r="O129" t="s">
        <v>230</v>
      </c>
      <c r="Q129">
        <f ca="1">IF(OR(ISNUMBER(MATCH(L129,MasterData!$D$3:$D$18,0)),ISNUMBER(MATCH(L129,MasterData!$C$3:$C$18,0))),
    DATEDIF(E129,I129,"d"),
    DATEDIF(E129,TODAY(),"d"))</f>
        <v>8</v>
      </c>
      <c r="R129">
        <f t="shared" ca="1" si="3"/>
        <v>0</v>
      </c>
      <c r="S129">
        <f t="shared" ca="1" si="4"/>
        <v>1</v>
      </c>
      <c r="T129">
        <f t="shared" ca="1" si="5"/>
        <v>0</v>
      </c>
    </row>
    <row r="130" spans="1:20" x14ac:dyDescent="0.35">
      <c r="A130">
        <v>6000141527</v>
      </c>
      <c r="B130" t="s">
        <v>543</v>
      </c>
      <c r="C130" t="s">
        <v>230</v>
      </c>
      <c r="D130" s="34" t="s">
        <v>274</v>
      </c>
      <c r="E130" s="1">
        <v>45805</v>
      </c>
      <c r="F130" s="1"/>
      <c r="G130" t="s">
        <v>544</v>
      </c>
      <c r="H130" t="s">
        <v>245</v>
      </c>
      <c r="I130" s="1">
        <v>45813</v>
      </c>
      <c r="J130" t="s">
        <v>234</v>
      </c>
      <c r="K130" t="s">
        <v>235</v>
      </c>
      <c r="L130" t="s">
        <v>171</v>
      </c>
      <c r="M130" t="s">
        <v>545</v>
      </c>
      <c r="N130" t="s">
        <v>237</v>
      </c>
      <c r="O130" t="s">
        <v>230</v>
      </c>
      <c r="Q130">
        <f ca="1">IF(OR(ISNUMBER(MATCH(L130,MasterData!$D$3:$D$18,0)),ISNUMBER(MATCH(L130,MasterData!$C$3:$C$18,0))),
    DATEDIF(E130,I130,"d"),
    DATEDIF(E130,TODAY(),"d"))</f>
        <v>8</v>
      </c>
      <c r="R130">
        <f t="shared" ca="1" si="3"/>
        <v>0</v>
      </c>
      <c r="S130">
        <f t="shared" ca="1" si="4"/>
        <v>1</v>
      </c>
      <c r="T130">
        <f t="shared" ca="1" si="5"/>
        <v>0</v>
      </c>
    </row>
    <row r="131" spans="1:20" x14ac:dyDescent="0.35">
      <c r="A131">
        <v>6000141568</v>
      </c>
      <c r="B131" t="s">
        <v>230</v>
      </c>
      <c r="C131" t="s">
        <v>230</v>
      </c>
      <c r="D131" s="34">
        <v>3003</v>
      </c>
      <c r="E131" s="1">
        <v>45805</v>
      </c>
      <c r="F131" s="1"/>
      <c r="G131" t="s">
        <v>400</v>
      </c>
      <c r="H131" t="s">
        <v>245</v>
      </c>
      <c r="I131" s="1">
        <v>45843</v>
      </c>
      <c r="J131" t="s">
        <v>201</v>
      </c>
      <c r="K131" t="s">
        <v>241</v>
      </c>
      <c r="L131" t="s">
        <v>171</v>
      </c>
      <c r="M131" t="s">
        <v>546</v>
      </c>
      <c r="N131" t="s">
        <v>237</v>
      </c>
      <c r="O131" t="s">
        <v>230</v>
      </c>
      <c r="Q131">
        <f ca="1">IF(OR(ISNUMBER(MATCH(L131,MasterData!$D$3:$D$18,0)),ISNUMBER(MATCH(L131,MasterData!$C$3:$C$18,0))),
    DATEDIF(E131,I131,"d"),
    DATEDIF(E131,TODAY(),"d"))</f>
        <v>38</v>
      </c>
      <c r="R131">
        <f t="shared" ref="R131:R191" ca="1" si="6">IF(AND($Q131&gt;=0,$Q131&lt;=7),1,0)</f>
        <v>0</v>
      </c>
      <c r="S131">
        <f t="shared" ref="S131:S191" ca="1" si="7">IF(AND($Q131&gt;7,Q131&lt;=30),1,0)</f>
        <v>0</v>
      </c>
      <c r="T131">
        <f t="shared" ref="T131:T191" ca="1" si="8">IF($Q131&gt;30,1,0)</f>
        <v>1</v>
      </c>
    </row>
    <row r="132" spans="1:20" x14ac:dyDescent="0.35">
      <c r="A132">
        <v>6000141573</v>
      </c>
      <c r="B132" t="s">
        <v>547</v>
      </c>
      <c r="C132" t="s">
        <v>230</v>
      </c>
      <c r="D132" s="34" t="s">
        <v>480</v>
      </c>
      <c r="E132" s="1">
        <v>45805</v>
      </c>
      <c r="F132" s="1"/>
      <c r="G132" t="s">
        <v>275</v>
      </c>
      <c r="H132" t="s">
        <v>233</v>
      </c>
      <c r="I132" s="1">
        <v>45835</v>
      </c>
      <c r="J132" t="s">
        <v>234</v>
      </c>
      <c r="K132" t="s">
        <v>241</v>
      </c>
      <c r="L132" t="s">
        <v>171</v>
      </c>
      <c r="M132" t="s">
        <v>548</v>
      </c>
      <c r="N132" t="s">
        <v>237</v>
      </c>
      <c r="O132" t="s">
        <v>230</v>
      </c>
      <c r="Q132">
        <f ca="1">IF(OR(ISNUMBER(MATCH(L132,MasterData!$D$3:$D$18,0)),ISNUMBER(MATCH(L132,MasterData!$C$3:$C$18,0))),
    DATEDIF(E132,I132,"d"),
    DATEDIF(E132,TODAY(),"d"))</f>
        <v>30</v>
      </c>
      <c r="R132">
        <f t="shared" ca="1" si="6"/>
        <v>0</v>
      </c>
      <c r="S132">
        <f t="shared" ca="1" si="7"/>
        <v>1</v>
      </c>
      <c r="T132">
        <f t="shared" ca="1" si="8"/>
        <v>0</v>
      </c>
    </row>
    <row r="133" spans="1:20" x14ac:dyDescent="0.35">
      <c r="A133">
        <v>6000141657</v>
      </c>
      <c r="B133" t="s">
        <v>549</v>
      </c>
      <c r="C133" t="s">
        <v>230</v>
      </c>
      <c r="D133" s="34" t="s">
        <v>231</v>
      </c>
      <c r="E133" s="1">
        <v>45806</v>
      </c>
      <c r="F133" s="1"/>
      <c r="G133" t="s">
        <v>453</v>
      </c>
      <c r="H133" t="s">
        <v>233</v>
      </c>
      <c r="I133" s="1">
        <v>45839</v>
      </c>
      <c r="J133" t="s">
        <v>234</v>
      </c>
      <c r="K133" t="s">
        <v>235</v>
      </c>
      <c r="L133" t="s">
        <v>171</v>
      </c>
      <c r="M133" t="s">
        <v>550</v>
      </c>
      <c r="N133" t="s">
        <v>237</v>
      </c>
      <c r="O133" t="s">
        <v>230</v>
      </c>
      <c r="Q133">
        <f ca="1">IF(OR(ISNUMBER(MATCH(L133,MasterData!$D$3:$D$18,0)),ISNUMBER(MATCH(L133,MasterData!$C$3:$C$18,0))),
    DATEDIF(E133,I133,"d"),
    DATEDIF(E133,TODAY(),"d"))</f>
        <v>33</v>
      </c>
      <c r="R133">
        <f t="shared" ca="1" si="6"/>
        <v>0</v>
      </c>
      <c r="S133">
        <f t="shared" ca="1" si="7"/>
        <v>0</v>
      </c>
      <c r="T133">
        <f t="shared" ca="1" si="8"/>
        <v>1</v>
      </c>
    </row>
    <row r="134" spans="1:20" x14ac:dyDescent="0.35">
      <c r="A134">
        <v>6000141721</v>
      </c>
      <c r="B134" t="s">
        <v>551</v>
      </c>
      <c r="C134" t="s">
        <v>230</v>
      </c>
      <c r="D134" s="34" t="s">
        <v>480</v>
      </c>
      <c r="E134" s="1">
        <v>45807</v>
      </c>
      <c r="F134" s="1"/>
      <c r="G134" t="s">
        <v>552</v>
      </c>
      <c r="H134" t="s">
        <v>240</v>
      </c>
      <c r="I134" s="1">
        <v>45814</v>
      </c>
      <c r="J134" t="s">
        <v>234</v>
      </c>
      <c r="K134" t="s">
        <v>241</v>
      </c>
      <c r="L134" t="s">
        <v>171</v>
      </c>
      <c r="M134" t="s">
        <v>553</v>
      </c>
      <c r="N134" t="s">
        <v>237</v>
      </c>
      <c r="O134" t="s">
        <v>230</v>
      </c>
      <c r="Q134">
        <f ca="1">IF(OR(ISNUMBER(MATCH(L134,MasterData!$D$3:$D$18,0)),ISNUMBER(MATCH(L134,MasterData!$C$3:$C$18,0))),
    DATEDIF(E134,I134,"d"),
    DATEDIF(E134,TODAY(),"d"))</f>
        <v>7</v>
      </c>
      <c r="R134">
        <f t="shared" ca="1" si="6"/>
        <v>1</v>
      </c>
      <c r="S134">
        <f t="shared" ca="1" si="7"/>
        <v>0</v>
      </c>
      <c r="T134">
        <f t="shared" ca="1" si="8"/>
        <v>0</v>
      </c>
    </row>
    <row r="135" spans="1:20" x14ac:dyDescent="0.35">
      <c r="A135">
        <v>6000141724</v>
      </c>
      <c r="B135" t="s">
        <v>554</v>
      </c>
      <c r="C135" t="s">
        <v>230</v>
      </c>
      <c r="D135" s="34" t="s">
        <v>480</v>
      </c>
      <c r="E135" s="1">
        <v>45807</v>
      </c>
      <c r="F135" s="1"/>
      <c r="G135" t="s">
        <v>275</v>
      </c>
      <c r="H135" t="s">
        <v>240</v>
      </c>
      <c r="I135" s="1">
        <v>45814</v>
      </c>
      <c r="J135" t="s">
        <v>234</v>
      </c>
      <c r="K135" t="s">
        <v>347</v>
      </c>
      <c r="L135" t="s">
        <v>171</v>
      </c>
      <c r="M135" t="s">
        <v>555</v>
      </c>
      <c r="N135" t="s">
        <v>237</v>
      </c>
      <c r="O135" t="s">
        <v>230</v>
      </c>
      <c r="Q135">
        <f ca="1">IF(OR(ISNUMBER(MATCH(L135,MasterData!$D$3:$D$18,0)),ISNUMBER(MATCH(L135,MasterData!$C$3:$C$18,0))),
    DATEDIF(E135,I135,"d"),
    DATEDIF(E135,TODAY(),"d"))</f>
        <v>7</v>
      </c>
      <c r="R135">
        <f t="shared" ca="1" si="6"/>
        <v>1</v>
      </c>
      <c r="S135">
        <f t="shared" ca="1" si="7"/>
        <v>0</v>
      </c>
      <c r="T135">
        <f t="shared" ca="1" si="8"/>
        <v>0</v>
      </c>
    </row>
    <row r="136" spans="1:20" x14ac:dyDescent="0.35">
      <c r="A136">
        <v>6000141747</v>
      </c>
      <c r="B136" t="s">
        <v>556</v>
      </c>
      <c r="C136" t="s">
        <v>230</v>
      </c>
      <c r="D136" s="34" t="s">
        <v>254</v>
      </c>
      <c r="E136" s="1">
        <v>45807</v>
      </c>
      <c r="F136" s="1">
        <v>45812</v>
      </c>
      <c r="G136" t="s">
        <v>255</v>
      </c>
      <c r="H136" t="s">
        <v>240</v>
      </c>
      <c r="I136" s="1">
        <v>45820</v>
      </c>
      <c r="J136" t="s">
        <v>234</v>
      </c>
      <c r="K136" t="s">
        <v>347</v>
      </c>
      <c r="L136" t="s">
        <v>171</v>
      </c>
      <c r="M136" t="s">
        <v>557</v>
      </c>
      <c r="N136" t="s">
        <v>237</v>
      </c>
      <c r="O136" t="s">
        <v>230</v>
      </c>
      <c r="Q136">
        <f ca="1">IF(OR(ISNUMBER(MATCH(L136,MasterData!$D$3:$D$18,0)),ISNUMBER(MATCH(L136,MasterData!$C$3:$C$18,0))),
    DATEDIF(E136,I136,"d"),
    DATEDIF(E136,TODAY(),"d"))</f>
        <v>13</v>
      </c>
      <c r="R136">
        <f t="shared" ca="1" si="6"/>
        <v>0</v>
      </c>
      <c r="S136">
        <f t="shared" ca="1" si="7"/>
        <v>1</v>
      </c>
      <c r="T136">
        <f t="shared" ca="1" si="8"/>
        <v>0</v>
      </c>
    </row>
    <row r="137" spans="1:20" x14ac:dyDescent="0.35">
      <c r="A137">
        <v>6000141793</v>
      </c>
      <c r="B137" t="s">
        <v>558</v>
      </c>
      <c r="C137" t="s">
        <v>230</v>
      </c>
      <c r="D137" s="34" t="s">
        <v>480</v>
      </c>
      <c r="E137" s="1">
        <v>45810</v>
      </c>
      <c r="F137" s="1">
        <v>45828</v>
      </c>
      <c r="G137" t="s">
        <v>559</v>
      </c>
      <c r="H137" t="s">
        <v>233</v>
      </c>
      <c r="I137" s="1">
        <v>45833</v>
      </c>
      <c r="J137" t="s">
        <v>234</v>
      </c>
      <c r="K137" t="s">
        <v>241</v>
      </c>
      <c r="L137" t="s">
        <v>171</v>
      </c>
      <c r="M137" t="s">
        <v>561</v>
      </c>
      <c r="N137" t="s">
        <v>237</v>
      </c>
      <c r="O137" t="s">
        <v>230</v>
      </c>
      <c r="Q137">
        <f ca="1">IF(OR(ISNUMBER(MATCH(L137,MasterData!$D$3:$D$18,0)),ISNUMBER(MATCH(L137,MasterData!$C$3:$C$18,0))),
    DATEDIF(E137,I137,"d"),
    DATEDIF(E137,TODAY(),"d"))</f>
        <v>23</v>
      </c>
      <c r="R137">
        <f t="shared" ca="1" si="6"/>
        <v>0</v>
      </c>
      <c r="S137">
        <f t="shared" ca="1" si="7"/>
        <v>1</v>
      </c>
      <c r="T137">
        <f t="shared" ca="1" si="8"/>
        <v>0</v>
      </c>
    </row>
    <row r="138" spans="1:20" x14ac:dyDescent="0.35">
      <c r="A138">
        <v>6000141959</v>
      </c>
      <c r="B138" t="s">
        <v>562</v>
      </c>
      <c r="C138" t="s">
        <v>230</v>
      </c>
      <c r="D138" s="34" t="s">
        <v>506</v>
      </c>
      <c r="E138" s="1">
        <v>45811</v>
      </c>
      <c r="F138" s="1"/>
      <c r="G138" t="s">
        <v>507</v>
      </c>
      <c r="H138" t="s">
        <v>233</v>
      </c>
      <c r="I138" s="1">
        <v>45819</v>
      </c>
      <c r="J138" t="s">
        <v>234</v>
      </c>
      <c r="K138" t="s">
        <v>235</v>
      </c>
      <c r="L138" t="s">
        <v>171</v>
      </c>
      <c r="M138" t="s">
        <v>563</v>
      </c>
      <c r="N138" t="s">
        <v>237</v>
      </c>
      <c r="O138" t="s">
        <v>230</v>
      </c>
      <c r="Q138">
        <f ca="1">IF(OR(ISNUMBER(MATCH(L138,MasterData!$D$3:$D$18,0)),ISNUMBER(MATCH(L138,MasterData!$C$3:$C$18,0))),
    DATEDIF(E138,I138,"d"),
    DATEDIF(E138,TODAY(),"d"))</f>
        <v>8</v>
      </c>
      <c r="R138">
        <f t="shared" ca="1" si="6"/>
        <v>0</v>
      </c>
      <c r="S138">
        <f t="shared" ca="1" si="7"/>
        <v>1</v>
      </c>
      <c r="T138">
        <f t="shared" ca="1" si="8"/>
        <v>0</v>
      </c>
    </row>
    <row r="139" spans="1:20" x14ac:dyDescent="0.35">
      <c r="A139">
        <v>6000142018</v>
      </c>
      <c r="B139" t="s">
        <v>564</v>
      </c>
      <c r="C139" t="s">
        <v>230</v>
      </c>
      <c r="D139" s="34" t="s">
        <v>231</v>
      </c>
      <c r="E139" s="1">
        <v>45811</v>
      </c>
      <c r="F139" s="1">
        <v>45817</v>
      </c>
      <c r="G139" t="s">
        <v>293</v>
      </c>
      <c r="H139" t="s">
        <v>377</v>
      </c>
      <c r="I139" s="1">
        <v>45819</v>
      </c>
      <c r="J139" t="s">
        <v>234</v>
      </c>
      <c r="K139" t="s">
        <v>241</v>
      </c>
      <c r="L139" t="s">
        <v>171</v>
      </c>
      <c r="M139" t="s">
        <v>565</v>
      </c>
      <c r="N139" t="s">
        <v>237</v>
      </c>
      <c r="O139" t="s">
        <v>230</v>
      </c>
      <c r="Q139">
        <f ca="1">IF(OR(ISNUMBER(MATCH(L139,MasterData!$D$3:$D$18,0)),ISNUMBER(MATCH(L139,MasterData!$C$3:$C$18,0))),
    DATEDIF(E139,I139,"d"),
    DATEDIF(E139,TODAY(),"d"))</f>
        <v>8</v>
      </c>
      <c r="R139">
        <f t="shared" ca="1" si="6"/>
        <v>0</v>
      </c>
      <c r="S139">
        <f t="shared" ca="1" si="7"/>
        <v>1</v>
      </c>
      <c r="T139">
        <f t="shared" ca="1" si="8"/>
        <v>0</v>
      </c>
    </row>
    <row r="140" spans="1:20" x14ac:dyDescent="0.35">
      <c r="A140">
        <v>6000142063</v>
      </c>
      <c r="B140" t="s">
        <v>566</v>
      </c>
      <c r="C140" t="s">
        <v>230</v>
      </c>
      <c r="D140" s="34" t="s">
        <v>480</v>
      </c>
      <c r="E140" s="1">
        <v>45811</v>
      </c>
      <c r="F140" s="1"/>
      <c r="G140" t="s">
        <v>329</v>
      </c>
      <c r="H140" t="s">
        <v>233</v>
      </c>
      <c r="I140" s="1">
        <v>45819</v>
      </c>
      <c r="J140" t="s">
        <v>234</v>
      </c>
      <c r="K140" t="s">
        <v>241</v>
      </c>
      <c r="L140" t="s">
        <v>171</v>
      </c>
      <c r="M140" t="s">
        <v>567</v>
      </c>
      <c r="N140" t="s">
        <v>237</v>
      </c>
      <c r="O140" t="s">
        <v>230</v>
      </c>
      <c r="Q140">
        <f ca="1">IF(OR(ISNUMBER(MATCH(L140,MasterData!$D$3:$D$18,0)),ISNUMBER(MATCH(L140,MasterData!$C$3:$C$18,0))),
    DATEDIF(E140,I140,"d"),
    DATEDIF(E140,TODAY(),"d"))</f>
        <v>8</v>
      </c>
      <c r="R140">
        <f t="shared" ca="1" si="6"/>
        <v>0</v>
      </c>
      <c r="S140">
        <f t="shared" ca="1" si="7"/>
        <v>1</v>
      </c>
      <c r="T140">
        <f t="shared" ca="1" si="8"/>
        <v>0</v>
      </c>
    </row>
    <row r="141" spans="1:20" x14ac:dyDescent="0.35">
      <c r="A141">
        <v>6000142101</v>
      </c>
      <c r="B141" t="s">
        <v>568</v>
      </c>
      <c r="C141" t="s">
        <v>230</v>
      </c>
      <c r="D141" s="34" t="s">
        <v>506</v>
      </c>
      <c r="E141" s="1">
        <v>45812</v>
      </c>
      <c r="F141" s="1"/>
      <c r="G141" t="s">
        <v>534</v>
      </c>
      <c r="H141" t="s">
        <v>233</v>
      </c>
      <c r="I141" s="1">
        <v>45846</v>
      </c>
      <c r="J141" t="s">
        <v>234</v>
      </c>
      <c r="K141" t="s">
        <v>235</v>
      </c>
      <c r="L141" t="s">
        <v>171</v>
      </c>
      <c r="M141" t="s">
        <v>569</v>
      </c>
      <c r="N141" t="s">
        <v>237</v>
      </c>
      <c r="O141" t="s">
        <v>230</v>
      </c>
      <c r="Q141">
        <f ca="1">IF(OR(ISNUMBER(MATCH(L141,MasterData!$D$3:$D$18,0)),ISNUMBER(MATCH(L141,MasterData!$C$3:$C$18,0))),
    DATEDIF(E141,I141,"d"),
    DATEDIF(E141,TODAY(),"d"))</f>
        <v>34</v>
      </c>
      <c r="R141">
        <f t="shared" ca="1" si="6"/>
        <v>0</v>
      </c>
      <c r="S141">
        <f t="shared" ca="1" si="7"/>
        <v>0</v>
      </c>
      <c r="T141">
        <f t="shared" ca="1" si="8"/>
        <v>1</v>
      </c>
    </row>
    <row r="142" spans="1:20" x14ac:dyDescent="0.35">
      <c r="A142">
        <v>6000142210</v>
      </c>
      <c r="B142" t="s">
        <v>570</v>
      </c>
      <c r="C142" t="s">
        <v>230</v>
      </c>
      <c r="D142" s="34" t="s">
        <v>449</v>
      </c>
      <c r="E142" s="1">
        <v>45812</v>
      </c>
      <c r="F142" s="1"/>
      <c r="G142" t="s">
        <v>450</v>
      </c>
      <c r="H142" t="s">
        <v>233</v>
      </c>
      <c r="I142" s="1">
        <v>45820</v>
      </c>
      <c r="J142" t="s">
        <v>234</v>
      </c>
      <c r="K142" t="s">
        <v>241</v>
      </c>
      <c r="L142" t="s">
        <v>171</v>
      </c>
      <c r="M142" t="s">
        <v>571</v>
      </c>
      <c r="N142" t="s">
        <v>237</v>
      </c>
      <c r="O142" t="s">
        <v>230</v>
      </c>
      <c r="Q142">
        <f ca="1">IF(OR(ISNUMBER(MATCH(L142,MasterData!$D$3:$D$18,0)),ISNUMBER(MATCH(L142,MasterData!$C$3:$C$18,0))),
    DATEDIF(E142,I142,"d"),
    DATEDIF(E142,TODAY(),"d"))</f>
        <v>8</v>
      </c>
      <c r="R142">
        <f t="shared" ca="1" si="6"/>
        <v>0</v>
      </c>
      <c r="S142">
        <f t="shared" ca="1" si="7"/>
        <v>1</v>
      </c>
      <c r="T142">
        <f t="shared" ca="1" si="8"/>
        <v>0</v>
      </c>
    </row>
    <row r="143" spans="1:20" x14ac:dyDescent="0.35">
      <c r="A143">
        <v>6000142258</v>
      </c>
      <c r="B143" t="s">
        <v>572</v>
      </c>
      <c r="C143" t="s">
        <v>230</v>
      </c>
      <c r="D143" s="34" t="s">
        <v>254</v>
      </c>
      <c r="E143" s="1">
        <v>45812</v>
      </c>
      <c r="F143" s="1"/>
      <c r="G143" t="s">
        <v>268</v>
      </c>
      <c r="H143" t="s">
        <v>233</v>
      </c>
      <c r="I143" s="1">
        <v>45831</v>
      </c>
      <c r="J143" t="s">
        <v>234</v>
      </c>
      <c r="K143" t="s">
        <v>235</v>
      </c>
      <c r="L143" t="s">
        <v>171</v>
      </c>
      <c r="M143" t="s">
        <v>573</v>
      </c>
      <c r="N143" t="s">
        <v>237</v>
      </c>
      <c r="O143" t="s">
        <v>230</v>
      </c>
      <c r="Q143">
        <f ca="1">IF(OR(ISNUMBER(MATCH(L143,MasterData!$D$3:$D$18,0)),ISNUMBER(MATCH(L143,MasterData!$C$3:$C$18,0))),
    DATEDIF(E143,I143,"d"),
    DATEDIF(E143,TODAY(),"d"))</f>
        <v>19</v>
      </c>
      <c r="R143">
        <f t="shared" ca="1" si="6"/>
        <v>0</v>
      </c>
      <c r="S143">
        <f t="shared" ca="1" si="7"/>
        <v>1</v>
      </c>
      <c r="T143">
        <f t="shared" ca="1" si="8"/>
        <v>0</v>
      </c>
    </row>
    <row r="144" spans="1:20" x14ac:dyDescent="0.35">
      <c r="A144">
        <v>6000142276</v>
      </c>
      <c r="B144" t="s">
        <v>574</v>
      </c>
      <c r="C144" t="s">
        <v>230</v>
      </c>
      <c r="D144" s="34" t="s">
        <v>506</v>
      </c>
      <c r="E144" s="1">
        <v>45812</v>
      </c>
      <c r="F144" s="1"/>
      <c r="G144" t="s">
        <v>575</v>
      </c>
      <c r="H144" t="s">
        <v>233</v>
      </c>
      <c r="I144" s="1">
        <v>45855</v>
      </c>
      <c r="J144" t="s">
        <v>234</v>
      </c>
      <c r="K144" t="s">
        <v>235</v>
      </c>
      <c r="L144" t="s">
        <v>171</v>
      </c>
      <c r="M144" t="s">
        <v>576</v>
      </c>
      <c r="N144" t="s">
        <v>237</v>
      </c>
      <c r="O144" t="s">
        <v>230</v>
      </c>
      <c r="Q144">
        <f ca="1">IF(OR(ISNUMBER(MATCH(L144,MasterData!$D$3:$D$18,0)),ISNUMBER(MATCH(L144,MasterData!$C$3:$C$18,0))),
    DATEDIF(E144,I144,"d"),
    DATEDIF(E144,TODAY(),"d"))</f>
        <v>43</v>
      </c>
      <c r="R144">
        <f t="shared" ca="1" si="6"/>
        <v>0</v>
      </c>
      <c r="S144">
        <f t="shared" ca="1" si="7"/>
        <v>0</v>
      </c>
      <c r="T144">
        <f t="shared" ca="1" si="8"/>
        <v>1</v>
      </c>
    </row>
    <row r="145" spans="1:20" x14ac:dyDescent="0.35">
      <c r="A145">
        <v>6000142286</v>
      </c>
      <c r="B145" t="s">
        <v>600</v>
      </c>
      <c r="C145" t="s">
        <v>230</v>
      </c>
      <c r="D145" s="34" t="s">
        <v>231</v>
      </c>
      <c r="E145" s="1">
        <v>45813</v>
      </c>
      <c r="F145" s="1"/>
      <c r="G145" t="s">
        <v>318</v>
      </c>
      <c r="H145" t="s">
        <v>233</v>
      </c>
      <c r="I145" s="1">
        <v>45840</v>
      </c>
      <c r="J145" t="s">
        <v>234</v>
      </c>
      <c r="K145" t="s">
        <v>241</v>
      </c>
      <c r="L145" t="s">
        <v>171</v>
      </c>
      <c r="M145" t="s">
        <v>319</v>
      </c>
      <c r="N145" t="s">
        <v>237</v>
      </c>
      <c r="O145" t="s">
        <v>230</v>
      </c>
      <c r="Q145">
        <f ca="1">IF(OR(ISNUMBER(MATCH(L145,MasterData!$D$3:$D$18,0)),ISNUMBER(MATCH(L145,MasterData!$C$3:$C$18,0))),
    DATEDIF(E145,I145,"d"),
    DATEDIF(E145,TODAY(),"d"))</f>
        <v>27</v>
      </c>
      <c r="R145">
        <f t="shared" ca="1" si="6"/>
        <v>0</v>
      </c>
      <c r="S145">
        <f t="shared" ca="1" si="7"/>
        <v>1</v>
      </c>
      <c r="T145">
        <f t="shared" ca="1" si="8"/>
        <v>0</v>
      </c>
    </row>
    <row r="146" spans="1:20" x14ac:dyDescent="0.35">
      <c r="A146">
        <v>6000142434</v>
      </c>
      <c r="B146" t="s">
        <v>7</v>
      </c>
      <c r="C146" t="s">
        <v>230</v>
      </c>
      <c r="D146" s="34" t="s">
        <v>251</v>
      </c>
      <c r="E146" s="1">
        <v>45813</v>
      </c>
      <c r="F146" s="1">
        <v>45828</v>
      </c>
      <c r="G146" t="s">
        <v>577</v>
      </c>
      <c r="H146" t="s">
        <v>233</v>
      </c>
      <c r="I146" s="1">
        <v>45814</v>
      </c>
      <c r="J146" t="s">
        <v>560</v>
      </c>
      <c r="K146" t="s">
        <v>235</v>
      </c>
      <c r="L146" t="s">
        <v>183</v>
      </c>
      <c r="M146" t="s">
        <v>578</v>
      </c>
      <c r="N146" t="s">
        <v>237</v>
      </c>
      <c r="O146" t="s">
        <v>230</v>
      </c>
      <c r="Q146">
        <f ca="1">IF(OR(ISNUMBER(MATCH(L146,MasterData!$D$3:$D$18,0)),ISNUMBER(MATCH(L146,MasterData!$C$3:$C$18,0))),
    DATEDIF(E146,I146,"d"),
    DATEDIF(E146,TODAY(),"d"))</f>
        <v>194</v>
      </c>
      <c r="R146">
        <f t="shared" ca="1" si="6"/>
        <v>0</v>
      </c>
      <c r="S146">
        <f t="shared" ca="1" si="7"/>
        <v>0</v>
      </c>
      <c r="T146">
        <f t="shared" ca="1" si="8"/>
        <v>1</v>
      </c>
    </row>
    <row r="147" spans="1:20" x14ac:dyDescent="0.35">
      <c r="A147">
        <v>6000142441</v>
      </c>
      <c r="B147" t="s">
        <v>6</v>
      </c>
      <c r="C147" t="s">
        <v>230</v>
      </c>
      <c r="D147" s="34" t="s">
        <v>231</v>
      </c>
      <c r="E147" s="1">
        <v>45813</v>
      </c>
      <c r="F147" s="1"/>
      <c r="G147" t="s">
        <v>453</v>
      </c>
      <c r="H147" t="s">
        <v>233</v>
      </c>
      <c r="I147" s="1">
        <v>45845</v>
      </c>
      <c r="J147" t="s">
        <v>591</v>
      </c>
      <c r="K147" t="s">
        <v>235</v>
      </c>
      <c r="L147" t="s">
        <v>164</v>
      </c>
      <c r="M147" t="s">
        <v>579</v>
      </c>
      <c r="N147" t="s">
        <v>237</v>
      </c>
      <c r="O147" t="s">
        <v>230</v>
      </c>
      <c r="Q147">
        <f ca="1">IF(OR(ISNUMBER(MATCH(L147,MasterData!$D$3:$D$18,0)),ISNUMBER(MATCH(L147,MasterData!$C$3:$C$18,0))),
    DATEDIF(E147,I147,"d"),
    DATEDIF(E147,TODAY(),"d"))</f>
        <v>194</v>
      </c>
      <c r="R147">
        <f t="shared" ca="1" si="6"/>
        <v>0</v>
      </c>
      <c r="S147">
        <f t="shared" ca="1" si="7"/>
        <v>0</v>
      </c>
      <c r="T147">
        <f t="shared" ca="1" si="8"/>
        <v>1</v>
      </c>
    </row>
    <row r="148" spans="1:20" x14ac:dyDescent="0.35">
      <c r="A148">
        <v>6000142523</v>
      </c>
      <c r="B148" t="s">
        <v>580</v>
      </c>
      <c r="C148" t="s">
        <v>230</v>
      </c>
      <c r="D148" s="34" t="s">
        <v>581</v>
      </c>
      <c r="E148" s="1">
        <v>45814</v>
      </c>
      <c r="F148" s="1"/>
      <c r="G148" t="s">
        <v>582</v>
      </c>
      <c r="H148" t="s">
        <v>233</v>
      </c>
      <c r="I148" s="1">
        <v>45821</v>
      </c>
      <c r="J148" t="s">
        <v>234</v>
      </c>
      <c r="K148" t="s">
        <v>241</v>
      </c>
      <c r="L148" t="s">
        <v>171</v>
      </c>
      <c r="M148" t="s">
        <v>583</v>
      </c>
      <c r="N148" t="s">
        <v>237</v>
      </c>
      <c r="O148" t="s">
        <v>230</v>
      </c>
      <c r="Q148">
        <f ca="1">IF(OR(ISNUMBER(MATCH(L148,MasterData!$D$3:$D$18,0)),ISNUMBER(MATCH(L148,MasterData!$C$3:$C$18,0))),
    DATEDIF(E148,I148,"d"),
    DATEDIF(E148,TODAY(),"d"))</f>
        <v>7</v>
      </c>
      <c r="R148">
        <f t="shared" ca="1" si="6"/>
        <v>1</v>
      </c>
      <c r="S148">
        <f t="shared" ca="1" si="7"/>
        <v>0</v>
      </c>
      <c r="T148">
        <f t="shared" ca="1" si="8"/>
        <v>0</v>
      </c>
    </row>
    <row r="149" spans="1:20" x14ac:dyDescent="0.35">
      <c r="A149">
        <v>6000142666</v>
      </c>
      <c r="B149" t="s">
        <v>584</v>
      </c>
      <c r="C149" t="s">
        <v>230</v>
      </c>
      <c r="D149" s="34" t="s">
        <v>480</v>
      </c>
      <c r="E149" s="1">
        <v>45818</v>
      </c>
      <c r="F149" s="1"/>
      <c r="G149" t="s">
        <v>552</v>
      </c>
      <c r="H149" t="s">
        <v>233</v>
      </c>
      <c r="I149" s="1">
        <v>45833</v>
      </c>
      <c r="J149" t="s">
        <v>234</v>
      </c>
      <c r="K149" t="s">
        <v>241</v>
      </c>
      <c r="L149" t="s">
        <v>171</v>
      </c>
      <c r="M149" t="s">
        <v>585</v>
      </c>
      <c r="N149" t="s">
        <v>237</v>
      </c>
      <c r="O149" t="s">
        <v>230</v>
      </c>
      <c r="Q149">
        <f ca="1">IF(OR(ISNUMBER(MATCH(L149,MasterData!$D$3:$D$18,0)),ISNUMBER(MATCH(L149,MasterData!$C$3:$C$18,0))),
    DATEDIF(E149,I149,"d"),
    DATEDIF(E149,TODAY(),"d"))</f>
        <v>15</v>
      </c>
      <c r="R149">
        <f t="shared" ca="1" si="6"/>
        <v>0</v>
      </c>
      <c r="S149">
        <f t="shared" ca="1" si="7"/>
        <v>1</v>
      </c>
      <c r="T149">
        <f t="shared" ca="1" si="8"/>
        <v>0</v>
      </c>
    </row>
    <row r="150" spans="1:20" x14ac:dyDescent="0.35">
      <c r="A150">
        <v>6000142675</v>
      </c>
      <c r="B150" t="s">
        <v>230</v>
      </c>
      <c r="C150" t="s">
        <v>230</v>
      </c>
      <c r="D150" s="34" t="s">
        <v>254</v>
      </c>
      <c r="E150" s="1">
        <v>45818</v>
      </c>
      <c r="F150" s="1"/>
      <c r="G150" t="s">
        <v>400</v>
      </c>
      <c r="H150" t="s">
        <v>233</v>
      </c>
      <c r="I150" s="1">
        <v>45857</v>
      </c>
      <c r="J150" t="s">
        <v>245</v>
      </c>
      <c r="K150" t="s">
        <v>241</v>
      </c>
      <c r="L150" t="s">
        <v>171</v>
      </c>
      <c r="M150" t="s">
        <v>586</v>
      </c>
      <c r="N150" t="s">
        <v>237</v>
      </c>
      <c r="O150" t="s">
        <v>230</v>
      </c>
      <c r="Q150">
        <f ca="1">IF(OR(ISNUMBER(MATCH(L150,MasterData!$D$3:$D$18,0)),ISNUMBER(MATCH(L150,MasterData!$C$3:$C$18,0))),
    DATEDIF(E150,I150,"d"),
    DATEDIF(E150,TODAY(),"d"))</f>
        <v>39</v>
      </c>
      <c r="R150">
        <f t="shared" ca="1" si="6"/>
        <v>0</v>
      </c>
      <c r="S150">
        <f t="shared" ca="1" si="7"/>
        <v>0</v>
      </c>
      <c r="T150">
        <f t="shared" ca="1" si="8"/>
        <v>1</v>
      </c>
    </row>
    <row r="151" spans="1:20" x14ac:dyDescent="0.35">
      <c r="A151">
        <v>6000142684</v>
      </c>
      <c r="B151" t="s">
        <v>587</v>
      </c>
      <c r="C151" t="s">
        <v>230</v>
      </c>
      <c r="D151" s="34" t="s">
        <v>251</v>
      </c>
      <c r="E151" s="1">
        <v>45818</v>
      </c>
      <c r="F151" s="1"/>
      <c r="G151" t="s">
        <v>588</v>
      </c>
      <c r="H151" t="s">
        <v>233</v>
      </c>
      <c r="I151" s="1">
        <v>45825</v>
      </c>
      <c r="J151" t="s">
        <v>234</v>
      </c>
      <c r="K151" t="s">
        <v>235</v>
      </c>
      <c r="L151" t="s">
        <v>171</v>
      </c>
      <c r="M151" t="s">
        <v>589</v>
      </c>
      <c r="N151" t="s">
        <v>237</v>
      </c>
      <c r="O151" t="s">
        <v>230</v>
      </c>
      <c r="Q151">
        <f ca="1">IF(OR(ISNUMBER(MATCH(L151,MasterData!$D$3:$D$18,0)),ISNUMBER(MATCH(L151,MasterData!$C$3:$C$18,0))),
    DATEDIF(E151,I151,"d"),
    DATEDIF(E151,TODAY(),"d"))</f>
        <v>7</v>
      </c>
      <c r="R151">
        <f t="shared" ca="1" si="6"/>
        <v>1</v>
      </c>
      <c r="S151">
        <f t="shared" ca="1" si="7"/>
        <v>0</v>
      </c>
      <c r="T151">
        <f t="shared" ca="1" si="8"/>
        <v>0</v>
      </c>
    </row>
    <row r="152" spans="1:20" x14ac:dyDescent="0.35">
      <c r="A152">
        <v>6000142800</v>
      </c>
      <c r="B152" t="s">
        <v>590</v>
      </c>
      <c r="C152" t="s">
        <v>230</v>
      </c>
      <c r="D152" s="34" t="s">
        <v>480</v>
      </c>
      <c r="E152" s="1">
        <v>45819</v>
      </c>
      <c r="F152" s="1"/>
      <c r="G152" t="s">
        <v>552</v>
      </c>
      <c r="H152" t="s">
        <v>233</v>
      </c>
      <c r="I152" s="1">
        <v>45840</v>
      </c>
      <c r="J152" t="s">
        <v>234</v>
      </c>
      <c r="K152" t="s">
        <v>241</v>
      </c>
      <c r="L152" t="s">
        <v>171</v>
      </c>
      <c r="M152" t="s">
        <v>592</v>
      </c>
      <c r="N152" t="s">
        <v>237</v>
      </c>
      <c r="O152" t="s">
        <v>230</v>
      </c>
      <c r="Q152">
        <f ca="1">IF(OR(ISNUMBER(MATCH(L152,MasterData!$D$3:$D$18,0)),ISNUMBER(MATCH(L152,MasterData!$C$3:$C$18,0))),
    DATEDIF(E152,I152,"d"),
    DATEDIF(E152,TODAY(),"d"))</f>
        <v>21</v>
      </c>
      <c r="R152">
        <f t="shared" ca="1" si="6"/>
        <v>0</v>
      </c>
      <c r="S152">
        <f t="shared" ca="1" si="7"/>
        <v>1</v>
      </c>
      <c r="T152">
        <f t="shared" ca="1" si="8"/>
        <v>0</v>
      </c>
    </row>
    <row r="153" spans="1:20" x14ac:dyDescent="0.35">
      <c r="A153">
        <v>6000142856</v>
      </c>
      <c r="B153" t="s">
        <v>593</v>
      </c>
      <c r="C153" t="s">
        <v>230</v>
      </c>
      <c r="D153" s="34" t="s">
        <v>594</v>
      </c>
      <c r="E153" s="1">
        <v>45819</v>
      </c>
      <c r="F153" s="1"/>
      <c r="G153" t="s">
        <v>552</v>
      </c>
      <c r="H153" t="s">
        <v>230</v>
      </c>
      <c r="I153" s="1">
        <v>45826</v>
      </c>
      <c r="J153" t="s">
        <v>234</v>
      </c>
      <c r="K153" t="s">
        <v>241</v>
      </c>
      <c r="L153" t="s">
        <v>171</v>
      </c>
      <c r="M153" t="s">
        <v>595</v>
      </c>
      <c r="N153" t="s">
        <v>237</v>
      </c>
      <c r="O153" t="s">
        <v>230</v>
      </c>
      <c r="Q153">
        <f ca="1">IF(OR(ISNUMBER(MATCH(L153,MasterData!$D$3:$D$18,0)),ISNUMBER(MATCH(L153,MasterData!$C$3:$C$18,0))),
    DATEDIF(E153,I153,"d"),
    DATEDIF(E153,TODAY(),"d"))</f>
        <v>7</v>
      </c>
      <c r="R153">
        <f t="shared" ca="1" si="6"/>
        <v>1</v>
      </c>
      <c r="S153">
        <f t="shared" ca="1" si="7"/>
        <v>0</v>
      </c>
      <c r="T153">
        <f t="shared" ca="1" si="8"/>
        <v>0</v>
      </c>
    </row>
    <row r="154" spans="1:20" x14ac:dyDescent="0.35">
      <c r="A154">
        <v>6000142896</v>
      </c>
      <c r="B154" t="s">
        <v>230</v>
      </c>
      <c r="C154" t="s">
        <v>230</v>
      </c>
      <c r="D154" s="34" t="s">
        <v>254</v>
      </c>
      <c r="E154" s="1">
        <v>45819</v>
      </c>
      <c r="F154" s="1"/>
      <c r="G154" t="s">
        <v>400</v>
      </c>
      <c r="H154" t="s">
        <v>240</v>
      </c>
      <c r="I154" s="1">
        <v>45856</v>
      </c>
      <c r="J154" t="s">
        <v>631</v>
      </c>
      <c r="K154" t="s">
        <v>347</v>
      </c>
      <c r="L154" t="s">
        <v>164</v>
      </c>
      <c r="M154" t="s">
        <v>596</v>
      </c>
      <c r="N154" t="s">
        <v>237</v>
      </c>
      <c r="O154" t="s">
        <v>230</v>
      </c>
      <c r="Q154">
        <f ca="1">IF(OR(ISNUMBER(MATCH(L154,MasterData!$D$3:$D$18,0)),ISNUMBER(MATCH(L154,MasterData!$C$3:$C$18,0))),
    DATEDIF(E154,I154,"d"),
    DATEDIF(E154,TODAY(),"d"))</f>
        <v>188</v>
      </c>
      <c r="R154">
        <f t="shared" ca="1" si="6"/>
        <v>0</v>
      </c>
      <c r="S154">
        <f t="shared" ca="1" si="7"/>
        <v>0</v>
      </c>
      <c r="T154">
        <f t="shared" ca="1" si="8"/>
        <v>1</v>
      </c>
    </row>
    <row r="155" spans="1:20" x14ac:dyDescent="0.35">
      <c r="A155">
        <v>6000142903</v>
      </c>
      <c r="B155" t="s">
        <v>230</v>
      </c>
      <c r="C155" t="s">
        <v>230</v>
      </c>
      <c r="D155" s="34" t="s">
        <v>251</v>
      </c>
      <c r="E155" s="1">
        <v>45819</v>
      </c>
      <c r="F155" s="1">
        <v>45842</v>
      </c>
      <c r="G155" t="s">
        <v>601</v>
      </c>
      <c r="H155" t="s">
        <v>233</v>
      </c>
      <c r="I155" s="1">
        <v>45833</v>
      </c>
      <c r="J155" t="s">
        <v>620</v>
      </c>
      <c r="K155" t="s">
        <v>241</v>
      </c>
      <c r="L155" t="s">
        <v>171</v>
      </c>
      <c r="M155" t="s">
        <v>603</v>
      </c>
      <c r="N155" t="s">
        <v>237</v>
      </c>
      <c r="O155" t="s">
        <v>230</v>
      </c>
      <c r="Q155">
        <f ca="1">IF(OR(ISNUMBER(MATCH(L155,MasterData!$D$3:$D$18,0)),ISNUMBER(MATCH(L155,MasterData!$C$3:$C$18,0))),
    DATEDIF(E155,I155,"d"),
    DATEDIF(E155,TODAY(),"d"))</f>
        <v>14</v>
      </c>
      <c r="R155">
        <f t="shared" ca="1" si="6"/>
        <v>0</v>
      </c>
      <c r="S155">
        <f t="shared" ca="1" si="7"/>
        <v>1</v>
      </c>
      <c r="T155">
        <f t="shared" ca="1" si="8"/>
        <v>0</v>
      </c>
    </row>
    <row r="156" spans="1:20" x14ac:dyDescent="0.35">
      <c r="A156">
        <v>6000143191</v>
      </c>
      <c r="B156" t="s">
        <v>230</v>
      </c>
      <c r="C156" t="s">
        <v>230</v>
      </c>
      <c r="D156" s="34" t="s">
        <v>254</v>
      </c>
      <c r="E156" s="1">
        <v>45821</v>
      </c>
      <c r="F156" s="1"/>
      <c r="G156" t="s">
        <v>400</v>
      </c>
      <c r="H156" t="s">
        <v>240</v>
      </c>
      <c r="I156" s="1">
        <v>45845</v>
      </c>
      <c r="J156" t="s">
        <v>201</v>
      </c>
      <c r="K156" t="s">
        <v>241</v>
      </c>
      <c r="L156" t="s">
        <v>171</v>
      </c>
      <c r="M156" t="s">
        <v>597</v>
      </c>
      <c r="N156" t="s">
        <v>237</v>
      </c>
      <c r="O156" t="s">
        <v>230</v>
      </c>
      <c r="Q156">
        <f ca="1">IF(OR(ISNUMBER(MATCH(L156,MasterData!$D$3:$D$18,0)),ISNUMBER(MATCH(L156,MasterData!$C$3:$C$18,0))),
    DATEDIF(E156,I156,"d"),
    DATEDIF(E156,TODAY(),"d"))</f>
        <v>24</v>
      </c>
      <c r="R156">
        <f t="shared" ca="1" si="6"/>
        <v>0</v>
      </c>
      <c r="S156">
        <f t="shared" ca="1" si="7"/>
        <v>1</v>
      </c>
      <c r="T156">
        <f t="shared" ca="1" si="8"/>
        <v>0</v>
      </c>
    </row>
    <row r="157" spans="1:20" x14ac:dyDescent="0.35">
      <c r="A157">
        <v>6000143230</v>
      </c>
      <c r="B157" t="s">
        <v>230</v>
      </c>
      <c r="C157" t="s">
        <v>230</v>
      </c>
      <c r="D157" s="34" t="s">
        <v>254</v>
      </c>
      <c r="E157" s="1">
        <v>45821</v>
      </c>
      <c r="F157" s="1"/>
      <c r="G157" t="s">
        <v>400</v>
      </c>
      <c r="H157" t="s">
        <v>233</v>
      </c>
      <c r="I157" s="1">
        <v>45845</v>
      </c>
      <c r="J157" t="s">
        <v>201</v>
      </c>
      <c r="K157" t="s">
        <v>241</v>
      </c>
      <c r="L157" t="s">
        <v>171</v>
      </c>
      <c r="M157" t="s">
        <v>598</v>
      </c>
      <c r="N157" t="s">
        <v>237</v>
      </c>
      <c r="O157" t="s">
        <v>230</v>
      </c>
      <c r="Q157">
        <f ca="1">IF(OR(ISNUMBER(MATCH(L157,MasterData!$D$3:$D$18,0)),ISNUMBER(MATCH(L157,MasterData!$C$3:$C$18,0))),
    DATEDIF(E157,I157,"d"),
    DATEDIF(E157,TODAY(),"d"))</f>
        <v>24</v>
      </c>
      <c r="R157">
        <f t="shared" ca="1" si="6"/>
        <v>0</v>
      </c>
      <c r="S157">
        <f t="shared" ca="1" si="7"/>
        <v>1</v>
      </c>
      <c r="T157">
        <f t="shared" ca="1" si="8"/>
        <v>0</v>
      </c>
    </row>
    <row r="158" spans="1:20" x14ac:dyDescent="0.35">
      <c r="A158">
        <v>6000143231</v>
      </c>
      <c r="B158" t="s">
        <v>230</v>
      </c>
      <c r="C158" t="s">
        <v>230</v>
      </c>
      <c r="D158" s="34" t="s">
        <v>254</v>
      </c>
      <c r="E158" s="1">
        <v>45821</v>
      </c>
      <c r="F158" s="1"/>
      <c r="G158" t="s">
        <v>400</v>
      </c>
      <c r="H158" t="s">
        <v>233</v>
      </c>
      <c r="I158" s="1">
        <v>45848</v>
      </c>
      <c r="J158" t="s">
        <v>631</v>
      </c>
      <c r="K158" t="s">
        <v>241</v>
      </c>
      <c r="L158" t="s">
        <v>171</v>
      </c>
      <c r="M158" t="s">
        <v>599</v>
      </c>
      <c r="N158" t="s">
        <v>237</v>
      </c>
      <c r="O158" t="s">
        <v>230</v>
      </c>
      <c r="Q158">
        <f ca="1">IF(OR(ISNUMBER(MATCH(L158,MasterData!$D$3:$D$18,0)),ISNUMBER(MATCH(L158,MasterData!$C$3:$C$18,0))),
    DATEDIF(E158,I158,"d"),
    DATEDIF(E158,TODAY(),"d"))</f>
        <v>27</v>
      </c>
      <c r="R158">
        <f t="shared" ca="1" si="6"/>
        <v>0</v>
      </c>
      <c r="S158">
        <f t="shared" ca="1" si="7"/>
        <v>1</v>
      </c>
      <c r="T158">
        <f t="shared" ca="1" si="8"/>
        <v>0</v>
      </c>
    </row>
    <row r="159" spans="1:20" x14ac:dyDescent="0.35">
      <c r="A159">
        <v>6000143290</v>
      </c>
      <c r="B159" t="s">
        <v>230</v>
      </c>
      <c r="C159" t="s">
        <v>230</v>
      </c>
      <c r="D159" s="34" t="s">
        <v>254</v>
      </c>
      <c r="E159" s="1">
        <v>45824</v>
      </c>
      <c r="F159" s="1"/>
      <c r="G159" t="s">
        <v>400</v>
      </c>
      <c r="H159" t="s">
        <v>604</v>
      </c>
      <c r="I159" s="1">
        <v>45845</v>
      </c>
      <c r="J159" t="s">
        <v>201</v>
      </c>
      <c r="K159" t="s">
        <v>241</v>
      </c>
      <c r="L159" t="s">
        <v>171</v>
      </c>
      <c r="M159" t="s">
        <v>605</v>
      </c>
      <c r="N159" t="s">
        <v>237</v>
      </c>
      <c r="O159" t="s">
        <v>230</v>
      </c>
      <c r="Q159">
        <f ca="1">IF(OR(ISNUMBER(MATCH(L159,MasterData!$D$3:$D$18,0)),ISNUMBER(MATCH(L159,MasterData!$C$3:$C$18,0))),
    DATEDIF(E159,I159,"d"),
    DATEDIF(E159,TODAY(),"d"))</f>
        <v>21</v>
      </c>
      <c r="R159">
        <f t="shared" ca="1" si="6"/>
        <v>0</v>
      </c>
      <c r="S159">
        <f t="shared" ca="1" si="7"/>
        <v>1</v>
      </c>
      <c r="T159">
        <f t="shared" ca="1" si="8"/>
        <v>0</v>
      </c>
    </row>
    <row r="160" spans="1:20" x14ac:dyDescent="0.35">
      <c r="A160">
        <v>6000143344</v>
      </c>
      <c r="B160" t="s">
        <v>606</v>
      </c>
      <c r="C160" t="s">
        <v>230</v>
      </c>
      <c r="D160" s="34" t="s">
        <v>594</v>
      </c>
      <c r="E160" s="1">
        <v>45824</v>
      </c>
      <c r="F160" s="1"/>
      <c r="G160" t="s">
        <v>607</v>
      </c>
      <c r="H160" t="s">
        <v>233</v>
      </c>
      <c r="I160" s="1">
        <v>45832</v>
      </c>
      <c r="J160" t="s">
        <v>234</v>
      </c>
      <c r="K160" t="s">
        <v>241</v>
      </c>
      <c r="L160" t="s">
        <v>171</v>
      </c>
      <c r="M160" t="s">
        <v>608</v>
      </c>
      <c r="N160" t="s">
        <v>237</v>
      </c>
      <c r="O160" t="s">
        <v>230</v>
      </c>
      <c r="Q160">
        <f ca="1">IF(OR(ISNUMBER(MATCH(L160,MasterData!$D$3:$D$18,0)),ISNUMBER(MATCH(L160,MasterData!$C$3:$C$18,0))),
    DATEDIF(E160,I160,"d"),
    DATEDIF(E160,TODAY(),"d"))</f>
        <v>8</v>
      </c>
      <c r="R160">
        <f t="shared" ca="1" si="6"/>
        <v>0</v>
      </c>
      <c r="S160">
        <f t="shared" ca="1" si="7"/>
        <v>1</v>
      </c>
      <c r="T160">
        <f t="shared" ca="1" si="8"/>
        <v>0</v>
      </c>
    </row>
    <row r="161" spans="1:20" x14ac:dyDescent="0.35">
      <c r="A161">
        <v>6000143384</v>
      </c>
      <c r="B161" t="s">
        <v>609</v>
      </c>
      <c r="C161" t="s">
        <v>230</v>
      </c>
      <c r="D161" s="34" t="s">
        <v>480</v>
      </c>
      <c r="E161" s="1">
        <v>45824</v>
      </c>
      <c r="F161" s="1"/>
      <c r="G161" t="s">
        <v>329</v>
      </c>
      <c r="H161" t="s">
        <v>233</v>
      </c>
      <c r="I161" s="1">
        <v>45833</v>
      </c>
      <c r="J161" t="s">
        <v>234</v>
      </c>
      <c r="K161" t="s">
        <v>241</v>
      </c>
      <c r="L161" t="s">
        <v>171</v>
      </c>
      <c r="M161" t="s">
        <v>610</v>
      </c>
      <c r="N161" t="s">
        <v>237</v>
      </c>
      <c r="O161" t="s">
        <v>230</v>
      </c>
      <c r="Q161">
        <f ca="1">IF(OR(ISNUMBER(MATCH(L161,MasterData!$D$3:$D$18,0)),ISNUMBER(MATCH(L161,MasterData!$C$3:$C$18,0))),
    DATEDIF(E161,I161,"d"),
    DATEDIF(E161,TODAY(),"d"))</f>
        <v>9</v>
      </c>
      <c r="R161">
        <f t="shared" ca="1" si="6"/>
        <v>0</v>
      </c>
      <c r="S161">
        <f t="shared" ca="1" si="7"/>
        <v>1</v>
      </c>
      <c r="T161">
        <f t="shared" ca="1" si="8"/>
        <v>0</v>
      </c>
    </row>
    <row r="162" spans="1:20" x14ac:dyDescent="0.35">
      <c r="A162">
        <v>6000143505</v>
      </c>
      <c r="B162" t="s">
        <v>230</v>
      </c>
      <c r="C162" t="s">
        <v>230</v>
      </c>
      <c r="D162" s="34" t="s">
        <v>480</v>
      </c>
      <c r="E162" s="1">
        <v>45825</v>
      </c>
      <c r="F162" s="1"/>
      <c r="G162" t="s">
        <v>611</v>
      </c>
      <c r="H162" t="s">
        <v>233</v>
      </c>
      <c r="I162" s="1">
        <v>45852</v>
      </c>
      <c r="J162" t="s">
        <v>256</v>
      </c>
      <c r="K162" t="s">
        <v>241</v>
      </c>
      <c r="L162" t="s">
        <v>171</v>
      </c>
      <c r="M162" t="s">
        <v>612</v>
      </c>
      <c r="N162" t="s">
        <v>237</v>
      </c>
      <c r="O162" t="s">
        <v>230</v>
      </c>
      <c r="Q162">
        <f ca="1">IF(OR(ISNUMBER(MATCH(L162,MasterData!$D$3:$D$18,0)),ISNUMBER(MATCH(L162,MasterData!$C$3:$C$18,0))),
    DATEDIF(E162,I162,"d"),
    DATEDIF(E162,TODAY(),"d"))</f>
        <v>27</v>
      </c>
      <c r="R162">
        <f t="shared" ca="1" si="6"/>
        <v>0</v>
      </c>
      <c r="S162">
        <f t="shared" ca="1" si="7"/>
        <v>1</v>
      </c>
      <c r="T162">
        <f t="shared" ca="1" si="8"/>
        <v>0</v>
      </c>
    </row>
    <row r="163" spans="1:20" x14ac:dyDescent="0.35">
      <c r="A163">
        <v>6000143525</v>
      </c>
      <c r="B163" t="s">
        <v>230</v>
      </c>
      <c r="C163" t="s">
        <v>230</v>
      </c>
      <c r="D163" s="34" t="s">
        <v>480</v>
      </c>
      <c r="E163" s="1">
        <v>45825</v>
      </c>
      <c r="F163" s="1"/>
      <c r="G163" t="s">
        <v>613</v>
      </c>
      <c r="H163" t="s">
        <v>233</v>
      </c>
      <c r="I163" s="1">
        <v>45842</v>
      </c>
      <c r="J163" t="s">
        <v>201</v>
      </c>
      <c r="K163" t="s">
        <v>241</v>
      </c>
      <c r="L163" t="s">
        <v>171</v>
      </c>
      <c r="M163" t="s">
        <v>614</v>
      </c>
      <c r="N163" t="s">
        <v>237</v>
      </c>
      <c r="O163" t="s">
        <v>230</v>
      </c>
      <c r="Q163">
        <f ca="1">IF(OR(ISNUMBER(MATCH(L163,MasterData!$D$3:$D$18,0)),ISNUMBER(MATCH(L163,MasterData!$C$3:$C$18,0))),
    DATEDIF(E163,I163,"d"),
    DATEDIF(E163,TODAY(),"d"))</f>
        <v>17</v>
      </c>
      <c r="R163">
        <f t="shared" ca="1" si="6"/>
        <v>0</v>
      </c>
      <c r="S163">
        <f t="shared" ca="1" si="7"/>
        <v>1</v>
      </c>
      <c r="T163">
        <f t="shared" ca="1" si="8"/>
        <v>0</v>
      </c>
    </row>
    <row r="164" spans="1:20" x14ac:dyDescent="0.35">
      <c r="A164">
        <v>6000143567</v>
      </c>
      <c r="B164" t="s">
        <v>615</v>
      </c>
      <c r="C164" t="s">
        <v>230</v>
      </c>
      <c r="D164" s="34" t="s">
        <v>231</v>
      </c>
      <c r="E164" s="1">
        <v>45826</v>
      </c>
      <c r="F164" s="1"/>
      <c r="G164" t="s">
        <v>293</v>
      </c>
      <c r="H164" t="s">
        <v>245</v>
      </c>
      <c r="I164" s="1">
        <v>45833</v>
      </c>
      <c r="J164" t="s">
        <v>234</v>
      </c>
      <c r="K164" t="s">
        <v>241</v>
      </c>
      <c r="L164" t="s">
        <v>171</v>
      </c>
      <c r="M164" t="s">
        <v>616</v>
      </c>
      <c r="N164" t="s">
        <v>237</v>
      </c>
      <c r="O164" t="s">
        <v>230</v>
      </c>
      <c r="Q164">
        <f ca="1">IF(OR(ISNUMBER(MATCH(L164,MasterData!$D$3:$D$18,0)),ISNUMBER(MATCH(L164,MasterData!$C$3:$C$18,0))),
    DATEDIF(E164,I164,"d"),
    DATEDIF(E164,TODAY(),"d"))</f>
        <v>7</v>
      </c>
      <c r="R164">
        <f t="shared" ca="1" si="6"/>
        <v>1</v>
      </c>
      <c r="S164">
        <f t="shared" ca="1" si="7"/>
        <v>0</v>
      </c>
      <c r="T164">
        <f t="shared" ca="1" si="8"/>
        <v>0</v>
      </c>
    </row>
    <row r="165" spans="1:20" x14ac:dyDescent="0.35">
      <c r="A165">
        <v>6000143642</v>
      </c>
      <c r="B165" t="s">
        <v>230</v>
      </c>
      <c r="C165" t="s">
        <v>230</v>
      </c>
      <c r="D165" s="34" t="s">
        <v>251</v>
      </c>
      <c r="E165" s="1">
        <v>45826</v>
      </c>
      <c r="F165" s="1"/>
      <c r="G165" t="s">
        <v>400</v>
      </c>
      <c r="H165" t="s">
        <v>233</v>
      </c>
      <c r="I165" s="1">
        <v>45836</v>
      </c>
      <c r="J165" t="s">
        <v>201</v>
      </c>
      <c r="K165" t="s">
        <v>241</v>
      </c>
      <c r="L165" t="s">
        <v>171</v>
      </c>
      <c r="M165" t="s">
        <v>617</v>
      </c>
      <c r="N165" t="s">
        <v>237</v>
      </c>
      <c r="O165" t="s">
        <v>230</v>
      </c>
      <c r="Q165">
        <f ca="1">IF(OR(ISNUMBER(MATCH(L165,MasterData!$D$3:$D$18,0)),ISNUMBER(MATCH(L165,MasterData!$C$3:$C$18,0))),
    DATEDIF(E165,I165,"d"),
    DATEDIF(E165,TODAY(),"d"))</f>
        <v>10</v>
      </c>
      <c r="R165">
        <f t="shared" ca="1" si="6"/>
        <v>0</v>
      </c>
      <c r="S165">
        <f t="shared" ca="1" si="7"/>
        <v>1</v>
      </c>
      <c r="T165">
        <f t="shared" ca="1" si="8"/>
        <v>0</v>
      </c>
    </row>
    <row r="166" spans="1:20" x14ac:dyDescent="0.35">
      <c r="B166" t="s">
        <v>8</v>
      </c>
      <c r="D166" s="34" t="s">
        <v>660</v>
      </c>
      <c r="E166" s="1">
        <v>45826</v>
      </c>
      <c r="F166" s="1"/>
      <c r="G166" t="s">
        <v>661</v>
      </c>
      <c r="I166" s="1">
        <v>45887.499571759261</v>
      </c>
      <c r="K166" t="s">
        <v>235</v>
      </c>
      <c r="L166" t="s">
        <v>164</v>
      </c>
      <c r="M166" t="s">
        <v>662</v>
      </c>
      <c r="N166" t="s">
        <v>237</v>
      </c>
      <c r="Q166">
        <f ca="1">IF(OR(ISNUMBER(MATCH(L166,MasterData!$D$3:$D$18,0)),ISNUMBER(MATCH(L166,MasterData!$C$3:$C$18,0))),
    DATEDIF(E166,I166,"d"),
    DATEDIF(E166,TODAY(),"d"))</f>
        <v>181</v>
      </c>
      <c r="R166">
        <f ca="1">IF(AND($Q166&gt;=0,$Q166&lt;=7),1,0)</f>
        <v>0</v>
      </c>
      <c r="S166">
        <f ca="1">IF(AND($Q166&gt;7,Q166&lt;=30),1,0)</f>
        <v>0</v>
      </c>
      <c r="T166">
        <f ca="1">IF($Q166&gt;30,1,0)</f>
        <v>1</v>
      </c>
    </row>
    <row r="167" spans="1:20" x14ac:dyDescent="0.35">
      <c r="A167">
        <v>6000144089</v>
      </c>
      <c r="B167" t="s">
        <v>230</v>
      </c>
      <c r="C167" t="s">
        <v>230</v>
      </c>
      <c r="D167" s="34" t="s">
        <v>231</v>
      </c>
      <c r="E167" s="1">
        <v>45833</v>
      </c>
      <c r="F167" s="1"/>
      <c r="G167" t="s">
        <v>248</v>
      </c>
      <c r="H167" t="s">
        <v>245</v>
      </c>
      <c r="I167" s="1">
        <v>45843</v>
      </c>
      <c r="J167" t="s">
        <v>201</v>
      </c>
      <c r="K167" t="s">
        <v>241</v>
      </c>
      <c r="L167" t="s">
        <v>171</v>
      </c>
      <c r="M167" t="s">
        <v>621</v>
      </c>
      <c r="N167" t="s">
        <v>237</v>
      </c>
      <c r="O167" t="s">
        <v>230</v>
      </c>
      <c r="Q167">
        <f ca="1">IF(OR(ISNUMBER(MATCH(L167,MasterData!$D$3:$D$18,0)),ISNUMBER(MATCH(L167,MasterData!$C$3:$C$18,0))),
    DATEDIF(E167,I167,"d"),
    DATEDIF(E167,TODAY(),"d"))</f>
        <v>10</v>
      </c>
      <c r="R167">
        <f t="shared" ca="1" si="6"/>
        <v>0</v>
      </c>
      <c r="S167">
        <f t="shared" ca="1" si="7"/>
        <v>1</v>
      </c>
      <c r="T167">
        <f t="shared" ca="1" si="8"/>
        <v>0</v>
      </c>
    </row>
    <row r="168" spans="1:20" x14ac:dyDescent="0.35">
      <c r="A168">
        <v>6000144129</v>
      </c>
      <c r="B168" t="s">
        <v>230</v>
      </c>
      <c r="C168" t="s">
        <v>230</v>
      </c>
      <c r="D168" s="34" t="s">
        <v>231</v>
      </c>
      <c r="E168" s="1">
        <v>45833</v>
      </c>
      <c r="F168" s="1"/>
      <c r="G168" t="s">
        <v>248</v>
      </c>
      <c r="H168" t="s">
        <v>245</v>
      </c>
      <c r="I168" s="1">
        <v>45843</v>
      </c>
      <c r="J168" t="s">
        <v>201</v>
      </c>
      <c r="K168" t="s">
        <v>241</v>
      </c>
      <c r="L168" t="s">
        <v>171</v>
      </c>
      <c r="M168" t="s">
        <v>622</v>
      </c>
      <c r="N168" t="s">
        <v>237</v>
      </c>
      <c r="O168" t="s">
        <v>230</v>
      </c>
      <c r="Q168">
        <f ca="1">IF(OR(ISNUMBER(MATCH(L168,MasterData!$D$3:$D$18,0)),ISNUMBER(MATCH(L168,MasterData!$C$3:$C$18,0))),
    DATEDIF(E168,I168,"d"),
    DATEDIF(E168,TODAY(),"d"))</f>
        <v>10</v>
      </c>
      <c r="R168">
        <f t="shared" ca="1" si="6"/>
        <v>0</v>
      </c>
      <c r="S168">
        <f t="shared" ca="1" si="7"/>
        <v>1</v>
      </c>
      <c r="T168">
        <f t="shared" ca="1" si="8"/>
        <v>0</v>
      </c>
    </row>
    <row r="169" spans="1:20" x14ac:dyDescent="0.35">
      <c r="A169">
        <v>6000144490</v>
      </c>
      <c r="B169" t="s">
        <v>625</v>
      </c>
      <c r="C169" t="s">
        <v>230</v>
      </c>
      <c r="D169" s="34" t="s">
        <v>231</v>
      </c>
      <c r="E169" s="1">
        <v>45838</v>
      </c>
      <c r="F169" s="1"/>
      <c r="G169" t="s">
        <v>248</v>
      </c>
      <c r="H169" t="s">
        <v>245</v>
      </c>
      <c r="I169" s="1">
        <v>45876</v>
      </c>
      <c r="J169" t="s">
        <v>245</v>
      </c>
      <c r="K169" t="s">
        <v>241</v>
      </c>
      <c r="L169" t="s">
        <v>171</v>
      </c>
      <c r="M169" t="s">
        <v>626</v>
      </c>
      <c r="N169" t="s">
        <v>237</v>
      </c>
      <c r="O169" t="s">
        <v>230</v>
      </c>
      <c r="Q169">
        <f ca="1">IF(OR(ISNUMBER(MATCH(L169,MasterData!$D$3:$D$18,0)),ISNUMBER(MATCH(L169,MasterData!$C$3:$C$18,0))),
    DATEDIF(E169,I169,"d"),
    DATEDIF(E169,TODAY(),"d"))</f>
        <v>38</v>
      </c>
      <c r="R169">
        <f t="shared" ca="1" si="6"/>
        <v>0</v>
      </c>
      <c r="S169">
        <f t="shared" ca="1" si="7"/>
        <v>0</v>
      </c>
      <c r="T169">
        <f t="shared" ca="1" si="8"/>
        <v>1</v>
      </c>
    </row>
    <row r="170" spans="1:20" x14ac:dyDescent="0.35">
      <c r="A170">
        <v>6000144523</v>
      </c>
      <c r="B170" t="s">
        <v>627</v>
      </c>
      <c r="C170" t="s">
        <v>230</v>
      </c>
      <c r="D170" s="34" t="s">
        <v>254</v>
      </c>
      <c r="E170" s="1">
        <v>45838</v>
      </c>
      <c r="F170" s="1"/>
      <c r="G170" t="s">
        <v>268</v>
      </c>
      <c r="H170" t="s">
        <v>240</v>
      </c>
      <c r="I170" s="1">
        <v>45859</v>
      </c>
      <c r="J170" t="s">
        <v>245</v>
      </c>
      <c r="K170" t="s">
        <v>235</v>
      </c>
      <c r="L170" t="s">
        <v>171</v>
      </c>
      <c r="M170" t="s">
        <v>629</v>
      </c>
      <c r="N170" t="s">
        <v>237</v>
      </c>
      <c r="O170" t="s">
        <v>230</v>
      </c>
      <c r="Q170">
        <f ca="1">IF(OR(ISNUMBER(MATCH(L170,MasterData!$D$3:$D$18,0)),ISNUMBER(MATCH(L170,MasterData!$C$3:$C$18,0))),
    DATEDIF(E170,I170,"d"),
    DATEDIF(E170,TODAY(),"d"))</f>
        <v>21</v>
      </c>
      <c r="R170">
        <f t="shared" ca="1" si="6"/>
        <v>0</v>
      </c>
      <c r="S170">
        <f t="shared" ca="1" si="7"/>
        <v>1</v>
      </c>
      <c r="T170">
        <f t="shared" ca="1" si="8"/>
        <v>0</v>
      </c>
    </row>
    <row r="171" spans="1:20" x14ac:dyDescent="0.35">
      <c r="A171">
        <v>6000144785</v>
      </c>
      <c r="B171" t="s">
        <v>632</v>
      </c>
      <c r="C171" t="s">
        <v>230</v>
      </c>
      <c r="D171" s="34" t="s">
        <v>231</v>
      </c>
      <c r="E171" s="1">
        <v>45840</v>
      </c>
      <c r="F171" s="1"/>
      <c r="G171" t="s">
        <v>248</v>
      </c>
      <c r="H171" t="s">
        <v>245</v>
      </c>
      <c r="I171" s="1">
        <v>45858</v>
      </c>
      <c r="J171" t="s">
        <v>245</v>
      </c>
      <c r="K171" t="s">
        <v>235</v>
      </c>
      <c r="L171" t="s">
        <v>171</v>
      </c>
      <c r="M171" t="s">
        <v>633</v>
      </c>
      <c r="N171" t="s">
        <v>237</v>
      </c>
      <c r="O171" t="s">
        <v>230</v>
      </c>
      <c r="Q171">
        <f ca="1">IF(OR(ISNUMBER(MATCH(L171,MasterData!$D$3:$D$18,0)),ISNUMBER(MATCH(L171,MasterData!$C$3:$C$18,0))),
    DATEDIF(E171,I171,"d"),
    DATEDIF(E171,TODAY(),"d"))</f>
        <v>18</v>
      </c>
      <c r="R171">
        <f t="shared" ca="1" si="6"/>
        <v>0</v>
      </c>
      <c r="S171">
        <f t="shared" ca="1" si="7"/>
        <v>1</v>
      </c>
      <c r="T171">
        <f t="shared" ca="1" si="8"/>
        <v>0</v>
      </c>
    </row>
    <row r="172" spans="1:20" x14ac:dyDescent="0.35">
      <c r="A172">
        <v>6000144855</v>
      </c>
      <c r="B172" t="s">
        <v>230</v>
      </c>
      <c r="C172" t="s">
        <v>230</v>
      </c>
      <c r="D172" s="34" t="s">
        <v>251</v>
      </c>
      <c r="E172" s="1">
        <v>45841</v>
      </c>
      <c r="F172" s="1"/>
      <c r="G172" t="s">
        <v>400</v>
      </c>
      <c r="H172" t="s">
        <v>230</v>
      </c>
      <c r="I172" s="1">
        <v>45860</v>
      </c>
      <c r="J172" t="s">
        <v>201</v>
      </c>
      <c r="K172" t="s">
        <v>241</v>
      </c>
      <c r="L172" t="s">
        <v>171</v>
      </c>
      <c r="M172" t="s">
        <v>634</v>
      </c>
      <c r="N172" t="s">
        <v>237</v>
      </c>
      <c r="O172" t="s">
        <v>230</v>
      </c>
      <c r="Q172">
        <f ca="1">IF(OR(ISNUMBER(MATCH(L172,MasterData!$D$3:$D$18,0)),ISNUMBER(MATCH(L172,MasterData!$C$3:$C$18,0))),
    DATEDIF(E172,I172,"d"),
    DATEDIF(E172,TODAY(),"d"))</f>
        <v>19</v>
      </c>
      <c r="R172">
        <f t="shared" ca="1" si="6"/>
        <v>0</v>
      </c>
      <c r="S172">
        <f t="shared" ca="1" si="7"/>
        <v>1</v>
      </c>
      <c r="T172">
        <f t="shared" ca="1" si="8"/>
        <v>0</v>
      </c>
    </row>
    <row r="173" spans="1:20" x14ac:dyDescent="0.35">
      <c r="A173">
        <v>6000144869</v>
      </c>
      <c r="B173" t="s">
        <v>635</v>
      </c>
      <c r="C173" t="s">
        <v>230</v>
      </c>
      <c r="D173" s="34" t="s">
        <v>231</v>
      </c>
      <c r="E173" s="1">
        <v>45841</v>
      </c>
      <c r="F173" s="1"/>
      <c r="G173" t="s">
        <v>248</v>
      </c>
      <c r="H173" t="s">
        <v>245</v>
      </c>
      <c r="I173" s="1">
        <v>45870</v>
      </c>
      <c r="J173" t="s">
        <v>234</v>
      </c>
      <c r="K173" t="s">
        <v>235</v>
      </c>
      <c r="L173" t="s">
        <v>171</v>
      </c>
      <c r="M173" t="s">
        <v>636</v>
      </c>
      <c r="N173" t="s">
        <v>237</v>
      </c>
      <c r="O173" t="s">
        <v>230</v>
      </c>
      <c r="Q173">
        <f ca="1">IF(OR(ISNUMBER(MATCH(L173,MasterData!$D$3:$D$18,0)),ISNUMBER(MATCH(L173,MasterData!$C$3:$C$18,0))),
    DATEDIF(E173,I173,"d"),
    DATEDIF(E173,TODAY(),"d"))</f>
        <v>29</v>
      </c>
      <c r="R173">
        <f t="shared" ca="1" si="6"/>
        <v>0</v>
      </c>
      <c r="S173">
        <f t="shared" ca="1" si="7"/>
        <v>1</v>
      </c>
      <c r="T173">
        <f t="shared" ca="1" si="8"/>
        <v>0</v>
      </c>
    </row>
    <row r="174" spans="1:20" x14ac:dyDescent="0.35">
      <c r="A174">
        <v>6000145148</v>
      </c>
      <c r="B174" t="s">
        <v>644</v>
      </c>
      <c r="C174" t="s">
        <v>230</v>
      </c>
      <c r="D174" s="34" t="s">
        <v>480</v>
      </c>
      <c r="E174" s="1">
        <v>45845</v>
      </c>
      <c r="F174" s="1"/>
      <c r="G174" t="s">
        <v>552</v>
      </c>
      <c r="H174" t="s">
        <v>245</v>
      </c>
      <c r="I174" s="1">
        <v>45853</v>
      </c>
      <c r="J174" t="s">
        <v>245</v>
      </c>
      <c r="K174" t="s">
        <v>241</v>
      </c>
      <c r="L174" t="s">
        <v>171</v>
      </c>
      <c r="M174" t="s">
        <v>645</v>
      </c>
      <c r="N174" t="s">
        <v>237</v>
      </c>
      <c r="O174" t="s">
        <v>230</v>
      </c>
      <c r="Q174">
        <f ca="1">IF(OR(ISNUMBER(MATCH(L174,MasterData!$D$3:$D$18,0)),ISNUMBER(MATCH(L174,MasterData!$C$3:$C$18,0))),
    DATEDIF(E174,I174,"d"),
    DATEDIF(E174,TODAY(),"d"))</f>
        <v>8</v>
      </c>
      <c r="R174">
        <f t="shared" ca="1" si="6"/>
        <v>0</v>
      </c>
      <c r="S174">
        <f t="shared" ca="1" si="7"/>
        <v>1</v>
      </c>
      <c r="T174">
        <f t="shared" ca="1" si="8"/>
        <v>0</v>
      </c>
    </row>
    <row r="175" spans="1:20" x14ac:dyDescent="0.35">
      <c r="A175">
        <v>6000145298</v>
      </c>
      <c r="B175" t="s">
        <v>230</v>
      </c>
      <c r="C175" t="s">
        <v>230</v>
      </c>
      <c r="D175" s="34" t="s">
        <v>231</v>
      </c>
      <c r="E175" s="1">
        <v>45846</v>
      </c>
      <c r="F175" s="1"/>
      <c r="G175" t="s">
        <v>248</v>
      </c>
      <c r="H175" t="s">
        <v>245</v>
      </c>
      <c r="I175" s="1">
        <v>45856</v>
      </c>
      <c r="J175" t="s">
        <v>245</v>
      </c>
      <c r="K175" t="s">
        <v>241</v>
      </c>
      <c r="L175" t="s">
        <v>171</v>
      </c>
      <c r="M175" t="s">
        <v>486</v>
      </c>
      <c r="N175" t="s">
        <v>237</v>
      </c>
      <c r="O175" t="s">
        <v>230</v>
      </c>
      <c r="Q175">
        <f ca="1">IF(OR(ISNUMBER(MATCH(L175,MasterData!$D$3:$D$18,0)),ISNUMBER(MATCH(L175,MasterData!$C$3:$C$18,0))),
    DATEDIF(E175,I175,"d"),
    DATEDIF(E175,TODAY(),"d"))</f>
        <v>10</v>
      </c>
      <c r="R175">
        <f t="shared" ca="1" si="6"/>
        <v>0</v>
      </c>
      <c r="S175">
        <f t="shared" ca="1" si="7"/>
        <v>1</v>
      </c>
      <c r="T175">
        <f t="shared" ca="1" si="8"/>
        <v>0</v>
      </c>
    </row>
    <row r="176" spans="1:20" x14ac:dyDescent="0.35">
      <c r="A176">
        <v>6000145337</v>
      </c>
      <c r="B176" t="s">
        <v>646</v>
      </c>
      <c r="C176" t="s">
        <v>230</v>
      </c>
      <c r="D176" s="34" t="s">
        <v>231</v>
      </c>
      <c r="E176" s="1">
        <v>45846</v>
      </c>
      <c r="F176" s="1"/>
      <c r="G176" t="s">
        <v>248</v>
      </c>
      <c r="H176" t="s">
        <v>245</v>
      </c>
      <c r="I176" s="1">
        <v>45873</v>
      </c>
      <c r="J176" t="s">
        <v>234</v>
      </c>
      <c r="K176" t="s">
        <v>235</v>
      </c>
      <c r="L176" t="s">
        <v>171</v>
      </c>
      <c r="M176" t="s">
        <v>486</v>
      </c>
      <c r="N176" t="s">
        <v>237</v>
      </c>
      <c r="O176" t="s">
        <v>230</v>
      </c>
      <c r="Q176">
        <f ca="1">IF(OR(ISNUMBER(MATCH(L176,MasterData!$D$3:$D$18,0)),ISNUMBER(MATCH(L176,MasterData!$C$3:$C$18,0))),
    DATEDIF(E176,I176,"d"),
    DATEDIF(E176,TODAY(),"d"))</f>
        <v>27</v>
      </c>
      <c r="R176">
        <f t="shared" ca="1" si="6"/>
        <v>0</v>
      </c>
      <c r="S176">
        <f t="shared" ca="1" si="7"/>
        <v>1</v>
      </c>
      <c r="T176">
        <f t="shared" ca="1" si="8"/>
        <v>0</v>
      </c>
    </row>
    <row r="177" spans="1:20" x14ac:dyDescent="0.35">
      <c r="A177">
        <v>6000145415</v>
      </c>
      <c r="B177" t="s">
        <v>647</v>
      </c>
      <c r="C177" t="s">
        <v>230</v>
      </c>
      <c r="D177" s="34" t="s">
        <v>254</v>
      </c>
      <c r="E177" s="1">
        <v>45847</v>
      </c>
      <c r="F177" s="1"/>
      <c r="G177" t="s">
        <v>268</v>
      </c>
      <c r="H177" t="s">
        <v>230</v>
      </c>
      <c r="I177" s="1">
        <v>45876</v>
      </c>
      <c r="J177" t="s">
        <v>245</v>
      </c>
      <c r="K177" t="s">
        <v>241</v>
      </c>
      <c r="L177" t="s">
        <v>171</v>
      </c>
      <c r="M177" t="s">
        <v>648</v>
      </c>
      <c r="N177" t="s">
        <v>237</v>
      </c>
      <c r="O177" t="s">
        <v>230</v>
      </c>
      <c r="Q177">
        <f ca="1">IF(OR(ISNUMBER(MATCH(L177,MasterData!$D$3:$D$18,0)),ISNUMBER(MATCH(L177,MasterData!$C$3:$C$18,0))),
    DATEDIF(E177,I177,"d"),
    DATEDIF(E177,TODAY(),"d"))</f>
        <v>29</v>
      </c>
      <c r="R177">
        <f t="shared" ca="1" si="6"/>
        <v>0</v>
      </c>
      <c r="S177">
        <f t="shared" ca="1" si="7"/>
        <v>1</v>
      </c>
      <c r="T177">
        <f t="shared" ca="1" si="8"/>
        <v>0</v>
      </c>
    </row>
    <row r="178" spans="1:20" x14ac:dyDescent="0.35">
      <c r="A178">
        <v>6000146508</v>
      </c>
      <c r="B178" t="s">
        <v>640</v>
      </c>
      <c r="D178" s="34" t="s">
        <v>254</v>
      </c>
      <c r="E178" s="1">
        <v>45825</v>
      </c>
      <c r="F178" s="1"/>
      <c r="G178" t="s">
        <v>641</v>
      </c>
      <c r="I178" s="1">
        <v>45895.441759259258</v>
      </c>
      <c r="K178" t="s">
        <v>241</v>
      </c>
      <c r="L178" t="s">
        <v>171</v>
      </c>
      <c r="M178" t="s">
        <v>642</v>
      </c>
      <c r="N178" t="s">
        <v>237</v>
      </c>
      <c r="Q178">
        <f ca="1">IF(OR(ISNUMBER(MATCH(L178,MasterData!$D$3:$D$18,0)),ISNUMBER(MATCH(L178,MasterData!$C$3:$C$18,0))),
    DATEDIF(E178,I178,"d"),
    DATEDIF(E178,TODAY(),"d"))</f>
        <v>70</v>
      </c>
      <c r="R178">
        <f t="shared" ca="1" si="6"/>
        <v>0</v>
      </c>
      <c r="S178">
        <f t="shared" ca="1" si="7"/>
        <v>0</v>
      </c>
      <c r="T178">
        <f t="shared" ca="1" si="8"/>
        <v>1</v>
      </c>
    </row>
    <row r="179" spans="1:20" x14ac:dyDescent="0.35">
      <c r="B179" t="s">
        <v>663</v>
      </c>
      <c r="D179" s="34">
        <v>3010</v>
      </c>
      <c r="E179" s="1">
        <v>45826</v>
      </c>
      <c r="F179" s="1"/>
      <c r="G179" t="s">
        <v>664</v>
      </c>
      <c r="I179" s="1">
        <v>45854</v>
      </c>
      <c r="K179" t="s">
        <v>235</v>
      </c>
      <c r="L179" t="s">
        <v>171</v>
      </c>
      <c r="M179" t="s">
        <v>665</v>
      </c>
      <c r="N179" t="s">
        <v>237</v>
      </c>
      <c r="Q179">
        <f ca="1">IF(OR(ISNUMBER(MATCH(L179,MasterData!$D$3:$D$18,0)),ISNUMBER(MATCH(L179,MasterData!$C$3:$C$18,0))),
    DATEDIF(E179,I179,"d"),
    DATEDIF(E179,TODAY(),"d"))</f>
        <v>28</v>
      </c>
      <c r="R179">
        <f t="shared" ca="1" si="6"/>
        <v>0</v>
      </c>
      <c r="S179">
        <f t="shared" ca="1" si="7"/>
        <v>1</v>
      </c>
      <c r="T179">
        <f t="shared" ca="1" si="8"/>
        <v>0</v>
      </c>
    </row>
    <row r="180" spans="1:20" x14ac:dyDescent="0.35">
      <c r="B180" t="s">
        <v>666</v>
      </c>
      <c r="D180" s="34">
        <v>3010</v>
      </c>
      <c r="E180" s="1">
        <v>45828</v>
      </c>
      <c r="F180" s="1"/>
      <c r="G180" t="s">
        <v>667</v>
      </c>
      <c r="I180" s="1">
        <v>45854</v>
      </c>
      <c r="K180" t="s">
        <v>235</v>
      </c>
      <c r="L180" t="s">
        <v>171</v>
      </c>
      <c r="M180" t="s">
        <v>668</v>
      </c>
      <c r="N180" t="s">
        <v>237</v>
      </c>
      <c r="Q180">
        <f ca="1">IF(OR(ISNUMBER(MATCH(L180,MasterData!$D$3:$D$18,0)),ISNUMBER(MATCH(L180,MasterData!$C$3:$C$18,0))),
    DATEDIF(E180,I180,"d"),
    DATEDIF(E180,TODAY(),"d"))</f>
        <v>26</v>
      </c>
      <c r="R180">
        <f t="shared" ca="1" si="6"/>
        <v>0</v>
      </c>
      <c r="S180">
        <f t="shared" ca="1" si="7"/>
        <v>1</v>
      </c>
      <c r="T180">
        <f t="shared" ca="1" si="8"/>
        <v>0</v>
      </c>
    </row>
    <row r="181" spans="1:20" x14ac:dyDescent="0.35">
      <c r="B181" t="s">
        <v>10</v>
      </c>
      <c r="D181" s="34" t="s">
        <v>231</v>
      </c>
      <c r="E181" s="1">
        <v>45828</v>
      </c>
      <c r="F181" s="1"/>
      <c r="G181" t="s">
        <v>669</v>
      </c>
      <c r="I181" s="1">
        <v>45895.398414351854</v>
      </c>
      <c r="K181" t="s">
        <v>235</v>
      </c>
      <c r="L181" t="s">
        <v>171</v>
      </c>
      <c r="M181" t="s">
        <v>670</v>
      </c>
      <c r="N181" t="s">
        <v>237</v>
      </c>
      <c r="Q181">
        <f ca="1">IF(OR(ISNUMBER(MATCH(L181,MasterData!$D$3:$D$18,0)),ISNUMBER(MATCH(L181,MasterData!$C$3:$C$18,0))),
    DATEDIF(E181,I181,"d"),
    DATEDIF(E181,TODAY(),"d"))</f>
        <v>67</v>
      </c>
      <c r="R181">
        <f t="shared" ca="1" si="6"/>
        <v>0</v>
      </c>
      <c r="S181">
        <f t="shared" ca="1" si="7"/>
        <v>0</v>
      </c>
      <c r="T181">
        <f t="shared" ca="1" si="8"/>
        <v>1</v>
      </c>
    </row>
    <row r="182" spans="1:20" x14ac:dyDescent="0.35">
      <c r="B182" t="s">
        <v>11</v>
      </c>
      <c r="D182" s="34">
        <v>3014</v>
      </c>
      <c r="E182" s="1">
        <v>45840</v>
      </c>
      <c r="F182" s="1"/>
      <c r="G182" t="s">
        <v>649</v>
      </c>
      <c r="H182" t="s">
        <v>650</v>
      </c>
      <c r="I182" s="1">
        <v>45883</v>
      </c>
      <c r="J182" t="s">
        <v>650</v>
      </c>
      <c r="K182" t="s">
        <v>235</v>
      </c>
      <c r="L182" t="s">
        <v>171</v>
      </c>
      <c r="M182" t="s">
        <v>651</v>
      </c>
      <c r="N182" t="s">
        <v>237</v>
      </c>
      <c r="Q182">
        <f ca="1">IF(OR(ISNUMBER(MATCH(L182,MasterData!$D$3:$D$18,0)),ISNUMBER(MATCH(L182,MasterData!$C$3:$C$18,0))),
    DATEDIF(E182,I182,"d"),
    DATEDIF(E182,TODAY(),"d"))</f>
        <v>43</v>
      </c>
      <c r="R182">
        <f t="shared" ca="1" si="6"/>
        <v>0</v>
      </c>
      <c r="S182">
        <f t="shared" ca="1" si="7"/>
        <v>0</v>
      </c>
      <c r="T182">
        <f t="shared" ca="1" si="8"/>
        <v>1</v>
      </c>
    </row>
    <row r="183" spans="1:20" x14ac:dyDescent="0.35">
      <c r="B183" t="s">
        <v>671</v>
      </c>
      <c r="D183" s="34">
        <v>7092</v>
      </c>
      <c r="E183" s="1">
        <v>45841</v>
      </c>
      <c r="F183" s="1"/>
      <c r="G183" t="s">
        <v>672</v>
      </c>
      <c r="I183" s="1">
        <v>45859</v>
      </c>
      <c r="K183" t="s">
        <v>241</v>
      </c>
      <c r="L183" t="s">
        <v>171</v>
      </c>
      <c r="M183" t="s">
        <v>673</v>
      </c>
      <c r="N183" t="s">
        <v>237</v>
      </c>
      <c r="Q183">
        <f ca="1">IF(OR(ISNUMBER(MATCH(L183,MasterData!$D$3:$D$18,0)),ISNUMBER(MATCH(L183,MasterData!$C$3:$C$18,0))),
    DATEDIF(E183,I183,"d"),
    DATEDIF(E183,TODAY(),"d"))</f>
        <v>18</v>
      </c>
      <c r="R183">
        <f t="shared" ca="1" si="6"/>
        <v>0</v>
      </c>
      <c r="S183">
        <f t="shared" ca="1" si="7"/>
        <v>1</v>
      </c>
      <c r="T183">
        <f t="shared" ca="1" si="8"/>
        <v>0</v>
      </c>
    </row>
    <row r="184" spans="1:20" x14ac:dyDescent="0.35">
      <c r="B184" t="s">
        <v>12</v>
      </c>
      <c r="D184" s="34" t="s">
        <v>231</v>
      </c>
      <c r="E184" s="1">
        <v>45845</v>
      </c>
      <c r="F184" s="1"/>
      <c r="G184" t="s">
        <v>669</v>
      </c>
      <c r="I184" s="1">
        <v>45849</v>
      </c>
      <c r="K184" t="s">
        <v>235</v>
      </c>
      <c r="L184" t="s">
        <v>164</v>
      </c>
      <c r="M184" t="s">
        <v>674</v>
      </c>
      <c r="N184" t="s">
        <v>237</v>
      </c>
      <c r="Q184">
        <f ca="1">IF(OR(ISNUMBER(MATCH(L184,MasterData!$D$3:$D$18,0)),ISNUMBER(MATCH(L184,MasterData!$C$3:$C$18,0))),
    DATEDIF(E184,I184,"d"),
    DATEDIF(E184,TODAY(),"d"))</f>
        <v>162</v>
      </c>
      <c r="R184">
        <f t="shared" ca="1" si="6"/>
        <v>0</v>
      </c>
      <c r="S184">
        <f t="shared" ca="1" si="7"/>
        <v>0</v>
      </c>
      <c r="T184">
        <f t="shared" ca="1" si="8"/>
        <v>1</v>
      </c>
    </row>
    <row r="185" spans="1:20" x14ac:dyDescent="0.35">
      <c r="B185" t="s">
        <v>675</v>
      </c>
      <c r="D185" s="34">
        <v>3014</v>
      </c>
      <c r="E185" s="1">
        <v>45845</v>
      </c>
      <c r="F185" s="1"/>
      <c r="G185" t="s">
        <v>676</v>
      </c>
      <c r="I185" s="1">
        <v>45859</v>
      </c>
      <c r="K185" t="s">
        <v>347</v>
      </c>
      <c r="L185" t="s">
        <v>171</v>
      </c>
      <c r="M185" t="s">
        <v>677</v>
      </c>
      <c r="N185" t="s">
        <v>237</v>
      </c>
      <c r="Q185">
        <f ca="1">IF(OR(ISNUMBER(MATCH(L185,MasterData!$D$3:$D$18,0)),ISNUMBER(MATCH(L185,MasterData!$C$3:$C$18,0))),
    DATEDIF(E185,I185,"d"),
    DATEDIF(E185,TODAY(),"d"))</f>
        <v>14</v>
      </c>
      <c r="R185">
        <f t="shared" ca="1" si="6"/>
        <v>0</v>
      </c>
      <c r="S185">
        <f t="shared" ca="1" si="7"/>
        <v>1</v>
      </c>
      <c r="T185">
        <f t="shared" ca="1" si="8"/>
        <v>0</v>
      </c>
    </row>
    <row r="186" spans="1:20" x14ac:dyDescent="0.35">
      <c r="B186" t="s">
        <v>13</v>
      </c>
      <c r="D186" s="34">
        <v>3014</v>
      </c>
      <c r="E186" s="1">
        <v>45846</v>
      </c>
      <c r="F186" s="1"/>
      <c r="G186" t="s">
        <v>652</v>
      </c>
      <c r="H186" t="s">
        <v>240</v>
      </c>
      <c r="I186" s="1">
        <v>45883</v>
      </c>
      <c r="J186" t="s">
        <v>245</v>
      </c>
      <c r="K186" t="s">
        <v>241</v>
      </c>
      <c r="L186" t="s">
        <v>164</v>
      </c>
      <c r="M186" t="s">
        <v>653</v>
      </c>
      <c r="N186" t="s">
        <v>237</v>
      </c>
      <c r="Q186">
        <f ca="1">IF(OR(ISNUMBER(MATCH(L186,MasterData!$D$3:$D$18,0)),ISNUMBER(MATCH(L186,MasterData!$C$3:$C$18,0))),
    DATEDIF(E186,I186,"d"),
    DATEDIF(E186,TODAY(),"d"))</f>
        <v>161</v>
      </c>
      <c r="R186">
        <f t="shared" ca="1" si="6"/>
        <v>0</v>
      </c>
      <c r="S186">
        <f t="shared" ca="1" si="7"/>
        <v>0</v>
      </c>
      <c r="T186">
        <f t="shared" ca="1" si="8"/>
        <v>1</v>
      </c>
    </row>
    <row r="187" spans="1:20" x14ac:dyDescent="0.35">
      <c r="B187" t="s">
        <v>654</v>
      </c>
      <c r="D187" s="34">
        <v>3014</v>
      </c>
      <c r="E187" s="1">
        <v>45847</v>
      </c>
      <c r="F187" s="1"/>
      <c r="G187" t="s">
        <v>652</v>
      </c>
      <c r="H187" t="s">
        <v>245</v>
      </c>
      <c r="I187" s="1">
        <v>45854</v>
      </c>
      <c r="J187" t="s">
        <v>245</v>
      </c>
      <c r="K187" t="s">
        <v>347</v>
      </c>
      <c r="L187" t="s">
        <v>171</v>
      </c>
      <c r="M187" t="s">
        <v>655</v>
      </c>
      <c r="N187" t="s">
        <v>237</v>
      </c>
      <c r="Q187">
        <f ca="1">IF(OR(ISNUMBER(MATCH(L187,MasterData!$D$3:$D$18,0)),ISNUMBER(MATCH(L187,MasterData!$C$3:$C$18,0))),
    DATEDIF(E187,I187,"d"),
    DATEDIF(E187,TODAY(),"d"))</f>
        <v>7</v>
      </c>
      <c r="R187">
        <f t="shared" ca="1" si="6"/>
        <v>1</v>
      </c>
      <c r="S187">
        <f t="shared" ca="1" si="7"/>
        <v>0</v>
      </c>
      <c r="T187">
        <f t="shared" ca="1" si="8"/>
        <v>0</v>
      </c>
    </row>
    <row r="188" spans="1:20" x14ac:dyDescent="0.35">
      <c r="B188" t="s">
        <v>656</v>
      </c>
      <c r="D188" s="34">
        <v>3014</v>
      </c>
      <c r="E188" s="1">
        <v>45847</v>
      </c>
      <c r="F188" s="1"/>
      <c r="G188" t="s">
        <v>657</v>
      </c>
      <c r="H188" t="s">
        <v>658</v>
      </c>
      <c r="I188" s="1">
        <v>45854</v>
      </c>
      <c r="J188" t="s">
        <v>650</v>
      </c>
      <c r="K188" t="s">
        <v>241</v>
      </c>
      <c r="L188" t="s">
        <v>171</v>
      </c>
      <c r="M188" t="s">
        <v>659</v>
      </c>
      <c r="N188" t="s">
        <v>237</v>
      </c>
      <c r="Q188">
        <f ca="1">IF(OR(ISNUMBER(MATCH(L188,MasterData!$D$3:$D$18,0)),ISNUMBER(MATCH(L188,MasterData!$C$3:$C$18,0))),
    DATEDIF(E188,I188,"d"),
    DATEDIF(E188,TODAY(),"d"))</f>
        <v>7</v>
      </c>
      <c r="R188">
        <f t="shared" ca="1" si="6"/>
        <v>1</v>
      </c>
      <c r="S188">
        <f t="shared" ca="1" si="7"/>
        <v>0</v>
      </c>
      <c r="T188">
        <f t="shared" ca="1" si="8"/>
        <v>0</v>
      </c>
    </row>
    <row r="189" spans="1:20" x14ac:dyDescent="0.35">
      <c r="B189" t="s">
        <v>678</v>
      </c>
      <c r="D189" s="34">
        <v>3009</v>
      </c>
      <c r="E189" s="1">
        <v>45846</v>
      </c>
      <c r="F189" s="1"/>
      <c r="G189" t="s">
        <v>679</v>
      </c>
      <c r="I189" s="1">
        <v>45863</v>
      </c>
      <c r="K189" t="s">
        <v>235</v>
      </c>
      <c r="L189" t="s">
        <v>171</v>
      </c>
      <c r="M189" t="s">
        <v>680</v>
      </c>
      <c r="N189" t="s">
        <v>237</v>
      </c>
      <c r="Q189">
        <f ca="1">IF(OR(ISNUMBER(MATCH(L189,MasterData!$D$3:$D$18,0)),ISNUMBER(MATCH(L189,MasterData!$C$3:$C$18,0))),
    DATEDIF(E189,I189,"d"),
    DATEDIF(E189,TODAY(),"d"))</f>
        <v>17</v>
      </c>
      <c r="R189">
        <f t="shared" ca="1" si="6"/>
        <v>0</v>
      </c>
      <c r="S189">
        <f t="shared" ca="1" si="7"/>
        <v>1</v>
      </c>
      <c r="T189">
        <f t="shared" ca="1" si="8"/>
        <v>0</v>
      </c>
    </row>
    <row r="190" spans="1:20" x14ac:dyDescent="0.35">
      <c r="B190" t="s">
        <v>685</v>
      </c>
      <c r="D190" s="34" t="s">
        <v>254</v>
      </c>
      <c r="E190" s="1">
        <v>45852</v>
      </c>
      <c r="F190" s="1"/>
      <c r="G190" t="s">
        <v>686</v>
      </c>
      <c r="I190" s="1">
        <v>45866</v>
      </c>
      <c r="K190" t="s">
        <v>235</v>
      </c>
      <c r="L190" t="s">
        <v>171</v>
      </c>
      <c r="M190" t="s">
        <v>687</v>
      </c>
      <c r="N190" t="s">
        <v>237</v>
      </c>
      <c r="Q190">
        <f ca="1">IF(OR(ISNUMBER(MATCH(L190,MasterData!$D$3:$D$18,0)),ISNUMBER(MATCH(L190,MasterData!$C$3:$C$18,0))),
    DATEDIF(E190,I190,"d"),
    DATEDIF(E190,TODAY(),"d"))</f>
        <v>14</v>
      </c>
      <c r="R190">
        <f t="shared" ca="1" si="6"/>
        <v>0</v>
      </c>
      <c r="S190">
        <f t="shared" ca="1" si="7"/>
        <v>1</v>
      </c>
      <c r="T190">
        <f t="shared" ca="1" si="8"/>
        <v>0</v>
      </c>
    </row>
    <row r="191" spans="1:20" x14ac:dyDescent="0.35">
      <c r="B191" t="s">
        <v>688</v>
      </c>
      <c r="D191" s="34">
        <v>3014</v>
      </c>
      <c r="E191" s="1">
        <v>45852</v>
      </c>
      <c r="F191" s="1"/>
      <c r="G191" t="s">
        <v>689</v>
      </c>
      <c r="I191" s="1">
        <v>45859</v>
      </c>
      <c r="K191" t="s">
        <v>241</v>
      </c>
      <c r="L191" t="s">
        <v>171</v>
      </c>
      <c r="M191" t="s">
        <v>690</v>
      </c>
      <c r="N191" t="s">
        <v>237</v>
      </c>
      <c r="Q191">
        <f ca="1">IF(OR(ISNUMBER(MATCH(L191,MasterData!$D$3:$D$18,0)),ISNUMBER(MATCH(L191,MasterData!$C$3:$C$18,0))),
    DATEDIF(E191,I191,"d"),
    DATEDIF(E191,TODAY(),"d"))</f>
        <v>7</v>
      </c>
      <c r="R191">
        <f t="shared" ca="1" si="6"/>
        <v>1</v>
      </c>
      <c r="S191">
        <f t="shared" ca="1" si="7"/>
        <v>0</v>
      </c>
      <c r="T191">
        <f t="shared" ca="1" si="8"/>
        <v>0</v>
      </c>
    </row>
    <row r="192" spans="1:20" x14ac:dyDescent="0.35">
      <c r="B192" t="s">
        <v>14</v>
      </c>
      <c r="D192" s="34">
        <v>3014</v>
      </c>
      <c r="E192" s="1">
        <v>45853</v>
      </c>
      <c r="F192" s="1"/>
      <c r="G192" t="s">
        <v>676</v>
      </c>
      <c r="I192" s="1">
        <v>45875</v>
      </c>
      <c r="K192" t="s">
        <v>347</v>
      </c>
      <c r="L192" t="s">
        <v>171</v>
      </c>
      <c r="M192" t="s">
        <v>684</v>
      </c>
      <c r="N192" t="s">
        <v>237</v>
      </c>
      <c r="Q192">
        <f ca="1">IF(OR(ISNUMBER(MATCH(L192,MasterData!$D$3:$D$18,0)),ISNUMBER(MATCH(L192,MasterData!$C$3:$C$18,0))),
    DATEDIF(E192,I192,"d"),
    DATEDIF(E192,TODAY(),"d"))</f>
        <v>22</v>
      </c>
      <c r="R192">
        <f ca="1">IF(AND($Q192&gt;=0,$Q192&lt;=7),1,0)</f>
        <v>0</v>
      </c>
      <c r="S192">
        <f ca="1">IF(AND($Q192&gt;7,Q192&lt;=30),1,0)</f>
        <v>1</v>
      </c>
      <c r="T192">
        <f ca="1">IF($Q192&gt;30,1,0)</f>
        <v>0</v>
      </c>
    </row>
    <row r="193" spans="1:20" x14ac:dyDescent="0.35">
      <c r="B193" t="s">
        <v>691</v>
      </c>
      <c r="D193" s="34" t="s">
        <v>254</v>
      </c>
      <c r="E193" s="1">
        <v>45854</v>
      </c>
      <c r="F193" s="1"/>
      <c r="G193" t="s">
        <v>692</v>
      </c>
      <c r="I193" s="1">
        <v>45862</v>
      </c>
      <c r="K193" t="s">
        <v>235</v>
      </c>
      <c r="L193" t="s">
        <v>171</v>
      </c>
      <c r="M193" t="s">
        <v>693</v>
      </c>
      <c r="N193" t="s">
        <v>237</v>
      </c>
      <c r="Q193">
        <f ca="1">IF(OR(ISNUMBER(MATCH(L193,MasterData!$D$3:$D$18,0)),ISNUMBER(MATCH(L193,MasterData!$C$3:$C$18,0))),
    DATEDIF(E193,I193,"d"),
    DATEDIF(E193,TODAY(),"d"))</f>
        <v>8</v>
      </c>
      <c r="R193">
        <f t="shared" ref="R193:R199" ca="1" si="9">IF(AND($Q193&gt;=0,$Q193&lt;=7),1,0)</f>
        <v>0</v>
      </c>
      <c r="S193">
        <f t="shared" ref="S193:S199" ca="1" si="10">IF(AND($Q193&gt;7,Q193&lt;=30),1,0)</f>
        <v>1</v>
      </c>
      <c r="T193">
        <f t="shared" ref="T193:T199" ca="1" si="11">IF($Q193&gt;30,1,0)</f>
        <v>0</v>
      </c>
    </row>
    <row r="194" spans="1:20" x14ac:dyDescent="0.35">
      <c r="B194" t="s">
        <v>15</v>
      </c>
      <c r="D194" s="34">
        <v>3014</v>
      </c>
      <c r="E194" s="1">
        <v>45856</v>
      </c>
      <c r="F194" s="1"/>
      <c r="G194" t="s">
        <v>686</v>
      </c>
      <c r="I194" s="1">
        <v>45874</v>
      </c>
      <c r="K194" t="s">
        <v>235</v>
      </c>
      <c r="L194" t="s">
        <v>171</v>
      </c>
      <c r="M194" t="s">
        <v>697</v>
      </c>
      <c r="N194" t="s">
        <v>237</v>
      </c>
      <c r="Q194">
        <f ca="1">IF(OR(ISNUMBER(MATCH(L194,MasterData!$D$3:$D$18,0)),ISNUMBER(MATCH(L194,MasterData!$C$3:$C$18,0))),
    DATEDIF(E194,I194,"d"),
    DATEDIF(E194,TODAY(),"d"))</f>
        <v>18</v>
      </c>
      <c r="R194">
        <f t="shared" ca="1" si="9"/>
        <v>0</v>
      </c>
      <c r="S194">
        <f t="shared" ca="1" si="10"/>
        <v>1</v>
      </c>
      <c r="T194">
        <f t="shared" ca="1" si="11"/>
        <v>0</v>
      </c>
    </row>
    <row r="195" spans="1:20" x14ac:dyDescent="0.35">
      <c r="A195">
        <v>6000146356</v>
      </c>
      <c r="B195" t="s">
        <v>698</v>
      </c>
      <c r="D195" s="34">
        <v>3014</v>
      </c>
      <c r="E195" s="1">
        <v>45859</v>
      </c>
      <c r="F195" s="1"/>
      <c r="G195" t="s">
        <v>699</v>
      </c>
      <c r="H195" t="s">
        <v>245</v>
      </c>
      <c r="I195" s="1">
        <v>45866</v>
      </c>
      <c r="K195" t="s">
        <v>241</v>
      </c>
      <c r="L195" t="s">
        <v>171</v>
      </c>
      <c r="M195" t="s">
        <v>700</v>
      </c>
      <c r="N195" t="s">
        <v>237</v>
      </c>
      <c r="Q195">
        <f ca="1">IF(OR(ISNUMBER(MATCH(L195,MasterData!$D$3:$D$18,0)),ISNUMBER(MATCH(L195,MasterData!$C$3:$C$18,0))),
    DATEDIF(E195,I195,"d"),
    DATEDIF(E195,TODAY(),"d"))</f>
        <v>7</v>
      </c>
      <c r="R195">
        <f ca="1">IF(AND($Q195&gt;=0,$Q195&lt;=7),1,0)</f>
        <v>1</v>
      </c>
      <c r="S195">
        <f ca="1">IF(AND($Q195&gt;7,Q195&lt;=30),1,0)</f>
        <v>0</v>
      </c>
      <c r="T195">
        <f ca="1">IF($Q195&gt;30,1,0)</f>
        <v>0</v>
      </c>
    </row>
    <row r="196" spans="1:20" x14ac:dyDescent="0.35">
      <c r="B196" t="s">
        <v>16</v>
      </c>
      <c r="D196" s="34">
        <v>3014</v>
      </c>
      <c r="E196" s="1">
        <v>45859</v>
      </c>
      <c r="F196" s="1"/>
      <c r="G196" t="s">
        <v>689</v>
      </c>
      <c r="I196" s="1">
        <v>45869</v>
      </c>
      <c r="K196" t="s">
        <v>235</v>
      </c>
      <c r="L196" t="s">
        <v>171</v>
      </c>
      <c r="M196" t="s">
        <v>701</v>
      </c>
      <c r="N196" t="s">
        <v>237</v>
      </c>
      <c r="Q196">
        <f ca="1">IF(OR(ISNUMBER(MATCH(L196,MasterData!$D$3:$D$18,0)),ISNUMBER(MATCH(L196,MasterData!$C$3:$C$18,0))),
    DATEDIF(E196,I196,"d"),
    DATEDIF(E196,TODAY(),"d"))</f>
        <v>10</v>
      </c>
      <c r="R196">
        <f t="shared" ca="1" si="9"/>
        <v>0</v>
      </c>
      <c r="S196">
        <f t="shared" ca="1" si="10"/>
        <v>1</v>
      </c>
      <c r="T196">
        <f t="shared" ca="1" si="11"/>
        <v>0</v>
      </c>
    </row>
    <row r="197" spans="1:20" x14ac:dyDescent="0.35">
      <c r="B197" t="s">
        <v>17</v>
      </c>
      <c r="D197" s="34" t="s">
        <v>480</v>
      </c>
      <c r="E197" s="1">
        <v>45859</v>
      </c>
      <c r="F197" s="1"/>
      <c r="G197" t="s">
        <v>702</v>
      </c>
      <c r="I197" s="1">
        <v>45874</v>
      </c>
      <c r="K197" t="s">
        <v>235</v>
      </c>
      <c r="L197" t="s">
        <v>171</v>
      </c>
      <c r="M197" t="s">
        <v>703</v>
      </c>
      <c r="N197" t="s">
        <v>237</v>
      </c>
      <c r="Q197">
        <f ca="1">IF(OR(ISNUMBER(MATCH(L197,MasterData!$D$3:$D$18,0)),ISNUMBER(MATCH(L197,MasterData!$C$3:$C$18,0))),
    DATEDIF(E197,I197,"d"),
    DATEDIF(E197,TODAY(),"d"))</f>
        <v>15</v>
      </c>
      <c r="R197">
        <f t="shared" ca="1" si="9"/>
        <v>0</v>
      </c>
      <c r="S197">
        <f t="shared" ca="1" si="10"/>
        <v>1</v>
      </c>
      <c r="T197">
        <f t="shared" ca="1" si="11"/>
        <v>0</v>
      </c>
    </row>
    <row r="198" spans="1:20" x14ac:dyDescent="0.35">
      <c r="A198">
        <v>6000147166</v>
      </c>
      <c r="B198" t="s">
        <v>18</v>
      </c>
      <c r="D198" s="34" t="s">
        <v>660</v>
      </c>
      <c r="E198" s="1">
        <v>45862</v>
      </c>
      <c r="F198" s="1"/>
      <c r="G198" t="s">
        <v>704</v>
      </c>
      <c r="I198" s="1">
        <v>45882</v>
      </c>
      <c r="K198" t="s">
        <v>235</v>
      </c>
      <c r="L198" t="s">
        <v>171</v>
      </c>
      <c r="M198" t="s">
        <v>705</v>
      </c>
      <c r="N198" t="s">
        <v>237</v>
      </c>
      <c r="Q198">
        <f ca="1">IF(OR(ISNUMBER(MATCH(L198,MasterData!$D$3:$D$18,0)),ISNUMBER(MATCH(L198,MasterData!$C$3:$C$18,0))),
    DATEDIF(E198,I198,"d"),
    DATEDIF(E198,TODAY(),"d"))</f>
        <v>20</v>
      </c>
      <c r="R198">
        <f t="shared" ca="1" si="9"/>
        <v>0</v>
      </c>
      <c r="S198">
        <f t="shared" ca="1" si="10"/>
        <v>1</v>
      </c>
      <c r="T198">
        <f t="shared" ca="1" si="11"/>
        <v>0</v>
      </c>
    </row>
    <row r="199" spans="1:20" x14ac:dyDescent="0.35">
      <c r="B199" t="s">
        <v>706</v>
      </c>
      <c r="D199" s="34" t="s">
        <v>480</v>
      </c>
      <c r="E199" s="1">
        <v>45862</v>
      </c>
      <c r="F199" s="1"/>
      <c r="G199" t="s">
        <v>689</v>
      </c>
      <c r="I199" s="1">
        <v>45867</v>
      </c>
      <c r="K199" t="s">
        <v>241</v>
      </c>
      <c r="L199" t="s">
        <v>171</v>
      </c>
      <c r="M199" t="s">
        <v>707</v>
      </c>
      <c r="N199" t="s">
        <v>237</v>
      </c>
      <c r="Q199">
        <f ca="1">IF(OR(ISNUMBER(MATCH(L199,MasterData!$D$3:$D$18,0)),ISNUMBER(MATCH(L199,MasterData!$C$3:$C$18,0))),
    DATEDIF(E199,I199,"d"),
    DATEDIF(E199,TODAY(),"d"))</f>
        <v>5</v>
      </c>
      <c r="R199">
        <f t="shared" ca="1" si="9"/>
        <v>1</v>
      </c>
      <c r="S199">
        <f t="shared" ca="1" si="10"/>
        <v>0</v>
      </c>
      <c r="T199">
        <f t="shared" ca="1" si="11"/>
        <v>0</v>
      </c>
    </row>
    <row r="200" spans="1:20" x14ac:dyDescent="0.35">
      <c r="B200" t="s">
        <v>19</v>
      </c>
      <c r="D200" s="34">
        <v>3003</v>
      </c>
      <c r="E200" s="1">
        <v>45863</v>
      </c>
      <c r="F200" s="1"/>
      <c r="G200" t="s">
        <v>692</v>
      </c>
      <c r="I200" s="1">
        <v>45874</v>
      </c>
      <c r="K200" t="s">
        <v>241</v>
      </c>
      <c r="L200" t="s">
        <v>171</v>
      </c>
      <c r="M200" t="s">
        <v>708</v>
      </c>
      <c r="N200" t="s">
        <v>237</v>
      </c>
      <c r="Q200">
        <f ca="1">IF(OR(ISNUMBER(MATCH(L200,MasterData!$D$3:$D$18,0)),ISNUMBER(MATCH(L200,MasterData!$C$3:$C$18,0))),
    DATEDIF(E200,I200,"d"),
    DATEDIF(E200,TODAY(),"d"))</f>
        <v>11</v>
      </c>
      <c r="R200">
        <f ca="1">IF(AND($Q200&gt;=0,$Q200&lt;=7),1,0)</f>
        <v>0</v>
      </c>
      <c r="S200">
        <f ca="1">IF(AND($Q200&gt;7,Q200&lt;=30),1,0)</f>
        <v>1</v>
      </c>
      <c r="T200">
        <f ca="1">IF($Q200&gt;30,1,0)</f>
        <v>0</v>
      </c>
    </row>
    <row r="201" spans="1:20" x14ac:dyDescent="0.35">
      <c r="B201" t="s">
        <v>709</v>
      </c>
      <c r="D201" s="34" t="s">
        <v>231</v>
      </c>
      <c r="E201" s="1">
        <v>45867</v>
      </c>
      <c r="F201" s="1"/>
      <c r="G201" t="s">
        <v>710</v>
      </c>
      <c r="I201" s="1">
        <v>45869</v>
      </c>
      <c r="K201" t="s">
        <v>235</v>
      </c>
      <c r="L201" t="s">
        <v>171</v>
      </c>
      <c r="M201" t="s">
        <v>711</v>
      </c>
      <c r="N201" t="s">
        <v>237</v>
      </c>
      <c r="Q201">
        <f ca="1">IF(OR(ISNUMBER(MATCH(L201,MasterData!$D$3:$D$18,0)),ISNUMBER(MATCH(L201,MasterData!$C$3:$C$18,0))),
    DATEDIF(E201,I201,"d"),
    DATEDIF(E201,TODAY(),"d"))</f>
        <v>2</v>
      </c>
      <c r="R201">
        <f t="shared" ref="R201:R240" ca="1" si="12">IF(AND($Q201&gt;=0,$Q201&lt;=7),1,0)</f>
        <v>1</v>
      </c>
      <c r="S201">
        <f t="shared" ref="S201:S214" ca="1" si="13">IF(AND($Q201&gt;7,Q201&lt;=30),1,0)</f>
        <v>0</v>
      </c>
      <c r="T201">
        <f t="shared" ref="T201:T240" ca="1" si="14">IF($Q201&gt;30,1,0)</f>
        <v>0</v>
      </c>
    </row>
    <row r="202" spans="1:20" x14ac:dyDescent="0.35">
      <c r="B202" t="s">
        <v>712</v>
      </c>
      <c r="D202" s="34" t="s">
        <v>480</v>
      </c>
      <c r="E202" s="1">
        <v>45867</v>
      </c>
      <c r="F202" s="1"/>
      <c r="G202" t="s">
        <v>699</v>
      </c>
      <c r="I202" s="1">
        <v>45868</v>
      </c>
      <c r="K202" t="s">
        <v>241</v>
      </c>
      <c r="L202" t="s">
        <v>171</v>
      </c>
      <c r="M202" t="s">
        <v>713</v>
      </c>
      <c r="N202" t="s">
        <v>237</v>
      </c>
      <c r="Q202">
        <f ca="1">IF(OR(ISNUMBER(MATCH(L202,MasterData!$D$3:$D$18,0)),ISNUMBER(MATCH(L202,MasterData!$C$3:$C$18,0))),
    DATEDIF(E202,I202,"d"),
    DATEDIF(E202,TODAY(),"d"))</f>
        <v>1</v>
      </c>
      <c r="R202">
        <f t="shared" ca="1" si="12"/>
        <v>1</v>
      </c>
      <c r="S202">
        <f t="shared" ca="1" si="13"/>
        <v>0</v>
      </c>
      <c r="T202">
        <f t="shared" ca="1" si="14"/>
        <v>0</v>
      </c>
    </row>
    <row r="203" spans="1:20" x14ac:dyDescent="0.35">
      <c r="B203" t="s">
        <v>714</v>
      </c>
      <c r="D203" s="34" t="s">
        <v>231</v>
      </c>
      <c r="E203" s="1">
        <v>45867</v>
      </c>
      <c r="F203" s="1"/>
      <c r="G203" t="s">
        <v>715</v>
      </c>
      <c r="I203" s="1">
        <v>45896.52511574074</v>
      </c>
      <c r="K203" t="s">
        <v>235</v>
      </c>
      <c r="L203" t="s">
        <v>171</v>
      </c>
      <c r="M203" t="s">
        <v>716</v>
      </c>
      <c r="N203" t="s">
        <v>237</v>
      </c>
      <c r="Q203">
        <f ca="1">IF(OR(ISNUMBER(MATCH(L203,MasterData!$D$3:$D$18,0)),ISNUMBER(MATCH(L203,MasterData!$C$3:$C$18,0))),
    DATEDIF(E203,I203,"d"),
    DATEDIF(E203,TODAY(),"d"))</f>
        <v>29</v>
      </c>
      <c r="R203">
        <f t="shared" ca="1" si="12"/>
        <v>0</v>
      </c>
      <c r="S203">
        <f t="shared" ca="1" si="13"/>
        <v>1</v>
      </c>
      <c r="T203">
        <f t="shared" ca="1" si="14"/>
        <v>0</v>
      </c>
    </row>
    <row r="204" spans="1:20" x14ac:dyDescent="0.35">
      <c r="B204" t="s">
        <v>20</v>
      </c>
      <c r="D204" s="34" t="s">
        <v>717</v>
      </c>
      <c r="E204" s="1">
        <v>45868</v>
      </c>
      <c r="F204" s="1"/>
      <c r="G204" t="s">
        <v>718</v>
      </c>
      <c r="I204" s="1">
        <v>45895.570856481485</v>
      </c>
      <c r="K204" t="s">
        <v>241</v>
      </c>
      <c r="L204" t="s">
        <v>171</v>
      </c>
      <c r="M204" t="s">
        <v>719</v>
      </c>
      <c r="N204" t="s">
        <v>237</v>
      </c>
      <c r="Q204">
        <f ca="1">IF(OR(ISNUMBER(MATCH(L204,MasterData!$D$3:$D$18,0)),ISNUMBER(MATCH(L204,MasterData!$C$3:$C$18,0))),
    DATEDIF(E204,I204,"d"),
    DATEDIF(E204,TODAY(),"d"))</f>
        <v>27</v>
      </c>
      <c r="R204">
        <f t="shared" ca="1" si="12"/>
        <v>0</v>
      </c>
      <c r="S204">
        <f t="shared" ca="1" si="13"/>
        <v>1</v>
      </c>
      <c r="T204">
        <f t="shared" ca="1" si="14"/>
        <v>0</v>
      </c>
    </row>
    <row r="205" spans="1:20" x14ac:dyDescent="0.35">
      <c r="B205" t="s">
        <v>21</v>
      </c>
      <c r="D205" s="34">
        <v>3366</v>
      </c>
      <c r="E205" s="1">
        <v>45868</v>
      </c>
      <c r="F205" s="1"/>
      <c r="G205" t="s">
        <v>720</v>
      </c>
      <c r="I205" s="1">
        <v>45895.400914351849</v>
      </c>
      <c r="K205" t="s">
        <v>241</v>
      </c>
      <c r="L205" t="s">
        <v>171</v>
      </c>
      <c r="M205" t="s">
        <v>721</v>
      </c>
      <c r="N205" t="s">
        <v>237</v>
      </c>
      <c r="Q205">
        <f ca="1">IF(OR(ISNUMBER(MATCH(L205,MasterData!$D$3:$D$18,0)),ISNUMBER(MATCH(L205,MasterData!$C$3:$C$18,0))),
    DATEDIF(E205,I205,"d"),
    DATEDIF(E205,TODAY(),"d"))</f>
        <v>27</v>
      </c>
      <c r="R205">
        <f t="shared" ca="1" si="12"/>
        <v>0</v>
      </c>
      <c r="S205">
        <f t="shared" ca="1" si="13"/>
        <v>1</v>
      </c>
      <c r="T205">
        <f t="shared" ca="1" si="14"/>
        <v>0</v>
      </c>
    </row>
    <row r="206" spans="1:20" x14ac:dyDescent="0.35">
      <c r="B206" t="s">
        <v>22</v>
      </c>
      <c r="D206" s="34" t="s">
        <v>717</v>
      </c>
      <c r="E206" s="1">
        <v>45869</v>
      </c>
      <c r="G206" t="s">
        <v>722</v>
      </c>
      <c r="I206" s="1">
        <v>45870</v>
      </c>
      <c r="K206" t="s">
        <v>235</v>
      </c>
      <c r="L206" t="s">
        <v>171</v>
      </c>
      <c r="M206" t="s">
        <v>723</v>
      </c>
      <c r="N206" t="s">
        <v>237</v>
      </c>
      <c r="Q206">
        <f ca="1">IF(OR(ISNUMBER(MATCH(L206,MasterData!$D$3:$D$18,0)),ISNUMBER(MATCH(L206,MasterData!$C$3:$C$18,0))),
    DATEDIF(E206,I206,"d"),
    DATEDIF(E206,TODAY(),"d"))</f>
        <v>1</v>
      </c>
      <c r="R206">
        <f t="shared" ca="1" si="12"/>
        <v>1</v>
      </c>
      <c r="S206">
        <f t="shared" ca="1" si="13"/>
        <v>0</v>
      </c>
      <c r="T206">
        <f t="shared" ca="1" si="14"/>
        <v>0</v>
      </c>
    </row>
    <row r="207" spans="1:20" x14ac:dyDescent="0.35">
      <c r="B207" t="s">
        <v>23</v>
      </c>
      <c r="D207" s="34" t="s">
        <v>480</v>
      </c>
      <c r="E207" s="1">
        <v>45870</v>
      </c>
      <c r="G207" t="s">
        <v>724</v>
      </c>
      <c r="I207" s="1">
        <v>45881</v>
      </c>
      <c r="K207" t="s">
        <v>235</v>
      </c>
      <c r="L207" t="s">
        <v>171</v>
      </c>
      <c r="M207" t="s">
        <v>725</v>
      </c>
      <c r="N207" t="s">
        <v>237</v>
      </c>
      <c r="Q207">
        <f ca="1">IF(OR(ISNUMBER(MATCH(L207,MasterData!$D$3:$D$18,0)),ISNUMBER(MATCH(L207,MasterData!$C$3:$C$18,0))),
    DATEDIF(E207,I207,"d"),
    DATEDIF(E207,TODAY(),"d"))</f>
        <v>11</v>
      </c>
      <c r="R207">
        <f t="shared" ca="1" si="12"/>
        <v>0</v>
      </c>
      <c r="S207">
        <f t="shared" ca="1" si="13"/>
        <v>1</v>
      </c>
      <c r="T207">
        <f t="shared" ca="1" si="14"/>
        <v>0</v>
      </c>
    </row>
    <row r="208" spans="1:20" x14ac:dyDescent="0.35">
      <c r="B208" t="s">
        <v>24</v>
      </c>
      <c r="D208" s="34" t="s">
        <v>254</v>
      </c>
      <c r="E208" s="1">
        <v>45873</v>
      </c>
      <c r="G208" t="s">
        <v>727</v>
      </c>
      <c r="I208" s="1">
        <v>45874</v>
      </c>
      <c r="K208" t="s">
        <v>241</v>
      </c>
      <c r="L208" t="s">
        <v>171</v>
      </c>
      <c r="M208" t="s">
        <v>728</v>
      </c>
      <c r="N208" t="s">
        <v>237</v>
      </c>
      <c r="Q208">
        <f ca="1">IF(OR(ISNUMBER(MATCH(L208,MasterData!$D$3:$D$18,0)),ISNUMBER(MATCH(L208,MasterData!$C$3:$C$18,0))),
    DATEDIF(E208,I208,"d"),
    DATEDIF(E208,TODAY(),"d"))</f>
        <v>1</v>
      </c>
      <c r="R208">
        <f t="shared" ca="1" si="12"/>
        <v>1</v>
      </c>
      <c r="S208">
        <f t="shared" ca="1" si="13"/>
        <v>0</v>
      </c>
      <c r="T208">
        <f t="shared" ca="1" si="14"/>
        <v>0</v>
      </c>
    </row>
    <row r="209" spans="2:20" x14ac:dyDescent="0.35">
      <c r="B209" t="s">
        <v>25</v>
      </c>
      <c r="D209" s="34">
        <v>5975</v>
      </c>
      <c r="E209" s="1">
        <v>45876</v>
      </c>
      <c r="G209" t="s">
        <v>248</v>
      </c>
      <c r="H209" t="s">
        <v>245</v>
      </c>
      <c r="I209" s="1">
        <v>45883.327187499999</v>
      </c>
      <c r="K209" t="s">
        <v>241</v>
      </c>
      <c r="L209" t="s">
        <v>164</v>
      </c>
      <c r="M209" t="s">
        <v>729</v>
      </c>
      <c r="N209" t="s">
        <v>237</v>
      </c>
      <c r="Q209">
        <f ca="1">IF(OR(ISNUMBER(MATCH(L209,MasterData!$D$3:$D$18,0)),ISNUMBER(MATCH(L209,MasterData!$C$3:$C$18,0))),
    DATEDIF(E209,I209,"d"),
    DATEDIF(E209,TODAY(),"d"))</f>
        <v>131</v>
      </c>
      <c r="R209">
        <f t="shared" ca="1" si="12"/>
        <v>0</v>
      </c>
      <c r="S209">
        <f t="shared" ca="1" si="13"/>
        <v>0</v>
      </c>
      <c r="T209">
        <f t="shared" ca="1" si="14"/>
        <v>1</v>
      </c>
    </row>
    <row r="210" spans="2:20" x14ac:dyDescent="0.35">
      <c r="B210" t="s">
        <v>26</v>
      </c>
      <c r="D210" s="34">
        <v>5975</v>
      </c>
      <c r="E210" s="1">
        <v>45876</v>
      </c>
      <c r="G210" t="s">
        <v>248</v>
      </c>
      <c r="H210" t="s">
        <v>245</v>
      </c>
      <c r="I210" s="1">
        <v>45897.422789351855</v>
      </c>
      <c r="K210" t="s">
        <v>241</v>
      </c>
      <c r="L210" t="s">
        <v>171</v>
      </c>
      <c r="M210" t="s">
        <v>729</v>
      </c>
      <c r="N210" t="s">
        <v>237</v>
      </c>
      <c r="Q210">
        <f ca="1">IF(OR(ISNUMBER(MATCH(L210,MasterData!$D$3:$D$18,0)),ISNUMBER(MATCH(L210,MasterData!$C$3:$C$18,0))),
    DATEDIF(E210,I210,"d"),
    DATEDIF(E210,TODAY(),"d"))</f>
        <v>21</v>
      </c>
      <c r="R210">
        <f t="shared" ca="1" si="12"/>
        <v>0</v>
      </c>
      <c r="S210">
        <f t="shared" ca="1" si="13"/>
        <v>1</v>
      </c>
      <c r="T210">
        <f t="shared" ca="1" si="14"/>
        <v>0</v>
      </c>
    </row>
    <row r="211" spans="2:20" x14ac:dyDescent="0.35">
      <c r="B211" t="s">
        <v>730</v>
      </c>
      <c r="D211" s="34">
        <v>5975</v>
      </c>
      <c r="E211" s="1">
        <v>45877</v>
      </c>
      <c r="G211" t="s">
        <v>248</v>
      </c>
      <c r="H211" t="s">
        <v>245</v>
      </c>
      <c r="I211" s="1">
        <v>45896.544803240744</v>
      </c>
      <c r="K211" t="s">
        <v>241</v>
      </c>
      <c r="L211" t="s">
        <v>171</v>
      </c>
      <c r="M211" t="s">
        <v>731</v>
      </c>
      <c r="N211" t="s">
        <v>237</v>
      </c>
      <c r="Q211">
        <f ca="1">IF(OR(ISNUMBER(MATCH(L211,MasterData!$D$3:$D$18,0)),ISNUMBER(MATCH(L211,MasterData!$C$3:$C$18,0))),
    DATEDIF(E211,I211,"d"),
    DATEDIF(E211,TODAY(),"d"))</f>
        <v>19</v>
      </c>
      <c r="R211">
        <f t="shared" ca="1" si="12"/>
        <v>0</v>
      </c>
      <c r="S211">
        <f t="shared" ca="1" si="13"/>
        <v>1</v>
      </c>
      <c r="T211">
        <f t="shared" ca="1" si="14"/>
        <v>0</v>
      </c>
    </row>
    <row r="212" spans="2:20" x14ac:dyDescent="0.35">
      <c r="B212" t="s">
        <v>732</v>
      </c>
      <c r="D212" s="34" t="s">
        <v>480</v>
      </c>
      <c r="E212" s="1">
        <v>45881</v>
      </c>
      <c r="G212" t="s">
        <v>733</v>
      </c>
      <c r="I212" s="1">
        <v>45881</v>
      </c>
      <c r="K212" t="s">
        <v>347</v>
      </c>
      <c r="L212" t="s">
        <v>171</v>
      </c>
      <c r="M212" t="s">
        <v>734</v>
      </c>
      <c r="N212" t="s">
        <v>237</v>
      </c>
      <c r="Q212">
        <f ca="1">IF(OR(ISNUMBER(MATCH(L212,MasterData!$D$3:$D$18,0)),ISNUMBER(MATCH(L212,MasterData!$C$3:$C$18,0))),
    DATEDIF(E212,I212,"d"),
    DATEDIF(E212,TODAY(),"d"))</f>
        <v>0</v>
      </c>
      <c r="R212">
        <f t="shared" ca="1" si="12"/>
        <v>1</v>
      </c>
      <c r="S212">
        <f t="shared" ca="1" si="13"/>
        <v>0</v>
      </c>
      <c r="T212">
        <f t="shared" ca="1" si="14"/>
        <v>0</v>
      </c>
    </row>
    <row r="213" spans="2:20" x14ac:dyDescent="0.35">
      <c r="B213" t="s">
        <v>27</v>
      </c>
      <c r="D213" s="34" t="s">
        <v>717</v>
      </c>
      <c r="E213" s="1">
        <v>45881</v>
      </c>
      <c r="G213" t="s">
        <v>735</v>
      </c>
      <c r="H213" t="s">
        <v>736</v>
      </c>
      <c r="I213" s="1">
        <v>45883</v>
      </c>
      <c r="K213" t="s">
        <v>241</v>
      </c>
      <c r="L213" t="s">
        <v>164</v>
      </c>
      <c r="M213" t="s">
        <v>737</v>
      </c>
      <c r="N213" t="s">
        <v>237</v>
      </c>
      <c r="Q213">
        <f ca="1">IF(OR(ISNUMBER(MATCH(L213,MasterData!$D$3:$D$18,0)),ISNUMBER(MATCH(L213,MasterData!$C$3:$C$18,0))),
    DATEDIF(E213,I213,"d"),
    DATEDIF(E213,TODAY(),"d"))</f>
        <v>126</v>
      </c>
      <c r="R213">
        <f t="shared" ca="1" si="12"/>
        <v>0</v>
      </c>
      <c r="S213">
        <f t="shared" ca="1" si="13"/>
        <v>0</v>
      </c>
      <c r="T213">
        <f t="shared" ca="1" si="14"/>
        <v>1</v>
      </c>
    </row>
    <row r="214" spans="2:20" x14ac:dyDescent="0.35">
      <c r="B214" t="s">
        <v>28</v>
      </c>
      <c r="D214" s="34">
        <v>3014</v>
      </c>
      <c r="E214" s="1">
        <v>45882</v>
      </c>
      <c r="G214" t="s">
        <v>738</v>
      </c>
      <c r="H214" t="s">
        <v>736</v>
      </c>
      <c r="I214" s="1">
        <v>45883</v>
      </c>
      <c r="K214" t="s">
        <v>235</v>
      </c>
      <c r="L214" t="s">
        <v>164</v>
      </c>
      <c r="M214" t="s">
        <v>739</v>
      </c>
      <c r="N214" t="s">
        <v>237</v>
      </c>
      <c r="Q214">
        <f ca="1">IF(OR(ISNUMBER(MATCH(L214,MasterData!$D$3:$D$18,0)),ISNUMBER(MATCH(L214,MasterData!$C$3:$C$18,0))),
    DATEDIF(E214,I214,"d"),
    DATEDIF(E214,TODAY(),"d"))</f>
        <v>125</v>
      </c>
      <c r="R214">
        <f t="shared" ca="1" si="12"/>
        <v>0</v>
      </c>
      <c r="S214">
        <f t="shared" ca="1" si="13"/>
        <v>0</v>
      </c>
      <c r="T214">
        <f t="shared" ca="1" si="14"/>
        <v>1</v>
      </c>
    </row>
    <row r="215" spans="2:20" x14ac:dyDescent="0.35">
      <c r="B215" t="s">
        <v>740</v>
      </c>
      <c r="D215" s="34">
        <v>3014</v>
      </c>
      <c r="E215" s="179">
        <v>45884.675428240742</v>
      </c>
      <c r="G215" t="s">
        <v>741</v>
      </c>
      <c r="I215" s="179">
        <v>45895.349780092591</v>
      </c>
      <c r="J215" t="s">
        <v>742</v>
      </c>
      <c r="K215" t="s">
        <v>235</v>
      </c>
      <c r="L215" t="s">
        <v>171</v>
      </c>
      <c r="M215" t="s">
        <v>743</v>
      </c>
      <c r="N215" t="s">
        <v>744</v>
      </c>
      <c r="Q215">
        <f ca="1">IF(OR(ISNUMBER(MATCH(L215,MasterData!$D$3:$D$18,0)),ISNUMBER(MATCH(L215,MasterData!$C$3:$C$18,0))),
    DATEDIF(E215,I215,"d"),
    DATEDIF(E215,TODAY(),"d"))</f>
        <v>11</v>
      </c>
      <c r="R215">
        <f t="shared" ca="1" si="12"/>
        <v>0</v>
      </c>
      <c r="S215">
        <f t="shared" ref="S215:S240" ca="1" si="15">IF(AND($Q215&gt;7,Q215&lt;=30),1,0)</f>
        <v>1</v>
      </c>
      <c r="T215">
        <f t="shared" ca="1" si="14"/>
        <v>0</v>
      </c>
    </row>
    <row r="216" spans="2:20" x14ac:dyDescent="0.35">
      <c r="B216" t="s">
        <v>745</v>
      </c>
      <c r="D216" s="34" t="s">
        <v>746</v>
      </c>
      <c r="E216" s="179">
        <v>45887.449328703704</v>
      </c>
      <c r="G216" t="s">
        <v>738</v>
      </c>
      <c r="I216" s="179">
        <v>45896.404432870368</v>
      </c>
      <c r="J216" t="s">
        <v>747</v>
      </c>
      <c r="K216" t="s">
        <v>235</v>
      </c>
      <c r="L216" t="s">
        <v>164</v>
      </c>
      <c r="M216" t="s">
        <v>748</v>
      </c>
      <c r="N216" t="s">
        <v>744</v>
      </c>
      <c r="Q216">
        <f ca="1">IF(OR(ISNUMBER(MATCH(L216,MasterData!$D$3:$D$18,0)),ISNUMBER(MATCH(L216,MasterData!$C$3:$C$18,0))),
    DATEDIF(E216,I216,"d"),
    DATEDIF(E216,TODAY(),"d"))</f>
        <v>120</v>
      </c>
      <c r="R216">
        <f t="shared" ca="1" si="12"/>
        <v>0</v>
      </c>
      <c r="S216">
        <f t="shared" ca="1" si="15"/>
        <v>0</v>
      </c>
      <c r="T216">
        <f t="shared" ca="1" si="14"/>
        <v>1</v>
      </c>
    </row>
    <row r="217" spans="2:20" x14ac:dyDescent="0.35">
      <c r="B217" t="s">
        <v>29</v>
      </c>
      <c r="D217" s="34" t="s">
        <v>254</v>
      </c>
      <c r="E217" s="179">
        <v>45887.466793981483</v>
      </c>
      <c r="G217" t="s">
        <v>749</v>
      </c>
      <c r="I217" s="179">
        <v>45897.427488425928</v>
      </c>
      <c r="J217" t="s">
        <v>747</v>
      </c>
      <c r="K217" t="s">
        <v>241</v>
      </c>
      <c r="L217" t="s">
        <v>164</v>
      </c>
      <c r="M217" t="s">
        <v>750</v>
      </c>
      <c r="N217" t="s">
        <v>744</v>
      </c>
      <c r="Q217">
        <f ca="1">IF(OR(ISNUMBER(MATCH(L217,MasterData!$D$3:$D$18,0)),ISNUMBER(MATCH(L217,MasterData!$C$3:$C$18,0))),
    DATEDIF(E217,I217,"d"),
    DATEDIF(E217,TODAY(),"d"))</f>
        <v>120</v>
      </c>
      <c r="R217">
        <f t="shared" ca="1" si="12"/>
        <v>0</v>
      </c>
      <c r="S217">
        <f t="shared" ca="1" si="15"/>
        <v>0</v>
      </c>
      <c r="T217">
        <f t="shared" ca="1" si="14"/>
        <v>1</v>
      </c>
    </row>
    <row r="218" spans="2:20" x14ac:dyDescent="0.35">
      <c r="B218" t="s">
        <v>751</v>
      </c>
      <c r="D218" s="34">
        <v>3010</v>
      </c>
      <c r="E218" s="179">
        <v>45887.607604166667</v>
      </c>
      <c r="G218" t="s">
        <v>752</v>
      </c>
      <c r="I218" s="179">
        <v>45891.336944444447</v>
      </c>
      <c r="J218" t="s">
        <v>753</v>
      </c>
      <c r="K218" t="s">
        <v>241</v>
      </c>
      <c r="L218" t="s">
        <v>171</v>
      </c>
      <c r="M218" t="s">
        <v>754</v>
      </c>
      <c r="N218" t="s">
        <v>744</v>
      </c>
      <c r="Q218">
        <f ca="1">IF(OR(ISNUMBER(MATCH(L218,MasterData!$D$3:$D$18,0)),ISNUMBER(MATCH(L218,MasterData!$C$3:$C$18,0))),
    DATEDIF(E218,I218,"d"),
    DATEDIF(E218,TODAY(),"d"))</f>
        <v>4</v>
      </c>
      <c r="R218">
        <f t="shared" ca="1" si="12"/>
        <v>1</v>
      </c>
      <c r="S218">
        <f t="shared" ca="1" si="15"/>
        <v>0</v>
      </c>
      <c r="T218">
        <f t="shared" ca="1" si="14"/>
        <v>0</v>
      </c>
    </row>
    <row r="219" spans="2:20" x14ac:dyDescent="0.35">
      <c r="B219" t="s">
        <v>30</v>
      </c>
      <c r="D219" s="34" t="s">
        <v>254</v>
      </c>
      <c r="E219" s="179">
        <v>45887.680798611109</v>
      </c>
      <c r="G219" t="s">
        <v>755</v>
      </c>
      <c r="I219" s="179">
        <v>45897.547847222224</v>
      </c>
      <c r="J219" t="s">
        <v>753</v>
      </c>
      <c r="K219" t="s">
        <v>241</v>
      </c>
      <c r="L219" t="s">
        <v>164</v>
      </c>
      <c r="M219" t="s">
        <v>756</v>
      </c>
      <c r="N219" t="s">
        <v>744</v>
      </c>
      <c r="Q219">
        <f ca="1">IF(OR(ISNUMBER(MATCH(L219,MasterData!$D$3:$D$18,0)),ISNUMBER(MATCH(L219,MasterData!$C$3:$C$18,0))),
    DATEDIF(E219,I219,"d"),
    DATEDIF(E219,TODAY(),"d"))</f>
        <v>120</v>
      </c>
      <c r="R219">
        <f t="shared" ca="1" si="12"/>
        <v>0</v>
      </c>
      <c r="S219">
        <f t="shared" ca="1" si="15"/>
        <v>0</v>
      </c>
      <c r="T219">
        <f t="shared" ca="1" si="14"/>
        <v>1</v>
      </c>
    </row>
    <row r="220" spans="2:20" x14ac:dyDescent="0.35">
      <c r="B220" t="s">
        <v>31</v>
      </c>
      <c r="D220" s="34">
        <v>3003</v>
      </c>
      <c r="E220" s="179">
        <v>45887.701516203706</v>
      </c>
      <c r="G220" t="s">
        <v>755</v>
      </c>
      <c r="I220" s="179">
        <v>45897.546296296299</v>
      </c>
      <c r="J220" t="s">
        <v>753</v>
      </c>
      <c r="K220" t="s">
        <v>241</v>
      </c>
      <c r="L220" t="s">
        <v>164</v>
      </c>
      <c r="M220" t="s">
        <v>757</v>
      </c>
      <c r="N220" t="s">
        <v>744</v>
      </c>
      <c r="Q220">
        <f ca="1">IF(OR(ISNUMBER(MATCH(L220,MasterData!$D$3:$D$18,0)),ISNUMBER(MATCH(L220,MasterData!$C$3:$C$18,0))),
    DATEDIF(E220,I220,"d"),
    DATEDIF(E220,TODAY(),"d"))</f>
        <v>120</v>
      </c>
      <c r="R220">
        <f t="shared" ca="1" si="12"/>
        <v>0</v>
      </c>
      <c r="S220">
        <f t="shared" ca="1" si="15"/>
        <v>0</v>
      </c>
      <c r="T220">
        <f t="shared" ca="1" si="14"/>
        <v>1</v>
      </c>
    </row>
    <row r="221" spans="2:20" x14ac:dyDescent="0.35">
      <c r="B221" t="s">
        <v>758</v>
      </c>
      <c r="D221" s="34">
        <v>3366</v>
      </c>
      <c r="E221" s="179">
        <v>45887.842199074075</v>
      </c>
      <c r="G221" t="s">
        <v>759</v>
      </c>
      <c r="I221" s="179">
        <v>45896.525173611109</v>
      </c>
      <c r="J221" t="s">
        <v>760</v>
      </c>
      <c r="K221" t="s">
        <v>235</v>
      </c>
      <c r="L221" t="s">
        <v>171</v>
      </c>
      <c r="M221" t="s">
        <v>761</v>
      </c>
      <c r="N221" t="s">
        <v>744</v>
      </c>
      <c r="Q221">
        <f ca="1">IF(OR(ISNUMBER(MATCH(L221,MasterData!$D$3:$D$18,0)),ISNUMBER(MATCH(L221,MasterData!$C$3:$C$18,0))),
    DATEDIF(E221,I221,"d"),
    DATEDIF(E221,TODAY(),"d"))</f>
        <v>9</v>
      </c>
      <c r="R221">
        <f t="shared" ca="1" si="12"/>
        <v>0</v>
      </c>
      <c r="S221">
        <f t="shared" ca="1" si="15"/>
        <v>1</v>
      </c>
      <c r="T221">
        <f t="shared" ca="1" si="14"/>
        <v>0</v>
      </c>
    </row>
    <row r="222" spans="2:20" x14ac:dyDescent="0.35">
      <c r="B222" t="s">
        <v>762</v>
      </c>
      <c r="D222" s="34" t="s">
        <v>746</v>
      </c>
      <c r="E222" s="179">
        <v>45888.412893518522</v>
      </c>
      <c r="G222" t="s">
        <v>738</v>
      </c>
      <c r="I222" s="179">
        <v>45896.405312499999</v>
      </c>
      <c r="J222" t="s">
        <v>747</v>
      </c>
      <c r="K222" t="s">
        <v>235</v>
      </c>
      <c r="L222" t="s">
        <v>164</v>
      </c>
      <c r="M222" t="s">
        <v>763</v>
      </c>
      <c r="N222" t="s">
        <v>744</v>
      </c>
      <c r="Q222">
        <f ca="1">IF(OR(ISNUMBER(MATCH(L222,MasterData!$D$3:$D$18,0)),ISNUMBER(MATCH(L222,MasterData!$C$3:$C$18,0))),
    DATEDIF(E222,I222,"d"),
    DATEDIF(E222,TODAY(),"d"))</f>
        <v>119</v>
      </c>
      <c r="R222">
        <f t="shared" ca="1" si="12"/>
        <v>0</v>
      </c>
      <c r="S222">
        <f t="shared" ca="1" si="15"/>
        <v>0</v>
      </c>
      <c r="T222">
        <f t="shared" ca="1" si="14"/>
        <v>1</v>
      </c>
    </row>
    <row r="223" spans="2:20" x14ac:dyDescent="0.35">
      <c r="B223" t="s">
        <v>32</v>
      </c>
      <c r="D223" s="34">
        <v>3003</v>
      </c>
      <c r="E223" s="179">
        <v>45889.527708333335</v>
      </c>
      <c r="G223" t="s">
        <v>749</v>
      </c>
      <c r="I223" s="179">
        <v>45895.536944444444</v>
      </c>
      <c r="J223" t="s">
        <v>753</v>
      </c>
      <c r="K223" t="s">
        <v>347</v>
      </c>
      <c r="L223" t="s">
        <v>171</v>
      </c>
      <c r="M223" t="s">
        <v>764</v>
      </c>
      <c r="N223" t="s">
        <v>744</v>
      </c>
      <c r="Q223">
        <f ca="1">IF(OR(ISNUMBER(MATCH(L223,MasterData!$D$3:$D$18,0)),ISNUMBER(MATCH(L223,MasterData!$C$3:$C$18,0))),
    DATEDIF(E223,I223,"d"),
    DATEDIF(E223,TODAY(),"d"))</f>
        <v>6</v>
      </c>
      <c r="R223">
        <f t="shared" ca="1" si="12"/>
        <v>1</v>
      </c>
      <c r="S223">
        <f t="shared" ca="1" si="15"/>
        <v>0</v>
      </c>
      <c r="T223">
        <f t="shared" ca="1" si="14"/>
        <v>0</v>
      </c>
    </row>
    <row r="224" spans="2:20" x14ac:dyDescent="0.35">
      <c r="B224" t="s">
        <v>765</v>
      </c>
      <c r="D224" s="34" t="s">
        <v>717</v>
      </c>
      <c r="E224" s="179">
        <v>45889.974976851852</v>
      </c>
      <c r="G224" t="s">
        <v>766</v>
      </c>
      <c r="I224" s="179">
        <v>45896.382384259261</v>
      </c>
      <c r="J224" t="s">
        <v>760</v>
      </c>
      <c r="K224" t="s">
        <v>347</v>
      </c>
      <c r="L224" t="s">
        <v>164</v>
      </c>
      <c r="M224" t="s">
        <v>767</v>
      </c>
      <c r="N224" t="s">
        <v>744</v>
      </c>
      <c r="Q224">
        <f ca="1">IF(OR(ISNUMBER(MATCH(L224,MasterData!$D$3:$D$18,0)),ISNUMBER(MATCH(L224,MasterData!$C$3:$C$18,0))),
    DATEDIF(E224,I224,"d"),
    DATEDIF(E224,TODAY(),"d"))</f>
        <v>118</v>
      </c>
      <c r="R224">
        <f t="shared" ca="1" si="12"/>
        <v>0</v>
      </c>
      <c r="S224">
        <f t="shared" ca="1" si="15"/>
        <v>0</v>
      </c>
      <c r="T224">
        <f t="shared" ca="1" si="14"/>
        <v>1</v>
      </c>
    </row>
    <row r="225" spans="2:20" x14ac:dyDescent="0.35">
      <c r="B225" t="s">
        <v>768</v>
      </c>
      <c r="D225" s="34" t="s">
        <v>480</v>
      </c>
      <c r="E225" s="179">
        <v>45890.36917824074</v>
      </c>
      <c r="G225" t="s">
        <v>769</v>
      </c>
      <c r="I225" s="179">
        <v>45898.44</v>
      </c>
      <c r="J225" t="s">
        <v>753</v>
      </c>
      <c r="K225" t="s">
        <v>235</v>
      </c>
      <c r="L225" t="s">
        <v>171</v>
      </c>
      <c r="M225" t="s">
        <v>770</v>
      </c>
      <c r="N225" t="s">
        <v>771</v>
      </c>
      <c r="Q225">
        <f ca="1">IF(OR(ISNUMBER(MATCH(L225,MasterData!$D$3:$D$18,0)),ISNUMBER(MATCH(L225,MasterData!$C$3:$C$18,0))),
    DATEDIF(E225,I225,"d"),
    DATEDIF(E225,TODAY(),"d"))</f>
        <v>8</v>
      </c>
      <c r="R225">
        <f t="shared" ca="1" si="12"/>
        <v>0</v>
      </c>
      <c r="S225">
        <f t="shared" ca="1" si="15"/>
        <v>1</v>
      </c>
      <c r="T225">
        <f t="shared" ca="1" si="14"/>
        <v>0</v>
      </c>
    </row>
    <row r="226" spans="2:20" x14ac:dyDescent="0.35">
      <c r="B226" t="s">
        <v>33</v>
      </c>
      <c r="D226" s="34" t="s">
        <v>480</v>
      </c>
      <c r="E226" s="179">
        <v>45890.637569444443</v>
      </c>
      <c r="G226" t="s">
        <v>649</v>
      </c>
      <c r="I226" s="179">
        <v>45895.442662037036</v>
      </c>
      <c r="J226" t="s">
        <v>753</v>
      </c>
      <c r="K226" t="s">
        <v>241</v>
      </c>
      <c r="L226" t="s">
        <v>164</v>
      </c>
      <c r="M226" t="s">
        <v>772</v>
      </c>
      <c r="N226" t="s">
        <v>744</v>
      </c>
      <c r="Q226">
        <f ca="1">IF(OR(ISNUMBER(MATCH(L226,MasterData!$D$3:$D$18,0)),ISNUMBER(MATCH(L226,MasterData!$C$3:$C$18,0))),
    DATEDIF(E226,I226,"d"),
    DATEDIF(E226,TODAY(),"d"))</f>
        <v>117</v>
      </c>
      <c r="R226">
        <f t="shared" ca="1" si="12"/>
        <v>0</v>
      </c>
      <c r="S226">
        <f t="shared" ca="1" si="15"/>
        <v>0</v>
      </c>
      <c r="T226">
        <f t="shared" ca="1" si="14"/>
        <v>1</v>
      </c>
    </row>
    <row r="227" spans="2:20" x14ac:dyDescent="0.35">
      <c r="B227" t="s">
        <v>41</v>
      </c>
      <c r="D227" s="34" t="s">
        <v>746</v>
      </c>
      <c r="E227" s="179">
        <v>45891.361898148149</v>
      </c>
      <c r="G227" t="s">
        <v>773</v>
      </c>
      <c r="I227" s="179">
        <v>45894.525810185187</v>
      </c>
      <c r="J227" t="s">
        <v>753</v>
      </c>
      <c r="K227" t="s">
        <v>235</v>
      </c>
      <c r="L227" t="s">
        <v>171</v>
      </c>
      <c r="M227" t="s">
        <v>774</v>
      </c>
      <c r="N227" t="s">
        <v>744</v>
      </c>
      <c r="Q227">
        <f ca="1">IF(OR(ISNUMBER(MATCH(L227,MasterData!$D$3:$D$18,0)),ISNUMBER(MATCH(L227,MasterData!$C$3:$C$18,0))),
    DATEDIF(E227,I227,"d"),
    DATEDIF(E227,TODAY(),"d"))</f>
        <v>3</v>
      </c>
      <c r="R227">
        <f t="shared" ca="1" si="12"/>
        <v>1</v>
      </c>
      <c r="S227">
        <f t="shared" ca="1" si="15"/>
        <v>0</v>
      </c>
      <c r="T227">
        <f t="shared" ca="1" si="14"/>
        <v>0</v>
      </c>
    </row>
    <row r="228" spans="2:20" x14ac:dyDescent="0.35">
      <c r="B228" t="s">
        <v>775</v>
      </c>
      <c r="D228" s="34" t="s">
        <v>746</v>
      </c>
      <c r="E228" s="179">
        <v>45891.448854166665</v>
      </c>
      <c r="G228" t="s">
        <v>776</v>
      </c>
      <c r="I228" s="179">
        <v>45891.521145833336</v>
      </c>
      <c r="J228" t="s">
        <v>753</v>
      </c>
      <c r="K228" t="s">
        <v>241</v>
      </c>
      <c r="L228" t="s">
        <v>171</v>
      </c>
      <c r="M228" t="s">
        <v>777</v>
      </c>
      <c r="N228" t="s">
        <v>744</v>
      </c>
      <c r="Q228">
        <f ca="1">IF(OR(ISNUMBER(MATCH(L228,MasterData!$D$3:$D$18,0)),ISNUMBER(MATCH(L228,MasterData!$C$3:$C$18,0))),
    DATEDIF(E228,I228,"d"),
    DATEDIF(E228,TODAY(),"d"))</f>
        <v>0</v>
      </c>
      <c r="R228">
        <f t="shared" ca="1" si="12"/>
        <v>1</v>
      </c>
      <c r="S228">
        <f t="shared" ca="1" si="15"/>
        <v>0</v>
      </c>
      <c r="T228">
        <f t="shared" ca="1" si="14"/>
        <v>0</v>
      </c>
    </row>
    <row r="229" spans="2:20" x14ac:dyDescent="0.35">
      <c r="B229" t="s">
        <v>35</v>
      </c>
      <c r="D229" s="34" t="s">
        <v>746</v>
      </c>
      <c r="E229" s="179">
        <v>45891.829895833333</v>
      </c>
      <c r="G229" t="s">
        <v>778</v>
      </c>
      <c r="I229" s="179">
        <v>45896.364317129628</v>
      </c>
      <c r="J229" t="s">
        <v>753</v>
      </c>
      <c r="K229" t="s">
        <v>235</v>
      </c>
      <c r="L229" t="s">
        <v>164</v>
      </c>
      <c r="M229" t="s">
        <v>779</v>
      </c>
      <c r="N229" t="s">
        <v>744</v>
      </c>
      <c r="Q229">
        <f ca="1">IF(OR(ISNUMBER(MATCH(L229,MasterData!$D$3:$D$18,0)),ISNUMBER(MATCH(L229,MasterData!$C$3:$C$18,0))),
    DATEDIF(E229,I229,"d"),
    DATEDIF(E229,TODAY(),"d"))</f>
        <v>116</v>
      </c>
      <c r="R229">
        <f t="shared" ca="1" si="12"/>
        <v>0</v>
      </c>
      <c r="S229">
        <f t="shared" ca="1" si="15"/>
        <v>0</v>
      </c>
      <c r="T229">
        <f t="shared" ca="1" si="14"/>
        <v>1</v>
      </c>
    </row>
    <row r="230" spans="2:20" x14ac:dyDescent="0.35">
      <c r="B230" t="s">
        <v>38</v>
      </c>
      <c r="D230" s="34" t="s">
        <v>746</v>
      </c>
      <c r="E230" s="179">
        <v>45891.837696759256</v>
      </c>
      <c r="G230" t="s">
        <v>778</v>
      </c>
      <c r="I230" s="179">
        <v>45894.335069444445</v>
      </c>
      <c r="J230" t="s">
        <v>753</v>
      </c>
      <c r="K230" t="s">
        <v>235</v>
      </c>
      <c r="L230" t="s">
        <v>164</v>
      </c>
      <c r="M230" t="s">
        <v>780</v>
      </c>
      <c r="N230" t="s">
        <v>744</v>
      </c>
      <c r="Q230">
        <f ca="1">IF(OR(ISNUMBER(MATCH(L230,MasterData!$D$3:$D$18,0)),ISNUMBER(MATCH(L230,MasterData!$C$3:$C$18,0))),
    DATEDIF(E230,I230,"d"),
    DATEDIF(E230,TODAY(),"d"))</f>
        <v>116</v>
      </c>
      <c r="R230">
        <f t="shared" ca="1" si="12"/>
        <v>0</v>
      </c>
      <c r="S230">
        <f t="shared" ca="1" si="15"/>
        <v>0</v>
      </c>
      <c r="T230">
        <f t="shared" ca="1" si="14"/>
        <v>1</v>
      </c>
    </row>
    <row r="231" spans="2:20" x14ac:dyDescent="0.35">
      <c r="B231" t="s">
        <v>36</v>
      </c>
      <c r="D231" s="34" t="s">
        <v>746</v>
      </c>
      <c r="E231" s="179">
        <v>45891.859375</v>
      </c>
      <c r="G231" t="s">
        <v>778</v>
      </c>
      <c r="I231" s="179">
        <v>45894.332777777781</v>
      </c>
      <c r="J231" t="s">
        <v>753</v>
      </c>
      <c r="K231" t="s">
        <v>235</v>
      </c>
      <c r="L231" t="s">
        <v>164</v>
      </c>
      <c r="M231" t="s">
        <v>781</v>
      </c>
      <c r="N231" t="s">
        <v>744</v>
      </c>
      <c r="Q231">
        <f ca="1">IF(OR(ISNUMBER(MATCH(L231,MasterData!$D$3:$D$18,0)),ISNUMBER(MATCH(L231,MasterData!$C$3:$C$18,0))),
    DATEDIF(E231,I231,"d"),
    DATEDIF(E231,TODAY(),"d"))</f>
        <v>116</v>
      </c>
      <c r="R231">
        <f t="shared" ca="1" si="12"/>
        <v>0</v>
      </c>
      <c r="S231">
        <f t="shared" ca="1" si="15"/>
        <v>0</v>
      </c>
      <c r="T231">
        <f t="shared" ca="1" si="14"/>
        <v>1</v>
      </c>
    </row>
    <row r="232" spans="2:20" x14ac:dyDescent="0.35">
      <c r="B232" t="s">
        <v>37</v>
      </c>
      <c r="D232" s="34" t="s">
        <v>746</v>
      </c>
      <c r="E232" s="179">
        <v>45891.867268518516</v>
      </c>
      <c r="G232" t="s">
        <v>778</v>
      </c>
      <c r="I232" s="179">
        <v>45894.334374999999</v>
      </c>
      <c r="J232" t="s">
        <v>753</v>
      </c>
      <c r="K232" t="s">
        <v>235</v>
      </c>
      <c r="L232" t="s">
        <v>164</v>
      </c>
      <c r="M232" t="s">
        <v>782</v>
      </c>
      <c r="N232" t="s">
        <v>744</v>
      </c>
      <c r="Q232">
        <f ca="1">IF(OR(ISNUMBER(MATCH(L232,MasterData!$D$3:$D$18,0)),ISNUMBER(MATCH(L232,MasterData!$C$3:$C$18,0))),
    DATEDIF(E232,I232,"d"),
    DATEDIF(E232,TODAY(),"d"))</f>
        <v>116</v>
      </c>
      <c r="R232">
        <f t="shared" ca="1" si="12"/>
        <v>0</v>
      </c>
      <c r="S232">
        <f t="shared" ca="1" si="15"/>
        <v>0</v>
      </c>
      <c r="T232">
        <f t="shared" ca="1" si="14"/>
        <v>1</v>
      </c>
    </row>
    <row r="233" spans="2:20" x14ac:dyDescent="0.35">
      <c r="B233" t="s">
        <v>39</v>
      </c>
      <c r="D233" s="34">
        <v>3014</v>
      </c>
      <c r="E233" s="179">
        <v>45891.879328703704</v>
      </c>
      <c r="G233" t="s">
        <v>778</v>
      </c>
      <c r="I233" s="179">
        <v>45894.375335648147</v>
      </c>
      <c r="J233" t="s">
        <v>753</v>
      </c>
      <c r="K233" t="s">
        <v>235</v>
      </c>
      <c r="L233" t="s">
        <v>164</v>
      </c>
      <c r="M233" t="s">
        <v>783</v>
      </c>
      <c r="N233" t="s">
        <v>744</v>
      </c>
      <c r="Q233">
        <f ca="1">IF(OR(ISNUMBER(MATCH(L233,MasterData!$D$3:$D$18,0)),ISNUMBER(MATCH(L233,MasterData!$C$3:$C$18,0))),
    DATEDIF(E233,I233,"d"),
    DATEDIF(E233,TODAY(),"d"))</f>
        <v>116</v>
      </c>
      <c r="R233">
        <f t="shared" ca="1" si="12"/>
        <v>0</v>
      </c>
      <c r="S233">
        <f t="shared" ca="1" si="15"/>
        <v>0</v>
      </c>
      <c r="T233">
        <f t="shared" ca="1" si="14"/>
        <v>1</v>
      </c>
    </row>
    <row r="234" spans="2:20" x14ac:dyDescent="0.35">
      <c r="B234" t="s">
        <v>40</v>
      </c>
      <c r="D234" s="34" t="s">
        <v>746</v>
      </c>
      <c r="E234" s="179">
        <v>45894.349247685182</v>
      </c>
      <c r="G234" t="s">
        <v>738</v>
      </c>
      <c r="I234" s="179">
        <v>45896.4059837963</v>
      </c>
      <c r="J234" t="s">
        <v>747</v>
      </c>
      <c r="K234" t="s">
        <v>235</v>
      </c>
      <c r="L234" t="s">
        <v>164</v>
      </c>
      <c r="M234" t="s">
        <v>784</v>
      </c>
      <c r="N234" t="s">
        <v>744</v>
      </c>
      <c r="Q234">
        <f ca="1">IF(OR(ISNUMBER(MATCH(L234,MasterData!$D$3:$D$18,0)),ISNUMBER(MATCH(L234,MasterData!$C$3:$C$18,0))),
    DATEDIF(E234,I234,"d"),
    DATEDIF(E234,TODAY(),"d"))</f>
        <v>113</v>
      </c>
      <c r="R234">
        <f t="shared" ca="1" si="12"/>
        <v>0</v>
      </c>
      <c r="S234">
        <f t="shared" ca="1" si="15"/>
        <v>0</v>
      </c>
      <c r="T234">
        <f t="shared" ca="1" si="14"/>
        <v>1</v>
      </c>
    </row>
    <row r="235" spans="2:20" x14ac:dyDescent="0.35">
      <c r="B235" t="s">
        <v>785</v>
      </c>
      <c r="D235" s="34">
        <v>3009</v>
      </c>
      <c r="E235" s="179">
        <v>45894.382754629631</v>
      </c>
      <c r="G235" t="s">
        <v>786</v>
      </c>
      <c r="I235" s="179">
        <v>45897.4924537037</v>
      </c>
      <c r="J235" t="s">
        <v>753</v>
      </c>
      <c r="K235" t="s">
        <v>235</v>
      </c>
      <c r="L235" t="s">
        <v>171</v>
      </c>
      <c r="M235" t="s">
        <v>787</v>
      </c>
      <c r="N235" t="s">
        <v>744</v>
      </c>
      <c r="Q235">
        <f ca="1">IF(OR(ISNUMBER(MATCH(L235,MasterData!$D$3:$D$18,0)),ISNUMBER(MATCH(L235,MasterData!$C$3:$C$18,0))),
    DATEDIF(E235,I235,"d"),
    DATEDIF(E235,TODAY(),"d"))</f>
        <v>3</v>
      </c>
      <c r="R235">
        <f t="shared" ca="1" si="12"/>
        <v>1</v>
      </c>
      <c r="S235">
        <f t="shared" ca="1" si="15"/>
        <v>0</v>
      </c>
      <c r="T235">
        <f t="shared" ca="1" si="14"/>
        <v>0</v>
      </c>
    </row>
    <row r="236" spans="2:20" x14ac:dyDescent="0.35">
      <c r="B236" t="s">
        <v>42</v>
      </c>
      <c r="D236" s="34">
        <v>3009</v>
      </c>
      <c r="E236" s="179">
        <v>45894.397002314814</v>
      </c>
      <c r="G236" t="s">
        <v>786</v>
      </c>
      <c r="I236" s="179">
        <v>45895.396203703705</v>
      </c>
      <c r="J236" t="s">
        <v>753</v>
      </c>
      <c r="K236" t="s">
        <v>235</v>
      </c>
      <c r="L236" t="s">
        <v>171</v>
      </c>
      <c r="M236" t="s">
        <v>788</v>
      </c>
      <c r="N236" t="s">
        <v>744</v>
      </c>
      <c r="Q236">
        <f ca="1">IF(OR(ISNUMBER(MATCH(L236,MasterData!$D$3:$D$18,0)),ISNUMBER(MATCH(L236,MasterData!$C$3:$C$18,0))),
    DATEDIF(E236,I236,"d"),
    DATEDIF(E236,TODAY(),"d"))</f>
        <v>1</v>
      </c>
      <c r="R236">
        <f t="shared" ca="1" si="12"/>
        <v>1</v>
      </c>
      <c r="S236">
        <f t="shared" ca="1" si="15"/>
        <v>0</v>
      </c>
      <c r="T236">
        <f t="shared" ca="1" si="14"/>
        <v>0</v>
      </c>
    </row>
    <row r="237" spans="2:20" x14ac:dyDescent="0.35">
      <c r="B237" t="s">
        <v>789</v>
      </c>
      <c r="D237" s="34" t="s">
        <v>480</v>
      </c>
      <c r="E237" s="179">
        <v>45895.431354166663</v>
      </c>
      <c r="G237" t="s">
        <v>652</v>
      </c>
      <c r="I237" s="179">
        <v>45897.504745370374</v>
      </c>
      <c r="J237" t="s">
        <v>753</v>
      </c>
      <c r="K237" t="s">
        <v>241</v>
      </c>
      <c r="L237" t="s">
        <v>171</v>
      </c>
      <c r="M237" t="s">
        <v>790</v>
      </c>
      <c r="N237" t="s">
        <v>744</v>
      </c>
      <c r="Q237">
        <f ca="1">IF(OR(ISNUMBER(MATCH(L237,MasterData!$D$3:$D$18,0)),ISNUMBER(MATCH(L237,MasterData!$C$3:$C$18,0))),
    DATEDIF(E237,I237,"d"),
    DATEDIF(E237,TODAY(),"d"))</f>
        <v>2</v>
      </c>
      <c r="R237">
        <f t="shared" ca="1" si="12"/>
        <v>1</v>
      </c>
      <c r="S237">
        <f t="shared" ca="1" si="15"/>
        <v>0</v>
      </c>
      <c r="T237">
        <f t="shared" ca="1" si="14"/>
        <v>0</v>
      </c>
    </row>
    <row r="238" spans="2:20" x14ac:dyDescent="0.35">
      <c r="B238" t="s">
        <v>791</v>
      </c>
      <c r="D238" s="34" t="s">
        <v>746</v>
      </c>
      <c r="E238" s="179">
        <v>45896.384687500002</v>
      </c>
      <c r="G238" t="s">
        <v>738</v>
      </c>
      <c r="I238" s="179">
        <v>45896.40148148148</v>
      </c>
      <c r="J238" t="s">
        <v>747</v>
      </c>
      <c r="K238" t="s">
        <v>235</v>
      </c>
      <c r="L238" t="s">
        <v>164</v>
      </c>
      <c r="M238" t="s">
        <v>792</v>
      </c>
      <c r="N238" t="s">
        <v>744</v>
      </c>
      <c r="Q238">
        <f ca="1">IF(OR(ISNUMBER(MATCH(L238,MasterData!$D$3:$D$18,0)),ISNUMBER(MATCH(L238,MasterData!$C$3:$C$18,0))),
    DATEDIF(E238,I238,"d"),
    DATEDIF(E238,TODAY(),"d"))</f>
        <v>111</v>
      </c>
      <c r="R238">
        <f t="shared" ca="1" si="12"/>
        <v>0</v>
      </c>
      <c r="S238">
        <f t="shared" ca="1" si="15"/>
        <v>0</v>
      </c>
      <c r="T238">
        <f t="shared" ca="1" si="14"/>
        <v>1</v>
      </c>
    </row>
    <row r="239" spans="2:20" x14ac:dyDescent="0.35">
      <c r="B239" t="s">
        <v>43</v>
      </c>
      <c r="D239" s="34">
        <v>3014</v>
      </c>
      <c r="E239" s="179">
        <v>45896.644363425927</v>
      </c>
      <c r="G239" t="s">
        <v>652</v>
      </c>
      <c r="I239" s="179">
        <v>45897.497881944444</v>
      </c>
      <c r="J239" t="s">
        <v>753</v>
      </c>
      <c r="K239" t="s">
        <v>241</v>
      </c>
      <c r="L239" t="s">
        <v>164</v>
      </c>
      <c r="M239" t="s">
        <v>793</v>
      </c>
      <c r="N239" t="s">
        <v>744</v>
      </c>
      <c r="Q239">
        <f ca="1">IF(OR(ISNUMBER(MATCH(L239,MasterData!$D$3:$D$18,0)),ISNUMBER(MATCH(L239,MasterData!$C$3:$C$18,0))),
    DATEDIF(E239,I239,"d"),
    DATEDIF(E239,TODAY(),"d"))</f>
        <v>111</v>
      </c>
      <c r="R239">
        <f t="shared" ca="1" si="12"/>
        <v>0</v>
      </c>
      <c r="S239">
        <f t="shared" ca="1" si="15"/>
        <v>0</v>
      </c>
      <c r="T239">
        <f t="shared" ca="1" si="14"/>
        <v>1</v>
      </c>
    </row>
    <row r="240" spans="2:20" x14ac:dyDescent="0.35">
      <c r="B240" t="s">
        <v>794</v>
      </c>
      <c r="D240" s="34">
        <v>3011</v>
      </c>
      <c r="E240" s="179">
        <v>45896.646574074075</v>
      </c>
      <c r="G240" t="s">
        <v>795</v>
      </c>
      <c r="I240" s="179">
        <v>45897.328043981484</v>
      </c>
      <c r="J240" t="s">
        <v>753</v>
      </c>
      <c r="K240" t="s">
        <v>241</v>
      </c>
      <c r="L240" t="s">
        <v>164</v>
      </c>
      <c r="M240" t="s">
        <v>796</v>
      </c>
      <c r="N240" t="s">
        <v>744</v>
      </c>
      <c r="Q240">
        <f ca="1">IF(OR(ISNUMBER(MATCH(L240,MasterData!$D$3:$D$18,0)),ISNUMBER(MATCH(L240,MasterData!$C$3:$C$18,0))),
    DATEDIF(E240,I240,"d"),
    DATEDIF(E240,TODAY(),"d"))</f>
        <v>111</v>
      </c>
      <c r="R240">
        <f t="shared" ca="1" si="12"/>
        <v>0</v>
      </c>
      <c r="S240">
        <f t="shared" ca="1" si="15"/>
        <v>0</v>
      </c>
      <c r="T240">
        <f t="shared" ca="1" si="14"/>
        <v>1</v>
      </c>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82C3420F-80F8-4F36-ABF4-2CC7B92D04B4}"/>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4A85C15C-4713-4795-990F-7C1DCDD6C473}"/>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44B3C920-CF7B-4B94-9AA3-2421CCBAFDDB}"/>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2A958913-2D19-4AAB-A7D3-72A3A2DEEA23}"/>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13F50143-87D5-4ACD-8937-86E4F40C704E}"/>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450EB5A-D7E4-42BE-9DB0-50CFCA4062A8}"/>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4DA623D-EFFA-4990-9C52-2507BF42E202}"/>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596F65B-242D-493A-909D-3DD246DBB42D}"/>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1010861-F07F-4C87-91BA-EB3911CCDC71}"/>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BB038E8-C47E-4070-92C4-9D23DE509F20}"/>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E316675-E84D-4A11-9717-78ABAF68AC4A}"/>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6EA7B14-5EF9-4AC5-B969-C524431CDFA7}"/>
  </hyperlinks>
  <pageMargins left="0.7" right="0.7" top="0.75" bottom="0.75" header="0.3" footer="0.3"/>
  <tableParts count="1">
    <tablePart r:id="rId1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9B1D2-0734-4833-B246-5D1A367F3135}">
  <dimension ref="A1:T255"/>
  <sheetViews>
    <sheetView zoomScale="70" zoomScaleNormal="70" workbookViewId="0">
      <selection activeCell="A4" sqref="A4"/>
    </sheetView>
  </sheetViews>
  <sheetFormatPr defaultRowHeight="14.5" x14ac:dyDescent="0.35"/>
  <cols>
    <col min="1" max="1" width="13.54296875" bestFit="1" customWidth="1"/>
    <col min="2" max="2" width="19.81640625" customWidth="1"/>
    <col min="3" max="3" width="13.81640625" customWidth="1"/>
    <col min="4" max="4" width="7.54296875" customWidth="1"/>
    <col min="5" max="5" width="18.7265625" customWidth="1"/>
    <col min="6" max="6" width="12.453125" customWidth="1"/>
    <col min="7" max="7" width="60.7265625" customWidth="1"/>
    <col min="8" max="8" width="31" customWidth="1"/>
    <col min="9" max="9" width="19.54296875" customWidth="1"/>
    <col min="10" max="10" width="30.81640625" customWidth="1"/>
    <col min="11" max="11" width="12.453125" customWidth="1"/>
    <col min="12" max="12" width="17.453125" customWidth="1"/>
    <col min="13" max="13" width="81.1796875" customWidth="1"/>
    <col min="14" max="14" width="39.1796875" customWidth="1"/>
    <col min="15" max="15" width="12.81640625" customWidth="1"/>
    <col min="16" max="16" width="12" style="193" customWidth="1"/>
    <col min="17" max="17" width="14.1796875" customWidth="1"/>
    <col min="18" max="18" width="11.54296875" customWidth="1"/>
    <col min="19" max="20" width="12.81640625" customWidth="1"/>
  </cols>
  <sheetData>
    <row r="1" spans="1:20" x14ac:dyDescent="0.35">
      <c r="A1" t="s">
        <v>1</v>
      </c>
      <c r="B1" t="s">
        <v>0</v>
      </c>
      <c r="C1" t="s">
        <v>214</v>
      </c>
      <c r="D1" t="s">
        <v>215</v>
      </c>
      <c r="E1" t="s">
        <v>216</v>
      </c>
      <c r="F1" t="s">
        <v>217</v>
      </c>
      <c r="G1" t="s">
        <v>218</v>
      </c>
      <c r="H1" t="s">
        <v>219</v>
      </c>
      <c r="I1" t="s">
        <v>220</v>
      </c>
      <c r="J1" t="s">
        <v>221</v>
      </c>
      <c r="K1" t="s">
        <v>161</v>
      </c>
      <c r="L1" t="s">
        <v>222</v>
      </c>
      <c r="M1" t="s">
        <v>223</v>
      </c>
      <c r="N1" t="s">
        <v>224</v>
      </c>
      <c r="O1" t="s">
        <v>225</v>
      </c>
      <c r="P1" s="3" t="s">
        <v>797</v>
      </c>
      <c r="Q1" s="3" t="s">
        <v>226</v>
      </c>
      <c r="R1" s="3" t="s">
        <v>694</v>
      </c>
      <c r="S1" s="3" t="s">
        <v>695</v>
      </c>
      <c r="T1" s="3" t="s">
        <v>696</v>
      </c>
    </row>
    <row r="2" spans="1:20" x14ac:dyDescent="0.35">
      <c r="A2">
        <v>6000127070</v>
      </c>
      <c r="B2" t="s">
        <v>229</v>
      </c>
      <c r="C2" t="s">
        <v>230</v>
      </c>
      <c r="D2" s="34" t="s">
        <v>231</v>
      </c>
      <c r="E2" s="1">
        <v>45663</v>
      </c>
      <c r="F2" s="1"/>
      <c r="G2" t="s">
        <v>232</v>
      </c>
      <c r="H2" t="s">
        <v>233</v>
      </c>
      <c r="I2" s="1">
        <v>45727</v>
      </c>
      <c r="J2" t="s">
        <v>234</v>
      </c>
      <c r="K2" t="s">
        <v>235</v>
      </c>
      <c r="L2" t="s">
        <v>171</v>
      </c>
      <c r="M2" t="s">
        <v>236</v>
      </c>
      <c r="N2" t="s">
        <v>237</v>
      </c>
      <c r="O2" t="s">
        <v>230</v>
      </c>
      <c r="P2"/>
      <c r="Q2">
        <f ca="1">IF(OR(ISNUMBER(MATCH(L2,MasterData!$D$3:$D$18,0)),ISNUMBER(MATCH(L2,MasterData!$C$3:$C$18,0))),
    DATEDIF(E2,I2,"d"),
    DATEDIF(E2,TODAY(),"d"))</f>
        <v>64</v>
      </c>
      <c r="R2">
        <f ca="1">IF(AND($Q2&gt;=0,$Q2&lt;=7),1,0)</f>
        <v>0</v>
      </c>
      <c r="S2">
        <f ca="1">IF(AND($Q2&gt;7,Q2&lt;=30),1,0)</f>
        <v>0</v>
      </c>
      <c r="T2">
        <f ca="1">IF($Q2&gt;30,1,0)</f>
        <v>1</v>
      </c>
    </row>
    <row r="3" spans="1:20" x14ac:dyDescent="0.35">
      <c r="A3">
        <v>6000127209</v>
      </c>
      <c r="B3" t="s">
        <v>238</v>
      </c>
      <c r="C3" t="s">
        <v>230</v>
      </c>
      <c r="D3" s="34" t="s">
        <v>231</v>
      </c>
      <c r="E3" s="1">
        <v>45664</v>
      </c>
      <c r="F3" s="1"/>
      <c r="G3" t="s">
        <v>239</v>
      </c>
      <c r="H3" t="s">
        <v>240</v>
      </c>
      <c r="I3" s="1">
        <v>45673</v>
      </c>
      <c r="J3" t="s">
        <v>234</v>
      </c>
      <c r="K3" t="s">
        <v>241</v>
      </c>
      <c r="L3" t="s">
        <v>171</v>
      </c>
      <c r="M3" t="s">
        <v>242</v>
      </c>
      <c r="N3" t="s">
        <v>237</v>
      </c>
      <c r="O3" t="s">
        <v>230</v>
      </c>
      <c r="P3"/>
      <c r="Q3">
        <f ca="1">IF(OR(ISNUMBER(MATCH(L3,MasterData!$D$3:$D$18,0)),ISNUMBER(MATCH(L3,MasterData!$C$3:$C$18,0))),
    DATEDIF(E3,I3,"d"),
    DATEDIF(E3,TODAY(),"d"))</f>
        <v>9</v>
      </c>
      <c r="R3">
        <f t="shared" ref="R3:R66" ca="1" si="0">IF(AND($Q3&gt;=0,$Q3&lt;=7),1,0)</f>
        <v>0</v>
      </c>
      <c r="S3">
        <f t="shared" ref="S3:S66" ca="1" si="1">IF(AND($Q3&gt;7,Q3&lt;=30),1,0)</f>
        <v>1</v>
      </c>
      <c r="T3">
        <f t="shared" ref="T3:T66" ca="1" si="2">IF($Q3&gt;30,1,0)</f>
        <v>0</v>
      </c>
    </row>
    <row r="4" spans="1:20" x14ac:dyDescent="0.35">
      <c r="A4">
        <v>6000127632</v>
      </c>
      <c r="B4" t="s">
        <v>243</v>
      </c>
      <c r="C4" t="s">
        <v>230</v>
      </c>
      <c r="D4" s="34" t="s">
        <v>231</v>
      </c>
      <c r="E4" s="1">
        <v>45667</v>
      </c>
      <c r="F4" s="1"/>
      <c r="G4" t="s">
        <v>244</v>
      </c>
      <c r="H4" t="s">
        <v>245</v>
      </c>
      <c r="I4" s="1">
        <v>45679</v>
      </c>
      <c r="J4" t="s">
        <v>234</v>
      </c>
      <c r="K4" t="s">
        <v>235</v>
      </c>
      <c r="L4" t="s">
        <v>171</v>
      </c>
      <c r="M4" t="s">
        <v>246</v>
      </c>
      <c r="N4" t="s">
        <v>237</v>
      </c>
      <c r="O4" t="s">
        <v>230</v>
      </c>
      <c r="P4"/>
      <c r="Q4">
        <f ca="1">IF(OR(ISNUMBER(MATCH(L4,MasterData!$D$3:$D$18,0)),ISNUMBER(MATCH(L4,MasterData!$C$3:$C$18,0))),
    DATEDIF(E4,I4,"d"),
    DATEDIF(E4,TODAY(),"d"))</f>
        <v>12</v>
      </c>
      <c r="R4">
        <f t="shared" ca="1" si="0"/>
        <v>0</v>
      </c>
      <c r="S4">
        <f t="shared" ca="1" si="1"/>
        <v>1</v>
      </c>
      <c r="T4">
        <f t="shared" ca="1" si="2"/>
        <v>0</v>
      </c>
    </row>
    <row r="5" spans="1:20" x14ac:dyDescent="0.35">
      <c r="A5">
        <v>6000128352</v>
      </c>
      <c r="B5" t="s">
        <v>230</v>
      </c>
      <c r="C5" t="s">
        <v>230</v>
      </c>
      <c r="D5" s="34" t="s">
        <v>247</v>
      </c>
      <c r="E5" s="1">
        <v>45674</v>
      </c>
      <c r="F5" s="1"/>
      <c r="G5" t="s">
        <v>248</v>
      </c>
      <c r="H5" t="s">
        <v>240</v>
      </c>
      <c r="I5" s="1">
        <v>45688</v>
      </c>
      <c r="J5" t="s">
        <v>201</v>
      </c>
      <c r="K5" t="s">
        <v>241</v>
      </c>
      <c r="L5" t="s">
        <v>171</v>
      </c>
      <c r="M5" t="s">
        <v>249</v>
      </c>
      <c r="N5" t="s">
        <v>237</v>
      </c>
      <c r="O5" t="s">
        <v>230</v>
      </c>
      <c r="P5"/>
      <c r="Q5">
        <f ca="1">IF(OR(ISNUMBER(MATCH(L5,MasterData!$D$3:$D$18,0)),ISNUMBER(MATCH(L5,MasterData!$C$3:$C$18,0))),
    DATEDIF(E5,I5,"d"),
    DATEDIF(E5,TODAY(),"d"))</f>
        <v>14</v>
      </c>
      <c r="R5">
        <f t="shared" ca="1" si="0"/>
        <v>0</v>
      </c>
      <c r="S5">
        <f t="shared" ca="1" si="1"/>
        <v>1</v>
      </c>
      <c r="T5">
        <f t="shared" ca="1" si="2"/>
        <v>0</v>
      </c>
    </row>
    <row r="6" spans="1:20" x14ac:dyDescent="0.35">
      <c r="A6">
        <v>6000128500</v>
      </c>
      <c r="B6" t="s">
        <v>250</v>
      </c>
      <c r="C6" t="s">
        <v>230</v>
      </c>
      <c r="D6" s="34" t="s">
        <v>251</v>
      </c>
      <c r="E6" s="1">
        <v>45677</v>
      </c>
      <c r="F6" s="1"/>
      <c r="G6" t="s">
        <v>252</v>
      </c>
      <c r="H6" t="s">
        <v>245</v>
      </c>
      <c r="I6" s="1">
        <v>45684</v>
      </c>
      <c r="J6" t="s">
        <v>234</v>
      </c>
      <c r="K6" t="s">
        <v>235</v>
      </c>
      <c r="L6" t="s">
        <v>171</v>
      </c>
      <c r="M6" t="s">
        <v>253</v>
      </c>
      <c r="N6" t="s">
        <v>237</v>
      </c>
      <c r="O6" t="s">
        <v>230</v>
      </c>
      <c r="P6"/>
      <c r="Q6">
        <f ca="1">IF(OR(ISNUMBER(MATCH(L6,MasterData!$D$3:$D$18,0)),ISNUMBER(MATCH(L6,MasterData!$C$3:$C$18,0))),
    DATEDIF(E6,I6,"d"),
    DATEDIF(E6,TODAY(),"d"))</f>
        <v>7</v>
      </c>
      <c r="R6">
        <f t="shared" ca="1" si="0"/>
        <v>1</v>
      </c>
      <c r="S6">
        <f t="shared" ca="1" si="1"/>
        <v>0</v>
      </c>
      <c r="T6">
        <f t="shared" ca="1" si="2"/>
        <v>0</v>
      </c>
    </row>
    <row r="7" spans="1:20" x14ac:dyDescent="0.35">
      <c r="A7" s="72">
        <v>6000128546</v>
      </c>
      <c r="B7" s="72" t="s">
        <v>4</v>
      </c>
      <c r="C7" s="72" t="s">
        <v>230</v>
      </c>
      <c r="D7" s="180" t="s">
        <v>254</v>
      </c>
      <c r="E7" s="73">
        <v>45677</v>
      </c>
      <c r="F7" s="73">
        <v>45947</v>
      </c>
      <c r="G7" s="72" t="s">
        <v>255</v>
      </c>
      <c r="H7" s="72" t="s">
        <v>245</v>
      </c>
      <c r="I7" s="73">
        <v>45875</v>
      </c>
      <c r="J7" s="72" t="s">
        <v>560</v>
      </c>
      <c r="K7" s="72" t="s">
        <v>241</v>
      </c>
      <c r="L7" s="72" t="s">
        <v>183</v>
      </c>
      <c r="M7" s="72" t="s">
        <v>257</v>
      </c>
      <c r="N7" s="72" t="s">
        <v>237</v>
      </c>
      <c r="O7" s="72" t="s">
        <v>230</v>
      </c>
      <c r="P7" s="192" t="s">
        <v>798</v>
      </c>
      <c r="Q7" s="72">
        <v>-1</v>
      </c>
      <c r="R7" s="72">
        <f t="shared" si="0"/>
        <v>0</v>
      </c>
      <c r="S7" s="72">
        <f t="shared" si="1"/>
        <v>0</v>
      </c>
      <c r="T7" s="72">
        <v>1</v>
      </c>
    </row>
    <row r="8" spans="1:20" x14ac:dyDescent="0.35">
      <c r="A8">
        <v>6000128759</v>
      </c>
      <c r="B8" t="s">
        <v>258</v>
      </c>
      <c r="C8" t="s">
        <v>230</v>
      </c>
      <c r="D8" s="34" t="s">
        <v>251</v>
      </c>
      <c r="E8" s="1">
        <v>45679</v>
      </c>
      <c r="F8" s="1"/>
      <c r="G8" t="s">
        <v>259</v>
      </c>
      <c r="H8" t="s">
        <v>245</v>
      </c>
      <c r="I8" s="1">
        <v>45686</v>
      </c>
      <c r="J8" t="s">
        <v>234</v>
      </c>
      <c r="K8" t="s">
        <v>235</v>
      </c>
      <c r="L8" t="s">
        <v>171</v>
      </c>
      <c r="M8" t="s">
        <v>260</v>
      </c>
      <c r="N8" t="s">
        <v>237</v>
      </c>
      <c r="O8" t="s">
        <v>230</v>
      </c>
      <c r="P8"/>
      <c r="Q8">
        <f ca="1">IF(OR(ISNUMBER(MATCH(L8,MasterData!$D$3:$D$18,0)),ISNUMBER(MATCH(L8,MasterData!$C$3:$C$18,0))),
    DATEDIF(E8,I8,"d"),
    DATEDIF(E8,TODAY(),"d"))</f>
        <v>7</v>
      </c>
      <c r="R8">
        <f t="shared" ca="1" si="0"/>
        <v>1</v>
      </c>
      <c r="S8">
        <f t="shared" ca="1" si="1"/>
        <v>0</v>
      </c>
      <c r="T8">
        <f t="shared" ca="1" si="2"/>
        <v>0</v>
      </c>
    </row>
    <row r="9" spans="1:20" x14ac:dyDescent="0.35">
      <c r="A9">
        <v>6000129022</v>
      </c>
      <c r="B9" t="s">
        <v>261</v>
      </c>
      <c r="C9" t="s">
        <v>230</v>
      </c>
      <c r="D9" s="34" t="s">
        <v>231</v>
      </c>
      <c r="E9" s="1">
        <v>45680</v>
      </c>
      <c r="F9" s="1"/>
      <c r="G9" t="s">
        <v>262</v>
      </c>
      <c r="H9" t="s">
        <v>245</v>
      </c>
      <c r="I9" s="1">
        <v>45705</v>
      </c>
      <c r="J9" t="s">
        <v>234</v>
      </c>
      <c r="K9" t="s">
        <v>235</v>
      </c>
      <c r="L9" t="s">
        <v>171</v>
      </c>
      <c r="M9" t="s">
        <v>263</v>
      </c>
      <c r="N9" t="s">
        <v>237</v>
      </c>
      <c r="O9" t="s">
        <v>230</v>
      </c>
      <c r="P9"/>
      <c r="Q9">
        <f ca="1">IF(OR(ISNUMBER(MATCH(L9,MasterData!$D$3:$D$18,0)),ISNUMBER(MATCH(L9,MasterData!$C$3:$C$18,0))),
    DATEDIF(E9,I9,"d"),
    DATEDIF(E9,TODAY(),"d"))</f>
        <v>25</v>
      </c>
      <c r="R9">
        <f t="shared" ca="1" si="0"/>
        <v>0</v>
      </c>
      <c r="S9">
        <f t="shared" ca="1" si="1"/>
        <v>1</v>
      </c>
      <c r="T9">
        <f t="shared" ca="1" si="2"/>
        <v>0</v>
      </c>
    </row>
    <row r="10" spans="1:20" x14ac:dyDescent="0.35">
      <c r="A10">
        <v>6000129245</v>
      </c>
      <c r="B10" t="s">
        <v>264</v>
      </c>
      <c r="C10" t="s">
        <v>230</v>
      </c>
      <c r="D10" s="34" t="s">
        <v>251</v>
      </c>
      <c r="E10" s="1">
        <v>45684</v>
      </c>
      <c r="F10" s="1"/>
      <c r="G10" t="s">
        <v>265</v>
      </c>
      <c r="H10" t="s">
        <v>245</v>
      </c>
      <c r="I10" s="1">
        <v>45691</v>
      </c>
      <c r="J10" t="s">
        <v>234</v>
      </c>
      <c r="K10" t="s">
        <v>235</v>
      </c>
      <c r="L10" t="s">
        <v>171</v>
      </c>
      <c r="M10" t="s">
        <v>266</v>
      </c>
      <c r="N10" t="s">
        <v>237</v>
      </c>
      <c r="O10" t="s">
        <v>230</v>
      </c>
      <c r="P10"/>
      <c r="Q10">
        <f ca="1">IF(OR(ISNUMBER(MATCH(L10,MasterData!$D$3:$D$18,0)),ISNUMBER(MATCH(L10,MasterData!$C$3:$C$18,0))),
    DATEDIF(E10,I10,"d"),
    DATEDIF(E10,TODAY(),"d"))</f>
        <v>7</v>
      </c>
      <c r="R10">
        <f t="shared" ca="1" si="0"/>
        <v>1</v>
      </c>
      <c r="S10">
        <f t="shared" ca="1" si="1"/>
        <v>0</v>
      </c>
      <c r="T10">
        <f t="shared" ca="1" si="2"/>
        <v>0</v>
      </c>
    </row>
    <row r="11" spans="1:20" x14ac:dyDescent="0.35">
      <c r="A11">
        <v>6000129304</v>
      </c>
      <c r="B11" t="s">
        <v>267</v>
      </c>
      <c r="C11" t="s">
        <v>230</v>
      </c>
      <c r="D11" s="34" t="s">
        <v>254</v>
      </c>
      <c r="E11" s="1">
        <v>45684</v>
      </c>
      <c r="F11" s="1"/>
      <c r="G11" t="s">
        <v>268</v>
      </c>
      <c r="H11" t="s">
        <v>240</v>
      </c>
      <c r="I11" s="1">
        <v>45693</v>
      </c>
      <c r="J11" t="s">
        <v>234</v>
      </c>
      <c r="K11" t="s">
        <v>235</v>
      </c>
      <c r="L11" t="s">
        <v>171</v>
      </c>
      <c r="M11" t="s">
        <v>269</v>
      </c>
      <c r="N11" t="s">
        <v>237</v>
      </c>
      <c r="O11" t="s">
        <v>230</v>
      </c>
      <c r="P11"/>
      <c r="Q11">
        <f ca="1">IF(OR(ISNUMBER(MATCH(L11,MasterData!$D$3:$D$18,0)),ISNUMBER(MATCH(L11,MasterData!$C$3:$C$18,0))),
    DATEDIF(E11,I11,"d"),
    DATEDIF(E11,TODAY(),"d"))</f>
        <v>9</v>
      </c>
      <c r="R11">
        <f t="shared" ca="1" si="0"/>
        <v>0</v>
      </c>
      <c r="S11">
        <f t="shared" ca="1" si="1"/>
        <v>1</v>
      </c>
      <c r="T11">
        <f t="shared" ca="1" si="2"/>
        <v>0</v>
      </c>
    </row>
    <row r="12" spans="1:20" x14ac:dyDescent="0.35">
      <c r="A12">
        <v>6000129653</v>
      </c>
      <c r="B12" t="s">
        <v>230</v>
      </c>
      <c r="C12" t="s">
        <v>230</v>
      </c>
      <c r="D12" s="34" t="s">
        <v>247</v>
      </c>
      <c r="E12" s="1">
        <v>45686</v>
      </c>
      <c r="F12" s="1"/>
      <c r="G12" t="s">
        <v>248</v>
      </c>
      <c r="H12" t="s">
        <v>245</v>
      </c>
      <c r="I12" s="1">
        <v>45782</v>
      </c>
      <c r="J12" t="s">
        <v>201</v>
      </c>
      <c r="K12" t="s">
        <v>241</v>
      </c>
      <c r="L12" t="s">
        <v>171</v>
      </c>
      <c r="M12" t="s">
        <v>270</v>
      </c>
      <c r="N12" t="s">
        <v>237</v>
      </c>
      <c r="O12" t="s">
        <v>230</v>
      </c>
      <c r="P12"/>
      <c r="Q12">
        <f ca="1">IF(OR(ISNUMBER(MATCH(L12,MasterData!$D$3:$D$18,0)),ISNUMBER(MATCH(L12,MasterData!$C$3:$C$18,0))),
    DATEDIF(E12,I12,"d"),
    DATEDIF(E12,TODAY(),"d"))</f>
        <v>96</v>
      </c>
      <c r="R12">
        <f t="shared" ca="1" si="0"/>
        <v>0</v>
      </c>
      <c r="S12">
        <f t="shared" ca="1" si="1"/>
        <v>0</v>
      </c>
      <c r="T12">
        <f t="shared" ca="1" si="2"/>
        <v>1</v>
      </c>
    </row>
    <row r="13" spans="1:20" x14ac:dyDescent="0.35">
      <c r="A13">
        <v>6000129990</v>
      </c>
      <c r="B13" t="s">
        <v>271</v>
      </c>
      <c r="C13" t="s">
        <v>230</v>
      </c>
      <c r="D13" s="34" t="s">
        <v>254</v>
      </c>
      <c r="E13" s="1">
        <v>45688</v>
      </c>
      <c r="F13" s="1"/>
      <c r="G13" t="s">
        <v>255</v>
      </c>
      <c r="H13" t="s">
        <v>240</v>
      </c>
      <c r="I13" s="1">
        <v>45699</v>
      </c>
      <c r="J13" t="s">
        <v>234</v>
      </c>
      <c r="K13" t="s">
        <v>241</v>
      </c>
      <c r="L13" t="s">
        <v>171</v>
      </c>
      <c r="M13" t="s">
        <v>272</v>
      </c>
      <c r="N13" t="s">
        <v>237</v>
      </c>
      <c r="O13" t="s">
        <v>230</v>
      </c>
      <c r="P13"/>
      <c r="Q13">
        <f ca="1">IF(OR(ISNUMBER(MATCH(L13,MasterData!$D$3:$D$18,0)),ISNUMBER(MATCH(L13,MasterData!$C$3:$C$18,0))),
    DATEDIF(E13,I13,"d"),
    DATEDIF(E13,TODAY(),"d"))</f>
        <v>11</v>
      </c>
      <c r="R13">
        <f t="shared" ca="1" si="0"/>
        <v>0</v>
      </c>
      <c r="S13">
        <f t="shared" ca="1" si="1"/>
        <v>1</v>
      </c>
      <c r="T13">
        <f t="shared" ca="1" si="2"/>
        <v>0</v>
      </c>
    </row>
    <row r="14" spans="1:20" x14ac:dyDescent="0.35">
      <c r="A14">
        <v>6000130122</v>
      </c>
      <c r="B14" t="s">
        <v>273</v>
      </c>
      <c r="C14" t="s">
        <v>230</v>
      </c>
      <c r="D14" s="34" t="s">
        <v>274</v>
      </c>
      <c r="E14" s="1">
        <v>45691</v>
      </c>
      <c r="F14" s="1"/>
      <c r="G14" t="s">
        <v>275</v>
      </c>
      <c r="H14" t="s">
        <v>233</v>
      </c>
      <c r="I14" s="1">
        <v>45708</v>
      </c>
      <c r="J14" t="s">
        <v>234</v>
      </c>
      <c r="K14" t="s">
        <v>241</v>
      </c>
      <c r="L14" t="s">
        <v>171</v>
      </c>
      <c r="M14" t="s">
        <v>276</v>
      </c>
      <c r="N14" t="s">
        <v>237</v>
      </c>
      <c r="O14" t="s">
        <v>230</v>
      </c>
      <c r="P14"/>
      <c r="Q14">
        <f ca="1">IF(OR(ISNUMBER(MATCH(L14,MasterData!$D$3:$D$18,0)),ISNUMBER(MATCH(L14,MasterData!$C$3:$C$18,0))),
    DATEDIF(E14,I14,"d"),
    DATEDIF(E14,TODAY(),"d"))</f>
        <v>17</v>
      </c>
      <c r="R14">
        <f t="shared" ca="1" si="0"/>
        <v>0</v>
      </c>
      <c r="S14">
        <f t="shared" ca="1" si="1"/>
        <v>1</v>
      </c>
      <c r="T14">
        <f t="shared" ca="1" si="2"/>
        <v>0</v>
      </c>
    </row>
    <row r="15" spans="1:20" x14ac:dyDescent="0.35">
      <c r="A15">
        <v>6000130131</v>
      </c>
      <c r="B15" t="s">
        <v>277</v>
      </c>
      <c r="C15" t="s">
        <v>230</v>
      </c>
      <c r="D15" s="34" t="s">
        <v>274</v>
      </c>
      <c r="E15" s="1">
        <v>45691</v>
      </c>
      <c r="F15" s="1"/>
      <c r="G15" t="s">
        <v>278</v>
      </c>
      <c r="H15" t="s">
        <v>233</v>
      </c>
      <c r="I15" s="1">
        <v>45708</v>
      </c>
      <c r="J15" t="s">
        <v>234</v>
      </c>
      <c r="K15" t="s">
        <v>241</v>
      </c>
      <c r="L15" t="s">
        <v>171</v>
      </c>
      <c r="M15" t="s">
        <v>279</v>
      </c>
      <c r="N15" t="s">
        <v>237</v>
      </c>
      <c r="O15" t="s">
        <v>230</v>
      </c>
      <c r="P15"/>
      <c r="Q15">
        <f ca="1">IF(OR(ISNUMBER(MATCH(L15,MasterData!$D$3:$D$18,0)),ISNUMBER(MATCH(L15,MasterData!$C$3:$C$18,0))),
    DATEDIF(E15,I15,"d"),
    DATEDIF(E15,TODAY(),"d"))</f>
        <v>17</v>
      </c>
      <c r="R15">
        <f t="shared" ca="1" si="0"/>
        <v>0</v>
      </c>
      <c r="S15">
        <f t="shared" ca="1" si="1"/>
        <v>1</v>
      </c>
      <c r="T15">
        <f t="shared" ca="1" si="2"/>
        <v>0</v>
      </c>
    </row>
    <row r="16" spans="1:20" x14ac:dyDescent="0.35">
      <c r="A16">
        <v>6000130842</v>
      </c>
      <c r="B16" t="s">
        <v>280</v>
      </c>
      <c r="C16" t="s">
        <v>230</v>
      </c>
      <c r="D16" s="34" t="s">
        <v>247</v>
      </c>
      <c r="E16" s="1">
        <v>45698</v>
      </c>
      <c r="F16" s="1"/>
      <c r="G16" t="s">
        <v>281</v>
      </c>
      <c r="H16" t="s">
        <v>240</v>
      </c>
      <c r="I16" s="1">
        <v>45831</v>
      </c>
      <c r="J16" t="s">
        <v>234</v>
      </c>
      <c r="K16" t="s">
        <v>241</v>
      </c>
      <c r="L16" t="s">
        <v>171</v>
      </c>
      <c r="M16" t="s">
        <v>282</v>
      </c>
      <c r="N16" t="s">
        <v>237</v>
      </c>
      <c r="O16" t="s">
        <v>230</v>
      </c>
      <c r="P16"/>
      <c r="Q16">
        <f ca="1">IF(OR(ISNUMBER(MATCH(L16,MasterData!$D$3:$D$18,0)),ISNUMBER(MATCH(L16,MasterData!$C$3:$C$18,0))),
    DATEDIF(E16,I16,"d"),
    DATEDIF(E16,TODAY(),"d"))</f>
        <v>133</v>
      </c>
      <c r="R16">
        <f t="shared" ca="1" si="0"/>
        <v>0</v>
      </c>
      <c r="S16">
        <f t="shared" ca="1" si="1"/>
        <v>0</v>
      </c>
      <c r="T16">
        <f t="shared" ca="1" si="2"/>
        <v>1</v>
      </c>
    </row>
    <row r="17" spans="1:20" x14ac:dyDescent="0.35">
      <c r="A17">
        <v>6000130889</v>
      </c>
      <c r="B17" t="s">
        <v>283</v>
      </c>
      <c r="C17" t="s">
        <v>230</v>
      </c>
      <c r="D17" s="34" t="s">
        <v>251</v>
      </c>
      <c r="E17" s="1">
        <v>45698</v>
      </c>
      <c r="F17" s="1"/>
      <c r="G17" t="s">
        <v>284</v>
      </c>
      <c r="H17" t="s">
        <v>233</v>
      </c>
      <c r="I17" s="1">
        <v>45705</v>
      </c>
      <c r="J17" t="s">
        <v>234</v>
      </c>
      <c r="K17" t="s">
        <v>241</v>
      </c>
      <c r="L17" t="s">
        <v>171</v>
      </c>
      <c r="M17" t="s">
        <v>285</v>
      </c>
      <c r="N17" t="s">
        <v>237</v>
      </c>
      <c r="O17" t="s">
        <v>230</v>
      </c>
      <c r="P17"/>
      <c r="Q17">
        <f ca="1">IF(OR(ISNUMBER(MATCH(L17,MasterData!$D$3:$D$18,0)),ISNUMBER(MATCH(L17,MasterData!$C$3:$C$18,0))),
    DATEDIF(E17,I17,"d"),
    DATEDIF(E17,TODAY(),"d"))</f>
        <v>7</v>
      </c>
      <c r="R17">
        <f t="shared" ca="1" si="0"/>
        <v>1</v>
      </c>
      <c r="S17">
        <f t="shared" ca="1" si="1"/>
        <v>0</v>
      </c>
      <c r="T17">
        <f t="shared" ca="1" si="2"/>
        <v>0</v>
      </c>
    </row>
    <row r="18" spans="1:20" x14ac:dyDescent="0.35">
      <c r="A18">
        <v>6000131438</v>
      </c>
      <c r="B18" t="s">
        <v>286</v>
      </c>
      <c r="C18" t="s">
        <v>230</v>
      </c>
      <c r="D18" s="34" t="s">
        <v>247</v>
      </c>
      <c r="E18" s="1">
        <v>45701</v>
      </c>
      <c r="F18" s="1"/>
      <c r="G18" t="s">
        <v>287</v>
      </c>
      <c r="H18" t="s">
        <v>401</v>
      </c>
      <c r="I18" s="1">
        <v>45831</v>
      </c>
      <c r="J18" t="s">
        <v>234</v>
      </c>
      <c r="K18" t="s">
        <v>241</v>
      </c>
      <c r="L18" t="s">
        <v>171</v>
      </c>
      <c r="M18" t="s">
        <v>289</v>
      </c>
      <c r="N18" t="s">
        <v>237</v>
      </c>
      <c r="O18" t="s">
        <v>230</v>
      </c>
      <c r="P18"/>
      <c r="Q18">
        <f ca="1">IF(OR(ISNUMBER(MATCH(L18,MasterData!$D$3:$D$18,0)),ISNUMBER(MATCH(L18,MasterData!$C$3:$C$18,0))),
    DATEDIF(E18,I18,"d"),
    DATEDIF(E18,TODAY(),"d"))</f>
        <v>130</v>
      </c>
      <c r="R18">
        <f t="shared" ca="1" si="0"/>
        <v>0</v>
      </c>
      <c r="S18">
        <f t="shared" ca="1" si="1"/>
        <v>0</v>
      </c>
      <c r="T18">
        <f t="shared" ca="1" si="2"/>
        <v>1</v>
      </c>
    </row>
    <row r="19" spans="1:20" x14ac:dyDescent="0.35">
      <c r="A19">
        <v>6000131514</v>
      </c>
      <c r="B19" t="s">
        <v>230</v>
      </c>
      <c r="C19" t="s">
        <v>230</v>
      </c>
      <c r="D19" s="34" t="s">
        <v>251</v>
      </c>
      <c r="E19" s="1">
        <v>45702</v>
      </c>
      <c r="F19" s="1"/>
      <c r="G19" t="s">
        <v>290</v>
      </c>
      <c r="H19" t="s">
        <v>233</v>
      </c>
      <c r="I19" s="1">
        <v>45723</v>
      </c>
      <c r="J19" t="s">
        <v>201</v>
      </c>
      <c r="K19" t="s">
        <v>241</v>
      </c>
      <c r="L19" t="s">
        <v>171</v>
      </c>
      <c r="M19" t="s">
        <v>291</v>
      </c>
      <c r="N19" t="s">
        <v>237</v>
      </c>
      <c r="O19" t="s">
        <v>230</v>
      </c>
      <c r="P19"/>
      <c r="Q19">
        <f ca="1">IF(OR(ISNUMBER(MATCH(L19,MasterData!$D$3:$D$18,0)),ISNUMBER(MATCH(L19,MasterData!$C$3:$C$18,0))),
    DATEDIF(E19,I19,"d"),
    DATEDIF(E19,TODAY(),"d"))</f>
        <v>21</v>
      </c>
      <c r="R19">
        <f t="shared" ca="1" si="0"/>
        <v>0</v>
      </c>
      <c r="S19">
        <f t="shared" ca="1" si="1"/>
        <v>1</v>
      </c>
      <c r="T19">
        <f t="shared" ca="1" si="2"/>
        <v>0</v>
      </c>
    </row>
    <row r="20" spans="1:20" x14ac:dyDescent="0.35">
      <c r="A20">
        <v>6000131715</v>
      </c>
      <c r="B20" t="s">
        <v>292</v>
      </c>
      <c r="C20" t="s">
        <v>230</v>
      </c>
      <c r="D20" s="34" t="s">
        <v>231</v>
      </c>
      <c r="E20" s="1">
        <v>45705</v>
      </c>
      <c r="F20" s="1"/>
      <c r="G20" t="s">
        <v>293</v>
      </c>
      <c r="H20" t="s">
        <v>233</v>
      </c>
      <c r="I20" s="1">
        <v>45713</v>
      </c>
      <c r="J20" t="s">
        <v>234</v>
      </c>
      <c r="K20" t="s">
        <v>235</v>
      </c>
      <c r="L20" t="s">
        <v>171</v>
      </c>
      <c r="M20" t="s">
        <v>294</v>
      </c>
      <c r="N20" t="s">
        <v>237</v>
      </c>
      <c r="O20" t="s">
        <v>230</v>
      </c>
      <c r="P20"/>
      <c r="Q20">
        <f ca="1">IF(OR(ISNUMBER(MATCH(L20,MasterData!$D$3:$D$18,0)),ISNUMBER(MATCH(L20,MasterData!$C$3:$C$18,0))),
    DATEDIF(E20,I20,"d"),
    DATEDIF(E20,TODAY(),"d"))</f>
        <v>8</v>
      </c>
      <c r="R20">
        <f t="shared" ca="1" si="0"/>
        <v>0</v>
      </c>
      <c r="S20">
        <f t="shared" ca="1" si="1"/>
        <v>1</v>
      </c>
      <c r="T20">
        <f t="shared" ca="1" si="2"/>
        <v>0</v>
      </c>
    </row>
    <row r="21" spans="1:20" x14ac:dyDescent="0.35">
      <c r="A21">
        <v>6000132000</v>
      </c>
      <c r="B21" t="s">
        <v>295</v>
      </c>
      <c r="C21" t="s">
        <v>230</v>
      </c>
      <c r="D21" s="34" t="s">
        <v>254</v>
      </c>
      <c r="E21" s="1">
        <v>45707</v>
      </c>
      <c r="F21" s="1"/>
      <c r="G21" t="s">
        <v>255</v>
      </c>
      <c r="H21" t="s">
        <v>240</v>
      </c>
      <c r="I21" s="1">
        <v>45735</v>
      </c>
      <c r="J21" t="s">
        <v>234</v>
      </c>
      <c r="K21" t="s">
        <v>241</v>
      </c>
      <c r="L21" t="s">
        <v>171</v>
      </c>
      <c r="M21" t="s">
        <v>296</v>
      </c>
      <c r="N21" t="s">
        <v>237</v>
      </c>
      <c r="O21" t="s">
        <v>230</v>
      </c>
      <c r="P21"/>
      <c r="Q21">
        <f ca="1">IF(OR(ISNUMBER(MATCH(L21,MasterData!$D$3:$D$18,0)),ISNUMBER(MATCH(L21,MasterData!$C$3:$C$18,0))),
    DATEDIF(E21,I21,"d"),
    DATEDIF(E21,TODAY(),"d"))</f>
        <v>28</v>
      </c>
      <c r="R21">
        <f t="shared" ca="1" si="0"/>
        <v>0</v>
      </c>
      <c r="S21">
        <f t="shared" ca="1" si="1"/>
        <v>1</v>
      </c>
      <c r="T21">
        <f t="shared" ca="1" si="2"/>
        <v>0</v>
      </c>
    </row>
    <row r="22" spans="1:20" x14ac:dyDescent="0.35">
      <c r="A22">
        <v>6000132651</v>
      </c>
      <c r="B22" t="s">
        <v>297</v>
      </c>
      <c r="C22" t="s">
        <v>230</v>
      </c>
      <c r="D22" s="34" t="s">
        <v>247</v>
      </c>
      <c r="E22" s="1">
        <v>45714</v>
      </c>
      <c r="F22" s="1"/>
      <c r="G22" t="s">
        <v>287</v>
      </c>
      <c r="H22" t="s">
        <v>240</v>
      </c>
      <c r="I22" s="1">
        <v>45723</v>
      </c>
      <c r="J22" t="s">
        <v>234</v>
      </c>
      <c r="K22" t="s">
        <v>235</v>
      </c>
      <c r="L22" t="s">
        <v>171</v>
      </c>
      <c r="M22" t="s">
        <v>298</v>
      </c>
      <c r="N22" t="s">
        <v>237</v>
      </c>
      <c r="O22" t="s">
        <v>230</v>
      </c>
      <c r="P22"/>
      <c r="Q22">
        <f ca="1">IF(OR(ISNUMBER(MATCH(L22,MasterData!$D$3:$D$18,0)),ISNUMBER(MATCH(L22,MasterData!$C$3:$C$18,0))),
    DATEDIF(E22,I22,"d"),
    DATEDIF(E22,TODAY(),"d"))</f>
        <v>9</v>
      </c>
      <c r="R22">
        <f t="shared" ca="1" si="0"/>
        <v>0</v>
      </c>
      <c r="S22">
        <f t="shared" ca="1" si="1"/>
        <v>1</v>
      </c>
      <c r="T22">
        <f t="shared" ca="1" si="2"/>
        <v>0</v>
      </c>
    </row>
    <row r="23" spans="1:20" x14ac:dyDescent="0.35">
      <c r="A23">
        <v>6000133013</v>
      </c>
      <c r="B23" t="s">
        <v>299</v>
      </c>
      <c r="C23" t="s">
        <v>230</v>
      </c>
      <c r="D23" s="34" t="s">
        <v>231</v>
      </c>
      <c r="E23" s="1">
        <v>45719</v>
      </c>
      <c r="F23" s="1"/>
      <c r="G23" t="s">
        <v>300</v>
      </c>
      <c r="H23" t="s">
        <v>245</v>
      </c>
      <c r="I23" s="1">
        <v>45734</v>
      </c>
      <c r="J23" t="s">
        <v>234</v>
      </c>
      <c r="K23" t="s">
        <v>235</v>
      </c>
      <c r="L23" t="s">
        <v>171</v>
      </c>
      <c r="M23" t="s">
        <v>301</v>
      </c>
      <c r="N23" t="s">
        <v>237</v>
      </c>
      <c r="O23" t="s">
        <v>230</v>
      </c>
      <c r="P23"/>
      <c r="Q23">
        <f ca="1">IF(OR(ISNUMBER(MATCH(L23,MasterData!$D$3:$D$18,0)),ISNUMBER(MATCH(L23,MasterData!$C$3:$C$18,0))),
    DATEDIF(E23,I23,"d"),
    DATEDIF(E23,TODAY(),"d"))</f>
        <v>15</v>
      </c>
      <c r="R23">
        <f t="shared" ca="1" si="0"/>
        <v>0</v>
      </c>
      <c r="S23">
        <f t="shared" ca="1" si="1"/>
        <v>1</v>
      </c>
      <c r="T23">
        <f t="shared" ca="1" si="2"/>
        <v>0</v>
      </c>
    </row>
    <row r="24" spans="1:20" x14ac:dyDescent="0.35">
      <c r="A24">
        <v>6000133061</v>
      </c>
      <c r="B24" t="s">
        <v>302</v>
      </c>
      <c r="C24" t="s">
        <v>230</v>
      </c>
      <c r="D24" s="34" t="s">
        <v>254</v>
      </c>
      <c r="E24" s="1">
        <v>45719</v>
      </c>
      <c r="F24" s="1"/>
      <c r="G24" t="s">
        <v>255</v>
      </c>
      <c r="H24" t="s">
        <v>245</v>
      </c>
      <c r="I24" s="1">
        <v>45735</v>
      </c>
      <c r="J24" t="s">
        <v>234</v>
      </c>
      <c r="K24" t="s">
        <v>241</v>
      </c>
      <c r="L24" t="s">
        <v>171</v>
      </c>
      <c r="M24" t="s">
        <v>303</v>
      </c>
      <c r="N24" t="s">
        <v>237</v>
      </c>
      <c r="O24" t="s">
        <v>230</v>
      </c>
      <c r="P24"/>
      <c r="Q24">
        <f ca="1">IF(OR(ISNUMBER(MATCH(L24,MasterData!$D$3:$D$18,0)),ISNUMBER(MATCH(L24,MasterData!$C$3:$C$18,0))),
    DATEDIF(E24,I24,"d"),
    DATEDIF(E24,TODAY(),"d"))</f>
        <v>16</v>
      </c>
      <c r="R24">
        <f t="shared" ca="1" si="0"/>
        <v>0</v>
      </c>
      <c r="S24">
        <f t="shared" ca="1" si="1"/>
        <v>1</v>
      </c>
      <c r="T24">
        <f t="shared" ca="1" si="2"/>
        <v>0</v>
      </c>
    </row>
    <row r="25" spans="1:20" x14ac:dyDescent="0.35">
      <c r="A25">
        <v>6000133063</v>
      </c>
      <c r="B25" t="s">
        <v>304</v>
      </c>
      <c r="C25" t="s">
        <v>230</v>
      </c>
      <c r="D25" s="34" t="s">
        <v>305</v>
      </c>
      <c r="E25" s="1">
        <v>45719</v>
      </c>
      <c r="F25" s="1"/>
      <c r="G25" t="s">
        <v>306</v>
      </c>
      <c r="H25" t="s">
        <v>245</v>
      </c>
      <c r="I25" s="1">
        <v>45778</v>
      </c>
      <c r="J25" t="s">
        <v>234</v>
      </c>
      <c r="K25" t="s">
        <v>235</v>
      </c>
      <c r="L25" t="s">
        <v>171</v>
      </c>
      <c r="M25" t="s">
        <v>307</v>
      </c>
      <c r="N25" t="s">
        <v>237</v>
      </c>
      <c r="O25" t="s">
        <v>230</v>
      </c>
      <c r="P25"/>
      <c r="Q25">
        <f ca="1">IF(OR(ISNUMBER(MATCH(L25,MasterData!$D$3:$D$18,0)),ISNUMBER(MATCH(L25,MasterData!$C$3:$C$18,0))),
    DATEDIF(E25,I25,"d"),
    DATEDIF(E25,TODAY(),"d"))</f>
        <v>59</v>
      </c>
      <c r="R25">
        <f t="shared" ca="1" si="0"/>
        <v>0</v>
      </c>
      <c r="S25">
        <f t="shared" ca="1" si="1"/>
        <v>0</v>
      </c>
      <c r="T25">
        <f t="shared" ca="1" si="2"/>
        <v>1</v>
      </c>
    </row>
    <row r="26" spans="1:20" x14ac:dyDescent="0.35">
      <c r="A26">
        <v>6000133075</v>
      </c>
      <c r="B26" t="s">
        <v>308</v>
      </c>
      <c r="C26" t="s">
        <v>230</v>
      </c>
      <c r="D26" s="34" t="s">
        <v>305</v>
      </c>
      <c r="E26" s="1">
        <v>45719</v>
      </c>
      <c r="F26" s="1"/>
      <c r="G26" t="s">
        <v>306</v>
      </c>
      <c r="H26" t="s">
        <v>240</v>
      </c>
      <c r="I26" s="1">
        <v>45758</v>
      </c>
      <c r="J26" t="s">
        <v>234</v>
      </c>
      <c r="K26" t="s">
        <v>235</v>
      </c>
      <c r="L26" t="s">
        <v>171</v>
      </c>
      <c r="M26" t="s">
        <v>309</v>
      </c>
      <c r="N26" t="s">
        <v>237</v>
      </c>
      <c r="O26" t="s">
        <v>230</v>
      </c>
      <c r="P26"/>
      <c r="Q26">
        <f ca="1">IF(OR(ISNUMBER(MATCH(L26,MasterData!$D$3:$D$18,0)),ISNUMBER(MATCH(L26,MasterData!$C$3:$C$18,0))),
    DATEDIF(E26,I26,"d"),
    DATEDIF(E26,TODAY(),"d"))</f>
        <v>39</v>
      </c>
      <c r="R26">
        <f t="shared" ca="1" si="0"/>
        <v>0</v>
      </c>
      <c r="S26">
        <f t="shared" ca="1" si="1"/>
        <v>0</v>
      </c>
      <c r="T26">
        <f t="shared" ca="1" si="2"/>
        <v>1</v>
      </c>
    </row>
    <row r="27" spans="1:20" x14ac:dyDescent="0.35">
      <c r="A27">
        <v>6000133085</v>
      </c>
      <c r="B27" t="s">
        <v>230</v>
      </c>
      <c r="C27" t="s">
        <v>230</v>
      </c>
      <c r="D27" s="34" t="s">
        <v>251</v>
      </c>
      <c r="E27" s="1">
        <v>45719</v>
      </c>
      <c r="F27" s="1"/>
      <c r="G27" t="s">
        <v>290</v>
      </c>
      <c r="H27" t="s">
        <v>240</v>
      </c>
      <c r="I27" s="1">
        <v>45731</v>
      </c>
      <c r="J27" t="s">
        <v>201</v>
      </c>
      <c r="K27" t="s">
        <v>241</v>
      </c>
      <c r="L27" t="s">
        <v>171</v>
      </c>
      <c r="M27" t="s">
        <v>310</v>
      </c>
      <c r="N27" t="s">
        <v>237</v>
      </c>
      <c r="O27" t="s">
        <v>230</v>
      </c>
      <c r="P27"/>
      <c r="Q27">
        <f ca="1">IF(OR(ISNUMBER(MATCH(L27,MasterData!$D$3:$D$18,0)),ISNUMBER(MATCH(L27,MasterData!$C$3:$C$18,0))),
    DATEDIF(E27,I27,"d"),
    DATEDIF(E27,TODAY(),"d"))</f>
        <v>12</v>
      </c>
      <c r="R27">
        <f t="shared" ca="1" si="0"/>
        <v>0</v>
      </c>
      <c r="S27">
        <f t="shared" ca="1" si="1"/>
        <v>1</v>
      </c>
      <c r="T27">
        <f t="shared" ca="1" si="2"/>
        <v>0</v>
      </c>
    </row>
    <row r="28" spans="1:20" x14ac:dyDescent="0.35">
      <c r="A28">
        <v>6000133086</v>
      </c>
      <c r="B28" t="s">
        <v>230</v>
      </c>
      <c r="C28" t="s">
        <v>230</v>
      </c>
      <c r="D28" s="34" t="s">
        <v>251</v>
      </c>
      <c r="E28" s="1">
        <v>45719</v>
      </c>
      <c r="F28" s="1"/>
      <c r="G28" t="s">
        <v>290</v>
      </c>
      <c r="H28" t="s">
        <v>240</v>
      </c>
      <c r="I28" s="1">
        <v>45773</v>
      </c>
      <c r="J28" t="s">
        <v>201</v>
      </c>
      <c r="K28" t="s">
        <v>241</v>
      </c>
      <c r="L28" t="s">
        <v>171</v>
      </c>
      <c r="M28" t="s">
        <v>311</v>
      </c>
      <c r="N28" t="s">
        <v>237</v>
      </c>
      <c r="O28" t="s">
        <v>230</v>
      </c>
      <c r="P28"/>
      <c r="Q28">
        <f ca="1">IF(OR(ISNUMBER(MATCH(L28,MasterData!$D$3:$D$18,0)),ISNUMBER(MATCH(L28,MasterData!$C$3:$C$18,0))),
    DATEDIF(E28,I28,"d"),
    DATEDIF(E28,TODAY(),"d"))</f>
        <v>54</v>
      </c>
      <c r="R28">
        <f t="shared" ca="1" si="0"/>
        <v>0</v>
      </c>
      <c r="S28">
        <f t="shared" ca="1" si="1"/>
        <v>0</v>
      </c>
      <c r="T28">
        <f t="shared" ca="1" si="2"/>
        <v>1</v>
      </c>
    </row>
    <row r="29" spans="1:20" x14ac:dyDescent="0.35">
      <c r="A29">
        <v>6000133087</v>
      </c>
      <c r="B29" t="s">
        <v>230</v>
      </c>
      <c r="C29" t="s">
        <v>230</v>
      </c>
      <c r="D29" s="34" t="s">
        <v>251</v>
      </c>
      <c r="E29" s="1">
        <v>45719</v>
      </c>
      <c r="F29" s="1"/>
      <c r="G29" t="s">
        <v>290</v>
      </c>
      <c r="H29" t="s">
        <v>245</v>
      </c>
      <c r="I29" s="1">
        <v>45807</v>
      </c>
      <c r="J29" t="s">
        <v>201</v>
      </c>
      <c r="K29" t="s">
        <v>241</v>
      </c>
      <c r="L29" t="s">
        <v>171</v>
      </c>
      <c r="M29" t="s">
        <v>312</v>
      </c>
      <c r="N29" t="s">
        <v>237</v>
      </c>
      <c r="O29" t="s">
        <v>230</v>
      </c>
      <c r="P29"/>
      <c r="Q29">
        <f ca="1">IF(OR(ISNUMBER(MATCH(L29,MasterData!$D$3:$D$18,0)),ISNUMBER(MATCH(L29,MasterData!$C$3:$C$18,0))),
    DATEDIF(E29,I29,"d"),
    DATEDIF(E29,TODAY(),"d"))</f>
        <v>88</v>
      </c>
      <c r="R29">
        <f t="shared" ca="1" si="0"/>
        <v>0</v>
      </c>
      <c r="S29">
        <f t="shared" ca="1" si="1"/>
        <v>0</v>
      </c>
      <c r="T29">
        <f t="shared" ca="1" si="2"/>
        <v>1</v>
      </c>
    </row>
    <row r="30" spans="1:20" x14ac:dyDescent="0.35">
      <c r="A30">
        <v>6000133442</v>
      </c>
      <c r="B30" t="s">
        <v>230</v>
      </c>
      <c r="C30" t="s">
        <v>230</v>
      </c>
      <c r="D30" s="34" t="s">
        <v>247</v>
      </c>
      <c r="E30" s="1">
        <v>45722</v>
      </c>
      <c r="F30" s="1"/>
      <c r="G30" t="s">
        <v>248</v>
      </c>
      <c r="H30" t="s">
        <v>245</v>
      </c>
      <c r="I30" s="1">
        <v>45786</v>
      </c>
      <c r="J30" t="s">
        <v>201</v>
      </c>
      <c r="K30" t="s">
        <v>241</v>
      </c>
      <c r="L30" t="s">
        <v>171</v>
      </c>
      <c r="M30" t="s">
        <v>313</v>
      </c>
      <c r="N30" t="s">
        <v>237</v>
      </c>
      <c r="O30" t="s">
        <v>230</v>
      </c>
      <c r="P30"/>
      <c r="Q30">
        <f ca="1">IF(OR(ISNUMBER(MATCH(L30,MasterData!$D$3:$D$18,0)),ISNUMBER(MATCH(L30,MasterData!$C$3:$C$18,0))),
    DATEDIF(E30,I30,"d"),
    DATEDIF(E30,TODAY(),"d"))</f>
        <v>64</v>
      </c>
      <c r="R30">
        <f t="shared" ca="1" si="0"/>
        <v>0</v>
      </c>
      <c r="S30">
        <f t="shared" ca="1" si="1"/>
        <v>0</v>
      </c>
      <c r="T30">
        <f t="shared" ca="1" si="2"/>
        <v>1</v>
      </c>
    </row>
    <row r="31" spans="1:20" x14ac:dyDescent="0.35">
      <c r="A31">
        <v>6000133644</v>
      </c>
      <c r="B31" t="s">
        <v>314</v>
      </c>
      <c r="C31" t="s">
        <v>230</v>
      </c>
      <c r="D31" s="34" t="s">
        <v>274</v>
      </c>
      <c r="E31" s="1">
        <v>45723</v>
      </c>
      <c r="F31" s="1"/>
      <c r="G31" t="s">
        <v>315</v>
      </c>
      <c r="H31" t="s">
        <v>240</v>
      </c>
      <c r="I31" s="1">
        <v>45903</v>
      </c>
      <c r="J31" t="s">
        <v>234</v>
      </c>
      <c r="K31" t="s">
        <v>241</v>
      </c>
      <c r="L31" t="s">
        <v>171</v>
      </c>
      <c r="M31" t="s">
        <v>316</v>
      </c>
      <c r="N31" t="s">
        <v>237</v>
      </c>
      <c r="O31" t="s">
        <v>230</v>
      </c>
      <c r="P31"/>
      <c r="Q31">
        <f ca="1">IF(OR(ISNUMBER(MATCH(L31,MasterData!$D$3:$D$18,0)),ISNUMBER(MATCH(L31,MasterData!$C$3:$C$18,0))),
    DATEDIF(E31,I31,"d"),
    DATEDIF(E31,TODAY(),"d"))</f>
        <v>180</v>
      </c>
      <c r="R31">
        <f t="shared" ca="1" si="0"/>
        <v>0</v>
      </c>
      <c r="S31">
        <f t="shared" ca="1" si="1"/>
        <v>0</v>
      </c>
      <c r="T31">
        <f t="shared" ca="1" si="2"/>
        <v>1</v>
      </c>
    </row>
    <row r="32" spans="1:20" x14ac:dyDescent="0.35">
      <c r="A32">
        <v>6000133647</v>
      </c>
      <c r="B32" t="s">
        <v>317</v>
      </c>
      <c r="C32" t="s">
        <v>230</v>
      </c>
      <c r="D32" s="34" t="s">
        <v>231</v>
      </c>
      <c r="E32" s="1">
        <v>45723</v>
      </c>
      <c r="F32" s="1"/>
      <c r="G32" t="s">
        <v>318</v>
      </c>
      <c r="H32" t="s">
        <v>245</v>
      </c>
      <c r="I32" s="1">
        <v>45733</v>
      </c>
      <c r="J32" t="s">
        <v>234</v>
      </c>
      <c r="K32" t="s">
        <v>235</v>
      </c>
      <c r="L32" t="s">
        <v>171</v>
      </c>
      <c r="M32" t="s">
        <v>319</v>
      </c>
      <c r="N32" t="s">
        <v>237</v>
      </c>
      <c r="O32" t="s">
        <v>230</v>
      </c>
      <c r="P32"/>
      <c r="Q32">
        <f ca="1">IF(OR(ISNUMBER(MATCH(L32,MasterData!$D$3:$D$18,0)),ISNUMBER(MATCH(L32,MasterData!$C$3:$C$18,0))),
    DATEDIF(E32,I32,"d"),
    DATEDIF(E32,TODAY(),"d"))</f>
        <v>10</v>
      </c>
      <c r="R32">
        <f t="shared" ca="1" si="0"/>
        <v>0</v>
      </c>
      <c r="S32">
        <f t="shared" ca="1" si="1"/>
        <v>1</v>
      </c>
      <c r="T32">
        <f t="shared" ca="1" si="2"/>
        <v>0</v>
      </c>
    </row>
    <row r="33" spans="1:20" x14ac:dyDescent="0.35">
      <c r="A33">
        <v>6000133780</v>
      </c>
      <c r="B33" t="s">
        <v>320</v>
      </c>
      <c r="C33" t="s">
        <v>230</v>
      </c>
      <c r="D33" s="34" t="s">
        <v>274</v>
      </c>
      <c r="E33" s="1">
        <v>45726</v>
      </c>
      <c r="F33" s="1"/>
      <c r="G33" t="s">
        <v>321</v>
      </c>
      <c r="H33" t="s">
        <v>240</v>
      </c>
      <c r="I33" s="1">
        <v>45741</v>
      </c>
      <c r="J33" t="s">
        <v>234</v>
      </c>
      <c r="K33" t="s">
        <v>235</v>
      </c>
      <c r="L33" t="s">
        <v>171</v>
      </c>
      <c r="M33" t="s">
        <v>322</v>
      </c>
      <c r="N33" t="s">
        <v>237</v>
      </c>
      <c r="O33" t="s">
        <v>230</v>
      </c>
      <c r="P33"/>
      <c r="Q33">
        <f ca="1">IF(OR(ISNUMBER(MATCH(L33,MasterData!$D$3:$D$18,0)),ISNUMBER(MATCH(L33,MasterData!$C$3:$C$18,0))),
    DATEDIF(E33,I33,"d"),
    DATEDIF(E33,TODAY(),"d"))</f>
        <v>15</v>
      </c>
      <c r="R33">
        <f t="shared" ca="1" si="0"/>
        <v>0</v>
      </c>
      <c r="S33">
        <f t="shared" ca="1" si="1"/>
        <v>1</v>
      </c>
      <c r="T33">
        <f t="shared" ca="1" si="2"/>
        <v>0</v>
      </c>
    </row>
    <row r="34" spans="1:20" x14ac:dyDescent="0.35">
      <c r="A34">
        <v>6000133782</v>
      </c>
      <c r="B34" t="s">
        <v>323</v>
      </c>
      <c r="C34" t="s">
        <v>230</v>
      </c>
      <c r="D34" s="34" t="s">
        <v>254</v>
      </c>
      <c r="E34" s="1">
        <v>45726</v>
      </c>
      <c r="F34" s="1"/>
      <c r="G34" t="s">
        <v>255</v>
      </c>
      <c r="H34" t="s">
        <v>240</v>
      </c>
      <c r="I34" s="1">
        <v>45735</v>
      </c>
      <c r="J34" t="s">
        <v>234</v>
      </c>
      <c r="K34" t="s">
        <v>241</v>
      </c>
      <c r="L34" t="s">
        <v>171</v>
      </c>
      <c r="M34" t="s">
        <v>324</v>
      </c>
      <c r="N34" t="s">
        <v>237</v>
      </c>
      <c r="O34" t="s">
        <v>230</v>
      </c>
      <c r="P34"/>
      <c r="Q34">
        <f ca="1">IF(OR(ISNUMBER(MATCH(L34,MasterData!$D$3:$D$18,0)),ISNUMBER(MATCH(L34,MasterData!$C$3:$C$18,0))),
    DATEDIF(E34,I34,"d"),
    DATEDIF(E34,TODAY(),"d"))</f>
        <v>9</v>
      </c>
      <c r="R34">
        <f t="shared" ca="1" si="0"/>
        <v>0</v>
      </c>
      <c r="S34">
        <f t="shared" ca="1" si="1"/>
        <v>1</v>
      </c>
      <c r="T34">
        <f t="shared" ca="1" si="2"/>
        <v>0</v>
      </c>
    </row>
    <row r="35" spans="1:20" x14ac:dyDescent="0.35">
      <c r="A35">
        <v>6000133815</v>
      </c>
      <c r="B35" t="s">
        <v>325</v>
      </c>
      <c r="C35" t="s">
        <v>230</v>
      </c>
      <c r="D35" s="34" t="s">
        <v>254</v>
      </c>
      <c r="E35" s="1">
        <v>45726</v>
      </c>
      <c r="F35" s="1"/>
      <c r="G35" t="s">
        <v>255</v>
      </c>
      <c r="H35" t="s">
        <v>240</v>
      </c>
      <c r="I35" s="1">
        <v>45748</v>
      </c>
      <c r="J35" t="s">
        <v>234</v>
      </c>
      <c r="K35" t="s">
        <v>241</v>
      </c>
      <c r="L35" t="s">
        <v>171</v>
      </c>
      <c r="M35" t="s">
        <v>326</v>
      </c>
      <c r="N35" t="s">
        <v>237</v>
      </c>
      <c r="O35" t="s">
        <v>230</v>
      </c>
      <c r="P35"/>
      <c r="Q35">
        <f ca="1">IF(OR(ISNUMBER(MATCH(L35,MasterData!$D$3:$D$18,0)),ISNUMBER(MATCH(L35,MasterData!$C$3:$C$18,0))),
    DATEDIF(E35,I35,"d"),
    DATEDIF(E35,TODAY(),"d"))</f>
        <v>22</v>
      </c>
      <c r="R35">
        <f t="shared" ca="1" si="0"/>
        <v>0</v>
      </c>
      <c r="S35">
        <f t="shared" ca="1" si="1"/>
        <v>1</v>
      </c>
      <c r="T35">
        <f t="shared" ca="1" si="2"/>
        <v>0</v>
      </c>
    </row>
    <row r="36" spans="1:20" x14ac:dyDescent="0.35">
      <c r="A36">
        <v>6000133897</v>
      </c>
      <c r="B36" t="s">
        <v>230</v>
      </c>
      <c r="C36" t="s">
        <v>230</v>
      </c>
      <c r="D36" s="34" t="s">
        <v>231</v>
      </c>
      <c r="E36" s="1">
        <v>45727</v>
      </c>
      <c r="F36" s="1"/>
      <c r="G36" t="s">
        <v>248</v>
      </c>
      <c r="H36" t="s">
        <v>240</v>
      </c>
      <c r="I36" s="1">
        <v>45751</v>
      </c>
      <c r="J36" t="s">
        <v>201</v>
      </c>
      <c r="K36" t="s">
        <v>241</v>
      </c>
      <c r="L36" t="s">
        <v>171</v>
      </c>
      <c r="M36" t="s">
        <v>327</v>
      </c>
      <c r="N36" t="s">
        <v>237</v>
      </c>
      <c r="O36" t="s">
        <v>230</v>
      </c>
      <c r="P36"/>
      <c r="Q36">
        <f ca="1">IF(OR(ISNUMBER(MATCH(L36,MasterData!$D$3:$D$18,0)),ISNUMBER(MATCH(L36,MasterData!$C$3:$C$18,0))),
    DATEDIF(E36,I36,"d"),
    DATEDIF(E36,TODAY(),"d"))</f>
        <v>24</v>
      </c>
      <c r="R36">
        <f t="shared" ca="1" si="0"/>
        <v>0</v>
      </c>
      <c r="S36">
        <f t="shared" ca="1" si="1"/>
        <v>1</v>
      </c>
      <c r="T36">
        <f t="shared" ca="1" si="2"/>
        <v>0</v>
      </c>
    </row>
    <row r="37" spans="1:20" x14ac:dyDescent="0.35">
      <c r="A37">
        <v>6000134052</v>
      </c>
      <c r="B37" t="s">
        <v>328</v>
      </c>
      <c r="D37" s="34">
        <v>3014</v>
      </c>
      <c r="E37" s="1">
        <v>45728</v>
      </c>
      <c r="F37" s="1"/>
      <c r="G37" t="s">
        <v>329</v>
      </c>
      <c r="H37" t="s">
        <v>330</v>
      </c>
      <c r="I37" s="1">
        <v>45852</v>
      </c>
      <c r="K37" t="s">
        <v>235</v>
      </c>
      <c r="L37" t="s">
        <v>171</v>
      </c>
      <c r="M37" t="s">
        <v>331</v>
      </c>
      <c r="N37" t="s">
        <v>332</v>
      </c>
      <c r="P37"/>
      <c r="Q37">
        <f ca="1">IF(OR(ISNUMBER(MATCH(L37,MasterData!$D$3:$D$18,0)),ISNUMBER(MATCH(L37,MasterData!$C$3:$C$18,0))),
    DATEDIF(E37,I37,"d"),
    DATEDIF(E37,TODAY(),"d"))</f>
        <v>124</v>
      </c>
      <c r="R37">
        <f t="shared" ca="1" si="0"/>
        <v>0</v>
      </c>
      <c r="S37">
        <f t="shared" ca="1" si="1"/>
        <v>0</v>
      </c>
      <c r="T37">
        <f t="shared" ca="1" si="2"/>
        <v>1</v>
      </c>
    </row>
    <row r="38" spans="1:20" x14ac:dyDescent="0.35">
      <c r="A38">
        <v>6000134157</v>
      </c>
      <c r="B38" t="s">
        <v>333</v>
      </c>
      <c r="C38" t="s">
        <v>230</v>
      </c>
      <c r="D38" s="34" t="s">
        <v>231</v>
      </c>
      <c r="E38" s="1">
        <v>45729</v>
      </c>
      <c r="F38" s="1"/>
      <c r="G38" t="s">
        <v>293</v>
      </c>
      <c r="H38" t="s">
        <v>245</v>
      </c>
      <c r="I38" s="1">
        <v>45737</v>
      </c>
      <c r="J38" t="s">
        <v>234</v>
      </c>
      <c r="K38" t="s">
        <v>235</v>
      </c>
      <c r="L38" t="s">
        <v>171</v>
      </c>
      <c r="M38" t="s">
        <v>334</v>
      </c>
      <c r="N38" t="s">
        <v>237</v>
      </c>
      <c r="O38" t="s">
        <v>230</v>
      </c>
      <c r="P38"/>
      <c r="Q38">
        <f ca="1">IF(OR(ISNUMBER(MATCH(L38,MasterData!$D$3:$D$18,0)),ISNUMBER(MATCH(L38,MasterData!$C$3:$C$18,0))),
    DATEDIF(E38,I38,"d"),
    DATEDIF(E38,TODAY(),"d"))</f>
        <v>8</v>
      </c>
      <c r="R38">
        <f t="shared" ca="1" si="0"/>
        <v>0</v>
      </c>
      <c r="S38">
        <f t="shared" ca="1" si="1"/>
        <v>1</v>
      </c>
      <c r="T38">
        <f t="shared" ca="1" si="2"/>
        <v>0</v>
      </c>
    </row>
    <row r="39" spans="1:20" x14ac:dyDescent="0.35">
      <c r="A39">
        <v>6000134167</v>
      </c>
      <c r="B39" t="s">
        <v>230</v>
      </c>
      <c r="C39" t="s">
        <v>230</v>
      </c>
      <c r="D39" s="34" t="s">
        <v>251</v>
      </c>
      <c r="E39" s="1">
        <v>45729</v>
      </c>
      <c r="F39" s="1"/>
      <c r="G39" t="s">
        <v>335</v>
      </c>
      <c r="H39" t="s">
        <v>240</v>
      </c>
      <c r="I39" s="1">
        <v>45792</v>
      </c>
      <c r="J39" t="s">
        <v>201</v>
      </c>
      <c r="K39" t="s">
        <v>241</v>
      </c>
      <c r="L39" t="s">
        <v>171</v>
      </c>
      <c r="M39" t="s">
        <v>336</v>
      </c>
      <c r="N39" t="s">
        <v>237</v>
      </c>
      <c r="O39" t="s">
        <v>230</v>
      </c>
      <c r="P39"/>
      <c r="Q39">
        <f ca="1">IF(OR(ISNUMBER(MATCH(L39,MasterData!$D$3:$D$18,0)),ISNUMBER(MATCH(L39,MasterData!$C$3:$C$18,0))),
    DATEDIF(E39,I39,"d"),
    DATEDIF(E39,TODAY(),"d"))</f>
        <v>63</v>
      </c>
      <c r="R39">
        <f t="shared" ca="1" si="0"/>
        <v>0</v>
      </c>
      <c r="S39">
        <f t="shared" ca="1" si="1"/>
        <v>0</v>
      </c>
      <c r="T39">
        <f t="shared" ca="1" si="2"/>
        <v>1</v>
      </c>
    </row>
    <row r="40" spans="1:20" x14ac:dyDescent="0.35">
      <c r="A40">
        <v>6000134304</v>
      </c>
      <c r="B40" t="s">
        <v>337</v>
      </c>
      <c r="C40" t="s">
        <v>230</v>
      </c>
      <c r="D40" s="34" t="s">
        <v>338</v>
      </c>
      <c r="E40" s="1">
        <v>45729</v>
      </c>
      <c r="F40" s="1"/>
      <c r="G40" t="s">
        <v>339</v>
      </c>
      <c r="H40" t="s">
        <v>245</v>
      </c>
      <c r="I40" s="1">
        <v>45782</v>
      </c>
      <c r="J40" t="s">
        <v>234</v>
      </c>
      <c r="K40" t="s">
        <v>235</v>
      </c>
      <c r="L40" t="s">
        <v>171</v>
      </c>
      <c r="M40" t="s">
        <v>340</v>
      </c>
      <c r="N40" t="s">
        <v>237</v>
      </c>
      <c r="O40" t="s">
        <v>230</v>
      </c>
      <c r="P40"/>
      <c r="Q40">
        <f ca="1">IF(OR(ISNUMBER(MATCH(L40,MasterData!$D$3:$D$18,0)),ISNUMBER(MATCH(L40,MasterData!$C$3:$C$18,0))),
    DATEDIF(E40,I40,"d"),
    DATEDIF(E40,TODAY(),"d"))</f>
        <v>53</v>
      </c>
      <c r="R40">
        <f t="shared" ca="1" si="0"/>
        <v>0</v>
      </c>
      <c r="S40">
        <f t="shared" ca="1" si="1"/>
        <v>0</v>
      </c>
      <c r="T40">
        <f t="shared" ca="1" si="2"/>
        <v>1</v>
      </c>
    </row>
    <row r="41" spans="1:20" x14ac:dyDescent="0.35">
      <c r="A41">
        <v>6000134423</v>
      </c>
      <c r="B41" t="s">
        <v>341</v>
      </c>
      <c r="C41" t="s">
        <v>230</v>
      </c>
      <c r="D41" s="34" t="s">
        <v>231</v>
      </c>
      <c r="E41" s="1">
        <v>45730</v>
      </c>
      <c r="F41" s="1"/>
      <c r="G41" t="s">
        <v>293</v>
      </c>
      <c r="H41" t="s">
        <v>245</v>
      </c>
      <c r="I41" s="1">
        <v>45748</v>
      </c>
      <c r="J41" t="s">
        <v>234</v>
      </c>
      <c r="K41" t="s">
        <v>235</v>
      </c>
      <c r="L41" t="s">
        <v>171</v>
      </c>
      <c r="M41" t="s">
        <v>342</v>
      </c>
      <c r="N41" t="s">
        <v>237</v>
      </c>
      <c r="O41" t="s">
        <v>230</v>
      </c>
      <c r="P41"/>
      <c r="Q41">
        <f ca="1">IF(OR(ISNUMBER(MATCH(L41,MasterData!$D$3:$D$18,0)),ISNUMBER(MATCH(L41,MasterData!$C$3:$C$18,0))),
    DATEDIF(E41,I41,"d"),
    DATEDIF(E41,TODAY(),"d"))</f>
        <v>18</v>
      </c>
      <c r="R41">
        <f t="shared" ca="1" si="0"/>
        <v>0</v>
      </c>
      <c r="S41">
        <f t="shared" ca="1" si="1"/>
        <v>1</v>
      </c>
      <c r="T41">
        <f t="shared" ca="1" si="2"/>
        <v>0</v>
      </c>
    </row>
    <row r="42" spans="1:20" x14ac:dyDescent="0.35">
      <c r="A42">
        <v>6000134460</v>
      </c>
      <c r="B42" t="s">
        <v>343</v>
      </c>
      <c r="C42" t="s">
        <v>230</v>
      </c>
      <c r="D42" s="34" t="s">
        <v>231</v>
      </c>
      <c r="E42" s="1">
        <v>45730</v>
      </c>
      <c r="F42" s="1"/>
      <c r="G42" t="s">
        <v>329</v>
      </c>
      <c r="H42" t="s">
        <v>240</v>
      </c>
      <c r="I42" s="1">
        <v>45748</v>
      </c>
      <c r="J42" t="s">
        <v>234</v>
      </c>
      <c r="K42" t="s">
        <v>235</v>
      </c>
      <c r="L42" t="s">
        <v>171</v>
      </c>
      <c r="M42" t="s">
        <v>344</v>
      </c>
      <c r="N42" t="s">
        <v>237</v>
      </c>
      <c r="O42" t="s">
        <v>230</v>
      </c>
      <c r="P42"/>
      <c r="Q42">
        <f ca="1">IF(OR(ISNUMBER(MATCH(L42,MasterData!$D$3:$D$18,0)),ISNUMBER(MATCH(L42,MasterData!$C$3:$C$18,0))),
    DATEDIF(E42,I42,"d"),
    DATEDIF(E42,TODAY(),"d"))</f>
        <v>18</v>
      </c>
      <c r="R42">
        <f t="shared" ca="1" si="0"/>
        <v>0</v>
      </c>
      <c r="S42">
        <f t="shared" ca="1" si="1"/>
        <v>1</v>
      </c>
      <c r="T42">
        <f t="shared" ca="1" si="2"/>
        <v>0</v>
      </c>
    </row>
    <row r="43" spans="1:20" x14ac:dyDescent="0.35">
      <c r="A43">
        <v>6000134543</v>
      </c>
      <c r="B43" t="s">
        <v>345</v>
      </c>
      <c r="C43" t="s">
        <v>230</v>
      </c>
      <c r="D43" s="34" t="s">
        <v>274</v>
      </c>
      <c r="E43" s="1">
        <v>45733</v>
      </c>
      <c r="F43" s="1"/>
      <c r="G43" t="s">
        <v>346</v>
      </c>
      <c r="H43" t="s">
        <v>240</v>
      </c>
      <c r="I43" s="1">
        <v>45754</v>
      </c>
      <c r="J43" t="s">
        <v>234</v>
      </c>
      <c r="K43" t="s">
        <v>347</v>
      </c>
      <c r="L43" t="s">
        <v>171</v>
      </c>
      <c r="M43" t="s">
        <v>348</v>
      </c>
      <c r="N43" t="s">
        <v>237</v>
      </c>
      <c r="O43" t="s">
        <v>230</v>
      </c>
      <c r="P43"/>
      <c r="Q43">
        <f ca="1">IF(OR(ISNUMBER(MATCH(L43,MasterData!$D$3:$D$18,0)),ISNUMBER(MATCH(L43,MasterData!$C$3:$C$18,0))),
    DATEDIF(E43,I43,"d"),
    DATEDIF(E43,TODAY(),"d"))</f>
        <v>21</v>
      </c>
      <c r="R43">
        <f t="shared" ca="1" si="0"/>
        <v>0</v>
      </c>
      <c r="S43">
        <f t="shared" ca="1" si="1"/>
        <v>1</v>
      </c>
      <c r="T43">
        <f t="shared" ca="1" si="2"/>
        <v>0</v>
      </c>
    </row>
    <row r="44" spans="1:20" x14ac:dyDescent="0.35">
      <c r="A44">
        <v>6000134731</v>
      </c>
      <c r="B44" t="s">
        <v>349</v>
      </c>
      <c r="C44" t="s">
        <v>230</v>
      </c>
      <c r="D44" s="34" t="s">
        <v>231</v>
      </c>
      <c r="E44" s="1">
        <v>45734</v>
      </c>
      <c r="F44" s="1"/>
      <c r="G44" t="s">
        <v>293</v>
      </c>
      <c r="H44" t="s">
        <v>245</v>
      </c>
      <c r="I44" s="1">
        <v>45743</v>
      </c>
      <c r="J44" t="s">
        <v>234</v>
      </c>
      <c r="K44" t="s">
        <v>235</v>
      </c>
      <c r="L44" t="s">
        <v>171</v>
      </c>
      <c r="M44" t="s">
        <v>350</v>
      </c>
      <c r="N44" t="s">
        <v>237</v>
      </c>
      <c r="O44" t="s">
        <v>230</v>
      </c>
      <c r="P44"/>
      <c r="Q44">
        <f ca="1">IF(OR(ISNUMBER(MATCH(L44,MasterData!$D$3:$D$18,0)),ISNUMBER(MATCH(L44,MasterData!$C$3:$C$18,0))),
    DATEDIF(E44,I44,"d"),
    DATEDIF(E44,TODAY(),"d"))</f>
        <v>9</v>
      </c>
      <c r="R44">
        <f t="shared" ca="1" si="0"/>
        <v>0</v>
      </c>
      <c r="S44">
        <f t="shared" ca="1" si="1"/>
        <v>1</v>
      </c>
      <c r="T44">
        <f t="shared" ca="1" si="2"/>
        <v>0</v>
      </c>
    </row>
    <row r="45" spans="1:20" x14ac:dyDescent="0.35">
      <c r="A45">
        <v>6000134816</v>
      </c>
      <c r="B45" t="s">
        <v>351</v>
      </c>
      <c r="C45" t="s">
        <v>230</v>
      </c>
      <c r="D45" s="34" t="s">
        <v>305</v>
      </c>
      <c r="E45" s="1">
        <v>45735</v>
      </c>
      <c r="F45" s="1"/>
      <c r="G45" t="s">
        <v>306</v>
      </c>
      <c r="H45" t="s">
        <v>245</v>
      </c>
      <c r="I45" s="1">
        <v>45762</v>
      </c>
      <c r="J45" t="s">
        <v>234</v>
      </c>
      <c r="K45" t="s">
        <v>235</v>
      </c>
      <c r="L45" t="s">
        <v>171</v>
      </c>
      <c r="M45" t="s">
        <v>352</v>
      </c>
      <c r="N45" t="s">
        <v>237</v>
      </c>
      <c r="O45" t="s">
        <v>230</v>
      </c>
      <c r="P45"/>
      <c r="Q45">
        <f ca="1">IF(OR(ISNUMBER(MATCH(L45,MasterData!$D$3:$D$18,0)),ISNUMBER(MATCH(L45,MasterData!$C$3:$C$18,0))),
    DATEDIF(E45,I45,"d"),
    DATEDIF(E45,TODAY(),"d"))</f>
        <v>27</v>
      </c>
      <c r="R45">
        <f t="shared" ca="1" si="0"/>
        <v>0</v>
      </c>
      <c r="S45">
        <f t="shared" ca="1" si="1"/>
        <v>1</v>
      </c>
      <c r="T45">
        <f t="shared" ca="1" si="2"/>
        <v>0</v>
      </c>
    </row>
    <row r="46" spans="1:20" x14ac:dyDescent="0.35">
      <c r="A46">
        <v>6000134850</v>
      </c>
      <c r="B46" t="s">
        <v>353</v>
      </c>
      <c r="C46" t="s">
        <v>230</v>
      </c>
      <c r="D46" s="34" t="s">
        <v>274</v>
      </c>
      <c r="E46" s="1">
        <v>45735</v>
      </c>
      <c r="F46" s="1"/>
      <c r="G46" t="s">
        <v>354</v>
      </c>
      <c r="H46" t="s">
        <v>240</v>
      </c>
      <c r="I46" s="1">
        <v>45761</v>
      </c>
      <c r="J46" t="s">
        <v>234</v>
      </c>
      <c r="K46" t="s">
        <v>241</v>
      </c>
      <c r="L46" t="s">
        <v>171</v>
      </c>
      <c r="M46" t="s">
        <v>355</v>
      </c>
      <c r="N46" t="s">
        <v>237</v>
      </c>
      <c r="O46" t="s">
        <v>230</v>
      </c>
      <c r="P46"/>
      <c r="Q46">
        <f ca="1">IF(OR(ISNUMBER(MATCH(L46,MasterData!$D$3:$D$18,0)),ISNUMBER(MATCH(L46,MasterData!$C$3:$C$18,0))),
    DATEDIF(E46,I46,"d"),
    DATEDIF(E46,TODAY(),"d"))</f>
        <v>26</v>
      </c>
      <c r="R46">
        <f t="shared" ca="1" si="0"/>
        <v>0</v>
      </c>
      <c r="S46">
        <f t="shared" ca="1" si="1"/>
        <v>1</v>
      </c>
      <c r="T46">
        <f t="shared" ca="1" si="2"/>
        <v>0</v>
      </c>
    </row>
    <row r="47" spans="1:20" x14ac:dyDescent="0.35">
      <c r="A47">
        <v>6000134958</v>
      </c>
      <c r="B47" t="s">
        <v>356</v>
      </c>
      <c r="C47" t="s">
        <v>230</v>
      </c>
      <c r="D47" s="34" t="s">
        <v>247</v>
      </c>
      <c r="E47" s="1">
        <v>45736</v>
      </c>
      <c r="F47" s="1"/>
      <c r="G47" t="s">
        <v>357</v>
      </c>
      <c r="H47" t="s">
        <v>245</v>
      </c>
      <c r="I47" s="1">
        <v>45750</v>
      </c>
      <c r="J47" t="s">
        <v>234</v>
      </c>
      <c r="K47" t="s">
        <v>241</v>
      </c>
      <c r="L47" t="s">
        <v>171</v>
      </c>
      <c r="M47" t="s">
        <v>358</v>
      </c>
      <c r="N47" t="s">
        <v>237</v>
      </c>
      <c r="O47" t="s">
        <v>230</v>
      </c>
      <c r="P47"/>
      <c r="Q47">
        <f ca="1">IF(OR(ISNUMBER(MATCH(L47,MasterData!$D$3:$D$18,0)),ISNUMBER(MATCH(L47,MasterData!$C$3:$C$18,0))),
    DATEDIF(E47,I47,"d"),
    DATEDIF(E47,TODAY(),"d"))</f>
        <v>14</v>
      </c>
      <c r="R47">
        <f t="shared" ca="1" si="0"/>
        <v>0</v>
      </c>
      <c r="S47">
        <f t="shared" ca="1" si="1"/>
        <v>1</v>
      </c>
      <c r="T47">
        <f t="shared" ca="1" si="2"/>
        <v>0</v>
      </c>
    </row>
    <row r="48" spans="1:20" x14ac:dyDescent="0.35">
      <c r="A48">
        <v>6000135155</v>
      </c>
      <c r="B48" t="s">
        <v>359</v>
      </c>
      <c r="C48" t="s">
        <v>230</v>
      </c>
      <c r="D48" s="34" t="s">
        <v>251</v>
      </c>
      <c r="E48" s="1">
        <v>45737</v>
      </c>
      <c r="F48" s="1"/>
      <c r="G48" t="s">
        <v>360</v>
      </c>
      <c r="H48" t="s">
        <v>245</v>
      </c>
      <c r="I48" s="1">
        <v>45757</v>
      </c>
      <c r="J48" t="s">
        <v>234</v>
      </c>
      <c r="K48" t="s">
        <v>235</v>
      </c>
      <c r="L48" t="s">
        <v>171</v>
      </c>
      <c r="M48" t="s">
        <v>361</v>
      </c>
      <c r="N48" t="s">
        <v>237</v>
      </c>
      <c r="O48" t="s">
        <v>230</v>
      </c>
      <c r="P48"/>
      <c r="Q48">
        <f ca="1">IF(OR(ISNUMBER(MATCH(L48,MasterData!$D$3:$D$18,0)),ISNUMBER(MATCH(L48,MasterData!$C$3:$C$18,0))),
    DATEDIF(E48,I48,"d"),
    DATEDIF(E48,TODAY(),"d"))</f>
        <v>20</v>
      </c>
      <c r="R48">
        <f t="shared" ca="1" si="0"/>
        <v>0</v>
      </c>
      <c r="S48">
        <f t="shared" ca="1" si="1"/>
        <v>1</v>
      </c>
      <c r="T48">
        <f t="shared" ca="1" si="2"/>
        <v>0</v>
      </c>
    </row>
    <row r="49" spans="1:20" x14ac:dyDescent="0.35">
      <c r="A49">
        <v>6000135247</v>
      </c>
      <c r="B49" t="s">
        <v>230</v>
      </c>
      <c r="C49" t="s">
        <v>230</v>
      </c>
      <c r="D49" s="34" t="s">
        <v>254</v>
      </c>
      <c r="E49" s="1">
        <v>45740</v>
      </c>
      <c r="F49" s="1"/>
      <c r="G49" t="s">
        <v>248</v>
      </c>
      <c r="H49" t="s">
        <v>245</v>
      </c>
      <c r="I49" s="1">
        <v>45779</v>
      </c>
      <c r="J49" t="s">
        <v>201</v>
      </c>
      <c r="K49" t="s">
        <v>241</v>
      </c>
      <c r="L49" t="s">
        <v>171</v>
      </c>
      <c r="M49" t="s">
        <v>362</v>
      </c>
      <c r="N49" t="s">
        <v>237</v>
      </c>
      <c r="O49" t="s">
        <v>230</v>
      </c>
      <c r="P49"/>
      <c r="Q49">
        <f ca="1">IF(OR(ISNUMBER(MATCH(L49,MasterData!$D$3:$D$18,0)),ISNUMBER(MATCH(L49,MasterData!$C$3:$C$18,0))),
    DATEDIF(E49,I49,"d"),
    DATEDIF(E49,TODAY(),"d"))</f>
        <v>39</v>
      </c>
      <c r="R49">
        <f t="shared" ca="1" si="0"/>
        <v>0</v>
      </c>
      <c r="S49">
        <f t="shared" ca="1" si="1"/>
        <v>0</v>
      </c>
      <c r="T49">
        <f t="shared" ca="1" si="2"/>
        <v>1</v>
      </c>
    </row>
    <row r="50" spans="1:20" x14ac:dyDescent="0.35">
      <c r="A50">
        <v>6000135249</v>
      </c>
      <c r="B50" t="s">
        <v>363</v>
      </c>
      <c r="C50" t="s">
        <v>230</v>
      </c>
      <c r="D50" s="34" t="s">
        <v>274</v>
      </c>
      <c r="E50" s="1">
        <v>45740</v>
      </c>
      <c r="F50" s="1"/>
      <c r="G50" t="s">
        <v>321</v>
      </c>
      <c r="H50" t="s">
        <v>245</v>
      </c>
      <c r="I50" s="1">
        <v>45782</v>
      </c>
      <c r="J50" t="s">
        <v>234</v>
      </c>
      <c r="K50" t="s">
        <v>241</v>
      </c>
      <c r="L50" t="s">
        <v>171</v>
      </c>
      <c r="M50" t="s">
        <v>364</v>
      </c>
      <c r="N50" t="s">
        <v>237</v>
      </c>
      <c r="O50" t="s">
        <v>230</v>
      </c>
      <c r="P50"/>
      <c r="Q50">
        <f ca="1">IF(OR(ISNUMBER(MATCH(L50,MasterData!$D$3:$D$18,0)),ISNUMBER(MATCH(L50,MasterData!$C$3:$C$18,0))),
    DATEDIF(E50,I50,"d"),
    DATEDIF(E50,TODAY(),"d"))</f>
        <v>42</v>
      </c>
      <c r="R50">
        <f t="shared" ca="1" si="0"/>
        <v>0</v>
      </c>
      <c r="S50">
        <f t="shared" ca="1" si="1"/>
        <v>0</v>
      </c>
      <c r="T50">
        <f t="shared" ca="1" si="2"/>
        <v>1</v>
      </c>
    </row>
    <row r="51" spans="1:20" x14ac:dyDescent="0.35">
      <c r="A51">
        <v>6000135321</v>
      </c>
      <c r="B51" t="s">
        <v>365</v>
      </c>
      <c r="C51" t="s">
        <v>230</v>
      </c>
      <c r="D51" s="34" t="s">
        <v>254</v>
      </c>
      <c r="E51" s="1">
        <v>45740</v>
      </c>
      <c r="F51" s="1"/>
      <c r="G51" t="s">
        <v>255</v>
      </c>
      <c r="H51" t="s">
        <v>245</v>
      </c>
      <c r="I51" s="1">
        <v>45784</v>
      </c>
      <c r="J51" t="s">
        <v>234</v>
      </c>
      <c r="K51" t="s">
        <v>241</v>
      </c>
      <c r="L51" t="s">
        <v>171</v>
      </c>
      <c r="M51" t="s">
        <v>366</v>
      </c>
      <c r="N51" t="s">
        <v>237</v>
      </c>
      <c r="O51" t="s">
        <v>230</v>
      </c>
      <c r="P51"/>
      <c r="Q51">
        <f ca="1">IF(OR(ISNUMBER(MATCH(L51,MasterData!$D$3:$D$18,0)),ISNUMBER(MATCH(L51,MasterData!$C$3:$C$18,0))),
    DATEDIF(E51,I51,"d"),
    DATEDIF(E51,TODAY(),"d"))</f>
        <v>44</v>
      </c>
      <c r="R51">
        <f t="shared" ca="1" si="0"/>
        <v>0</v>
      </c>
      <c r="S51">
        <f t="shared" ca="1" si="1"/>
        <v>0</v>
      </c>
      <c r="T51">
        <f t="shared" ca="1" si="2"/>
        <v>1</v>
      </c>
    </row>
    <row r="52" spans="1:20" x14ac:dyDescent="0.35">
      <c r="A52">
        <v>6000135513</v>
      </c>
      <c r="B52" t="s">
        <v>367</v>
      </c>
      <c r="C52" t="s">
        <v>230</v>
      </c>
      <c r="D52" s="34" t="s">
        <v>247</v>
      </c>
      <c r="E52" s="1">
        <v>45742</v>
      </c>
      <c r="F52" s="1"/>
      <c r="G52" t="s">
        <v>268</v>
      </c>
      <c r="H52" t="s">
        <v>230</v>
      </c>
      <c r="I52" s="1">
        <v>45749</v>
      </c>
      <c r="J52" t="s">
        <v>234</v>
      </c>
      <c r="K52" t="s">
        <v>235</v>
      </c>
      <c r="L52" t="s">
        <v>171</v>
      </c>
      <c r="M52" t="s">
        <v>368</v>
      </c>
      <c r="N52" t="s">
        <v>237</v>
      </c>
      <c r="O52" t="s">
        <v>230</v>
      </c>
      <c r="P52"/>
      <c r="Q52">
        <f ca="1">IF(OR(ISNUMBER(MATCH(L52,MasterData!$D$3:$D$18,0)),ISNUMBER(MATCH(L52,MasterData!$C$3:$C$18,0))),
    DATEDIF(E52,I52,"d"),
    DATEDIF(E52,TODAY(),"d"))</f>
        <v>7</v>
      </c>
      <c r="R52">
        <f t="shared" ca="1" si="0"/>
        <v>1</v>
      </c>
      <c r="S52">
        <f t="shared" ca="1" si="1"/>
        <v>0</v>
      </c>
      <c r="T52">
        <f t="shared" ca="1" si="2"/>
        <v>0</v>
      </c>
    </row>
    <row r="53" spans="1:20" x14ac:dyDescent="0.35">
      <c r="A53">
        <v>6000135668</v>
      </c>
      <c r="B53" t="s">
        <v>369</v>
      </c>
      <c r="C53" t="s">
        <v>230</v>
      </c>
      <c r="D53" s="34" t="s">
        <v>231</v>
      </c>
      <c r="E53" s="1">
        <v>45743</v>
      </c>
      <c r="F53" s="1"/>
      <c r="G53" t="s">
        <v>315</v>
      </c>
      <c r="H53" t="s">
        <v>233</v>
      </c>
      <c r="I53" s="1">
        <v>45782</v>
      </c>
      <c r="J53" t="s">
        <v>234</v>
      </c>
      <c r="K53" t="s">
        <v>241</v>
      </c>
      <c r="L53" t="s">
        <v>171</v>
      </c>
      <c r="M53" t="s">
        <v>370</v>
      </c>
      <c r="N53" t="s">
        <v>237</v>
      </c>
      <c r="O53" t="s">
        <v>230</v>
      </c>
      <c r="P53"/>
      <c r="Q53">
        <f ca="1">IF(OR(ISNUMBER(MATCH(L53,MasterData!$D$3:$D$18,0)),ISNUMBER(MATCH(L53,MasterData!$C$3:$C$18,0))),
    DATEDIF(E53,I53,"d"),
    DATEDIF(E53,TODAY(),"d"))</f>
        <v>39</v>
      </c>
      <c r="R53">
        <f t="shared" ca="1" si="0"/>
        <v>0</v>
      </c>
      <c r="S53">
        <f t="shared" ca="1" si="1"/>
        <v>0</v>
      </c>
      <c r="T53">
        <f t="shared" ca="1" si="2"/>
        <v>1</v>
      </c>
    </row>
    <row r="54" spans="1:20" x14ac:dyDescent="0.35">
      <c r="A54">
        <v>6000135843</v>
      </c>
      <c r="B54" t="s">
        <v>230</v>
      </c>
      <c r="C54" t="s">
        <v>230</v>
      </c>
      <c r="D54" s="34" t="s">
        <v>251</v>
      </c>
      <c r="E54" s="1">
        <v>45744</v>
      </c>
      <c r="F54" s="1"/>
      <c r="G54" t="s">
        <v>290</v>
      </c>
      <c r="H54" t="s">
        <v>233</v>
      </c>
      <c r="I54" s="1">
        <v>45759</v>
      </c>
      <c r="J54" t="s">
        <v>201</v>
      </c>
      <c r="K54" t="s">
        <v>241</v>
      </c>
      <c r="L54" t="s">
        <v>171</v>
      </c>
      <c r="M54" t="s">
        <v>371</v>
      </c>
      <c r="N54" t="s">
        <v>237</v>
      </c>
      <c r="O54" t="s">
        <v>230</v>
      </c>
      <c r="P54"/>
      <c r="Q54">
        <f ca="1">IF(OR(ISNUMBER(MATCH(L54,MasterData!$D$3:$D$18,0)),ISNUMBER(MATCH(L54,MasterData!$C$3:$C$18,0))),
    DATEDIF(E54,I54,"d"),
    DATEDIF(E54,TODAY(),"d"))</f>
        <v>15</v>
      </c>
      <c r="R54">
        <f t="shared" ca="1" si="0"/>
        <v>0</v>
      </c>
      <c r="S54">
        <f t="shared" ca="1" si="1"/>
        <v>1</v>
      </c>
      <c r="T54">
        <f t="shared" ca="1" si="2"/>
        <v>0</v>
      </c>
    </row>
    <row r="55" spans="1:20" x14ac:dyDescent="0.35">
      <c r="A55">
        <v>6000135916</v>
      </c>
      <c r="B55" t="s">
        <v>372</v>
      </c>
      <c r="C55" t="s">
        <v>230</v>
      </c>
      <c r="D55" s="34" t="s">
        <v>251</v>
      </c>
      <c r="E55" s="1">
        <v>45747</v>
      </c>
      <c r="F55" s="1"/>
      <c r="G55" t="s">
        <v>373</v>
      </c>
      <c r="H55" t="s">
        <v>233</v>
      </c>
      <c r="I55" s="1">
        <v>45754</v>
      </c>
      <c r="J55" t="s">
        <v>234</v>
      </c>
      <c r="K55" t="s">
        <v>235</v>
      </c>
      <c r="L55" t="s">
        <v>171</v>
      </c>
      <c r="M55" t="s">
        <v>374</v>
      </c>
      <c r="N55" t="s">
        <v>237</v>
      </c>
      <c r="O55" t="s">
        <v>230</v>
      </c>
      <c r="P55"/>
      <c r="Q55">
        <f ca="1">IF(OR(ISNUMBER(MATCH(L55,MasterData!$D$3:$D$18,0)),ISNUMBER(MATCH(L55,MasterData!$C$3:$C$18,0))),
    DATEDIF(E55,I55,"d"),
    DATEDIF(E55,TODAY(),"d"))</f>
        <v>7</v>
      </c>
      <c r="R55">
        <f t="shared" ca="1" si="0"/>
        <v>1</v>
      </c>
      <c r="S55">
        <f t="shared" ca="1" si="1"/>
        <v>0</v>
      </c>
      <c r="T55">
        <f t="shared" ca="1" si="2"/>
        <v>0</v>
      </c>
    </row>
    <row r="56" spans="1:20" x14ac:dyDescent="0.35">
      <c r="A56">
        <v>6000135930</v>
      </c>
      <c r="B56" t="s">
        <v>375</v>
      </c>
      <c r="C56" t="s">
        <v>230</v>
      </c>
      <c r="D56" s="34" t="s">
        <v>254</v>
      </c>
      <c r="E56" s="1">
        <v>45747</v>
      </c>
      <c r="F56" s="1"/>
      <c r="G56" t="s">
        <v>268</v>
      </c>
      <c r="H56" t="s">
        <v>233</v>
      </c>
      <c r="I56" s="1">
        <v>45758</v>
      </c>
      <c r="J56" t="s">
        <v>234</v>
      </c>
      <c r="K56" t="s">
        <v>235</v>
      </c>
      <c r="L56" t="s">
        <v>171</v>
      </c>
      <c r="M56" t="s">
        <v>376</v>
      </c>
      <c r="N56" t="s">
        <v>237</v>
      </c>
      <c r="O56" t="s">
        <v>230</v>
      </c>
      <c r="P56"/>
      <c r="Q56">
        <f ca="1">IF(OR(ISNUMBER(MATCH(L56,MasterData!$D$3:$D$18,0)),ISNUMBER(MATCH(L56,MasterData!$C$3:$C$18,0))),
    DATEDIF(E56,I56,"d"),
    DATEDIF(E56,TODAY(),"d"))</f>
        <v>11</v>
      </c>
      <c r="R56">
        <f t="shared" ca="1" si="0"/>
        <v>0</v>
      </c>
      <c r="S56">
        <f t="shared" ca="1" si="1"/>
        <v>1</v>
      </c>
      <c r="T56">
        <f t="shared" ca="1" si="2"/>
        <v>0</v>
      </c>
    </row>
    <row r="57" spans="1:20" x14ac:dyDescent="0.35">
      <c r="A57">
        <v>6000136043</v>
      </c>
      <c r="B57" t="s">
        <v>230</v>
      </c>
      <c r="C57" t="s">
        <v>230</v>
      </c>
      <c r="D57" s="34" t="s">
        <v>251</v>
      </c>
      <c r="E57" s="1">
        <v>45748</v>
      </c>
      <c r="F57" s="1"/>
      <c r="G57" t="s">
        <v>290</v>
      </c>
      <c r="H57" t="s">
        <v>377</v>
      </c>
      <c r="I57" s="1">
        <v>45786</v>
      </c>
      <c r="J57" t="s">
        <v>201</v>
      </c>
      <c r="K57" t="s">
        <v>241</v>
      </c>
      <c r="L57" t="s">
        <v>171</v>
      </c>
      <c r="M57" t="s">
        <v>378</v>
      </c>
      <c r="N57" t="s">
        <v>237</v>
      </c>
      <c r="O57" t="s">
        <v>230</v>
      </c>
      <c r="P57"/>
      <c r="Q57">
        <f ca="1">IF(OR(ISNUMBER(MATCH(L57,MasterData!$D$3:$D$18,0)),ISNUMBER(MATCH(L57,MasterData!$C$3:$C$18,0))),
    DATEDIF(E57,I57,"d"),
    DATEDIF(E57,TODAY(),"d"))</f>
        <v>38</v>
      </c>
      <c r="R57">
        <f t="shared" ca="1" si="0"/>
        <v>0</v>
      </c>
      <c r="S57">
        <f t="shared" ca="1" si="1"/>
        <v>0</v>
      </c>
      <c r="T57">
        <f t="shared" ca="1" si="2"/>
        <v>1</v>
      </c>
    </row>
    <row r="58" spans="1:20" x14ac:dyDescent="0.35">
      <c r="A58">
        <v>6000136104</v>
      </c>
      <c r="B58" t="s">
        <v>379</v>
      </c>
      <c r="C58" t="s">
        <v>230</v>
      </c>
      <c r="D58" s="34" t="s">
        <v>274</v>
      </c>
      <c r="E58" s="1">
        <v>45748</v>
      </c>
      <c r="F58" s="1"/>
      <c r="G58" t="s">
        <v>380</v>
      </c>
      <c r="H58" t="s">
        <v>233</v>
      </c>
      <c r="I58" s="1">
        <v>45755</v>
      </c>
      <c r="J58" t="s">
        <v>234</v>
      </c>
      <c r="K58" t="s">
        <v>241</v>
      </c>
      <c r="L58" t="s">
        <v>171</v>
      </c>
      <c r="M58" t="s">
        <v>381</v>
      </c>
      <c r="N58" t="s">
        <v>237</v>
      </c>
      <c r="O58" t="s">
        <v>230</v>
      </c>
      <c r="P58"/>
      <c r="Q58">
        <f ca="1">IF(OR(ISNUMBER(MATCH(L58,MasterData!$D$3:$D$18,0)),ISNUMBER(MATCH(L58,MasterData!$C$3:$C$18,0))),
    DATEDIF(E58,I58,"d"),
    DATEDIF(E58,TODAY(),"d"))</f>
        <v>7</v>
      </c>
      <c r="R58">
        <f t="shared" ca="1" si="0"/>
        <v>1</v>
      </c>
      <c r="S58">
        <f t="shared" ca="1" si="1"/>
        <v>0</v>
      </c>
      <c r="T58">
        <f t="shared" ca="1" si="2"/>
        <v>0</v>
      </c>
    </row>
    <row r="59" spans="1:20" x14ac:dyDescent="0.35">
      <c r="A59">
        <v>6000136206</v>
      </c>
      <c r="B59" t="s">
        <v>382</v>
      </c>
      <c r="C59" t="s">
        <v>230</v>
      </c>
      <c r="D59" s="34" t="s">
        <v>383</v>
      </c>
      <c r="E59" s="1">
        <v>45749</v>
      </c>
      <c r="F59" s="1"/>
      <c r="G59" t="s">
        <v>384</v>
      </c>
      <c r="H59" t="s">
        <v>245</v>
      </c>
      <c r="I59" s="1">
        <v>45798</v>
      </c>
      <c r="J59" t="s">
        <v>234</v>
      </c>
      <c r="K59" t="s">
        <v>241</v>
      </c>
      <c r="L59" t="s">
        <v>171</v>
      </c>
      <c r="M59" t="s">
        <v>385</v>
      </c>
      <c r="N59" t="s">
        <v>237</v>
      </c>
      <c r="O59" t="s">
        <v>230</v>
      </c>
      <c r="P59"/>
      <c r="Q59">
        <f ca="1">IF(OR(ISNUMBER(MATCH(L59,MasterData!$D$3:$D$18,0)),ISNUMBER(MATCH(L59,MasterData!$C$3:$C$18,0))),
    DATEDIF(E59,I59,"d"),
    DATEDIF(E59,TODAY(),"d"))</f>
        <v>49</v>
      </c>
      <c r="R59">
        <f t="shared" ca="1" si="0"/>
        <v>0</v>
      </c>
      <c r="S59">
        <f t="shared" ca="1" si="1"/>
        <v>0</v>
      </c>
      <c r="T59">
        <f t="shared" ca="1" si="2"/>
        <v>1</v>
      </c>
    </row>
    <row r="60" spans="1:20" x14ac:dyDescent="0.35">
      <c r="A60">
        <v>6000136305</v>
      </c>
      <c r="B60" t="s">
        <v>386</v>
      </c>
      <c r="C60" t="s">
        <v>230</v>
      </c>
      <c r="D60" s="34" t="s">
        <v>387</v>
      </c>
      <c r="E60" s="1">
        <v>45749</v>
      </c>
      <c r="F60" s="1"/>
      <c r="G60" t="s">
        <v>388</v>
      </c>
      <c r="H60" t="s">
        <v>233</v>
      </c>
      <c r="I60" s="1">
        <v>45756</v>
      </c>
      <c r="J60" t="s">
        <v>234</v>
      </c>
      <c r="K60" t="s">
        <v>241</v>
      </c>
      <c r="L60" t="s">
        <v>171</v>
      </c>
      <c r="M60" t="s">
        <v>389</v>
      </c>
      <c r="N60" t="s">
        <v>237</v>
      </c>
      <c r="O60" t="s">
        <v>230</v>
      </c>
      <c r="P60"/>
      <c r="Q60">
        <f ca="1">IF(OR(ISNUMBER(MATCH(L60,MasterData!$D$3:$D$18,0)),ISNUMBER(MATCH(L60,MasterData!$C$3:$C$18,0))),
    DATEDIF(E60,I60,"d"),
    DATEDIF(E60,TODAY(),"d"))</f>
        <v>7</v>
      </c>
      <c r="R60">
        <f t="shared" ca="1" si="0"/>
        <v>1</v>
      </c>
      <c r="S60">
        <f t="shared" ca="1" si="1"/>
        <v>0</v>
      </c>
      <c r="T60">
        <f t="shared" ca="1" si="2"/>
        <v>0</v>
      </c>
    </row>
    <row r="61" spans="1:20" x14ac:dyDescent="0.35">
      <c r="A61">
        <v>6000136404</v>
      </c>
      <c r="B61" t="s">
        <v>390</v>
      </c>
      <c r="C61" t="s">
        <v>230</v>
      </c>
      <c r="D61" s="34" t="s">
        <v>247</v>
      </c>
      <c r="E61" s="1">
        <v>45750</v>
      </c>
      <c r="F61" s="1"/>
      <c r="G61" t="s">
        <v>357</v>
      </c>
      <c r="H61" t="s">
        <v>245</v>
      </c>
      <c r="I61" s="1">
        <v>45764</v>
      </c>
      <c r="J61" t="s">
        <v>234</v>
      </c>
      <c r="K61" t="s">
        <v>241</v>
      </c>
      <c r="L61" t="s">
        <v>171</v>
      </c>
      <c r="M61" t="s">
        <v>391</v>
      </c>
      <c r="N61" t="s">
        <v>237</v>
      </c>
      <c r="O61" t="s">
        <v>230</v>
      </c>
      <c r="P61"/>
      <c r="Q61">
        <f ca="1">IF(OR(ISNUMBER(MATCH(L61,MasterData!$D$3:$D$18,0)),ISNUMBER(MATCH(L61,MasterData!$C$3:$C$18,0))),
    DATEDIF(E61,I61,"d"),
    DATEDIF(E61,TODAY(),"d"))</f>
        <v>14</v>
      </c>
      <c r="R61">
        <f t="shared" ca="1" si="0"/>
        <v>0</v>
      </c>
      <c r="S61">
        <f t="shared" ca="1" si="1"/>
        <v>1</v>
      </c>
      <c r="T61">
        <f t="shared" ca="1" si="2"/>
        <v>0</v>
      </c>
    </row>
    <row r="62" spans="1:20" x14ac:dyDescent="0.35">
      <c r="A62">
        <v>6000136413</v>
      </c>
      <c r="B62" t="s">
        <v>392</v>
      </c>
      <c r="C62" t="s">
        <v>230</v>
      </c>
      <c r="D62" s="34" t="s">
        <v>254</v>
      </c>
      <c r="E62" s="1">
        <v>45750</v>
      </c>
      <c r="F62" s="1"/>
      <c r="G62" t="s">
        <v>357</v>
      </c>
      <c r="H62" t="s">
        <v>245</v>
      </c>
      <c r="I62" s="1">
        <v>45758</v>
      </c>
      <c r="J62" t="s">
        <v>234</v>
      </c>
      <c r="K62" t="s">
        <v>241</v>
      </c>
      <c r="L62" t="s">
        <v>171</v>
      </c>
      <c r="M62" t="s">
        <v>393</v>
      </c>
      <c r="N62" t="s">
        <v>237</v>
      </c>
      <c r="O62" t="s">
        <v>230</v>
      </c>
      <c r="P62"/>
      <c r="Q62">
        <f ca="1">IF(OR(ISNUMBER(MATCH(L62,MasterData!$D$3:$D$18,0)),ISNUMBER(MATCH(L62,MasterData!$C$3:$C$18,0))),
    DATEDIF(E62,I62,"d"),
    DATEDIF(E62,TODAY(),"d"))</f>
        <v>8</v>
      </c>
      <c r="R62">
        <f t="shared" ca="1" si="0"/>
        <v>0</v>
      </c>
      <c r="S62">
        <f t="shared" ca="1" si="1"/>
        <v>1</v>
      </c>
      <c r="T62">
        <f t="shared" ca="1" si="2"/>
        <v>0</v>
      </c>
    </row>
    <row r="63" spans="1:20" x14ac:dyDescent="0.35">
      <c r="A63">
        <v>6000136417</v>
      </c>
      <c r="B63" t="s">
        <v>394</v>
      </c>
      <c r="C63" t="s">
        <v>230</v>
      </c>
      <c r="D63" s="34" t="s">
        <v>254</v>
      </c>
      <c r="E63" s="1">
        <v>45750</v>
      </c>
      <c r="F63" s="1"/>
      <c r="G63" t="s">
        <v>357</v>
      </c>
      <c r="H63" t="s">
        <v>240</v>
      </c>
      <c r="I63" s="1">
        <v>45758</v>
      </c>
      <c r="J63" t="s">
        <v>234</v>
      </c>
      <c r="K63" t="s">
        <v>241</v>
      </c>
      <c r="L63" t="s">
        <v>171</v>
      </c>
      <c r="M63" t="s">
        <v>395</v>
      </c>
      <c r="N63" t="s">
        <v>237</v>
      </c>
      <c r="O63" t="s">
        <v>230</v>
      </c>
      <c r="P63"/>
      <c r="Q63">
        <f ca="1">IF(OR(ISNUMBER(MATCH(L63,MasterData!$D$3:$D$18,0)),ISNUMBER(MATCH(L63,MasterData!$C$3:$C$18,0))),
    DATEDIF(E63,I63,"d"),
    DATEDIF(E63,TODAY(),"d"))</f>
        <v>8</v>
      </c>
      <c r="R63">
        <f t="shared" ca="1" si="0"/>
        <v>0</v>
      </c>
      <c r="S63">
        <f t="shared" ca="1" si="1"/>
        <v>1</v>
      </c>
      <c r="T63">
        <f t="shared" ca="1" si="2"/>
        <v>0</v>
      </c>
    </row>
    <row r="64" spans="1:20" x14ac:dyDescent="0.35">
      <c r="A64">
        <v>6000136696</v>
      </c>
      <c r="B64" t="s">
        <v>396</v>
      </c>
      <c r="C64" t="s">
        <v>230</v>
      </c>
      <c r="D64" s="34" t="s">
        <v>254</v>
      </c>
      <c r="E64" s="1">
        <v>45755</v>
      </c>
      <c r="F64" s="1"/>
      <c r="G64" t="s">
        <v>357</v>
      </c>
      <c r="H64" t="s">
        <v>245</v>
      </c>
      <c r="I64" s="1">
        <v>45763</v>
      </c>
      <c r="J64" t="s">
        <v>234</v>
      </c>
      <c r="K64" t="s">
        <v>241</v>
      </c>
      <c r="L64" t="s">
        <v>171</v>
      </c>
      <c r="M64" t="s">
        <v>397</v>
      </c>
      <c r="N64" t="s">
        <v>237</v>
      </c>
      <c r="O64" t="s">
        <v>230</v>
      </c>
      <c r="P64"/>
      <c r="Q64">
        <f ca="1">IF(OR(ISNUMBER(MATCH(L64,MasterData!$D$3:$D$18,0)),ISNUMBER(MATCH(L64,MasterData!$C$3:$C$18,0))),
    DATEDIF(E64,I64,"d"),
    DATEDIF(E64,TODAY(),"d"))</f>
        <v>8</v>
      </c>
      <c r="R64">
        <f t="shared" ca="1" si="0"/>
        <v>0</v>
      </c>
      <c r="S64">
        <f t="shared" ca="1" si="1"/>
        <v>1</v>
      </c>
      <c r="T64">
        <f t="shared" ca="1" si="2"/>
        <v>0</v>
      </c>
    </row>
    <row r="65" spans="1:20" x14ac:dyDescent="0.35">
      <c r="A65">
        <v>6000136707</v>
      </c>
      <c r="B65" t="s">
        <v>398</v>
      </c>
      <c r="C65" t="s">
        <v>230</v>
      </c>
      <c r="D65" s="34" t="s">
        <v>254</v>
      </c>
      <c r="E65" s="1">
        <v>45755</v>
      </c>
      <c r="F65" s="1"/>
      <c r="G65" t="s">
        <v>357</v>
      </c>
      <c r="H65" t="s">
        <v>245</v>
      </c>
      <c r="I65" s="1">
        <v>45763</v>
      </c>
      <c r="J65" t="s">
        <v>234</v>
      </c>
      <c r="K65" t="s">
        <v>241</v>
      </c>
      <c r="L65" t="s">
        <v>171</v>
      </c>
      <c r="M65" t="s">
        <v>399</v>
      </c>
      <c r="N65" t="s">
        <v>237</v>
      </c>
      <c r="O65" t="s">
        <v>230</v>
      </c>
      <c r="P65"/>
      <c r="Q65">
        <f ca="1">IF(OR(ISNUMBER(MATCH(L65,MasterData!$D$3:$D$18,0)),ISNUMBER(MATCH(L65,MasterData!$C$3:$C$18,0))),
    DATEDIF(E65,I65,"d"),
    DATEDIF(E65,TODAY(),"d"))</f>
        <v>8</v>
      </c>
      <c r="R65">
        <f t="shared" ca="1" si="0"/>
        <v>0</v>
      </c>
      <c r="S65">
        <f t="shared" ca="1" si="1"/>
        <v>1</v>
      </c>
      <c r="T65">
        <f t="shared" ca="1" si="2"/>
        <v>0</v>
      </c>
    </row>
    <row r="66" spans="1:20" x14ac:dyDescent="0.35">
      <c r="A66">
        <v>6000136806</v>
      </c>
      <c r="B66" t="s">
        <v>230</v>
      </c>
      <c r="C66" t="s">
        <v>230</v>
      </c>
      <c r="D66" s="34" t="s">
        <v>251</v>
      </c>
      <c r="E66" s="1">
        <v>45755</v>
      </c>
      <c r="F66" s="1"/>
      <c r="G66" t="s">
        <v>400</v>
      </c>
      <c r="H66" t="s">
        <v>401</v>
      </c>
      <c r="I66" s="1">
        <v>45789</v>
      </c>
      <c r="J66" t="s">
        <v>201</v>
      </c>
      <c r="K66" t="s">
        <v>241</v>
      </c>
      <c r="L66" t="s">
        <v>171</v>
      </c>
      <c r="M66" t="s">
        <v>402</v>
      </c>
      <c r="N66" t="s">
        <v>237</v>
      </c>
      <c r="O66" t="s">
        <v>230</v>
      </c>
      <c r="P66"/>
      <c r="Q66">
        <f ca="1">IF(OR(ISNUMBER(MATCH(L66,MasterData!$D$3:$D$18,0)),ISNUMBER(MATCH(L66,MasterData!$C$3:$C$18,0))),
    DATEDIF(E66,I66,"d"),
    DATEDIF(E66,TODAY(),"d"))</f>
        <v>34</v>
      </c>
      <c r="R66">
        <f t="shared" ca="1" si="0"/>
        <v>0</v>
      </c>
      <c r="S66">
        <f t="shared" ca="1" si="1"/>
        <v>0</v>
      </c>
      <c r="T66">
        <f t="shared" ca="1" si="2"/>
        <v>1</v>
      </c>
    </row>
    <row r="67" spans="1:20" x14ac:dyDescent="0.35">
      <c r="A67">
        <v>6000136916</v>
      </c>
      <c r="B67" t="s">
        <v>403</v>
      </c>
      <c r="C67" t="s">
        <v>230</v>
      </c>
      <c r="D67" s="34" t="s">
        <v>254</v>
      </c>
      <c r="E67" s="1">
        <v>45756</v>
      </c>
      <c r="F67" s="1"/>
      <c r="G67" t="s">
        <v>357</v>
      </c>
      <c r="H67" t="s">
        <v>245</v>
      </c>
      <c r="I67" s="1">
        <v>45764</v>
      </c>
      <c r="J67" t="s">
        <v>234</v>
      </c>
      <c r="K67" t="s">
        <v>241</v>
      </c>
      <c r="L67" t="s">
        <v>171</v>
      </c>
      <c r="M67" t="s">
        <v>404</v>
      </c>
      <c r="N67" t="s">
        <v>237</v>
      </c>
      <c r="O67" t="s">
        <v>230</v>
      </c>
      <c r="P67"/>
      <c r="Q67">
        <f ca="1">IF(OR(ISNUMBER(MATCH(L67,MasterData!$D$3:$D$18,0)),ISNUMBER(MATCH(L67,MasterData!$C$3:$C$18,0))),
    DATEDIF(E67,I67,"d"),
    DATEDIF(E67,TODAY(),"d"))</f>
        <v>8</v>
      </c>
      <c r="R67">
        <f t="shared" ref="R67:R130" ca="1" si="3">IF(AND($Q67&gt;=0,$Q67&lt;=7),1,0)</f>
        <v>0</v>
      </c>
      <c r="S67">
        <f t="shared" ref="S67:S130" ca="1" si="4">IF(AND($Q67&gt;7,Q67&lt;=30),1,0)</f>
        <v>1</v>
      </c>
      <c r="T67">
        <f t="shared" ref="T67:T130" ca="1" si="5">IF($Q67&gt;30,1,0)</f>
        <v>0</v>
      </c>
    </row>
    <row r="68" spans="1:20" x14ac:dyDescent="0.35">
      <c r="A68">
        <v>6000137097</v>
      </c>
      <c r="B68" t="s">
        <v>405</v>
      </c>
      <c r="C68" t="s">
        <v>230</v>
      </c>
      <c r="D68" s="34" t="s">
        <v>251</v>
      </c>
      <c r="E68" s="1">
        <v>45757</v>
      </c>
      <c r="F68" s="1"/>
      <c r="G68" t="s">
        <v>406</v>
      </c>
      <c r="H68" t="s">
        <v>233</v>
      </c>
      <c r="I68" s="1">
        <v>45765</v>
      </c>
      <c r="J68" t="s">
        <v>234</v>
      </c>
      <c r="K68" t="s">
        <v>235</v>
      </c>
      <c r="L68" t="s">
        <v>171</v>
      </c>
      <c r="M68" t="s">
        <v>407</v>
      </c>
      <c r="N68" t="s">
        <v>237</v>
      </c>
      <c r="O68" t="s">
        <v>230</v>
      </c>
      <c r="P68"/>
      <c r="Q68">
        <f ca="1">IF(OR(ISNUMBER(MATCH(L68,MasterData!$D$3:$D$18,0)),ISNUMBER(MATCH(L68,MasterData!$C$3:$C$18,0))),
    DATEDIF(E68,I68,"d"),
    DATEDIF(E68,TODAY(),"d"))</f>
        <v>8</v>
      </c>
      <c r="R68">
        <f t="shared" ca="1" si="3"/>
        <v>0</v>
      </c>
      <c r="S68">
        <f t="shared" ca="1" si="4"/>
        <v>1</v>
      </c>
      <c r="T68">
        <f t="shared" ca="1" si="5"/>
        <v>0</v>
      </c>
    </row>
    <row r="69" spans="1:20" x14ac:dyDescent="0.35">
      <c r="A69">
        <v>6000137324</v>
      </c>
      <c r="B69" t="s">
        <v>408</v>
      </c>
      <c r="C69" t="s">
        <v>230</v>
      </c>
      <c r="D69" s="34" t="s">
        <v>274</v>
      </c>
      <c r="E69" s="1">
        <v>45761</v>
      </c>
      <c r="F69" s="1"/>
      <c r="G69" t="s">
        <v>380</v>
      </c>
      <c r="H69" t="s">
        <v>233</v>
      </c>
      <c r="I69" s="1">
        <v>45771</v>
      </c>
      <c r="J69" t="s">
        <v>234</v>
      </c>
      <c r="K69" t="s">
        <v>347</v>
      </c>
      <c r="L69" t="s">
        <v>171</v>
      </c>
      <c r="M69" t="s">
        <v>409</v>
      </c>
      <c r="N69" t="s">
        <v>237</v>
      </c>
      <c r="O69" t="s">
        <v>230</v>
      </c>
      <c r="P69"/>
      <c r="Q69">
        <f ca="1">IF(OR(ISNUMBER(MATCH(L69,MasterData!$D$3:$D$18,0)),ISNUMBER(MATCH(L69,MasterData!$C$3:$C$18,0))),
    DATEDIF(E69,I69,"d"),
    DATEDIF(E69,TODAY(),"d"))</f>
        <v>10</v>
      </c>
      <c r="R69">
        <f t="shared" ca="1" si="3"/>
        <v>0</v>
      </c>
      <c r="S69">
        <f t="shared" ca="1" si="4"/>
        <v>1</v>
      </c>
      <c r="T69">
        <f t="shared" ca="1" si="5"/>
        <v>0</v>
      </c>
    </row>
    <row r="70" spans="1:20" x14ac:dyDescent="0.35">
      <c r="A70">
        <v>6000137341</v>
      </c>
      <c r="B70" t="s">
        <v>410</v>
      </c>
      <c r="C70" t="s">
        <v>230</v>
      </c>
      <c r="D70" s="34" t="s">
        <v>251</v>
      </c>
      <c r="E70" s="1">
        <v>45761</v>
      </c>
      <c r="F70" s="1"/>
      <c r="G70" t="s">
        <v>411</v>
      </c>
      <c r="H70" t="s">
        <v>245</v>
      </c>
      <c r="I70" s="1">
        <v>45768</v>
      </c>
      <c r="J70" t="s">
        <v>234</v>
      </c>
      <c r="K70" t="s">
        <v>235</v>
      </c>
      <c r="L70" t="s">
        <v>171</v>
      </c>
      <c r="M70" t="s">
        <v>412</v>
      </c>
      <c r="N70" t="s">
        <v>237</v>
      </c>
      <c r="O70" t="s">
        <v>230</v>
      </c>
      <c r="P70"/>
      <c r="Q70">
        <f ca="1">IF(OR(ISNUMBER(MATCH(L70,MasterData!$D$3:$D$18,0)),ISNUMBER(MATCH(L70,MasterData!$C$3:$C$18,0))),
    DATEDIF(E70,I70,"d"),
    DATEDIF(E70,TODAY(),"d"))</f>
        <v>7</v>
      </c>
      <c r="R70">
        <f t="shared" ca="1" si="3"/>
        <v>1</v>
      </c>
      <c r="S70">
        <f t="shared" ca="1" si="4"/>
        <v>0</v>
      </c>
      <c r="T70">
        <f t="shared" ca="1" si="5"/>
        <v>0</v>
      </c>
    </row>
    <row r="71" spans="1:20" x14ac:dyDescent="0.35">
      <c r="A71">
        <v>6000137533</v>
      </c>
      <c r="B71" t="s">
        <v>230</v>
      </c>
      <c r="C71" t="s">
        <v>230</v>
      </c>
      <c r="D71" s="34" t="s">
        <v>413</v>
      </c>
      <c r="E71" s="1">
        <v>45762</v>
      </c>
      <c r="F71" s="1"/>
      <c r="G71" t="s">
        <v>400</v>
      </c>
      <c r="H71" t="s">
        <v>245</v>
      </c>
      <c r="I71" s="1">
        <v>45782</v>
      </c>
      <c r="J71" t="s">
        <v>201</v>
      </c>
      <c r="K71" t="s">
        <v>241</v>
      </c>
      <c r="L71" t="s">
        <v>171</v>
      </c>
      <c r="M71" t="s">
        <v>414</v>
      </c>
      <c r="N71" t="s">
        <v>237</v>
      </c>
      <c r="O71" t="s">
        <v>230</v>
      </c>
      <c r="P71"/>
      <c r="Q71">
        <f ca="1">IF(OR(ISNUMBER(MATCH(L71,MasterData!$D$3:$D$18,0)),ISNUMBER(MATCH(L71,MasterData!$C$3:$C$18,0))),
    DATEDIF(E71,I71,"d"),
    DATEDIF(E71,TODAY(),"d"))</f>
        <v>20</v>
      </c>
      <c r="R71">
        <f t="shared" ca="1" si="3"/>
        <v>0</v>
      </c>
      <c r="S71">
        <f t="shared" ca="1" si="4"/>
        <v>1</v>
      </c>
      <c r="T71">
        <f t="shared" ca="1" si="5"/>
        <v>0</v>
      </c>
    </row>
    <row r="72" spans="1:20" x14ac:dyDescent="0.35">
      <c r="A72">
        <v>6000137544</v>
      </c>
      <c r="B72" t="s">
        <v>415</v>
      </c>
      <c r="C72" t="s">
        <v>230</v>
      </c>
      <c r="D72" s="34" t="s">
        <v>247</v>
      </c>
      <c r="E72" s="1">
        <v>45762</v>
      </c>
      <c r="F72" s="1"/>
      <c r="G72" t="s">
        <v>268</v>
      </c>
      <c r="H72" t="s">
        <v>233</v>
      </c>
      <c r="I72" s="1">
        <v>45821</v>
      </c>
      <c r="J72" t="s">
        <v>234</v>
      </c>
      <c r="K72" t="s">
        <v>235</v>
      </c>
      <c r="L72" t="s">
        <v>171</v>
      </c>
      <c r="M72" t="s">
        <v>416</v>
      </c>
      <c r="N72" t="s">
        <v>237</v>
      </c>
      <c r="O72" t="s">
        <v>230</v>
      </c>
      <c r="P72"/>
      <c r="Q72">
        <f ca="1">IF(OR(ISNUMBER(MATCH(L72,MasterData!$D$3:$D$18,0)),ISNUMBER(MATCH(L72,MasterData!$C$3:$C$18,0))),
    DATEDIF(E72,I72,"d"),
    DATEDIF(E72,TODAY(),"d"))</f>
        <v>59</v>
      </c>
      <c r="R72">
        <f t="shared" ca="1" si="3"/>
        <v>0</v>
      </c>
      <c r="S72">
        <f t="shared" ca="1" si="4"/>
        <v>0</v>
      </c>
      <c r="T72">
        <f t="shared" ca="1" si="5"/>
        <v>1</v>
      </c>
    </row>
    <row r="73" spans="1:20" x14ac:dyDescent="0.35">
      <c r="A73">
        <v>6000137636</v>
      </c>
      <c r="B73" t="s">
        <v>417</v>
      </c>
      <c r="C73" t="s">
        <v>230</v>
      </c>
      <c r="D73" s="34" t="s">
        <v>274</v>
      </c>
      <c r="E73" s="1">
        <v>45763</v>
      </c>
      <c r="F73" s="1"/>
      <c r="G73" t="s">
        <v>321</v>
      </c>
      <c r="H73" t="s">
        <v>240</v>
      </c>
      <c r="I73" s="1">
        <v>45782</v>
      </c>
      <c r="J73" t="s">
        <v>234</v>
      </c>
      <c r="K73" t="s">
        <v>347</v>
      </c>
      <c r="L73" t="s">
        <v>171</v>
      </c>
      <c r="M73" t="s">
        <v>418</v>
      </c>
      <c r="N73" t="s">
        <v>237</v>
      </c>
      <c r="O73" t="s">
        <v>230</v>
      </c>
      <c r="P73"/>
      <c r="Q73">
        <f ca="1">IF(OR(ISNUMBER(MATCH(L73,MasterData!$D$3:$D$18,0)),ISNUMBER(MATCH(L73,MasterData!$C$3:$C$18,0))),
    DATEDIF(E73,I73,"d"),
    DATEDIF(E73,TODAY(),"d"))</f>
        <v>19</v>
      </c>
      <c r="R73">
        <f t="shared" ca="1" si="3"/>
        <v>0</v>
      </c>
      <c r="S73">
        <f t="shared" ca="1" si="4"/>
        <v>1</v>
      </c>
      <c r="T73">
        <f t="shared" ca="1" si="5"/>
        <v>0</v>
      </c>
    </row>
    <row r="74" spans="1:20" x14ac:dyDescent="0.35">
      <c r="A74">
        <v>6000137924</v>
      </c>
      <c r="B74" t="s">
        <v>419</v>
      </c>
      <c r="C74" t="s">
        <v>230</v>
      </c>
      <c r="D74" s="34" t="s">
        <v>231</v>
      </c>
      <c r="E74" s="1">
        <v>45769</v>
      </c>
      <c r="F74" s="1"/>
      <c r="G74" t="s">
        <v>420</v>
      </c>
      <c r="H74" t="s">
        <v>240</v>
      </c>
      <c r="I74" s="1">
        <v>45782</v>
      </c>
      <c r="J74" t="s">
        <v>234</v>
      </c>
      <c r="K74" t="s">
        <v>235</v>
      </c>
      <c r="L74" t="s">
        <v>171</v>
      </c>
      <c r="M74" t="s">
        <v>421</v>
      </c>
      <c r="N74" t="s">
        <v>237</v>
      </c>
      <c r="O74" t="s">
        <v>230</v>
      </c>
      <c r="P74"/>
      <c r="Q74">
        <f ca="1">IF(OR(ISNUMBER(MATCH(L74,MasterData!$D$3:$D$18,0)),ISNUMBER(MATCH(L74,MasterData!$C$3:$C$18,0))),
    DATEDIF(E74,I74,"d"),
    DATEDIF(E74,TODAY(),"d"))</f>
        <v>13</v>
      </c>
      <c r="R74">
        <f t="shared" ca="1" si="3"/>
        <v>0</v>
      </c>
      <c r="S74">
        <f t="shared" ca="1" si="4"/>
        <v>1</v>
      </c>
      <c r="T74">
        <f t="shared" ca="1" si="5"/>
        <v>0</v>
      </c>
    </row>
    <row r="75" spans="1:20" x14ac:dyDescent="0.35">
      <c r="A75">
        <v>6000138263</v>
      </c>
      <c r="B75" t="s">
        <v>230</v>
      </c>
      <c r="C75" t="s">
        <v>230</v>
      </c>
      <c r="D75" s="34" t="s">
        <v>274</v>
      </c>
      <c r="E75" s="1">
        <v>45771</v>
      </c>
      <c r="F75" s="1"/>
      <c r="G75" t="s">
        <v>422</v>
      </c>
      <c r="H75" t="s">
        <v>245</v>
      </c>
      <c r="I75" s="1">
        <v>45850</v>
      </c>
      <c r="J75" t="s">
        <v>201</v>
      </c>
      <c r="K75" t="s">
        <v>241</v>
      </c>
      <c r="L75" t="s">
        <v>171</v>
      </c>
      <c r="M75" t="s">
        <v>423</v>
      </c>
      <c r="N75" t="s">
        <v>237</v>
      </c>
      <c r="O75" t="s">
        <v>230</v>
      </c>
      <c r="P75"/>
      <c r="Q75">
        <f ca="1">IF(OR(ISNUMBER(MATCH(L75,MasterData!$D$3:$D$18,0)),ISNUMBER(MATCH(L75,MasterData!$C$3:$C$18,0))),
    DATEDIF(E75,I75,"d"),
    DATEDIF(E75,TODAY(),"d"))</f>
        <v>79</v>
      </c>
      <c r="R75">
        <f t="shared" ca="1" si="3"/>
        <v>0</v>
      </c>
      <c r="S75">
        <f t="shared" ca="1" si="4"/>
        <v>0</v>
      </c>
      <c r="T75">
        <f t="shared" ca="1" si="5"/>
        <v>1</v>
      </c>
    </row>
    <row r="76" spans="1:20" x14ac:dyDescent="0.35">
      <c r="A76">
        <v>6000138316</v>
      </c>
      <c r="B76" t="s">
        <v>424</v>
      </c>
      <c r="C76" t="s">
        <v>230</v>
      </c>
      <c r="D76" s="34" t="s">
        <v>254</v>
      </c>
      <c r="E76" s="1">
        <v>45772</v>
      </c>
      <c r="F76" s="1"/>
      <c r="G76" t="s">
        <v>357</v>
      </c>
      <c r="H76" t="s">
        <v>245</v>
      </c>
      <c r="I76" s="1">
        <v>45779</v>
      </c>
      <c r="J76" t="s">
        <v>234</v>
      </c>
      <c r="K76" t="s">
        <v>241</v>
      </c>
      <c r="L76" t="s">
        <v>171</v>
      </c>
      <c r="M76" t="s">
        <v>425</v>
      </c>
      <c r="N76" t="s">
        <v>237</v>
      </c>
      <c r="O76" t="s">
        <v>230</v>
      </c>
      <c r="P76"/>
      <c r="Q76">
        <f ca="1">IF(OR(ISNUMBER(MATCH(L76,MasterData!$D$3:$D$18,0)),ISNUMBER(MATCH(L76,MasterData!$C$3:$C$18,0))),
    DATEDIF(E76,I76,"d"),
    DATEDIF(E76,TODAY(),"d"))</f>
        <v>7</v>
      </c>
      <c r="R76">
        <f t="shared" ca="1" si="3"/>
        <v>1</v>
      </c>
      <c r="S76">
        <f t="shared" ca="1" si="4"/>
        <v>0</v>
      </c>
      <c r="T76">
        <f t="shared" ca="1" si="5"/>
        <v>0</v>
      </c>
    </row>
    <row r="77" spans="1:20" x14ac:dyDescent="0.35">
      <c r="A77">
        <v>6000138428</v>
      </c>
      <c r="B77" t="s">
        <v>426</v>
      </c>
      <c r="C77" t="s">
        <v>230</v>
      </c>
      <c r="D77" s="34" t="s">
        <v>254</v>
      </c>
      <c r="E77" s="1">
        <v>45772</v>
      </c>
      <c r="F77" s="1"/>
      <c r="G77" t="s">
        <v>357</v>
      </c>
      <c r="H77" t="s">
        <v>233</v>
      </c>
      <c r="I77" s="1">
        <v>45848</v>
      </c>
      <c r="J77" t="s">
        <v>234</v>
      </c>
      <c r="K77" t="s">
        <v>235</v>
      </c>
      <c r="L77" t="s">
        <v>171</v>
      </c>
      <c r="M77" t="s">
        <v>427</v>
      </c>
      <c r="N77" t="s">
        <v>237</v>
      </c>
      <c r="O77" t="s">
        <v>230</v>
      </c>
      <c r="P77"/>
      <c r="Q77">
        <f ca="1">IF(OR(ISNUMBER(MATCH(L77,MasterData!$D$3:$D$18,0)),ISNUMBER(MATCH(L77,MasterData!$C$3:$C$18,0))),
    DATEDIF(E77,I77,"d"),
    DATEDIF(E77,TODAY(),"d"))</f>
        <v>76</v>
      </c>
      <c r="R77">
        <f t="shared" ca="1" si="3"/>
        <v>0</v>
      </c>
      <c r="S77">
        <f t="shared" ca="1" si="4"/>
        <v>0</v>
      </c>
      <c r="T77">
        <f t="shared" ca="1" si="5"/>
        <v>1</v>
      </c>
    </row>
    <row r="78" spans="1:20" x14ac:dyDescent="0.35">
      <c r="A78">
        <v>6000138437</v>
      </c>
      <c r="B78" t="s">
        <v>428</v>
      </c>
      <c r="C78" t="s">
        <v>230</v>
      </c>
      <c r="D78" s="34" t="s">
        <v>254</v>
      </c>
      <c r="E78" s="1">
        <v>45772</v>
      </c>
      <c r="F78" s="1"/>
      <c r="G78" t="s">
        <v>357</v>
      </c>
      <c r="H78" t="s">
        <v>245</v>
      </c>
      <c r="I78" s="1">
        <v>45845</v>
      </c>
      <c r="J78" t="s">
        <v>234</v>
      </c>
      <c r="K78" t="s">
        <v>241</v>
      </c>
      <c r="L78" t="s">
        <v>171</v>
      </c>
      <c r="M78" t="s">
        <v>429</v>
      </c>
      <c r="N78" t="s">
        <v>237</v>
      </c>
      <c r="O78" t="s">
        <v>230</v>
      </c>
      <c r="P78"/>
      <c r="Q78">
        <f ca="1">IF(OR(ISNUMBER(MATCH(L78,MasterData!$D$3:$D$18,0)),ISNUMBER(MATCH(L78,MasterData!$C$3:$C$18,0))),
    DATEDIF(E78,I78,"d"),
    DATEDIF(E78,TODAY(),"d"))</f>
        <v>73</v>
      </c>
      <c r="R78">
        <f t="shared" ca="1" si="3"/>
        <v>0</v>
      </c>
      <c r="S78">
        <f t="shared" ca="1" si="4"/>
        <v>0</v>
      </c>
      <c r="T78">
        <f t="shared" ca="1" si="5"/>
        <v>1</v>
      </c>
    </row>
    <row r="79" spans="1:20" x14ac:dyDescent="0.35">
      <c r="A79">
        <v>6000138440</v>
      </c>
      <c r="B79" t="s">
        <v>430</v>
      </c>
      <c r="C79" t="s">
        <v>230</v>
      </c>
      <c r="D79" s="34" t="s">
        <v>254</v>
      </c>
      <c r="E79" s="1">
        <v>45772</v>
      </c>
      <c r="F79" s="1"/>
      <c r="G79" t="s">
        <v>357</v>
      </c>
      <c r="H79" t="s">
        <v>245</v>
      </c>
      <c r="I79" s="1">
        <v>45786</v>
      </c>
      <c r="J79" t="s">
        <v>234</v>
      </c>
      <c r="K79" t="s">
        <v>235</v>
      </c>
      <c r="L79" t="s">
        <v>171</v>
      </c>
      <c r="M79" t="s">
        <v>431</v>
      </c>
      <c r="N79" t="s">
        <v>237</v>
      </c>
      <c r="O79" t="s">
        <v>230</v>
      </c>
      <c r="P79"/>
      <c r="Q79">
        <f ca="1">IF(OR(ISNUMBER(MATCH(L79,MasterData!$D$3:$D$18,0)),ISNUMBER(MATCH(L79,MasterData!$C$3:$C$18,0))),
    DATEDIF(E79,I79,"d"),
    DATEDIF(E79,TODAY(),"d"))</f>
        <v>14</v>
      </c>
      <c r="R79">
        <f t="shared" ca="1" si="3"/>
        <v>0</v>
      </c>
      <c r="S79">
        <f t="shared" ca="1" si="4"/>
        <v>1</v>
      </c>
      <c r="T79">
        <f t="shared" ca="1" si="5"/>
        <v>0</v>
      </c>
    </row>
    <row r="80" spans="1:20" x14ac:dyDescent="0.35">
      <c r="A80">
        <v>6000138454</v>
      </c>
      <c r="B80" t="s">
        <v>637</v>
      </c>
      <c r="D80" s="34" t="s">
        <v>274</v>
      </c>
      <c r="E80" s="1">
        <v>45772</v>
      </c>
      <c r="F80" s="1"/>
      <c r="G80" t="s">
        <v>329</v>
      </c>
      <c r="H80" s="35" t="s">
        <v>638</v>
      </c>
      <c r="I80" s="1">
        <v>45854</v>
      </c>
      <c r="J80" t="s">
        <v>234</v>
      </c>
      <c r="K80" t="s">
        <v>347</v>
      </c>
      <c r="L80" t="s">
        <v>171</v>
      </c>
      <c r="M80" t="s">
        <v>639</v>
      </c>
      <c r="N80" t="s">
        <v>237</v>
      </c>
      <c r="P80"/>
      <c r="Q80">
        <f ca="1">IF(OR(ISNUMBER(MATCH(L80,MasterData!$D$3:$D$18,0)),ISNUMBER(MATCH(L80,MasterData!$C$3:$C$18,0))),
    DATEDIF(E80,I80,"d"),
    DATEDIF(E80,TODAY(),"d"))</f>
        <v>82</v>
      </c>
      <c r="R80">
        <f t="shared" ca="1" si="3"/>
        <v>0</v>
      </c>
      <c r="S80">
        <f t="shared" ca="1" si="4"/>
        <v>0</v>
      </c>
      <c r="T80">
        <f t="shared" ca="1" si="5"/>
        <v>1</v>
      </c>
    </row>
    <row r="81" spans="1:20" x14ac:dyDescent="0.35">
      <c r="A81">
        <v>6000138481</v>
      </c>
      <c r="B81" t="s">
        <v>432</v>
      </c>
      <c r="C81" t="s">
        <v>230</v>
      </c>
      <c r="D81" s="34" t="s">
        <v>231</v>
      </c>
      <c r="E81" s="1">
        <v>45775</v>
      </c>
      <c r="F81" s="1"/>
      <c r="G81" t="s">
        <v>300</v>
      </c>
      <c r="H81" t="s">
        <v>245</v>
      </c>
      <c r="I81" s="1">
        <v>45786</v>
      </c>
      <c r="J81" t="s">
        <v>234</v>
      </c>
      <c r="K81" t="s">
        <v>241</v>
      </c>
      <c r="L81" t="s">
        <v>171</v>
      </c>
      <c r="M81" t="s">
        <v>433</v>
      </c>
      <c r="N81" t="s">
        <v>237</v>
      </c>
      <c r="O81" t="s">
        <v>230</v>
      </c>
      <c r="P81"/>
      <c r="Q81">
        <f ca="1">IF(OR(ISNUMBER(MATCH(L81,MasterData!$D$3:$D$18,0)),ISNUMBER(MATCH(L81,MasterData!$C$3:$C$18,0))),
    DATEDIF(E81,I81,"d"),
    DATEDIF(E81,TODAY(),"d"))</f>
        <v>11</v>
      </c>
      <c r="R81">
        <f t="shared" ca="1" si="3"/>
        <v>0</v>
      </c>
      <c r="S81">
        <f t="shared" ca="1" si="4"/>
        <v>1</v>
      </c>
      <c r="T81">
        <f t="shared" ca="1" si="5"/>
        <v>0</v>
      </c>
    </row>
    <row r="82" spans="1:20" x14ac:dyDescent="0.35">
      <c r="A82">
        <v>6000138500</v>
      </c>
      <c r="B82" t="s">
        <v>434</v>
      </c>
      <c r="C82" t="s">
        <v>230</v>
      </c>
      <c r="D82" s="34" t="s">
        <v>254</v>
      </c>
      <c r="E82" s="1">
        <v>45775</v>
      </c>
      <c r="F82" s="1"/>
      <c r="G82" t="s">
        <v>255</v>
      </c>
      <c r="H82" t="s">
        <v>233</v>
      </c>
      <c r="I82" s="1">
        <v>45832</v>
      </c>
      <c r="J82" t="s">
        <v>234</v>
      </c>
      <c r="K82" t="s">
        <v>241</v>
      </c>
      <c r="L82" t="s">
        <v>171</v>
      </c>
      <c r="M82" t="s">
        <v>435</v>
      </c>
      <c r="N82" t="s">
        <v>237</v>
      </c>
      <c r="O82" t="s">
        <v>230</v>
      </c>
      <c r="P82"/>
      <c r="Q82">
        <f ca="1">IF(OR(ISNUMBER(MATCH(L82,MasterData!$D$3:$D$18,0)),ISNUMBER(MATCH(L82,MasterData!$C$3:$C$18,0))),
    DATEDIF(E82,I82,"d"),
    DATEDIF(E82,TODAY(),"d"))</f>
        <v>57</v>
      </c>
      <c r="R82">
        <f t="shared" ca="1" si="3"/>
        <v>0</v>
      </c>
      <c r="S82">
        <f t="shared" ca="1" si="4"/>
        <v>0</v>
      </c>
      <c r="T82">
        <f t="shared" ca="1" si="5"/>
        <v>1</v>
      </c>
    </row>
    <row r="83" spans="1:20" x14ac:dyDescent="0.35">
      <c r="A83">
        <v>6000138582</v>
      </c>
      <c r="B83" t="s">
        <v>436</v>
      </c>
      <c r="C83" t="s">
        <v>230</v>
      </c>
      <c r="D83" s="34" t="s">
        <v>231</v>
      </c>
      <c r="E83" s="1">
        <v>45775</v>
      </c>
      <c r="F83" s="1"/>
      <c r="G83" t="s">
        <v>293</v>
      </c>
      <c r="H83" t="s">
        <v>245</v>
      </c>
      <c r="I83" s="1">
        <v>45824</v>
      </c>
      <c r="J83" t="s">
        <v>234</v>
      </c>
      <c r="K83" t="s">
        <v>235</v>
      </c>
      <c r="L83" t="s">
        <v>171</v>
      </c>
      <c r="M83" t="s">
        <v>437</v>
      </c>
      <c r="N83" t="s">
        <v>237</v>
      </c>
      <c r="O83" t="s">
        <v>230</v>
      </c>
      <c r="P83"/>
      <c r="Q83">
        <f ca="1">IF(OR(ISNUMBER(MATCH(L83,MasterData!$D$3:$D$18,0)),ISNUMBER(MATCH(L83,MasterData!$C$3:$C$18,0))),
    DATEDIF(E83,I83,"d"),
    DATEDIF(E83,TODAY(),"d"))</f>
        <v>49</v>
      </c>
      <c r="R83">
        <f t="shared" ca="1" si="3"/>
        <v>0</v>
      </c>
      <c r="S83">
        <f t="shared" ca="1" si="4"/>
        <v>0</v>
      </c>
      <c r="T83">
        <f t="shared" ca="1" si="5"/>
        <v>1</v>
      </c>
    </row>
    <row r="84" spans="1:20" x14ac:dyDescent="0.35">
      <c r="A84">
        <v>6000138600</v>
      </c>
      <c r="B84" t="s">
        <v>438</v>
      </c>
      <c r="C84" t="s">
        <v>230</v>
      </c>
      <c r="D84" s="34" t="s">
        <v>274</v>
      </c>
      <c r="E84" s="1">
        <v>45775</v>
      </c>
      <c r="F84" s="1"/>
      <c r="G84" t="s">
        <v>439</v>
      </c>
      <c r="H84" t="s">
        <v>245</v>
      </c>
      <c r="I84" s="1">
        <v>45812</v>
      </c>
      <c r="J84" t="s">
        <v>234</v>
      </c>
      <c r="K84" t="s">
        <v>241</v>
      </c>
      <c r="L84" t="s">
        <v>171</v>
      </c>
      <c r="M84" t="s">
        <v>440</v>
      </c>
      <c r="N84" t="s">
        <v>237</v>
      </c>
      <c r="O84" t="s">
        <v>230</v>
      </c>
      <c r="P84"/>
      <c r="Q84">
        <f ca="1">IF(OR(ISNUMBER(MATCH(L84,MasterData!$D$3:$D$18,0)),ISNUMBER(MATCH(L84,MasterData!$C$3:$C$18,0))),
    DATEDIF(E84,I84,"d"),
    DATEDIF(E84,TODAY(),"d"))</f>
        <v>37</v>
      </c>
      <c r="R84">
        <f t="shared" ca="1" si="3"/>
        <v>0</v>
      </c>
      <c r="S84">
        <f t="shared" ca="1" si="4"/>
        <v>0</v>
      </c>
      <c r="T84">
        <f t="shared" ca="1" si="5"/>
        <v>1</v>
      </c>
    </row>
    <row r="85" spans="1:20" x14ac:dyDescent="0.35">
      <c r="A85">
        <v>6000138844</v>
      </c>
      <c r="B85" t="s">
        <v>441</v>
      </c>
      <c r="C85" t="s">
        <v>230</v>
      </c>
      <c r="D85" s="34" t="s">
        <v>231</v>
      </c>
      <c r="E85" s="1">
        <v>45777</v>
      </c>
      <c r="F85" s="1"/>
      <c r="G85" t="s">
        <v>300</v>
      </c>
      <c r="H85" t="s">
        <v>245</v>
      </c>
      <c r="I85" s="1">
        <v>45807</v>
      </c>
      <c r="J85" t="s">
        <v>201</v>
      </c>
      <c r="K85" t="s">
        <v>241</v>
      </c>
      <c r="L85" t="s">
        <v>171</v>
      </c>
      <c r="M85" t="s">
        <v>442</v>
      </c>
      <c r="N85" t="s">
        <v>237</v>
      </c>
      <c r="O85" t="s">
        <v>230</v>
      </c>
      <c r="P85"/>
      <c r="Q85">
        <f ca="1">IF(OR(ISNUMBER(MATCH(L85,MasterData!$D$3:$D$18,0)),ISNUMBER(MATCH(L85,MasterData!$C$3:$C$18,0))),
    DATEDIF(E85,I85,"d"),
    DATEDIF(E85,TODAY(),"d"))</f>
        <v>30</v>
      </c>
      <c r="R85">
        <f t="shared" ca="1" si="3"/>
        <v>0</v>
      </c>
      <c r="S85">
        <f t="shared" ca="1" si="4"/>
        <v>1</v>
      </c>
      <c r="T85">
        <f t="shared" ca="1" si="5"/>
        <v>0</v>
      </c>
    </row>
    <row r="86" spans="1:20" x14ac:dyDescent="0.35">
      <c r="A86">
        <v>6000138916</v>
      </c>
      <c r="B86" t="s">
        <v>230</v>
      </c>
      <c r="C86" t="s">
        <v>230</v>
      </c>
      <c r="D86" s="34" t="s">
        <v>231</v>
      </c>
      <c r="E86" s="1">
        <v>45779</v>
      </c>
      <c r="F86" s="1"/>
      <c r="G86" t="s">
        <v>248</v>
      </c>
      <c r="H86" t="s">
        <v>245</v>
      </c>
      <c r="I86" s="1">
        <v>45817</v>
      </c>
      <c r="J86" t="s">
        <v>201</v>
      </c>
      <c r="K86" t="s">
        <v>241</v>
      </c>
      <c r="L86" t="s">
        <v>171</v>
      </c>
      <c r="M86" t="s">
        <v>443</v>
      </c>
      <c r="N86" t="s">
        <v>237</v>
      </c>
      <c r="O86" t="s">
        <v>230</v>
      </c>
      <c r="P86"/>
      <c r="Q86">
        <f ca="1">IF(OR(ISNUMBER(MATCH(L86,MasterData!$D$3:$D$18,0)),ISNUMBER(MATCH(L86,MasterData!$C$3:$C$18,0))),
    DATEDIF(E86,I86,"d"),
    DATEDIF(E86,TODAY(),"d"))</f>
        <v>38</v>
      </c>
      <c r="R86">
        <f t="shared" ca="1" si="3"/>
        <v>0</v>
      </c>
      <c r="S86">
        <f t="shared" ca="1" si="4"/>
        <v>0</v>
      </c>
      <c r="T86">
        <f t="shared" ca="1" si="5"/>
        <v>1</v>
      </c>
    </row>
    <row r="87" spans="1:20" x14ac:dyDescent="0.35">
      <c r="A87">
        <v>6000139044</v>
      </c>
      <c r="B87" t="s">
        <v>444</v>
      </c>
      <c r="C87" t="s">
        <v>230</v>
      </c>
      <c r="D87" s="34" t="s">
        <v>254</v>
      </c>
      <c r="E87" s="1">
        <v>45782</v>
      </c>
      <c r="F87" s="1"/>
      <c r="G87" t="s">
        <v>357</v>
      </c>
      <c r="H87" t="s">
        <v>233</v>
      </c>
      <c r="I87" s="1">
        <v>45805</v>
      </c>
      <c r="J87" t="s">
        <v>234</v>
      </c>
      <c r="K87" t="s">
        <v>241</v>
      </c>
      <c r="L87" t="s">
        <v>171</v>
      </c>
      <c r="M87" t="s">
        <v>445</v>
      </c>
      <c r="N87" t="s">
        <v>237</v>
      </c>
      <c r="O87" t="s">
        <v>230</v>
      </c>
      <c r="P87"/>
      <c r="Q87">
        <f ca="1">IF(OR(ISNUMBER(MATCH(L87,MasterData!$D$3:$D$18,0)),ISNUMBER(MATCH(L87,MasterData!$C$3:$C$18,0))),
    DATEDIF(E87,I87,"d"),
    DATEDIF(E87,TODAY(),"d"))</f>
        <v>23</v>
      </c>
      <c r="R87">
        <f t="shared" ca="1" si="3"/>
        <v>0</v>
      </c>
      <c r="S87">
        <f t="shared" ca="1" si="4"/>
        <v>1</v>
      </c>
      <c r="T87">
        <f t="shared" ca="1" si="5"/>
        <v>0</v>
      </c>
    </row>
    <row r="88" spans="1:20" x14ac:dyDescent="0.35">
      <c r="A88">
        <v>6000139205</v>
      </c>
      <c r="B88" t="s">
        <v>446</v>
      </c>
      <c r="C88" t="s">
        <v>230</v>
      </c>
      <c r="D88" s="34" t="s">
        <v>231</v>
      </c>
      <c r="E88" s="1">
        <v>45783</v>
      </c>
      <c r="F88" s="1"/>
      <c r="G88" t="s">
        <v>329</v>
      </c>
      <c r="H88" t="s">
        <v>233</v>
      </c>
      <c r="I88" s="1">
        <v>45812</v>
      </c>
      <c r="J88" t="s">
        <v>234</v>
      </c>
      <c r="K88" t="s">
        <v>235</v>
      </c>
      <c r="L88" t="s">
        <v>171</v>
      </c>
      <c r="M88" t="s">
        <v>447</v>
      </c>
      <c r="N88" t="s">
        <v>237</v>
      </c>
      <c r="O88" t="s">
        <v>230</v>
      </c>
      <c r="P88"/>
      <c r="Q88">
        <f ca="1">IF(OR(ISNUMBER(MATCH(L88,MasterData!$D$3:$D$18,0)),ISNUMBER(MATCH(L88,MasterData!$C$3:$C$18,0))),
    DATEDIF(E88,I88,"d"),
    DATEDIF(E88,TODAY(),"d"))</f>
        <v>29</v>
      </c>
      <c r="R88">
        <f t="shared" ca="1" si="3"/>
        <v>0</v>
      </c>
      <c r="S88">
        <f t="shared" ca="1" si="4"/>
        <v>1</v>
      </c>
      <c r="T88">
        <f t="shared" ca="1" si="5"/>
        <v>0</v>
      </c>
    </row>
    <row r="89" spans="1:20" x14ac:dyDescent="0.35">
      <c r="A89">
        <v>6000139326</v>
      </c>
      <c r="B89" t="s">
        <v>448</v>
      </c>
      <c r="C89" t="s">
        <v>230</v>
      </c>
      <c r="D89" s="34" t="s">
        <v>449</v>
      </c>
      <c r="E89" s="1">
        <v>45784</v>
      </c>
      <c r="F89" s="1"/>
      <c r="G89" t="s">
        <v>450</v>
      </c>
      <c r="H89" t="s">
        <v>245</v>
      </c>
      <c r="I89" s="1">
        <v>45791</v>
      </c>
      <c r="J89" t="s">
        <v>234</v>
      </c>
      <c r="K89" t="s">
        <v>241</v>
      </c>
      <c r="L89" t="s">
        <v>171</v>
      </c>
      <c r="M89" t="s">
        <v>451</v>
      </c>
      <c r="N89" t="s">
        <v>237</v>
      </c>
      <c r="O89" t="s">
        <v>230</v>
      </c>
      <c r="P89"/>
      <c r="Q89">
        <f ca="1">IF(OR(ISNUMBER(MATCH(L89,MasterData!$D$3:$D$18,0)),ISNUMBER(MATCH(L89,MasterData!$C$3:$C$18,0))),
    DATEDIF(E89,I89,"d"),
    DATEDIF(E89,TODAY(),"d"))</f>
        <v>7</v>
      </c>
      <c r="R89">
        <f t="shared" ca="1" si="3"/>
        <v>1</v>
      </c>
      <c r="S89">
        <f t="shared" ca="1" si="4"/>
        <v>0</v>
      </c>
      <c r="T89">
        <f t="shared" ca="1" si="5"/>
        <v>0</v>
      </c>
    </row>
    <row r="90" spans="1:20" x14ac:dyDescent="0.35">
      <c r="A90">
        <v>6000139329</v>
      </c>
      <c r="B90" t="s">
        <v>452</v>
      </c>
      <c r="C90" t="s">
        <v>230</v>
      </c>
      <c r="D90" s="34" t="s">
        <v>231</v>
      </c>
      <c r="E90" s="1">
        <v>45784</v>
      </c>
      <c r="F90" s="1"/>
      <c r="G90" t="s">
        <v>453</v>
      </c>
      <c r="H90" t="s">
        <v>240</v>
      </c>
      <c r="I90" s="1">
        <v>45812</v>
      </c>
      <c r="J90" t="s">
        <v>234</v>
      </c>
      <c r="K90" t="s">
        <v>235</v>
      </c>
      <c r="L90" t="s">
        <v>171</v>
      </c>
      <c r="M90" t="s">
        <v>454</v>
      </c>
      <c r="N90" t="s">
        <v>237</v>
      </c>
      <c r="O90" t="s">
        <v>230</v>
      </c>
      <c r="P90"/>
      <c r="Q90">
        <f ca="1">IF(OR(ISNUMBER(MATCH(L90,MasterData!$D$3:$D$18,0)),ISNUMBER(MATCH(L90,MasterData!$C$3:$C$18,0))),
    DATEDIF(E90,I90,"d"),
    DATEDIF(E90,TODAY(),"d"))</f>
        <v>28</v>
      </c>
      <c r="R90">
        <f t="shared" ca="1" si="3"/>
        <v>0</v>
      </c>
      <c r="S90">
        <f t="shared" ca="1" si="4"/>
        <v>1</v>
      </c>
      <c r="T90">
        <f t="shared" ca="1" si="5"/>
        <v>0</v>
      </c>
    </row>
    <row r="91" spans="1:20" x14ac:dyDescent="0.35">
      <c r="A91">
        <v>6000139369</v>
      </c>
      <c r="B91" t="s">
        <v>455</v>
      </c>
      <c r="C91" t="s">
        <v>230</v>
      </c>
      <c r="D91" s="34" t="s">
        <v>254</v>
      </c>
      <c r="E91" s="1">
        <v>45785</v>
      </c>
      <c r="F91" s="1"/>
      <c r="G91" t="s">
        <v>357</v>
      </c>
      <c r="H91" t="s">
        <v>233</v>
      </c>
      <c r="I91" s="1">
        <v>45870</v>
      </c>
      <c r="J91" t="s">
        <v>234</v>
      </c>
      <c r="K91" t="s">
        <v>241</v>
      </c>
      <c r="L91" t="s">
        <v>171</v>
      </c>
      <c r="M91" t="s">
        <v>458</v>
      </c>
      <c r="N91" t="s">
        <v>237</v>
      </c>
      <c r="O91" t="s">
        <v>230</v>
      </c>
      <c r="P91"/>
      <c r="Q91">
        <f ca="1">IF(OR(ISNUMBER(MATCH(L91,MasterData!$D$3:$D$18,0)),ISNUMBER(MATCH(L91,MasterData!$C$3:$C$18,0))),
    DATEDIF(E91,I91,"d"),
    DATEDIF(E91,TODAY(),"d"))</f>
        <v>85</v>
      </c>
      <c r="R91">
        <f t="shared" ca="1" si="3"/>
        <v>0</v>
      </c>
      <c r="S91">
        <f t="shared" ca="1" si="4"/>
        <v>0</v>
      </c>
      <c r="T91">
        <f t="shared" ca="1" si="5"/>
        <v>1</v>
      </c>
    </row>
    <row r="92" spans="1:20" x14ac:dyDescent="0.35">
      <c r="A92">
        <v>6000139374</v>
      </c>
      <c r="B92" t="s">
        <v>230</v>
      </c>
      <c r="C92" t="s">
        <v>230</v>
      </c>
      <c r="D92" s="34" t="s">
        <v>254</v>
      </c>
      <c r="E92" s="1">
        <v>45784</v>
      </c>
      <c r="F92" s="1"/>
      <c r="G92" t="s">
        <v>400</v>
      </c>
      <c r="H92" t="s">
        <v>240</v>
      </c>
      <c r="I92" s="1">
        <v>45876</v>
      </c>
      <c r="J92" t="s">
        <v>245</v>
      </c>
      <c r="K92" t="s">
        <v>241</v>
      </c>
      <c r="L92" t="s">
        <v>164</v>
      </c>
      <c r="M92" t="s">
        <v>459</v>
      </c>
      <c r="N92" t="s">
        <v>237</v>
      </c>
      <c r="O92" t="s">
        <v>230</v>
      </c>
      <c r="P92" s="193" t="s">
        <v>798</v>
      </c>
      <c r="Q92">
        <f ca="1">IF(OR(ISNUMBER(MATCH(L92,MasterData!$D$3:$D$18,0)),ISNUMBER(MATCH(L92,MasterData!$C$3:$C$18,0))),
    DATEDIF(E92,I92,"d"),
    DATEDIF(E92,TODAY(),"d"))</f>
        <v>223</v>
      </c>
      <c r="R92">
        <f t="shared" ca="1" si="3"/>
        <v>0</v>
      </c>
      <c r="S92">
        <f t="shared" ca="1" si="4"/>
        <v>0</v>
      </c>
      <c r="T92">
        <f t="shared" ca="1" si="5"/>
        <v>1</v>
      </c>
    </row>
    <row r="93" spans="1:20" x14ac:dyDescent="0.35">
      <c r="A93">
        <v>6000139577</v>
      </c>
      <c r="B93" t="s">
        <v>460</v>
      </c>
      <c r="C93" t="s">
        <v>230</v>
      </c>
      <c r="D93" s="34" t="s">
        <v>251</v>
      </c>
      <c r="E93" s="1">
        <v>45786</v>
      </c>
      <c r="F93" s="1"/>
      <c r="G93" t="s">
        <v>461</v>
      </c>
      <c r="H93" t="s">
        <v>233</v>
      </c>
      <c r="I93" s="1">
        <v>45793</v>
      </c>
      <c r="J93" t="s">
        <v>234</v>
      </c>
      <c r="K93" t="s">
        <v>347</v>
      </c>
      <c r="L93" t="s">
        <v>171</v>
      </c>
      <c r="M93" t="s">
        <v>462</v>
      </c>
      <c r="N93" t="s">
        <v>237</v>
      </c>
      <c r="O93" t="s">
        <v>230</v>
      </c>
      <c r="P93"/>
      <c r="Q93">
        <f ca="1">IF(OR(ISNUMBER(MATCH(L93,MasterData!$D$3:$D$18,0)),ISNUMBER(MATCH(L93,MasterData!$C$3:$C$18,0))),
    DATEDIF(E93,I93,"d"),
    DATEDIF(E93,TODAY(),"d"))</f>
        <v>7</v>
      </c>
      <c r="R93">
        <f t="shared" ca="1" si="3"/>
        <v>1</v>
      </c>
      <c r="S93">
        <f t="shared" ca="1" si="4"/>
        <v>0</v>
      </c>
      <c r="T93">
        <f t="shared" ca="1" si="5"/>
        <v>0</v>
      </c>
    </row>
    <row r="94" spans="1:20" x14ac:dyDescent="0.35">
      <c r="A94">
        <v>6000139584</v>
      </c>
      <c r="B94" t="s">
        <v>463</v>
      </c>
      <c r="C94" t="s">
        <v>230</v>
      </c>
      <c r="D94" s="34" t="s">
        <v>254</v>
      </c>
      <c r="E94" s="1">
        <v>45786</v>
      </c>
      <c r="F94" s="1"/>
      <c r="G94" t="s">
        <v>357</v>
      </c>
      <c r="H94" t="s">
        <v>233</v>
      </c>
      <c r="I94" s="1">
        <v>45797</v>
      </c>
      <c r="J94" t="s">
        <v>234</v>
      </c>
      <c r="K94" t="s">
        <v>241</v>
      </c>
      <c r="L94" t="s">
        <v>171</v>
      </c>
      <c r="M94" t="s">
        <v>464</v>
      </c>
      <c r="N94" t="s">
        <v>237</v>
      </c>
      <c r="O94" t="s">
        <v>230</v>
      </c>
      <c r="P94"/>
      <c r="Q94">
        <f ca="1">IF(OR(ISNUMBER(MATCH(L94,MasterData!$D$3:$D$18,0)),ISNUMBER(MATCH(L94,MasterData!$C$3:$C$18,0))),
    DATEDIF(E94,I94,"d"),
    DATEDIF(E94,TODAY(),"d"))</f>
        <v>11</v>
      </c>
      <c r="R94">
        <f t="shared" ca="1" si="3"/>
        <v>0</v>
      </c>
      <c r="S94">
        <f t="shared" ca="1" si="4"/>
        <v>1</v>
      </c>
      <c r="T94">
        <f t="shared" ca="1" si="5"/>
        <v>0</v>
      </c>
    </row>
    <row r="95" spans="1:20" x14ac:dyDescent="0.35">
      <c r="A95">
        <v>6000139600</v>
      </c>
      <c r="B95" t="s">
        <v>465</v>
      </c>
      <c r="C95" t="s">
        <v>230</v>
      </c>
      <c r="D95" s="34" t="s">
        <v>254</v>
      </c>
      <c r="E95" s="1">
        <v>45786</v>
      </c>
      <c r="F95" s="1"/>
      <c r="G95" t="s">
        <v>357</v>
      </c>
      <c r="H95" t="s">
        <v>240</v>
      </c>
      <c r="I95" s="1">
        <v>45811</v>
      </c>
      <c r="J95" t="s">
        <v>234</v>
      </c>
      <c r="K95" t="s">
        <v>347</v>
      </c>
      <c r="L95" t="s">
        <v>171</v>
      </c>
      <c r="M95" t="s">
        <v>466</v>
      </c>
      <c r="N95" t="s">
        <v>237</v>
      </c>
      <c r="O95" t="s">
        <v>230</v>
      </c>
      <c r="P95"/>
      <c r="Q95">
        <f ca="1">IF(OR(ISNUMBER(MATCH(L95,MasterData!$D$3:$D$18,0)),ISNUMBER(MATCH(L95,MasterData!$C$3:$C$18,0))),
    DATEDIF(E95,I95,"d"),
    DATEDIF(E95,TODAY(),"d"))</f>
        <v>25</v>
      </c>
      <c r="R95">
        <f t="shared" ca="1" si="3"/>
        <v>0</v>
      </c>
      <c r="S95">
        <f t="shared" ca="1" si="4"/>
        <v>1</v>
      </c>
      <c r="T95">
        <f t="shared" ca="1" si="5"/>
        <v>0</v>
      </c>
    </row>
    <row r="96" spans="1:20" x14ac:dyDescent="0.35">
      <c r="A96">
        <v>6000139702</v>
      </c>
      <c r="B96" t="s">
        <v>230</v>
      </c>
      <c r="C96" t="s">
        <v>230</v>
      </c>
      <c r="D96" s="34" t="s">
        <v>251</v>
      </c>
      <c r="E96" s="1">
        <v>45789</v>
      </c>
      <c r="F96" s="1"/>
      <c r="G96" t="s">
        <v>400</v>
      </c>
      <c r="H96" t="s">
        <v>240</v>
      </c>
      <c r="I96" s="1">
        <v>45810</v>
      </c>
      <c r="J96" t="s">
        <v>201</v>
      </c>
      <c r="K96" t="s">
        <v>347</v>
      </c>
      <c r="L96" t="s">
        <v>171</v>
      </c>
      <c r="M96" t="s">
        <v>467</v>
      </c>
      <c r="N96" t="s">
        <v>237</v>
      </c>
      <c r="O96" t="s">
        <v>230</v>
      </c>
      <c r="P96"/>
      <c r="Q96">
        <f ca="1">IF(OR(ISNUMBER(MATCH(L96,MasterData!$D$3:$D$18,0)),ISNUMBER(MATCH(L96,MasterData!$C$3:$C$18,0))),
    DATEDIF(E96,I96,"d"),
    DATEDIF(E96,TODAY(),"d"))</f>
        <v>21</v>
      </c>
      <c r="R96">
        <f t="shared" ca="1" si="3"/>
        <v>0</v>
      </c>
      <c r="S96">
        <f t="shared" ca="1" si="4"/>
        <v>1</v>
      </c>
      <c r="T96">
        <f t="shared" ca="1" si="5"/>
        <v>0</v>
      </c>
    </row>
    <row r="97" spans="1:20" x14ac:dyDescent="0.35">
      <c r="A97">
        <v>6000139704</v>
      </c>
      <c r="B97" t="s">
        <v>468</v>
      </c>
      <c r="C97" t="s">
        <v>230</v>
      </c>
      <c r="D97" s="34" t="s">
        <v>251</v>
      </c>
      <c r="E97" s="1">
        <v>45789</v>
      </c>
      <c r="F97" s="1"/>
      <c r="G97" t="s">
        <v>469</v>
      </c>
      <c r="H97" t="s">
        <v>245</v>
      </c>
      <c r="I97" s="1">
        <v>45797</v>
      </c>
      <c r="J97" t="s">
        <v>234</v>
      </c>
      <c r="K97" t="s">
        <v>235</v>
      </c>
      <c r="L97" t="s">
        <v>171</v>
      </c>
      <c r="M97" t="s">
        <v>470</v>
      </c>
      <c r="N97" t="s">
        <v>237</v>
      </c>
      <c r="O97" t="s">
        <v>230</v>
      </c>
      <c r="P97"/>
      <c r="Q97">
        <f ca="1">IF(OR(ISNUMBER(MATCH(L97,MasterData!$D$3:$D$18,0)),ISNUMBER(MATCH(L97,MasterData!$C$3:$C$18,0))),
    DATEDIF(E97,I97,"d"),
    DATEDIF(E97,TODAY(),"d"))</f>
        <v>8</v>
      </c>
      <c r="R97">
        <f t="shared" ca="1" si="3"/>
        <v>0</v>
      </c>
      <c r="S97">
        <f t="shared" ca="1" si="4"/>
        <v>1</v>
      </c>
      <c r="T97">
        <f t="shared" ca="1" si="5"/>
        <v>0</v>
      </c>
    </row>
    <row r="98" spans="1:20" x14ac:dyDescent="0.35">
      <c r="A98">
        <v>6000139963</v>
      </c>
      <c r="B98" t="s">
        <v>471</v>
      </c>
      <c r="C98" t="s">
        <v>230</v>
      </c>
      <c r="D98" s="34" t="s">
        <v>247</v>
      </c>
      <c r="E98" s="1">
        <v>45791</v>
      </c>
      <c r="F98" s="1"/>
      <c r="G98" t="s">
        <v>268</v>
      </c>
      <c r="H98" t="s">
        <v>377</v>
      </c>
      <c r="I98" s="1">
        <v>45805</v>
      </c>
      <c r="J98" t="s">
        <v>234</v>
      </c>
      <c r="K98" t="s">
        <v>347</v>
      </c>
      <c r="L98" t="s">
        <v>171</v>
      </c>
      <c r="M98" t="s">
        <v>472</v>
      </c>
      <c r="N98" t="s">
        <v>237</v>
      </c>
      <c r="O98" t="s">
        <v>230</v>
      </c>
      <c r="P98"/>
      <c r="Q98">
        <f ca="1">IF(OR(ISNUMBER(MATCH(L98,MasterData!$D$3:$D$18,0)),ISNUMBER(MATCH(L98,MasterData!$C$3:$C$18,0))),
    DATEDIF(E98,I98,"d"),
    DATEDIF(E98,TODAY(),"d"))</f>
        <v>14</v>
      </c>
      <c r="R98">
        <f t="shared" ca="1" si="3"/>
        <v>0</v>
      </c>
      <c r="S98">
        <f t="shared" ca="1" si="4"/>
        <v>1</v>
      </c>
      <c r="T98">
        <f t="shared" ca="1" si="5"/>
        <v>0</v>
      </c>
    </row>
    <row r="99" spans="1:20" x14ac:dyDescent="0.35">
      <c r="A99">
        <v>6000139986</v>
      </c>
      <c r="B99" t="s">
        <v>473</v>
      </c>
      <c r="C99" t="s">
        <v>230</v>
      </c>
      <c r="D99" s="34" t="s">
        <v>254</v>
      </c>
      <c r="E99" s="1">
        <v>45791</v>
      </c>
      <c r="F99" s="1"/>
      <c r="G99" t="s">
        <v>255</v>
      </c>
      <c r="H99" t="s">
        <v>240</v>
      </c>
      <c r="I99" s="1">
        <v>45805</v>
      </c>
      <c r="J99" t="s">
        <v>234</v>
      </c>
      <c r="K99" t="s">
        <v>347</v>
      </c>
      <c r="L99" t="s">
        <v>171</v>
      </c>
      <c r="M99" t="s">
        <v>474</v>
      </c>
      <c r="N99" t="s">
        <v>237</v>
      </c>
      <c r="O99" t="s">
        <v>230</v>
      </c>
      <c r="P99"/>
      <c r="Q99">
        <f ca="1">IF(OR(ISNUMBER(MATCH(L99,MasterData!$D$3:$D$18,0)),ISNUMBER(MATCH(L99,MasterData!$C$3:$C$18,0))),
    DATEDIF(E99,I99,"d"),
    DATEDIF(E99,TODAY(),"d"))</f>
        <v>14</v>
      </c>
      <c r="R99">
        <f t="shared" ca="1" si="3"/>
        <v>0</v>
      </c>
      <c r="S99">
        <f t="shared" ca="1" si="4"/>
        <v>1</v>
      </c>
      <c r="T99">
        <f t="shared" ca="1" si="5"/>
        <v>0</v>
      </c>
    </row>
    <row r="100" spans="1:20" x14ac:dyDescent="0.35">
      <c r="A100">
        <v>6000140063</v>
      </c>
      <c r="B100" t="s">
        <v>5</v>
      </c>
      <c r="C100" t="s">
        <v>230</v>
      </c>
      <c r="D100" s="34" t="s">
        <v>231</v>
      </c>
      <c r="E100" s="1">
        <v>45792</v>
      </c>
      <c r="F100" s="1"/>
      <c r="G100" t="s">
        <v>300</v>
      </c>
      <c r="H100" t="s">
        <v>245</v>
      </c>
      <c r="I100" s="1">
        <v>45891</v>
      </c>
      <c r="J100" t="s">
        <v>234</v>
      </c>
      <c r="K100" t="s">
        <v>241</v>
      </c>
      <c r="L100" t="s">
        <v>171</v>
      </c>
      <c r="M100" t="s">
        <v>475</v>
      </c>
      <c r="N100" t="s">
        <v>237</v>
      </c>
      <c r="O100" t="s">
        <v>230</v>
      </c>
      <c r="P100"/>
      <c r="Q100">
        <f ca="1">IF(OR(ISNUMBER(MATCH(L100,MasterData!$D$3:$D$18,0)),ISNUMBER(MATCH(L100,MasterData!$C$3:$C$18,0))),
    DATEDIF(E100,I100,"d"),
    DATEDIF(E100,TODAY(),"d"))</f>
        <v>99</v>
      </c>
      <c r="R100">
        <f t="shared" ca="1" si="3"/>
        <v>0</v>
      </c>
      <c r="S100">
        <f t="shared" ca="1" si="4"/>
        <v>0</v>
      </c>
      <c r="T100">
        <f t="shared" ca="1" si="5"/>
        <v>1</v>
      </c>
    </row>
    <row r="101" spans="1:20" x14ac:dyDescent="0.35">
      <c r="A101">
        <v>6000140103</v>
      </c>
      <c r="B101" t="s">
        <v>476</v>
      </c>
      <c r="C101" t="s">
        <v>230</v>
      </c>
      <c r="D101" s="34" t="s">
        <v>274</v>
      </c>
      <c r="E101" s="1">
        <v>45792</v>
      </c>
      <c r="F101" s="1"/>
      <c r="G101" t="s">
        <v>354</v>
      </c>
      <c r="H101" t="s">
        <v>240</v>
      </c>
      <c r="I101" s="1">
        <v>45800</v>
      </c>
      <c r="J101" t="s">
        <v>234</v>
      </c>
      <c r="K101" t="s">
        <v>347</v>
      </c>
      <c r="L101" t="s">
        <v>171</v>
      </c>
      <c r="M101" t="s">
        <v>477</v>
      </c>
      <c r="N101" t="s">
        <v>237</v>
      </c>
      <c r="O101" t="s">
        <v>230</v>
      </c>
      <c r="P101"/>
      <c r="Q101">
        <f ca="1">IF(OR(ISNUMBER(MATCH(L101,MasterData!$D$3:$D$18,0)),ISNUMBER(MATCH(L101,MasterData!$C$3:$C$18,0))),
    DATEDIF(E101,I101,"d"),
    DATEDIF(E101,TODAY(),"d"))</f>
        <v>8</v>
      </c>
      <c r="R101">
        <f t="shared" ca="1" si="3"/>
        <v>0</v>
      </c>
      <c r="S101">
        <f t="shared" ca="1" si="4"/>
        <v>1</v>
      </c>
      <c r="T101">
        <f t="shared" ca="1" si="5"/>
        <v>0</v>
      </c>
    </row>
    <row r="102" spans="1:20" x14ac:dyDescent="0.35">
      <c r="A102">
        <v>6000140225</v>
      </c>
      <c r="B102" t="s">
        <v>230</v>
      </c>
      <c r="C102" t="s">
        <v>230</v>
      </c>
      <c r="D102" s="34" t="s">
        <v>231</v>
      </c>
      <c r="E102" s="1">
        <v>45793</v>
      </c>
      <c r="F102" s="1"/>
      <c r="G102" t="s">
        <v>248</v>
      </c>
      <c r="H102" t="s">
        <v>245</v>
      </c>
      <c r="I102" s="1">
        <v>45817</v>
      </c>
      <c r="J102" t="s">
        <v>201</v>
      </c>
      <c r="K102" t="s">
        <v>241</v>
      </c>
      <c r="L102" t="s">
        <v>171</v>
      </c>
      <c r="M102" t="s">
        <v>478</v>
      </c>
      <c r="N102" t="s">
        <v>237</v>
      </c>
      <c r="O102" t="s">
        <v>230</v>
      </c>
      <c r="P102"/>
      <c r="Q102">
        <f ca="1">IF(OR(ISNUMBER(MATCH(L102,MasterData!$D$3:$D$18,0)),ISNUMBER(MATCH(L102,MasterData!$C$3:$C$18,0))),
    DATEDIF(E102,I102,"d"),
    DATEDIF(E102,TODAY(),"d"))</f>
        <v>24</v>
      </c>
      <c r="R102">
        <f t="shared" ca="1" si="3"/>
        <v>0</v>
      </c>
      <c r="S102">
        <f t="shared" ca="1" si="4"/>
        <v>1</v>
      </c>
      <c r="T102">
        <f t="shared" ca="1" si="5"/>
        <v>0</v>
      </c>
    </row>
    <row r="103" spans="1:20" x14ac:dyDescent="0.35">
      <c r="A103">
        <v>6000140321</v>
      </c>
      <c r="B103" t="s">
        <v>479</v>
      </c>
      <c r="C103" t="s">
        <v>230</v>
      </c>
      <c r="D103" s="34" t="s">
        <v>480</v>
      </c>
      <c r="E103" s="1">
        <v>45796</v>
      </c>
      <c r="F103" s="1"/>
      <c r="G103" t="s">
        <v>329</v>
      </c>
      <c r="H103" t="s">
        <v>240</v>
      </c>
      <c r="I103" s="1">
        <v>45805</v>
      </c>
      <c r="J103" t="s">
        <v>234</v>
      </c>
      <c r="K103" t="s">
        <v>241</v>
      </c>
      <c r="L103" t="s">
        <v>171</v>
      </c>
      <c r="M103" t="s">
        <v>481</v>
      </c>
      <c r="N103" t="s">
        <v>237</v>
      </c>
      <c r="O103" t="s">
        <v>230</v>
      </c>
      <c r="P103"/>
      <c r="Q103">
        <f ca="1">IF(OR(ISNUMBER(MATCH(L103,MasterData!$D$3:$D$18,0)),ISNUMBER(MATCH(L103,MasterData!$C$3:$C$18,0))),
    DATEDIF(E103,I103,"d"),
    DATEDIF(E103,TODAY(),"d"))</f>
        <v>9</v>
      </c>
      <c r="R103">
        <f t="shared" ca="1" si="3"/>
        <v>0</v>
      </c>
      <c r="S103">
        <f t="shared" ca="1" si="4"/>
        <v>1</v>
      </c>
      <c r="T103">
        <f t="shared" ca="1" si="5"/>
        <v>0</v>
      </c>
    </row>
    <row r="104" spans="1:20" x14ac:dyDescent="0.35">
      <c r="A104">
        <v>6000140327</v>
      </c>
      <c r="B104" t="s">
        <v>482</v>
      </c>
      <c r="C104" t="s">
        <v>230</v>
      </c>
      <c r="D104" s="34" t="s">
        <v>480</v>
      </c>
      <c r="E104" s="1">
        <v>45796</v>
      </c>
      <c r="F104" s="1">
        <v>45798</v>
      </c>
      <c r="G104" t="s">
        <v>329</v>
      </c>
      <c r="H104" t="s">
        <v>233</v>
      </c>
      <c r="I104" s="1">
        <v>45805</v>
      </c>
      <c r="J104" t="s">
        <v>234</v>
      </c>
      <c r="K104" t="s">
        <v>241</v>
      </c>
      <c r="L104" t="s">
        <v>171</v>
      </c>
      <c r="M104" t="s">
        <v>483</v>
      </c>
      <c r="N104" t="s">
        <v>237</v>
      </c>
      <c r="O104" t="s">
        <v>230</v>
      </c>
      <c r="P104"/>
      <c r="Q104">
        <f ca="1">IF(OR(ISNUMBER(MATCH(L104,MasterData!$D$3:$D$18,0)),ISNUMBER(MATCH(L104,MasterData!$C$3:$C$18,0))),
    DATEDIF(E104,I104,"d"),
    DATEDIF(E104,TODAY(),"d"))</f>
        <v>9</v>
      </c>
      <c r="R104">
        <f t="shared" ca="1" si="3"/>
        <v>0</v>
      </c>
      <c r="S104">
        <f t="shared" ca="1" si="4"/>
        <v>1</v>
      </c>
      <c r="T104">
        <f t="shared" ca="1" si="5"/>
        <v>0</v>
      </c>
    </row>
    <row r="105" spans="1:20" x14ac:dyDescent="0.35">
      <c r="A105">
        <v>6000140374</v>
      </c>
      <c r="B105" t="s">
        <v>484</v>
      </c>
      <c r="C105" t="s">
        <v>230</v>
      </c>
      <c r="D105" s="34" t="s">
        <v>254</v>
      </c>
      <c r="E105" s="1">
        <v>45796</v>
      </c>
      <c r="F105" s="1"/>
      <c r="G105" t="s">
        <v>255</v>
      </c>
      <c r="H105" t="s">
        <v>240</v>
      </c>
      <c r="I105" s="1">
        <v>45812</v>
      </c>
      <c r="J105" t="s">
        <v>234</v>
      </c>
      <c r="K105" t="s">
        <v>241</v>
      </c>
      <c r="L105" t="s">
        <v>171</v>
      </c>
      <c r="M105" t="s">
        <v>485</v>
      </c>
      <c r="N105" t="s">
        <v>237</v>
      </c>
      <c r="O105" t="s">
        <v>230</v>
      </c>
      <c r="P105"/>
      <c r="Q105">
        <f ca="1">IF(OR(ISNUMBER(MATCH(L105,MasterData!$D$3:$D$18,0)),ISNUMBER(MATCH(L105,MasterData!$C$3:$C$18,0))),
    DATEDIF(E105,I105,"d"),
    DATEDIF(E105,TODAY(),"d"))</f>
        <v>16</v>
      </c>
      <c r="R105">
        <f t="shared" ca="1" si="3"/>
        <v>0</v>
      </c>
      <c r="S105">
        <f t="shared" ca="1" si="4"/>
        <v>1</v>
      </c>
      <c r="T105">
        <f t="shared" ca="1" si="5"/>
        <v>0</v>
      </c>
    </row>
    <row r="106" spans="1:20" x14ac:dyDescent="0.35">
      <c r="A106">
        <v>6000140405</v>
      </c>
      <c r="B106" t="s">
        <v>230</v>
      </c>
      <c r="C106" t="s">
        <v>230</v>
      </c>
      <c r="D106" s="34" t="s">
        <v>231</v>
      </c>
      <c r="E106" s="1">
        <v>45796</v>
      </c>
      <c r="F106" s="1"/>
      <c r="G106" t="s">
        <v>248</v>
      </c>
      <c r="H106" t="s">
        <v>245</v>
      </c>
      <c r="I106" s="1">
        <v>45842</v>
      </c>
      <c r="J106" t="s">
        <v>201</v>
      </c>
      <c r="K106" t="s">
        <v>241</v>
      </c>
      <c r="L106" t="s">
        <v>171</v>
      </c>
      <c r="M106" t="s">
        <v>486</v>
      </c>
      <c r="N106" t="s">
        <v>237</v>
      </c>
      <c r="O106" t="s">
        <v>230</v>
      </c>
      <c r="P106"/>
      <c r="Q106">
        <f ca="1">IF(OR(ISNUMBER(MATCH(L106,MasterData!$D$3:$D$18,0)),ISNUMBER(MATCH(L106,MasterData!$C$3:$C$18,0))),
    DATEDIF(E106,I106,"d"),
    DATEDIF(E106,TODAY(),"d"))</f>
        <v>46</v>
      </c>
      <c r="R106">
        <f t="shared" ca="1" si="3"/>
        <v>0</v>
      </c>
      <c r="S106">
        <f t="shared" ca="1" si="4"/>
        <v>0</v>
      </c>
      <c r="T106">
        <f t="shared" ca="1" si="5"/>
        <v>1</v>
      </c>
    </row>
    <row r="107" spans="1:20" x14ac:dyDescent="0.35">
      <c r="A107">
        <v>6000140433</v>
      </c>
      <c r="B107" t="s">
        <v>487</v>
      </c>
      <c r="C107" t="s">
        <v>230</v>
      </c>
      <c r="D107" s="34" t="s">
        <v>231</v>
      </c>
      <c r="E107" s="1">
        <v>45796</v>
      </c>
      <c r="F107" s="1"/>
      <c r="G107" t="s">
        <v>488</v>
      </c>
      <c r="H107" t="s">
        <v>245</v>
      </c>
      <c r="I107" s="1">
        <v>45807</v>
      </c>
      <c r="J107" t="s">
        <v>234</v>
      </c>
      <c r="K107" t="s">
        <v>235</v>
      </c>
      <c r="L107" t="s">
        <v>171</v>
      </c>
      <c r="M107" t="s">
        <v>489</v>
      </c>
      <c r="N107" t="s">
        <v>237</v>
      </c>
      <c r="O107" t="s">
        <v>230</v>
      </c>
      <c r="P107"/>
      <c r="Q107">
        <f ca="1">IF(OR(ISNUMBER(MATCH(L107,MasterData!$D$3:$D$18,0)),ISNUMBER(MATCH(L107,MasterData!$C$3:$C$18,0))),
    DATEDIF(E107,I107,"d"),
    DATEDIF(E107,TODAY(),"d"))</f>
        <v>11</v>
      </c>
      <c r="R107">
        <f t="shared" ca="1" si="3"/>
        <v>0</v>
      </c>
      <c r="S107">
        <f t="shared" ca="1" si="4"/>
        <v>1</v>
      </c>
      <c r="T107">
        <f t="shared" ca="1" si="5"/>
        <v>0</v>
      </c>
    </row>
    <row r="108" spans="1:20" x14ac:dyDescent="0.35">
      <c r="A108">
        <v>6000140519</v>
      </c>
      <c r="B108" t="s">
        <v>490</v>
      </c>
      <c r="C108" t="s">
        <v>230</v>
      </c>
      <c r="D108" s="34" t="s">
        <v>274</v>
      </c>
      <c r="E108" s="1">
        <v>45797</v>
      </c>
      <c r="F108" s="1"/>
      <c r="G108" t="s">
        <v>275</v>
      </c>
      <c r="H108" t="s">
        <v>245</v>
      </c>
      <c r="I108" s="1">
        <v>45813</v>
      </c>
      <c r="J108" t="s">
        <v>234</v>
      </c>
      <c r="K108" t="s">
        <v>235</v>
      </c>
      <c r="L108" t="s">
        <v>171</v>
      </c>
      <c r="M108" t="s">
        <v>491</v>
      </c>
      <c r="N108" t="s">
        <v>237</v>
      </c>
      <c r="O108" t="s">
        <v>230</v>
      </c>
      <c r="P108"/>
      <c r="Q108">
        <f ca="1">IF(OR(ISNUMBER(MATCH(L108,MasterData!$D$3:$D$18,0)),ISNUMBER(MATCH(L108,MasterData!$C$3:$C$18,0))),
    DATEDIF(E108,I108,"d"),
    DATEDIF(E108,TODAY(),"d"))</f>
        <v>16</v>
      </c>
      <c r="R108">
        <f t="shared" ca="1" si="3"/>
        <v>0</v>
      </c>
      <c r="S108">
        <f t="shared" ca="1" si="4"/>
        <v>1</v>
      </c>
      <c r="T108">
        <f t="shared" ca="1" si="5"/>
        <v>0</v>
      </c>
    </row>
    <row r="109" spans="1:20" x14ac:dyDescent="0.35">
      <c r="A109">
        <v>6000140636</v>
      </c>
      <c r="B109" t="s">
        <v>492</v>
      </c>
      <c r="C109" t="s">
        <v>230</v>
      </c>
      <c r="D109" s="34" t="s">
        <v>274</v>
      </c>
      <c r="E109" s="1">
        <v>45797</v>
      </c>
      <c r="F109" s="1"/>
      <c r="G109" t="s">
        <v>321</v>
      </c>
      <c r="H109" t="s">
        <v>245</v>
      </c>
      <c r="I109" s="1">
        <v>45807</v>
      </c>
      <c r="J109" t="s">
        <v>234</v>
      </c>
      <c r="K109" t="s">
        <v>241</v>
      </c>
      <c r="L109" t="s">
        <v>171</v>
      </c>
      <c r="M109" t="s">
        <v>493</v>
      </c>
      <c r="N109" t="s">
        <v>237</v>
      </c>
      <c r="O109" t="s">
        <v>230</v>
      </c>
      <c r="P109"/>
      <c r="Q109">
        <f ca="1">IF(OR(ISNUMBER(MATCH(L109,MasterData!$D$3:$D$18,0)),ISNUMBER(MATCH(L109,MasterData!$C$3:$C$18,0))),
    DATEDIF(E109,I109,"d"),
    DATEDIF(E109,TODAY(),"d"))</f>
        <v>10</v>
      </c>
      <c r="R109">
        <f t="shared" ca="1" si="3"/>
        <v>0</v>
      </c>
      <c r="S109">
        <f t="shared" ca="1" si="4"/>
        <v>1</v>
      </c>
      <c r="T109">
        <f t="shared" ca="1" si="5"/>
        <v>0</v>
      </c>
    </row>
    <row r="110" spans="1:20" x14ac:dyDescent="0.35">
      <c r="A110">
        <v>6000140745</v>
      </c>
      <c r="B110" t="s">
        <v>494</v>
      </c>
      <c r="C110" t="s">
        <v>230</v>
      </c>
      <c r="D110" s="34" t="s">
        <v>254</v>
      </c>
      <c r="E110" s="1">
        <v>45798</v>
      </c>
      <c r="F110" s="1"/>
      <c r="G110" t="s">
        <v>357</v>
      </c>
      <c r="H110" t="s">
        <v>245</v>
      </c>
      <c r="I110" s="1">
        <v>45839</v>
      </c>
      <c r="J110" t="s">
        <v>234</v>
      </c>
      <c r="K110" t="s">
        <v>235</v>
      </c>
      <c r="L110" t="s">
        <v>171</v>
      </c>
      <c r="M110" t="s">
        <v>495</v>
      </c>
      <c r="N110" t="s">
        <v>237</v>
      </c>
      <c r="O110" t="s">
        <v>230</v>
      </c>
      <c r="P110"/>
      <c r="Q110">
        <f ca="1">IF(OR(ISNUMBER(MATCH(L110,MasterData!$D$3:$D$18,0)),ISNUMBER(MATCH(L110,MasterData!$C$3:$C$18,0))),
    DATEDIF(E110,I110,"d"),
    DATEDIF(E110,TODAY(),"d"))</f>
        <v>41</v>
      </c>
      <c r="R110">
        <f t="shared" ca="1" si="3"/>
        <v>0</v>
      </c>
      <c r="S110">
        <f t="shared" ca="1" si="4"/>
        <v>0</v>
      </c>
      <c r="T110">
        <f t="shared" ca="1" si="5"/>
        <v>1</v>
      </c>
    </row>
    <row r="111" spans="1:20" x14ac:dyDescent="0.35">
      <c r="A111">
        <v>6000140747</v>
      </c>
      <c r="B111" t="s">
        <v>496</v>
      </c>
      <c r="C111" t="s">
        <v>230</v>
      </c>
      <c r="D111" s="34" t="s">
        <v>247</v>
      </c>
      <c r="E111" s="1">
        <v>45798</v>
      </c>
      <c r="F111" s="1">
        <v>45804</v>
      </c>
      <c r="G111" t="s">
        <v>268</v>
      </c>
      <c r="H111" t="s">
        <v>245</v>
      </c>
      <c r="I111" s="1">
        <v>45811</v>
      </c>
      <c r="J111" t="s">
        <v>234</v>
      </c>
      <c r="K111" t="s">
        <v>241</v>
      </c>
      <c r="L111" t="s">
        <v>171</v>
      </c>
      <c r="M111" t="s">
        <v>497</v>
      </c>
      <c r="N111" t="s">
        <v>237</v>
      </c>
      <c r="O111" t="s">
        <v>230</v>
      </c>
      <c r="P111"/>
      <c r="Q111">
        <f ca="1">IF(OR(ISNUMBER(MATCH(L111,MasterData!$D$3:$D$18,0)),ISNUMBER(MATCH(L111,MasterData!$C$3:$C$18,0))),
    DATEDIF(E111,I111,"d"),
    DATEDIF(E111,TODAY(),"d"))</f>
        <v>13</v>
      </c>
      <c r="R111">
        <f t="shared" ca="1" si="3"/>
        <v>0</v>
      </c>
      <c r="S111">
        <f t="shared" ca="1" si="4"/>
        <v>1</v>
      </c>
      <c r="T111">
        <f t="shared" ca="1" si="5"/>
        <v>0</v>
      </c>
    </row>
    <row r="112" spans="1:20" x14ac:dyDescent="0.35">
      <c r="A112">
        <v>6000140763</v>
      </c>
      <c r="B112" t="s">
        <v>498</v>
      </c>
      <c r="C112" t="s">
        <v>230</v>
      </c>
      <c r="D112" s="34" t="s">
        <v>247</v>
      </c>
      <c r="E112" s="1">
        <v>45798</v>
      </c>
      <c r="F112" s="1">
        <v>45806</v>
      </c>
      <c r="G112" t="s">
        <v>268</v>
      </c>
      <c r="H112" t="s">
        <v>245</v>
      </c>
      <c r="I112" s="1">
        <v>45807</v>
      </c>
      <c r="J112" t="s">
        <v>234</v>
      </c>
      <c r="K112" t="s">
        <v>241</v>
      </c>
      <c r="L112" t="s">
        <v>171</v>
      </c>
      <c r="M112" t="s">
        <v>499</v>
      </c>
      <c r="N112" t="s">
        <v>237</v>
      </c>
      <c r="O112" t="s">
        <v>230</v>
      </c>
      <c r="P112"/>
      <c r="Q112">
        <f ca="1">IF(OR(ISNUMBER(MATCH(L112,MasterData!$D$3:$D$18,0)),ISNUMBER(MATCH(L112,MasterData!$C$3:$C$18,0))),
    DATEDIF(E112,I112,"d"),
    DATEDIF(E112,TODAY(),"d"))</f>
        <v>9</v>
      </c>
      <c r="R112">
        <f t="shared" ca="1" si="3"/>
        <v>0</v>
      </c>
      <c r="S112">
        <f t="shared" ca="1" si="4"/>
        <v>1</v>
      </c>
      <c r="T112">
        <f t="shared" ca="1" si="5"/>
        <v>0</v>
      </c>
    </row>
    <row r="113" spans="1:20" x14ac:dyDescent="0.35">
      <c r="A113">
        <v>6000140765</v>
      </c>
      <c r="B113" t="s">
        <v>500</v>
      </c>
      <c r="C113" t="s">
        <v>230</v>
      </c>
      <c r="D113" s="34" t="s">
        <v>247</v>
      </c>
      <c r="E113" s="1">
        <v>45798</v>
      </c>
      <c r="F113" s="1">
        <v>45804</v>
      </c>
      <c r="G113" t="s">
        <v>268</v>
      </c>
      <c r="H113" t="s">
        <v>245</v>
      </c>
      <c r="I113" s="1">
        <v>45813</v>
      </c>
      <c r="J113" t="s">
        <v>234</v>
      </c>
      <c r="K113" t="s">
        <v>241</v>
      </c>
      <c r="L113" t="s">
        <v>171</v>
      </c>
      <c r="M113" t="s">
        <v>501</v>
      </c>
      <c r="N113" t="s">
        <v>237</v>
      </c>
      <c r="O113" t="s">
        <v>230</v>
      </c>
      <c r="P113"/>
      <c r="Q113">
        <f ca="1">IF(OR(ISNUMBER(MATCH(L113,MasterData!$D$3:$D$18,0)),ISNUMBER(MATCH(L113,MasterData!$C$3:$C$18,0))),
    DATEDIF(E113,I113,"d"),
    DATEDIF(E113,TODAY(),"d"))</f>
        <v>15</v>
      </c>
      <c r="R113">
        <f t="shared" ca="1" si="3"/>
        <v>0</v>
      </c>
      <c r="S113">
        <f t="shared" ca="1" si="4"/>
        <v>1</v>
      </c>
      <c r="T113">
        <f t="shared" ca="1" si="5"/>
        <v>0</v>
      </c>
    </row>
    <row r="114" spans="1:20" x14ac:dyDescent="0.35">
      <c r="A114">
        <v>6000140809</v>
      </c>
      <c r="B114" t="s">
        <v>502</v>
      </c>
      <c r="D114" s="34" t="s">
        <v>247</v>
      </c>
      <c r="E114" s="1">
        <v>45798</v>
      </c>
      <c r="F114" s="1">
        <v>45811</v>
      </c>
      <c r="G114" t="s">
        <v>268</v>
      </c>
      <c r="H114" t="s">
        <v>503</v>
      </c>
      <c r="I114" s="1">
        <v>45824</v>
      </c>
      <c r="J114" t="s">
        <v>234</v>
      </c>
      <c r="K114" t="s">
        <v>241</v>
      </c>
      <c r="L114" t="s">
        <v>171</v>
      </c>
      <c r="M114" t="s">
        <v>504</v>
      </c>
      <c r="N114" t="s">
        <v>237</v>
      </c>
      <c r="P114"/>
      <c r="Q114">
        <f ca="1">IF(OR(ISNUMBER(MATCH(L114,MasterData!$D$3:$D$18,0)),ISNUMBER(MATCH(L114,MasterData!$C$3:$C$18,0))),
    DATEDIF(E114,I114,"d"),
    DATEDIF(E114,TODAY(),"d"))</f>
        <v>26</v>
      </c>
      <c r="R114">
        <f t="shared" ca="1" si="3"/>
        <v>0</v>
      </c>
      <c r="S114">
        <f t="shared" ca="1" si="4"/>
        <v>1</v>
      </c>
      <c r="T114">
        <f t="shared" ca="1" si="5"/>
        <v>0</v>
      </c>
    </row>
    <row r="115" spans="1:20" x14ac:dyDescent="0.35">
      <c r="A115">
        <v>6000140812</v>
      </c>
      <c r="B115" t="s">
        <v>505</v>
      </c>
      <c r="C115" t="s">
        <v>230</v>
      </c>
      <c r="D115" s="34" t="s">
        <v>506</v>
      </c>
      <c r="E115" s="1">
        <v>45798</v>
      </c>
      <c r="F115" s="1"/>
      <c r="G115" t="s">
        <v>507</v>
      </c>
      <c r="H115" t="s">
        <v>240</v>
      </c>
      <c r="I115" s="1">
        <v>45806</v>
      </c>
      <c r="J115" t="s">
        <v>234</v>
      </c>
      <c r="K115" t="s">
        <v>241</v>
      </c>
      <c r="L115" t="s">
        <v>171</v>
      </c>
      <c r="M115" t="s">
        <v>508</v>
      </c>
      <c r="N115" t="s">
        <v>237</v>
      </c>
      <c r="O115" t="s">
        <v>230</v>
      </c>
      <c r="P115"/>
      <c r="Q115">
        <f ca="1">IF(OR(ISNUMBER(MATCH(L115,MasterData!$D$3:$D$18,0)),ISNUMBER(MATCH(L115,MasterData!$C$3:$C$18,0))),
    DATEDIF(E115,I115,"d"),
    DATEDIF(E115,TODAY(),"d"))</f>
        <v>8</v>
      </c>
      <c r="R115">
        <f t="shared" ca="1" si="3"/>
        <v>0</v>
      </c>
      <c r="S115">
        <f t="shared" ca="1" si="4"/>
        <v>1</v>
      </c>
      <c r="T115">
        <f t="shared" ca="1" si="5"/>
        <v>0</v>
      </c>
    </row>
    <row r="116" spans="1:20" x14ac:dyDescent="0.35">
      <c r="A116">
        <v>6000140821</v>
      </c>
      <c r="B116" t="s">
        <v>230</v>
      </c>
      <c r="C116" t="s">
        <v>230</v>
      </c>
      <c r="D116" s="34" t="s">
        <v>251</v>
      </c>
      <c r="E116" s="1">
        <v>45798</v>
      </c>
      <c r="F116" s="1"/>
      <c r="G116" t="s">
        <v>422</v>
      </c>
      <c r="H116" t="s">
        <v>240</v>
      </c>
      <c r="I116" s="1">
        <v>45813</v>
      </c>
      <c r="J116" t="s">
        <v>201</v>
      </c>
      <c r="K116" t="s">
        <v>235</v>
      </c>
      <c r="L116" t="s">
        <v>171</v>
      </c>
      <c r="M116" t="s">
        <v>509</v>
      </c>
      <c r="N116" t="s">
        <v>237</v>
      </c>
      <c r="O116" t="s">
        <v>230</v>
      </c>
      <c r="P116"/>
      <c r="Q116">
        <f ca="1">IF(OR(ISNUMBER(MATCH(L116,MasterData!$D$3:$D$18,0)),ISNUMBER(MATCH(L116,MasterData!$C$3:$C$18,0))),
    DATEDIF(E116,I116,"d"),
    DATEDIF(E116,TODAY(),"d"))</f>
        <v>15</v>
      </c>
      <c r="R116">
        <f t="shared" ca="1" si="3"/>
        <v>0</v>
      </c>
      <c r="S116">
        <f t="shared" ca="1" si="4"/>
        <v>1</v>
      </c>
      <c r="T116">
        <f t="shared" ca="1" si="5"/>
        <v>0</v>
      </c>
    </row>
    <row r="117" spans="1:20" x14ac:dyDescent="0.35">
      <c r="A117">
        <v>6000140852</v>
      </c>
      <c r="B117" t="s">
        <v>510</v>
      </c>
      <c r="C117" t="s">
        <v>230</v>
      </c>
      <c r="D117" s="34" t="s">
        <v>511</v>
      </c>
      <c r="E117" s="1">
        <v>45799</v>
      </c>
      <c r="F117" s="1"/>
      <c r="G117" t="s">
        <v>512</v>
      </c>
      <c r="H117" t="s">
        <v>245</v>
      </c>
      <c r="I117" s="1">
        <v>45807</v>
      </c>
      <c r="J117" t="s">
        <v>234</v>
      </c>
      <c r="K117" t="s">
        <v>235</v>
      </c>
      <c r="L117" t="s">
        <v>171</v>
      </c>
      <c r="M117" t="s">
        <v>513</v>
      </c>
      <c r="N117" t="s">
        <v>237</v>
      </c>
      <c r="O117" t="s">
        <v>230</v>
      </c>
      <c r="P117"/>
      <c r="Q117">
        <f ca="1">IF(OR(ISNUMBER(MATCH(L117,MasterData!$D$3:$D$18,0)),ISNUMBER(MATCH(L117,MasterData!$C$3:$C$18,0))),
    DATEDIF(E117,I117,"d"),
    DATEDIF(E117,TODAY(),"d"))</f>
        <v>8</v>
      </c>
      <c r="R117">
        <f t="shared" ca="1" si="3"/>
        <v>0</v>
      </c>
      <c r="S117">
        <f t="shared" ca="1" si="4"/>
        <v>1</v>
      </c>
      <c r="T117">
        <f t="shared" ca="1" si="5"/>
        <v>0</v>
      </c>
    </row>
    <row r="118" spans="1:20" x14ac:dyDescent="0.35">
      <c r="A118">
        <v>6000140887</v>
      </c>
      <c r="B118" t="s">
        <v>514</v>
      </c>
      <c r="C118" t="s">
        <v>230</v>
      </c>
      <c r="D118" s="34" t="s">
        <v>254</v>
      </c>
      <c r="E118" s="1">
        <v>45799</v>
      </c>
      <c r="F118" s="1">
        <v>45803</v>
      </c>
      <c r="G118" t="s">
        <v>357</v>
      </c>
      <c r="H118" t="s">
        <v>240</v>
      </c>
      <c r="I118" s="1">
        <v>45811</v>
      </c>
      <c r="J118" t="s">
        <v>234</v>
      </c>
      <c r="K118" t="s">
        <v>241</v>
      </c>
      <c r="L118" t="s">
        <v>171</v>
      </c>
      <c r="M118" t="s">
        <v>515</v>
      </c>
      <c r="N118" t="s">
        <v>237</v>
      </c>
      <c r="O118" t="s">
        <v>230</v>
      </c>
      <c r="P118"/>
      <c r="Q118">
        <f ca="1">IF(OR(ISNUMBER(MATCH(L118,MasterData!$D$3:$D$18,0)),ISNUMBER(MATCH(L118,MasterData!$C$3:$C$18,0))),
    DATEDIF(E118,I118,"d"),
    DATEDIF(E118,TODAY(),"d"))</f>
        <v>12</v>
      </c>
      <c r="R118">
        <f t="shared" ca="1" si="3"/>
        <v>0</v>
      </c>
      <c r="S118">
        <f t="shared" ca="1" si="4"/>
        <v>1</v>
      </c>
      <c r="T118">
        <f t="shared" ca="1" si="5"/>
        <v>0</v>
      </c>
    </row>
    <row r="119" spans="1:20" x14ac:dyDescent="0.35">
      <c r="A119">
        <v>6000141017</v>
      </c>
      <c r="B119" t="s">
        <v>516</v>
      </c>
      <c r="C119" t="s">
        <v>230</v>
      </c>
      <c r="D119" s="34" t="s">
        <v>247</v>
      </c>
      <c r="E119" s="1">
        <v>45800</v>
      </c>
      <c r="F119" s="1"/>
      <c r="G119" t="s">
        <v>268</v>
      </c>
      <c r="H119" t="s">
        <v>230</v>
      </c>
      <c r="I119" s="1">
        <v>45847</v>
      </c>
      <c r="J119" t="s">
        <v>234</v>
      </c>
      <c r="K119" t="s">
        <v>235</v>
      </c>
      <c r="L119" t="s">
        <v>171</v>
      </c>
      <c r="M119" t="s">
        <v>517</v>
      </c>
      <c r="N119" t="s">
        <v>237</v>
      </c>
      <c r="O119" t="s">
        <v>230</v>
      </c>
      <c r="P119"/>
      <c r="Q119">
        <f ca="1">IF(OR(ISNUMBER(MATCH(L119,MasterData!$D$3:$D$18,0)),ISNUMBER(MATCH(L119,MasterData!$C$3:$C$18,0))),
    DATEDIF(E119,I119,"d"),
    DATEDIF(E119,TODAY(),"d"))</f>
        <v>47</v>
      </c>
      <c r="R119">
        <f t="shared" ca="1" si="3"/>
        <v>0</v>
      </c>
      <c r="S119">
        <f t="shared" ca="1" si="4"/>
        <v>0</v>
      </c>
      <c r="T119">
        <f t="shared" ca="1" si="5"/>
        <v>1</v>
      </c>
    </row>
    <row r="120" spans="1:20" x14ac:dyDescent="0.35">
      <c r="A120">
        <v>6000141018</v>
      </c>
      <c r="B120" t="s">
        <v>518</v>
      </c>
      <c r="C120" t="s">
        <v>230</v>
      </c>
      <c r="D120" s="34" t="s">
        <v>519</v>
      </c>
      <c r="E120" s="1">
        <v>45800</v>
      </c>
      <c r="F120" s="1"/>
      <c r="G120" t="s">
        <v>520</v>
      </c>
      <c r="H120" t="s">
        <v>233</v>
      </c>
      <c r="I120" s="1">
        <v>45832</v>
      </c>
      <c r="J120" t="s">
        <v>234</v>
      </c>
      <c r="K120" t="s">
        <v>235</v>
      </c>
      <c r="L120" t="s">
        <v>171</v>
      </c>
      <c r="M120" t="s">
        <v>521</v>
      </c>
      <c r="N120" t="s">
        <v>237</v>
      </c>
      <c r="O120" t="s">
        <v>230</v>
      </c>
      <c r="P120"/>
      <c r="Q120">
        <f ca="1">IF(OR(ISNUMBER(MATCH(L120,MasterData!$D$3:$D$18,0)),ISNUMBER(MATCH(L120,MasterData!$C$3:$C$18,0))),
    DATEDIF(E120,I120,"d"),
    DATEDIF(E120,TODAY(),"d"))</f>
        <v>32</v>
      </c>
      <c r="R120">
        <f t="shared" ca="1" si="3"/>
        <v>0</v>
      </c>
      <c r="S120">
        <f t="shared" ca="1" si="4"/>
        <v>0</v>
      </c>
      <c r="T120">
        <f t="shared" ca="1" si="5"/>
        <v>1</v>
      </c>
    </row>
    <row r="121" spans="1:20" x14ac:dyDescent="0.35">
      <c r="A121">
        <v>6000141038</v>
      </c>
      <c r="B121" t="s">
        <v>522</v>
      </c>
      <c r="C121" t="s">
        <v>230</v>
      </c>
      <c r="D121" s="34" t="s">
        <v>231</v>
      </c>
      <c r="E121" s="1">
        <v>45800</v>
      </c>
      <c r="F121" s="1"/>
      <c r="G121" t="s">
        <v>232</v>
      </c>
      <c r="H121" t="s">
        <v>240</v>
      </c>
      <c r="I121" s="1">
        <v>45811</v>
      </c>
      <c r="J121" t="s">
        <v>234</v>
      </c>
      <c r="K121" t="s">
        <v>235</v>
      </c>
      <c r="L121" t="s">
        <v>171</v>
      </c>
      <c r="M121" t="s">
        <v>523</v>
      </c>
      <c r="N121" t="s">
        <v>237</v>
      </c>
      <c r="O121" t="s">
        <v>230</v>
      </c>
      <c r="P121"/>
      <c r="Q121">
        <f ca="1">IF(OR(ISNUMBER(MATCH(L121,MasterData!$D$3:$D$18,0)),ISNUMBER(MATCH(L121,MasterData!$C$3:$C$18,0))),
    DATEDIF(E121,I121,"d"),
    DATEDIF(E121,TODAY(),"d"))</f>
        <v>11</v>
      </c>
      <c r="R121">
        <f t="shared" ca="1" si="3"/>
        <v>0</v>
      </c>
      <c r="S121">
        <f t="shared" ca="1" si="4"/>
        <v>1</v>
      </c>
      <c r="T121">
        <f t="shared" ca="1" si="5"/>
        <v>0</v>
      </c>
    </row>
    <row r="122" spans="1:20" x14ac:dyDescent="0.35">
      <c r="A122">
        <v>6000141080</v>
      </c>
      <c r="B122" t="s">
        <v>524</v>
      </c>
      <c r="C122" t="s">
        <v>230</v>
      </c>
      <c r="D122" s="34" t="s">
        <v>274</v>
      </c>
      <c r="E122" s="1">
        <v>45800</v>
      </c>
      <c r="F122" s="1"/>
      <c r="G122" t="s">
        <v>321</v>
      </c>
      <c r="H122" t="s">
        <v>245</v>
      </c>
      <c r="I122" s="1">
        <v>45810</v>
      </c>
      <c r="J122" t="s">
        <v>234</v>
      </c>
      <c r="K122" t="s">
        <v>241</v>
      </c>
      <c r="L122" t="s">
        <v>171</v>
      </c>
      <c r="M122" t="s">
        <v>525</v>
      </c>
      <c r="N122" t="s">
        <v>237</v>
      </c>
      <c r="O122" t="s">
        <v>230</v>
      </c>
      <c r="P122"/>
      <c r="Q122">
        <f ca="1">IF(OR(ISNUMBER(MATCH(L122,MasterData!$D$3:$D$18,0)),ISNUMBER(MATCH(L122,MasterData!$C$3:$C$18,0))),
    DATEDIF(E122,I122,"d"),
    DATEDIF(E122,TODAY(),"d"))</f>
        <v>10</v>
      </c>
      <c r="R122">
        <f t="shared" ca="1" si="3"/>
        <v>0</v>
      </c>
      <c r="S122">
        <f t="shared" ca="1" si="4"/>
        <v>1</v>
      </c>
      <c r="T122">
        <f t="shared" ca="1" si="5"/>
        <v>0</v>
      </c>
    </row>
    <row r="123" spans="1:20" x14ac:dyDescent="0.35">
      <c r="A123">
        <v>6000141241</v>
      </c>
      <c r="B123" t="s">
        <v>526</v>
      </c>
      <c r="C123" t="s">
        <v>230</v>
      </c>
      <c r="D123" s="34" t="s">
        <v>480</v>
      </c>
      <c r="E123" s="1">
        <v>45803</v>
      </c>
      <c r="F123" s="1"/>
      <c r="G123" t="s">
        <v>329</v>
      </c>
      <c r="H123" t="s">
        <v>240</v>
      </c>
      <c r="I123" s="1">
        <v>45847</v>
      </c>
      <c r="J123" t="s">
        <v>234</v>
      </c>
      <c r="K123" t="s">
        <v>235</v>
      </c>
      <c r="L123" t="s">
        <v>171</v>
      </c>
      <c r="M123" t="s">
        <v>527</v>
      </c>
      <c r="N123" t="s">
        <v>237</v>
      </c>
      <c r="O123" t="s">
        <v>230</v>
      </c>
      <c r="P123"/>
      <c r="Q123">
        <f ca="1">IF(OR(ISNUMBER(MATCH(L123,MasterData!$D$3:$D$18,0)),ISNUMBER(MATCH(L123,MasterData!$C$3:$C$18,0))),
    DATEDIF(E123,I123,"d"),
    DATEDIF(E123,TODAY(),"d"))</f>
        <v>44</v>
      </c>
      <c r="R123">
        <f t="shared" ca="1" si="3"/>
        <v>0</v>
      </c>
      <c r="S123">
        <f t="shared" ca="1" si="4"/>
        <v>0</v>
      </c>
      <c r="T123">
        <f t="shared" ca="1" si="5"/>
        <v>1</v>
      </c>
    </row>
    <row r="124" spans="1:20" x14ac:dyDescent="0.35">
      <c r="A124">
        <v>6000141291</v>
      </c>
      <c r="B124" t="s">
        <v>528</v>
      </c>
      <c r="C124" t="s">
        <v>230</v>
      </c>
      <c r="D124" s="34" t="s">
        <v>251</v>
      </c>
      <c r="E124" s="1">
        <v>45803</v>
      </c>
      <c r="F124" s="1"/>
      <c r="G124" t="s">
        <v>529</v>
      </c>
      <c r="H124" t="s">
        <v>230</v>
      </c>
      <c r="I124" s="1">
        <v>45811</v>
      </c>
      <c r="J124" t="s">
        <v>234</v>
      </c>
      <c r="K124" t="s">
        <v>235</v>
      </c>
      <c r="L124" t="s">
        <v>171</v>
      </c>
      <c r="M124" t="s">
        <v>530</v>
      </c>
      <c r="N124" t="s">
        <v>237</v>
      </c>
      <c r="O124" t="s">
        <v>230</v>
      </c>
      <c r="P124"/>
      <c r="Q124">
        <f ca="1">IF(OR(ISNUMBER(MATCH(L124,MasterData!$D$3:$D$18,0)),ISNUMBER(MATCH(L124,MasterData!$C$3:$C$18,0))),
    DATEDIF(E124,I124,"d"),
    DATEDIF(E124,TODAY(),"d"))</f>
        <v>8</v>
      </c>
      <c r="R124">
        <f t="shared" ca="1" si="3"/>
        <v>0</v>
      </c>
      <c r="S124">
        <f t="shared" ca="1" si="4"/>
        <v>1</v>
      </c>
      <c r="T124">
        <f t="shared" ca="1" si="5"/>
        <v>0</v>
      </c>
    </row>
    <row r="125" spans="1:20" x14ac:dyDescent="0.35">
      <c r="A125">
        <v>6000141328</v>
      </c>
      <c r="B125" t="s">
        <v>531</v>
      </c>
      <c r="C125" t="s">
        <v>230</v>
      </c>
      <c r="D125" s="34" t="s">
        <v>480</v>
      </c>
      <c r="E125" s="1">
        <v>45804</v>
      </c>
      <c r="F125" s="1">
        <v>45805</v>
      </c>
      <c r="G125" t="s">
        <v>354</v>
      </c>
      <c r="H125" t="s">
        <v>240</v>
      </c>
      <c r="I125" s="1">
        <v>45811</v>
      </c>
      <c r="J125" t="s">
        <v>234</v>
      </c>
      <c r="K125" t="s">
        <v>347</v>
      </c>
      <c r="L125" t="s">
        <v>171</v>
      </c>
      <c r="M125" t="s">
        <v>532</v>
      </c>
      <c r="N125" t="s">
        <v>237</v>
      </c>
      <c r="O125" t="s">
        <v>230</v>
      </c>
      <c r="P125"/>
      <c r="Q125">
        <f ca="1">IF(OR(ISNUMBER(MATCH(L125,MasterData!$D$3:$D$18,0)),ISNUMBER(MATCH(L125,MasterData!$C$3:$C$18,0))),
    DATEDIF(E125,I125,"d"),
    DATEDIF(E125,TODAY(),"d"))</f>
        <v>7</v>
      </c>
      <c r="R125">
        <f t="shared" ca="1" si="3"/>
        <v>1</v>
      </c>
      <c r="S125">
        <f t="shared" ca="1" si="4"/>
        <v>0</v>
      </c>
      <c r="T125">
        <f t="shared" ca="1" si="5"/>
        <v>0</v>
      </c>
    </row>
    <row r="126" spans="1:20" x14ac:dyDescent="0.35">
      <c r="A126">
        <v>6000141409</v>
      </c>
      <c r="B126" t="s">
        <v>533</v>
      </c>
      <c r="C126" t="s">
        <v>230</v>
      </c>
      <c r="D126" s="34" t="s">
        <v>506</v>
      </c>
      <c r="E126" s="1">
        <v>45804</v>
      </c>
      <c r="F126" s="1"/>
      <c r="G126" t="s">
        <v>534</v>
      </c>
      <c r="H126" t="s">
        <v>240</v>
      </c>
      <c r="I126" s="1">
        <v>45812</v>
      </c>
      <c r="J126" t="s">
        <v>234</v>
      </c>
      <c r="K126" t="s">
        <v>235</v>
      </c>
      <c r="L126" t="s">
        <v>171</v>
      </c>
      <c r="M126" t="s">
        <v>535</v>
      </c>
      <c r="N126" t="s">
        <v>237</v>
      </c>
      <c r="O126" t="s">
        <v>230</v>
      </c>
      <c r="P126"/>
      <c r="Q126">
        <f ca="1">IF(OR(ISNUMBER(MATCH(L126,MasterData!$D$3:$D$18,0)),ISNUMBER(MATCH(L126,MasterData!$C$3:$C$18,0))),
    DATEDIF(E126,I126,"d"),
    DATEDIF(E126,TODAY(),"d"))</f>
        <v>8</v>
      </c>
      <c r="R126">
        <f t="shared" ca="1" si="3"/>
        <v>0</v>
      </c>
      <c r="S126">
        <f t="shared" ca="1" si="4"/>
        <v>1</v>
      </c>
      <c r="T126">
        <f t="shared" ca="1" si="5"/>
        <v>0</v>
      </c>
    </row>
    <row r="127" spans="1:20" x14ac:dyDescent="0.35">
      <c r="A127">
        <v>6000141456</v>
      </c>
      <c r="B127" t="s">
        <v>536</v>
      </c>
      <c r="C127" t="s">
        <v>230</v>
      </c>
      <c r="D127" s="34" t="s">
        <v>254</v>
      </c>
      <c r="E127" s="1">
        <v>45804</v>
      </c>
      <c r="F127" s="1"/>
      <c r="G127" t="s">
        <v>537</v>
      </c>
      <c r="H127" t="s">
        <v>240</v>
      </c>
      <c r="I127" s="1">
        <v>45846</v>
      </c>
      <c r="J127" t="s">
        <v>234</v>
      </c>
      <c r="K127" t="s">
        <v>235</v>
      </c>
      <c r="L127" t="s">
        <v>171</v>
      </c>
      <c r="M127" t="s">
        <v>538</v>
      </c>
      <c r="N127" t="s">
        <v>237</v>
      </c>
      <c r="O127" t="s">
        <v>230</v>
      </c>
      <c r="P127"/>
      <c r="Q127">
        <f ca="1">IF(OR(ISNUMBER(MATCH(L127,MasterData!$D$3:$D$18,0)),ISNUMBER(MATCH(L127,MasterData!$C$3:$C$18,0))),
    DATEDIF(E127,I127,"d"),
    DATEDIF(E127,TODAY(),"d"))</f>
        <v>42</v>
      </c>
      <c r="R127">
        <f t="shared" ca="1" si="3"/>
        <v>0</v>
      </c>
      <c r="S127">
        <f t="shared" ca="1" si="4"/>
        <v>0</v>
      </c>
      <c r="T127">
        <f t="shared" ca="1" si="5"/>
        <v>1</v>
      </c>
    </row>
    <row r="128" spans="1:20" x14ac:dyDescent="0.35">
      <c r="A128">
        <v>6000141519</v>
      </c>
      <c r="B128" t="s">
        <v>539</v>
      </c>
      <c r="C128" t="s">
        <v>230</v>
      </c>
      <c r="D128" s="34" t="s">
        <v>247</v>
      </c>
      <c r="E128" s="1">
        <v>45805</v>
      </c>
      <c r="F128" s="1"/>
      <c r="G128" t="s">
        <v>453</v>
      </c>
      <c r="H128" t="s">
        <v>240</v>
      </c>
      <c r="I128" s="1">
        <v>45819</v>
      </c>
      <c r="J128" t="s">
        <v>234</v>
      </c>
      <c r="K128" t="s">
        <v>235</v>
      </c>
      <c r="L128" t="s">
        <v>171</v>
      </c>
      <c r="M128" t="s">
        <v>540</v>
      </c>
      <c r="N128" t="s">
        <v>237</v>
      </c>
      <c r="O128" t="s">
        <v>230</v>
      </c>
      <c r="P128"/>
      <c r="Q128">
        <f ca="1">IF(OR(ISNUMBER(MATCH(L128,MasterData!$D$3:$D$18,0)),ISNUMBER(MATCH(L128,MasterData!$C$3:$C$18,0))),
    DATEDIF(E128,I128,"d"),
    DATEDIF(E128,TODAY(),"d"))</f>
        <v>14</v>
      </c>
      <c r="R128">
        <f t="shared" ca="1" si="3"/>
        <v>0</v>
      </c>
      <c r="S128">
        <f t="shared" ca="1" si="4"/>
        <v>1</v>
      </c>
      <c r="T128">
        <f t="shared" ca="1" si="5"/>
        <v>0</v>
      </c>
    </row>
    <row r="129" spans="1:20" x14ac:dyDescent="0.35">
      <c r="A129">
        <v>6000141525</v>
      </c>
      <c r="B129" t="s">
        <v>541</v>
      </c>
      <c r="C129" t="s">
        <v>230</v>
      </c>
      <c r="D129" s="34" t="s">
        <v>274</v>
      </c>
      <c r="E129" s="1">
        <v>45805</v>
      </c>
      <c r="F129" s="1"/>
      <c r="G129" t="s">
        <v>321</v>
      </c>
      <c r="H129" t="s">
        <v>245</v>
      </c>
      <c r="I129" s="1">
        <v>45813</v>
      </c>
      <c r="J129" t="s">
        <v>234</v>
      </c>
      <c r="K129" t="s">
        <v>241</v>
      </c>
      <c r="L129" t="s">
        <v>171</v>
      </c>
      <c r="M129" t="s">
        <v>542</v>
      </c>
      <c r="N129" t="s">
        <v>237</v>
      </c>
      <c r="O129" t="s">
        <v>230</v>
      </c>
      <c r="P129"/>
      <c r="Q129">
        <f ca="1">IF(OR(ISNUMBER(MATCH(L129,MasterData!$D$3:$D$18,0)),ISNUMBER(MATCH(L129,MasterData!$C$3:$C$18,0))),
    DATEDIF(E129,I129,"d"),
    DATEDIF(E129,TODAY(),"d"))</f>
        <v>8</v>
      </c>
      <c r="R129">
        <f t="shared" ca="1" si="3"/>
        <v>0</v>
      </c>
      <c r="S129">
        <f t="shared" ca="1" si="4"/>
        <v>1</v>
      </c>
      <c r="T129">
        <f t="shared" ca="1" si="5"/>
        <v>0</v>
      </c>
    </row>
    <row r="130" spans="1:20" x14ac:dyDescent="0.35">
      <c r="A130">
        <v>6000141527</v>
      </c>
      <c r="B130" t="s">
        <v>543</v>
      </c>
      <c r="C130" t="s">
        <v>230</v>
      </c>
      <c r="D130" s="34" t="s">
        <v>274</v>
      </c>
      <c r="E130" s="1">
        <v>45805</v>
      </c>
      <c r="F130" s="1"/>
      <c r="G130" t="s">
        <v>544</v>
      </c>
      <c r="H130" t="s">
        <v>245</v>
      </c>
      <c r="I130" s="1">
        <v>45813</v>
      </c>
      <c r="J130" t="s">
        <v>234</v>
      </c>
      <c r="K130" t="s">
        <v>235</v>
      </c>
      <c r="L130" t="s">
        <v>171</v>
      </c>
      <c r="M130" t="s">
        <v>545</v>
      </c>
      <c r="N130" t="s">
        <v>237</v>
      </c>
      <c r="O130" t="s">
        <v>230</v>
      </c>
      <c r="P130"/>
      <c r="Q130">
        <f ca="1">IF(OR(ISNUMBER(MATCH(L130,MasterData!$D$3:$D$18,0)),ISNUMBER(MATCH(L130,MasterData!$C$3:$C$18,0))),
    DATEDIF(E130,I130,"d"),
    DATEDIF(E130,TODAY(),"d"))</f>
        <v>8</v>
      </c>
      <c r="R130">
        <f t="shared" ca="1" si="3"/>
        <v>0</v>
      </c>
      <c r="S130">
        <f t="shared" ca="1" si="4"/>
        <v>1</v>
      </c>
      <c r="T130">
        <f t="shared" ca="1" si="5"/>
        <v>0</v>
      </c>
    </row>
    <row r="131" spans="1:20" x14ac:dyDescent="0.35">
      <c r="A131">
        <v>6000141568</v>
      </c>
      <c r="B131" t="s">
        <v>230</v>
      </c>
      <c r="C131" t="s">
        <v>230</v>
      </c>
      <c r="D131" s="34">
        <v>3003</v>
      </c>
      <c r="E131" s="1">
        <v>45805</v>
      </c>
      <c r="F131" s="1"/>
      <c r="G131" t="s">
        <v>400</v>
      </c>
      <c r="H131" t="s">
        <v>245</v>
      </c>
      <c r="I131" s="1">
        <v>45843</v>
      </c>
      <c r="J131" t="s">
        <v>201</v>
      </c>
      <c r="K131" t="s">
        <v>241</v>
      </c>
      <c r="L131" t="s">
        <v>171</v>
      </c>
      <c r="M131" t="s">
        <v>546</v>
      </c>
      <c r="N131" t="s">
        <v>237</v>
      </c>
      <c r="O131" t="s">
        <v>230</v>
      </c>
      <c r="P131"/>
      <c r="Q131">
        <f ca="1">IF(OR(ISNUMBER(MATCH(L131,MasterData!$D$3:$D$18,0)),ISNUMBER(MATCH(L131,MasterData!$C$3:$C$18,0))),
    DATEDIF(E131,I131,"d"),
    DATEDIF(E131,TODAY(),"d"))</f>
        <v>38</v>
      </c>
      <c r="R131">
        <f t="shared" ref="R131:R191" ca="1" si="6">IF(AND($Q131&gt;=0,$Q131&lt;=7),1,0)</f>
        <v>0</v>
      </c>
      <c r="S131">
        <f t="shared" ref="S131:S191" ca="1" si="7">IF(AND($Q131&gt;7,Q131&lt;=30),1,0)</f>
        <v>0</v>
      </c>
      <c r="T131">
        <f t="shared" ref="T131:T191" ca="1" si="8">IF($Q131&gt;30,1,0)</f>
        <v>1</v>
      </c>
    </row>
    <row r="132" spans="1:20" x14ac:dyDescent="0.35">
      <c r="A132">
        <v>6000141573</v>
      </c>
      <c r="B132" t="s">
        <v>547</v>
      </c>
      <c r="C132" t="s">
        <v>230</v>
      </c>
      <c r="D132" s="34" t="s">
        <v>480</v>
      </c>
      <c r="E132" s="1">
        <v>45805</v>
      </c>
      <c r="F132" s="1"/>
      <c r="G132" t="s">
        <v>275</v>
      </c>
      <c r="H132" t="s">
        <v>233</v>
      </c>
      <c r="I132" s="1">
        <v>45835</v>
      </c>
      <c r="J132" t="s">
        <v>234</v>
      </c>
      <c r="K132" t="s">
        <v>241</v>
      </c>
      <c r="L132" t="s">
        <v>171</v>
      </c>
      <c r="M132" t="s">
        <v>548</v>
      </c>
      <c r="N132" t="s">
        <v>237</v>
      </c>
      <c r="O132" t="s">
        <v>230</v>
      </c>
      <c r="P132"/>
      <c r="Q132">
        <f ca="1">IF(OR(ISNUMBER(MATCH(L132,MasterData!$D$3:$D$18,0)),ISNUMBER(MATCH(L132,MasterData!$C$3:$C$18,0))),
    DATEDIF(E132,I132,"d"),
    DATEDIF(E132,TODAY(),"d"))</f>
        <v>30</v>
      </c>
      <c r="R132">
        <f t="shared" ca="1" si="6"/>
        <v>0</v>
      </c>
      <c r="S132">
        <f t="shared" ca="1" si="7"/>
        <v>1</v>
      </c>
      <c r="T132">
        <f t="shared" ca="1" si="8"/>
        <v>0</v>
      </c>
    </row>
    <row r="133" spans="1:20" x14ac:dyDescent="0.35">
      <c r="A133">
        <v>6000141657</v>
      </c>
      <c r="B133" t="s">
        <v>549</v>
      </c>
      <c r="C133" t="s">
        <v>230</v>
      </c>
      <c r="D133" s="34" t="s">
        <v>231</v>
      </c>
      <c r="E133" s="1">
        <v>45806</v>
      </c>
      <c r="F133" s="1"/>
      <c r="G133" t="s">
        <v>453</v>
      </c>
      <c r="H133" t="s">
        <v>233</v>
      </c>
      <c r="I133" s="1">
        <v>45839</v>
      </c>
      <c r="J133" t="s">
        <v>234</v>
      </c>
      <c r="K133" t="s">
        <v>235</v>
      </c>
      <c r="L133" t="s">
        <v>171</v>
      </c>
      <c r="M133" t="s">
        <v>550</v>
      </c>
      <c r="N133" t="s">
        <v>237</v>
      </c>
      <c r="O133" t="s">
        <v>230</v>
      </c>
      <c r="P133"/>
      <c r="Q133">
        <f ca="1">IF(OR(ISNUMBER(MATCH(L133,MasterData!$D$3:$D$18,0)),ISNUMBER(MATCH(L133,MasterData!$C$3:$C$18,0))),
    DATEDIF(E133,I133,"d"),
    DATEDIF(E133,TODAY(),"d"))</f>
        <v>33</v>
      </c>
      <c r="R133">
        <f t="shared" ca="1" si="6"/>
        <v>0</v>
      </c>
      <c r="S133">
        <f t="shared" ca="1" si="7"/>
        <v>0</v>
      </c>
      <c r="T133">
        <f t="shared" ca="1" si="8"/>
        <v>1</v>
      </c>
    </row>
    <row r="134" spans="1:20" x14ac:dyDescent="0.35">
      <c r="A134">
        <v>6000141721</v>
      </c>
      <c r="B134" t="s">
        <v>551</v>
      </c>
      <c r="C134" t="s">
        <v>230</v>
      </c>
      <c r="D134" s="34" t="s">
        <v>480</v>
      </c>
      <c r="E134" s="1">
        <v>45807</v>
      </c>
      <c r="F134" s="1"/>
      <c r="G134" t="s">
        <v>552</v>
      </c>
      <c r="H134" t="s">
        <v>240</v>
      </c>
      <c r="I134" s="1">
        <v>45814</v>
      </c>
      <c r="J134" t="s">
        <v>234</v>
      </c>
      <c r="K134" t="s">
        <v>241</v>
      </c>
      <c r="L134" t="s">
        <v>171</v>
      </c>
      <c r="M134" t="s">
        <v>553</v>
      </c>
      <c r="N134" t="s">
        <v>237</v>
      </c>
      <c r="O134" t="s">
        <v>230</v>
      </c>
      <c r="P134"/>
      <c r="Q134">
        <f ca="1">IF(OR(ISNUMBER(MATCH(L134,MasterData!$D$3:$D$18,0)),ISNUMBER(MATCH(L134,MasterData!$C$3:$C$18,0))),
    DATEDIF(E134,I134,"d"),
    DATEDIF(E134,TODAY(),"d"))</f>
        <v>7</v>
      </c>
      <c r="R134">
        <f t="shared" ca="1" si="6"/>
        <v>1</v>
      </c>
      <c r="S134">
        <f t="shared" ca="1" si="7"/>
        <v>0</v>
      </c>
      <c r="T134">
        <f t="shared" ca="1" si="8"/>
        <v>0</v>
      </c>
    </row>
    <row r="135" spans="1:20" x14ac:dyDescent="0.35">
      <c r="A135">
        <v>6000141724</v>
      </c>
      <c r="B135" t="s">
        <v>554</v>
      </c>
      <c r="C135" t="s">
        <v>230</v>
      </c>
      <c r="D135" s="34" t="s">
        <v>480</v>
      </c>
      <c r="E135" s="1">
        <v>45807</v>
      </c>
      <c r="F135" s="1"/>
      <c r="G135" t="s">
        <v>275</v>
      </c>
      <c r="H135" t="s">
        <v>240</v>
      </c>
      <c r="I135" s="1">
        <v>45814</v>
      </c>
      <c r="J135" t="s">
        <v>234</v>
      </c>
      <c r="K135" t="s">
        <v>347</v>
      </c>
      <c r="L135" t="s">
        <v>171</v>
      </c>
      <c r="M135" t="s">
        <v>555</v>
      </c>
      <c r="N135" t="s">
        <v>237</v>
      </c>
      <c r="O135" t="s">
        <v>230</v>
      </c>
      <c r="P135"/>
      <c r="Q135">
        <f ca="1">IF(OR(ISNUMBER(MATCH(L135,MasterData!$D$3:$D$18,0)),ISNUMBER(MATCH(L135,MasterData!$C$3:$C$18,0))),
    DATEDIF(E135,I135,"d"),
    DATEDIF(E135,TODAY(),"d"))</f>
        <v>7</v>
      </c>
      <c r="R135">
        <f t="shared" ca="1" si="6"/>
        <v>1</v>
      </c>
      <c r="S135">
        <f t="shared" ca="1" si="7"/>
        <v>0</v>
      </c>
      <c r="T135">
        <f t="shared" ca="1" si="8"/>
        <v>0</v>
      </c>
    </row>
    <row r="136" spans="1:20" x14ac:dyDescent="0.35">
      <c r="A136">
        <v>6000141747</v>
      </c>
      <c r="B136" t="s">
        <v>556</v>
      </c>
      <c r="C136" t="s">
        <v>230</v>
      </c>
      <c r="D136" s="34" t="s">
        <v>254</v>
      </c>
      <c r="E136" s="1">
        <v>45807</v>
      </c>
      <c r="F136" s="1">
        <v>45812</v>
      </c>
      <c r="G136" t="s">
        <v>255</v>
      </c>
      <c r="H136" t="s">
        <v>240</v>
      </c>
      <c r="I136" s="1">
        <v>45820</v>
      </c>
      <c r="J136" t="s">
        <v>234</v>
      </c>
      <c r="K136" t="s">
        <v>347</v>
      </c>
      <c r="L136" t="s">
        <v>171</v>
      </c>
      <c r="M136" t="s">
        <v>557</v>
      </c>
      <c r="N136" t="s">
        <v>237</v>
      </c>
      <c r="O136" t="s">
        <v>230</v>
      </c>
      <c r="P136"/>
      <c r="Q136">
        <f ca="1">IF(OR(ISNUMBER(MATCH(L136,MasterData!$D$3:$D$18,0)),ISNUMBER(MATCH(L136,MasterData!$C$3:$C$18,0))),
    DATEDIF(E136,I136,"d"),
    DATEDIF(E136,TODAY(),"d"))</f>
        <v>13</v>
      </c>
      <c r="R136">
        <f t="shared" ca="1" si="6"/>
        <v>0</v>
      </c>
      <c r="S136">
        <f t="shared" ca="1" si="7"/>
        <v>1</v>
      </c>
      <c r="T136">
        <f t="shared" ca="1" si="8"/>
        <v>0</v>
      </c>
    </row>
    <row r="137" spans="1:20" x14ac:dyDescent="0.35">
      <c r="A137">
        <v>6000141793</v>
      </c>
      <c r="B137" t="s">
        <v>558</v>
      </c>
      <c r="C137" t="s">
        <v>230</v>
      </c>
      <c r="D137" s="34" t="s">
        <v>480</v>
      </c>
      <c r="E137" s="1">
        <v>45810</v>
      </c>
      <c r="F137" s="1">
        <v>45828</v>
      </c>
      <c r="G137" t="s">
        <v>559</v>
      </c>
      <c r="H137" t="s">
        <v>233</v>
      </c>
      <c r="I137" s="1">
        <v>45833</v>
      </c>
      <c r="J137" t="s">
        <v>234</v>
      </c>
      <c r="K137" t="s">
        <v>241</v>
      </c>
      <c r="L137" t="s">
        <v>171</v>
      </c>
      <c r="M137" t="s">
        <v>561</v>
      </c>
      <c r="N137" t="s">
        <v>237</v>
      </c>
      <c r="O137" t="s">
        <v>230</v>
      </c>
      <c r="P137"/>
      <c r="Q137">
        <f ca="1">IF(OR(ISNUMBER(MATCH(L137,MasterData!$D$3:$D$18,0)),ISNUMBER(MATCH(L137,MasterData!$C$3:$C$18,0))),
    DATEDIF(E137,I137,"d"),
    DATEDIF(E137,TODAY(),"d"))</f>
        <v>23</v>
      </c>
      <c r="R137">
        <f t="shared" ca="1" si="6"/>
        <v>0</v>
      </c>
      <c r="S137">
        <f t="shared" ca="1" si="7"/>
        <v>1</v>
      </c>
      <c r="T137">
        <f t="shared" ca="1" si="8"/>
        <v>0</v>
      </c>
    </row>
    <row r="138" spans="1:20" x14ac:dyDescent="0.35">
      <c r="A138">
        <v>6000141959</v>
      </c>
      <c r="B138" t="s">
        <v>562</v>
      </c>
      <c r="C138" t="s">
        <v>230</v>
      </c>
      <c r="D138" s="34" t="s">
        <v>506</v>
      </c>
      <c r="E138" s="1">
        <v>45811</v>
      </c>
      <c r="F138" s="1"/>
      <c r="G138" t="s">
        <v>507</v>
      </c>
      <c r="H138" t="s">
        <v>233</v>
      </c>
      <c r="I138" s="1">
        <v>45819</v>
      </c>
      <c r="J138" t="s">
        <v>234</v>
      </c>
      <c r="K138" t="s">
        <v>235</v>
      </c>
      <c r="L138" t="s">
        <v>171</v>
      </c>
      <c r="M138" t="s">
        <v>563</v>
      </c>
      <c r="N138" t="s">
        <v>237</v>
      </c>
      <c r="O138" t="s">
        <v>230</v>
      </c>
      <c r="P138"/>
      <c r="Q138">
        <f ca="1">IF(OR(ISNUMBER(MATCH(L138,MasterData!$D$3:$D$18,0)),ISNUMBER(MATCH(L138,MasterData!$C$3:$C$18,0))),
    DATEDIF(E138,I138,"d"),
    DATEDIF(E138,TODAY(),"d"))</f>
        <v>8</v>
      </c>
      <c r="R138">
        <f t="shared" ca="1" si="6"/>
        <v>0</v>
      </c>
      <c r="S138">
        <f t="shared" ca="1" si="7"/>
        <v>1</v>
      </c>
      <c r="T138">
        <f t="shared" ca="1" si="8"/>
        <v>0</v>
      </c>
    </row>
    <row r="139" spans="1:20" x14ac:dyDescent="0.35">
      <c r="A139">
        <v>6000142018</v>
      </c>
      <c r="B139" t="s">
        <v>564</v>
      </c>
      <c r="C139" t="s">
        <v>230</v>
      </c>
      <c r="D139" s="34" t="s">
        <v>231</v>
      </c>
      <c r="E139" s="1">
        <v>45811</v>
      </c>
      <c r="F139" s="1">
        <v>45817</v>
      </c>
      <c r="G139" t="s">
        <v>293</v>
      </c>
      <c r="H139" t="s">
        <v>377</v>
      </c>
      <c r="I139" s="1">
        <v>45819</v>
      </c>
      <c r="J139" t="s">
        <v>234</v>
      </c>
      <c r="K139" t="s">
        <v>241</v>
      </c>
      <c r="L139" t="s">
        <v>171</v>
      </c>
      <c r="M139" t="s">
        <v>565</v>
      </c>
      <c r="N139" t="s">
        <v>237</v>
      </c>
      <c r="O139" t="s">
        <v>230</v>
      </c>
      <c r="P139"/>
      <c r="Q139">
        <f ca="1">IF(OR(ISNUMBER(MATCH(L139,MasterData!$D$3:$D$18,0)),ISNUMBER(MATCH(L139,MasterData!$C$3:$C$18,0))),
    DATEDIF(E139,I139,"d"),
    DATEDIF(E139,TODAY(),"d"))</f>
        <v>8</v>
      </c>
      <c r="R139">
        <f t="shared" ca="1" si="6"/>
        <v>0</v>
      </c>
      <c r="S139">
        <f t="shared" ca="1" si="7"/>
        <v>1</v>
      </c>
      <c r="T139">
        <f t="shared" ca="1" si="8"/>
        <v>0</v>
      </c>
    </row>
    <row r="140" spans="1:20" x14ac:dyDescent="0.35">
      <c r="A140">
        <v>6000142063</v>
      </c>
      <c r="B140" t="s">
        <v>566</v>
      </c>
      <c r="C140" t="s">
        <v>230</v>
      </c>
      <c r="D140" s="34" t="s">
        <v>480</v>
      </c>
      <c r="E140" s="1">
        <v>45811</v>
      </c>
      <c r="F140" s="1"/>
      <c r="G140" t="s">
        <v>329</v>
      </c>
      <c r="H140" t="s">
        <v>233</v>
      </c>
      <c r="I140" s="1">
        <v>45819</v>
      </c>
      <c r="J140" t="s">
        <v>234</v>
      </c>
      <c r="K140" t="s">
        <v>241</v>
      </c>
      <c r="L140" t="s">
        <v>171</v>
      </c>
      <c r="M140" t="s">
        <v>567</v>
      </c>
      <c r="N140" t="s">
        <v>237</v>
      </c>
      <c r="O140" t="s">
        <v>230</v>
      </c>
      <c r="P140"/>
      <c r="Q140">
        <f ca="1">IF(OR(ISNUMBER(MATCH(L140,MasterData!$D$3:$D$18,0)),ISNUMBER(MATCH(L140,MasterData!$C$3:$C$18,0))),
    DATEDIF(E140,I140,"d"),
    DATEDIF(E140,TODAY(),"d"))</f>
        <v>8</v>
      </c>
      <c r="R140">
        <f t="shared" ca="1" si="6"/>
        <v>0</v>
      </c>
      <c r="S140">
        <f t="shared" ca="1" si="7"/>
        <v>1</v>
      </c>
      <c r="T140">
        <f t="shared" ca="1" si="8"/>
        <v>0</v>
      </c>
    </row>
    <row r="141" spans="1:20" x14ac:dyDescent="0.35">
      <c r="A141">
        <v>6000142101</v>
      </c>
      <c r="B141" t="s">
        <v>568</v>
      </c>
      <c r="C141" t="s">
        <v>230</v>
      </c>
      <c r="D141" s="34" t="s">
        <v>506</v>
      </c>
      <c r="E141" s="1">
        <v>45812</v>
      </c>
      <c r="F141" s="1"/>
      <c r="G141" t="s">
        <v>534</v>
      </c>
      <c r="H141" t="s">
        <v>233</v>
      </c>
      <c r="I141" s="1">
        <v>45846</v>
      </c>
      <c r="J141" t="s">
        <v>234</v>
      </c>
      <c r="K141" t="s">
        <v>235</v>
      </c>
      <c r="L141" t="s">
        <v>171</v>
      </c>
      <c r="M141" t="s">
        <v>569</v>
      </c>
      <c r="N141" t="s">
        <v>237</v>
      </c>
      <c r="O141" t="s">
        <v>230</v>
      </c>
      <c r="P141"/>
      <c r="Q141">
        <f ca="1">IF(OR(ISNUMBER(MATCH(L141,MasterData!$D$3:$D$18,0)),ISNUMBER(MATCH(L141,MasterData!$C$3:$C$18,0))),
    DATEDIF(E141,I141,"d"),
    DATEDIF(E141,TODAY(),"d"))</f>
        <v>34</v>
      </c>
      <c r="R141">
        <f t="shared" ca="1" si="6"/>
        <v>0</v>
      </c>
      <c r="S141">
        <f t="shared" ca="1" si="7"/>
        <v>0</v>
      </c>
      <c r="T141">
        <f t="shared" ca="1" si="8"/>
        <v>1</v>
      </c>
    </row>
    <row r="142" spans="1:20" x14ac:dyDescent="0.35">
      <c r="A142">
        <v>6000142210</v>
      </c>
      <c r="B142" t="s">
        <v>570</v>
      </c>
      <c r="C142" t="s">
        <v>230</v>
      </c>
      <c r="D142" s="34" t="s">
        <v>449</v>
      </c>
      <c r="E142" s="1">
        <v>45812</v>
      </c>
      <c r="F142" s="1"/>
      <c r="G142" t="s">
        <v>450</v>
      </c>
      <c r="H142" t="s">
        <v>233</v>
      </c>
      <c r="I142" s="1">
        <v>45820</v>
      </c>
      <c r="J142" t="s">
        <v>234</v>
      </c>
      <c r="K142" t="s">
        <v>241</v>
      </c>
      <c r="L142" t="s">
        <v>171</v>
      </c>
      <c r="M142" t="s">
        <v>571</v>
      </c>
      <c r="N142" t="s">
        <v>237</v>
      </c>
      <c r="O142" t="s">
        <v>230</v>
      </c>
      <c r="P142"/>
      <c r="Q142">
        <f ca="1">IF(OR(ISNUMBER(MATCH(L142,MasterData!$D$3:$D$18,0)),ISNUMBER(MATCH(L142,MasterData!$C$3:$C$18,0))),
    DATEDIF(E142,I142,"d"),
    DATEDIF(E142,TODAY(),"d"))</f>
        <v>8</v>
      </c>
      <c r="R142">
        <f t="shared" ca="1" si="6"/>
        <v>0</v>
      </c>
      <c r="S142">
        <f t="shared" ca="1" si="7"/>
        <v>1</v>
      </c>
      <c r="T142">
        <f t="shared" ca="1" si="8"/>
        <v>0</v>
      </c>
    </row>
    <row r="143" spans="1:20" x14ac:dyDescent="0.35">
      <c r="A143">
        <v>6000142258</v>
      </c>
      <c r="B143" t="s">
        <v>572</v>
      </c>
      <c r="C143" t="s">
        <v>230</v>
      </c>
      <c r="D143" s="34" t="s">
        <v>254</v>
      </c>
      <c r="E143" s="1">
        <v>45812</v>
      </c>
      <c r="F143" s="1"/>
      <c r="G143" t="s">
        <v>268</v>
      </c>
      <c r="H143" t="s">
        <v>233</v>
      </c>
      <c r="I143" s="1">
        <v>45831</v>
      </c>
      <c r="J143" t="s">
        <v>234</v>
      </c>
      <c r="K143" t="s">
        <v>235</v>
      </c>
      <c r="L143" t="s">
        <v>171</v>
      </c>
      <c r="M143" t="s">
        <v>573</v>
      </c>
      <c r="N143" t="s">
        <v>237</v>
      </c>
      <c r="O143" t="s">
        <v>230</v>
      </c>
      <c r="P143"/>
      <c r="Q143">
        <f ca="1">IF(OR(ISNUMBER(MATCH(L143,MasterData!$D$3:$D$18,0)),ISNUMBER(MATCH(L143,MasterData!$C$3:$C$18,0))),
    DATEDIF(E143,I143,"d"),
    DATEDIF(E143,TODAY(),"d"))</f>
        <v>19</v>
      </c>
      <c r="R143">
        <f t="shared" ca="1" si="6"/>
        <v>0</v>
      </c>
      <c r="S143">
        <f t="shared" ca="1" si="7"/>
        <v>1</v>
      </c>
      <c r="T143">
        <f t="shared" ca="1" si="8"/>
        <v>0</v>
      </c>
    </row>
    <row r="144" spans="1:20" x14ac:dyDescent="0.35">
      <c r="A144">
        <v>6000142276</v>
      </c>
      <c r="B144" t="s">
        <v>574</v>
      </c>
      <c r="C144" t="s">
        <v>230</v>
      </c>
      <c r="D144" s="34" t="s">
        <v>506</v>
      </c>
      <c r="E144" s="1">
        <v>45812</v>
      </c>
      <c r="F144" s="1"/>
      <c r="G144" t="s">
        <v>575</v>
      </c>
      <c r="H144" t="s">
        <v>233</v>
      </c>
      <c r="I144" s="1">
        <v>45855</v>
      </c>
      <c r="J144" t="s">
        <v>234</v>
      </c>
      <c r="K144" t="s">
        <v>235</v>
      </c>
      <c r="L144" t="s">
        <v>171</v>
      </c>
      <c r="M144" t="s">
        <v>576</v>
      </c>
      <c r="N144" t="s">
        <v>237</v>
      </c>
      <c r="O144" t="s">
        <v>230</v>
      </c>
      <c r="P144"/>
      <c r="Q144">
        <f ca="1">IF(OR(ISNUMBER(MATCH(L144,MasterData!$D$3:$D$18,0)),ISNUMBER(MATCH(L144,MasterData!$C$3:$C$18,0))),
    DATEDIF(E144,I144,"d"),
    DATEDIF(E144,TODAY(),"d"))</f>
        <v>43</v>
      </c>
      <c r="R144">
        <f t="shared" ca="1" si="6"/>
        <v>0</v>
      </c>
      <c r="S144">
        <f t="shared" ca="1" si="7"/>
        <v>0</v>
      </c>
      <c r="T144">
        <f t="shared" ca="1" si="8"/>
        <v>1</v>
      </c>
    </row>
    <row r="145" spans="1:20" x14ac:dyDescent="0.35">
      <c r="A145">
        <v>6000142286</v>
      </c>
      <c r="B145" t="s">
        <v>600</v>
      </c>
      <c r="C145" t="s">
        <v>230</v>
      </c>
      <c r="D145" s="34" t="s">
        <v>231</v>
      </c>
      <c r="E145" s="1">
        <v>45813</v>
      </c>
      <c r="F145" s="1"/>
      <c r="G145" t="s">
        <v>318</v>
      </c>
      <c r="H145" t="s">
        <v>233</v>
      </c>
      <c r="I145" s="1">
        <v>45840</v>
      </c>
      <c r="J145" t="s">
        <v>234</v>
      </c>
      <c r="K145" t="s">
        <v>241</v>
      </c>
      <c r="L145" t="s">
        <v>171</v>
      </c>
      <c r="M145" t="s">
        <v>319</v>
      </c>
      <c r="N145" t="s">
        <v>237</v>
      </c>
      <c r="O145" t="s">
        <v>230</v>
      </c>
      <c r="P145"/>
      <c r="Q145">
        <f ca="1">IF(OR(ISNUMBER(MATCH(L145,MasterData!$D$3:$D$18,0)),ISNUMBER(MATCH(L145,MasterData!$C$3:$C$18,0))),
    DATEDIF(E145,I145,"d"),
    DATEDIF(E145,TODAY(),"d"))</f>
        <v>27</v>
      </c>
      <c r="R145">
        <f t="shared" ca="1" si="6"/>
        <v>0</v>
      </c>
      <c r="S145">
        <f t="shared" ca="1" si="7"/>
        <v>1</v>
      </c>
      <c r="T145">
        <f t="shared" ca="1" si="8"/>
        <v>0</v>
      </c>
    </row>
    <row r="146" spans="1:20" x14ac:dyDescent="0.35">
      <c r="A146">
        <v>6000142434</v>
      </c>
      <c r="B146" t="s">
        <v>7</v>
      </c>
      <c r="C146" t="s">
        <v>230</v>
      </c>
      <c r="D146" s="34" t="s">
        <v>251</v>
      </c>
      <c r="E146" s="1">
        <v>45813</v>
      </c>
      <c r="F146" s="1">
        <v>45828</v>
      </c>
      <c r="G146" t="s">
        <v>577</v>
      </c>
      <c r="H146" t="s">
        <v>233</v>
      </c>
      <c r="I146" s="1">
        <v>45814</v>
      </c>
      <c r="J146" t="s">
        <v>560</v>
      </c>
      <c r="K146" t="s">
        <v>235</v>
      </c>
      <c r="L146" t="s">
        <v>183</v>
      </c>
      <c r="M146" t="s">
        <v>578</v>
      </c>
      <c r="N146" t="s">
        <v>237</v>
      </c>
      <c r="O146" t="s">
        <v>230</v>
      </c>
      <c r="P146" s="193" t="s">
        <v>798</v>
      </c>
      <c r="Q146">
        <f ca="1">IF(OR(ISNUMBER(MATCH(L146,MasterData!$D$3:$D$18,0)),ISNUMBER(MATCH(L146,MasterData!$C$3:$C$18,0))),
    DATEDIF(E146,I146,"d"),
    DATEDIF(E146,TODAY(),"d"))</f>
        <v>194</v>
      </c>
      <c r="R146">
        <f t="shared" ca="1" si="6"/>
        <v>0</v>
      </c>
      <c r="S146">
        <f t="shared" ca="1" si="7"/>
        <v>0</v>
      </c>
      <c r="T146">
        <f t="shared" ca="1" si="8"/>
        <v>1</v>
      </c>
    </row>
    <row r="147" spans="1:20" x14ac:dyDescent="0.35">
      <c r="A147">
        <v>6000142441</v>
      </c>
      <c r="B147" t="s">
        <v>6</v>
      </c>
      <c r="C147" t="s">
        <v>230</v>
      </c>
      <c r="D147" s="34" t="s">
        <v>231</v>
      </c>
      <c r="E147" s="1">
        <v>45813</v>
      </c>
      <c r="F147" s="1"/>
      <c r="G147" t="s">
        <v>453</v>
      </c>
      <c r="H147" t="s">
        <v>233</v>
      </c>
      <c r="I147" s="1">
        <v>45845</v>
      </c>
      <c r="J147" t="s">
        <v>591</v>
      </c>
      <c r="K147" t="s">
        <v>235</v>
      </c>
      <c r="L147" t="s">
        <v>164</v>
      </c>
      <c r="M147" t="s">
        <v>579</v>
      </c>
      <c r="N147" t="s">
        <v>237</v>
      </c>
      <c r="O147" t="s">
        <v>230</v>
      </c>
      <c r="P147" s="193" t="s">
        <v>798</v>
      </c>
      <c r="Q147">
        <f ca="1">IF(OR(ISNUMBER(MATCH(L147,MasterData!$D$3:$D$18,0)),ISNUMBER(MATCH(L147,MasterData!$C$3:$C$18,0))),
    DATEDIF(E147,I147,"d"),
    DATEDIF(E147,TODAY(),"d"))</f>
        <v>194</v>
      </c>
      <c r="R147">
        <f t="shared" ca="1" si="6"/>
        <v>0</v>
      </c>
      <c r="S147">
        <f t="shared" ca="1" si="7"/>
        <v>0</v>
      </c>
      <c r="T147">
        <f t="shared" ca="1" si="8"/>
        <v>1</v>
      </c>
    </row>
    <row r="148" spans="1:20" x14ac:dyDescent="0.35">
      <c r="A148">
        <v>6000142523</v>
      </c>
      <c r="B148" t="s">
        <v>580</v>
      </c>
      <c r="C148" t="s">
        <v>230</v>
      </c>
      <c r="D148" s="34" t="s">
        <v>581</v>
      </c>
      <c r="E148" s="1">
        <v>45814</v>
      </c>
      <c r="F148" s="1"/>
      <c r="G148" t="s">
        <v>582</v>
      </c>
      <c r="H148" t="s">
        <v>233</v>
      </c>
      <c r="I148" s="1">
        <v>45821</v>
      </c>
      <c r="J148" t="s">
        <v>234</v>
      </c>
      <c r="K148" t="s">
        <v>241</v>
      </c>
      <c r="L148" t="s">
        <v>171</v>
      </c>
      <c r="M148" t="s">
        <v>583</v>
      </c>
      <c r="N148" t="s">
        <v>237</v>
      </c>
      <c r="O148" t="s">
        <v>230</v>
      </c>
      <c r="P148"/>
      <c r="Q148">
        <f ca="1">IF(OR(ISNUMBER(MATCH(L148,MasterData!$D$3:$D$18,0)),ISNUMBER(MATCH(L148,MasterData!$C$3:$C$18,0))),
    DATEDIF(E148,I148,"d"),
    DATEDIF(E148,TODAY(),"d"))</f>
        <v>7</v>
      </c>
      <c r="R148">
        <f t="shared" ca="1" si="6"/>
        <v>1</v>
      </c>
      <c r="S148">
        <f t="shared" ca="1" si="7"/>
        <v>0</v>
      </c>
      <c r="T148">
        <f t="shared" ca="1" si="8"/>
        <v>0</v>
      </c>
    </row>
    <row r="149" spans="1:20" x14ac:dyDescent="0.35">
      <c r="A149">
        <v>6000142666</v>
      </c>
      <c r="B149" t="s">
        <v>584</v>
      </c>
      <c r="C149" t="s">
        <v>230</v>
      </c>
      <c r="D149" s="34" t="s">
        <v>480</v>
      </c>
      <c r="E149" s="1">
        <v>45818</v>
      </c>
      <c r="F149" s="1"/>
      <c r="G149" t="s">
        <v>552</v>
      </c>
      <c r="H149" t="s">
        <v>233</v>
      </c>
      <c r="I149" s="1">
        <v>45833</v>
      </c>
      <c r="J149" t="s">
        <v>234</v>
      </c>
      <c r="K149" t="s">
        <v>241</v>
      </c>
      <c r="L149" t="s">
        <v>171</v>
      </c>
      <c r="M149" t="s">
        <v>585</v>
      </c>
      <c r="N149" t="s">
        <v>237</v>
      </c>
      <c r="O149" t="s">
        <v>230</v>
      </c>
      <c r="P149"/>
      <c r="Q149">
        <f ca="1">IF(OR(ISNUMBER(MATCH(L149,MasterData!$D$3:$D$18,0)),ISNUMBER(MATCH(L149,MasterData!$C$3:$C$18,0))),
    DATEDIF(E149,I149,"d"),
    DATEDIF(E149,TODAY(),"d"))</f>
        <v>15</v>
      </c>
      <c r="R149">
        <f t="shared" ca="1" si="6"/>
        <v>0</v>
      </c>
      <c r="S149">
        <f t="shared" ca="1" si="7"/>
        <v>1</v>
      </c>
      <c r="T149">
        <f t="shared" ca="1" si="8"/>
        <v>0</v>
      </c>
    </row>
    <row r="150" spans="1:20" x14ac:dyDescent="0.35">
      <c r="A150">
        <v>6000142675</v>
      </c>
      <c r="B150" t="s">
        <v>230</v>
      </c>
      <c r="C150" t="s">
        <v>230</v>
      </c>
      <c r="D150" s="34" t="s">
        <v>254</v>
      </c>
      <c r="E150" s="1">
        <v>45818</v>
      </c>
      <c r="F150" s="1"/>
      <c r="G150" t="s">
        <v>400</v>
      </c>
      <c r="H150" t="s">
        <v>233</v>
      </c>
      <c r="I150" s="1">
        <v>45857</v>
      </c>
      <c r="J150" t="s">
        <v>245</v>
      </c>
      <c r="K150" t="s">
        <v>241</v>
      </c>
      <c r="L150" t="s">
        <v>171</v>
      </c>
      <c r="M150" t="s">
        <v>586</v>
      </c>
      <c r="N150" t="s">
        <v>237</v>
      </c>
      <c r="O150" t="s">
        <v>230</v>
      </c>
      <c r="P150"/>
      <c r="Q150">
        <f ca="1">IF(OR(ISNUMBER(MATCH(L150,MasterData!$D$3:$D$18,0)),ISNUMBER(MATCH(L150,MasterData!$C$3:$C$18,0))),
    DATEDIF(E150,I150,"d"),
    DATEDIF(E150,TODAY(),"d"))</f>
        <v>39</v>
      </c>
      <c r="R150">
        <f t="shared" ca="1" si="6"/>
        <v>0</v>
      </c>
      <c r="S150">
        <f t="shared" ca="1" si="7"/>
        <v>0</v>
      </c>
      <c r="T150">
        <f t="shared" ca="1" si="8"/>
        <v>1</v>
      </c>
    </row>
    <row r="151" spans="1:20" x14ac:dyDescent="0.35">
      <c r="A151">
        <v>6000142684</v>
      </c>
      <c r="B151" t="s">
        <v>587</v>
      </c>
      <c r="C151" t="s">
        <v>230</v>
      </c>
      <c r="D151" s="34" t="s">
        <v>251</v>
      </c>
      <c r="E151" s="1">
        <v>45818</v>
      </c>
      <c r="F151" s="1"/>
      <c r="G151" t="s">
        <v>588</v>
      </c>
      <c r="H151" t="s">
        <v>233</v>
      </c>
      <c r="I151" s="1">
        <v>45825</v>
      </c>
      <c r="J151" t="s">
        <v>234</v>
      </c>
      <c r="K151" t="s">
        <v>235</v>
      </c>
      <c r="L151" t="s">
        <v>171</v>
      </c>
      <c r="M151" t="s">
        <v>589</v>
      </c>
      <c r="N151" t="s">
        <v>237</v>
      </c>
      <c r="O151" t="s">
        <v>230</v>
      </c>
      <c r="P151"/>
      <c r="Q151">
        <f ca="1">IF(OR(ISNUMBER(MATCH(L151,MasterData!$D$3:$D$18,0)),ISNUMBER(MATCH(L151,MasterData!$C$3:$C$18,0))),
    DATEDIF(E151,I151,"d"),
    DATEDIF(E151,TODAY(),"d"))</f>
        <v>7</v>
      </c>
      <c r="R151">
        <f t="shared" ca="1" si="6"/>
        <v>1</v>
      </c>
      <c r="S151">
        <f t="shared" ca="1" si="7"/>
        <v>0</v>
      </c>
      <c r="T151">
        <f t="shared" ca="1" si="8"/>
        <v>0</v>
      </c>
    </row>
    <row r="152" spans="1:20" x14ac:dyDescent="0.35">
      <c r="A152">
        <v>6000142800</v>
      </c>
      <c r="B152" t="s">
        <v>590</v>
      </c>
      <c r="C152" t="s">
        <v>230</v>
      </c>
      <c r="D152" s="34" t="s">
        <v>480</v>
      </c>
      <c r="E152" s="1">
        <v>45819</v>
      </c>
      <c r="F152" s="1"/>
      <c r="G152" t="s">
        <v>552</v>
      </c>
      <c r="H152" t="s">
        <v>233</v>
      </c>
      <c r="I152" s="1">
        <v>45840</v>
      </c>
      <c r="J152" t="s">
        <v>234</v>
      </c>
      <c r="K152" t="s">
        <v>241</v>
      </c>
      <c r="L152" t="s">
        <v>171</v>
      </c>
      <c r="M152" t="s">
        <v>592</v>
      </c>
      <c r="N152" t="s">
        <v>237</v>
      </c>
      <c r="O152" t="s">
        <v>230</v>
      </c>
      <c r="P152"/>
      <c r="Q152">
        <f ca="1">IF(OR(ISNUMBER(MATCH(L152,MasterData!$D$3:$D$18,0)),ISNUMBER(MATCH(L152,MasterData!$C$3:$C$18,0))),
    DATEDIF(E152,I152,"d"),
    DATEDIF(E152,TODAY(),"d"))</f>
        <v>21</v>
      </c>
      <c r="R152">
        <f t="shared" ca="1" si="6"/>
        <v>0</v>
      </c>
      <c r="S152">
        <f t="shared" ca="1" si="7"/>
        <v>1</v>
      </c>
      <c r="T152">
        <f t="shared" ca="1" si="8"/>
        <v>0</v>
      </c>
    </row>
    <row r="153" spans="1:20" x14ac:dyDescent="0.35">
      <c r="A153">
        <v>6000142856</v>
      </c>
      <c r="B153" t="s">
        <v>593</v>
      </c>
      <c r="C153" t="s">
        <v>230</v>
      </c>
      <c r="D153" s="34" t="s">
        <v>594</v>
      </c>
      <c r="E153" s="1">
        <v>45819</v>
      </c>
      <c r="F153" s="1"/>
      <c r="G153" t="s">
        <v>552</v>
      </c>
      <c r="H153" t="s">
        <v>230</v>
      </c>
      <c r="I153" s="1">
        <v>45826</v>
      </c>
      <c r="J153" t="s">
        <v>234</v>
      </c>
      <c r="K153" t="s">
        <v>241</v>
      </c>
      <c r="L153" t="s">
        <v>171</v>
      </c>
      <c r="M153" t="s">
        <v>595</v>
      </c>
      <c r="N153" t="s">
        <v>237</v>
      </c>
      <c r="O153" t="s">
        <v>230</v>
      </c>
      <c r="P153"/>
      <c r="Q153">
        <f ca="1">IF(OR(ISNUMBER(MATCH(L153,MasterData!$D$3:$D$18,0)),ISNUMBER(MATCH(L153,MasterData!$C$3:$C$18,0))),
    DATEDIF(E153,I153,"d"),
    DATEDIF(E153,TODAY(),"d"))</f>
        <v>7</v>
      </c>
      <c r="R153">
        <f t="shared" ca="1" si="6"/>
        <v>1</v>
      </c>
      <c r="S153">
        <f t="shared" ca="1" si="7"/>
        <v>0</v>
      </c>
      <c r="T153">
        <f t="shared" ca="1" si="8"/>
        <v>0</v>
      </c>
    </row>
    <row r="154" spans="1:20" x14ac:dyDescent="0.35">
      <c r="A154">
        <v>6000142896</v>
      </c>
      <c r="B154" t="s">
        <v>230</v>
      </c>
      <c r="C154" t="s">
        <v>230</v>
      </c>
      <c r="D154" s="34" t="s">
        <v>254</v>
      </c>
      <c r="E154" s="1">
        <v>45819</v>
      </c>
      <c r="F154" s="1"/>
      <c r="G154" t="s">
        <v>400</v>
      </c>
      <c r="H154" t="s">
        <v>240</v>
      </c>
      <c r="I154" s="1">
        <v>45856</v>
      </c>
      <c r="J154" t="s">
        <v>631</v>
      </c>
      <c r="K154" t="s">
        <v>347</v>
      </c>
      <c r="L154" t="s">
        <v>164</v>
      </c>
      <c r="M154" t="s">
        <v>596</v>
      </c>
      <c r="N154" t="s">
        <v>237</v>
      </c>
      <c r="O154" t="s">
        <v>230</v>
      </c>
      <c r="P154" s="193" t="s">
        <v>798</v>
      </c>
      <c r="Q154">
        <f ca="1">IF(OR(ISNUMBER(MATCH(L154,MasterData!$D$3:$D$18,0)),ISNUMBER(MATCH(L154,MasterData!$C$3:$C$18,0))),
    DATEDIF(E154,I154,"d"),
    DATEDIF(E154,TODAY(),"d"))</f>
        <v>188</v>
      </c>
      <c r="R154">
        <f t="shared" ca="1" si="6"/>
        <v>0</v>
      </c>
      <c r="S154">
        <f t="shared" ca="1" si="7"/>
        <v>0</v>
      </c>
      <c r="T154">
        <f t="shared" ca="1" si="8"/>
        <v>1</v>
      </c>
    </row>
    <row r="155" spans="1:20" x14ac:dyDescent="0.35">
      <c r="A155">
        <v>6000142903</v>
      </c>
      <c r="B155" t="s">
        <v>230</v>
      </c>
      <c r="C155" t="s">
        <v>230</v>
      </c>
      <c r="D155" s="34" t="s">
        <v>251</v>
      </c>
      <c r="E155" s="1">
        <v>45819</v>
      </c>
      <c r="F155" s="1">
        <v>45842</v>
      </c>
      <c r="G155" t="s">
        <v>601</v>
      </c>
      <c r="H155" t="s">
        <v>233</v>
      </c>
      <c r="I155" s="1">
        <v>45833</v>
      </c>
      <c r="J155" t="s">
        <v>620</v>
      </c>
      <c r="K155" t="s">
        <v>241</v>
      </c>
      <c r="L155" t="s">
        <v>171</v>
      </c>
      <c r="M155" t="s">
        <v>603</v>
      </c>
      <c r="N155" t="s">
        <v>237</v>
      </c>
      <c r="O155" t="s">
        <v>230</v>
      </c>
      <c r="P155"/>
      <c r="Q155">
        <f ca="1">IF(OR(ISNUMBER(MATCH(L155,MasterData!$D$3:$D$18,0)),ISNUMBER(MATCH(L155,MasterData!$C$3:$C$18,0))),
    DATEDIF(E155,I155,"d"),
    DATEDIF(E155,TODAY(),"d"))</f>
        <v>14</v>
      </c>
      <c r="R155">
        <f t="shared" ca="1" si="6"/>
        <v>0</v>
      </c>
      <c r="S155">
        <f t="shared" ca="1" si="7"/>
        <v>1</v>
      </c>
      <c r="T155">
        <f t="shared" ca="1" si="8"/>
        <v>0</v>
      </c>
    </row>
    <row r="156" spans="1:20" x14ac:dyDescent="0.35">
      <c r="A156">
        <v>6000143191</v>
      </c>
      <c r="B156" t="s">
        <v>230</v>
      </c>
      <c r="C156" t="s">
        <v>230</v>
      </c>
      <c r="D156" s="34" t="s">
        <v>254</v>
      </c>
      <c r="E156" s="1">
        <v>45821</v>
      </c>
      <c r="F156" s="1"/>
      <c r="G156" t="s">
        <v>400</v>
      </c>
      <c r="H156" t="s">
        <v>240</v>
      </c>
      <c r="I156" s="1">
        <v>45845</v>
      </c>
      <c r="J156" t="s">
        <v>201</v>
      </c>
      <c r="K156" t="s">
        <v>241</v>
      </c>
      <c r="L156" t="s">
        <v>171</v>
      </c>
      <c r="M156" t="s">
        <v>597</v>
      </c>
      <c r="N156" t="s">
        <v>237</v>
      </c>
      <c r="O156" t="s">
        <v>230</v>
      </c>
      <c r="P156"/>
      <c r="Q156">
        <f ca="1">IF(OR(ISNUMBER(MATCH(L156,MasterData!$D$3:$D$18,0)),ISNUMBER(MATCH(L156,MasterData!$C$3:$C$18,0))),
    DATEDIF(E156,I156,"d"),
    DATEDIF(E156,TODAY(),"d"))</f>
        <v>24</v>
      </c>
      <c r="R156">
        <f t="shared" ca="1" si="6"/>
        <v>0</v>
      </c>
      <c r="S156">
        <f t="shared" ca="1" si="7"/>
        <v>1</v>
      </c>
      <c r="T156">
        <f t="shared" ca="1" si="8"/>
        <v>0</v>
      </c>
    </row>
    <row r="157" spans="1:20" x14ac:dyDescent="0.35">
      <c r="A157">
        <v>6000143230</v>
      </c>
      <c r="B157" t="s">
        <v>230</v>
      </c>
      <c r="C157" t="s">
        <v>230</v>
      </c>
      <c r="D157" s="34" t="s">
        <v>254</v>
      </c>
      <c r="E157" s="1">
        <v>45821</v>
      </c>
      <c r="F157" s="1"/>
      <c r="G157" t="s">
        <v>400</v>
      </c>
      <c r="H157" t="s">
        <v>233</v>
      </c>
      <c r="I157" s="1">
        <v>45845</v>
      </c>
      <c r="J157" t="s">
        <v>201</v>
      </c>
      <c r="K157" t="s">
        <v>241</v>
      </c>
      <c r="L157" t="s">
        <v>171</v>
      </c>
      <c r="M157" t="s">
        <v>598</v>
      </c>
      <c r="N157" t="s">
        <v>237</v>
      </c>
      <c r="O157" t="s">
        <v>230</v>
      </c>
      <c r="P157"/>
      <c r="Q157">
        <f ca="1">IF(OR(ISNUMBER(MATCH(L157,MasterData!$D$3:$D$18,0)),ISNUMBER(MATCH(L157,MasterData!$C$3:$C$18,0))),
    DATEDIF(E157,I157,"d"),
    DATEDIF(E157,TODAY(),"d"))</f>
        <v>24</v>
      </c>
      <c r="R157">
        <f t="shared" ca="1" si="6"/>
        <v>0</v>
      </c>
      <c r="S157">
        <f t="shared" ca="1" si="7"/>
        <v>1</v>
      </c>
      <c r="T157">
        <f t="shared" ca="1" si="8"/>
        <v>0</v>
      </c>
    </row>
    <row r="158" spans="1:20" x14ac:dyDescent="0.35">
      <c r="A158">
        <v>6000143231</v>
      </c>
      <c r="B158" t="s">
        <v>230</v>
      </c>
      <c r="C158" t="s">
        <v>230</v>
      </c>
      <c r="D158" s="34" t="s">
        <v>254</v>
      </c>
      <c r="E158" s="1">
        <v>45821</v>
      </c>
      <c r="F158" s="1"/>
      <c r="G158" t="s">
        <v>400</v>
      </c>
      <c r="H158" t="s">
        <v>233</v>
      </c>
      <c r="I158" s="1">
        <v>45848</v>
      </c>
      <c r="J158" t="s">
        <v>631</v>
      </c>
      <c r="K158" t="s">
        <v>241</v>
      </c>
      <c r="L158" t="s">
        <v>171</v>
      </c>
      <c r="M158" t="s">
        <v>599</v>
      </c>
      <c r="N158" t="s">
        <v>237</v>
      </c>
      <c r="O158" t="s">
        <v>230</v>
      </c>
      <c r="P158"/>
      <c r="Q158">
        <f ca="1">IF(OR(ISNUMBER(MATCH(L158,MasterData!$D$3:$D$18,0)),ISNUMBER(MATCH(L158,MasterData!$C$3:$C$18,0))),
    DATEDIF(E158,I158,"d"),
    DATEDIF(E158,TODAY(),"d"))</f>
        <v>27</v>
      </c>
      <c r="R158">
        <f t="shared" ca="1" si="6"/>
        <v>0</v>
      </c>
      <c r="S158">
        <f t="shared" ca="1" si="7"/>
        <v>1</v>
      </c>
      <c r="T158">
        <f t="shared" ca="1" si="8"/>
        <v>0</v>
      </c>
    </row>
    <row r="159" spans="1:20" x14ac:dyDescent="0.35">
      <c r="A159">
        <v>6000143290</v>
      </c>
      <c r="B159" t="s">
        <v>230</v>
      </c>
      <c r="C159" t="s">
        <v>230</v>
      </c>
      <c r="D159" s="34" t="s">
        <v>254</v>
      </c>
      <c r="E159" s="1">
        <v>45824</v>
      </c>
      <c r="F159" s="1"/>
      <c r="G159" t="s">
        <v>400</v>
      </c>
      <c r="H159" t="s">
        <v>604</v>
      </c>
      <c r="I159" s="1">
        <v>45845</v>
      </c>
      <c r="J159" t="s">
        <v>201</v>
      </c>
      <c r="K159" t="s">
        <v>241</v>
      </c>
      <c r="L159" t="s">
        <v>171</v>
      </c>
      <c r="M159" t="s">
        <v>605</v>
      </c>
      <c r="N159" t="s">
        <v>237</v>
      </c>
      <c r="O159" t="s">
        <v>230</v>
      </c>
      <c r="P159"/>
      <c r="Q159">
        <f ca="1">IF(OR(ISNUMBER(MATCH(L159,MasterData!$D$3:$D$18,0)),ISNUMBER(MATCH(L159,MasterData!$C$3:$C$18,0))),
    DATEDIF(E159,I159,"d"),
    DATEDIF(E159,TODAY(),"d"))</f>
        <v>21</v>
      </c>
      <c r="R159">
        <f t="shared" ca="1" si="6"/>
        <v>0</v>
      </c>
      <c r="S159">
        <f t="shared" ca="1" si="7"/>
        <v>1</v>
      </c>
      <c r="T159">
        <f t="shared" ca="1" si="8"/>
        <v>0</v>
      </c>
    </row>
    <row r="160" spans="1:20" x14ac:dyDescent="0.35">
      <c r="A160">
        <v>6000143344</v>
      </c>
      <c r="B160" t="s">
        <v>606</v>
      </c>
      <c r="C160" t="s">
        <v>230</v>
      </c>
      <c r="D160" s="34" t="s">
        <v>594</v>
      </c>
      <c r="E160" s="1">
        <v>45824</v>
      </c>
      <c r="F160" s="1"/>
      <c r="G160" t="s">
        <v>607</v>
      </c>
      <c r="H160" t="s">
        <v>233</v>
      </c>
      <c r="I160" s="1">
        <v>45832</v>
      </c>
      <c r="J160" t="s">
        <v>234</v>
      </c>
      <c r="K160" t="s">
        <v>241</v>
      </c>
      <c r="L160" t="s">
        <v>171</v>
      </c>
      <c r="M160" t="s">
        <v>608</v>
      </c>
      <c r="N160" t="s">
        <v>237</v>
      </c>
      <c r="O160" t="s">
        <v>230</v>
      </c>
      <c r="P160"/>
      <c r="Q160">
        <f ca="1">IF(OR(ISNUMBER(MATCH(L160,MasterData!$D$3:$D$18,0)),ISNUMBER(MATCH(L160,MasterData!$C$3:$C$18,0))),
    DATEDIF(E160,I160,"d"),
    DATEDIF(E160,TODAY(),"d"))</f>
        <v>8</v>
      </c>
      <c r="R160">
        <f t="shared" ca="1" si="6"/>
        <v>0</v>
      </c>
      <c r="S160">
        <f t="shared" ca="1" si="7"/>
        <v>1</v>
      </c>
      <c r="T160">
        <f t="shared" ca="1" si="8"/>
        <v>0</v>
      </c>
    </row>
    <row r="161" spans="1:20" x14ac:dyDescent="0.35">
      <c r="A161">
        <v>6000143384</v>
      </c>
      <c r="B161" t="s">
        <v>609</v>
      </c>
      <c r="C161" t="s">
        <v>230</v>
      </c>
      <c r="D161" s="34" t="s">
        <v>480</v>
      </c>
      <c r="E161" s="1">
        <v>45824</v>
      </c>
      <c r="F161" s="1"/>
      <c r="G161" t="s">
        <v>329</v>
      </c>
      <c r="H161" t="s">
        <v>233</v>
      </c>
      <c r="I161" s="1">
        <v>45833</v>
      </c>
      <c r="J161" t="s">
        <v>234</v>
      </c>
      <c r="K161" t="s">
        <v>241</v>
      </c>
      <c r="L161" t="s">
        <v>171</v>
      </c>
      <c r="M161" t="s">
        <v>610</v>
      </c>
      <c r="N161" t="s">
        <v>237</v>
      </c>
      <c r="O161" t="s">
        <v>230</v>
      </c>
      <c r="P161"/>
      <c r="Q161">
        <f ca="1">IF(OR(ISNUMBER(MATCH(L161,MasterData!$D$3:$D$18,0)),ISNUMBER(MATCH(L161,MasterData!$C$3:$C$18,0))),
    DATEDIF(E161,I161,"d"),
    DATEDIF(E161,TODAY(),"d"))</f>
        <v>9</v>
      </c>
      <c r="R161">
        <f t="shared" ca="1" si="6"/>
        <v>0</v>
      </c>
      <c r="S161">
        <f t="shared" ca="1" si="7"/>
        <v>1</v>
      </c>
      <c r="T161">
        <f t="shared" ca="1" si="8"/>
        <v>0</v>
      </c>
    </row>
    <row r="162" spans="1:20" x14ac:dyDescent="0.35">
      <c r="A162">
        <v>6000143505</v>
      </c>
      <c r="B162" t="s">
        <v>230</v>
      </c>
      <c r="C162" t="s">
        <v>230</v>
      </c>
      <c r="D162" s="34" t="s">
        <v>480</v>
      </c>
      <c r="E162" s="1">
        <v>45825</v>
      </c>
      <c r="F162" s="1"/>
      <c r="G162" t="s">
        <v>611</v>
      </c>
      <c r="H162" t="s">
        <v>233</v>
      </c>
      <c r="I162" s="1">
        <v>45852</v>
      </c>
      <c r="J162" t="s">
        <v>256</v>
      </c>
      <c r="K162" t="s">
        <v>241</v>
      </c>
      <c r="L162" t="s">
        <v>171</v>
      </c>
      <c r="M162" t="s">
        <v>612</v>
      </c>
      <c r="N162" t="s">
        <v>237</v>
      </c>
      <c r="O162" t="s">
        <v>230</v>
      </c>
      <c r="P162"/>
      <c r="Q162">
        <f ca="1">IF(OR(ISNUMBER(MATCH(L162,MasterData!$D$3:$D$18,0)),ISNUMBER(MATCH(L162,MasterData!$C$3:$C$18,0))),
    DATEDIF(E162,I162,"d"),
    DATEDIF(E162,TODAY(),"d"))</f>
        <v>27</v>
      </c>
      <c r="R162">
        <f t="shared" ca="1" si="6"/>
        <v>0</v>
      </c>
      <c r="S162">
        <f t="shared" ca="1" si="7"/>
        <v>1</v>
      </c>
      <c r="T162">
        <f t="shared" ca="1" si="8"/>
        <v>0</v>
      </c>
    </row>
    <row r="163" spans="1:20" x14ac:dyDescent="0.35">
      <c r="A163">
        <v>6000143525</v>
      </c>
      <c r="B163" t="s">
        <v>230</v>
      </c>
      <c r="C163" t="s">
        <v>230</v>
      </c>
      <c r="D163" s="34" t="s">
        <v>480</v>
      </c>
      <c r="E163" s="1">
        <v>45825</v>
      </c>
      <c r="F163" s="1"/>
      <c r="G163" t="s">
        <v>613</v>
      </c>
      <c r="H163" t="s">
        <v>233</v>
      </c>
      <c r="I163" s="1">
        <v>45842</v>
      </c>
      <c r="J163" t="s">
        <v>201</v>
      </c>
      <c r="K163" t="s">
        <v>241</v>
      </c>
      <c r="L163" t="s">
        <v>171</v>
      </c>
      <c r="M163" t="s">
        <v>614</v>
      </c>
      <c r="N163" t="s">
        <v>237</v>
      </c>
      <c r="O163" t="s">
        <v>230</v>
      </c>
      <c r="P163"/>
      <c r="Q163">
        <f ca="1">IF(OR(ISNUMBER(MATCH(L163,MasterData!$D$3:$D$18,0)),ISNUMBER(MATCH(L163,MasterData!$C$3:$C$18,0))),
    DATEDIF(E163,I163,"d"),
    DATEDIF(E163,TODAY(),"d"))</f>
        <v>17</v>
      </c>
      <c r="R163">
        <f t="shared" ca="1" si="6"/>
        <v>0</v>
      </c>
      <c r="S163">
        <f t="shared" ca="1" si="7"/>
        <v>1</v>
      </c>
      <c r="T163">
        <f t="shared" ca="1" si="8"/>
        <v>0</v>
      </c>
    </row>
    <row r="164" spans="1:20" x14ac:dyDescent="0.35">
      <c r="A164">
        <v>6000143567</v>
      </c>
      <c r="B164" t="s">
        <v>615</v>
      </c>
      <c r="C164" t="s">
        <v>230</v>
      </c>
      <c r="D164" s="34" t="s">
        <v>231</v>
      </c>
      <c r="E164" s="1">
        <v>45826</v>
      </c>
      <c r="F164" s="1"/>
      <c r="G164" t="s">
        <v>293</v>
      </c>
      <c r="H164" t="s">
        <v>245</v>
      </c>
      <c r="I164" s="1">
        <v>45833</v>
      </c>
      <c r="J164" t="s">
        <v>234</v>
      </c>
      <c r="K164" t="s">
        <v>241</v>
      </c>
      <c r="L164" t="s">
        <v>171</v>
      </c>
      <c r="M164" t="s">
        <v>616</v>
      </c>
      <c r="N164" t="s">
        <v>237</v>
      </c>
      <c r="O164" t="s">
        <v>230</v>
      </c>
      <c r="P164"/>
      <c r="Q164">
        <f ca="1">IF(OR(ISNUMBER(MATCH(L164,MasterData!$D$3:$D$18,0)),ISNUMBER(MATCH(L164,MasterData!$C$3:$C$18,0))),
    DATEDIF(E164,I164,"d"),
    DATEDIF(E164,TODAY(),"d"))</f>
        <v>7</v>
      </c>
      <c r="R164">
        <f t="shared" ca="1" si="6"/>
        <v>1</v>
      </c>
      <c r="S164">
        <f t="shared" ca="1" si="7"/>
        <v>0</v>
      </c>
      <c r="T164">
        <f t="shared" ca="1" si="8"/>
        <v>0</v>
      </c>
    </row>
    <row r="165" spans="1:20" x14ac:dyDescent="0.35">
      <c r="A165">
        <v>6000143642</v>
      </c>
      <c r="B165" t="s">
        <v>230</v>
      </c>
      <c r="C165" t="s">
        <v>230</v>
      </c>
      <c r="D165" s="34" t="s">
        <v>251</v>
      </c>
      <c r="E165" s="1">
        <v>45826</v>
      </c>
      <c r="F165" s="1"/>
      <c r="G165" t="s">
        <v>400</v>
      </c>
      <c r="H165" t="s">
        <v>233</v>
      </c>
      <c r="I165" s="1">
        <v>45836</v>
      </c>
      <c r="J165" t="s">
        <v>201</v>
      </c>
      <c r="K165" t="s">
        <v>241</v>
      </c>
      <c r="L165" t="s">
        <v>171</v>
      </c>
      <c r="M165" t="s">
        <v>617</v>
      </c>
      <c r="N165" t="s">
        <v>237</v>
      </c>
      <c r="O165" t="s">
        <v>230</v>
      </c>
      <c r="P165"/>
      <c r="Q165">
        <f ca="1">IF(OR(ISNUMBER(MATCH(L165,MasterData!$D$3:$D$18,0)),ISNUMBER(MATCH(L165,MasterData!$C$3:$C$18,0))),
    DATEDIF(E165,I165,"d"),
    DATEDIF(E165,TODAY(),"d"))</f>
        <v>10</v>
      </c>
      <c r="R165">
        <f t="shared" ca="1" si="6"/>
        <v>0</v>
      </c>
      <c r="S165">
        <f t="shared" ca="1" si="7"/>
        <v>1</v>
      </c>
      <c r="T165">
        <f t="shared" ca="1" si="8"/>
        <v>0</v>
      </c>
    </row>
    <row r="166" spans="1:20" x14ac:dyDescent="0.35">
      <c r="B166" t="s">
        <v>8</v>
      </c>
      <c r="D166" s="34" t="s">
        <v>660</v>
      </c>
      <c r="E166" s="1">
        <v>45826</v>
      </c>
      <c r="F166" s="1"/>
      <c r="G166" t="s">
        <v>661</v>
      </c>
      <c r="I166" s="1">
        <v>45887.499571759261</v>
      </c>
      <c r="K166" t="s">
        <v>235</v>
      </c>
      <c r="L166" t="s">
        <v>164</v>
      </c>
      <c r="M166" t="s">
        <v>662</v>
      </c>
      <c r="N166" t="s">
        <v>237</v>
      </c>
      <c r="P166" s="193" t="s">
        <v>798</v>
      </c>
      <c r="Q166">
        <f ca="1">IF(OR(ISNUMBER(MATCH(L166,MasterData!$D$3:$D$18,0)),ISNUMBER(MATCH(L166,MasterData!$C$3:$C$18,0))),
    DATEDIF(E166,I166,"d"),
    DATEDIF(E166,TODAY(),"d"))</f>
        <v>181</v>
      </c>
      <c r="R166">
        <f ca="1">IF(AND($Q166&gt;=0,$Q166&lt;=7),1,0)</f>
        <v>0</v>
      </c>
      <c r="S166">
        <f ca="1">IF(AND($Q166&gt;7,Q166&lt;=30),1,0)</f>
        <v>0</v>
      </c>
      <c r="T166">
        <f ca="1">IF($Q166&gt;30,1,0)</f>
        <v>1</v>
      </c>
    </row>
    <row r="167" spans="1:20" x14ac:dyDescent="0.35">
      <c r="A167">
        <v>6000144089</v>
      </c>
      <c r="B167" t="s">
        <v>230</v>
      </c>
      <c r="C167" t="s">
        <v>230</v>
      </c>
      <c r="D167" s="34" t="s">
        <v>231</v>
      </c>
      <c r="E167" s="1">
        <v>45833</v>
      </c>
      <c r="F167" s="1"/>
      <c r="G167" t="s">
        <v>248</v>
      </c>
      <c r="H167" t="s">
        <v>245</v>
      </c>
      <c r="I167" s="1">
        <v>45843</v>
      </c>
      <c r="J167" t="s">
        <v>201</v>
      </c>
      <c r="K167" t="s">
        <v>241</v>
      </c>
      <c r="L167" t="s">
        <v>171</v>
      </c>
      <c r="M167" t="s">
        <v>621</v>
      </c>
      <c r="N167" t="s">
        <v>237</v>
      </c>
      <c r="O167" t="s">
        <v>230</v>
      </c>
      <c r="P167"/>
      <c r="Q167">
        <f ca="1">IF(OR(ISNUMBER(MATCH(L167,MasterData!$D$3:$D$18,0)),ISNUMBER(MATCH(L167,MasterData!$C$3:$C$18,0))),
    DATEDIF(E167,I167,"d"),
    DATEDIF(E167,TODAY(),"d"))</f>
        <v>10</v>
      </c>
      <c r="R167">
        <f t="shared" ca="1" si="6"/>
        <v>0</v>
      </c>
      <c r="S167">
        <f t="shared" ca="1" si="7"/>
        <v>1</v>
      </c>
      <c r="T167">
        <f t="shared" ca="1" si="8"/>
        <v>0</v>
      </c>
    </row>
    <row r="168" spans="1:20" x14ac:dyDescent="0.35">
      <c r="A168">
        <v>6000144129</v>
      </c>
      <c r="B168" t="s">
        <v>230</v>
      </c>
      <c r="C168" t="s">
        <v>230</v>
      </c>
      <c r="D168" s="34" t="s">
        <v>231</v>
      </c>
      <c r="E168" s="1">
        <v>45833</v>
      </c>
      <c r="F168" s="1"/>
      <c r="G168" t="s">
        <v>248</v>
      </c>
      <c r="H168" t="s">
        <v>245</v>
      </c>
      <c r="I168" s="1">
        <v>45843</v>
      </c>
      <c r="J168" t="s">
        <v>201</v>
      </c>
      <c r="K168" t="s">
        <v>241</v>
      </c>
      <c r="L168" t="s">
        <v>171</v>
      </c>
      <c r="M168" t="s">
        <v>622</v>
      </c>
      <c r="N168" t="s">
        <v>237</v>
      </c>
      <c r="O168" t="s">
        <v>230</v>
      </c>
      <c r="P168"/>
      <c r="Q168">
        <f ca="1">IF(OR(ISNUMBER(MATCH(L168,MasterData!$D$3:$D$18,0)),ISNUMBER(MATCH(L168,MasterData!$C$3:$C$18,0))),
    DATEDIF(E168,I168,"d"),
    DATEDIF(E168,TODAY(),"d"))</f>
        <v>10</v>
      </c>
      <c r="R168">
        <f t="shared" ca="1" si="6"/>
        <v>0</v>
      </c>
      <c r="S168">
        <f t="shared" ca="1" si="7"/>
        <v>1</v>
      </c>
      <c r="T168">
        <f t="shared" ca="1" si="8"/>
        <v>0</v>
      </c>
    </row>
    <row r="169" spans="1:20" x14ac:dyDescent="0.35">
      <c r="A169">
        <v>6000144490</v>
      </c>
      <c r="B169" t="s">
        <v>625</v>
      </c>
      <c r="C169" t="s">
        <v>230</v>
      </c>
      <c r="D169" s="34" t="s">
        <v>231</v>
      </c>
      <c r="E169" s="1">
        <v>45838</v>
      </c>
      <c r="F169" s="1"/>
      <c r="G169" t="s">
        <v>248</v>
      </c>
      <c r="H169" t="s">
        <v>245</v>
      </c>
      <c r="I169" s="1">
        <v>45876</v>
      </c>
      <c r="J169" t="s">
        <v>245</v>
      </c>
      <c r="K169" t="s">
        <v>241</v>
      </c>
      <c r="L169" t="s">
        <v>171</v>
      </c>
      <c r="M169" t="s">
        <v>626</v>
      </c>
      <c r="N169" t="s">
        <v>237</v>
      </c>
      <c r="O169" t="s">
        <v>230</v>
      </c>
      <c r="P169"/>
      <c r="Q169">
        <f ca="1">IF(OR(ISNUMBER(MATCH(L169,MasterData!$D$3:$D$18,0)),ISNUMBER(MATCH(L169,MasterData!$C$3:$C$18,0))),
    DATEDIF(E169,I169,"d"),
    DATEDIF(E169,TODAY(),"d"))</f>
        <v>38</v>
      </c>
      <c r="R169">
        <f t="shared" ca="1" si="6"/>
        <v>0</v>
      </c>
      <c r="S169">
        <f t="shared" ca="1" si="7"/>
        <v>0</v>
      </c>
      <c r="T169">
        <f t="shared" ca="1" si="8"/>
        <v>1</v>
      </c>
    </row>
    <row r="170" spans="1:20" x14ac:dyDescent="0.35">
      <c r="A170">
        <v>6000144523</v>
      </c>
      <c r="B170" t="s">
        <v>627</v>
      </c>
      <c r="C170" t="s">
        <v>230</v>
      </c>
      <c r="D170" s="34" t="s">
        <v>254</v>
      </c>
      <c r="E170" s="1">
        <v>45838</v>
      </c>
      <c r="F170" s="1"/>
      <c r="G170" t="s">
        <v>268</v>
      </c>
      <c r="H170" t="s">
        <v>240</v>
      </c>
      <c r="I170" s="1">
        <v>45859</v>
      </c>
      <c r="J170" t="s">
        <v>245</v>
      </c>
      <c r="K170" t="s">
        <v>235</v>
      </c>
      <c r="L170" t="s">
        <v>171</v>
      </c>
      <c r="M170" t="s">
        <v>629</v>
      </c>
      <c r="N170" t="s">
        <v>237</v>
      </c>
      <c r="O170" t="s">
        <v>230</v>
      </c>
      <c r="P170"/>
      <c r="Q170">
        <f ca="1">IF(OR(ISNUMBER(MATCH(L170,MasterData!$D$3:$D$18,0)),ISNUMBER(MATCH(L170,MasterData!$C$3:$C$18,0))),
    DATEDIF(E170,I170,"d"),
    DATEDIF(E170,TODAY(),"d"))</f>
        <v>21</v>
      </c>
      <c r="R170">
        <f t="shared" ca="1" si="6"/>
        <v>0</v>
      </c>
      <c r="S170">
        <f t="shared" ca="1" si="7"/>
        <v>1</v>
      </c>
      <c r="T170">
        <f t="shared" ca="1" si="8"/>
        <v>0</v>
      </c>
    </row>
    <row r="171" spans="1:20" x14ac:dyDescent="0.35">
      <c r="A171">
        <v>6000144785</v>
      </c>
      <c r="B171" t="s">
        <v>632</v>
      </c>
      <c r="C171" t="s">
        <v>230</v>
      </c>
      <c r="D171" s="34" t="s">
        <v>231</v>
      </c>
      <c r="E171" s="1">
        <v>45840</v>
      </c>
      <c r="F171" s="1"/>
      <c r="G171" t="s">
        <v>248</v>
      </c>
      <c r="H171" t="s">
        <v>245</v>
      </c>
      <c r="I171" s="1">
        <v>45858</v>
      </c>
      <c r="J171" t="s">
        <v>245</v>
      </c>
      <c r="K171" t="s">
        <v>235</v>
      </c>
      <c r="L171" t="s">
        <v>171</v>
      </c>
      <c r="M171" t="s">
        <v>633</v>
      </c>
      <c r="N171" t="s">
        <v>237</v>
      </c>
      <c r="O171" t="s">
        <v>230</v>
      </c>
      <c r="P171"/>
      <c r="Q171">
        <f ca="1">IF(OR(ISNUMBER(MATCH(L171,MasterData!$D$3:$D$18,0)),ISNUMBER(MATCH(L171,MasterData!$C$3:$C$18,0))),
    DATEDIF(E171,I171,"d"),
    DATEDIF(E171,TODAY(),"d"))</f>
        <v>18</v>
      </c>
      <c r="R171">
        <f t="shared" ca="1" si="6"/>
        <v>0</v>
      </c>
      <c r="S171">
        <f t="shared" ca="1" si="7"/>
        <v>1</v>
      </c>
      <c r="T171">
        <f t="shared" ca="1" si="8"/>
        <v>0</v>
      </c>
    </row>
    <row r="172" spans="1:20" x14ac:dyDescent="0.35">
      <c r="A172">
        <v>6000144855</v>
      </c>
      <c r="B172" t="s">
        <v>230</v>
      </c>
      <c r="C172" t="s">
        <v>230</v>
      </c>
      <c r="D172" s="34" t="s">
        <v>251</v>
      </c>
      <c r="E172" s="1">
        <v>45841</v>
      </c>
      <c r="F172" s="1"/>
      <c r="G172" t="s">
        <v>400</v>
      </c>
      <c r="H172" t="s">
        <v>230</v>
      </c>
      <c r="I172" s="1">
        <v>45860</v>
      </c>
      <c r="J172" t="s">
        <v>201</v>
      </c>
      <c r="K172" t="s">
        <v>241</v>
      </c>
      <c r="L172" t="s">
        <v>171</v>
      </c>
      <c r="M172" t="s">
        <v>634</v>
      </c>
      <c r="N172" t="s">
        <v>237</v>
      </c>
      <c r="O172" t="s">
        <v>230</v>
      </c>
      <c r="P172"/>
      <c r="Q172">
        <f ca="1">IF(OR(ISNUMBER(MATCH(L172,MasterData!$D$3:$D$18,0)),ISNUMBER(MATCH(L172,MasterData!$C$3:$C$18,0))),
    DATEDIF(E172,I172,"d"),
    DATEDIF(E172,TODAY(),"d"))</f>
        <v>19</v>
      </c>
      <c r="R172">
        <f t="shared" ca="1" si="6"/>
        <v>0</v>
      </c>
      <c r="S172">
        <f t="shared" ca="1" si="7"/>
        <v>1</v>
      </c>
      <c r="T172">
        <f t="shared" ca="1" si="8"/>
        <v>0</v>
      </c>
    </row>
    <row r="173" spans="1:20" x14ac:dyDescent="0.35">
      <c r="A173">
        <v>6000144869</v>
      </c>
      <c r="B173" t="s">
        <v>635</v>
      </c>
      <c r="C173" t="s">
        <v>230</v>
      </c>
      <c r="D173" s="34" t="s">
        <v>231</v>
      </c>
      <c r="E173" s="1">
        <v>45841</v>
      </c>
      <c r="F173" s="1"/>
      <c r="G173" t="s">
        <v>248</v>
      </c>
      <c r="H173" t="s">
        <v>245</v>
      </c>
      <c r="I173" s="1">
        <v>45870</v>
      </c>
      <c r="J173" t="s">
        <v>234</v>
      </c>
      <c r="K173" t="s">
        <v>235</v>
      </c>
      <c r="L173" t="s">
        <v>171</v>
      </c>
      <c r="M173" t="s">
        <v>636</v>
      </c>
      <c r="N173" t="s">
        <v>237</v>
      </c>
      <c r="O173" t="s">
        <v>230</v>
      </c>
      <c r="P173"/>
      <c r="Q173">
        <f ca="1">IF(OR(ISNUMBER(MATCH(L173,MasterData!$D$3:$D$18,0)),ISNUMBER(MATCH(L173,MasterData!$C$3:$C$18,0))),
    DATEDIF(E173,I173,"d"),
    DATEDIF(E173,TODAY(),"d"))</f>
        <v>29</v>
      </c>
      <c r="R173">
        <f t="shared" ca="1" si="6"/>
        <v>0</v>
      </c>
      <c r="S173">
        <f t="shared" ca="1" si="7"/>
        <v>1</v>
      </c>
      <c r="T173">
        <f t="shared" ca="1" si="8"/>
        <v>0</v>
      </c>
    </row>
    <row r="174" spans="1:20" x14ac:dyDescent="0.35">
      <c r="A174">
        <v>6000145148</v>
      </c>
      <c r="B174" t="s">
        <v>644</v>
      </c>
      <c r="C174" t="s">
        <v>230</v>
      </c>
      <c r="D174" s="34" t="s">
        <v>480</v>
      </c>
      <c r="E174" s="1">
        <v>45845</v>
      </c>
      <c r="F174" s="1"/>
      <c r="G174" t="s">
        <v>552</v>
      </c>
      <c r="H174" t="s">
        <v>245</v>
      </c>
      <c r="I174" s="1">
        <v>45853</v>
      </c>
      <c r="J174" t="s">
        <v>245</v>
      </c>
      <c r="K174" t="s">
        <v>241</v>
      </c>
      <c r="L174" t="s">
        <v>171</v>
      </c>
      <c r="M174" t="s">
        <v>645</v>
      </c>
      <c r="N174" t="s">
        <v>237</v>
      </c>
      <c r="O174" t="s">
        <v>230</v>
      </c>
      <c r="P174"/>
      <c r="Q174">
        <f ca="1">IF(OR(ISNUMBER(MATCH(L174,MasterData!$D$3:$D$18,0)),ISNUMBER(MATCH(L174,MasterData!$C$3:$C$18,0))),
    DATEDIF(E174,I174,"d"),
    DATEDIF(E174,TODAY(),"d"))</f>
        <v>8</v>
      </c>
      <c r="R174">
        <f t="shared" ca="1" si="6"/>
        <v>0</v>
      </c>
      <c r="S174">
        <f t="shared" ca="1" si="7"/>
        <v>1</v>
      </c>
      <c r="T174">
        <f t="shared" ca="1" si="8"/>
        <v>0</v>
      </c>
    </row>
    <row r="175" spans="1:20" x14ac:dyDescent="0.35">
      <c r="A175">
        <v>6000145298</v>
      </c>
      <c r="B175" t="s">
        <v>230</v>
      </c>
      <c r="C175" t="s">
        <v>230</v>
      </c>
      <c r="D175" s="34" t="s">
        <v>231</v>
      </c>
      <c r="E175" s="1">
        <v>45846</v>
      </c>
      <c r="F175" s="1"/>
      <c r="G175" t="s">
        <v>248</v>
      </c>
      <c r="H175" t="s">
        <v>245</v>
      </c>
      <c r="I175" s="1">
        <v>45856</v>
      </c>
      <c r="J175" t="s">
        <v>245</v>
      </c>
      <c r="K175" t="s">
        <v>241</v>
      </c>
      <c r="L175" t="s">
        <v>171</v>
      </c>
      <c r="M175" t="s">
        <v>486</v>
      </c>
      <c r="N175" t="s">
        <v>237</v>
      </c>
      <c r="O175" t="s">
        <v>230</v>
      </c>
      <c r="P175"/>
      <c r="Q175">
        <f ca="1">IF(OR(ISNUMBER(MATCH(L175,MasterData!$D$3:$D$18,0)),ISNUMBER(MATCH(L175,MasterData!$C$3:$C$18,0))),
    DATEDIF(E175,I175,"d"),
    DATEDIF(E175,TODAY(),"d"))</f>
        <v>10</v>
      </c>
      <c r="R175">
        <f t="shared" ca="1" si="6"/>
        <v>0</v>
      </c>
      <c r="S175">
        <f t="shared" ca="1" si="7"/>
        <v>1</v>
      </c>
      <c r="T175">
        <f t="shared" ca="1" si="8"/>
        <v>0</v>
      </c>
    </row>
    <row r="176" spans="1:20" x14ac:dyDescent="0.35">
      <c r="A176">
        <v>6000145337</v>
      </c>
      <c r="B176" t="s">
        <v>646</v>
      </c>
      <c r="C176" t="s">
        <v>230</v>
      </c>
      <c r="D176" s="34" t="s">
        <v>231</v>
      </c>
      <c r="E176" s="1">
        <v>45846</v>
      </c>
      <c r="F176" s="1"/>
      <c r="G176" t="s">
        <v>248</v>
      </c>
      <c r="H176" t="s">
        <v>245</v>
      </c>
      <c r="I176" s="1">
        <v>45873</v>
      </c>
      <c r="J176" t="s">
        <v>234</v>
      </c>
      <c r="K176" t="s">
        <v>235</v>
      </c>
      <c r="L176" t="s">
        <v>171</v>
      </c>
      <c r="M176" t="s">
        <v>486</v>
      </c>
      <c r="N176" t="s">
        <v>237</v>
      </c>
      <c r="O176" t="s">
        <v>230</v>
      </c>
      <c r="P176"/>
      <c r="Q176">
        <f ca="1">IF(OR(ISNUMBER(MATCH(L176,MasterData!$D$3:$D$18,0)),ISNUMBER(MATCH(L176,MasterData!$C$3:$C$18,0))),
    DATEDIF(E176,I176,"d"),
    DATEDIF(E176,TODAY(),"d"))</f>
        <v>27</v>
      </c>
      <c r="R176">
        <f t="shared" ca="1" si="6"/>
        <v>0</v>
      </c>
      <c r="S176">
        <f t="shared" ca="1" si="7"/>
        <v>1</v>
      </c>
      <c r="T176">
        <f t="shared" ca="1" si="8"/>
        <v>0</v>
      </c>
    </row>
    <row r="177" spans="1:20" x14ac:dyDescent="0.35">
      <c r="A177">
        <v>6000145415</v>
      </c>
      <c r="B177" t="s">
        <v>647</v>
      </c>
      <c r="C177" t="s">
        <v>230</v>
      </c>
      <c r="D177" s="34" t="s">
        <v>254</v>
      </c>
      <c r="E177" s="1">
        <v>45847</v>
      </c>
      <c r="F177" s="1"/>
      <c r="G177" t="s">
        <v>268</v>
      </c>
      <c r="H177" t="s">
        <v>230</v>
      </c>
      <c r="I177" s="1">
        <v>45876</v>
      </c>
      <c r="J177" t="s">
        <v>245</v>
      </c>
      <c r="K177" t="s">
        <v>241</v>
      </c>
      <c r="L177" t="s">
        <v>171</v>
      </c>
      <c r="M177" t="s">
        <v>648</v>
      </c>
      <c r="N177" t="s">
        <v>237</v>
      </c>
      <c r="O177" t="s">
        <v>230</v>
      </c>
      <c r="P177"/>
      <c r="Q177">
        <f ca="1">IF(OR(ISNUMBER(MATCH(L177,MasterData!$D$3:$D$18,0)),ISNUMBER(MATCH(L177,MasterData!$C$3:$C$18,0))),
    DATEDIF(E177,I177,"d"),
    DATEDIF(E177,TODAY(),"d"))</f>
        <v>29</v>
      </c>
      <c r="R177">
        <f t="shared" ca="1" si="6"/>
        <v>0</v>
      </c>
      <c r="S177">
        <f t="shared" ca="1" si="7"/>
        <v>1</v>
      </c>
      <c r="T177">
        <f t="shared" ca="1" si="8"/>
        <v>0</v>
      </c>
    </row>
    <row r="178" spans="1:20" x14ac:dyDescent="0.35">
      <c r="A178">
        <v>6000146508</v>
      </c>
      <c r="B178" t="s">
        <v>640</v>
      </c>
      <c r="D178" s="34" t="s">
        <v>254</v>
      </c>
      <c r="E178" s="1">
        <v>45825</v>
      </c>
      <c r="F178" s="1"/>
      <c r="G178" t="s">
        <v>641</v>
      </c>
      <c r="I178" s="1">
        <v>45895.441759259258</v>
      </c>
      <c r="K178" t="s">
        <v>241</v>
      </c>
      <c r="L178" t="s">
        <v>171</v>
      </c>
      <c r="M178" t="s">
        <v>642</v>
      </c>
      <c r="N178" t="s">
        <v>237</v>
      </c>
      <c r="P178"/>
      <c r="Q178">
        <f ca="1">IF(OR(ISNUMBER(MATCH(L178,MasterData!$D$3:$D$18,0)),ISNUMBER(MATCH(L178,MasterData!$C$3:$C$18,0))),
    DATEDIF(E178,I178,"d"),
    DATEDIF(E178,TODAY(),"d"))</f>
        <v>70</v>
      </c>
      <c r="R178">
        <f t="shared" ca="1" si="6"/>
        <v>0</v>
      </c>
      <c r="S178">
        <f t="shared" ca="1" si="7"/>
        <v>0</v>
      </c>
      <c r="T178">
        <f t="shared" ca="1" si="8"/>
        <v>1</v>
      </c>
    </row>
    <row r="179" spans="1:20" x14ac:dyDescent="0.35">
      <c r="B179" t="s">
        <v>663</v>
      </c>
      <c r="D179" s="34">
        <v>3010</v>
      </c>
      <c r="E179" s="1">
        <v>45826</v>
      </c>
      <c r="F179" s="1"/>
      <c r="G179" t="s">
        <v>664</v>
      </c>
      <c r="I179" s="1">
        <v>45854</v>
      </c>
      <c r="K179" t="s">
        <v>235</v>
      </c>
      <c r="L179" t="s">
        <v>171</v>
      </c>
      <c r="M179" t="s">
        <v>665</v>
      </c>
      <c r="N179" t="s">
        <v>237</v>
      </c>
      <c r="P179"/>
      <c r="Q179">
        <f ca="1">IF(OR(ISNUMBER(MATCH(L179,MasterData!$D$3:$D$18,0)),ISNUMBER(MATCH(L179,MasterData!$C$3:$C$18,0))),
    DATEDIF(E179,I179,"d"),
    DATEDIF(E179,TODAY(),"d"))</f>
        <v>28</v>
      </c>
      <c r="R179">
        <f t="shared" ca="1" si="6"/>
        <v>0</v>
      </c>
      <c r="S179">
        <f t="shared" ca="1" si="7"/>
        <v>1</v>
      </c>
      <c r="T179">
        <f t="shared" ca="1" si="8"/>
        <v>0</v>
      </c>
    </row>
    <row r="180" spans="1:20" x14ac:dyDescent="0.35">
      <c r="B180" t="s">
        <v>666</v>
      </c>
      <c r="D180" s="34">
        <v>3010</v>
      </c>
      <c r="E180" s="1">
        <v>45828</v>
      </c>
      <c r="F180" s="1"/>
      <c r="G180" t="s">
        <v>667</v>
      </c>
      <c r="I180" s="1">
        <v>45854</v>
      </c>
      <c r="K180" t="s">
        <v>235</v>
      </c>
      <c r="L180" t="s">
        <v>171</v>
      </c>
      <c r="M180" t="s">
        <v>668</v>
      </c>
      <c r="N180" t="s">
        <v>237</v>
      </c>
      <c r="P180"/>
      <c r="Q180">
        <f ca="1">IF(OR(ISNUMBER(MATCH(L180,MasterData!$D$3:$D$18,0)),ISNUMBER(MATCH(L180,MasterData!$C$3:$C$18,0))),
    DATEDIF(E180,I180,"d"),
    DATEDIF(E180,TODAY(),"d"))</f>
        <v>26</v>
      </c>
      <c r="R180">
        <f t="shared" ca="1" si="6"/>
        <v>0</v>
      </c>
      <c r="S180">
        <f t="shared" ca="1" si="7"/>
        <v>1</v>
      </c>
      <c r="T180">
        <f t="shared" ca="1" si="8"/>
        <v>0</v>
      </c>
    </row>
    <row r="181" spans="1:20" x14ac:dyDescent="0.35">
      <c r="B181" t="s">
        <v>10</v>
      </c>
      <c r="D181" s="34" t="s">
        <v>231</v>
      </c>
      <c r="E181" s="1">
        <v>45828</v>
      </c>
      <c r="F181" s="1"/>
      <c r="G181" t="s">
        <v>669</v>
      </c>
      <c r="I181" s="1">
        <v>45895.398414351854</v>
      </c>
      <c r="K181" t="s">
        <v>235</v>
      </c>
      <c r="L181" t="s">
        <v>171</v>
      </c>
      <c r="M181" t="s">
        <v>670</v>
      </c>
      <c r="N181" t="s">
        <v>237</v>
      </c>
      <c r="P181"/>
      <c r="Q181">
        <f ca="1">IF(OR(ISNUMBER(MATCH(L181,MasterData!$D$3:$D$18,0)),ISNUMBER(MATCH(L181,MasterData!$C$3:$C$18,0))),
    DATEDIF(E181,I181,"d"),
    DATEDIF(E181,TODAY(),"d"))</f>
        <v>67</v>
      </c>
      <c r="R181">
        <f t="shared" ca="1" si="6"/>
        <v>0</v>
      </c>
      <c r="S181">
        <f t="shared" ca="1" si="7"/>
        <v>0</v>
      </c>
      <c r="T181">
        <f t="shared" ca="1" si="8"/>
        <v>1</v>
      </c>
    </row>
    <row r="182" spans="1:20" x14ac:dyDescent="0.35">
      <c r="B182" t="s">
        <v>11</v>
      </c>
      <c r="D182" s="34">
        <v>3014</v>
      </c>
      <c r="E182" s="1">
        <v>45840</v>
      </c>
      <c r="F182" s="1"/>
      <c r="G182" t="s">
        <v>649</v>
      </c>
      <c r="H182" t="s">
        <v>650</v>
      </c>
      <c r="I182" s="1">
        <v>45883</v>
      </c>
      <c r="J182" t="s">
        <v>650</v>
      </c>
      <c r="K182" t="s">
        <v>235</v>
      </c>
      <c r="L182" t="s">
        <v>171</v>
      </c>
      <c r="M182" t="s">
        <v>651</v>
      </c>
      <c r="N182" t="s">
        <v>237</v>
      </c>
      <c r="P182"/>
      <c r="Q182">
        <f ca="1">IF(OR(ISNUMBER(MATCH(L182,MasterData!$D$3:$D$18,0)),ISNUMBER(MATCH(L182,MasterData!$C$3:$C$18,0))),
    DATEDIF(E182,I182,"d"),
    DATEDIF(E182,TODAY(),"d"))</f>
        <v>43</v>
      </c>
      <c r="R182">
        <f t="shared" ca="1" si="6"/>
        <v>0</v>
      </c>
      <c r="S182">
        <f t="shared" ca="1" si="7"/>
        <v>0</v>
      </c>
      <c r="T182">
        <f t="shared" ca="1" si="8"/>
        <v>1</v>
      </c>
    </row>
    <row r="183" spans="1:20" x14ac:dyDescent="0.35">
      <c r="B183" t="s">
        <v>671</v>
      </c>
      <c r="D183" s="34">
        <v>7092</v>
      </c>
      <c r="E183" s="1">
        <v>45841</v>
      </c>
      <c r="F183" s="1"/>
      <c r="G183" t="s">
        <v>672</v>
      </c>
      <c r="I183" s="1">
        <v>45859</v>
      </c>
      <c r="K183" t="s">
        <v>241</v>
      </c>
      <c r="L183" t="s">
        <v>171</v>
      </c>
      <c r="M183" t="s">
        <v>673</v>
      </c>
      <c r="N183" t="s">
        <v>237</v>
      </c>
      <c r="P183"/>
      <c r="Q183">
        <f ca="1">IF(OR(ISNUMBER(MATCH(L183,MasterData!$D$3:$D$18,0)),ISNUMBER(MATCH(L183,MasterData!$C$3:$C$18,0))),
    DATEDIF(E183,I183,"d"),
    DATEDIF(E183,TODAY(),"d"))</f>
        <v>18</v>
      </c>
      <c r="R183">
        <f t="shared" ca="1" si="6"/>
        <v>0</v>
      </c>
      <c r="S183">
        <f t="shared" ca="1" si="7"/>
        <v>1</v>
      </c>
      <c r="T183">
        <f t="shared" ca="1" si="8"/>
        <v>0</v>
      </c>
    </row>
    <row r="184" spans="1:20" x14ac:dyDescent="0.35">
      <c r="B184" t="s">
        <v>12</v>
      </c>
      <c r="D184" s="34" t="s">
        <v>231</v>
      </c>
      <c r="E184" s="1">
        <v>45845</v>
      </c>
      <c r="F184" s="1"/>
      <c r="G184" t="s">
        <v>669</v>
      </c>
      <c r="I184" s="1">
        <v>45901</v>
      </c>
      <c r="K184" t="s">
        <v>235</v>
      </c>
      <c r="L184" t="s">
        <v>171</v>
      </c>
      <c r="M184" t="s">
        <v>674</v>
      </c>
      <c r="N184" t="s">
        <v>237</v>
      </c>
      <c r="P184"/>
      <c r="Q184">
        <f ca="1">IF(OR(ISNUMBER(MATCH(L184,MasterData!$D$3:$D$18,0)),ISNUMBER(MATCH(L184,MasterData!$C$3:$C$18,0))),
    DATEDIF(E184,I184,"d"),
    DATEDIF(E184,TODAY(),"d"))</f>
        <v>56</v>
      </c>
      <c r="R184">
        <f t="shared" ca="1" si="6"/>
        <v>0</v>
      </c>
      <c r="S184">
        <f t="shared" ca="1" si="7"/>
        <v>0</v>
      </c>
      <c r="T184">
        <f t="shared" ca="1" si="8"/>
        <v>1</v>
      </c>
    </row>
    <row r="185" spans="1:20" x14ac:dyDescent="0.35">
      <c r="B185" t="s">
        <v>675</v>
      </c>
      <c r="D185" s="34">
        <v>3014</v>
      </c>
      <c r="E185" s="1">
        <v>45845</v>
      </c>
      <c r="F185" s="1"/>
      <c r="G185" t="s">
        <v>676</v>
      </c>
      <c r="I185" s="1">
        <v>45859</v>
      </c>
      <c r="K185" t="s">
        <v>347</v>
      </c>
      <c r="L185" t="s">
        <v>171</v>
      </c>
      <c r="M185" t="s">
        <v>677</v>
      </c>
      <c r="N185" t="s">
        <v>237</v>
      </c>
      <c r="P185"/>
      <c r="Q185">
        <f ca="1">IF(OR(ISNUMBER(MATCH(L185,MasterData!$D$3:$D$18,0)),ISNUMBER(MATCH(L185,MasterData!$C$3:$C$18,0))),
    DATEDIF(E185,I185,"d"),
    DATEDIF(E185,TODAY(),"d"))</f>
        <v>14</v>
      </c>
      <c r="R185">
        <f t="shared" ca="1" si="6"/>
        <v>0</v>
      </c>
      <c r="S185">
        <f t="shared" ca="1" si="7"/>
        <v>1</v>
      </c>
      <c r="T185">
        <f t="shared" ca="1" si="8"/>
        <v>0</v>
      </c>
    </row>
    <row r="186" spans="1:20" x14ac:dyDescent="0.35">
      <c r="B186" t="s">
        <v>13</v>
      </c>
      <c r="D186" s="34">
        <v>3014</v>
      </c>
      <c r="E186" s="1">
        <v>45846</v>
      </c>
      <c r="F186" s="1"/>
      <c r="G186" t="s">
        <v>652</v>
      </c>
      <c r="H186" t="s">
        <v>240</v>
      </c>
      <c r="I186" s="1">
        <v>45883</v>
      </c>
      <c r="J186" t="s">
        <v>245</v>
      </c>
      <c r="K186" t="s">
        <v>241</v>
      </c>
      <c r="L186" t="s">
        <v>164</v>
      </c>
      <c r="M186" t="s">
        <v>653</v>
      </c>
      <c r="N186" t="s">
        <v>237</v>
      </c>
      <c r="P186" s="193" t="s">
        <v>798</v>
      </c>
      <c r="Q186">
        <f ca="1">IF(OR(ISNUMBER(MATCH(L186,MasterData!$D$3:$D$18,0)),ISNUMBER(MATCH(L186,MasterData!$C$3:$C$18,0))),
    DATEDIF(E186,I186,"d"),
    DATEDIF(E186,TODAY(),"d"))</f>
        <v>161</v>
      </c>
      <c r="R186">
        <f t="shared" ca="1" si="6"/>
        <v>0</v>
      </c>
      <c r="S186">
        <f t="shared" ca="1" si="7"/>
        <v>0</v>
      </c>
      <c r="T186">
        <f t="shared" ca="1" si="8"/>
        <v>1</v>
      </c>
    </row>
    <row r="187" spans="1:20" x14ac:dyDescent="0.35">
      <c r="B187" t="s">
        <v>654</v>
      </c>
      <c r="D187" s="34">
        <v>3014</v>
      </c>
      <c r="E187" s="1">
        <v>45847</v>
      </c>
      <c r="F187" s="1"/>
      <c r="G187" t="s">
        <v>652</v>
      </c>
      <c r="H187" t="s">
        <v>245</v>
      </c>
      <c r="I187" s="1">
        <v>45854</v>
      </c>
      <c r="J187" t="s">
        <v>245</v>
      </c>
      <c r="K187" t="s">
        <v>347</v>
      </c>
      <c r="L187" t="s">
        <v>171</v>
      </c>
      <c r="M187" t="s">
        <v>655</v>
      </c>
      <c r="N187" t="s">
        <v>237</v>
      </c>
      <c r="P187"/>
      <c r="Q187">
        <f ca="1">IF(OR(ISNUMBER(MATCH(L187,MasterData!$D$3:$D$18,0)),ISNUMBER(MATCH(L187,MasterData!$C$3:$C$18,0))),
    DATEDIF(E187,I187,"d"),
    DATEDIF(E187,TODAY(),"d"))</f>
        <v>7</v>
      </c>
      <c r="R187">
        <f t="shared" ca="1" si="6"/>
        <v>1</v>
      </c>
      <c r="S187">
        <f t="shared" ca="1" si="7"/>
        <v>0</v>
      </c>
      <c r="T187">
        <f t="shared" ca="1" si="8"/>
        <v>0</v>
      </c>
    </row>
    <row r="188" spans="1:20" x14ac:dyDescent="0.35">
      <c r="B188" t="s">
        <v>656</v>
      </c>
      <c r="D188" s="34">
        <v>3014</v>
      </c>
      <c r="E188" s="1">
        <v>45847</v>
      </c>
      <c r="F188" s="1"/>
      <c r="G188" t="s">
        <v>657</v>
      </c>
      <c r="H188" t="s">
        <v>658</v>
      </c>
      <c r="I188" s="1">
        <v>45854</v>
      </c>
      <c r="J188" t="s">
        <v>650</v>
      </c>
      <c r="K188" t="s">
        <v>241</v>
      </c>
      <c r="L188" t="s">
        <v>171</v>
      </c>
      <c r="M188" t="s">
        <v>659</v>
      </c>
      <c r="N188" t="s">
        <v>237</v>
      </c>
      <c r="P188"/>
      <c r="Q188">
        <f ca="1">IF(OR(ISNUMBER(MATCH(L188,MasterData!$D$3:$D$18,0)),ISNUMBER(MATCH(L188,MasterData!$C$3:$C$18,0))),
    DATEDIF(E188,I188,"d"),
    DATEDIF(E188,TODAY(),"d"))</f>
        <v>7</v>
      </c>
      <c r="R188">
        <f t="shared" ca="1" si="6"/>
        <v>1</v>
      </c>
      <c r="S188">
        <f t="shared" ca="1" si="7"/>
        <v>0</v>
      </c>
      <c r="T188">
        <f t="shared" ca="1" si="8"/>
        <v>0</v>
      </c>
    </row>
    <row r="189" spans="1:20" x14ac:dyDescent="0.35">
      <c r="B189" t="s">
        <v>678</v>
      </c>
      <c r="D189" s="34">
        <v>3009</v>
      </c>
      <c r="E189" s="1">
        <v>45846</v>
      </c>
      <c r="F189" s="1"/>
      <c r="G189" t="s">
        <v>679</v>
      </c>
      <c r="I189" s="1">
        <v>45863</v>
      </c>
      <c r="K189" t="s">
        <v>235</v>
      </c>
      <c r="L189" t="s">
        <v>171</v>
      </c>
      <c r="M189" t="s">
        <v>680</v>
      </c>
      <c r="N189" t="s">
        <v>237</v>
      </c>
      <c r="P189"/>
      <c r="Q189">
        <f ca="1">IF(OR(ISNUMBER(MATCH(L189,MasterData!$D$3:$D$18,0)),ISNUMBER(MATCH(L189,MasterData!$C$3:$C$18,0))),
    DATEDIF(E189,I189,"d"),
    DATEDIF(E189,TODAY(),"d"))</f>
        <v>17</v>
      </c>
      <c r="R189">
        <f t="shared" ca="1" si="6"/>
        <v>0</v>
      </c>
      <c r="S189">
        <f t="shared" ca="1" si="7"/>
        <v>1</v>
      </c>
      <c r="T189">
        <f t="shared" ca="1" si="8"/>
        <v>0</v>
      </c>
    </row>
    <row r="190" spans="1:20" x14ac:dyDescent="0.35">
      <c r="B190" t="s">
        <v>685</v>
      </c>
      <c r="D190" s="34" t="s">
        <v>254</v>
      </c>
      <c r="E190" s="1">
        <v>45852</v>
      </c>
      <c r="F190" s="1"/>
      <c r="G190" t="s">
        <v>686</v>
      </c>
      <c r="I190" s="1">
        <v>45866</v>
      </c>
      <c r="K190" t="s">
        <v>235</v>
      </c>
      <c r="L190" t="s">
        <v>171</v>
      </c>
      <c r="M190" t="s">
        <v>687</v>
      </c>
      <c r="N190" t="s">
        <v>237</v>
      </c>
      <c r="P190"/>
      <c r="Q190">
        <f ca="1">IF(OR(ISNUMBER(MATCH(L190,MasterData!$D$3:$D$18,0)),ISNUMBER(MATCH(L190,MasterData!$C$3:$C$18,0))),
    DATEDIF(E190,I190,"d"),
    DATEDIF(E190,TODAY(),"d"))</f>
        <v>14</v>
      </c>
      <c r="R190">
        <f t="shared" ca="1" si="6"/>
        <v>0</v>
      </c>
      <c r="S190">
        <f t="shared" ca="1" si="7"/>
        <v>1</v>
      </c>
      <c r="T190">
        <f t="shared" ca="1" si="8"/>
        <v>0</v>
      </c>
    </row>
    <row r="191" spans="1:20" x14ac:dyDescent="0.35">
      <c r="B191" t="s">
        <v>688</v>
      </c>
      <c r="D191" s="34">
        <v>3014</v>
      </c>
      <c r="E191" s="1">
        <v>45852</v>
      </c>
      <c r="F191" s="1"/>
      <c r="G191" t="s">
        <v>689</v>
      </c>
      <c r="I191" s="1">
        <v>45859</v>
      </c>
      <c r="K191" t="s">
        <v>241</v>
      </c>
      <c r="L191" t="s">
        <v>171</v>
      </c>
      <c r="M191" t="s">
        <v>690</v>
      </c>
      <c r="N191" t="s">
        <v>237</v>
      </c>
      <c r="P191"/>
      <c r="Q191">
        <f ca="1">IF(OR(ISNUMBER(MATCH(L191,MasterData!$D$3:$D$18,0)),ISNUMBER(MATCH(L191,MasterData!$C$3:$C$18,0))),
    DATEDIF(E191,I191,"d"),
    DATEDIF(E191,TODAY(),"d"))</f>
        <v>7</v>
      </c>
      <c r="R191">
        <f t="shared" ca="1" si="6"/>
        <v>1</v>
      </c>
      <c r="S191">
        <f t="shared" ca="1" si="7"/>
        <v>0</v>
      </c>
      <c r="T191">
        <f t="shared" ca="1" si="8"/>
        <v>0</v>
      </c>
    </row>
    <row r="192" spans="1:20" x14ac:dyDescent="0.35">
      <c r="B192" t="s">
        <v>14</v>
      </c>
      <c r="D192" s="34">
        <v>3014</v>
      </c>
      <c r="E192" s="1">
        <v>45853</v>
      </c>
      <c r="F192" s="1"/>
      <c r="G192" t="s">
        <v>676</v>
      </c>
      <c r="I192" s="1">
        <v>45875</v>
      </c>
      <c r="K192" t="s">
        <v>347</v>
      </c>
      <c r="L192" t="s">
        <v>171</v>
      </c>
      <c r="M192" t="s">
        <v>684</v>
      </c>
      <c r="N192" t="s">
        <v>237</v>
      </c>
      <c r="P192"/>
      <c r="Q192">
        <f ca="1">IF(OR(ISNUMBER(MATCH(L192,MasterData!$D$3:$D$18,0)),ISNUMBER(MATCH(L192,MasterData!$C$3:$C$18,0))),
    DATEDIF(E192,I192,"d"),
    DATEDIF(E192,TODAY(),"d"))</f>
        <v>22</v>
      </c>
      <c r="R192">
        <f ca="1">IF(AND($Q192&gt;=0,$Q192&lt;=7),1,0)</f>
        <v>0</v>
      </c>
      <c r="S192">
        <f ca="1">IF(AND($Q192&gt;7,Q192&lt;=30),1,0)</f>
        <v>1</v>
      </c>
      <c r="T192">
        <f ca="1">IF($Q192&gt;30,1,0)</f>
        <v>0</v>
      </c>
    </row>
    <row r="193" spans="1:20" x14ac:dyDescent="0.35">
      <c r="B193" t="s">
        <v>691</v>
      </c>
      <c r="D193" s="34" t="s">
        <v>254</v>
      </c>
      <c r="E193" s="1">
        <v>45854</v>
      </c>
      <c r="F193" s="1"/>
      <c r="G193" t="s">
        <v>692</v>
      </c>
      <c r="I193" s="1">
        <v>45862</v>
      </c>
      <c r="K193" t="s">
        <v>235</v>
      </c>
      <c r="L193" t="s">
        <v>171</v>
      </c>
      <c r="M193" t="s">
        <v>693</v>
      </c>
      <c r="N193" t="s">
        <v>237</v>
      </c>
      <c r="P193"/>
      <c r="Q193">
        <f ca="1">IF(OR(ISNUMBER(MATCH(L193,MasterData!$D$3:$D$18,0)),ISNUMBER(MATCH(L193,MasterData!$C$3:$C$18,0))),
    DATEDIF(E193,I193,"d"),
    DATEDIF(E193,TODAY(),"d"))</f>
        <v>8</v>
      </c>
      <c r="R193">
        <f t="shared" ref="R193:R199" ca="1" si="9">IF(AND($Q193&gt;=0,$Q193&lt;=7),1,0)</f>
        <v>0</v>
      </c>
      <c r="S193">
        <f t="shared" ref="S193:S199" ca="1" si="10">IF(AND($Q193&gt;7,Q193&lt;=30),1,0)</f>
        <v>1</v>
      </c>
      <c r="T193">
        <f t="shared" ref="T193:T199" ca="1" si="11">IF($Q193&gt;30,1,0)</f>
        <v>0</v>
      </c>
    </row>
    <row r="194" spans="1:20" x14ac:dyDescent="0.35">
      <c r="B194" t="s">
        <v>15</v>
      </c>
      <c r="D194" s="34">
        <v>3014</v>
      </c>
      <c r="E194" s="1">
        <v>45856</v>
      </c>
      <c r="F194" s="1"/>
      <c r="G194" t="s">
        <v>686</v>
      </c>
      <c r="I194" s="1">
        <v>45874</v>
      </c>
      <c r="K194" t="s">
        <v>235</v>
      </c>
      <c r="L194" t="s">
        <v>171</v>
      </c>
      <c r="M194" t="s">
        <v>697</v>
      </c>
      <c r="N194" t="s">
        <v>237</v>
      </c>
      <c r="P194"/>
      <c r="Q194">
        <f ca="1">IF(OR(ISNUMBER(MATCH(L194,MasterData!$D$3:$D$18,0)),ISNUMBER(MATCH(L194,MasterData!$C$3:$C$18,0))),
    DATEDIF(E194,I194,"d"),
    DATEDIF(E194,TODAY(),"d"))</f>
        <v>18</v>
      </c>
      <c r="R194">
        <f t="shared" ca="1" si="9"/>
        <v>0</v>
      </c>
      <c r="S194">
        <f t="shared" ca="1" si="10"/>
        <v>1</v>
      </c>
      <c r="T194">
        <f t="shared" ca="1" si="11"/>
        <v>0</v>
      </c>
    </row>
    <row r="195" spans="1:20" x14ac:dyDescent="0.35">
      <c r="A195">
        <v>6000146356</v>
      </c>
      <c r="B195" t="s">
        <v>698</v>
      </c>
      <c r="D195" s="34">
        <v>3014</v>
      </c>
      <c r="E195" s="1">
        <v>45859</v>
      </c>
      <c r="F195" s="1"/>
      <c r="G195" t="s">
        <v>699</v>
      </c>
      <c r="H195" t="s">
        <v>245</v>
      </c>
      <c r="I195" s="1">
        <v>45866</v>
      </c>
      <c r="K195" t="s">
        <v>241</v>
      </c>
      <c r="L195" t="s">
        <v>171</v>
      </c>
      <c r="M195" t="s">
        <v>700</v>
      </c>
      <c r="N195" t="s">
        <v>237</v>
      </c>
      <c r="P195"/>
      <c r="Q195">
        <f ca="1">IF(OR(ISNUMBER(MATCH(L195,MasterData!$D$3:$D$18,0)),ISNUMBER(MATCH(L195,MasterData!$C$3:$C$18,0))),
    DATEDIF(E195,I195,"d"),
    DATEDIF(E195,TODAY(),"d"))</f>
        <v>7</v>
      </c>
      <c r="R195">
        <f ca="1">IF(AND($Q195&gt;=0,$Q195&lt;=7),1,0)</f>
        <v>1</v>
      </c>
      <c r="S195">
        <f ca="1">IF(AND($Q195&gt;7,Q195&lt;=30),1,0)</f>
        <v>0</v>
      </c>
      <c r="T195">
        <f ca="1">IF($Q195&gt;30,1,0)</f>
        <v>0</v>
      </c>
    </row>
    <row r="196" spans="1:20" x14ac:dyDescent="0.35">
      <c r="B196" t="s">
        <v>16</v>
      </c>
      <c r="D196" s="34">
        <v>3014</v>
      </c>
      <c r="E196" s="1">
        <v>45859</v>
      </c>
      <c r="F196" s="1"/>
      <c r="G196" t="s">
        <v>689</v>
      </c>
      <c r="I196" s="1">
        <v>45869</v>
      </c>
      <c r="K196" t="s">
        <v>235</v>
      </c>
      <c r="L196" t="s">
        <v>171</v>
      </c>
      <c r="M196" t="s">
        <v>701</v>
      </c>
      <c r="N196" t="s">
        <v>237</v>
      </c>
      <c r="P196"/>
      <c r="Q196">
        <f ca="1">IF(OR(ISNUMBER(MATCH(L196,MasterData!$D$3:$D$18,0)),ISNUMBER(MATCH(L196,MasterData!$C$3:$C$18,0))),
    DATEDIF(E196,I196,"d"),
    DATEDIF(E196,TODAY(),"d"))</f>
        <v>10</v>
      </c>
      <c r="R196">
        <f t="shared" ca="1" si="9"/>
        <v>0</v>
      </c>
      <c r="S196">
        <f t="shared" ca="1" si="10"/>
        <v>1</v>
      </c>
      <c r="T196">
        <f t="shared" ca="1" si="11"/>
        <v>0</v>
      </c>
    </row>
    <row r="197" spans="1:20" x14ac:dyDescent="0.35">
      <c r="B197" t="s">
        <v>17</v>
      </c>
      <c r="D197" s="34" t="s">
        <v>480</v>
      </c>
      <c r="E197" s="1">
        <v>45859</v>
      </c>
      <c r="F197" s="1"/>
      <c r="G197" t="s">
        <v>702</v>
      </c>
      <c r="I197" s="1">
        <v>45874</v>
      </c>
      <c r="K197" t="s">
        <v>235</v>
      </c>
      <c r="L197" t="s">
        <v>171</v>
      </c>
      <c r="M197" t="s">
        <v>703</v>
      </c>
      <c r="N197" t="s">
        <v>237</v>
      </c>
      <c r="P197"/>
      <c r="Q197">
        <f ca="1">IF(OR(ISNUMBER(MATCH(L197,MasterData!$D$3:$D$18,0)),ISNUMBER(MATCH(L197,MasterData!$C$3:$C$18,0))),
    DATEDIF(E197,I197,"d"),
    DATEDIF(E197,TODAY(),"d"))</f>
        <v>15</v>
      </c>
      <c r="R197">
        <f t="shared" ca="1" si="9"/>
        <v>0</v>
      </c>
      <c r="S197">
        <f t="shared" ca="1" si="10"/>
        <v>1</v>
      </c>
      <c r="T197">
        <f t="shared" ca="1" si="11"/>
        <v>0</v>
      </c>
    </row>
    <row r="198" spans="1:20" x14ac:dyDescent="0.35">
      <c r="A198">
        <v>6000147166</v>
      </c>
      <c r="B198" t="s">
        <v>18</v>
      </c>
      <c r="D198" s="34" t="s">
        <v>660</v>
      </c>
      <c r="E198" s="1">
        <v>45862</v>
      </c>
      <c r="F198" s="1"/>
      <c r="G198" t="s">
        <v>704</v>
      </c>
      <c r="I198" s="1">
        <v>45882</v>
      </c>
      <c r="K198" t="s">
        <v>235</v>
      </c>
      <c r="L198" t="s">
        <v>171</v>
      </c>
      <c r="M198" t="s">
        <v>705</v>
      </c>
      <c r="N198" t="s">
        <v>237</v>
      </c>
      <c r="P198"/>
      <c r="Q198">
        <f ca="1">IF(OR(ISNUMBER(MATCH(L198,MasterData!$D$3:$D$18,0)),ISNUMBER(MATCH(L198,MasterData!$C$3:$C$18,0))),
    DATEDIF(E198,I198,"d"),
    DATEDIF(E198,TODAY(),"d"))</f>
        <v>20</v>
      </c>
      <c r="R198">
        <f t="shared" ca="1" si="9"/>
        <v>0</v>
      </c>
      <c r="S198">
        <f t="shared" ca="1" si="10"/>
        <v>1</v>
      </c>
      <c r="T198">
        <f t="shared" ca="1" si="11"/>
        <v>0</v>
      </c>
    </row>
    <row r="199" spans="1:20" x14ac:dyDescent="0.35">
      <c r="B199" t="s">
        <v>706</v>
      </c>
      <c r="D199" s="34" t="s">
        <v>480</v>
      </c>
      <c r="E199" s="1">
        <v>45862</v>
      </c>
      <c r="F199" s="1"/>
      <c r="G199" t="s">
        <v>689</v>
      </c>
      <c r="I199" s="1">
        <v>45867</v>
      </c>
      <c r="K199" t="s">
        <v>241</v>
      </c>
      <c r="L199" t="s">
        <v>171</v>
      </c>
      <c r="M199" t="s">
        <v>707</v>
      </c>
      <c r="N199" t="s">
        <v>237</v>
      </c>
      <c r="P199"/>
      <c r="Q199">
        <f ca="1">IF(OR(ISNUMBER(MATCH(L199,MasterData!$D$3:$D$18,0)),ISNUMBER(MATCH(L199,MasterData!$C$3:$C$18,0))),
    DATEDIF(E199,I199,"d"),
    DATEDIF(E199,TODAY(),"d"))</f>
        <v>5</v>
      </c>
      <c r="R199">
        <f t="shared" ca="1" si="9"/>
        <v>1</v>
      </c>
      <c r="S199">
        <f t="shared" ca="1" si="10"/>
        <v>0</v>
      </c>
      <c r="T199">
        <f t="shared" ca="1" si="11"/>
        <v>0</v>
      </c>
    </row>
    <row r="200" spans="1:20" x14ac:dyDescent="0.35">
      <c r="B200" t="s">
        <v>19</v>
      </c>
      <c r="D200" s="34">
        <v>3003</v>
      </c>
      <c r="E200" s="1">
        <v>45863</v>
      </c>
      <c r="F200" s="1"/>
      <c r="G200" t="s">
        <v>692</v>
      </c>
      <c r="I200" s="1">
        <v>45874</v>
      </c>
      <c r="K200" t="s">
        <v>241</v>
      </c>
      <c r="L200" t="s">
        <v>171</v>
      </c>
      <c r="M200" t="s">
        <v>708</v>
      </c>
      <c r="N200" t="s">
        <v>237</v>
      </c>
      <c r="P200"/>
      <c r="Q200">
        <f ca="1">IF(OR(ISNUMBER(MATCH(L200,MasterData!$D$3:$D$18,0)),ISNUMBER(MATCH(L200,MasterData!$C$3:$C$18,0))),
    DATEDIF(E200,I200,"d"),
    DATEDIF(E200,TODAY(),"d"))</f>
        <v>11</v>
      </c>
      <c r="R200">
        <f ca="1">IF(AND($Q200&gt;=0,$Q200&lt;=7),1,0)</f>
        <v>0</v>
      </c>
      <c r="S200">
        <f ca="1">IF(AND($Q200&gt;7,Q200&lt;=30),1,0)</f>
        <v>1</v>
      </c>
      <c r="T200">
        <f ca="1">IF($Q200&gt;30,1,0)</f>
        <v>0</v>
      </c>
    </row>
    <row r="201" spans="1:20" x14ac:dyDescent="0.35">
      <c r="B201" t="s">
        <v>709</v>
      </c>
      <c r="D201" s="34" t="s">
        <v>231</v>
      </c>
      <c r="E201" s="1">
        <v>45867</v>
      </c>
      <c r="F201" s="1"/>
      <c r="G201" t="s">
        <v>710</v>
      </c>
      <c r="I201" s="1">
        <v>45869</v>
      </c>
      <c r="K201" t="s">
        <v>235</v>
      </c>
      <c r="L201" t="s">
        <v>171</v>
      </c>
      <c r="M201" t="s">
        <v>711</v>
      </c>
      <c r="N201" t="s">
        <v>237</v>
      </c>
      <c r="P201"/>
      <c r="Q201">
        <f ca="1">IF(OR(ISNUMBER(MATCH(L201,MasterData!$D$3:$D$18,0)),ISNUMBER(MATCH(L201,MasterData!$C$3:$C$18,0))),
    DATEDIF(E201,I201,"d"),
    DATEDIF(E201,TODAY(),"d"))</f>
        <v>2</v>
      </c>
      <c r="R201">
        <f t="shared" ref="R201:R255" ca="1" si="12">IF(AND($Q201&gt;=0,$Q201&lt;=7),1,0)</f>
        <v>1</v>
      </c>
      <c r="S201">
        <f t="shared" ref="S201:S240" ca="1" si="13">IF(AND($Q201&gt;7,Q201&lt;=30),1,0)</f>
        <v>0</v>
      </c>
      <c r="T201">
        <f t="shared" ref="T201:T255" ca="1" si="14">IF($Q201&gt;30,1,0)</f>
        <v>0</v>
      </c>
    </row>
    <row r="202" spans="1:20" x14ac:dyDescent="0.35">
      <c r="B202" t="s">
        <v>712</v>
      </c>
      <c r="D202" s="34" t="s">
        <v>480</v>
      </c>
      <c r="E202" s="1">
        <v>45867</v>
      </c>
      <c r="F202" s="1"/>
      <c r="G202" t="s">
        <v>699</v>
      </c>
      <c r="I202" s="1">
        <v>45868</v>
      </c>
      <c r="K202" t="s">
        <v>241</v>
      </c>
      <c r="L202" t="s">
        <v>171</v>
      </c>
      <c r="M202" t="s">
        <v>713</v>
      </c>
      <c r="N202" t="s">
        <v>237</v>
      </c>
      <c r="P202"/>
      <c r="Q202">
        <f ca="1">IF(OR(ISNUMBER(MATCH(L202,MasterData!$D$3:$D$18,0)),ISNUMBER(MATCH(L202,MasterData!$C$3:$C$18,0))),
    DATEDIF(E202,I202,"d"),
    DATEDIF(E202,TODAY(),"d"))</f>
        <v>1</v>
      </c>
      <c r="R202">
        <f t="shared" ca="1" si="12"/>
        <v>1</v>
      </c>
      <c r="S202">
        <f t="shared" ca="1" si="13"/>
        <v>0</v>
      </c>
      <c r="T202">
        <f t="shared" ca="1" si="14"/>
        <v>0</v>
      </c>
    </row>
    <row r="203" spans="1:20" x14ac:dyDescent="0.35">
      <c r="B203" t="s">
        <v>714</v>
      </c>
      <c r="D203" s="34" t="s">
        <v>231</v>
      </c>
      <c r="E203" s="1">
        <v>45867</v>
      </c>
      <c r="F203" s="1"/>
      <c r="G203" t="s">
        <v>715</v>
      </c>
      <c r="I203" s="1">
        <v>45896.52511574074</v>
      </c>
      <c r="K203" t="s">
        <v>235</v>
      </c>
      <c r="L203" t="s">
        <v>171</v>
      </c>
      <c r="M203" t="s">
        <v>716</v>
      </c>
      <c r="N203" t="s">
        <v>237</v>
      </c>
      <c r="P203"/>
      <c r="Q203">
        <f ca="1">IF(OR(ISNUMBER(MATCH(L203,MasterData!$D$3:$D$18,0)),ISNUMBER(MATCH(L203,MasterData!$C$3:$C$18,0))),
    DATEDIF(E203,I203,"d"),
    DATEDIF(E203,TODAY(),"d"))</f>
        <v>29</v>
      </c>
      <c r="R203">
        <f t="shared" ca="1" si="12"/>
        <v>0</v>
      </c>
      <c r="S203">
        <f t="shared" ca="1" si="13"/>
        <v>1</v>
      </c>
      <c r="T203">
        <f t="shared" ca="1" si="14"/>
        <v>0</v>
      </c>
    </row>
    <row r="204" spans="1:20" x14ac:dyDescent="0.35">
      <c r="B204" t="s">
        <v>20</v>
      </c>
      <c r="D204" s="34" t="s">
        <v>717</v>
      </c>
      <c r="E204" s="1">
        <v>45868</v>
      </c>
      <c r="F204" s="1"/>
      <c r="G204" t="s">
        <v>718</v>
      </c>
      <c r="I204" s="1">
        <v>45895.570856481485</v>
      </c>
      <c r="K204" t="s">
        <v>241</v>
      </c>
      <c r="L204" t="s">
        <v>171</v>
      </c>
      <c r="M204" t="s">
        <v>719</v>
      </c>
      <c r="N204" t="s">
        <v>237</v>
      </c>
      <c r="P204"/>
      <c r="Q204">
        <f ca="1">IF(OR(ISNUMBER(MATCH(L204,MasterData!$D$3:$D$18,0)),ISNUMBER(MATCH(L204,MasterData!$C$3:$C$18,0))),
    DATEDIF(E204,I204,"d"),
    DATEDIF(E204,TODAY(),"d"))</f>
        <v>27</v>
      </c>
      <c r="R204">
        <f t="shared" ca="1" si="12"/>
        <v>0</v>
      </c>
      <c r="S204">
        <f t="shared" ca="1" si="13"/>
        <v>1</v>
      </c>
      <c r="T204">
        <f t="shared" ca="1" si="14"/>
        <v>0</v>
      </c>
    </row>
    <row r="205" spans="1:20" x14ac:dyDescent="0.35">
      <c r="B205" t="s">
        <v>21</v>
      </c>
      <c r="D205" s="34">
        <v>3366</v>
      </c>
      <c r="E205" s="1">
        <v>45868</v>
      </c>
      <c r="F205" s="1"/>
      <c r="G205" t="s">
        <v>720</v>
      </c>
      <c r="I205" s="1">
        <v>45895.400914351849</v>
      </c>
      <c r="K205" t="s">
        <v>241</v>
      </c>
      <c r="L205" t="s">
        <v>171</v>
      </c>
      <c r="M205" t="s">
        <v>721</v>
      </c>
      <c r="N205" t="s">
        <v>237</v>
      </c>
      <c r="P205"/>
      <c r="Q205">
        <f ca="1">IF(OR(ISNUMBER(MATCH(L205,MasterData!$D$3:$D$18,0)),ISNUMBER(MATCH(L205,MasterData!$C$3:$C$18,0))),
    DATEDIF(E205,I205,"d"),
    DATEDIF(E205,TODAY(),"d"))</f>
        <v>27</v>
      </c>
      <c r="R205">
        <f t="shared" ca="1" si="12"/>
        <v>0</v>
      </c>
      <c r="S205">
        <f t="shared" ca="1" si="13"/>
        <v>1</v>
      </c>
      <c r="T205">
        <f t="shared" ca="1" si="14"/>
        <v>0</v>
      </c>
    </row>
    <row r="206" spans="1:20" x14ac:dyDescent="0.35">
      <c r="B206" t="s">
        <v>22</v>
      </c>
      <c r="D206" s="34" t="s">
        <v>717</v>
      </c>
      <c r="E206" s="1">
        <v>45869</v>
      </c>
      <c r="G206" t="s">
        <v>722</v>
      </c>
      <c r="I206" s="1">
        <v>45870</v>
      </c>
      <c r="K206" t="s">
        <v>235</v>
      </c>
      <c r="L206" t="s">
        <v>171</v>
      </c>
      <c r="M206" t="s">
        <v>723</v>
      </c>
      <c r="N206" t="s">
        <v>237</v>
      </c>
      <c r="P206"/>
      <c r="Q206">
        <f ca="1">IF(OR(ISNUMBER(MATCH(L206,MasterData!$D$3:$D$18,0)),ISNUMBER(MATCH(L206,MasterData!$C$3:$C$18,0))),
    DATEDIF(E206,I206,"d"),
    DATEDIF(E206,TODAY(),"d"))</f>
        <v>1</v>
      </c>
      <c r="R206">
        <f t="shared" ca="1" si="12"/>
        <v>1</v>
      </c>
      <c r="S206">
        <f t="shared" ca="1" si="13"/>
        <v>0</v>
      </c>
      <c r="T206">
        <f t="shared" ca="1" si="14"/>
        <v>0</v>
      </c>
    </row>
    <row r="207" spans="1:20" x14ac:dyDescent="0.35">
      <c r="B207" t="s">
        <v>23</v>
      </c>
      <c r="D207" s="34" t="s">
        <v>480</v>
      </c>
      <c r="E207" s="1">
        <v>45870</v>
      </c>
      <c r="G207" t="s">
        <v>724</v>
      </c>
      <c r="I207" s="1">
        <v>45881</v>
      </c>
      <c r="K207" t="s">
        <v>235</v>
      </c>
      <c r="L207" t="s">
        <v>171</v>
      </c>
      <c r="M207" t="s">
        <v>725</v>
      </c>
      <c r="N207" t="s">
        <v>237</v>
      </c>
      <c r="P207"/>
      <c r="Q207">
        <f ca="1">IF(OR(ISNUMBER(MATCH(L207,MasterData!$D$3:$D$18,0)),ISNUMBER(MATCH(L207,MasterData!$C$3:$C$18,0))),
    DATEDIF(E207,I207,"d"),
    DATEDIF(E207,TODAY(),"d"))</f>
        <v>11</v>
      </c>
      <c r="R207">
        <f t="shared" ca="1" si="12"/>
        <v>0</v>
      </c>
      <c r="S207">
        <f t="shared" ca="1" si="13"/>
        <v>1</v>
      </c>
      <c r="T207">
        <f t="shared" ca="1" si="14"/>
        <v>0</v>
      </c>
    </row>
    <row r="208" spans="1:20" x14ac:dyDescent="0.35">
      <c r="B208" t="s">
        <v>24</v>
      </c>
      <c r="D208" s="34" t="s">
        <v>254</v>
      </c>
      <c r="E208" s="1">
        <v>45873</v>
      </c>
      <c r="G208" t="s">
        <v>727</v>
      </c>
      <c r="I208" s="1">
        <v>45874</v>
      </c>
      <c r="K208" t="s">
        <v>241</v>
      </c>
      <c r="L208" t="s">
        <v>171</v>
      </c>
      <c r="M208" t="s">
        <v>728</v>
      </c>
      <c r="N208" t="s">
        <v>237</v>
      </c>
      <c r="P208"/>
      <c r="Q208">
        <f ca="1">IF(OR(ISNUMBER(MATCH(L208,MasterData!$D$3:$D$18,0)),ISNUMBER(MATCH(L208,MasterData!$C$3:$C$18,0))),
    DATEDIF(E208,I208,"d"),
    DATEDIF(E208,TODAY(),"d"))</f>
        <v>1</v>
      </c>
      <c r="R208">
        <f t="shared" ca="1" si="12"/>
        <v>1</v>
      </c>
      <c r="S208">
        <f t="shared" ca="1" si="13"/>
        <v>0</v>
      </c>
      <c r="T208">
        <f t="shared" ca="1" si="14"/>
        <v>0</v>
      </c>
    </row>
    <row r="209" spans="2:20" x14ac:dyDescent="0.35">
      <c r="B209" t="s">
        <v>25</v>
      </c>
      <c r="D209" s="34">
        <v>5975</v>
      </c>
      <c r="E209" s="1">
        <v>45876</v>
      </c>
      <c r="G209" t="s">
        <v>248</v>
      </c>
      <c r="H209" t="s">
        <v>245</v>
      </c>
      <c r="I209" s="1">
        <v>45883.327187499999</v>
      </c>
      <c r="K209" t="s">
        <v>241</v>
      </c>
      <c r="L209" t="s">
        <v>164</v>
      </c>
      <c r="M209" t="s">
        <v>729</v>
      </c>
      <c r="N209" t="s">
        <v>237</v>
      </c>
      <c r="P209" s="193" t="s">
        <v>798</v>
      </c>
      <c r="Q209">
        <f ca="1">IF(OR(ISNUMBER(MATCH(L209,MasterData!$D$3:$D$18,0)),ISNUMBER(MATCH(L209,MasterData!$C$3:$C$18,0))),
    DATEDIF(E209,I209,"d"),
    DATEDIF(E209,TODAY(),"d"))</f>
        <v>131</v>
      </c>
      <c r="R209">
        <f t="shared" ca="1" si="12"/>
        <v>0</v>
      </c>
      <c r="S209">
        <f t="shared" ca="1" si="13"/>
        <v>0</v>
      </c>
      <c r="T209">
        <f t="shared" ca="1" si="14"/>
        <v>1</v>
      </c>
    </row>
    <row r="210" spans="2:20" x14ac:dyDescent="0.35">
      <c r="B210" t="s">
        <v>26</v>
      </c>
      <c r="D210" s="34">
        <v>5975</v>
      </c>
      <c r="E210" s="1">
        <v>45876</v>
      </c>
      <c r="G210" t="s">
        <v>248</v>
      </c>
      <c r="H210" t="s">
        <v>245</v>
      </c>
      <c r="I210" s="1">
        <v>45897.422789351855</v>
      </c>
      <c r="K210" t="s">
        <v>241</v>
      </c>
      <c r="L210" t="s">
        <v>171</v>
      </c>
      <c r="M210" t="s">
        <v>729</v>
      </c>
      <c r="N210" t="s">
        <v>237</v>
      </c>
      <c r="P210"/>
      <c r="Q210">
        <f ca="1">IF(OR(ISNUMBER(MATCH(L210,MasterData!$D$3:$D$18,0)),ISNUMBER(MATCH(L210,MasterData!$C$3:$C$18,0))),
    DATEDIF(E210,I210,"d"),
    DATEDIF(E210,TODAY(),"d"))</f>
        <v>21</v>
      </c>
      <c r="R210">
        <f t="shared" ca="1" si="12"/>
        <v>0</v>
      </c>
      <c r="S210">
        <f t="shared" ca="1" si="13"/>
        <v>1</v>
      </c>
      <c r="T210">
        <f t="shared" ca="1" si="14"/>
        <v>0</v>
      </c>
    </row>
    <row r="211" spans="2:20" x14ac:dyDescent="0.35">
      <c r="B211" t="s">
        <v>730</v>
      </c>
      <c r="D211" s="34">
        <v>5975</v>
      </c>
      <c r="E211" s="1">
        <v>45877</v>
      </c>
      <c r="G211" t="s">
        <v>248</v>
      </c>
      <c r="H211" t="s">
        <v>245</v>
      </c>
      <c r="I211" s="1">
        <v>45896.544803240744</v>
      </c>
      <c r="K211" t="s">
        <v>241</v>
      </c>
      <c r="L211" t="s">
        <v>171</v>
      </c>
      <c r="M211" t="s">
        <v>731</v>
      </c>
      <c r="N211" t="s">
        <v>237</v>
      </c>
      <c r="P211"/>
      <c r="Q211">
        <f ca="1">IF(OR(ISNUMBER(MATCH(L211,MasterData!$D$3:$D$18,0)),ISNUMBER(MATCH(L211,MasterData!$C$3:$C$18,0))),
    DATEDIF(E211,I211,"d"),
    DATEDIF(E211,TODAY(),"d"))</f>
        <v>19</v>
      </c>
      <c r="R211">
        <f t="shared" ca="1" si="12"/>
        <v>0</v>
      </c>
      <c r="S211">
        <f t="shared" ca="1" si="13"/>
        <v>1</v>
      </c>
      <c r="T211">
        <f t="shared" ca="1" si="14"/>
        <v>0</v>
      </c>
    </row>
    <row r="212" spans="2:20" x14ac:dyDescent="0.35">
      <c r="B212" t="s">
        <v>732</v>
      </c>
      <c r="D212" s="34" t="s">
        <v>480</v>
      </c>
      <c r="E212" s="1">
        <v>45881</v>
      </c>
      <c r="G212" t="s">
        <v>733</v>
      </c>
      <c r="I212" s="1">
        <v>45881</v>
      </c>
      <c r="K212" t="s">
        <v>347</v>
      </c>
      <c r="L212" t="s">
        <v>171</v>
      </c>
      <c r="M212" t="s">
        <v>734</v>
      </c>
      <c r="N212" t="s">
        <v>237</v>
      </c>
      <c r="P212"/>
      <c r="Q212">
        <f ca="1">IF(OR(ISNUMBER(MATCH(L212,MasterData!$D$3:$D$18,0)),ISNUMBER(MATCH(L212,MasterData!$C$3:$C$18,0))),
    DATEDIF(E212,I212,"d"),
    DATEDIF(E212,TODAY(),"d"))</f>
        <v>0</v>
      </c>
      <c r="R212">
        <f t="shared" ca="1" si="12"/>
        <v>1</v>
      </c>
      <c r="S212">
        <f t="shared" ca="1" si="13"/>
        <v>0</v>
      </c>
      <c r="T212">
        <f t="shared" ca="1" si="14"/>
        <v>0</v>
      </c>
    </row>
    <row r="213" spans="2:20" x14ac:dyDescent="0.35">
      <c r="B213" t="s">
        <v>27</v>
      </c>
      <c r="D213" s="34" t="s">
        <v>717</v>
      </c>
      <c r="E213" s="1">
        <v>45881</v>
      </c>
      <c r="G213" t="s">
        <v>735</v>
      </c>
      <c r="H213" t="s">
        <v>736</v>
      </c>
      <c r="I213" s="1">
        <v>45883</v>
      </c>
      <c r="K213" t="s">
        <v>241</v>
      </c>
      <c r="L213" t="s">
        <v>164</v>
      </c>
      <c r="M213" t="s">
        <v>737</v>
      </c>
      <c r="N213" t="s">
        <v>237</v>
      </c>
      <c r="P213" s="193" t="s">
        <v>798</v>
      </c>
      <c r="Q213">
        <f ca="1">IF(OR(ISNUMBER(MATCH(L213,MasterData!$D$3:$D$18,0)),ISNUMBER(MATCH(L213,MasterData!$C$3:$C$18,0))),
    DATEDIF(E213,I213,"d"),
    DATEDIF(E213,TODAY(),"d"))</f>
        <v>126</v>
      </c>
      <c r="R213">
        <f t="shared" ca="1" si="12"/>
        <v>0</v>
      </c>
      <c r="S213">
        <f t="shared" ca="1" si="13"/>
        <v>0</v>
      </c>
      <c r="T213">
        <f t="shared" ca="1" si="14"/>
        <v>1</v>
      </c>
    </row>
    <row r="214" spans="2:20" x14ac:dyDescent="0.35">
      <c r="B214" t="s">
        <v>28</v>
      </c>
      <c r="D214" s="34">
        <v>3014</v>
      </c>
      <c r="E214" s="1">
        <v>45882</v>
      </c>
      <c r="G214" t="s">
        <v>738</v>
      </c>
      <c r="H214" t="s">
        <v>736</v>
      </c>
      <c r="I214" s="1">
        <v>45883</v>
      </c>
      <c r="K214" t="s">
        <v>235</v>
      </c>
      <c r="L214" t="s">
        <v>164</v>
      </c>
      <c r="M214" t="s">
        <v>739</v>
      </c>
      <c r="N214" t="s">
        <v>237</v>
      </c>
      <c r="P214" s="193" t="s">
        <v>798</v>
      </c>
      <c r="Q214">
        <f ca="1">IF(OR(ISNUMBER(MATCH(L214,MasterData!$D$3:$D$18,0)),ISNUMBER(MATCH(L214,MasterData!$C$3:$C$18,0))),
    DATEDIF(E214,I214,"d"),
    DATEDIF(E214,TODAY(),"d"))</f>
        <v>125</v>
      </c>
      <c r="R214">
        <f t="shared" ca="1" si="12"/>
        <v>0</v>
      </c>
      <c r="S214">
        <f t="shared" ca="1" si="13"/>
        <v>0</v>
      </c>
      <c r="T214">
        <f t="shared" ca="1" si="14"/>
        <v>1</v>
      </c>
    </row>
    <row r="215" spans="2:20" x14ac:dyDescent="0.35">
      <c r="B215" t="s">
        <v>740</v>
      </c>
      <c r="D215" s="34">
        <v>3014</v>
      </c>
      <c r="E215" s="179">
        <v>45884.675428240742</v>
      </c>
      <c r="G215" t="s">
        <v>741</v>
      </c>
      <c r="I215" s="179">
        <v>45895.349780092591</v>
      </c>
      <c r="J215" t="s">
        <v>742</v>
      </c>
      <c r="K215" t="s">
        <v>235</v>
      </c>
      <c r="L215" t="s">
        <v>171</v>
      </c>
      <c r="M215" t="s">
        <v>743</v>
      </c>
      <c r="N215" t="s">
        <v>744</v>
      </c>
      <c r="P215"/>
      <c r="Q215">
        <f ca="1">IF(OR(ISNUMBER(MATCH(L215,MasterData!$D$3:$D$18,0)),ISNUMBER(MATCH(L215,MasterData!$C$3:$C$18,0))),
    DATEDIF(E215,I215,"d"),
    DATEDIF(E215,TODAY(),"d"))</f>
        <v>11</v>
      </c>
      <c r="R215">
        <f t="shared" ca="1" si="12"/>
        <v>0</v>
      </c>
      <c r="S215">
        <f t="shared" ca="1" si="13"/>
        <v>1</v>
      </c>
      <c r="T215">
        <f t="shared" ca="1" si="14"/>
        <v>0</v>
      </c>
    </row>
    <row r="216" spans="2:20" x14ac:dyDescent="0.35">
      <c r="B216" t="s">
        <v>745</v>
      </c>
      <c r="D216" s="34" t="s">
        <v>746</v>
      </c>
      <c r="E216" s="179">
        <v>45887.449328703704</v>
      </c>
      <c r="G216" t="s">
        <v>738</v>
      </c>
      <c r="I216" s="179">
        <v>45896.404432870368</v>
      </c>
      <c r="J216" t="s">
        <v>747</v>
      </c>
      <c r="K216" t="s">
        <v>235</v>
      </c>
      <c r="L216" t="s">
        <v>164</v>
      </c>
      <c r="M216" t="s">
        <v>748</v>
      </c>
      <c r="N216" t="s">
        <v>744</v>
      </c>
      <c r="P216" s="193" t="s">
        <v>799</v>
      </c>
      <c r="Q216">
        <f ca="1">IF(OR(ISNUMBER(MATCH(L216,MasterData!$D$3:$D$18,0)),ISNUMBER(MATCH(L216,MasterData!$C$3:$C$18,0))),
    DATEDIF(E216,I216,"d"),
    DATEDIF(E216,TODAY(),"d"))</f>
        <v>120</v>
      </c>
      <c r="R216">
        <f t="shared" ca="1" si="12"/>
        <v>0</v>
      </c>
      <c r="S216">
        <f t="shared" ca="1" si="13"/>
        <v>0</v>
      </c>
      <c r="T216">
        <f t="shared" ca="1" si="14"/>
        <v>1</v>
      </c>
    </row>
    <row r="217" spans="2:20" x14ac:dyDescent="0.35">
      <c r="B217" t="s">
        <v>29</v>
      </c>
      <c r="D217" s="34" t="s">
        <v>254</v>
      </c>
      <c r="E217" s="179">
        <v>45887.466793981483</v>
      </c>
      <c r="G217" t="s">
        <v>749</v>
      </c>
      <c r="I217" s="179">
        <v>45903</v>
      </c>
      <c r="J217" t="s">
        <v>747</v>
      </c>
      <c r="K217" t="s">
        <v>241</v>
      </c>
      <c r="L217" t="s">
        <v>171</v>
      </c>
      <c r="M217" t="s">
        <v>750</v>
      </c>
      <c r="N217" t="s">
        <v>744</v>
      </c>
      <c r="P217"/>
      <c r="Q217">
        <f ca="1">IF(OR(ISNUMBER(MATCH(L217,MasterData!$D$3:$D$18,0)),ISNUMBER(MATCH(L217,MasterData!$C$3:$C$18,0))),
    DATEDIF(E217,I217,"d"),
    DATEDIF(E217,TODAY(),"d"))</f>
        <v>16</v>
      </c>
      <c r="R217">
        <f t="shared" ca="1" si="12"/>
        <v>0</v>
      </c>
      <c r="S217">
        <f t="shared" ca="1" si="13"/>
        <v>1</v>
      </c>
      <c r="T217">
        <f t="shared" ca="1" si="14"/>
        <v>0</v>
      </c>
    </row>
    <row r="218" spans="2:20" x14ac:dyDescent="0.35">
      <c r="B218" t="s">
        <v>751</v>
      </c>
      <c r="D218" s="34">
        <v>3010</v>
      </c>
      <c r="E218" s="179">
        <v>45887.607604166667</v>
      </c>
      <c r="G218" t="s">
        <v>752</v>
      </c>
      <c r="I218" s="179">
        <v>45891.336944444447</v>
      </c>
      <c r="J218" t="s">
        <v>753</v>
      </c>
      <c r="K218" t="s">
        <v>241</v>
      </c>
      <c r="L218" t="s">
        <v>171</v>
      </c>
      <c r="M218" t="s">
        <v>754</v>
      </c>
      <c r="N218" t="s">
        <v>744</v>
      </c>
      <c r="P218"/>
      <c r="Q218">
        <f ca="1">IF(OR(ISNUMBER(MATCH(L218,MasterData!$D$3:$D$18,0)),ISNUMBER(MATCH(L218,MasterData!$C$3:$C$18,0))),
    DATEDIF(E218,I218,"d"),
    DATEDIF(E218,TODAY(),"d"))</f>
        <v>4</v>
      </c>
      <c r="R218">
        <f t="shared" ca="1" si="12"/>
        <v>1</v>
      </c>
      <c r="S218">
        <f t="shared" ca="1" si="13"/>
        <v>0</v>
      </c>
      <c r="T218">
        <f t="shared" ca="1" si="14"/>
        <v>0</v>
      </c>
    </row>
    <row r="219" spans="2:20" x14ac:dyDescent="0.35">
      <c r="B219" t="s">
        <v>30</v>
      </c>
      <c r="D219" s="34" t="s">
        <v>254</v>
      </c>
      <c r="E219" s="179">
        <v>45887.680798611109</v>
      </c>
      <c r="G219" t="s">
        <v>755</v>
      </c>
      <c r="I219" s="179">
        <v>45903</v>
      </c>
      <c r="J219" t="s">
        <v>753</v>
      </c>
      <c r="K219" t="s">
        <v>241</v>
      </c>
      <c r="L219" t="s">
        <v>171</v>
      </c>
      <c r="M219" t="s">
        <v>756</v>
      </c>
      <c r="N219" t="s">
        <v>744</v>
      </c>
      <c r="P219"/>
      <c r="Q219">
        <f ca="1">IF(OR(ISNUMBER(MATCH(L219,MasterData!$D$3:$D$18,0)),ISNUMBER(MATCH(L219,MasterData!$C$3:$C$18,0))),
    DATEDIF(E219,I219,"d"),
    DATEDIF(E219,TODAY(),"d"))</f>
        <v>16</v>
      </c>
      <c r="R219">
        <f t="shared" ca="1" si="12"/>
        <v>0</v>
      </c>
      <c r="S219">
        <f t="shared" ca="1" si="13"/>
        <v>1</v>
      </c>
      <c r="T219">
        <f t="shared" ca="1" si="14"/>
        <v>0</v>
      </c>
    </row>
    <row r="220" spans="2:20" x14ac:dyDescent="0.35">
      <c r="B220" t="s">
        <v>31</v>
      </c>
      <c r="D220" s="34">
        <v>3003</v>
      </c>
      <c r="E220" s="179">
        <v>45887.701516203706</v>
      </c>
      <c r="G220" t="s">
        <v>755</v>
      </c>
      <c r="I220" s="179">
        <v>45903</v>
      </c>
      <c r="J220" t="s">
        <v>753</v>
      </c>
      <c r="K220" t="s">
        <v>241</v>
      </c>
      <c r="L220" t="s">
        <v>171</v>
      </c>
      <c r="M220" t="s">
        <v>757</v>
      </c>
      <c r="N220" t="s">
        <v>744</v>
      </c>
      <c r="P220"/>
      <c r="Q220">
        <f ca="1">IF(OR(ISNUMBER(MATCH(L220,MasterData!$D$3:$D$18,0)),ISNUMBER(MATCH(L220,MasterData!$C$3:$C$18,0))),
    DATEDIF(E220,I220,"d"),
    DATEDIF(E220,TODAY(),"d"))</f>
        <v>16</v>
      </c>
      <c r="R220">
        <f t="shared" ca="1" si="12"/>
        <v>0</v>
      </c>
      <c r="S220">
        <f t="shared" ca="1" si="13"/>
        <v>1</v>
      </c>
      <c r="T220">
        <f t="shared" ca="1" si="14"/>
        <v>0</v>
      </c>
    </row>
    <row r="221" spans="2:20" x14ac:dyDescent="0.35">
      <c r="B221" t="s">
        <v>758</v>
      </c>
      <c r="D221" s="34">
        <v>3366</v>
      </c>
      <c r="E221" s="179">
        <v>45887.842199074075</v>
      </c>
      <c r="G221" t="s">
        <v>759</v>
      </c>
      <c r="I221" s="179">
        <v>45896.525173611109</v>
      </c>
      <c r="J221" t="s">
        <v>760</v>
      </c>
      <c r="K221" t="s">
        <v>235</v>
      </c>
      <c r="L221" t="s">
        <v>171</v>
      </c>
      <c r="M221" t="s">
        <v>761</v>
      </c>
      <c r="N221" t="s">
        <v>744</v>
      </c>
      <c r="P221"/>
      <c r="Q221">
        <f ca="1">IF(OR(ISNUMBER(MATCH(L221,MasterData!$D$3:$D$18,0)),ISNUMBER(MATCH(L221,MasterData!$C$3:$C$18,0))),
    DATEDIF(E221,I221,"d"),
    DATEDIF(E221,TODAY(),"d"))</f>
        <v>9</v>
      </c>
      <c r="R221">
        <f t="shared" ca="1" si="12"/>
        <v>0</v>
      </c>
      <c r="S221">
        <f t="shared" ca="1" si="13"/>
        <v>1</v>
      </c>
      <c r="T221">
        <f t="shared" ca="1" si="14"/>
        <v>0</v>
      </c>
    </row>
    <row r="222" spans="2:20" x14ac:dyDescent="0.35">
      <c r="B222" t="s">
        <v>762</v>
      </c>
      <c r="D222" s="34" t="s">
        <v>746</v>
      </c>
      <c r="E222" s="179">
        <v>45888.412893518522</v>
      </c>
      <c r="G222" t="s">
        <v>738</v>
      </c>
      <c r="I222" s="179">
        <v>45905.405312499999</v>
      </c>
      <c r="J222" t="s">
        <v>747</v>
      </c>
      <c r="K222" t="s">
        <v>235</v>
      </c>
      <c r="L222" t="s">
        <v>171</v>
      </c>
      <c r="M222" t="s">
        <v>763</v>
      </c>
      <c r="N222" t="s">
        <v>744</v>
      </c>
      <c r="P222" s="193" t="s">
        <v>799</v>
      </c>
      <c r="Q222">
        <f ca="1">IF(OR(ISNUMBER(MATCH(L222,MasterData!$D$3:$D$18,0)),ISNUMBER(MATCH(L222,MasterData!$C$3:$C$18,0))),
    DATEDIF(E222,I222,"d"),
    DATEDIF(E222,TODAY(),"d"))</f>
        <v>17</v>
      </c>
      <c r="R222">
        <f t="shared" ca="1" si="12"/>
        <v>0</v>
      </c>
      <c r="S222">
        <f t="shared" ca="1" si="13"/>
        <v>1</v>
      </c>
      <c r="T222">
        <f t="shared" ca="1" si="14"/>
        <v>0</v>
      </c>
    </row>
    <row r="223" spans="2:20" x14ac:dyDescent="0.35">
      <c r="B223" t="s">
        <v>32</v>
      </c>
      <c r="D223" s="34">
        <v>3003</v>
      </c>
      <c r="E223" s="179">
        <v>45889.527708333335</v>
      </c>
      <c r="G223" t="s">
        <v>749</v>
      </c>
      <c r="I223" s="179">
        <v>45902.536944444444</v>
      </c>
      <c r="J223" t="s">
        <v>753</v>
      </c>
      <c r="K223" t="s">
        <v>347</v>
      </c>
      <c r="L223" t="s">
        <v>164</v>
      </c>
      <c r="M223" t="s">
        <v>764</v>
      </c>
      <c r="N223" t="s">
        <v>744</v>
      </c>
      <c r="P223" s="193" t="s">
        <v>798</v>
      </c>
      <c r="Q223">
        <f ca="1">IF(OR(ISNUMBER(MATCH(L223,MasterData!$D$3:$D$18,0)),ISNUMBER(MATCH(L223,MasterData!$C$3:$C$18,0))),
    DATEDIF(E223,I223,"d"),
    DATEDIF(E223,TODAY(),"d"))</f>
        <v>118</v>
      </c>
      <c r="R223">
        <f t="shared" ca="1" si="12"/>
        <v>0</v>
      </c>
      <c r="S223">
        <f t="shared" ca="1" si="13"/>
        <v>0</v>
      </c>
      <c r="T223">
        <f t="shared" ca="1" si="14"/>
        <v>1</v>
      </c>
    </row>
    <row r="224" spans="2:20" x14ac:dyDescent="0.35">
      <c r="B224" t="s">
        <v>765</v>
      </c>
      <c r="D224" s="34" t="s">
        <v>717</v>
      </c>
      <c r="E224" s="179">
        <v>45889.974976851852</v>
      </c>
      <c r="G224" t="s">
        <v>766</v>
      </c>
      <c r="I224" s="179">
        <v>45896.382384259261</v>
      </c>
      <c r="J224" t="s">
        <v>760</v>
      </c>
      <c r="K224" t="s">
        <v>347</v>
      </c>
      <c r="L224" t="s">
        <v>174</v>
      </c>
      <c r="M224" t="s">
        <v>767</v>
      </c>
      <c r="N224" t="s">
        <v>744</v>
      </c>
      <c r="P224" s="193" t="s">
        <v>799</v>
      </c>
      <c r="Q224">
        <f ca="1">IF(OR(ISNUMBER(MATCH(L224,MasterData!$D$3:$D$18,0)),ISNUMBER(MATCH(L224,MasterData!$C$3:$C$18,0))),
    DATEDIF(E224,I224,"d"),
    DATEDIF(E224,TODAY(),"d"))</f>
        <v>118</v>
      </c>
      <c r="R224">
        <f t="shared" ca="1" si="12"/>
        <v>0</v>
      </c>
      <c r="S224">
        <f t="shared" ca="1" si="13"/>
        <v>0</v>
      </c>
      <c r="T224">
        <f t="shared" ca="1" si="14"/>
        <v>1</v>
      </c>
    </row>
    <row r="225" spans="2:20" x14ac:dyDescent="0.35">
      <c r="B225" t="s">
        <v>768</v>
      </c>
      <c r="D225" s="34" t="s">
        <v>480</v>
      </c>
      <c r="E225" s="179">
        <v>45890.36917824074</v>
      </c>
      <c r="G225" t="s">
        <v>769</v>
      </c>
      <c r="I225" s="179">
        <v>45898.44</v>
      </c>
      <c r="J225" t="s">
        <v>753</v>
      </c>
      <c r="K225" t="s">
        <v>235</v>
      </c>
      <c r="L225" t="s">
        <v>171</v>
      </c>
      <c r="M225" t="s">
        <v>770</v>
      </c>
      <c r="N225" t="s">
        <v>771</v>
      </c>
      <c r="P225"/>
      <c r="Q225">
        <f ca="1">IF(OR(ISNUMBER(MATCH(L225,MasterData!$D$3:$D$18,0)),ISNUMBER(MATCH(L225,MasterData!$C$3:$C$18,0))),
    DATEDIF(E225,I225,"d"),
    DATEDIF(E225,TODAY(),"d"))</f>
        <v>8</v>
      </c>
      <c r="R225">
        <f t="shared" ca="1" si="12"/>
        <v>0</v>
      </c>
      <c r="S225">
        <f t="shared" ca="1" si="13"/>
        <v>1</v>
      </c>
      <c r="T225">
        <f t="shared" ca="1" si="14"/>
        <v>0</v>
      </c>
    </row>
    <row r="226" spans="2:20" x14ac:dyDescent="0.35">
      <c r="B226" t="s">
        <v>33</v>
      </c>
      <c r="D226" s="34" t="s">
        <v>480</v>
      </c>
      <c r="E226" s="179">
        <v>45890.637569444443</v>
      </c>
      <c r="G226" t="s">
        <v>649</v>
      </c>
      <c r="I226" s="179">
        <v>45895.442662037036</v>
      </c>
      <c r="J226" t="s">
        <v>753</v>
      </c>
      <c r="K226" t="s">
        <v>241</v>
      </c>
      <c r="L226" t="s">
        <v>164</v>
      </c>
      <c r="M226" t="s">
        <v>772</v>
      </c>
      <c r="N226" t="s">
        <v>744</v>
      </c>
      <c r="P226" s="193" t="s">
        <v>798</v>
      </c>
      <c r="Q226">
        <f ca="1">IF(OR(ISNUMBER(MATCH(L226,MasterData!$D$3:$D$18,0)),ISNUMBER(MATCH(L226,MasterData!$C$3:$C$18,0))),
    DATEDIF(E226,I226,"d"),
    DATEDIF(E226,TODAY(),"d"))</f>
        <v>117</v>
      </c>
      <c r="R226">
        <f t="shared" ca="1" si="12"/>
        <v>0</v>
      </c>
      <c r="S226">
        <f t="shared" ca="1" si="13"/>
        <v>0</v>
      </c>
      <c r="T226">
        <f t="shared" ca="1" si="14"/>
        <v>1</v>
      </c>
    </row>
    <row r="227" spans="2:20" x14ac:dyDescent="0.35">
      <c r="B227" t="s">
        <v>41</v>
      </c>
      <c r="D227" s="34" t="s">
        <v>746</v>
      </c>
      <c r="E227" s="179">
        <v>45891.361898148149</v>
      </c>
      <c r="G227" t="s">
        <v>773</v>
      </c>
      <c r="I227" s="179">
        <v>45894.525810185187</v>
      </c>
      <c r="J227" t="s">
        <v>753</v>
      </c>
      <c r="K227" t="s">
        <v>235</v>
      </c>
      <c r="L227" t="s">
        <v>171</v>
      </c>
      <c r="M227" t="s">
        <v>774</v>
      </c>
      <c r="N227" t="s">
        <v>744</v>
      </c>
      <c r="P227"/>
      <c r="Q227">
        <f ca="1">IF(OR(ISNUMBER(MATCH(L227,MasterData!$D$3:$D$18,0)),ISNUMBER(MATCH(L227,MasterData!$C$3:$C$18,0))),
    DATEDIF(E227,I227,"d"),
    DATEDIF(E227,TODAY(),"d"))</f>
        <v>3</v>
      </c>
      <c r="R227">
        <f t="shared" ca="1" si="12"/>
        <v>1</v>
      </c>
      <c r="S227">
        <f t="shared" ca="1" si="13"/>
        <v>0</v>
      </c>
      <c r="T227">
        <f t="shared" ca="1" si="14"/>
        <v>0</v>
      </c>
    </row>
    <row r="228" spans="2:20" x14ac:dyDescent="0.35">
      <c r="B228" t="s">
        <v>775</v>
      </c>
      <c r="D228" s="34" t="s">
        <v>746</v>
      </c>
      <c r="E228" s="179">
        <v>45891.448854166665</v>
      </c>
      <c r="G228" t="s">
        <v>776</v>
      </c>
      <c r="I228" s="179">
        <v>45891.521145833336</v>
      </c>
      <c r="J228" t="s">
        <v>753</v>
      </c>
      <c r="K228" t="s">
        <v>241</v>
      </c>
      <c r="L228" t="s">
        <v>171</v>
      </c>
      <c r="M228" t="s">
        <v>777</v>
      </c>
      <c r="N228" t="s">
        <v>744</v>
      </c>
      <c r="P228"/>
      <c r="Q228">
        <f ca="1">IF(OR(ISNUMBER(MATCH(L228,MasterData!$D$3:$D$18,0)),ISNUMBER(MATCH(L228,MasterData!$C$3:$C$18,0))),
    DATEDIF(E228,I228,"d"),
    DATEDIF(E228,TODAY(),"d"))</f>
        <v>0</v>
      </c>
      <c r="R228">
        <f t="shared" ca="1" si="12"/>
        <v>1</v>
      </c>
      <c r="S228">
        <f t="shared" ca="1" si="13"/>
        <v>0</v>
      </c>
      <c r="T228">
        <f t="shared" ca="1" si="14"/>
        <v>0</v>
      </c>
    </row>
    <row r="229" spans="2:20" x14ac:dyDescent="0.35">
      <c r="B229" t="s">
        <v>35</v>
      </c>
      <c r="D229" s="34" t="s">
        <v>746</v>
      </c>
      <c r="E229" s="179">
        <v>45891.829895833333</v>
      </c>
      <c r="G229" t="s">
        <v>778</v>
      </c>
      <c r="I229" s="179">
        <v>45901.364317129628</v>
      </c>
      <c r="J229" t="s">
        <v>753</v>
      </c>
      <c r="K229" t="s">
        <v>235</v>
      </c>
      <c r="L229" t="s">
        <v>171</v>
      </c>
      <c r="M229" t="s">
        <v>779</v>
      </c>
      <c r="N229" t="s">
        <v>744</v>
      </c>
      <c r="P229"/>
      <c r="Q229">
        <f ca="1">IF(OR(ISNUMBER(MATCH(L229,MasterData!$D$3:$D$18,0)),ISNUMBER(MATCH(L229,MasterData!$C$3:$C$18,0))),
    DATEDIF(E229,I229,"d"),
    DATEDIF(E229,TODAY(),"d"))</f>
        <v>10</v>
      </c>
      <c r="R229">
        <f t="shared" ca="1" si="12"/>
        <v>0</v>
      </c>
      <c r="S229">
        <f t="shared" ca="1" si="13"/>
        <v>1</v>
      </c>
      <c r="T229">
        <f t="shared" ca="1" si="14"/>
        <v>0</v>
      </c>
    </row>
    <row r="230" spans="2:20" x14ac:dyDescent="0.35">
      <c r="B230" t="s">
        <v>38</v>
      </c>
      <c r="D230" s="34" t="s">
        <v>746</v>
      </c>
      <c r="E230" s="179">
        <v>45891.837696759256</v>
      </c>
      <c r="G230" t="s">
        <v>778</v>
      </c>
      <c r="I230" s="179">
        <v>45894.335069444445</v>
      </c>
      <c r="J230" t="s">
        <v>753</v>
      </c>
      <c r="K230" t="s">
        <v>235</v>
      </c>
      <c r="L230" t="s">
        <v>164</v>
      </c>
      <c r="M230" t="s">
        <v>780</v>
      </c>
      <c r="N230" t="s">
        <v>744</v>
      </c>
      <c r="P230" s="193" t="s">
        <v>798</v>
      </c>
      <c r="Q230">
        <f ca="1">IF(OR(ISNUMBER(MATCH(L230,MasterData!$D$3:$D$18,0)),ISNUMBER(MATCH(L230,MasterData!$C$3:$C$18,0))),
    DATEDIF(E230,I230,"d"),
    DATEDIF(E230,TODAY(),"d"))</f>
        <v>116</v>
      </c>
      <c r="R230">
        <f t="shared" ca="1" si="12"/>
        <v>0</v>
      </c>
      <c r="S230">
        <f t="shared" ca="1" si="13"/>
        <v>0</v>
      </c>
      <c r="T230">
        <f t="shared" ca="1" si="14"/>
        <v>1</v>
      </c>
    </row>
    <row r="231" spans="2:20" x14ac:dyDescent="0.35">
      <c r="B231" t="s">
        <v>36</v>
      </c>
      <c r="D231" s="34" t="s">
        <v>746</v>
      </c>
      <c r="E231" s="179">
        <v>45891.859375</v>
      </c>
      <c r="G231" t="s">
        <v>778</v>
      </c>
      <c r="I231" s="179">
        <v>45894.332777777781</v>
      </c>
      <c r="J231" t="s">
        <v>753</v>
      </c>
      <c r="K231" t="s">
        <v>235</v>
      </c>
      <c r="L231" t="s">
        <v>164</v>
      </c>
      <c r="M231" t="s">
        <v>781</v>
      </c>
      <c r="N231" t="s">
        <v>744</v>
      </c>
      <c r="P231" s="193" t="s">
        <v>798</v>
      </c>
      <c r="Q231">
        <f ca="1">IF(OR(ISNUMBER(MATCH(L231,MasterData!$D$3:$D$18,0)),ISNUMBER(MATCH(L231,MasterData!$C$3:$C$18,0))),
    DATEDIF(E231,I231,"d"),
    DATEDIF(E231,TODAY(),"d"))</f>
        <v>116</v>
      </c>
      <c r="R231">
        <f t="shared" ca="1" si="12"/>
        <v>0</v>
      </c>
      <c r="S231">
        <f t="shared" ca="1" si="13"/>
        <v>0</v>
      </c>
      <c r="T231">
        <f t="shared" ca="1" si="14"/>
        <v>1</v>
      </c>
    </row>
    <row r="232" spans="2:20" x14ac:dyDescent="0.35">
      <c r="B232" t="s">
        <v>37</v>
      </c>
      <c r="D232" s="34" t="s">
        <v>746</v>
      </c>
      <c r="E232" s="179">
        <v>45891.867268518516</v>
      </c>
      <c r="G232" t="s">
        <v>778</v>
      </c>
      <c r="I232" s="179">
        <v>45894.334374999999</v>
      </c>
      <c r="J232" t="s">
        <v>753</v>
      </c>
      <c r="K232" t="s">
        <v>235</v>
      </c>
      <c r="L232" t="s">
        <v>164</v>
      </c>
      <c r="M232" t="s">
        <v>782</v>
      </c>
      <c r="N232" t="s">
        <v>744</v>
      </c>
      <c r="P232" s="193" t="s">
        <v>798</v>
      </c>
      <c r="Q232">
        <f ca="1">IF(OR(ISNUMBER(MATCH(L232,MasterData!$D$3:$D$18,0)),ISNUMBER(MATCH(L232,MasterData!$C$3:$C$18,0))),
    DATEDIF(E232,I232,"d"),
    DATEDIF(E232,TODAY(),"d"))</f>
        <v>116</v>
      </c>
      <c r="R232">
        <f t="shared" ca="1" si="12"/>
        <v>0</v>
      </c>
      <c r="S232">
        <f t="shared" ca="1" si="13"/>
        <v>0</v>
      </c>
      <c r="T232">
        <f t="shared" ca="1" si="14"/>
        <v>1</v>
      </c>
    </row>
    <row r="233" spans="2:20" x14ac:dyDescent="0.35">
      <c r="B233" t="s">
        <v>39</v>
      </c>
      <c r="D233" s="34">
        <v>3014</v>
      </c>
      <c r="E233" s="179">
        <v>45891.879328703704</v>
      </c>
      <c r="G233" t="s">
        <v>778</v>
      </c>
      <c r="I233" s="179">
        <v>45894.375335648147</v>
      </c>
      <c r="J233" t="s">
        <v>753</v>
      </c>
      <c r="K233" t="s">
        <v>235</v>
      </c>
      <c r="L233" t="s">
        <v>164</v>
      </c>
      <c r="M233" t="s">
        <v>783</v>
      </c>
      <c r="N233" t="s">
        <v>744</v>
      </c>
      <c r="P233" s="193" t="s">
        <v>798</v>
      </c>
      <c r="Q233">
        <f ca="1">IF(OR(ISNUMBER(MATCH(L233,MasterData!$D$3:$D$18,0)),ISNUMBER(MATCH(L233,MasterData!$C$3:$C$18,0))),
    DATEDIF(E233,I233,"d"),
    DATEDIF(E233,TODAY(),"d"))</f>
        <v>116</v>
      </c>
      <c r="R233">
        <f t="shared" ca="1" si="12"/>
        <v>0</v>
      </c>
      <c r="S233">
        <f t="shared" ca="1" si="13"/>
        <v>0</v>
      </c>
      <c r="T233">
        <f t="shared" ca="1" si="14"/>
        <v>1</v>
      </c>
    </row>
    <row r="234" spans="2:20" x14ac:dyDescent="0.35">
      <c r="B234" t="s">
        <v>40</v>
      </c>
      <c r="D234" s="34" t="s">
        <v>746</v>
      </c>
      <c r="E234" s="179">
        <v>45894.349247685182</v>
      </c>
      <c r="G234" t="s">
        <v>738</v>
      </c>
      <c r="I234" s="179">
        <v>45896.4059837963</v>
      </c>
      <c r="J234" t="s">
        <v>747</v>
      </c>
      <c r="K234" t="s">
        <v>235</v>
      </c>
      <c r="L234" t="s">
        <v>164</v>
      </c>
      <c r="M234" t="s">
        <v>784</v>
      </c>
      <c r="N234" t="s">
        <v>744</v>
      </c>
      <c r="P234" s="193" t="s">
        <v>798</v>
      </c>
      <c r="Q234">
        <f ca="1">IF(OR(ISNUMBER(MATCH(L234,MasterData!$D$3:$D$18,0)),ISNUMBER(MATCH(L234,MasterData!$C$3:$C$18,0))),
    DATEDIF(E234,I234,"d"),
    DATEDIF(E234,TODAY(),"d"))</f>
        <v>113</v>
      </c>
      <c r="R234">
        <f t="shared" ca="1" si="12"/>
        <v>0</v>
      </c>
      <c r="S234">
        <f t="shared" ca="1" si="13"/>
        <v>0</v>
      </c>
      <c r="T234">
        <f t="shared" ca="1" si="14"/>
        <v>1</v>
      </c>
    </row>
    <row r="235" spans="2:20" x14ac:dyDescent="0.35">
      <c r="B235" t="s">
        <v>785</v>
      </c>
      <c r="D235" s="34">
        <v>3009</v>
      </c>
      <c r="E235" s="179">
        <v>45894.382754629631</v>
      </c>
      <c r="G235" t="s">
        <v>786</v>
      </c>
      <c r="I235" s="179">
        <v>45897.4924537037</v>
      </c>
      <c r="J235" t="s">
        <v>753</v>
      </c>
      <c r="K235" t="s">
        <v>235</v>
      </c>
      <c r="L235" t="s">
        <v>171</v>
      </c>
      <c r="M235" t="s">
        <v>787</v>
      </c>
      <c r="N235" t="s">
        <v>744</v>
      </c>
      <c r="P235"/>
      <c r="Q235">
        <f ca="1">IF(OR(ISNUMBER(MATCH(L235,MasterData!$D$3:$D$18,0)),ISNUMBER(MATCH(L235,MasterData!$C$3:$C$18,0))),
    DATEDIF(E235,I235,"d"),
    DATEDIF(E235,TODAY(),"d"))</f>
        <v>3</v>
      </c>
      <c r="R235">
        <f t="shared" ca="1" si="12"/>
        <v>1</v>
      </c>
      <c r="S235">
        <f t="shared" ca="1" si="13"/>
        <v>0</v>
      </c>
      <c r="T235">
        <f t="shared" ca="1" si="14"/>
        <v>0</v>
      </c>
    </row>
    <row r="236" spans="2:20" x14ac:dyDescent="0.35">
      <c r="B236" t="s">
        <v>42</v>
      </c>
      <c r="D236" s="34">
        <v>3009</v>
      </c>
      <c r="E236" s="179">
        <v>45894.397002314814</v>
      </c>
      <c r="G236" t="s">
        <v>786</v>
      </c>
      <c r="I236" s="179">
        <v>45895.396203703705</v>
      </c>
      <c r="J236" t="s">
        <v>753</v>
      </c>
      <c r="K236" t="s">
        <v>235</v>
      </c>
      <c r="L236" t="s">
        <v>171</v>
      </c>
      <c r="M236" t="s">
        <v>788</v>
      </c>
      <c r="N236" t="s">
        <v>744</v>
      </c>
      <c r="P236"/>
      <c r="Q236">
        <f ca="1">IF(OR(ISNUMBER(MATCH(L236,MasterData!$D$3:$D$18,0)),ISNUMBER(MATCH(L236,MasterData!$C$3:$C$18,0))),
    DATEDIF(E236,I236,"d"),
    DATEDIF(E236,TODAY(),"d"))</f>
        <v>1</v>
      </c>
      <c r="R236">
        <f t="shared" ca="1" si="12"/>
        <v>1</v>
      </c>
      <c r="S236">
        <f t="shared" ca="1" si="13"/>
        <v>0</v>
      </c>
      <c r="T236">
        <f t="shared" ca="1" si="14"/>
        <v>0</v>
      </c>
    </row>
    <row r="237" spans="2:20" x14ac:dyDescent="0.35">
      <c r="B237" t="s">
        <v>789</v>
      </c>
      <c r="D237" s="34" t="s">
        <v>480</v>
      </c>
      <c r="E237" s="179">
        <v>45895.431354166663</v>
      </c>
      <c r="G237" t="s">
        <v>652</v>
      </c>
      <c r="I237" s="179">
        <v>45897.504745370374</v>
      </c>
      <c r="J237" t="s">
        <v>753</v>
      </c>
      <c r="K237" t="s">
        <v>241</v>
      </c>
      <c r="L237" t="s">
        <v>171</v>
      </c>
      <c r="M237" t="s">
        <v>790</v>
      </c>
      <c r="N237" t="s">
        <v>744</v>
      </c>
      <c r="P237"/>
      <c r="Q237">
        <f ca="1">IF(OR(ISNUMBER(MATCH(L237,MasterData!$D$3:$D$18,0)),ISNUMBER(MATCH(L237,MasterData!$C$3:$C$18,0))),
    DATEDIF(E237,I237,"d"),
    DATEDIF(E237,TODAY(),"d"))</f>
        <v>2</v>
      </c>
      <c r="R237">
        <f t="shared" ca="1" si="12"/>
        <v>1</v>
      </c>
      <c r="S237">
        <f t="shared" ca="1" si="13"/>
        <v>0</v>
      </c>
      <c r="T237">
        <f t="shared" ca="1" si="14"/>
        <v>0</v>
      </c>
    </row>
    <row r="238" spans="2:20" x14ac:dyDescent="0.35">
      <c r="B238" t="s">
        <v>791</v>
      </c>
      <c r="D238" s="34" t="s">
        <v>746</v>
      </c>
      <c r="E238" s="179">
        <v>45896.384687500002</v>
      </c>
      <c r="G238" t="s">
        <v>738</v>
      </c>
      <c r="I238" s="179">
        <v>45896.40148148148</v>
      </c>
      <c r="J238" t="s">
        <v>747</v>
      </c>
      <c r="K238" t="s">
        <v>235</v>
      </c>
      <c r="L238" t="s">
        <v>164</v>
      </c>
      <c r="M238" t="s">
        <v>792</v>
      </c>
      <c r="N238" t="s">
        <v>744</v>
      </c>
      <c r="P238" s="193" t="s">
        <v>799</v>
      </c>
      <c r="Q238">
        <f ca="1">IF(OR(ISNUMBER(MATCH(L238,MasterData!$D$3:$D$18,0)),ISNUMBER(MATCH(L238,MasterData!$C$3:$C$18,0))),
    DATEDIF(E238,I238,"d"),
    DATEDIF(E238,TODAY(),"d"))</f>
        <v>111</v>
      </c>
      <c r="R238">
        <f t="shared" ca="1" si="12"/>
        <v>0</v>
      </c>
      <c r="S238">
        <f t="shared" ca="1" si="13"/>
        <v>0</v>
      </c>
      <c r="T238">
        <f t="shared" ca="1" si="14"/>
        <v>1</v>
      </c>
    </row>
    <row r="239" spans="2:20" x14ac:dyDescent="0.35">
      <c r="B239" t="s">
        <v>43</v>
      </c>
      <c r="D239" s="34">
        <v>3014</v>
      </c>
      <c r="E239" s="179">
        <v>45896.644363425927</v>
      </c>
      <c r="G239" t="s">
        <v>652</v>
      </c>
      <c r="I239" s="179">
        <v>45897.497881944444</v>
      </c>
      <c r="J239" t="s">
        <v>753</v>
      </c>
      <c r="K239" t="s">
        <v>241</v>
      </c>
      <c r="L239" t="s">
        <v>164</v>
      </c>
      <c r="M239" t="s">
        <v>793</v>
      </c>
      <c r="N239" t="s">
        <v>744</v>
      </c>
      <c r="P239" s="193" t="s">
        <v>798</v>
      </c>
      <c r="Q239">
        <f ca="1">IF(OR(ISNUMBER(MATCH(L239,MasterData!$D$3:$D$18,0)),ISNUMBER(MATCH(L239,MasterData!$C$3:$C$18,0))),
    DATEDIF(E239,I239,"d"),
    DATEDIF(E239,TODAY(),"d"))</f>
        <v>111</v>
      </c>
      <c r="R239">
        <f t="shared" ca="1" si="12"/>
        <v>0</v>
      </c>
      <c r="S239">
        <f t="shared" ca="1" si="13"/>
        <v>0</v>
      </c>
      <c r="T239">
        <f t="shared" ca="1" si="14"/>
        <v>1</v>
      </c>
    </row>
    <row r="240" spans="2:20" x14ac:dyDescent="0.35">
      <c r="B240" t="s">
        <v>794</v>
      </c>
      <c r="D240" s="34">
        <v>3011</v>
      </c>
      <c r="E240" s="179">
        <v>45896.646574074075</v>
      </c>
      <c r="G240" t="s">
        <v>795</v>
      </c>
      <c r="I240" s="179">
        <v>45903</v>
      </c>
      <c r="J240" t="s">
        <v>753</v>
      </c>
      <c r="K240" t="s">
        <v>241</v>
      </c>
      <c r="L240" t="s">
        <v>171</v>
      </c>
      <c r="M240" t="s">
        <v>796</v>
      </c>
      <c r="N240" t="s">
        <v>744</v>
      </c>
      <c r="P240" s="193" t="s">
        <v>799</v>
      </c>
      <c r="Q240">
        <f ca="1">IF(OR(ISNUMBER(MATCH(L240,MasterData!$D$3:$D$18,0)),ISNUMBER(MATCH(L240,MasterData!$C$3:$C$18,0))),
    DATEDIF(E240,I240,"d"),
    DATEDIF(E240,TODAY(),"d"))</f>
        <v>7</v>
      </c>
      <c r="R240">
        <f t="shared" ca="1" si="12"/>
        <v>1</v>
      </c>
      <c r="S240">
        <f t="shared" ca="1" si="13"/>
        <v>0</v>
      </c>
      <c r="T240">
        <f t="shared" ca="1" si="14"/>
        <v>0</v>
      </c>
    </row>
    <row r="241" spans="2:20" x14ac:dyDescent="0.35">
      <c r="B241" t="s">
        <v>800</v>
      </c>
      <c r="D241" s="34" t="s">
        <v>254</v>
      </c>
      <c r="E241" s="179">
        <v>45898</v>
      </c>
      <c r="G241" t="s">
        <v>801</v>
      </c>
      <c r="I241" s="179">
        <v>45904</v>
      </c>
      <c r="K241" t="s">
        <v>235</v>
      </c>
      <c r="L241" t="s">
        <v>171</v>
      </c>
      <c r="M241" t="s">
        <v>802</v>
      </c>
      <c r="N241" t="s">
        <v>237</v>
      </c>
      <c r="P241" s="193" t="s">
        <v>799</v>
      </c>
      <c r="Q241">
        <f ca="1">IF(OR(ISNUMBER(MATCH(L241,MasterData!$D$3:$D$18,0)),ISNUMBER(MATCH(L241,MasterData!$C$3:$C$18,0))),
    DATEDIF(E241,I241,"d"),
    DATEDIF(E241,TODAY(),"d"))</f>
        <v>6</v>
      </c>
      <c r="R241">
        <f t="shared" ca="1" si="12"/>
        <v>1</v>
      </c>
      <c r="S241">
        <f t="shared" ref="S241:S248" ca="1" si="15">IF(AND($Q241&gt;7,Q241&lt;=30),1,0)</f>
        <v>0</v>
      </c>
      <c r="T241">
        <f t="shared" ca="1" si="14"/>
        <v>0</v>
      </c>
    </row>
    <row r="242" spans="2:20" x14ac:dyDescent="0.35">
      <c r="B242" t="s">
        <v>803</v>
      </c>
      <c r="D242" s="34">
        <v>3014</v>
      </c>
      <c r="E242" s="179">
        <v>45833</v>
      </c>
      <c r="G242" t="s">
        <v>804</v>
      </c>
      <c r="I242" s="179">
        <v>45901</v>
      </c>
      <c r="K242" t="s">
        <v>241</v>
      </c>
      <c r="L242" t="s">
        <v>174</v>
      </c>
      <c r="M242" t="s">
        <v>805</v>
      </c>
      <c r="N242" t="s">
        <v>237</v>
      </c>
      <c r="P242" s="193" t="s">
        <v>799</v>
      </c>
      <c r="Q242">
        <f ca="1">IF(OR(ISNUMBER(MATCH(L242,MasterData!$D$3:$D$18,0)),ISNUMBER(MATCH(L242,MasterData!$C$3:$C$18,0))),
    DATEDIF(E242,I242,"d"),
    DATEDIF(E242,TODAY(),"d"))</f>
        <v>174</v>
      </c>
      <c r="R242">
        <f t="shared" ca="1" si="12"/>
        <v>0</v>
      </c>
      <c r="S242">
        <f t="shared" ref="S242" ca="1" si="16">IF(AND($Q242&gt;7,Q242&lt;=30),1,0)</f>
        <v>0</v>
      </c>
      <c r="T242">
        <f t="shared" ca="1" si="14"/>
        <v>1</v>
      </c>
    </row>
    <row r="243" spans="2:20" x14ac:dyDescent="0.35">
      <c r="B243" t="s">
        <v>44</v>
      </c>
      <c r="D243" s="34" t="s">
        <v>746</v>
      </c>
      <c r="E243" s="179">
        <v>45901</v>
      </c>
      <c r="G243" t="s">
        <v>806</v>
      </c>
      <c r="I243" s="179">
        <v>45901</v>
      </c>
      <c r="K243" t="s">
        <v>241</v>
      </c>
      <c r="L243" t="s">
        <v>164</v>
      </c>
      <c r="M243" t="s">
        <v>807</v>
      </c>
      <c r="N243" t="s">
        <v>237</v>
      </c>
      <c r="P243" s="193" t="s">
        <v>799</v>
      </c>
      <c r="Q243">
        <f ca="1">IF(OR(ISNUMBER(MATCH(L243,MasterData!$D$3:$D$18,0)),ISNUMBER(MATCH(L243,MasterData!$C$3:$C$18,0))),
    DATEDIF(E243,I243,"d"),
    DATEDIF(E243,TODAY(),"d"))</f>
        <v>106</v>
      </c>
      <c r="R243">
        <f t="shared" ca="1" si="12"/>
        <v>0</v>
      </c>
      <c r="S243">
        <f t="shared" ca="1" si="15"/>
        <v>0</v>
      </c>
      <c r="T243">
        <f t="shared" ca="1" si="14"/>
        <v>1</v>
      </c>
    </row>
    <row r="244" spans="2:20" x14ac:dyDescent="0.35">
      <c r="B244" t="s">
        <v>808</v>
      </c>
      <c r="D244" s="34" t="s">
        <v>480</v>
      </c>
      <c r="E244" s="179">
        <v>45901</v>
      </c>
      <c r="G244" t="s">
        <v>733</v>
      </c>
      <c r="I244" s="179">
        <v>45901</v>
      </c>
      <c r="K244" t="s">
        <v>235</v>
      </c>
      <c r="L244" t="s">
        <v>164</v>
      </c>
      <c r="M244" t="s">
        <v>809</v>
      </c>
      <c r="N244" t="s">
        <v>237</v>
      </c>
      <c r="P244" s="193" t="s">
        <v>799</v>
      </c>
      <c r="Q244">
        <f ca="1">IF(OR(ISNUMBER(MATCH(L244,MasterData!$D$3:$D$18,0)),ISNUMBER(MATCH(L244,MasterData!$C$3:$C$18,0))),
    DATEDIF(E244,I244,"d"),
    DATEDIF(E244,TODAY(),"d"))</f>
        <v>106</v>
      </c>
      <c r="R244">
        <f t="shared" ca="1" si="12"/>
        <v>0</v>
      </c>
      <c r="S244">
        <f t="shared" ca="1" si="15"/>
        <v>0</v>
      </c>
      <c r="T244">
        <f t="shared" ca="1" si="14"/>
        <v>1</v>
      </c>
    </row>
    <row r="245" spans="2:20" x14ac:dyDescent="0.35">
      <c r="B245" t="s">
        <v>810</v>
      </c>
      <c r="D245" s="34">
        <v>3014</v>
      </c>
      <c r="E245" s="179">
        <v>45901</v>
      </c>
      <c r="G245" t="s">
        <v>804</v>
      </c>
      <c r="I245" s="179">
        <v>45901</v>
      </c>
      <c r="K245" t="s">
        <v>347</v>
      </c>
      <c r="L245" t="s">
        <v>164</v>
      </c>
      <c r="M245" t="s">
        <v>811</v>
      </c>
      <c r="N245" t="s">
        <v>237</v>
      </c>
      <c r="P245" s="193" t="s">
        <v>799</v>
      </c>
      <c r="Q245">
        <f ca="1">IF(OR(ISNUMBER(MATCH(L245,MasterData!$D$3:$D$18,0)),ISNUMBER(MATCH(L245,MasterData!$C$3:$C$18,0))),
    DATEDIF(E245,I245,"d"),
    DATEDIF(E245,TODAY(),"d"))</f>
        <v>106</v>
      </c>
      <c r="R245">
        <f t="shared" ca="1" si="12"/>
        <v>0</v>
      </c>
      <c r="S245">
        <f t="shared" ca="1" si="15"/>
        <v>0</v>
      </c>
      <c r="T245">
        <f t="shared" ca="1" si="14"/>
        <v>1</v>
      </c>
    </row>
    <row r="246" spans="2:20" x14ac:dyDescent="0.35">
      <c r="B246" t="s">
        <v>812</v>
      </c>
      <c r="D246" s="34" t="s">
        <v>717</v>
      </c>
      <c r="E246" s="179">
        <v>45901</v>
      </c>
      <c r="G246" t="s">
        <v>813</v>
      </c>
      <c r="I246" s="179">
        <v>45901</v>
      </c>
      <c r="K246" t="s">
        <v>235</v>
      </c>
      <c r="L246" t="s">
        <v>164</v>
      </c>
      <c r="M246" t="s">
        <v>814</v>
      </c>
      <c r="N246" t="s">
        <v>237</v>
      </c>
      <c r="P246" s="193" t="s">
        <v>798</v>
      </c>
      <c r="Q246">
        <f ca="1">IF(OR(ISNUMBER(MATCH(L246,MasterData!$D$3:$D$18,0)),ISNUMBER(MATCH(L246,MasterData!$C$3:$C$18,0))),
    DATEDIF(E246,I246,"d"),
    DATEDIF(E246,TODAY(),"d"))</f>
        <v>106</v>
      </c>
      <c r="R246">
        <f t="shared" ca="1" si="12"/>
        <v>0</v>
      </c>
      <c r="S246">
        <f t="shared" ca="1" si="15"/>
        <v>0</v>
      </c>
      <c r="T246">
        <f t="shared" ca="1" si="14"/>
        <v>1</v>
      </c>
    </row>
    <row r="247" spans="2:20" x14ac:dyDescent="0.35">
      <c r="B247" t="s">
        <v>815</v>
      </c>
      <c r="D247" s="34">
        <v>3010</v>
      </c>
      <c r="E247" s="179">
        <v>45902</v>
      </c>
      <c r="G247" t="s">
        <v>816</v>
      </c>
      <c r="I247" s="179">
        <v>45901</v>
      </c>
      <c r="K247" t="s">
        <v>235</v>
      </c>
      <c r="L247" t="s">
        <v>164</v>
      </c>
      <c r="M247" t="s">
        <v>817</v>
      </c>
      <c r="N247" t="s">
        <v>237</v>
      </c>
      <c r="P247" s="193" t="s">
        <v>799</v>
      </c>
      <c r="Q247">
        <f ca="1">IF(OR(ISNUMBER(MATCH(L247,MasterData!$D$3:$D$18,0)),ISNUMBER(MATCH(L247,MasterData!$C$3:$C$18,0))),
    DATEDIF(E247,I247,"d"),
    DATEDIF(E247,TODAY(),"d"))</f>
        <v>105</v>
      </c>
      <c r="R247">
        <f t="shared" ca="1" si="12"/>
        <v>0</v>
      </c>
      <c r="S247">
        <f t="shared" ca="1" si="15"/>
        <v>0</v>
      </c>
      <c r="T247">
        <f t="shared" ca="1" si="14"/>
        <v>1</v>
      </c>
    </row>
    <row r="248" spans="2:20" x14ac:dyDescent="0.35">
      <c r="B248" t="s">
        <v>45</v>
      </c>
      <c r="D248" s="34" t="s">
        <v>746</v>
      </c>
      <c r="E248" s="179">
        <v>45902</v>
      </c>
      <c r="G248" t="s">
        <v>818</v>
      </c>
      <c r="I248" s="179">
        <v>45901</v>
      </c>
      <c r="K248" t="s">
        <v>241</v>
      </c>
      <c r="L248" t="s">
        <v>164</v>
      </c>
      <c r="M248" t="s">
        <v>819</v>
      </c>
      <c r="N248" t="s">
        <v>237</v>
      </c>
      <c r="P248" s="193" t="s">
        <v>798</v>
      </c>
      <c r="Q248">
        <f ca="1">IF(OR(ISNUMBER(MATCH(L248,MasterData!$D$3:$D$18,0)),ISNUMBER(MATCH(L248,MasterData!$C$3:$C$18,0))),
    DATEDIF(E248,I248,"d"),
    DATEDIF(E248,TODAY(),"d"))</f>
        <v>105</v>
      </c>
      <c r="R248">
        <f t="shared" ca="1" si="12"/>
        <v>0</v>
      </c>
      <c r="S248">
        <f t="shared" ca="1" si="15"/>
        <v>0</v>
      </c>
      <c r="T248">
        <f t="shared" ca="1" si="14"/>
        <v>1</v>
      </c>
    </row>
    <row r="249" spans="2:20" x14ac:dyDescent="0.35">
      <c r="B249" t="s">
        <v>820</v>
      </c>
      <c r="D249" s="34" t="s">
        <v>480</v>
      </c>
      <c r="E249" s="179">
        <v>45903</v>
      </c>
      <c r="G249" t="s">
        <v>821</v>
      </c>
      <c r="I249" s="179">
        <v>45903</v>
      </c>
      <c r="K249" t="s">
        <v>235</v>
      </c>
      <c r="L249" t="s">
        <v>164</v>
      </c>
      <c r="M249" t="s">
        <v>822</v>
      </c>
      <c r="N249" t="s">
        <v>237</v>
      </c>
      <c r="Q249">
        <f ca="1">IF(OR(ISNUMBER(MATCH(L249,MasterData!$D$3:$D$18,0)),ISNUMBER(MATCH(L249,MasterData!$C$3:$C$18,0))),
    DATEDIF(E249,I249,"d"),
    DATEDIF(E249,TODAY(),"d"))</f>
        <v>104</v>
      </c>
      <c r="R249">
        <f t="shared" ca="1" si="12"/>
        <v>0</v>
      </c>
      <c r="S249">
        <f t="shared" ref="S249:S254" ca="1" si="17">IF(AND($Q249&gt;7,Q249&lt;=30),1,0)</f>
        <v>0</v>
      </c>
      <c r="T249">
        <f t="shared" ca="1" si="14"/>
        <v>1</v>
      </c>
    </row>
    <row r="250" spans="2:20" x14ac:dyDescent="0.35">
      <c r="B250" t="s">
        <v>46</v>
      </c>
      <c r="D250" s="34">
        <v>5026</v>
      </c>
      <c r="E250" s="179">
        <v>45903</v>
      </c>
      <c r="G250" t="s">
        <v>823</v>
      </c>
      <c r="I250" s="179">
        <v>45905</v>
      </c>
      <c r="K250" t="s">
        <v>235</v>
      </c>
      <c r="L250" t="s">
        <v>174</v>
      </c>
      <c r="M250" t="s">
        <v>824</v>
      </c>
      <c r="N250" t="s">
        <v>237</v>
      </c>
      <c r="Q250">
        <f ca="1">IF(OR(ISNUMBER(MATCH(L250,MasterData!$D$3:$D$18,0)),ISNUMBER(MATCH(L250,MasterData!$C$3:$C$18,0))),
    DATEDIF(E250,I250,"d"),
    DATEDIF(E250,TODAY(),"d"))</f>
        <v>104</v>
      </c>
      <c r="R250">
        <f t="shared" ca="1" si="12"/>
        <v>0</v>
      </c>
      <c r="S250">
        <f t="shared" ca="1" si="17"/>
        <v>0</v>
      </c>
      <c r="T250">
        <f t="shared" ca="1" si="14"/>
        <v>1</v>
      </c>
    </row>
    <row r="251" spans="2:20" x14ac:dyDescent="0.35">
      <c r="B251" t="s">
        <v>825</v>
      </c>
      <c r="D251" s="34">
        <v>3010</v>
      </c>
      <c r="E251" s="179">
        <v>45903</v>
      </c>
      <c r="G251" t="s">
        <v>826</v>
      </c>
      <c r="I251" s="179">
        <v>45905</v>
      </c>
      <c r="K251" t="s">
        <v>235</v>
      </c>
      <c r="L251" t="s">
        <v>174</v>
      </c>
      <c r="M251" t="s">
        <v>827</v>
      </c>
      <c r="N251" t="s">
        <v>237</v>
      </c>
      <c r="Q251">
        <f ca="1">IF(OR(ISNUMBER(MATCH(L251,MasterData!$D$3:$D$18,0)),ISNUMBER(MATCH(L251,MasterData!$C$3:$C$18,0))),
    DATEDIF(E251,I251,"d"),
    DATEDIF(E251,TODAY(),"d"))</f>
        <v>104</v>
      </c>
      <c r="R251">
        <f t="shared" ca="1" si="12"/>
        <v>0</v>
      </c>
      <c r="S251">
        <f t="shared" ca="1" si="17"/>
        <v>0</v>
      </c>
      <c r="T251">
        <f t="shared" ca="1" si="14"/>
        <v>1</v>
      </c>
    </row>
    <row r="252" spans="2:20" x14ac:dyDescent="0.35">
      <c r="B252" t="s">
        <v>828</v>
      </c>
      <c r="D252" s="34" t="s">
        <v>717</v>
      </c>
      <c r="E252" s="179">
        <v>45904</v>
      </c>
      <c r="G252" t="s">
        <v>829</v>
      </c>
      <c r="I252" s="179">
        <v>45904</v>
      </c>
      <c r="K252" t="s">
        <v>235</v>
      </c>
      <c r="L252" t="s">
        <v>171</v>
      </c>
      <c r="M252" t="s">
        <v>830</v>
      </c>
      <c r="N252" t="s">
        <v>237</v>
      </c>
      <c r="Q252">
        <f ca="1">IF(OR(ISNUMBER(MATCH(L252,MasterData!$D$3:$D$18,0)),ISNUMBER(MATCH(L252,MasterData!$C$3:$C$18,0))),
    DATEDIF(E252,I252,"d"),
    DATEDIF(E252,TODAY(),"d"))</f>
        <v>0</v>
      </c>
      <c r="R252">
        <f t="shared" ca="1" si="12"/>
        <v>1</v>
      </c>
      <c r="S252">
        <f t="shared" ca="1" si="17"/>
        <v>0</v>
      </c>
      <c r="T252">
        <f t="shared" ca="1" si="14"/>
        <v>0</v>
      </c>
    </row>
    <row r="253" spans="2:20" x14ac:dyDescent="0.35">
      <c r="B253" t="s">
        <v>831</v>
      </c>
      <c r="D253" s="34" t="s">
        <v>480</v>
      </c>
      <c r="E253" s="179">
        <v>45904</v>
      </c>
      <c r="G253" t="s">
        <v>738</v>
      </c>
      <c r="I253" s="179">
        <v>45904</v>
      </c>
      <c r="K253" t="s">
        <v>235</v>
      </c>
      <c r="L253" t="s">
        <v>164</v>
      </c>
      <c r="M253" t="s">
        <v>832</v>
      </c>
      <c r="N253" t="s">
        <v>237</v>
      </c>
      <c r="Q253">
        <f ca="1">IF(OR(ISNUMBER(MATCH(L253,MasterData!$D$3:$D$18,0)),ISNUMBER(MATCH(L253,MasterData!$C$3:$C$18,0))),
    DATEDIF(E253,I253,"d"),
    DATEDIF(E253,TODAY(),"d"))</f>
        <v>103</v>
      </c>
      <c r="R253">
        <f t="shared" ca="1" si="12"/>
        <v>0</v>
      </c>
      <c r="S253">
        <f t="shared" ca="1" si="17"/>
        <v>0</v>
      </c>
      <c r="T253">
        <f t="shared" ca="1" si="14"/>
        <v>1</v>
      </c>
    </row>
    <row r="254" spans="2:20" x14ac:dyDescent="0.35">
      <c r="B254" t="s">
        <v>47</v>
      </c>
      <c r="D254" s="34" t="s">
        <v>746</v>
      </c>
      <c r="E254" s="179">
        <v>45904</v>
      </c>
      <c r="G254" t="s">
        <v>658</v>
      </c>
      <c r="I254" s="179">
        <v>45904</v>
      </c>
      <c r="K254" t="s">
        <v>241</v>
      </c>
      <c r="L254" t="s">
        <v>164</v>
      </c>
      <c r="M254" t="s">
        <v>833</v>
      </c>
      <c r="N254" t="s">
        <v>237</v>
      </c>
      <c r="Q254">
        <f ca="1">IF(OR(ISNUMBER(MATCH(L254,MasterData!$D$3:$D$18,0)),ISNUMBER(MATCH(L254,MasterData!$C$3:$C$18,0))),
    DATEDIF(E254,I254,"d"),
    DATEDIF(E254,TODAY(),"d"))</f>
        <v>103</v>
      </c>
      <c r="R254">
        <f t="shared" ca="1" si="12"/>
        <v>0</v>
      </c>
      <c r="S254">
        <f t="shared" ca="1" si="17"/>
        <v>0</v>
      </c>
      <c r="T254">
        <f t="shared" ca="1" si="14"/>
        <v>1</v>
      </c>
    </row>
    <row r="255" spans="2:20" x14ac:dyDescent="0.35">
      <c r="B255" t="s">
        <v>51</v>
      </c>
      <c r="D255" s="34">
        <v>3014</v>
      </c>
      <c r="E255" s="179">
        <v>45905</v>
      </c>
      <c r="G255" t="s">
        <v>834</v>
      </c>
      <c r="I255" s="179">
        <v>45905</v>
      </c>
      <c r="K255" t="s">
        <v>241</v>
      </c>
      <c r="L255" t="s">
        <v>164</v>
      </c>
      <c r="M255" t="s">
        <v>835</v>
      </c>
      <c r="N255" t="s">
        <v>237</v>
      </c>
      <c r="Q255">
        <f ca="1">IF(OR(ISNUMBER(MATCH(L255,MasterData!$D$3:$D$18,0)),ISNUMBER(MATCH(L255,MasterData!$C$3:$C$18,0))),
    DATEDIF(E255,I255,"d"),
    DATEDIF(E255,TODAY(),"d"))</f>
        <v>102</v>
      </c>
      <c r="R255">
        <f t="shared" ca="1" si="12"/>
        <v>0</v>
      </c>
      <c r="S255">
        <f t="shared" ref="S255" ca="1" si="18">IF(AND($Q255&gt;7,Q255&lt;=30),1,0)</f>
        <v>0</v>
      </c>
      <c r="T255">
        <f t="shared" ca="1" si="14"/>
        <v>1</v>
      </c>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B1CDF9E9-0607-4BA2-94DE-6EAC52901C77}"/>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B2829309-36C4-44D2-B6EB-2A4A8FCD150D}"/>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A03D8824-7B62-4BD6-9C3A-CE448FB03FB5}"/>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7BB27786-10FC-4558-AFD6-D5203FA0CC66}"/>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2182357B-D8E9-4311-BBE6-5B7E58EE32DA}"/>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8039DC2-ABA8-4D85-BAE0-9106C2EA81FA}"/>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69167BA-04EA-4BE6-8C4B-A5A51EF9DDB1}"/>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03C90FD-DA0B-495C-9277-7E1D6CE62E84}"/>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7DE329B-0AA5-4CA3-89A4-10195404323E}"/>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133F176-DFD9-46C0-B20D-4D2D23D449FA}"/>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964177D-19D3-4654-A678-3D620C741E78}"/>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AFC8A6B-EB24-4256-B318-9C3926F06CDD}"/>
    <hyperlink ref="B241" r:id="rId13" display="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8CB2A454-1B89-4583-BC9F-6158BBC29F3B}"/>
    <hyperlink ref="B243" r:id="rId14" display="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5AB1FE1D-AB1D-458E-B397-9385531739E0}"/>
    <hyperlink ref="B244" r:id="rId15" display="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DB00CE13-A223-46C0-9054-F2CAB1A0AAB2}"/>
    <hyperlink ref="B245" r:id="rId16" display="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7354C80A-CF9D-4E33-99B7-8C0B9732996C}"/>
    <hyperlink ref="B246" r:id="rId17" display="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xr:uid="{219B306C-CB00-42BF-835B-449A33D31487}"/>
    <hyperlink ref="B247" r:id="rId18" display="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19D45500-DCA8-432D-AC35-3CB4D88584C6}"/>
    <hyperlink ref="B248" r:id="rId19" display="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936D7525-A1A3-4A6F-9D72-8ACEE3E1D1B7}"/>
    <hyperlink ref="B242" r:id="rId20" display="https://myit.siemens.com/now/nav/ui/classic/params/target/incident.do%3Fsys_id%3Dc5156d00c3eea650fab2bc65e0013162%26sysparm_stack%3D%26sysparm_view%3D" xr:uid="{D5A69C5E-ED1D-4CB1-9248-5A7D8B285D9B}"/>
    <hyperlink ref="B249" r:id="rId21" display="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7C0FB728-FF98-461D-9DDD-968DED3D502D}"/>
    <hyperlink ref="B250" r:id="rId22" display="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BDFD82CA-2F48-4D9C-AE8A-4DC667E6D6D7}"/>
    <hyperlink ref="B251" r:id="rId23" display="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13157398-8F37-40B4-8792-069EC322AF55}"/>
    <hyperlink ref="B253" r:id="rId24" display="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BEEAF310-1704-43E5-A44B-553C29E03983}"/>
    <hyperlink ref="B254" r:id="rId25" display="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A48749E4-98E7-49EF-8ED7-1940EC1B650E}"/>
    <hyperlink ref="B252" r:id="rId26" display="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0B0F9C2-6A02-4E1D-888B-9DA5A2EEAF44}"/>
    <hyperlink ref="B255" r:id="rId27" display="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8A6FF47-53C3-4396-92F7-171540A34879}"/>
  </hyperlinks>
  <pageMargins left="0.7" right="0.7" top="0.75" bottom="0.75" header="0.3" footer="0.3"/>
  <tableParts count="1">
    <tablePart r:id="rId28"/>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24692-AA11-4658-987A-1EC7102CB595}">
  <dimension ref="A1:T263"/>
  <sheetViews>
    <sheetView topLeftCell="A221" zoomScale="70" zoomScaleNormal="70" workbookViewId="0">
      <selection activeCell="D269" sqref="D269"/>
    </sheetView>
  </sheetViews>
  <sheetFormatPr defaultRowHeight="14.5" x14ac:dyDescent="0.35"/>
  <cols>
    <col min="1" max="1" width="13.54296875" bestFit="1" customWidth="1"/>
    <col min="2" max="2" width="19.81640625" customWidth="1"/>
    <col min="3" max="3" width="13.81640625" customWidth="1"/>
    <col min="4" max="4" width="7.54296875" customWidth="1"/>
    <col min="5" max="5" width="18.7265625" customWidth="1"/>
    <col min="6" max="6" width="12.453125" customWidth="1"/>
    <col min="7" max="7" width="60.7265625" customWidth="1"/>
    <col min="8" max="8" width="31" customWidth="1"/>
    <col min="9" max="9" width="19.54296875" customWidth="1"/>
    <col min="10" max="10" width="30.81640625" customWidth="1"/>
    <col min="11" max="11" width="12.453125" customWidth="1"/>
    <col min="12" max="12" width="17.453125" customWidth="1"/>
    <col min="13" max="13" width="81.1796875" customWidth="1"/>
    <col min="14" max="14" width="39.1796875" customWidth="1"/>
    <col min="15" max="15" width="12.81640625" customWidth="1"/>
    <col min="16" max="16" width="12" style="193" customWidth="1"/>
    <col min="17" max="17" width="14.1796875" customWidth="1"/>
    <col min="18" max="18" width="11.54296875" customWidth="1"/>
    <col min="19" max="20" width="12.81640625" customWidth="1"/>
  </cols>
  <sheetData>
    <row r="1" spans="1:20" x14ac:dyDescent="0.35">
      <c r="A1" t="s">
        <v>1</v>
      </c>
      <c r="B1" t="s">
        <v>0</v>
      </c>
      <c r="C1" t="s">
        <v>214</v>
      </c>
      <c r="D1" t="s">
        <v>215</v>
      </c>
      <c r="E1" t="s">
        <v>216</v>
      </c>
      <c r="F1" t="s">
        <v>217</v>
      </c>
      <c r="G1" t="s">
        <v>218</v>
      </c>
      <c r="H1" t="s">
        <v>219</v>
      </c>
      <c r="I1" t="s">
        <v>220</v>
      </c>
      <c r="J1" t="s">
        <v>221</v>
      </c>
      <c r="K1" t="s">
        <v>161</v>
      </c>
      <c r="L1" t="s">
        <v>222</v>
      </c>
      <c r="M1" t="s">
        <v>223</v>
      </c>
      <c r="N1" t="s">
        <v>224</v>
      </c>
      <c r="O1" t="s">
        <v>225</v>
      </c>
      <c r="P1" s="3" t="s">
        <v>797</v>
      </c>
      <c r="Q1" s="3" t="s">
        <v>226</v>
      </c>
      <c r="R1" s="3" t="s">
        <v>694</v>
      </c>
      <c r="S1" s="3" t="s">
        <v>695</v>
      </c>
      <c r="T1" s="3" t="s">
        <v>696</v>
      </c>
    </row>
    <row r="2" spans="1:20" x14ac:dyDescent="0.35">
      <c r="A2">
        <v>6000127070</v>
      </c>
      <c r="B2" t="s">
        <v>229</v>
      </c>
      <c r="C2" t="s">
        <v>230</v>
      </c>
      <c r="D2" s="34" t="s">
        <v>231</v>
      </c>
      <c r="E2" s="1">
        <v>45663</v>
      </c>
      <c r="F2" s="1"/>
      <c r="G2" t="s">
        <v>232</v>
      </c>
      <c r="H2" t="s">
        <v>233</v>
      </c>
      <c r="I2" s="1">
        <v>45727</v>
      </c>
      <c r="J2" t="s">
        <v>234</v>
      </c>
      <c r="K2" t="s">
        <v>235</v>
      </c>
      <c r="L2" t="s">
        <v>171</v>
      </c>
      <c r="M2" t="s">
        <v>236</v>
      </c>
      <c r="N2" t="s">
        <v>237</v>
      </c>
      <c r="O2" t="s">
        <v>230</v>
      </c>
      <c r="P2"/>
      <c r="Q2">
        <f ca="1">IF(OR(ISNUMBER(MATCH(L2,MasterData!$D$3:$D$18,0)),ISNUMBER(MATCH(L2,MasterData!$C$3:$C$18,0))),
    DATEDIF(E2,I2,"d"),
    DATEDIF(E2,TODAY(),"d"))</f>
        <v>64</v>
      </c>
      <c r="R2">
        <f ca="1">IF(AND($Q2&gt;=0,$Q2&lt;=7),1,0)</f>
        <v>0</v>
      </c>
      <c r="S2">
        <f ca="1">IF(AND($Q2&gt;7,Q2&lt;=30),1,0)</f>
        <v>0</v>
      </c>
      <c r="T2">
        <f ca="1">IF($Q2&gt;30,1,0)</f>
        <v>1</v>
      </c>
    </row>
    <row r="3" spans="1:20" x14ac:dyDescent="0.35">
      <c r="A3">
        <v>6000127209</v>
      </c>
      <c r="B3" t="s">
        <v>238</v>
      </c>
      <c r="C3" t="s">
        <v>230</v>
      </c>
      <c r="D3" s="34" t="s">
        <v>231</v>
      </c>
      <c r="E3" s="1">
        <v>45664</v>
      </c>
      <c r="F3" s="1"/>
      <c r="G3" t="s">
        <v>239</v>
      </c>
      <c r="H3" t="s">
        <v>240</v>
      </c>
      <c r="I3" s="1">
        <v>45673</v>
      </c>
      <c r="J3" t="s">
        <v>234</v>
      </c>
      <c r="K3" t="s">
        <v>241</v>
      </c>
      <c r="L3" t="s">
        <v>171</v>
      </c>
      <c r="M3" t="s">
        <v>242</v>
      </c>
      <c r="N3" t="s">
        <v>237</v>
      </c>
      <c r="O3" t="s">
        <v>230</v>
      </c>
      <c r="P3"/>
      <c r="Q3">
        <f ca="1">IF(OR(ISNUMBER(MATCH(L3,MasterData!$D$3:$D$18,0)),ISNUMBER(MATCH(L3,MasterData!$C$3:$C$18,0))),
    DATEDIF(E3,I3,"d"),
    DATEDIF(E3,TODAY(),"d"))</f>
        <v>9</v>
      </c>
      <c r="R3">
        <f t="shared" ref="R3:R66" ca="1" si="0">IF(AND($Q3&gt;=0,$Q3&lt;=7),1,0)</f>
        <v>0</v>
      </c>
      <c r="S3">
        <f t="shared" ref="S3:S66" ca="1" si="1">IF(AND($Q3&gt;7,Q3&lt;=30),1,0)</f>
        <v>1</v>
      </c>
      <c r="T3">
        <f t="shared" ref="T3:T66" ca="1" si="2">IF($Q3&gt;30,1,0)</f>
        <v>0</v>
      </c>
    </row>
    <row r="4" spans="1:20" x14ac:dyDescent="0.35">
      <c r="A4">
        <v>6000127632</v>
      </c>
      <c r="B4" t="s">
        <v>243</v>
      </c>
      <c r="C4" t="s">
        <v>230</v>
      </c>
      <c r="D4" s="34" t="s">
        <v>231</v>
      </c>
      <c r="E4" s="1">
        <v>45667</v>
      </c>
      <c r="F4" s="1"/>
      <c r="G4" t="s">
        <v>244</v>
      </c>
      <c r="H4" t="s">
        <v>245</v>
      </c>
      <c r="I4" s="1">
        <v>45679</v>
      </c>
      <c r="J4" t="s">
        <v>234</v>
      </c>
      <c r="K4" t="s">
        <v>235</v>
      </c>
      <c r="L4" t="s">
        <v>171</v>
      </c>
      <c r="M4" t="s">
        <v>246</v>
      </c>
      <c r="N4" t="s">
        <v>237</v>
      </c>
      <c r="O4" t="s">
        <v>230</v>
      </c>
      <c r="P4"/>
      <c r="Q4">
        <f ca="1">IF(OR(ISNUMBER(MATCH(L4,MasterData!$D$3:$D$18,0)),ISNUMBER(MATCH(L4,MasterData!$C$3:$C$18,0))),
    DATEDIF(E4,I4,"d"),
    DATEDIF(E4,TODAY(),"d"))</f>
        <v>12</v>
      </c>
      <c r="R4">
        <f t="shared" ca="1" si="0"/>
        <v>0</v>
      </c>
      <c r="S4">
        <f t="shared" ca="1" si="1"/>
        <v>1</v>
      </c>
      <c r="T4">
        <f t="shared" ca="1" si="2"/>
        <v>0</v>
      </c>
    </row>
    <row r="5" spans="1:20" x14ac:dyDescent="0.35">
      <c r="A5">
        <v>6000128352</v>
      </c>
      <c r="B5" t="s">
        <v>230</v>
      </c>
      <c r="C5" t="s">
        <v>230</v>
      </c>
      <c r="D5" s="34" t="s">
        <v>247</v>
      </c>
      <c r="E5" s="1">
        <v>45674</v>
      </c>
      <c r="F5" s="1"/>
      <c r="G5" t="s">
        <v>248</v>
      </c>
      <c r="H5" t="s">
        <v>240</v>
      </c>
      <c r="I5" s="1">
        <v>45688</v>
      </c>
      <c r="J5" t="s">
        <v>201</v>
      </c>
      <c r="K5" t="s">
        <v>241</v>
      </c>
      <c r="L5" t="s">
        <v>171</v>
      </c>
      <c r="M5" t="s">
        <v>249</v>
      </c>
      <c r="N5" t="s">
        <v>237</v>
      </c>
      <c r="O5" t="s">
        <v>230</v>
      </c>
      <c r="P5"/>
      <c r="Q5">
        <f ca="1">IF(OR(ISNUMBER(MATCH(L5,MasterData!$D$3:$D$18,0)),ISNUMBER(MATCH(L5,MasterData!$C$3:$C$18,0))),
    DATEDIF(E5,I5,"d"),
    DATEDIF(E5,TODAY(),"d"))</f>
        <v>14</v>
      </c>
      <c r="R5">
        <f t="shared" ca="1" si="0"/>
        <v>0</v>
      </c>
      <c r="S5">
        <f t="shared" ca="1" si="1"/>
        <v>1</v>
      </c>
      <c r="T5">
        <f t="shared" ca="1" si="2"/>
        <v>0</v>
      </c>
    </row>
    <row r="6" spans="1:20" x14ac:dyDescent="0.35">
      <c r="A6">
        <v>6000128500</v>
      </c>
      <c r="B6" t="s">
        <v>250</v>
      </c>
      <c r="C6" t="s">
        <v>230</v>
      </c>
      <c r="D6" s="34" t="s">
        <v>251</v>
      </c>
      <c r="E6" s="1">
        <v>45677</v>
      </c>
      <c r="F6" s="1"/>
      <c r="G6" t="s">
        <v>252</v>
      </c>
      <c r="H6" t="s">
        <v>245</v>
      </c>
      <c r="I6" s="1">
        <v>45684</v>
      </c>
      <c r="J6" t="s">
        <v>234</v>
      </c>
      <c r="K6" t="s">
        <v>235</v>
      </c>
      <c r="L6" t="s">
        <v>171</v>
      </c>
      <c r="M6" t="s">
        <v>253</v>
      </c>
      <c r="N6" t="s">
        <v>237</v>
      </c>
      <c r="O6" t="s">
        <v>230</v>
      </c>
      <c r="P6"/>
      <c r="Q6">
        <f ca="1">IF(OR(ISNUMBER(MATCH(L6,MasterData!$D$3:$D$18,0)),ISNUMBER(MATCH(L6,MasterData!$C$3:$C$18,0))),
    DATEDIF(E6,I6,"d"),
    DATEDIF(E6,TODAY(),"d"))</f>
        <v>7</v>
      </c>
      <c r="R6">
        <f t="shared" ca="1" si="0"/>
        <v>1</v>
      </c>
      <c r="S6">
        <f t="shared" ca="1" si="1"/>
        <v>0</v>
      </c>
      <c r="T6">
        <f t="shared" ca="1" si="2"/>
        <v>0</v>
      </c>
    </row>
    <row r="7" spans="1:20" x14ac:dyDescent="0.35">
      <c r="A7" s="72">
        <v>6000128546</v>
      </c>
      <c r="B7" s="72" t="s">
        <v>4</v>
      </c>
      <c r="C7" s="72" t="s">
        <v>230</v>
      </c>
      <c r="D7" s="180" t="s">
        <v>254</v>
      </c>
      <c r="E7" s="73">
        <v>45677</v>
      </c>
      <c r="F7" s="73">
        <v>45947</v>
      </c>
      <c r="G7" s="72" t="s">
        <v>255</v>
      </c>
      <c r="H7" s="72" t="s">
        <v>245</v>
      </c>
      <c r="I7" s="73">
        <v>45875</v>
      </c>
      <c r="J7" s="72" t="s">
        <v>560</v>
      </c>
      <c r="K7" s="72" t="s">
        <v>241</v>
      </c>
      <c r="L7" s="72" t="s">
        <v>183</v>
      </c>
      <c r="M7" s="72" t="s">
        <v>257</v>
      </c>
      <c r="N7" s="72" t="s">
        <v>237</v>
      </c>
      <c r="O7" s="72" t="s">
        <v>230</v>
      </c>
      <c r="P7" s="192" t="s">
        <v>798</v>
      </c>
      <c r="Q7" s="72">
        <v>-1</v>
      </c>
      <c r="R7" s="72">
        <f t="shared" si="0"/>
        <v>0</v>
      </c>
      <c r="S7" s="72">
        <f t="shared" si="1"/>
        <v>0</v>
      </c>
      <c r="T7" s="72">
        <v>1</v>
      </c>
    </row>
    <row r="8" spans="1:20" x14ac:dyDescent="0.35">
      <c r="A8">
        <v>6000128759</v>
      </c>
      <c r="B8" t="s">
        <v>258</v>
      </c>
      <c r="C8" t="s">
        <v>230</v>
      </c>
      <c r="D8" s="34" t="s">
        <v>251</v>
      </c>
      <c r="E8" s="1">
        <v>45679</v>
      </c>
      <c r="F8" s="1"/>
      <c r="G8" t="s">
        <v>259</v>
      </c>
      <c r="H8" t="s">
        <v>245</v>
      </c>
      <c r="I8" s="1">
        <v>45686</v>
      </c>
      <c r="J8" t="s">
        <v>234</v>
      </c>
      <c r="K8" t="s">
        <v>235</v>
      </c>
      <c r="L8" t="s">
        <v>171</v>
      </c>
      <c r="M8" t="s">
        <v>260</v>
      </c>
      <c r="N8" t="s">
        <v>237</v>
      </c>
      <c r="O8" t="s">
        <v>230</v>
      </c>
      <c r="P8"/>
      <c r="Q8">
        <f ca="1">IF(OR(ISNUMBER(MATCH(L8,MasterData!$D$3:$D$18,0)),ISNUMBER(MATCH(L8,MasterData!$C$3:$C$18,0))),
    DATEDIF(E8,I8,"d"),
    DATEDIF(E8,TODAY(),"d"))</f>
        <v>7</v>
      </c>
      <c r="R8">
        <f t="shared" ca="1" si="0"/>
        <v>1</v>
      </c>
      <c r="S8">
        <f t="shared" ca="1" si="1"/>
        <v>0</v>
      </c>
      <c r="T8">
        <f t="shared" ca="1" si="2"/>
        <v>0</v>
      </c>
    </row>
    <row r="9" spans="1:20" x14ac:dyDescent="0.35">
      <c r="A9">
        <v>6000129022</v>
      </c>
      <c r="B9" t="s">
        <v>261</v>
      </c>
      <c r="C9" t="s">
        <v>230</v>
      </c>
      <c r="D9" s="34" t="s">
        <v>231</v>
      </c>
      <c r="E9" s="1">
        <v>45680</v>
      </c>
      <c r="F9" s="1"/>
      <c r="G9" t="s">
        <v>262</v>
      </c>
      <c r="H9" t="s">
        <v>245</v>
      </c>
      <c r="I9" s="1">
        <v>45705</v>
      </c>
      <c r="J9" t="s">
        <v>234</v>
      </c>
      <c r="K9" t="s">
        <v>235</v>
      </c>
      <c r="L9" t="s">
        <v>171</v>
      </c>
      <c r="M9" t="s">
        <v>263</v>
      </c>
      <c r="N9" t="s">
        <v>237</v>
      </c>
      <c r="O9" t="s">
        <v>230</v>
      </c>
      <c r="P9"/>
      <c r="Q9">
        <f ca="1">IF(OR(ISNUMBER(MATCH(L9,MasterData!$D$3:$D$18,0)),ISNUMBER(MATCH(L9,MasterData!$C$3:$C$18,0))),
    DATEDIF(E9,I9,"d"),
    DATEDIF(E9,TODAY(),"d"))</f>
        <v>25</v>
      </c>
      <c r="R9">
        <f t="shared" ca="1" si="0"/>
        <v>0</v>
      </c>
      <c r="S9">
        <f t="shared" ca="1" si="1"/>
        <v>1</v>
      </c>
      <c r="T9">
        <f t="shared" ca="1" si="2"/>
        <v>0</v>
      </c>
    </row>
    <row r="10" spans="1:20" x14ac:dyDescent="0.35">
      <c r="A10">
        <v>6000129245</v>
      </c>
      <c r="B10" t="s">
        <v>264</v>
      </c>
      <c r="C10" t="s">
        <v>230</v>
      </c>
      <c r="D10" s="34" t="s">
        <v>251</v>
      </c>
      <c r="E10" s="1">
        <v>45684</v>
      </c>
      <c r="F10" s="1"/>
      <c r="G10" t="s">
        <v>265</v>
      </c>
      <c r="H10" t="s">
        <v>245</v>
      </c>
      <c r="I10" s="1">
        <v>45691</v>
      </c>
      <c r="J10" t="s">
        <v>234</v>
      </c>
      <c r="K10" t="s">
        <v>235</v>
      </c>
      <c r="L10" t="s">
        <v>171</v>
      </c>
      <c r="M10" t="s">
        <v>266</v>
      </c>
      <c r="N10" t="s">
        <v>237</v>
      </c>
      <c r="O10" t="s">
        <v>230</v>
      </c>
      <c r="P10"/>
      <c r="Q10">
        <f ca="1">IF(OR(ISNUMBER(MATCH(L10,MasterData!$D$3:$D$18,0)),ISNUMBER(MATCH(L10,MasterData!$C$3:$C$18,0))),
    DATEDIF(E10,I10,"d"),
    DATEDIF(E10,TODAY(),"d"))</f>
        <v>7</v>
      </c>
      <c r="R10">
        <f t="shared" ca="1" si="0"/>
        <v>1</v>
      </c>
      <c r="S10">
        <f t="shared" ca="1" si="1"/>
        <v>0</v>
      </c>
      <c r="T10">
        <f t="shared" ca="1" si="2"/>
        <v>0</v>
      </c>
    </row>
    <row r="11" spans="1:20" x14ac:dyDescent="0.35">
      <c r="A11">
        <v>6000129304</v>
      </c>
      <c r="B11" t="s">
        <v>267</v>
      </c>
      <c r="C11" t="s">
        <v>230</v>
      </c>
      <c r="D11" s="34" t="s">
        <v>254</v>
      </c>
      <c r="E11" s="1">
        <v>45684</v>
      </c>
      <c r="F11" s="1"/>
      <c r="G11" t="s">
        <v>268</v>
      </c>
      <c r="H11" t="s">
        <v>240</v>
      </c>
      <c r="I11" s="1">
        <v>45693</v>
      </c>
      <c r="J11" t="s">
        <v>234</v>
      </c>
      <c r="K11" t="s">
        <v>235</v>
      </c>
      <c r="L11" t="s">
        <v>171</v>
      </c>
      <c r="M11" t="s">
        <v>269</v>
      </c>
      <c r="N11" t="s">
        <v>237</v>
      </c>
      <c r="O11" t="s">
        <v>230</v>
      </c>
      <c r="P11"/>
      <c r="Q11">
        <f ca="1">IF(OR(ISNUMBER(MATCH(L11,MasterData!$D$3:$D$18,0)),ISNUMBER(MATCH(L11,MasterData!$C$3:$C$18,0))),
    DATEDIF(E11,I11,"d"),
    DATEDIF(E11,TODAY(),"d"))</f>
        <v>9</v>
      </c>
      <c r="R11">
        <f t="shared" ca="1" si="0"/>
        <v>0</v>
      </c>
      <c r="S11">
        <f t="shared" ca="1" si="1"/>
        <v>1</v>
      </c>
      <c r="T11">
        <f t="shared" ca="1" si="2"/>
        <v>0</v>
      </c>
    </row>
    <row r="12" spans="1:20" x14ac:dyDescent="0.35">
      <c r="A12">
        <v>6000129653</v>
      </c>
      <c r="B12" t="s">
        <v>230</v>
      </c>
      <c r="C12" t="s">
        <v>230</v>
      </c>
      <c r="D12" s="34" t="s">
        <v>247</v>
      </c>
      <c r="E12" s="1">
        <v>45686</v>
      </c>
      <c r="F12" s="1"/>
      <c r="G12" t="s">
        <v>248</v>
      </c>
      <c r="H12" t="s">
        <v>245</v>
      </c>
      <c r="I12" s="1">
        <v>45782</v>
      </c>
      <c r="J12" t="s">
        <v>201</v>
      </c>
      <c r="K12" t="s">
        <v>241</v>
      </c>
      <c r="L12" t="s">
        <v>171</v>
      </c>
      <c r="M12" t="s">
        <v>270</v>
      </c>
      <c r="N12" t="s">
        <v>237</v>
      </c>
      <c r="O12" t="s">
        <v>230</v>
      </c>
      <c r="P12"/>
      <c r="Q12">
        <f ca="1">IF(OR(ISNUMBER(MATCH(L12,MasterData!$D$3:$D$18,0)),ISNUMBER(MATCH(L12,MasterData!$C$3:$C$18,0))),
    DATEDIF(E12,I12,"d"),
    DATEDIF(E12,TODAY(),"d"))</f>
        <v>96</v>
      </c>
      <c r="R12">
        <f t="shared" ca="1" si="0"/>
        <v>0</v>
      </c>
      <c r="S12">
        <f t="shared" ca="1" si="1"/>
        <v>0</v>
      </c>
      <c r="T12">
        <f t="shared" ca="1" si="2"/>
        <v>1</v>
      </c>
    </row>
    <row r="13" spans="1:20" x14ac:dyDescent="0.35">
      <c r="A13">
        <v>6000129990</v>
      </c>
      <c r="B13" t="s">
        <v>271</v>
      </c>
      <c r="C13" t="s">
        <v>230</v>
      </c>
      <c r="D13" s="34" t="s">
        <v>254</v>
      </c>
      <c r="E13" s="1">
        <v>45688</v>
      </c>
      <c r="F13" s="1"/>
      <c r="G13" t="s">
        <v>255</v>
      </c>
      <c r="H13" t="s">
        <v>240</v>
      </c>
      <c r="I13" s="1">
        <v>45699</v>
      </c>
      <c r="J13" t="s">
        <v>234</v>
      </c>
      <c r="K13" t="s">
        <v>241</v>
      </c>
      <c r="L13" t="s">
        <v>171</v>
      </c>
      <c r="M13" t="s">
        <v>272</v>
      </c>
      <c r="N13" t="s">
        <v>237</v>
      </c>
      <c r="O13" t="s">
        <v>230</v>
      </c>
      <c r="P13"/>
      <c r="Q13">
        <f ca="1">IF(OR(ISNUMBER(MATCH(L13,MasterData!$D$3:$D$18,0)),ISNUMBER(MATCH(L13,MasterData!$C$3:$C$18,0))),
    DATEDIF(E13,I13,"d"),
    DATEDIF(E13,TODAY(),"d"))</f>
        <v>11</v>
      </c>
      <c r="R13">
        <f t="shared" ca="1" si="0"/>
        <v>0</v>
      </c>
      <c r="S13">
        <f t="shared" ca="1" si="1"/>
        <v>1</v>
      </c>
      <c r="T13">
        <f t="shared" ca="1" si="2"/>
        <v>0</v>
      </c>
    </row>
    <row r="14" spans="1:20" x14ac:dyDescent="0.35">
      <c r="A14">
        <v>6000130122</v>
      </c>
      <c r="B14" t="s">
        <v>273</v>
      </c>
      <c r="C14" t="s">
        <v>230</v>
      </c>
      <c r="D14" s="34" t="s">
        <v>274</v>
      </c>
      <c r="E14" s="1">
        <v>45691</v>
      </c>
      <c r="F14" s="1"/>
      <c r="G14" t="s">
        <v>275</v>
      </c>
      <c r="H14" t="s">
        <v>233</v>
      </c>
      <c r="I14" s="1">
        <v>45708</v>
      </c>
      <c r="J14" t="s">
        <v>234</v>
      </c>
      <c r="K14" t="s">
        <v>241</v>
      </c>
      <c r="L14" t="s">
        <v>171</v>
      </c>
      <c r="M14" t="s">
        <v>276</v>
      </c>
      <c r="N14" t="s">
        <v>237</v>
      </c>
      <c r="O14" t="s">
        <v>230</v>
      </c>
      <c r="P14"/>
      <c r="Q14">
        <f ca="1">IF(OR(ISNUMBER(MATCH(L14,MasterData!$D$3:$D$18,0)),ISNUMBER(MATCH(L14,MasterData!$C$3:$C$18,0))),
    DATEDIF(E14,I14,"d"),
    DATEDIF(E14,TODAY(),"d"))</f>
        <v>17</v>
      </c>
      <c r="R14">
        <f t="shared" ca="1" si="0"/>
        <v>0</v>
      </c>
      <c r="S14">
        <f t="shared" ca="1" si="1"/>
        <v>1</v>
      </c>
      <c r="T14">
        <f t="shared" ca="1" si="2"/>
        <v>0</v>
      </c>
    </row>
    <row r="15" spans="1:20" x14ac:dyDescent="0.35">
      <c r="A15">
        <v>6000130131</v>
      </c>
      <c r="B15" t="s">
        <v>277</v>
      </c>
      <c r="C15" t="s">
        <v>230</v>
      </c>
      <c r="D15" s="34" t="s">
        <v>274</v>
      </c>
      <c r="E15" s="1">
        <v>45691</v>
      </c>
      <c r="F15" s="1"/>
      <c r="G15" t="s">
        <v>278</v>
      </c>
      <c r="H15" t="s">
        <v>233</v>
      </c>
      <c r="I15" s="1">
        <v>45708</v>
      </c>
      <c r="J15" t="s">
        <v>234</v>
      </c>
      <c r="K15" t="s">
        <v>241</v>
      </c>
      <c r="L15" t="s">
        <v>171</v>
      </c>
      <c r="M15" t="s">
        <v>279</v>
      </c>
      <c r="N15" t="s">
        <v>237</v>
      </c>
      <c r="O15" t="s">
        <v>230</v>
      </c>
      <c r="P15"/>
      <c r="Q15">
        <f ca="1">IF(OR(ISNUMBER(MATCH(L15,MasterData!$D$3:$D$18,0)),ISNUMBER(MATCH(L15,MasterData!$C$3:$C$18,0))),
    DATEDIF(E15,I15,"d"),
    DATEDIF(E15,TODAY(),"d"))</f>
        <v>17</v>
      </c>
      <c r="R15">
        <f t="shared" ca="1" si="0"/>
        <v>0</v>
      </c>
      <c r="S15">
        <f t="shared" ca="1" si="1"/>
        <v>1</v>
      </c>
      <c r="T15">
        <f t="shared" ca="1" si="2"/>
        <v>0</v>
      </c>
    </row>
    <row r="16" spans="1:20" x14ac:dyDescent="0.35">
      <c r="A16">
        <v>6000130842</v>
      </c>
      <c r="B16" t="s">
        <v>280</v>
      </c>
      <c r="C16" t="s">
        <v>230</v>
      </c>
      <c r="D16" s="34" t="s">
        <v>247</v>
      </c>
      <c r="E16" s="1">
        <v>45698</v>
      </c>
      <c r="F16" s="1"/>
      <c r="G16" t="s">
        <v>281</v>
      </c>
      <c r="H16" t="s">
        <v>240</v>
      </c>
      <c r="I16" s="1">
        <v>45831</v>
      </c>
      <c r="J16" t="s">
        <v>234</v>
      </c>
      <c r="K16" t="s">
        <v>241</v>
      </c>
      <c r="L16" t="s">
        <v>171</v>
      </c>
      <c r="M16" t="s">
        <v>282</v>
      </c>
      <c r="N16" t="s">
        <v>237</v>
      </c>
      <c r="O16" t="s">
        <v>230</v>
      </c>
      <c r="P16"/>
      <c r="Q16">
        <f ca="1">IF(OR(ISNUMBER(MATCH(L16,MasterData!$D$3:$D$18,0)),ISNUMBER(MATCH(L16,MasterData!$C$3:$C$18,0))),
    DATEDIF(E16,I16,"d"),
    DATEDIF(E16,TODAY(),"d"))</f>
        <v>133</v>
      </c>
      <c r="R16">
        <f t="shared" ca="1" si="0"/>
        <v>0</v>
      </c>
      <c r="S16">
        <f t="shared" ca="1" si="1"/>
        <v>0</v>
      </c>
      <c r="T16">
        <f t="shared" ca="1" si="2"/>
        <v>1</v>
      </c>
    </row>
    <row r="17" spans="1:20" x14ac:dyDescent="0.35">
      <c r="A17">
        <v>6000130889</v>
      </c>
      <c r="B17" t="s">
        <v>283</v>
      </c>
      <c r="C17" t="s">
        <v>230</v>
      </c>
      <c r="D17" s="34" t="s">
        <v>251</v>
      </c>
      <c r="E17" s="1">
        <v>45698</v>
      </c>
      <c r="F17" s="1"/>
      <c r="G17" t="s">
        <v>284</v>
      </c>
      <c r="H17" t="s">
        <v>233</v>
      </c>
      <c r="I17" s="1">
        <v>45705</v>
      </c>
      <c r="J17" t="s">
        <v>234</v>
      </c>
      <c r="K17" t="s">
        <v>241</v>
      </c>
      <c r="L17" t="s">
        <v>171</v>
      </c>
      <c r="M17" t="s">
        <v>285</v>
      </c>
      <c r="N17" t="s">
        <v>237</v>
      </c>
      <c r="O17" t="s">
        <v>230</v>
      </c>
      <c r="P17"/>
      <c r="Q17">
        <f ca="1">IF(OR(ISNUMBER(MATCH(L17,MasterData!$D$3:$D$18,0)),ISNUMBER(MATCH(L17,MasterData!$C$3:$C$18,0))),
    DATEDIF(E17,I17,"d"),
    DATEDIF(E17,TODAY(),"d"))</f>
        <v>7</v>
      </c>
      <c r="R17">
        <f t="shared" ca="1" si="0"/>
        <v>1</v>
      </c>
      <c r="S17">
        <f t="shared" ca="1" si="1"/>
        <v>0</v>
      </c>
      <c r="T17">
        <f t="shared" ca="1" si="2"/>
        <v>0</v>
      </c>
    </row>
    <row r="18" spans="1:20" x14ac:dyDescent="0.35">
      <c r="A18">
        <v>6000131438</v>
      </c>
      <c r="B18" t="s">
        <v>286</v>
      </c>
      <c r="C18" t="s">
        <v>230</v>
      </c>
      <c r="D18" s="34" t="s">
        <v>247</v>
      </c>
      <c r="E18" s="1">
        <v>45701</v>
      </c>
      <c r="F18" s="1"/>
      <c r="G18" t="s">
        <v>287</v>
      </c>
      <c r="H18" t="s">
        <v>401</v>
      </c>
      <c r="I18" s="1">
        <v>45831</v>
      </c>
      <c r="J18" t="s">
        <v>234</v>
      </c>
      <c r="K18" t="s">
        <v>241</v>
      </c>
      <c r="L18" t="s">
        <v>171</v>
      </c>
      <c r="M18" t="s">
        <v>289</v>
      </c>
      <c r="N18" t="s">
        <v>237</v>
      </c>
      <c r="O18" t="s">
        <v>230</v>
      </c>
      <c r="P18"/>
      <c r="Q18">
        <f ca="1">IF(OR(ISNUMBER(MATCH(L18,MasterData!$D$3:$D$18,0)),ISNUMBER(MATCH(L18,MasterData!$C$3:$C$18,0))),
    DATEDIF(E18,I18,"d"),
    DATEDIF(E18,TODAY(),"d"))</f>
        <v>130</v>
      </c>
      <c r="R18">
        <f t="shared" ca="1" si="0"/>
        <v>0</v>
      </c>
      <c r="S18">
        <f t="shared" ca="1" si="1"/>
        <v>0</v>
      </c>
      <c r="T18">
        <f t="shared" ca="1" si="2"/>
        <v>1</v>
      </c>
    </row>
    <row r="19" spans="1:20" x14ac:dyDescent="0.35">
      <c r="A19">
        <v>6000131514</v>
      </c>
      <c r="B19" t="s">
        <v>230</v>
      </c>
      <c r="C19" t="s">
        <v>230</v>
      </c>
      <c r="D19" s="34" t="s">
        <v>251</v>
      </c>
      <c r="E19" s="1">
        <v>45702</v>
      </c>
      <c r="F19" s="1"/>
      <c r="G19" t="s">
        <v>290</v>
      </c>
      <c r="H19" t="s">
        <v>233</v>
      </c>
      <c r="I19" s="1">
        <v>45723</v>
      </c>
      <c r="J19" t="s">
        <v>201</v>
      </c>
      <c r="K19" t="s">
        <v>241</v>
      </c>
      <c r="L19" t="s">
        <v>171</v>
      </c>
      <c r="M19" t="s">
        <v>291</v>
      </c>
      <c r="N19" t="s">
        <v>237</v>
      </c>
      <c r="O19" t="s">
        <v>230</v>
      </c>
      <c r="P19"/>
      <c r="Q19">
        <f ca="1">IF(OR(ISNUMBER(MATCH(L19,MasterData!$D$3:$D$18,0)),ISNUMBER(MATCH(L19,MasterData!$C$3:$C$18,0))),
    DATEDIF(E19,I19,"d"),
    DATEDIF(E19,TODAY(),"d"))</f>
        <v>21</v>
      </c>
      <c r="R19">
        <f t="shared" ca="1" si="0"/>
        <v>0</v>
      </c>
      <c r="S19">
        <f t="shared" ca="1" si="1"/>
        <v>1</v>
      </c>
      <c r="T19">
        <f t="shared" ca="1" si="2"/>
        <v>0</v>
      </c>
    </row>
    <row r="20" spans="1:20" x14ac:dyDescent="0.35">
      <c r="A20">
        <v>6000131715</v>
      </c>
      <c r="B20" t="s">
        <v>292</v>
      </c>
      <c r="C20" t="s">
        <v>230</v>
      </c>
      <c r="D20" s="34" t="s">
        <v>231</v>
      </c>
      <c r="E20" s="1">
        <v>45705</v>
      </c>
      <c r="F20" s="1"/>
      <c r="G20" t="s">
        <v>293</v>
      </c>
      <c r="H20" t="s">
        <v>233</v>
      </c>
      <c r="I20" s="1">
        <v>45713</v>
      </c>
      <c r="J20" t="s">
        <v>234</v>
      </c>
      <c r="K20" t="s">
        <v>235</v>
      </c>
      <c r="L20" t="s">
        <v>171</v>
      </c>
      <c r="M20" t="s">
        <v>294</v>
      </c>
      <c r="N20" t="s">
        <v>237</v>
      </c>
      <c r="O20" t="s">
        <v>230</v>
      </c>
      <c r="P20"/>
      <c r="Q20">
        <f ca="1">IF(OR(ISNUMBER(MATCH(L20,MasterData!$D$3:$D$18,0)),ISNUMBER(MATCH(L20,MasterData!$C$3:$C$18,0))),
    DATEDIF(E20,I20,"d"),
    DATEDIF(E20,TODAY(),"d"))</f>
        <v>8</v>
      </c>
      <c r="R20">
        <f t="shared" ca="1" si="0"/>
        <v>0</v>
      </c>
      <c r="S20">
        <f t="shared" ca="1" si="1"/>
        <v>1</v>
      </c>
      <c r="T20">
        <f t="shared" ca="1" si="2"/>
        <v>0</v>
      </c>
    </row>
    <row r="21" spans="1:20" x14ac:dyDescent="0.35">
      <c r="A21">
        <v>6000132000</v>
      </c>
      <c r="B21" t="s">
        <v>295</v>
      </c>
      <c r="C21" t="s">
        <v>230</v>
      </c>
      <c r="D21" s="34" t="s">
        <v>254</v>
      </c>
      <c r="E21" s="1">
        <v>45707</v>
      </c>
      <c r="F21" s="1"/>
      <c r="G21" t="s">
        <v>255</v>
      </c>
      <c r="H21" t="s">
        <v>240</v>
      </c>
      <c r="I21" s="1">
        <v>45735</v>
      </c>
      <c r="J21" t="s">
        <v>234</v>
      </c>
      <c r="K21" t="s">
        <v>241</v>
      </c>
      <c r="L21" t="s">
        <v>171</v>
      </c>
      <c r="M21" t="s">
        <v>296</v>
      </c>
      <c r="N21" t="s">
        <v>237</v>
      </c>
      <c r="O21" t="s">
        <v>230</v>
      </c>
      <c r="P21"/>
      <c r="Q21">
        <f ca="1">IF(OR(ISNUMBER(MATCH(L21,MasterData!$D$3:$D$18,0)),ISNUMBER(MATCH(L21,MasterData!$C$3:$C$18,0))),
    DATEDIF(E21,I21,"d"),
    DATEDIF(E21,TODAY(),"d"))</f>
        <v>28</v>
      </c>
      <c r="R21">
        <f t="shared" ca="1" si="0"/>
        <v>0</v>
      </c>
      <c r="S21">
        <f t="shared" ca="1" si="1"/>
        <v>1</v>
      </c>
      <c r="T21">
        <f t="shared" ca="1" si="2"/>
        <v>0</v>
      </c>
    </row>
    <row r="22" spans="1:20" x14ac:dyDescent="0.35">
      <c r="A22">
        <v>6000132651</v>
      </c>
      <c r="B22" t="s">
        <v>297</v>
      </c>
      <c r="C22" t="s">
        <v>230</v>
      </c>
      <c r="D22" s="34" t="s">
        <v>247</v>
      </c>
      <c r="E22" s="1">
        <v>45714</v>
      </c>
      <c r="F22" s="1"/>
      <c r="G22" t="s">
        <v>287</v>
      </c>
      <c r="H22" t="s">
        <v>240</v>
      </c>
      <c r="I22" s="1">
        <v>45723</v>
      </c>
      <c r="J22" t="s">
        <v>234</v>
      </c>
      <c r="K22" t="s">
        <v>235</v>
      </c>
      <c r="L22" t="s">
        <v>171</v>
      </c>
      <c r="M22" t="s">
        <v>298</v>
      </c>
      <c r="N22" t="s">
        <v>237</v>
      </c>
      <c r="O22" t="s">
        <v>230</v>
      </c>
      <c r="P22"/>
      <c r="Q22">
        <f ca="1">IF(OR(ISNUMBER(MATCH(L22,MasterData!$D$3:$D$18,0)),ISNUMBER(MATCH(L22,MasterData!$C$3:$C$18,0))),
    DATEDIF(E22,I22,"d"),
    DATEDIF(E22,TODAY(),"d"))</f>
        <v>9</v>
      </c>
      <c r="R22">
        <f t="shared" ca="1" si="0"/>
        <v>0</v>
      </c>
      <c r="S22">
        <f t="shared" ca="1" si="1"/>
        <v>1</v>
      </c>
      <c r="T22">
        <f t="shared" ca="1" si="2"/>
        <v>0</v>
      </c>
    </row>
    <row r="23" spans="1:20" x14ac:dyDescent="0.35">
      <c r="A23">
        <v>6000133013</v>
      </c>
      <c r="B23" t="s">
        <v>299</v>
      </c>
      <c r="C23" t="s">
        <v>230</v>
      </c>
      <c r="D23" s="34" t="s">
        <v>231</v>
      </c>
      <c r="E23" s="1">
        <v>45719</v>
      </c>
      <c r="F23" s="1"/>
      <c r="G23" t="s">
        <v>300</v>
      </c>
      <c r="H23" t="s">
        <v>245</v>
      </c>
      <c r="I23" s="1">
        <v>45734</v>
      </c>
      <c r="J23" t="s">
        <v>234</v>
      </c>
      <c r="K23" t="s">
        <v>235</v>
      </c>
      <c r="L23" t="s">
        <v>171</v>
      </c>
      <c r="M23" t="s">
        <v>301</v>
      </c>
      <c r="N23" t="s">
        <v>237</v>
      </c>
      <c r="O23" t="s">
        <v>230</v>
      </c>
      <c r="P23"/>
      <c r="Q23">
        <f ca="1">IF(OR(ISNUMBER(MATCH(L23,MasterData!$D$3:$D$18,0)),ISNUMBER(MATCH(L23,MasterData!$C$3:$C$18,0))),
    DATEDIF(E23,I23,"d"),
    DATEDIF(E23,TODAY(),"d"))</f>
        <v>15</v>
      </c>
      <c r="R23">
        <f t="shared" ca="1" si="0"/>
        <v>0</v>
      </c>
      <c r="S23">
        <f t="shared" ca="1" si="1"/>
        <v>1</v>
      </c>
      <c r="T23">
        <f t="shared" ca="1" si="2"/>
        <v>0</v>
      </c>
    </row>
    <row r="24" spans="1:20" x14ac:dyDescent="0.35">
      <c r="A24">
        <v>6000133061</v>
      </c>
      <c r="B24" t="s">
        <v>302</v>
      </c>
      <c r="C24" t="s">
        <v>230</v>
      </c>
      <c r="D24" s="34" t="s">
        <v>254</v>
      </c>
      <c r="E24" s="1">
        <v>45719</v>
      </c>
      <c r="F24" s="1"/>
      <c r="G24" t="s">
        <v>255</v>
      </c>
      <c r="H24" t="s">
        <v>245</v>
      </c>
      <c r="I24" s="1">
        <v>45735</v>
      </c>
      <c r="J24" t="s">
        <v>234</v>
      </c>
      <c r="K24" t="s">
        <v>241</v>
      </c>
      <c r="L24" t="s">
        <v>171</v>
      </c>
      <c r="M24" t="s">
        <v>303</v>
      </c>
      <c r="N24" t="s">
        <v>237</v>
      </c>
      <c r="O24" t="s">
        <v>230</v>
      </c>
      <c r="P24"/>
      <c r="Q24">
        <f ca="1">IF(OR(ISNUMBER(MATCH(L24,MasterData!$D$3:$D$18,0)),ISNUMBER(MATCH(L24,MasterData!$C$3:$C$18,0))),
    DATEDIF(E24,I24,"d"),
    DATEDIF(E24,TODAY(),"d"))</f>
        <v>16</v>
      </c>
      <c r="R24">
        <f t="shared" ca="1" si="0"/>
        <v>0</v>
      </c>
      <c r="S24">
        <f t="shared" ca="1" si="1"/>
        <v>1</v>
      </c>
      <c r="T24">
        <f t="shared" ca="1" si="2"/>
        <v>0</v>
      </c>
    </row>
    <row r="25" spans="1:20" x14ac:dyDescent="0.35">
      <c r="A25">
        <v>6000133063</v>
      </c>
      <c r="B25" t="s">
        <v>304</v>
      </c>
      <c r="C25" t="s">
        <v>230</v>
      </c>
      <c r="D25" s="34" t="s">
        <v>305</v>
      </c>
      <c r="E25" s="1">
        <v>45719</v>
      </c>
      <c r="F25" s="1"/>
      <c r="G25" t="s">
        <v>306</v>
      </c>
      <c r="H25" t="s">
        <v>245</v>
      </c>
      <c r="I25" s="1">
        <v>45778</v>
      </c>
      <c r="J25" t="s">
        <v>234</v>
      </c>
      <c r="K25" t="s">
        <v>235</v>
      </c>
      <c r="L25" t="s">
        <v>171</v>
      </c>
      <c r="M25" t="s">
        <v>307</v>
      </c>
      <c r="N25" t="s">
        <v>237</v>
      </c>
      <c r="O25" t="s">
        <v>230</v>
      </c>
      <c r="P25"/>
      <c r="Q25">
        <f ca="1">IF(OR(ISNUMBER(MATCH(L25,MasterData!$D$3:$D$18,0)),ISNUMBER(MATCH(L25,MasterData!$C$3:$C$18,0))),
    DATEDIF(E25,I25,"d"),
    DATEDIF(E25,TODAY(),"d"))</f>
        <v>59</v>
      </c>
      <c r="R25">
        <f t="shared" ca="1" si="0"/>
        <v>0</v>
      </c>
      <c r="S25">
        <f t="shared" ca="1" si="1"/>
        <v>0</v>
      </c>
      <c r="T25">
        <f t="shared" ca="1" si="2"/>
        <v>1</v>
      </c>
    </row>
    <row r="26" spans="1:20" x14ac:dyDescent="0.35">
      <c r="A26">
        <v>6000133075</v>
      </c>
      <c r="B26" t="s">
        <v>308</v>
      </c>
      <c r="C26" t="s">
        <v>230</v>
      </c>
      <c r="D26" s="34" t="s">
        <v>305</v>
      </c>
      <c r="E26" s="1">
        <v>45719</v>
      </c>
      <c r="F26" s="1"/>
      <c r="G26" t="s">
        <v>306</v>
      </c>
      <c r="H26" t="s">
        <v>240</v>
      </c>
      <c r="I26" s="1">
        <v>45758</v>
      </c>
      <c r="J26" t="s">
        <v>234</v>
      </c>
      <c r="K26" t="s">
        <v>235</v>
      </c>
      <c r="L26" t="s">
        <v>171</v>
      </c>
      <c r="M26" t="s">
        <v>309</v>
      </c>
      <c r="N26" t="s">
        <v>237</v>
      </c>
      <c r="O26" t="s">
        <v>230</v>
      </c>
      <c r="P26"/>
      <c r="Q26">
        <f ca="1">IF(OR(ISNUMBER(MATCH(L26,MasterData!$D$3:$D$18,0)),ISNUMBER(MATCH(L26,MasterData!$C$3:$C$18,0))),
    DATEDIF(E26,I26,"d"),
    DATEDIF(E26,TODAY(),"d"))</f>
        <v>39</v>
      </c>
      <c r="R26">
        <f t="shared" ca="1" si="0"/>
        <v>0</v>
      </c>
      <c r="S26">
        <f t="shared" ca="1" si="1"/>
        <v>0</v>
      </c>
      <c r="T26">
        <f t="shared" ca="1" si="2"/>
        <v>1</v>
      </c>
    </row>
    <row r="27" spans="1:20" x14ac:dyDescent="0.35">
      <c r="A27">
        <v>6000133085</v>
      </c>
      <c r="B27" t="s">
        <v>230</v>
      </c>
      <c r="C27" t="s">
        <v>230</v>
      </c>
      <c r="D27" s="34" t="s">
        <v>251</v>
      </c>
      <c r="E27" s="1">
        <v>45719</v>
      </c>
      <c r="F27" s="1"/>
      <c r="G27" t="s">
        <v>290</v>
      </c>
      <c r="H27" t="s">
        <v>240</v>
      </c>
      <c r="I27" s="1">
        <v>45731</v>
      </c>
      <c r="J27" t="s">
        <v>201</v>
      </c>
      <c r="K27" t="s">
        <v>241</v>
      </c>
      <c r="L27" t="s">
        <v>171</v>
      </c>
      <c r="M27" t="s">
        <v>310</v>
      </c>
      <c r="N27" t="s">
        <v>237</v>
      </c>
      <c r="O27" t="s">
        <v>230</v>
      </c>
      <c r="P27"/>
      <c r="Q27">
        <f ca="1">IF(OR(ISNUMBER(MATCH(L27,MasterData!$D$3:$D$18,0)),ISNUMBER(MATCH(L27,MasterData!$C$3:$C$18,0))),
    DATEDIF(E27,I27,"d"),
    DATEDIF(E27,TODAY(),"d"))</f>
        <v>12</v>
      </c>
      <c r="R27">
        <f t="shared" ca="1" si="0"/>
        <v>0</v>
      </c>
      <c r="S27">
        <f t="shared" ca="1" si="1"/>
        <v>1</v>
      </c>
      <c r="T27">
        <f t="shared" ca="1" si="2"/>
        <v>0</v>
      </c>
    </row>
    <row r="28" spans="1:20" x14ac:dyDescent="0.35">
      <c r="A28">
        <v>6000133086</v>
      </c>
      <c r="B28" t="s">
        <v>230</v>
      </c>
      <c r="C28" t="s">
        <v>230</v>
      </c>
      <c r="D28" s="34" t="s">
        <v>251</v>
      </c>
      <c r="E28" s="1">
        <v>45719</v>
      </c>
      <c r="F28" s="1"/>
      <c r="G28" t="s">
        <v>290</v>
      </c>
      <c r="H28" t="s">
        <v>240</v>
      </c>
      <c r="I28" s="1">
        <v>45773</v>
      </c>
      <c r="J28" t="s">
        <v>201</v>
      </c>
      <c r="K28" t="s">
        <v>241</v>
      </c>
      <c r="L28" t="s">
        <v>171</v>
      </c>
      <c r="M28" t="s">
        <v>311</v>
      </c>
      <c r="N28" t="s">
        <v>237</v>
      </c>
      <c r="O28" t="s">
        <v>230</v>
      </c>
      <c r="P28"/>
      <c r="Q28">
        <f ca="1">IF(OR(ISNUMBER(MATCH(L28,MasterData!$D$3:$D$18,0)),ISNUMBER(MATCH(L28,MasterData!$C$3:$C$18,0))),
    DATEDIF(E28,I28,"d"),
    DATEDIF(E28,TODAY(),"d"))</f>
        <v>54</v>
      </c>
      <c r="R28">
        <f t="shared" ca="1" si="0"/>
        <v>0</v>
      </c>
      <c r="S28">
        <f t="shared" ca="1" si="1"/>
        <v>0</v>
      </c>
      <c r="T28">
        <f t="shared" ca="1" si="2"/>
        <v>1</v>
      </c>
    </row>
    <row r="29" spans="1:20" x14ac:dyDescent="0.35">
      <c r="A29">
        <v>6000133087</v>
      </c>
      <c r="B29" t="s">
        <v>230</v>
      </c>
      <c r="C29" t="s">
        <v>230</v>
      </c>
      <c r="D29" s="34" t="s">
        <v>251</v>
      </c>
      <c r="E29" s="1">
        <v>45719</v>
      </c>
      <c r="F29" s="1"/>
      <c r="G29" t="s">
        <v>290</v>
      </c>
      <c r="H29" t="s">
        <v>245</v>
      </c>
      <c r="I29" s="1">
        <v>45807</v>
      </c>
      <c r="J29" t="s">
        <v>201</v>
      </c>
      <c r="K29" t="s">
        <v>241</v>
      </c>
      <c r="L29" t="s">
        <v>171</v>
      </c>
      <c r="M29" t="s">
        <v>312</v>
      </c>
      <c r="N29" t="s">
        <v>237</v>
      </c>
      <c r="O29" t="s">
        <v>230</v>
      </c>
      <c r="P29"/>
      <c r="Q29">
        <f ca="1">IF(OR(ISNUMBER(MATCH(L29,MasterData!$D$3:$D$18,0)),ISNUMBER(MATCH(L29,MasterData!$C$3:$C$18,0))),
    DATEDIF(E29,I29,"d"),
    DATEDIF(E29,TODAY(),"d"))</f>
        <v>88</v>
      </c>
      <c r="R29">
        <f t="shared" ca="1" si="0"/>
        <v>0</v>
      </c>
      <c r="S29">
        <f t="shared" ca="1" si="1"/>
        <v>0</v>
      </c>
      <c r="T29">
        <f t="shared" ca="1" si="2"/>
        <v>1</v>
      </c>
    </row>
    <row r="30" spans="1:20" x14ac:dyDescent="0.35">
      <c r="A30">
        <v>6000133442</v>
      </c>
      <c r="B30" t="s">
        <v>230</v>
      </c>
      <c r="C30" t="s">
        <v>230</v>
      </c>
      <c r="D30" s="34" t="s">
        <v>247</v>
      </c>
      <c r="E30" s="1">
        <v>45722</v>
      </c>
      <c r="F30" s="1"/>
      <c r="G30" t="s">
        <v>248</v>
      </c>
      <c r="H30" t="s">
        <v>245</v>
      </c>
      <c r="I30" s="1">
        <v>45786</v>
      </c>
      <c r="J30" t="s">
        <v>201</v>
      </c>
      <c r="K30" t="s">
        <v>241</v>
      </c>
      <c r="L30" t="s">
        <v>171</v>
      </c>
      <c r="M30" t="s">
        <v>313</v>
      </c>
      <c r="N30" t="s">
        <v>237</v>
      </c>
      <c r="O30" t="s">
        <v>230</v>
      </c>
      <c r="P30"/>
      <c r="Q30">
        <f ca="1">IF(OR(ISNUMBER(MATCH(L30,MasterData!$D$3:$D$18,0)),ISNUMBER(MATCH(L30,MasterData!$C$3:$C$18,0))),
    DATEDIF(E30,I30,"d"),
    DATEDIF(E30,TODAY(),"d"))</f>
        <v>64</v>
      </c>
      <c r="R30">
        <f t="shared" ca="1" si="0"/>
        <v>0</v>
      </c>
      <c r="S30">
        <f t="shared" ca="1" si="1"/>
        <v>0</v>
      </c>
      <c r="T30">
        <f t="shared" ca="1" si="2"/>
        <v>1</v>
      </c>
    </row>
    <row r="31" spans="1:20" x14ac:dyDescent="0.35">
      <c r="A31">
        <v>6000133644</v>
      </c>
      <c r="B31" t="s">
        <v>314</v>
      </c>
      <c r="C31" t="s">
        <v>230</v>
      </c>
      <c r="D31" s="34" t="s">
        <v>274</v>
      </c>
      <c r="E31" s="1">
        <v>45723</v>
      </c>
      <c r="F31" s="1"/>
      <c r="G31" t="s">
        <v>315</v>
      </c>
      <c r="H31" t="s">
        <v>240</v>
      </c>
      <c r="I31" s="1">
        <v>45903</v>
      </c>
      <c r="J31" t="s">
        <v>234</v>
      </c>
      <c r="K31" t="s">
        <v>241</v>
      </c>
      <c r="L31" t="s">
        <v>171</v>
      </c>
      <c r="M31" t="s">
        <v>316</v>
      </c>
      <c r="N31" t="s">
        <v>237</v>
      </c>
      <c r="O31" t="s">
        <v>230</v>
      </c>
      <c r="P31"/>
      <c r="Q31">
        <f ca="1">IF(OR(ISNUMBER(MATCH(L31,MasterData!$D$3:$D$18,0)),ISNUMBER(MATCH(L31,MasterData!$C$3:$C$18,0))),
    DATEDIF(E31,I31,"d"),
    DATEDIF(E31,TODAY(),"d"))</f>
        <v>180</v>
      </c>
      <c r="R31">
        <f t="shared" ca="1" si="0"/>
        <v>0</v>
      </c>
      <c r="S31">
        <f t="shared" ca="1" si="1"/>
        <v>0</v>
      </c>
      <c r="T31">
        <f t="shared" ca="1" si="2"/>
        <v>1</v>
      </c>
    </row>
    <row r="32" spans="1:20" x14ac:dyDescent="0.35">
      <c r="A32">
        <v>6000133647</v>
      </c>
      <c r="B32" t="s">
        <v>317</v>
      </c>
      <c r="C32" t="s">
        <v>230</v>
      </c>
      <c r="D32" s="34" t="s">
        <v>231</v>
      </c>
      <c r="E32" s="1">
        <v>45723</v>
      </c>
      <c r="F32" s="1"/>
      <c r="G32" t="s">
        <v>318</v>
      </c>
      <c r="H32" t="s">
        <v>245</v>
      </c>
      <c r="I32" s="1">
        <v>45733</v>
      </c>
      <c r="J32" t="s">
        <v>234</v>
      </c>
      <c r="K32" t="s">
        <v>235</v>
      </c>
      <c r="L32" t="s">
        <v>171</v>
      </c>
      <c r="M32" t="s">
        <v>319</v>
      </c>
      <c r="N32" t="s">
        <v>237</v>
      </c>
      <c r="O32" t="s">
        <v>230</v>
      </c>
      <c r="P32"/>
      <c r="Q32">
        <f ca="1">IF(OR(ISNUMBER(MATCH(L32,MasterData!$D$3:$D$18,0)),ISNUMBER(MATCH(L32,MasterData!$C$3:$C$18,0))),
    DATEDIF(E32,I32,"d"),
    DATEDIF(E32,TODAY(),"d"))</f>
        <v>10</v>
      </c>
      <c r="R32">
        <f t="shared" ca="1" si="0"/>
        <v>0</v>
      </c>
      <c r="S32">
        <f t="shared" ca="1" si="1"/>
        <v>1</v>
      </c>
      <c r="T32">
        <f t="shared" ca="1" si="2"/>
        <v>0</v>
      </c>
    </row>
    <row r="33" spans="1:20" x14ac:dyDescent="0.35">
      <c r="A33">
        <v>6000133780</v>
      </c>
      <c r="B33" t="s">
        <v>320</v>
      </c>
      <c r="C33" t="s">
        <v>230</v>
      </c>
      <c r="D33" s="34" t="s">
        <v>274</v>
      </c>
      <c r="E33" s="1">
        <v>45726</v>
      </c>
      <c r="F33" s="1"/>
      <c r="G33" t="s">
        <v>321</v>
      </c>
      <c r="H33" t="s">
        <v>240</v>
      </c>
      <c r="I33" s="1">
        <v>45741</v>
      </c>
      <c r="J33" t="s">
        <v>234</v>
      </c>
      <c r="K33" t="s">
        <v>235</v>
      </c>
      <c r="L33" t="s">
        <v>171</v>
      </c>
      <c r="M33" t="s">
        <v>322</v>
      </c>
      <c r="N33" t="s">
        <v>237</v>
      </c>
      <c r="O33" t="s">
        <v>230</v>
      </c>
      <c r="P33"/>
      <c r="Q33">
        <f ca="1">IF(OR(ISNUMBER(MATCH(L33,MasterData!$D$3:$D$18,0)),ISNUMBER(MATCH(L33,MasterData!$C$3:$C$18,0))),
    DATEDIF(E33,I33,"d"),
    DATEDIF(E33,TODAY(),"d"))</f>
        <v>15</v>
      </c>
      <c r="R33">
        <f t="shared" ca="1" si="0"/>
        <v>0</v>
      </c>
      <c r="S33">
        <f t="shared" ca="1" si="1"/>
        <v>1</v>
      </c>
      <c r="T33">
        <f t="shared" ca="1" si="2"/>
        <v>0</v>
      </c>
    </row>
    <row r="34" spans="1:20" x14ac:dyDescent="0.35">
      <c r="A34">
        <v>6000133782</v>
      </c>
      <c r="B34" t="s">
        <v>323</v>
      </c>
      <c r="C34" t="s">
        <v>230</v>
      </c>
      <c r="D34" s="34" t="s">
        <v>254</v>
      </c>
      <c r="E34" s="1">
        <v>45726</v>
      </c>
      <c r="F34" s="1"/>
      <c r="G34" t="s">
        <v>255</v>
      </c>
      <c r="H34" t="s">
        <v>240</v>
      </c>
      <c r="I34" s="1">
        <v>45735</v>
      </c>
      <c r="J34" t="s">
        <v>234</v>
      </c>
      <c r="K34" t="s">
        <v>241</v>
      </c>
      <c r="L34" t="s">
        <v>171</v>
      </c>
      <c r="M34" t="s">
        <v>324</v>
      </c>
      <c r="N34" t="s">
        <v>237</v>
      </c>
      <c r="O34" t="s">
        <v>230</v>
      </c>
      <c r="P34"/>
      <c r="Q34">
        <f ca="1">IF(OR(ISNUMBER(MATCH(L34,MasterData!$D$3:$D$18,0)),ISNUMBER(MATCH(L34,MasterData!$C$3:$C$18,0))),
    DATEDIF(E34,I34,"d"),
    DATEDIF(E34,TODAY(),"d"))</f>
        <v>9</v>
      </c>
      <c r="R34">
        <f t="shared" ca="1" si="0"/>
        <v>0</v>
      </c>
      <c r="S34">
        <f t="shared" ca="1" si="1"/>
        <v>1</v>
      </c>
      <c r="T34">
        <f t="shared" ca="1" si="2"/>
        <v>0</v>
      </c>
    </row>
    <row r="35" spans="1:20" x14ac:dyDescent="0.35">
      <c r="A35">
        <v>6000133815</v>
      </c>
      <c r="B35" t="s">
        <v>325</v>
      </c>
      <c r="C35" t="s">
        <v>230</v>
      </c>
      <c r="D35" s="34" t="s">
        <v>254</v>
      </c>
      <c r="E35" s="1">
        <v>45726</v>
      </c>
      <c r="F35" s="1"/>
      <c r="G35" t="s">
        <v>255</v>
      </c>
      <c r="H35" t="s">
        <v>240</v>
      </c>
      <c r="I35" s="1">
        <v>45748</v>
      </c>
      <c r="J35" t="s">
        <v>234</v>
      </c>
      <c r="K35" t="s">
        <v>241</v>
      </c>
      <c r="L35" t="s">
        <v>171</v>
      </c>
      <c r="M35" t="s">
        <v>326</v>
      </c>
      <c r="N35" t="s">
        <v>237</v>
      </c>
      <c r="O35" t="s">
        <v>230</v>
      </c>
      <c r="P35"/>
      <c r="Q35">
        <f ca="1">IF(OR(ISNUMBER(MATCH(L35,MasterData!$D$3:$D$18,0)),ISNUMBER(MATCH(L35,MasterData!$C$3:$C$18,0))),
    DATEDIF(E35,I35,"d"),
    DATEDIF(E35,TODAY(),"d"))</f>
        <v>22</v>
      </c>
      <c r="R35">
        <f t="shared" ca="1" si="0"/>
        <v>0</v>
      </c>
      <c r="S35">
        <f t="shared" ca="1" si="1"/>
        <v>1</v>
      </c>
      <c r="T35">
        <f t="shared" ca="1" si="2"/>
        <v>0</v>
      </c>
    </row>
    <row r="36" spans="1:20" x14ac:dyDescent="0.35">
      <c r="A36">
        <v>6000133897</v>
      </c>
      <c r="B36" t="s">
        <v>230</v>
      </c>
      <c r="C36" t="s">
        <v>230</v>
      </c>
      <c r="D36" s="34" t="s">
        <v>231</v>
      </c>
      <c r="E36" s="1">
        <v>45727</v>
      </c>
      <c r="F36" s="1"/>
      <c r="G36" t="s">
        <v>248</v>
      </c>
      <c r="H36" t="s">
        <v>240</v>
      </c>
      <c r="I36" s="1">
        <v>45751</v>
      </c>
      <c r="J36" t="s">
        <v>201</v>
      </c>
      <c r="K36" t="s">
        <v>241</v>
      </c>
      <c r="L36" t="s">
        <v>171</v>
      </c>
      <c r="M36" t="s">
        <v>327</v>
      </c>
      <c r="N36" t="s">
        <v>237</v>
      </c>
      <c r="O36" t="s">
        <v>230</v>
      </c>
      <c r="P36"/>
      <c r="Q36">
        <f ca="1">IF(OR(ISNUMBER(MATCH(L36,MasterData!$D$3:$D$18,0)),ISNUMBER(MATCH(L36,MasterData!$C$3:$C$18,0))),
    DATEDIF(E36,I36,"d"),
    DATEDIF(E36,TODAY(),"d"))</f>
        <v>24</v>
      </c>
      <c r="R36">
        <f t="shared" ca="1" si="0"/>
        <v>0</v>
      </c>
      <c r="S36">
        <f t="shared" ca="1" si="1"/>
        <v>1</v>
      </c>
      <c r="T36">
        <f t="shared" ca="1" si="2"/>
        <v>0</v>
      </c>
    </row>
    <row r="37" spans="1:20" x14ac:dyDescent="0.35">
      <c r="A37">
        <v>6000134052</v>
      </c>
      <c r="B37" t="s">
        <v>328</v>
      </c>
      <c r="D37" s="34">
        <v>3014</v>
      </c>
      <c r="E37" s="1">
        <v>45728</v>
      </c>
      <c r="F37" s="1"/>
      <c r="G37" t="s">
        <v>329</v>
      </c>
      <c r="H37" t="s">
        <v>330</v>
      </c>
      <c r="I37" s="1">
        <v>45852</v>
      </c>
      <c r="K37" t="s">
        <v>235</v>
      </c>
      <c r="L37" t="s">
        <v>171</v>
      </c>
      <c r="M37" t="s">
        <v>331</v>
      </c>
      <c r="N37" t="s">
        <v>332</v>
      </c>
      <c r="P37"/>
      <c r="Q37">
        <f ca="1">IF(OR(ISNUMBER(MATCH(L37,MasterData!$D$3:$D$18,0)),ISNUMBER(MATCH(L37,MasterData!$C$3:$C$18,0))),
    DATEDIF(E37,I37,"d"),
    DATEDIF(E37,TODAY(),"d"))</f>
        <v>124</v>
      </c>
      <c r="R37">
        <f t="shared" ca="1" si="0"/>
        <v>0</v>
      </c>
      <c r="S37">
        <f t="shared" ca="1" si="1"/>
        <v>0</v>
      </c>
      <c r="T37">
        <f t="shared" ca="1" si="2"/>
        <v>1</v>
      </c>
    </row>
    <row r="38" spans="1:20" x14ac:dyDescent="0.35">
      <c r="A38">
        <v>6000134157</v>
      </c>
      <c r="B38" t="s">
        <v>333</v>
      </c>
      <c r="C38" t="s">
        <v>230</v>
      </c>
      <c r="D38" s="34" t="s">
        <v>231</v>
      </c>
      <c r="E38" s="1">
        <v>45729</v>
      </c>
      <c r="F38" s="1"/>
      <c r="G38" t="s">
        <v>293</v>
      </c>
      <c r="H38" t="s">
        <v>245</v>
      </c>
      <c r="I38" s="1">
        <v>45737</v>
      </c>
      <c r="J38" t="s">
        <v>234</v>
      </c>
      <c r="K38" t="s">
        <v>235</v>
      </c>
      <c r="L38" t="s">
        <v>171</v>
      </c>
      <c r="M38" t="s">
        <v>334</v>
      </c>
      <c r="N38" t="s">
        <v>237</v>
      </c>
      <c r="O38" t="s">
        <v>230</v>
      </c>
      <c r="P38"/>
      <c r="Q38">
        <f ca="1">IF(OR(ISNUMBER(MATCH(L38,MasterData!$D$3:$D$18,0)),ISNUMBER(MATCH(L38,MasterData!$C$3:$C$18,0))),
    DATEDIF(E38,I38,"d"),
    DATEDIF(E38,TODAY(),"d"))</f>
        <v>8</v>
      </c>
      <c r="R38">
        <f t="shared" ca="1" si="0"/>
        <v>0</v>
      </c>
      <c r="S38">
        <f t="shared" ca="1" si="1"/>
        <v>1</v>
      </c>
      <c r="T38">
        <f t="shared" ca="1" si="2"/>
        <v>0</v>
      </c>
    </row>
    <row r="39" spans="1:20" x14ac:dyDescent="0.35">
      <c r="A39">
        <v>6000134167</v>
      </c>
      <c r="B39" t="s">
        <v>230</v>
      </c>
      <c r="C39" t="s">
        <v>230</v>
      </c>
      <c r="D39" s="34" t="s">
        <v>251</v>
      </c>
      <c r="E39" s="1">
        <v>45729</v>
      </c>
      <c r="F39" s="1"/>
      <c r="G39" t="s">
        <v>335</v>
      </c>
      <c r="H39" t="s">
        <v>240</v>
      </c>
      <c r="I39" s="1">
        <v>45792</v>
      </c>
      <c r="J39" t="s">
        <v>201</v>
      </c>
      <c r="K39" t="s">
        <v>241</v>
      </c>
      <c r="L39" t="s">
        <v>171</v>
      </c>
      <c r="M39" t="s">
        <v>336</v>
      </c>
      <c r="N39" t="s">
        <v>237</v>
      </c>
      <c r="O39" t="s">
        <v>230</v>
      </c>
      <c r="P39"/>
      <c r="Q39">
        <f ca="1">IF(OR(ISNUMBER(MATCH(L39,MasterData!$D$3:$D$18,0)),ISNUMBER(MATCH(L39,MasterData!$C$3:$C$18,0))),
    DATEDIF(E39,I39,"d"),
    DATEDIF(E39,TODAY(),"d"))</f>
        <v>63</v>
      </c>
      <c r="R39">
        <f t="shared" ca="1" si="0"/>
        <v>0</v>
      </c>
      <c r="S39">
        <f t="shared" ca="1" si="1"/>
        <v>0</v>
      </c>
      <c r="T39">
        <f t="shared" ca="1" si="2"/>
        <v>1</v>
      </c>
    </row>
    <row r="40" spans="1:20" x14ac:dyDescent="0.35">
      <c r="A40">
        <v>6000134304</v>
      </c>
      <c r="B40" t="s">
        <v>337</v>
      </c>
      <c r="C40" t="s">
        <v>230</v>
      </c>
      <c r="D40" s="34" t="s">
        <v>338</v>
      </c>
      <c r="E40" s="1">
        <v>45729</v>
      </c>
      <c r="F40" s="1"/>
      <c r="G40" t="s">
        <v>339</v>
      </c>
      <c r="H40" t="s">
        <v>245</v>
      </c>
      <c r="I40" s="1">
        <v>45782</v>
      </c>
      <c r="J40" t="s">
        <v>234</v>
      </c>
      <c r="K40" t="s">
        <v>235</v>
      </c>
      <c r="L40" t="s">
        <v>171</v>
      </c>
      <c r="M40" t="s">
        <v>340</v>
      </c>
      <c r="N40" t="s">
        <v>237</v>
      </c>
      <c r="O40" t="s">
        <v>230</v>
      </c>
      <c r="P40"/>
      <c r="Q40">
        <f ca="1">IF(OR(ISNUMBER(MATCH(L40,MasterData!$D$3:$D$18,0)),ISNUMBER(MATCH(L40,MasterData!$C$3:$C$18,0))),
    DATEDIF(E40,I40,"d"),
    DATEDIF(E40,TODAY(),"d"))</f>
        <v>53</v>
      </c>
      <c r="R40">
        <f t="shared" ca="1" si="0"/>
        <v>0</v>
      </c>
      <c r="S40">
        <f t="shared" ca="1" si="1"/>
        <v>0</v>
      </c>
      <c r="T40">
        <f t="shared" ca="1" si="2"/>
        <v>1</v>
      </c>
    </row>
    <row r="41" spans="1:20" x14ac:dyDescent="0.35">
      <c r="A41">
        <v>6000134423</v>
      </c>
      <c r="B41" t="s">
        <v>341</v>
      </c>
      <c r="C41" t="s">
        <v>230</v>
      </c>
      <c r="D41" s="34" t="s">
        <v>231</v>
      </c>
      <c r="E41" s="1">
        <v>45730</v>
      </c>
      <c r="F41" s="1"/>
      <c r="G41" t="s">
        <v>293</v>
      </c>
      <c r="H41" t="s">
        <v>245</v>
      </c>
      <c r="I41" s="1">
        <v>45748</v>
      </c>
      <c r="J41" t="s">
        <v>234</v>
      </c>
      <c r="K41" t="s">
        <v>235</v>
      </c>
      <c r="L41" t="s">
        <v>171</v>
      </c>
      <c r="M41" t="s">
        <v>342</v>
      </c>
      <c r="N41" t="s">
        <v>237</v>
      </c>
      <c r="O41" t="s">
        <v>230</v>
      </c>
      <c r="P41"/>
      <c r="Q41">
        <f ca="1">IF(OR(ISNUMBER(MATCH(L41,MasterData!$D$3:$D$18,0)),ISNUMBER(MATCH(L41,MasterData!$C$3:$C$18,0))),
    DATEDIF(E41,I41,"d"),
    DATEDIF(E41,TODAY(),"d"))</f>
        <v>18</v>
      </c>
      <c r="R41">
        <f t="shared" ca="1" si="0"/>
        <v>0</v>
      </c>
      <c r="S41">
        <f t="shared" ca="1" si="1"/>
        <v>1</v>
      </c>
      <c r="T41">
        <f t="shared" ca="1" si="2"/>
        <v>0</v>
      </c>
    </row>
    <row r="42" spans="1:20" x14ac:dyDescent="0.35">
      <c r="A42">
        <v>6000134460</v>
      </c>
      <c r="B42" t="s">
        <v>343</v>
      </c>
      <c r="C42" t="s">
        <v>230</v>
      </c>
      <c r="D42" s="34" t="s">
        <v>231</v>
      </c>
      <c r="E42" s="1">
        <v>45730</v>
      </c>
      <c r="F42" s="1"/>
      <c r="G42" t="s">
        <v>329</v>
      </c>
      <c r="H42" t="s">
        <v>240</v>
      </c>
      <c r="I42" s="1">
        <v>45748</v>
      </c>
      <c r="J42" t="s">
        <v>234</v>
      </c>
      <c r="K42" t="s">
        <v>235</v>
      </c>
      <c r="L42" t="s">
        <v>171</v>
      </c>
      <c r="M42" t="s">
        <v>344</v>
      </c>
      <c r="N42" t="s">
        <v>237</v>
      </c>
      <c r="O42" t="s">
        <v>230</v>
      </c>
      <c r="P42"/>
      <c r="Q42">
        <f ca="1">IF(OR(ISNUMBER(MATCH(L42,MasterData!$D$3:$D$18,0)),ISNUMBER(MATCH(L42,MasterData!$C$3:$C$18,0))),
    DATEDIF(E42,I42,"d"),
    DATEDIF(E42,TODAY(),"d"))</f>
        <v>18</v>
      </c>
      <c r="R42">
        <f t="shared" ca="1" si="0"/>
        <v>0</v>
      </c>
      <c r="S42">
        <f t="shared" ca="1" si="1"/>
        <v>1</v>
      </c>
      <c r="T42">
        <f t="shared" ca="1" si="2"/>
        <v>0</v>
      </c>
    </row>
    <row r="43" spans="1:20" x14ac:dyDescent="0.35">
      <c r="A43">
        <v>6000134543</v>
      </c>
      <c r="B43" t="s">
        <v>345</v>
      </c>
      <c r="C43" t="s">
        <v>230</v>
      </c>
      <c r="D43" s="34" t="s">
        <v>274</v>
      </c>
      <c r="E43" s="1">
        <v>45733</v>
      </c>
      <c r="F43" s="1"/>
      <c r="G43" t="s">
        <v>346</v>
      </c>
      <c r="H43" t="s">
        <v>240</v>
      </c>
      <c r="I43" s="1">
        <v>45754</v>
      </c>
      <c r="J43" t="s">
        <v>234</v>
      </c>
      <c r="K43" t="s">
        <v>347</v>
      </c>
      <c r="L43" t="s">
        <v>171</v>
      </c>
      <c r="M43" t="s">
        <v>348</v>
      </c>
      <c r="N43" t="s">
        <v>237</v>
      </c>
      <c r="O43" t="s">
        <v>230</v>
      </c>
      <c r="P43"/>
      <c r="Q43">
        <f ca="1">IF(OR(ISNUMBER(MATCH(L43,MasterData!$D$3:$D$18,0)),ISNUMBER(MATCH(L43,MasterData!$C$3:$C$18,0))),
    DATEDIF(E43,I43,"d"),
    DATEDIF(E43,TODAY(),"d"))</f>
        <v>21</v>
      </c>
      <c r="R43">
        <f t="shared" ca="1" si="0"/>
        <v>0</v>
      </c>
      <c r="S43">
        <f t="shared" ca="1" si="1"/>
        <v>1</v>
      </c>
      <c r="T43">
        <f t="shared" ca="1" si="2"/>
        <v>0</v>
      </c>
    </row>
    <row r="44" spans="1:20" x14ac:dyDescent="0.35">
      <c r="A44">
        <v>6000134731</v>
      </c>
      <c r="B44" t="s">
        <v>349</v>
      </c>
      <c r="C44" t="s">
        <v>230</v>
      </c>
      <c r="D44" s="34" t="s">
        <v>231</v>
      </c>
      <c r="E44" s="1">
        <v>45734</v>
      </c>
      <c r="F44" s="1"/>
      <c r="G44" t="s">
        <v>293</v>
      </c>
      <c r="H44" t="s">
        <v>245</v>
      </c>
      <c r="I44" s="1">
        <v>45743</v>
      </c>
      <c r="J44" t="s">
        <v>234</v>
      </c>
      <c r="K44" t="s">
        <v>235</v>
      </c>
      <c r="L44" t="s">
        <v>171</v>
      </c>
      <c r="M44" t="s">
        <v>350</v>
      </c>
      <c r="N44" t="s">
        <v>237</v>
      </c>
      <c r="O44" t="s">
        <v>230</v>
      </c>
      <c r="P44"/>
      <c r="Q44">
        <f ca="1">IF(OR(ISNUMBER(MATCH(L44,MasterData!$D$3:$D$18,0)),ISNUMBER(MATCH(L44,MasterData!$C$3:$C$18,0))),
    DATEDIF(E44,I44,"d"),
    DATEDIF(E44,TODAY(),"d"))</f>
        <v>9</v>
      </c>
      <c r="R44">
        <f t="shared" ca="1" si="0"/>
        <v>0</v>
      </c>
      <c r="S44">
        <f t="shared" ca="1" si="1"/>
        <v>1</v>
      </c>
      <c r="T44">
        <f t="shared" ca="1" si="2"/>
        <v>0</v>
      </c>
    </row>
    <row r="45" spans="1:20" x14ac:dyDescent="0.35">
      <c r="A45">
        <v>6000134816</v>
      </c>
      <c r="B45" t="s">
        <v>351</v>
      </c>
      <c r="C45" t="s">
        <v>230</v>
      </c>
      <c r="D45" s="34" t="s">
        <v>305</v>
      </c>
      <c r="E45" s="1">
        <v>45735</v>
      </c>
      <c r="F45" s="1"/>
      <c r="G45" t="s">
        <v>306</v>
      </c>
      <c r="H45" t="s">
        <v>245</v>
      </c>
      <c r="I45" s="1">
        <v>45762</v>
      </c>
      <c r="J45" t="s">
        <v>234</v>
      </c>
      <c r="K45" t="s">
        <v>235</v>
      </c>
      <c r="L45" t="s">
        <v>171</v>
      </c>
      <c r="M45" t="s">
        <v>352</v>
      </c>
      <c r="N45" t="s">
        <v>237</v>
      </c>
      <c r="O45" t="s">
        <v>230</v>
      </c>
      <c r="P45"/>
      <c r="Q45">
        <f ca="1">IF(OR(ISNUMBER(MATCH(L45,MasterData!$D$3:$D$18,0)),ISNUMBER(MATCH(L45,MasterData!$C$3:$C$18,0))),
    DATEDIF(E45,I45,"d"),
    DATEDIF(E45,TODAY(),"d"))</f>
        <v>27</v>
      </c>
      <c r="R45">
        <f t="shared" ca="1" si="0"/>
        <v>0</v>
      </c>
      <c r="S45">
        <f t="shared" ca="1" si="1"/>
        <v>1</v>
      </c>
      <c r="T45">
        <f t="shared" ca="1" si="2"/>
        <v>0</v>
      </c>
    </row>
    <row r="46" spans="1:20" x14ac:dyDescent="0.35">
      <c r="A46">
        <v>6000134850</v>
      </c>
      <c r="B46" t="s">
        <v>353</v>
      </c>
      <c r="C46" t="s">
        <v>230</v>
      </c>
      <c r="D46" s="34" t="s">
        <v>274</v>
      </c>
      <c r="E46" s="1">
        <v>45735</v>
      </c>
      <c r="F46" s="1"/>
      <c r="G46" t="s">
        <v>354</v>
      </c>
      <c r="H46" t="s">
        <v>240</v>
      </c>
      <c r="I46" s="1">
        <v>45761</v>
      </c>
      <c r="J46" t="s">
        <v>234</v>
      </c>
      <c r="K46" t="s">
        <v>241</v>
      </c>
      <c r="L46" t="s">
        <v>171</v>
      </c>
      <c r="M46" t="s">
        <v>355</v>
      </c>
      <c r="N46" t="s">
        <v>237</v>
      </c>
      <c r="O46" t="s">
        <v>230</v>
      </c>
      <c r="P46"/>
      <c r="Q46">
        <f ca="1">IF(OR(ISNUMBER(MATCH(L46,MasterData!$D$3:$D$18,0)),ISNUMBER(MATCH(L46,MasterData!$C$3:$C$18,0))),
    DATEDIF(E46,I46,"d"),
    DATEDIF(E46,TODAY(),"d"))</f>
        <v>26</v>
      </c>
      <c r="R46">
        <f t="shared" ca="1" si="0"/>
        <v>0</v>
      </c>
      <c r="S46">
        <f t="shared" ca="1" si="1"/>
        <v>1</v>
      </c>
      <c r="T46">
        <f t="shared" ca="1" si="2"/>
        <v>0</v>
      </c>
    </row>
    <row r="47" spans="1:20" x14ac:dyDescent="0.35">
      <c r="A47">
        <v>6000134958</v>
      </c>
      <c r="B47" t="s">
        <v>356</v>
      </c>
      <c r="C47" t="s">
        <v>230</v>
      </c>
      <c r="D47" s="34" t="s">
        <v>247</v>
      </c>
      <c r="E47" s="1">
        <v>45736</v>
      </c>
      <c r="F47" s="1"/>
      <c r="G47" t="s">
        <v>357</v>
      </c>
      <c r="H47" t="s">
        <v>245</v>
      </c>
      <c r="I47" s="1">
        <v>45750</v>
      </c>
      <c r="J47" t="s">
        <v>234</v>
      </c>
      <c r="K47" t="s">
        <v>241</v>
      </c>
      <c r="L47" t="s">
        <v>171</v>
      </c>
      <c r="M47" t="s">
        <v>358</v>
      </c>
      <c r="N47" t="s">
        <v>237</v>
      </c>
      <c r="O47" t="s">
        <v>230</v>
      </c>
      <c r="P47"/>
      <c r="Q47">
        <f ca="1">IF(OR(ISNUMBER(MATCH(L47,MasterData!$D$3:$D$18,0)),ISNUMBER(MATCH(L47,MasterData!$C$3:$C$18,0))),
    DATEDIF(E47,I47,"d"),
    DATEDIF(E47,TODAY(),"d"))</f>
        <v>14</v>
      </c>
      <c r="R47">
        <f t="shared" ca="1" si="0"/>
        <v>0</v>
      </c>
      <c r="S47">
        <f t="shared" ca="1" si="1"/>
        <v>1</v>
      </c>
      <c r="T47">
        <f t="shared" ca="1" si="2"/>
        <v>0</v>
      </c>
    </row>
    <row r="48" spans="1:20" x14ac:dyDescent="0.35">
      <c r="A48">
        <v>6000135155</v>
      </c>
      <c r="B48" t="s">
        <v>359</v>
      </c>
      <c r="C48" t="s">
        <v>230</v>
      </c>
      <c r="D48" s="34" t="s">
        <v>251</v>
      </c>
      <c r="E48" s="1">
        <v>45737</v>
      </c>
      <c r="F48" s="1"/>
      <c r="G48" t="s">
        <v>360</v>
      </c>
      <c r="H48" t="s">
        <v>245</v>
      </c>
      <c r="I48" s="1">
        <v>45757</v>
      </c>
      <c r="J48" t="s">
        <v>234</v>
      </c>
      <c r="K48" t="s">
        <v>235</v>
      </c>
      <c r="L48" t="s">
        <v>171</v>
      </c>
      <c r="M48" t="s">
        <v>361</v>
      </c>
      <c r="N48" t="s">
        <v>237</v>
      </c>
      <c r="O48" t="s">
        <v>230</v>
      </c>
      <c r="P48"/>
      <c r="Q48">
        <f ca="1">IF(OR(ISNUMBER(MATCH(L48,MasterData!$D$3:$D$18,0)),ISNUMBER(MATCH(L48,MasterData!$C$3:$C$18,0))),
    DATEDIF(E48,I48,"d"),
    DATEDIF(E48,TODAY(),"d"))</f>
        <v>20</v>
      </c>
      <c r="R48">
        <f t="shared" ca="1" si="0"/>
        <v>0</v>
      </c>
      <c r="S48">
        <f t="shared" ca="1" si="1"/>
        <v>1</v>
      </c>
      <c r="T48">
        <f t="shared" ca="1" si="2"/>
        <v>0</v>
      </c>
    </row>
    <row r="49" spans="1:20" x14ac:dyDescent="0.35">
      <c r="A49">
        <v>6000135247</v>
      </c>
      <c r="B49" t="s">
        <v>230</v>
      </c>
      <c r="C49" t="s">
        <v>230</v>
      </c>
      <c r="D49" s="34" t="s">
        <v>254</v>
      </c>
      <c r="E49" s="1">
        <v>45740</v>
      </c>
      <c r="F49" s="1"/>
      <c r="G49" t="s">
        <v>248</v>
      </c>
      <c r="H49" t="s">
        <v>245</v>
      </c>
      <c r="I49" s="1">
        <v>45779</v>
      </c>
      <c r="J49" t="s">
        <v>201</v>
      </c>
      <c r="K49" t="s">
        <v>241</v>
      </c>
      <c r="L49" t="s">
        <v>171</v>
      </c>
      <c r="M49" t="s">
        <v>362</v>
      </c>
      <c r="N49" t="s">
        <v>237</v>
      </c>
      <c r="O49" t="s">
        <v>230</v>
      </c>
      <c r="P49"/>
      <c r="Q49">
        <f ca="1">IF(OR(ISNUMBER(MATCH(L49,MasterData!$D$3:$D$18,0)),ISNUMBER(MATCH(L49,MasterData!$C$3:$C$18,0))),
    DATEDIF(E49,I49,"d"),
    DATEDIF(E49,TODAY(),"d"))</f>
        <v>39</v>
      </c>
      <c r="R49">
        <f t="shared" ca="1" si="0"/>
        <v>0</v>
      </c>
      <c r="S49">
        <f t="shared" ca="1" si="1"/>
        <v>0</v>
      </c>
      <c r="T49">
        <f t="shared" ca="1" si="2"/>
        <v>1</v>
      </c>
    </row>
    <row r="50" spans="1:20" x14ac:dyDescent="0.35">
      <c r="A50">
        <v>6000135249</v>
      </c>
      <c r="B50" t="s">
        <v>363</v>
      </c>
      <c r="C50" t="s">
        <v>230</v>
      </c>
      <c r="D50" s="34" t="s">
        <v>274</v>
      </c>
      <c r="E50" s="1">
        <v>45740</v>
      </c>
      <c r="F50" s="1"/>
      <c r="G50" t="s">
        <v>321</v>
      </c>
      <c r="H50" t="s">
        <v>245</v>
      </c>
      <c r="I50" s="1">
        <v>45782</v>
      </c>
      <c r="J50" t="s">
        <v>234</v>
      </c>
      <c r="K50" t="s">
        <v>241</v>
      </c>
      <c r="L50" t="s">
        <v>171</v>
      </c>
      <c r="M50" t="s">
        <v>364</v>
      </c>
      <c r="N50" t="s">
        <v>237</v>
      </c>
      <c r="O50" t="s">
        <v>230</v>
      </c>
      <c r="P50"/>
      <c r="Q50">
        <f ca="1">IF(OR(ISNUMBER(MATCH(L50,MasterData!$D$3:$D$18,0)),ISNUMBER(MATCH(L50,MasterData!$C$3:$C$18,0))),
    DATEDIF(E50,I50,"d"),
    DATEDIF(E50,TODAY(),"d"))</f>
        <v>42</v>
      </c>
      <c r="R50">
        <f t="shared" ca="1" si="0"/>
        <v>0</v>
      </c>
      <c r="S50">
        <f t="shared" ca="1" si="1"/>
        <v>0</v>
      </c>
      <c r="T50">
        <f t="shared" ca="1" si="2"/>
        <v>1</v>
      </c>
    </row>
    <row r="51" spans="1:20" x14ac:dyDescent="0.35">
      <c r="A51">
        <v>6000135321</v>
      </c>
      <c r="B51" t="s">
        <v>365</v>
      </c>
      <c r="C51" t="s">
        <v>230</v>
      </c>
      <c r="D51" s="34" t="s">
        <v>254</v>
      </c>
      <c r="E51" s="1">
        <v>45740</v>
      </c>
      <c r="F51" s="1"/>
      <c r="G51" t="s">
        <v>255</v>
      </c>
      <c r="H51" t="s">
        <v>245</v>
      </c>
      <c r="I51" s="1">
        <v>45784</v>
      </c>
      <c r="J51" t="s">
        <v>234</v>
      </c>
      <c r="K51" t="s">
        <v>241</v>
      </c>
      <c r="L51" t="s">
        <v>171</v>
      </c>
      <c r="M51" t="s">
        <v>366</v>
      </c>
      <c r="N51" t="s">
        <v>237</v>
      </c>
      <c r="O51" t="s">
        <v>230</v>
      </c>
      <c r="P51"/>
      <c r="Q51">
        <f ca="1">IF(OR(ISNUMBER(MATCH(L51,MasterData!$D$3:$D$18,0)),ISNUMBER(MATCH(L51,MasterData!$C$3:$C$18,0))),
    DATEDIF(E51,I51,"d"),
    DATEDIF(E51,TODAY(),"d"))</f>
        <v>44</v>
      </c>
      <c r="R51">
        <f t="shared" ca="1" si="0"/>
        <v>0</v>
      </c>
      <c r="S51">
        <f t="shared" ca="1" si="1"/>
        <v>0</v>
      </c>
      <c r="T51">
        <f t="shared" ca="1" si="2"/>
        <v>1</v>
      </c>
    </row>
    <row r="52" spans="1:20" x14ac:dyDescent="0.35">
      <c r="A52">
        <v>6000135513</v>
      </c>
      <c r="B52" t="s">
        <v>367</v>
      </c>
      <c r="C52" t="s">
        <v>230</v>
      </c>
      <c r="D52" s="34" t="s">
        <v>247</v>
      </c>
      <c r="E52" s="1">
        <v>45742</v>
      </c>
      <c r="F52" s="1"/>
      <c r="G52" t="s">
        <v>268</v>
      </c>
      <c r="H52" t="s">
        <v>230</v>
      </c>
      <c r="I52" s="1">
        <v>45749</v>
      </c>
      <c r="J52" t="s">
        <v>234</v>
      </c>
      <c r="K52" t="s">
        <v>235</v>
      </c>
      <c r="L52" t="s">
        <v>171</v>
      </c>
      <c r="M52" t="s">
        <v>368</v>
      </c>
      <c r="N52" t="s">
        <v>237</v>
      </c>
      <c r="O52" t="s">
        <v>230</v>
      </c>
      <c r="P52"/>
      <c r="Q52">
        <f ca="1">IF(OR(ISNUMBER(MATCH(L52,MasterData!$D$3:$D$18,0)),ISNUMBER(MATCH(L52,MasterData!$C$3:$C$18,0))),
    DATEDIF(E52,I52,"d"),
    DATEDIF(E52,TODAY(),"d"))</f>
        <v>7</v>
      </c>
      <c r="R52">
        <f t="shared" ca="1" si="0"/>
        <v>1</v>
      </c>
      <c r="S52">
        <f t="shared" ca="1" si="1"/>
        <v>0</v>
      </c>
      <c r="T52">
        <f t="shared" ca="1" si="2"/>
        <v>0</v>
      </c>
    </row>
    <row r="53" spans="1:20" x14ac:dyDescent="0.35">
      <c r="A53">
        <v>6000135668</v>
      </c>
      <c r="B53" t="s">
        <v>369</v>
      </c>
      <c r="C53" t="s">
        <v>230</v>
      </c>
      <c r="D53" s="34" t="s">
        <v>231</v>
      </c>
      <c r="E53" s="1">
        <v>45743</v>
      </c>
      <c r="F53" s="1"/>
      <c r="G53" t="s">
        <v>315</v>
      </c>
      <c r="H53" t="s">
        <v>233</v>
      </c>
      <c r="I53" s="1">
        <v>45782</v>
      </c>
      <c r="J53" t="s">
        <v>234</v>
      </c>
      <c r="K53" t="s">
        <v>241</v>
      </c>
      <c r="L53" t="s">
        <v>171</v>
      </c>
      <c r="M53" t="s">
        <v>370</v>
      </c>
      <c r="N53" t="s">
        <v>237</v>
      </c>
      <c r="O53" t="s">
        <v>230</v>
      </c>
      <c r="P53"/>
      <c r="Q53">
        <f ca="1">IF(OR(ISNUMBER(MATCH(L53,MasterData!$D$3:$D$18,0)),ISNUMBER(MATCH(L53,MasterData!$C$3:$C$18,0))),
    DATEDIF(E53,I53,"d"),
    DATEDIF(E53,TODAY(),"d"))</f>
        <v>39</v>
      </c>
      <c r="R53">
        <f t="shared" ca="1" si="0"/>
        <v>0</v>
      </c>
      <c r="S53">
        <f t="shared" ca="1" si="1"/>
        <v>0</v>
      </c>
      <c r="T53">
        <f t="shared" ca="1" si="2"/>
        <v>1</v>
      </c>
    </row>
    <row r="54" spans="1:20" x14ac:dyDescent="0.35">
      <c r="A54">
        <v>6000135843</v>
      </c>
      <c r="B54" t="s">
        <v>230</v>
      </c>
      <c r="C54" t="s">
        <v>230</v>
      </c>
      <c r="D54" s="34" t="s">
        <v>251</v>
      </c>
      <c r="E54" s="1">
        <v>45744</v>
      </c>
      <c r="F54" s="1"/>
      <c r="G54" t="s">
        <v>290</v>
      </c>
      <c r="H54" t="s">
        <v>233</v>
      </c>
      <c r="I54" s="1">
        <v>45759</v>
      </c>
      <c r="J54" t="s">
        <v>201</v>
      </c>
      <c r="K54" t="s">
        <v>241</v>
      </c>
      <c r="L54" t="s">
        <v>171</v>
      </c>
      <c r="M54" t="s">
        <v>371</v>
      </c>
      <c r="N54" t="s">
        <v>237</v>
      </c>
      <c r="O54" t="s">
        <v>230</v>
      </c>
      <c r="P54"/>
      <c r="Q54">
        <f ca="1">IF(OR(ISNUMBER(MATCH(L54,MasterData!$D$3:$D$18,0)),ISNUMBER(MATCH(L54,MasterData!$C$3:$C$18,0))),
    DATEDIF(E54,I54,"d"),
    DATEDIF(E54,TODAY(),"d"))</f>
        <v>15</v>
      </c>
      <c r="R54">
        <f t="shared" ca="1" si="0"/>
        <v>0</v>
      </c>
      <c r="S54">
        <f t="shared" ca="1" si="1"/>
        <v>1</v>
      </c>
      <c r="T54">
        <f t="shared" ca="1" si="2"/>
        <v>0</v>
      </c>
    </row>
    <row r="55" spans="1:20" x14ac:dyDescent="0.35">
      <c r="A55">
        <v>6000135916</v>
      </c>
      <c r="B55" t="s">
        <v>372</v>
      </c>
      <c r="C55" t="s">
        <v>230</v>
      </c>
      <c r="D55" s="34" t="s">
        <v>251</v>
      </c>
      <c r="E55" s="1">
        <v>45747</v>
      </c>
      <c r="F55" s="1"/>
      <c r="G55" t="s">
        <v>373</v>
      </c>
      <c r="H55" t="s">
        <v>233</v>
      </c>
      <c r="I55" s="1">
        <v>45754</v>
      </c>
      <c r="J55" t="s">
        <v>234</v>
      </c>
      <c r="K55" t="s">
        <v>235</v>
      </c>
      <c r="L55" t="s">
        <v>171</v>
      </c>
      <c r="M55" t="s">
        <v>374</v>
      </c>
      <c r="N55" t="s">
        <v>237</v>
      </c>
      <c r="O55" t="s">
        <v>230</v>
      </c>
      <c r="P55"/>
      <c r="Q55">
        <f ca="1">IF(OR(ISNUMBER(MATCH(L55,MasterData!$D$3:$D$18,0)),ISNUMBER(MATCH(L55,MasterData!$C$3:$C$18,0))),
    DATEDIF(E55,I55,"d"),
    DATEDIF(E55,TODAY(),"d"))</f>
        <v>7</v>
      </c>
      <c r="R55">
        <f t="shared" ca="1" si="0"/>
        <v>1</v>
      </c>
      <c r="S55">
        <f t="shared" ca="1" si="1"/>
        <v>0</v>
      </c>
      <c r="T55">
        <f t="shared" ca="1" si="2"/>
        <v>0</v>
      </c>
    </row>
    <row r="56" spans="1:20" x14ac:dyDescent="0.35">
      <c r="A56">
        <v>6000135930</v>
      </c>
      <c r="B56" t="s">
        <v>375</v>
      </c>
      <c r="C56" t="s">
        <v>230</v>
      </c>
      <c r="D56" s="34" t="s">
        <v>254</v>
      </c>
      <c r="E56" s="1">
        <v>45747</v>
      </c>
      <c r="F56" s="1"/>
      <c r="G56" t="s">
        <v>268</v>
      </c>
      <c r="H56" t="s">
        <v>233</v>
      </c>
      <c r="I56" s="1">
        <v>45758</v>
      </c>
      <c r="J56" t="s">
        <v>234</v>
      </c>
      <c r="K56" t="s">
        <v>235</v>
      </c>
      <c r="L56" t="s">
        <v>171</v>
      </c>
      <c r="M56" t="s">
        <v>376</v>
      </c>
      <c r="N56" t="s">
        <v>237</v>
      </c>
      <c r="O56" t="s">
        <v>230</v>
      </c>
      <c r="P56"/>
      <c r="Q56">
        <f ca="1">IF(OR(ISNUMBER(MATCH(L56,MasterData!$D$3:$D$18,0)),ISNUMBER(MATCH(L56,MasterData!$C$3:$C$18,0))),
    DATEDIF(E56,I56,"d"),
    DATEDIF(E56,TODAY(),"d"))</f>
        <v>11</v>
      </c>
      <c r="R56">
        <f t="shared" ca="1" si="0"/>
        <v>0</v>
      </c>
      <c r="S56">
        <f t="shared" ca="1" si="1"/>
        <v>1</v>
      </c>
      <c r="T56">
        <f t="shared" ca="1" si="2"/>
        <v>0</v>
      </c>
    </row>
    <row r="57" spans="1:20" x14ac:dyDescent="0.35">
      <c r="A57">
        <v>6000136043</v>
      </c>
      <c r="B57" t="s">
        <v>230</v>
      </c>
      <c r="C57" t="s">
        <v>230</v>
      </c>
      <c r="D57" s="34" t="s">
        <v>251</v>
      </c>
      <c r="E57" s="1">
        <v>45748</v>
      </c>
      <c r="F57" s="1"/>
      <c r="G57" t="s">
        <v>290</v>
      </c>
      <c r="H57" t="s">
        <v>377</v>
      </c>
      <c r="I57" s="1">
        <v>45786</v>
      </c>
      <c r="J57" t="s">
        <v>201</v>
      </c>
      <c r="K57" t="s">
        <v>241</v>
      </c>
      <c r="L57" t="s">
        <v>171</v>
      </c>
      <c r="M57" t="s">
        <v>378</v>
      </c>
      <c r="N57" t="s">
        <v>237</v>
      </c>
      <c r="O57" t="s">
        <v>230</v>
      </c>
      <c r="P57"/>
      <c r="Q57">
        <f ca="1">IF(OR(ISNUMBER(MATCH(L57,MasterData!$D$3:$D$18,0)),ISNUMBER(MATCH(L57,MasterData!$C$3:$C$18,0))),
    DATEDIF(E57,I57,"d"),
    DATEDIF(E57,TODAY(),"d"))</f>
        <v>38</v>
      </c>
      <c r="R57">
        <f t="shared" ca="1" si="0"/>
        <v>0</v>
      </c>
      <c r="S57">
        <f t="shared" ca="1" si="1"/>
        <v>0</v>
      </c>
      <c r="T57">
        <f t="shared" ca="1" si="2"/>
        <v>1</v>
      </c>
    </row>
    <row r="58" spans="1:20" x14ac:dyDescent="0.35">
      <c r="A58">
        <v>6000136104</v>
      </c>
      <c r="B58" t="s">
        <v>379</v>
      </c>
      <c r="C58" t="s">
        <v>230</v>
      </c>
      <c r="D58" s="34" t="s">
        <v>274</v>
      </c>
      <c r="E58" s="1">
        <v>45748</v>
      </c>
      <c r="F58" s="1"/>
      <c r="G58" t="s">
        <v>380</v>
      </c>
      <c r="H58" t="s">
        <v>233</v>
      </c>
      <c r="I58" s="1">
        <v>45755</v>
      </c>
      <c r="J58" t="s">
        <v>234</v>
      </c>
      <c r="K58" t="s">
        <v>241</v>
      </c>
      <c r="L58" t="s">
        <v>171</v>
      </c>
      <c r="M58" t="s">
        <v>381</v>
      </c>
      <c r="N58" t="s">
        <v>237</v>
      </c>
      <c r="O58" t="s">
        <v>230</v>
      </c>
      <c r="P58"/>
      <c r="Q58">
        <f ca="1">IF(OR(ISNUMBER(MATCH(L58,MasterData!$D$3:$D$18,0)),ISNUMBER(MATCH(L58,MasterData!$C$3:$C$18,0))),
    DATEDIF(E58,I58,"d"),
    DATEDIF(E58,TODAY(),"d"))</f>
        <v>7</v>
      </c>
      <c r="R58">
        <f t="shared" ca="1" si="0"/>
        <v>1</v>
      </c>
      <c r="S58">
        <f t="shared" ca="1" si="1"/>
        <v>0</v>
      </c>
      <c r="T58">
        <f t="shared" ca="1" si="2"/>
        <v>0</v>
      </c>
    </row>
    <row r="59" spans="1:20" x14ac:dyDescent="0.35">
      <c r="A59">
        <v>6000136206</v>
      </c>
      <c r="B59" t="s">
        <v>382</v>
      </c>
      <c r="C59" t="s">
        <v>230</v>
      </c>
      <c r="D59" s="34" t="s">
        <v>383</v>
      </c>
      <c r="E59" s="1">
        <v>45749</v>
      </c>
      <c r="F59" s="1"/>
      <c r="G59" t="s">
        <v>384</v>
      </c>
      <c r="H59" t="s">
        <v>245</v>
      </c>
      <c r="I59" s="1">
        <v>45798</v>
      </c>
      <c r="J59" t="s">
        <v>234</v>
      </c>
      <c r="K59" t="s">
        <v>241</v>
      </c>
      <c r="L59" t="s">
        <v>171</v>
      </c>
      <c r="M59" t="s">
        <v>385</v>
      </c>
      <c r="N59" t="s">
        <v>237</v>
      </c>
      <c r="O59" t="s">
        <v>230</v>
      </c>
      <c r="P59"/>
      <c r="Q59">
        <f ca="1">IF(OR(ISNUMBER(MATCH(L59,MasterData!$D$3:$D$18,0)),ISNUMBER(MATCH(L59,MasterData!$C$3:$C$18,0))),
    DATEDIF(E59,I59,"d"),
    DATEDIF(E59,TODAY(),"d"))</f>
        <v>49</v>
      </c>
      <c r="R59">
        <f t="shared" ca="1" si="0"/>
        <v>0</v>
      </c>
      <c r="S59">
        <f t="shared" ca="1" si="1"/>
        <v>0</v>
      </c>
      <c r="T59">
        <f t="shared" ca="1" si="2"/>
        <v>1</v>
      </c>
    </row>
    <row r="60" spans="1:20" x14ac:dyDescent="0.35">
      <c r="A60">
        <v>6000136305</v>
      </c>
      <c r="B60" t="s">
        <v>386</v>
      </c>
      <c r="C60" t="s">
        <v>230</v>
      </c>
      <c r="D60" s="34" t="s">
        <v>387</v>
      </c>
      <c r="E60" s="1">
        <v>45749</v>
      </c>
      <c r="F60" s="1"/>
      <c r="G60" t="s">
        <v>388</v>
      </c>
      <c r="H60" t="s">
        <v>233</v>
      </c>
      <c r="I60" s="1">
        <v>45756</v>
      </c>
      <c r="J60" t="s">
        <v>234</v>
      </c>
      <c r="K60" t="s">
        <v>241</v>
      </c>
      <c r="L60" t="s">
        <v>171</v>
      </c>
      <c r="M60" t="s">
        <v>389</v>
      </c>
      <c r="N60" t="s">
        <v>237</v>
      </c>
      <c r="O60" t="s">
        <v>230</v>
      </c>
      <c r="P60"/>
      <c r="Q60">
        <f ca="1">IF(OR(ISNUMBER(MATCH(L60,MasterData!$D$3:$D$18,0)),ISNUMBER(MATCH(L60,MasterData!$C$3:$C$18,0))),
    DATEDIF(E60,I60,"d"),
    DATEDIF(E60,TODAY(),"d"))</f>
        <v>7</v>
      </c>
      <c r="R60">
        <f t="shared" ca="1" si="0"/>
        <v>1</v>
      </c>
      <c r="S60">
        <f t="shared" ca="1" si="1"/>
        <v>0</v>
      </c>
      <c r="T60">
        <f t="shared" ca="1" si="2"/>
        <v>0</v>
      </c>
    </row>
    <row r="61" spans="1:20" x14ac:dyDescent="0.35">
      <c r="A61">
        <v>6000136404</v>
      </c>
      <c r="B61" t="s">
        <v>390</v>
      </c>
      <c r="C61" t="s">
        <v>230</v>
      </c>
      <c r="D61" s="34" t="s">
        <v>247</v>
      </c>
      <c r="E61" s="1">
        <v>45750</v>
      </c>
      <c r="F61" s="1"/>
      <c r="G61" t="s">
        <v>357</v>
      </c>
      <c r="H61" t="s">
        <v>245</v>
      </c>
      <c r="I61" s="1">
        <v>45764</v>
      </c>
      <c r="J61" t="s">
        <v>234</v>
      </c>
      <c r="K61" t="s">
        <v>241</v>
      </c>
      <c r="L61" t="s">
        <v>171</v>
      </c>
      <c r="M61" t="s">
        <v>391</v>
      </c>
      <c r="N61" t="s">
        <v>237</v>
      </c>
      <c r="O61" t="s">
        <v>230</v>
      </c>
      <c r="P61"/>
      <c r="Q61">
        <f ca="1">IF(OR(ISNUMBER(MATCH(L61,MasterData!$D$3:$D$18,0)),ISNUMBER(MATCH(L61,MasterData!$C$3:$C$18,0))),
    DATEDIF(E61,I61,"d"),
    DATEDIF(E61,TODAY(),"d"))</f>
        <v>14</v>
      </c>
      <c r="R61">
        <f t="shared" ca="1" si="0"/>
        <v>0</v>
      </c>
      <c r="S61">
        <f t="shared" ca="1" si="1"/>
        <v>1</v>
      </c>
      <c r="T61">
        <f t="shared" ca="1" si="2"/>
        <v>0</v>
      </c>
    </row>
    <row r="62" spans="1:20" x14ac:dyDescent="0.35">
      <c r="A62">
        <v>6000136413</v>
      </c>
      <c r="B62" t="s">
        <v>392</v>
      </c>
      <c r="C62" t="s">
        <v>230</v>
      </c>
      <c r="D62" s="34" t="s">
        <v>254</v>
      </c>
      <c r="E62" s="1">
        <v>45750</v>
      </c>
      <c r="F62" s="1"/>
      <c r="G62" t="s">
        <v>357</v>
      </c>
      <c r="H62" t="s">
        <v>245</v>
      </c>
      <c r="I62" s="1">
        <v>45758</v>
      </c>
      <c r="J62" t="s">
        <v>234</v>
      </c>
      <c r="K62" t="s">
        <v>241</v>
      </c>
      <c r="L62" t="s">
        <v>171</v>
      </c>
      <c r="M62" t="s">
        <v>393</v>
      </c>
      <c r="N62" t="s">
        <v>237</v>
      </c>
      <c r="O62" t="s">
        <v>230</v>
      </c>
      <c r="P62"/>
      <c r="Q62">
        <f ca="1">IF(OR(ISNUMBER(MATCH(L62,MasterData!$D$3:$D$18,0)),ISNUMBER(MATCH(L62,MasterData!$C$3:$C$18,0))),
    DATEDIF(E62,I62,"d"),
    DATEDIF(E62,TODAY(),"d"))</f>
        <v>8</v>
      </c>
      <c r="R62">
        <f t="shared" ca="1" si="0"/>
        <v>0</v>
      </c>
      <c r="S62">
        <f t="shared" ca="1" si="1"/>
        <v>1</v>
      </c>
      <c r="T62">
        <f t="shared" ca="1" si="2"/>
        <v>0</v>
      </c>
    </row>
    <row r="63" spans="1:20" x14ac:dyDescent="0.35">
      <c r="A63">
        <v>6000136417</v>
      </c>
      <c r="B63" t="s">
        <v>394</v>
      </c>
      <c r="C63" t="s">
        <v>230</v>
      </c>
      <c r="D63" s="34" t="s">
        <v>254</v>
      </c>
      <c r="E63" s="1">
        <v>45750</v>
      </c>
      <c r="F63" s="1"/>
      <c r="G63" t="s">
        <v>357</v>
      </c>
      <c r="H63" t="s">
        <v>240</v>
      </c>
      <c r="I63" s="1">
        <v>45758</v>
      </c>
      <c r="J63" t="s">
        <v>234</v>
      </c>
      <c r="K63" t="s">
        <v>241</v>
      </c>
      <c r="L63" t="s">
        <v>171</v>
      </c>
      <c r="M63" t="s">
        <v>395</v>
      </c>
      <c r="N63" t="s">
        <v>237</v>
      </c>
      <c r="O63" t="s">
        <v>230</v>
      </c>
      <c r="P63"/>
      <c r="Q63">
        <f ca="1">IF(OR(ISNUMBER(MATCH(L63,MasterData!$D$3:$D$18,0)),ISNUMBER(MATCH(L63,MasterData!$C$3:$C$18,0))),
    DATEDIF(E63,I63,"d"),
    DATEDIF(E63,TODAY(),"d"))</f>
        <v>8</v>
      </c>
      <c r="R63">
        <f t="shared" ca="1" si="0"/>
        <v>0</v>
      </c>
      <c r="S63">
        <f t="shared" ca="1" si="1"/>
        <v>1</v>
      </c>
      <c r="T63">
        <f t="shared" ca="1" si="2"/>
        <v>0</v>
      </c>
    </row>
    <row r="64" spans="1:20" x14ac:dyDescent="0.35">
      <c r="A64">
        <v>6000136696</v>
      </c>
      <c r="B64" t="s">
        <v>396</v>
      </c>
      <c r="C64" t="s">
        <v>230</v>
      </c>
      <c r="D64" s="34" t="s">
        <v>254</v>
      </c>
      <c r="E64" s="1">
        <v>45755</v>
      </c>
      <c r="F64" s="1"/>
      <c r="G64" t="s">
        <v>357</v>
      </c>
      <c r="H64" t="s">
        <v>245</v>
      </c>
      <c r="I64" s="1">
        <v>45763</v>
      </c>
      <c r="J64" t="s">
        <v>234</v>
      </c>
      <c r="K64" t="s">
        <v>241</v>
      </c>
      <c r="L64" t="s">
        <v>171</v>
      </c>
      <c r="M64" t="s">
        <v>397</v>
      </c>
      <c r="N64" t="s">
        <v>237</v>
      </c>
      <c r="O64" t="s">
        <v>230</v>
      </c>
      <c r="P64"/>
      <c r="Q64">
        <f ca="1">IF(OR(ISNUMBER(MATCH(L64,MasterData!$D$3:$D$18,0)),ISNUMBER(MATCH(L64,MasterData!$C$3:$C$18,0))),
    DATEDIF(E64,I64,"d"),
    DATEDIF(E64,TODAY(),"d"))</f>
        <v>8</v>
      </c>
      <c r="R64">
        <f t="shared" ca="1" si="0"/>
        <v>0</v>
      </c>
      <c r="S64">
        <f t="shared" ca="1" si="1"/>
        <v>1</v>
      </c>
      <c r="T64">
        <f t="shared" ca="1" si="2"/>
        <v>0</v>
      </c>
    </row>
    <row r="65" spans="1:20" x14ac:dyDescent="0.35">
      <c r="A65">
        <v>6000136707</v>
      </c>
      <c r="B65" t="s">
        <v>398</v>
      </c>
      <c r="C65" t="s">
        <v>230</v>
      </c>
      <c r="D65" s="34" t="s">
        <v>254</v>
      </c>
      <c r="E65" s="1">
        <v>45755</v>
      </c>
      <c r="F65" s="1"/>
      <c r="G65" t="s">
        <v>357</v>
      </c>
      <c r="H65" t="s">
        <v>245</v>
      </c>
      <c r="I65" s="1">
        <v>45763</v>
      </c>
      <c r="J65" t="s">
        <v>234</v>
      </c>
      <c r="K65" t="s">
        <v>241</v>
      </c>
      <c r="L65" t="s">
        <v>171</v>
      </c>
      <c r="M65" t="s">
        <v>399</v>
      </c>
      <c r="N65" t="s">
        <v>237</v>
      </c>
      <c r="O65" t="s">
        <v>230</v>
      </c>
      <c r="P65"/>
      <c r="Q65">
        <f ca="1">IF(OR(ISNUMBER(MATCH(L65,MasterData!$D$3:$D$18,0)),ISNUMBER(MATCH(L65,MasterData!$C$3:$C$18,0))),
    DATEDIF(E65,I65,"d"),
    DATEDIF(E65,TODAY(),"d"))</f>
        <v>8</v>
      </c>
      <c r="R65">
        <f t="shared" ca="1" si="0"/>
        <v>0</v>
      </c>
      <c r="S65">
        <f t="shared" ca="1" si="1"/>
        <v>1</v>
      </c>
      <c r="T65">
        <f t="shared" ca="1" si="2"/>
        <v>0</v>
      </c>
    </row>
    <row r="66" spans="1:20" x14ac:dyDescent="0.35">
      <c r="A66">
        <v>6000136806</v>
      </c>
      <c r="B66" t="s">
        <v>230</v>
      </c>
      <c r="C66" t="s">
        <v>230</v>
      </c>
      <c r="D66" s="34" t="s">
        <v>251</v>
      </c>
      <c r="E66" s="1">
        <v>45755</v>
      </c>
      <c r="F66" s="1"/>
      <c r="G66" t="s">
        <v>400</v>
      </c>
      <c r="H66" t="s">
        <v>401</v>
      </c>
      <c r="I66" s="1">
        <v>45789</v>
      </c>
      <c r="J66" t="s">
        <v>201</v>
      </c>
      <c r="K66" t="s">
        <v>241</v>
      </c>
      <c r="L66" t="s">
        <v>171</v>
      </c>
      <c r="M66" t="s">
        <v>402</v>
      </c>
      <c r="N66" t="s">
        <v>237</v>
      </c>
      <c r="O66" t="s">
        <v>230</v>
      </c>
      <c r="P66"/>
      <c r="Q66">
        <f ca="1">IF(OR(ISNUMBER(MATCH(L66,MasterData!$D$3:$D$18,0)),ISNUMBER(MATCH(L66,MasterData!$C$3:$C$18,0))),
    DATEDIF(E66,I66,"d"),
    DATEDIF(E66,TODAY(),"d"))</f>
        <v>34</v>
      </c>
      <c r="R66">
        <f t="shared" ca="1" si="0"/>
        <v>0</v>
      </c>
      <c r="S66">
        <f t="shared" ca="1" si="1"/>
        <v>0</v>
      </c>
      <c r="T66">
        <f t="shared" ca="1" si="2"/>
        <v>1</v>
      </c>
    </row>
    <row r="67" spans="1:20" x14ac:dyDescent="0.35">
      <c r="A67">
        <v>6000136916</v>
      </c>
      <c r="B67" t="s">
        <v>403</v>
      </c>
      <c r="C67" t="s">
        <v>230</v>
      </c>
      <c r="D67" s="34" t="s">
        <v>254</v>
      </c>
      <c r="E67" s="1">
        <v>45756</v>
      </c>
      <c r="F67" s="1"/>
      <c r="G67" t="s">
        <v>357</v>
      </c>
      <c r="H67" t="s">
        <v>245</v>
      </c>
      <c r="I67" s="1">
        <v>45764</v>
      </c>
      <c r="J67" t="s">
        <v>234</v>
      </c>
      <c r="K67" t="s">
        <v>241</v>
      </c>
      <c r="L67" t="s">
        <v>171</v>
      </c>
      <c r="M67" t="s">
        <v>404</v>
      </c>
      <c r="N67" t="s">
        <v>237</v>
      </c>
      <c r="O67" t="s">
        <v>230</v>
      </c>
      <c r="P67"/>
      <c r="Q67">
        <f ca="1">IF(OR(ISNUMBER(MATCH(L67,MasterData!$D$3:$D$18,0)),ISNUMBER(MATCH(L67,MasterData!$C$3:$C$18,0))),
    DATEDIF(E67,I67,"d"),
    DATEDIF(E67,TODAY(),"d"))</f>
        <v>8</v>
      </c>
      <c r="R67">
        <f t="shared" ref="R67:R130" ca="1" si="3">IF(AND($Q67&gt;=0,$Q67&lt;=7),1,0)</f>
        <v>0</v>
      </c>
      <c r="S67">
        <f t="shared" ref="S67:S130" ca="1" si="4">IF(AND($Q67&gt;7,Q67&lt;=30),1,0)</f>
        <v>1</v>
      </c>
      <c r="T67">
        <f t="shared" ref="T67:T130" ca="1" si="5">IF($Q67&gt;30,1,0)</f>
        <v>0</v>
      </c>
    </row>
    <row r="68" spans="1:20" x14ac:dyDescent="0.35">
      <c r="A68">
        <v>6000137097</v>
      </c>
      <c r="B68" t="s">
        <v>405</v>
      </c>
      <c r="C68" t="s">
        <v>230</v>
      </c>
      <c r="D68" s="34" t="s">
        <v>251</v>
      </c>
      <c r="E68" s="1">
        <v>45757</v>
      </c>
      <c r="F68" s="1"/>
      <c r="G68" t="s">
        <v>406</v>
      </c>
      <c r="H68" t="s">
        <v>233</v>
      </c>
      <c r="I68" s="1">
        <v>45765</v>
      </c>
      <c r="J68" t="s">
        <v>234</v>
      </c>
      <c r="K68" t="s">
        <v>235</v>
      </c>
      <c r="L68" t="s">
        <v>171</v>
      </c>
      <c r="M68" t="s">
        <v>407</v>
      </c>
      <c r="N68" t="s">
        <v>237</v>
      </c>
      <c r="O68" t="s">
        <v>230</v>
      </c>
      <c r="P68"/>
      <c r="Q68">
        <f ca="1">IF(OR(ISNUMBER(MATCH(L68,MasterData!$D$3:$D$18,0)),ISNUMBER(MATCH(L68,MasterData!$C$3:$C$18,0))),
    DATEDIF(E68,I68,"d"),
    DATEDIF(E68,TODAY(),"d"))</f>
        <v>8</v>
      </c>
      <c r="R68">
        <f t="shared" ca="1" si="3"/>
        <v>0</v>
      </c>
      <c r="S68">
        <f t="shared" ca="1" si="4"/>
        <v>1</v>
      </c>
      <c r="T68">
        <f t="shared" ca="1" si="5"/>
        <v>0</v>
      </c>
    </row>
    <row r="69" spans="1:20" x14ac:dyDescent="0.35">
      <c r="A69">
        <v>6000137324</v>
      </c>
      <c r="B69" t="s">
        <v>408</v>
      </c>
      <c r="C69" t="s">
        <v>230</v>
      </c>
      <c r="D69" s="34" t="s">
        <v>274</v>
      </c>
      <c r="E69" s="1">
        <v>45761</v>
      </c>
      <c r="F69" s="1"/>
      <c r="G69" t="s">
        <v>380</v>
      </c>
      <c r="H69" t="s">
        <v>233</v>
      </c>
      <c r="I69" s="1">
        <v>45771</v>
      </c>
      <c r="J69" t="s">
        <v>234</v>
      </c>
      <c r="K69" t="s">
        <v>347</v>
      </c>
      <c r="L69" t="s">
        <v>171</v>
      </c>
      <c r="M69" t="s">
        <v>409</v>
      </c>
      <c r="N69" t="s">
        <v>237</v>
      </c>
      <c r="O69" t="s">
        <v>230</v>
      </c>
      <c r="P69"/>
      <c r="Q69">
        <f ca="1">IF(OR(ISNUMBER(MATCH(L69,MasterData!$D$3:$D$18,0)),ISNUMBER(MATCH(L69,MasterData!$C$3:$C$18,0))),
    DATEDIF(E69,I69,"d"),
    DATEDIF(E69,TODAY(),"d"))</f>
        <v>10</v>
      </c>
      <c r="R69">
        <f t="shared" ca="1" si="3"/>
        <v>0</v>
      </c>
      <c r="S69">
        <f t="shared" ca="1" si="4"/>
        <v>1</v>
      </c>
      <c r="T69">
        <f t="shared" ca="1" si="5"/>
        <v>0</v>
      </c>
    </row>
    <row r="70" spans="1:20" x14ac:dyDescent="0.35">
      <c r="A70">
        <v>6000137341</v>
      </c>
      <c r="B70" t="s">
        <v>410</v>
      </c>
      <c r="C70" t="s">
        <v>230</v>
      </c>
      <c r="D70" s="34" t="s">
        <v>251</v>
      </c>
      <c r="E70" s="1">
        <v>45761</v>
      </c>
      <c r="F70" s="1"/>
      <c r="G70" t="s">
        <v>411</v>
      </c>
      <c r="H70" t="s">
        <v>245</v>
      </c>
      <c r="I70" s="1">
        <v>45768</v>
      </c>
      <c r="J70" t="s">
        <v>234</v>
      </c>
      <c r="K70" t="s">
        <v>235</v>
      </c>
      <c r="L70" t="s">
        <v>171</v>
      </c>
      <c r="M70" t="s">
        <v>412</v>
      </c>
      <c r="N70" t="s">
        <v>237</v>
      </c>
      <c r="O70" t="s">
        <v>230</v>
      </c>
      <c r="P70"/>
      <c r="Q70">
        <f ca="1">IF(OR(ISNUMBER(MATCH(L70,MasterData!$D$3:$D$18,0)),ISNUMBER(MATCH(L70,MasterData!$C$3:$C$18,0))),
    DATEDIF(E70,I70,"d"),
    DATEDIF(E70,TODAY(),"d"))</f>
        <v>7</v>
      </c>
      <c r="R70">
        <f t="shared" ca="1" si="3"/>
        <v>1</v>
      </c>
      <c r="S70">
        <f t="shared" ca="1" si="4"/>
        <v>0</v>
      </c>
      <c r="T70">
        <f t="shared" ca="1" si="5"/>
        <v>0</v>
      </c>
    </row>
    <row r="71" spans="1:20" x14ac:dyDescent="0.35">
      <c r="A71">
        <v>6000137533</v>
      </c>
      <c r="B71" t="s">
        <v>230</v>
      </c>
      <c r="C71" t="s">
        <v>230</v>
      </c>
      <c r="D71" s="34" t="s">
        <v>413</v>
      </c>
      <c r="E71" s="1">
        <v>45762</v>
      </c>
      <c r="F71" s="1"/>
      <c r="G71" t="s">
        <v>400</v>
      </c>
      <c r="H71" t="s">
        <v>245</v>
      </c>
      <c r="I71" s="1">
        <v>45782</v>
      </c>
      <c r="J71" t="s">
        <v>201</v>
      </c>
      <c r="K71" t="s">
        <v>241</v>
      </c>
      <c r="L71" t="s">
        <v>171</v>
      </c>
      <c r="M71" t="s">
        <v>414</v>
      </c>
      <c r="N71" t="s">
        <v>237</v>
      </c>
      <c r="O71" t="s">
        <v>230</v>
      </c>
      <c r="P71"/>
      <c r="Q71">
        <f ca="1">IF(OR(ISNUMBER(MATCH(L71,MasterData!$D$3:$D$18,0)),ISNUMBER(MATCH(L71,MasterData!$C$3:$C$18,0))),
    DATEDIF(E71,I71,"d"),
    DATEDIF(E71,TODAY(),"d"))</f>
        <v>20</v>
      </c>
      <c r="R71">
        <f t="shared" ca="1" si="3"/>
        <v>0</v>
      </c>
      <c r="S71">
        <f t="shared" ca="1" si="4"/>
        <v>1</v>
      </c>
      <c r="T71">
        <f t="shared" ca="1" si="5"/>
        <v>0</v>
      </c>
    </row>
    <row r="72" spans="1:20" x14ac:dyDescent="0.35">
      <c r="A72">
        <v>6000137544</v>
      </c>
      <c r="B72" t="s">
        <v>415</v>
      </c>
      <c r="C72" t="s">
        <v>230</v>
      </c>
      <c r="D72" s="34" t="s">
        <v>247</v>
      </c>
      <c r="E72" s="1">
        <v>45762</v>
      </c>
      <c r="F72" s="1"/>
      <c r="G72" t="s">
        <v>268</v>
      </c>
      <c r="H72" t="s">
        <v>233</v>
      </c>
      <c r="I72" s="1">
        <v>45821</v>
      </c>
      <c r="J72" t="s">
        <v>234</v>
      </c>
      <c r="K72" t="s">
        <v>235</v>
      </c>
      <c r="L72" t="s">
        <v>171</v>
      </c>
      <c r="M72" t="s">
        <v>416</v>
      </c>
      <c r="N72" t="s">
        <v>237</v>
      </c>
      <c r="O72" t="s">
        <v>230</v>
      </c>
      <c r="P72"/>
      <c r="Q72">
        <f ca="1">IF(OR(ISNUMBER(MATCH(L72,MasterData!$D$3:$D$18,0)),ISNUMBER(MATCH(L72,MasterData!$C$3:$C$18,0))),
    DATEDIF(E72,I72,"d"),
    DATEDIF(E72,TODAY(),"d"))</f>
        <v>59</v>
      </c>
      <c r="R72">
        <f t="shared" ca="1" si="3"/>
        <v>0</v>
      </c>
      <c r="S72">
        <f t="shared" ca="1" si="4"/>
        <v>0</v>
      </c>
      <c r="T72">
        <f t="shared" ca="1" si="5"/>
        <v>1</v>
      </c>
    </row>
    <row r="73" spans="1:20" x14ac:dyDescent="0.35">
      <c r="A73">
        <v>6000137636</v>
      </c>
      <c r="B73" t="s">
        <v>417</v>
      </c>
      <c r="C73" t="s">
        <v>230</v>
      </c>
      <c r="D73" s="34" t="s">
        <v>274</v>
      </c>
      <c r="E73" s="1">
        <v>45763</v>
      </c>
      <c r="F73" s="1"/>
      <c r="G73" t="s">
        <v>321</v>
      </c>
      <c r="H73" t="s">
        <v>240</v>
      </c>
      <c r="I73" s="1">
        <v>45782</v>
      </c>
      <c r="J73" t="s">
        <v>234</v>
      </c>
      <c r="K73" t="s">
        <v>347</v>
      </c>
      <c r="L73" t="s">
        <v>171</v>
      </c>
      <c r="M73" t="s">
        <v>418</v>
      </c>
      <c r="N73" t="s">
        <v>237</v>
      </c>
      <c r="O73" t="s">
        <v>230</v>
      </c>
      <c r="P73"/>
      <c r="Q73">
        <f ca="1">IF(OR(ISNUMBER(MATCH(L73,MasterData!$D$3:$D$18,0)),ISNUMBER(MATCH(L73,MasterData!$C$3:$C$18,0))),
    DATEDIF(E73,I73,"d"),
    DATEDIF(E73,TODAY(),"d"))</f>
        <v>19</v>
      </c>
      <c r="R73">
        <f t="shared" ca="1" si="3"/>
        <v>0</v>
      </c>
      <c r="S73">
        <f t="shared" ca="1" si="4"/>
        <v>1</v>
      </c>
      <c r="T73">
        <f t="shared" ca="1" si="5"/>
        <v>0</v>
      </c>
    </row>
    <row r="74" spans="1:20" x14ac:dyDescent="0.35">
      <c r="A74">
        <v>6000137924</v>
      </c>
      <c r="B74" t="s">
        <v>419</v>
      </c>
      <c r="C74" t="s">
        <v>230</v>
      </c>
      <c r="D74" s="34" t="s">
        <v>231</v>
      </c>
      <c r="E74" s="1">
        <v>45769</v>
      </c>
      <c r="F74" s="1"/>
      <c r="G74" t="s">
        <v>420</v>
      </c>
      <c r="H74" t="s">
        <v>240</v>
      </c>
      <c r="I74" s="1">
        <v>45782</v>
      </c>
      <c r="J74" t="s">
        <v>234</v>
      </c>
      <c r="K74" t="s">
        <v>235</v>
      </c>
      <c r="L74" t="s">
        <v>171</v>
      </c>
      <c r="M74" t="s">
        <v>421</v>
      </c>
      <c r="N74" t="s">
        <v>237</v>
      </c>
      <c r="O74" t="s">
        <v>230</v>
      </c>
      <c r="P74"/>
      <c r="Q74">
        <f ca="1">IF(OR(ISNUMBER(MATCH(L74,MasterData!$D$3:$D$18,0)),ISNUMBER(MATCH(L74,MasterData!$C$3:$C$18,0))),
    DATEDIF(E74,I74,"d"),
    DATEDIF(E74,TODAY(),"d"))</f>
        <v>13</v>
      </c>
      <c r="R74">
        <f t="shared" ca="1" si="3"/>
        <v>0</v>
      </c>
      <c r="S74">
        <f t="shared" ca="1" si="4"/>
        <v>1</v>
      </c>
      <c r="T74">
        <f t="shared" ca="1" si="5"/>
        <v>0</v>
      </c>
    </row>
    <row r="75" spans="1:20" x14ac:dyDescent="0.35">
      <c r="A75">
        <v>6000138263</v>
      </c>
      <c r="B75" t="s">
        <v>230</v>
      </c>
      <c r="C75" t="s">
        <v>230</v>
      </c>
      <c r="D75" s="34" t="s">
        <v>274</v>
      </c>
      <c r="E75" s="1">
        <v>45771</v>
      </c>
      <c r="F75" s="1"/>
      <c r="G75" t="s">
        <v>422</v>
      </c>
      <c r="H75" t="s">
        <v>245</v>
      </c>
      <c r="I75" s="1">
        <v>45850</v>
      </c>
      <c r="J75" t="s">
        <v>201</v>
      </c>
      <c r="K75" t="s">
        <v>241</v>
      </c>
      <c r="L75" t="s">
        <v>171</v>
      </c>
      <c r="M75" t="s">
        <v>423</v>
      </c>
      <c r="N75" t="s">
        <v>237</v>
      </c>
      <c r="O75" t="s">
        <v>230</v>
      </c>
      <c r="P75"/>
      <c r="Q75">
        <f ca="1">IF(OR(ISNUMBER(MATCH(L75,MasterData!$D$3:$D$18,0)),ISNUMBER(MATCH(L75,MasterData!$C$3:$C$18,0))),
    DATEDIF(E75,I75,"d"),
    DATEDIF(E75,TODAY(),"d"))</f>
        <v>79</v>
      </c>
      <c r="R75">
        <f t="shared" ca="1" si="3"/>
        <v>0</v>
      </c>
      <c r="S75">
        <f t="shared" ca="1" si="4"/>
        <v>0</v>
      </c>
      <c r="T75">
        <f t="shared" ca="1" si="5"/>
        <v>1</v>
      </c>
    </row>
    <row r="76" spans="1:20" x14ac:dyDescent="0.35">
      <c r="A76">
        <v>6000138316</v>
      </c>
      <c r="B76" t="s">
        <v>424</v>
      </c>
      <c r="C76" t="s">
        <v>230</v>
      </c>
      <c r="D76" s="34" t="s">
        <v>254</v>
      </c>
      <c r="E76" s="1">
        <v>45772</v>
      </c>
      <c r="F76" s="1"/>
      <c r="G76" t="s">
        <v>357</v>
      </c>
      <c r="H76" t="s">
        <v>245</v>
      </c>
      <c r="I76" s="1">
        <v>45779</v>
      </c>
      <c r="J76" t="s">
        <v>234</v>
      </c>
      <c r="K76" t="s">
        <v>241</v>
      </c>
      <c r="L76" t="s">
        <v>171</v>
      </c>
      <c r="M76" t="s">
        <v>425</v>
      </c>
      <c r="N76" t="s">
        <v>237</v>
      </c>
      <c r="O76" t="s">
        <v>230</v>
      </c>
      <c r="P76"/>
      <c r="Q76">
        <f ca="1">IF(OR(ISNUMBER(MATCH(L76,MasterData!$D$3:$D$18,0)),ISNUMBER(MATCH(L76,MasterData!$C$3:$C$18,0))),
    DATEDIF(E76,I76,"d"),
    DATEDIF(E76,TODAY(),"d"))</f>
        <v>7</v>
      </c>
      <c r="R76">
        <f t="shared" ca="1" si="3"/>
        <v>1</v>
      </c>
      <c r="S76">
        <f t="shared" ca="1" si="4"/>
        <v>0</v>
      </c>
      <c r="T76">
        <f t="shared" ca="1" si="5"/>
        <v>0</v>
      </c>
    </row>
    <row r="77" spans="1:20" x14ac:dyDescent="0.35">
      <c r="A77">
        <v>6000138428</v>
      </c>
      <c r="B77" t="s">
        <v>426</v>
      </c>
      <c r="C77" t="s">
        <v>230</v>
      </c>
      <c r="D77" s="34" t="s">
        <v>254</v>
      </c>
      <c r="E77" s="1">
        <v>45772</v>
      </c>
      <c r="F77" s="1"/>
      <c r="G77" t="s">
        <v>357</v>
      </c>
      <c r="H77" t="s">
        <v>233</v>
      </c>
      <c r="I77" s="1">
        <v>45848</v>
      </c>
      <c r="J77" t="s">
        <v>234</v>
      </c>
      <c r="K77" t="s">
        <v>235</v>
      </c>
      <c r="L77" t="s">
        <v>171</v>
      </c>
      <c r="M77" t="s">
        <v>427</v>
      </c>
      <c r="N77" t="s">
        <v>237</v>
      </c>
      <c r="O77" t="s">
        <v>230</v>
      </c>
      <c r="P77"/>
      <c r="Q77">
        <f ca="1">IF(OR(ISNUMBER(MATCH(L77,MasterData!$D$3:$D$18,0)),ISNUMBER(MATCH(L77,MasterData!$C$3:$C$18,0))),
    DATEDIF(E77,I77,"d"),
    DATEDIF(E77,TODAY(),"d"))</f>
        <v>76</v>
      </c>
      <c r="R77">
        <f t="shared" ca="1" si="3"/>
        <v>0</v>
      </c>
      <c r="S77">
        <f t="shared" ca="1" si="4"/>
        <v>0</v>
      </c>
      <c r="T77">
        <f t="shared" ca="1" si="5"/>
        <v>1</v>
      </c>
    </row>
    <row r="78" spans="1:20" x14ac:dyDescent="0.35">
      <c r="A78">
        <v>6000138437</v>
      </c>
      <c r="B78" t="s">
        <v>428</v>
      </c>
      <c r="C78" t="s">
        <v>230</v>
      </c>
      <c r="D78" s="34" t="s">
        <v>254</v>
      </c>
      <c r="E78" s="1">
        <v>45772</v>
      </c>
      <c r="F78" s="1"/>
      <c r="G78" t="s">
        <v>357</v>
      </c>
      <c r="H78" t="s">
        <v>245</v>
      </c>
      <c r="I78" s="1">
        <v>45845</v>
      </c>
      <c r="J78" t="s">
        <v>234</v>
      </c>
      <c r="K78" t="s">
        <v>241</v>
      </c>
      <c r="L78" t="s">
        <v>171</v>
      </c>
      <c r="M78" t="s">
        <v>429</v>
      </c>
      <c r="N78" t="s">
        <v>237</v>
      </c>
      <c r="O78" t="s">
        <v>230</v>
      </c>
      <c r="P78"/>
      <c r="Q78">
        <f ca="1">IF(OR(ISNUMBER(MATCH(L78,MasterData!$D$3:$D$18,0)),ISNUMBER(MATCH(L78,MasterData!$C$3:$C$18,0))),
    DATEDIF(E78,I78,"d"),
    DATEDIF(E78,TODAY(),"d"))</f>
        <v>73</v>
      </c>
      <c r="R78">
        <f t="shared" ca="1" si="3"/>
        <v>0</v>
      </c>
      <c r="S78">
        <f t="shared" ca="1" si="4"/>
        <v>0</v>
      </c>
      <c r="T78">
        <f t="shared" ca="1" si="5"/>
        <v>1</v>
      </c>
    </row>
    <row r="79" spans="1:20" x14ac:dyDescent="0.35">
      <c r="A79">
        <v>6000138440</v>
      </c>
      <c r="B79" t="s">
        <v>430</v>
      </c>
      <c r="C79" t="s">
        <v>230</v>
      </c>
      <c r="D79" s="34" t="s">
        <v>254</v>
      </c>
      <c r="E79" s="1">
        <v>45772</v>
      </c>
      <c r="F79" s="1"/>
      <c r="G79" t="s">
        <v>357</v>
      </c>
      <c r="H79" t="s">
        <v>245</v>
      </c>
      <c r="I79" s="1">
        <v>45786</v>
      </c>
      <c r="J79" t="s">
        <v>234</v>
      </c>
      <c r="K79" t="s">
        <v>235</v>
      </c>
      <c r="L79" t="s">
        <v>171</v>
      </c>
      <c r="M79" t="s">
        <v>431</v>
      </c>
      <c r="N79" t="s">
        <v>237</v>
      </c>
      <c r="O79" t="s">
        <v>230</v>
      </c>
      <c r="P79"/>
      <c r="Q79">
        <f ca="1">IF(OR(ISNUMBER(MATCH(L79,MasterData!$D$3:$D$18,0)),ISNUMBER(MATCH(L79,MasterData!$C$3:$C$18,0))),
    DATEDIF(E79,I79,"d"),
    DATEDIF(E79,TODAY(),"d"))</f>
        <v>14</v>
      </c>
      <c r="R79">
        <f t="shared" ca="1" si="3"/>
        <v>0</v>
      </c>
      <c r="S79">
        <f t="shared" ca="1" si="4"/>
        <v>1</v>
      </c>
      <c r="T79">
        <f t="shared" ca="1" si="5"/>
        <v>0</v>
      </c>
    </row>
    <row r="80" spans="1:20" x14ac:dyDescent="0.35">
      <c r="A80">
        <v>6000138454</v>
      </c>
      <c r="B80" t="s">
        <v>637</v>
      </c>
      <c r="D80" s="34" t="s">
        <v>274</v>
      </c>
      <c r="E80" s="1">
        <v>45772</v>
      </c>
      <c r="F80" s="1"/>
      <c r="G80" t="s">
        <v>329</v>
      </c>
      <c r="H80" s="35" t="s">
        <v>638</v>
      </c>
      <c r="I80" s="1">
        <v>45854</v>
      </c>
      <c r="J80" t="s">
        <v>234</v>
      </c>
      <c r="K80" t="s">
        <v>347</v>
      </c>
      <c r="L80" t="s">
        <v>171</v>
      </c>
      <c r="M80" t="s">
        <v>639</v>
      </c>
      <c r="N80" t="s">
        <v>237</v>
      </c>
      <c r="P80"/>
      <c r="Q80">
        <f ca="1">IF(OR(ISNUMBER(MATCH(L80,MasterData!$D$3:$D$18,0)),ISNUMBER(MATCH(L80,MasterData!$C$3:$C$18,0))),
    DATEDIF(E80,I80,"d"),
    DATEDIF(E80,TODAY(),"d"))</f>
        <v>82</v>
      </c>
      <c r="R80">
        <f t="shared" ca="1" si="3"/>
        <v>0</v>
      </c>
      <c r="S80">
        <f t="shared" ca="1" si="4"/>
        <v>0</v>
      </c>
      <c r="T80">
        <f t="shared" ca="1" si="5"/>
        <v>1</v>
      </c>
    </row>
    <row r="81" spans="1:20" x14ac:dyDescent="0.35">
      <c r="A81">
        <v>6000138481</v>
      </c>
      <c r="B81" t="s">
        <v>432</v>
      </c>
      <c r="C81" t="s">
        <v>230</v>
      </c>
      <c r="D81" s="34" t="s">
        <v>231</v>
      </c>
      <c r="E81" s="1">
        <v>45775</v>
      </c>
      <c r="F81" s="1"/>
      <c r="G81" t="s">
        <v>300</v>
      </c>
      <c r="H81" t="s">
        <v>245</v>
      </c>
      <c r="I81" s="1">
        <v>45786</v>
      </c>
      <c r="J81" t="s">
        <v>234</v>
      </c>
      <c r="K81" t="s">
        <v>241</v>
      </c>
      <c r="L81" t="s">
        <v>171</v>
      </c>
      <c r="M81" t="s">
        <v>433</v>
      </c>
      <c r="N81" t="s">
        <v>237</v>
      </c>
      <c r="O81" t="s">
        <v>230</v>
      </c>
      <c r="P81"/>
      <c r="Q81">
        <f ca="1">IF(OR(ISNUMBER(MATCH(L81,MasterData!$D$3:$D$18,0)),ISNUMBER(MATCH(L81,MasterData!$C$3:$C$18,0))),
    DATEDIF(E81,I81,"d"),
    DATEDIF(E81,TODAY(),"d"))</f>
        <v>11</v>
      </c>
      <c r="R81">
        <f t="shared" ca="1" si="3"/>
        <v>0</v>
      </c>
      <c r="S81">
        <f t="shared" ca="1" si="4"/>
        <v>1</v>
      </c>
      <c r="T81">
        <f t="shared" ca="1" si="5"/>
        <v>0</v>
      </c>
    </row>
    <row r="82" spans="1:20" x14ac:dyDescent="0.35">
      <c r="A82">
        <v>6000138500</v>
      </c>
      <c r="B82" t="s">
        <v>434</v>
      </c>
      <c r="C82" t="s">
        <v>230</v>
      </c>
      <c r="D82" s="34" t="s">
        <v>254</v>
      </c>
      <c r="E82" s="1">
        <v>45775</v>
      </c>
      <c r="F82" s="1"/>
      <c r="G82" t="s">
        <v>255</v>
      </c>
      <c r="H82" t="s">
        <v>233</v>
      </c>
      <c r="I82" s="1">
        <v>45832</v>
      </c>
      <c r="J82" t="s">
        <v>234</v>
      </c>
      <c r="K82" t="s">
        <v>241</v>
      </c>
      <c r="L82" t="s">
        <v>171</v>
      </c>
      <c r="M82" t="s">
        <v>435</v>
      </c>
      <c r="N82" t="s">
        <v>237</v>
      </c>
      <c r="O82" t="s">
        <v>230</v>
      </c>
      <c r="P82"/>
      <c r="Q82">
        <f ca="1">IF(OR(ISNUMBER(MATCH(L82,MasterData!$D$3:$D$18,0)),ISNUMBER(MATCH(L82,MasterData!$C$3:$C$18,0))),
    DATEDIF(E82,I82,"d"),
    DATEDIF(E82,TODAY(),"d"))</f>
        <v>57</v>
      </c>
      <c r="R82">
        <f t="shared" ca="1" si="3"/>
        <v>0</v>
      </c>
      <c r="S82">
        <f t="shared" ca="1" si="4"/>
        <v>0</v>
      </c>
      <c r="T82">
        <f t="shared" ca="1" si="5"/>
        <v>1</v>
      </c>
    </row>
    <row r="83" spans="1:20" x14ac:dyDescent="0.35">
      <c r="A83">
        <v>6000138582</v>
      </c>
      <c r="B83" t="s">
        <v>436</v>
      </c>
      <c r="C83" t="s">
        <v>230</v>
      </c>
      <c r="D83" s="34" t="s">
        <v>231</v>
      </c>
      <c r="E83" s="1">
        <v>45775</v>
      </c>
      <c r="F83" s="1"/>
      <c r="G83" t="s">
        <v>293</v>
      </c>
      <c r="H83" t="s">
        <v>245</v>
      </c>
      <c r="I83" s="1">
        <v>45824</v>
      </c>
      <c r="J83" t="s">
        <v>234</v>
      </c>
      <c r="K83" t="s">
        <v>235</v>
      </c>
      <c r="L83" t="s">
        <v>171</v>
      </c>
      <c r="M83" t="s">
        <v>437</v>
      </c>
      <c r="N83" t="s">
        <v>237</v>
      </c>
      <c r="O83" t="s">
        <v>230</v>
      </c>
      <c r="P83"/>
      <c r="Q83">
        <f ca="1">IF(OR(ISNUMBER(MATCH(L83,MasterData!$D$3:$D$18,0)),ISNUMBER(MATCH(L83,MasterData!$C$3:$C$18,0))),
    DATEDIF(E83,I83,"d"),
    DATEDIF(E83,TODAY(),"d"))</f>
        <v>49</v>
      </c>
      <c r="R83">
        <f t="shared" ca="1" si="3"/>
        <v>0</v>
      </c>
      <c r="S83">
        <f t="shared" ca="1" si="4"/>
        <v>0</v>
      </c>
      <c r="T83">
        <f t="shared" ca="1" si="5"/>
        <v>1</v>
      </c>
    </row>
    <row r="84" spans="1:20" x14ac:dyDescent="0.35">
      <c r="A84">
        <v>6000138600</v>
      </c>
      <c r="B84" t="s">
        <v>438</v>
      </c>
      <c r="C84" t="s">
        <v>230</v>
      </c>
      <c r="D84" s="34" t="s">
        <v>274</v>
      </c>
      <c r="E84" s="1">
        <v>45775</v>
      </c>
      <c r="F84" s="1"/>
      <c r="G84" t="s">
        <v>439</v>
      </c>
      <c r="H84" t="s">
        <v>245</v>
      </c>
      <c r="I84" s="1">
        <v>45812</v>
      </c>
      <c r="J84" t="s">
        <v>234</v>
      </c>
      <c r="K84" t="s">
        <v>241</v>
      </c>
      <c r="L84" t="s">
        <v>171</v>
      </c>
      <c r="M84" t="s">
        <v>440</v>
      </c>
      <c r="N84" t="s">
        <v>237</v>
      </c>
      <c r="O84" t="s">
        <v>230</v>
      </c>
      <c r="P84"/>
      <c r="Q84">
        <f ca="1">IF(OR(ISNUMBER(MATCH(L84,MasterData!$D$3:$D$18,0)),ISNUMBER(MATCH(L84,MasterData!$C$3:$C$18,0))),
    DATEDIF(E84,I84,"d"),
    DATEDIF(E84,TODAY(),"d"))</f>
        <v>37</v>
      </c>
      <c r="R84">
        <f t="shared" ca="1" si="3"/>
        <v>0</v>
      </c>
      <c r="S84">
        <f t="shared" ca="1" si="4"/>
        <v>0</v>
      </c>
      <c r="T84">
        <f t="shared" ca="1" si="5"/>
        <v>1</v>
      </c>
    </row>
    <row r="85" spans="1:20" x14ac:dyDescent="0.35">
      <c r="A85">
        <v>6000138844</v>
      </c>
      <c r="B85" t="s">
        <v>441</v>
      </c>
      <c r="C85" t="s">
        <v>230</v>
      </c>
      <c r="D85" s="34" t="s">
        <v>231</v>
      </c>
      <c r="E85" s="1">
        <v>45777</v>
      </c>
      <c r="F85" s="1"/>
      <c r="G85" t="s">
        <v>300</v>
      </c>
      <c r="H85" t="s">
        <v>245</v>
      </c>
      <c r="I85" s="1">
        <v>45807</v>
      </c>
      <c r="J85" t="s">
        <v>201</v>
      </c>
      <c r="K85" t="s">
        <v>241</v>
      </c>
      <c r="L85" t="s">
        <v>171</v>
      </c>
      <c r="M85" t="s">
        <v>442</v>
      </c>
      <c r="N85" t="s">
        <v>237</v>
      </c>
      <c r="O85" t="s">
        <v>230</v>
      </c>
      <c r="P85"/>
      <c r="Q85">
        <f ca="1">IF(OR(ISNUMBER(MATCH(L85,MasterData!$D$3:$D$18,0)),ISNUMBER(MATCH(L85,MasterData!$C$3:$C$18,0))),
    DATEDIF(E85,I85,"d"),
    DATEDIF(E85,TODAY(),"d"))</f>
        <v>30</v>
      </c>
      <c r="R85">
        <f t="shared" ca="1" si="3"/>
        <v>0</v>
      </c>
      <c r="S85">
        <f t="shared" ca="1" si="4"/>
        <v>1</v>
      </c>
      <c r="T85">
        <f t="shared" ca="1" si="5"/>
        <v>0</v>
      </c>
    </row>
    <row r="86" spans="1:20" x14ac:dyDescent="0.35">
      <c r="A86">
        <v>6000138916</v>
      </c>
      <c r="B86" t="s">
        <v>230</v>
      </c>
      <c r="C86" t="s">
        <v>230</v>
      </c>
      <c r="D86" s="34" t="s">
        <v>231</v>
      </c>
      <c r="E86" s="1">
        <v>45779</v>
      </c>
      <c r="F86" s="1"/>
      <c r="G86" t="s">
        <v>248</v>
      </c>
      <c r="H86" t="s">
        <v>245</v>
      </c>
      <c r="I86" s="1">
        <v>45817</v>
      </c>
      <c r="J86" t="s">
        <v>201</v>
      </c>
      <c r="K86" t="s">
        <v>241</v>
      </c>
      <c r="L86" t="s">
        <v>171</v>
      </c>
      <c r="M86" t="s">
        <v>443</v>
      </c>
      <c r="N86" t="s">
        <v>237</v>
      </c>
      <c r="O86" t="s">
        <v>230</v>
      </c>
      <c r="P86"/>
      <c r="Q86">
        <f ca="1">IF(OR(ISNUMBER(MATCH(L86,MasterData!$D$3:$D$18,0)),ISNUMBER(MATCH(L86,MasterData!$C$3:$C$18,0))),
    DATEDIF(E86,I86,"d"),
    DATEDIF(E86,TODAY(),"d"))</f>
        <v>38</v>
      </c>
      <c r="R86">
        <f t="shared" ca="1" si="3"/>
        <v>0</v>
      </c>
      <c r="S86">
        <f t="shared" ca="1" si="4"/>
        <v>0</v>
      </c>
      <c r="T86">
        <f t="shared" ca="1" si="5"/>
        <v>1</v>
      </c>
    </row>
    <row r="87" spans="1:20" x14ac:dyDescent="0.35">
      <c r="A87">
        <v>6000139044</v>
      </c>
      <c r="B87" t="s">
        <v>444</v>
      </c>
      <c r="C87" t="s">
        <v>230</v>
      </c>
      <c r="D87" s="34" t="s">
        <v>254</v>
      </c>
      <c r="E87" s="1">
        <v>45782</v>
      </c>
      <c r="F87" s="1"/>
      <c r="G87" t="s">
        <v>357</v>
      </c>
      <c r="H87" t="s">
        <v>233</v>
      </c>
      <c r="I87" s="1">
        <v>45805</v>
      </c>
      <c r="J87" t="s">
        <v>234</v>
      </c>
      <c r="K87" t="s">
        <v>241</v>
      </c>
      <c r="L87" t="s">
        <v>171</v>
      </c>
      <c r="M87" t="s">
        <v>445</v>
      </c>
      <c r="N87" t="s">
        <v>237</v>
      </c>
      <c r="O87" t="s">
        <v>230</v>
      </c>
      <c r="P87"/>
      <c r="Q87">
        <f ca="1">IF(OR(ISNUMBER(MATCH(L87,MasterData!$D$3:$D$18,0)),ISNUMBER(MATCH(L87,MasterData!$C$3:$C$18,0))),
    DATEDIF(E87,I87,"d"),
    DATEDIF(E87,TODAY(),"d"))</f>
        <v>23</v>
      </c>
      <c r="R87">
        <f t="shared" ca="1" si="3"/>
        <v>0</v>
      </c>
      <c r="S87">
        <f t="shared" ca="1" si="4"/>
        <v>1</v>
      </c>
      <c r="T87">
        <f t="shared" ca="1" si="5"/>
        <v>0</v>
      </c>
    </row>
    <row r="88" spans="1:20" x14ac:dyDescent="0.35">
      <c r="A88">
        <v>6000139205</v>
      </c>
      <c r="B88" t="s">
        <v>446</v>
      </c>
      <c r="C88" t="s">
        <v>230</v>
      </c>
      <c r="D88" s="34" t="s">
        <v>231</v>
      </c>
      <c r="E88" s="1">
        <v>45783</v>
      </c>
      <c r="F88" s="1"/>
      <c r="G88" t="s">
        <v>329</v>
      </c>
      <c r="H88" t="s">
        <v>233</v>
      </c>
      <c r="I88" s="1">
        <v>45812</v>
      </c>
      <c r="J88" t="s">
        <v>234</v>
      </c>
      <c r="K88" t="s">
        <v>235</v>
      </c>
      <c r="L88" t="s">
        <v>171</v>
      </c>
      <c r="M88" t="s">
        <v>447</v>
      </c>
      <c r="N88" t="s">
        <v>237</v>
      </c>
      <c r="O88" t="s">
        <v>230</v>
      </c>
      <c r="P88"/>
      <c r="Q88">
        <f ca="1">IF(OR(ISNUMBER(MATCH(L88,MasterData!$D$3:$D$18,0)),ISNUMBER(MATCH(L88,MasterData!$C$3:$C$18,0))),
    DATEDIF(E88,I88,"d"),
    DATEDIF(E88,TODAY(),"d"))</f>
        <v>29</v>
      </c>
      <c r="R88">
        <f t="shared" ca="1" si="3"/>
        <v>0</v>
      </c>
      <c r="S88">
        <f t="shared" ca="1" si="4"/>
        <v>1</v>
      </c>
      <c r="T88">
        <f t="shared" ca="1" si="5"/>
        <v>0</v>
      </c>
    </row>
    <row r="89" spans="1:20" x14ac:dyDescent="0.35">
      <c r="A89">
        <v>6000139326</v>
      </c>
      <c r="B89" t="s">
        <v>448</v>
      </c>
      <c r="C89" t="s">
        <v>230</v>
      </c>
      <c r="D89" s="34" t="s">
        <v>449</v>
      </c>
      <c r="E89" s="1">
        <v>45784</v>
      </c>
      <c r="F89" s="1"/>
      <c r="G89" t="s">
        <v>450</v>
      </c>
      <c r="H89" t="s">
        <v>245</v>
      </c>
      <c r="I89" s="1">
        <v>45791</v>
      </c>
      <c r="J89" t="s">
        <v>234</v>
      </c>
      <c r="K89" t="s">
        <v>241</v>
      </c>
      <c r="L89" t="s">
        <v>171</v>
      </c>
      <c r="M89" t="s">
        <v>451</v>
      </c>
      <c r="N89" t="s">
        <v>237</v>
      </c>
      <c r="O89" t="s">
        <v>230</v>
      </c>
      <c r="P89"/>
      <c r="Q89">
        <f ca="1">IF(OR(ISNUMBER(MATCH(L89,MasterData!$D$3:$D$18,0)),ISNUMBER(MATCH(L89,MasterData!$C$3:$C$18,0))),
    DATEDIF(E89,I89,"d"),
    DATEDIF(E89,TODAY(),"d"))</f>
        <v>7</v>
      </c>
      <c r="R89">
        <f t="shared" ca="1" si="3"/>
        <v>1</v>
      </c>
      <c r="S89">
        <f t="shared" ca="1" si="4"/>
        <v>0</v>
      </c>
      <c r="T89">
        <f t="shared" ca="1" si="5"/>
        <v>0</v>
      </c>
    </row>
    <row r="90" spans="1:20" x14ac:dyDescent="0.35">
      <c r="A90">
        <v>6000139329</v>
      </c>
      <c r="B90" t="s">
        <v>452</v>
      </c>
      <c r="C90" t="s">
        <v>230</v>
      </c>
      <c r="D90" s="34" t="s">
        <v>231</v>
      </c>
      <c r="E90" s="1">
        <v>45784</v>
      </c>
      <c r="F90" s="1"/>
      <c r="G90" t="s">
        <v>453</v>
      </c>
      <c r="H90" t="s">
        <v>240</v>
      </c>
      <c r="I90" s="1">
        <v>45812</v>
      </c>
      <c r="J90" t="s">
        <v>234</v>
      </c>
      <c r="K90" t="s">
        <v>235</v>
      </c>
      <c r="L90" t="s">
        <v>171</v>
      </c>
      <c r="M90" t="s">
        <v>454</v>
      </c>
      <c r="N90" t="s">
        <v>237</v>
      </c>
      <c r="O90" t="s">
        <v>230</v>
      </c>
      <c r="P90"/>
      <c r="Q90">
        <f ca="1">IF(OR(ISNUMBER(MATCH(L90,MasterData!$D$3:$D$18,0)),ISNUMBER(MATCH(L90,MasterData!$C$3:$C$18,0))),
    DATEDIF(E90,I90,"d"),
    DATEDIF(E90,TODAY(),"d"))</f>
        <v>28</v>
      </c>
      <c r="R90">
        <f t="shared" ca="1" si="3"/>
        <v>0</v>
      </c>
      <c r="S90">
        <f t="shared" ca="1" si="4"/>
        <v>1</v>
      </c>
      <c r="T90">
        <f t="shared" ca="1" si="5"/>
        <v>0</v>
      </c>
    </row>
    <row r="91" spans="1:20" x14ac:dyDescent="0.35">
      <c r="A91">
        <v>6000139369</v>
      </c>
      <c r="B91" t="s">
        <v>455</v>
      </c>
      <c r="C91" t="s">
        <v>230</v>
      </c>
      <c r="D91" s="34" t="s">
        <v>254</v>
      </c>
      <c r="E91" s="1">
        <v>45785</v>
      </c>
      <c r="F91" s="1"/>
      <c r="G91" t="s">
        <v>357</v>
      </c>
      <c r="H91" t="s">
        <v>233</v>
      </c>
      <c r="I91" s="1">
        <v>45870</v>
      </c>
      <c r="J91" t="s">
        <v>234</v>
      </c>
      <c r="K91" t="s">
        <v>241</v>
      </c>
      <c r="L91" t="s">
        <v>171</v>
      </c>
      <c r="M91" t="s">
        <v>458</v>
      </c>
      <c r="N91" t="s">
        <v>237</v>
      </c>
      <c r="O91" t="s">
        <v>230</v>
      </c>
      <c r="P91"/>
      <c r="Q91">
        <f ca="1">IF(OR(ISNUMBER(MATCH(L91,MasterData!$D$3:$D$18,0)),ISNUMBER(MATCH(L91,MasterData!$C$3:$C$18,0))),
    DATEDIF(E91,I91,"d"),
    DATEDIF(E91,TODAY(),"d"))</f>
        <v>85</v>
      </c>
      <c r="R91">
        <f t="shared" ca="1" si="3"/>
        <v>0</v>
      </c>
      <c r="S91">
        <f t="shared" ca="1" si="4"/>
        <v>0</v>
      </c>
      <c r="T91">
        <f t="shared" ca="1" si="5"/>
        <v>1</v>
      </c>
    </row>
    <row r="92" spans="1:20" x14ac:dyDescent="0.35">
      <c r="A92">
        <v>6000139374</v>
      </c>
      <c r="B92" t="s">
        <v>230</v>
      </c>
      <c r="C92" t="s">
        <v>230</v>
      </c>
      <c r="D92" s="34" t="s">
        <v>254</v>
      </c>
      <c r="E92" s="1">
        <v>45784</v>
      </c>
      <c r="F92" s="1"/>
      <c r="G92" t="s">
        <v>400</v>
      </c>
      <c r="H92" t="s">
        <v>240</v>
      </c>
      <c r="I92" s="1">
        <v>45876</v>
      </c>
      <c r="J92" t="s">
        <v>245</v>
      </c>
      <c r="K92" t="s">
        <v>241</v>
      </c>
      <c r="L92" t="s">
        <v>164</v>
      </c>
      <c r="M92" t="s">
        <v>459</v>
      </c>
      <c r="N92" t="s">
        <v>237</v>
      </c>
      <c r="O92" t="s">
        <v>230</v>
      </c>
      <c r="P92" s="193" t="s">
        <v>798</v>
      </c>
      <c r="Q92">
        <f ca="1">IF(OR(ISNUMBER(MATCH(L92,MasterData!$D$3:$D$18,0)),ISNUMBER(MATCH(L92,MasterData!$C$3:$C$18,0))),
    DATEDIF(E92,I92,"d"),
    DATEDIF(E92,TODAY(),"d"))</f>
        <v>223</v>
      </c>
      <c r="R92">
        <f t="shared" ca="1" si="3"/>
        <v>0</v>
      </c>
      <c r="S92">
        <f t="shared" ca="1" si="4"/>
        <v>0</v>
      </c>
      <c r="T92">
        <f t="shared" ca="1" si="5"/>
        <v>1</v>
      </c>
    </row>
    <row r="93" spans="1:20" x14ac:dyDescent="0.35">
      <c r="A93">
        <v>6000139577</v>
      </c>
      <c r="B93" t="s">
        <v>460</v>
      </c>
      <c r="C93" t="s">
        <v>230</v>
      </c>
      <c r="D93" s="34" t="s">
        <v>251</v>
      </c>
      <c r="E93" s="1">
        <v>45786</v>
      </c>
      <c r="F93" s="1"/>
      <c r="G93" t="s">
        <v>461</v>
      </c>
      <c r="H93" t="s">
        <v>233</v>
      </c>
      <c r="I93" s="1">
        <v>45793</v>
      </c>
      <c r="J93" t="s">
        <v>234</v>
      </c>
      <c r="K93" t="s">
        <v>347</v>
      </c>
      <c r="L93" t="s">
        <v>171</v>
      </c>
      <c r="M93" t="s">
        <v>462</v>
      </c>
      <c r="N93" t="s">
        <v>237</v>
      </c>
      <c r="O93" t="s">
        <v>230</v>
      </c>
      <c r="P93"/>
      <c r="Q93">
        <f ca="1">IF(OR(ISNUMBER(MATCH(L93,MasterData!$D$3:$D$18,0)),ISNUMBER(MATCH(L93,MasterData!$C$3:$C$18,0))),
    DATEDIF(E93,I93,"d"),
    DATEDIF(E93,TODAY(),"d"))</f>
        <v>7</v>
      </c>
      <c r="R93">
        <f t="shared" ca="1" si="3"/>
        <v>1</v>
      </c>
      <c r="S93">
        <f t="shared" ca="1" si="4"/>
        <v>0</v>
      </c>
      <c r="T93">
        <f t="shared" ca="1" si="5"/>
        <v>0</v>
      </c>
    </row>
    <row r="94" spans="1:20" x14ac:dyDescent="0.35">
      <c r="A94">
        <v>6000139584</v>
      </c>
      <c r="B94" t="s">
        <v>463</v>
      </c>
      <c r="C94" t="s">
        <v>230</v>
      </c>
      <c r="D94" s="34" t="s">
        <v>254</v>
      </c>
      <c r="E94" s="1">
        <v>45786</v>
      </c>
      <c r="F94" s="1"/>
      <c r="G94" t="s">
        <v>357</v>
      </c>
      <c r="H94" t="s">
        <v>233</v>
      </c>
      <c r="I94" s="1">
        <v>45797</v>
      </c>
      <c r="J94" t="s">
        <v>234</v>
      </c>
      <c r="K94" t="s">
        <v>241</v>
      </c>
      <c r="L94" t="s">
        <v>171</v>
      </c>
      <c r="M94" t="s">
        <v>464</v>
      </c>
      <c r="N94" t="s">
        <v>237</v>
      </c>
      <c r="O94" t="s">
        <v>230</v>
      </c>
      <c r="P94"/>
      <c r="Q94">
        <f ca="1">IF(OR(ISNUMBER(MATCH(L94,MasterData!$D$3:$D$18,0)),ISNUMBER(MATCH(L94,MasterData!$C$3:$C$18,0))),
    DATEDIF(E94,I94,"d"),
    DATEDIF(E94,TODAY(),"d"))</f>
        <v>11</v>
      </c>
      <c r="R94">
        <f t="shared" ca="1" si="3"/>
        <v>0</v>
      </c>
      <c r="S94">
        <f t="shared" ca="1" si="4"/>
        <v>1</v>
      </c>
      <c r="T94">
        <f t="shared" ca="1" si="5"/>
        <v>0</v>
      </c>
    </row>
    <row r="95" spans="1:20" x14ac:dyDescent="0.35">
      <c r="A95">
        <v>6000139600</v>
      </c>
      <c r="B95" t="s">
        <v>465</v>
      </c>
      <c r="C95" t="s">
        <v>230</v>
      </c>
      <c r="D95" s="34" t="s">
        <v>254</v>
      </c>
      <c r="E95" s="1">
        <v>45786</v>
      </c>
      <c r="F95" s="1"/>
      <c r="G95" t="s">
        <v>357</v>
      </c>
      <c r="H95" t="s">
        <v>240</v>
      </c>
      <c r="I95" s="1">
        <v>45811</v>
      </c>
      <c r="J95" t="s">
        <v>234</v>
      </c>
      <c r="K95" t="s">
        <v>347</v>
      </c>
      <c r="L95" t="s">
        <v>171</v>
      </c>
      <c r="M95" t="s">
        <v>466</v>
      </c>
      <c r="N95" t="s">
        <v>237</v>
      </c>
      <c r="O95" t="s">
        <v>230</v>
      </c>
      <c r="P95"/>
      <c r="Q95">
        <f ca="1">IF(OR(ISNUMBER(MATCH(L95,MasterData!$D$3:$D$18,0)),ISNUMBER(MATCH(L95,MasterData!$C$3:$C$18,0))),
    DATEDIF(E95,I95,"d"),
    DATEDIF(E95,TODAY(),"d"))</f>
        <v>25</v>
      </c>
      <c r="R95">
        <f t="shared" ca="1" si="3"/>
        <v>0</v>
      </c>
      <c r="S95">
        <f t="shared" ca="1" si="4"/>
        <v>1</v>
      </c>
      <c r="T95">
        <f t="shared" ca="1" si="5"/>
        <v>0</v>
      </c>
    </row>
    <row r="96" spans="1:20" x14ac:dyDescent="0.35">
      <c r="A96">
        <v>6000139702</v>
      </c>
      <c r="B96" t="s">
        <v>230</v>
      </c>
      <c r="C96" t="s">
        <v>230</v>
      </c>
      <c r="D96" s="34" t="s">
        <v>251</v>
      </c>
      <c r="E96" s="1">
        <v>45789</v>
      </c>
      <c r="F96" s="1"/>
      <c r="G96" t="s">
        <v>400</v>
      </c>
      <c r="H96" t="s">
        <v>240</v>
      </c>
      <c r="I96" s="1">
        <v>45810</v>
      </c>
      <c r="J96" t="s">
        <v>201</v>
      </c>
      <c r="K96" t="s">
        <v>347</v>
      </c>
      <c r="L96" t="s">
        <v>171</v>
      </c>
      <c r="M96" t="s">
        <v>467</v>
      </c>
      <c r="N96" t="s">
        <v>237</v>
      </c>
      <c r="O96" t="s">
        <v>230</v>
      </c>
      <c r="P96"/>
      <c r="Q96">
        <f ca="1">IF(OR(ISNUMBER(MATCH(L96,MasterData!$D$3:$D$18,0)),ISNUMBER(MATCH(L96,MasterData!$C$3:$C$18,0))),
    DATEDIF(E96,I96,"d"),
    DATEDIF(E96,TODAY(),"d"))</f>
        <v>21</v>
      </c>
      <c r="R96">
        <f t="shared" ca="1" si="3"/>
        <v>0</v>
      </c>
      <c r="S96">
        <f t="shared" ca="1" si="4"/>
        <v>1</v>
      </c>
      <c r="T96">
        <f t="shared" ca="1" si="5"/>
        <v>0</v>
      </c>
    </row>
    <row r="97" spans="1:20" x14ac:dyDescent="0.35">
      <c r="A97">
        <v>6000139704</v>
      </c>
      <c r="B97" t="s">
        <v>468</v>
      </c>
      <c r="C97" t="s">
        <v>230</v>
      </c>
      <c r="D97" s="34" t="s">
        <v>251</v>
      </c>
      <c r="E97" s="1">
        <v>45789</v>
      </c>
      <c r="F97" s="1"/>
      <c r="G97" t="s">
        <v>469</v>
      </c>
      <c r="H97" t="s">
        <v>245</v>
      </c>
      <c r="I97" s="1">
        <v>45797</v>
      </c>
      <c r="J97" t="s">
        <v>234</v>
      </c>
      <c r="K97" t="s">
        <v>235</v>
      </c>
      <c r="L97" t="s">
        <v>171</v>
      </c>
      <c r="M97" t="s">
        <v>470</v>
      </c>
      <c r="N97" t="s">
        <v>237</v>
      </c>
      <c r="O97" t="s">
        <v>230</v>
      </c>
      <c r="P97"/>
      <c r="Q97">
        <f ca="1">IF(OR(ISNUMBER(MATCH(L97,MasterData!$D$3:$D$18,0)),ISNUMBER(MATCH(L97,MasterData!$C$3:$C$18,0))),
    DATEDIF(E97,I97,"d"),
    DATEDIF(E97,TODAY(),"d"))</f>
        <v>8</v>
      </c>
      <c r="R97">
        <f t="shared" ca="1" si="3"/>
        <v>0</v>
      </c>
      <c r="S97">
        <f t="shared" ca="1" si="4"/>
        <v>1</v>
      </c>
      <c r="T97">
        <f t="shared" ca="1" si="5"/>
        <v>0</v>
      </c>
    </row>
    <row r="98" spans="1:20" x14ac:dyDescent="0.35">
      <c r="A98">
        <v>6000139963</v>
      </c>
      <c r="B98" t="s">
        <v>471</v>
      </c>
      <c r="C98" t="s">
        <v>230</v>
      </c>
      <c r="D98" s="34" t="s">
        <v>247</v>
      </c>
      <c r="E98" s="1">
        <v>45791</v>
      </c>
      <c r="F98" s="1"/>
      <c r="G98" t="s">
        <v>268</v>
      </c>
      <c r="H98" t="s">
        <v>377</v>
      </c>
      <c r="I98" s="1">
        <v>45805</v>
      </c>
      <c r="J98" t="s">
        <v>234</v>
      </c>
      <c r="K98" t="s">
        <v>347</v>
      </c>
      <c r="L98" t="s">
        <v>171</v>
      </c>
      <c r="M98" t="s">
        <v>472</v>
      </c>
      <c r="N98" t="s">
        <v>237</v>
      </c>
      <c r="O98" t="s">
        <v>230</v>
      </c>
      <c r="P98"/>
      <c r="Q98">
        <f ca="1">IF(OR(ISNUMBER(MATCH(L98,MasterData!$D$3:$D$18,0)),ISNUMBER(MATCH(L98,MasterData!$C$3:$C$18,0))),
    DATEDIF(E98,I98,"d"),
    DATEDIF(E98,TODAY(),"d"))</f>
        <v>14</v>
      </c>
      <c r="R98">
        <f t="shared" ca="1" si="3"/>
        <v>0</v>
      </c>
      <c r="S98">
        <f t="shared" ca="1" si="4"/>
        <v>1</v>
      </c>
      <c r="T98">
        <f t="shared" ca="1" si="5"/>
        <v>0</v>
      </c>
    </row>
    <row r="99" spans="1:20" x14ac:dyDescent="0.35">
      <c r="A99">
        <v>6000139986</v>
      </c>
      <c r="B99" t="s">
        <v>473</v>
      </c>
      <c r="C99" t="s">
        <v>230</v>
      </c>
      <c r="D99" s="34" t="s">
        <v>254</v>
      </c>
      <c r="E99" s="1">
        <v>45791</v>
      </c>
      <c r="F99" s="1"/>
      <c r="G99" t="s">
        <v>255</v>
      </c>
      <c r="H99" t="s">
        <v>240</v>
      </c>
      <c r="I99" s="1">
        <v>45805</v>
      </c>
      <c r="J99" t="s">
        <v>234</v>
      </c>
      <c r="K99" t="s">
        <v>347</v>
      </c>
      <c r="L99" t="s">
        <v>171</v>
      </c>
      <c r="M99" t="s">
        <v>474</v>
      </c>
      <c r="N99" t="s">
        <v>237</v>
      </c>
      <c r="O99" t="s">
        <v>230</v>
      </c>
      <c r="P99"/>
      <c r="Q99">
        <f ca="1">IF(OR(ISNUMBER(MATCH(L99,MasterData!$D$3:$D$18,0)),ISNUMBER(MATCH(L99,MasterData!$C$3:$C$18,0))),
    DATEDIF(E99,I99,"d"),
    DATEDIF(E99,TODAY(),"d"))</f>
        <v>14</v>
      </c>
      <c r="R99">
        <f t="shared" ca="1" si="3"/>
        <v>0</v>
      </c>
      <c r="S99">
        <f t="shared" ca="1" si="4"/>
        <v>1</v>
      </c>
      <c r="T99">
        <f t="shared" ca="1" si="5"/>
        <v>0</v>
      </c>
    </row>
    <row r="100" spans="1:20" x14ac:dyDescent="0.35">
      <c r="A100">
        <v>6000140063</v>
      </c>
      <c r="B100" t="s">
        <v>5</v>
      </c>
      <c r="C100" t="s">
        <v>230</v>
      </c>
      <c r="D100" s="34" t="s">
        <v>231</v>
      </c>
      <c r="E100" s="1">
        <v>45792</v>
      </c>
      <c r="F100" s="1"/>
      <c r="G100" t="s">
        <v>300</v>
      </c>
      <c r="H100" t="s">
        <v>245</v>
      </c>
      <c r="I100" s="1">
        <v>45891</v>
      </c>
      <c r="J100" t="s">
        <v>234</v>
      </c>
      <c r="K100" t="s">
        <v>241</v>
      </c>
      <c r="L100" t="s">
        <v>171</v>
      </c>
      <c r="M100" t="s">
        <v>475</v>
      </c>
      <c r="N100" t="s">
        <v>237</v>
      </c>
      <c r="O100" t="s">
        <v>230</v>
      </c>
      <c r="P100"/>
      <c r="Q100">
        <f ca="1">IF(OR(ISNUMBER(MATCH(L100,MasterData!$D$3:$D$18,0)),ISNUMBER(MATCH(L100,MasterData!$C$3:$C$18,0))),
    DATEDIF(E100,I100,"d"),
    DATEDIF(E100,TODAY(),"d"))</f>
        <v>99</v>
      </c>
      <c r="R100">
        <f t="shared" ca="1" si="3"/>
        <v>0</v>
      </c>
      <c r="S100">
        <f t="shared" ca="1" si="4"/>
        <v>0</v>
      </c>
      <c r="T100">
        <f t="shared" ca="1" si="5"/>
        <v>1</v>
      </c>
    </row>
    <row r="101" spans="1:20" x14ac:dyDescent="0.35">
      <c r="A101">
        <v>6000140103</v>
      </c>
      <c r="B101" t="s">
        <v>476</v>
      </c>
      <c r="C101" t="s">
        <v>230</v>
      </c>
      <c r="D101" s="34" t="s">
        <v>274</v>
      </c>
      <c r="E101" s="1">
        <v>45792</v>
      </c>
      <c r="F101" s="1"/>
      <c r="G101" t="s">
        <v>354</v>
      </c>
      <c r="H101" t="s">
        <v>240</v>
      </c>
      <c r="I101" s="1">
        <v>45800</v>
      </c>
      <c r="J101" t="s">
        <v>234</v>
      </c>
      <c r="K101" t="s">
        <v>347</v>
      </c>
      <c r="L101" t="s">
        <v>171</v>
      </c>
      <c r="M101" t="s">
        <v>477</v>
      </c>
      <c r="N101" t="s">
        <v>237</v>
      </c>
      <c r="O101" t="s">
        <v>230</v>
      </c>
      <c r="P101"/>
      <c r="Q101">
        <f ca="1">IF(OR(ISNUMBER(MATCH(L101,MasterData!$D$3:$D$18,0)),ISNUMBER(MATCH(L101,MasterData!$C$3:$C$18,0))),
    DATEDIF(E101,I101,"d"),
    DATEDIF(E101,TODAY(),"d"))</f>
        <v>8</v>
      </c>
      <c r="R101">
        <f t="shared" ca="1" si="3"/>
        <v>0</v>
      </c>
      <c r="S101">
        <f t="shared" ca="1" si="4"/>
        <v>1</v>
      </c>
      <c r="T101">
        <f t="shared" ca="1" si="5"/>
        <v>0</v>
      </c>
    </row>
    <row r="102" spans="1:20" x14ac:dyDescent="0.35">
      <c r="A102">
        <v>6000140225</v>
      </c>
      <c r="B102" t="s">
        <v>230</v>
      </c>
      <c r="C102" t="s">
        <v>230</v>
      </c>
      <c r="D102" s="34" t="s">
        <v>231</v>
      </c>
      <c r="E102" s="1">
        <v>45793</v>
      </c>
      <c r="F102" s="1"/>
      <c r="G102" t="s">
        <v>248</v>
      </c>
      <c r="H102" t="s">
        <v>245</v>
      </c>
      <c r="I102" s="1">
        <v>45817</v>
      </c>
      <c r="J102" t="s">
        <v>201</v>
      </c>
      <c r="K102" t="s">
        <v>241</v>
      </c>
      <c r="L102" t="s">
        <v>171</v>
      </c>
      <c r="M102" t="s">
        <v>478</v>
      </c>
      <c r="N102" t="s">
        <v>237</v>
      </c>
      <c r="O102" t="s">
        <v>230</v>
      </c>
      <c r="P102"/>
      <c r="Q102">
        <f ca="1">IF(OR(ISNUMBER(MATCH(L102,MasterData!$D$3:$D$18,0)),ISNUMBER(MATCH(L102,MasterData!$C$3:$C$18,0))),
    DATEDIF(E102,I102,"d"),
    DATEDIF(E102,TODAY(),"d"))</f>
        <v>24</v>
      </c>
      <c r="R102">
        <f t="shared" ca="1" si="3"/>
        <v>0</v>
      </c>
      <c r="S102">
        <f t="shared" ca="1" si="4"/>
        <v>1</v>
      </c>
      <c r="T102">
        <f t="shared" ca="1" si="5"/>
        <v>0</v>
      </c>
    </row>
    <row r="103" spans="1:20" x14ac:dyDescent="0.35">
      <c r="A103">
        <v>6000140321</v>
      </c>
      <c r="B103" t="s">
        <v>479</v>
      </c>
      <c r="C103" t="s">
        <v>230</v>
      </c>
      <c r="D103" s="34" t="s">
        <v>480</v>
      </c>
      <c r="E103" s="1">
        <v>45796</v>
      </c>
      <c r="F103" s="1"/>
      <c r="G103" t="s">
        <v>329</v>
      </c>
      <c r="H103" t="s">
        <v>240</v>
      </c>
      <c r="I103" s="1">
        <v>45805</v>
      </c>
      <c r="J103" t="s">
        <v>234</v>
      </c>
      <c r="K103" t="s">
        <v>241</v>
      </c>
      <c r="L103" t="s">
        <v>171</v>
      </c>
      <c r="M103" t="s">
        <v>481</v>
      </c>
      <c r="N103" t="s">
        <v>237</v>
      </c>
      <c r="O103" t="s">
        <v>230</v>
      </c>
      <c r="P103"/>
      <c r="Q103">
        <f ca="1">IF(OR(ISNUMBER(MATCH(L103,MasterData!$D$3:$D$18,0)),ISNUMBER(MATCH(L103,MasterData!$C$3:$C$18,0))),
    DATEDIF(E103,I103,"d"),
    DATEDIF(E103,TODAY(),"d"))</f>
        <v>9</v>
      </c>
      <c r="R103">
        <f t="shared" ca="1" si="3"/>
        <v>0</v>
      </c>
      <c r="S103">
        <f t="shared" ca="1" si="4"/>
        <v>1</v>
      </c>
      <c r="T103">
        <f t="shared" ca="1" si="5"/>
        <v>0</v>
      </c>
    </row>
    <row r="104" spans="1:20" x14ac:dyDescent="0.35">
      <c r="A104">
        <v>6000140327</v>
      </c>
      <c r="B104" t="s">
        <v>482</v>
      </c>
      <c r="C104" t="s">
        <v>230</v>
      </c>
      <c r="D104" s="34" t="s">
        <v>480</v>
      </c>
      <c r="E104" s="1">
        <v>45796</v>
      </c>
      <c r="F104" s="1">
        <v>45798</v>
      </c>
      <c r="G104" t="s">
        <v>329</v>
      </c>
      <c r="H104" t="s">
        <v>233</v>
      </c>
      <c r="I104" s="1">
        <v>45805</v>
      </c>
      <c r="J104" t="s">
        <v>234</v>
      </c>
      <c r="K104" t="s">
        <v>241</v>
      </c>
      <c r="L104" t="s">
        <v>171</v>
      </c>
      <c r="M104" t="s">
        <v>483</v>
      </c>
      <c r="N104" t="s">
        <v>237</v>
      </c>
      <c r="O104" t="s">
        <v>230</v>
      </c>
      <c r="P104"/>
      <c r="Q104">
        <f ca="1">IF(OR(ISNUMBER(MATCH(L104,MasterData!$D$3:$D$18,0)),ISNUMBER(MATCH(L104,MasterData!$C$3:$C$18,0))),
    DATEDIF(E104,I104,"d"),
    DATEDIF(E104,TODAY(),"d"))</f>
        <v>9</v>
      </c>
      <c r="R104">
        <f t="shared" ca="1" si="3"/>
        <v>0</v>
      </c>
      <c r="S104">
        <f t="shared" ca="1" si="4"/>
        <v>1</v>
      </c>
      <c r="T104">
        <f t="shared" ca="1" si="5"/>
        <v>0</v>
      </c>
    </row>
    <row r="105" spans="1:20" x14ac:dyDescent="0.35">
      <c r="A105">
        <v>6000140374</v>
      </c>
      <c r="B105" t="s">
        <v>484</v>
      </c>
      <c r="C105" t="s">
        <v>230</v>
      </c>
      <c r="D105" s="34" t="s">
        <v>254</v>
      </c>
      <c r="E105" s="1">
        <v>45796</v>
      </c>
      <c r="F105" s="1"/>
      <c r="G105" t="s">
        <v>255</v>
      </c>
      <c r="H105" t="s">
        <v>240</v>
      </c>
      <c r="I105" s="1">
        <v>45812</v>
      </c>
      <c r="J105" t="s">
        <v>234</v>
      </c>
      <c r="K105" t="s">
        <v>241</v>
      </c>
      <c r="L105" t="s">
        <v>171</v>
      </c>
      <c r="M105" t="s">
        <v>485</v>
      </c>
      <c r="N105" t="s">
        <v>237</v>
      </c>
      <c r="O105" t="s">
        <v>230</v>
      </c>
      <c r="P105"/>
      <c r="Q105">
        <f ca="1">IF(OR(ISNUMBER(MATCH(L105,MasterData!$D$3:$D$18,0)),ISNUMBER(MATCH(L105,MasterData!$C$3:$C$18,0))),
    DATEDIF(E105,I105,"d"),
    DATEDIF(E105,TODAY(),"d"))</f>
        <v>16</v>
      </c>
      <c r="R105">
        <f t="shared" ca="1" si="3"/>
        <v>0</v>
      </c>
      <c r="S105">
        <f t="shared" ca="1" si="4"/>
        <v>1</v>
      </c>
      <c r="T105">
        <f t="shared" ca="1" si="5"/>
        <v>0</v>
      </c>
    </row>
    <row r="106" spans="1:20" x14ac:dyDescent="0.35">
      <c r="A106">
        <v>6000140405</v>
      </c>
      <c r="B106" t="s">
        <v>230</v>
      </c>
      <c r="C106" t="s">
        <v>230</v>
      </c>
      <c r="D106" s="34" t="s">
        <v>231</v>
      </c>
      <c r="E106" s="1">
        <v>45796</v>
      </c>
      <c r="F106" s="1"/>
      <c r="G106" t="s">
        <v>248</v>
      </c>
      <c r="H106" t="s">
        <v>245</v>
      </c>
      <c r="I106" s="1">
        <v>45842</v>
      </c>
      <c r="J106" t="s">
        <v>201</v>
      </c>
      <c r="K106" t="s">
        <v>241</v>
      </c>
      <c r="L106" t="s">
        <v>171</v>
      </c>
      <c r="M106" t="s">
        <v>486</v>
      </c>
      <c r="N106" t="s">
        <v>237</v>
      </c>
      <c r="O106" t="s">
        <v>230</v>
      </c>
      <c r="P106"/>
      <c r="Q106">
        <f ca="1">IF(OR(ISNUMBER(MATCH(L106,MasterData!$D$3:$D$18,0)),ISNUMBER(MATCH(L106,MasterData!$C$3:$C$18,0))),
    DATEDIF(E106,I106,"d"),
    DATEDIF(E106,TODAY(),"d"))</f>
        <v>46</v>
      </c>
      <c r="R106">
        <f t="shared" ca="1" si="3"/>
        <v>0</v>
      </c>
      <c r="S106">
        <f t="shared" ca="1" si="4"/>
        <v>0</v>
      </c>
      <c r="T106">
        <f t="shared" ca="1" si="5"/>
        <v>1</v>
      </c>
    </row>
    <row r="107" spans="1:20" x14ac:dyDescent="0.35">
      <c r="A107">
        <v>6000140433</v>
      </c>
      <c r="B107" t="s">
        <v>487</v>
      </c>
      <c r="C107" t="s">
        <v>230</v>
      </c>
      <c r="D107" s="34" t="s">
        <v>231</v>
      </c>
      <c r="E107" s="1">
        <v>45796</v>
      </c>
      <c r="F107" s="1"/>
      <c r="G107" t="s">
        <v>488</v>
      </c>
      <c r="H107" t="s">
        <v>245</v>
      </c>
      <c r="I107" s="1">
        <v>45807</v>
      </c>
      <c r="J107" t="s">
        <v>234</v>
      </c>
      <c r="K107" t="s">
        <v>235</v>
      </c>
      <c r="L107" t="s">
        <v>171</v>
      </c>
      <c r="M107" t="s">
        <v>489</v>
      </c>
      <c r="N107" t="s">
        <v>237</v>
      </c>
      <c r="O107" t="s">
        <v>230</v>
      </c>
      <c r="P107"/>
      <c r="Q107">
        <f ca="1">IF(OR(ISNUMBER(MATCH(L107,MasterData!$D$3:$D$18,0)),ISNUMBER(MATCH(L107,MasterData!$C$3:$C$18,0))),
    DATEDIF(E107,I107,"d"),
    DATEDIF(E107,TODAY(),"d"))</f>
        <v>11</v>
      </c>
      <c r="R107">
        <f t="shared" ca="1" si="3"/>
        <v>0</v>
      </c>
      <c r="S107">
        <f t="shared" ca="1" si="4"/>
        <v>1</v>
      </c>
      <c r="T107">
        <f t="shared" ca="1" si="5"/>
        <v>0</v>
      </c>
    </row>
    <row r="108" spans="1:20" x14ac:dyDescent="0.35">
      <c r="A108">
        <v>6000140519</v>
      </c>
      <c r="B108" t="s">
        <v>490</v>
      </c>
      <c r="C108" t="s">
        <v>230</v>
      </c>
      <c r="D108" s="34" t="s">
        <v>274</v>
      </c>
      <c r="E108" s="1">
        <v>45797</v>
      </c>
      <c r="F108" s="1"/>
      <c r="G108" t="s">
        <v>275</v>
      </c>
      <c r="H108" t="s">
        <v>245</v>
      </c>
      <c r="I108" s="1">
        <v>45813</v>
      </c>
      <c r="J108" t="s">
        <v>234</v>
      </c>
      <c r="K108" t="s">
        <v>235</v>
      </c>
      <c r="L108" t="s">
        <v>171</v>
      </c>
      <c r="M108" t="s">
        <v>491</v>
      </c>
      <c r="N108" t="s">
        <v>237</v>
      </c>
      <c r="O108" t="s">
        <v>230</v>
      </c>
      <c r="P108"/>
      <c r="Q108">
        <f ca="1">IF(OR(ISNUMBER(MATCH(L108,MasterData!$D$3:$D$18,0)),ISNUMBER(MATCH(L108,MasterData!$C$3:$C$18,0))),
    DATEDIF(E108,I108,"d"),
    DATEDIF(E108,TODAY(),"d"))</f>
        <v>16</v>
      </c>
      <c r="R108">
        <f t="shared" ca="1" si="3"/>
        <v>0</v>
      </c>
      <c r="S108">
        <f t="shared" ca="1" si="4"/>
        <v>1</v>
      </c>
      <c r="T108">
        <f t="shared" ca="1" si="5"/>
        <v>0</v>
      </c>
    </row>
    <row r="109" spans="1:20" x14ac:dyDescent="0.35">
      <c r="A109">
        <v>6000140636</v>
      </c>
      <c r="B109" t="s">
        <v>492</v>
      </c>
      <c r="C109" t="s">
        <v>230</v>
      </c>
      <c r="D109" s="34" t="s">
        <v>274</v>
      </c>
      <c r="E109" s="1">
        <v>45797</v>
      </c>
      <c r="F109" s="1"/>
      <c r="G109" t="s">
        <v>321</v>
      </c>
      <c r="H109" t="s">
        <v>245</v>
      </c>
      <c r="I109" s="1">
        <v>45807</v>
      </c>
      <c r="J109" t="s">
        <v>234</v>
      </c>
      <c r="K109" t="s">
        <v>241</v>
      </c>
      <c r="L109" t="s">
        <v>171</v>
      </c>
      <c r="M109" t="s">
        <v>493</v>
      </c>
      <c r="N109" t="s">
        <v>237</v>
      </c>
      <c r="O109" t="s">
        <v>230</v>
      </c>
      <c r="P109"/>
      <c r="Q109">
        <f ca="1">IF(OR(ISNUMBER(MATCH(L109,MasterData!$D$3:$D$18,0)),ISNUMBER(MATCH(L109,MasterData!$C$3:$C$18,0))),
    DATEDIF(E109,I109,"d"),
    DATEDIF(E109,TODAY(),"d"))</f>
        <v>10</v>
      </c>
      <c r="R109">
        <f t="shared" ca="1" si="3"/>
        <v>0</v>
      </c>
      <c r="S109">
        <f t="shared" ca="1" si="4"/>
        <v>1</v>
      </c>
      <c r="T109">
        <f t="shared" ca="1" si="5"/>
        <v>0</v>
      </c>
    </row>
    <row r="110" spans="1:20" x14ac:dyDescent="0.35">
      <c r="A110">
        <v>6000140745</v>
      </c>
      <c r="B110" t="s">
        <v>494</v>
      </c>
      <c r="C110" t="s">
        <v>230</v>
      </c>
      <c r="D110" s="34" t="s">
        <v>254</v>
      </c>
      <c r="E110" s="1">
        <v>45798</v>
      </c>
      <c r="F110" s="1"/>
      <c r="G110" t="s">
        <v>357</v>
      </c>
      <c r="H110" t="s">
        <v>245</v>
      </c>
      <c r="I110" s="1">
        <v>45839</v>
      </c>
      <c r="J110" t="s">
        <v>234</v>
      </c>
      <c r="K110" t="s">
        <v>235</v>
      </c>
      <c r="L110" t="s">
        <v>171</v>
      </c>
      <c r="M110" t="s">
        <v>495</v>
      </c>
      <c r="N110" t="s">
        <v>237</v>
      </c>
      <c r="O110" t="s">
        <v>230</v>
      </c>
      <c r="P110"/>
      <c r="Q110">
        <f ca="1">IF(OR(ISNUMBER(MATCH(L110,MasterData!$D$3:$D$18,0)),ISNUMBER(MATCH(L110,MasterData!$C$3:$C$18,0))),
    DATEDIF(E110,I110,"d"),
    DATEDIF(E110,TODAY(),"d"))</f>
        <v>41</v>
      </c>
      <c r="R110">
        <f t="shared" ca="1" si="3"/>
        <v>0</v>
      </c>
      <c r="S110">
        <f t="shared" ca="1" si="4"/>
        <v>0</v>
      </c>
      <c r="T110">
        <f t="shared" ca="1" si="5"/>
        <v>1</v>
      </c>
    </row>
    <row r="111" spans="1:20" x14ac:dyDescent="0.35">
      <c r="A111">
        <v>6000140747</v>
      </c>
      <c r="B111" t="s">
        <v>496</v>
      </c>
      <c r="C111" t="s">
        <v>230</v>
      </c>
      <c r="D111" s="34" t="s">
        <v>247</v>
      </c>
      <c r="E111" s="1">
        <v>45798</v>
      </c>
      <c r="F111" s="1">
        <v>45804</v>
      </c>
      <c r="G111" t="s">
        <v>268</v>
      </c>
      <c r="H111" t="s">
        <v>245</v>
      </c>
      <c r="I111" s="1">
        <v>45811</v>
      </c>
      <c r="J111" t="s">
        <v>234</v>
      </c>
      <c r="K111" t="s">
        <v>241</v>
      </c>
      <c r="L111" t="s">
        <v>171</v>
      </c>
      <c r="M111" t="s">
        <v>497</v>
      </c>
      <c r="N111" t="s">
        <v>237</v>
      </c>
      <c r="O111" t="s">
        <v>230</v>
      </c>
      <c r="P111"/>
      <c r="Q111">
        <f ca="1">IF(OR(ISNUMBER(MATCH(L111,MasterData!$D$3:$D$18,0)),ISNUMBER(MATCH(L111,MasterData!$C$3:$C$18,0))),
    DATEDIF(E111,I111,"d"),
    DATEDIF(E111,TODAY(),"d"))</f>
        <v>13</v>
      </c>
      <c r="R111">
        <f t="shared" ca="1" si="3"/>
        <v>0</v>
      </c>
      <c r="S111">
        <f t="shared" ca="1" si="4"/>
        <v>1</v>
      </c>
      <c r="T111">
        <f t="shared" ca="1" si="5"/>
        <v>0</v>
      </c>
    </row>
    <row r="112" spans="1:20" x14ac:dyDescent="0.35">
      <c r="A112">
        <v>6000140763</v>
      </c>
      <c r="B112" t="s">
        <v>498</v>
      </c>
      <c r="C112" t="s">
        <v>230</v>
      </c>
      <c r="D112" s="34" t="s">
        <v>247</v>
      </c>
      <c r="E112" s="1">
        <v>45798</v>
      </c>
      <c r="F112" s="1">
        <v>45806</v>
      </c>
      <c r="G112" t="s">
        <v>268</v>
      </c>
      <c r="H112" t="s">
        <v>245</v>
      </c>
      <c r="I112" s="1">
        <v>45807</v>
      </c>
      <c r="J112" t="s">
        <v>234</v>
      </c>
      <c r="K112" t="s">
        <v>241</v>
      </c>
      <c r="L112" t="s">
        <v>171</v>
      </c>
      <c r="M112" t="s">
        <v>499</v>
      </c>
      <c r="N112" t="s">
        <v>237</v>
      </c>
      <c r="O112" t="s">
        <v>230</v>
      </c>
      <c r="P112"/>
      <c r="Q112">
        <f ca="1">IF(OR(ISNUMBER(MATCH(L112,MasterData!$D$3:$D$18,0)),ISNUMBER(MATCH(L112,MasterData!$C$3:$C$18,0))),
    DATEDIF(E112,I112,"d"),
    DATEDIF(E112,TODAY(),"d"))</f>
        <v>9</v>
      </c>
      <c r="R112">
        <f t="shared" ca="1" si="3"/>
        <v>0</v>
      </c>
      <c r="S112">
        <f t="shared" ca="1" si="4"/>
        <v>1</v>
      </c>
      <c r="T112">
        <f t="shared" ca="1" si="5"/>
        <v>0</v>
      </c>
    </row>
    <row r="113" spans="1:20" x14ac:dyDescent="0.35">
      <c r="A113">
        <v>6000140765</v>
      </c>
      <c r="B113" t="s">
        <v>500</v>
      </c>
      <c r="C113" t="s">
        <v>230</v>
      </c>
      <c r="D113" s="34" t="s">
        <v>247</v>
      </c>
      <c r="E113" s="1">
        <v>45798</v>
      </c>
      <c r="F113" s="1">
        <v>45804</v>
      </c>
      <c r="G113" t="s">
        <v>268</v>
      </c>
      <c r="H113" t="s">
        <v>245</v>
      </c>
      <c r="I113" s="1">
        <v>45813</v>
      </c>
      <c r="J113" t="s">
        <v>234</v>
      </c>
      <c r="K113" t="s">
        <v>241</v>
      </c>
      <c r="L113" t="s">
        <v>171</v>
      </c>
      <c r="M113" t="s">
        <v>501</v>
      </c>
      <c r="N113" t="s">
        <v>237</v>
      </c>
      <c r="O113" t="s">
        <v>230</v>
      </c>
      <c r="P113"/>
      <c r="Q113">
        <f ca="1">IF(OR(ISNUMBER(MATCH(L113,MasterData!$D$3:$D$18,0)),ISNUMBER(MATCH(L113,MasterData!$C$3:$C$18,0))),
    DATEDIF(E113,I113,"d"),
    DATEDIF(E113,TODAY(),"d"))</f>
        <v>15</v>
      </c>
      <c r="R113">
        <f t="shared" ca="1" si="3"/>
        <v>0</v>
      </c>
      <c r="S113">
        <f t="shared" ca="1" si="4"/>
        <v>1</v>
      </c>
      <c r="T113">
        <f t="shared" ca="1" si="5"/>
        <v>0</v>
      </c>
    </row>
    <row r="114" spans="1:20" x14ac:dyDescent="0.35">
      <c r="A114">
        <v>6000140809</v>
      </c>
      <c r="B114" t="s">
        <v>502</v>
      </c>
      <c r="D114" s="34" t="s">
        <v>247</v>
      </c>
      <c r="E114" s="1">
        <v>45798</v>
      </c>
      <c r="F114" s="1">
        <v>45811</v>
      </c>
      <c r="G114" t="s">
        <v>268</v>
      </c>
      <c r="H114" t="s">
        <v>503</v>
      </c>
      <c r="I114" s="1">
        <v>45824</v>
      </c>
      <c r="J114" t="s">
        <v>234</v>
      </c>
      <c r="K114" t="s">
        <v>241</v>
      </c>
      <c r="L114" t="s">
        <v>171</v>
      </c>
      <c r="M114" t="s">
        <v>504</v>
      </c>
      <c r="N114" t="s">
        <v>237</v>
      </c>
      <c r="P114"/>
      <c r="Q114">
        <f ca="1">IF(OR(ISNUMBER(MATCH(L114,MasterData!$D$3:$D$18,0)),ISNUMBER(MATCH(L114,MasterData!$C$3:$C$18,0))),
    DATEDIF(E114,I114,"d"),
    DATEDIF(E114,TODAY(),"d"))</f>
        <v>26</v>
      </c>
      <c r="R114">
        <f t="shared" ca="1" si="3"/>
        <v>0</v>
      </c>
      <c r="S114">
        <f t="shared" ca="1" si="4"/>
        <v>1</v>
      </c>
      <c r="T114">
        <f t="shared" ca="1" si="5"/>
        <v>0</v>
      </c>
    </row>
    <row r="115" spans="1:20" x14ac:dyDescent="0.35">
      <c r="A115">
        <v>6000140812</v>
      </c>
      <c r="B115" t="s">
        <v>505</v>
      </c>
      <c r="C115" t="s">
        <v>230</v>
      </c>
      <c r="D115" s="34" t="s">
        <v>506</v>
      </c>
      <c r="E115" s="1">
        <v>45798</v>
      </c>
      <c r="F115" s="1"/>
      <c r="G115" t="s">
        <v>507</v>
      </c>
      <c r="H115" t="s">
        <v>240</v>
      </c>
      <c r="I115" s="1">
        <v>45806</v>
      </c>
      <c r="J115" t="s">
        <v>234</v>
      </c>
      <c r="K115" t="s">
        <v>241</v>
      </c>
      <c r="L115" t="s">
        <v>171</v>
      </c>
      <c r="M115" t="s">
        <v>508</v>
      </c>
      <c r="N115" t="s">
        <v>237</v>
      </c>
      <c r="O115" t="s">
        <v>230</v>
      </c>
      <c r="P115"/>
      <c r="Q115">
        <f ca="1">IF(OR(ISNUMBER(MATCH(L115,MasterData!$D$3:$D$18,0)),ISNUMBER(MATCH(L115,MasterData!$C$3:$C$18,0))),
    DATEDIF(E115,I115,"d"),
    DATEDIF(E115,TODAY(),"d"))</f>
        <v>8</v>
      </c>
      <c r="R115">
        <f t="shared" ca="1" si="3"/>
        <v>0</v>
      </c>
      <c r="S115">
        <f t="shared" ca="1" si="4"/>
        <v>1</v>
      </c>
      <c r="T115">
        <f t="shared" ca="1" si="5"/>
        <v>0</v>
      </c>
    </row>
    <row r="116" spans="1:20" x14ac:dyDescent="0.35">
      <c r="A116">
        <v>6000140821</v>
      </c>
      <c r="B116" t="s">
        <v>230</v>
      </c>
      <c r="C116" t="s">
        <v>230</v>
      </c>
      <c r="D116" s="34" t="s">
        <v>251</v>
      </c>
      <c r="E116" s="1">
        <v>45798</v>
      </c>
      <c r="F116" s="1"/>
      <c r="G116" t="s">
        <v>422</v>
      </c>
      <c r="H116" t="s">
        <v>240</v>
      </c>
      <c r="I116" s="1">
        <v>45813</v>
      </c>
      <c r="J116" t="s">
        <v>201</v>
      </c>
      <c r="K116" t="s">
        <v>235</v>
      </c>
      <c r="L116" t="s">
        <v>171</v>
      </c>
      <c r="M116" t="s">
        <v>509</v>
      </c>
      <c r="N116" t="s">
        <v>237</v>
      </c>
      <c r="O116" t="s">
        <v>230</v>
      </c>
      <c r="P116"/>
      <c r="Q116">
        <f ca="1">IF(OR(ISNUMBER(MATCH(L116,MasterData!$D$3:$D$18,0)),ISNUMBER(MATCH(L116,MasterData!$C$3:$C$18,0))),
    DATEDIF(E116,I116,"d"),
    DATEDIF(E116,TODAY(),"d"))</f>
        <v>15</v>
      </c>
      <c r="R116">
        <f t="shared" ca="1" si="3"/>
        <v>0</v>
      </c>
      <c r="S116">
        <f t="shared" ca="1" si="4"/>
        <v>1</v>
      </c>
      <c r="T116">
        <f t="shared" ca="1" si="5"/>
        <v>0</v>
      </c>
    </row>
    <row r="117" spans="1:20" x14ac:dyDescent="0.35">
      <c r="A117">
        <v>6000140852</v>
      </c>
      <c r="B117" t="s">
        <v>510</v>
      </c>
      <c r="C117" t="s">
        <v>230</v>
      </c>
      <c r="D117" s="34" t="s">
        <v>511</v>
      </c>
      <c r="E117" s="1">
        <v>45799</v>
      </c>
      <c r="F117" s="1"/>
      <c r="G117" t="s">
        <v>512</v>
      </c>
      <c r="H117" t="s">
        <v>245</v>
      </c>
      <c r="I117" s="1">
        <v>45807</v>
      </c>
      <c r="J117" t="s">
        <v>234</v>
      </c>
      <c r="K117" t="s">
        <v>235</v>
      </c>
      <c r="L117" t="s">
        <v>171</v>
      </c>
      <c r="M117" t="s">
        <v>513</v>
      </c>
      <c r="N117" t="s">
        <v>237</v>
      </c>
      <c r="O117" t="s">
        <v>230</v>
      </c>
      <c r="P117"/>
      <c r="Q117">
        <f ca="1">IF(OR(ISNUMBER(MATCH(L117,MasterData!$D$3:$D$18,0)),ISNUMBER(MATCH(L117,MasterData!$C$3:$C$18,0))),
    DATEDIF(E117,I117,"d"),
    DATEDIF(E117,TODAY(),"d"))</f>
        <v>8</v>
      </c>
      <c r="R117">
        <f t="shared" ca="1" si="3"/>
        <v>0</v>
      </c>
      <c r="S117">
        <f t="shared" ca="1" si="4"/>
        <v>1</v>
      </c>
      <c r="T117">
        <f t="shared" ca="1" si="5"/>
        <v>0</v>
      </c>
    </row>
    <row r="118" spans="1:20" x14ac:dyDescent="0.35">
      <c r="A118">
        <v>6000140887</v>
      </c>
      <c r="B118" t="s">
        <v>514</v>
      </c>
      <c r="C118" t="s">
        <v>230</v>
      </c>
      <c r="D118" s="34" t="s">
        <v>254</v>
      </c>
      <c r="E118" s="1">
        <v>45799</v>
      </c>
      <c r="F118" s="1">
        <v>45803</v>
      </c>
      <c r="G118" t="s">
        <v>357</v>
      </c>
      <c r="H118" t="s">
        <v>240</v>
      </c>
      <c r="I118" s="1">
        <v>45811</v>
      </c>
      <c r="J118" t="s">
        <v>234</v>
      </c>
      <c r="K118" t="s">
        <v>241</v>
      </c>
      <c r="L118" t="s">
        <v>171</v>
      </c>
      <c r="M118" t="s">
        <v>515</v>
      </c>
      <c r="N118" t="s">
        <v>237</v>
      </c>
      <c r="O118" t="s">
        <v>230</v>
      </c>
      <c r="P118"/>
      <c r="Q118">
        <f ca="1">IF(OR(ISNUMBER(MATCH(L118,MasterData!$D$3:$D$18,0)),ISNUMBER(MATCH(L118,MasterData!$C$3:$C$18,0))),
    DATEDIF(E118,I118,"d"),
    DATEDIF(E118,TODAY(),"d"))</f>
        <v>12</v>
      </c>
      <c r="R118">
        <f t="shared" ca="1" si="3"/>
        <v>0</v>
      </c>
      <c r="S118">
        <f t="shared" ca="1" si="4"/>
        <v>1</v>
      </c>
      <c r="T118">
        <f t="shared" ca="1" si="5"/>
        <v>0</v>
      </c>
    </row>
    <row r="119" spans="1:20" x14ac:dyDescent="0.35">
      <c r="A119">
        <v>6000141017</v>
      </c>
      <c r="B119" t="s">
        <v>516</v>
      </c>
      <c r="C119" t="s">
        <v>230</v>
      </c>
      <c r="D119" s="34" t="s">
        <v>247</v>
      </c>
      <c r="E119" s="1">
        <v>45800</v>
      </c>
      <c r="F119" s="1"/>
      <c r="G119" t="s">
        <v>268</v>
      </c>
      <c r="H119" t="s">
        <v>230</v>
      </c>
      <c r="I119" s="1">
        <v>45847</v>
      </c>
      <c r="J119" t="s">
        <v>234</v>
      </c>
      <c r="K119" t="s">
        <v>235</v>
      </c>
      <c r="L119" t="s">
        <v>171</v>
      </c>
      <c r="M119" t="s">
        <v>517</v>
      </c>
      <c r="N119" t="s">
        <v>237</v>
      </c>
      <c r="O119" t="s">
        <v>230</v>
      </c>
      <c r="P119"/>
      <c r="Q119">
        <f ca="1">IF(OR(ISNUMBER(MATCH(L119,MasterData!$D$3:$D$18,0)),ISNUMBER(MATCH(L119,MasterData!$C$3:$C$18,0))),
    DATEDIF(E119,I119,"d"),
    DATEDIF(E119,TODAY(),"d"))</f>
        <v>47</v>
      </c>
      <c r="R119">
        <f t="shared" ca="1" si="3"/>
        <v>0</v>
      </c>
      <c r="S119">
        <f t="shared" ca="1" si="4"/>
        <v>0</v>
      </c>
      <c r="T119">
        <f t="shared" ca="1" si="5"/>
        <v>1</v>
      </c>
    </row>
    <row r="120" spans="1:20" x14ac:dyDescent="0.35">
      <c r="A120">
        <v>6000141018</v>
      </c>
      <c r="B120" t="s">
        <v>518</v>
      </c>
      <c r="C120" t="s">
        <v>230</v>
      </c>
      <c r="D120" s="34" t="s">
        <v>519</v>
      </c>
      <c r="E120" s="1">
        <v>45800</v>
      </c>
      <c r="F120" s="1"/>
      <c r="G120" t="s">
        <v>520</v>
      </c>
      <c r="H120" t="s">
        <v>233</v>
      </c>
      <c r="I120" s="1">
        <v>45832</v>
      </c>
      <c r="J120" t="s">
        <v>234</v>
      </c>
      <c r="K120" t="s">
        <v>235</v>
      </c>
      <c r="L120" t="s">
        <v>171</v>
      </c>
      <c r="M120" t="s">
        <v>521</v>
      </c>
      <c r="N120" t="s">
        <v>237</v>
      </c>
      <c r="O120" t="s">
        <v>230</v>
      </c>
      <c r="P120"/>
      <c r="Q120">
        <f ca="1">IF(OR(ISNUMBER(MATCH(L120,MasterData!$D$3:$D$18,0)),ISNUMBER(MATCH(L120,MasterData!$C$3:$C$18,0))),
    DATEDIF(E120,I120,"d"),
    DATEDIF(E120,TODAY(),"d"))</f>
        <v>32</v>
      </c>
      <c r="R120">
        <f t="shared" ca="1" si="3"/>
        <v>0</v>
      </c>
      <c r="S120">
        <f t="shared" ca="1" si="4"/>
        <v>0</v>
      </c>
      <c r="T120">
        <f t="shared" ca="1" si="5"/>
        <v>1</v>
      </c>
    </row>
    <row r="121" spans="1:20" x14ac:dyDescent="0.35">
      <c r="A121">
        <v>6000141038</v>
      </c>
      <c r="B121" t="s">
        <v>522</v>
      </c>
      <c r="C121" t="s">
        <v>230</v>
      </c>
      <c r="D121" s="34" t="s">
        <v>231</v>
      </c>
      <c r="E121" s="1">
        <v>45800</v>
      </c>
      <c r="F121" s="1"/>
      <c r="G121" t="s">
        <v>232</v>
      </c>
      <c r="H121" t="s">
        <v>240</v>
      </c>
      <c r="I121" s="1">
        <v>45811</v>
      </c>
      <c r="J121" t="s">
        <v>234</v>
      </c>
      <c r="K121" t="s">
        <v>235</v>
      </c>
      <c r="L121" t="s">
        <v>171</v>
      </c>
      <c r="M121" t="s">
        <v>523</v>
      </c>
      <c r="N121" t="s">
        <v>237</v>
      </c>
      <c r="O121" t="s">
        <v>230</v>
      </c>
      <c r="P121"/>
      <c r="Q121">
        <f ca="1">IF(OR(ISNUMBER(MATCH(L121,MasterData!$D$3:$D$18,0)),ISNUMBER(MATCH(L121,MasterData!$C$3:$C$18,0))),
    DATEDIF(E121,I121,"d"),
    DATEDIF(E121,TODAY(),"d"))</f>
        <v>11</v>
      </c>
      <c r="R121">
        <f t="shared" ca="1" si="3"/>
        <v>0</v>
      </c>
      <c r="S121">
        <f t="shared" ca="1" si="4"/>
        <v>1</v>
      </c>
      <c r="T121">
        <f t="shared" ca="1" si="5"/>
        <v>0</v>
      </c>
    </row>
    <row r="122" spans="1:20" x14ac:dyDescent="0.35">
      <c r="A122">
        <v>6000141080</v>
      </c>
      <c r="B122" t="s">
        <v>524</v>
      </c>
      <c r="C122" t="s">
        <v>230</v>
      </c>
      <c r="D122" s="34" t="s">
        <v>274</v>
      </c>
      <c r="E122" s="1">
        <v>45800</v>
      </c>
      <c r="F122" s="1"/>
      <c r="G122" t="s">
        <v>321</v>
      </c>
      <c r="H122" t="s">
        <v>245</v>
      </c>
      <c r="I122" s="1">
        <v>45810</v>
      </c>
      <c r="J122" t="s">
        <v>234</v>
      </c>
      <c r="K122" t="s">
        <v>241</v>
      </c>
      <c r="L122" t="s">
        <v>171</v>
      </c>
      <c r="M122" t="s">
        <v>525</v>
      </c>
      <c r="N122" t="s">
        <v>237</v>
      </c>
      <c r="O122" t="s">
        <v>230</v>
      </c>
      <c r="P122"/>
      <c r="Q122">
        <f ca="1">IF(OR(ISNUMBER(MATCH(L122,MasterData!$D$3:$D$18,0)),ISNUMBER(MATCH(L122,MasterData!$C$3:$C$18,0))),
    DATEDIF(E122,I122,"d"),
    DATEDIF(E122,TODAY(),"d"))</f>
        <v>10</v>
      </c>
      <c r="R122">
        <f t="shared" ca="1" si="3"/>
        <v>0</v>
      </c>
      <c r="S122">
        <f t="shared" ca="1" si="4"/>
        <v>1</v>
      </c>
      <c r="T122">
        <f t="shared" ca="1" si="5"/>
        <v>0</v>
      </c>
    </row>
    <row r="123" spans="1:20" x14ac:dyDescent="0.35">
      <c r="A123">
        <v>6000141241</v>
      </c>
      <c r="B123" t="s">
        <v>526</v>
      </c>
      <c r="C123" t="s">
        <v>230</v>
      </c>
      <c r="D123" s="34" t="s">
        <v>480</v>
      </c>
      <c r="E123" s="1">
        <v>45803</v>
      </c>
      <c r="F123" s="1"/>
      <c r="G123" t="s">
        <v>329</v>
      </c>
      <c r="H123" t="s">
        <v>240</v>
      </c>
      <c r="I123" s="1">
        <v>45847</v>
      </c>
      <c r="J123" t="s">
        <v>234</v>
      </c>
      <c r="K123" t="s">
        <v>235</v>
      </c>
      <c r="L123" t="s">
        <v>171</v>
      </c>
      <c r="M123" t="s">
        <v>527</v>
      </c>
      <c r="N123" t="s">
        <v>237</v>
      </c>
      <c r="O123" t="s">
        <v>230</v>
      </c>
      <c r="P123"/>
      <c r="Q123">
        <f ca="1">IF(OR(ISNUMBER(MATCH(L123,MasterData!$D$3:$D$18,0)),ISNUMBER(MATCH(L123,MasterData!$C$3:$C$18,0))),
    DATEDIF(E123,I123,"d"),
    DATEDIF(E123,TODAY(),"d"))</f>
        <v>44</v>
      </c>
      <c r="R123">
        <f t="shared" ca="1" si="3"/>
        <v>0</v>
      </c>
      <c r="S123">
        <f t="shared" ca="1" si="4"/>
        <v>0</v>
      </c>
      <c r="T123">
        <f t="shared" ca="1" si="5"/>
        <v>1</v>
      </c>
    </row>
    <row r="124" spans="1:20" x14ac:dyDescent="0.35">
      <c r="A124">
        <v>6000141291</v>
      </c>
      <c r="B124" t="s">
        <v>528</v>
      </c>
      <c r="C124" t="s">
        <v>230</v>
      </c>
      <c r="D124" s="34" t="s">
        <v>251</v>
      </c>
      <c r="E124" s="1">
        <v>45803</v>
      </c>
      <c r="F124" s="1"/>
      <c r="G124" t="s">
        <v>529</v>
      </c>
      <c r="H124" t="s">
        <v>230</v>
      </c>
      <c r="I124" s="1">
        <v>45811</v>
      </c>
      <c r="J124" t="s">
        <v>234</v>
      </c>
      <c r="K124" t="s">
        <v>235</v>
      </c>
      <c r="L124" t="s">
        <v>171</v>
      </c>
      <c r="M124" t="s">
        <v>530</v>
      </c>
      <c r="N124" t="s">
        <v>237</v>
      </c>
      <c r="O124" t="s">
        <v>230</v>
      </c>
      <c r="P124"/>
      <c r="Q124">
        <f ca="1">IF(OR(ISNUMBER(MATCH(L124,MasterData!$D$3:$D$18,0)),ISNUMBER(MATCH(L124,MasterData!$C$3:$C$18,0))),
    DATEDIF(E124,I124,"d"),
    DATEDIF(E124,TODAY(),"d"))</f>
        <v>8</v>
      </c>
      <c r="R124">
        <f t="shared" ca="1" si="3"/>
        <v>0</v>
      </c>
      <c r="S124">
        <f t="shared" ca="1" si="4"/>
        <v>1</v>
      </c>
      <c r="T124">
        <f t="shared" ca="1" si="5"/>
        <v>0</v>
      </c>
    </row>
    <row r="125" spans="1:20" x14ac:dyDescent="0.35">
      <c r="A125">
        <v>6000141328</v>
      </c>
      <c r="B125" t="s">
        <v>531</v>
      </c>
      <c r="C125" t="s">
        <v>230</v>
      </c>
      <c r="D125" s="34" t="s">
        <v>480</v>
      </c>
      <c r="E125" s="1">
        <v>45804</v>
      </c>
      <c r="F125" s="1">
        <v>45805</v>
      </c>
      <c r="G125" t="s">
        <v>354</v>
      </c>
      <c r="H125" t="s">
        <v>240</v>
      </c>
      <c r="I125" s="1">
        <v>45811</v>
      </c>
      <c r="J125" t="s">
        <v>234</v>
      </c>
      <c r="K125" t="s">
        <v>347</v>
      </c>
      <c r="L125" t="s">
        <v>171</v>
      </c>
      <c r="M125" t="s">
        <v>532</v>
      </c>
      <c r="N125" t="s">
        <v>237</v>
      </c>
      <c r="O125" t="s">
        <v>230</v>
      </c>
      <c r="P125"/>
      <c r="Q125">
        <f ca="1">IF(OR(ISNUMBER(MATCH(L125,MasterData!$D$3:$D$18,0)),ISNUMBER(MATCH(L125,MasterData!$C$3:$C$18,0))),
    DATEDIF(E125,I125,"d"),
    DATEDIF(E125,TODAY(),"d"))</f>
        <v>7</v>
      </c>
      <c r="R125">
        <f t="shared" ca="1" si="3"/>
        <v>1</v>
      </c>
      <c r="S125">
        <f t="shared" ca="1" si="4"/>
        <v>0</v>
      </c>
      <c r="T125">
        <f t="shared" ca="1" si="5"/>
        <v>0</v>
      </c>
    </row>
    <row r="126" spans="1:20" x14ac:dyDescent="0.35">
      <c r="A126">
        <v>6000141409</v>
      </c>
      <c r="B126" t="s">
        <v>533</v>
      </c>
      <c r="C126" t="s">
        <v>230</v>
      </c>
      <c r="D126" s="34" t="s">
        <v>506</v>
      </c>
      <c r="E126" s="1">
        <v>45804</v>
      </c>
      <c r="F126" s="1"/>
      <c r="G126" t="s">
        <v>534</v>
      </c>
      <c r="H126" t="s">
        <v>240</v>
      </c>
      <c r="I126" s="1">
        <v>45812</v>
      </c>
      <c r="J126" t="s">
        <v>234</v>
      </c>
      <c r="K126" t="s">
        <v>235</v>
      </c>
      <c r="L126" t="s">
        <v>171</v>
      </c>
      <c r="M126" t="s">
        <v>535</v>
      </c>
      <c r="N126" t="s">
        <v>237</v>
      </c>
      <c r="O126" t="s">
        <v>230</v>
      </c>
      <c r="P126"/>
      <c r="Q126">
        <f ca="1">IF(OR(ISNUMBER(MATCH(L126,MasterData!$D$3:$D$18,0)),ISNUMBER(MATCH(L126,MasterData!$C$3:$C$18,0))),
    DATEDIF(E126,I126,"d"),
    DATEDIF(E126,TODAY(),"d"))</f>
        <v>8</v>
      </c>
      <c r="R126">
        <f t="shared" ca="1" si="3"/>
        <v>0</v>
      </c>
      <c r="S126">
        <f t="shared" ca="1" si="4"/>
        <v>1</v>
      </c>
      <c r="T126">
        <f t="shared" ca="1" si="5"/>
        <v>0</v>
      </c>
    </row>
    <row r="127" spans="1:20" x14ac:dyDescent="0.35">
      <c r="A127">
        <v>6000141456</v>
      </c>
      <c r="B127" t="s">
        <v>536</v>
      </c>
      <c r="C127" t="s">
        <v>230</v>
      </c>
      <c r="D127" s="34" t="s">
        <v>254</v>
      </c>
      <c r="E127" s="1">
        <v>45804</v>
      </c>
      <c r="F127" s="1"/>
      <c r="G127" t="s">
        <v>537</v>
      </c>
      <c r="H127" t="s">
        <v>240</v>
      </c>
      <c r="I127" s="1">
        <v>45846</v>
      </c>
      <c r="J127" t="s">
        <v>234</v>
      </c>
      <c r="K127" t="s">
        <v>235</v>
      </c>
      <c r="L127" t="s">
        <v>171</v>
      </c>
      <c r="M127" t="s">
        <v>538</v>
      </c>
      <c r="N127" t="s">
        <v>237</v>
      </c>
      <c r="O127" t="s">
        <v>230</v>
      </c>
      <c r="P127"/>
      <c r="Q127">
        <f ca="1">IF(OR(ISNUMBER(MATCH(L127,MasterData!$D$3:$D$18,0)),ISNUMBER(MATCH(L127,MasterData!$C$3:$C$18,0))),
    DATEDIF(E127,I127,"d"),
    DATEDIF(E127,TODAY(),"d"))</f>
        <v>42</v>
      </c>
      <c r="R127">
        <f t="shared" ca="1" si="3"/>
        <v>0</v>
      </c>
      <c r="S127">
        <f t="shared" ca="1" si="4"/>
        <v>0</v>
      </c>
      <c r="T127">
        <f t="shared" ca="1" si="5"/>
        <v>1</v>
      </c>
    </row>
    <row r="128" spans="1:20" x14ac:dyDescent="0.35">
      <c r="A128">
        <v>6000141519</v>
      </c>
      <c r="B128" t="s">
        <v>539</v>
      </c>
      <c r="C128" t="s">
        <v>230</v>
      </c>
      <c r="D128" s="34" t="s">
        <v>247</v>
      </c>
      <c r="E128" s="1">
        <v>45805</v>
      </c>
      <c r="F128" s="1"/>
      <c r="G128" t="s">
        <v>453</v>
      </c>
      <c r="H128" t="s">
        <v>240</v>
      </c>
      <c r="I128" s="1">
        <v>45819</v>
      </c>
      <c r="J128" t="s">
        <v>234</v>
      </c>
      <c r="K128" t="s">
        <v>235</v>
      </c>
      <c r="L128" t="s">
        <v>171</v>
      </c>
      <c r="M128" t="s">
        <v>540</v>
      </c>
      <c r="N128" t="s">
        <v>237</v>
      </c>
      <c r="O128" t="s">
        <v>230</v>
      </c>
      <c r="P128"/>
      <c r="Q128">
        <f ca="1">IF(OR(ISNUMBER(MATCH(L128,MasterData!$D$3:$D$18,0)),ISNUMBER(MATCH(L128,MasterData!$C$3:$C$18,0))),
    DATEDIF(E128,I128,"d"),
    DATEDIF(E128,TODAY(),"d"))</f>
        <v>14</v>
      </c>
      <c r="R128">
        <f t="shared" ca="1" si="3"/>
        <v>0</v>
      </c>
      <c r="S128">
        <f t="shared" ca="1" si="4"/>
        <v>1</v>
      </c>
      <c r="T128">
        <f t="shared" ca="1" si="5"/>
        <v>0</v>
      </c>
    </row>
    <row r="129" spans="1:20" x14ac:dyDescent="0.35">
      <c r="A129">
        <v>6000141525</v>
      </c>
      <c r="B129" t="s">
        <v>541</v>
      </c>
      <c r="C129" t="s">
        <v>230</v>
      </c>
      <c r="D129" s="34" t="s">
        <v>274</v>
      </c>
      <c r="E129" s="1">
        <v>45805</v>
      </c>
      <c r="F129" s="1"/>
      <c r="G129" t="s">
        <v>321</v>
      </c>
      <c r="H129" t="s">
        <v>245</v>
      </c>
      <c r="I129" s="1">
        <v>45813</v>
      </c>
      <c r="J129" t="s">
        <v>234</v>
      </c>
      <c r="K129" t="s">
        <v>241</v>
      </c>
      <c r="L129" t="s">
        <v>171</v>
      </c>
      <c r="M129" t="s">
        <v>542</v>
      </c>
      <c r="N129" t="s">
        <v>237</v>
      </c>
      <c r="O129" t="s">
        <v>230</v>
      </c>
      <c r="P129"/>
      <c r="Q129">
        <f ca="1">IF(OR(ISNUMBER(MATCH(L129,MasterData!$D$3:$D$18,0)),ISNUMBER(MATCH(L129,MasterData!$C$3:$C$18,0))),
    DATEDIF(E129,I129,"d"),
    DATEDIF(E129,TODAY(),"d"))</f>
        <v>8</v>
      </c>
      <c r="R129">
        <f t="shared" ca="1" si="3"/>
        <v>0</v>
      </c>
      <c r="S129">
        <f t="shared" ca="1" si="4"/>
        <v>1</v>
      </c>
      <c r="T129">
        <f t="shared" ca="1" si="5"/>
        <v>0</v>
      </c>
    </row>
    <row r="130" spans="1:20" x14ac:dyDescent="0.35">
      <c r="A130">
        <v>6000141527</v>
      </c>
      <c r="B130" t="s">
        <v>543</v>
      </c>
      <c r="C130" t="s">
        <v>230</v>
      </c>
      <c r="D130" s="34" t="s">
        <v>274</v>
      </c>
      <c r="E130" s="1">
        <v>45805</v>
      </c>
      <c r="F130" s="1"/>
      <c r="G130" t="s">
        <v>544</v>
      </c>
      <c r="H130" t="s">
        <v>245</v>
      </c>
      <c r="I130" s="1">
        <v>45813</v>
      </c>
      <c r="J130" t="s">
        <v>234</v>
      </c>
      <c r="K130" t="s">
        <v>235</v>
      </c>
      <c r="L130" t="s">
        <v>171</v>
      </c>
      <c r="M130" t="s">
        <v>545</v>
      </c>
      <c r="N130" t="s">
        <v>237</v>
      </c>
      <c r="O130" t="s">
        <v>230</v>
      </c>
      <c r="P130"/>
      <c r="Q130">
        <f ca="1">IF(OR(ISNUMBER(MATCH(L130,MasterData!$D$3:$D$18,0)),ISNUMBER(MATCH(L130,MasterData!$C$3:$C$18,0))),
    DATEDIF(E130,I130,"d"),
    DATEDIF(E130,TODAY(),"d"))</f>
        <v>8</v>
      </c>
      <c r="R130">
        <f t="shared" ca="1" si="3"/>
        <v>0</v>
      </c>
      <c r="S130">
        <f t="shared" ca="1" si="4"/>
        <v>1</v>
      </c>
      <c r="T130">
        <f t="shared" ca="1" si="5"/>
        <v>0</v>
      </c>
    </row>
    <row r="131" spans="1:20" x14ac:dyDescent="0.35">
      <c r="A131">
        <v>6000141568</v>
      </c>
      <c r="B131" t="s">
        <v>230</v>
      </c>
      <c r="C131" t="s">
        <v>230</v>
      </c>
      <c r="D131" s="34">
        <v>3003</v>
      </c>
      <c r="E131" s="1">
        <v>45805</v>
      </c>
      <c r="F131" s="1"/>
      <c r="G131" t="s">
        <v>400</v>
      </c>
      <c r="H131" t="s">
        <v>245</v>
      </c>
      <c r="I131" s="1">
        <v>45843</v>
      </c>
      <c r="J131" t="s">
        <v>201</v>
      </c>
      <c r="K131" t="s">
        <v>241</v>
      </c>
      <c r="L131" t="s">
        <v>171</v>
      </c>
      <c r="M131" t="s">
        <v>546</v>
      </c>
      <c r="N131" t="s">
        <v>237</v>
      </c>
      <c r="O131" t="s">
        <v>230</v>
      </c>
      <c r="P131"/>
      <c r="Q131">
        <f ca="1">IF(OR(ISNUMBER(MATCH(L131,MasterData!$D$3:$D$18,0)),ISNUMBER(MATCH(L131,MasterData!$C$3:$C$18,0))),
    DATEDIF(E131,I131,"d"),
    DATEDIF(E131,TODAY(),"d"))</f>
        <v>38</v>
      </c>
      <c r="R131">
        <f t="shared" ref="R131:R191" ca="1" si="6">IF(AND($Q131&gt;=0,$Q131&lt;=7),1,0)</f>
        <v>0</v>
      </c>
      <c r="S131">
        <f t="shared" ref="S131:S191" ca="1" si="7">IF(AND($Q131&gt;7,Q131&lt;=30),1,0)</f>
        <v>0</v>
      </c>
      <c r="T131">
        <f t="shared" ref="T131:T191" ca="1" si="8">IF($Q131&gt;30,1,0)</f>
        <v>1</v>
      </c>
    </row>
    <row r="132" spans="1:20" x14ac:dyDescent="0.35">
      <c r="A132">
        <v>6000141573</v>
      </c>
      <c r="B132" t="s">
        <v>547</v>
      </c>
      <c r="C132" t="s">
        <v>230</v>
      </c>
      <c r="D132" s="34" t="s">
        <v>480</v>
      </c>
      <c r="E132" s="1">
        <v>45805</v>
      </c>
      <c r="F132" s="1"/>
      <c r="G132" t="s">
        <v>275</v>
      </c>
      <c r="H132" t="s">
        <v>233</v>
      </c>
      <c r="I132" s="1">
        <v>45835</v>
      </c>
      <c r="J132" t="s">
        <v>234</v>
      </c>
      <c r="K132" t="s">
        <v>241</v>
      </c>
      <c r="L132" t="s">
        <v>171</v>
      </c>
      <c r="M132" t="s">
        <v>548</v>
      </c>
      <c r="N132" t="s">
        <v>237</v>
      </c>
      <c r="O132" t="s">
        <v>230</v>
      </c>
      <c r="P132"/>
      <c r="Q132">
        <f ca="1">IF(OR(ISNUMBER(MATCH(L132,MasterData!$D$3:$D$18,0)),ISNUMBER(MATCH(L132,MasterData!$C$3:$C$18,0))),
    DATEDIF(E132,I132,"d"),
    DATEDIF(E132,TODAY(),"d"))</f>
        <v>30</v>
      </c>
      <c r="R132">
        <f t="shared" ca="1" si="6"/>
        <v>0</v>
      </c>
      <c r="S132">
        <f t="shared" ca="1" si="7"/>
        <v>1</v>
      </c>
      <c r="T132">
        <f t="shared" ca="1" si="8"/>
        <v>0</v>
      </c>
    </row>
    <row r="133" spans="1:20" x14ac:dyDescent="0.35">
      <c r="A133">
        <v>6000141657</v>
      </c>
      <c r="B133" t="s">
        <v>549</v>
      </c>
      <c r="C133" t="s">
        <v>230</v>
      </c>
      <c r="D133" s="34" t="s">
        <v>231</v>
      </c>
      <c r="E133" s="1">
        <v>45806</v>
      </c>
      <c r="F133" s="1"/>
      <c r="G133" t="s">
        <v>453</v>
      </c>
      <c r="H133" t="s">
        <v>233</v>
      </c>
      <c r="I133" s="1">
        <v>45839</v>
      </c>
      <c r="J133" t="s">
        <v>234</v>
      </c>
      <c r="K133" t="s">
        <v>235</v>
      </c>
      <c r="L133" t="s">
        <v>171</v>
      </c>
      <c r="M133" t="s">
        <v>550</v>
      </c>
      <c r="N133" t="s">
        <v>237</v>
      </c>
      <c r="O133" t="s">
        <v>230</v>
      </c>
      <c r="P133"/>
      <c r="Q133">
        <f ca="1">IF(OR(ISNUMBER(MATCH(L133,MasterData!$D$3:$D$18,0)),ISNUMBER(MATCH(L133,MasterData!$C$3:$C$18,0))),
    DATEDIF(E133,I133,"d"),
    DATEDIF(E133,TODAY(),"d"))</f>
        <v>33</v>
      </c>
      <c r="R133">
        <f t="shared" ca="1" si="6"/>
        <v>0</v>
      </c>
      <c r="S133">
        <f t="shared" ca="1" si="7"/>
        <v>0</v>
      </c>
      <c r="T133">
        <f t="shared" ca="1" si="8"/>
        <v>1</v>
      </c>
    </row>
    <row r="134" spans="1:20" x14ac:dyDescent="0.35">
      <c r="A134">
        <v>6000141721</v>
      </c>
      <c r="B134" t="s">
        <v>551</v>
      </c>
      <c r="C134" t="s">
        <v>230</v>
      </c>
      <c r="D134" s="34" t="s">
        <v>480</v>
      </c>
      <c r="E134" s="1">
        <v>45807</v>
      </c>
      <c r="F134" s="1"/>
      <c r="G134" t="s">
        <v>552</v>
      </c>
      <c r="H134" t="s">
        <v>240</v>
      </c>
      <c r="I134" s="1">
        <v>45814</v>
      </c>
      <c r="J134" t="s">
        <v>234</v>
      </c>
      <c r="K134" t="s">
        <v>241</v>
      </c>
      <c r="L134" t="s">
        <v>171</v>
      </c>
      <c r="M134" t="s">
        <v>553</v>
      </c>
      <c r="N134" t="s">
        <v>237</v>
      </c>
      <c r="O134" t="s">
        <v>230</v>
      </c>
      <c r="P134"/>
      <c r="Q134">
        <f ca="1">IF(OR(ISNUMBER(MATCH(L134,MasterData!$D$3:$D$18,0)),ISNUMBER(MATCH(L134,MasterData!$C$3:$C$18,0))),
    DATEDIF(E134,I134,"d"),
    DATEDIF(E134,TODAY(),"d"))</f>
        <v>7</v>
      </c>
      <c r="R134">
        <f t="shared" ca="1" si="6"/>
        <v>1</v>
      </c>
      <c r="S134">
        <f t="shared" ca="1" si="7"/>
        <v>0</v>
      </c>
      <c r="T134">
        <f t="shared" ca="1" si="8"/>
        <v>0</v>
      </c>
    </row>
    <row r="135" spans="1:20" x14ac:dyDescent="0.35">
      <c r="A135">
        <v>6000141724</v>
      </c>
      <c r="B135" t="s">
        <v>554</v>
      </c>
      <c r="C135" t="s">
        <v>230</v>
      </c>
      <c r="D135" s="34" t="s">
        <v>480</v>
      </c>
      <c r="E135" s="1">
        <v>45807</v>
      </c>
      <c r="F135" s="1"/>
      <c r="G135" t="s">
        <v>275</v>
      </c>
      <c r="H135" t="s">
        <v>240</v>
      </c>
      <c r="I135" s="1">
        <v>45814</v>
      </c>
      <c r="J135" t="s">
        <v>234</v>
      </c>
      <c r="K135" t="s">
        <v>347</v>
      </c>
      <c r="L135" t="s">
        <v>171</v>
      </c>
      <c r="M135" t="s">
        <v>555</v>
      </c>
      <c r="N135" t="s">
        <v>237</v>
      </c>
      <c r="O135" t="s">
        <v>230</v>
      </c>
      <c r="P135"/>
      <c r="Q135">
        <f ca="1">IF(OR(ISNUMBER(MATCH(L135,MasterData!$D$3:$D$18,0)),ISNUMBER(MATCH(L135,MasterData!$C$3:$C$18,0))),
    DATEDIF(E135,I135,"d"),
    DATEDIF(E135,TODAY(),"d"))</f>
        <v>7</v>
      </c>
      <c r="R135">
        <f t="shared" ca="1" si="6"/>
        <v>1</v>
      </c>
      <c r="S135">
        <f t="shared" ca="1" si="7"/>
        <v>0</v>
      </c>
      <c r="T135">
        <f t="shared" ca="1" si="8"/>
        <v>0</v>
      </c>
    </row>
    <row r="136" spans="1:20" x14ac:dyDescent="0.35">
      <c r="A136">
        <v>6000141747</v>
      </c>
      <c r="B136" t="s">
        <v>556</v>
      </c>
      <c r="C136" t="s">
        <v>230</v>
      </c>
      <c r="D136" s="34" t="s">
        <v>254</v>
      </c>
      <c r="E136" s="1">
        <v>45807</v>
      </c>
      <c r="F136" s="1">
        <v>45812</v>
      </c>
      <c r="G136" t="s">
        <v>255</v>
      </c>
      <c r="H136" t="s">
        <v>240</v>
      </c>
      <c r="I136" s="1">
        <v>45820</v>
      </c>
      <c r="J136" t="s">
        <v>234</v>
      </c>
      <c r="K136" t="s">
        <v>347</v>
      </c>
      <c r="L136" t="s">
        <v>171</v>
      </c>
      <c r="M136" t="s">
        <v>557</v>
      </c>
      <c r="N136" t="s">
        <v>237</v>
      </c>
      <c r="O136" t="s">
        <v>230</v>
      </c>
      <c r="P136"/>
      <c r="Q136">
        <f ca="1">IF(OR(ISNUMBER(MATCH(L136,MasterData!$D$3:$D$18,0)),ISNUMBER(MATCH(L136,MasterData!$C$3:$C$18,0))),
    DATEDIF(E136,I136,"d"),
    DATEDIF(E136,TODAY(),"d"))</f>
        <v>13</v>
      </c>
      <c r="R136">
        <f t="shared" ca="1" si="6"/>
        <v>0</v>
      </c>
      <c r="S136">
        <f t="shared" ca="1" si="7"/>
        <v>1</v>
      </c>
      <c r="T136">
        <f t="shared" ca="1" si="8"/>
        <v>0</v>
      </c>
    </row>
    <row r="137" spans="1:20" x14ac:dyDescent="0.35">
      <c r="A137">
        <v>6000141793</v>
      </c>
      <c r="B137" t="s">
        <v>558</v>
      </c>
      <c r="C137" t="s">
        <v>230</v>
      </c>
      <c r="D137" s="34" t="s">
        <v>480</v>
      </c>
      <c r="E137" s="1">
        <v>45810</v>
      </c>
      <c r="F137" s="1">
        <v>45828</v>
      </c>
      <c r="G137" t="s">
        <v>559</v>
      </c>
      <c r="H137" t="s">
        <v>233</v>
      </c>
      <c r="I137" s="1">
        <v>45833</v>
      </c>
      <c r="J137" t="s">
        <v>234</v>
      </c>
      <c r="K137" t="s">
        <v>241</v>
      </c>
      <c r="L137" t="s">
        <v>171</v>
      </c>
      <c r="M137" t="s">
        <v>561</v>
      </c>
      <c r="N137" t="s">
        <v>237</v>
      </c>
      <c r="O137" t="s">
        <v>230</v>
      </c>
      <c r="P137"/>
      <c r="Q137">
        <f ca="1">IF(OR(ISNUMBER(MATCH(L137,MasterData!$D$3:$D$18,0)),ISNUMBER(MATCH(L137,MasterData!$C$3:$C$18,0))),
    DATEDIF(E137,I137,"d"),
    DATEDIF(E137,TODAY(),"d"))</f>
        <v>23</v>
      </c>
      <c r="R137">
        <f t="shared" ca="1" si="6"/>
        <v>0</v>
      </c>
      <c r="S137">
        <f t="shared" ca="1" si="7"/>
        <v>1</v>
      </c>
      <c r="T137">
        <f t="shared" ca="1" si="8"/>
        <v>0</v>
      </c>
    </row>
    <row r="138" spans="1:20" x14ac:dyDescent="0.35">
      <c r="A138">
        <v>6000141959</v>
      </c>
      <c r="B138" t="s">
        <v>562</v>
      </c>
      <c r="C138" t="s">
        <v>230</v>
      </c>
      <c r="D138" s="34" t="s">
        <v>506</v>
      </c>
      <c r="E138" s="1">
        <v>45811</v>
      </c>
      <c r="F138" s="1"/>
      <c r="G138" t="s">
        <v>507</v>
      </c>
      <c r="H138" t="s">
        <v>233</v>
      </c>
      <c r="I138" s="1">
        <v>45819</v>
      </c>
      <c r="J138" t="s">
        <v>234</v>
      </c>
      <c r="K138" t="s">
        <v>235</v>
      </c>
      <c r="L138" t="s">
        <v>171</v>
      </c>
      <c r="M138" t="s">
        <v>563</v>
      </c>
      <c r="N138" t="s">
        <v>237</v>
      </c>
      <c r="O138" t="s">
        <v>230</v>
      </c>
      <c r="P138"/>
      <c r="Q138">
        <f ca="1">IF(OR(ISNUMBER(MATCH(L138,MasterData!$D$3:$D$18,0)),ISNUMBER(MATCH(L138,MasterData!$C$3:$C$18,0))),
    DATEDIF(E138,I138,"d"),
    DATEDIF(E138,TODAY(),"d"))</f>
        <v>8</v>
      </c>
      <c r="R138">
        <f t="shared" ca="1" si="6"/>
        <v>0</v>
      </c>
      <c r="S138">
        <f t="shared" ca="1" si="7"/>
        <v>1</v>
      </c>
      <c r="T138">
        <f t="shared" ca="1" si="8"/>
        <v>0</v>
      </c>
    </row>
    <row r="139" spans="1:20" x14ac:dyDescent="0.35">
      <c r="A139">
        <v>6000142018</v>
      </c>
      <c r="B139" t="s">
        <v>564</v>
      </c>
      <c r="C139" t="s">
        <v>230</v>
      </c>
      <c r="D139" s="34" t="s">
        <v>231</v>
      </c>
      <c r="E139" s="1">
        <v>45811</v>
      </c>
      <c r="F139" s="1">
        <v>45817</v>
      </c>
      <c r="G139" t="s">
        <v>293</v>
      </c>
      <c r="H139" t="s">
        <v>377</v>
      </c>
      <c r="I139" s="1">
        <v>45819</v>
      </c>
      <c r="J139" t="s">
        <v>234</v>
      </c>
      <c r="K139" t="s">
        <v>241</v>
      </c>
      <c r="L139" t="s">
        <v>171</v>
      </c>
      <c r="M139" t="s">
        <v>565</v>
      </c>
      <c r="N139" t="s">
        <v>237</v>
      </c>
      <c r="O139" t="s">
        <v>230</v>
      </c>
      <c r="P139"/>
      <c r="Q139">
        <f ca="1">IF(OR(ISNUMBER(MATCH(L139,MasterData!$D$3:$D$18,0)),ISNUMBER(MATCH(L139,MasterData!$C$3:$C$18,0))),
    DATEDIF(E139,I139,"d"),
    DATEDIF(E139,TODAY(),"d"))</f>
        <v>8</v>
      </c>
      <c r="R139">
        <f t="shared" ca="1" si="6"/>
        <v>0</v>
      </c>
      <c r="S139">
        <f t="shared" ca="1" si="7"/>
        <v>1</v>
      </c>
      <c r="T139">
        <f t="shared" ca="1" si="8"/>
        <v>0</v>
      </c>
    </row>
    <row r="140" spans="1:20" x14ac:dyDescent="0.35">
      <c r="A140">
        <v>6000142063</v>
      </c>
      <c r="B140" t="s">
        <v>566</v>
      </c>
      <c r="C140" t="s">
        <v>230</v>
      </c>
      <c r="D140" s="34" t="s">
        <v>480</v>
      </c>
      <c r="E140" s="1">
        <v>45811</v>
      </c>
      <c r="F140" s="1"/>
      <c r="G140" t="s">
        <v>329</v>
      </c>
      <c r="H140" t="s">
        <v>233</v>
      </c>
      <c r="I140" s="1">
        <v>45819</v>
      </c>
      <c r="J140" t="s">
        <v>234</v>
      </c>
      <c r="K140" t="s">
        <v>241</v>
      </c>
      <c r="L140" t="s">
        <v>171</v>
      </c>
      <c r="M140" t="s">
        <v>567</v>
      </c>
      <c r="N140" t="s">
        <v>237</v>
      </c>
      <c r="O140" t="s">
        <v>230</v>
      </c>
      <c r="P140"/>
      <c r="Q140">
        <f ca="1">IF(OR(ISNUMBER(MATCH(L140,MasterData!$D$3:$D$18,0)),ISNUMBER(MATCH(L140,MasterData!$C$3:$C$18,0))),
    DATEDIF(E140,I140,"d"),
    DATEDIF(E140,TODAY(),"d"))</f>
        <v>8</v>
      </c>
      <c r="R140">
        <f t="shared" ca="1" si="6"/>
        <v>0</v>
      </c>
      <c r="S140">
        <f t="shared" ca="1" si="7"/>
        <v>1</v>
      </c>
      <c r="T140">
        <f t="shared" ca="1" si="8"/>
        <v>0</v>
      </c>
    </row>
    <row r="141" spans="1:20" x14ac:dyDescent="0.35">
      <c r="A141">
        <v>6000142101</v>
      </c>
      <c r="B141" t="s">
        <v>568</v>
      </c>
      <c r="C141" t="s">
        <v>230</v>
      </c>
      <c r="D141" s="34" t="s">
        <v>506</v>
      </c>
      <c r="E141" s="1">
        <v>45812</v>
      </c>
      <c r="F141" s="1"/>
      <c r="G141" t="s">
        <v>534</v>
      </c>
      <c r="H141" t="s">
        <v>233</v>
      </c>
      <c r="I141" s="1">
        <v>45846</v>
      </c>
      <c r="J141" t="s">
        <v>234</v>
      </c>
      <c r="K141" t="s">
        <v>235</v>
      </c>
      <c r="L141" t="s">
        <v>171</v>
      </c>
      <c r="M141" t="s">
        <v>569</v>
      </c>
      <c r="N141" t="s">
        <v>237</v>
      </c>
      <c r="O141" t="s">
        <v>230</v>
      </c>
      <c r="P141"/>
      <c r="Q141">
        <f ca="1">IF(OR(ISNUMBER(MATCH(L141,MasterData!$D$3:$D$18,0)),ISNUMBER(MATCH(L141,MasterData!$C$3:$C$18,0))),
    DATEDIF(E141,I141,"d"),
    DATEDIF(E141,TODAY(),"d"))</f>
        <v>34</v>
      </c>
      <c r="R141">
        <f t="shared" ca="1" si="6"/>
        <v>0</v>
      </c>
      <c r="S141">
        <f t="shared" ca="1" si="7"/>
        <v>0</v>
      </c>
      <c r="T141">
        <f t="shared" ca="1" si="8"/>
        <v>1</v>
      </c>
    </row>
    <row r="142" spans="1:20" x14ac:dyDescent="0.35">
      <c r="A142">
        <v>6000142210</v>
      </c>
      <c r="B142" t="s">
        <v>570</v>
      </c>
      <c r="C142" t="s">
        <v>230</v>
      </c>
      <c r="D142" s="34" t="s">
        <v>449</v>
      </c>
      <c r="E142" s="1">
        <v>45812</v>
      </c>
      <c r="F142" s="1"/>
      <c r="G142" t="s">
        <v>450</v>
      </c>
      <c r="H142" t="s">
        <v>233</v>
      </c>
      <c r="I142" s="1">
        <v>45820</v>
      </c>
      <c r="J142" t="s">
        <v>234</v>
      </c>
      <c r="K142" t="s">
        <v>241</v>
      </c>
      <c r="L142" t="s">
        <v>171</v>
      </c>
      <c r="M142" t="s">
        <v>571</v>
      </c>
      <c r="N142" t="s">
        <v>237</v>
      </c>
      <c r="O142" t="s">
        <v>230</v>
      </c>
      <c r="P142"/>
      <c r="Q142">
        <f ca="1">IF(OR(ISNUMBER(MATCH(L142,MasterData!$D$3:$D$18,0)),ISNUMBER(MATCH(L142,MasterData!$C$3:$C$18,0))),
    DATEDIF(E142,I142,"d"),
    DATEDIF(E142,TODAY(),"d"))</f>
        <v>8</v>
      </c>
      <c r="R142">
        <f t="shared" ca="1" si="6"/>
        <v>0</v>
      </c>
      <c r="S142">
        <f t="shared" ca="1" si="7"/>
        <v>1</v>
      </c>
      <c r="T142">
        <f t="shared" ca="1" si="8"/>
        <v>0</v>
      </c>
    </row>
    <row r="143" spans="1:20" x14ac:dyDescent="0.35">
      <c r="A143">
        <v>6000142258</v>
      </c>
      <c r="B143" t="s">
        <v>572</v>
      </c>
      <c r="C143" t="s">
        <v>230</v>
      </c>
      <c r="D143" s="34" t="s">
        <v>254</v>
      </c>
      <c r="E143" s="1">
        <v>45812</v>
      </c>
      <c r="F143" s="1"/>
      <c r="G143" t="s">
        <v>268</v>
      </c>
      <c r="H143" t="s">
        <v>233</v>
      </c>
      <c r="I143" s="1">
        <v>45831</v>
      </c>
      <c r="J143" t="s">
        <v>234</v>
      </c>
      <c r="K143" t="s">
        <v>235</v>
      </c>
      <c r="L143" t="s">
        <v>171</v>
      </c>
      <c r="M143" t="s">
        <v>573</v>
      </c>
      <c r="N143" t="s">
        <v>237</v>
      </c>
      <c r="O143" t="s">
        <v>230</v>
      </c>
      <c r="P143"/>
      <c r="Q143">
        <f ca="1">IF(OR(ISNUMBER(MATCH(L143,MasterData!$D$3:$D$18,0)),ISNUMBER(MATCH(L143,MasterData!$C$3:$C$18,0))),
    DATEDIF(E143,I143,"d"),
    DATEDIF(E143,TODAY(),"d"))</f>
        <v>19</v>
      </c>
      <c r="R143">
        <f t="shared" ca="1" si="6"/>
        <v>0</v>
      </c>
      <c r="S143">
        <f t="shared" ca="1" si="7"/>
        <v>1</v>
      </c>
      <c r="T143">
        <f t="shared" ca="1" si="8"/>
        <v>0</v>
      </c>
    </row>
    <row r="144" spans="1:20" x14ac:dyDescent="0.35">
      <c r="A144">
        <v>6000142276</v>
      </c>
      <c r="B144" t="s">
        <v>574</v>
      </c>
      <c r="C144" t="s">
        <v>230</v>
      </c>
      <c r="D144" s="34" t="s">
        <v>506</v>
      </c>
      <c r="E144" s="1">
        <v>45812</v>
      </c>
      <c r="F144" s="1"/>
      <c r="G144" t="s">
        <v>575</v>
      </c>
      <c r="H144" t="s">
        <v>233</v>
      </c>
      <c r="I144" s="1">
        <v>45855</v>
      </c>
      <c r="J144" t="s">
        <v>234</v>
      </c>
      <c r="K144" t="s">
        <v>235</v>
      </c>
      <c r="L144" t="s">
        <v>171</v>
      </c>
      <c r="M144" t="s">
        <v>576</v>
      </c>
      <c r="N144" t="s">
        <v>237</v>
      </c>
      <c r="O144" t="s">
        <v>230</v>
      </c>
      <c r="P144"/>
      <c r="Q144">
        <f ca="1">IF(OR(ISNUMBER(MATCH(L144,MasterData!$D$3:$D$18,0)),ISNUMBER(MATCH(L144,MasterData!$C$3:$C$18,0))),
    DATEDIF(E144,I144,"d"),
    DATEDIF(E144,TODAY(),"d"))</f>
        <v>43</v>
      </c>
      <c r="R144">
        <f t="shared" ca="1" si="6"/>
        <v>0</v>
      </c>
      <c r="S144">
        <f t="shared" ca="1" si="7"/>
        <v>0</v>
      </c>
      <c r="T144">
        <f t="shared" ca="1" si="8"/>
        <v>1</v>
      </c>
    </row>
    <row r="145" spans="1:20" x14ac:dyDescent="0.35">
      <c r="A145">
        <v>6000142286</v>
      </c>
      <c r="B145" t="s">
        <v>600</v>
      </c>
      <c r="C145" t="s">
        <v>230</v>
      </c>
      <c r="D145" s="34" t="s">
        <v>231</v>
      </c>
      <c r="E145" s="1">
        <v>45813</v>
      </c>
      <c r="F145" s="1"/>
      <c r="G145" t="s">
        <v>318</v>
      </c>
      <c r="H145" t="s">
        <v>233</v>
      </c>
      <c r="I145" s="1">
        <v>45840</v>
      </c>
      <c r="J145" t="s">
        <v>234</v>
      </c>
      <c r="K145" t="s">
        <v>241</v>
      </c>
      <c r="L145" t="s">
        <v>171</v>
      </c>
      <c r="M145" t="s">
        <v>319</v>
      </c>
      <c r="N145" t="s">
        <v>237</v>
      </c>
      <c r="O145" t="s">
        <v>230</v>
      </c>
      <c r="P145"/>
      <c r="Q145">
        <f ca="1">IF(OR(ISNUMBER(MATCH(L145,MasterData!$D$3:$D$18,0)),ISNUMBER(MATCH(L145,MasterData!$C$3:$C$18,0))),
    DATEDIF(E145,I145,"d"),
    DATEDIF(E145,TODAY(),"d"))</f>
        <v>27</v>
      </c>
      <c r="R145">
        <f t="shared" ca="1" si="6"/>
        <v>0</v>
      </c>
      <c r="S145">
        <f t="shared" ca="1" si="7"/>
        <v>1</v>
      </c>
      <c r="T145">
        <f t="shared" ca="1" si="8"/>
        <v>0</v>
      </c>
    </row>
    <row r="146" spans="1:20" x14ac:dyDescent="0.35">
      <c r="A146">
        <v>6000142434</v>
      </c>
      <c r="B146" t="s">
        <v>7</v>
      </c>
      <c r="C146" t="s">
        <v>230</v>
      </c>
      <c r="D146" s="34" t="s">
        <v>251</v>
      </c>
      <c r="E146" s="1">
        <v>45813</v>
      </c>
      <c r="F146" s="1">
        <v>45828</v>
      </c>
      <c r="G146" t="s">
        <v>577</v>
      </c>
      <c r="H146" t="s">
        <v>233</v>
      </c>
      <c r="I146" s="1">
        <v>45814</v>
      </c>
      <c r="J146" t="s">
        <v>560</v>
      </c>
      <c r="K146" t="s">
        <v>235</v>
      </c>
      <c r="L146" t="s">
        <v>183</v>
      </c>
      <c r="M146" t="s">
        <v>578</v>
      </c>
      <c r="N146" t="s">
        <v>237</v>
      </c>
      <c r="O146" t="s">
        <v>230</v>
      </c>
      <c r="P146" s="193" t="s">
        <v>798</v>
      </c>
      <c r="Q146">
        <f ca="1">IF(OR(ISNUMBER(MATCH(L146,MasterData!$D$3:$D$18,0)),ISNUMBER(MATCH(L146,MasterData!$C$3:$C$18,0))),
    DATEDIF(E146,I146,"d"),
    DATEDIF(E146,TODAY(),"d"))</f>
        <v>194</v>
      </c>
      <c r="R146">
        <f t="shared" ca="1" si="6"/>
        <v>0</v>
      </c>
      <c r="S146">
        <f t="shared" ca="1" si="7"/>
        <v>0</v>
      </c>
      <c r="T146">
        <f t="shared" ca="1" si="8"/>
        <v>1</v>
      </c>
    </row>
    <row r="147" spans="1:20" x14ac:dyDescent="0.35">
      <c r="A147">
        <v>6000142441</v>
      </c>
      <c r="B147" t="s">
        <v>6</v>
      </c>
      <c r="C147" t="s">
        <v>230</v>
      </c>
      <c r="D147" s="34" t="s">
        <v>231</v>
      </c>
      <c r="E147" s="1">
        <v>45813</v>
      </c>
      <c r="F147" s="1"/>
      <c r="G147" t="s">
        <v>453</v>
      </c>
      <c r="H147" t="s">
        <v>233</v>
      </c>
      <c r="I147" s="1">
        <v>45910</v>
      </c>
      <c r="J147" t="s">
        <v>591</v>
      </c>
      <c r="K147" t="s">
        <v>235</v>
      </c>
      <c r="L147" t="s">
        <v>171</v>
      </c>
      <c r="M147" t="s">
        <v>579</v>
      </c>
      <c r="N147" t="s">
        <v>237</v>
      </c>
      <c r="O147" t="s">
        <v>230</v>
      </c>
      <c r="P147" s="193" t="s">
        <v>798</v>
      </c>
      <c r="Q147">
        <f ca="1">IF(OR(ISNUMBER(MATCH(L147,MasterData!$D$3:$D$18,0)),ISNUMBER(MATCH(L147,MasterData!$C$3:$C$18,0))),
    DATEDIF(E147,I147,"d"),
    DATEDIF(E147,TODAY(),"d"))</f>
        <v>97</v>
      </c>
      <c r="R147">
        <f t="shared" ca="1" si="6"/>
        <v>0</v>
      </c>
      <c r="S147">
        <f t="shared" ca="1" si="7"/>
        <v>0</v>
      </c>
      <c r="T147">
        <f t="shared" ca="1" si="8"/>
        <v>1</v>
      </c>
    </row>
    <row r="148" spans="1:20" x14ac:dyDescent="0.35">
      <c r="A148">
        <v>6000142523</v>
      </c>
      <c r="B148" t="s">
        <v>580</v>
      </c>
      <c r="C148" t="s">
        <v>230</v>
      </c>
      <c r="D148" s="34" t="s">
        <v>581</v>
      </c>
      <c r="E148" s="1">
        <v>45814</v>
      </c>
      <c r="F148" s="1"/>
      <c r="G148" t="s">
        <v>582</v>
      </c>
      <c r="H148" t="s">
        <v>233</v>
      </c>
      <c r="I148" s="1">
        <v>45821</v>
      </c>
      <c r="J148" t="s">
        <v>234</v>
      </c>
      <c r="K148" t="s">
        <v>241</v>
      </c>
      <c r="L148" t="s">
        <v>171</v>
      </c>
      <c r="M148" t="s">
        <v>583</v>
      </c>
      <c r="N148" t="s">
        <v>237</v>
      </c>
      <c r="O148" t="s">
        <v>230</v>
      </c>
      <c r="P148"/>
      <c r="Q148">
        <f ca="1">IF(OR(ISNUMBER(MATCH(L148,MasterData!$D$3:$D$18,0)),ISNUMBER(MATCH(L148,MasterData!$C$3:$C$18,0))),
    DATEDIF(E148,I148,"d"),
    DATEDIF(E148,TODAY(),"d"))</f>
        <v>7</v>
      </c>
      <c r="R148">
        <f t="shared" ca="1" si="6"/>
        <v>1</v>
      </c>
      <c r="S148">
        <f t="shared" ca="1" si="7"/>
        <v>0</v>
      </c>
      <c r="T148">
        <f t="shared" ca="1" si="8"/>
        <v>0</v>
      </c>
    </row>
    <row r="149" spans="1:20" x14ac:dyDescent="0.35">
      <c r="A149">
        <v>6000142666</v>
      </c>
      <c r="B149" t="s">
        <v>584</v>
      </c>
      <c r="C149" t="s">
        <v>230</v>
      </c>
      <c r="D149" s="34" t="s">
        <v>480</v>
      </c>
      <c r="E149" s="1">
        <v>45818</v>
      </c>
      <c r="F149" s="1"/>
      <c r="G149" t="s">
        <v>552</v>
      </c>
      <c r="H149" t="s">
        <v>233</v>
      </c>
      <c r="I149" s="1">
        <v>45833</v>
      </c>
      <c r="J149" t="s">
        <v>234</v>
      </c>
      <c r="K149" t="s">
        <v>241</v>
      </c>
      <c r="L149" t="s">
        <v>171</v>
      </c>
      <c r="M149" t="s">
        <v>585</v>
      </c>
      <c r="N149" t="s">
        <v>237</v>
      </c>
      <c r="O149" t="s">
        <v>230</v>
      </c>
      <c r="P149"/>
      <c r="Q149">
        <f ca="1">IF(OR(ISNUMBER(MATCH(L149,MasterData!$D$3:$D$18,0)),ISNUMBER(MATCH(L149,MasterData!$C$3:$C$18,0))),
    DATEDIF(E149,I149,"d"),
    DATEDIF(E149,TODAY(),"d"))</f>
        <v>15</v>
      </c>
      <c r="R149">
        <f t="shared" ca="1" si="6"/>
        <v>0</v>
      </c>
      <c r="S149">
        <f t="shared" ca="1" si="7"/>
        <v>1</v>
      </c>
      <c r="T149">
        <f t="shared" ca="1" si="8"/>
        <v>0</v>
      </c>
    </row>
    <row r="150" spans="1:20" x14ac:dyDescent="0.35">
      <c r="A150">
        <v>6000142675</v>
      </c>
      <c r="B150" t="s">
        <v>230</v>
      </c>
      <c r="C150" t="s">
        <v>230</v>
      </c>
      <c r="D150" s="34" t="s">
        <v>254</v>
      </c>
      <c r="E150" s="1">
        <v>45818</v>
      </c>
      <c r="F150" s="1"/>
      <c r="G150" t="s">
        <v>400</v>
      </c>
      <c r="H150" t="s">
        <v>233</v>
      </c>
      <c r="I150" s="1">
        <v>45857</v>
      </c>
      <c r="J150" t="s">
        <v>245</v>
      </c>
      <c r="K150" t="s">
        <v>241</v>
      </c>
      <c r="L150" t="s">
        <v>171</v>
      </c>
      <c r="M150" t="s">
        <v>586</v>
      </c>
      <c r="N150" t="s">
        <v>237</v>
      </c>
      <c r="O150" t="s">
        <v>230</v>
      </c>
      <c r="P150"/>
      <c r="Q150">
        <f ca="1">IF(OR(ISNUMBER(MATCH(L150,MasterData!$D$3:$D$18,0)),ISNUMBER(MATCH(L150,MasterData!$C$3:$C$18,0))),
    DATEDIF(E150,I150,"d"),
    DATEDIF(E150,TODAY(),"d"))</f>
        <v>39</v>
      </c>
      <c r="R150">
        <f t="shared" ca="1" si="6"/>
        <v>0</v>
      </c>
      <c r="S150">
        <f t="shared" ca="1" si="7"/>
        <v>0</v>
      </c>
      <c r="T150">
        <f t="shared" ca="1" si="8"/>
        <v>1</v>
      </c>
    </row>
    <row r="151" spans="1:20" x14ac:dyDescent="0.35">
      <c r="A151">
        <v>6000142684</v>
      </c>
      <c r="B151" t="s">
        <v>587</v>
      </c>
      <c r="C151" t="s">
        <v>230</v>
      </c>
      <c r="D151" s="34" t="s">
        <v>251</v>
      </c>
      <c r="E151" s="1">
        <v>45818</v>
      </c>
      <c r="F151" s="1"/>
      <c r="G151" t="s">
        <v>588</v>
      </c>
      <c r="H151" t="s">
        <v>233</v>
      </c>
      <c r="I151" s="1">
        <v>45825</v>
      </c>
      <c r="J151" t="s">
        <v>234</v>
      </c>
      <c r="K151" t="s">
        <v>235</v>
      </c>
      <c r="L151" t="s">
        <v>171</v>
      </c>
      <c r="M151" t="s">
        <v>589</v>
      </c>
      <c r="N151" t="s">
        <v>237</v>
      </c>
      <c r="O151" t="s">
        <v>230</v>
      </c>
      <c r="P151"/>
      <c r="Q151">
        <f ca="1">IF(OR(ISNUMBER(MATCH(L151,MasterData!$D$3:$D$18,0)),ISNUMBER(MATCH(L151,MasterData!$C$3:$C$18,0))),
    DATEDIF(E151,I151,"d"),
    DATEDIF(E151,TODAY(),"d"))</f>
        <v>7</v>
      </c>
      <c r="R151">
        <f t="shared" ca="1" si="6"/>
        <v>1</v>
      </c>
      <c r="S151">
        <f t="shared" ca="1" si="7"/>
        <v>0</v>
      </c>
      <c r="T151">
        <f t="shared" ca="1" si="8"/>
        <v>0</v>
      </c>
    </row>
    <row r="152" spans="1:20" x14ac:dyDescent="0.35">
      <c r="A152">
        <v>6000142800</v>
      </c>
      <c r="B152" t="s">
        <v>590</v>
      </c>
      <c r="C152" t="s">
        <v>230</v>
      </c>
      <c r="D152" s="34" t="s">
        <v>480</v>
      </c>
      <c r="E152" s="1">
        <v>45819</v>
      </c>
      <c r="F152" s="1"/>
      <c r="G152" t="s">
        <v>552</v>
      </c>
      <c r="H152" t="s">
        <v>233</v>
      </c>
      <c r="I152" s="1">
        <v>45840</v>
      </c>
      <c r="J152" t="s">
        <v>234</v>
      </c>
      <c r="K152" t="s">
        <v>241</v>
      </c>
      <c r="L152" t="s">
        <v>171</v>
      </c>
      <c r="M152" t="s">
        <v>592</v>
      </c>
      <c r="N152" t="s">
        <v>237</v>
      </c>
      <c r="O152" t="s">
        <v>230</v>
      </c>
      <c r="P152"/>
      <c r="Q152">
        <f ca="1">IF(OR(ISNUMBER(MATCH(L152,MasterData!$D$3:$D$18,0)),ISNUMBER(MATCH(L152,MasterData!$C$3:$C$18,0))),
    DATEDIF(E152,I152,"d"),
    DATEDIF(E152,TODAY(),"d"))</f>
        <v>21</v>
      </c>
      <c r="R152">
        <f t="shared" ca="1" si="6"/>
        <v>0</v>
      </c>
      <c r="S152">
        <f t="shared" ca="1" si="7"/>
        <v>1</v>
      </c>
      <c r="T152">
        <f t="shared" ca="1" si="8"/>
        <v>0</v>
      </c>
    </row>
    <row r="153" spans="1:20" x14ac:dyDescent="0.35">
      <c r="A153">
        <v>6000142856</v>
      </c>
      <c r="B153" t="s">
        <v>593</v>
      </c>
      <c r="C153" t="s">
        <v>230</v>
      </c>
      <c r="D153" s="34" t="s">
        <v>594</v>
      </c>
      <c r="E153" s="1">
        <v>45819</v>
      </c>
      <c r="F153" s="1"/>
      <c r="G153" t="s">
        <v>552</v>
      </c>
      <c r="H153" t="s">
        <v>230</v>
      </c>
      <c r="I153" s="1">
        <v>45826</v>
      </c>
      <c r="J153" t="s">
        <v>234</v>
      </c>
      <c r="K153" t="s">
        <v>241</v>
      </c>
      <c r="L153" t="s">
        <v>171</v>
      </c>
      <c r="M153" t="s">
        <v>595</v>
      </c>
      <c r="N153" t="s">
        <v>237</v>
      </c>
      <c r="O153" t="s">
        <v>230</v>
      </c>
      <c r="P153"/>
      <c r="Q153">
        <f ca="1">IF(OR(ISNUMBER(MATCH(L153,MasterData!$D$3:$D$18,0)),ISNUMBER(MATCH(L153,MasterData!$C$3:$C$18,0))),
    DATEDIF(E153,I153,"d"),
    DATEDIF(E153,TODAY(),"d"))</f>
        <v>7</v>
      </c>
      <c r="R153">
        <f t="shared" ca="1" si="6"/>
        <v>1</v>
      </c>
      <c r="S153">
        <f t="shared" ca="1" si="7"/>
        <v>0</v>
      </c>
      <c r="T153">
        <f t="shared" ca="1" si="8"/>
        <v>0</v>
      </c>
    </row>
    <row r="154" spans="1:20" x14ac:dyDescent="0.35">
      <c r="A154">
        <v>6000142896</v>
      </c>
      <c r="B154" t="s">
        <v>230</v>
      </c>
      <c r="C154" t="s">
        <v>230</v>
      </c>
      <c r="D154" s="34" t="s">
        <v>254</v>
      </c>
      <c r="E154" s="1">
        <v>45819</v>
      </c>
      <c r="F154" s="1"/>
      <c r="G154" t="s">
        <v>400</v>
      </c>
      <c r="H154" t="s">
        <v>240</v>
      </c>
      <c r="I154" s="1">
        <v>45856</v>
      </c>
      <c r="J154" t="s">
        <v>631</v>
      </c>
      <c r="K154" t="s">
        <v>347</v>
      </c>
      <c r="L154" t="s">
        <v>164</v>
      </c>
      <c r="M154" t="s">
        <v>596</v>
      </c>
      <c r="N154" t="s">
        <v>237</v>
      </c>
      <c r="O154" t="s">
        <v>230</v>
      </c>
      <c r="P154" s="193" t="s">
        <v>798</v>
      </c>
      <c r="Q154">
        <f ca="1">IF(OR(ISNUMBER(MATCH(L154,MasterData!$D$3:$D$18,0)),ISNUMBER(MATCH(L154,MasterData!$C$3:$C$18,0))),
    DATEDIF(E154,I154,"d"),
    DATEDIF(E154,TODAY(),"d"))</f>
        <v>188</v>
      </c>
      <c r="R154">
        <f t="shared" ca="1" si="6"/>
        <v>0</v>
      </c>
      <c r="S154">
        <f t="shared" ca="1" si="7"/>
        <v>0</v>
      </c>
      <c r="T154">
        <f t="shared" ca="1" si="8"/>
        <v>1</v>
      </c>
    </row>
    <row r="155" spans="1:20" x14ac:dyDescent="0.35">
      <c r="A155">
        <v>6000142903</v>
      </c>
      <c r="B155" t="s">
        <v>230</v>
      </c>
      <c r="C155" t="s">
        <v>230</v>
      </c>
      <c r="D155" s="34" t="s">
        <v>251</v>
      </c>
      <c r="E155" s="1">
        <v>45819</v>
      </c>
      <c r="F155" s="1">
        <v>45842</v>
      </c>
      <c r="G155" t="s">
        <v>601</v>
      </c>
      <c r="H155" t="s">
        <v>233</v>
      </c>
      <c r="I155" s="1">
        <v>45833</v>
      </c>
      <c r="J155" t="s">
        <v>620</v>
      </c>
      <c r="K155" t="s">
        <v>241</v>
      </c>
      <c r="L155" t="s">
        <v>171</v>
      </c>
      <c r="M155" t="s">
        <v>603</v>
      </c>
      <c r="N155" t="s">
        <v>237</v>
      </c>
      <c r="O155" t="s">
        <v>230</v>
      </c>
      <c r="P155"/>
      <c r="Q155">
        <f ca="1">IF(OR(ISNUMBER(MATCH(L155,MasterData!$D$3:$D$18,0)),ISNUMBER(MATCH(L155,MasterData!$C$3:$C$18,0))),
    DATEDIF(E155,I155,"d"),
    DATEDIF(E155,TODAY(),"d"))</f>
        <v>14</v>
      </c>
      <c r="R155">
        <f t="shared" ca="1" si="6"/>
        <v>0</v>
      </c>
      <c r="S155">
        <f t="shared" ca="1" si="7"/>
        <v>1</v>
      </c>
      <c r="T155">
        <f t="shared" ca="1" si="8"/>
        <v>0</v>
      </c>
    </row>
    <row r="156" spans="1:20" x14ac:dyDescent="0.35">
      <c r="A156">
        <v>6000143191</v>
      </c>
      <c r="B156" t="s">
        <v>230</v>
      </c>
      <c r="C156" t="s">
        <v>230</v>
      </c>
      <c r="D156" s="34" t="s">
        <v>254</v>
      </c>
      <c r="E156" s="1">
        <v>45821</v>
      </c>
      <c r="F156" s="1"/>
      <c r="G156" t="s">
        <v>400</v>
      </c>
      <c r="H156" t="s">
        <v>240</v>
      </c>
      <c r="I156" s="1">
        <v>45845</v>
      </c>
      <c r="J156" t="s">
        <v>201</v>
      </c>
      <c r="K156" t="s">
        <v>241</v>
      </c>
      <c r="L156" t="s">
        <v>171</v>
      </c>
      <c r="M156" t="s">
        <v>597</v>
      </c>
      <c r="N156" t="s">
        <v>237</v>
      </c>
      <c r="O156" t="s">
        <v>230</v>
      </c>
      <c r="P156"/>
      <c r="Q156">
        <f ca="1">IF(OR(ISNUMBER(MATCH(L156,MasterData!$D$3:$D$18,0)),ISNUMBER(MATCH(L156,MasterData!$C$3:$C$18,0))),
    DATEDIF(E156,I156,"d"),
    DATEDIF(E156,TODAY(),"d"))</f>
        <v>24</v>
      </c>
      <c r="R156">
        <f t="shared" ca="1" si="6"/>
        <v>0</v>
      </c>
      <c r="S156">
        <f t="shared" ca="1" si="7"/>
        <v>1</v>
      </c>
      <c r="T156">
        <f t="shared" ca="1" si="8"/>
        <v>0</v>
      </c>
    </row>
    <row r="157" spans="1:20" x14ac:dyDescent="0.35">
      <c r="A157">
        <v>6000143230</v>
      </c>
      <c r="B157" t="s">
        <v>230</v>
      </c>
      <c r="C157" t="s">
        <v>230</v>
      </c>
      <c r="D157" s="34" t="s">
        <v>254</v>
      </c>
      <c r="E157" s="1">
        <v>45821</v>
      </c>
      <c r="F157" s="1"/>
      <c r="G157" t="s">
        <v>400</v>
      </c>
      <c r="H157" t="s">
        <v>233</v>
      </c>
      <c r="I157" s="1">
        <v>45845</v>
      </c>
      <c r="J157" t="s">
        <v>201</v>
      </c>
      <c r="K157" t="s">
        <v>241</v>
      </c>
      <c r="L157" t="s">
        <v>171</v>
      </c>
      <c r="M157" t="s">
        <v>598</v>
      </c>
      <c r="N157" t="s">
        <v>237</v>
      </c>
      <c r="O157" t="s">
        <v>230</v>
      </c>
      <c r="P157"/>
      <c r="Q157">
        <f ca="1">IF(OR(ISNUMBER(MATCH(L157,MasterData!$D$3:$D$18,0)),ISNUMBER(MATCH(L157,MasterData!$C$3:$C$18,0))),
    DATEDIF(E157,I157,"d"),
    DATEDIF(E157,TODAY(),"d"))</f>
        <v>24</v>
      </c>
      <c r="R157">
        <f t="shared" ca="1" si="6"/>
        <v>0</v>
      </c>
      <c r="S157">
        <f t="shared" ca="1" si="7"/>
        <v>1</v>
      </c>
      <c r="T157">
        <f t="shared" ca="1" si="8"/>
        <v>0</v>
      </c>
    </row>
    <row r="158" spans="1:20" x14ac:dyDescent="0.35">
      <c r="A158">
        <v>6000143231</v>
      </c>
      <c r="B158" t="s">
        <v>230</v>
      </c>
      <c r="C158" t="s">
        <v>230</v>
      </c>
      <c r="D158" s="34" t="s">
        <v>254</v>
      </c>
      <c r="E158" s="1">
        <v>45821</v>
      </c>
      <c r="F158" s="1"/>
      <c r="G158" t="s">
        <v>400</v>
      </c>
      <c r="H158" t="s">
        <v>233</v>
      </c>
      <c r="I158" s="1">
        <v>45848</v>
      </c>
      <c r="J158" t="s">
        <v>631</v>
      </c>
      <c r="K158" t="s">
        <v>241</v>
      </c>
      <c r="L158" t="s">
        <v>171</v>
      </c>
      <c r="M158" t="s">
        <v>599</v>
      </c>
      <c r="N158" t="s">
        <v>237</v>
      </c>
      <c r="O158" t="s">
        <v>230</v>
      </c>
      <c r="P158"/>
      <c r="Q158">
        <f ca="1">IF(OR(ISNUMBER(MATCH(L158,MasterData!$D$3:$D$18,0)),ISNUMBER(MATCH(L158,MasterData!$C$3:$C$18,0))),
    DATEDIF(E158,I158,"d"),
    DATEDIF(E158,TODAY(),"d"))</f>
        <v>27</v>
      </c>
      <c r="R158">
        <f t="shared" ca="1" si="6"/>
        <v>0</v>
      </c>
      <c r="S158">
        <f t="shared" ca="1" si="7"/>
        <v>1</v>
      </c>
      <c r="T158">
        <f t="shared" ca="1" si="8"/>
        <v>0</v>
      </c>
    </row>
    <row r="159" spans="1:20" x14ac:dyDescent="0.35">
      <c r="A159">
        <v>6000143290</v>
      </c>
      <c r="B159" t="s">
        <v>230</v>
      </c>
      <c r="C159" t="s">
        <v>230</v>
      </c>
      <c r="D159" s="34" t="s">
        <v>254</v>
      </c>
      <c r="E159" s="1">
        <v>45824</v>
      </c>
      <c r="F159" s="1"/>
      <c r="G159" t="s">
        <v>400</v>
      </c>
      <c r="H159" t="s">
        <v>604</v>
      </c>
      <c r="I159" s="1">
        <v>45845</v>
      </c>
      <c r="J159" t="s">
        <v>201</v>
      </c>
      <c r="K159" t="s">
        <v>241</v>
      </c>
      <c r="L159" t="s">
        <v>171</v>
      </c>
      <c r="M159" t="s">
        <v>605</v>
      </c>
      <c r="N159" t="s">
        <v>237</v>
      </c>
      <c r="O159" t="s">
        <v>230</v>
      </c>
      <c r="P159"/>
      <c r="Q159">
        <f ca="1">IF(OR(ISNUMBER(MATCH(L159,MasterData!$D$3:$D$18,0)),ISNUMBER(MATCH(L159,MasterData!$C$3:$C$18,0))),
    DATEDIF(E159,I159,"d"),
    DATEDIF(E159,TODAY(),"d"))</f>
        <v>21</v>
      </c>
      <c r="R159">
        <f t="shared" ca="1" si="6"/>
        <v>0</v>
      </c>
      <c r="S159">
        <f t="shared" ca="1" si="7"/>
        <v>1</v>
      </c>
      <c r="T159">
        <f t="shared" ca="1" si="8"/>
        <v>0</v>
      </c>
    </row>
    <row r="160" spans="1:20" x14ac:dyDescent="0.35">
      <c r="A160">
        <v>6000143344</v>
      </c>
      <c r="B160" t="s">
        <v>606</v>
      </c>
      <c r="C160" t="s">
        <v>230</v>
      </c>
      <c r="D160" s="34" t="s">
        <v>594</v>
      </c>
      <c r="E160" s="1">
        <v>45824</v>
      </c>
      <c r="F160" s="1"/>
      <c r="G160" t="s">
        <v>607</v>
      </c>
      <c r="H160" t="s">
        <v>233</v>
      </c>
      <c r="I160" s="1">
        <v>45832</v>
      </c>
      <c r="J160" t="s">
        <v>234</v>
      </c>
      <c r="K160" t="s">
        <v>241</v>
      </c>
      <c r="L160" t="s">
        <v>171</v>
      </c>
      <c r="M160" t="s">
        <v>608</v>
      </c>
      <c r="N160" t="s">
        <v>237</v>
      </c>
      <c r="O160" t="s">
        <v>230</v>
      </c>
      <c r="P160"/>
      <c r="Q160">
        <f ca="1">IF(OR(ISNUMBER(MATCH(L160,MasterData!$D$3:$D$18,0)),ISNUMBER(MATCH(L160,MasterData!$C$3:$C$18,0))),
    DATEDIF(E160,I160,"d"),
    DATEDIF(E160,TODAY(),"d"))</f>
        <v>8</v>
      </c>
      <c r="R160">
        <f t="shared" ca="1" si="6"/>
        <v>0</v>
      </c>
      <c r="S160">
        <f t="shared" ca="1" si="7"/>
        <v>1</v>
      </c>
      <c r="T160">
        <f t="shared" ca="1" si="8"/>
        <v>0</v>
      </c>
    </row>
    <row r="161" spans="1:20" x14ac:dyDescent="0.35">
      <c r="A161">
        <v>6000143384</v>
      </c>
      <c r="B161" t="s">
        <v>609</v>
      </c>
      <c r="C161" t="s">
        <v>230</v>
      </c>
      <c r="D161" s="34" t="s">
        <v>480</v>
      </c>
      <c r="E161" s="1">
        <v>45824</v>
      </c>
      <c r="F161" s="1"/>
      <c r="G161" t="s">
        <v>329</v>
      </c>
      <c r="H161" t="s">
        <v>233</v>
      </c>
      <c r="I161" s="1">
        <v>45833</v>
      </c>
      <c r="J161" t="s">
        <v>234</v>
      </c>
      <c r="K161" t="s">
        <v>241</v>
      </c>
      <c r="L161" t="s">
        <v>171</v>
      </c>
      <c r="M161" t="s">
        <v>610</v>
      </c>
      <c r="N161" t="s">
        <v>237</v>
      </c>
      <c r="O161" t="s">
        <v>230</v>
      </c>
      <c r="P161"/>
      <c r="Q161">
        <f ca="1">IF(OR(ISNUMBER(MATCH(L161,MasterData!$D$3:$D$18,0)),ISNUMBER(MATCH(L161,MasterData!$C$3:$C$18,0))),
    DATEDIF(E161,I161,"d"),
    DATEDIF(E161,TODAY(),"d"))</f>
        <v>9</v>
      </c>
      <c r="R161">
        <f t="shared" ca="1" si="6"/>
        <v>0</v>
      </c>
      <c r="S161">
        <f t="shared" ca="1" si="7"/>
        <v>1</v>
      </c>
      <c r="T161">
        <f t="shared" ca="1" si="8"/>
        <v>0</v>
      </c>
    </row>
    <row r="162" spans="1:20" x14ac:dyDescent="0.35">
      <c r="A162">
        <v>6000143505</v>
      </c>
      <c r="B162" t="s">
        <v>230</v>
      </c>
      <c r="C162" t="s">
        <v>230</v>
      </c>
      <c r="D162" s="34" t="s">
        <v>480</v>
      </c>
      <c r="E162" s="1">
        <v>45825</v>
      </c>
      <c r="F162" s="1"/>
      <c r="G162" t="s">
        <v>611</v>
      </c>
      <c r="H162" t="s">
        <v>233</v>
      </c>
      <c r="I162" s="1">
        <v>45852</v>
      </c>
      <c r="J162" t="s">
        <v>256</v>
      </c>
      <c r="K162" t="s">
        <v>241</v>
      </c>
      <c r="L162" t="s">
        <v>171</v>
      </c>
      <c r="M162" t="s">
        <v>612</v>
      </c>
      <c r="N162" t="s">
        <v>237</v>
      </c>
      <c r="O162" t="s">
        <v>230</v>
      </c>
      <c r="P162"/>
      <c r="Q162">
        <f ca="1">IF(OR(ISNUMBER(MATCH(L162,MasterData!$D$3:$D$18,0)),ISNUMBER(MATCH(L162,MasterData!$C$3:$C$18,0))),
    DATEDIF(E162,I162,"d"),
    DATEDIF(E162,TODAY(),"d"))</f>
        <v>27</v>
      </c>
      <c r="R162">
        <f t="shared" ca="1" si="6"/>
        <v>0</v>
      </c>
      <c r="S162">
        <f t="shared" ca="1" si="7"/>
        <v>1</v>
      </c>
      <c r="T162">
        <f t="shared" ca="1" si="8"/>
        <v>0</v>
      </c>
    </row>
    <row r="163" spans="1:20" x14ac:dyDescent="0.35">
      <c r="A163">
        <v>6000143525</v>
      </c>
      <c r="B163" t="s">
        <v>230</v>
      </c>
      <c r="C163" t="s">
        <v>230</v>
      </c>
      <c r="D163" s="34" t="s">
        <v>480</v>
      </c>
      <c r="E163" s="1">
        <v>45825</v>
      </c>
      <c r="F163" s="1"/>
      <c r="G163" t="s">
        <v>613</v>
      </c>
      <c r="H163" t="s">
        <v>233</v>
      </c>
      <c r="I163" s="1">
        <v>45842</v>
      </c>
      <c r="J163" t="s">
        <v>201</v>
      </c>
      <c r="K163" t="s">
        <v>241</v>
      </c>
      <c r="L163" t="s">
        <v>171</v>
      </c>
      <c r="M163" t="s">
        <v>614</v>
      </c>
      <c r="N163" t="s">
        <v>237</v>
      </c>
      <c r="O163" t="s">
        <v>230</v>
      </c>
      <c r="P163"/>
      <c r="Q163">
        <f ca="1">IF(OR(ISNUMBER(MATCH(L163,MasterData!$D$3:$D$18,0)),ISNUMBER(MATCH(L163,MasterData!$C$3:$C$18,0))),
    DATEDIF(E163,I163,"d"),
    DATEDIF(E163,TODAY(),"d"))</f>
        <v>17</v>
      </c>
      <c r="R163">
        <f t="shared" ca="1" si="6"/>
        <v>0</v>
      </c>
      <c r="S163">
        <f t="shared" ca="1" si="7"/>
        <v>1</v>
      </c>
      <c r="T163">
        <f t="shared" ca="1" si="8"/>
        <v>0</v>
      </c>
    </row>
    <row r="164" spans="1:20" x14ac:dyDescent="0.35">
      <c r="A164">
        <v>6000143567</v>
      </c>
      <c r="B164" t="s">
        <v>615</v>
      </c>
      <c r="C164" t="s">
        <v>230</v>
      </c>
      <c r="D164" s="34" t="s">
        <v>231</v>
      </c>
      <c r="E164" s="1">
        <v>45826</v>
      </c>
      <c r="F164" s="1"/>
      <c r="G164" t="s">
        <v>293</v>
      </c>
      <c r="H164" t="s">
        <v>245</v>
      </c>
      <c r="I164" s="1">
        <v>45833</v>
      </c>
      <c r="J164" t="s">
        <v>234</v>
      </c>
      <c r="K164" t="s">
        <v>241</v>
      </c>
      <c r="L164" t="s">
        <v>171</v>
      </c>
      <c r="M164" t="s">
        <v>616</v>
      </c>
      <c r="N164" t="s">
        <v>237</v>
      </c>
      <c r="O164" t="s">
        <v>230</v>
      </c>
      <c r="P164"/>
      <c r="Q164">
        <f ca="1">IF(OR(ISNUMBER(MATCH(L164,MasterData!$D$3:$D$18,0)),ISNUMBER(MATCH(L164,MasterData!$C$3:$C$18,0))),
    DATEDIF(E164,I164,"d"),
    DATEDIF(E164,TODAY(),"d"))</f>
        <v>7</v>
      </c>
      <c r="R164">
        <f t="shared" ca="1" si="6"/>
        <v>1</v>
      </c>
      <c r="S164">
        <f t="shared" ca="1" si="7"/>
        <v>0</v>
      </c>
      <c r="T164">
        <f t="shared" ca="1" si="8"/>
        <v>0</v>
      </c>
    </row>
    <row r="165" spans="1:20" x14ac:dyDescent="0.35">
      <c r="A165">
        <v>6000143642</v>
      </c>
      <c r="B165" t="s">
        <v>230</v>
      </c>
      <c r="C165" t="s">
        <v>230</v>
      </c>
      <c r="D165" s="34" t="s">
        <v>251</v>
      </c>
      <c r="E165" s="1">
        <v>45826</v>
      </c>
      <c r="F165" s="1"/>
      <c r="G165" t="s">
        <v>400</v>
      </c>
      <c r="H165" t="s">
        <v>233</v>
      </c>
      <c r="I165" s="1">
        <v>45836</v>
      </c>
      <c r="J165" t="s">
        <v>201</v>
      </c>
      <c r="K165" t="s">
        <v>241</v>
      </c>
      <c r="L165" t="s">
        <v>171</v>
      </c>
      <c r="M165" t="s">
        <v>617</v>
      </c>
      <c r="N165" t="s">
        <v>237</v>
      </c>
      <c r="O165" t="s">
        <v>230</v>
      </c>
      <c r="P165"/>
      <c r="Q165">
        <f ca="1">IF(OR(ISNUMBER(MATCH(L165,MasterData!$D$3:$D$18,0)),ISNUMBER(MATCH(L165,MasterData!$C$3:$C$18,0))),
    DATEDIF(E165,I165,"d"),
    DATEDIF(E165,TODAY(),"d"))</f>
        <v>10</v>
      </c>
      <c r="R165">
        <f t="shared" ca="1" si="6"/>
        <v>0</v>
      </c>
      <c r="S165">
        <f t="shared" ca="1" si="7"/>
        <v>1</v>
      </c>
      <c r="T165">
        <f t="shared" ca="1" si="8"/>
        <v>0</v>
      </c>
    </row>
    <row r="166" spans="1:20" x14ac:dyDescent="0.35">
      <c r="B166" t="s">
        <v>8</v>
      </c>
      <c r="D166" s="34" t="s">
        <v>660</v>
      </c>
      <c r="E166" s="1">
        <v>45826</v>
      </c>
      <c r="F166" s="1"/>
      <c r="G166" t="s">
        <v>661</v>
      </c>
      <c r="I166" s="1">
        <v>45887.499571759261</v>
      </c>
      <c r="K166" t="s">
        <v>235</v>
      </c>
      <c r="L166" t="s">
        <v>164</v>
      </c>
      <c r="M166" t="s">
        <v>662</v>
      </c>
      <c r="N166" t="s">
        <v>237</v>
      </c>
      <c r="P166" s="193" t="s">
        <v>798</v>
      </c>
      <c r="Q166">
        <f ca="1">IF(OR(ISNUMBER(MATCH(L166,MasterData!$D$3:$D$18,0)),ISNUMBER(MATCH(L166,MasterData!$C$3:$C$18,0))),
    DATEDIF(E166,I166,"d"),
    DATEDIF(E166,TODAY(),"d"))</f>
        <v>181</v>
      </c>
      <c r="R166">
        <f ca="1">IF(AND($Q166&gt;=0,$Q166&lt;=7),1,0)</f>
        <v>0</v>
      </c>
      <c r="S166">
        <f ca="1">IF(AND($Q166&gt;7,Q166&lt;=30),1,0)</f>
        <v>0</v>
      </c>
      <c r="T166">
        <f ca="1">IF($Q166&gt;30,1,0)</f>
        <v>1</v>
      </c>
    </row>
    <row r="167" spans="1:20" x14ac:dyDescent="0.35">
      <c r="A167">
        <v>6000144089</v>
      </c>
      <c r="B167" t="s">
        <v>230</v>
      </c>
      <c r="C167" t="s">
        <v>230</v>
      </c>
      <c r="D167" s="34" t="s">
        <v>231</v>
      </c>
      <c r="E167" s="1">
        <v>45833</v>
      </c>
      <c r="F167" s="1"/>
      <c r="G167" t="s">
        <v>248</v>
      </c>
      <c r="H167" t="s">
        <v>245</v>
      </c>
      <c r="I167" s="1">
        <v>45843</v>
      </c>
      <c r="J167" t="s">
        <v>201</v>
      </c>
      <c r="K167" t="s">
        <v>241</v>
      </c>
      <c r="L167" t="s">
        <v>171</v>
      </c>
      <c r="M167" t="s">
        <v>621</v>
      </c>
      <c r="N167" t="s">
        <v>237</v>
      </c>
      <c r="O167" t="s">
        <v>230</v>
      </c>
      <c r="P167"/>
      <c r="Q167">
        <f ca="1">IF(OR(ISNUMBER(MATCH(L167,MasterData!$D$3:$D$18,0)),ISNUMBER(MATCH(L167,MasterData!$C$3:$C$18,0))),
    DATEDIF(E167,I167,"d"),
    DATEDIF(E167,TODAY(),"d"))</f>
        <v>10</v>
      </c>
      <c r="R167">
        <f t="shared" ca="1" si="6"/>
        <v>0</v>
      </c>
      <c r="S167">
        <f t="shared" ca="1" si="7"/>
        <v>1</v>
      </c>
      <c r="T167">
        <f t="shared" ca="1" si="8"/>
        <v>0</v>
      </c>
    </row>
    <row r="168" spans="1:20" x14ac:dyDescent="0.35">
      <c r="A168">
        <v>6000144129</v>
      </c>
      <c r="B168" t="s">
        <v>230</v>
      </c>
      <c r="C168" t="s">
        <v>230</v>
      </c>
      <c r="D168" s="34" t="s">
        <v>231</v>
      </c>
      <c r="E168" s="1">
        <v>45833</v>
      </c>
      <c r="F168" s="1"/>
      <c r="G168" t="s">
        <v>248</v>
      </c>
      <c r="H168" t="s">
        <v>245</v>
      </c>
      <c r="I168" s="1">
        <v>45843</v>
      </c>
      <c r="J168" t="s">
        <v>201</v>
      </c>
      <c r="K168" t="s">
        <v>241</v>
      </c>
      <c r="L168" t="s">
        <v>171</v>
      </c>
      <c r="M168" t="s">
        <v>622</v>
      </c>
      <c r="N168" t="s">
        <v>237</v>
      </c>
      <c r="O168" t="s">
        <v>230</v>
      </c>
      <c r="P168"/>
      <c r="Q168">
        <f ca="1">IF(OR(ISNUMBER(MATCH(L168,MasterData!$D$3:$D$18,0)),ISNUMBER(MATCH(L168,MasterData!$C$3:$C$18,0))),
    DATEDIF(E168,I168,"d"),
    DATEDIF(E168,TODAY(),"d"))</f>
        <v>10</v>
      </c>
      <c r="R168">
        <f t="shared" ca="1" si="6"/>
        <v>0</v>
      </c>
      <c r="S168">
        <f t="shared" ca="1" si="7"/>
        <v>1</v>
      </c>
      <c r="T168">
        <f t="shared" ca="1" si="8"/>
        <v>0</v>
      </c>
    </row>
    <row r="169" spans="1:20" x14ac:dyDescent="0.35">
      <c r="A169">
        <v>6000144490</v>
      </c>
      <c r="B169" t="s">
        <v>625</v>
      </c>
      <c r="C169" t="s">
        <v>230</v>
      </c>
      <c r="D169" s="34" t="s">
        <v>231</v>
      </c>
      <c r="E169" s="1">
        <v>45838</v>
      </c>
      <c r="F169" s="1"/>
      <c r="G169" t="s">
        <v>248</v>
      </c>
      <c r="H169" t="s">
        <v>245</v>
      </c>
      <c r="I169" s="1">
        <v>45876</v>
      </c>
      <c r="J169" t="s">
        <v>245</v>
      </c>
      <c r="K169" t="s">
        <v>241</v>
      </c>
      <c r="L169" t="s">
        <v>171</v>
      </c>
      <c r="M169" t="s">
        <v>626</v>
      </c>
      <c r="N169" t="s">
        <v>237</v>
      </c>
      <c r="O169" t="s">
        <v>230</v>
      </c>
      <c r="P169"/>
      <c r="Q169">
        <f ca="1">IF(OR(ISNUMBER(MATCH(L169,MasterData!$D$3:$D$18,0)),ISNUMBER(MATCH(L169,MasterData!$C$3:$C$18,0))),
    DATEDIF(E169,I169,"d"),
    DATEDIF(E169,TODAY(),"d"))</f>
        <v>38</v>
      </c>
      <c r="R169">
        <f t="shared" ca="1" si="6"/>
        <v>0</v>
      </c>
      <c r="S169">
        <f t="shared" ca="1" si="7"/>
        <v>0</v>
      </c>
      <c r="T169">
        <f t="shared" ca="1" si="8"/>
        <v>1</v>
      </c>
    </row>
    <row r="170" spans="1:20" x14ac:dyDescent="0.35">
      <c r="A170">
        <v>6000144523</v>
      </c>
      <c r="B170" t="s">
        <v>627</v>
      </c>
      <c r="C170" t="s">
        <v>230</v>
      </c>
      <c r="D170" s="34" t="s">
        <v>254</v>
      </c>
      <c r="E170" s="1">
        <v>45838</v>
      </c>
      <c r="F170" s="1"/>
      <c r="G170" t="s">
        <v>268</v>
      </c>
      <c r="H170" t="s">
        <v>240</v>
      </c>
      <c r="I170" s="1">
        <v>45859</v>
      </c>
      <c r="J170" t="s">
        <v>245</v>
      </c>
      <c r="K170" t="s">
        <v>235</v>
      </c>
      <c r="L170" t="s">
        <v>171</v>
      </c>
      <c r="M170" t="s">
        <v>629</v>
      </c>
      <c r="N170" t="s">
        <v>237</v>
      </c>
      <c r="O170" t="s">
        <v>230</v>
      </c>
      <c r="P170"/>
      <c r="Q170">
        <f ca="1">IF(OR(ISNUMBER(MATCH(L170,MasterData!$D$3:$D$18,0)),ISNUMBER(MATCH(L170,MasterData!$C$3:$C$18,0))),
    DATEDIF(E170,I170,"d"),
    DATEDIF(E170,TODAY(),"d"))</f>
        <v>21</v>
      </c>
      <c r="R170">
        <f t="shared" ca="1" si="6"/>
        <v>0</v>
      </c>
      <c r="S170">
        <f t="shared" ca="1" si="7"/>
        <v>1</v>
      </c>
      <c r="T170">
        <f t="shared" ca="1" si="8"/>
        <v>0</v>
      </c>
    </row>
    <row r="171" spans="1:20" x14ac:dyDescent="0.35">
      <c r="A171">
        <v>6000144785</v>
      </c>
      <c r="B171" t="s">
        <v>632</v>
      </c>
      <c r="C171" t="s">
        <v>230</v>
      </c>
      <c r="D171" s="34" t="s">
        <v>231</v>
      </c>
      <c r="E171" s="1">
        <v>45840</v>
      </c>
      <c r="F171" s="1"/>
      <c r="G171" t="s">
        <v>248</v>
      </c>
      <c r="H171" t="s">
        <v>245</v>
      </c>
      <c r="I171" s="1">
        <v>45858</v>
      </c>
      <c r="J171" t="s">
        <v>245</v>
      </c>
      <c r="K171" t="s">
        <v>235</v>
      </c>
      <c r="L171" t="s">
        <v>171</v>
      </c>
      <c r="M171" t="s">
        <v>633</v>
      </c>
      <c r="N171" t="s">
        <v>237</v>
      </c>
      <c r="O171" t="s">
        <v>230</v>
      </c>
      <c r="P171"/>
      <c r="Q171">
        <f ca="1">IF(OR(ISNUMBER(MATCH(L171,MasterData!$D$3:$D$18,0)),ISNUMBER(MATCH(L171,MasterData!$C$3:$C$18,0))),
    DATEDIF(E171,I171,"d"),
    DATEDIF(E171,TODAY(),"d"))</f>
        <v>18</v>
      </c>
      <c r="R171">
        <f t="shared" ca="1" si="6"/>
        <v>0</v>
      </c>
      <c r="S171">
        <f t="shared" ca="1" si="7"/>
        <v>1</v>
      </c>
      <c r="T171">
        <f t="shared" ca="1" si="8"/>
        <v>0</v>
      </c>
    </row>
    <row r="172" spans="1:20" x14ac:dyDescent="0.35">
      <c r="A172">
        <v>6000144855</v>
      </c>
      <c r="B172" t="s">
        <v>230</v>
      </c>
      <c r="C172" t="s">
        <v>230</v>
      </c>
      <c r="D172" s="34" t="s">
        <v>251</v>
      </c>
      <c r="E172" s="1">
        <v>45841</v>
      </c>
      <c r="F172" s="1"/>
      <c r="G172" t="s">
        <v>400</v>
      </c>
      <c r="H172" t="s">
        <v>230</v>
      </c>
      <c r="I172" s="1">
        <v>45860</v>
      </c>
      <c r="J172" t="s">
        <v>201</v>
      </c>
      <c r="K172" t="s">
        <v>241</v>
      </c>
      <c r="L172" t="s">
        <v>171</v>
      </c>
      <c r="M172" t="s">
        <v>634</v>
      </c>
      <c r="N172" t="s">
        <v>237</v>
      </c>
      <c r="O172" t="s">
        <v>230</v>
      </c>
      <c r="P172"/>
      <c r="Q172">
        <f ca="1">IF(OR(ISNUMBER(MATCH(L172,MasterData!$D$3:$D$18,0)),ISNUMBER(MATCH(L172,MasterData!$C$3:$C$18,0))),
    DATEDIF(E172,I172,"d"),
    DATEDIF(E172,TODAY(),"d"))</f>
        <v>19</v>
      </c>
      <c r="R172">
        <f t="shared" ca="1" si="6"/>
        <v>0</v>
      </c>
      <c r="S172">
        <f t="shared" ca="1" si="7"/>
        <v>1</v>
      </c>
      <c r="T172">
        <f t="shared" ca="1" si="8"/>
        <v>0</v>
      </c>
    </row>
    <row r="173" spans="1:20" x14ac:dyDescent="0.35">
      <c r="A173">
        <v>6000144869</v>
      </c>
      <c r="B173" t="s">
        <v>635</v>
      </c>
      <c r="C173" t="s">
        <v>230</v>
      </c>
      <c r="D173" s="34" t="s">
        <v>231</v>
      </c>
      <c r="E173" s="1">
        <v>45841</v>
      </c>
      <c r="F173" s="1"/>
      <c r="G173" t="s">
        <v>248</v>
      </c>
      <c r="H173" t="s">
        <v>245</v>
      </c>
      <c r="I173" s="1">
        <v>45870</v>
      </c>
      <c r="J173" t="s">
        <v>234</v>
      </c>
      <c r="K173" t="s">
        <v>235</v>
      </c>
      <c r="L173" t="s">
        <v>171</v>
      </c>
      <c r="M173" t="s">
        <v>636</v>
      </c>
      <c r="N173" t="s">
        <v>237</v>
      </c>
      <c r="O173" t="s">
        <v>230</v>
      </c>
      <c r="P173"/>
      <c r="Q173">
        <f ca="1">IF(OR(ISNUMBER(MATCH(L173,MasterData!$D$3:$D$18,0)),ISNUMBER(MATCH(L173,MasterData!$C$3:$C$18,0))),
    DATEDIF(E173,I173,"d"),
    DATEDIF(E173,TODAY(),"d"))</f>
        <v>29</v>
      </c>
      <c r="R173">
        <f t="shared" ca="1" si="6"/>
        <v>0</v>
      </c>
      <c r="S173">
        <f t="shared" ca="1" si="7"/>
        <v>1</v>
      </c>
      <c r="T173">
        <f t="shared" ca="1" si="8"/>
        <v>0</v>
      </c>
    </row>
    <row r="174" spans="1:20" x14ac:dyDescent="0.35">
      <c r="A174">
        <v>6000145148</v>
      </c>
      <c r="B174" t="s">
        <v>644</v>
      </c>
      <c r="C174" t="s">
        <v>230</v>
      </c>
      <c r="D174" s="34" t="s">
        <v>480</v>
      </c>
      <c r="E174" s="1">
        <v>45845</v>
      </c>
      <c r="F174" s="1"/>
      <c r="G174" t="s">
        <v>552</v>
      </c>
      <c r="H174" t="s">
        <v>245</v>
      </c>
      <c r="I174" s="1">
        <v>45853</v>
      </c>
      <c r="J174" t="s">
        <v>245</v>
      </c>
      <c r="K174" t="s">
        <v>241</v>
      </c>
      <c r="L174" t="s">
        <v>171</v>
      </c>
      <c r="M174" t="s">
        <v>645</v>
      </c>
      <c r="N174" t="s">
        <v>237</v>
      </c>
      <c r="O174" t="s">
        <v>230</v>
      </c>
      <c r="P174"/>
      <c r="Q174">
        <f ca="1">IF(OR(ISNUMBER(MATCH(L174,MasterData!$D$3:$D$18,0)),ISNUMBER(MATCH(L174,MasterData!$C$3:$C$18,0))),
    DATEDIF(E174,I174,"d"),
    DATEDIF(E174,TODAY(),"d"))</f>
        <v>8</v>
      </c>
      <c r="R174">
        <f t="shared" ca="1" si="6"/>
        <v>0</v>
      </c>
      <c r="S174">
        <f t="shared" ca="1" si="7"/>
        <v>1</v>
      </c>
      <c r="T174">
        <f t="shared" ca="1" si="8"/>
        <v>0</v>
      </c>
    </row>
    <row r="175" spans="1:20" x14ac:dyDescent="0.35">
      <c r="A175">
        <v>6000145298</v>
      </c>
      <c r="B175" t="s">
        <v>230</v>
      </c>
      <c r="C175" t="s">
        <v>230</v>
      </c>
      <c r="D175" s="34" t="s">
        <v>231</v>
      </c>
      <c r="E175" s="1">
        <v>45846</v>
      </c>
      <c r="F175" s="1"/>
      <c r="G175" t="s">
        <v>248</v>
      </c>
      <c r="H175" t="s">
        <v>245</v>
      </c>
      <c r="I175" s="1">
        <v>45856</v>
      </c>
      <c r="J175" t="s">
        <v>245</v>
      </c>
      <c r="K175" t="s">
        <v>241</v>
      </c>
      <c r="L175" t="s">
        <v>171</v>
      </c>
      <c r="M175" t="s">
        <v>486</v>
      </c>
      <c r="N175" t="s">
        <v>237</v>
      </c>
      <c r="O175" t="s">
        <v>230</v>
      </c>
      <c r="P175"/>
      <c r="Q175">
        <f ca="1">IF(OR(ISNUMBER(MATCH(L175,MasterData!$D$3:$D$18,0)),ISNUMBER(MATCH(L175,MasterData!$C$3:$C$18,0))),
    DATEDIF(E175,I175,"d"),
    DATEDIF(E175,TODAY(),"d"))</f>
        <v>10</v>
      </c>
      <c r="R175">
        <f t="shared" ca="1" si="6"/>
        <v>0</v>
      </c>
      <c r="S175">
        <f t="shared" ca="1" si="7"/>
        <v>1</v>
      </c>
      <c r="T175">
        <f t="shared" ca="1" si="8"/>
        <v>0</v>
      </c>
    </row>
    <row r="176" spans="1:20" x14ac:dyDescent="0.35">
      <c r="A176">
        <v>6000145337</v>
      </c>
      <c r="B176" t="s">
        <v>646</v>
      </c>
      <c r="C176" t="s">
        <v>230</v>
      </c>
      <c r="D176" s="34" t="s">
        <v>231</v>
      </c>
      <c r="E176" s="1">
        <v>45846</v>
      </c>
      <c r="F176" s="1"/>
      <c r="G176" t="s">
        <v>248</v>
      </c>
      <c r="H176" t="s">
        <v>245</v>
      </c>
      <c r="I176" s="1">
        <v>45873</v>
      </c>
      <c r="J176" t="s">
        <v>234</v>
      </c>
      <c r="K176" t="s">
        <v>235</v>
      </c>
      <c r="L176" t="s">
        <v>171</v>
      </c>
      <c r="M176" t="s">
        <v>486</v>
      </c>
      <c r="N176" t="s">
        <v>237</v>
      </c>
      <c r="O176" t="s">
        <v>230</v>
      </c>
      <c r="P176"/>
      <c r="Q176">
        <f ca="1">IF(OR(ISNUMBER(MATCH(L176,MasterData!$D$3:$D$18,0)),ISNUMBER(MATCH(L176,MasterData!$C$3:$C$18,0))),
    DATEDIF(E176,I176,"d"),
    DATEDIF(E176,TODAY(),"d"))</f>
        <v>27</v>
      </c>
      <c r="R176">
        <f t="shared" ca="1" si="6"/>
        <v>0</v>
      </c>
      <c r="S176">
        <f t="shared" ca="1" si="7"/>
        <v>1</v>
      </c>
      <c r="T176">
        <f t="shared" ca="1" si="8"/>
        <v>0</v>
      </c>
    </row>
    <row r="177" spans="1:20" x14ac:dyDescent="0.35">
      <c r="A177">
        <v>6000145415</v>
      </c>
      <c r="B177" t="s">
        <v>647</v>
      </c>
      <c r="C177" t="s">
        <v>230</v>
      </c>
      <c r="D177" s="34" t="s">
        <v>254</v>
      </c>
      <c r="E177" s="1">
        <v>45847</v>
      </c>
      <c r="F177" s="1"/>
      <c r="G177" t="s">
        <v>268</v>
      </c>
      <c r="H177" t="s">
        <v>230</v>
      </c>
      <c r="I177" s="1">
        <v>45876</v>
      </c>
      <c r="J177" t="s">
        <v>245</v>
      </c>
      <c r="K177" t="s">
        <v>241</v>
      </c>
      <c r="L177" t="s">
        <v>171</v>
      </c>
      <c r="M177" t="s">
        <v>648</v>
      </c>
      <c r="N177" t="s">
        <v>237</v>
      </c>
      <c r="O177" t="s">
        <v>230</v>
      </c>
      <c r="P177"/>
      <c r="Q177">
        <f ca="1">IF(OR(ISNUMBER(MATCH(L177,MasterData!$D$3:$D$18,0)),ISNUMBER(MATCH(L177,MasterData!$C$3:$C$18,0))),
    DATEDIF(E177,I177,"d"),
    DATEDIF(E177,TODAY(),"d"))</f>
        <v>29</v>
      </c>
      <c r="R177">
        <f t="shared" ca="1" si="6"/>
        <v>0</v>
      </c>
      <c r="S177">
        <f t="shared" ca="1" si="7"/>
        <v>1</v>
      </c>
      <c r="T177">
        <f t="shared" ca="1" si="8"/>
        <v>0</v>
      </c>
    </row>
    <row r="178" spans="1:20" x14ac:dyDescent="0.35">
      <c r="A178">
        <v>6000146508</v>
      </c>
      <c r="B178" t="s">
        <v>640</v>
      </c>
      <c r="D178" s="34" t="s">
        <v>254</v>
      </c>
      <c r="E178" s="1">
        <v>45825</v>
      </c>
      <c r="F178" s="1"/>
      <c r="G178" t="s">
        <v>641</v>
      </c>
      <c r="I178" s="1">
        <v>45895.441759259258</v>
      </c>
      <c r="K178" t="s">
        <v>241</v>
      </c>
      <c r="L178" t="s">
        <v>171</v>
      </c>
      <c r="M178" t="s">
        <v>642</v>
      </c>
      <c r="N178" t="s">
        <v>237</v>
      </c>
      <c r="P178"/>
      <c r="Q178">
        <f ca="1">IF(OR(ISNUMBER(MATCH(L178,MasterData!$D$3:$D$18,0)),ISNUMBER(MATCH(L178,MasterData!$C$3:$C$18,0))),
    DATEDIF(E178,I178,"d"),
    DATEDIF(E178,TODAY(),"d"))</f>
        <v>70</v>
      </c>
      <c r="R178">
        <f t="shared" ca="1" si="6"/>
        <v>0</v>
      </c>
      <c r="S178">
        <f t="shared" ca="1" si="7"/>
        <v>0</v>
      </c>
      <c r="T178">
        <f t="shared" ca="1" si="8"/>
        <v>1</v>
      </c>
    </row>
    <row r="179" spans="1:20" x14ac:dyDescent="0.35">
      <c r="B179" t="s">
        <v>663</v>
      </c>
      <c r="D179" s="34">
        <v>3010</v>
      </c>
      <c r="E179" s="1">
        <v>45826</v>
      </c>
      <c r="F179" s="1"/>
      <c r="G179" t="s">
        <v>664</v>
      </c>
      <c r="I179" s="1">
        <v>45854</v>
      </c>
      <c r="K179" t="s">
        <v>235</v>
      </c>
      <c r="L179" t="s">
        <v>171</v>
      </c>
      <c r="M179" t="s">
        <v>665</v>
      </c>
      <c r="N179" t="s">
        <v>237</v>
      </c>
      <c r="P179"/>
      <c r="Q179">
        <f ca="1">IF(OR(ISNUMBER(MATCH(L179,MasterData!$D$3:$D$18,0)),ISNUMBER(MATCH(L179,MasterData!$C$3:$C$18,0))),
    DATEDIF(E179,I179,"d"),
    DATEDIF(E179,TODAY(),"d"))</f>
        <v>28</v>
      </c>
      <c r="R179">
        <f t="shared" ca="1" si="6"/>
        <v>0</v>
      </c>
      <c r="S179">
        <f t="shared" ca="1" si="7"/>
        <v>1</v>
      </c>
      <c r="T179">
        <f t="shared" ca="1" si="8"/>
        <v>0</v>
      </c>
    </row>
    <row r="180" spans="1:20" x14ac:dyDescent="0.35">
      <c r="B180" t="s">
        <v>666</v>
      </c>
      <c r="D180" s="34">
        <v>3010</v>
      </c>
      <c r="E180" s="1">
        <v>45828</v>
      </c>
      <c r="F180" s="1"/>
      <c r="G180" t="s">
        <v>667</v>
      </c>
      <c r="I180" s="1">
        <v>45854</v>
      </c>
      <c r="K180" t="s">
        <v>235</v>
      </c>
      <c r="L180" t="s">
        <v>171</v>
      </c>
      <c r="M180" t="s">
        <v>668</v>
      </c>
      <c r="N180" t="s">
        <v>237</v>
      </c>
      <c r="P180"/>
      <c r="Q180">
        <f ca="1">IF(OR(ISNUMBER(MATCH(L180,MasterData!$D$3:$D$18,0)),ISNUMBER(MATCH(L180,MasterData!$C$3:$C$18,0))),
    DATEDIF(E180,I180,"d"),
    DATEDIF(E180,TODAY(),"d"))</f>
        <v>26</v>
      </c>
      <c r="R180">
        <f t="shared" ca="1" si="6"/>
        <v>0</v>
      </c>
      <c r="S180">
        <f t="shared" ca="1" si="7"/>
        <v>1</v>
      </c>
      <c r="T180">
        <f t="shared" ca="1" si="8"/>
        <v>0</v>
      </c>
    </row>
    <row r="181" spans="1:20" x14ac:dyDescent="0.35">
      <c r="B181" t="s">
        <v>10</v>
      </c>
      <c r="D181" s="34" t="s">
        <v>231</v>
      </c>
      <c r="E181" s="1">
        <v>45828</v>
      </c>
      <c r="F181" s="1"/>
      <c r="G181" t="s">
        <v>669</v>
      </c>
      <c r="I181" s="1">
        <v>45895.398414351854</v>
      </c>
      <c r="K181" t="s">
        <v>235</v>
      </c>
      <c r="L181" t="s">
        <v>171</v>
      </c>
      <c r="M181" t="s">
        <v>670</v>
      </c>
      <c r="N181" t="s">
        <v>237</v>
      </c>
      <c r="P181"/>
      <c r="Q181">
        <f ca="1">IF(OR(ISNUMBER(MATCH(L181,MasterData!$D$3:$D$18,0)),ISNUMBER(MATCH(L181,MasterData!$C$3:$C$18,0))),
    DATEDIF(E181,I181,"d"),
    DATEDIF(E181,TODAY(),"d"))</f>
        <v>67</v>
      </c>
      <c r="R181">
        <f t="shared" ca="1" si="6"/>
        <v>0</v>
      </c>
      <c r="S181">
        <f t="shared" ca="1" si="7"/>
        <v>0</v>
      </c>
      <c r="T181">
        <f t="shared" ca="1" si="8"/>
        <v>1</v>
      </c>
    </row>
    <row r="182" spans="1:20" x14ac:dyDescent="0.35">
      <c r="B182" t="s">
        <v>11</v>
      </c>
      <c r="D182" s="34">
        <v>3014</v>
      </c>
      <c r="E182" s="1">
        <v>45840</v>
      </c>
      <c r="F182" s="1"/>
      <c r="G182" t="s">
        <v>649</v>
      </c>
      <c r="H182" t="s">
        <v>650</v>
      </c>
      <c r="I182" s="1">
        <v>45883</v>
      </c>
      <c r="J182" t="s">
        <v>650</v>
      </c>
      <c r="K182" t="s">
        <v>235</v>
      </c>
      <c r="L182" t="s">
        <v>171</v>
      </c>
      <c r="M182" t="s">
        <v>651</v>
      </c>
      <c r="N182" t="s">
        <v>237</v>
      </c>
      <c r="P182"/>
      <c r="Q182">
        <f ca="1">IF(OR(ISNUMBER(MATCH(L182,MasterData!$D$3:$D$18,0)),ISNUMBER(MATCH(L182,MasterData!$C$3:$C$18,0))),
    DATEDIF(E182,I182,"d"),
    DATEDIF(E182,TODAY(),"d"))</f>
        <v>43</v>
      </c>
      <c r="R182">
        <f t="shared" ca="1" si="6"/>
        <v>0</v>
      </c>
      <c r="S182">
        <f t="shared" ca="1" si="7"/>
        <v>0</v>
      </c>
      <c r="T182">
        <f t="shared" ca="1" si="8"/>
        <v>1</v>
      </c>
    </row>
    <row r="183" spans="1:20" x14ac:dyDescent="0.35">
      <c r="B183" t="s">
        <v>671</v>
      </c>
      <c r="D183" s="34">
        <v>7092</v>
      </c>
      <c r="E183" s="1">
        <v>45841</v>
      </c>
      <c r="F183" s="1"/>
      <c r="G183" t="s">
        <v>672</v>
      </c>
      <c r="I183" s="1">
        <v>45859</v>
      </c>
      <c r="K183" t="s">
        <v>241</v>
      </c>
      <c r="L183" t="s">
        <v>171</v>
      </c>
      <c r="M183" t="s">
        <v>673</v>
      </c>
      <c r="N183" t="s">
        <v>237</v>
      </c>
      <c r="P183"/>
      <c r="Q183">
        <f ca="1">IF(OR(ISNUMBER(MATCH(L183,MasterData!$D$3:$D$18,0)),ISNUMBER(MATCH(L183,MasterData!$C$3:$C$18,0))),
    DATEDIF(E183,I183,"d"),
    DATEDIF(E183,TODAY(),"d"))</f>
        <v>18</v>
      </c>
      <c r="R183">
        <f t="shared" ca="1" si="6"/>
        <v>0</v>
      </c>
      <c r="S183">
        <f t="shared" ca="1" si="7"/>
        <v>1</v>
      </c>
      <c r="T183">
        <f t="shared" ca="1" si="8"/>
        <v>0</v>
      </c>
    </row>
    <row r="184" spans="1:20" x14ac:dyDescent="0.35">
      <c r="B184" t="s">
        <v>12</v>
      </c>
      <c r="D184" s="34" t="s">
        <v>231</v>
      </c>
      <c r="E184" s="1">
        <v>45845</v>
      </c>
      <c r="F184" s="1"/>
      <c r="G184" t="s">
        <v>669</v>
      </c>
      <c r="I184" s="1">
        <v>45901</v>
      </c>
      <c r="K184" t="s">
        <v>235</v>
      </c>
      <c r="L184" t="s">
        <v>171</v>
      </c>
      <c r="M184" t="s">
        <v>674</v>
      </c>
      <c r="N184" t="s">
        <v>237</v>
      </c>
      <c r="P184"/>
      <c r="Q184">
        <f ca="1">IF(OR(ISNUMBER(MATCH(L184,MasterData!$D$3:$D$18,0)),ISNUMBER(MATCH(L184,MasterData!$C$3:$C$18,0))),
    DATEDIF(E184,I184,"d"),
    DATEDIF(E184,TODAY(),"d"))</f>
        <v>56</v>
      </c>
      <c r="R184">
        <f t="shared" ca="1" si="6"/>
        <v>0</v>
      </c>
      <c r="S184">
        <f t="shared" ca="1" si="7"/>
        <v>0</v>
      </c>
      <c r="T184">
        <f t="shared" ca="1" si="8"/>
        <v>1</v>
      </c>
    </row>
    <row r="185" spans="1:20" x14ac:dyDescent="0.35">
      <c r="B185" t="s">
        <v>675</v>
      </c>
      <c r="D185" s="34">
        <v>3014</v>
      </c>
      <c r="E185" s="1">
        <v>45845</v>
      </c>
      <c r="F185" s="1"/>
      <c r="G185" t="s">
        <v>676</v>
      </c>
      <c r="I185" s="1">
        <v>45859</v>
      </c>
      <c r="K185" t="s">
        <v>347</v>
      </c>
      <c r="L185" t="s">
        <v>171</v>
      </c>
      <c r="M185" t="s">
        <v>677</v>
      </c>
      <c r="N185" t="s">
        <v>237</v>
      </c>
      <c r="P185"/>
      <c r="Q185">
        <f ca="1">IF(OR(ISNUMBER(MATCH(L185,MasterData!$D$3:$D$18,0)),ISNUMBER(MATCH(L185,MasterData!$C$3:$C$18,0))),
    DATEDIF(E185,I185,"d"),
    DATEDIF(E185,TODAY(),"d"))</f>
        <v>14</v>
      </c>
      <c r="R185">
        <f t="shared" ca="1" si="6"/>
        <v>0</v>
      </c>
      <c r="S185">
        <f t="shared" ca="1" si="7"/>
        <v>1</v>
      </c>
      <c r="T185">
        <f t="shared" ca="1" si="8"/>
        <v>0</v>
      </c>
    </row>
    <row r="186" spans="1:20" x14ac:dyDescent="0.35">
      <c r="B186" t="s">
        <v>13</v>
      </c>
      <c r="D186" s="34">
        <v>3014</v>
      </c>
      <c r="E186" s="1">
        <v>45846</v>
      </c>
      <c r="F186" s="1"/>
      <c r="G186" t="s">
        <v>652</v>
      </c>
      <c r="H186" t="s">
        <v>240</v>
      </c>
      <c r="I186" s="1">
        <v>45883</v>
      </c>
      <c r="J186" t="s">
        <v>245</v>
      </c>
      <c r="K186" t="s">
        <v>241</v>
      </c>
      <c r="L186" t="s">
        <v>164</v>
      </c>
      <c r="M186" t="s">
        <v>653</v>
      </c>
      <c r="N186" t="s">
        <v>237</v>
      </c>
      <c r="P186" s="193" t="s">
        <v>798</v>
      </c>
      <c r="Q186">
        <f ca="1">IF(OR(ISNUMBER(MATCH(L186,MasterData!$D$3:$D$18,0)),ISNUMBER(MATCH(L186,MasterData!$C$3:$C$18,0))),
    DATEDIF(E186,I186,"d"),
    DATEDIF(E186,TODAY(),"d"))</f>
        <v>161</v>
      </c>
      <c r="R186">
        <f t="shared" ca="1" si="6"/>
        <v>0</v>
      </c>
      <c r="S186">
        <f t="shared" ca="1" si="7"/>
        <v>0</v>
      </c>
      <c r="T186">
        <f t="shared" ca="1" si="8"/>
        <v>1</v>
      </c>
    </row>
    <row r="187" spans="1:20" x14ac:dyDescent="0.35">
      <c r="B187" t="s">
        <v>654</v>
      </c>
      <c r="D187" s="34">
        <v>3014</v>
      </c>
      <c r="E187" s="1">
        <v>45847</v>
      </c>
      <c r="F187" s="1"/>
      <c r="G187" t="s">
        <v>652</v>
      </c>
      <c r="H187" t="s">
        <v>245</v>
      </c>
      <c r="I187" s="1">
        <v>45854</v>
      </c>
      <c r="J187" t="s">
        <v>245</v>
      </c>
      <c r="K187" t="s">
        <v>347</v>
      </c>
      <c r="L187" t="s">
        <v>171</v>
      </c>
      <c r="M187" t="s">
        <v>655</v>
      </c>
      <c r="N187" t="s">
        <v>237</v>
      </c>
      <c r="P187"/>
      <c r="Q187">
        <f ca="1">IF(OR(ISNUMBER(MATCH(L187,MasterData!$D$3:$D$18,0)),ISNUMBER(MATCH(L187,MasterData!$C$3:$C$18,0))),
    DATEDIF(E187,I187,"d"),
    DATEDIF(E187,TODAY(),"d"))</f>
        <v>7</v>
      </c>
      <c r="R187">
        <f t="shared" ca="1" si="6"/>
        <v>1</v>
      </c>
      <c r="S187">
        <f t="shared" ca="1" si="7"/>
        <v>0</v>
      </c>
      <c r="T187">
        <f t="shared" ca="1" si="8"/>
        <v>0</v>
      </c>
    </row>
    <row r="188" spans="1:20" x14ac:dyDescent="0.35">
      <c r="B188" t="s">
        <v>656</v>
      </c>
      <c r="D188" s="34">
        <v>3014</v>
      </c>
      <c r="E188" s="1">
        <v>45847</v>
      </c>
      <c r="F188" s="1"/>
      <c r="G188" t="s">
        <v>657</v>
      </c>
      <c r="H188" t="s">
        <v>658</v>
      </c>
      <c r="I188" s="1">
        <v>45854</v>
      </c>
      <c r="J188" t="s">
        <v>650</v>
      </c>
      <c r="K188" t="s">
        <v>241</v>
      </c>
      <c r="L188" t="s">
        <v>171</v>
      </c>
      <c r="M188" t="s">
        <v>659</v>
      </c>
      <c r="N188" t="s">
        <v>237</v>
      </c>
      <c r="P188"/>
      <c r="Q188">
        <f ca="1">IF(OR(ISNUMBER(MATCH(L188,MasterData!$D$3:$D$18,0)),ISNUMBER(MATCH(L188,MasterData!$C$3:$C$18,0))),
    DATEDIF(E188,I188,"d"),
    DATEDIF(E188,TODAY(),"d"))</f>
        <v>7</v>
      </c>
      <c r="R188">
        <f t="shared" ca="1" si="6"/>
        <v>1</v>
      </c>
      <c r="S188">
        <f t="shared" ca="1" si="7"/>
        <v>0</v>
      </c>
      <c r="T188">
        <f t="shared" ca="1" si="8"/>
        <v>0</v>
      </c>
    </row>
    <row r="189" spans="1:20" x14ac:dyDescent="0.35">
      <c r="B189" t="s">
        <v>678</v>
      </c>
      <c r="D189" s="34">
        <v>3009</v>
      </c>
      <c r="E189" s="1">
        <v>45846</v>
      </c>
      <c r="F189" s="1"/>
      <c r="G189" t="s">
        <v>679</v>
      </c>
      <c r="I189" s="1">
        <v>45863</v>
      </c>
      <c r="K189" t="s">
        <v>235</v>
      </c>
      <c r="L189" t="s">
        <v>171</v>
      </c>
      <c r="M189" t="s">
        <v>680</v>
      </c>
      <c r="N189" t="s">
        <v>237</v>
      </c>
      <c r="P189"/>
      <c r="Q189">
        <f ca="1">IF(OR(ISNUMBER(MATCH(L189,MasterData!$D$3:$D$18,0)),ISNUMBER(MATCH(L189,MasterData!$C$3:$C$18,0))),
    DATEDIF(E189,I189,"d"),
    DATEDIF(E189,TODAY(),"d"))</f>
        <v>17</v>
      </c>
      <c r="R189">
        <f t="shared" ca="1" si="6"/>
        <v>0</v>
      </c>
      <c r="S189">
        <f t="shared" ca="1" si="7"/>
        <v>1</v>
      </c>
      <c r="T189">
        <f t="shared" ca="1" si="8"/>
        <v>0</v>
      </c>
    </row>
    <row r="190" spans="1:20" x14ac:dyDescent="0.35">
      <c r="B190" t="s">
        <v>685</v>
      </c>
      <c r="D190" s="34" t="s">
        <v>254</v>
      </c>
      <c r="E190" s="1">
        <v>45852</v>
      </c>
      <c r="F190" s="1"/>
      <c r="G190" t="s">
        <v>686</v>
      </c>
      <c r="I190" s="1">
        <v>45866</v>
      </c>
      <c r="K190" t="s">
        <v>235</v>
      </c>
      <c r="L190" t="s">
        <v>171</v>
      </c>
      <c r="M190" t="s">
        <v>687</v>
      </c>
      <c r="N190" t="s">
        <v>237</v>
      </c>
      <c r="P190"/>
      <c r="Q190">
        <f ca="1">IF(OR(ISNUMBER(MATCH(L190,MasterData!$D$3:$D$18,0)),ISNUMBER(MATCH(L190,MasterData!$C$3:$C$18,0))),
    DATEDIF(E190,I190,"d"),
    DATEDIF(E190,TODAY(),"d"))</f>
        <v>14</v>
      </c>
      <c r="R190">
        <f t="shared" ca="1" si="6"/>
        <v>0</v>
      </c>
      <c r="S190">
        <f t="shared" ca="1" si="7"/>
        <v>1</v>
      </c>
      <c r="T190">
        <f t="shared" ca="1" si="8"/>
        <v>0</v>
      </c>
    </row>
    <row r="191" spans="1:20" x14ac:dyDescent="0.35">
      <c r="B191" t="s">
        <v>688</v>
      </c>
      <c r="D191" s="34">
        <v>3014</v>
      </c>
      <c r="E191" s="1">
        <v>45852</v>
      </c>
      <c r="F191" s="1"/>
      <c r="G191" t="s">
        <v>689</v>
      </c>
      <c r="I191" s="1">
        <v>45859</v>
      </c>
      <c r="K191" t="s">
        <v>241</v>
      </c>
      <c r="L191" t="s">
        <v>171</v>
      </c>
      <c r="M191" t="s">
        <v>690</v>
      </c>
      <c r="N191" t="s">
        <v>237</v>
      </c>
      <c r="P191"/>
      <c r="Q191">
        <f ca="1">IF(OR(ISNUMBER(MATCH(L191,MasterData!$D$3:$D$18,0)),ISNUMBER(MATCH(L191,MasterData!$C$3:$C$18,0))),
    DATEDIF(E191,I191,"d"),
    DATEDIF(E191,TODAY(),"d"))</f>
        <v>7</v>
      </c>
      <c r="R191">
        <f t="shared" ca="1" si="6"/>
        <v>1</v>
      </c>
      <c r="S191">
        <f t="shared" ca="1" si="7"/>
        <v>0</v>
      </c>
      <c r="T191">
        <f t="shared" ca="1" si="8"/>
        <v>0</v>
      </c>
    </row>
    <row r="192" spans="1:20" x14ac:dyDescent="0.35">
      <c r="B192" t="s">
        <v>14</v>
      </c>
      <c r="D192" s="34">
        <v>3014</v>
      </c>
      <c r="E192" s="1">
        <v>45853</v>
      </c>
      <c r="F192" s="1"/>
      <c r="G192" t="s">
        <v>676</v>
      </c>
      <c r="I192" s="1">
        <v>45875</v>
      </c>
      <c r="K192" t="s">
        <v>347</v>
      </c>
      <c r="L192" t="s">
        <v>171</v>
      </c>
      <c r="M192" t="s">
        <v>684</v>
      </c>
      <c r="N192" t="s">
        <v>237</v>
      </c>
      <c r="P192"/>
      <c r="Q192">
        <f ca="1">IF(OR(ISNUMBER(MATCH(L192,MasterData!$D$3:$D$18,0)),ISNUMBER(MATCH(L192,MasterData!$C$3:$C$18,0))),
    DATEDIF(E192,I192,"d"),
    DATEDIF(E192,TODAY(),"d"))</f>
        <v>22</v>
      </c>
      <c r="R192">
        <f ca="1">IF(AND($Q192&gt;=0,$Q192&lt;=7),1,0)</f>
        <v>0</v>
      </c>
      <c r="S192">
        <f ca="1">IF(AND($Q192&gt;7,Q192&lt;=30),1,0)</f>
        <v>1</v>
      </c>
      <c r="T192">
        <f ca="1">IF($Q192&gt;30,1,0)</f>
        <v>0</v>
      </c>
    </row>
    <row r="193" spans="1:20" x14ac:dyDescent="0.35">
      <c r="B193" t="s">
        <v>691</v>
      </c>
      <c r="D193" s="34" t="s">
        <v>254</v>
      </c>
      <c r="E193" s="1">
        <v>45854</v>
      </c>
      <c r="F193" s="1"/>
      <c r="G193" t="s">
        <v>692</v>
      </c>
      <c r="I193" s="1">
        <v>45862</v>
      </c>
      <c r="K193" t="s">
        <v>235</v>
      </c>
      <c r="L193" t="s">
        <v>171</v>
      </c>
      <c r="M193" t="s">
        <v>693</v>
      </c>
      <c r="N193" t="s">
        <v>237</v>
      </c>
      <c r="P193"/>
      <c r="Q193">
        <f ca="1">IF(OR(ISNUMBER(MATCH(L193,MasterData!$D$3:$D$18,0)),ISNUMBER(MATCH(L193,MasterData!$C$3:$C$18,0))),
    DATEDIF(E193,I193,"d"),
    DATEDIF(E193,TODAY(),"d"))</f>
        <v>8</v>
      </c>
      <c r="R193">
        <f t="shared" ref="R193:R199" ca="1" si="9">IF(AND($Q193&gt;=0,$Q193&lt;=7),1,0)</f>
        <v>0</v>
      </c>
      <c r="S193">
        <f t="shared" ref="S193:S199" ca="1" si="10">IF(AND($Q193&gt;7,Q193&lt;=30),1,0)</f>
        <v>1</v>
      </c>
      <c r="T193">
        <f t="shared" ref="T193:T199" ca="1" si="11">IF($Q193&gt;30,1,0)</f>
        <v>0</v>
      </c>
    </row>
    <row r="194" spans="1:20" x14ac:dyDescent="0.35">
      <c r="B194" t="s">
        <v>15</v>
      </c>
      <c r="D194" s="34">
        <v>3014</v>
      </c>
      <c r="E194" s="1">
        <v>45856</v>
      </c>
      <c r="F194" s="1"/>
      <c r="G194" t="s">
        <v>686</v>
      </c>
      <c r="I194" s="1">
        <v>45874</v>
      </c>
      <c r="K194" t="s">
        <v>235</v>
      </c>
      <c r="L194" t="s">
        <v>171</v>
      </c>
      <c r="M194" t="s">
        <v>697</v>
      </c>
      <c r="N194" t="s">
        <v>237</v>
      </c>
      <c r="P194"/>
      <c r="Q194">
        <f ca="1">IF(OR(ISNUMBER(MATCH(L194,MasterData!$D$3:$D$18,0)),ISNUMBER(MATCH(L194,MasterData!$C$3:$C$18,0))),
    DATEDIF(E194,I194,"d"),
    DATEDIF(E194,TODAY(),"d"))</f>
        <v>18</v>
      </c>
      <c r="R194">
        <f t="shared" ca="1" si="9"/>
        <v>0</v>
      </c>
      <c r="S194">
        <f t="shared" ca="1" si="10"/>
        <v>1</v>
      </c>
      <c r="T194">
        <f t="shared" ca="1" si="11"/>
        <v>0</v>
      </c>
    </row>
    <row r="195" spans="1:20" x14ac:dyDescent="0.35">
      <c r="A195">
        <v>6000146356</v>
      </c>
      <c r="B195" t="s">
        <v>698</v>
      </c>
      <c r="D195" s="34">
        <v>3014</v>
      </c>
      <c r="E195" s="1">
        <v>45859</v>
      </c>
      <c r="F195" s="1"/>
      <c r="G195" t="s">
        <v>699</v>
      </c>
      <c r="H195" t="s">
        <v>245</v>
      </c>
      <c r="I195" s="1">
        <v>45866</v>
      </c>
      <c r="K195" t="s">
        <v>241</v>
      </c>
      <c r="L195" t="s">
        <v>171</v>
      </c>
      <c r="M195" t="s">
        <v>700</v>
      </c>
      <c r="N195" t="s">
        <v>237</v>
      </c>
      <c r="P195"/>
      <c r="Q195">
        <f ca="1">IF(OR(ISNUMBER(MATCH(L195,MasterData!$D$3:$D$18,0)),ISNUMBER(MATCH(L195,MasterData!$C$3:$C$18,0))),
    DATEDIF(E195,I195,"d"),
    DATEDIF(E195,TODAY(),"d"))</f>
        <v>7</v>
      </c>
      <c r="R195">
        <f ca="1">IF(AND($Q195&gt;=0,$Q195&lt;=7),1,0)</f>
        <v>1</v>
      </c>
      <c r="S195">
        <f ca="1">IF(AND($Q195&gt;7,Q195&lt;=30),1,0)</f>
        <v>0</v>
      </c>
      <c r="T195">
        <f ca="1">IF($Q195&gt;30,1,0)</f>
        <v>0</v>
      </c>
    </row>
    <row r="196" spans="1:20" x14ac:dyDescent="0.35">
      <c r="B196" t="s">
        <v>16</v>
      </c>
      <c r="D196" s="34">
        <v>3014</v>
      </c>
      <c r="E196" s="1">
        <v>45859</v>
      </c>
      <c r="F196" s="1"/>
      <c r="G196" t="s">
        <v>689</v>
      </c>
      <c r="I196" s="1">
        <v>45869</v>
      </c>
      <c r="K196" t="s">
        <v>235</v>
      </c>
      <c r="L196" t="s">
        <v>171</v>
      </c>
      <c r="M196" t="s">
        <v>701</v>
      </c>
      <c r="N196" t="s">
        <v>237</v>
      </c>
      <c r="P196"/>
      <c r="Q196">
        <f ca="1">IF(OR(ISNUMBER(MATCH(L196,MasterData!$D$3:$D$18,0)),ISNUMBER(MATCH(L196,MasterData!$C$3:$C$18,0))),
    DATEDIF(E196,I196,"d"),
    DATEDIF(E196,TODAY(),"d"))</f>
        <v>10</v>
      </c>
      <c r="R196">
        <f t="shared" ca="1" si="9"/>
        <v>0</v>
      </c>
      <c r="S196">
        <f t="shared" ca="1" si="10"/>
        <v>1</v>
      </c>
      <c r="T196">
        <f t="shared" ca="1" si="11"/>
        <v>0</v>
      </c>
    </row>
    <row r="197" spans="1:20" x14ac:dyDescent="0.35">
      <c r="B197" t="s">
        <v>17</v>
      </c>
      <c r="D197" s="34" t="s">
        <v>480</v>
      </c>
      <c r="E197" s="1">
        <v>45859</v>
      </c>
      <c r="F197" s="1"/>
      <c r="G197" t="s">
        <v>702</v>
      </c>
      <c r="I197" s="1">
        <v>45874</v>
      </c>
      <c r="K197" t="s">
        <v>235</v>
      </c>
      <c r="L197" t="s">
        <v>171</v>
      </c>
      <c r="M197" t="s">
        <v>703</v>
      </c>
      <c r="N197" t="s">
        <v>237</v>
      </c>
      <c r="P197"/>
      <c r="Q197">
        <f ca="1">IF(OR(ISNUMBER(MATCH(L197,MasterData!$D$3:$D$18,0)),ISNUMBER(MATCH(L197,MasterData!$C$3:$C$18,0))),
    DATEDIF(E197,I197,"d"),
    DATEDIF(E197,TODAY(),"d"))</f>
        <v>15</v>
      </c>
      <c r="R197">
        <f t="shared" ca="1" si="9"/>
        <v>0</v>
      </c>
      <c r="S197">
        <f t="shared" ca="1" si="10"/>
        <v>1</v>
      </c>
      <c r="T197">
        <f t="shared" ca="1" si="11"/>
        <v>0</v>
      </c>
    </row>
    <row r="198" spans="1:20" x14ac:dyDescent="0.35">
      <c r="A198">
        <v>6000147166</v>
      </c>
      <c r="B198" t="s">
        <v>18</v>
      </c>
      <c r="D198" s="34" t="s">
        <v>660</v>
      </c>
      <c r="E198" s="1">
        <v>45862</v>
      </c>
      <c r="F198" s="1"/>
      <c r="G198" t="s">
        <v>704</v>
      </c>
      <c r="I198" s="1">
        <v>45882</v>
      </c>
      <c r="K198" t="s">
        <v>235</v>
      </c>
      <c r="L198" t="s">
        <v>171</v>
      </c>
      <c r="M198" t="s">
        <v>705</v>
      </c>
      <c r="N198" t="s">
        <v>237</v>
      </c>
      <c r="P198"/>
      <c r="Q198">
        <f ca="1">IF(OR(ISNUMBER(MATCH(L198,MasterData!$D$3:$D$18,0)),ISNUMBER(MATCH(L198,MasterData!$C$3:$C$18,0))),
    DATEDIF(E198,I198,"d"),
    DATEDIF(E198,TODAY(),"d"))</f>
        <v>20</v>
      </c>
      <c r="R198">
        <f t="shared" ca="1" si="9"/>
        <v>0</v>
      </c>
      <c r="S198">
        <f t="shared" ca="1" si="10"/>
        <v>1</v>
      </c>
      <c r="T198">
        <f t="shared" ca="1" si="11"/>
        <v>0</v>
      </c>
    </row>
    <row r="199" spans="1:20" x14ac:dyDescent="0.35">
      <c r="B199" t="s">
        <v>706</v>
      </c>
      <c r="D199" s="34" t="s">
        <v>480</v>
      </c>
      <c r="E199" s="1">
        <v>45862</v>
      </c>
      <c r="F199" s="1"/>
      <c r="G199" t="s">
        <v>689</v>
      </c>
      <c r="I199" s="1">
        <v>45867</v>
      </c>
      <c r="K199" t="s">
        <v>241</v>
      </c>
      <c r="L199" t="s">
        <v>171</v>
      </c>
      <c r="M199" t="s">
        <v>707</v>
      </c>
      <c r="N199" t="s">
        <v>237</v>
      </c>
      <c r="P199"/>
      <c r="Q199">
        <f ca="1">IF(OR(ISNUMBER(MATCH(L199,MasterData!$D$3:$D$18,0)),ISNUMBER(MATCH(L199,MasterData!$C$3:$C$18,0))),
    DATEDIF(E199,I199,"d"),
    DATEDIF(E199,TODAY(),"d"))</f>
        <v>5</v>
      </c>
      <c r="R199">
        <f t="shared" ca="1" si="9"/>
        <v>1</v>
      </c>
      <c r="S199">
        <f t="shared" ca="1" si="10"/>
        <v>0</v>
      </c>
      <c r="T199">
        <f t="shared" ca="1" si="11"/>
        <v>0</v>
      </c>
    </row>
    <row r="200" spans="1:20" x14ac:dyDescent="0.35">
      <c r="B200" t="s">
        <v>19</v>
      </c>
      <c r="D200" s="34">
        <v>3003</v>
      </c>
      <c r="E200" s="1">
        <v>45863</v>
      </c>
      <c r="F200" s="1"/>
      <c r="G200" t="s">
        <v>692</v>
      </c>
      <c r="I200" s="1">
        <v>45874</v>
      </c>
      <c r="K200" t="s">
        <v>241</v>
      </c>
      <c r="L200" t="s">
        <v>171</v>
      </c>
      <c r="M200" t="s">
        <v>708</v>
      </c>
      <c r="N200" t="s">
        <v>237</v>
      </c>
      <c r="P200"/>
      <c r="Q200">
        <f ca="1">IF(OR(ISNUMBER(MATCH(L200,MasterData!$D$3:$D$18,0)),ISNUMBER(MATCH(L200,MasterData!$C$3:$C$18,0))),
    DATEDIF(E200,I200,"d"),
    DATEDIF(E200,TODAY(),"d"))</f>
        <v>11</v>
      </c>
      <c r="R200">
        <f ca="1">IF(AND($Q200&gt;=0,$Q200&lt;=7),1,0)</f>
        <v>0</v>
      </c>
      <c r="S200">
        <f ca="1">IF(AND($Q200&gt;7,Q200&lt;=30),1,0)</f>
        <v>1</v>
      </c>
      <c r="T200">
        <f ca="1">IF($Q200&gt;30,1,0)</f>
        <v>0</v>
      </c>
    </row>
    <row r="201" spans="1:20" x14ac:dyDescent="0.35">
      <c r="B201" t="s">
        <v>709</v>
      </c>
      <c r="D201" s="34" t="s">
        <v>231</v>
      </c>
      <c r="E201" s="1">
        <v>45867</v>
      </c>
      <c r="F201" s="1"/>
      <c r="G201" t="s">
        <v>710</v>
      </c>
      <c r="I201" s="1">
        <v>45869</v>
      </c>
      <c r="K201" t="s">
        <v>235</v>
      </c>
      <c r="L201" t="s">
        <v>171</v>
      </c>
      <c r="M201" t="s">
        <v>711</v>
      </c>
      <c r="N201" t="s">
        <v>237</v>
      </c>
      <c r="P201"/>
      <c r="Q201">
        <f ca="1">IF(OR(ISNUMBER(MATCH(L201,MasterData!$D$3:$D$18,0)),ISNUMBER(MATCH(L201,MasterData!$C$3:$C$18,0))),
    DATEDIF(E201,I201,"d"),
    DATEDIF(E201,TODAY(),"d"))</f>
        <v>2</v>
      </c>
      <c r="R201">
        <f t="shared" ref="R201:R263" ca="1" si="12">IF(AND($Q201&gt;=0,$Q201&lt;=7),1,0)</f>
        <v>1</v>
      </c>
      <c r="S201">
        <f t="shared" ref="S201:S255" ca="1" si="13">IF(AND($Q201&gt;7,Q201&lt;=30),1,0)</f>
        <v>0</v>
      </c>
      <c r="T201">
        <f t="shared" ref="T201:T263" ca="1" si="14">IF($Q201&gt;30,1,0)</f>
        <v>0</v>
      </c>
    </row>
    <row r="202" spans="1:20" x14ac:dyDescent="0.35">
      <c r="B202" t="s">
        <v>712</v>
      </c>
      <c r="D202" s="34" t="s">
        <v>480</v>
      </c>
      <c r="E202" s="1">
        <v>45867</v>
      </c>
      <c r="F202" s="1"/>
      <c r="G202" t="s">
        <v>699</v>
      </c>
      <c r="I202" s="1">
        <v>45868</v>
      </c>
      <c r="K202" t="s">
        <v>241</v>
      </c>
      <c r="L202" t="s">
        <v>171</v>
      </c>
      <c r="M202" t="s">
        <v>713</v>
      </c>
      <c r="N202" t="s">
        <v>237</v>
      </c>
      <c r="P202"/>
      <c r="Q202">
        <f ca="1">IF(OR(ISNUMBER(MATCH(L202,MasterData!$D$3:$D$18,0)),ISNUMBER(MATCH(L202,MasterData!$C$3:$C$18,0))),
    DATEDIF(E202,I202,"d"),
    DATEDIF(E202,TODAY(),"d"))</f>
        <v>1</v>
      </c>
      <c r="R202">
        <f t="shared" ca="1" si="12"/>
        <v>1</v>
      </c>
      <c r="S202">
        <f t="shared" ca="1" si="13"/>
        <v>0</v>
      </c>
      <c r="T202">
        <f t="shared" ca="1" si="14"/>
        <v>0</v>
      </c>
    </row>
    <row r="203" spans="1:20" x14ac:dyDescent="0.35">
      <c r="B203" t="s">
        <v>714</v>
      </c>
      <c r="D203" s="34" t="s">
        <v>231</v>
      </c>
      <c r="E203" s="1">
        <v>45867</v>
      </c>
      <c r="F203" s="1"/>
      <c r="G203" t="s">
        <v>715</v>
      </c>
      <c r="I203" s="1">
        <v>45896.52511574074</v>
      </c>
      <c r="K203" t="s">
        <v>235</v>
      </c>
      <c r="L203" t="s">
        <v>171</v>
      </c>
      <c r="M203" t="s">
        <v>716</v>
      </c>
      <c r="N203" t="s">
        <v>237</v>
      </c>
      <c r="P203"/>
      <c r="Q203">
        <f ca="1">IF(OR(ISNUMBER(MATCH(L203,MasterData!$D$3:$D$18,0)),ISNUMBER(MATCH(L203,MasterData!$C$3:$C$18,0))),
    DATEDIF(E203,I203,"d"),
    DATEDIF(E203,TODAY(),"d"))</f>
        <v>29</v>
      </c>
      <c r="R203">
        <f t="shared" ca="1" si="12"/>
        <v>0</v>
      </c>
      <c r="S203">
        <f t="shared" ca="1" si="13"/>
        <v>1</v>
      </c>
      <c r="T203">
        <f t="shared" ca="1" si="14"/>
        <v>0</v>
      </c>
    </row>
    <row r="204" spans="1:20" x14ac:dyDescent="0.35">
      <c r="B204" t="s">
        <v>20</v>
      </c>
      <c r="D204" s="34" t="s">
        <v>717</v>
      </c>
      <c r="E204" s="1">
        <v>45868</v>
      </c>
      <c r="F204" s="1"/>
      <c r="G204" t="s">
        <v>718</v>
      </c>
      <c r="I204" s="1">
        <v>45895.570856481485</v>
      </c>
      <c r="K204" t="s">
        <v>241</v>
      </c>
      <c r="L204" t="s">
        <v>171</v>
      </c>
      <c r="M204" t="s">
        <v>719</v>
      </c>
      <c r="N204" t="s">
        <v>237</v>
      </c>
      <c r="P204"/>
      <c r="Q204">
        <f ca="1">IF(OR(ISNUMBER(MATCH(L204,MasterData!$D$3:$D$18,0)),ISNUMBER(MATCH(L204,MasterData!$C$3:$C$18,0))),
    DATEDIF(E204,I204,"d"),
    DATEDIF(E204,TODAY(),"d"))</f>
        <v>27</v>
      </c>
      <c r="R204">
        <f t="shared" ca="1" si="12"/>
        <v>0</v>
      </c>
      <c r="S204">
        <f t="shared" ca="1" si="13"/>
        <v>1</v>
      </c>
      <c r="T204">
        <f t="shared" ca="1" si="14"/>
        <v>0</v>
      </c>
    </row>
    <row r="205" spans="1:20" x14ac:dyDescent="0.35">
      <c r="B205" t="s">
        <v>21</v>
      </c>
      <c r="D205" s="34">
        <v>3366</v>
      </c>
      <c r="E205" s="1">
        <v>45868</v>
      </c>
      <c r="F205" s="1"/>
      <c r="G205" t="s">
        <v>720</v>
      </c>
      <c r="I205" s="1">
        <v>45895.400914351849</v>
      </c>
      <c r="K205" t="s">
        <v>241</v>
      </c>
      <c r="L205" t="s">
        <v>171</v>
      </c>
      <c r="M205" t="s">
        <v>721</v>
      </c>
      <c r="N205" t="s">
        <v>237</v>
      </c>
      <c r="P205"/>
      <c r="Q205">
        <f ca="1">IF(OR(ISNUMBER(MATCH(L205,MasterData!$D$3:$D$18,0)),ISNUMBER(MATCH(L205,MasterData!$C$3:$C$18,0))),
    DATEDIF(E205,I205,"d"),
    DATEDIF(E205,TODAY(),"d"))</f>
        <v>27</v>
      </c>
      <c r="R205">
        <f t="shared" ca="1" si="12"/>
        <v>0</v>
      </c>
      <c r="S205">
        <f t="shared" ca="1" si="13"/>
        <v>1</v>
      </c>
      <c r="T205">
        <f t="shared" ca="1" si="14"/>
        <v>0</v>
      </c>
    </row>
    <row r="206" spans="1:20" x14ac:dyDescent="0.35">
      <c r="B206" t="s">
        <v>22</v>
      </c>
      <c r="D206" s="34" t="s">
        <v>717</v>
      </c>
      <c r="E206" s="1">
        <v>45869</v>
      </c>
      <c r="G206" t="s">
        <v>722</v>
      </c>
      <c r="I206" s="1">
        <v>45870</v>
      </c>
      <c r="K206" t="s">
        <v>235</v>
      </c>
      <c r="L206" t="s">
        <v>171</v>
      </c>
      <c r="M206" t="s">
        <v>723</v>
      </c>
      <c r="N206" t="s">
        <v>237</v>
      </c>
      <c r="P206"/>
      <c r="Q206">
        <f ca="1">IF(OR(ISNUMBER(MATCH(L206,MasterData!$D$3:$D$18,0)),ISNUMBER(MATCH(L206,MasterData!$C$3:$C$18,0))),
    DATEDIF(E206,I206,"d"),
    DATEDIF(E206,TODAY(),"d"))</f>
        <v>1</v>
      </c>
      <c r="R206">
        <f t="shared" ca="1" si="12"/>
        <v>1</v>
      </c>
      <c r="S206">
        <f t="shared" ca="1" si="13"/>
        <v>0</v>
      </c>
      <c r="T206">
        <f t="shared" ca="1" si="14"/>
        <v>0</v>
      </c>
    </row>
    <row r="207" spans="1:20" x14ac:dyDescent="0.35">
      <c r="B207" t="s">
        <v>23</v>
      </c>
      <c r="D207" s="34" t="s">
        <v>480</v>
      </c>
      <c r="E207" s="1">
        <v>45870</v>
      </c>
      <c r="G207" t="s">
        <v>724</v>
      </c>
      <c r="I207" s="1">
        <v>45881</v>
      </c>
      <c r="K207" t="s">
        <v>235</v>
      </c>
      <c r="L207" t="s">
        <v>171</v>
      </c>
      <c r="M207" t="s">
        <v>725</v>
      </c>
      <c r="N207" t="s">
        <v>237</v>
      </c>
      <c r="P207"/>
      <c r="Q207">
        <f ca="1">IF(OR(ISNUMBER(MATCH(L207,MasterData!$D$3:$D$18,0)),ISNUMBER(MATCH(L207,MasterData!$C$3:$C$18,0))),
    DATEDIF(E207,I207,"d"),
    DATEDIF(E207,TODAY(),"d"))</f>
        <v>11</v>
      </c>
      <c r="R207">
        <f t="shared" ca="1" si="12"/>
        <v>0</v>
      </c>
      <c r="S207">
        <f t="shared" ca="1" si="13"/>
        <v>1</v>
      </c>
      <c r="T207">
        <f t="shared" ca="1" si="14"/>
        <v>0</v>
      </c>
    </row>
    <row r="208" spans="1:20" x14ac:dyDescent="0.35">
      <c r="B208" t="s">
        <v>24</v>
      </c>
      <c r="D208" s="34" t="s">
        <v>254</v>
      </c>
      <c r="E208" s="1">
        <v>45873</v>
      </c>
      <c r="G208" t="s">
        <v>727</v>
      </c>
      <c r="I208" s="1">
        <v>45874</v>
      </c>
      <c r="K208" t="s">
        <v>241</v>
      </c>
      <c r="L208" t="s">
        <v>171</v>
      </c>
      <c r="M208" t="s">
        <v>728</v>
      </c>
      <c r="N208" t="s">
        <v>237</v>
      </c>
      <c r="P208"/>
      <c r="Q208">
        <f ca="1">IF(OR(ISNUMBER(MATCH(L208,MasterData!$D$3:$D$18,0)),ISNUMBER(MATCH(L208,MasterData!$C$3:$C$18,0))),
    DATEDIF(E208,I208,"d"),
    DATEDIF(E208,TODAY(),"d"))</f>
        <v>1</v>
      </c>
      <c r="R208">
        <f t="shared" ca="1" si="12"/>
        <v>1</v>
      </c>
      <c r="S208">
        <f t="shared" ca="1" si="13"/>
        <v>0</v>
      </c>
      <c r="T208">
        <f t="shared" ca="1" si="14"/>
        <v>0</v>
      </c>
    </row>
    <row r="209" spans="2:20" x14ac:dyDescent="0.35">
      <c r="B209" t="s">
        <v>25</v>
      </c>
      <c r="D209" s="34">
        <v>5975</v>
      </c>
      <c r="E209" s="1">
        <v>45876</v>
      </c>
      <c r="G209" t="s">
        <v>248</v>
      </c>
      <c r="H209" t="s">
        <v>245</v>
      </c>
      <c r="I209" s="1">
        <v>45883.327187499999</v>
      </c>
      <c r="K209" t="s">
        <v>241</v>
      </c>
      <c r="L209" t="s">
        <v>164</v>
      </c>
      <c r="M209" t="s">
        <v>729</v>
      </c>
      <c r="N209" t="s">
        <v>237</v>
      </c>
      <c r="P209" s="193" t="s">
        <v>798</v>
      </c>
      <c r="Q209">
        <f ca="1">IF(OR(ISNUMBER(MATCH(L209,MasterData!$D$3:$D$18,0)),ISNUMBER(MATCH(L209,MasterData!$C$3:$C$18,0))),
    DATEDIF(E209,I209,"d"),
    DATEDIF(E209,TODAY(),"d"))</f>
        <v>131</v>
      </c>
      <c r="R209">
        <f t="shared" ca="1" si="12"/>
        <v>0</v>
      </c>
      <c r="S209">
        <f t="shared" ca="1" si="13"/>
        <v>0</v>
      </c>
      <c r="T209">
        <f t="shared" ca="1" si="14"/>
        <v>1</v>
      </c>
    </row>
    <row r="210" spans="2:20" x14ac:dyDescent="0.35">
      <c r="B210" t="s">
        <v>26</v>
      </c>
      <c r="D210" s="34">
        <v>5975</v>
      </c>
      <c r="E210" s="1">
        <v>45876</v>
      </c>
      <c r="G210" t="s">
        <v>248</v>
      </c>
      <c r="H210" t="s">
        <v>245</v>
      </c>
      <c r="I210" s="1">
        <v>45897.422789351855</v>
      </c>
      <c r="K210" t="s">
        <v>241</v>
      </c>
      <c r="L210" t="s">
        <v>171</v>
      </c>
      <c r="M210" t="s">
        <v>729</v>
      </c>
      <c r="N210" t="s">
        <v>237</v>
      </c>
      <c r="P210"/>
      <c r="Q210">
        <f ca="1">IF(OR(ISNUMBER(MATCH(L210,MasterData!$D$3:$D$18,0)),ISNUMBER(MATCH(L210,MasterData!$C$3:$C$18,0))),
    DATEDIF(E210,I210,"d"),
    DATEDIF(E210,TODAY(),"d"))</f>
        <v>21</v>
      </c>
      <c r="R210">
        <f t="shared" ca="1" si="12"/>
        <v>0</v>
      </c>
      <c r="S210">
        <f t="shared" ca="1" si="13"/>
        <v>1</v>
      </c>
      <c r="T210">
        <f t="shared" ca="1" si="14"/>
        <v>0</v>
      </c>
    </row>
    <row r="211" spans="2:20" x14ac:dyDescent="0.35">
      <c r="B211" t="s">
        <v>730</v>
      </c>
      <c r="D211" s="34">
        <v>5975</v>
      </c>
      <c r="E211" s="1">
        <v>45877</v>
      </c>
      <c r="G211" t="s">
        <v>248</v>
      </c>
      <c r="H211" t="s">
        <v>245</v>
      </c>
      <c r="I211" s="1">
        <v>45896.544803240744</v>
      </c>
      <c r="K211" t="s">
        <v>241</v>
      </c>
      <c r="L211" t="s">
        <v>171</v>
      </c>
      <c r="M211" t="s">
        <v>731</v>
      </c>
      <c r="N211" t="s">
        <v>237</v>
      </c>
      <c r="P211"/>
      <c r="Q211">
        <f ca="1">IF(OR(ISNUMBER(MATCH(L211,MasterData!$D$3:$D$18,0)),ISNUMBER(MATCH(L211,MasterData!$C$3:$C$18,0))),
    DATEDIF(E211,I211,"d"),
    DATEDIF(E211,TODAY(),"d"))</f>
        <v>19</v>
      </c>
      <c r="R211">
        <f t="shared" ca="1" si="12"/>
        <v>0</v>
      </c>
      <c r="S211">
        <f t="shared" ca="1" si="13"/>
        <v>1</v>
      </c>
      <c r="T211">
        <f t="shared" ca="1" si="14"/>
        <v>0</v>
      </c>
    </row>
    <row r="212" spans="2:20" x14ac:dyDescent="0.35">
      <c r="B212" t="s">
        <v>732</v>
      </c>
      <c r="D212" s="34" t="s">
        <v>480</v>
      </c>
      <c r="E212" s="1">
        <v>45881</v>
      </c>
      <c r="G212" t="s">
        <v>733</v>
      </c>
      <c r="I212" s="1">
        <v>45881</v>
      </c>
      <c r="K212" t="s">
        <v>347</v>
      </c>
      <c r="L212" t="s">
        <v>171</v>
      </c>
      <c r="M212" t="s">
        <v>734</v>
      </c>
      <c r="N212" t="s">
        <v>237</v>
      </c>
      <c r="P212"/>
      <c r="Q212">
        <f ca="1">IF(OR(ISNUMBER(MATCH(L212,MasterData!$D$3:$D$18,0)),ISNUMBER(MATCH(L212,MasterData!$C$3:$C$18,0))),
    DATEDIF(E212,I212,"d"),
    DATEDIF(E212,TODAY(),"d"))</f>
        <v>0</v>
      </c>
      <c r="R212">
        <f t="shared" ca="1" si="12"/>
        <v>1</v>
      </c>
      <c r="S212">
        <f t="shared" ca="1" si="13"/>
        <v>0</v>
      </c>
      <c r="T212">
        <f t="shared" ca="1" si="14"/>
        <v>0</v>
      </c>
    </row>
    <row r="213" spans="2:20" x14ac:dyDescent="0.35">
      <c r="B213" t="s">
        <v>27</v>
      </c>
      <c r="D213" s="34" t="s">
        <v>717</v>
      </c>
      <c r="E213" s="1">
        <v>45881</v>
      </c>
      <c r="G213" t="s">
        <v>735</v>
      </c>
      <c r="H213" t="s">
        <v>736</v>
      </c>
      <c r="I213" s="1">
        <v>45910</v>
      </c>
      <c r="K213" t="s">
        <v>241</v>
      </c>
      <c r="L213" t="s">
        <v>171</v>
      </c>
      <c r="M213" t="s">
        <v>737</v>
      </c>
      <c r="N213" t="s">
        <v>237</v>
      </c>
      <c r="P213" s="193" t="s">
        <v>798</v>
      </c>
      <c r="Q213">
        <f ca="1">IF(OR(ISNUMBER(MATCH(L213,MasterData!$D$3:$D$18,0)),ISNUMBER(MATCH(L213,MasterData!$C$3:$C$18,0))),
    DATEDIF(E213,I213,"d"),
    DATEDIF(E213,TODAY(),"d"))</f>
        <v>29</v>
      </c>
      <c r="R213">
        <f t="shared" ca="1" si="12"/>
        <v>0</v>
      </c>
      <c r="S213">
        <f t="shared" ca="1" si="13"/>
        <v>1</v>
      </c>
      <c r="T213">
        <f t="shared" ca="1" si="14"/>
        <v>0</v>
      </c>
    </row>
    <row r="214" spans="2:20" x14ac:dyDescent="0.35">
      <c r="B214" t="s">
        <v>28</v>
      </c>
      <c r="D214" s="34">
        <v>3014</v>
      </c>
      <c r="E214" s="1">
        <v>45882</v>
      </c>
      <c r="G214" t="s">
        <v>738</v>
      </c>
      <c r="H214" t="s">
        <v>736</v>
      </c>
      <c r="I214" s="1">
        <v>45883</v>
      </c>
      <c r="K214" t="s">
        <v>235</v>
      </c>
      <c r="L214" t="s">
        <v>164</v>
      </c>
      <c r="M214" t="s">
        <v>739</v>
      </c>
      <c r="N214" t="s">
        <v>237</v>
      </c>
      <c r="P214" s="193" t="s">
        <v>798</v>
      </c>
      <c r="Q214">
        <f ca="1">IF(OR(ISNUMBER(MATCH(L214,MasterData!$D$3:$D$18,0)),ISNUMBER(MATCH(L214,MasterData!$C$3:$C$18,0))),
    DATEDIF(E214,I214,"d"),
    DATEDIF(E214,TODAY(),"d"))</f>
        <v>125</v>
      </c>
      <c r="R214">
        <f t="shared" ca="1" si="12"/>
        <v>0</v>
      </c>
      <c r="S214">
        <f t="shared" ca="1" si="13"/>
        <v>0</v>
      </c>
      <c r="T214">
        <f t="shared" ca="1" si="14"/>
        <v>1</v>
      </c>
    </row>
    <row r="215" spans="2:20" x14ac:dyDescent="0.35">
      <c r="B215" t="s">
        <v>740</v>
      </c>
      <c r="D215" s="34">
        <v>3014</v>
      </c>
      <c r="E215" s="179">
        <v>45884.675428240742</v>
      </c>
      <c r="G215" t="s">
        <v>741</v>
      </c>
      <c r="I215" s="179">
        <v>45895.349780092591</v>
      </c>
      <c r="J215" t="s">
        <v>742</v>
      </c>
      <c r="K215" t="s">
        <v>235</v>
      </c>
      <c r="L215" t="s">
        <v>171</v>
      </c>
      <c r="M215" t="s">
        <v>743</v>
      </c>
      <c r="N215" t="s">
        <v>744</v>
      </c>
      <c r="P215"/>
      <c r="Q215">
        <f ca="1">IF(OR(ISNUMBER(MATCH(L215,MasterData!$D$3:$D$18,0)),ISNUMBER(MATCH(L215,MasterData!$C$3:$C$18,0))),
    DATEDIF(E215,I215,"d"),
    DATEDIF(E215,TODAY(),"d"))</f>
        <v>11</v>
      </c>
      <c r="R215">
        <f t="shared" ca="1" si="12"/>
        <v>0</v>
      </c>
      <c r="S215">
        <f t="shared" ca="1" si="13"/>
        <v>1</v>
      </c>
      <c r="T215">
        <f t="shared" ca="1" si="14"/>
        <v>0</v>
      </c>
    </row>
    <row r="216" spans="2:20" x14ac:dyDescent="0.35">
      <c r="B216" t="s">
        <v>745</v>
      </c>
      <c r="D216" s="34" t="s">
        <v>746</v>
      </c>
      <c r="E216" s="179">
        <v>45887.449328703704</v>
      </c>
      <c r="G216" t="s">
        <v>738</v>
      </c>
      <c r="I216" s="179">
        <v>45896.404432870368</v>
      </c>
      <c r="J216" t="s">
        <v>747</v>
      </c>
      <c r="K216" t="s">
        <v>235</v>
      </c>
      <c r="L216" t="s">
        <v>164</v>
      </c>
      <c r="M216" t="s">
        <v>748</v>
      </c>
      <c r="N216" t="s">
        <v>744</v>
      </c>
      <c r="P216" s="193" t="s">
        <v>799</v>
      </c>
      <c r="Q216">
        <f ca="1">IF(OR(ISNUMBER(MATCH(L216,MasterData!$D$3:$D$18,0)),ISNUMBER(MATCH(L216,MasterData!$C$3:$C$18,0))),
    DATEDIF(E216,I216,"d"),
    DATEDIF(E216,TODAY(),"d"))</f>
        <v>120</v>
      </c>
      <c r="R216">
        <f t="shared" ca="1" si="12"/>
        <v>0</v>
      </c>
      <c r="S216">
        <f t="shared" ca="1" si="13"/>
        <v>0</v>
      </c>
      <c r="T216">
        <f t="shared" ca="1" si="14"/>
        <v>1</v>
      </c>
    </row>
    <row r="217" spans="2:20" x14ac:dyDescent="0.35">
      <c r="B217" t="s">
        <v>29</v>
      </c>
      <c r="D217" s="34" t="s">
        <v>254</v>
      </c>
      <c r="E217" s="179">
        <v>45887.466793981483</v>
      </c>
      <c r="G217" t="s">
        <v>749</v>
      </c>
      <c r="I217" s="179">
        <v>45903</v>
      </c>
      <c r="J217" t="s">
        <v>747</v>
      </c>
      <c r="K217" t="s">
        <v>241</v>
      </c>
      <c r="L217" t="s">
        <v>171</v>
      </c>
      <c r="M217" t="s">
        <v>750</v>
      </c>
      <c r="N217" t="s">
        <v>744</v>
      </c>
      <c r="P217"/>
      <c r="Q217">
        <f ca="1">IF(OR(ISNUMBER(MATCH(L217,MasterData!$D$3:$D$18,0)),ISNUMBER(MATCH(L217,MasterData!$C$3:$C$18,0))),
    DATEDIF(E217,I217,"d"),
    DATEDIF(E217,TODAY(),"d"))</f>
        <v>16</v>
      </c>
      <c r="R217">
        <f t="shared" ca="1" si="12"/>
        <v>0</v>
      </c>
      <c r="S217">
        <f t="shared" ca="1" si="13"/>
        <v>1</v>
      </c>
      <c r="T217">
        <f t="shared" ca="1" si="14"/>
        <v>0</v>
      </c>
    </row>
    <row r="218" spans="2:20" x14ac:dyDescent="0.35">
      <c r="B218" t="s">
        <v>751</v>
      </c>
      <c r="D218" s="34">
        <v>3010</v>
      </c>
      <c r="E218" s="179">
        <v>45887.607604166667</v>
      </c>
      <c r="G218" t="s">
        <v>752</v>
      </c>
      <c r="I218" s="179">
        <v>45891.336944444447</v>
      </c>
      <c r="J218" t="s">
        <v>753</v>
      </c>
      <c r="K218" t="s">
        <v>241</v>
      </c>
      <c r="L218" t="s">
        <v>171</v>
      </c>
      <c r="M218" t="s">
        <v>754</v>
      </c>
      <c r="N218" t="s">
        <v>744</v>
      </c>
      <c r="P218"/>
      <c r="Q218">
        <f ca="1">IF(OR(ISNUMBER(MATCH(L218,MasterData!$D$3:$D$18,0)),ISNUMBER(MATCH(L218,MasterData!$C$3:$C$18,0))),
    DATEDIF(E218,I218,"d"),
    DATEDIF(E218,TODAY(),"d"))</f>
        <v>4</v>
      </c>
      <c r="R218">
        <f t="shared" ca="1" si="12"/>
        <v>1</v>
      </c>
      <c r="S218">
        <f t="shared" ca="1" si="13"/>
        <v>0</v>
      </c>
      <c r="T218">
        <f t="shared" ca="1" si="14"/>
        <v>0</v>
      </c>
    </row>
    <row r="219" spans="2:20" x14ac:dyDescent="0.35">
      <c r="B219" t="s">
        <v>30</v>
      </c>
      <c r="D219" s="34" t="s">
        <v>254</v>
      </c>
      <c r="E219" s="179">
        <v>45887.680798611109</v>
      </c>
      <c r="G219" t="s">
        <v>755</v>
      </c>
      <c r="I219" s="179">
        <v>45903</v>
      </c>
      <c r="J219" t="s">
        <v>753</v>
      </c>
      <c r="K219" t="s">
        <v>241</v>
      </c>
      <c r="L219" t="s">
        <v>171</v>
      </c>
      <c r="M219" t="s">
        <v>756</v>
      </c>
      <c r="N219" t="s">
        <v>744</v>
      </c>
      <c r="P219"/>
      <c r="Q219">
        <f ca="1">IF(OR(ISNUMBER(MATCH(L219,MasterData!$D$3:$D$18,0)),ISNUMBER(MATCH(L219,MasterData!$C$3:$C$18,0))),
    DATEDIF(E219,I219,"d"),
    DATEDIF(E219,TODAY(),"d"))</f>
        <v>16</v>
      </c>
      <c r="R219">
        <f t="shared" ca="1" si="12"/>
        <v>0</v>
      </c>
      <c r="S219">
        <f t="shared" ca="1" si="13"/>
        <v>1</v>
      </c>
      <c r="T219">
        <f t="shared" ca="1" si="14"/>
        <v>0</v>
      </c>
    </row>
    <row r="220" spans="2:20" x14ac:dyDescent="0.35">
      <c r="B220" t="s">
        <v>31</v>
      </c>
      <c r="D220" s="34">
        <v>3003</v>
      </c>
      <c r="E220" s="179">
        <v>45887.701516203706</v>
      </c>
      <c r="G220" t="s">
        <v>755</v>
      </c>
      <c r="I220" s="179">
        <v>45903</v>
      </c>
      <c r="J220" t="s">
        <v>753</v>
      </c>
      <c r="K220" t="s">
        <v>241</v>
      </c>
      <c r="L220" t="s">
        <v>171</v>
      </c>
      <c r="M220" t="s">
        <v>757</v>
      </c>
      <c r="N220" t="s">
        <v>744</v>
      </c>
      <c r="P220"/>
      <c r="Q220">
        <f ca="1">IF(OR(ISNUMBER(MATCH(L220,MasterData!$D$3:$D$18,0)),ISNUMBER(MATCH(L220,MasterData!$C$3:$C$18,0))),
    DATEDIF(E220,I220,"d"),
    DATEDIF(E220,TODAY(),"d"))</f>
        <v>16</v>
      </c>
      <c r="R220">
        <f t="shared" ca="1" si="12"/>
        <v>0</v>
      </c>
      <c r="S220">
        <f t="shared" ca="1" si="13"/>
        <v>1</v>
      </c>
      <c r="T220">
        <f t="shared" ca="1" si="14"/>
        <v>0</v>
      </c>
    </row>
    <row r="221" spans="2:20" x14ac:dyDescent="0.35">
      <c r="B221" t="s">
        <v>758</v>
      </c>
      <c r="D221" s="34">
        <v>3366</v>
      </c>
      <c r="E221" s="179">
        <v>45887.842199074075</v>
      </c>
      <c r="G221" t="s">
        <v>759</v>
      </c>
      <c r="I221" s="179">
        <v>45896.525173611109</v>
      </c>
      <c r="J221" t="s">
        <v>760</v>
      </c>
      <c r="K221" t="s">
        <v>235</v>
      </c>
      <c r="L221" t="s">
        <v>171</v>
      </c>
      <c r="M221" t="s">
        <v>761</v>
      </c>
      <c r="N221" t="s">
        <v>744</v>
      </c>
      <c r="P221"/>
      <c r="Q221">
        <f ca="1">IF(OR(ISNUMBER(MATCH(L221,MasterData!$D$3:$D$18,0)),ISNUMBER(MATCH(L221,MasterData!$C$3:$C$18,0))),
    DATEDIF(E221,I221,"d"),
    DATEDIF(E221,TODAY(),"d"))</f>
        <v>9</v>
      </c>
      <c r="R221">
        <f t="shared" ca="1" si="12"/>
        <v>0</v>
      </c>
      <c r="S221">
        <f t="shared" ca="1" si="13"/>
        <v>1</v>
      </c>
      <c r="T221">
        <f t="shared" ca="1" si="14"/>
        <v>0</v>
      </c>
    </row>
    <row r="222" spans="2:20" x14ac:dyDescent="0.35">
      <c r="B222" t="s">
        <v>762</v>
      </c>
      <c r="D222" s="34" t="s">
        <v>746</v>
      </c>
      <c r="E222" s="179">
        <v>45888.412893518522</v>
      </c>
      <c r="G222" t="s">
        <v>738</v>
      </c>
      <c r="I222" s="179">
        <v>45905.405312499999</v>
      </c>
      <c r="J222" t="s">
        <v>747</v>
      </c>
      <c r="K222" t="s">
        <v>235</v>
      </c>
      <c r="L222" t="s">
        <v>171</v>
      </c>
      <c r="M222" t="s">
        <v>763</v>
      </c>
      <c r="N222" t="s">
        <v>744</v>
      </c>
      <c r="P222" s="193" t="s">
        <v>799</v>
      </c>
      <c r="Q222">
        <f ca="1">IF(OR(ISNUMBER(MATCH(L222,MasterData!$D$3:$D$18,0)),ISNUMBER(MATCH(L222,MasterData!$C$3:$C$18,0))),
    DATEDIF(E222,I222,"d"),
    DATEDIF(E222,TODAY(),"d"))</f>
        <v>17</v>
      </c>
      <c r="R222">
        <f t="shared" ca="1" si="12"/>
        <v>0</v>
      </c>
      <c r="S222">
        <f t="shared" ca="1" si="13"/>
        <v>1</v>
      </c>
      <c r="T222">
        <f t="shared" ca="1" si="14"/>
        <v>0</v>
      </c>
    </row>
    <row r="223" spans="2:20" x14ac:dyDescent="0.35">
      <c r="B223" t="s">
        <v>32</v>
      </c>
      <c r="D223" s="34">
        <v>3003</v>
      </c>
      <c r="E223" s="179">
        <v>45889.527708333335</v>
      </c>
      <c r="G223" t="s">
        <v>749</v>
      </c>
      <c r="I223" s="179">
        <v>45911.536944444444</v>
      </c>
      <c r="J223" t="s">
        <v>753</v>
      </c>
      <c r="K223" t="s">
        <v>347</v>
      </c>
      <c r="L223" t="s">
        <v>171</v>
      </c>
      <c r="M223" t="s">
        <v>764</v>
      </c>
      <c r="N223" t="s">
        <v>744</v>
      </c>
      <c r="P223" s="193" t="s">
        <v>798</v>
      </c>
      <c r="Q223">
        <f ca="1">IF(OR(ISNUMBER(MATCH(L223,MasterData!$D$3:$D$18,0)),ISNUMBER(MATCH(L223,MasterData!$C$3:$C$18,0))),
    DATEDIF(E223,I223,"d"),
    DATEDIF(E223,TODAY(),"d"))</f>
        <v>22</v>
      </c>
      <c r="R223">
        <f t="shared" ca="1" si="12"/>
        <v>0</v>
      </c>
      <c r="S223">
        <f t="shared" ca="1" si="13"/>
        <v>1</v>
      </c>
      <c r="T223">
        <f t="shared" ca="1" si="14"/>
        <v>0</v>
      </c>
    </row>
    <row r="224" spans="2:20" x14ac:dyDescent="0.35">
      <c r="B224" t="s">
        <v>765</v>
      </c>
      <c r="D224" s="34" t="s">
        <v>717</v>
      </c>
      <c r="E224" s="179">
        <v>45889.974976851852</v>
      </c>
      <c r="G224" t="s">
        <v>766</v>
      </c>
      <c r="I224" s="179">
        <v>45896.382384259261</v>
      </c>
      <c r="J224" t="s">
        <v>760</v>
      </c>
      <c r="K224" t="s">
        <v>347</v>
      </c>
      <c r="L224" t="s">
        <v>174</v>
      </c>
      <c r="M224" t="s">
        <v>767</v>
      </c>
      <c r="N224" t="s">
        <v>744</v>
      </c>
      <c r="P224" s="193" t="s">
        <v>799</v>
      </c>
      <c r="Q224">
        <f ca="1">IF(OR(ISNUMBER(MATCH(L224,MasterData!$D$3:$D$18,0)),ISNUMBER(MATCH(L224,MasterData!$C$3:$C$18,0))),
    DATEDIF(E224,I224,"d"),
    DATEDIF(E224,TODAY(),"d"))</f>
        <v>118</v>
      </c>
      <c r="R224">
        <f t="shared" ca="1" si="12"/>
        <v>0</v>
      </c>
      <c r="S224">
        <f t="shared" ca="1" si="13"/>
        <v>0</v>
      </c>
      <c r="T224">
        <f t="shared" ca="1" si="14"/>
        <v>1</v>
      </c>
    </row>
    <row r="225" spans="2:20" x14ac:dyDescent="0.35">
      <c r="B225" t="s">
        <v>768</v>
      </c>
      <c r="D225" s="34" t="s">
        <v>480</v>
      </c>
      <c r="E225" s="179">
        <v>45890.36917824074</v>
      </c>
      <c r="G225" t="s">
        <v>769</v>
      </c>
      <c r="I225" s="179">
        <v>45898.44</v>
      </c>
      <c r="J225" t="s">
        <v>753</v>
      </c>
      <c r="K225" t="s">
        <v>235</v>
      </c>
      <c r="L225" t="s">
        <v>171</v>
      </c>
      <c r="M225" t="s">
        <v>770</v>
      </c>
      <c r="N225" t="s">
        <v>771</v>
      </c>
      <c r="P225"/>
      <c r="Q225">
        <f ca="1">IF(OR(ISNUMBER(MATCH(L225,MasterData!$D$3:$D$18,0)),ISNUMBER(MATCH(L225,MasterData!$C$3:$C$18,0))),
    DATEDIF(E225,I225,"d"),
    DATEDIF(E225,TODAY(),"d"))</f>
        <v>8</v>
      </c>
      <c r="R225">
        <f t="shared" ca="1" si="12"/>
        <v>0</v>
      </c>
      <c r="S225">
        <f t="shared" ca="1" si="13"/>
        <v>1</v>
      </c>
      <c r="T225">
        <f t="shared" ca="1" si="14"/>
        <v>0</v>
      </c>
    </row>
    <row r="226" spans="2:20" x14ac:dyDescent="0.35">
      <c r="B226" t="s">
        <v>33</v>
      </c>
      <c r="D226" s="34" t="s">
        <v>480</v>
      </c>
      <c r="E226" s="179">
        <v>45890.637569444443</v>
      </c>
      <c r="G226" t="s">
        <v>649</v>
      </c>
      <c r="I226" s="179">
        <v>45895.442662037036</v>
      </c>
      <c r="J226" t="s">
        <v>753</v>
      </c>
      <c r="K226" t="s">
        <v>241</v>
      </c>
      <c r="L226" t="s">
        <v>164</v>
      </c>
      <c r="M226" t="s">
        <v>772</v>
      </c>
      <c r="N226" t="s">
        <v>744</v>
      </c>
      <c r="P226" s="193" t="s">
        <v>798</v>
      </c>
      <c r="Q226">
        <f ca="1">IF(OR(ISNUMBER(MATCH(L226,MasterData!$D$3:$D$18,0)),ISNUMBER(MATCH(L226,MasterData!$C$3:$C$18,0))),
    DATEDIF(E226,I226,"d"),
    DATEDIF(E226,TODAY(),"d"))</f>
        <v>117</v>
      </c>
      <c r="R226">
        <f t="shared" ca="1" si="12"/>
        <v>0</v>
      </c>
      <c r="S226">
        <f t="shared" ca="1" si="13"/>
        <v>0</v>
      </c>
      <c r="T226">
        <f t="shared" ca="1" si="14"/>
        <v>1</v>
      </c>
    </row>
    <row r="227" spans="2:20" x14ac:dyDescent="0.35">
      <c r="B227" t="s">
        <v>41</v>
      </c>
      <c r="D227" s="34" t="s">
        <v>746</v>
      </c>
      <c r="E227" s="179">
        <v>45891.361898148149</v>
      </c>
      <c r="G227" t="s">
        <v>773</v>
      </c>
      <c r="I227" s="179">
        <v>45894.525810185187</v>
      </c>
      <c r="J227" t="s">
        <v>753</v>
      </c>
      <c r="K227" t="s">
        <v>235</v>
      </c>
      <c r="L227" t="s">
        <v>171</v>
      </c>
      <c r="M227" t="s">
        <v>774</v>
      </c>
      <c r="N227" t="s">
        <v>744</v>
      </c>
      <c r="P227"/>
      <c r="Q227">
        <f ca="1">IF(OR(ISNUMBER(MATCH(L227,MasterData!$D$3:$D$18,0)),ISNUMBER(MATCH(L227,MasterData!$C$3:$C$18,0))),
    DATEDIF(E227,I227,"d"),
    DATEDIF(E227,TODAY(),"d"))</f>
        <v>3</v>
      </c>
      <c r="R227">
        <f t="shared" ca="1" si="12"/>
        <v>1</v>
      </c>
      <c r="S227">
        <f t="shared" ca="1" si="13"/>
        <v>0</v>
      </c>
      <c r="T227">
        <f t="shared" ca="1" si="14"/>
        <v>0</v>
      </c>
    </row>
    <row r="228" spans="2:20" x14ac:dyDescent="0.35">
      <c r="B228" t="s">
        <v>775</v>
      </c>
      <c r="D228" s="34" t="s">
        <v>746</v>
      </c>
      <c r="E228" s="179">
        <v>45891.448854166665</v>
      </c>
      <c r="G228" t="s">
        <v>776</v>
      </c>
      <c r="I228" s="179">
        <v>45891.521145833336</v>
      </c>
      <c r="J228" t="s">
        <v>753</v>
      </c>
      <c r="K228" t="s">
        <v>241</v>
      </c>
      <c r="L228" t="s">
        <v>171</v>
      </c>
      <c r="M228" t="s">
        <v>777</v>
      </c>
      <c r="N228" t="s">
        <v>744</v>
      </c>
      <c r="P228"/>
      <c r="Q228">
        <f ca="1">IF(OR(ISNUMBER(MATCH(L228,MasterData!$D$3:$D$18,0)),ISNUMBER(MATCH(L228,MasterData!$C$3:$C$18,0))),
    DATEDIF(E228,I228,"d"),
    DATEDIF(E228,TODAY(),"d"))</f>
        <v>0</v>
      </c>
      <c r="R228">
        <f t="shared" ca="1" si="12"/>
        <v>1</v>
      </c>
      <c r="S228">
        <f t="shared" ca="1" si="13"/>
        <v>0</v>
      </c>
      <c r="T228">
        <f t="shared" ca="1" si="14"/>
        <v>0</v>
      </c>
    </row>
    <row r="229" spans="2:20" x14ac:dyDescent="0.35">
      <c r="B229" t="s">
        <v>35</v>
      </c>
      <c r="D229" s="34" t="s">
        <v>746</v>
      </c>
      <c r="E229" s="179">
        <v>45891.829895833333</v>
      </c>
      <c r="G229" t="s">
        <v>778</v>
      </c>
      <c r="I229" s="179">
        <v>45901.364317129628</v>
      </c>
      <c r="J229" t="s">
        <v>753</v>
      </c>
      <c r="K229" t="s">
        <v>235</v>
      </c>
      <c r="L229" t="s">
        <v>171</v>
      </c>
      <c r="M229" t="s">
        <v>779</v>
      </c>
      <c r="N229" t="s">
        <v>744</v>
      </c>
      <c r="P229"/>
      <c r="Q229">
        <f ca="1">IF(OR(ISNUMBER(MATCH(L229,MasterData!$D$3:$D$18,0)),ISNUMBER(MATCH(L229,MasterData!$C$3:$C$18,0))),
    DATEDIF(E229,I229,"d"),
    DATEDIF(E229,TODAY(),"d"))</f>
        <v>10</v>
      </c>
      <c r="R229">
        <f t="shared" ca="1" si="12"/>
        <v>0</v>
      </c>
      <c r="S229">
        <f t="shared" ca="1" si="13"/>
        <v>1</v>
      </c>
      <c r="T229">
        <f t="shared" ca="1" si="14"/>
        <v>0</v>
      </c>
    </row>
    <row r="230" spans="2:20" x14ac:dyDescent="0.35">
      <c r="B230" t="s">
        <v>38</v>
      </c>
      <c r="D230" s="34" t="s">
        <v>746</v>
      </c>
      <c r="E230" s="179">
        <v>45891.837696759256</v>
      </c>
      <c r="G230" t="s">
        <v>778</v>
      </c>
      <c r="I230" s="179">
        <v>45894.335069444445</v>
      </c>
      <c r="J230" t="s">
        <v>753</v>
      </c>
      <c r="K230" t="s">
        <v>235</v>
      </c>
      <c r="L230" t="s">
        <v>164</v>
      </c>
      <c r="M230" t="s">
        <v>780</v>
      </c>
      <c r="N230" t="s">
        <v>744</v>
      </c>
      <c r="P230" s="193" t="s">
        <v>798</v>
      </c>
      <c r="Q230">
        <f ca="1">IF(OR(ISNUMBER(MATCH(L230,MasterData!$D$3:$D$18,0)),ISNUMBER(MATCH(L230,MasterData!$C$3:$C$18,0))),
    DATEDIF(E230,I230,"d"),
    DATEDIF(E230,TODAY(),"d"))</f>
        <v>116</v>
      </c>
      <c r="R230">
        <f t="shared" ca="1" si="12"/>
        <v>0</v>
      </c>
      <c r="S230">
        <f t="shared" ca="1" si="13"/>
        <v>0</v>
      </c>
      <c r="T230">
        <f t="shared" ca="1" si="14"/>
        <v>1</v>
      </c>
    </row>
    <row r="231" spans="2:20" x14ac:dyDescent="0.35">
      <c r="B231" t="s">
        <v>36</v>
      </c>
      <c r="D231" s="34" t="s">
        <v>746</v>
      </c>
      <c r="E231" s="179">
        <v>45891.859375</v>
      </c>
      <c r="G231" t="s">
        <v>778</v>
      </c>
      <c r="I231" s="179">
        <v>45894.332777777781</v>
      </c>
      <c r="J231" t="s">
        <v>753</v>
      </c>
      <c r="K231" t="s">
        <v>235</v>
      </c>
      <c r="L231" t="s">
        <v>164</v>
      </c>
      <c r="M231" t="s">
        <v>781</v>
      </c>
      <c r="N231" t="s">
        <v>744</v>
      </c>
      <c r="P231" s="193" t="s">
        <v>798</v>
      </c>
      <c r="Q231">
        <f ca="1">IF(OR(ISNUMBER(MATCH(L231,MasterData!$D$3:$D$18,0)),ISNUMBER(MATCH(L231,MasterData!$C$3:$C$18,0))),
    DATEDIF(E231,I231,"d"),
    DATEDIF(E231,TODAY(),"d"))</f>
        <v>116</v>
      </c>
      <c r="R231">
        <f t="shared" ca="1" si="12"/>
        <v>0</v>
      </c>
      <c r="S231">
        <f t="shared" ca="1" si="13"/>
        <v>0</v>
      </c>
      <c r="T231">
        <f t="shared" ca="1" si="14"/>
        <v>1</v>
      </c>
    </row>
    <row r="232" spans="2:20" x14ac:dyDescent="0.35">
      <c r="B232" t="s">
        <v>37</v>
      </c>
      <c r="D232" s="34" t="s">
        <v>746</v>
      </c>
      <c r="E232" s="179">
        <v>45891.867268518516</v>
      </c>
      <c r="G232" t="s">
        <v>778</v>
      </c>
      <c r="I232" s="179">
        <v>45894.334374999999</v>
      </c>
      <c r="J232" t="s">
        <v>753</v>
      </c>
      <c r="K232" t="s">
        <v>235</v>
      </c>
      <c r="L232" t="s">
        <v>164</v>
      </c>
      <c r="M232" t="s">
        <v>782</v>
      </c>
      <c r="N232" t="s">
        <v>744</v>
      </c>
      <c r="P232" s="193" t="s">
        <v>798</v>
      </c>
      <c r="Q232">
        <f ca="1">IF(OR(ISNUMBER(MATCH(L232,MasterData!$D$3:$D$18,0)),ISNUMBER(MATCH(L232,MasterData!$C$3:$C$18,0))),
    DATEDIF(E232,I232,"d"),
    DATEDIF(E232,TODAY(),"d"))</f>
        <v>116</v>
      </c>
      <c r="R232">
        <f t="shared" ca="1" si="12"/>
        <v>0</v>
      </c>
      <c r="S232">
        <f t="shared" ca="1" si="13"/>
        <v>0</v>
      </c>
      <c r="T232">
        <f t="shared" ca="1" si="14"/>
        <v>1</v>
      </c>
    </row>
    <row r="233" spans="2:20" x14ac:dyDescent="0.35">
      <c r="B233" t="s">
        <v>39</v>
      </c>
      <c r="D233" s="34">
        <v>3014</v>
      </c>
      <c r="E233" s="179">
        <v>45891.879328703704</v>
      </c>
      <c r="G233" t="s">
        <v>778</v>
      </c>
      <c r="I233" s="179">
        <v>45894.375335648147</v>
      </c>
      <c r="J233" t="s">
        <v>753</v>
      </c>
      <c r="K233" t="s">
        <v>235</v>
      </c>
      <c r="L233" t="s">
        <v>164</v>
      </c>
      <c r="M233" t="s">
        <v>783</v>
      </c>
      <c r="N233" t="s">
        <v>744</v>
      </c>
      <c r="P233" s="193" t="s">
        <v>798</v>
      </c>
      <c r="Q233">
        <f ca="1">IF(OR(ISNUMBER(MATCH(L233,MasterData!$D$3:$D$18,0)),ISNUMBER(MATCH(L233,MasterData!$C$3:$C$18,0))),
    DATEDIF(E233,I233,"d"),
    DATEDIF(E233,TODAY(),"d"))</f>
        <v>116</v>
      </c>
      <c r="R233">
        <f t="shared" ca="1" si="12"/>
        <v>0</v>
      </c>
      <c r="S233">
        <f t="shared" ca="1" si="13"/>
        <v>0</v>
      </c>
      <c r="T233">
        <f t="shared" ca="1" si="14"/>
        <v>1</v>
      </c>
    </row>
    <row r="234" spans="2:20" x14ac:dyDescent="0.35">
      <c r="B234" t="s">
        <v>40</v>
      </c>
      <c r="D234" s="34" t="s">
        <v>746</v>
      </c>
      <c r="E234" s="179">
        <v>45894.349247685182</v>
      </c>
      <c r="G234" t="s">
        <v>738</v>
      </c>
      <c r="I234" s="179">
        <v>45896.4059837963</v>
      </c>
      <c r="J234" t="s">
        <v>747</v>
      </c>
      <c r="K234" t="s">
        <v>235</v>
      </c>
      <c r="L234" t="s">
        <v>164</v>
      </c>
      <c r="M234" t="s">
        <v>784</v>
      </c>
      <c r="N234" t="s">
        <v>744</v>
      </c>
      <c r="P234" s="193" t="s">
        <v>798</v>
      </c>
      <c r="Q234">
        <f ca="1">IF(OR(ISNUMBER(MATCH(L234,MasterData!$D$3:$D$18,0)),ISNUMBER(MATCH(L234,MasterData!$C$3:$C$18,0))),
    DATEDIF(E234,I234,"d"),
    DATEDIF(E234,TODAY(),"d"))</f>
        <v>113</v>
      </c>
      <c r="R234">
        <f t="shared" ca="1" si="12"/>
        <v>0</v>
      </c>
      <c r="S234">
        <f t="shared" ca="1" si="13"/>
        <v>0</v>
      </c>
      <c r="T234">
        <f t="shared" ca="1" si="14"/>
        <v>1</v>
      </c>
    </row>
    <row r="235" spans="2:20" x14ac:dyDescent="0.35">
      <c r="B235" t="s">
        <v>785</v>
      </c>
      <c r="D235" s="34">
        <v>3009</v>
      </c>
      <c r="E235" s="179">
        <v>45894.382754629631</v>
      </c>
      <c r="G235" t="s">
        <v>786</v>
      </c>
      <c r="I235" s="179">
        <v>45897.4924537037</v>
      </c>
      <c r="J235" t="s">
        <v>753</v>
      </c>
      <c r="K235" t="s">
        <v>235</v>
      </c>
      <c r="L235" t="s">
        <v>171</v>
      </c>
      <c r="M235" t="s">
        <v>787</v>
      </c>
      <c r="N235" t="s">
        <v>744</v>
      </c>
      <c r="P235"/>
      <c r="Q235">
        <f ca="1">IF(OR(ISNUMBER(MATCH(L235,MasterData!$D$3:$D$18,0)),ISNUMBER(MATCH(L235,MasterData!$C$3:$C$18,0))),
    DATEDIF(E235,I235,"d"),
    DATEDIF(E235,TODAY(),"d"))</f>
        <v>3</v>
      </c>
      <c r="R235">
        <f t="shared" ca="1" si="12"/>
        <v>1</v>
      </c>
      <c r="S235">
        <f t="shared" ca="1" si="13"/>
        <v>0</v>
      </c>
      <c r="T235">
        <f t="shared" ca="1" si="14"/>
        <v>0</v>
      </c>
    </row>
    <row r="236" spans="2:20" x14ac:dyDescent="0.35">
      <c r="B236" t="s">
        <v>42</v>
      </c>
      <c r="D236" s="34">
        <v>3009</v>
      </c>
      <c r="E236" s="179">
        <v>45894.397002314814</v>
      </c>
      <c r="G236" t="s">
        <v>786</v>
      </c>
      <c r="I236" s="179">
        <v>45895.396203703705</v>
      </c>
      <c r="J236" t="s">
        <v>753</v>
      </c>
      <c r="K236" t="s">
        <v>235</v>
      </c>
      <c r="L236" t="s">
        <v>171</v>
      </c>
      <c r="M236" t="s">
        <v>788</v>
      </c>
      <c r="N236" t="s">
        <v>744</v>
      </c>
      <c r="P236"/>
      <c r="Q236">
        <f ca="1">IF(OR(ISNUMBER(MATCH(L236,MasterData!$D$3:$D$18,0)),ISNUMBER(MATCH(L236,MasterData!$C$3:$C$18,0))),
    DATEDIF(E236,I236,"d"),
    DATEDIF(E236,TODAY(),"d"))</f>
        <v>1</v>
      </c>
      <c r="R236">
        <f t="shared" ca="1" si="12"/>
        <v>1</v>
      </c>
      <c r="S236">
        <f t="shared" ca="1" si="13"/>
        <v>0</v>
      </c>
      <c r="T236">
        <f t="shared" ca="1" si="14"/>
        <v>0</v>
      </c>
    </row>
    <row r="237" spans="2:20" x14ac:dyDescent="0.35">
      <c r="B237" t="s">
        <v>789</v>
      </c>
      <c r="D237" s="34" t="s">
        <v>480</v>
      </c>
      <c r="E237" s="179">
        <v>45895.431354166663</v>
      </c>
      <c r="G237" t="s">
        <v>652</v>
      </c>
      <c r="I237" s="179">
        <v>45897.504745370374</v>
      </c>
      <c r="J237" t="s">
        <v>753</v>
      </c>
      <c r="K237" t="s">
        <v>241</v>
      </c>
      <c r="L237" t="s">
        <v>171</v>
      </c>
      <c r="M237" t="s">
        <v>790</v>
      </c>
      <c r="N237" t="s">
        <v>744</v>
      </c>
      <c r="P237"/>
      <c r="Q237">
        <f ca="1">IF(OR(ISNUMBER(MATCH(L237,MasterData!$D$3:$D$18,0)),ISNUMBER(MATCH(L237,MasterData!$C$3:$C$18,0))),
    DATEDIF(E237,I237,"d"),
    DATEDIF(E237,TODAY(),"d"))</f>
        <v>2</v>
      </c>
      <c r="R237">
        <f t="shared" ca="1" si="12"/>
        <v>1</v>
      </c>
      <c r="S237">
        <f t="shared" ca="1" si="13"/>
        <v>0</v>
      </c>
      <c r="T237">
        <f t="shared" ca="1" si="14"/>
        <v>0</v>
      </c>
    </row>
    <row r="238" spans="2:20" x14ac:dyDescent="0.35">
      <c r="B238" t="s">
        <v>791</v>
      </c>
      <c r="D238" s="34" t="s">
        <v>746</v>
      </c>
      <c r="E238" s="179">
        <v>45896.384687500002</v>
      </c>
      <c r="G238" t="s">
        <v>738</v>
      </c>
      <c r="I238" s="179">
        <v>45896.40148148148</v>
      </c>
      <c r="J238" t="s">
        <v>747</v>
      </c>
      <c r="K238" t="s">
        <v>235</v>
      </c>
      <c r="L238" t="s">
        <v>164</v>
      </c>
      <c r="M238" t="s">
        <v>792</v>
      </c>
      <c r="N238" t="s">
        <v>744</v>
      </c>
      <c r="P238" s="193" t="s">
        <v>799</v>
      </c>
      <c r="Q238">
        <f ca="1">IF(OR(ISNUMBER(MATCH(L238,MasterData!$D$3:$D$18,0)),ISNUMBER(MATCH(L238,MasterData!$C$3:$C$18,0))),
    DATEDIF(E238,I238,"d"),
    DATEDIF(E238,TODAY(),"d"))</f>
        <v>111</v>
      </c>
      <c r="R238">
        <f t="shared" ca="1" si="12"/>
        <v>0</v>
      </c>
      <c r="S238">
        <f t="shared" ca="1" si="13"/>
        <v>0</v>
      </c>
      <c r="T238">
        <f t="shared" ca="1" si="14"/>
        <v>1</v>
      </c>
    </row>
    <row r="239" spans="2:20" x14ac:dyDescent="0.35">
      <c r="B239" t="s">
        <v>43</v>
      </c>
      <c r="D239" s="34">
        <v>3014</v>
      </c>
      <c r="E239" s="179">
        <v>45896.644363425927</v>
      </c>
      <c r="G239" t="s">
        <v>652</v>
      </c>
      <c r="I239" s="179">
        <v>45897.497881944444</v>
      </c>
      <c r="J239" t="s">
        <v>753</v>
      </c>
      <c r="K239" t="s">
        <v>241</v>
      </c>
      <c r="L239" t="s">
        <v>164</v>
      </c>
      <c r="M239" t="s">
        <v>793</v>
      </c>
      <c r="N239" t="s">
        <v>744</v>
      </c>
      <c r="P239" s="193" t="s">
        <v>798</v>
      </c>
      <c r="Q239">
        <f ca="1">IF(OR(ISNUMBER(MATCH(L239,MasterData!$D$3:$D$18,0)),ISNUMBER(MATCH(L239,MasterData!$C$3:$C$18,0))),
    DATEDIF(E239,I239,"d"),
    DATEDIF(E239,TODAY(),"d"))</f>
        <v>111</v>
      </c>
      <c r="R239">
        <f t="shared" ca="1" si="12"/>
        <v>0</v>
      </c>
      <c r="S239">
        <f t="shared" ca="1" si="13"/>
        <v>0</v>
      </c>
      <c r="T239">
        <f t="shared" ca="1" si="14"/>
        <v>1</v>
      </c>
    </row>
    <row r="240" spans="2:20" x14ac:dyDescent="0.35">
      <c r="B240" t="s">
        <v>794</v>
      </c>
      <c r="D240" s="34">
        <v>3011</v>
      </c>
      <c r="E240" s="179">
        <v>45896.646574074075</v>
      </c>
      <c r="G240" t="s">
        <v>795</v>
      </c>
      <c r="I240" s="179">
        <v>45903</v>
      </c>
      <c r="J240" t="s">
        <v>753</v>
      </c>
      <c r="K240" t="s">
        <v>241</v>
      </c>
      <c r="L240" t="s">
        <v>171</v>
      </c>
      <c r="M240" t="s">
        <v>796</v>
      </c>
      <c r="N240" t="s">
        <v>744</v>
      </c>
      <c r="P240" s="193" t="s">
        <v>799</v>
      </c>
      <c r="Q240">
        <f ca="1">IF(OR(ISNUMBER(MATCH(L240,MasterData!$D$3:$D$18,0)),ISNUMBER(MATCH(L240,MasterData!$C$3:$C$18,0))),
    DATEDIF(E240,I240,"d"),
    DATEDIF(E240,TODAY(),"d"))</f>
        <v>7</v>
      </c>
      <c r="R240">
        <f t="shared" ca="1" si="12"/>
        <v>1</v>
      </c>
      <c r="S240">
        <f t="shared" ca="1" si="13"/>
        <v>0</v>
      </c>
      <c r="T240">
        <f t="shared" ca="1" si="14"/>
        <v>0</v>
      </c>
    </row>
    <row r="241" spans="2:20" x14ac:dyDescent="0.35">
      <c r="B241" t="s">
        <v>800</v>
      </c>
      <c r="D241" s="34" t="s">
        <v>254</v>
      </c>
      <c r="E241" s="179">
        <v>45898</v>
      </c>
      <c r="G241" t="s">
        <v>801</v>
      </c>
      <c r="I241" s="179">
        <v>45904</v>
      </c>
      <c r="K241" t="s">
        <v>235</v>
      </c>
      <c r="L241" t="s">
        <v>171</v>
      </c>
      <c r="M241" t="s">
        <v>802</v>
      </c>
      <c r="N241" t="s">
        <v>237</v>
      </c>
      <c r="P241" s="193" t="s">
        <v>799</v>
      </c>
      <c r="Q241">
        <f ca="1">IF(OR(ISNUMBER(MATCH(L241,MasterData!$D$3:$D$18,0)),ISNUMBER(MATCH(L241,MasterData!$C$3:$C$18,0))),
    DATEDIF(E241,I241,"d"),
    DATEDIF(E241,TODAY(),"d"))</f>
        <v>6</v>
      </c>
      <c r="R241">
        <f t="shared" ca="1" si="12"/>
        <v>1</v>
      </c>
      <c r="S241">
        <f t="shared" ca="1" si="13"/>
        <v>0</v>
      </c>
      <c r="T241">
        <f t="shared" ca="1" si="14"/>
        <v>0</v>
      </c>
    </row>
    <row r="242" spans="2:20" x14ac:dyDescent="0.35">
      <c r="B242" t="s">
        <v>803</v>
      </c>
      <c r="D242" s="34">
        <v>3014</v>
      </c>
      <c r="E242" s="179">
        <v>45833</v>
      </c>
      <c r="G242" t="s">
        <v>804</v>
      </c>
      <c r="I242" s="179">
        <v>45901</v>
      </c>
      <c r="K242" t="s">
        <v>241</v>
      </c>
      <c r="L242" t="s">
        <v>174</v>
      </c>
      <c r="M242" t="s">
        <v>805</v>
      </c>
      <c r="N242" t="s">
        <v>237</v>
      </c>
      <c r="P242" s="193" t="s">
        <v>799</v>
      </c>
      <c r="Q242">
        <f ca="1">IF(OR(ISNUMBER(MATCH(L242,MasterData!$D$3:$D$18,0)),ISNUMBER(MATCH(L242,MasterData!$C$3:$C$18,0))),
    DATEDIF(E242,I242,"d"),
    DATEDIF(E242,TODAY(),"d"))</f>
        <v>174</v>
      </c>
      <c r="R242">
        <f t="shared" ca="1" si="12"/>
        <v>0</v>
      </c>
      <c r="S242">
        <f t="shared" ca="1" si="13"/>
        <v>0</v>
      </c>
      <c r="T242">
        <f t="shared" ca="1" si="14"/>
        <v>1</v>
      </c>
    </row>
    <row r="243" spans="2:20" x14ac:dyDescent="0.35">
      <c r="B243" t="s">
        <v>44</v>
      </c>
      <c r="D243" s="34" t="s">
        <v>746</v>
      </c>
      <c r="E243" s="179">
        <v>45901</v>
      </c>
      <c r="G243" t="s">
        <v>806</v>
      </c>
      <c r="I243" s="179">
        <v>45901</v>
      </c>
      <c r="K243" t="s">
        <v>241</v>
      </c>
      <c r="L243" t="s">
        <v>164</v>
      </c>
      <c r="M243" t="s">
        <v>807</v>
      </c>
      <c r="N243" t="s">
        <v>237</v>
      </c>
      <c r="P243" s="193" t="s">
        <v>799</v>
      </c>
      <c r="Q243">
        <f ca="1">IF(OR(ISNUMBER(MATCH(L243,MasterData!$D$3:$D$18,0)),ISNUMBER(MATCH(L243,MasterData!$C$3:$C$18,0))),
    DATEDIF(E243,I243,"d"),
    DATEDIF(E243,TODAY(),"d"))</f>
        <v>106</v>
      </c>
      <c r="R243">
        <f t="shared" ca="1" si="12"/>
        <v>0</v>
      </c>
      <c r="S243">
        <f t="shared" ca="1" si="13"/>
        <v>0</v>
      </c>
      <c r="T243">
        <f t="shared" ca="1" si="14"/>
        <v>1</v>
      </c>
    </row>
    <row r="244" spans="2:20" x14ac:dyDescent="0.35">
      <c r="B244" t="s">
        <v>808</v>
      </c>
      <c r="D244" s="34" t="s">
        <v>480</v>
      </c>
      <c r="E244" s="179">
        <v>45901</v>
      </c>
      <c r="G244" t="s">
        <v>733</v>
      </c>
      <c r="I244" s="179">
        <v>45910</v>
      </c>
      <c r="K244" t="s">
        <v>235</v>
      </c>
      <c r="L244" t="s">
        <v>171</v>
      </c>
      <c r="M244" t="s">
        <v>809</v>
      </c>
      <c r="N244" t="s">
        <v>237</v>
      </c>
      <c r="P244" s="193" t="s">
        <v>799</v>
      </c>
      <c r="Q244">
        <f ca="1">IF(OR(ISNUMBER(MATCH(L244,MasterData!$D$3:$D$18,0)),ISNUMBER(MATCH(L244,MasterData!$C$3:$C$18,0))),
    DATEDIF(E244,I244,"d"),
    DATEDIF(E244,TODAY(),"d"))</f>
        <v>9</v>
      </c>
      <c r="R244">
        <f t="shared" ca="1" si="12"/>
        <v>0</v>
      </c>
      <c r="S244">
        <f t="shared" ca="1" si="13"/>
        <v>1</v>
      </c>
      <c r="T244">
        <f t="shared" ca="1" si="14"/>
        <v>0</v>
      </c>
    </row>
    <row r="245" spans="2:20" x14ac:dyDescent="0.35">
      <c r="B245" t="s">
        <v>810</v>
      </c>
      <c r="D245" s="34">
        <v>3014</v>
      </c>
      <c r="E245" s="179">
        <v>45901</v>
      </c>
      <c r="G245" t="s">
        <v>804</v>
      </c>
      <c r="I245" s="179">
        <v>45909</v>
      </c>
      <c r="K245" t="s">
        <v>347</v>
      </c>
      <c r="L245" t="s">
        <v>171</v>
      </c>
      <c r="M245" t="s">
        <v>811</v>
      </c>
      <c r="N245" t="s">
        <v>237</v>
      </c>
      <c r="P245" s="193" t="s">
        <v>799</v>
      </c>
      <c r="Q245">
        <f ca="1">IF(OR(ISNUMBER(MATCH(L245,MasterData!$D$3:$D$18,0)),ISNUMBER(MATCH(L245,MasterData!$C$3:$C$18,0))),
    DATEDIF(E245,I245,"d"),
    DATEDIF(E245,TODAY(),"d"))</f>
        <v>8</v>
      </c>
      <c r="R245">
        <f t="shared" ca="1" si="12"/>
        <v>0</v>
      </c>
      <c r="S245">
        <f t="shared" ca="1" si="13"/>
        <v>1</v>
      </c>
      <c r="T245">
        <f t="shared" ca="1" si="14"/>
        <v>0</v>
      </c>
    </row>
    <row r="246" spans="2:20" x14ac:dyDescent="0.35">
      <c r="B246" t="s">
        <v>812</v>
      </c>
      <c r="D246" s="34" t="s">
        <v>717</v>
      </c>
      <c r="E246" s="179">
        <v>45901</v>
      </c>
      <c r="G246" t="s">
        <v>813</v>
      </c>
      <c r="I246" s="179">
        <v>45910</v>
      </c>
      <c r="K246" t="s">
        <v>235</v>
      </c>
      <c r="L246" t="s">
        <v>171</v>
      </c>
      <c r="M246" t="s">
        <v>814</v>
      </c>
      <c r="N246" t="s">
        <v>237</v>
      </c>
      <c r="P246" s="193" t="s">
        <v>798</v>
      </c>
      <c r="Q246">
        <f ca="1">IF(OR(ISNUMBER(MATCH(L246,MasterData!$D$3:$D$18,0)),ISNUMBER(MATCH(L246,MasterData!$C$3:$C$18,0))),
    DATEDIF(E246,I246,"d"),
    DATEDIF(E246,TODAY(),"d"))</f>
        <v>9</v>
      </c>
      <c r="R246">
        <f t="shared" ca="1" si="12"/>
        <v>0</v>
      </c>
      <c r="S246">
        <f t="shared" ca="1" si="13"/>
        <v>1</v>
      </c>
      <c r="T246">
        <f t="shared" ca="1" si="14"/>
        <v>0</v>
      </c>
    </row>
    <row r="247" spans="2:20" x14ac:dyDescent="0.35">
      <c r="B247" t="s">
        <v>815</v>
      </c>
      <c r="D247" s="34">
        <v>3010</v>
      </c>
      <c r="E247" s="179">
        <v>45902</v>
      </c>
      <c r="G247" t="s">
        <v>816</v>
      </c>
      <c r="I247" s="179">
        <v>45910</v>
      </c>
      <c r="K247" t="s">
        <v>235</v>
      </c>
      <c r="L247" t="s">
        <v>171</v>
      </c>
      <c r="M247" t="s">
        <v>817</v>
      </c>
      <c r="N247" t="s">
        <v>237</v>
      </c>
      <c r="P247" s="193" t="s">
        <v>799</v>
      </c>
      <c r="Q247">
        <f ca="1">IF(OR(ISNUMBER(MATCH(L247,MasterData!$D$3:$D$18,0)),ISNUMBER(MATCH(L247,MasterData!$C$3:$C$18,0))),
    DATEDIF(E247,I247,"d"),
    DATEDIF(E247,TODAY(),"d"))</f>
        <v>8</v>
      </c>
      <c r="R247">
        <f t="shared" ca="1" si="12"/>
        <v>0</v>
      </c>
      <c r="S247">
        <f t="shared" ca="1" si="13"/>
        <v>1</v>
      </c>
      <c r="T247">
        <f t="shared" ca="1" si="14"/>
        <v>0</v>
      </c>
    </row>
    <row r="248" spans="2:20" x14ac:dyDescent="0.35">
      <c r="B248" t="s">
        <v>45</v>
      </c>
      <c r="D248" s="34" t="s">
        <v>746</v>
      </c>
      <c r="E248" s="179">
        <v>45902</v>
      </c>
      <c r="G248" t="s">
        <v>818</v>
      </c>
      <c r="I248" s="179">
        <v>45901</v>
      </c>
      <c r="K248" t="s">
        <v>241</v>
      </c>
      <c r="L248" t="s">
        <v>164</v>
      </c>
      <c r="M248" t="s">
        <v>819</v>
      </c>
      <c r="N248" t="s">
        <v>237</v>
      </c>
      <c r="P248" s="193" t="s">
        <v>798</v>
      </c>
      <c r="Q248">
        <f ca="1">IF(OR(ISNUMBER(MATCH(L248,MasterData!$D$3:$D$18,0)),ISNUMBER(MATCH(L248,MasterData!$C$3:$C$18,0))),
    DATEDIF(E248,I248,"d"),
    DATEDIF(E248,TODAY(),"d"))</f>
        <v>105</v>
      </c>
      <c r="R248">
        <f t="shared" ca="1" si="12"/>
        <v>0</v>
      </c>
      <c r="S248">
        <f t="shared" ca="1" si="13"/>
        <v>0</v>
      </c>
      <c r="T248">
        <f t="shared" ca="1" si="14"/>
        <v>1</v>
      </c>
    </row>
    <row r="249" spans="2:20" x14ac:dyDescent="0.35">
      <c r="B249" t="s">
        <v>820</v>
      </c>
      <c r="D249" s="34" t="s">
        <v>480</v>
      </c>
      <c r="E249" s="179">
        <v>45903</v>
      </c>
      <c r="G249" t="s">
        <v>821</v>
      </c>
      <c r="I249" s="179">
        <v>45911</v>
      </c>
      <c r="K249" t="s">
        <v>235</v>
      </c>
      <c r="L249" t="s">
        <v>174</v>
      </c>
      <c r="M249" t="s">
        <v>822</v>
      </c>
      <c r="N249" t="s">
        <v>237</v>
      </c>
      <c r="Q249">
        <f ca="1">IF(OR(ISNUMBER(MATCH(L249,MasterData!$D$3:$D$18,0)),ISNUMBER(MATCH(L249,MasterData!$C$3:$C$18,0))),
    DATEDIF(E249,I249,"d"),
    DATEDIF(E249,TODAY(),"d"))</f>
        <v>104</v>
      </c>
      <c r="R249">
        <f t="shared" ca="1" si="12"/>
        <v>0</v>
      </c>
      <c r="S249">
        <f t="shared" ca="1" si="13"/>
        <v>0</v>
      </c>
      <c r="T249">
        <f t="shared" ca="1" si="14"/>
        <v>1</v>
      </c>
    </row>
    <row r="250" spans="2:20" x14ac:dyDescent="0.35">
      <c r="B250" t="s">
        <v>46</v>
      </c>
      <c r="D250" s="34">
        <v>5026</v>
      </c>
      <c r="E250" s="179">
        <v>45903</v>
      </c>
      <c r="G250" t="s">
        <v>823</v>
      </c>
      <c r="I250" s="179">
        <v>45905</v>
      </c>
      <c r="K250" t="s">
        <v>235</v>
      </c>
      <c r="L250" t="s">
        <v>174</v>
      </c>
      <c r="M250" t="s">
        <v>824</v>
      </c>
      <c r="N250" t="s">
        <v>237</v>
      </c>
      <c r="Q250">
        <f ca="1">IF(OR(ISNUMBER(MATCH(L250,MasterData!$D$3:$D$18,0)),ISNUMBER(MATCH(L250,MasterData!$C$3:$C$18,0))),
    DATEDIF(E250,I250,"d"),
    DATEDIF(E250,TODAY(),"d"))</f>
        <v>104</v>
      </c>
      <c r="R250">
        <f t="shared" ca="1" si="12"/>
        <v>0</v>
      </c>
      <c r="S250">
        <f t="shared" ca="1" si="13"/>
        <v>0</v>
      </c>
      <c r="T250">
        <f t="shared" ca="1" si="14"/>
        <v>1</v>
      </c>
    </row>
    <row r="251" spans="2:20" x14ac:dyDescent="0.35">
      <c r="B251" t="s">
        <v>825</v>
      </c>
      <c r="D251" s="34">
        <v>3010</v>
      </c>
      <c r="E251" s="179">
        <v>45903</v>
      </c>
      <c r="G251" t="s">
        <v>826</v>
      </c>
      <c r="I251" s="179">
        <v>45905</v>
      </c>
      <c r="K251" t="s">
        <v>235</v>
      </c>
      <c r="L251" t="s">
        <v>174</v>
      </c>
      <c r="M251" t="s">
        <v>827</v>
      </c>
      <c r="N251" t="s">
        <v>237</v>
      </c>
      <c r="Q251">
        <f ca="1">IF(OR(ISNUMBER(MATCH(L251,MasterData!$D$3:$D$18,0)),ISNUMBER(MATCH(L251,MasterData!$C$3:$C$18,0))),
    DATEDIF(E251,I251,"d"),
    DATEDIF(E251,TODAY(),"d"))</f>
        <v>104</v>
      </c>
      <c r="R251">
        <f t="shared" ca="1" si="12"/>
        <v>0</v>
      </c>
      <c r="S251">
        <f t="shared" ca="1" si="13"/>
        <v>0</v>
      </c>
      <c r="T251">
        <f t="shared" ca="1" si="14"/>
        <v>1</v>
      </c>
    </row>
    <row r="252" spans="2:20" x14ac:dyDescent="0.35">
      <c r="B252" t="s">
        <v>828</v>
      </c>
      <c r="D252" s="34" t="s">
        <v>717</v>
      </c>
      <c r="E252" s="179">
        <v>45904</v>
      </c>
      <c r="G252" t="s">
        <v>829</v>
      </c>
      <c r="I252" s="179">
        <v>45904</v>
      </c>
      <c r="K252" t="s">
        <v>235</v>
      </c>
      <c r="L252" t="s">
        <v>171</v>
      </c>
      <c r="M252" t="s">
        <v>830</v>
      </c>
      <c r="N252" t="s">
        <v>237</v>
      </c>
      <c r="Q252">
        <f ca="1">IF(OR(ISNUMBER(MATCH(L252,MasterData!$D$3:$D$18,0)),ISNUMBER(MATCH(L252,MasterData!$C$3:$C$18,0))),
    DATEDIF(E252,I252,"d"),
    DATEDIF(E252,TODAY(),"d"))</f>
        <v>0</v>
      </c>
      <c r="R252">
        <f t="shared" ca="1" si="12"/>
        <v>1</v>
      </c>
      <c r="S252">
        <f t="shared" ca="1" si="13"/>
        <v>0</v>
      </c>
      <c r="T252">
        <f t="shared" ca="1" si="14"/>
        <v>0</v>
      </c>
    </row>
    <row r="253" spans="2:20" x14ac:dyDescent="0.35">
      <c r="B253" t="s">
        <v>831</v>
      </c>
      <c r="D253" s="34" t="s">
        <v>480</v>
      </c>
      <c r="E253" s="179">
        <v>45904</v>
      </c>
      <c r="G253" t="s">
        <v>738</v>
      </c>
      <c r="I253" s="179">
        <v>45908</v>
      </c>
      <c r="K253" t="s">
        <v>235</v>
      </c>
      <c r="L253" t="s">
        <v>171</v>
      </c>
      <c r="M253" t="s">
        <v>832</v>
      </c>
      <c r="N253" t="s">
        <v>237</v>
      </c>
      <c r="Q253">
        <f ca="1">IF(OR(ISNUMBER(MATCH(L253,MasterData!$D$3:$D$18,0)),ISNUMBER(MATCH(L253,MasterData!$C$3:$C$18,0))),
    DATEDIF(E253,I253,"d"),
    DATEDIF(E253,TODAY(),"d"))</f>
        <v>4</v>
      </c>
      <c r="R253">
        <f t="shared" ca="1" si="12"/>
        <v>1</v>
      </c>
      <c r="S253">
        <f t="shared" ca="1" si="13"/>
        <v>0</v>
      </c>
      <c r="T253">
        <f t="shared" ca="1" si="14"/>
        <v>0</v>
      </c>
    </row>
    <row r="254" spans="2:20" x14ac:dyDescent="0.35">
      <c r="B254" t="s">
        <v>47</v>
      </c>
      <c r="D254" s="34" t="s">
        <v>746</v>
      </c>
      <c r="E254" s="179">
        <v>45904</v>
      </c>
      <c r="G254" t="s">
        <v>658</v>
      </c>
      <c r="I254" s="179">
        <v>45904</v>
      </c>
      <c r="K254" t="s">
        <v>241</v>
      </c>
      <c r="L254" t="s">
        <v>164</v>
      </c>
      <c r="M254" t="s">
        <v>833</v>
      </c>
      <c r="N254" t="s">
        <v>237</v>
      </c>
      <c r="Q254">
        <f ca="1">IF(OR(ISNUMBER(MATCH(L254,MasterData!$D$3:$D$18,0)),ISNUMBER(MATCH(L254,MasterData!$C$3:$C$18,0))),
    DATEDIF(E254,I254,"d"),
    DATEDIF(E254,TODAY(),"d"))</f>
        <v>103</v>
      </c>
      <c r="R254">
        <f t="shared" ca="1" si="12"/>
        <v>0</v>
      </c>
      <c r="S254">
        <f t="shared" ca="1" si="13"/>
        <v>0</v>
      </c>
      <c r="T254">
        <f t="shared" ca="1" si="14"/>
        <v>1</v>
      </c>
    </row>
    <row r="255" spans="2:20" x14ac:dyDescent="0.35">
      <c r="B255" t="s">
        <v>51</v>
      </c>
      <c r="D255" s="34">
        <v>3014</v>
      </c>
      <c r="E255" s="179">
        <v>45905</v>
      </c>
      <c r="G255" t="s">
        <v>834</v>
      </c>
      <c r="I255" s="179">
        <v>45905</v>
      </c>
      <c r="K255" t="s">
        <v>241</v>
      </c>
      <c r="L255" t="s">
        <v>164</v>
      </c>
      <c r="M255" t="s">
        <v>835</v>
      </c>
      <c r="N255" t="s">
        <v>237</v>
      </c>
      <c r="Q255">
        <f ca="1">IF(OR(ISNUMBER(MATCH(L255,MasterData!$D$3:$D$18,0)),ISNUMBER(MATCH(L255,MasterData!$C$3:$C$18,0))),
    DATEDIF(E255,I255,"d"),
    DATEDIF(E255,TODAY(),"d"))</f>
        <v>102</v>
      </c>
      <c r="R255">
        <f t="shared" ca="1" si="12"/>
        <v>0</v>
      </c>
      <c r="S255">
        <f t="shared" ca="1" si="13"/>
        <v>0</v>
      </c>
      <c r="T255">
        <f t="shared" ca="1" si="14"/>
        <v>1</v>
      </c>
    </row>
    <row r="256" spans="2:20" x14ac:dyDescent="0.35">
      <c r="B256" t="s">
        <v>836</v>
      </c>
      <c r="D256" s="34" t="s">
        <v>717</v>
      </c>
      <c r="E256" s="179">
        <v>45909</v>
      </c>
      <c r="G256" t="s">
        <v>837</v>
      </c>
      <c r="I256" s="179">
        <v>45909</v>
      </c>
      <c r="K256" t="s">
        <v>241</v>
      </c>
      <c r="L256" t="s">
        <v>164</v>
      </c>
      <c r="M256" t="s">
        <v>838</v>
      </c>
      <c r="N256" t="s">
        <v>237</v>
      </c>
      <c r="Q256">
        <f ca="1">IF(OR(ISNUMBER(MATCH(L256,MasterData!$D$3:$D$18,0)),ISNUMBER(MATCH(L256,MasterData!$C$3:$C$18,0))),
    DATEDIF(E256,I256,"d"),
    DATEDIF(E256,TODAY(),"d"))</f>
        <v>98</v>
      </c>
      <c r="R256">
        <f t="shared" ca="1" si="12"/>
        <v>0</v>
      </c>
      <c r="S256">
        <f t="shared" ref="S256:S257" ca="1" si="15">IF(AND($Q256&gt;7,Q256&lt;=30),1,0)</f>
        <v>0</v>
      </c>
      <c r="T256">
        <f t="shared" ca="1" si="14"/>
        <v>1</v>
      </c>
    </row>
    <row r="257" spans="2:20" x14ac:dyDescent="0.35">
      <c r="B257" t="s">
        <v>48</v>
      </c>
      <c r="D257" s="34" t="s">
        <v>746</v>
      </c>
      <c r="E257" s="179">
        <v>45909</v>
      </c>
      <c r="G257" t="s">
        <v>839</v>
      </c>
      <c r="I257" s="179">
        <v>45909</v>
      </c>
      <c r="K257" t="s">
        <v>347</v>
      </c>
      <c r="L257" t="s">
        <v>164</v>
      </c>
      <c r="M257" t="s">
        <v>840</v>
      </c>
      <c r="N257" t="s">
        <v>237</v>
      </c>
      <c r="Q257">
        <f ca="1">IF(OR(ISNUMBER(MATCH(L257,MasterData!$D$3:$D$18,0)),ISNUMBER(MATCH(L257,MasterData!$C$3:$C$18,0))),
    DATEDIF(E257,I257,"d"),
    DATEDIF(E257,TODAY(),"d"))</f>
        <v>98</v>
      </c>
      <c r="R257">
        <f t="shared" ca="1" si="12"/>
        <v>0</v>
      </c>
      <c r="S257">
        <f t="shared" ca="1" si="15"/>
        <v>0</v>
      </c>
      <c r="T257">
        <f t="shared" ca="1" si="14"/>
        <v>1</v>
      </c>
    </row>
    <row r="258" spans="2:20" x14ac:dyDescent="0.35">
      <c r="B258" t="s">
        <v>841</v>
      </c>
      <c r="D258" s="34" t="s">
        <v>480</v>
      </c>
      <c r="E258" s="179">
        <v>45910</v>
      </c>
      <c r="G258" t="s">
        <v>842</v>
      </c>
      <c r="I258" s="179">
        <v>45910</v>
      </c>
      <c r="K258" t="s">
        <v>235</v>
      </c>
      <c r="L258" t="s">
        <v>164</v>
      </c>
      <c r="M258" t="s">
        <v>843</v>
      </c>
      <c r="N258" t="s">
        <v>237</v>
      </c>
      <c r="P258" s="193" t="s">
        <v>799</v>
      </c>
      <c r="Q258">
        <f ca="1">IF(OR(ISNUMBER(MATCH(L258,MasterData!$D$3:$D$18,0)),ISNUMBER(MATCH(L258,MasterData!$C$3:$C$18,0))),
    DATEDIF(E258,I258,"d"),
    DATEDIF(E258,TODAY(),"d"))</f>
        <v>97</v>
      </c>
      <c r="R258">
        <f t="shared" ca="1" si="12"/>
        <v>0</v>
      </c>
      <c r="S258">
        <f t="shared" ref="S258:S262" ca="1" si="16">IF(AND($Q258&gt;7,Q258&lt;=30),1,0)</f>
        <v>0</v>
      </c>
      <c r="T258">
        <f t="shared" ca="1" si="14"/>
        <v>1</v>
      </c>
    </row>
    <row r="259" spans="2:20" x14ac:dyDescent="0.35">
      <c r="B259" t="s">
        <v>844</v>
      </c>
      <c r="D259" s="34" t="s">
        <v>746</v>
      </c>
      <c r="E259" s="179">
        <v>45911</v>
      </c>
      <c r="G259" t="s">
        <v>839</v>
      </c>
      <c r="I259" s="179">
        <v>45911</v>
      </c>
      <c r="K259" t="s">
        <v>241</v>
      </c>
      <c r="L259" t="s">
        <v>164</v>
      </c>
      <c r="M259" t="s">
        <v>845</v>
      </c>
      <c r="N259" t="s">
        <v>237</v>
      </c>
      <c r="Q259">
        <f ca="1">IF(OR(ISNUMBER(MATCH(L259,MasterData!$D$3:$D$18,0)),ISNUMBER(MATCH(L259,MasterData!$C$3:$C$18,0))),
    DATEDIF(E259,I259,"d"),
    DATEDIF(E259,TODAY(),"d"))</f>
        <v>96</v>
      </c>
      <c r="R259">
        <f t="shared" ca="1" si="12"/>
        <v>0</v>
      </c>
      <c r="S259">
        <f t="shared" ca="1" si="16"/>
        <v>0</v>
      </c>
      <c r="T259">
        <f t="shared" ca="1" si="14"/>
        <v>1</v>
      </c>
    </row>
    <row r="260" spans="2:20" x14ac:dyDescent="0.35">
      <c r="B260" t="s">
        <v>49</v>
      </c>
      <c r="D260" s="34">
        <v>3014</v>
      </c>
      <c r="E260" s="179">
        <v>45911</v>
      </c>
      <c r="G260" t="s">
        <v>846</v>
      </c>
      <c r="I260" s="179">
        <v>45911</v>
      </c>
      <c r="K260" t="s">
        <v>241</v>
      </c>
      <c r="L260" t="s">
        <v>164</v>
      </c>
      <c r="M260" t="s">
        <v>847</v>
      </c>
      <c r="N260" t="s">
        <v>237</v>
      </c>
      <c r="P260" s="193" t="s">
        <v>798</v>
      </c>
      <c r="Q260">
        <f ca="1">IF(OR(ISNUMBER(MATCH(L260,MasterData!$D$3:$D$18,0)),ISNUMBER(MATCH(L260,MasterData!$C$3:$C$18,0))),
    DATEDIF(E260,I260,"d"),
    DATEDIF(E260,TODAY(),"d"))</f>
        <v>96</v>
      </c>
      <c r="R260">
        <f t="shared" ca="1" si="12"/>
        <v>0</v>
      </c>
      <c r="S260">
        <f t="shared" ca="1" si="16"/>
        <v>0</v>
      </c>
      <c r="T260">
        <f t="shared" ca="1" si="14"/>
        <v>1</v>
      </c>
    </row>
    <row r="261" spans="2:20" x14ac:dyDescent="0.35">
      <c r="B261" t="s">
        <v>50</v>
      </c>
      <c r="D261" s="34" t="s">
        <v>746</v>
      </c>
      <c r="E261" s="179">
        <v>45911</v>
      </c>
      <c r="G261" t="s">
        <v>848</v>
      </c>
      <c r="I261" s="179">
        <v>45911</v>
      </c>
      <c r="K261" t="s">
        <v>235</v>
      </c>
      <c r="L261" t="s">
        <v>164</v>
      </c>
      <c r="M261" t="s">
        <v>849</v>
      </c>
      <c r="N261" t="s">
        <v>237</v>
      </c>
      <c r="Q261">
        <f ca="1">IF(OR(ISNUMBER(MATCH(L261,MasterData!$D$3:$D$18,0)),ISNUMBER(MATCH(L261,MasterData!$C$3:$C$18,0))),
    DATEDIF(E261,I261,"d"),
    DATEDIF(E261,TODAY(),"d"))</f>
        <v>96</v>
      </c>
      <c r="R261">
        <f t="shared" ca="1" si="12"/>
        <v>0</v>
      </c>
      <c r="S261">
        <f t="shared" ca="1" si="16"/>
        <v>0</v>
      </c>
      <c r="T261">
        <f t="shared" ca="1" si="14"/>
        <v>1</v>
      </c>
    </row>
    <row r="262" spans="2:20" x14ac:dyDescent="0.35">
      <c r="B262" t="s">
        <v>850</v>
      </c>
      <c r="D262" s="34" t="s">
        <v>480</v>
      </c>
      <c r="E262" s="179">
        <v>45911</v>
      </c>
      <c r="G262" t="s">
        <v>848</v>
      </c>
      <c r="I262" s="179">
        <v>45911</v>
      </c>
      <c r="K262" t="s">
        <v>241</v>
      </c>
      <c r="L262" t="s">
        <v>171</v>
      </c>
      <c r="M262" t="s">
        <v>851</v>
      </c>
      <c r="N262" t="s">
        <v>237</v>
      </c>
      <c r="Q262">
        <f ca="1">IF(OR(ISNUMBER(MATCH(L262,MasterData!$D$3:$D$18,0)),ISNUMBER(MATCH(L262,MasterData!$C$3:$C$18,0))),
    DATEDIF(E262,I262,"d"),
    DATEDIF(E262,TODAY(),"d"))</f>
        <v>0</v>
      </c>
      <c r="R262">
        <f t="shared" ca="1" si="12"/>
        <v>1</v>
      </c>
      <c r="S262">
        <f t="shared" ca="1" si="16"/>
        <v>0</v>
      </c>
      <c r="T262">
        <f t="shared" ca="1" si="14"/>
        <v>0</v>
      </c>
    </row>
    <row r="263" spans="2:20" x14ac:dyDescent="0.35">
      <c r="B263" t="s">
        <v>852</v>
      </c>
      <c r="D263" s="34">
        <v>3003</v>
      </c>
      <c r="E263" s="179">
        <v>45912</v>
      </c>
      <c r="G263" t="s">
        <v>853</v>
      </c>
      <c r="I263" s="179">
        <v>45912</v>
      </c>
      <c r="K263" t="s">
        <v>241</v>
      </c>
      <c r="L263" t="s">
        <v>164</v>
      </c>
      <c r="M263" t="s">
        <v>854</v>
      </c>
      <c r="N263" t="s">
        <v>237</v>
      </c>
      <c r="Q263">
        <f ca="1">IF(OR(ISNUMBER(MATCH(L263,MasterData!$D$3:$D$18,0)),ISNUMBER(MATCH(L263,MasterData!$C$3:$C$18,0))),
    DATEDIF(E263,I263,"d"),
    DATEDIF(E263,TODAY(),"d"))</f>
        <v>95</v>
      </c>
      <c r="R263">
        <f t="shared" ca="1" si="12"/>
        <v>0</v>
      </c>
      <c r="S263">
        <f t="shared" ref="S263" ca="1" si="17">IF(AND($Q263&gt;7,Q263&lt;=30),1,0)</f>
        <v>0</v>
      </c>
      <c r="T263">
        <f t="shared" ca="1" si="14"/>
        <v>1</v>
      </c>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4915D851-B41E-4E83-9F8E-7D93392AD33A}"/>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72EE5BEF-AB4B-40A3-82F7-71F077C7AD8B}"/>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327C4C1F-F8BC-4111-A356-7DD47E0BF6C9}"/>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BBA43523-33DC-4709-A373-FB1B83A84FC5}"/>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992B2E2F-CE3E-4DB4-B015-A89E4465198E}"/>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D578A0F-FD09-4FB9-B3A9-36E1F219B990}"/>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4D6D030-803E-46CC-B85E-CFD312A8D55E}"/>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74E7BA3-8AD5-4EBB-BD09-9723803E28EB}"/>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0E7CE17-CBA2-4A00-B0DE-C03A255AB325}"/>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78BD132-D5FE-4DA1-8EEF-EAF127F902A8}"/>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9CE5E1E-1EDF-4792-A3DF-237CA15BF95B}"/>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4AF8058-1C70-484C-B8DD-659DF4D1241C}"/>
    <hyperlink ref="B241" r:id="rId13" display="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F6ECE1EB-3CFC-4BBE-9385-E9F88D63E590}"/>
    <hyperlink ref="B243" r:id="rId14" display="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F0A63272-E395-4E47-BCB6-23506D71F7FA}"/>
    <hyperlink ref="B244" r:id="rId15" display="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75255203-E22E-4F92-A23F-449552A5E5A3}"/>
    <hyperlink ref="B245" r:id="rId16" display="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C3836F68-FA8C-4EA6-B75C-57EFD47D4087}"/>
    <hyperlink ref="B246" r:id="rId17" display="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xr:uid="{63B114F9-A2DE-4F63-A289-E8E06849FA44}"/>
    <hyperlink ref="B247" r:id="rId18" display="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C9547B74-2D28-42C4-9166-A590997F1925}"/>
    <hyperlink ref="B248" r:id="rId19" display="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AC203BAB-9C6A-4715-859F-4F35C9F553B8}"/>
    <hyperlink ref="B242" r:id="rId20" display="https://myit.siemens.com/now/nav/ui/classic/params/target/incident.do%3Fsys_id%3Dc5156d00c3eea650fab2bc65e0013162%26sysparm_stack%3D%26sysparm_view%3D" xr:uid="{ADF68711-0D25-4319-9889-9486D6F24A8E}"/>
    <hyperlink ref="B249" r:id="rId21" display="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E0C94F86-4D28-44BB-A1F6-4F29BC9C284A}"/>
    <hyperlink ref="B250" r:id="rId22" display="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598EC20A-93FD-4669-9BD0-E90164E0E7FA}"/>
    <hyperlink ref="B251" r:id="rId23" display="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996304CF-1C92-4E0E-8816-A3000CD5FD34}"/>
    <hyperlink ref="B253" r:id="rId24" display="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45BBD190-078B-42E8-99F1-468519C9CFED}"/>
    <hyperlink ref="B254" r:id="rId25" display="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A0719C59-DC76-4132-B1D3-03B513604275}"/>
    <hyperlink ref="B252" r:id="rId26" display="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4CD944B-DA29-40FB-B529-6DE92893FBED}"/>
    <hyperlink ref="B255" r:id="rId27" display="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D5E2078-FFE4-4D5E-B495-9AEFFB04F1D0}"/>
    <hyperlink ref="B256" r:id="rId28" display="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A1257D3-6169-4F9E-8895-F4DB199BCBA5}"/>
    <hyperlink ref="B257" r:id="rId29" display="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E4A8BF5A-6FDE-428B-A74F-1AE930836E0B}"/>
    <hyperlink ref="B258" r:id="rId30" display="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32D2AA9-83CE-44F7-A5D7-1A63B03AAC76}"/>
    <hyperlink ref="B259" r:id="rId31" display="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C60AE41-F57E-4DBD-AB44-CC137367EB47}"/>
    <hyperlink ref="B260" r:id="rId32" display="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D1C1ECC-EB36-4742-BC52-FA3458C749FD}"/>
    <hyperlink ref="B261" r:id="rId33" display="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EE2A551-744B-4EDF-AB13-5A80C0648E29}"/>
    <hyperlink ref="B262" r:id="rId34" display="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CA00F60-733D-4050-B3A2-BDA440A2B6D9}"/>
    <hyperlink ref="B263" r:id="rId35" display="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330E0FE-ED13-44E5-A85F-127F0491F290}"/>
  </hyperlinks>
  <pageMargins left="0.7" right="0.7" top="0.75" bottom="0.75" header="0.3" footer="0.3"/>
  <tableParts count="1">
    <tablePart r:id="rId36"/>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6CA34-D96D-4781-B51B-119D619AAE25}">
  <dimension ref="A1:T275"/>
  <sheetViews>
    <sheetView zoomScale="70" zoomScaleNormal="70" workbookViewId="0"/>
  </sheetViews>
  <sheetFormatPr defaultRowHeight="14.5" x14ac:dyDescent="0.35"/>
  <cols>
    <col min="1" max="1" width="13.54296875" bestFit="1" customWidth="1"/>
    <col min="2" max="2" width="19.81640625" customWidth="1"/>
    <col min="3" max="3" width="13.81640625" customWidth="1"/>
    <col min="4" max="4" width="7.54296875" customWidth="1"/>
    <col min="5" max="5" width="18.7265625" customWidth="1"/>
    <col min="6" max="6" width="12.453125" customWidth="1"/>
    <col min="7" max="7" width="60.7265625" customWidth="1"/>
    <col min="8" max="8" width="31" customWidth="1"/>
    <col min="9" max="9" width="19.54296875" customWidth="1"/>
    <col min="10" max="10" width="30.81640625" customWidth="1"/>
    <col min="11" max="11" width="12.453125" customWidth="1"/>
    <col min="12" max="12" width="17.453125" customWidth="1"/>
    <col min="13" max="13" width="81.1796875" customWidth="1"/>
    <col min="14" max="14" width="39.1796875" customWidth="1"/>
    <col min="15" max="15" width="12.81640625" customWidth="1"/>
    <col min="16" max="16" width="12" style="193" customWidth="1"/>
    <col min="17" max="17" width="14.1796875" customWidth="1"/>
    <col min="18" max="18" width="11.54296875" customWidth="1"/>
    <col min="19" max="20" width="12.81640625" customWidth="1"/>
  </cols>
  <sheetData>
    <row r="1" spans="1:20" x14ac:dyDescent="0.35">
      <c r="A1" t="s">
        <v>1</v>
      </c>
      <c r="B1" t="s">
        <v>0</v>
      </c>
      <c r="C1" t="s">
        <v>214</v>
      </c>
      <c r="D1" t="s">
        <v>215</v>
      </c>
      <c r="E1" t="s">
        <v>216</v>
      </c>
      <c r="F1" t="s">
        <v>217</v>
      </c>
      <c r="G1" t="s">
        <v>218</v>
      </c>
      <c r="H1" t="s">
        <v>219</v>
      </c>
      <c r="I1" t="s">
        <v>220</v>
      </c>
      <c r="J1" t="s">
        <v>221</v>
      </c>
      <c r="K1" t="s">
        <v>161</v>
      </c>
      <c r="L1" t="s">
        <v>222</v>
      </c>
      <c r="M1" t="s">
        <v>223</v>
      </c>
      <c r="N1" t="s">
        <v>224</v>
      </c>
      <c r="O1" t="s">
        <v>225</v>
      </c>
      <c r="P1" s="3" t="s">
        <v>797</v>
      </c>
      <c r="Q1" s="3" t="s">
        <v>226</v>
      </c>
      <c r="R1" s="3" t="s">
        <v>694</v>
      </c>
      <c r="S1" s="3" t="s">
        <v>695</v>
      </c>
      <c r="T1" s="3" t="s">
        <v>696</v>
      </c>
    </row>
    <row r="2" spans="1:20" x14ac:dyDescent="0.35">
      <c r="A2">
        <v>6000127070</v>
      </c>
      <c r="B2" t="s">
        <v>229</v>
      </c>
      <c r="C2" t="s">
        <v>230</v>
      </c>
      <c r="D2" s="34" t="s">
        <v>231</v>
      </c>
      <c r="E2" s="1">
        <v>45663</v>
      </c>
      <c r="F2" s="1"/>
      <c r="G2" t="s">
        <v>232</v>
      </c>
      <c r="H2" t="s">
        <v>233</v>
      </c>
      <c r="I2" s="1">
        <v>45727</v>
      </c>
      <c r="J2" t="s">
        <v>234</v>
      </c>
      <c r="K2" t="s">
        <v>235</v>
      </c>
      <c r="L2" t="s">
        <v>171</v>
      </c>
      <c r="M2" t="s">
        <v>236</v>
      </c>
      <c r="N2" t="s">
        <v>237</v>
      </c>
      <c r="O2" t="s">
        <v>230</v>
      </c>
      <c r="P2"/>
      <c r="Q2">
        <f ca="1">IF(OR(ISNUMBER(MATCH(L2,MasterData!$D$3:$D$18,0)),ISNUMBER(MATCH(L2,MasterData!$C$3:$C$18,0))),
    DATEDIF(E2,I2,"d"),
    DATEDIF(E2,TODAY(),"d"))</f>
        <v>64</v>
      </c>
      <c r="R2">
        <f ca="1">IF(AND($Q2&gt;=0,$Q2&lt;=7),1,0)</f>
        <v>0</v>
      </c>
      <c r="S2">
        <f ca="1">IF(AND($Q2&gt;7,Q2&lt;=30),1,0)</f>
        <v>0</v>
      </c>
      <c r="T2">
        <f ca="1">IF($Q2&gt;30,1,0)</f>
        <v>1</v>
      </c>
    </row>
    <row r="3" spans="1:20" x14ac:dyDescent="0.35">
      <c r="A3">
        <v>6000127209</v>
      </c>
      <c r="B3" t="s">
        <v>238</v>
      </c>
      <c r="C3" t="s">
        <v>230</v>
      </c>
      <c r="D3" s="34" t="s">
        <v>231</v>
      </c>
      <c r="E3" s="1">
        <v>45664</v>
      </c>
      <c r="F3" s="1"/>
      <c r="G3" t="s">
        <v>239</v>
      </c>
      <c r="H3" t="s">
        <v>240</v>
      </c>
      <c r="I3" s="1">
        <v>45673</v>
      </c>
      <c r="J3" t="s">
        <v>234</v>
      </c>
      <c r="K3" t="s">
        <v>241</v>
      </c>
      <c r="L3" t="s">
        <v>171</v>
      </c>
      <c r="M3" t="s">
        <v>242</v>
      </c>
      <c r="N3" t="s">
        <v>237</v>
      </c>
      <c r="O3" t="s">
        <v>230</v>
      </c>
      <c r="P3"/>
      <c r="Q3">
        <f ca="1">IF(OR(ISNUMBER(MATCH(L3,MasterData!$D$3:$D$18,0)),ISNUMBER(MATCH(L3,MasterData!$C$3:$C$18,0))),
    DATEDIF(E3,I3,"d"),
    DATEDIF(E3,TODAY(),"d"))</f>
        <v>9</v>
      </c>
      <c r="R3">
        <f t="shared" ref="R3:R66" ca="1" si="0">IF(AND($Q3&gt;=0,$Q3&lt;=7),1,0)</f>
        <v>0</v>
      </c>
      <c r="S3">
        <f t="shared" ref="S3:S66" ca="1" si="1">IF(AND($Q3&gt;7,Q3&lt;=30),1,0)</f>
        <v>1</v>
      </c>
      <c r="T3">
        <f t="shared" ref="T3:T66" ca="1" si="2">IF($Q3&gt;30,1,0)</f>
        <v>0</v>
      </c>
    </row>
    <row r="4" spans="1:20" x14ac:dyDescent="0.35">
      <c r="A4">
        <v>6000127632</v>
      </c>
      <c r="B4" t="s">
        <v>243</v>
      </c>
      <c r="C4" t="s">
        <v>230</v>
      </c>
      <c r="D4" s="34" t="s">
        <v>231</v>
      </c>
      <c r="E4" s="1">
        <v>45667</v>
      </c>
      <c r="F4" s="1"/>
      <c r="G4" t="s">
        <v>244</v>
      </c>
      <c r="H4" t="s">
        <v>245</v>
      </c>
      <c r="I4" s="1">
        <v>45679</v>
      </c>
      <c r="J4" t="s">
        <v>234</v>
      </c>
      <c r="K4" t="s">
        <v>235</v>
      </c>
      <c r="L4" t="s">
        <v>171</v>
      </c>
      <c r="M4" t="s">
        <v>246</v>
      </c>
      <c r="N4" t="s">
        <v>237</v>
      </c>
      <c r="O4" t="s">
        <v>230</v>
      </c>
      <c r="P4"/>
      <c r="Q4">
        <f ca="1">IF(OR(ISNUMBER(MATCH(L4,MasterData!$D$3:$D$18,0)),ISNUMBER(MATCH(L4,MasterData!$C$3:$C$18,0))),
    DATEDIF(E4,I4,"d"),
    DATEDIF(E4,TODAY(),"d"))</f>
        <v>12</v>
      </c>
      <c r="R4">
        <f t="shared" ca="1" si="0"/>
        <v>0</v>
      </c>
      <c r="S4">
        <f t="shared" ca="1" si="1"/>
        <v>1</v>
      </c>
      <c r="T4">
        <f t="shared" ca="1" si="2"/>
        <v>0</v>
      </c>
    </row>
    <row r="5" spans="1:20" x14ac:dyDescent="0.35">
      <c r="A5">
        <v>6000128352</v>
      </c>
      <c r="B5" t="s">
        <v>230</v>
      </c>
      <c r="C5" t="s">
        <v>230</v>
      </c>
      <c r="D5" s="34" t="s">
        <v>247</v>
      </c>
      <c r="E5" s="1">
        <v>45674</v>
      </c>
      <c r="F5" s="1"/>
      <c r="G5" t="s">
        <v>248</v>
      </c>
      <c r="H5" t="s">
        <v>240</v>
      </c>
      <c r="I5" s="1">
        <v>45688</v>
      </c>
      <c r="J5" t="s">
        <v>201</v>
      </c>
      <c r="K5" t="s">
        <v>241</v>
      </c>
      <c r="L5" t="s">
        <v>171</v>
      </c>
      <c r="M5" t="s">
        <v>249</v>
      </c>
      <c r="N5" t="s">
        <v>237</v>
      </c>
      <c r="O5" t="s">
        <v>230</v>
      </c>
      <c r="P5"/>
      <c r="Q5">
        <f ca="1">IF(OR(ISNUMBER(MATCH(L5,MasterData!$D$3:$D$18,0)),ISNUMBER(MATCH(L5,MasterData!$C$3:$C$18,0))),
    DATEDIF(E5,I5,"d"),
    DATEDIF(E5,TODAY(),"d"))</f>
        <v>14</v>
      </c>
      <c r="R5">
        <f t="shared" ca="1" si="0"/>
        <v>0</v>
      </c>
      <c r="S5">
        <f t="shared" ca="1" si="1"/>
        <v>1</v>
      </c>
      <c r="T5">
        <f t="shared" ca="1" si="2"/>
        <v>0</v>
      </c>
    </row>
    <row r="6" spans="1:20" x14ac:dyDescent="0.35">
      <c r="A6">
        <v>6000128500</v>
      </c>
      <c r="B6" t="s">
        <v>250</v>
      </c>
      <c r="C6" t="s">
        <v>230</v>
      </c>
      <c r="D6" s="34" t="s">
        <v>251</v>
      </c>
      <c r="E6" s="1">
        <v>45677</v>
      </c>
      <c r="F6" s="1"/>
      <c r="G6" t="s">
        <v>252</v>
      </c>
      <c r="H6" t="s">
        <v>245</v>
      </c>
      <c r="I6" s="1">
        <v>45684</v>
      </c>
      <c r="J6" t="s">
        <v>234</v>
      </c>
      <c r="K6" t="s">
        <v>235</v>
      </c>
      <c r="L6" t="s">
        <v>171</v>
      </c>
      <c r="M6" t="s">
        <v>253</v>
      </c>
      <c r="N6" t="s">
        <v>237</v>
      </c>
      <c r="O6" t="s">
        <v>230</v>
      </c>
      <c r="P6"/>
      <c r="Q6">
        <f ca="1">IF(OR(ISNUMBER(MATCH(L6,MasterData!$D$3:$D$18,0)),ISNUMBER(MATCH(L6,MasterData!$C$3:$C$18,0))),
    DATEDIF(E6,I6,"d"),
    DATEDIF(E6,TODAY(),"d"))</f>
        <v>7</v>
      </c>
      <c r="R6">
        <f t="shared" ca="1" si="0"/>
        <v>1</v>
      </c>
      <c r="S6">
        <f t="shared" ca="1" si="1"/>
        <v>0</v>
      </c>
      <c r="T6">
        <f t="shared" ca="1" si="2"/>
        <v>0</v>
      </c>
    </row>
    <row r="7" spans="1:20" x14ac:dyDescent="0.35">
      <c r="A7" s="72">
        <v>6000128546</v>
      </c>
      <c r="B7" s="72" t="s">
        <v>4</v>
      </c>
      <c r="C7" s="72" t="s">
        <v>230</v>
      </c>
      <c r="D7" s="180" t="s">
        <v>254</v>
      </c>
      <c r="E7" s="73">
        <v>45677</v>
      </c>
      <c r="F7" s="73">
        <v>45947</v>
      </c>
      <c r="G7" s="72" t="s">
        <v>255</v>
      </c>
      <c r="H7" s="72" t="s">
        <v>245</v>
      </c>
      <c r="I7" s="73">
        <v>45875</v>
      </c>
      <c r="J7" s="72" t="s">
        <v>560</v>
      </c>
      <c r="K7" s="72" t="s">
        <v>241</v>
      </c>
      <c r="L7" s="72" t="s">
        <v>183</v>
      </c>
      <c r="M7" s="72" t="s">
        <v>257</v>
      </c>
      <c r="N7" s="72" t="s">
        <v>237</v>
      </c>
      <c r="O7" s="72" t="s">
        <v>230</v>
      </c>
      <c r="P7" s="203" t="s">
        <v>798</v>
      </c>
      <c r="Q7" s="72">
        <v>-1</v>
      </c>
      <c r="R7" s="72">
        <f t="shared" si="0"/>
        <v>0</v>
      </c>
      <c r="S7" s="72">
        <f t="shared" si="1"/>
        <v>0</v>
      </c>
      <c r="T7" s="72">
        <v>1</v>
      </c>
    </row>
    <row r="8" spans="1:20" x14ac:dyDescent="0.35">
      <c r="A8">
        <v>6000128759</v>
      </c>
      <c r="B8" t="s">
        <v>258</v>
      </c>
      <c r="C8" t="s">
        <v>230</v>
      </c>
      <c r="D8" s="34" t="s">
        <v>251</v>
      </c>
      <c r="E8" s="1">
        <v>45679</v>
      </c>
      <c r="F8" s="1"/>
      <c r="G8" t="s">
        <v>259</v>
      </c>
      <c r="H8" t="s">
        <v>245</v>
      </c>
      <c r="I8" s="1">
        <v>45686</v>
      </c>
      <c r="J8" t="s">
        <v>234</v>
      </c>
      <c r="K8" t="s">
        <v>235</v>
      </c>
      <c r="L8" t="s">
        <v>171</v>
      </c>
      <c r="M8" t="s">
        <v>260</v>
      </c>
      <c r="N8" t="s">
        <v>237</v>
      </c>
      <c r="O8" t="s">
        <v>230</v>
      </c>
      <c r="P8"/>
      <c r="Q8">
        <f ca="1">IF(OR(ISNUMBER(MATCH(L8,MasterData!$D$3:$D$18,0)),ISNUMBER(MATCH(L8,MasterData!$C$3:$C$18,0))),
    DATEDIF(E8,I8,"d"),
    DATEDIF(E8,TODAY(),"d"))</f>
        <v>7</v>
      </c>
      <c r="R8">
        <f t="shared" ca="1" si="0"/>
        <v>1</v>
      </c>
      <c r="S8">
        <f t="shared" ca="1" si="1"/>
        <v>0</v>
      </c>
      <c r="T8">
        <f t="shared" ca="1" si="2"/>
        <v>0</v>
      </c>
    </row>
    <row r="9" spans="1:20" x14ac:dyDescent="0.35">
      <c r="A9">
        <v>6000129022</v>
      </c>
      <c r="B9" t="s">
        <v>261</v>
      </c>
      <c r="C9" t="s">
        <v>230</v>
      </c>
      <c r="D9" s="34" t="s">
        <v>231</v>
      </c>
      <c r="E9" s="1">
        <v>45680</v>
      </c>
      <c r="F9" s="1"/>
      <c r="G9" t="s">
        <v>262</v>
      </c>
      <c r="H9" t="s">
        <v>245</v>
      </c>
      <c r="I9" s="1">
        <v>45705</v>
      </c>
      <c r="J9" t="s">
        <v>234</v>
      </c>
      <c r="K9" t="s">
        <v>235</v>
      </c>
      <c r="L9" t="s">
        <v>171</v>
      </c>
      <c r="M9" t="s">
        <v>263</v>
      </c>
      <c r="N9" t="s">
        <v>237</v>
      </c>
      <c r="O9" t="s">
        <v>230</v>
      </c>
      <c r="P9"/>
      <c r="Q9">
        <f ca="1">IF(OR(ISNUMBER(MATCH(L9,MasterData!$D$3:$D$18,0)),ISNUMBER(MATCH(L9,MasterData!$C$3:$C$18,0))),
    DATEDIF(E9,I9,"d"),
    DATEDIF(E9,TODAY(),"d"))</f>
        <v>25</v>
      </c>
      <c r="R9">
        <f t="shared" ca="1" si="0"/>
        <v>0</v>
      </c>
      <c r="S9">
        <f t="shared" ca="1" si="1"/>
        <v>1</v>
      </c>
      <c r="T9">
        <f t="shared" ca="1" si="2"/>
        <v>0</v>
      </c>
    </row>
    <row r="10" spans="1:20" x14ac:dyDescent="0.35">
      <c r="A10">
        <v>6000129245</v>
      </c>
      <c r="B10" t="s">
        <v>264</v>
      </c>
      <c r="C10" t="s">
        <v>230</v>
      </c>
      <c r="D10" s="34" t="s">
        <v>251</v>
      </c>
      <c r="E10" s="1">
        <v>45684</v>
      </c>
      <c r="F10" s="1"/>
      <c r="G10" t="s">
        <v>265</v>
      </c>
      <c r="H10" t="s">
        <v>245</v>
      </c>
      <c r="I10" s="1">
        <v>45691</v>
      </c>
      <c r="J10" t="s">
        <v>234</v>
      </c>
      <c r="K10" t="s">
        <v>235</v>
      </c>
      <c r="L10" t="s">
        <v>171</v>
      </c>
      <c r="M10" t="s">
        <v>266</v>
      </c>
      <c r="N10" t="s">
        <v>237</v>
      </c>
      <c r="O10" t="s">
        <v>230</v>
      </c>
      <c r="P10"/>
      <c r="Q10">
        <f ca="1">IF(OR(ISNUMBER(MATCH(L10,MasterData!$D$3:$D$18,0)),ISNUMBER(MATCH(L10,MasterData!$C$3:$C$18,0))),
    DATEDIF(E10,I10,"d"),
    DATEDIF(E10,TODAY(),"d"))</f>
        <v>7</v>
      </c>
      <c r="R10">
        <f t="shared" ca="1" si="0"/>
        <v>1</v>
      </c>
      <c r="S10">
        <f t="shared" ca="1" si="1"/>
        <v>0</v>
      </c>
      <c r="T10">
        <f t="shared" ca="1" si="2"/>
        <v>0</v>
      </c>
    </row>
    <row r="11" spans="1:20" x14ac:dyDescent="0.35">
      <c r="A11">
        <v>6000129304</v>
      </c>
      <c r="B11" t="s">
        <v>267</v>
      </c>
      <c r="C11" t="s">
        <v>230</v>
      </c>
      <c r="D11" s="34" t="s">
        <v>254</v>
      </c>
      <c r="E11" s="1">
        <v>45684</v>
      </c>
      <c r="F11" s="1"/>
      <c r="G11" t="s">
        <v>268</v>
      </c>
      <c r="H11" t="s">
        <v>240</v>
      </c>
      <c r="I11" s="1">
        <v>45693</v>
      </c>
      <c r="J11" t="s">
        <v>234</v>
      </c>
      <c r="K11" t="s">
        <v>235</v>
      </c>
      <c r="L11" t="s">
        <v>171</v>
      </c>
      <c r="M11" t="s">
        <v>269</v>
      </c>
      <c r="N11" t="s">
        <v>237</v>
      </c>
      <c r="O11" t="s">
        <v>230</v>
      </c>
      <c r="P11"/>
      <c r="Q11">
        <f ca="1">IF(OR(ISNUMBER(MATCH(L11,MasterData!$D$3:$D$18,0)),ISNUMBER(MATCH(L11,MasterData!$C$3:$C$18,0))),
    DATEDIF(E11,I11,"d"),
    DATEDIF(E11,TODAY(),"d"))</f>
        <v>9</v>
      </c>
      <c r="R11">
        <f t="shared" ca="1" si="0"/>
        <v>0</v>
      </c>
      <c r="S11">
        <f t="shared" ca="1" si="1"/>
        <v>1</v>
      </c>
      <c r="T11">
        <f t="shared" ca="1" si="2"/>
        <v>0</v>
      </c>
    </row>
    <row r="12" spans="1:20" x14ac:dyDescent="0.35">
      <c r="A12">
        <v>6000129653</v>
      </c>
      <c r="B12" t="s">
        <v>230</v>
      </c>
      <c r="C12" t="s">
        <v>230</v>
      </c>
      <c r="D12" s="34" t="s">
        <v>247</v>
      </c>
      <c r="E12" s="1">
        <v>45686</v>
      </c>
      <c r="F12" s="1"/>
      <c r="G12" t="s">
        <v>248</v>
      </c>
      <c r="H12" t="s">
        <v>245</v>
      </c>
      <c r="I12" s="1">
        <v>45782</v>
      </c>
      <c r="J12" t="s">
        <v>201</v>
      </c>
      <c r="K12" t="s">
        <v>241</v>
      </c>
      <c r="L12" t="s">
        <v>171</v>
      </c>
      <c r="M12" t="s">
        <v>270</v>
      </c>
      <c r="N12" t="s">
        <v>237</v>
      </c>
      <c r="O12" t="s">
        <v>230</v>
      </c>
      <c r="P12"/>
      <c r="Q12">
        <f ca="1">IF(OR(ISNUMBER(MATCH(L12,MasterData!$D$3:$D$18,0)),ISNUMBER(MATCH(L12,MasterData!$C$3:$C$18,0))),
    DATEDIF(E12,I12,"d"),
    DATEDIF(E12,TODAY(),"d"))</f>
        <v>96</v>
      </c>
      <c r="R12">
        <f t="shared" ca="1" si="0"/>
        <v>0</v>
      </c>
      <c r="S12">
        <f t="shared" ca="1" si="1"/>
        <v>0</v>
      </c>
      <c r="T12">
        <f t="shared" ca="1" si="2"/>
        <v>1</v>
      </c>
    </row>
    <row r="13" spans="1:20" x14ac:dyDescent="0.35">
      <c r="A13">
        <v>6000129990</v>
      </c>
      <c r="B13" t="s">
        <v>271</v>
      </c>
      <c r="C13" t="s">
        <v>230</v>
      </c>
      <c r="D13" s="34" t="s">
        <v>254</v>
      </c>
      <c r="E13" s="1">
        <v>45688</v>
      </c>
      <c r="F13" s="1"/>
      <c r="G13" t="s">
        <v>255</v>
      </c>
      <c r="H13" t="s">
        <v>240</v>
      </c>
      <c r="I13" s="1">
        <v>45699</v>
      </c>
      <c r="J13" t="s">
        <v>234</v>
      </c>
      <c r="K13" t="s">
        <v>241</v>
      </c>
      <c r="L13" t="s">
        <v>171</v>
      </c>
      <c r="M13" t="s">
        <v>272</v>
      </c>
      <c r="N13" t="s">
        <v>237</v>
      </c>
      <c r="O13" t="s">
        <v>230</v>
      </c>
      <c r="P13"/>
      <c r="Q13">
        <f ca="1">IF(OR(ISNUMBER(MATCH(L13,MasterData!$D$3:$D$18,0)),ISNUMBER(MATCH(L13,MasterData!$C$3:$C$18,0))),
    DATEDIF(E13,I13,"d"),
    DATEDIF(E13,TODAY(),"d"))</f>
        <v>11</v>
      </c>
      <c r="R13">
        <f t="shared" ca="1" si="0"/>
        <v>0</v>
      </c>
      <c r="S13">
        <f t="shared" ca="1" si="1"/>
        <v>1</v>
      </c>
      <c r="T13">
        <f t="shared" ca="1" si="2"/>
        <v>0</v>
      </c>
    </row>
    <row r="14" spans="1:20" x14ac:dyDescent="0.35">
      <c r="A14">
        <v>6000130122</v>
      </c>
      <c r="B14" t="s">
        <v>273</v>
      </c>
      <c r="C14" t="s">
        <v>230</v>
      </c>
      <c r="D14" s="34" t="s">
        <v>274</v>
      </c>
      <c r="E14" s="1">
        <v>45691</v>
      </c>
      <c r="F14" s="1"/>
      <c r="G14" t="s">
        <v>275</v>
      </c>
      <c r="H14" t="s">
        <v>233</v>
      </c>
      <c r="I14" s="1">
        <v>45708</v>
      </c>
      <c r="J14" t="s">
        <v>234</v>
      </c>
      <c r="K14" t="s">
        <v>241</v>
      </c>
      <c r="L14" t="s">
        <v>171</v>
      </c>
      <c r="M14" t="s">
        <v>276</v>
      </c>
      <c r="N14" t="s">
        <v>237</v>
      </c>
      <c r="O14" t="s">
        <v>230</v>
      </c>
      <c r="P14"/>
      <c r="Q14">
        <f ca="1">IF(OR(ISNUMBER(MATCH(L14,MasterData!$D$3:$D$18,0)),ISNUMBER(MATCH(L14,MasterData!$C$3:$C$18,0))),
    DATEDIF(E14,I14,"d"),
    DATEDIF(E14,TODAY(),"d"))</f>
        <v>17</v>
      </c>
      <c r="R14">
        <f t="shared" ca="1" si="0"/>
        <v>0</v>
      </c>
      <c r="S14">
        <f t="shared" ca="1" si="1"/>
        <v>1</v>
      </c>
      <c r="T14">
        <f t="shared" ca="1" si="2"/>
        <v>0</v>
      </c>
    </row>
    <row r="15" spans="1:20" x14ac:dyDescent="0.35">
      <c r="A15">
        <v>6000130131</v>
      </c>
      <c r="B15" t="s">
        <v>277</v>
      </c>
      <c r="C15" t="s">
        <v>230</v>
      </c>
      <c r="D15" s="34" t="s">
        <v>274</v>
      </c>
      <c r="E15" s="1">
        <v>45691</v>
      </c>
      <c r="F15" s="1"/>
      <c r="G15" t="s">
        <v>278</v>
      </c>
      <c r="H15" t="s">
        <v>233</v>
      </c>
      <c r="I15" s="1">
        <v>45708</v>
      </c>
      <c r="J15" t="s">
        <v>234</v>
      </c>
      <c r="K15" t="s">
        <v>241</v>
      </c>
      <c r="L15" t="s">
        <v>171</v>
      </c>
      <c r="M15" t="s">
        <v>279</v>
      </c>
      <c r="N15" t="s">
        <v>237</v>
      </c>
      <c r="O15" t="s">
        <v>230</v>
      </c>
      <c r="P15"/>
      <c r="Q15">
        <f ca="1">IF(OR(ISNUMBER(MATCH(L15,MasterData!$D$3:$D$18,0)),ISNUMBER(MATCH(L15,MasterData!$C$3:$C$18,0))),
    DATEDIF(E15,I15,"d"),
    DATEDIF(E15,TODAY(),"d"))</f>
        <v>17</v>
      </c>
      <c r="R15">
        <f t="shared" ca="1" si="0"/>
        <v>0</v>
      </c>
      <c r="S15">
        <f t="shared" ca="1" si="1"/>
        <v>1</v>
      </c>
      <c r="T15">
        <f t="shared" ca="1" si="2"/>
        <v>0</v>
      </c>
    </row>
    <row r="16" spans="1:20" x14ac:dyDescent="0.35">
      <c r="A16">
        <v>6000130842</v>
      </c>
      <c r="B16" t="s">
        <v>280</v>
      </c>
      <c r="C16" t="s">
        <v>230</v>
      </c>
      <c r="D16" s="34" t="s">
        <v>247</v>
      </c>
      <c r="E16" s="1">
        <v>45698</v>
      </c>
      <c r="F16" s="1"/>
      <c r="G16" t="s">
        <v>281</v>
      </c>
      <c r="H16" t="s">
        <v>240</v>
      </c>
      <c r="I16" s="1">
        <v>45831</v>
      </c>
      <c r="J16" t="s">
        <v>234</v>
      </c>
      <c r="K16" t="s">
        <v>241</v>
      </c>
      <c r="L16" t="s">
        <v>171</v>
      </c>
      <c r="M16" t="s">
        <v>282</v>
      </c>
      <c r="N16" t="s">
        <v>237</v>
      </c>
      <c r="O16" t="s">
        <v>230</v>
      </c>
      <c r="P16"/>
      <c r="Q16">
        <f ca="1">IF(OR(ISNUMBER(MATCH(L16,MasterData!$D$3:$D$18,0)),ISNUMBER(MATCH(L16,MasterData!$C$3:$C$18,0))),
    DATEDIF(E16,I16,"d"),
    DATEDIF(E16,TODAY(),"d"))</f>
        <v>133</v>
      </c>
      <c r="R16">
        <f t="shared" ca="1" si="0"/>
        <v>0</v>
      </c>
      <c r="S16">
        <f t="shared" ca="1" si="1"/>
        <v>0</v>
      </c>
      <c r="T16">
        <f t="shared" ca="1" si="2"/>
        <v>1</v>
      </c>
    </row>
    <row r="17" spans="1:20" x14ac:dyDescent="0.35">
      <c r="A17">
        <v>6000130889</v>
      </c>
      <c r="B17" t="s">
        <v>283</v>
      </c>
      <c r="C17" t="s">
        <v>230</v>
      </c>
      <c r="D17" s="34" t="s">
        <v>251</v>
      </c>
      <c r="E17" s="1">
        <v>45698</v>
      </c>
      <c r="F17" s="1"/>
      <c r="G17" t="s">
        <v>284</v>
      </c>
      <c r="H17" t="s">
        <v>233</v>
      </c>
      <c r="I17" s="1">
        <v>45705</v>
      </c>
      <c r="J17" t="s">
        <v>234</v>
      </c>
      <c r="K17" t="s">
        <v>241</v>
      </c>
      <c r="L17" t="s">
        <v>171</v>
      </c>
      <c r="M17" t="s">
        <v>285</v>
      </c>
      <c r="N17" t="s">
        <v>237</v>
      </c>
      <c r="O17" t="s">
        <v>230</v>
      </c>
      <c r="P17"/>
      <c r="Q17">
        <f ca="1">IF(OR(ISNUMBER(MATCH(L17,MasterData!$D$3:$D$18,0)),ISNUMBER(MATCH(L17,MasterData!$C$3:$C$18,0))),
    DATEDIF(E17,I17,"d"),
    DATEDIF(E17,TODAY(),"d"))</f>
        <v>7</v>
      </c>
      <c r="R17">
        <f t="shared" ca="1" si="0"/>
        <v>1</v>
      </c>
      <c r="S17">
        <f t="shared" ca="1" si="1"/>
        <v>0</v>
      </c>
      <c r="T17">
        <f t="shared" ca="1" si="2"/>
        <v>0</v>
      </c>
    </row>
    <row r="18" spans="1:20" x14ac:dyDescent="0.35">
      <c r="A18">
        <v>6000131438</v>
      </c>
      <c r="B18" t="s">
        <v>286</v>
      </c>
      <c r="C18" t="s">
        <v>230</v>
      </c>
      <c r="D18" s="34" t="s">
        <v>247</v>
      </c>
      <c r="E18" s="1">
        <v>45701</v>
      </c>
      <c r="F18" s="1"/>
      <c r="G18" t="s">
        <v>287</v>
      </c>
      <c r="H18" t="s">
        <v>401</v>
      </c>
      <c r="I18" s="1">
        <v>45831</v>
      </c>
      <c r="J18" t="s">
        <v>234</v>
      </c>
      <c r="K18" t="s">
        <v>241</v>
      </c>
      <c r="L18" t="s">
        <v>171</v>
      </c>
      <c r="M18" t="s">
        <v>289</v>
      </c>
      <c r="N18" t="s">
        <v>237</v>
      </c>
      <c r="O18" t="s">
        <v>230</v>
      </c>
      <c r="P18"/>
      <c r="Q18">
        <f ca="1">IF(OR(ISNUMBER(MATCH(L18,MasterData!$D$3:$D$18,0)),ISNUMBER(MATCH(L18,MasterData!$C$3:$C$18,0))),
    DATEDIF(E18,I18,"d"),
    DATEDIF(E18,TODAY(),"d"))</f>
        <v>130</v>
      </c>
      <c r="R18">
        <f t="shared" ca="1" si="0"/>
        <v>0</v>
      </c>
      <c r="S18">
        <f t="shared" ca="1" si="1"/>
        <v>0</v>
      </c>
      <c r="T18">
        <f t="shared" ca="1" si="2"/>
        <v>1</v>
      </c>
    </row>
    <row r="19" spans="1:20" x14ac:dyDescent="0.35">
      <c r="A19">
        <v>6000131514</v>
      </c>
      <c r="B19" t="s">
        <v>230</v>
      </c>
      <c r="C19" t="s">
        <v>230</v>
      </c>
      <c r="D19" s="34" t="s">
        <v>251</v>
      </c>
      <c r="E19" s="1">
        <v>45702</v>
      </c>
      <c r="F19" s="1"/>
      <c r="G19" t="s">
        <v>290</v>
      </c>
      <c r="H19" t="s">
        <v>233</v>
      </c>
      <c r="I19" s="1">
        <v>45723</v>
      </c>
      <c r="J19" t="s">
        <v>201</v>
      </c>
      <c r="K19" t="s">
        <v>241</v>
      </c>
      <c r="L19" t="s">
        <v>171</v>
      </c>
      <c r="M19" t="s">
        <v>291</v>
      </c>
      <c r="N19" t="s">
        <v>237</v>
      </c>
      <c r="O19" t="s">
        <v>230</v>
      </c>
      <c r="P19"/>
      <c r="Q19">
        <f ca="1">IF(OR(ISNUMBER(MATCH(L19,MasterData!$D$3:$D$18,0)),ISNUMBER(MATCH(L19,MasterData!$C$3:$C$18,0))),
    DATEDIF(E19,I19,"d"),
    DATEDIF(E19,TODAY(),"d"))</f>
        <v>21</v>
      </c>
      <c r="R19">
        <f t="shared" ca="1" si="0"/>
        <v>0</v>
      </c>
      <c r="S19">
        <f t="shared" ca="1" si="1"/>
        <v>1</v>
      </c>
      <c r="T19">
        <f t="shared" ca="1" si="2"/>
        <v>0</v>
      </c>
    </row>
    <row r="20" spans="1:20" x14ac:dyDescent="0.35">
      <c r="A20">
        <v>6000131715</v>
      </c>
      <c r="B20" t="s">
        <v>292</v>
      </c>
      <c r="C20" t="s">
        <v>230</v>
      </c>
      <c r="D20" s="34" t="s">
        <v>231</v>
      </c>
      <c r="E20" s="1">
        <v>45705</v>
      </c>
      <c r="F20" s="1"/>
      <c r="G20" t="s">
        <v>293</v>
      </c>
      <c r="H20" t="s">
        <v>233</v>
      </c>
      <c r="I20" s="1">
        <v>45713</v>
      </c>
      <c r="J20" t="s">
        <v>234</v>
      </c>
      <c r="K20" t="s">
        <v>235</v>
      </c>
      <c r="L20" t="s">
        <v>171</v>
      </c>
      <c r="M20" t="s">
        <v>294</v>
      </c>
      <c r="N20" t="s">
        <v>237</v>
      </c>
      <c r="O20" t="s">
        <v>230</v>
      </c>
      <c r="P20"/>
      <c r="Q20">
        <f ca="1">IF(OR(ISNUMBER(MATCH(L20,MasterData!$D$3:$D$18,0)),ISNUMBER(MATCH(L20,MasterData!$C$3:$C$18,0))),
    DATEDIF(E20,I20,"d"),
    DATEDIF(E20,TODAY(),"d"))</f>
        <v>8</v>
      </c>
      <c r="R20">
        <f t="shared" ca="1" si="0"/>
        <v>0</v>
      </c>
      <c r="S20">
        <f t="shared" ca="1" si="1"/>
        <v>1</v>
      </c>
      <c r="T20">
        <f t="shared" ca="1" si="2"/>
        <v>0</v>
      </c>
    </row>
    <row r="21" spans="1:20" x14ac:dyDescent="0.35">
      <c r="A21">
        <v>6000132000</v>
      </c>
      <c r="B21" t="s">
        <v>295</v>
      </c>
      <c r="C21" t="s">
        <v>230</v>
      </c>
      <c r="D21" s="34" t="s">
        <v>254</v>
      </c>
      <c r="E21" s="1">
        <v>45707</v>
      </c>
      <c r="F21" s="1"/>
      <c r="G21" t="s">
        <v>255</v>
      </c>
      <c r="H21" t="s">
        <v>240</v>
      </c>
      <c r="I21" s="1">
        <v>45735</v>
      </c>
      <c r="J21" t="s">
        <v>234</v>
      </c>
      <c r="K21" t="s">
        <v>241</v>
      </c>
      <c r="L21" t="s">
        <v>171</v>
      </c>
      <c r="M21" t="s">
        <v>296</v>
      </c>
      <c r="N21" t="s">
        <v>237</v>
      </c>
      <c r="O21" t="s">
        <v>230</v>
      </c>
      <c r="P21"/>
      <c r="Q21">
        <f ca="1">IF(OR(ISNUMBER(MATCH(L21,MasterData!$D$3:$D$18,0)),ISNUMBER(MATCH(L21,MasterData!$C$3:$C$18,0))),
    DATEDIF(E21,I21,"d"),
    DATEDIF(E21,TODAY(),"d"))</f>
        <v>28</v>
      </c>
      <c r="R21">
        <f t="shared" ca="1" si="0"/>
        <v>0</v>
      </c>
      <c r="S21">
        <f t="shared" ca="1" si="1"/>
        <v>1</v>
      </c>
      <c r="T21">
        <f t="shared" ca="1" si="2"/>
        <v>0</v>
      </c>
    </row>
    <row r="22" spans="1:20" x14ac:dyDescent="0.35">
      <c r="A22">
        <v>6000132651</v>
      </c>
      <c r="B22" t="s">
        <v>297</v>
      </c>
      <c r="C22" t="s">
        <v>230</v>
      </c>
      <c r="D22" s="34" t="s">
        <v>247</v>
      </c>
      <c r="E22" s="1">
        <v>45714</v>
      </c>
      <c r="F22" s="1"/>
      <c r="G22" t="s">
        <v>287</v>
      </c>
      <c r="H22" t="s">
        <v>240</v>
      </c>
      <c r="I22" s="1">
        <v>45723</v>
      </c>
      <c r="J22" t="s">
        <v>234</v>
      </c>
      <c r="K22" t="s">
        <v>235</v>
      </c>
      <c r="L22" t="s">
        <v>171</v>
      </c>
      <c r="M22" t="s">
        <v>298</v>
      </c>
      <c r="N22" t="s">
        <v>237</v>
      </c>
      <c r="O22" t="s">
        <v>230</v>
      </c>
      <c r="P22"/>
      <c r="Q22">
        <f ca="1">IF(OR(ISNUMBER(MATCH(L22,MasterData!$D$3:$D$18,0)),ISNUMBER(MATCH(L22,MasterData!$C$3:$C$18,0))),
    DATEDIF(E22,I22,"d"),
    DATEDIF(E22,TODAY(),"d"))</f>
        <v>9</v>
      </c>
      <c r="R22">
        <f t="shared" ca="1" si="0"/>
        <v>0</v>
      </c>
      <c r="S22">
        <f t="shared" ca="1" si="1"/>
        <v>1</v>
      </c>
      <c r="T22">
        <f t="shared" ca="1" si="2"/>
        <v>0</v>
      </c>
    </row>
    <row r="23" spans="1:20" x14ac:dyDescent="0.35">
      <c r="A23">
        <v>6000133013</v>
      </c>
      <c r="B23" t="s">
        <v>299</v>
      </c>
      <c r="C23" t="s">
        <v>230</v>
      </c>
      <c r="D23" s="34" t="s">
        <v>231</v>
      </c>
      <c r="E23" s="1">
        <v>45719</v>
      </c>
      <c r="F23" s="1"/>
      <c r="G23" t="s">
        <v>300</v>
      </c>
      <c r="H23" t="s">
        <v>245</v>
      </c>
      <c r="I23" s="1">
        <v>45734</v>
      </c>
      <c r="J23" t="s">
        <v>234</v>
      </c>
      <c r="K23" t="s">
        <v>235</v>
      </c>
      <c r="L23" t="s">
        <v>171</v>
      </c>
      <c r="M23" t="s">
        <v>301</v>
      </c>
      <c r="N23" t="s">
        <v>237</v>
      </c>
      <c r="O23" t="s">
        <v>230</v>
      </c>
      <c r="P23"/>
      <c r="Q23">
        <f ca="1">IF(OR(ISNUMBER(MATCH(L23,MasterData!$D$3:$D$18,0)),ISNUMBER(MATCH(L23,MasterData!$C$3:$C$18,0))),
    DATEDIF(E23,I23,"d"),
    DATEDIF(E23,TODAY(),"d"))</f>
        <v>15</v>
      </c>
      <c r="R23">
        <f t="shared" ca="1" si="0"/>
        <v>0</v>
      </c>
      <c r="S23">
        <f t="shared" ca="1" si="1"/>
        <v>1</v>
      </c>
      <c r="T23">
        <f t="shared" ca="1" si="2"/>
        <v>0</v>
      </c>
    </row>
    <row r="24" spans="1:20" x14ac:dyDescent="0.35">
      <c r="A24">
        <v>6000133061</v>
      </c>
      <c r="B24" t="s">
        <v>302</v>
      </c>
      <c r="C24" t="s">
        <v>230</v>
      </c>
      <c r="D24" s="34" t="s">
        <v>254</v>
      </c>
      <c r="E24" s="1">
        <v>45719</v>
      </c>
      <c r="F24" s="1"/>
      <c r="G24" t="s">
        <v>255</v>
      </c>
      <c r="H24" t="s">
        <v>245</v>
      </c>
      <c r="I24" s="1">
        <v>45735</v>
      </c>
      <c r="J24" t="s">
        <v>234</v>
      </c>
      <c r="K24" t="s">
        <v>241</v>
      </c>
      <c r="L24" t="s">
        <v>171</v>
      </c>
      <c r="M24" t="s">
        <v>303</v>
      </c>
      <c r="N24" t="s">
        <v>237</v>
      </c>
      <c r="O24" t="s">
        <v>230</v>
      </c>
      <c r="P24"/>
      <c r="Q24">
        <f ca="1">IF(OR(ISNUMBER(MATCH(L24,MasterData!$D$3:$D$18,0)),ISNUMBER(MATCH(L24,MasterData!$C$3:$C$18,0))),
    DATEDIF(E24,I24,"d"),
    DATEDIF(E24,TODAY(),"d"))</f>
        <v>16</v>
      </c>
      <c r="R24">
        <f t="shared" ca="1" si="0"/>
        <v>0</v>
      </c>
      <c r="S24">
        <f t="shared" ca="1" si="1"/>
        <v>1</v>
      </c>
      <c r="T24">
        <f t="shared" ca="1" si="2"/>
        <v>0</v>
      </c>
    </row>
    <row r="25" spans="1:20" x14ac:dyDescent="0.35">
      <c r="A25">
        <v>6000133063</v>
      </c>
      <c r="B25" t="s">
        <v>304</v>
      </c>
      <c r="C25" t="s">
        <v>230</v>
      </c>
      <c r="D25" s="34" t="s">
        <v>305</v>
      </c>
      <c r="E25" s="1">
        <v>45719</v>
      </c>
      <c r="F25" s="1"/>
      <c r="G25" t="s">
        <v>306</v>
      </c>
      <c r="H25" t="s">
        <v>245</v>
      </c>
      <c r="I25" s="1">
        <v>45778</v>
      </c>
      <c r="J25" t="s">
        <v>234</v>
      </c>
      <c r="K25" t="s">
        <v>235</v>
      </c>
      <c r="L25" t="s">
        <v>171</v>
      </c>
      <c r="M25" t="s">
        <v>307</v>
      </c>
      <c r="N25" t="s">
        <v>237</v>
      </c>
      <c r="O25" t="s">
        <v>230</v>
      </c>
      <c r="P25"/>
      <c r="Q25">
        <f ca="1">IF(OR(ISNUMBER(MATCH(L25,MasterData!$D$3:$D$18,0)),ISNUMBER(MATCH(L25,MasterData!$C$3:$C$18,0))),
    DATEDIF(E25,I25,"d"),
    DATEDIF(E25,TODAY(),"d"))</f>
        <v>59</v>
      </c>
      <c r="R25">
        <f t="shared" ca="1" si="0"/>
        <v>0</v>
      </c>
      <c r="S25">
        <f t="shared" ca="1" si="1"/>
        <v>0</v>
      </c>
      <c r="T25">
        <f t="shared" ca="1" si="2"/>
        <v>1</v>
      </c>
    </row>
    <row r="26" spans="1:20" x14ac:dyDescent="0.35">
      <c r="A26">
        <v>6000133075</v>
      </c>
      <c r="B26" t="s">
        <v>308</v>
      </c>
      <c r="C26" t="s">
        <v>230</v>
      </c>
      <c r="D26" s="34" t="s">
        <v>305</v>
      </c>
      <c r="E26" s="1">
        <v>45719</v>
      </c>
      <c r="F26" s="1"/>
      <c r="G26" t="s">
        <v>306</v>
      </c>
      <c r="H26" t="s">
        <v>240</v>
      </c>
      <c r="I26" s="1">
        <v>45758</v>
      </c>
      <c r="J26" t="s">
        <v>234</v>
      </c>
      <c r="K26" t="s">
        <v>235</v>
      </c>
      <c r="L26" t="s">
        <v>171</v>
      </c>
      <c r="M26" t="s">
        <v>309</v>
      </c>
      <c r="N26" t="s">
        <v>237</v>
      </c>
      <c r="O26" t="s">
        <v>230</v>
      </c>
      <c r="P26"/>
      <c r="Q26">
        <f ca="1">IF(OR(ISNUMBER(MATCH(L26,MasterData!$D$3:$D$18,0)),ISNUMBER(MATCH(L26,MasterData!$C$3:$C$18,0))),
    DATEDIF(E26,I26,"d"),
    DATEDIF(E26,TODAY(),"d"))</f>
        <v>39</v>
      </c>
      <c r="R26">
        <f t="shared" ca="1" si="0"/>
        <v>0</v>
      </c>
      <c r="S26">
        <f t="shared" ca="1" si="1"/>
        <v>0</v>
      </c>
      <c r="T26">
        <f t="shared" ca="1" si="2"/>
        <v>1</v>
      </c>
    </row>
    <row r="27" spans="1:20" x14ac:dyDescent="0.35">
      <c r="A27">
        <v>6000133085</v>
      </c>
      <c r="B27" t="s">
        <v>230</v>
      </c>
      <c r="C27" t="s">
        <v>230</v>
      </c>
      <c r="D27" s="34" t="s">
        <v>251</v>
      </c>
      <c r="E27" s="1">
        <v>45719</v>
      </c>
      <c r="F27" s="1"/>
      <c r="G27" t="s">
        <v>290</v>
      </c>
      <c r="H27" t="s">
        <v>240</v>
      </c>
      <c r="I27" s="1">
        <v>45731</v>
      </c>
      <c r="J27" t="s">
        <v>201</v>
      </c>
      <c r="K27" t="s">
        <v>241</v>
      </c>
      <c r="L27" t="s">
        <v>171</v>
      </c>
      <c r="M27" t="s">
        <v>310</v>
      </c>
      <c r="N27" t="s">
        <v>237</v>
      </c>
      <c r="O27" t="s">
        <v>230</v>
      </c>
      <c r="P27"/>
      <c r="Q27">
        <f ca="1">IF(OR(ISNUMBER(MATCH(L27,MasterData!$D$3:$D$18,0)),ISNUMBER(MATCH(L27,MasterData!$C$3:$C$18,0))),
    DATEDIF(E27,I27,"d"),
    DATEDIF(E27,TODAY(),"d"))</f>
        <v>12</v>
      </c>
      <c r="R27">
        <f t="shared" ca="1" si="0"/>
        <v>0</v>
      </c>
      <c r="S27">
        <f t="shared" ca="1" si="1"/>
        <v>1</v>
      </c>
      <c r="T27">
        <f t="shared" ca="1" si="2"/>
        <v>0</v>
      </c>
    </row>
    <row r="28" spans="1:20" x14ac:dyDescent="0.35">
      <c r="A28">
        <v>6000133086</v>
      </c>
      <c r="B28" t="s">
        <v>230</v>
      </c>
      <c r="C28" t="s">
        <v>230</v>
      </c>
      <c r="D28" s="34" t="s">
        <v>251</v>
      </c>
      <c r="E28" s="1">
        <v>45719</v>
      </c>
      <c r="F28" s="1"/>
      <c r="G28" t="s">
        <v>290</v>
      </c>
      <c r="H28" t="s">
        <v>240</v>
      </c>
      <c r="I28" s="1">
        <v>45773</v>
      </c>
      <c r="J28" t="s">
        <v>201</v>
      </c>
      <c r="K28" t="s">
        <v>241</v>
      </c>
      <c r="L28" t="s">
        <v>171</v>
      </c>
      <c r="M28" t="s">
        <v>311</v>
      </c>
      <c r="N28" t="s">
        <v>237</v>
      </c>
      <c r="O28" t="s">
        <v>230</v>
      </c>
      <c r="P28"/>
      <c r="Q28">
        <f ca="1">IF(OR(ISNUMBER(MATCH(L28,MasterData!$D$3:$D$18,0)),ISNUMBER(MATCH(L28,MasterData!$C$3:$C$18,0))),
    DATEDIF(E28,I28,"d"),
    DATEDIF(E28,TODAY(),"d"))</f>
        <v>54</v>
      </c>
      <c r="R28">
        <f t="shared" ca="1" si="0"/>
        <v>0</v>
      </c>
      <c r="S28">
        <f t="shared" ca="1" si="1"/>
        <v>0</v>
      </c>
      <c r="T28">
        <f t="shared" ca="1" si="2"/>
        <v>1</v>
      </c>
    </row>
    <row r="29" spans="1:20" x14ac:dyDescent="0.35">
      <c r="A29">
        <v>6000133087</v>
      </c>
      <c r="B29" t="s">
        <v>230</v>
      </c>
      <c r="C29" t="s">
        <v>230</v>
      </c>
      <c r="D29" s="34" t="s">
        <v>251</v>
      </c>
      <c r="E29" s="1">
        <v>45719</v>
      </c>
      <c r="F29" s="1"/>
      <c r="G29" t="s">
        <v>290</v>
      </c>
      <c r="H29" t="s">
        <v>245</v>
      </c>
      <c r="I29" s="1">
        <v>45807</v>
      </c>
      <c r="J29" t="s">
        <v>201</v>
      </c>
      <c r="K29" t="s">
        <v>241</v>
      </c>
      <c r="L29" t="s">
        <v>171</v>
      </c>
      <c r="M29" t="s">
        <v>312</v>
      </c>
      <c r="N29" t="s">
        <v>237</v>
      </c>
      <c r="O29" t="s">
        <v>230</v>
      </c>
      <c r="P29"/>
      <c r="Q29">
        <f ca="1">IF(OR(ISNUMBER(MATCH(L29,MasterData!$D$3:$D$18,0)),ISNUMBER(MATCH(L29,MasterData!$C$3:$C$18,0))),
    DATEDIF(E29,I29,"d"),
    DATEDIF(E29,TODAY(),"d"))</f>
        <v>88</v>
      </c>
      <c r="R29">
        <f t="shared" ca="1" si="0"/>
        <v>0</v>
      </c>
      <c r="S29">
        <f t="shared" ca="1" si="1"/>
        <v>0</v>
      </c>
      <c r="T29">
        <f t="shared" ca="1" si="2"/>
        <v>1</v>
      </c>
    </row>
    <row r="30" spans="1:20" x14ac:dyDescent="0.35">
      <c r="A30">
        <v>6000133442</v>
      </c>
      <c r="B30" t="s">
        <v>230</v>
      </c>
      <c r="C30" t="s">
        <v>230</v>
      </c>
      <c r="D30" s="34" t="s">
        <v>247</v>
      </c>
      <c r="E30" s="1">
        <v>45722</v>
      </c>
      <c r="F30" s="1"/>
      <c r="G30" t="s">
        <v>248</v>
      </c>
      <c r="H30" t="s">
        <v>245</v>
      </c>
      <c r="I30" s="1">
        <v>45786</v>
      </c>
      <c r="J30" t="s">
        <v>201</v>
      </c>
      <c r="K30" t="s">
        <v>241</v>
      </c>
      <c r="L30" t="s">
        <v>171</v>
      </c>
      <c r="M30" t="s">
        <v>313</v>
      </c>
      <c r="N30" t="s">
        <v>237</v>
      </c>
      <c r="O30" t="s">
        <v>230</v>
      </c>
      <c r="P30"/>
      <c r="Q30">
        <f ca="1">IF(OR(ISNUMBER(MATCH(L30,MasterData!$D$3:$D$18,0)),ISNUMBER(MATCH(L30,MasterData!$C$3:$C$18,0))),
    DATEDIF(E30,I30,"d"),
    DATEDIF(E30,TODAY(),"d"))</f>
        <v>64</v>
      </c>
      <c r="R30">
        <f t="shared" ca="1" si="0"/>
        <v>0</v>
      </c>
      <c r="S30">
        <f t="shared" ca="1" si="1"/>
        <v>0</v>
      </c>
      <c r="T30">
        <f t="shared" ca="1" si="2"/>
        <v>1</v>
      </c>
    </row>
    <row r="31" spans="1:20" x14ac:dyDescent="0.35">
      <c r="A31">
        <v>6000133644</v>
      </c>
      <c r="B31" t="s">
        <v>314</v>
      </c>
      <c r="C31" t="s">
        <v>230</v>
      </c>
      <c r="D31" s="34" t="s">
        <v>274</v>
      </c>
      <c r="E31" s="1">
        <v>45723</v>
      </c>
      <c r="F31" s="1"/>
      <c r="G31" t="s">
        <v>315</v>
      </c>
      <c r="H31" t="s">
        <v>240</v>
      </c>
      <c r="I31" s="1">
        <v>45903</v>
      </c>
      <c r="J31" t="s">
        <v>234</v>
      </c>
      <c r="K31" t="s">
        <v>241</v>
      </c>
      <c r="L31" t="s">
        <v>171</v>
      </c>
      <c r="M31" t="s">
        <v>316</v>
      </c>
      <c r="N31" t="s">
        <v>237</v>
      </c>
      <c r="O31" t="s">
        <v>230</v>
      </c>
      <c r="P31"/>
      <c r="Q31">
        <f ca="1">IF(OR(ISNUMBER(MATCH(L31,MasterData!$D$3:$D$18,0)),ISNUMBER(MATCH(L31,MasterData!$C$3:$C$18,0))),
    DATEDIF(E31,I31,"d"),
    DATEDIF(E31,TODAY(),"d"))</f>
        <v>180</v>
      </c>
      <c r="R31">
        <f t="shared" ca="1" si="0"/>
        <v>0</v>
      </c>
      <c r="S31">
        <f t="shared" ca="1" si="1"/>
        <v>0</v>
      </c>
      <c r="T31">
        <f t="shared" ca="1" si="2"/>
        <v>1</v>
      </c>
    </row>
    <row r="32" spans="1:20" x14ac:dyDescent="0.35">
      <c r="A32">
        <v>6000133647</v>
      </c>
      <c r="B32" t="s">
        <v>317</v>
      </c>
      <c r="C32" t="s">
        <v>230</v>
      </c>
      <c r="D32" s="34" t="s">
        <v>231</v>
      </c>
      <c r="E32" s="1">
        <v>45723</v>
      </c>
      <c r="F32" s="1"/>
      <c r="G32" t="s">
        <v>318</v>
      </c>
      <c r="H32" t="s">
        <v>245</v>
      </c>
      <c r="I32" s="1">
        <v>45733</v>
      </c>
      <c r="J32" t="s">
        <v>234</v>
      </c>
      <c r="K32" t="s">
        <v>235</v>
      </c>
      <c r="L32" t="s">
        <v>171</v>
      </c>
      <c r="M32" t="s">
        <v>319</v>
      </c>
      <c r="N32" t="s">
        <v>237</v>
      </c>
      <c r="O32" t="s">
        <v>230</v>
      </c>
      <c r="P32"/>
      <c r="Q32">
        <f ca="1">IF(OR(ISNUMBER(MATCH(L32,MasterData!$D$3:$D$18,0)),ISNUMBER(MATCH(L32,MasterData!$C$3:$C$18,0))),
    DATEDIF(E32,I32,"d"),
    DATEDIF(E32,TODAY(),"d"))</f>
        <v>10</v>
      </c>
      <c r="R32">
        <f t="shared" ca="1" si="0"/>
        <v>0</v>
      </c>
      <c r="S32">
        <f t="shared" ca="1" si="1"/>
        <v>1</v>
      </c>
      <c r="T32">
        <f t="shared" ca="1" si="2"/>
        <v>0</v>
      </c>
    </row>
    <row r="33" spans="1:20" x14ac:dyDescent="0.35">
      <c r="A33">
        <v>6000133780</v>
      </c>
      <c r="B33" t="s">
        <v>320</v>
      </c>
      <c r="C33" t="s">
        <v>230</v>
      </c>
      <c r="D33" s="34" t="s">
        <v>274</v>
      </c>
      <c r="E33" s="1">
        <v>45726</v>
      </c>
      <c r="F33" s="1"/>
      <c r="G33" t="s">
        <v>321</v>
      </c>
      <c r="H33" t="s">
        <v>240</v>
      </c>
      <c r="I33" s="1">
        <v>45741</v>
      </c>
      <c r="J33" t="s">
        <v>234</v>
      </c>
      <c r="K33" t="s">
        <v>235</v>
      </c>
      <c r="L33" t="s">
        <v>171</v>
      </c>
      <c r="M33" t="s">
        <v>322</v>
      </c>
      <c r="N33" t="s">
        <v>237</v>
      </c>
      <c r="O33" t="s">
        <v>230</v>
      </c>
      <c r="P33"/>
      <c r="Q33">
        <f ca="1">IF(OR(ISNUMBER(MATCH(L33,MasterData!$D$3:$D$18,0)),ISNUMBER(MATCH(L33,MasterData!$C$3:$C$18,0))),
    DATEDIF(E33,I33,"d"),
    DATEDIF(E33,TODAY(),"d"))</f>
        <v>15</v>
      </c>
      <c r="R33">
        <f t="shared" ca="1" si="0"/>
        <v>0</v>
      </c>
      <c r="S33">
        <f t="shared" ca="1" si="1"/>
        <v>1</v>
      </c>
      <c r="T33">
        <f t="shared" ca="1" si="2"/>
        <v>0</v>
      </c>
    </row>
    <row r="34" spans="1:20" x14ac:dyDescent="0.35">
      <c r="A34">
        <v>6000133782</v>
      </c>
      <c r="B34" t="s">
        <v>323</v>
      </c>
      <c r="C34" t="s">
        <v>230</v>
      </c>
      <c r="D34" s="34" t="s">
        <v>254</v>
      </c>
      <c r="E34" s="1">
        <v>45726</v>
      </c>
      <c r="F34" s="1"/>
      <c r="G34" t="s">
        <v>255</v>
      </c>
      <c r="H34" t="s">
        <v>240</v>
      </c>
      <c r="I34" s="1">
        <v>45735</v>
      </c>
      <c r="J34" t="s">
        <v>234</v>
      </c>
      <c r="K34" t="s">
        <v>241</v>
      </c>
      <c r="L34" t="s">
        <v>171</v>
      </c>
      <c r="M34" t="s">
        <v>324</v>
      </c>
      <c r="N34" t="s">
        <v>237</v>
      </c>
      <c r="O34" t="s">
        <v>230</v>
      </c>
      <c r="P34"/>
      <c r="Q34">
        <f ca="1">IF(OR(ISNUMBER(MATCH(L34,MasterData!$D$3:$D$18,0)),ISNUMBER(MATCH(L34,MasterData!$C$3:$C$18,0))),
    DATEDIF(E34,I34,"d"),
    DATEDIF(E34,TODAY(),"d"))</f>
        <v>9</v>
      </c>
      <c r="R34">
        <f t="shared" ca="1" si="0"/>
        <v>0</v>
      </c>
      <c r="S34">
        <f t="shared" ca="1" si="1"/>
        <v>1</v>
      </c>
      <c r="T34">
        <f t="shared" ca="1" si="2"/>
        <v>0</v>
      </c>
    </row>
    <row r="35" spans="1:20" x14ac:dyDescent="0.35">
      <c r="A35">
        <v>6000133815</v>
      </c>
      <c r="B35" t="s">
        <v>325</v>
      </c>
      <c r="C35" t="s">
        <v>230</v>
      </c>
      <c r="D35" s="34" t="s">
        <v>254</v>
      </c>
      <c r="E35" s="1">
        <v>45726</v>
      </c>
      <c r="F35" s="1"/>
      <c r="G35" t="s">
        <v>255</v>
      </c>
      <c r="H35" t="s">
        <v>240</v>
      </c>
      <c r="I35" s="1">
        <v>45748</v>
      </c>
      <c r="J35" t="s">
        <v>234</v>
      </c>
      <c r="K35" t="s">
        <v>241</v>
      </c>
      <c r="L35" t="s">
        <v>171</v>
      </c>
      <c r="M35" t="s">
        <v>326</v>
      </c>
      <c r="N35" t="s">
        <v>237</v>
      </c>
      <c r="O35" t="s">
        <v>230</v>
      </c>
      <c r="P35"/>
      <c r="Q35">
        <f ca="1">IF(OR(ISNUMBER(MATCH(L35,MasterData!$D$3:$D$18,0)),ISNUMBER(MATCH(L35,MasterData!$C$3:$C$18,0))),
    DATEDIF(E35,I35,"d"),
    DATEDIF(E35,TODAY(),"d"))</f>
        <v>22</v>
      </c>
      <c r="R35">
        <f t="shared" ca="1" si="0"/>
        <v>0</v>
      </c>
      <c r="S35">
        <f t="shared" ca="1" si="1"/>
        <v>1</v>
      </c>
      <c r="T35">
        <f t="shared" ca="1" si="2"/>
        <v>0</v>
      </c>
    </row>
    <row r="36" spans="1:20" x14ac:dyDescent="0.35">
      <c r="A36">
        <v>6000133897</v>
      </c>
      <c r="B36" t="s">
        <v>230</v>
      </c>
      <c r="C36" t="s">
        <v>230</v>
      </c>
      <c r="D36" s="34" t="s">
        <v>231</v>
      </c>
      <c r="E36" s="1">
        <v>45727</v>
      </c>
      <c r="F36" s="1"/>
      <c r="G36" t="s">
        <v>248</v>
      </c>
      <c r="H36" t="s">
        <v>240</v>
      </c>
      <c r="I36" s="1">
        <v>45751</v>
      </c>
      <c r="J36" t="s">
        <v>201</v>
      </c>
      <c r="K36" t="s">
        <v>241</v>
      </c>
      <c r="L36" t="s">
        <v>171</v>
      </c>
      <c r="M36" t="s">
        <v>327</v>
      </c>
      <c r="N36" t="s">
        <v>237</v>
      </c>
      <c r="O36" t="s">
        <v>230</v>
      </c>
      <c r="P36"/>
      <c r="Q36">
        <f ca="1">IF(OR(ISNUMBER(MATCH(L36,MasterData!$D$3:$D$18,0)),ISNUMBER(MATCH(L36,MasterData!$C$3:$C$18,0))),
    DATEDIF(E36,I36,"d"),
    DATEDIF(E36,TODAY(),"d"))</f>
        <v>24</v>
      </c>
      <c r="R36">
        <f t="shared" ca="1" si="0"/>
        <v>0</v>
      </c>
      <c r="S36">
        <f t="shared" ca="1" si="1"/>
        <v>1</v>
      </c>
      <c r="T36">
        <f t="shared" ca="1" si="2"/>
        <v>0</v>
      </c>
    </row>
    <row r="37" spans="1:20" x14ac:dyDescent="0.35">
      <c r="A37">
        <v>6000134052</v>
      </c>
      <c r="B37" t="s">
        <v>328</v>
      </c>
      <c r="D37" s="34">
        <v>3014</v>
      </c>
      <c r="E37" s="1">
        <v>45728</v>
      </c>
      <c r="F37" s="1"/>
      <c r="G37" t="s">
        <v>329</v>
      </c>
      <c r="H37" t="s">
        <v>330</v>
      </c>
      <c r="I37" s="1">
        <v>45852</v>
      </c>
      <c r="K37" t="s">
        <v>235</v>
      </c>
      <c r="L37" t="s">
        <v>171</v>
      </c>
      <c r="M37" t="s">
        <v>331</v>
      </c>
      <c r="N37" t="s">
        <v>332</v>
      </c>
      <c r="P37"/>
      <c r="Q37">
        <f ca="1">IF(OR(ISNUMBER(MATCH(L37,MasterData!$D$3:$D$18,0)),ISNUMBER(MATCH(L37,MasterData!$C$3:$C$18,0))),
    DATEDIF(E37,I37,"d"),
    DATEDIF(E37,TODAY(),"d"))</f>
        <v>124</v>
      </c>
      <c r="R37">
        <f t="shared" ca="1" si="0"/>
        <v>0</v>
      </c>
      <c r="S37">
        <f t="shared" ca="1" si="1"/>
        <v>0</v>
      </c>
      <c r="T37">
        <f t="shared" ca="1" si="2"/>
        <v>1</v>
      </c>
    </row>
    <row r="38" spans="1:20" x14ac:dyDescent="0.35">
      <c r="A38">
        <v>6000134157</v>
      </c>
      <c r="B38" t="s">
        <v>333</v>
      </c>
      <c r="C38" t="s">
        <v>230</v>
      </c>
      <c r="D38" s="34" t="s">
        <v>231</v>
      </c>
      <c r="E38" s="1">
        <v>45729</v>
      </c>
      <c r="F38" s="1"/>
      <c r="G38" t="s">
        <v>293</v>
      </c>
      <c r="H38" t="s">
        <v>245</v>
      </c>
      <c r="I38" s="1">
        <v>45737</v>
      </c>
      <c r="J38" t="s">
        <v>234</v>
      </c>
      <c r="K38" t="s">
        <v>235</v>
      </c>
      <c r="L38" t="s">
        <v>171</v>
      </c>
      <c r="M38" t="s">
        <v>334</v>
      </c>
      <c r="N38" t="s">
        <v>237</v>
      </c>
      <c r="O38" t="s">
        <v>230</v>
      </c>
      <c r="P38"/>
      <c r="Q38">
        <f ca="1">IF(OR(ISNUMBER(MATCH(L38,MasterData!$D$3:$D$18,0)),ISNUMBER(MATCH(L38,MasterData!$C$3:$C$18,0))),
    DATEDIF(E38,I38,"d"),
    DATEDIF(E38,TODAY(),"d"))</f>
        <v>8</v>
      </c>
      <c r="R38">
        <f t="shared" ca="1" si="0"/>
        <v>0</v>
      </c>
      <c r="S38">
        <f t="shared" ca="1" si="1"/>
        <v>1</v>
      </c>
      <c r="T38">
        <f t="shared" ca="1" si="2"/>
        <v>0</v>
      </c>
    </row>
    <row r="39" spans="1:20" x14ac:dyDescent="0.35">
      <c r="A39">
        <v>6000134167</v>
      </c>
      <c r="B39" t="s">
        <v>230</v>
      </c>
      <c r="C39" t="s">
        <v>230</v>
      </c>
      <c r="D39" s="34" t="s">
        <v>251</v>
      </c>
      <c r="E39" s="1">
        <v>45729</v>
      </c>
      <c r="F39" s="1"/>
      <c r="G39" t="s">
        <v>335</v>
      </c>
      <c r="H39" t="s">
        <v>240</v>
      </c>
      <c r="I39" s="1">
        <v>45792</v>
      </c>
      <c r="J39" t="s">
        <v>201</v>
      </c>
      <c r="K39" t="s">
        <v>241</v>
      </c>
      <c r="L39" t="s">
        <v>171</v>
      </c>
      <c r="M39" t="s">
        <v>336</v>
      </c>
      <c r="N39" t="s">
        <v>237</v>
      </c>
      <c r="O39" t="s">
        <v>230</v>
      </c>
      <c r="P39"/>
      <c r="Q39">
        <f ca="1">IF(OR(ISNUMBER(MATCH(L39,MasterData!$D$3:$D$18,0)),ISNUMBER(MATCH(L39,MasterData!$C$3:$C$18,0))),
    DATEDIF(E39,I39,"d"),
    DATEDIF(E39,TODAY(),"d"))</f>
        <v>63</v>
      </c>
      <c r="R39">
        <f t="shared" ca="1" si="0"/>
        <v>0</v>
      </c>
      <c r="S39">
        <f t="shared" ca="1" si="1"/>
        <v>0</v>
      </c>
      <c r="T39">
        <f t="shared" ca="1" si="2"/>
        <v>1</v>
      </c>
    </row>
    <row r="40" spans="1:20" x14ac:dyDescent="0.35">
      <c r="A40">
        <v>6000134304</v>
      </c>
      <c r="B40" t="s">
        <v>337</v>
      </c>
      <c r="C40" t="s">
        <v>230</v>
      </c>
      <c r="D40" s="34" t="s">
        <v>338</v>
      </c>
      <c r="E40" s="1">
        <v>45729</v>
      </c>
      <c r="F40" s="1"/>
      <c r="G40" t="s">
        <v>339</v>
      </c>
      <c r="H40" t="s">
        <v>245</v>
      </c>
      <c r="I40" s="1">
        <v>45782</v>
      </c>
      <c r="J40" t="s">
        <v>234</v>
      </c>
      <c r="K40" t="s">
        <v>235</v>
      </c>
      <c r="L40" t="s">
        <v>171</v>
      </c>
      <c r="M40" t="s">
        <v>340</v>
      </c>
      <c r="N40" t="s">
        <v>237</v>
      </c>
      <c r="O40" t="s">
        <v>230</v>
      </c>
      <c r="P40"/>
      <c r="Q40">
        <f ca="1">IF(OR(ISNUMBER(MATCH(L40,MasterData!$D$3:$D$18,0)),ISNUMBER(MATCH(L40,MasterData!$C$3:$C$18,0))),
    DATEDIF(E40,I40,"d"),
    DATEDIF(E40,TODAY(),"d"))</f>
        <v>53</v>
      </c>
      <c r="R40">
        <f t="shared" ca="1" si="0"/>
        <v>0</v>
      </c>
      <c r="S40">
        <f t="shared" ca="1" si="1"/>
        <v>0</v>
      </c>
      <c r="T40">
        <f t="shared" ca="1" si="2"/>
        <v>1</v>
      </c>
    </row>
    <row r="41" spans="1:20" x14ac:dyDescent="0.35">
      <c r="A41">
        <v>6000134423</v>
      </c>
      <c r="B41" t="s">
        <v>341</v>
      </c>
      <c r="C41" t="s">
        <v>230</v>
      </c>
      <c r="D41" s="34" t="s">
        <v>231</v>
      </c>
      <c r="E41" s="1">
        <v>45730</v>
      </c>
      <c r="F41" s="1"/>
      <c r="G41" t="s">
        <v>293</v>
      </c>
      <c r="H41" t="s">
        <v>245</v>
      </c>
      <c r="I41" s="1">
        <v>45748</v>
      </c>
      <c r="J41" t="s">
        <v>234</v>
      </c>
      <c r="K41" t="s">
        <v>235</v>
      </c>
      <c r="L41" t="s">
        <v>171</v>
      </c>
      <c r="M41" t="s">
        <v>342</v>
      </c>
      <c r="N41" t="s">
        <v>237</v>
      </c>
      <c r="O41" t="s">
        <v>230</v>
      </c>
      <c r="P41"/>
      <c r="Q41">
        <f ca="1">IF(OR(ISNUMBER(MATCH(L41,MasterData!$D$3:$D$18,0)),ISNUMBER(MATCH(L41,MasterData!$C$3:$C$18,0))),
    DATEDIF(E41,I41,"d"),
    DATEDIF(E41,TODAY(),"d"))</f>
        <v>18</v>
      </c>
      <c r="R41">
        <f t="shared" ca="1" si="0"/>
        <v>0</v>
      </c>
      <c r="S41">
        <f t="shared" ca="1" si="1"/>
        <v>1</v>
      </c>
      <c r="T41">
        <f t="shared" ca="1" si="2"/>
        <v>0</v>
      </c>
    </row>
    <row r="42" spans="1:20" x14ac:dyDescent="0.35">
      <c r="A42">
        <v>6000134460</v>
      </c>
      <c r="B42" t="s">
        <v>343</v>
      </c>
      <c r="C42" t="s">
        <v>230</v>
      </c>
      <c r="D42" s="34" t="s">
        <v>231</v>
      </c>
      <c r="E42" s="1">
        <v>45730</v>
      </c>
      <c r="F42" s="1"/>
      <c r="G42" t="s">
        <v>329</v>
      </c>
      <c r="H42" t="s">
        <v>240</v>
      </c>
      <c r="I42" s="1">
        <v>45748</v>
      </c>
      <c r="J42" t="s">
        <v>234</v>
      </c>
      <c r="K42" t="s">
        <v>235</v>
      </c>
      <c r="L42" t="s">
        <v>171</v>
      </c>
      <c r="M42" t="s">
        <v>344</v>
      </c>
      <c r="N42" t="s">
        <v>237</v>
      </c>
      <c r="O42" t="s">
        <v>230</v>
      </c>
      <c r="P42"/>
      <c r="Q42">
        <f ca="1">IF(OR(ISNUMBER(MATCH(L42,MasterData!$D$3:$D$18,0)),ISNUMBER(MATCH(L42,MasterData!$C$3:$C$18,0))),
    DATEDIF(E42,I42,"d"),
    DATEDIF(E42,TODAY(),"d"))</f>
        <v>18</v>
      </c>
      <c r="R42">
        <f t="shared" ca="1" si="0"/>
        <v>0</v>
      </c>
      <c r="S42">
        <f t="shared" ca="1" si="1"/>
        <v>1</v>
      </c>
      <c r="T42">
        <f t="shared" ca="1" si="2"/>
        <v>0</v>
      </c>
    </row>
    <row r="43" spans="1:20" x14ac:dyDescent="0.35">
      <c r="A43">
        <v>6000134543</v>
      </c>
      <c r="B43" t="s">
        <v>345</v>
      </c>
      <c r="C43" t="s">
        <v>230</v>
      </c>
      <c r="D43" s="34" t="s">
        <v>274</v>
      </c>
      <c r="E43" s="1">
        <v>45733</v>
      </c>
      <c r="F43" s="1"/>
      <c r="G43" t="s">
        <v>346</v>
      </c>
      <c r="H43" t="s">
        <v>240</v>
      </c>
      <c r="I43" s="1">
        <v>45754</v>
      </c>
      <c r="J43" t="s">
        <v>234</v>
      </c>
      <c r="K43" t="s">
        <v>347</v>
      </c>
      <c r="L43" t="s">
        <v>171</v>
      </c>
      <c r="M43" t="s">
        <v>348</v>
      </c>
      <c r="N43" t="s">
        <v>237</v>
      </c>
      <c r="O43" t="s">
        <v>230</v>
      </c>
      <c r="P43"/>
      <c r="Q43">
        <f ca="1">IF(OR(ISNUMBER(MATCH(L43,MasterData!$D$3:$D$18,0)),ISNUMBER(MATCH(L43,MasterData!$C$3:$C$18,0))),
    DATEDIF(E43,I43,"d"),
    DATEDIF(E43,TODAY(),"d"))</f>
        <v>21</v>
      </c>
      <c r="R43">
        <f t="shared" ca="1" si="0"/>
        <v>0</v>
      </c>
      <c r="S43">
        <f t="shared" ca="1" si="1"/>
        <v>1</v>
      </c>
      <c r="T43">
        <f t="shared" ca="1" si="2"/>
        <v>0</v>
      </c>
    </row>
    <row r="44" spans="1:20" x14ac:dyDescent="0.35">
      <c r="A44">
        <v>6000134731</v>
      </c>
      <c r="B44" t="s">
        <v>349</v>
      </c>
      <c r="C44" t="s">
        <v>230</v>
      </c>
      <c r="D44" s="34" t="s">
        <v>231</v>
      </c>
      <c r="E44" s="1">
        <v>45734</v>
      </c>
      <c r="F44" s="1"/>
      <c r="G44" t="s">
        <v>293</v>
      </c>
      <c r="H44" t="s">
        <v>245</v>
      </c>
      <c r="I44" s="1">
        <v>45743</v>
      </c>
      <c r="J44" t="s">
        <v>234</v>
      </c>
      <c r="K44" t="s">
        <v>235</v>
      </c>
      <c r="L44" t="s">
        <v>171</v>
      </c>
      <c r="M44" t="s">
        <v>350</v>
      </c>
      <c r="N44" t="s">
        <v>237</v>
      </c>
      <c r="O44" t="s">
        <v>230</v>
      </c>
      <c r="P44"/>
      <c r="Q44">
        <f ca="1">IF(OR(ISNUMBER(MATCH(L44,MasterData!$D$3:$D$18,0)),ISNUMBER(MATCH(L44,MasterData!$C$3:$C$18,0))),
    DATEDIF(E44,I44,"d"),
    DATEDIF(E44,TODAY(),"d"))</f>
        <v>9</v>
      </c>
      <c r="R44">
        <f t="shared" ca="1" si="0"/>
        <v>0</v>
      </c>
      <c r="S44">
        <f t="shared" ca="1" si="1"/>
        <v>1</v>
      </c>
      <c r="T44">
        <f t="shared" ca="1" si="2"/>
        <v>0</v>
      </c>
    </row>
    <row r="45" spans="1:20" x14ac:dyDescent="0.35">
      <c r="A45">
        <v>6000134816</v>
      </c>
      <c r="B45" t="s">
        <v>351</v>
      </c>
      <c r="C45" t="s">
        <v>230</v>
      </c>
      <c r="D45" s="34" t="s">
        <v>305</v>
      </c>
      <c r="E45" s="1">
        <v>45735</v>
      </c>
      <c r="F45" s="1"/>
      <c r="G45" t="s">
        <v>306</v>
      </c>
      <c r="H45" t="s">
        <v>245</v>
      </c>
      <c r="I45" s="1">
        <v>45762</v>
      </c>
      <c r="J45" t="s">
        <v>234</v>
      </c>
      <c r="K45" t="s">
        <v>235</v>
      </c>
      <c r="L45" t="s">
        <v>171</v>
      </c>
      <c r="M45" t="s">
        <v>352</v>
      </c>
      <c r="N45" t="s">
        <v>237</v>
      </c>
      <c r="O45" t="s">
        <v>230</v>
      </c>
      <c r="P45"/>
      <c r="Q45">
        <f ca="1">IF(OR(ISNUMBER(MATCH(L45,MasterData!$D$3:$D$18,0)),ISNUMBER(MATCH(L45,MasterData!$C$3:$C$18,0))),
    DATEDIF(E45,I45,"d"),
    DATEDIF(E45,TODAY(),"d"))</f>
        <v>27</v>
      </c>
      <c r="R45">
        <f t="shared" ca="1" si="0"/>
        <v>0</v>
      </c>
      <c r="S45">
        <f t="shared" ca="1" si="1"/>
        <v>1</v>
      </c>
      <c r="T45">
        <f t="shared" ca="1" si="2"/>
        <v>0</v>
      </c>
    </row>
    <row r="46" spans="1:20" x14ac:dyDescent="0.35">
      <c r="A46">
        <v>6000134850</v>
      </c>
      <c r="B46" t="s">
        <v>353</v>
      </c>
      <c r="C46" t="s">
        <v>230</v>
      </c>
      <c r="D46" s="34" t="s">
        <v>274</v>
      </c>
      <c r="E46" s="1">
        <v>45735</v>
      </c>
      <c r="F46" s="1"/>
      <c r="G46" t="s">
        <v>354</v>
      </c>
      <c r="H46" t="s">
        <v>240</v>
      </c>
      <c r="I46" s="1">
        <v>45761</v>
      </c>
      <c r="J46" t="s">
        <v>234</v>
      </c>
      <c r="K46" t="s">
        <v>241</v>
      </c>
      <c r="L46" t="s">
        <v>171</v>
      </c>
      <c r="M46" t="s">
        <v>355</v>
      </c>
      <c r="N46" t="s">
        <v>237</v>
      </c>
      <c r="O46" t="s">
        <v>230</v>
      </c>
      <c r="P46"/>
      <c r="Q46">
        <f ca="1">IF(OR(ISNUMBER(MATCH(L46,MasterData!$D$3:$D$18,0)),ISNUMBER(MATCH(L46,MasterData!$C$3:$C$18,0))),
    DATEDIF(E46,I46,"d"),
    DATEDIF(E46,TODAY(),"d"))</f>
        <v>26</v>
      </c>
      <c r="R46">
        <f t="shared" ca="1" si="0"/>
        <v>0</v>
      </c>
      <c r="S46">
        <f t="shared" ca="1" si="1"/>
        <v>1</v>
      </c>
      <c r="T46">
        <f t="shared" ca="1" si="2"/>
        <v>0</v>
      </c>
    </row>
    <row r="47" spans="1:20" x14ac:dyDescent="0.35">
      <c r="A47">
        <v>6000134958</v>
      </c>
      <c r="B47" t="s">
        <v>356</v>
      </c>
      <c r="C47" t="s">
        <v>230</v>
      </c>
      <c r="D47" s="34" t="s">
        <v>247</v>
      </c>
      <c r="E47" s="1">
        <v>45736</v>
      </c>
      <c r="F47" s="1"/>
      <c r="G47" t="s">
        <v>357</v>
      </c>
      <c r="H47" t="s">
        <v>245</v>
      </c>
      <c r="I47" s="1">
        <v>45750</v>
      </c>
      <c r="J47" t="s">
        <v>234</v>
      </c>
      <c r="K47" t="s">
        <v>241</v>
      </c>
      <c r="L47" t="s">
        <v>171</v>
      </c>
      <c r="M47" t="s">
        <v>358</v>
      </c>
      <c r="N47" t="s">
        <v>237</v>
      </c>
      <c r="O47" t="s">
        <v>230</v>
      </c>
      <c r="P47"/>
      <c r="Q47">
        <f ca="1">IF(OR(ISNUMBER(MATCH(L47,MasterData!$D$3:$D$18,0)),ISNUMBER(MATCH(L47,MasterData!$C$3:$C$18,0))),
    DATEDIF(E47,I47,"d"),
    DATEDIF(E47,TODAY(),"d"))</f>
        <v>14</v>
      </c>
      <c r="R47">
        <f t="shared" ca="1" si="0"/>
        <v>0</v>
      </c>
      <c r="S47">
        <f t="shared" ca="1" si="1"/>
        <v>1</v>
      </c>
      <c r="T47">
        <f t="shared" ca="1" si="2"/>
        <v>0</v>
      </c>
    </row>
    <row r="48" spans="1:20" x14ac:dyDescent="0.35">
      <c r="A48">
        <v>6000135155</v>
      </c>
      <c r="B48" t="s">
        <v>359</v>
      </c>
      <c r="C48" t="s">
        <v>230</v>
      </c>
      <c r="D48" s="34" t="s">
        <v>251</v>
      </c>
      <c r="E48" s="1">
        <v>45737</v>
      </c>
      <c r="F48" s="1"/>
      <c r="G48" t="s">
        <v>360</v>
      </c>
      <c r="H48" t="s">
        <v>245</v>
      </c>
      <c r="I48" s="1">
        <v>45757</v>
      </c>
      <c r="J48" t="s">
        <v>234</v>
      </c>
      <c r="K48" t="s">
        <v>235</v>
      </c>
      <c r="L48" t="s">
        <v>171</v>
      </c>
      <c r="M48" t="s">
        <v>361</v>
      </c>
      <c r="N48" t="s">
        <v>237</v>
      </c>
      <c r="O48" t="s">
        <v>230</v>
      </c>
      <c r="P48"/>
      <c r="Q48">
        <f ca="1">IF(OR(ISNUMBER(MATCH(L48,MasterData!$D$3:$D$18,0)),ISNUMBER(MATCH(L48,MasterData!$C$3:$C$18,0))),
    DATEDIF(E48,I48,"d"),
    DATEDIF(E48,TODAY(),"d"))</f>
        <v>20</v>
      </c>
      <c r="R48">
        <f t="shared" ca="1" si="0"/>
        <v>0</v>
      </c>
      <c r="S48">
        <f t="shared" ca="1" si="1"/>
        <v>1</v>
      </c>
      <c r="T48">
        <f t="shared" ca="1" si="2"/>
        <v>0</v>
      </c>
    </row>
    <row r="49" spans="1:20" x14ac:dyDescent="0.35">
      <c r="A49">
        <v>6000135247</v>
      </c>
      <c r="B49" t="s">
        <v>230</v>
      </c>
      <c r="C49" t="s">
        <v>230</v>
      </c>
      <c r="D49" s="34" t="s">
        <v>254</v>
      </c>
      <c r="E49" s="1">
        <v>45740</v>
      </c>
      <c r="F49" s="1"/>
      <c r="G49" t="s">
        <v>248</v>
      </c>
      <c r="H49" t="s">
        <v>245</v>
      </c>
      <c r="I49" s="1">
        <v>45779</v>
      </c>
      <c r="J49" t="s">
        <v>201</v>
      </c>
      <c r="K49" t="s">
        <v>241</v>
      </c>
      <c r="L49" t="s">
        <v>171</v>
      </c>
      <c r="M49" t="s">
        <v>362</v>
      </c>
      <c r="N49" t="s">
        <v>237</v>
      </c>
      <c r="O49" t="s">
        <v>230</v>
      </c>
      <c r="P49"/>
      <c r="Q49">
        <f ca="1">IF(OR(ISNUMBER(MATCH(L49,MasterData!$D$3:$D$18,0)),ISNUMBER(MATCH(L49,MasterData!$C$3:$C$18,0))),
    DATEDIF(E49,I49,"d"),
    DATEDIF(E49,TODAY(),"d"))</f>
        <v>39</v>
      </c>
      <c r="R49">
        <f t="shared" ca="1" si="0"/>
        <v>0</v>
      </c>
      <c r="S49">
        <f t="shared" ca="1" si="1"/>
        <v>0</v>
      </c>
      <c r="T49">
        <f t="shared" ca="1" si="2"/>
        <v>1</v>
      </c>
    </row>
    <row r="50" spans="1:20" x14ac:dyDescent="0.35">
      <c r="A50">
        <v>6000135249</v>
      </c>
      <c r="B50" t="s">
        <v>363</v>
      </c>
      <c r="C50" t="s">
        <v>230</v>
      </c>
      <c r="D50" s="34" t="s">
        <v>274</v>
      </c>
      <c r="E50" s="1">
        <v>45740</v>
      </c>
      <c r="F50" s="1"/>
      <c r="G50" t="s">
        <v>321</v>
      </c>
      <c r="H50" t="s">
        <v>245</v>
      </c>
      <c r="I50" s="1">
        <v>45782</v>
      </c>
      <c r="J50" t="s">
        <v>234</v>
      </c>
      <c r="K50" t="s">
        <v>241</v>
      </c>
      <c r="L50" t="s">
        <v>171</v>
      </c>
      <c r="M50" t="s">
        <v>364</v>
      </c>
      <c r="N50" t="s">
        <v>237</v>
      </c>
      <c r="O50" t="s">
        <v>230</v>
      </c>
      <c r="P50"/>
      <c r="Q50">
        <f ca="1">IF(OR(ISNUMBER(MATCH(L50,MasterData!$D$3:$D$18,0)),ISNUMBER(MATCH(L50,MasterData!$C$3:$C$18,0))),
    DATEDIF(E50,I50,"d"),
    DATEDIF(E50,TODAY(),"d"))</f>
        <v>42</v>
      </c>
      <c r="R50">
        <f t="shared" ca="1" si="0"/>
        <v>0</v>
      </c>
      <c r="S50">
        <f t="shared" ca="1" si="1"/>
        <v>0</v>
      </c>
      <c r="T50">
        <f t="shared" ca="1" si="2"/>
        <v>1</v>
      </c>
    </row>
    <row r="51" spans="1:20" x14ac:dyDescent="0.35">
      <c r="A51">
        <v>6000135321</v>
      </c>
      <c r="B51" t="s">
        <v>365</v>
      </c>
      <c r="C51" t="s">
        <v>230</v>
      </c>
      <c r="D51" s="34" t="s">
        <v>254</v>
      </c>
      <c r="E51" s="1">
        <v>45740</v>
      </c>
      <c r="F51" s="1"/>
      <c r="G51" t="s">
        <v>255</v>
      </c>
      <c r="H51" t="s">
        <v>245</v>
      </c>
      <c r="I51" s="1">
        <v>45784</v>
      </c>
      <c r="J51" t="s">
        <v>234</v>
      </c>
      <c r="K51" t="s">
        <v>241</v>
      </c>
      <c r="L51" t="s">
        <v>171</v>
      </c>
      <c r="M51" t="s">
        <v>366</v>
      </c>
      <c r="N51" t="s">
        <v>237</v>
      </c>
      <c r="O51" t="s">
        <v>230</v>
      </c>
      <c r="P51"/>
      <c r="Q51">
        <f ca="1">IF(OR(ISNUMBER(MATCH(L51,MasterData!$D$3:$D$18,0)),ISNUMBER(MATCH(L51,MasterData!$C$3:$C$18,0))),
    DATEDIF(E51,I51,"d"),
    DATEDIF(E51,TODAY(),"d"))</f>
        <v>44</v>
      </c>
      <c r="R51">
        <f t="shared" ca="1" si="0"/>
        <v>0</v>
      </c>
      <c r="S51">
        <f t="shared" ca="1" si="1"/>
        <v>0</v>
      </c>
      <c r="T51">
        <f t="shared" ca="1" si="2"/>
        <v>1</v>
      </c>
    </row>
    <row r="52" spans="1:20" x14ac:dyDescent="0.35">
      <c r="A52">
        <v>6000135513</v>
      </c>
      <c r="B52" t="s">
        <v>367</v>
      </c>
      <c r="C52" t="s">
        <v>230</v>
      </c>
      <c r="D52" s="34" t="s">
        <v>247</v>
      </c>
      <c r="E52" s="1">
        <v>45742</v>
      </c>
      <c r="F52" s="1"/>
      <c r="G52" t="s">
        <v>268</v>
      </c>
      <c r="H52" t="s">
        <v>230</v>
      </c>
      <c r="I52" s="1">
        <v>45749</v>
      </c>
      <c r="J52" t="s">
        <v>234</v>
      </c>
      <c r="K52" t="s">
        <v>235</v>
      </c>
      <c r="L52" t="s">
        <v>171</v>
      </c>
      <c r="M52" t="s">
        <v>368</v>
      </c>
      <c r="N52" t="s">
        <v>237</v>
      </c>
      <c r="O52" t="s">
        <v>230</v>
      </c>
      <c r="P52"/>
      <c r="Q52">
        <f ca="1">IF(OR(ISNUMBER(MATCH(L52,MasterData!$D$3:$D$18,0)),ISNUMBER(MATCH(L52,MasterData!$C$3:$C$18,0))),
    DATEDIF(E52,I52,"d"),
    DATEDIF(E52,TODAY(),"d"))</f>
        <v>7</v>
      </c>
      <c r="R52">
        <f t="shared" ca="1" si="0"/>
        <v>1</v>
      </c>
      <c r="S52">
        <f t="shared" ca="1" si="1"/>
        <v>0</v>
      </c>
      <c r="T52">
        <f t="shared" ca="1" si="2"/>
        <v>0</v>
      </c>
    </row>
    <row r="53" spans="1:20" x14ac:dyDescent="0.35">
      <c r="A53">
        <v>6000135668</v>
      </c>
      <c r="B53" t="s">
        <v>369</v>
      </c>
      <c r="C53" t="s">
        <v>230</v>
      </c>
      <c r="D53" s="34" t="s">
        <v>231</v>
      </c>
      <c r="E53" s="1">
        <v>45743</v>
      </c>
      <c r="F53" s="1"/>
      <c r="G53" t="s">
        <v>315</v>
      </c>
      <c r="H53" t="s">
        <v>233</v>
      </c>
      <c r="I53" s="1">
        <v>45782</v>
      </c>
      <c r="J53" t="s">
        <v>234</v>
      </c>
      <c r="K53" t="s">
        <v>241</v>
      </c>
      <c r="L53" t="s">
        <v>171</v>
      </c>
      <c r="M53" t="s">
        <v>370</v>
      </c>
      <c r="N53" t="s">
        <v>237</v>
      </c>
      <c r="O53" t="s">
        <v>230</v>
      </c>
      <c r="P53"/>
      <c r="Q53">
        <f ca="1">IF(OR(ISNUMBER(MATCH(L53,MasterData!$D$3:$D$18,0)),ISNUMBER(MATCH(L53,MasterData!$C$3:$C$18,0))),
    DATEDIF(E53,I53,"d"),
    DATEDIF(E53,TODAY(),"d"))</f>
        <v>39</v>
      </c>
      <c r="R53">
        <f t="shared" ca="1" si="0"/>
        <v>0</v>
      </c>
      <c r="S53">
        <f t="shared" ca="1" si="1"/>
        <v>0</v>
      </c>
      <c r="T53">
        <f t="shared" ca="1" si="2"/>
        <v>1</v>
      </c>
    </row>
    <row r="54" spans="1:20" x14ac:dyDescent="0.35">
      <c r="A54">
        <v>6000135843</v>
      </c>
      <c r="B54" t="s">
        <v>230</v>
      </c>
      <c r="C54" t="s">
        <v>230</v>
      </c>
      <c r="D54" s="34" t="s">
        <v>251</v>
      </c>
      <c r="E54" s="1">
        <v>45744</v>
      </c>
      <c r="F54" s="1"/>
      <c r="G54" t="s">
        <v>290</v>
      </c>
      <c r="H54" t="s">
        <v>233</v>
      </c>
      <c r="I54" s="1">
        <v>45759</v>
      </c>
      <c r="J54" t="s">
        <v>201</v>
      </c>
      <c r="K54" t="s">
        <v>241</v>
      </c>
      <c r="L54" t="s">
        <v>171</v>
      </c>
      <c r="M54" t="s">
        <v>371</v>
      </c>
      <c r="N54" t="s">
        <v>237</v>
      </c>
      <c r="O54" t="s">
        <v>230</v>
      </c>
      <c r="P54"/>
      <c r="Q54">
        <f ca="1">IF(OR(ISNUMBER(MATCH(L54,MasterData!$D$3:$D$18,0)),ISNUMBER(MATCH(L54,MasterData!$C$3:$C$18,0))),
    DATEDIF(E54,I54,"d"),
    DATEDIF(E54,TODAY(),"d"))</f>
        <v>15</v>
      </c>
      <c r="R54">
        <f t="shared" ca="1" si="0"/>
        <v>0</v>
      </c>
      <c r="S54">
        <f t="shared" ca="1" si="1"/>
        <v>1</v>
      </c>
      <c r="T54">
        <f t="shared" ca="1" si="2"/>
        <v>0</v>
      </c>
    </row>
    <row r="55" spans="1:20" x14ac:dyDescent="0.35">
      <c r="A55">
        <v>6000135916</v>
      </c>
      <c r="B55" t="s">
        <v>372</v>
      </c>
      <c r="C55" t="s">
        <v>230</v>
      </c>
      <c r="D55" s="34" t="s">
        <v>251</v>
      </c>
      <c r="E55" s="1">
        <v>45747</v>
      </c>
      <c r="F55" s="1"/>
      <c r="G55" t="s">
        <v>373</v>
      </c>
      <c r="H55" t="s">
        <v>233</v>
      </c>
      <c r="I55" s="1">
        <v>45754</v>
      </c>
      <c r="J55" t="s">
        <v>234</v>
      </c>
      <c r="K55" t="s">
        <v>235</v>
      </c>
      <c r="L55" t="s">
        <v>171</v>
      </c>
      <c r="M55" t="s">
        <v>374</v>
      </c>
      <c r="N55" t="s">
        <v>237</v>
      </c>
      <c r="O55" t="s">
        <v>230</v>
      </c>
      <c r="P55"/>
      <c r="Q55">
        <f ca="1">IF(OR(ISNUMBER(MATCH(L55,MasterData!$D$3:$D$18,0)),ISNUMBER(MATCH(L55,MasterData!$C$3:$C$18,0))),
    DATEDIF(E55,I55,"d"),
    DATEDIF(E55,TODAY(),"d"))</f>
        <v>7</v>
      </c>
      <c r="R55">
        <f t="shared" ca="1" si="0"/>
        <v>1</v>
      </c>
      <c r="S55">
        <f t="shared" ca="1" si="1"/>
        <v>0</v>
      </c>
      <c r="T55">
        <f t="shared" ca="1" si="2"/>
        <v>0</v>
      </c>
    </row>
    <row r="56" spans="1:20" x14ac:dyDescent="0.35">
      <c r="A56">
        <v>6000135930</v>
      </c>
      <c r="B56" t="s">
        <v>375</v>
      </c>
      <c r="C56" t="s">
        <v>230</v>
      </c>
      <c r="D56" s="34" t="s">
        <v>254</v>
      </c>
      <c r="E56" s="1">
        <v>45747</v>
      </c>
      <c r="F56" s="1"/>
      <c r="G56" t="s">
        <v>268</v>
      </c>
      <c r="H56" t="s">
        <v>233</v>
      </c>
      <c r="I56" s="1">
        <v>45758</v>
      </c>
      <c r="J56" t="s">
        <v>234</v>
      </c>
      <c r="K56" t="s">
        <v>235</v>
      </c>
      <c r="L56" t="s">
        <v>171</v>
      </c>
      <c r="M56" t="s">
        <v>376</v>
      </c>
      <c r="N56" t="s">
        <v>237</v>
      </c>
      <c r="O56" t="s">
        <v>230</v>
      </c>
      <c r="P56"/>
      <c r="Q56">
        <f ca="1">IF(OR(ISNUMBER(MATCH(L56,MasterData!$D$3:$D$18,0)),ISNUMBER(MATCH(L56,MasterData!$C$3:$C$18,0))),
    DATEDIF(E56,I56,"d"),
    DATEDIF(E56,TODAY(),"d"))</f>
        <v>11</v>
      </c>
      <c r="R56">
        <f t="shared" ca="1" si="0"/>
        <v>0</v>
      </c>
      <c r="S56">
        <f t="shared" ca="1" si="1"/>
        <v>1</v>
      </c>
      <c r="T56">
        <f t="shared" ca="1" si="2"/>
        <v>0</v>
      </c>
    </row>
    <row r="57" spans="1:20" x14ac:dyDescent="0.35">
      <c r="A57">
        <v>6000136043</v>
      </c>
      <c r="B57" t="s">
        <v>230</v>
      </c>
      <c r="C57" t="s">
        <v>230</v>
      </c>
      <c r="D57" s="34" t="s">
        <v>251</v>
      </c>
      <c r="E57" s="1">
        <v>45748</v>
      </c>
      <c r="F57" s="1"/>
      <c r="G57" t="s">
        <v>290</v>
      </c>
      <c r="H57" t="s">
        <v>377</v>
      </c>
      <c r="I57" s="1">
        <v>45786</v>
      </c>
      <c r="J57" t="s">
        <v>201</v>
      </c>
      <c r="K57" t="s">
        <v>241</v>
      </c>
      <c r="L57" t="s">
        <v>171</v>
      </c>
      <c r="M57" t="s">
        <v>378</v>
      </c>
      <c r="N57" t="s">
        <v>237</v>
      </c>
      <c r="O57" t="s">
        <v>230</v>
      </c>
      <c r="P57"/>
      <c r="Q57">
        <f ca="1">IF(OR(ISNUMBER(MATCH(L57,MasterData!$D$3:$D$18,0)),ISNUMBER(MATCH(L57,MasterData!$C$3:$C$18,0))),
    DATEDIF(E57,I57,"d"),
    DATEDIF(E57,TODAY(),"d"))</f>
        <v>38</v>
      </c>
      <c r="R57">
        <f t="shared" ca="1" si="0"/>
        <v>0</v>
      </c>
      <c r="S57">
        <f t="shared" ca="1" si="1"/>
        <v>0</v>
      </c>
      <c r="T57">
        <f t="shared" ca="1" si="2"/>
        <v>1</v>
      </c>
    </row>
    <row r="58" spans="1:20" x14ac:dyDescent="0.35">
      <c r="A58">
        <v>6000136104</v>
      </c>
      <c r="B58" t="s">
        <v>379</v>
      </c>
      <c r="C58" t="s">
        <v>230</v>
      </c>
      <c r="D58" s="34" t="s">
        <v>274</v>
      </c>
      <c r="E58" s="1">
        <v>45748</v>
      </c>
      <c r="F58" s="1"/>
      <c r="G58" t="s">
        <v>380</v>
      </c>
      <c r="H58" t="s">
        <v>233</v>
      </c>
      <c r="I58" s="1">
        <v>45755</v>
      </c>
      <c r="J58" t="s">
        <v>234</v>
      </c>
      <c r="K58" t="s">
        <v>241</v>
      </c>
      <c r="L58" t="s">
        <v>171</v>
      </c>
      <c r="M58" t="s">
        <v>381</v>
      </c>
      <c r="N58" t="s">
        <v>237</v>
      </c>
      <c r="O58" t="s">
        <v>230</v>
      </c>
      <c r="P58"/>
      <c r="Q58">
        <f ca="1">IF(OR(ISNUMBER(MATCH(L58,MasterData!$D$3:$D$18,0)),ISNUMBER(MATCH(L58,MasterData!$C$3:$C$18,0))),
    DATEDIF(E58,I58,"d"),
    DATEDIF(E58,TODAY(),"d"))</f>
        <v>7</v>
      </c>
      <c r="R58">
        <f t="shared" ca="1" si="0"/>
        <v>1</v>
      </c>
      <c r="S58">
        <f t="shared" ca="1" si="1"/>
        <v>0</v>
      </c>
      <c r="T58">
        <f t="shared" ca="1" si="2"/>
        <v>0</v>
      </c>
    </row>
    <row r="59" spans="1:20" x14ac:dyDescent="0.35">
      <c r="A59">
        <v>6000136206</v>
      </c>
      <c r="B59" t="s">
        <v>382</v>
      </c>
      <c r="C59" t="s">
        <v>230</v>
      </c>
      <c r="D59" s="34" t="s">
        <v>383</v>
      </c>
      <c r="E59" s="1">
        <v>45749</v>
      </c>
      <c r="F59" s="1"/>
      <c r="G59" t="s">
        <v>384</v>
      </c>
      <c r="H59" t="s">
        <v>245</v>
      </c>
      <c r="I59" s="1">
        <v>45798</v>
      </c>
      <c r="J59" t="s">
        <v>234</v>
      </c>
      <c r="K59" t="s">
        <v>241</v>
      </c>
      <c r="L59" t="s">
        <v>171</v>
      </c>
      <c r="M59" t="s">
        <v>385</v>
      </c>
      <c r="N59" t="s">
        <v>237</v>
      </c>
      <c r="O59" t="s">
        <v>230</v>
      </c>
      <c r="P59"/>
      <c r="Q59">
        <f ca="1">IF(OR(ISNUMBER(MATCH(L59,MasterData!$D$3:$D$18,0)),ISNUMBER(MATCH(L59,MasterData!$C$3:$C$18,0))),
    DATEDIF(E59,I59,"d"),
    DATEDIF(E59,TODAY(),"d"))</f>
        <v>49</v>
      </c>
      <c r="R59">
        <f t="shared" ca="1" si="0"/>
        <v>0</v>
      </c>
      <c r="S59">
        <f t="shared" ca="1" si="1"/>
        <v>0</v>
      </c>
      <c r="T59">
        <f t="shared" ca="1" si="2"/>
        <v>1</v>
      </c>
    </row>
    <row r="60" spans="1:20" x14ac:dyDescent="0.35">
      <c r="A60">
        <v>6000136305</v>
      </c>
      <c r="B60" t="s">
        <v>386</v>
      </c>
      <c r="C60" t="s">
        <v>230</v>
      </c>
      <c r="D60" s="34" t="s">
        <v>387</v>
      </c>
      <c r="E60" s="1">
        <v>45749</v>
      </c>
      <c r="F60" s="1"/>
      <c r="G60" t="s">
        <v>388</v>
      </c>
      <c r="H60" t="s">
        <v>233</v>
      </c>
      <c r="I60" s="1">
        <v>45756</v>
      </c>
      <c r="J60" t="s">
        <v>234</v>
      </c>
      <c r="K60" t="s">
        <v>241</v>
      </c>
      <c r="L60" t="s">
        <v>171</v>
      </c>
      <c r="M60" t="s">
        <v>389</v>
      </c>
      <c r="N60" t="s">
        <v>237</v>
      </c>
      <c r="O60" t="s">
        <v>230</v>
      </c>
      <c r="P60"/>
      <c r="Q60">
        <f ca="1">IF(OR(ISNUMBER(MATCH(L60,MasterData!$D$3:$D$18,0)),ISNUMBER(MATCH(L60,MasterData!$C$3:$C$18,0))),
    DATEDIF(E60,I60,"d"),
    DATEDIF(E60,TODAY(),"d"))</f>
        <v>7</v>
      </c>
      <c r="R60">
        <f t="shared" ca="1" si="0"/>
        <v>1</v>
      </c>
      <c r="S60">
        <f t="shared" ca="1" si="1"/>
        <v>0</v>
      </c>
      <c r="T60">
        <f t="shared" ca="1" si="2"/>
        <v>0</v>
      </c>
    </row>
    <row r="61" spans="1:20" x14ac:dyDescent="0.35">
      <c r="A61">
        <v>6000136404</v>
      </c>
      <c r="B61" t="s">
        <v>390</v>
      </c>
      <c r="C61" t="s">
        <v>230</v>
      </c>
      <c r="D61" s="34" t="s">
        <v>247</v>
      </c>
      <c r="E61" s="1">
        <v>45750</v>
      </c>
      <c r="F61" s="1"/>
      <c r="G61" t="s">
        <v>357</v>
      </c>
      <c r="H61" t="s">
        <v>245</v>
      </c>
      <c r="I61" s="1">
        <v>45764</v>
      </c>
      <c r="J61" t="s">
        <v>234</v>
      </c>
      <c r="K61" t="s">
        <v>241</v>
      </c>
      <c r="L61" t="s">
        <v>171</v>
      </c>
      <c r="M61" t="s">
        <v>391</v>
      </c>
      <c r="N61" t="s">
        <v>237</v>
      </c>
      <c r="O61" t="s">
        <v>230</v>
      </c>
      <c r="P61"/>
      <c r="Q61">
        <f ca="1">IF(OR(ISNUMBER(MATCH(L61,MasterData!$D$3:$D$18,0)),ISNUMBER(MATCH(L61,MasterData!$C$3:$C$18,0))),
    DATEDIF(E61,I61,"d"),
    DATEDIF(E61,TODAY(),"d"))</f>
        <v>14</v>
      </c>
      <c r="R61">
        <f t="shared" ca="1" si="0"/>
        <v>0</v>
      </c>
      <c r="S61">
        <f t="shared" ca="1" si="1"/>
        <v>1</v>
      </c>
      <c r="T61">
        <f t="shared" ca="1" si="2"/>
        <v>0</v>
      </c>
    </row>
    <row r="62" spans="1:20" x14ac:dyDescent="0.35">
      <c r="A62">
        <v>6000136413</v>
      </c>
      <c r="B62" t="s">
        <v>392</v>
      </c>
      <c r="C62" t="s">
        <v>230</v>
      </c>
      <c r="D62" s="34" t="s">
        <v>254</v>
      </c>
      <c r="E62" s="1">
        <v>45750</v>
      </c>
      <c r="F62" s="1"/>
      <c r="G62" t="s">
        <v>357</v>
      </c>
      <c r="H62" t="s">
        <v>245</v>
      </c>
      <c r="I62" s="1">
        <v>45758</v>
      </c>
      <c r="J62" t="s">
        <v>234</v>
      </c>
      <c r="K62" t="s">
        <v>241</v>
      </c>
      <c r="L62" t="s">
        <v>171</v>
      </c>
      <c r="M62" t="s">
        <v>393</v>
      </c>
      <c r="N62" t="s">
        <v>237</v>
      </c>
      <c r="O62" t="s">
        <v>230</v>
      </c>
      <c r="P62"/>
      <c r="Q62">
        <f ca="1">IF(OR(ISNUMBER(MATCH(L62,MasterData!$D$3:$D$18,0)),ISNUMBER(MATCH(L62,MasterData!$C$3:$C$18,0))),
    DATEDIF(E62,I62,"d"),
    DATEDIF(E62,TODAY(),"d"))</f>
        <v>8</v>
      </c>
      <c r="R62">
        <f t="shared" ca="1" si="0"/>
        <v>0</v>
      </c>
      <c r="S62">
        <f t="shared" ca="1" si="1"/>
        <v>1</v>
      </c>
      <c r="T62">
        <f t="shared" ca="1" si="2"/>
        <v>0</v>
      </c>
    </row>
    <row r="63" spans="1:20" x14ac:dyDescent="0.35">
      <c r="A63">
        <v>6000136417</v>
      </c>
      <c r="B63" t="s">
        <v>394</v>
      </c>
      <c r="C63" t="s">
        <v>230</v>
      </c>
      <c r="D63" s="34" t="s">
        <v>254</v>
      </c>
      <c r="E63" s="1">
        <v>45750</v>
      </c>
      <c r="F63" s="1"/>
      <c r="G63" t="s">
        <v>357</v>
      </c>
      <c r="H63" t="s">
        <v>240</v>
      </c>
      <c r="I63" s="1">
        <v>45758</v>
      </c>
      <c r="J63" t="s">
        <v>234</v>
      </c>
      <c r="K63" t="s">
        <v>241</v>
      </c>
      <c r="L63" t="s">
        <v>171</v>
      </c>
      <c r="M63" t="s">
        <v>395</v>
      </c>
      <c r="N63" t="s">
        <v>237</v>
      </c>
      <c r="O63" t="s">
        <v>230</v>
      </c>
      <c r="P63"/>
      <c r="Q63">
        <f ca="1">IF(OR(ISNUMBER(MATCH(L63,MasterData!$D$3:$D$18,0)),ISNUMBER(MATCH(L63,MasterData!$C$3:$C$18,0))),
    DATEDIF(E63,I63,"d"),
    DATEDIF(E63,TODAY(),"d"))</f>
        <v>8</v>
      </c>
      <c r="R63">
        <f t="shared" ca="1" si="0"/>
        <v>0</v>
      </c>
      <c r="S63">
        <f t="shared" ca="1" si="1"/>
        <v>1</v>
      </c>
      <c r="T63">
        <f t="shared" ca="1" si="2"/>
        <v>0</v>
      </c>
    </row>
    <row r="64" spans="1:20" x14ac:dyDescent="0.35">
      <c r="A64">
        <v>6000136696</v>
      </c>
      <c r="B64" t="s">
        <v>396</v>
      </c>
      <c r="C64" t="s">
        <v>230</v>
      </c>
      <c r="D64" s="34" t="s">
        <v>254</v>
      </c>
      <c r="E64" s="1">
        <v>45755</v>
      </c>
      <c r="F64" s="1"/>
      <c r="G64" t="s">
        <v>357</v>
      </c>
      <c r="H64" t="s">
        <v>245</v>
      </c>
      <c r="I64" s="1">
        <v>45763</v>
      </c>
      <c r="J64" t="s">
        <v>234</v>
      </c>
      <c r="K64" t="s">
        <v>241</v>
      </c>
      <c r="L64" t="s">
        <v>171</v>
      </c>
      <c r="M64" t="s">
        <v>397</v>
      </c>
      <c r="N64" t="s">
        <v>237</v>
      </c>
      <c r="O64" t="s">
        <v>230</v>
      </c>
      <c r="P64"/>
      <c r="Q64">
        <f ca="1">IF(OR(ISNUMBER(MATCH(L64,MasterData!$D$3:$D$18,0)),ISNUMBER(MATCH(L64,MasterData!$C$3:$C$18,0))),
    DATEDIF(E64,I64,"d"),
    DATEDIF(E64,TODAY(),"d"))</f>
        <v>8</v>
      </c>
      <c r="R64">
        <f t="shared" ca="1" si="0"/>
        <v>0</v>
      </c>
      <c r="S64">
        <f t="shared" ca="1" si="1"/>
        <v>1</v>
      </c>
      <c r="T64">
        <f t="shared" ca="1" si="2"/>
        <v>0</v>
      </c>
    </row>
    <row r="65" spans="1:20" x14ac:dyDescent="0.35">
      <c r="A65">
        <v>6000136707</v>
      </c>
      <c r="B65" t="s">
        <v>398</v>
      </c>
      <c r="C65" t="s">
        <v>230</v>
      </c>
      <c r="D65" s="34" t="s">
        <v>254</v>
      </c>
      <c r="E65" s="1">
        <v>45755</v>
      </c>
      <c r="F65" s="1"/>
      <c r="G65" t="s">
        <v>357</v>
      </c>
      <c r="H65" t="s">
        <v>245</v>
      </c>
      <c r="I65" s="1">
        <v>45763</v>
      </c>
      <c r="J65" t="s">
        <v>234</v>
      </c>
      <c r="K65" t="s">
        <v>241</v>
      </c>
      <c r="L65" t="s">
        <v>171</v>
      </c>
      <c r="M65" t="s">
        <v>399</v>
      </c>
      <c r="N65" t="s">
        <v>237</v>
      </c>
      <c r="O65" t="s">
        <v>230</v>
      </c>
      <c r="P65"/>
      <c r="Q65">
        <f ca="1">IF(OR(ISNUMBER(MATCH(L65,MasterData!$D$3:$D$18,0)),ISNUMBER(MATCH(L65,MasterData!$C$3:$C$18,0))),
    DATEDIF(E65,I65,"d"),
    DATEDIF(E65,TODAY(),"d"))</f>
        <v>8</v>
      </c>
      <c r="R65">
        <f t="shared" ca="1" si="0"/>
        <v>0</v>
      </c>
      <c r="S65">
        <f t="shared" ca="1" si="1"/>
        <v>1</v>
      </c>
      <c r="T65">
        <f t="shared" ca="1" si="2"/>
        <v>0</v>
      </c>
    </row>
    <row r="66" spans="1:20" x14ac:dyDescent="0.35">
      <c r="A66">
        <v>6000136806</v>
      </c>
      <c r="B66" t="s">
        <v>230</v>
      </c>
      <c r="C66" t="s">
        <v>230</v>
      </c>
      <c r="D66" s="34" t="s">
        <v>251</v>
      </c>
      <c r="E66" s="1">
        <v>45755</v>
      </c>
      <c r="F66" s="1"/>
      <c r="G66" t="s">
        <v>400</v>
      </c>
      <c r="H66" t="s">
        <v>401</v>
      </c>
      <c r="I66" s="1">
        <v>45789</v>
      </c>
      <c r="J66" t="s">
        <v>201</v>
      </c>
      <c r="K66" t="s">
        <v>241</v>
      </c>
      <c r="L66" t="s">
        <v>171</v>
      </c>
      <c r="M66" t="s">
        <v>402</v>
      </c>
      <c r="N66" t="s">
        <v>237</v>
      </c>
      <c r="O66" t="s">
        <v>230</v>
      </c>
      <c r="P66"/>
      <c r="Q66">
        <f ca="1">IF(OR(ISNUMBER(MATCH(L66,MasterData!$D$3:$D$18,0)),ISNUMBER(MATCH(L66,MasterData!$C$3:$C$18,0))),
    DATEDIF(E66,I66,"d"),
    DATEDIF(E66,TODAY(),"d"))</f>
        <v>34</v>
      </c>
      <c r="R66">
        <f t="shared" ca="1" si="0"/>
        <v>0</v>
      </c>
      <c r="S66">
        <f t="shared" ca="1" si="1"/>
        <v>0</v>
      </c>
      <c r="T66">
        <f t="shared" ca="1" si="2"/>
        <v>1</v>
      </c>
    </row>
    <row r="67" spans="1:20" x14ac:dyDescent="0.35">
      <c r="A67">
        <v>6000136916</v>
      </c>
      <c r="B67" t="s">
        <v>403</v>
      </c>
      <c r="C67" t="s">
        <v>230</v>
      </c>
      <c r="D67" s="34" t="s">
        <v>254</v>
      </c>
      <c r="E67" s="1">
        <v>45756</v>
      </c>
      <c r="F67" s="1"/>
      <c r="G67" t="s">
        <v>357</v>
      </c>
      <c r="H67" t="s">
        <v>245</v>
      </c>
      <c r="I67" s="1">
        <v>45764</v>
      </c>
      <c r="J67" t="s">
        <v>234</v>
      </c>
      <c r="K67" t="s">
        <v>241</v>
      </c>
      <c r="L67" t="s">
        <v>171</v>
      </c>
      <c r="M67" t="s">
        <v>404</v>
      </c>
      <c r="N67" t="s">
        <v>237</v>
      </c>
      <c r="O67" t="s">
        <v>230</v>
      </c>
      <c r="P67"/>
      <c r="Q67">
        <f ca="1">IF(OR(ISNUMBER(MATCH(L67,MasterData!$D$3:$D$18,0)),ISNUMBER(MATCH(L67,MasterData!$C$3:$C$18,0))),
    DATEDIF(E67,I67,"d"),
    DATEDIF(E67,TODAY(),"d"))</f>
        <v>8</v>
      </c>
      <c r="R67">
        <f t="shared" ref="R67:R130" ca="1" si="3">IF(AND($Q67&gt;=0,$Q67&lt;=7),1,0)</f>
        <v>0</v>
      </c>
      <c r="S67">
        <f t="shared" ref="S67:S130" ca="1" si="4">IF(AND($Q67&gt;7,Q67&lt;=30),1,0)</f>
        <v>1</v>
      </c>
      <c r="T67">
        <f t="shared" ref="T67:T130" ca="1" si="5">IF($Q67&gt;30,1,0)</f>
        <v>0</v>
      </c>
    </row>
    <row r="68" spans="1:20" x14ac:dyDescent="0.35">
      <c r="A68">
        <v>6000137097</v>
      </c>
      <c r="B68" t="s">
        <v>405</v>
      </c>
      <c r="C68" t="s">
        <v>230</v>
      </c>
      <c r="D68" s="34" t="s">
        <v>251</v>
      </c>
      <c r="E68" s="1">
        <v>45757</v>
      </c>
      <c r="F68" s="1"/>
      <c r="G68" t="s">
        <v>406</v>
      </c>
      <c r="H68" t="s">
        <v>233</v>
      </c>
      <c r="I68" s="1">
        <v>45765</v>
      </c>
      <c r="J68" t="s">
        <v>234</v>
      </c>
      <c r="K68" t="s">
        <v>235</v>
      </c>
      <c r="L68" t="s">
        <v>171</v>
      </c>
      <c r="M68" t="s">
        <v>407</v>
      </c>
      <c r="N68" t="s">
        <v>237</v>
      </c>
      <c r="O68" t="s">
        <v>230</v>
      </c>
      <c r="P68"/>
      <c r="Q68">
        <f ca="1">IF(OR(ISNUMBER(MATCH(L68,MasterData!$D$3:$D$18,0)),ISNUMBER(MATCH(L68,MasterData!$C$3:$C$18,0))),
    DATEDIF(E68,I68,"d"),
    DATEDIF(E68,TODAY(),"d"))</f>
        <v>8</v>
      </c>
      <c r="R68">
        <f t="shared" ca="1" si="3"/>
        <v>0</v>
      </c>
      <c r="S68">
        <f t="shared" ca="1" si="4"/>
        <v>1</v>
      </c>
      <c r="T68">
        <f t="shared" ca="1" si="5"/>
        <v>0</v>
      </c>
    </row>
    <row r="69" spans="1:20" x14ac:dyDescent="0.35">
      <c r="A69">
        <v>6000137324</v>
      </c>
      <c r="B69" t="s">
        <v>408</v>
      </c>
      <c r="C69" t="s">
        <v>230</v>
      </c>
      <c r="D69" s="34" t="s">
        <v>274</v>
      </c>
      <c r="E69" s="1">
        <v>45761</v>
      </c>
      <c r="F69" s="1"/>
      <c r="G69" t="s">
        <v>380</v>
      </c>
      <c r="H69" t="s">
        <v>233</v>
      </c>
      <c r="I69" s="1">
        <v>45771</v>
      </c>
      <c r="J69" t="s">
        <v>234</v>
      </c>
      <c r="K69" t="s">
        <v>347</v>
      </c>
      <c r="L69" t="s">
        <v>171</v>
      </c>
      <c r="M69" t="s">
        <v>409</v>
      </c>
      <c r="N69" t="s">
        <v>237</v>
      </c>
      <c r="O69" t="s">
        <v>230</v>
      </c>
      <c r="P69"/>
      <c r="Q69">
        <f ca="1">IF(OR(ISNUMBER(MATCH(L69,MasterData!$D$3:$D$18,0)),ISNUMBER(MATCH(L69,MasterData!$C$3:$C$18,0))),
    DATEDIF(E69,I69,"d"),
    DATEDIF(E69,TODAY(),"d"))</f>
        <v>10</v>
      </c>
      <c r="R69">
        <f t="shared" ca="1" si="3"/>
        <v>0</v>
      </c>
      <c r="S69">
        <f t="shared" ca="1" si="4"/>
        <v>1</v>
      </c>
      <c r="T69">
        <f t="shared" ca="1" si="5"/>
        <v>0</v>
      </c>
    </row>
    <row r="70" spans="1:20" x14ac:dyDescent="0.35">
      <c r="A70">
        <v>6000137341</v>
      </c>
      <c r="B70" t="s">
        <v>410</v>
      </c>
      <c r="C70" t="s">
        <v>230</v>
      </c>
      <c r="D70" s="34" t="s">
        <v>251</v>
      </c>
      <c r="E70" s="1">
        <v>45761</v>
      </c>
      <c r="F70" s="1"/>
      <c r="G70" t="s">
        <v>411</v>
      </c>
      <c r="H70" t="s">
        <v>245</v>
      </c>
      <c r="I70" s="1">
        <v>45768</v>
      </c>
      <c r="J70" t="s">
        <v>234</v>
      </c>
      <c r="K70" t="s">
        <v>235</v>
      </c>
      <c r="L70" t="s">
        <v>171</v>
      </c>
      <c r="M70" t="s">
        <v>412</v>
      </c>
      <c r="N70" t="s">
        <v>237</v>
      </c>
      <c r="O70" t="s">
        <v>230</v>
      </c>
      <c r="P70"/>
      <c r="Q70">
        <f ca="1">IF(OR(ISNUMBER(MATCH(L70,MasterData!$D$3:$D$18,0)),ISNUMBER(MATCH(L70,MasterData!$C$3:$C$18,0))),
    DATEDIF(E70,I70,"d"),
    DATEDIF(E70,TODAY(),"d"))</f>
        <v>7</v>
      </c>
      <c r="R70">
        <f t="shared" ca="1" si="3"/>
        <v>1</v>
      </c>
      <c r="S70">
        <f t="shared" ca="1" si="4"/>
        <v>0</v>
      </c>
      <c r="T70">
        <f t="shared" ca="1" si="5"/>
        <v>0</v>
      </c>
    </row>
    <row r="71" spans="1:20" x14ac:dyDescent="0.35">
      <c r="A71">
        <v>6000137533</v>
      </c>
      <c r="B71" t="s">
        <v>230</v>
      </c>
      <c r="C71" t="s">
        <v>230</v>
      </c>
      <c r="D71" s="34" t="s">
        <v>413</v>
      </c>
      <c r="E71" s="1">
        <v>45762</v>
      </c>
      <c r="F71" s="1"/>
      <c r="G71" t="s">
        <v>400</v>
      </c>
      <c r="H71" t="s">
        <v>245</v>
      </c>
      <c r="I71" s="1">
        <v>45782</v>
      </c>
      <c r="J71" t="s">
        <v>201</v>
      </c>
      <c r="K71" t="s">
        <v>241</v>
      </c>
      <c r="L71" t="s">
        <v>171</v>
      </c>
      <c r="M71" t="s">
        <v>414</v>
      </c>
      <c r="N71" t="s">
        <v>237</v>
      </c>
      <c r="O71" t="s">
        <v>230</v>
      </c>
      <c r="P71"/>
      <c r="Q71">
        <f ca="1">IF(OR(ISNUMBER(MATCH(L71,MasterData!$D$3:$D$18,0)),ISNUMBER(MATCH(L71,MasterData!$C$3:$C$18,0))),
    DATEDIF(E71,I71,"d"),
    DATEDIF(E71,TODAY(),"d"))</f>
        <v>20</v>
      </c>
      <c r="R71">
        <f t="shared" ca="1" si="3"/>
        <v>0</v>
      </c>
      <c r="S71">
        <f t="shared" ca="1" si="4"/>
        <v>1</v>
      </c>
      <c r="T71">
        <f t="shared" ca="1" si="5"/>
        <v>0</v>
      </c>
    </row>
    <row r="72" spans="1:20" x14ac:dyDescent="0.35">
      <c r="A72">
        <v>6000137544</v>
      </c>
      <c r="B72" t="s">
        <v>415</v>
      </c>
      <c r="C72" t="s">
        <v>230</v>
      </c>
      <c r="D72" s="34" t="s">
        <v>247</v>
      </c>
      <c r="E72" s="1">
        <v>45762</v>
      </c>
      <c r="F72" s="1"/>
      <c r="G72" t="s">
        <v>268</v>
      </c>
      <c r="H72" t="s">
        <v>233</v>
      </c>
      <c r="I72" s="1">
        <v>45821</v>
      </c>
      <c r="J72" t="s">
        <v>234</v>
      </c>
      <c r="K72" t="s">
        <v>235</v>
      </c>
      <c r="L72" t="s">
        <v>171</v>
      </c>
      <c r="M72" t="s">
        <v>416</v>
      </c>
      <c r="N72" t="s">
        <v>237</v>
      </c>
      <c r="O72" t="s">
        <v>230</v>
      </c>
      <c r="P72"/>
      <c r="Q72">
        <f ca="1">IF(OR(ISNUMBER(MATCH(L72,MasterData!$D$3:$D$18,0)),ISNUMBER(MATCH(L72,MasterData!$C$3:$C$18,0))),
    DATEDIF(E72,I72,"d"),
    DATEDIF(E72,TODAY(),"d"))</f>
        <v>59</v>
      </c>
      <c r="R72">
        <f t="shared" ca="1" si="3"/>
        <v>0</v>
      </c>
      <c r="S72">
        <f t="shared" ca="1" si="4"/>
        <v>0</v>
      </c>
      <c r="T72">
        <f t="shared" ca="1" si="5"/>
        <v>1</v>
      </c>
    </row>
    <row r="73" spans="1:20" x14ac:dyDescent="0.35">
      <c r="A73">
        <v>6000137636</v>
      </c>
      <c r="B73" t="s">
        <v>417</v>
      </c>
      <c r="C73" t="s">
        <v>230</v>
      </c>
      <c r="D73" s="34" t="s">
        <v>274</v>
      </c>
      <c r="E73" s="1">
        <v>45763</v>
      </c>
      <c r="F73" s="1"/>
      <c r="G73" t="s">
        <v>321</v>
      </c>
      <c r="H73" t="s">
        <v>240</v>
      </c>
      <c r="I73" s="1">
        <v>45782</v>
      </c>
      <c r="J73" t="s">
        <v>234</v>
      </c>
      <c r="K73" t="s">
        <v>347</v>
      </c>
      <c r="L73" t="s">
        <v>171</v>
      </c>
      <c r="M73" t="s">
        <v>418</v>
      </c>
      <c r="N73" t="s">
        <v>237</v>
      </c>
      <c r="O73" t="s">
        <v>230</v>
      </c>
      <c r="P73"/>
      <c r="Q73">
        <f ca="1">IF(OR(ISNUMBER(MATCH(L73,MasterData!$D$3:$D$18,0)),ISNUMBER(MATCH(L73,MasterData!$C$3:$C$18,0))),
    DATEDIF(E73,I73,"d"),
    DATEDIF(E73,TODAY(),"d"))</f>
        <v>19</v>
      </c>
      <c r="R73">
        <f t="shared" ca="1" si="3"/>
        <v>0</v>
      </c>
      <c r="S73">
        <f t="shared" ca="1" si="4"/>
        <v>1</v>
      </c>
      <c r="T73">
        <f t="shared" ca="1" si="5"/>
        <v>0</v>
      </c>
    </row>
    <row r="74" spans="1:20" x14ac:dyDescent="0.35">
      <c r="A74">
        <v>6000137924</v>
      </c>
      <c r="B74" t="s">
        <v>419</v>
      </c>
      <c r="C74" t="s">
        <v>230</v>
      </c>
      <c r="D74" s="34" t="s">
        <v>231</v>
      </c>
      <c r="E74" s="1">
        <v>45769</v>
      </c>
      <c r="F74" s="1"/>
      <c r="G74" t="s">
        <v>420</v>
      </c>
      <c r="H74" t="s">
        <v>240</v>
      </c>
      <c r="I74" s="1">
        <v>45782</v>
      </c>
      <c r="J74" t="s">
        <v>234</v>
      </c>
      <c r="K74" t="s">
        <v>235</v>
      </c>
      <c r="L74" t="s">
        <v>171</v>
      </c>
      <c r="M74" t="s">
        <v>421</v>
      </c>
      <c r="N74" t="s">
        <v>237</v>
      </c>
      <c r="O74" t="s">
        <v>230</v>
      </c>
      <c r="P74"/>
      <c r="Q74">
        <f ca="1">IF(OR(ISNUMBER(MATCH(L74,MasterData!$D$3:$D$18,0)),ISNUMBER(MATCH(L74,MasterData!$C$3:$C$18,0))),
    DATEDIF(E74,I74,"d"),
    DATEDIF(E74,TODAY(),"d"))</f>
        <v>13</v>
      </c>
      <c r="R74">
        <f t="shared" ca="1" si="3"/>
        <v>0</v>
      </c>
      <c r="S74">
        <f t="shared" ca="1" si="4"/>
        <v>1</v>
      </c>
      <c r="T74">
        <f t="shared" ca="1" si="5"/>
        <v>0</v>
      </c>
    </row>
    <row r="75" spans="1:20" x14ac:dyDescent="0.35">
      <c r="A75">
        <v>6000138263</v>
      </c>
      <c r="B75" t="s">
        <v>230</v>
      </c>
      <c r="C75" t="s">
        <v>230</v>
      </c>
      <c r="D75" s="34" t="s">
        <v>274</v>
      </c>
      <c r="E75" s="1">
        <v>45771</v>
      </c>
      <c r="F75" s="1"/>
      <c r="G75" t="s">
        <v>422</v>
      </c>
      <c r="H75" t="s">
        <v>245</v>
      </c>
      <c r="I75" s="1">
        <v>45850</v>
      </c>
      <c r="J75" t="s">
        <v>201</v>
      </c>
      <c r="K75" t="s">
        <v>241</v>
      </c>
      <c r="L75" t="s">
        <v>171</v>
      </c>
      <c r="M75" t="s">
        <v>423</v>
      </c>
      <c r="N75" t="s">
        <v>237</v>
      </c>
      <c r="O75" t="s">
        <v>230</v>
      </c>
      <c r="P75"/>
      <c r="Q75">
        <f ca="1">IF(OR(ISNUMBER(MATCH(L75,MasterData!$D$3:$D$18,0)),ISNUMBER(MATCH(L75,MasterData!$C$3:$C$18,0))),
    DATEDIF(E75,I75,"d"),
    DATEDIF(E75,TODAY(),"d"))</f>
        <v>79</v>
      </c>
      <c r="R75">
        <f t="shared" ca="1" si="3"/>
        <v>0</v>
      </c>
      <c r="S75">
        <f t="shared" ca="1" si="4"/>
        <v>0</v>
      </c>
      <c r="T75">
        <f t="shared" ca="1" si="5"/>
        <v>1</v>
      </c>
    </row>
    <row r="76" spans="1:20" x14ac:dyDescent="0.35">
      <c r="A76">
        <v>6000138316</v>
      </c>
      <c r="B76" t="s">
        <v>424</v>
      </c>
      <c r="C76" t="s">
        <v>230</v>
      </c>
      <c r="D76" s="34" t="s">
        <v>254</v>
      </c>
      <c r="E76" s="1">
        <v>45772</v>
      </c>
      <c r="F76" s="1"/>
      <c r="G76" t="s">
        <v>357</v>
      </c>
      <c r="H76" t="s">
        <v>245</v>
      </c>
      <c r="I76" s="1">
        <v>45779</v>
      </c>
      <c r="J76" t="s">
        <v>234</v>
      </c>
      <c r="K76" t="s">
        <v>241</v>
      </c>
      <c r="L76" t="s">
        <v>171</v>
      </c>
      <c r="M76" t="s">
        <v>425</v>
      </c>
      <c r="N76" t="s">
        <v>237</v>
      </c>
      <c r="O76" t="s">
        <v>230</v>
      </c>
      <c r="P76"/>
      <c r="Q76">
        <f ca="1">IF(OR(ISNUMBER(MATCH(L76,MasterData!$D$3:$D$18,0)),ISNUMBER(MATCH(L76,MasterData!$C$3:$C$18,0))),
    DATEDIF(E76,I76,"d"),
    DATEDIF(E76,TODAY(),"d"))</f>
        <v>7</v>
      </c>
      <c r="R76">
        <f t="shared" ca="1" si="3"/>
        <v>1</v>
      </c>
      <c r="S76">
        <f t="shared" ca="1" si="4"/>
        <v>0</v>
      </c>
      <c r="T76">
        <f t="shared" ca="1" si="5"/>
        <v>0</v>
      </c>
    </row>
    <row r="77" spans="1:20" x14ac:dyDescent="0.35">
      <c r="A77">
        <v>6000138428</v>
      </c>
      <c r="B77" t="s">
        <v>426</v>
      </c>
      <c r="C77" t="s">
        <v>230</v>
      </c>
      <c r="D77" s="34" t="s">
        <v>254</v>
      </c>
      <c r="E77" s="1">
        <v>45772</v>
      </c>
      <c r="F77" s="1"/>
      <c r="G77" t="s">
        <v>357</v>
      </c>
      <c r="H77" t="s">
        <v>233</v>
      </c>
      <c r="I77" s="1">
        <v>45848</v>
      </c>
      <c r="J77" t="s">
        <v>234</v>
      </c>
      <c r="K77" t="s">
        <v>235</v>
      </c>
      <c r="L77" t="s">
        <v>171</v>
      </c>
      <c r="M77" t="s">
        <v>427</v>
      </c>
      <c r="N77" t="s">
        <v>237</v>
      </c>
      <c r="O77" t="s">
        <v>230</v>
      </c>
      <c r="P77"/>
      <c r="Q77">
        <f ca="1">IF(OR(ISNUMBER(MATCH(L77,MasterData!$D$3:$D$18,0)),ISNUMBER(MATCH(L77,MasterData!$C$3:$C$18,0))),
    DATEDIF(E77,I77,"d"),
    DATEDIF(E77,TODAY(),"d"))</f>
        <v>76</v>
      </c>
      <c r="R77">
        <f t="shared" ca="1" si="3"/>
        <v>0</v>
      </c>
      <c r="S77">
        <f t="shared" ca="1" si="4"/>
        <v>0</v>
      </c>
      <c r="T77">
        <f t="shared" ca="1" si="5"/>
        <v>1</v>
      </c>
    </row>
    <row r="78" spans="1:20" x14ac:dyDescent="0.35">
      <c r="A78">
        <v>6000138437</v>
      </c>
      <c r="B78" t="s">
        <v>428</v>
      </c>
      <c r="C78" t="s">
        <v>230</v>
      </c>
      <c r="D78" s="34" t="s">
        <v>254</v>
      </c>
      <c r="E78" s="1">
        <v>45772</v>
      </c>
      <c r="F78" s="1"/>
      <c r="G78" t="s">
        <v>357</v>
      </c>
      <c r="H78" t="s">
        <v>245</v>
      </c>
      <c r="I78" s="1">
        <v>45845</v>
      </c>
      <c r="J78" t="s">
        <v>234</v>
      </c>
      <c r="K78" t="s">
        <v>241</v>
      </c>
      <c r="L78" t="s">
        <v>171</v>
      </c>
      <c r="M78" t="s">
        <v>429</v>
      </c>
      <c r="N78" t="s">
        <v>237</v>
      </c>
      <c r="O78" t="s">
        <v>230</v>
      </c>
      <c r="P78"/>
      <c r="Q78">
        <f ca="1">IF(OR(ISNUMBER(MATCH(L78,MasterData!$D$3:$D$18,0)),ISNUMBER(MATCH(L78,MasterData!$C$3:$C$18,0))),
    DATEDIF(E78,I78,"d"),
    DATEDIF(E78,TODAY(),"d"))</f>
        <v>73</v>
      </c>
      <c r="R78">
        <f t="shared" ca="1" si="3"/>
        <v>0</v>
      </c>
      <c r="S78">
        <f t="shared" ca="1" si="4"/>
        <v>0</v>
      </c>
      <c r="T78">
        <f t="shared" ca="1" si="5"/>
        <v>1</v>
      </c>
    </row>
    <row r="79" spans="1:20" x14ac:dyDescent="0.35">
      <c r="A79">
        <v>6000138440</v>
      </c>
      <c r="B79" t="s">
        <v>430</v>
      </c>
      <c r="C79" t="s">
        <v>230</v>
      </c>
      <c r="D79" s="34" t="s">
        <v>254</v>
      </c>
      <c r="E79" s="1">
        <v>45772</v>
      </c>
      <c r="F79" s="1"/>
      <c r="G79" t="s">
        <v>357</v>
      </c>
      <c r="H79" t="s">
        <v>245</v>
      </c>
      <c r="I79" s="1">
        <v>45786</v>
      </c>
      <c r="J79" t="s">
        <v>234</v>
      </c>
      <c r="K79" t="s">
        <v>235</v>
      </c>
      <c r="L79" t="s">
        <v>171</v>
      </c>
      <c r="M79" t="s">
        <v>431</v>
      </c>
      <c r="N79" t="s">
        <v>237</v>
      </c>
      <c r="O79" t="s">
        <v>230</v>
      </c>
      <c r="P79"/>
      <c r="Q79">
        <f ca="1">IF(OR(ISNUMBER(MATCH(L79,MasterData!$D$3:$D$18,0)),ISNUMBER(MATCH(L79,MasterData!$C$3:$C$18,0))),
    DATEDIF(E79,I79,"d"),
    DATEDIF(E79,TODAY(),"d"))</f>
        <v>14</v>
      </c>
      <c r="R79">
        <f t="shared" ca="1" si="3"/>
        <v>0</v>
      </c>
      <c r="S79">
        <f t="shared" ca="1" si="4"/>
        <v>1</v>
      </c>
      <c r="T79">
        <f t="shared" ca="1" si="5"/>
        <v>0</v>
      </c>
    </row>
    <row r="80" spans="1:20" x14ac:dyDescent="0.35">
      <c r="A80">
        <v>6000138454</v>
      </c>
      <c r="B80" t="s">
        <v>637</v>
      </c>
      <c r="D80" s="34" t="s">
        <v>274</v>
      </c>
      <c r="E80" s="1">
        <v>45772</v>
      </c>
      <c r="F80" s="1"/>
      <c r="G80" t="s">
        <v>329</v>
      </c>
      <c r="H80" s="35" t="s">
        <v>638</v>
      </c>
      <c r="I80" s="1">
        <v>45854</v>
      </c>
      <c r="J80" t="s">
        <v>234</v>
      </c>
      <c r="K80" t="s">
        <v>347</v>
      </c>
      <c r="L80" t="s">
        <v>171</v>
      </c>
      <c r="M80" t="s">
        <v>639</v>
      </c>
      <c r="N80" t="s">
        <v>237</v>
      </c>
      <c r="P80"/>
      <c r="Q80">
        <f ca="1">IF(OR(ISNUMBER(MATCH(L80,MasterData!$D$3:$D$18,0)),ISNUMBER(MATCH(L80,MasterData!$C$3:$C$18,0))),
    DATEDIF(E80,I80,"d"),
    DATEDIF(E80,TODAY(),"d"))</f>
        <v>82</v>
      </c>
      <c r="R80">
        <f t="shared" ca="1" si="3"/>
        <v>0</v>
      </c>
      <c r="S80">
        <f t="shared" ca="1" si="4"/>
        <v>0</v>
      </c>
      <c r="T80">
        <f t="shared" ca="1" si="5"/>
        <v>1</v>
      </c>
    </row>
    <row r="81" spans="1:20" x14ac:dyDescent="0.35">
      <c r="A81">
        <v>6000138481</v>
      </c>
      <c r="B81" t="s">
        <v>432</v>
      </c>
      <c r="C81" t="s">
        <v>230</v>
      </c>
      <c r="D81" s="34" t="s">
        <v>231</v>
      </c>
      <c r="E81" s="1">
        <v>45775</v>
      </c>
      <c r="F81" s="1"/>
      <c r="G81" t="s">
        <v>300</v>
      </c>
      <c r="H81" t="s">
        <v>245</v>
      </c>
      <c r="I81" s="1">
        <v>45786</v>
      </c>
      <c r="J81" t="s">
        <v>234</v>
      </c>
      <c r="K81" t="s">
        <v>241</v>
      </c>
      <c r="L81" t="s">
        <v>171</v>
      </c>
      <c r="M81" t="s">
        <v>433</v>
      </c>
      <c r="N81" t="s">
        <v>237</v>
      </c>
      <c r="O81" t="s">
        <v>230</v>
      </c>
      <c r="P81"/>
      <c r="Q81">
        <f ca="1">IF(OR(ISNUMBER(MATCH(L81,MasterData!$D$3:$D$18,0)),ISNUMBER(MATCH(L81,MasterData!$C$3:$C$18,0))),
    DATEDIF(E81,I81,"d"),
    DATEDIF(E81,TODAY(),"d"))</f>
        <v>11</v>
      </c>
      <c r="R81">
        <f t="shared" ca="1" si="3"/>
        <v>0</v>
      </c>
      <c r="S81">
        <f t="shared" ca="1" si="4"/>
        <v>1</v>
      </c>
      <c r="T81">
        <f t="shared" ca="1" si="5"/>
        <v>0</v>
      </c>
    </row>
    <row r="82" spans="1:20" x14ac:dyDescent="0.35">
      <c r="A82">
        <v>6000138500</v>
      </c>
      <c r="B82" t="s">
        <v>434</v>
      </c>
      <c r="C82" t="s">
        <v>230</v>
      </c>
      <c r="D82" s="34" t="s">
        <v>254</v>
      </c>
      <c r="E82" s="1">
        <v>45775</v>
      </c>
      <c r="F82" s="1"/>
      <c r="G82" t="s">
        <v>255</v>
      </c>
      <c r="H82" t="s">
        <v>233</v>
      </c>
      <c r="I82" s="1">
        <v>45832</v>
      </c>
      <c r="J82" t="s">
        <v>234</v>
      </c>
      <c r="K82" t="s">
        <v>241</v>
      </c>
      <c r="L82" t="s">
        <v>171</v>
      </c>
      <c r="M82" t="s">
        <v>435</v>
      </c>
      <c r="N82" t="s">
        <v>237</v>
      </c>
      <c r="O82" t="s">
        <v>230</v>
      </c>
      <c r="P82"/>
      <c r="Q82">
        <f ca="1">IF(OR(ISNUMBER(MATCH(L82,MasterData!$D$3:$D$18,0)),ISNUMBER(MATCH(L82,MasterData!$C$3:$C$18,0))),
    DATEDIF(E82,I82,"d"),
    DATEDIF(E82,TODAY(),"d"))</f>
        <v>57</v>
      </c>
      <c r="R82">
        <f t="shared" ca="1" si="3"/>
        <v>0</v>
      </c>
      <c r="S82">
        <f t="shared" ca="1" si="4"/>
        <v>0</v>
      </c>
      <c r="T82">
        <f t="shared" ca="1" si="5"/>
        <v>1</v>
      </c>
    </row>
    <row r="83" spans="1:20" x14ac:dyDescent="0.35">
      <c r="A83">
        <v>6000138582</v>
      </c>
      <c r="B83" t="s">
        <v>436</v>
      </c>
      <c r="C83" t="s">
        <v>230</v>
      </c>
      <c r="D83" s="34" t="s">
        <v>231</v>
      </c>
      <c r="E83" s="1">
        <v>45775</v>
      </c>
      <c r="F83" s="1"/>
      <c r="G83" t="s">
        <v>293</v>
      </c>
      <c r="H83" t="s">
        <v>245</v>
      </c>
      <c r="I83" s="1">
        <v>45824</v>
      </c>
      <c r="J83" t="s">
        <v>234</v>
      </c>
      <c r="K83" t="s">
        <v>235</v>
      </c>
      <c r="L83" t="s">
        <v>171</v>
      </c>
      <c r="M83" t="s">
        <v>437</v>
      </c>
      <c r="N83" t="s">
        <v>237</v>
      </c>
      <c r="O83" t="s">
        <v>230</v>
      </c>
      <c r="P83"/>
      <c r="Q83">
        <f ca="1">IF(OR(ISNUMBER(MATCH(L83,MasterData!$D$3:$D$18,0)),ISNUMBER(MATCH(L83,MasterData!$C$3:$C$18,0))),
    DATEDIF(E83,I83,"d"),
    DATEDIF(E83,TODAY(),"d"))</f>
        <v>49</v>
      </c>
      <c r="R83">
        <f t="shared" ca="1" si="3"/>
        <v>0</v>
      </c>
      <c r="S83">
        <f t="shared" ca="1" si="4"/>
        <v>0</v>
      </c>
      <c r="T83">
        <f t="shared" ca="1" si="5"/>
        <v>1</v>
      </c>
    </row>
    <row r="84" spans="1:20" x14ac:dyDescent="0.35">
      <c r="A84">
        <v>6000138600</v>
      </c>
      <c r="B84" t="s">
        <v>438</v>
      </c>
      <c r="C84" t="s">
        <v>230</v>
      </c>
      <c r="D84" s="34" t="s">
        <v>274</v>
      </c>
      <c r="E84" s="1">
        <v>45775</v>
      </c>
      <c r="F84" s="1"/>
      <c r="G84" t="s">
        <v>439</v>
      </c>
      <c r="H84" t="s">
        <v>245</v>
      </c>
      <c r="I84" s="1">
        <v>45812</v>
      </c>
      <c r="J84" t="s">
        <v>234</v>
      </c>
      <c r="K84" t="s">
        <v>241</v>
      </c>
      <c r="L84" t="s">
        <v>171</v>
      </c>
      <c r="M84" t="s">
        <v>440</v>
      </c>
      <c r="N84" t="s">
        <v>237</v>
      </c>
      <c r="O84" t="s">
        <v>230</v>
      </c>
      <c r="P84"/>
      <c r="Q84">
        <f ca="1">IF(OR(ISNUMBER(MATCH(L84,MasterData!$D$3:$D$18,0)),ISNUMBER(MATCH(L84,MasterData!$C$3:$C$18,0))),
    DATEDIF(E84,I84,"d"),
    DATEDIF(E84,TODAY(),"d"))</f>
        <v>37</v>
      </c>
      <c r="R84">
        <f t="shared" ca="1" si="3"/>
        <v>0</v>
      </c>
      <c r="S84">
        <f t="shared" ca="1" si="4"/>
        <v>0</v>
      </c>
      <c r="T84">
        <f t="shared" ca="1" si="5"/>
        <v>1</v>
      </c>
    </row>
    <row r="85" spans="1:20" x14ac:dyDescent="0.35">
      <c r="A85">
        <v>6000138844</v>
      </c>
      <c r="B85" t="s">
        <v>441</v>
      </c>
      <c r="C85" t="s">
        <v>230</v>
      </c>
      <c r="D85" s="34" t="s">
        <v>231</v>
      </c>
      <c r="E85" s="1">
        <v>45777</v>
      </c>
      <c r="F85" s="1"/>
      <c r="G85" t="s">
        <v>300</v>
      </c>
      <c r="H85" t="s">
        <v>245</v>
      </c>
      <c r="I85" s="1">
        <v>45807</v>
      </c>
      <c r="J85" t="s">
        <v>201</v>
      </c>
      <c r="K85" t="s">
        <v>241</v>
      </c>
      <c r="L85" t="s">
        <v>171</v>
      </c>
      <c r="M85" t="s">
        <v>442</v>
      </c>
      <c r="N85" t="s">
        <v>237</v>
      </c>
      <c r="O85" t="s">
        <v>230</v>
      </c>
      <c r="P85"/>
      <c r="Q85">
        <f ca="1">IF(OR(ISNUMBER(MATCH(L85,MasterData!$D$3:$D$18,0)),ISNUMBER(MATCH(L85,MasterData!$C$3:$C$18,0))),
    DATEDIF(E85,I85,"d"),
    DATEDIF(E85,TODAY(),"d"))</f>
        <v>30</v>
      </c>
      <c r="R85">
        <f t="shared" ca="1" si="3"/>
        <v>0</v>
      </c>
      <c r="S85">
        <f t="shared" ca="1" si="4"/>
        <v>1</v>
      </c>
      <c r="T85">
        <f t="shared" ca="1" si="5"/>
        <v>0</v>
      </c>
    </row>
    <row r="86" spans="1:20" x14ac:dyDescent="0.35">
      <c r="A86">
        <v>6000138916</v>
      </c>
      <c r="B86" t="s">
        <v>230</v>
      </c>
      <c r="C86" t="s">
        <v>230</v>
      </c>
      <c r="D86" s="34" t="s">
        <v>231</v>
      </c>
      <c r="E86" s="1">
        <v>45779</v>
      </c>
      <c r="F86" s="1"/>
      <c r="G86" t="s">
        <v>248</v>
      </c>
      <c r="H86" t="s">
        <v>245</v>
      </c>
      <c r="I86" s="1">
        <v>45817</v>
      </c>
      <c r="J86" t="s">
        <v>201</v>
      </c>
      <c r="K86" t="s">
        <v>241</v>
      </c>
      <c r="L86" t="s">
        <v>171</v>
      </c>
      <c r="M86" t="s">
        <v>443</v>
      </c>
      <c r="N86" t="s">
        <v>237</v>
      </c>
      <c r="O86" t="s">
        <v>230</v>
      </c>
      <c r="P86"/>
      <c r="Q86">
        <f ca="1">IF(OR(ISNUMBER(MATCH(L86,MasterData!$D$3:$D$18,0)),ISNUMBER(MATCH(L86,MasterData!$C$3:$C$18,0))),
    DATEDIF(E86,I86,"d"),
    DATEDIF(E86,TODAY(),"d"))</f>
        <v>38</v>
      </c>
      <c r="R86">
        <f t="shared" ca="1" si="3"/>
        <v>0</v>
      </c>
      <c r="S86">
        <f t="shared" ca="1" si="4"/>
        <v>0</v>
      </c>
      <c r="T86">
        <f t="shared" ca="1" si="5"/>
        <v>1</v>
      </c>
    </row>
    <row r="87" spans="1:20" x14ac:dyDescent="0.35">
      <c r="A87">
        <v>6000139044</v>
      </c>
      <c r="B87" t="s">
        <v>444</v>
      </c>
      <c r="C87" t="s">
        <v>230</v>
      </c>
      <c r="D87" s="34" t="s">
        <v>254</v>
      </c>
      <c r="E87" s="1">
        <v>45782</v>
      </c>
      <c r="F87" s="1"/>
      <c r="G87" t="s">
        <v>357</v>
      </c>
      <c r="H87" t="s">
        <v>233</v>
      </c>
      <c r="I87" s="1">
        <v>45805</v>
      </c>
      <c r="J87" t="s">
        <v>234</v>
      </c>
      <c r="K87" t="s">
        <v>241</v>
      </c>
      <c r="L87" t="s">
        <v>171</v>
      </c>
      <c r="M87" t="s">
        <v>445</v>
      </c>
      <c r="N87" t="s">
        <v>237</v>
      </c>
      <c r="O87" t="s">
        <v>230</v>
      </c>
      <c r="P87"/>
      <c r="Q87">
        <f ca="1">IF(OR(ISNUMBER(MATCH(L87,MasterData!$D$3:$D$18,0)),ISNUMBER(MATCH(L87,MasterData!$C$3:$C$18,0))),
    DATEDIF(E87,I87,"d"),
    DATEDIF(E87,TODAY(),"d"))</f>
        <v>23</v>
      </c>
      <c r="R87">
        <f t="shared" ca="1" si="3"/>
        <v>0</v>
      </c>
      <c r="S87">
        <f t="shared" ca="1" si="4"/>
        <v>1</v>
      </c>
      <c r="T87">
        <f t="shared" ca="1" si="5"/>
        <v>0</v>
      </c>
    </row>
    <row r="88" spans="1:20" x14ac:dyDescent="0.35">
      <c r="A88">
        <v>6000139205</v>
      </c>
      <c r="B88" t="s">
        <v>446</v>
      </c>
      <c r="C88" t="s">
        <v>230</v>
      </c>
      <c r="D88" s="34" t="s">
        <v>231</v>
      </c>
      <c r="E88" s="1">
        <v>45783</v>
      </c>
      <c r="F88" s="1"/>
      <c r="G88" t="s">
        <v>329</v>
      </c>
      <c r="H88" t="s">
        <v>233</v>
      </c>
      <c r="I88" s="1">
        <v>45812</v>
      </c>
      <c r="J88" t="s">
        <v>234</v>
      </c>
      <c r="K88" t="s">
        <v>235</v>
      </c>
      <c r="L88" t="s">
        <v>171</v>
      </c>
      <c r="M88" t="s">
        <v>447</v>
      </c>
      <c r="N88" t="s">
        <v>237</v>
      </c>
      <c r="O88" t="s">
        <v>230</v>
      </c>
      <c r="P88"/>
      <c r="Q88">
        <f ca="1">IF(OR(ISNUMBER(MATCH(L88,MasterData!$D$3:$D$18,0)),ISNUMBER(MATCH(L88,MasterData!$C$3:$C$18,0))),
    DATEDIF(E88,I88,"d"),
    DATEDIF(E88,TODAY(),"d"))</f>
        <v>29</v>
      </c>
      <c r="R88">
        <f t="shared" ca="1" si="3"/>
        <v>0</v>
      </c>
      <c r="S88">
        <f t="shared" ca="1" si="4"/>
        <v>1</v>
      </c>
      <c r="T88">
        <f t="shared" ca="1" si="5"/>
        <v>0</v>
      </c>
    </row>
    <row r="89" spans="1:20" x14ac:dyDescent="0.35">
      <c r="A89">
        <v>6000139326</v>
      </c>
      <c r="B89" t="s">
        <v>448</v>
      </c>
      <c r="C89" t="s">
        <v>230</v>
      </c>
      <c r="D89" s="34" t="s">
        <v>449</v>
      </c>
      <c r="E89" s="1">
        <v>45784</v>
      </c>
      <c r="F89" s="1"/>
      <c r="G89" t="s">
        <v>450</v>
      </c>
      <c r="H89" t="s">
        <v>245</v>
      </c>
      <c r="I89" s="1">
        <v>45791</v>
      </c>
      <c r="J89" t="s">
        <v>234</v>
      </c>
      <c r="K89" t="s">
        <v>241</v>
      </c>
      <c r="L89" t="s">
        <v>171</v>
      </c>
      <c r="M89" t="s">
        <v>451</v>
      </c>
      <c r="N89" t="s">
        <v>237</v>
      </c>
      <c r="O89" t="s">
        <v>230</v>
      </c>
      <c r="P89"/>
      <c r="Q89">
        <f ca="1">IF(OR(ISNUMBER(MATCH(L89,MasterData!$D$3:$D$18,0)),ISNUMBER(MATCH(L89,MasterData!$C$3:$C$18,0))),
    DATEDIF(E89,I89,"d"),
    DATEDIF(E89,TODAY(),"d"))</f>
        <v>7</v>
      </c>
      <c r="R89">
        <f t="shared" ca="1" si="3"/>
        <v>1</v>
      </c>
      <c r="S89">
        <f t="shared" ca="1" si="4"/>
        <v>0</v>
      </c>
      <c r="T89">
        <f t="shared" ca="1" si="5"/>
        <v>0</v>
      </c>
    </row>
    <row r="90" spans="1:20" x14ac:dyDescent="0.35">
      <c r="A90">
        <v>6000139329</v>
      </c>
      <c r="B90" t="s">
        <v>452</v>
      </c>
      <c r="C90" t="s">
        <v>230</v>
      </c>
      <c r="D90" s="34" t="s">
        <v>231</v>
      </c>
      <c r="E90" s="1">
        <v>45784</v>
      </c>
      <c r="F90" s="1"/>
      <c r="G90" t="s">
        <v>453</v>
      </c>
      <c r="H90" t="s">
        <v>240</v>
      </c>
      <c r="I90" s="1">
        <v>45812</v>
      </c>
      <c r="J90" t="s">
        <v>234</v>
      </c>
      <c r="K90" t="s">
        <v>235</v>
      </c>
      <c r="L90" t="s">
        <v>171</v>
      </c>
      <c r="M90" t="s">
        <v>454</v>
      </c>
      <c r="N90" t="s">
        <v>237</v>
      </c>
      <c r="O90" t="s">
        <v>230</v>
      </c>
      <c r="P90"/>
      <c r="Q90">
        <f ca="1">IF(OR(ISNUMBER(MATCH(L90,MasterData!$D$3:$D$18,0)),ISNUMBER(MATCH(L90,MasterData!$C$3:$C$18,0))),
    DATEDIF(E90,I90,"d"),
    DATEDIF(E90,TODAY(),"d"))</f>
        <v>28</v>
      </c>
      <c r="R90">
        <f t="shared" ca="1" si="3"/>
        <v>0</v>
      </c>
      <c r="S90">
        <f t="shared" ca="1" si="4"/>
        <v>1</v>
      </c>
      <c r="T90">
        <f t="shared" ca="1" si="5"/>
        <v>0</v>
      </c>
    </row>
    <row r="91" spans="1:20" x14ac:dyDescent="0.35">
      <c r="A91">
        <v>6000139369</v>
      </c>
      <c r="B91" t="s">
        <v>455</v>
      </c>
      <c r="C91" t="s">
        <v>230</v>
      </c>
      <c r="D91" s="34" t="s">
        <v>254</v>
      </c>
      <c r="E91" s="1">
        <v>45785</v>
      </c>
      <c r="F91" s="1"/>
      <c r="G91" t="s">
        <v>357</v>
      </c>
      <c r="H91" t="s">
        <v>233</v>
      </c>
      <c r="I91" s="1">
        <v>45870</v>
      </c>
      <c r="J91" t="s">
        <v>234</v>
      </c>
      <c r="K91" t="s">
        <v>241</v>
      </c>
      <c r="L91" t="s">
        <v>171</v>
      </c>
      <c r="M91" t="s">
        <v>458</v>
      </c>
      <c r="N91" t="s">
        <v>237</v>
      </c>
      <c r="O91" t="s">
        <v>230</v>
      </c>
      <c r="P91"/>
      <c r="Q91">
        <f ca="1">IF(OR(ISNUMBER(MATCH(L91,MasterData!$D$3:$D$18,0)),ISNUMBER(MATCH(L91,MasterData!$C$3:$C$18,0))),
    DATEDIF(E91,I91,"d"),
    DATEDIF(E91,TODAY(),"d"))</f>
        <v>85</v>
      </c>
      <c r="R91">
        <f t="shared" ca="1" si="3"/>
        <v>0</v>
      </c>
      <c r="S91">
        <f t="shared" ca="1" si="4"/>
        <v>0</v>
      </c>
      <c r="T91">
        <f t="shared" ca="1" si="5"/>
        <v>1</v>
      </c>
    </row>
    <row r="92" spans="1:20" x14ac:dyDescent="0.35">
      <c r="A92">
        <v>6000139374</v>
      </c>
      <c r="B92" t="s">
        <v>230</v>
      </c>
      <c r="C92" t="s">
        <v>230</v>
      </c>
      <c r="D92" s="34" t="s">
        <v>254</v>
      </c>
      <c r="E92" s="1">
        <v>45784</v>
      </c>
      <c r="F92" s="1"/>
      <c r="G92" t="s">
        <v>400</v>
      </c>
      <c r="H92" t="s">
        <v>240</v>
      </c>
      <c r="I92" s="1">
        <v>45876</v>
      </c>
      <c r="J92" t="s">
        <v>245</v>
      </c>
      <c r="K92" t="s">
        <v>241</v>
      </c>
      <c r="L92" t="s">
        <v>164</v>
      </c>
      <c r="M92" t="s">
        <v>459</v>
      </c>
      <c r="N92" t="s">
        <v>237</v>
      </c>
      <c r="O92" t="s">
        <v>230</v>
      </c>
      <c r="P92" s="204" t="s">
        <v>798</v>
      </c>
      <c r="Q92">
        <f ca="1">IF(OR(ISNUMBER(MATCH(L92,MasterData!$D$3:$D$18,0)),ISNUMBER(MATCH(L92,MasterData!$C$3:$C$18,0))),
    DATEDIF(E92,I92,"d"),
    DATEDIF(E92,TODAY(),"d"))</f>
        <v>223</v>
      </c>
      <c r="R92">
        <f t="shared" ca="1" si="3"/>
        <v>0</v>
      </c>
      <c r="S92">
        <f t="shared" ca="1" si="4"/>
        <v>0</v>
      </c>
      <c r="T92">
        <f t="shared" ca="1" si="5"/>
        <v>1</v>
      </c>
    </row>
    <row r="93" spans="1:20" x14ac:dyDescent="0.35">
      <c r="A93">
        <v>6000139577</v>
      </c>
      <c r="B93" t="s">
        <v>460</v>
      </c>
      <c r="C93" t="s">
        <v>230</v>
      </c>
      <c r="D93" s="34" t="s">
        <v>251</v>
      </c>
      <c r="E93" s="1">
        <v>45786</v>
      </c>
      <c r="F93" s="1"/>
      <c r="G93" t="s">
        <v>461</v>
      </c>
      <c r="H93" t="s">
        <v>233</v>
      </c>
      <c r="I93" s="1">
        <v>45793</v>
      </c>
      <c r="J93" t="s">
        <v>234</v>
      </c>
      <c r="K93" t="s">
        <v>347</v>
      </c>
      <c r="L93" t="s">
        <v>171</v>
      </c>
      <c r="M93" t="s">
        <v>462</v>
      </c>
      <c r="N93" t="s">
        <v>237</v>
      </c>
      <c r="O93" t="s">
        <v>230</v>
      </c>
      <c r="P93"/>
      <c r="Q93">
        <f ca="1">IF(OR(ISNUMBER(MATCH(L93,MasterData!$D$3:$D$18,0)),ISNUMBER(MATCH(L93,MasterData!$C$3:$C$18,0))),
    DATEDIF(E93,I93,"d"),
    DATEDIF(E93,TODAY(),"d"))</f>
        <v>7</v>
      </c>
      <c r="R93">
        <f t="shared" ca="1" si="3"/>
        <v>1</v>
      </c>
      <c r="S93">
        <f t="shared" ca="1" si="4"/>
        <v>0</v>
      </c>
      <c r="T93">
        <f t="shared" ca="1" si="5"/>
        <v>0</v>
      </c>
    </row>
    <row r="94" spans="1:20" x14ac:dyDescent="0.35">
      <c r="A94">
        <v>6000139584</v>
      </c>
      <c r="B94" t="s">
        <v>463</v>
      </c>
      <c r="C94" t="s">
        <v>230</v>
      </c>
      <c r="D94" s="34" t="s">
        <v>254</v>
      </c>
      <c r="E94" s="1">
        <v>45786</v>
      </c>
      <c r="F94" s="1"/>
      <c r="G94" t="s">
        <v>357</v>
      </c>
      <c r="H94" t="s">
        <v>233</v>
      </c>
      <c r="I94" s="1">
        <v>45797</v>
      </c>
      <c r="J94" t="s">
        <v>234</v>
      </c>
      <c r="K94" t="s">
        <v>241</v>
      </c>
      <c r="L94" t="s">
        <v>171</v>
      </c>
      <c r="M94" t="s">
        <v>464</v>
      </c>
      <c r="N94" t="s">
        <v>237</v>
      </c>
      <c r="O94" t="s">
        <v>230</v>
      </c>
      <c r="P94"/>
      <c r="Q94">
        <f ca="1">IF(OR(ISNUMBER(MATCH(L94,MasterData!$D$3:$D$18,0)),ISNUMBER(MATCH(L94,MasterData!$C$3:$C$18,0))),
    DATEDIF(E94,I94,"d"),
    DATEDIF(E94,TODAY(),"d"))</f>
        <v>11</v>
      </c>
      <c r="R94">
        <f t="shared" ca="1" si="3"/>
        <v>0</v>
      </c>
      <c r="S94">
        <f t="shared" ca="1" si="4"/>
        <v>1</v>
      </c>
      <c r="T94">
        <f t="shared" ca="1" si="5"/>
        <v>0</v>
      </c>
    </row>
    <row r="95" spans="1:20" x14ac:dyDescent="0.35">
      <c r="A95">
        <v>6000139600</v>
      </c>
      <c r="B95" t="s">
        <v>465</v>
      </c>
      <c r="C95" t="s">
        <v>230</v>
      </c>
      <c r="D95" s="34" t="s">
        <v>254</v>
      </c>
      <c r="E95" s="1">
        <v>45786</v>
      </c>
      <c r="F95" s="1"/>
      <c r="G95" t="s">
        <v>357</v>
      </c>
      <c r="H95" t="s">
        <v>240</v>
      </c>
      <c r="I95" s="1">
        <v>45811</v>
      </c>
      <c r="J95" t="s">
        <v>234</v>
      </c>
      <c r="K95" t="s">
        <v>347</v>
      </c>
      <c r="L95" t="s">
        <v>171</v>
      </c>
      <c r="M95" t="s">
        <v>466</v>
      </c>
      <c r="N95" t="s">
        <v>237</v>
      </c>
      <c r="O95" t="s">
        <v>230</v>
      </c>
      <c r="P95"/>
      <c r="Q95">
        <f ca="1">IF(OR(ISNUMBER(MATCH(L95,MasterData!$D$3:$D$18,0)),ISNUMBER(MATCH(L95,MasterData!$C$3:$C$18,0))),
    DATEDIF(E95,I95,"d"),
    DATEDIF(E95,TODAY(),"d"))</f>
        <v>25</v>
      </c>
      <c r="R95">
        <f t="shared" ca="1" si="3"/>
        <v>0</v>
      </c>
      <c r="S95">
        <f t="shared" ca="1" si="4"/>
        <v>1</v>
      </c>
      <c r="T95">
        <f t="shared" ca="1" si="5"/>
        <v>0</v>
      </c>
    </row>
    <row r="96" spans="1:20" x14ac:dyDescent="0.35">
      <c r="A96">
        <v>6000139702</v>
      </c>
      <c r="B96" t="s">
        <v>230</v>
      </c>
      <c r="C96" t="s">
        <v>230</v>
      </c>
      <c r="D96" s="34" t="s">
        <v>251</v>
      </c>
      <c r="E96" s="1">
        <v>45789</v>
      </c>
      <c r="F96" s="1"/>
      <c r="G96" t="s">
        <v>400</v>
      </c>
      <c r="H96" t="s">
        <v>240</v>
      </c>
      <c r="I96" s="1">
        <v>45810</v>
      </c>
      <c r="J96" t="s">
        <v>201</v>
      </c>
      <c r="K96" t="s">
        <v>347</v>
      </c>
      <c r="L96" t="s">
        <v>171</v>
      </c>
      <c r="M96" t="s">
        <v>467</v>
      </c>
      <c r="N96" t="s">
        <v>237</v>
      </c>
      <c r="O96" t="s">
        <v>230</v>
      </c>
      <c r="P96"/>
      <c r="Q96">
        <f ca="1">IF(OR(ISNUMBER(MATCH(L96,MasterData!$D$3:$D$18,0)),ISNUMBER(MATCH(L96,MasterData!$C$3:$C$18,0))),
    DATEDIF(E96,I96,"d"),
    DATEDIF(E96,TODAY(),"d"))</f>
        <v>21</v>
      </c>
      <c r="R96">
        <f t="shared" ca="1" si="3"/>
        <v>0</v>
      </c>
      <c r="S96">
        <f t="shared" ca="1" si="4"/>
        <v>1</v>
      </c>
      <c r="T96">
        <f t="shared" ca="1" si="5"/>
        <v>0</v>
      </c>
    </row>
    <row r="97" spans="1:20" x14ac:dyDescent="0.35">
      <c r="A97">
        <v>6000139704</v>
      </c>
      <c r="B97" t="s">
        <v>468</v>
      </c>
      <c r="C97" t="s">
        <v>230</v>
      </c>
      <c r="D97" s="34" t="s">
        <v>251</v>
      </c>
      <c r="E97" s="1">
        <v>45789</v>
      </c>
      <c r="F97" s="1"/>
      <c r="G97" t="s">
        <v>469</v>
      </c>
      <c r="H97" t="s">
        <v>245</v>
      </c>
      <c r="I97" s="1">
        <v>45797</v>
      </c>
      <c r="J97" t="s">
        <v>234</v>
      </c>
      <c r="K97" t="s">
        <v>235</v>
      </c>
      <c r="L97" t="s">
        <v>171</v>
      </c>
      <c r="M97" t="s">
        <v>470</v>
      </c>
      <c r="N97" t="s">
        <v>237</v>
      </c>
      <c r="O97" t="s">
        <v>230</v>
      </c>
      <c r="P97"/>
      <c r="Q97">
        <f ca="1">IF(OR(ISNUMBER(MATCH(L97,MasterData!$D$3:$D$18,0)),ISNUMBER(MATCH(L97,MasterData!$C$3:$C$18,0))),
    DATEDIF(E97,I97,"d"),
    DATEDIF(E97,TODAY(),"d"))</f>
        <v>8</v>
      </c>
      <c r="R97">
        <f t="shared" ca="1" si="3"/>
        <v>0</v>
      </c>
      <c r="S97">
        <f t="shared" ca="1" si="4"/>
        <v>1</v>
      </c>
      <c r="T97">
        <f t="shared" ca="1" si="5"/>
        <v>0</v>
      </c>
    </row>
    <row r="98" spans="1:20" x14ac:dyDescent="0.35">
      <c r="A98">
        <v>6000139963</v>
      </c>
      <c r="B98" t="s">
        <v>471</v>
      </c>
      <c r="C98" t="s">
        <v>230</v>
      </c>
      <c r="D98" s="34" t="s">
        <v>247</v>
      </c>
      <c r="E98" s="1">
        <v>45791</v>
      </c>
      <c r="F98" s="1"/>
      <c r="G98" t="s">
        <v>268</v>
      </c>
      <c r="H98" t="s">
        <v>377</v>
      </c>
      <c r="I98" s="1">
        <v>45805</v>
      </c>
      <c r="J98" t="s">
        <v>234</v>
      </c>
      <c r="K98" t="s">
        <v>347</v>
      </c>
      <c r="L98" t="s">
        <v>171</v>
      </c>
      <c r="M98" t="s">
        <v>472</v>
      </c>
      <c r="N98" t="s">
        <v>237</v>
      </c>
      <c r="O98" t="s">
        <v>230</v>
      </c>
      <c r="P98"/>
      <c r="Q98">
        <f ca="1">IF(OR(ISNUMBER(MATCH(L98,MasterData!$D$3:$D$18,0)),ISNUMBER(MATCH(L98,MasterData!$C$3:$C$18,0))),
    DATEDIF(E98,I98,"d"),
    DATEDIF(E98,TODAY(),"d"))</f>
        <v>14</v>
      </c>
      <c r="R98">
        <f t="shared" ca="1" si="3"/>
        <v>0</v>
      </c>
      <c r="S98">
        <f t="shared" ca="1" si="4"/>
        <v>1</v>
      </c>
      <c r="T98">
        <f t="shared" ca="1" si="5"/>
        <v>0</v>
      </c>
    </row>
    <row r="99" spans="1:20" x14ac:dyDescent="0.35">
      <c r="A99">
        <v>6000139986</v>
      </c>
      <c r="B99" t="s">
        <v>473</v>
      </c>
      <c r="C99" t="s">
        <v>230</v>
      </c>
      <c r="D99" s="34" t="s">
        <v>254</v>
      </c>
      <c r="E99" s="1">
        <v>45791</v>
      </c>
      <c r="F99" s="1"/>
      <c r="G99" t="s">
        <v>255</v>
      </c>
      <c r="H99" t="s">
        <v>240</v>
      </c>
      <c r="I99" s="1">
        <v>45805</v>
      </c>
      <c r="J99" t="s">
        <v>234</v>
      </c>
      <c r="K99" t="s">
        <v>347</v>
      </c>
      <c r="L99" t="s">
        <v>171</v>
      </c>
      <c r="M99" t="s">
        <v>474</v>
      </c>
      <c r="N99" t="s">
        <v>237</v>
      </c>
      <c r="O99" t="s">
        <v>230</v>
      </c>
      <c r="P99"/>
      <c r="Q99">
        <f ca="1">IF(OR(ISNUMBER(MATCH(L99,MasterData!$D$3:$D$18,0)),ISNUMBER(MATCH(L99,MasterData!$C$3:$C$18,0))),
    DATEDIF(E99,I99,"d"),
    DATEDIF(E99,TODAY(),"d"))</f>
        <v>14</v>
      </c>
      <c r="R99">
        <f t="shared" ca="1" si="3"/>
        <v>0</v>
      </c>
      <c r="S99">
        <f t="shared" ca="1" si="4"/>
        <v>1</v>
      </c>
      <c r="T99">
        <f t="shared" ca="1" si="5"/>
        <v>0</v>
      </c>
    </row>
    <row r="100" spans="1:20" x14ac:dyDescent="0.35">
      <c r="A100">
        <v>6000140063</v>
      </c>
      <c r="B100" t="s">
        <v>5</v>
      </c>
      <c r="C100" t="s">
        <v>230</v>
      </c>
      <c r="D100" s="34" t="s">
        <v>231</v>
      </c>
      <c r="E100" s="1">
        <v>45792</v>
      </c>
      <c r="F100" s="1"/>
      <c r="G100" t="s">
        <v>300</v>
      </c>
      <c r="H100" t="s">
        <v>245</v>
      </c>
      <c r="I100" s="1">
        <v>45891</v>
      </c>
      <c r="J100" t="s">
        <v>234</v>
      </c>
      <c r="K100" t="s">
        <v>241</v>
      </c>
      <c r="L100" t="s">
        <v>171</v>
      </c>
      <c r="M100" t="s">
        <v>475</v>
      </c>
      <c r="N100" t="s">
        <v>237</v>
      </c>
      <c r="O100" t="s">
        <v>230</v>
      </c>
      <c r="P100" s="204" t="s">
        <v>798</v>
      </c>
      <c r="Q100">
        <f ca="1">IF(OR(ISNUMBER(MATCH(L100,MasterData!$D$3:$D$18,0)),ISNUMBER(MATCH(L100,MasterData!$C$3:$C$18,0))),
    DATEDIF(E100,I100,"d"),
    DATEDIF(E100,TODAY(),"d"))</f>
        <v>99</v>
      </c>
      <c r="R100">
        <f t="shared" ca="1" si="3"/>
        <v>0</v>
      </c>
      <c r="S100">
        <f t="shared" ca="1" si="4"/>
        <v>0</v>
      </c>
      <c r="T100">
        <f t="shared" ca="1" si="5"/>
        <v>1</v>
      </c>
    </row>
    <row r="101" spans="1:20" x14ac:dyDescent="0.35">
      <c r="A101">
        <v>6000140103</v>
      </c>
      <c r="B101" t="s">
        <v>476</v>
      </c>
      <c r="C101" t="s">
        <v>230</v>
      </c>
      <c r="D101" s="34" t="s">
        <v>274</v>
      </c>
      <c r="E101" s="1">
        <v>45792</v>
      </c>
      <c r="F101" s="1"/>
      <c r="G101" t="s">
        <v>354</v>
      </c>
      <c r="H101" t="s">
        <v>240</v>
      </c>
      <c r="I101" s="1">
        <v>45800</v>
      </c>
      <c r="J101" t="s">
        <v>234</v>
      </c>
      <c r="K101" t="s">
        <v>347</v>
      </c>
      <c r="L101" t="s">
        <v>171</v>
      </c>
      <c r="M101" t="s">
        <v>477</v>
      </c>
      <c r="N101" t="s">
        <v>237</v>
      </c>
      <c r="O101" t="s">
        <v>230</v>
      </c>
      <c r="P101"/>
      <c r="Q101">
        <f ca="1">IF(OR(ISNUMBER(MATCH(L101,MasterData!$D$3:$D$18,0)),ISNUMBER(MATCH(L101,MasterData!$C$3:$C$18,0))),
    DATEDIF(E101,I101,"d"),
    DATEDIF(E101,TODAY(),"d"))</f>
        <v>8</v>
      </c>
      <c r="R101">
        <f t="shared" ca="1" si="3"/>
        <v>0</v>
      </c>
      <c r="S101">
        <f t="shared" ca="1" si="4"/>
        <v>1</v>
      </c>
      <c r="T101">
        <f t="shared" ca="1" si="5"/>
        <v>0</v>
      </c>
    </row>
    <row r="102" spans="1:20" x14ac:dyDescent="0.35">
      <c r="A102">
        <v>6000140225</v>
      </c>
      <c r="B102" t="s">
        <v>230</v>
      </c>
      <c r="C102" t="s">
        <v>230</v>
      </c>
      <c r="D102" s="34" t="s">
        <v>231</v>
      </c>
      <c r="E102" s="1">
        <v>45793</v>
      </c>
      <c r="F102" s="1"/>
      <c r="G102" t="s">
        <v>248</v>
      </c>
      <c r="H102" t="s">
        <v>245</v>
      </c>
      <c r="I102" s="1">
        <v>45817</v>
      </c>
      <c r="J102" t="s">
        <v>201</v>
      </c>
      <c r="K102" t="s">
        <v>241</v>
      </c>
      <c r="L102" t="s">
        <v>171</v>
      </c>
      <c r="M102" t="s">
        <v>478</v>
      </c>
      <c r="N102" t="s">
        <v>237</v>
      </c>
      <c r="O102" t="s">
        <v>230</v>
      </c>
      <c r="P102"/>
      <c r="Q102">
        <f ca="1">IF(OR(ISNUMBER(MATCH(L102,MasterData!$D$3:$D$18,0)),ISNUMBER(MATCH(L102,MasterData!$C$3:$C$18,0))),
    DATEDIF(E102,I102,"d"),
    DATEDIF(E102,TODAY(),"d"))</f>
        <v>24</v>
      </c>
      <c r="R102">
        <f t="shared" ca="1" si="3"/>
        <v>0</v>
      </c>
      <c r="S102">
        <f t="shared" ca="1" si="4"/>
        <v>1</v>
      </c>
      <c r="T102">
        <f t="shared" ca="1" si="5"/>
        <v>0</v>
      </c>
    </row>
    <row r="103" spans="1:20" x14ac:dyDescent="0.35">
      <c r="A103">
        <v>6000140321</v>
      </c>
      <c r="B103" t="s">
        <v>479</v>
      </c>
      <c r="C103" t="s">
        <v>230</v>
      </c>
      <c r="D103" s="34" t="s">
        <v>480</v>
      </c>
      <c r="E103" s="1">
        <v>45796</v>
      </c>
      <c r="F103" s="1"/>
      <c r="G103" t="s">
        <v>329</v>
      </c>
      <c r="H103" t="s">
        <v>240</v>
      </c>
      <c r="I103" s="1">
        <v>45805</v>
      </c>
      <c r="J103" t="s">
        <v>234</v>
      </c>
      <c r="K103" t="s">
        <v>241</v>
      </c>
      <c r="L103" t="s">
        <v>171</v>
      </c>
      <c r="M103" t="s">
        <v>481</v>
      </c>
      <c r="N103" t="s">
        <v>237</v>
      </c>
      <c r="O103" t="s">
        <v>230</v>
      </c>
      <c r="P103"/>
      <c r="Q103">
        <f ca="1">IF(OR(ISNUMBER(MATCH(L103,MasterData!$D$3:$D$18,0)),ISNUMBER(MATCH(L103,MasterData!$C$3:$C$18,0))),
    DATEDIF(E103,I103,"d"),
    DATEDIF(E103,TODAY(),"d"))</f>
        <v>9</v>
      </c>
      <c r="R103">
        <f t="shared" ca="1" si="3"/>
        <v>0</v>
      </c>
      <c r="S103">
        <f t="shared" ca="1" si="4"/>
        <v>1</v>
      </c>
      <c r="T103">
        <f t="shared" ca="1" si="5"/>
        <v>0</v>
      </c>
    </row>
    <row r="104" spans="1:20" x14ac:dyDescent="0.35">
      <c r="A104">
        <v>6000140327</v>
      </c>
      <c r="B104" t="s">
        <v>482</v>
      </c>
      <c r="C104" t="s">
        <v>230</v>
      </c>
      <c r="D104" s="34" t="s">
        <v>480</v>
      </c>
      <c r="E104" s="1">
        <v>45796</v>
      </c>
      <c r="F104" s="1">
        <v>45798</v>
      </c>
      <c r="G104" t="s">
        <v>329</v>
      </c>
      <c r="H104" t="s">
        <v>233</v>
      </c>
      <c r="I104" s="1">
        <v>45805</v>
      </c>
      <c r="J104" t="s">
        <v>234</v>
      </c>
      <c r="K104" t="s">
        <v>241</v>
      </c>
      <c r="L104" t="s">
        <v>171</v>
      </c>
      <c r="M104" t="s">
        <v>483</v>
      </c>
      <c r="N104" t="s">
        <v>237</v>
      </c>
      <c r="O104" t="s">
        <v>230</v>
      </c>
      <c r="P104"/>
      <c r="Q104">
        <f ca="1">IF(OR(ISNUMBER(MATCH(L104,MasterData!$D$3:$D$18,0)),ISNUMBER(MATCH(L104,MasterData!$C$3:$C$18,0))),
    DATEDIF(E104,I104,"d"),
    DATEDIF(E104,TODAY(),"d"))</f>
        <v>9</v>
      </c>
      <c r="R104">
        <f t="shared" ca="1" si="3"/>
        <v>0</v>
      </c>
      <c r="S104">
        <f t="shared" ca="1" si="4"/>
        <v>1</v>
      </c>
      <c r="T104">
        <f t="shared" ca="1" si="5"/>
        <v>0</v>
      </c>
    </row>
    <row r="105" spans="1:20" x14ac:dyDescent="0.35">
      <c r="A105">
        <v>6000140374</v>
      </c>
      <c r="B105" t="s">
        <v>484</v>
      </c>
      <c r="C105" t="s">
        <v>230</v>
      </c>
      <c r="D105" s="34" t="s">
        <v>254</v>
      </c>
      <c r="E105" s="1">
        <v>45796</v>
      </c>
      <c r="F105" s="1"/>
      <c r="G105" t="s">
        <v>255</v>
      </c>
      <c r="H105" t="s">
        <v>240</v>
      </c>
      <c r="I105" s="1">
        <v>45812</v>
      </c>
      <c r="J105" t="s">
        <v>234</v>
      </c>
      <c r="K105" t="s">
        <v>241</v>
      </c>
      <c r="L105" t="s">
        <v>171</v>
      </c>
      <c r="M105" t="s">
        <v>485</v>
      </c>
      <c r="N105" t="s">
        <v>237</v>
      </c>
      <c r="O105" t="s">
        <v>230</v>
      </c>
      <c r="P105"/>
      <c r="Q105">
        <f ca="1">IF(OR(ISNUMBER(MATCH(L105,MasterData!$D$3:$D$18,0)),ISNUMBER(MATCH(L105,MasterData!$C$3:$C$18,0))),
    DATEDIF(E105,I105,"d"),
    DATEDIF(E105,TODAY(),"d"))</f>
        <v>16</v>
      </c>
      <c r="R105">
        <f t="shared" ca="1" si="3"/>
        <v>0</v>
      </c>
      <c r="S105">
        <f t="shared" ca="1" si="4"/>
        <v>1</v>
      </c>
      <c r="T105">
        <f t="shared" ca="1" si="5"/>
        <v>0</v>
      </c>
    </row>
    <row r="106" spans="1:20" x14ac:dyDescent="0.35">
      <c r="A106">
        <v>6000140405</v>
      </c>
      <c r="B106" t="s">
        <v>230</v>
      </c>
      <c r="C106" t="s">
        <v>230</v>
      </c>
      <c r="D106" s="34" t="s">
        <v>231</v>
      </c>
      <c r="E106" s="1">
        <v>45796</v>
      </c>
      <c r="F106" s="1"/>
      <c r="G106" t="s">
        <v>248</v>
      </c>
      <c r="H106" t="s">
        <v>245</v>
      </c>
      <c r="I106" s="1">
        <v>45842</v>
      </c>
      <c r="J106" t="s">
        <v>201</v>
      </c>
      <c r="K106" t="s">
        <v>241</v>
      </c>
      <c r="L106" t="s">
        <v>171</v>
      </c>
      <c r="M106" t="s">
        <v>486</v>
      </c>
      <c r="N106" t="s">
        <v>237</v>
      </c>
      <c r="O106" t="s">
        <v>230</v>
      </c>
      <c r="P106"/>
      <c r="Q106">
        <f ca="1">IF(OR(ISNUMBER(MATCH(L106,MasterData!$D$3:$D$18,0)),ISNUMBER(MATCH(L106,MasterData!$C$3:$C$18,0))),
    DATEDIF(E106,I106,"d"),
    DATEDIF(E106,TODAY(),"d"))</f>
        <v>46</v>
      </c>
      <c r="R106">
        <f t="shared" ca="1" si="3"/>
        <v>0</v>
      </c>
      <c r="S106">
        <f t="shared" ca="1" si="4"/>
        <v>0</v>
      </c>
      <c r="T106">
        <f t="shared" ca="1" si="5"/>
        <v>1</v>
      </c>
    </row>
    <row r="107" spans="1:20" x14ac:dyDescent="0.35">
      <c r="A107">
        <v>6000140433</v>
      </c>
      <c r="B107" t="s">
        <v>487</v>
      </c>
      <c r="C107" t="s">
        <v>230</v>
      </c>
      <c r="D107" s="34" t="s">
        <v>231</v>
      </c>
      <c r="E107" s="1">
        <v>45796</v>
      </c>
      <c r="F107" s="1"/>
      <c r="G107" t="s">
        <v>488</v>
      </c>
      <c r="H107" t="s">
        <v>245</v>
      </c>
      <c r="I107" s="1">
        <v>45807</v>
      </c>
      <c r="J107" t="s">
        <v>234</v>
      </c>
      <c r="K107" t="s">
        <v>235</v>
      </c>
      <c r="L107" t="s">
        <v>171</v>
      </c>
      <c r="M107" t="s">
        <v>489</v>
      </c>
      <c r="N107" t="s">
        <v>237</v>
      </c>
      <c r="O107" t="s">
        <v>230</v>
      </c>
      <c r="P107"/>
      <c r="Q107">
        <f ca="1">IF(OR(ISNUMBER(MATCH(L107,MasterData!$D$3:$D$18,0)),ISNUMBER(MATCH(L107,MasterData!$C$3:$C$18,0))),
    DATEDIF(E107,I107,"d"),
    DATEDIF(E107,TODAY(),"d"))</f>
        <v>11</v>
      </c>
      <c r="R107">
        <f t="shared" ca="1" si="3"/>
        <v>0</v>
      </c>
      <c r="S107">
        <f t="shared" ca="1" si="4"/>
        <v>1</v>
      </c>
      <c r="T107">
        <f t="shared" ca="1" si="5"/>
        <v>0</v>
      </c>
    </row>
    <row r="108" spans="1:20" x14ac:dyDescent="0.35">
      <c r="A108">
        <v>6000140519</v>
      </c>
      <c r="B108" t="s">
        <v>490</v>
      </c>
      <c r="C108" t="s">
        <v>230</v>
      </c>
      <c r="D108" s="34" t="s">
        <v>274</v>
      </c>
      <c r="E108" s="1">
        <v>45797</v>
      </c>
      <c r="F108" s="1"/>
      <c r="G108" t="s">
        <v>275</v>
      </c>
      <c r="H108" t="s">
        <v>245</v>
      </c>
      <c r="I108" s="1">
        <v>45813</v>
      </c>
      <c r="J108" t="s">
        <v>234</v>
      </c>
      <c r="K108" t="s">
        <v>235</v>
      </c>
      <c r="L108" t="s">
        <v>171</v>
      </c>
      <c r="M108" t="s">
        <v>491</v>
      </c>
      <c r="N108" t="s">
        <v>237</v>
      </c>
      <c r="O108" t="s">
        <v>230</v>
      </c>
      <c r="P108"/>
      <c r="Q108">
        <f ca="1">IF(OR(ISNUMBER(MATCH(L108,MasterData!$D$3:$D$18,0)),ISNUMBER(MATCH(L108,MasterData!$C$3:$C$18,0))),
    DATEDIF(E108,I108,"d"),
    DATEDIF(E108,TODAY(),"d"))</f>
        <v>16</v>
      </c>
      <c r="R108">
        <f t="shared" ca="1" si="3"/>
        <v>0</v>
      </c>
      <c r="S108">
        <f t="shared" ca="1" si="4"/>
        <v>1</v>
      </c>
      <c r="T108">
        <f t="shared" ca="1" si="5"/>
        <v>0</v>
      </c>
    </row>
    <row r="109" spans="1:20" x14ac:dyDescent="0.35">
      <c r="A109">
        <v>6000140636</v>
      </c>
      <c r="B109" t="s">
        <v>492</v>
      </c>
      <c r="C109" t="s">
        <v>230</v>
      </c>
      <c r="D109" s="34" t="s">
        <v>274</v>
      </c>
      <c r="E109" s="1">
        <v>45797</v>
      </c>
      <c r="F109" s="1"/>
      <c r="G109" t="s">
        <v>321</v>
      </c>
      <c r="H109" t="s">
        <v>245</v>
      </c>
      <c r="I109" s="1">
        <v>45807</v>
      </c>
      <c r="J109" t="s">
        <v>234</v>
      </c>
      <c r="K109" t="s">
        <v>241</v>
      </c>
      <c r="L109" t="s">
        <v>171</v>
      </c>
      <c r="M109" t="s">
        <v>493</v>
      </c>
      <c r="N109" t="s">
        <v>237</v>
      </c>
      <c r="O109" t="s">
        <v>230</v>
      </c>
      <c r="P109"/>
      <c r="Q109">
        <f ca="1">IF(OR(ISNUMBER(MATCH(L109,MasterData!$D$3:$D$18,0)),ISNUMBER(MATCH(L109,MasterData!$C$3:$C$18,0))),
    DATEDIF(E109,I109,"d"),
    DATEDIF(E109,TODAY(),"d"))</f>
        <v>10</v>
      </c>
      <c r="R109">
        <f t="shared" ca="1" si="3"/>
        <v>0</v>
      </c>
      <c r="S109">
        <f t="shared" ca="1" si="4"/>
        <v>1</v>
      </c>
      <c r="T109">
        <f t="shared" ca="1" si="5"/>
        <v>0</v>
      </c>
    </row>
    <row r="110" spans="1:20" x14ac:dyDescent="0.35">
      <c r="A110">
        <v>6000140745</v>
      </c>
      <c r="B110" t="s">
        <v>494</v>
      </c>
      <c r="C110" t="s">
        <v>230</v>
      </c>
      <c r="D110" s="34" t="s">
        <v>254</v>
      </c>
      <c r="E110" s="1">
        <v>45798</v>
      </c>
      <c r="F110" s="1"/>
      <c r="G110" t="s">
        <v>357</v>
      </c>
      <c r="H110" t="s">
        <v>245</v>
      </c>
      <c r="I110" s="1">
        <v>45839</v>
      </c>
      <c r="J110" t="s">
        <v>234</v>
      </c>
      <c r="K110" t="s">
        <v>235</v>
      </c>
      <c r="L110" t="s">
        <v>171</v>
      </c>
      <c r="M110" t="s">
        <v>495</v>
      </c>
      <c r="N110" t="s">
        <v>237</v>
      </c>
      <c r="O110" t="s">
        <v>230</v>
      </c>
      <c r="P110"/>
      <c r="Q110">
        <f ca="1">IF(OR(ISNUMBER(MATCH(L110,MasterData!$D$3:$D$18,0)),ISNUMBER(MATCH(L110,MasterData!$C$3:$C$18,0))),
    DATEDIF(E110,I110,"d"),
    DATEDIF(E110,TODAY(),"d"))</f>
        <v>41</v>
      </c>
      <c r="R110">
        <f t="shared" ca="1" si="3"/>
        <v>0</v>
      </c>
      <c r="S110">
        <f t="shared" ca="1" si="4"/>
        <v>0</v>
      </c>
      <c r="T110">
        <f t="shared" ca="1" si="5"/>
        <v>1</v>
      </c>
    </row>
    <row r="111" spans="1:20" x14ac:dyDescent="0.35">
      <c r="A111">
        <v>6000140747</v>
      </c>
      <c r="B111" t="s">
        <v>496</v>
      </c>
      <c r="C111" t="s">
        <v>230</v>
      </c>
      <c r="D111" s="34" t="s">
        <v>247</v>
      </c>
      <c r="E111" s="1">
        <v>45798</v>
      </c>
      <c r="F111" s="1">
        <v>45804</v>
      </c>
      <c r="G111" t="s">
        <v>268</v>
      </c>
      <c r="H111" t="s">
        <v>245</v>
      </c>
      <c r="I111" s="1">
        <v>45811</v>
      </c>
      <c r="J111" t="s">
        <v>234</v>
      </c>
      <c r="K111" t="s">
        <v>241</v>
      </c>
      <c r="L111" t="s">
        <v>171</v>
      </c>
      <c r="M111" t="s">
        <v>497</v>
      </c>
      <c r="N111" t="s">
        <v>237</v>
      </c>
      <c r="O111" t="s">
        <v>230</v>
      </c>
      <c r="P111"/>
      <c r="Q111">
        <f ca="1">IF(OR(ISNUMBER(MATCH(L111,MasterData!$D$3:$D$18,0)),ISNUMBER(MATCH(L111,MasterData!$C$3:$C$18,0))),
    DATEDIF(E111,I111,"d"),
    DATEDIF(E111,TODAY(),"d"))</f>
        <v>13</v>
      </c>
      <c r="R111">
        <f t="shared" ca="1" si="3"/>
        <v>0</v>
      </c>
      <c r="S111">
        <f t="shared" ca="1" si="4"/>
        <v>1</v>
      </c>
      <c r="T111">
        <f t="shared" ca="1" si="5"/>
        <v>0</v>
      </c>
    </row>
    <row r="112" spans="1:20" x14ac:dyDescent="0.35">
      <c r="A112">
        <v>6000140763</v>
      </c>
      <c r="B112" t="s">
        <v>498</v>
      </c>
      <c r="C112" t="s">
        <v>230</v>
      </c>
      <c r="D112" s="34" t="s">
        <v>247</v>
      </c>
      <c r="E112" s="1">
        <v>45798</v>
      </c>
      <c r="F112" s="1">
        <v>45806</v>
      </c>
      <c r="G112" t="s">
        <v>268</v>
      </c>
      <c r="H112" t="s">
        <v>245</v>
      </c>
      <c r="I112" s="1">
        <v>45807</v>
      </c>
      <c r="J112" t="s">
        <v>234</v>
      </c>
      <c r="K112" t="s">
        <v>241</v>
      </c>
      <c r="L112" t="s">
        <v>171</v>
      </c>
      <c r="M112" t="s">
        <v>499</v>
      </c>
      <c r="N112" t="s">
        <v>237</v>
      </c>
      <c r="O112" t="s">
        <v>230</v>
      </c>
      <c r="P112"/>
      <c r="Q112">
        <f ca="1">IF(OR(ISNUMBER(MATCH(L112,MasterData!$D$3:$D$18,0)),ISNUMBER(MATCH(L112,MasterData!$C$3:$C$18,0))),
    DATEDIF(E112,I112,"d"),
    DATEDIF(E112,TODAY(),"d"))</f>
        <v>9</v>
      </c>
      <c r="R112">
        <f t="shared" ca="1" si="3"/>
        <v>0</v>
      </c>
      <c r="S112">
        <f t="shared" ca="1" si="4"/>
        <v>1</v>
      </c>
      <c r="T112">
        <f t="shared" ca="1" si="5"/>
        <v>0</v>
      </c>
    </row>
    <row r="113" spans="1:20" x14ac:dyDescent="0.35">
      <c r="A113">
        <v>6000140765</v>
      </c>
      <c r="B113" t="s">
        <v>500</v>
      </c>
      <c r="C113" t="s">
        <v>230</v>
      </c>
      <c r="D113" s="34" t="s">
        <v>247</v>
      </c>
      <c r="E113" s="1">
        <v>45798</v>
      </c>
      <c r="F113" s="1">
        <v>45804</v>
      </c>
      <c r="G113" t="s">
        <v>268</v>
      </c>
      <c r="H113" t="s">
        <v>245</v>
      </c>
      <c r="I113" s="1">
        <v>45813</v>
      </c>
      <c r="J113" t="s">
        <v>234</v>
      </c>
      <c r="K113" t="s">
        <v>241</v>
      </c>
      <c r="L113" t="s">
        <v>171</v>
      </c>
      <c r="M113" t="s">
        <v>501</v>
      </c>
      <c r="N113" t="s">
        <v>237</v>
      </c>
      <c r="O113" t="s">
        <v>230</v>
      </c>
      <c r="P113"/>
      <c r="Q113">
        <f ca="1">IF(OR(ISNUMBER(MATCH(L113,MasterData!$D$3:$D$18,0)),ISNUMBER(MATCH(L113,MasterData!$C$3:$C$18,0))),
    DATEDIF(E113,I113,"d"),
    DATEDIF(E113,TODAY(),"d"))</f>
        <v>15</v>
      </c>
      <c r="R113">
        <f t="shared" ca="1" si="3"/>
        <v>0</v>
      </c>
      <c r="S113">
        <f t="shared" ca="1" si="4"/>
        <v>1</v>
      </c>
      <c r="T113">
        <f t="shared" ca="1" si="5"/>
        <v>0</v>
      </c>
    </row>
    <row r="114" spans="1:20" x14ac:dyDescent="0.35">
      <c r="A114">
        <v>6000140809</v>
      </c>
      <c r="B114" t="s">
        <v>502</v>
      </c>
      <c r="D114" s="34" t="s">
        <v>247</v>
      </c>
      <c r="E114" s="1">
        <v>45798</v>
      </c>
      <c r="F114" s="1">
        <v>45811</v>
      </c>
      <c r="G114" t="s">
        <v>268</v>
      </c>
      <c r="H114" t="s">
        <v>503</v>
      </c>
      <c r="I114" s="1">
        <v>45824</v>
      </c>
      <c r="J114" t="s">
        <v>234</v>
      </c>
      <c r="K114" t="s">
        <v>241</v>
      </c>
      <c r="L114" t="s">
        <v>171</v>
      </c>
      <c r="M114" t="s">
        <v>504</v>
      </c>
      <c r="N114" t="s">
        <v>237</v>
      </c>
      <c r="P114"/>
      <c r="Q114">
        <f ca="1">IF(OR(ISNUMBER(MATCH(L114,MasterData!$D$3:$D$18,0)),ISNUMBER(MATCH(L114,MasterData!$C$3:$C$18,0))),
    DATEDIF(E114,I114,"d"),
    DATEDIF(E114,TODAY(),"d"))</f>
        <v>26</v>
      </c>
      <c r="R114">
        <f t="shared" ca="1" si="3"/>
        <v>0</v>
      </c>
      <c r="S114">
        <f t="shared" ca="1" si="4"/>
        <v>1</v>
      </c>
      <c r="T114">
        <f t="shared" ca="1" si="5"/>
        <v>0</v>
      </c>
    </row>
    <row r="115" spans="1:20" x14ac:dyDescent="0.35">
      <c r="A115">
        <v>6000140812</v>
      </c>
      <c r="B115" t="s">
        <v>505</v>
      </c>
      <c r="C115" t="s">
        <v>230</v>
      </c>
      <c r="D115" s="34" t="s">
        <v>506</v>
      </c>
      <c r="E115" s="1">
        <v>45798</v>
      </c>
      <c r="F115" s="1"/>
      <c r="G115" t="s">
        <v>507</v>
      </c>
      <c r="H115" t="s">
        <v>240</v>
      </c>
      <c r="I115" s="1">
        <v>45806</v>
      </c>
      <c r="J115" t="s">
        <v>234</v>
      </c>
      <c r="K115" t="s">
        <v>241</v>
      </c>
      <c r="L115" t="s">
        <v>171</v>
      </c>
      <c r="M115" t="s">
        <v>508</v>
      </c>
      <c r="N115" t="s">
        <v>237</v>
      </c>
      <c r="O115" t="s">
        <v>230</v>
      </c>
      <c r="P115"/>
      <c r="Q115">
        <f ca="1">IF(OR(ISNUMBER(MATCH(L115,MasterData!$D$3:$D$18,0)),ISNUMBER(MATCH(L115,MasterData!$C$3:$C$18,0))),
    DATEDIF(E115,I115,"d"),
    DATEDIF(E115,TODAY(),"d"))</f>
        <v>8</v>
      </c>
      <c r="R115">
        <f t="shared" ca="1" si="3"/>
        <v>0</v>
      </c>
      <c r="S115">
        <f t="shared" ca="1" si="4"/>
        <v>1</v>
      </c>
      <c r="T115">
        <f t="shared" ca="1" si="5"/>
        <v>0</v>
      </c>
    </row>
    <row r="116" spans="1:20" x14ac:dyDescent="0.35">
      <c r="A116">
        <v>6000140821</v>
      </c>
      <c r="B116" t="s">
        <v>230</v>
      </c>
      <c r="C116" t="s">
        <v>230</v>
      </c>
      <c r="D116" s="34" t="s">
        <v>251</v>
      </c>
      <c r="E116" s="1">
        <v>45798</v>
      </c>
      <c r="F116" s="1"/>
      <c r="G116" t="s">
        <v>422</v>
      </c>
      <c r="H116" t="s">
        <v>240</v>
      </c>
      <c r="I116" s="1">
        <v>45813</v>
      </c>
      <c r="J116" t="s">
        <v>201</v>
      </c>
      <c r="K116" t="s">
        <v>235</v>
      </c>
      <c r="L116" t="s">
        <v>171</v>
      </c>
      <c r="M116" t="s">
        <v>509</v>
      </c>
      <c r="N116" t="s">
        <v>237</v>
      </c>
      <c r="O116" t="s">
        <v>230</v>
      </c>
      <c r="P116"/>
      <c r="Q116">
        <f ca="1">IF(OR(ISNUMBER(MATCH(L116,MasterData!$D$3:$D$18,0)),ISNUMBER(MATCH(L116,MasterData!$C$3:$C$18,0))),
    DATEDIF(E116,I116,"d"),
    DATEDIF(E116,TODAY(),"d"))</f>
        <v>15</v>
      </c>
      <c r="R116">
        <f t="shared" ca="1" si="3"/>
        <v>0</v>
      </c>
      <c r="S116">
        <f t="shared" ca="1" si="4"/>
        <v>1</v>
      </c>
      <c r="T116">
        <f t="shared" ca="1" si="5"/>
        <v>0</v>
      </c>
    </row>
    <row r="117" spans="1:20" x14ac:dyDescent="0.35">
      <c r="A117">
        <v>6000140852</v>
      </c>
      <c r="B117" t="s">
        <v>510</v>
      </c>
      <c r="C117" t="s">
        <v>230</v>
      </c>
      <c r="D117" s="34" t="s">
        <v>511</v>
      </c>
      <c r="E117" s="1">
        <v>45799</v>
      </c>
      <c r="F117" s="1"/>
      <c r="G117" t="s">
        <v>512</v>
      </c>
      <c r="H117" t="s">
        <v>245</v>
      </c>
      <c r="I117" s="1">
        <v>45807</v>
      </c>
      <c r="J117" t="s">
        <v>234</v>
      </c>
      <c r="K117" t="s">
        <v>235</v>
      </c>
      <c r="L117" t="s">
        <v>171</v>
      </c>
      <c r="M117" t="s">
        <v>513</v>
      </c>
      <c r="N117" t="s">
        <v>237</v>
      </c>
      <c r="O117" t="s">
        <v>230</v>
      </c>
      <c r="P117"/>
      <c r="Q117">
        <f ca="1">IF(OR(ISNUMBER(MATCH(L117,MasterData!$D$3:$D$18,0)),ISNUMBER(MATCH(L117,MasterData!$C$3:$C$18,0))),
    DATEDIF(E117,I117,"d"),
    DATEDIF(E117,TODAY(),"d"))</f>
        <v>8</v>
      </c>
      <c r="R117">
        <f t="shared" ca="1" si="3"/>
        <v>0</v>
      </c>
      <c r="S117">
        <f t="shared" ca="1" si="4"/>
        <v>1</v>
      </c>
      <c r="T117">
        <f t="shared" ca="1" si="5"/>
        <v>0</v>
      </c>
    </row>
    <row r="118" spans="1:20" x14ac:dyDescent="0.35">
      <c r="A118">
        <v>6000140887</v>
      </c>
      <c r="B118" t="s">
        <v>514</v>
      </c>
      <c r="C118" t="s">
        <v>230</v>
      </c>
      <c r="D118" s="34" t="s">
        <v>254</v>
      </c>
      <c r="E118" s="1">
        <v>45799</v>
      </c>
      <c r="F118" s="1">
        <v>45803</v>
      </c>
      <c r="G118" t="s">
        <v>357</v>
      </c>
      <c r="H118" t="s">
        <v>240</v>
      </c>
      <c r="I118" s="1">
        <v>45811</v>
      </c>
      <c r="J118" t="s">
        <v>234</v>
      </c>
      <c r="K118" t="s">
        <v>241</v>
      </c>
      <c r="L118" t="s">
        <v>171</v>
      </c>
      <c r="M118" t="s">
        <v>515</v>
      </c>
      <c r="N118" t="s">
        <v>237</v>
      </c>
      <c r="O118" t="s">
        <v>230</v>
      </c>
      <c r="P118"/>
      <c r="Q118">
        <f ca="1">IF(OR(ISNUMBER(MATCH(L118,MasterData!$D$3:$D$18,0)),ISNUMBER(MATCH(L118,MasterData!$C$3:$C$18,0))),
    DATEDIF(E118,I118,"d"),
    DATEDIF(E118,TODAY(),"d"))</f>
        <v>12</v>
      </c>
      <c r="R118">
        <f t="shared" ca="1" si="3"/>
        <v>0</v>
      </c>
      <c r="S118">
        <f t="shared" ca="1" si="4"/>
        <v>1</v>
      </c>
      <c r="T118">
        <f t="shared" ca="1" si="5"/>
        <v>0</v>
      </c>
    </row>
    <row r="119" spans="1:20" x14ac:dyDescent="0.35">
      <c r="A119">
        <v>6000141017</v>
      </c>
      <c r="B119" t="s">
        <v>516</v>
      </c>
      <c r="C119" t="s">
        <v>230</v>
      </c>
      <c r="D119" s="34" t="s">
        <v>247</v>
      </c>
      <c r="E119" s="1">
        <v>45800</v>
      </c>
      <c r="F119" s="1"/>
      <c r="G119" t="s">
        <v>268</v>
      </c>
      <c r="H119" t="s">
        <v>230</v>
      </c>
      <c r="I119" s="1">
        <v>45847</v>
      </c>
      <c r="J119" t="s">
        <v>234</v>
      </c>
      <c r="K119" t="s">
        <v>235</v>
      </c>
      <c r="L119" t="s">
        <v>171</v>
      </c>
      <c r="M119" t="s">
        <v>517</v>
      </c>
      <c r="N119" t="s">
        <v>237</v>
      </c>
      <c r="O119" t="s">
        <v>230</v>
      </c>
      <c r="P119"/>
      <c r="Q119">
        <f ca="1">IF(OR(ISNUMBER(MATCH(L119,MasterData!$D$3:$D$18,0)),ISNUMBER(MATCH(L119,MasterData!$C$3:$C$18,0))),
    DATEDIF(E119,I119,"d"),
    DATEDIF(E119,TODAY(),"d"))</f>
        <v>47</v>
      </c>
      <c r="R119">
        <f t="shared" ca="1" si="3"/>
        <v>0</v>
      </c>
      <c r="S119">
        <f t="shared" ca="1" si="4"/>
        <v>0</v>
      </c>
      <c r="T119">
        <f t="shared" ca="1" si="5"/>
        <v>1</v>
      </c>
    </row>
    <row r="120" spans="1:20" x14ac:dyDescent="0.35">
      <c r="A120">
        <v>6000141018</v>
      </c>
      <c r="B120" t="s">
        <v>518</v>
      </c>
      <c r="C120" t="s">
        <v>230</v>
      </c>
      <c r="D120" s="34" t="s">
        <v>519</v>
      </c>
      <c r="E120" s="1">
        <v>45800</v>
      </c>
      <c r="F120" s="1"/>
      <c r="G120" t="s">
        <v>520</v>
      </c>
      <c r="H120" t="s">
        <v>233</v>
      </c>
      <c r="I120" s="1">
        <v>45832</v>
      </c>
      <c r="J120" t="s">
        <v>234</v>
      </c>
      <c r="K120" t="s">
        <v>235</v>
      </c>
      <c r="L120" t="s">
        <v>171</v>
      </c>
      <c r="M120" t="s">
        <v>521</v>
      </c>
      <c r="N120" t="s">
        <v>237</v>
      </c>
      <c r="O120" t="s">
        <v>230</v>
      </c>
      <c r="P120"/>
      <c r="Q120">
        <f ca="1">IF(OR(ISNUMBER(MATCH(L120,MasterData!$D$3:$D$18,0)),ISNUMBER(MATCH(L120,MasterData!$C$3:$C$18,0))),
    DATEDIF(E120,I120,"d"),
    DATEDIF(E120,TODAY(),"d"))</f>
        <v>32</v>
      </c>
      <c r="R120">
        <f t="shared" ca="1" si="3"/>
        <v>0</v>
      </c>
      <c r="S120">
        <f t="shared" ca="1" si="4"/>
        <v>0</v>
      </c>
      <c r="T120">
        <f t="shared" ca="1" si="5"/>
        <v>1</v>
      </c>
    </row>
    <row r="121" spans="1:20" x14ac:dyDescent="0.35">
      <c r="A121">
        <v>6000141038</v>
      </c>
      <c r="B121" t="s">
        <v>522</v>
      </c>
      <c r="C121" t="s">
        <v>230</v>
      </c>
      <c r="D121" s="34" t="s">
        <v>231</v>
      </c>
      <c r="E121" s="1">
        <v>45800</v>
      </c>
      <c r="F121" s="1"/>
      <c r="G121" t="s">
        <v>232</v>
      </c>
      <c r="H121" t="s">
        <v>240</v>
      </c>
      <c r="I121" s="1">
        <v>45811</v>
      </c>
      <c r="J121" t="s">
        <v>234</v>
      </c>
      <c r="K121" t="s">
        <v>235</v>
      </c>
      <c r="L121" t="s">
        <v>171</v>
      </c>
      <c r="M121" t="s">
        <v>523</v>
      </c>
      <c r="N121" t="s">
        <v>237</v>
      </c>
      <c r="O121" t="s">
        <v>230</v>
      </c>
      <c r="P121"/>
      <c r="Q121">
        <f ca="1">IF(OR(ISNUMBER(MATCH(L121,MasterData!$D$3:$D$18,0)),ISNUMBER(MATCH(L121,MasterData!$C$3:$C$18,0))),
    DATEDIF(E121,I121,"d"),
    DATEDIF(E121,TODAY(),"d"))</f>
        <v>11</v>
      </c>
      <c r="R121">
        <f t="shared" ca="1" si="3"/>
        <v>0</v>
      </c>
      <c r="S121">
        <f t="shared" ca="1" si="4"/>
        <v>1</v>
      </c>
      <c r="T121">
        <f t="shared" ca="1" si="5"/>
        <v>0</v>
      </c>
    </row>
    <row r="122" spans="1:20" x14ac:dyDescent="0.35">
      <c r="A122">
        <v>6000141080</v>
      </c>
      <c r="B122" t="s">
        <v>524</v>
      </c>
      <c r="C122" t="s">
        <v>230</v>
      </c>
      <c r="D122" s="34" t="s">
        <v>274</v>
      </c>
      <c r="E122" s="1">
        <v>45800</v>
      </c>
      <c r="F122" s="1"/>
      <c r="G122" t="s">
        <v>321</v>
      </c>
      <c r="H122" t="s">
        <v>245</v>
      </c>
      <c r="I122" s="1">
        <v>45810</v>
      </c>
      <c r="J122" t="s">
        <v>234</v>
      </c>
      <c r="K122" t="s">
        <v>241</v>
      </c>
      <c r="L122" t="s">
        <v>171</v>
      </c>
      <c r="M122" t="s">
        <v>525</v>
      </c>
      <c r="N122" t="s">
        <v>237</v>
      </c>
      <c r="O122" t="s">
        <v>230</v>
      </c>
      <c r="P122"/>
      <c r="Q122">
        <f ca="1">IF(OR(ISNUMBER(MATCH(L122,MasterData!$D$3:$D$18,0)),ISNUMBER(MATCH(L122,MasterData!$C$3:$C$18,0))),
    DATEDIF(E122,I122,"d"),
    DATEDIF(E122,TODAY(),"d"))</f>
        <v>10</v>
      </c>
      <c r="R122">
        <f t="shared" ca="1" si="3"/>
        <v>0</v>
      </c>
      <c r="S122">
        <f t="shared" ca="1" si="4"/>
        <v>1</v>
      </c>
      <c r="T122">
        <f t="shared" ca="1" si="5"/>
        <v>0</v>
      </c>
    </row>
    <row r="123" spans="1:20" x14ac:dyDescent="0.35">
      <c r="A123">
        <v>6000141241</v>
      </c>
      <c r="B123" t="s">
        <v>526</v>
      </c>
      <c r="C123" t="s">
        <v>230</v>
      </c>
      <c r="D123" s="34" t="s">
        <v>480</v>
      </c>
      <c r="E123" s="1">
        <v>45803</v>
      </c>
      <c r="F123" s="1"/>
      <c r="G123" t="s">
        <v>329</v>
      </c>
      <c r="H123" t="s">
        <v>240</v>
      </c>
      <c r="I123" s="1">
        <v>45847</v>
      </c>
      <c r="J123" t="s">
        <v>234</v>
      </c>
      <c r="K123" t="s">
        <v>235</v>
      </c>
      <c r="L123" t="s">
        <v>171</v>
      </c>
      <c r="M123" t="s">
        <v>527</v>
      </c>
      <c r="N123" t="s">
        <v>237</v>
      </c>
      <c r="O123" t="s">
        <v>230</v>
      </c>
      <c r="P123"/>
      <c r="Q123">
        <f ca="1">IF(OR(ISNUMBER(MATCH(L123,MasterData!$D$3:$D$18,0)),ISNUMBER(MATCH(L123,MasterData!$C$3:$C$18,0))),
    DATEDIF(E123,I123,"d"),
    DATEDIF(E123,TODAY(),"d"))</f>
        <v>44</v>
      </c>
      <c r="R123">
        <f t="shared" ca="1" si="3"/>
        <v>0</v>
      </c>
      <c r="S123">
        <f t="shared" ca="1" si="4"/>
        <v>0</v>
      </c>
      <c r="T123">
        <f t="shared" ca="1" si="5"/>
        <v>1</v>
      </c>
    </row>
    <row r="124" spans="1:20" x14ac:dyDescent="0.35">
      <c r="A124">
        <v>6000141291</v>
      </c>
      <c r="B124" t="s">
        <v>528</v>
      </c>
      <c r="C124" t="s">
        <v>230</v>
      </c>
      <c r="D124" s="34" t="s">
        <v>251</v>
      </c>
      <c r="E124" s="1">
        <v>45803</v>
      </c>
      <c r="F124" s="1"/>
      <c r="G124" t="s">
        <v>529</v>
      </c>
      <c r="H124" t="s">
        <v>230</v>
      </c>
      <c r="I124" s="1">
        <v>45811</v>
      </c>
      <c r="J124" t="s">
        <v>234</v>
      </c>
      <c r="K124" t="s">
        <v>235</v>
      </c>
      <c r="L124" t="s">
        <v>171</v>
      </c>
      <c r="M124" t="s">
        <v>530</v>
      </c>
      <c r="N124" t="s">
        <v>237</v>
      </c>
      <c r="O124" t="s">
        <v>230</v>
      </c>
      <c r="P124"/>
      <c r="Q124">
        <f ca="1">IF(OR(ISNUMBER(MATCH(L124,MasterData!$D$3:$D$18,0)),ISNUMBER(MATCH(L124,MasterData!$C$3:$C$18,0))),
    DATEDIF(E124,I124,"d"),
    DATEDIF(E124,TODAY(),"d"))</f>
        <v>8</v>
      </c>
      <c r="R124">
        <f t="shared" ca="1" si="3"/>
        <v>0</v>
      </c>
      <c r="S124">
        <f t="shared" ca="1" si="4"/>
        <v>1</v>
      </c>
      <c r="T124">
        <f t="shared" ca="1" si="5"/>
        <v>0</v>
      </c>
    </row>
    <row r="125" spans="1:20" x14ac:dyDescent="0.35">
      <c r="A125">
        <v>6000141328</v>
      </c>
      <c r="B125" t="s">
        <v>531</v>
      </c>
      <c r="C125" t="s">
        <v>230</v>
      </c>
      <c r="D125" s="34" t="s">
        <v>480</v>
      </c>
      <c r="E125" s="1">
        <v>45804</v>
      </c>
      <c r="F125" s="1">
        <v>45805</v>
      </c>
      <c r="G125" t="s">
        <v>354</v>
      </c>
      <c r="H125" t="s">
        <v>240</v>
      </c>
      <c r="I125" s="1">
        <v>45811</v>
      </c>
      <c r="J125" t="s">
        <v>234</v>
      </c>
      <c r="K125" t="s">
        <v>347</v>
      </c>
      <c r="L125" t="s">
        <v>171</v>
      </c>
      <c r="M125" t="s">
        <v>532</v>
      </c>
      <c r="N125" t="s">
        <v>237</v>
      </c>
      <c r="O125" t="s">
        <v>230</v>
      </c>
      <c r="P125"/>
      <c r="Q125">
        <f ca="1">IF(OR(ISNUMBER(MATCH(L125,MasterData!$D$3:$D$18,0)),ISNUMBER(MATCH(L125,MasterData!$C$3:$C$18,0))),
    DATEDIF(E125,I125,"d"),
    DATEDIF(E125,TODAY(),"d"))</f>
        <v>7</v>
      </c>
      <c r="R125">
        <f t="shared" ca="1" si="3"/>
        <v>1</v>
      </c>
      <c r="S125">
        <f t="shared" ca="1" si="4"/>
        <v>0</v>
      </c>
      <c r="T125">
        <f t="shared" ca="1" si="5"/>
        <v>0</v>
      </c>
    </row>
    <row r="126" spans="1:20" x14ac:dyDescent="0.35">
      <c r="A126">
        <v>6000141409</v>
      </c>
      <c r="B126" t="s">
        <v>533</v>
      </c>
      <c r="C126" t="s">
        <v>230</v>
      </c>
      <c r="D126" s="34" t="s">
        <v>506</v>
      </c>
      <c r="E126" s="1">
        <v>45804</v>
      </c>
      <c r="F126" s="1"/>
      <c r="G126" t="s">
        <v>534</v>
      </c>
      <c r="H126" t="s">
        <v>240</v>
      </c>
      <c r="I126" s="1">
        <v>45812</v>
      </c>
      <c r="J126" t="s">
        <v>234</v>
      </c>
      <c r="K126" t="s">
        <v>235</v>
      </c>
      <c r="L126" t="s">
        <v>171</v>
      </c>
      <c r="M126" t="s">
        <v>535</v>
      </c>
      <c r="N126" t="s">
        <v>237</v>
      </c>
      <c r="O126" t="s">
        <v>230</v>
      </c>
      <c r="P126"/>
      <c r="Q126">
        <f ca="1">IF(OR(ISNUMBER(MATCH(L126,MasterData!$D$3:$D$18,0)),ISNUMBER(MATCH(L126,MasterData!$C$3:$C$18,0))),
    DATEDIF(E126,I126,"d"),
    DATEDIF(E126,TODAY(),"d"))</f>
        <v>8</v>
      </c>
      <c r="R126">
        <f t="shared" ca="1" si="3"/>
        <v>0</v>
      </c>
      <c r="S126">
        <f t="shared" ca="1" si="4"/>
        <v>1</v>
      </c>
      <c r="T126">
        <f t="shared" ca="1" si="5"/>
        <v>0</v>
      </c>
    </row>
    <row r="127" spans="1:20" x14ac:dyDescent="0.35">
      <c r="A127">
        <v>6000141456</v>
      </c>
      <c r="B127" t="s">
        <v>536</v>
      </c>
      <c r="C127" t="s">
        <v>230</v>
      </c>
      <c r="D127" s="34" t="s">
        <v>254</v>
      </c>
      <c r="E127" s="1">
        <v>45804</v>
      </c>
      <c r="F127" s="1"/>
      <c r="G127" t="s">
        <v>537</v>
      </c>
      <c r="H127" t="s">
        <v>240</v>
      </c>
      <c r="I127" s="1">
        <v>45846</v>
      </c>
      <c r="J127" t="s">
        <v>234</v>
      </c>
      <c r="K127" t="s">
        <v>235</v>
      </c>
      <c r="L127" t="s">
        <v>171</v>
      </c>
      <c r="M127" t="s">
        <v>538</v>
      </c>
      <c r="N127" t="s">
        <v>237</v>
      </c>
      <c r="O127" t="s">
        <v>230</v>
      </c>
      <c r="P127"/>
      <c r="Q127">
        <f ca="1">IF(OR(ISNUMBER(MATCH(L127,MasterData!$D$3:$D$18,0)),ISNUMBER(MATCH(L127,MasterData!$C$3:$C$18,0))),
    DATEDIF(E127,I127,"d"),
    DATEDIF(E127,TODAY(),"d"))</f>
        <v>42</v>
      </c>
      <c r="R127">
        <f t="shared" ca="1" si="3"/>
        <v>0</v>
      </c>
      <c r="S127">
        <f t="shared" ca="1" si="4"/>
        <v>0</v>
      </c>
      <c r="T127">
        <f t="shared" ca="1" si="5"/>
        <v>1</v>
      </c>
    </row>
    <row r="128" spans="1:20" x14ac:dyDescent="0.35">
      <c r="A128">
        <v>6000141519</v>
      </c>
      <c r="B128" t="s">
        <v>539</v>
      </c>
      <c r="C128" t="s">
        <v>230</v>
      </c>
      <c r="D128" s="34" t="s">
        <v>247</v>
      </c>
      <c r="E128" s="1">
        <v>45805</v>
      </c>
      <c r="F128" s="1"/>
      <c r="G128" t="s">
        <v>453</v>
      </c>
      <c r="H128" t="s">
        <v>240</v>
      </c>
      <c r="I128" s="1">
        <v>45819</v>
      </c>
      <c r="J128" t="s">
        <v>234</v>
      </c>
      <c r="K128" t="s">
        <v>235</v>
      </c>
      <c r="L128" t="s">
        <v>171</v>
      </c>
      <c r="M128" t="s">
        <v>540</v>
      </c>
      <c r="N128" t="s">
        <v>237</v>
      </c>
      <c r="O128" t="s">
        <v>230</v>
      </c>
      <c r="P128"/>
      <c r="Q128">
        <f ca="1">IF(OR(ISNUMBER(MATCH(L128,MasterData!$D$3:$D$18,0)),ISNUMBER(MATCH(L128,MasterData!$C$3:$C$18,0))),
    DATEDIF(E128,I128,"d"),
    DATEDIF(E128,TODAY(),"d"))</f>
        <v>14</v>
      </c>
      <c r="R128">
        <f t="shared" ca="1" si="3"/>
        <v>0</v>
      </c>
      <c r="S128">
        <f t="shared" ca="1" si="4"/>
        <v>1</v>
      </c>
      <c r="T128">
        <f t="shared" ca="1" si="5"/>
        <v>0</v>
      </c>
    </row>
    <row r="129" spans="1:20" x14ac:dyDescent="0.35">
      <c r="A129">
        <v>6000141525</v>
      </c>
      <c r="B129" t="s">
        <v>541</v>
      </c>
      <c r="C129" t="s">
        <v>230</v>
      </c>
      <c r="D129" s="34" t="s">
        <v>274</v>
      </c>
      <c r="E129" s="1">
        <v>45805</v>
      </c>
      <c r="F129" s="1"/>
      <c r="G129" t="s">
        <v>321</v>
      </c>
      <c r="H129" t="s">
        <v>245</v>
      </c>
      <c r="I129" s="1">
        <v>45813</v>
      </c>
      <c r="J129" t="s">
        <v>234</v>
      </c>
      <c r="K129" t="s">
        <v>241</v>
      </c>
      <c r="L129" t="s">
        <v>171</v>
      </c>
      <c r="M129" t="s">
        <v>542</v>
      </c>
      <c r="N129" t="s">
        <v>237</v>
      </c>
      <c r="O129" t="s">
        <v>230</v>
      </c>
      <c r="P129"/>
      <c r="Q129">
        <f ca="1">IF(OR(ISNUMBER(MATCH(L129,MasterData!$D$3:$D$18,0)),ISNUMBER(MATCH(L129,MasterData!$C$3:$C$18,0))),
    DATEDIF(E129,I129,"d"),
    DATEDIF(E129,TODAY(),"d"))</f>
        <v>8</v>
      </c>
      <c r="R129">
        <f t="shared" ca="1" si="3"/>
        <v>0</v>
      </c>
      <c r="S129">
        <f t="shared" ca="1" si="4"/>
        <v>1</v>
      </c>
      <c r="T129">
        <f t="shared" ca="1" si="5"/>
        <v>0</v>
      </c>
    </row>
    <row r="130" spans="1:20" x14ac:dyDescent="0.35">
      <c r="A130">
        <v>6000141527</v>
      </c>
      <c r="B130" t="s">
        <v>543</v>
      </c>
      <c r="C130" t="s">
        <v>230</v>
      </c>
      <c r="D130" s="34" t="s">
        <v>274</v>
      </c>
      <c r="E130" s="1">
        <v>45805</v>
      </c>
      <c r="F130" s="1"/>
      <c r="G130" t="s">
        <v>544</v>
      </c>
      <c r="H130" t="s">
        <v>245</v>
      </c>
      <c r="I130" s="1">
        <v>45813</v>
      </c>
      <c r="J130" t="s">
        <v>234</v>
      </c>
      <c r="K130" t="s">
        <v>235</v>
      </c>
      <c r="L130" t="s">
        <v>171</v>
      </c>
      <c r="M130" t="s">
        <v>545</v>
      </c>
      <c r="N130" t="s">
        <v>237</v>
      </c>
      <c r="O130" t="s">
        <v>230</v>
      </c>
      <c r="P130"/>
      <c r="Q130">
        <f ca="1">IF(OR(ISNUMBER(MATCH(L130,MasterData!$D$3:$D$18,0)),ISNUMBER(MATCH(L130,MasterData!$C$3:$C$18,0))),
    DATEDIF(E130,I130,"d"),
    DATEDIF(E130,TODAY(),"d"))</f>
        <v>8</v>
      </c>
      <c r="R130">
        <f t="shared" ca="1" si="3"/>
        <v>0</v>
      </c>
      <c r="S130">
        <f t="shared" ca="1" si="4"/>
        <v>1</v>
      </c>
      <c r="T130">
        <f t="shared" ca="1" si="5"/>
        <v>0</v>
      </c>
    </row>
    <row r="131" spans="1:20" x14ac:dyDescent="0.35">
      <c r="A131">
        <v>6000141568</v>
      </c>
      <c r="B131" t="s">
        <v>230</v>
      </c>
      <c r="C131" t="s">
        <v>230</v>
      </c>
      <c r="D131" s="34">
        <v>3003</v>
      </c>
      <c r="E131" s="1">
        <v>45805</v>
      </c>
      <c r="F131" s="1"/>
      <c r="G131" t="s">
        <v>400</v>
      </c>
      <c r="H131" t="s">
        <v>245</v>
      </c>
      <c r="I131" s="1">
        <v>45843</v>
      </c>
      <c r="J131" t="s">
        <v>201</v>
      </c>
      <c r="K131" t="s">
        <v>241</v>
      </c>
      <c r="L131" t="s">
        <v>171</v>
      </c>
      <c r="M131" t="s">
        <v>546</v>
      </c>
      <c r="N131" t="s">
        <v>237</v>
      </c>
      <c r="O131" t="s">
        <v>230</v>
      </c>
      <c r="P131"/>
      <c r="Q131">
        <f ca="1">IF(OR(ISNUMBER(MATCH(L131,MasterData!$D$3:$D$18,0)),ISNUMBER(MATCH(L131,MasterData!$C$3:$C$18,0))),
    DATEDIF(E131,I131,"d"),
    DATEDIF(E131,TODAY(),"d"))</f>
        <v>38</v>
      </c>
      <c r="R131">
        <f t="shared" ref="R131:R191" ca="1" si="6">IF(AND($Q131&gt;=0,$Q131&lt;=7),1,0)</f>
        <v>0</v>
      </c>
      <c r="S131">
        <f t="shared" ref="S131:S191" ca="1" si="7">IF(AND($Q131&gt;7,Q131&lt;=30),1,0)</f>
        <v>0</v>
      </c>
      <c r="T131">
        <f t="shared" ref="T131:T191" ca="1" si="8">IF($Q131&gt;30,1,0)</f>
        <v>1</v>
      </c>
    </row>
    <row r="132" spans="1:20" x14ac:dyDescent="0.35">
      <c r="A132">
        <v>6000141573</v>
      </c>
      <c r="B132" t="s">
        <v>547</v>
      </c>
      <c r="C132" t="s">
        <v>230</v>
      </c>
      <c r="D132" s="34" t="s">
        <v>480</v>
      </c>
      <c r="E132" s="1">
        <v>45805</v>
      </c>
      <c r="F132" s="1"/>
      <c r="G132" t="s">
        <v>275</v>
      </c>
      <c r="H132" t="s">
        <v>233</v>
      </c>
      <c r="I132" s="1">
        <v>45835</v>
      </c>
      <c r="J132" t="s">
        <v>234</v>
      </c>
      <c r="K132" t="s">
        <v>241</v>
      </c>
      <c r="L132" t="s">
        <v>171</v>
      </c>
      <c r="M132" t="s">
        <v>548</v>
      </c>
      <c r="N132" t="s">
        <v>237</v>
      </c>
      <c r="O132" t="s">
        <v>230</v>
      </c>
      <c r="P132"/>
      <c r="Q132">
        <f ca="1">IF(OR(ISNUMBER(MATCH(L132,MasterData!$D$3:$D$18,0)),ISNUMBER(MATCH(L132,MasterData!$C$3:$C$18,0))),
    DATEDIF(E132,I132,"d"),
    DATEDIF(E132,TODAY(),"d"))</f>
        <v>30</v>
      </c>
      <c r="R132">
        <f t="shared" ca="1" si="6"/>
        <v>0</v>
      </c>
      <c r="S132">
        <f t="shared" ca="1" si="7"/>
        <v>1</v>
      </c>
      <c r="T132">
        <f t="shared" ca="1" si="8"/>
        <v>0</v>
      </c>
    </row>
    <row r="133" spans="1:20" x14ac:dyDescent="0.35">
      <c r="A133">
        <v>6000141657</v>
      </c>
      <c r="B133" t="s">
        <v>549</v>
      </c>
      <c r="C133" t="s">
        <v>230</v>
      </c>
      <c r="D133" s="34" t="s">
        <v>231</v>
      </c>
      <c r="E133" s="1">
        <v>45806</v>
      </c>
      <c r="F133" s="1"/>
      <c r="G133" t="s">
        <v>453</v>
      </c>
      <c r="H133" t="s">
        <v>233</v>
      </c>
      <c r="I133" s="1">
        <v>45839</v>
      </c>
      <c r="J133" t="s">
        <v>234</v>
      </c>
      <c r="K133" t="s">
        <v>235</v>
      </c>
      <c r="L133" t="s">
        <v>171</v>
      </c>
      <c r="M133" t="s">
        <v>550</v>
      </c>
      <c r="N133" t="s">
        <v>237</v>
      </c>
      <c r="O133" t="s">
        <v>230</v>
      </c>
      <c r="P133"/>
      <c r="Q133">
        <f ca="1">IF(OR(ISNUMBER(MATCH(L133,MasterData!$D$3:$D$18,0)),ISNUMBER(MATCH(L133,MasterData!$C$3:$C$18,0))),
    DATEDIF(E133,I133,"d"),
    DATEDIF(E133,TODAY(),"d"))</f>
        <v>33</v>
      </c>
      <c r="R133">
        <f t="shared" ca="1" si="6"/>
        <v>0</v>
      </c>
      <c r="S133">
        <f t="shared" ca="1" si="7"/>
        <v>0</v>
      </c>
      <c r="T133">
        <f t="shared" ca="1" si="8"/>
        <v>1</v>
      </c>
    </row>
    <row r="134" spans="1:20" x14ac:dyDescent="0.35">
      <c r="A134">
        <v>6000141721</v>
      </c>
      <c r="B134" t="s">
        <v>551</v>
      </c>
      <c r="C134" t="s">
        <v>230</v>
      </c>
      <c r="D134" s="34" t="s">
        <v>480</v>
      </c>
      <c r="E134" s="1">
        <v>45807</v>
      </c>
      <c r="F134" s="1"/>
      <c r="G134" t="s">
        <v>552</v>
      </c>
      <c r="H134" t="s">
        <v>240</v>
      </c>
      <c r="I134" s="1">
        <v>45814</v>
      </c>
      <c r="J134" t="s">
        <v>234</v>
      </c>
      <c r="K134" t="s">
        <v>241</v>
      </c>
      <c r="L134" t="s">
        <v>171</v>
      </c>
      <c r="M134" t="s">
        <v>553</v>
      </c>
      <c r="N134" t="s">
        <v>237</v>
      </c>
      <c r="O134" t="s">
        <v>230</v>
      </c>
      <c r="P134"/>
      <c r="Q134">
        <f ca="1">IF(OR(ISNUMBER(MATCH(L134,MasterData!$D$3:$D$18,0)),ISNUMBER(MATCH(L134,MasterData!$C$3:$C$18,0))),
    DATEDIF(E134,I134,"d"),
    DATEDIF(E134,TODAY(),"d"))</f>
        <v>7</v>
      </c>
      <c r="R134">
        <f t="shared" ca="1" si="6"/>
        <v>1</v>
      </c>
      <c r="S134">
        <f t="shared" ca="1" si="7"/>
        <v>0</v>
      </c>
      <c r="T134">
        <f t="shared" ca="1" si="8"/>
        <v>0</v>
      </c>
    </row>
    <row r="135" spans="1:20" x14ac:dyDescent="0.35">
      <c r="A135">
        <v>6000141724</v>
      </c>
      <c r="B135" t="s">
        <v>554</v>
      </c>
      <c r="C135" t="s">
        <v>230</v>
      </c>
      <c r="D135" s="34" t="s">
        <v>480</v>
      </c>
      <c r="E135" s="1">
        <v>45807</v>
      </c>
      <c r="F135" s="1"/>
      <c r="G135" t="s">
        <v>275</v>
      </c>
      <c r="H135" t="s">
        <v>240</v>
      </c>
      <c r="I135" s="1">
        <v>45814</v>
      </c>
      <c r="J135" t="s">
        <v>234</v>
      </c>
      <c r="K135" t="s">
        <v>347</v>
      </c>
      <c r="L135" t="s">
        <v>171</v>
      </c>
      <c r="M135" t="s">
        <v>555</v>
      </c>
      <c r="N135" t="s">
        <v>237</v>
      </c>
      <c r="O135" t="s">
        <v>230</v>
      </c>
      <c r="P135"/>
      <c r="Q135">
        <f ca="1">IF(OR(ISNUMBER(MATCH(L135,MasterData!$D$3:$D$18,0)),ISNUMBER(MATCH(L135,MasterData!$C$3:$C$18,0))),
    DATEDIF(E135,I135,"d"),
    DATEDIF(E135,TODAY(),"d"))</f>
        <v>7</v>
      </c>
      <c r="R135">
        <f t="shared" ca="1" si="6"/>
        <v>1</v>
      </c>
      <c r="S135">
        <f t="shared" ca="1" si="7"/>
        <v>0</v>
      </c>
      <c r="T135">
        <f t="shared" ca="1" si="8"/>
        <v>0</v>
      </c>
    </row>
    <row r="136" spans="1:20" x14ac:dyDescent="0.35">
      <c r="A136">
        <v>6000141747</v>
      </c>
      <c r="B136" t="s">
        <v>556</v>
      </c>
      <c r="C136" t="s">
        <v>230</v>
      </c>
      <c r="D136" s="34" t="s">
        <v>254</v>
      </c>
      <c r="E136" s="1">
        <v>45807</v>
      </c>
      <c r="F136" s="1">
        <v>45812</v>
      </c>
      <c r="G136" t="s">
        <v>255</v>
      </c>
      <c r="H136" t="s">
        <v>240</v>
      </c>
      <c r="I136" s="1">
        <v>45820</v>
      </c>
      <c r="J136" t="s">
        <v>234</v>
      </c>
      <c r="K136" t="s">
        <v>347</v>
      </c>
      <c r="L136" t="s">
        <v>171</v>
      </c>
      <c r="M136" t="s">
        <v>557</v>
      </c>
      <c r="N136" t="s">
        <v>237</v>
      </c>
      <c r="O136" t="s">
        <v>230</v>
      </c>
      <c r="P136"/>
      <c r="Q136">
        <f ca="1">IF(OR(ISNUMBER(MATCH(L136,MasterData!$D$3:$D$18,0)),ISNUMBER(MATCH(L136,MasterData!$C$3:$C$18,0))),
    DATEDIF(E136,I136,"d"),
    DATEDIF(E136,TODAY(),"d"))</f>
        <v>13</v>
      </c>
      <c r="R136">
        <f t="shared" ca="1" si="6"/>
        <v>0</v>
      </c>
      <c r="S136">
        <f t="shared" ca="1" si="7"/>
        <v>1</v>
      </c>
      <c r="T136">
        <f t="shared" ca="1" si="8"/>
        <v>0</v>
      </c>
    </row>
    <row r="137" spans="1:20" x14ac:dyDescent="0.35">
      <c r="A137">
        <v>6000141793</v>
      </c>
      <c r="B137" t="s">
        <v>558</v>
      </c>
      <c r="C137" t="s">
        <v>230</v>
      </c>
      <c r="D137" s="34" t="s">
        <v>480</v>
      </c>
      <c r="E137" s="1">
        <v>45810</v>
      </c>
      <c r="F137" s="1">
        <v>45828</v>
      </c>
      <c r="G137" t="s">
        <v>559</v>
      </c>
      <c r="H137" t="s">
        <v>233</v>
      </c>
      <c r="I137" s="1">
        <v>45833</v>
      </c>
      <c r="J137" t="s">
        <v>234</v>
      </c>
      <c r="K137" t="s">
        <v>241</v>
      </c>
      <c r="L137" t="s">
        <v>171</v>
      </c>
      <c r="M137" t="s">
        <v>561</v>
      </c>
      <c r="N137" t="s">
        <v>237</v>
      </c>
      <c r="O137" t="s">
        <v>230</v>
      </c>
      <c r="P137"/>
      <c r="Q137">
        <f ca="1">IF(OR(ISNUMBER(MATCH(L137,MasterData!$D$3:$D$18,0)),ISNUMBER(MATCH(L137,MasterData!$C$3:$C$18,0))),
    DATEDIF(E137,I137,"d"),
    DATEDIF(E137,TODAY(),"d"))</f>
        <v>23</v>
      </c>
      <c r="R137">
        <f t="shared" ca="1" si="6"/>
        <v>0</v>
      </c>
      <c r="S137">
        <f t="shared" ca="1" si="7"/>
        <v>1</v>
      </c>
      <c r="T137">
        <f t="shared" ca="1" si="8"/>
        <v>0</v>
      </c>
    </row>
    <row r="138" spans="1:20" x14ac:dyDescent="0.35">
      <c r="A138">
        <v>6000141959</v>
      </c>
      <c r="B138" t="s">
        <v>562</v>
      </c>
      <c r="C138" t="s">
        <v>230</v>
      </c>
      <c r="D138" s="34" t="s">
        <v>506</v>
      </c>
      <c r="E138" s="1">
        <v>45811</v>
      </c>
      <c r="F138" s="1"/>
      <c r="G138" t="s">
        <v>507</v>
      </c>
      <c r="H138" t="s">
        <v>233</v>
      </c>
      <c r="I138" s="1">
        <v>45819</v>
      </c>
      <c r="J138" t="s">
        <v>234</v>
      </c>
      <c r="K138" t="s">
        <v>235</v>
      </c>
      <c r="L138" t="s">
        <v>171</v>
      </c>
      <c r="M138" t="s">
        <v>563</v>
      </c>
      <c r="N138" t="s">
        <v>237</v>
      </c>
      <c r="O138" t="s">
        <v>230</v>
      </c>
      <c r="P138"/>
      <c r="Q138">
        <f ca="1">IF(OR(ISNUMBER(MATCH(L138,MasterData!$D$3:$D$18,0)),ISNUMBER(MATCH(L138,MasterData!$C$3:$C$18,0))),
    DATEDIF(E138,I138,"d"),
    DATEDIF(E138,TODAY(),"d"))</f>
        <v>8</v>
      </c>
      <c r="R138">
        <f t="shared" ca="1" si="6"/>
        <v>0</v>
      </c>
      <c r="S138">
        <f t="shared" ca="1" si="7"/>
        <v>1</v>
      </c>
      <c r="T138">
        <f t="shared" ca="1" si="8"/>
        <v>0</v>
      </c>
    </row>
    <row r="139" spans="1:20" x14ac:dyDescent="0.35">
      <c r="A139">
        <v>6000142018</v>
      </c>
      <c r="B139" t="s">
        <v>564</v>
      </c>
      <c r="C139" t="s">
        <v>230</v>
      </c>
      <c r="D139" s="34" t="s">
        <v>231</v>
      </c>
      <c r="E139" s="1">
        <v>45811</v>
      </c>
      <c r="F139" s="1">
        <v>45817</v>
      </c>
      <c r="G139" t="s">
        <v>293</v>
      </c>
      <c r="H139" t="s">
        <v>377</v>
      </c>
      <c r="I139" s="1">
        <v>45819</v>
      </c>
      <c r="J139" t="s">
        <v>234</v>
      </c>
      <c r="K139" t="s">
        <v>241</v>
      </c>
      <c r="L139" t="s">
        <v>171</v>
      </c>
      <c r="M139" t="s">
        <v>565</v>
      </c>
      <c r="N139" t="s">
        <v>237</v>
      </c>
      <c r="O139" t="s">
        <v>230</v>
      </c>
      <c r="P139"/>
      <c r="Q139">
        <f ca="1">IF(OR(ISNUMBER(MATCH(L139,MasterData!$D$3:$D$18,0)),ISNUMBER(MATCH(L139,MasterData!$C$3:$C$18,0))),
    DATEDIF(E139,I139,"d"),
    DATEDIF(E139,TODAY(),"d"))</f>
        <v>8</v>
      </c>
      <c r="R139">
        <f t="shared" ca="1" si="6"/>
        <v>0</v>
      </c>
      <c r="S139">
        <f t="shared" ca="1" si="7"/>
        <v>1</v>
      </c>
      <c r="T139">
        <f t="shared" ca="1" si="8"/>
        <v>0</v>
      </c>
    </row>
    <row r="140" spans="1:20" x14ac:dyDescent="0.35">
      <c r="A140">
        <v>6000142063</v>
      </c>
      <c r="B140" t="s">
        <v>566</v>
      </c>
      <c r="C140" t="s">
        <v>230</v>
      </c>
      <c r="D140" s="34" t="s">
        <v>480</v>
      </c>
      <c r="E140" s="1">
        <v>45811</v>
      </c>
      <c r="F140" s="1"/>
      <c r="G140" t="s">
        <v>329</v>
      </c>
      <c r="H140" t="s">
        <v>233</v>
      </c>
      <c r="I140" s="1">
        <v>45819</v>
      </c>
      <c r="J140" t="s">
        <v>234</v>
      </c>
      <c r="K140" t="s">
        <v>241</v>
      </c>
      <c r="L140" t="s">
        <v>171</v>
      </c>
      <c r="M140" t="s">
        <v>567</v>
      </c>
      <c r="N140" t="s">
        <v>237</v>
      </c>
      <c r="O140" t="s">
        <v>230</v>
      </c>
      <c r="P140"/>
      <c r="Q140">
        <f ca="1">IF(OR(ISNUMBER(MATCH(L140,MasterData!$D$3:$D$18,0)),ISNUMBER(MATCH(L140,MasterData!$C$3:$C$18,0))),
    DATEDIF(E140,I140,"d"),
    DATEDIF(E140,TODAY(),"d"))</f>
        <v>8</v>
      </c>
      <c r="R140">
        <f t="shared" ca="1" si="6"/>
        <v>0</v>
      </c>
      <c r="S140">
        <f t="shared" ca="1" si="7"/>
        <v>1</v>
      </c>
      <c r="T140">
        <f t="shared" ca="1" si="8"/>
        <v>0</v>
      </c>
    </row>
    <row r="141" spans="1:20" x14ac:dyDescent="0.35">
      <c r="A141">
        <v>6000142101</v>
      </c>
      <c r="B141" t="s">
        <v>568</v>
      </c>
      <c r="C141" t="s">
        <v>230</v>
      </c>
      <c r="D141" s="34" t="s">
        <v>506</v>
      </c>
      <c r="E141" s="1">
        <v>45812</v>
      </c>
      <c r="F141" s="1"/>
      <c r="G141" t="s">
        <v>534</v>
      </c>
      <c r="H141" t="s">
        <v>233</v>
      </c>
      <c r="I141" s="1">
        <v>45846</v>
      </c>
      <c r="J141" t="s">
        <v>234</v>
      </c>
      <c r="K141" t="s">
        <v>235</v>
      </c>
      <c r="L141" t="s">
        <v>171</v>
      </c>
      <c r="M141" t="s">
        <v>569</v>
      </c>
      <c r="N141" t="s">
        <v>237</v>
      </c>
      <c r="O141" t="s">
        <v>230</v>
      </c>
      <c r="P141"/>
      <c r="Q141">
        <f ca="1">IF(OR(ISNUMBER(MATCH(L141,MasterData!$D$3:$D$18,0)),ISNUMBER(MATCH(L141,MasterData!$C$3:$C$18,0))),
    DATEDIF(E141,I141,"d"),
    DATEDIF(E141,TODAY(),"d"))</f>
        <v>34</v>
      </c>
      <c r="R141">
        <f t="shared" ca="1" si="6"/>
        <v>0</v>
      </c>
      <c r="S141">
        <f t="shared" ca="1" si="7"/>
        <v>0</v>
      </c>
      <c r="T141">
        <f t="shared" ca="1" si="8"/>
        <v>1</v>
      </c>
    </row>
    <row r="142" spans="1:20" x14ac:dyDescent="0.35">
      <c r="A142">
        <v>6000142210</v>
      </c>
      <c r="B142" t="s">
        <v>570</v>
      </c>
      <c r="C142" t="s">
        <v>230</v>
      </c>
      <c r="D142" s="34" t="s">
        <v>449</v>
      </c>
      <c r="E142" s="1">
        <v>45812</v>
      </c>
      <c r="F142" s="1"/>
      <c r="G142" t="s">
        <v>450</v>
      </c>
      <c r="H142" t="s">
        <v>233</v>
      </c>
      <c r="I142" s="1">
        <v>45820</v>
      </c>
      <c r="J142" t="s">
        <v>234</v>
      </c>
      <c r="K142" t="s">
        <v>241</v>
      </c>
      <c r="L142" t="s">
        <v>171</v>
      </c>
      <c r="M142" t="s">
        <v>571</v>
      </c>
      <c r="N142" t="s">
        <v>237</v>
      </c>
      <c r="O142" t="s">
        <v>230</v>
      </c>
      <c r="P142"/>
      <c r="Q142">
        <f ca="1">IF(OR(ISNUMBER(MATCH(L142,MasterData!$D$3:$D$18,0)),ISNUMBER(MATCH(L142,MasterData!$C$3:$C$18,0))),
    DATEDIF(E142,I142,"d"),
    DATEDIF(E142,TODAY(),"d"))</f>
        <v>8</v>
      </c>
      <c r="R142">
        <f t="shared" ca="1" si="6"/>
        <v>0</v>
      </c>
      <c r="S142">
        <f t="shared" ca="1" si="7"/>
        <v>1</v>
      </c>
      <c r="T142">
        <f t="shared" ca="1" si="8"/>
        <v>0</v>
      </c>
    </row>
    <row r="143" spans="1:20" x14ac:dyDescent="0.35">
      <c r="A143">
        <v>6000142258</v>
      </c>
      <c r="B143" t="s">
        <v>572</v>
      </c>
      <c r="C143" t="s">
        <v>230</v>
      </c>
      <c r="D143" s="34" t="s">
        <v>254</v>
      </c>
      <c r="E143" s="1">
        <v>45812</v>
      </c>
      <c r="F143" s="1"/>
      <c r="G143" t="s">
        <v>268</v>
      </c>
      <c r="H143" t="s">
        <v>233</v>
      </c>
      <c r="I143" s="1">
        <v>45831</v>
      </c>
      <c r="J143" t="s">
        <v>234</v>
      </c>
      <c r="K143" t="s">
        <v>235</v>
      </c>
      <c r="L143" t="s">
        <v>171</v>
      </c>
      <c r="M143" t="s">
        <v>573</v>
      </c>
      <c r="N143" t="s">
        <v>237</v>
      </c>
      <c r="O143" t="s">
        <v>230</v>
      </c>
      <c r="P143"/>
      <c r="Q143">
        <f ca="1">IF(OR(ISNUMBER(MATCH(L143,MasterData!$D$3:$D$18,0)),ISNUMBER(MATCH(L143,MasterData!$C$3:$C$18,0))),
    DATEDIF(E143,I143,"d"),
    DATEDIF(E143,TODAY(),"d"))</f>
        <v>19</v>
      </c>
      <c r="R143">
        <f t="shared" ca="1" si="6"/>
        <v>0</v>
      </c>
      <c r="S143">
        <f t="shared" ca="1" si="7"/>
        <v>1</v>
      </c>
      <c r="T143">
        <f t="shared" ca="1" si="8"/>
        <v>0</v>
      </c>
    </row>
    <row r="144" spans="1:20" x14ac:dyDescent="0.35">
      <c r="A144">
        <v>6000142276</v>
      </c>
      <c r="B144" t="s">
        <v>574</v>
      </c>
      <c r="C144" t="s">
        <v>230</v>
      </c>
      <c r="D144" s="34" t="s">
        <v>506</v>
      </c>
      <c r="E144" s="1">
        <v>45812</v>
      </c>
      <c r="F144" s="1"/>
      <c r="G144" t="s">
        <v>575</v>
      </c>
      <c r="H144" t="s">
        <v>233</v>
      </c>
      <c r="I144" s="1">
        <v>45855</v>
      </c>
      <c r="J144" t="s">
        <v>234</v>
      </c>
      <c r="K144" t="s">
        <v>235</v>
      </c>
      <c r="L144" t="s">
        <v>171</v>
      </c>
      <c r="M144" t="s">
        <v>576</v>
      </c>
      <c r="N144" t="s">
        <v>237</v>
      </c>
      <c r="O144" t="s">
        <v>230</v>
      </c>
      <c r="P144"/>
      <c r="Q144">
        <f ca="1">IF(OR(ISNUMBER(MATCH(L144,MasterData!$D$3:$D$18,0)),ISNUMBER(MATCH(L144,MasterData!$C$3:$C$18,0))),
    DATEDIF(E144,I144,"d"),
    DATEDIF(E144,TODAY(),"d"))</f>
        <v>43</v>
      </c>
      <c r="R144">
        <f t="shared" ca="1" si="6"/>
        <v>0</v>
      </c>
      <c r="S144">
        <f t="shared" ca="1" si="7"/>
        <v>0</v>
      </c>
      <c r="T144">
        <f t="shared" ca="1" si="8"/>
        <v>1</v>
      </c>
    </row>
    <row r="145" spans="1:20" x14ac:dyDescent="0.35">
      <c r="A145">
        <v>6000142286</v>
      </c>
      <c r="B145" t="s">
        <v>600</v>
      </c>
      <c r="C145" t="s">
        <v>230</v>
      </c>
      <c r="D145" s="34" t="s">
        <v>231</v>
      </c>
      <c r="E145" s="1">
        <v>45813</v>
      </c>
      <c r="F145" s="1"/>
      <c r="G145" t="s">
        <v>318</v>
      </c>
      <c r="H145" t="s">
        <v>233</v>
      </c>
      <c r="I145" s="1">
        <v>45840</v>
      </c>
      <c r="J145" t="s">
        <v>234</v>
      </c>
      <c r="K145" t="s">
        <v>241</v>
      </c>
      <c r="L145" t="s">
        <v>171</v>
      </c>
      <c r="M145" t="s">
        <v>319</v>
      </c>
      <c r="N145" t="s">
        <v>237</v>
      </c>
      <c r="O145" t="s">
        <v>230</v>
      </c>
      <c r="P145"/>
      <c r="Q145">
        <f ca="1">IF(OR(ISNUMBER(MATCH(L145,MasterData!$D$3:$D$18,0)),ISNUMBER(MATCH(L145,MasterData!$C$3:$C$18,0))),
    DATEDIF(E145,I145,"d"),
    DATEDIF(E145,TODAY(),"d"))</f>
        <v>27</v>
      </c>
      <c r="R145">
        <f t="shared" ca="1" si="6"/>
        <v>0</v>
      </c>
      <c r="S145">
        <f t="shared" ca="1" si="7"/>
        <v>1</v>
      </c>
      <c r="T145">
        <f t="shared" ca="1" si="8"/>
        <v>0</v>
      </c>
    </row>
    <row r="146" spans="1:20" x14ac:dyDescent="0.35">
      <c r="A146">
        <v>6000142434</v>
      </c>
      <c r="B146" t="s">
        <v>7</v>
      </c>
      <c r="C146" t="s">
        <v>230</v>
      </c>
      <c r="D146" s="34" t="s">
        <v>251</v>
      </c>
      <c r="E146" s="1">
        <v>45813</v>
      </c>
      <c r="F146" s="1">
        <v>45828</v>
      </c>
      <c r="G146" t="s">
        <v>577</v>
      </c>
      <c r="H146" t="s">
        <v>233</v>
      </c>
      <c r="I146" s="1">
        <v>45814</v>
      </c>
      <c r="J146" t="s">
        <v>560</v>
      </c>
      <c r="K146" t="s">
        <v>235</v>
      </c>
      <c r="L146" t="s">
        <v>183</v>
      </c>
      <c r="M146" t="s">
        <v>578</v>
      </c>
      <c r="N146" t="s">
        <v>237</v>
      </c>
      <c r="O146" t="s">
        <v>230</v>
      </c>
      <c r="P146" s="204" t="s">
        <v>798</v>
      </c>
      <c r="Q146">
        <f ca="1">IF(OR(ISNUMBER(MATCH(L146,MasterData!$D$3:$D$18,0)),ISNUMBER(MATCH(L146,MasterData!$C$3:$C$18,0))),
    DATEDIF(E146,I146,"d"),
    DATEDIF(E146,TODAY(),"d"))</f>
        <v>194</v>
      </c>
      <c r="R146">
        <f t="shared" ca="1" si="6"/>
        <v>0</v>
      </c>
      <c r="S146">
        <f t="shared" ca="1" si="7"/>
        <v>0</v>
      </c>
      <c r="T146">
        <f t="shared" ca="1" si="8"/>
        <v>1</v>
      </c>
    </row>
    <row r="147" spans="1:20" x14ac:dyDescent="0.35">
      <c r="A147">
        <v>6000142441</v>
      </c>
      <c r="B147" t="s">
        <v>6</v>
      </c>
      <c r="C147" t="s">
        <v>230</v>
      </c>
      <c r="D147" s="34" t="s">
        <v>231</v>
      </c>
      <c r="E147" s="1">
        <v>45813</v>
      </c>
      <c r="F147" s="1"/>
      <c r="G147" t="s">
        <v>453</v>
      </c>
      <c r="H147" t="s">
        <v>233</v>
      </c>
      <c r="I147" s="1">
        <v>45910</v>
      </c>
      <c r="J147" t="s">
        <v>591</v>
      </c>
      <c r="K147" t="s">
        <v>235</v>
      </c>
      <c r="L147" t="s">
        <v>171</v>
      </c>
      <c r="M147" t="s">
        <v>579</v>
      </c>
      <c r="N147" t="s">
        <v>237</v>
      </c>
      <c r="O147" t="s">
        <v>230</v>
      </c>
      <c r="P147" s="204" t="s">
        <v>798</v>
      </c>
      <c r="Q147">
        <f ca="1">IF(OR(ISNUMBER(MATCH(L147,MasterData!$D$3:$D$18,0)),ISNUMBER(MATCH(L147,MasterData!$C$3:$C$18,0))),
    DATEDIF(E147,I147,"d"),
    DATEDIF(E147,TODAY(),"d"))</f>
        <v>97</v>
      </c>
      <c r="R147">
        <f t="shared" ca="1" si="6"/>
        <v>0</v>
      </c>
      <c r="S147">
        <f t="shared" ca="1" si="7"/>
        <v>0</v>
      </c>
      <c r="T147">
        <f t="shared" ca="1" si="8"/>
        <v>1</v>
      </c>
    </row>
    <row r="148" spans="1:20" x14ac:dyDescent="0.35">
      <c r="A148">
        <v>6000142523</v>
      </c>
      <c r="B148" t="s">
        <v>580</v>
      </c>
      <c r="C148" t="s">
        <v>230</v>
      </c>
      <c r="D148" s="34" t="s">
        <v>581</v>
      </c>
      <c r="E148" s="1">
        <v>45814</v>
      </c>
      <c r="F148" s="1"/>
      <c r="G148" t="s">
        <v>582</v>
      </c>
      <c r="H148" t="s">
        <v>233</v>
      </c>
      <c r="I148" s="1">
        <v>45821</v>
      </c>
      <c r="J148" t="s">
        <v>234</v>
      </c>
      <c r="K148" t="s">
        <v>241</v>
      </c>
      <c r="L148" t="s">
        <v>171</v>
      </c>
      <c r="M148" t="s">
        <v>583</v>
      </c>
      <c r="N148" t="s">
        <v>237</v>
      </c>
      <c r="O148" t="s">
        <v>230</v>
      </c>
      <c r="P148"/>
      <c r="Q148">
        <f ca="1">IF(OR(ISNUMBER(MATCH(L148,MasterData!$D$3:$D$18,0)),ISNUMBER(MATCH(L148,MasterData!$C$3:$C$18,0))),
    DATEDIF(E148,I148,"d"),
    DATEDIF(E148,TODAY(),"d"))</f>
        <v>7</v>
      </c>
      <c r="R148">
        <f t="shared" ca="1" si="6"/>
        <v>1</v>
      </c>
      <c r="S148">
        <f t="shared" ca="1" si="7"/>
        <v>0</v>
      </c>
      <c r="T148">
        <f t="shared" ca="1" si="8"/>
        <v>0</v>
      </c>
    </row>
    <row r="149" spans="1:20" x14ac:dyDescent="0.35">
      <c r="A149">
        <v>6000142666</v>
      </c>
      <c r="B149" t="s">
        <v>584</v>
      </c>
      <c r="C149" t="s">
        <v>230</v>
      </c>
      <c r="D149" s="34" t="s">
        <v>480</v>
      </c>
      <c r="E149" s="1">
        <v>45818</v>
      </c>
      <c r="F149" s="1"/>
      <c r="G149" t="s">
        <v>552</v>
      </c>
      <c r="H149" t="s">
        <v>233</v>
      </c>
      <c r="I149" s="1">
        <v>45833</v>
      </c>
      <c r="J149" t="s">
        <v>234</v>
      </c>
      <c r="K149" t="s">
        <v>241</v>
      </c>
      <c r="L149" t="s">
        <v>171</v>
      </c>
      <c r="M149" t="s">
        <v>585</v>
      </c>
      <c r="N149" t="s">
        <v>237</v>
      </c>
      <c r="O149" t="s">
        <v>230</v>
      </c>
      <c r="P149"/>
      <c r="Q149">
        <f ca="1">IF(OR(ISNUMBER(MATCH(L149,MasterData!$D$3:$D$18,0)),ISNUMBER(MATCH(L149,MasterData!$C$3:$C$18,0))),
    DATEDIF(E149,I149,"d"),
    DATEDIF(E149,TODAY(),"d"))</f>
        <v>15</v>
      </c>
      <c r="R149">
        <f t="shared" ca="1" si="6"/>
        <v>0</v>
      </c>
      <c r="S149">
        <f t="shared" ca="1" si="7"/>
        <v>1</v>
      </c>
      <c r="T149">
        <f t="shared" ca="1" si="8"/>
        <v>0</v>
      </c>
    </row>
    <row r="150" spans="1:20" x14ac:dyDescent="0.35">
      <c r="A150">
        <v>6000142675</v>
      </c>
      <c r="B150" t="s">
        <v>230</v>
      </c>
      <c r="C150" t="s">
        <v>230</v>
      </c>
      <c r="D150" s="34" t="s">
        <v>254</v>
      </c>
      <c r="E150" s="1">
        <v>45818</v>
      </c>
      <c r="F150" s="1"/>
      <c r="G150" t="s">
        <v>400</v>
      </c>
      <c r="H150" t="s">
        <v>233</v>
      </c>
      <c r="I150" s="1">
        <v>45857</v>
      </c>
      <c r="J150" t="s">
        <v>245</v>
      </c>
      <c r="K150" t="s">
        <v>241</v>
      </c>
      <c r="L150" t="s">
        <v>171</v>
      </c>
      <c r="M150" t="s">
        <v>586</v>
      </c>
      <c r="N150" t="s">
        <v>237</v>
      </c>
      <c r="O150" t="s">
        <v>230</v>
      </c>
      <c r="P150"/>
      <c r="Q150">
        <f ca="1">IF(OR(ISNUMBER(MATCH(L150,MasterData!$D$3:$D$18,0)),ISNUMBER(MATCH(L150,MasterData!$C$3:$C$18,0))),
    DATEDIF(E150,I150,"d"),
    DATEDIF(E150,TODAY(),"d"))</f>
        <v>39</v>
      </c>
      <c r="R150">
        <f t="shared" ca="1" si="6"/>
        <v>0</v>
      </c>
      <c r="S150">
        <f t="shared" ca="1" si="7"/>
        <v>0</v>
      </c>
      <c r="T150">
        <f t="shared" ca="1" si="8"/>
        <v>1</v>
      </c>
    </row>
    <row r="151" spans="1:20" x14ac:dyDescent="0.35">
      <c r="A151">
        <v>6000142684</v>
      </c>
      <c r="B151" t="s">
        <v>587</v>
      </c>
      <c r="C151" t="s">
        <v>230</v>
      </c>
      <c r="D151" s="34" t="s">
        <v>251</v>
      </c>
      <c r="E151" s="1">
        <v>45818</v>
      </c>
      <c r="F151" s="1"/>
      <c r="G151" t="s">
        <v>588</v>
      </c>
      <c r="H151" t="s">
        <v>233</v>
      </c>
      <c r="I151" s="1">
        <v>45825</v>
      </c>
      <c r="J151" t="s">
        <v>234</v>
      </c>
      <c r="K151" t="s">
        <v>235</v>
      </c>
      <c r="L151" t="s">
        <v>171</v>
      </c>
      <c r="M151" t="s">
        <v>589</v>
      </c>
      <c r="N151" t="s">
        <v>237</v>
      </c>
      <c r="O151" t="s">
        <v>230</v>
      </c>
      <c r="P151"/>
      <c r="Q151">
        <f ca="1">IF(OR(ISNUMBER(MATCH(L151,MasterData!$D$3:$D$18,0)),ISNUMBER(MATCH(L151,MasterData!$C$3:$C$18,0))),
    DATEDIF(E151,I151,"d"),
    DATEDIF(E151,TODAY(),"d"))</f>
        <v>7</v>
      </c>
      <c r="R151">
        <f t="shared" ca="1" si="6"/>
        <v>1</v>
      </c>
      <c r="S151">
        <f t="shared" ca="1" si="7"/>
        <v>0</v>
      </c>
      <c r="T151">
        <f t="shared" ca="1" si="8"/>
        <v>0</v>
      </c>
    </row>
    <row r="152" spans="1:20" x14ac:dyDescent="0.35">
      <c r="A152">
        <v>6000142800</v>
      </c>
      <c r="B152" t="s">
        <v>590</v>
      </c>
      <c r="C152" t="s">
        <v>230</v>
      </c>
      <c r="D152" s="34" t="s">
        <v>480</v>
      </c>
      <c r="E152" s="1">
        <v>45819</v>
      </c>
      <c r="F152" s="1"/>
      <c r="G152" t="s">
        <v>552</v>
      </c>
      <c r="H152" t="s">
        <v>233</v>
      </c>
      <c r="I152" s="1">
        <v>45840</v>
      </c>
      <c r="J152" t="s">
        <v>234</v>
      </c>
      <c r="K152" t="s">
        <v>241</v>
      </c>
      <c r="L152" t="s">
        <v>171</v>
      </c>
      <c r="M152" t="s">
        <v>592</v>
      </c>
      <c r="N152" t="s">
        <v>237</v>
      </c>
      <c r="O152" t="s">
        <v>230</v>
      </c>
      <c r="P152"/>
      <c r="Q152">
        <f ca="1">IF(OR(ISNUMBER(MATCH(L152,MasterData!$D$3:$D$18,0)),ISNUMBER(MATCH(L152,MasterData!$C$3:$C$18,0))),
    DATEDIF(E152,I152,"d"),
    DATEDIF(E152,TODAY(),"d"))</f>
        <v>21</v>
      </c>
      <c r="R152">
        <f t="shared" ca="1" si="6"/>
        <v>0</v>
      </c>
      <c r="S152">
        <f t="shared" ca="1" si="7"/>
        <v>1</v>
      </c>
      <c r="T152">
        <f t="shared" ca="1" si="8"/>
        <v>0</v>
      </c>
    </row>
    <row r="153" spans="1:20" x14ac:dyDescent="0.35">
      <c r="A153">
        <v>6000142856</v>
      </c>
      <c r="B153" t="s">
        <v>593</v>
      </c>
      <c r="C153" t="s">
        <v>230</v>
      </c>
      <c r="D153" s="34" t="s">
        <v>594</v>
      </c>
      <c r="E153" s="1">
        <v>45819</v>
      </c>
      <c r="F153" s="1"/>
      <c r="G153" t="s">
        <v>552</v>
      </c>
      <c r="H153" t="s">
        <v>230</v>
      </c>
      <c r="I153" s="1">
        <v>45826</v>
      </c>
      <c r="J153" t="s">
        <v>234</v>
      </c>
      <c r="K153" t="s">
        <v>241</v>
      </c>
      <c r="L153" t="s">
        <v>171</v>
      </c>
      <c r="M153" t="s">
        <v>595</v>
      </c>
      <c r="N153" t="s">
        <v>237</v>
      </c>
      <c r="O153" t="s">
        <v>230</v>
      </c>
      <c r="P153"/>
      <c r="Q153">
        <f ca="1">IF(OR(ISNUMBER(MATCH(L153,MasterData!$D$3:$D$18,0)),ISNUMBER(MATCH(L153,MasterData!$C$3:$C$18,0))),
    DATEDIF(E153,I153,"d"),
    DATEDIF(E153,TODAY(),"d"))</f>
        <v>7</v>
      </c>
      <c r="R153">
        <f t="shared" ca="1" si="6"/>
        <v>1</v>
      </c>
      <c r="S153">
        <f t="shared" ca="1" si="7"/>
        <v>0</v>
      </c>
      <c r="T153">
        <f t="shared" ca="1" si="8"/>
        <v>0</v>
      </c>
    </row>
    <row r="154" spans="1:20" x14ac:dyDescent="0.35">
      <c r="A154">
        <v>6000142896</v>
      </c>
      <c r="B154" t="s">
        <v>230</v>
      </c>
      <c r="C154" t="s">
        <v>230</v>
      </c>
      <c r="D154" s="34" t="s">
        <v>254</v>
      </c>
      <c r="E154" s="1">
        <v>45819</v>
      </c>
      <c r="F154" s="1"/>
      <c r="G154" t="s">
        <v>400</v>
      </c>
      <c r="H154" t="s">
        <v>240</v>
      </c>
      <c r="I154" s="1">
        <v>45856</v>
      </c>
      <c r="J154" t="s">
        <v>631</v>
      </c>
      <c r="K154" t="s">
        <v>347</v>
      </c>
      <c r="L154" t="s">
        <v>164</v>
      </c>
      <c r="M154" t="s">
        <v>596</v>
      </c>
      <c r="N154" t="s">
        <v>237</v>
      </c>
      <c r="O154" t="s">
        <v>230</v>
      </c>
      <c r="P154" s="204" t="s">
        <v>798</v>
      </c>
      <c r="Q154">
        <f ca="1">IF(OR(ISNUMBER(MATCH(L154,MasterData!$D$3:$D$18,0)),ISNUMBER(MATCH(L154,MasterData!$C$3:$C$18,0))),
    DATEDIF(E154,I154,"d"),
    DATEDIF(E154,TODAY(),"d"))</f>
        <v>188</v>
      </c>
      <c r="R154">
        <f t="shared" ca="1" si="6"/>
        <v>0</v>
      </c>
      <c r="S154">
        <f t="shared" ca="1" si="7"/>
        <v>0</v>
      </c>
      <c r="T154">
        <f t="shared" ca="1" si="8"/>
        <v>1</v>
      </c>
    </row>
    <row r="155" spans="1:20" x14ac:dyDescent="0.35">
      <c r="A155">
        <v>6000142903</v>
      </c>
      <c r="B155" t="s">
        <v>230</v>
      </c>
      <c r="C155" t="s">
        <v>230</v>
      </c>
      <c r="D155" s="34" t="s">
        <v>251</v>
      </c>
      <c r="E155" s="1">
        <v>45819</v>
      </c>
      <c r="F155" s="1">
        <v>45842</v>
      </c>
      <c r="G155" t="s">
        <v>601</v>
      </c>
      <c r="H155" t="s">
        <v>233</v>
      </c>
      <c r="I155" s="1">
        <v>45833</v>
      </c>
      <c r="J155" t="s">
        <v>620</v>
      </c>
      <c r="K155" t="s">
        <v>241</v>
      </c>
      <c r="L155" t="s">
        <v>171</v>
      </c>
      <c r="M155" t="s">
        <v>603</v>
      </c>
      <c r="N155" t="s">
        <v>237</v>
      </c>
      <c r="O155" t="s">
        <v>230</v>
      </c>
      <c r="P155"/>
      <c r="Q155">
        <f ca="1">IF(OR(ISNUMBER(MATCH(L155,MasterData!$D$3:$D$18,0)),ISNUMBER(MATCH(L155,MasterData!$C$3:$C$18,0))),
    DATEDIF(E155,I155,"d"),
    DATEDIF(E155,TODAY(),"d"))</f>
        <v>14</v>
      </c>
      <c r="R155">
        <f t="shared" ca="1" si="6"/>
        <v>0</v>
      </c>
      <c r="S155">
        <f t="shared" ca="1" si="7"/>
        <v>1</v>
      </c>
      <c r="T155">
        <f t="shared" ca="1" si="8"/>
        <v>0</v>
      </c>
    </row>
    <row r="156" spans="1:20" x14ac:dyDescent="0.35">
      <c r="A156">
        <v>6000143191</v>
      </c>
      <c r="B156" t="s">
        <v>230</v>
      </c>
      <c r="C156" t="s">
        <v>230</v>
      </c>
      <c r="D156" s="34" t="s">
        <v>254</v>
      </c>
      <c r="E156" s="1">
        <v>45821</v>
      </c>
      <c r="F156" s="1"/>
      <c r="G156" t="s">
        <v>400</v>
      </c>
      <c r="H156" t="s">
        <v>240</v>
      </c>
      <c r="I156" s="1">
        <v>45845</v>
      </c>
      <c r="J156" t="s">
        <v>201</v>
      </c>
      <c r="K156" t="s">
        <v>241</v>
      </c>
      <c r="L156" t="s">
        <v>171</v>
      </c>
      <c r="M156" t="s">
        <v>597</v>
      </c>
      <c r="N156" t="s">
        <v>237</v>
      </c>
      <c r="O156" t="s">
        <v>230</v>
      </c>
      <c r="P156"/>
      <c r="Q156">
        <f ca="1">IF(OR(ISNUMBER(MATCH(L156,MasterData!$D$3:$D$18,0)),ISNUMBER(MATCH(L156,MasterData!$C$3:$C$18,0))),
    DATEDIF(E156,I156,"d"),
    DATEDIF(E156,TODAY(),"d"))</f>
        <v>24</v>
      </c>
      <c r="R156">
        <f t="shared" ca="1" si="6"/>
        <v>0</v>
      </c>
      <c r="S156">
        <f t="shared" ca="1" si="7"/>
        <v>1</v>
      </c>
      <c r="T156">
        <f t="shared" ca="1" si="8"/>
        <v>0</v>
      </c>
    </row>
    <row r="157" spans="1:20" x14ac:dyDescent="0.35">
      <c r="A157">
        <v>6000143230</v>
      </c>
      <c r="B157" t="s">
        <v>230</v>
      </c>
      <c r="C157" t="s">
        <v>230</v>
      </c>
      <c r="D157" s="34" t="s">
        <v>254</v>
      </c>
      <c r="E157" s="1">
        <v>45821</v>
      </c>
      <c r="F157" s="1"/>
      <c r="G157" t="s">
        <v>400</v>
      </c>
      <c r="H157" t="s">
        <v>233</v>
      </c>
      <c r="I157" s="1">
        <v>45845</v>
      </c>
      <c r="J157" t="s">
        <v>201</v>
      </c>
      <c r="K157" t="s">
        <v>241</v>
      </c>
      <c r="L157" t="s">
        <v>171</v>
      </c>
      <c r="M157" t="s">
        <v>598</v>
      </c>
      <c r="N157" t="s">
        <v>237</v>
      </c>
      <c r="O157" t="s">
        <v>230</v>
      </c>
      <c r="P157"/>
      <c r="Q157">
        <f ca="1">IF(OR(ISNUMBER(MATCH(L157,MasterData!$D$3:$D$18,0)),ISNUMBER(MATCH(L157,MasterData!$C$3:$C$18,0))),
    DATEDIF(E157,I157,"d"),
    DATEDIF(E157,TODAY(),"d"))</f>
        <v>24</v>
      </c>
      <c r="R157">
        <f t="shared" ca="1" si="6"/>
        <v>0</v>
      </c>
      <c r="S157">
        <f t="shared" ca="1" si="7"/>
        <v>1</v>
      </c>
      <c r="T157">
        <f t="shared" ca="1" si="8"/>
        <v>0</v>
      </c>
    </row>
    <row r="158" spans="1:20" x14ac:dyDescent="0.35">
      <c r="A158">
        <v>6000143231</v>
      </c>
      <c r="B158" t="s">
        <v>230</v>
      </c>
      <c r="C158" t="s">
        <v>230</v>
      </c>
      <c r="D158" s="34" t="s">
        <v>254</v>
      </c>
      <c r="E158" s="1">
        <v>45821</v>
      </c>
      <c r="F158" s="1"/>
      <c r="G158" t="s">
        <v>400</v>
      </c>
      <c r="H158" t="s">
        <v>233</v>
      </c>
      <c r="I158" s="1">
        <v>45848</v>
      </c>
      <c r="J158" t="s">
        <v>631</v>
      </c>
      <c r="K158" t="s">
        <v>241</v>
      </c>
      <c r="L158" t="s">
        <v>171</v>
      </c>
      <c r="M158" t="s">
        <v>599</v>
      </c>
      <c r="N158" t="s">
        <v>237</v>
      </c>
      <c r="O158" t="s">
        <v>230</v>
      </c>
      <c r="P158"/>
      <c r="Q158">
        <f ca="1">IF(OR(ISNUMBER(MATCH(L158,MasterData!$D$3:$D$18,0)),ISNUMBER(MATCH(L158,MasterData!$C$3:$C$18,0))),
    DATEDIF(E158,I158,"d"),
    DATEDIF(E158,TODAY(),"d"))</f>
        <v>27</v>
      </c>
      <c r="R158">
        <f t="shared" ca="1" si="6"/>
        <v>0</v>
      </c>
      <c r="S158">
        <f t="shared" ca="1" si="7"/>
        <v>1</v>
      </c>
      <c r="T158">
        <f t="shared" ca="1" si="8"/>
        <v>0</v>
      </c>
    </row>
    <row r="159" spans="1:20" x14ac:dyDescent="0.35">
      <c r="A159">
        <v>6000143290</v>
      </c>
      <c r="B159" t="s">
        <v>230</v>
      </c>
      <c r="C159" t="s">
        <v>230</v>
      </c>
      <c r="D159" s="34" t="s">
        <v>254</v>
      </c>
      <c r="E159" s="1">
        <v>45824</v>
      </c>
      <c r="F159" s="1"/>
      <c r="G159" t="s">
        <v>400</v>
      </c>
      <c r="H159" t="s">
        <v>604</v>
      </c>
      <c r="I159" s="1">
        <v>45845</v>
      </c>
      <c r="J159" t="s">
        <v>201</v>
      </c>
      <c r="K159" t="s">
        <v>241</v>
      </c>
      <c r="L159" t="s">
        <v>171</v>
      </c>
      <c r="M159" t="s">
        <v>605</v>
      </c>
      <c r="N159" t="s">
        <v>237</v>
      </c>
      <c r="O159" t="s">
        <v>230</v>
      </c>
      <c r="P159"/>
      <c r="Q159">
        <f ca="1">IF(OR(ISNUMBER(MATCH(L159,MasterData!$D$3:$D$18,0)),ISNUMBER(MATCH(L159,MasterData!$C$3:$C$18,0))),
    DATEDIF(E159,I159,"d"),
    DATEDIF(E159,TODAY(),"d"))</f>
        <v>21</v>
      </c>
      <c r="R159">
        <f t="shared" ca="1" si="6"/>
        <v>0</v>
      </c>
      <c r="S159">
        <f t="shared" ca="1" si="7"/>
        <v>1</v>
      </c>
      <c r="T159">
        <f t="shared" ca="1" si="8"/>
        <v>0</v>
      </c>
    </row>
    <row r="160" spans="1:20" x14ac:dyDescent="0.35">
      <c r="A160">
        <v>6000143344</v>
      </c>
      <c r="B160" t="s">
        <v>606</v>
      </c>
      <c r="C160" t="s">
        <v>230</v>
      </c>
      <c r="D160" s="34" t="s">
        <v>594</v>
      </c>
      <c r="E160" s="1">
        <v>45824</v>
      </c>
      <c r="F160" s="1"/>
      <c r="G160" t="s">
        <v>607</v>
      </c>
      <c r="H160" t="s">
        <v>233</v>
      </c>
      <c r="I160" s="1">
        <v>45832</v>
      </c>
      <c r="J160" t="s">
        <v>234</v>
      </c>
      <c r="K160" t="s">
        <v>241</v>
      </c>
      <c r="L160" t="s">
        <v>171</v>
      </c>
      <c r="M160" t="s">
        <v>608</v>
      </c>
      <c r="N160" t="s">
        <v>237</v>
      </c>
      <c r="O160" t="s">
        <v>230</v>
      </c>
      <c r="P160"/>
      <c r="Q160">
        <f ca="1">IF(OR(ISNUMBER(MATCH(L160,MasterData!$D$3:$D$18,0)),ISNUMBER(MATCH(L160,MasterData!$C$3:$C$18,0))),
    DATEDIF(E160,I160,"d"),
    DATEDIF(E160,TODAY(),"d"))</f>
        <v>8</v>
      </c>
      <c r="R160">
        <f t="shared" ca="1" si="6"/>
        <v>0</v>
      </c>
      <c r="S160">
        <f t="shared" ca="1" si="7"/>
        <v>1</v>
      </c>
      <c r="T160">
        <f t="shared" ca="1" si="8"/>
        <v>0</v>
      </c>
    </row>
    <row r="161" spans="1:20" x14ac:dyDescent="0.35">
      <c r="A161">
        <v>6000143384</v>
      </c>
      <c r="B161" t="s">
        <v>609</v>
      </c>
      <c r="C161" t="s">
        <v>230</v>
      </c>
      <c r="D161" s="34" t="s">
        <v>480</v>
      </c>
      <c r="E161" s="1">
        <v>45824</v>
      </c>
      <c r="F161" s="1"/>
      <c r="G161" t="s">
        <v>329</v>
      </c>
      <c r="H161" t="s">
        <v>233</v>
      </c>
      <c r="I161" s="1">
        <v>45833</v>
      </c>
      <c r="J161" t="s">
        <v>234</v>
      </c>
      <c r="K161" t="s">
        <v>241</v>
      </c>
      <c r="L161" t="s">
        <v>171</v>
      </c>
      <c r="M161" t="s">
        <v>610</v>
      </c>
      <c r="N161" t="s">
        <v>237</v>
      </c>
      <c r="O161" t="s">
        <v>230</v>
      </c>
      <c r="P161"/>
      <c r="Q161">
        <f ca="1">IF(OR(ISNUMBER(MATCH(L161,MasterData!$D$3:$D$18,0)),ISNUMBER(MATCH(L161,MasterData!$C$3:$C$18,0))),
    DATEDIF(E161,I161,"d"),
    DATEDIF(E161,TODAY(),"d"))</f>
        <v>9</v>
      </c>
      <c r="R161">
        <f t="shared" ca="1" si="6"/>
        <v>0</v>
      </c>
      <c r="S161">
        <f t="shared" ca="1" si="7"/>
        <v>1</v>
      </c>
      <c r="T161">
        <f t="shared" ca="1" si="8"/>
        <v>0</v>
      </c>
    </row>
    <row r="162" spans="1:20" x14ac:dyDescent="0.35">
      <c r="A162">
        <v>6000143505</v>
      </c>
      <c r="B162" t="s">
        <v>230</v>
      </c>
      <c r="C162" t="s">
        <v>230</v>
      </c>
      <c r="D162" s="34" t="s">
        <v>480</v>
      </c>
      <c r="E162" s="1">
        <v>45825</v>
      </c>
      <c r="F162" s="1"/>
      <c r="G162" t="s">
        <v>611</v>
      </c>
      <c r="H162" t="s">
        <v>233</v>
      </c>
      <c r="I162" s="1">
        <v>45852</v>
      </c>
      <c r="J162" t="s">
        <v>256</v>
      </c>
      <c r="K162" t="s">
        <v>241</v>
      </c>
      <c r="L162" t="s">
        <v>171</v>
      </c>
      <c r="M162" t="s">
        <v>612</v>
      </c>
      <c r="N162" t="s">
        <v>237</v>
      </c>
      <c r="O162" t="s">
        <v>230</v>
      </c>
      <c r="P162"/>
      <c r="Q162">
        <f ca="1">IF(OR(ISNUMBER(MATCH(L162,MasterData!$D$3:$D$18,0)),ISNUMBER(MATCH(L162,MasterData!$C$3:$C$18,0))),
    DATEDIF(E162,I162,"d"),
    DATEDIF(E162,TODAY(),"d"))</f>
        <v>27</v>
      </c>
      <c r="R162">
        <f t="shared" ca="1" si="6"/>
        <v>0</v>
      </c>
      <c r="S162">
        <f t="shared" ca="1" si="7"/>
        <v>1</v>
      </c>
      <c r="T162">
        <f t="shared" ca="1" si="8"/>
        <v>0</v>
      </c>
    </row>
    <row r="163" spans="1:20" x14ac:dyDescent="0.35">
      <c r="A163">
        <v>6000143525</v>
      </c>
      <c r="B163" t="s">
        <v>230</v>
      </c>
      <c r="C163" t="s">
        <v>230</v>
      </c>
      <c r="D163" s="34" t="s">
        <v>480</v>
      </c>
      <c r="E163" s="1">
        <v>45825</v>
      </c>
      <c r="F163" s="1"/>
      <c r="G163" t="s">
        <v>613</v>
      </c>
      <c r="H163" t="s">
        <v>233</v>
      </c>
      <c r="I163" s="1">
        <v>45842</v>
      </c>
      <c r="J163" t="s">
        <v>201</v>
      </c>
      <c r="K163" t="s">
        <v>241</v>
      </c>
      <c r="L163" t="s">
        <v>171</v>
      </c>
      <c r="M163" t="s">
        <v>614</v>
      </c>
      <c r="N163" t="s">
        <v>237</v>
      </c>
      <c r="O163" t="s">
        <v>230</v>
      </c>
      <c r="P163"/>
      <c r="Q163">
        <f ca="1">IF(OR(ISNUMBER(MATCH(L163,MasterData!$D$3:$D$18,0)),ISNUMBER(MATCH(L163,MasterData!$C$3:$C$18,0))),
    DATEDIF(E163,I163,"d"),
    DATEDIF(E163,TODAY(),"d"))</f>
        <v>17</v>
      </c>
      <c r="R163">
        <f t="shared" ca="1" si="6"/>
        <v>0</v>
      </c>
      <c r="S163">
        <f t="shared" ca="1" si="7"/>
        <v>1</v>
      </c>
      <c r="T163">
        <f t="shared" ca="1" si="8"/>
        <v>0</v>
      </c>
    </row>
    <row r="164" spans="1:20" x14ac:dyDescent="0.35">
      <c r="A164">
        <v>6000143567</v>
      </c>
      <c r="B164" t="s">
        <v>615</v>
      </c>
      <c r="C164" t="s">
        <v>230</v>
      </c>
      <c r="D164" s="34" t="s">
        <v>231</v>
      </c>
      <c r="E164" s="1">
        <v>45826</v>
      </c>
      <c r="F164" s="1"/>
      <c r="G164" t="s">
        <v>293</v>
      </c>
      <c r="H164" t="s">
        <v>245</v>
      </c>
      <c r="I164" s="1">
        <v>45833</v>
      </c>
      <c r="J164" t="s">
        <v>234</v>
      </c>
      <c r="K164" t="s">
        <v>241</v>
      </c>
      <c r="L164" t="s">
        <v>171</v>
      </c>
      <c r="M164" t="s">
        <v>616</v>
      </c>
      <c r="N164" t="s">
        <v>237</v>
      </c>
      <c r="O164" t="s">
        <v>230</v>
      </c>
      <c r="P164"/>
      <c r="Q164">
        <f ca="1">IF(OR(ISNUMBER(MATCH(L164,MasterData!$D$3:$D$18,0)),ISNUMBER(MATCH(L164,MasterData!$C$3:$C$18,0))),
    DATEDIF(E164,I164,"d"),
    DATEDIF(E164,TODAY(),"d"))</f>
        <v>7</v>
      </c>
      <c r="R164">
        <f t="shared" ca="1" si="6"/>
        <v>1</v>
      </c>
      <c r="S164">
        <f t="shared" ca="1" si="7"/>
        <v>0</v>
      </c>
      <c r="T164">
        <f t="shared" ca="1" si="8"/>
        <v>0</v>
      </c>
    </row>
    <row r="165" spans="1:20" x14ac:dyDescent="0.35">
      <c r="A165">
        <v>6000143642</v>
      </c>
      <c r="B165" t="s">
        <v>230</v>
      </c>
      <c r="C165" t="s">
        <v>230</v>
      </c>
      <c r="D165" s="34" t="s">
        <v>251</v>
      </c>
      <c r="E165" s="1">
        <v>45826</v>
      </c>
      <c r="F165" s="1"/>
      <c r="G165" t="s">
        <v>400</v>
      </c>
      <c r="H165" t="s">
        <v>233</v>
      </c>
      <c r="I165" s="1">
        <v>45836</v>
      </c>
      <c r="J165" t="s">
        <v>201</v>
      </c>
      <c r="K165" t="s">
        <v>241</v>
      </c>
      <c r="L165" t="s">
        <v>171</v>
      </c>
      <c r="M165" t="s">
        <v>617</v>
      </c>
      <c r="N165" t="s">
        <v>237</v>
      </c>
      <c r="O165" t="s">
        <v>230</v>
      </c>
      <c r="P165"/>
      <c r="Q165">
        <f ca="1">IF(OR(ISNUMBER(MATCH(L165,MasterData!$D$3:$D$18,0)),ISNUMBER(MATCH(L165,MasterData!$C$3:$C$18,0))),
    DATEDIF(E165,I165,"d"),
    DATEDIF(E165,TODAY(),"d"))</f>
        <v>10</v>
      </c>
      <c r="R165">
        <f t="shared" ca="1" si="6"/>
        <v>0</v>
      </c>
      <c r="S165">
        <f t="shared" ca="1" si="7"/>
        <v>1</v>
      </c>
      <c r="T165">
        <f t="shared" ca="1" si="8"/>
        <v>0</v>
      </c>
    </row>
    <row r="166" spans="1:20" x14ac:dyDescent="0.35">
      <c r="B166" t="s">
        <v>8</v>
      </c>
      <c r="D166" s="34" t="s">
        <v>660</v>
      </c>
      <c r="E166" s="1">
        <v>45826</v>
      </c>
      <c r="F166" s="1"/>
      <c r="G166" t="s">
        <v>661</v>
      </c>
      <c r="I166" s="1">
        <v>45887.499571759261</v>
      </c>
      <c r="K166" t="s">
        <v>235</v>
      </c>
      <c r="L166" t="s">
        <v>164</v>
      </c>
      <c r="M166" t="s">
        <v>662</v>
      </c>
      <c r="N166" t="s">
        <v>237</v>
      </c>
      <c r="P166" s="204" t="s">
        <v>798</v>
      </c>
      <c r="Q166">
        <f ca="1">IF(OR(ISNUMBER(MATCH(L166,MasterData!$D$3:$D$18,0)),ISNUMBER(MATCH(L166,MasterData!$C$3:$C$18,0))),
    DATEDIF(E166,I166,"d"),
    DATEDIF(E166,TODAY(),"d"))</f>
        <v>181</v>
      </c>
      <c r="R166">
        <f ca="1">IF(AND($Q166&gt;=0,$Q166&lt;=7),1,0)</f>
        <v>0</v>
      </c>
      <c r="S166">
        <f ca="1">IF(AND($Q166&gt;7,Q166&lt;=30),1,0)</f>
        <v>0</v>
      </c>
      <c r="T166">
        <f ca="1">IF($Q166&gt;30,1,0)</f>
        <v>1</v>
      </c>
    </row>
    <row r="167" spans="1:20" x14ac:dyDescent="0.35">
      <c r="A167">
        <v>6000144089</v>
      </c>
      <c r="B167" t="s">
        <v>230</v>
      </c>
      <c r="C167" t="s">
        <v>230</v>
      </c>
      <c r="D167" s="34" t="s">
        <v>231</v>
      </c>
      <c r="E167" s="1">
        <v>45833</v>
      </c>
      <c r="F167" s="1"/>
      <c r="G167" t="s">
        <v>248</v>
      </c>
      <c r="H167" t="s">
        <v>245</v>
      </c>
      <c r="I167" s="1">
        <v>45843</v>
      </c>
      <c r="J167" t="s">
        <v>201</v>
      </c>
      <c r="K167" t="s">
        <v>241</v>
      </c>
      <c r="L167" t="s">
        <v>171</v>
      </c>
      <c r="M167" t="s">
        <v>621</v>
      </c>
      <c r="N167" t="s">
        <v>237</v>
      </c>
      <c r="O167" t="s">
        <v>230</v>
      </c>
      <c r="P167"/>
      <c r="Q167">
        <f ca="1">IF(OR(ISNUMBER(MATCH(L167,MasterData!$D$3:$D$18,0)),ISNUMBER(MATCH(L167,MasterData!$C$3:$C$18,0))),
    DATEDIF(E167,I167,"d"),
    DATEDIF(E167,TODAY(),"d"))</f>
        <v>10</v>
      </c>
      <c r="R167">
        <f t="shared" ca="1" si="6"/>
        <v>0</v>
      </c>
      <c r="S167">
        <f t="shared" ca="1" si="7"/>
        <v>1</v>
      </c>
      <c r="T167">
        <f t="shared" ca="1" si="8"/>
        <v>0</v>
      </c>
    </row>
    <row r="168" spans="1:20" x14ac:dyDescent="0.35">
      <c r="A168">
        <v>6000144129</v>
      </c>
      <c r="B168" t="s">
        <v>230</v>
      </c>
      <c r="C168" t="s">
        <v>230</v>
      </c>
      <c r="D168" s="34" t="s">
        <v>231</v>
      </c>
      <c r="E168" s="1">
        <v>45833</v>
      </c>
      <c r="F168" s="1"/>
      <c r="G168" t="s">
        <v>248</v>
      </c>
      <c r="H168" t="s">
        <v>245</v>
      </c>
      <c r="I168" s="1">
        <v>45843</v>
      </c>
      <c r="J168" t="s">
        <v>201</v>
      </c>
      <c r="K168" t="s">
        <v>241</v>
      </c>
      <c r="L168" t="s">
        <v>171</v>
      </c>
      <c r="M168" t="s">
        <v>622</v>
      </c>
      <c r="N168" t="s">
        <v>237</v>
      </c>
      <c r="O168" t="s">
        <v>230</v>
      </c>
      <c r="P168"/>
      <c r="Q168">
        <f ca="1">IF(OR(ISNUMBER(MATCH(L168,MasterData!$D$3:$D$18,0)),ISNUMBER(MATCH(L168,MasterData!$C$3:$C$18,0))),
    DATEDIF(E168,I168,"d"),
    DATEDIF(E168,TODAY(),"d"))</f>
        <v>10</v>
      </c>
      <c r="R168">
        <f t="shared" ca="1" si="6"/>
        <v>0</v>
      </c>
      <c r="S168">
        <f t="shared" ca="1" si="7"/>
        <v>1</v>
      </c>
      <c r="T168">
        <f t="shared" ca="1" si="8"/>
        <v>0</v>
      </c>
    </row>
    <row r="169" spans="1:20" x14ac:dyDescent="0.35">
      <c r="A169">
        <v>6000144490</v>
      </c>
      <c r="B169" t="s">
        <v>625</v>
      </c>
      <c r="C169" t="s">
        <v>230</v>
      </c>
      <c r="D169" s="34" t="s">
        <v>231</v>
      </c>
      <c r="E169" s="1">
        <v>45838</v>
      </c>
      <c r="F169" s="1"/>
      <c r="G169" t="s">
        <v>248</v>
      </c>
      <c r="H169" t="s">
        <v>245</v>
      </c>
      <c r="I169" s="1">
        <v>45876</v>
      </c>
      <c r="J169" t="s">
        <v>245</v>
      </c>
      <c r="K169" t="s">
        <v>241</v>
      </c>
      <c r="L169" t="s">
        <v>171</v>
      </c>
      <c r="M169" t="s">
        <v>626</v>
      </c>
      <c r="N169" t="s">
        <v>237</v>
      </c>
      <c r="O169" t="s">
        <v>230</v>
      </c>
      <c r="P169"/>
      <c r="Q169">
        <f ca="1">IF(OR(ISNUMBER(MATCH(L169,MasterData!$D$3:$D$18,0)),ISNUMBER(MATCH(L169,MasterData!$C$3:$C$18,0))),
    DATEDIF(E169,I169,"d"),
    DATEDIF(E169,TODAY(),"d"))</f>
        <v>38</v>
      </c>
      <c r="R169">
        <f t="shared" ca="1" si="6"/>
        <v>0</v>
      </c>
      <c r="S169">
        <f t="shared" ca="1" si="7"/>
        <v>0</v>
      </c>
      <c r="T169">
        <f t="shared" ca="1" si="8"/>
        <v>1</v>
      </c>
    </row>
    <row r="170" spans="1:20" x14ac:dyDescent="0.35">
      <c r="A170">
        <v>6000144523</v>
      </c>
      <c r="B170" t="s">
        <v>627</v>
      </c>
      <c r="C170" t="s">
        <v>230</v>
      </c>
      <c r="D170" s="34" t="s">
        <v>254</v>
      </c>
      <c r="E170" s="1">
        <v>45838</v>
      </c>
      <c r="F170" s="1"/>
      <c r="G170" t="s">
        <v>268</v>
      </c>
      <c r="H170" t="s">
        <v>240</v>
      </c>
      <c r="I170" s="1">
        <v>45859</v>
      </c>
      <c r="J170" t="s">
        <v>245</v>
      </c>
      <c r="K170" t="s">
        <v>235</v>
      </c>
      <c r="L170" t="s">
        <v>171</v>
      </c>
      <c r="M170" t="s">
        <v>629</v>
      </c>
      <c r="N170" t="s">
        <v>237</v>
      </c>
      <c r="O170" t="s">
        <v>230</v>
      </c>
      <c r="P170"/>
      <c r="Q170">
        <f ca="1">IF(OR(ISNUMBER(MATCH(L170,MasterData!$D$3:$D$18,0)),ISNUMBER(MATCH(L170,MasterData!$C$3:$C$18,0))),
    DATEDIF(E170,I170,"d"),
    DATEDIF(E170,TODAY(),"d"))</f>
        <v>21</v>
      </c>
      <c r="R170">
        <f t="shared" ca="1" si="6"/>
        <v>0</v>
      </c>
      <c r="S170">
        <f t="shared" ca="1" si="7"/>
        <v>1</v>
      </c>
      <c r="T170">
        <f t="shared" ca="1" si="8"/>
        <v>0</v>
      </c>
    </row>
    <row r="171" spans="1:20" x14ac:dyDescent="0.35">
      <c r="A171">
        <v>6000144785</v>
      </c>
      <c r="B171" t="s">
        <v>632</v>
      </c>
      <c r="C171" t="s">
        <v>230</v>
      </c>
      <c r="D171" s="34" t="s">
        <v>231</v>
      </c>
      <c r="E171" s="1">
        <v>45840</v>
      </c>
      <c r="F171" s="1"/>
      <c r="G171" t="s">
        <v>248</v>
      </c>
      <c r="H171" t="s">
        <v>245</v>
      </c>
      <c r="I171" s="1">
        <v>45858</v>
      </c>
      <c r="J171" t="s">
        <v>245</v>
      </c>
      <c r="K171" t="s">
        <v>235</v>
      </c>
      <c r="L171" t="s">
        <v>171</v>
      </c>
      <c r="M171" t="s">
        <v>633</v>
      </c>
      <c r="N171" t="s">
        <v>237</v>
      </c>
      <c r="O171" t="s">
        <v>230</v>
      </c>
      <c r="P171"/>
      <c r="Q171">
        <f ca="1">IF(OR(ISNUMBER(MATCH(L171,MasterData!$D$3:$D$18,0)),ISNUMBER(MATCH(L171,MasterData!$C$3:$C$18,0))),
    DATEDIF(E171,I171,"d"),
    DATEDIF(E171,TODAY(),"d"))</f>
        <v>18</v>
      </c>
      <c r="R171">
        <f t="shared" ca="1" si="6"/>
        <v>0</v>
      </c>
      <c r="S171">
        <f t="shared" ca="1" si="7"/>
        <v>1</v>
      </c>
      <c r="T171">
        <f t="shared" ca="1" si="8"/>
        <v>0</v>
      </c>
    </row>
    <row r="172" spans="1:20" x14ac:dyDescent="0.35">
      <c r="A172">
        <v>6000144855</v>
      </c>
      <c r="B172" t="s">
        <v>230</v>
      </c>
      <c r="C172" t="s">
        <v>230</v>
      </c>
      <c r="D172" s="34" t="s">
        <v>251</v>
      </c>
      <c r="E172" s="1">
        <v>45841</v>
      </c>
      <c r="F172" s="1"/>
      <c r="G172" t="s">
        <v>400</v>
      </c>
      <c r="H172" t="s">
        <v>230</v>
      </c>
      <c r="I172" s="1">
        <v>45860</v>
      </c>
      <c r="J172" t="s">
        <v>201</v>
      </c>
      <c r="K172" t="s">
        <v>241</v>
      </c>
      <c r="L172" t="s">
        <v>171</v>
      </c>
      <c r="M172" t="s">
        <v>634</v>
      </c>
      <c r="N172" t="s">
        <v>237</v>
      </c>
      <c r="O172" t="s">
        <v>230</v>
      </c>
      <c r="P172"/>
      <c r="Q172">
        <f ca="1">IF(OR(ISNUMBER(MATCH(L172,MasterData!$D$3:$D$18,0)),ISNUMBER(MATCH(L172,MasterData!$C$3:$C$18,0))),
    DATEDIF(E172,I172,"d"),
    DATEDIF(E172,TODAY(),"d"))</f>
        <v>19</v>
      </c>
      <c r="R172">
        <f t="shared" ca="1" si="6"/>
        <v>0</v>
      </c>
      <c r="S172">
        <f t="shared" ca="1" si="7"/>
        <v>1</v>
      </c>
      <c r="T172">
        <f t="shared" ca="1" si="8"/>
        <v>0</v>
      </c>
    </row>
    <row r="173" spans="1:20" x14ac:dyDescent="0.35">
      <c r="A173">
        <v>6000144869</v>
      </c>
      <c r="B173" t="s">
        <v>635</v>
      </c>
      <c r="C173" t="s">
        <v>230</v>
      </c>
      <c r="D173" s="34" t="s">
        <v>231</v>
      </c>
      <c r="E173" s="1">
        <v>45841</v>
      </c>
      <c r="F173" s="1"/>
      <c r="G173" t="s">
        <v>248</v>
      </c>
      <c r="H173" t="s">
        <v>245</v>
      </c>
      <c r="I173" s="1">
        <v>45870</v>
      </c>
      <c r="J173" t="s">
        <v>234</v>
      </c>
      <c r="K173" t="s">
        <v>235</v>
      </c>
      <c r="L173" t="s">
        <v>171</v>
      </c>
      <c r="M173" t="s">
        <v>636</v>
      </c>
      <c r="N173" t="s">
        <v>237</v>
      </c>
      <c r="O173" t="s">
        <v>230</v>
      </c>
      <c r="P173"/>
      <c r="Q173">
        <f ca="1">IF(OR(ISNUMBER(MATCH(L173,MasterData!$D$3:$D$18,0)),ISNUMBER(MATCH(L173,MasterData!$C$3:$C$18,0))),
    DATEDIF(E173,I173,"d"),
    DATEDIF(E173,TODAY(),"d"))</f>
        <v>29</v>
      </c>
      <c r="R173">
        <f t="shared" ca="1" si="6"/>
        <v>0</v>
      </c>
      <c r="S173">
        <f t="shared" ca="1" si="7"/>
        <v>1</v>
      </c>
      <c r="T173">
        <f t="shared" ca="1" si="8"/>
        <v>0</v>
      </c>
    </row>
    <row r="174" spans="1:20" x14ac:dyDescent="0.35">
      <c r="A174">
        <v>6000145148</v>
      </c>
      <c r="B174" t="s">
        <v>644</v>
      </c>
      <c r="C174" t="s">
        <v>230</v>
      </c>
      <c r="D174" s="34" t="s">
        <v>480</v>
      </c>
      <c r="E174" s="1">
        <v>45845</v>
      </c>
      <c r="F174" s="1"/>
      <c r="G174" t="s">
        <v>552</v>
      </c>
      <c r="H174" t="s">
        <v>245</v>
      </c>
      <c r="I174" s="1">
        <v>45853</v>
      </c>
      <c r="J174" t="s">
        <v>245</v>
      </c>
      <c r="K174" t="s">
        <v>241</v>
      </c>
      <c r="L174" t="s">
        <v>171</v>
      </c>
      <c r="M174" t="s">
        <v>645</v>
      </c>
      <c r="N174" t="s">
        <v>237</v>
      </c>
      <c r="O174" t="s">
        <v>230</v>
      </c>
      <c r="P174"/>
      <c r="Q174">
        <f ca="1">IF(OR(ISNUMBER(MATCH(L174,MasterData!$D$3:$D$18,0)),ISNUMBER(MATCH(L174,MasterData!$C$3:$C$18,0))),
    DATEDIF(E174,I174,"d"),
    DATEDIF(E174,TODAY(),"d"))</f>
        <v>8</v>
      </c>
      <c r="R174">
        <f t="shared" ca="1" si="6"/>
        <v>0</v>
      </c>
      <c r="S174">
        <f t="shared" ca="1" si="7"/>
        <v>1</v>
      </c>
      <c r="T174">
        <f t="shared" ca="1" si="8"/>
        <v>0</v>
      </c>
    </row>
    <row r="175" spans="1:20" x14ac:dyDescent="0.35">
      <c r="A175">
        <v>6000145298</v>
      </c>
      <c r="B175" t="s">
        <v>230</v>
      </c>
      <c r="C175" t="s">
        <v>230</v>
      </c>
      <c r="D175" s="34" t="s">
        <v>231</v>
      </c>
      <c r="E175" s="1">
        <v>45846</v>
      </c>
      <c r="F175" s="1"/>
      <c r="G175" t="s">
        <v>248</v>
      </c>
      <c r="H175" t="s">
        <v>245</v>
      </c>
      <c r="I175" s="1">
        <v>45856</v>
      </c>
      <c r="J175" t="s">
        <v>245</v>
      </c>
      <c r="K175" t="s">
        <v>241</v>
      </c>
      <c r="L175" t="s">
        <v>171</v>
      </c>
      <c r="M175" t="s">
        <v>486</v>
      </c>
      <c r="N175" t="s">
        <v>237</v>
      </c>
      <c r="O175" t="s">
        <v>230</v>
      </c>
      <c r="P175"/>
      <c r="Q175">
        <f ca="1">IF(OR(ISNUMBER(MATCH(L175,MasterData!$D$3:$D$18,0)),ISNUMBER(MATCH(L175,MasterData!$C$3:$C$18,0))),
    DATEDIF(E175,I175,"d"),
    DATEDIF(E175,TODAY(),"d"))</f>
        <v>10</v>
      </c>
      <c r="R175">
        <f t="shared" ca="1" si="6"/>
        <v>0</v>
      </c>
      <c r="S175">
        <f t="shared" ca="1" si="7"/>
        <v>1</v>
      </c>
      <c r="T175">
        <f t="shared" ca="1" si="8"/>
        <v>0</v>
      </c>
    </row>
    <row r="176" spans="1:20" x14ac:dyDescent="0.35">
      <c r="A176">
        <v>6000145337</v>
      </c>
      <c r="B176" t="s">
        <v>646</v>
      </c>
      <c r="C176" t="s">
        <v>230</v>
      </c>
      <c r="D176" s="34" t="s">
        <v>231</v>
      </c>
      <c r="E176" s="1">
        <v>45846</v>
      </c>
      <c r="F176" s="1"/>
      <c r="G176" t="s">
        <v>248</v>
      </c>
      <c r="H176" t="s">
        <v>245</v>
      </c>
      <c r="I176" s="1">
        <v>45873</v>
      </c>
      <c r="J176" t="s">
        <v>234</v>
      </c>
      <c r="K176" t="s">
        <v>235</v>
      </c>
      <c r="L176" t="s">
        <v>171</v>
      </c>
      <c r="M176" t="s">
        <v>486</v>
      </c>
      <c r="N176" t="s">
        <v>237</v>
      </c>
      <c r="O176" t="s">
        <v>230</v>
      </c>
      <c r="P176"/>
      <c r="Q176">
        <f ca="1">IF(OR(ISNUMBER(MATCH(L176,MasterData!$D$3:$D$18,0)),ISNUMBER(MATCH(L176,MasterData!$C$3:$C$18,0))),
    DATEDIF(E176,I176,"d"),
    DATEDIF(E176,TODAY(),"d"))</f>
        <v>27</v>
      </c>
      <c r="R176">
        <f t="shared" ca="1" si="6"/>
        <v>0</v>
      </c>
      <c r="S176">
        <f t="shared" ca="1" si="7"/>
        <v>1</v>
      </c>
      <c r="T176">
        <f t="shared" ca="1" si="8"/>
        <v>0</v>
      </c>
    </row>
    <row r="177" spans="1:20" x14ac:dyDescent="0.35">
      <c r="A177">
        <v>6000145415</v>
      </c>
      <c r="B177" t="s">
        <v>647</v>
      </c>
      <c r="C177" t="s">
        <v>230</v>
      </c>
      <c r="D177" s="34" t="s">
        <v>254</v>
      </c>
      <c r="E177" s="1">
        <v>45847</v>
      </c>
      <c r="F177" s="1"/>
      <c r="G177" t="s">
        <v>268</v>
      </c>
      <c r="H177" t="s">
        <v>230</v>
      </c>
      <c r="I177" s="1">
        <v>45876</v>
      </c>
      <c r="J177" t="s">
        <v>245</v>
      </c>
      <c r="K177" t="s">
        <v>241</v>
      </c>
      <c r="L177" t="s">
        <v>171</v>
      </c>
      <c r="M177" t="s">
        <v>648</v>
      </c>
      <c r="N177" t="s">
        <v>237</v>
      </c>
      <c r="O177" t="s">
        <v>230</v>
      </c>
      <c r="P177"/>
      <c r="Q177">
        <f ca="1">IF(OR(ISNUMBER(MATCH(L177,MasterData!$D$3:$D$18,0)),ISNUMBER(MATCH(L177,MasterData!$C$3:$C$18,0))),
    DATEDIF(E177,I177,"d"),
    DATEDIF(E177,TODAY(),"d"))</f>
        <v>29</v>
      </c>
      <c r="R177">
        <f t="shared" ca="1" si="6"/>
        <v>0</v>
      </c>
      <c r="S177">
        <f t="shared" ca="1" si="7"/>
        <v>1</v>
      </c>
      <c r="T177">
        <f t="shared" ca="1" si="8"/>
        <v>0</v>
      </c>
    </row>
    <row r="178" spans="1:20" x14ac:dyDescent="0.35">
      <c r="A178">
        <v>6000146508</v>
      </c>
      <c r="B178" t="s">
        <v>640</v>
      </c>
      <c r="D178" s="34" t="s">
        <v>254</v>
      </c>
      <c r="E178" s="1">
        <v>45825</v>
      </c>
      <c r="F178" s="1"/>
      <c r="G178" t="s">
        <v>641</v>
      </c>
      <c r="I178" s="1">
        <v>45895.441759259258</v>
      </c>
      <c r="K178" t="s">
        <v>241</v>
      </c>
      <c r="L178" t="s">
        <v>171</v>
      </c>
      <c r="M178" t="s">
        <v>642</v>
      </c>
      <c r="N178" t="s">
        <v>237</v>
      </c>
      <c r="P178"/>
      <c r="Q178">
        <f ca="1">IF(OR(ISNUMBER(MATCH(L178,MasterData!$D$3:$D$18,0)),ISNUMBER(MATCH(L178,MasterData!$C$3:$C$18,0))),
    DATEDIF(E178,I178,"d"),
    DATEDIF(E178,TODAY(),"d"))</f>
        <v>70</v>
      </c>
      <c r="R178">
        <f t="shared" ca="1" si="6"/>
        <v>0</v>
      </c>
      <c r="S178">
        <f t="shared" ca="1" si="7"/>
        <v>0</v>
      </c>
      <c r="T178">
        <f t="shared" ca="1" si="8"/>
        <v>1</v>
      </c>
    </row>
    <row r="179" spans="1:20" x14ac:dyDescent="0.35">
      <c r="B179" t="s">
        <v>663</v>
      </c>
      <c r="D179" s="34">
        <v>3010</v>
      </c>
      <c r="E179" s="1">
        <v>45826</v>
      </c>
      <c r="F179" s="1"/>
      <c r="G179" t="s">
        <v>664</v>
      </c>
      <c r="I179" s="1">
        <v>45854</v>
      </c>
      <c r="K179" t="s">
        <v>235</v>
      </c>
      <c r="L179" t="s">
        <v>171</v>
      </c>
      <c r="M179" t="s">
        <v>665</v>
      </c>
      <c r="N179" t="s">
        <v>237</v>
      </c>
      <c r="P179"/>
      <c r="Q179">
        <f ca="1">IF(OR(ISNUMBER(MATCH(L179,MasterData!$D$3:$D$18,0)),ISNUMBER(MATCH(L179,MasterData!$C$3:$C$18,0))),
    DATEDIF(E179,I179,"d"),
    DATEDIF(E179,TODAY(),"d"))</f>
        <v>28</v>
      </c>
      <c r="R179">
        <f t="shared" ca="1" si="6"/>
        <v>0</v>
      </c>
      <c r="S179">
        <f t="shared" ca="1" si="7"/>
        <v>1</v>
      </c>
      <c r="T179">
        <f t="shared" ca="1" si="8"/>
        <v>0</v>
      </c>
    </row>
    <row r="180" spans="1:20" x14ac:dyDescent="0.35">
      <c r="B180" t="s">
        <v>666</v>
      </c>
      <c r="D180" s="34">
        <v>3010</v>
      </c>
      <c r="E180" s="1">
        <v>45828</v>
      </c>
      <c r="F180" s="1"/>
      <c r="G180" t="s">
        <v>667</v>
      </c>
      <c r="I180" s="1">
        <v>45854</v>
      </c>
      <c r="K180" t="s">
        <v>235</v>
      </c>
      <c r="L180" t="s">
        <v>171</v>
      </c>
      <c r="M180" t="s">
        <v>668</v>
      </c>
      <c r="N180" t="s">
        <v>237</v>
      </c>
      <c r="P180"/>
      <c r="Q180">
        <f ca="1">IF(OR(ISNUMBER(MATCH(L180,MasterData!$D$3:$D$18,0)),ISNUMBER(MATCH(L180,MasterData!$C$3:$C$18,0))),
    DATEDIF(E180,I180,"d"),
    DATEDIF(E180,TODAY(),"d"))</f>
        <v>26</v>
      </c>
      <c r="R180">
        <f t="shared" ca="1" si="6"/>
        <v>0</v>
      </c>
      <c r="S180">
        <f t="shared" ca="1" si="7"/>
        <v>1</v>
      </c>
      <c r="T180">
        <f t="shared" ca="1" si="8"/>
        <v>0</v>
      </c>
    </row>
    <row r="181" spans="1:20" x14ac:dyDescent="0.35">
      <c r="B181" t="s">
        <v>10</v>
      </c>
      <c r="D181" s="34" t="s">
        <v>231</v>
      </c>
      <c r="E181" s="1">
        <v>45828</v>
      </c>
      <c r="F181" s="1"/>
      <c r="G181" t="s">
        <v>669</v>
      </c>
      <c r="I181" s="1">
        <v>45895.398414351854</v>
      </c>
      <c r="K181" t="s">
        <v>235</v>
      </c>
      <c r="L181" t="s">
        <v>171</v>
      </c>
      <c r="M181" t="s">
        <v>670</v>
      </c>
      <c r="N181" t="s">
        <v>237</v>
      </c>
      <c r="P181" s="204" t="s">
        <v>798</v>
      </c>
      <c r="Q181">
        <f ca="1">IF(OR(ISNUMBER(MATCH(L181,MasterData!$D$3:$D$18,0)),ISNUMBER(MATCH(L181,MasterData!$C$3:$C$18,0))),
    DATEDIF(E181,I181,"d"),
    DATEDIF(E181,TODAY(),"d"))</f>
        <v>67</v>
      </c>
      <c r="R181">
        <f t="shared" ca="1" si="6"/>
        <v>0</v>
      </c>
      <c r="S181">
        <f t="shared" ca="1" si="7"/>
        <v>0</v>
      </c>
      <c r="T181">
        <f t="shared" ca="1" si="8"/>
        <v>1</v>
      </c>
    </row>
    <row r="182" spans="1:20" x14ac:dyDescent="0.35">
      <c r="B182" t="s">
        <v>11</v>
      </c>
      <c r="D182" s="34">
        <v>3014</v>
      </c>
      <c r="E182" s="1">
        <v>45840</v>
      </c>
      <c r="F182" s="1"/>
      <c r="G182" t="s">
        <v>649</v>
      </c>
      <c r="H182" t="s">
        <v>650</v>
      </c>
      <c r="I182" s="1">
        <v>45883</v>
      </c>
      <c r="J182" t="s">
        <v>650</v>
      </c>
      <c r="K182" t="s">
        <v>235</v>
      </c>
      <c r="L182" t="s">
        <v>171</v>
      </c>
      <c r="M182" t="s">
        <v>651</v>
      </c>
      <c r="N182" t="s">
        <v>237</v>
      </c>
      <c r="P182" s="204" t="s">
        <v>798</v>
      </c>
      <c r="Q182">
        <f ca="1">IF(OR(ISNUMBER(MATCH(L182,MasterData!$D$3:$D$18,0)),ISNUMBER(MATCH(L182,MasterData!$C$3:$C$18,0))),
    DATEDIF(E182,I182,"d"),
    DATEDIF(E182,TODAY(),"d"))</f>
        <v>43</v>
      </c>
      <c r="R182">
        <f t="shared" ca="1" si="6"/>
        <v>0</v>
      </c>
      <c r="S182">
        <f t="shared" ca="1" si="7"/>
        <v>0</v>
      </c>
      <c r="T182">
        <f t="shared" ca="1" si="8"/>
        <v>1</v>
      </c>
    </row>
    <row r="183" spans="1:20" x14ac:dyDescent="0.35">
      <c r="B183" t="s">
        <v>671</v>
      </c>
      <c r="D183" s="34">
        <v>7092</v>
      </c>
      <c r="E183" s="1">
        <v>45841</v>
      </c>
      <c r="F183" s="1"/>
      <c r="G183" t="s">
        <v>672</v>
      </c>
      <c r="I183" s="1">
        <v>45859</v>
      </c>
      <c r="K183" t="s">
        <v>241</v>
      </c>
      <c r="L183" t="s">
        <v>171</v>
      </c>
      <c r="M183" t="s">
        <v>673</v>
      </c>
      <c r="N183" t="s">
        <v>237</v>
      </c>
      <c r="P183"/>
      <c r="Q183">
        <f ca="1">IF(OR(ISNUMBER(MATCH(L183,MasterData!$D$3:$D$18,0)),ISNUMBER(MATCH(L183,MasterData!$C$3:$C$18,0))),
    DATEDIF(E183,I183,"d"),
    DATEDIF(E183,TODAY(),"d"))</f>
        <v>18</v>
      </c>
      <c r="R183">
        <f t="shared" ca="1" si="6"/>
        <v>0</v>
      </c>
      <c r="S183">
        <f t="shared" ca="1" si="7"/>
        <v>1</v>
      </c>
      <c r="T183">
        <f t="shared" ca="1" si="8"/>
        <v>0</v>
      </c>
    </row>
    <row r="184" spans="1:20" x14ac:dyDescent="0.35">
      <c r="B184" t="s">
        <v>12</v>
      </c>
      <c r="D184" s="34" t="s">
        <v>231</v>
      </c>
      <c r="E184" s="1">
        <v>45845</v>
      </c>
      <c r="F184" s="1"/>
      <c r="G184" t="s">
        <v>669</v>
      </c>
      <c r="I184" s="1">
        <v>45901</v>
      </c>
      <c r="K184" t="s">
        <v>235</v>
      </c>
      <c r="L184" t="s">
        <v>171</v>
      </c>
      <c r="M184" t="s">
        <v>674</v>
      </c>
      <c r="N184" t="s">
        <v>237</v>
      </c>
      <c r="P184" s="204" t="s">
        <v>798</v>
      </c>
      <c r="Q184">
        <f ca="1">IF(OR(ISNUMBER(MATCH(L184,MasterData!$D$3:$D$18,0)),ISNUMBER(MATCH(L184,MasterData!$C$3:$C$18,0))),
    DATEDIF(E184,I184,"d"),
    DATEDIF(E184,TODAY(),"d"))</f>
        <v>56</v>
      </c>
      <c r="R184">
        <f t="shared" ca="1" si="6"/>
        <v>0</v>
      </c>
      <c r="S184">
        <f t="shared" ca="1" si="7"/>
        <v>0</v>
      </c>
      <c r="T184">
        <f t="shared" ca="1" si="8"/>
        <v>1</v>
      </c>
    </row>
    <row r="185" spans="1:20" x14ac:dyDescent="0.35">
      <c r="B185" t="s">
        <v>675</v>
      </c>
      <c r="D185" s="34">
        <v>3014</v>
      </c>
      <c r="E185" s="1">
        <v>45845</v>
      </c>
      <c r="F185" s="1"/>
      <c r="G185" t="s">
        <v>676</v>
      </c>
      <c r="I185" s="1">
        <v>45859</v>
      </c>
      <c r="K185" t="s">
        <v>347</v>
      </c>
      <c r="L185" t="s">
        <v>171</v>
      </c>
      <c r="M185" t="s">
        <v>677</v>
      </c>
      <c r="N185" t="s">
        <v>237</v>
      </c>
      <c r="P185"/>
      <c r="Q185">
        <f ca="1">IF(OR(ISNUMBER(MATCH(L185,MasterData!$D$3:$D$18,0)),ISNUMBER(MATCH(L185,MasterData!$C$3:$C$18,0))),
    DATEDIF(E185,I185,"d"),
    DATEDIF(E185,TODAY(),"d"))</f>
        <v>14</v>
      </c>
      <c r="R185">
        <f t="shared" ca="1" si="6"/>
        <v>0</v>
      </c>
      <c r="S185">
        <f t="shared" ca="1" si="7"/>
        <v>1</v>
      </c>
      <c r="T185">
        <f t="shared" ca="1" si="8"/>
        <v>0</v>
      </c>
    </row>
    <row r="186" spans="1:20" x14ac:dyDescent="0.35">
      <c r="B186" t="s">
        <v>13</v>
      </c>
      <c r="D186" s="34">
        <v>3014</v>
      </c>
      <c r="E186" s="1">
        <v>45846</v>
      </c>
      <c r="F186" s="1"/>
      <c r="G186" t="s">
        <v>652</v>
      </c>
      <c r="H186" t="s">
        <v>240</v>
      </c>
      <c r="I186" s="1">
        <v>45883</v>
      </c>
      <c r="J186" t="s">
        <v>245</v>
      </c>
      <c r="K186" t="s">
        <v>241</v>
      </c>
      <c r="L186" t="s">
        <v>164</v>
      </c>
      <c r="M186" t="s">
        <v>653</v>
      </c>
      <c r="N186" t="s">
        <v>237</v>
      </c>
      <c r="P186" s="204" t="s">
        <v>798</v>
      </c>
      <c r="Q186">
        <f ca="1">IF(OR(ISNUMBER(MATCH(L186,MasterData!$D$3:$D$18,0)),ISNUMBER(MATCH(L186,MasterData!$C$3:$C$18,0))),
    DATEDIF(E186,I186,"d"),
    DATEDIF(E186,TODAY(),"d"))</f>
        <v>161</v>
      </c>
      <c r="R186">
        <f t="shared" ca="1" si="6"/>
        <v>0</v>
      </c>
      <c r="S186">
        <f t="shared" ca="1" si="7"/>
        <v>0</v>
      </c>
      <c r="T186">
        <f t="shared" ca="1" si="8"/>
        <v>1</v>
      </c>
    </row>
    <row r="187" spans="1:20" x14ac:dyDescent="0.35">
      <c r="B187" t="s">
        <v>654</v>
      </c>
      <c r="D187" s="34">
        <v>3014</v>
      </c>
      <c r="E187" s="1">
        <v>45847</v>
      </c>
      <c r="F187" s="1"/>
      <c r="G187" t="s">
        <v>652</v>
      </c>
      <c r="H187" t="s">
        <v>245</v>
      </c>
      <c r="I187" s="1">
        <v>45854</v>
      </c>
      <c r="J187" t="s">
        <v>245</v>
      </c>
      <c r="K187" t="s">
        <v>347</v>
      </c>
      <c r="L187" t="s">
        <v>171</v>
      </c>
      <c r="M187" t="s">
        <v>655</v>
      </c>
      <c r="N187" t="s">
        <v>237</v>
      </c>
      <c r="P187"/>
      <c r="Q187">
        <f ca="1">IF(OR(ISNUMBER(MATCH(L187,MasterData!$D$3:$D$18,0)),ISNUMBER(MATCH(L187,MasterData!$C$3:$C$18,0))),
    DATEDIF(E187,I187,"d"),
    DATEDIF(E187,TODAY(),"d"))</f>
        <v>7</v>
      </c>
      <c r="R187">
        <f t="shared" ca="1" si="6"/>
        <v>1</v>
      </c>
      <c r="S187">
        <f t="shared" ca="1" si="7"/>
        <v>0</v>
      </c>
      <c r="T187">
        <f t="shared" ca="1" si="8"/>
        <v>0</v>
      </c>
    </row>
    <row r="188" spans="1:20" x14ac:dyDescent="0.35">
      <c r="B188" t="s">
        <v>656</v>
      </c>
      <c r="D188" s="34">
        <v>3014</v>
      </c>
      <c r="E188" s="1">
        <v>45847</v>
      </c>
      <c r="F188" s="1"/>
      <c r="G188" t="s">
        <v>657</v>
      </c>
      <c r="H188" t="s">
        <v>658</v>
      </c>
      <c r="I188" s="1">
        <v>45854</v>
      </c>
      <c r="J188" t="s">
        <v>650</v>
      </c>
      <c r="K188" t="s">
        <v>241</v>
      </c>
      <c r="L188" t="s">
        <v>171</v>
      </c>
      <c r="M188" t="s">
        <v>659</v>
      </c>
      <c r="N188" t="s">
        <v>237</v>
      </c>
      <c r="P188"/>
      <c r="Q188">
        <f ca="1">IF(OR(ISNUMBER(MATCH(L188,MasterData!$D$3:$D$18,0)),ISNUMBER(MATCH(L188,MasterData!$C$3:$C$18,0))),
    DATEDIF(E188,I188,"d"),
    DATEDIF(E188,TODAY(),"d"))</f>
        <v>7</v>
      </c>
      <c r="R188">
        <f t="shared" ca="1" si="6"/>
        <v>1</v>
      </c>
      <c r="S188">
        <f t="shared" ca="1" si="7"/>
        <v>0</v>
      </c>
      <c r="T188">
        <f t="shared" ca="1" si="8"/>
        <v>0</v>
      </c>
    </row>
    <row r="189" spans="1:20" x14ac:dyDescent="0.35">
      <c r="B189" t="s">
        <v>678</v>
      </c>
      <c r="D189" s="34">
        <v>3009</v>
      </c>
      <c r="E189" s="1">
        <v>45846</v>
      </c>
      <c r="F189" s="1"/>
      <c r="G189" t="s">
        <v>679</v>
      </c>
      <c r="I189" s="1">
        <v>45863</v>
      </c>
      <c r="K189" t="s">
        <v>235</v>
      </c>
      <c r="L189" t="s">
        <v>171</v>
      </c>
      <c r="M189" t="s">
        <v>680</v>
      </c>
      <c r="N189" t="s">
        <v>237</v>
      </c>
      <c r="P189"/>
      <c r="Q189">
        <f ca="1">IF(OR(ISNUMBER(MATCH(L189,MasterData!$D$3:$D$18,0)),ISNUMBER(MATCH(L189,MasterData!$C$3:$C$18,0))),
    DATEDIF(E189,I189,"d"),
    DATEDIF(E189,TODAY(),"d"))</f>
        <v>17</v>
      </c>
      <c r="R189">
        <f t="shared" ca="1" si="6"/>
        <v>0</v>
      </c>
      <c r="S189">
        <f t="shared" ca="1" si="7"/>
        <v>1</v>
      </c>
      <c r="T189">
        <f t="shared" ca="1" si="8"/>
        <v>0</v>
      </c>
    </row>
    <row r="190" spans="1:20" x14ac:dyDescent="0.35">
      <c r="B190" t="s">
        <v>685</v>
      </c>
      <c r="D190" s="34" t="s">
        <v>254</v>
      </c>
      <c r="E190" s="1">
        <v>45852</v>
      </c>
      <c r="F190" s="1"/>
      <c r="G190" t="s">
        <v>686</v>
      </c>
      <c r="I190" s="1">
        <v>45866</v>
      </c>
      <c r="K190" t="s">
        <v>235</v>
      </c>
      <c r="L190" t="s">
        <v>171</v>
      </c>
      <c r="M190" t="s">
        <v>687</v>
      </c>
      <c r="N190" t="s">
        <v>237</v>
      </c>
      <c r="P190"/>
      <c r="Q190">
        <f ca="1">IF(OR(ISNUMBER(MATCH(L190,MasterData!$D$3:$D$18,0)),ISNUMBER(MATCH(L190,MasterData!$C$3:$C$18,0))),
    DATEDIF(E190,I190,"d"),
    DATEDIF(E190,TODAY(),"d"))</f>
        <v>14</v>
      </c>
      <c r="R190">
        <f t="shared" ca="1" si="6"/>
        <v>0</v>
      </c>
      <c r="S190">
        <f t="shared" ca="1" si="7"/>
        <v>1</v>
      </c>
      <c r="T190">
        <f t="shared" ca="1" si="8"/>
        <v>0</v>
      </c>
    </row>
    <row r="191" spans="1:20" x14ac:dyDescent="0.35">
      <c r="B191" t="s">
        <v>688</v>
      </c>
      <c r="D191" s="34">
        <v>3014</v>
      </c>
      <c r="E191" s="1">
        <v>45852</v>
      </c>
      <c r="F191" s="1"/>
      <c r="G191" t="s">
        <v>689</v>
      </c>
      <c r="I191" s="1">
        <v>45859</v>
      </c>
      <c r="K191" t="s">
        <v>241</v>
      </c>
      <c r="L191" t="s">
        <v>171</v>
      </c>
      <c r="M191" t="s">
        <v>690</v>
      </c>
      <c r="N191" t="s">
        <v>237</v>
      </c>
      <c r="P191"/>
      <c r="Q191">
        <f ca="1">IF(OR(ISNUMBER(MATCH(L191,MasterData!$D$3:$D$18,0)),ISNUMBER(MATCH(L191,MasterData!$C$3:$C$18,0))),
    DATEDIF(E191,I191,"d"),
    DATEDIF(E191,TODAY(),"d"))</f>
        <v>7</v>
      </c>
      <c r="R191">
        <f t="shared" ca="1" si="6"/>
        <v>1</v>
      </c>
      <c r="S191">
        <f t="shared" ca="1" si="7"/>
        <v>0</v>
      </c>
      <c r="T191">
        <f t="shared" ca="1" si="8"/>
        <v>0</v>
      </c>
    </row>
    <row r="192" spans="1:20" x14ac:dyDescent="0.35">
      <c r="B192" t="s">
        <v>14</v>
      </c>
      <c r="D192" s="34">
        <v>3014</v>
      </c>
      <c r="E192" s="1">
        <v>45853</v>
      </c>
      <c r="F192" s="1"/>
      <c r="G192" t="s">
        <v>676</v>
      </c>
      <c r="I192" s="1">
        <v>45875</v>
      </c>
      <c r="K192" t="s">
        <v>347</v>
      </c>
      <c r="L192" t="s">
        <v>171</v>
      </c>
      <c r="M192" t="s">
        <v>684</v>
      </c>
      <c r="N192" t="s">
        <v>237</v>
      </c>
      <c r="P192" s="204" t="s">
        <v>798</v>
      </c>
      <c r="Q192">
        <f ca="1">IF(OR(ISNUMBER(MATCH(L192,MasterData!$D$3:$D$18,0)),ISNUMBER(MATCH(L192,MasterData!$C$3:$C$18,0))),
    DATEDIF(E192,I192,"d"),
    DATEDIF(E192,TODAY(),"d"))</f>
        <v>22</v>
      </c>
      <c r="R192">
        <f ca="1">IF(AND($Q192&gt;=0,$Q192&lt;=7),1,0)</f>
        <v>0</v>
      </c>
      <c r="S192">
        <f ca="1">IF(AND($Q192&gt;7,Q192&lt;=30),1,0)</f>
        <v>1</v>
      </c>
      <c r="T192">
        <f ca="1">IF($Q192&gt;30,1,0)</f>
        <v>0</v>
      </c>
    </row>
    <row r="193" spans="1:20" x14ac:dyDescent="0.35">
      <c r="B193" t="s">
        <v>691</v>
      </c>
      <c r="D193" s="34" t="s">
        <v>254</v>
      </c>
      <c r="E193" s="1">
        <v>45854</v>
      </c>
      <c r="F193" s="1"/>
      <c r="G193" t="s">
        <v>692</v>
      </c>
      <c r="I193" s="1">
        <v>45862</v>
      </c>
      <c r="K193" t="s">
        <v>235</v>
      </c>
      <c r="L193" t="s">
        <v>171</v>
      </c>
      <c r="M193" t="s">
        <v>693</v>
      </c>
      <c r="N193" t="s">
        <v>237</v>
      </c>
      <c r="P193"/>
      <c r="Q193">
        <f ca="1">IF(OR(ISNUMBER(MATCH(L193,MasterData!$D$3:$D$18,0)),ISNUMBER(MATCH(L193,MasterData!$C$3:$C$18,0))),
    DATEDIF(E193,I193,"d"),
    DATEDIF(E193,TODAY(),"d"))</f>
        <v>8</v>
      </c>
      <c r="R193">
        <f t="shared" ref="R193:R199" ca="1" si="9">IF(AND($Q193&gt;=0,$Q193&lt;=7),1,0)</f>
        <v>0</v>
      </c>
      <c r="S193">
        <f t="shared" ref="S193:S199" ca="1" si="10">IF(AND($Q193&gt;7,Q193&lt;=30),1,0)</f>
        <v>1</v>
      </c>
      <c r="T193">
        <f t="shared" ref="T193:T199" ca="1" si="11">IF($Q193&gt;30,1,0)</f>
        <v>0</v>
      </c>
    </row>
    <row r="194" spans="1:20" x14ac:dyDescent="0.35">
      <c r="B194" t="s">
        <v>15</v>
      </c>
      <c r="D194" s="34">
        <v>3014</v>
      </c>
      <c r="E194" s="1">
        <v>45856</v>
      </c>
      <c r="F194" s="1"/>
      <c r="G194" t="s">
        <v>686</v>
      </c>
      <c r="I194" s="1">
        <v>45874</v>
      </c>
      <c r="K194" t="s">
        <v>235</v>
      </c>
      <c r="L194" t="s">
        <v>171</v>
      </c>
      <c r="M194" t="s">
        <v>697</v>
      </c>
      <c r="N194" t="s">
        <v>237</v>
      </c>
      <c r="P194" s="204" t="s">
        <v>798</v>
      </c>
      <c r="Q194">
        <f ca="1">IF(OR(ISNUMBER(MATCH(L194,MasterData!$D$3:$D$18,0)),ISNUMBER(MATCH(L194,MasterData!$C$3:$C$18,0))),
    DATEDIF(E194,I194,"d"),
    DATEDIF(E194,TODAY(),"d"))</f>
        <v>18</v>
      </c>
      <c r="R194">
        <f t="shared" ca="1" si="9"/>
        <v>0</v>
      </c>
      <c r="S194">
        <f t="shared" ca="1" si="10"/>
        <v>1</v>
      </c>
      <c r="T194">
        <f t="shared" ca="1" si="11"/>
        <v>0</v>
      </c>
    </row>
    <row r="195" spans="1:20" x14ac:dyDescent="0.35">
      <c r="A195">
        <v>6000146356</v>
      </c>
      <c r="B195" t="s">
        <v>698</v>
      </c>
      <c r="D195" s="34">
        <v>3014</v>
      </c>
      <c r="E195" s="1">
        <v>45859</v>
      </c>
      <c r="F195" s="1"/>
      <c r="G195" t="s">
        <v>699</v>
      </c>
      <c r="H195" t="s">
        <v>245</v>
      </c>
      <c r="I195" s="1">
        <v>45866</v>
      </c>
      <c r="K195" t="s">
        <v>241</v>
      </c>
      <c r="L195" t="s">
        <v>171</v>
      </c>
      <c r="M195" t="s">
        <v>700</v>
      </c>
      <c r="N195" t="s">
        <v>237</v>
      </c>
      <c r="P195"/>
      <c r="Q195">
        <f ca="1">IF(OR(ISNUMBER(MATCH(L195,MasterData!$D$3:$D$18,0)),ISNUMBER(MATCH(L195,MasterData!$C$3:$C$18,0))),
    DATEDIF(E195,I195,"d"),
    DATEDIF(E195,TODAY(),"d"))</f>
        <v>7</v>
      </c>
      <c r="R195">
        <f ca="1">IF(AND($Q195&gt;=0,$Q195&lt;=7),1,0)</f>
        <v>1</v>
      </c>
      <c r="S195">
        <f ca="1">IF(AND($Q195&gt;7,Q195&lt;=30),1,0)</f>
        <v>0</v>
      </c>
      <c r="T195">
        <f ca="1">IF($Q195&gt;30,1,0)</f>
        <v>0</v>
      </c>
    </row>
    <row r="196" spans="1:20" x14ac:dyDescent="0.35">
      <c r="B196" t="s">
        <v>16</v>
      </c>
      <c r="D196" s="34">
        <v>3014</v>
      </c>
      <c r="E196" s="1">
        <v>45859</v>
      </c>
      <c r="F196" s="1"/>
      <c r="G196" t="s">
        <v>689</v>
      </c>
      <c r="I196" s="1">
        <v>45869</v>
      </c>
      <c r="K196" t="s">
        <v>235</v>
      </c>
      <c r="L196" t="s">
        <v>171</v>
      </c>
      <c r="M196" t="s">
        <v>701</v>
      </c>
      <c r="N196" t="s">
        <v>237</v>
      </c>
      <c r="P196" s="204" t="s">
        <v>798</v>
      </c>
      <c r="Q196">
        <f ca="1">IF(OR(ISNUMBER(MATCH(L196,MasterData!$D$3:$D$18,0)),ISNUMBER(MATCH(L196,MasterData!$C$3:$C$18,0))),
    DATEDIF(E196,I196,"d"),
    DATEDIF(E196,TODAY(),"d"))</f>
        <v>10</v>
      </c>
      <c r="R196">
        <f t="shared" ca="1" si="9"/>
        <v>0</v>
      </c>
      <c r="S196">
        <f t="shared" ca="1" si="10"/>
        <v>1</v>
      </c>
      <c r="T196">
        <f t="shared" ca="1" si="11"/>
        <v>0</v>
      </c>
    </row>
    <row r="197" spans="1:20" x14ac:dyDescent="0.35">
      <c r="B197" t="s">
        <v>17</v>
      </c>
      <c r="D197" s="34" t="s">
        <v>480</v>
      </c>
      <c r="E197" s="1">
        <v>45859</v>
      </c>
      <c r="F197" s="1"/>
      <c r="G197" t="s">
        <v>702</v>
      </c>
      <c r="I197" s="1">
        <v>45874</v>
      </c>
      <c r="K197" t="s">
        <v>235</v>
      </c>
      <c r="L197" t="s">
        <v>171</v>
      </c>
      <c r="M197" t="s">
        <v>703</v>
      </c>
      <c r="N197" t="s">
        <v>237</v>
      </c>
      <c r="P197" s="204" t="s">
        <v>798</v>
      </c>
      <c r="Q197">
        <f ca="1">IF(OR(ISNUMBER(MATCH(L197,MasterData!$D$3:$D$18,0)),ISNUMBER(MATCH(L197,MasterData!$C$3:$C$18,0))),
    DATEDIF(E197,I197,"d"),
    DATEDIF(E197,TODAY(),"d"))</f>
        <v>15</v>
      </c>
      <c r="R197">
        <f t="shared" ca="1" si="9"/>
        <v>0</v>
      </c>
      <c r="S197">
        <f t="shared" ca="1" si="10"/>
        <v>1</v>
      </c>
      <c r="T197">
        <f t="shared" ca="1" si="11"/>
        <v>0</v>
      </c>
    </row>
    <row r="198" spans="1:20" x14ac:dyDescent="0.35">
      <c r="A198">
        <v>6000147166</v>
      </c>
      <c r="B198" t="s">
        <v>18</v>
      </c>
      <c r="D198" s="34" t="s">
        <v>660</v>
      </c>
      <c r="E198" s="1">
        <v>45862</v>
      </c>
      <c r="F198" s="1"/>
      <c r="G198" t="s">
        <v>704</v>
      </c>
      <c r="I198" s="1">
        <v>45882</v>
      </c>
      <c r="K198" t="s">
        <v>235</v>
      </c>
      <c r="L198" t="s">
        <v>171</v>
      </c>
      <c r="M198" t="s">
        <v>705</v>
      </c>
      <c r="N198" t="s">
        <v>237</v>
      </c>
      <c r="P198" s="204" t="s">
        <v>798</v>
      </c>
      <c r="Q198">
        <f ca="1">IF(OR(ISNUMBER(MATCH(L198,MasterData!$D$3:$D$18,0)),ISNUMBER(MATCH(L198,MasterData!$C$3:$C$18,0))),
    DATEDIF(E198,I198,"d"),
    DATEDIF(E198,TODAY(),"d"))</f>
        <v>20</v>
      </c>
      <c r="R198">
        <f t="shared" ca="1" si="9"/>
        <v>0</v>
      </c>
      <c r="S198">
        <f t="shared" ca="1" si="10"/>
        <v>1</v>
      </c>
      <c r="T198">
        <f t="shared" ca="1" si="11"/>
        <v>0</v>
      </c>
    </row>
    <row r="199" spans="1:20" x14ac:dyDescent="0.35">
      <c r="B199" t="s">
        <v>706</v>
      </c>
      <c r="D199" s="34" t="s">
        <v>480</v>
      </c>
      <c r="E199" s="1">
        <v>45862</v>
      </c>
      <c r="F199" s="1"/>
      <c r="G199" t="s">
        <v>689</v>
      </c>
      <c r="I199" s="1">
        <v>45867</v>
      </c>
      <c r="K199" t="s">
        <v>241</v>
      </c>
      <c r="L199" t="s">
        <v>171</v>
      </c>
      <c r="M199" t="s">
        <v>707</v>
      </c>
      <c r="N199" t="s">
        <v>237</v>
      </c>
      <c r="P199"/>
      <c r="Q199">
        <f ca="1">IF(OR(ISNUMBER(MATCH(L199,MasterData!$D$3:$D$18,0)),ISNUMBER(MATCH(L199,MasterData!$C$3:$C$18,0))),
    DATEDIF(E199,I199,"d"),
    DATEDIF(E199,TODAY(),"d"))</f>
        <v>5</v>
      </c>
      <c r="R199">
        <f t="shared" ca="1" si="9"/>
        <v>1</v>
      </c>
      <c r="S199">
        <f t="shared" ca="1" si="10"/>
        <v>0</v>
      </c>
      <c r="T199">
        <f t="shared" ca="1" si="11"/>
        <v>0</v>
      </c>
    </row>
    <row r="200" spans="1:20" x14ac:dyDescent="0.35">
      <c r="B200" t="s">
        <v>19</v>
      </c>
      <c r="D200" s="34">
        <v>3003</v>
      </c>
      <c r="E200" s="1">
        <v>45863</v>
      </c>
      <c r="F200" s="1"/>
      <c r="G200" t="s">
        <v>692</v>
      </c>
      <c r="I200" s="1">
        <v>45874</v>
      </c>
      <c r="K200" t="s">
        <v>241</v>
      </c>
      <c r="L200" t="s">
        <v>171</v>
      </c>
      <c r="M200" t="s">
        <v>708</v>
      </c>
      <c r="N200" t="s">
        <v>237</v>
      </c>
      <c r="P200" s="204" t="s">
        <v>798</v>
      </c>
      <c r="Q200">
        <f ca="1">IF(OR(ISNUMBER(MATCH(L200,MasterData!$D$3:$D$18,0)),ISNUMBER(MATCH(L200,MasterData!$C$3:$C$18,0))),
    DATEDIF(E200,I200,"d"),
    DATEDIF(E200,TODAY(),"d"))</f>
        <v>11</v>
      </c>
      <c r="R200">
        <f ca="1">IF(AND($Q200&gt;=0,$Q200&lt;=7),1,0)</f>
        <v>0</v>
      </c>
      <c r="S200">
        <f ca="1">IF(AND($Q200&gt;7,Q200&lt;=30),1,0)</f>
        <v>1</v>
      </c>
      <c r="T200">
        <f ca="1">IF($Q200&gt;30,1,0)</f>
        <v>0</v>
      </c>
    </row>
    <row r="201" spans="1:20" x14ac:dyDescent="0.35">
      <c r="B201" t="s">
        <v>709</v>
      </c>
      <c r="D201" s="34" t="s">
        <v>231</v>
      </c>
      <c r="E201" s="1">
        <v>45867</v>
      </c>
      <c r="F201" s="1"/>
      <c r="G201" t="s">
        <v>710</v>
      </c>
      <c r="I201" s="1">
        <v>45869</v>
      </c>
      <c r="K201" t="s">
        <v>235</v>
      </c>
      <c r="L201" t="s">
        <v>171</v>
      </c>
      <c r="M201" t="s">
        <v>711</v>
      </c>
      <c r="N201" t="s">
        <v>237</v>
      </c>
      <c r="P201"/>
      <c r="Q201">
        <f ca="1">IF(OR(ISNUMBER(MATCH(L201,MasterData!$D$3:$D$18,0)),ISNUMBER(MATCH(L201,MasterData!$C$3:$C$18,0))),
    DATEDIF(E201,I201,"d"),
    DATEDIF(E201,TODAY(),"d"))</f>
        <v>2</v>
      </c>
      <c r="R201">
        <f t="shared" ref="R201:R264" ca="1" si="12">IF(AND($Q201&gt;=0,$Q201&lt;=7),1,0)</f>
        <v>1</v>
      </c>
      <c r="S201">
        <f t="shared" ref="S201:S263" ca="1" si="13">IF(AND($Q201&gt;7,Q201&lt;=30),1,0)</f>
        <v>0</v>
      </c>
      <c r="T201">
        <f t="shared" ref="T201:T264" ca="1" si="14">IF($Q201&gt;30,1,0)</f>
        <v>0</v>
      </c>
    </row>
    <row r="202" spans="1:20" x14ac:dyDescent="0.35">
      <c r="B202" t="s">
        <v>712</v>
      </c>
      <c r="D202" s="34" t="s">
        <v>480</v>
      </c>
      <c r="E202" s="1">
        <v>45867</v>
      </c>
      <c r="F202" s="1"/>
      <c r="G202" t="s">
        <v>699</v>
      </c>
      <c r="I202" s="1">
        <v>45868</v>
      </c>
      <c r="K202" t="s">
        <v>241</v>
      </c>
      <c r="L202" t="s">
        <v>171</v>
      </c>
      <c r="M202" t="s">
        <v>713</v>
      </c>
      <c r="N202" t="s">
        <v>237</v>
      </c>
      <c r="P202"/>
      <c r="Q202">
        <f ca="1">IF(OR(ISNUMBER(MATCH(L202,MasterData!$D$3:$D$18,0)),ISNUMBER(MATCH(L202,MasterData!$C$3:$C$18,0))),
    DATEDIF(E202,I202,"d"),
    DATEDIF(E202,TODAY(),"d"))</f>
        <v>1</v>
      </c>
      <c r="R202">
        <f t="shared" ca="1" si="12"/>
        <v>1</v>
      </c>
      <c r="S202">
        <f t="shared" ca="1" si="13"/>
        <v>0</v>
      </c>
      <c r="T202">
        <f t="shared" ca="1" si="14"/>
        <v>0</v>
      </c>
    </row>
    <row r="203" spans="1:20" x14ac:dyDescent="0.35">
      <c r="B203" t="s">
        <v>714</v>
      </c>
      <c r="D203" s="34" t="s">
        <v>231</v>
      </c>
      <c r="E203" s="1">
        <v>45867</v>
      </c>
      <c r="F203" s="1"/>
      <c r="G203" t="s">
        <v>715</v>
      </c>
      <c r="I203" s="1">
        <v>45896.52511574074</v>
      </c>
      <c r="K203" t="s">
        <v>235</v>
      </c>
      <c r="L203" t="s">
        <v>171</v>
      </c>
      <c r="M203" t="s">
        <v>716</v>
      </c>
      <c r="N203" t="s">
        <v>237</v>
      </c>
      <c r="P203"/>
      <c r="Q203">
        <f ca="1">IF(OR(ISNUMBER(MATCH(L203,MasterData!$D$3:$D$18,0)),ISNUMBER(MATCH(L203,MasterData!$C$3:$C$18,0))),
    DATEDIF(E203,I203,"d"),
    DATEDIF(E203,TODAY(),"d"))</f>
        <v>29</v>
      </c>
      <c r="R203">
        <f t="shared" ca="1" si="12"/>
        <v>0</v>
      </c>
      <c r="S203">
        <f t="shared" ca="1" si="13"/>
        <v>1</v>
      </c>
      <c r="T203">
        <f t="shared" ca="1" si="14"/>
        <v>0</v>
      </c>
    </row>
    <row r="204" spans="1:20" x14ac:dyDescent="0.35">
      <c r="B204" t="s">
        <v>20</v>
      </c>
      <c r="D204" s="34" t="s">
        <v>717</v>
      </c>
      <c r="E204" s="1">
        <v>45868</v>
      </c>
      <c r="F204" s="1"/>
      <c r="G204" t="s">
        <v>718</v>
      </c>
      <c r="I204" s="1">
        <v>45895.570856481485</v>
      </c>
      <c r="K204" t="s">
        <v>241</v>
      </c>
      <c r="L204" t="s">
        <v>171</v>
      </c>
      <c r="M204" t="s">
        <v>719</v>
      </c>
      <c r="N204" t="s">
        <v>237</v>
      </c>
      <c r="P204" s="204" t="s">
        <v>798</v>
      </c>
      <c r="Q204">
        <f ca="1">IF(OR(ISNUMBER(MATCH(L204,MasterData!$D$3:$D$18,0)),ISNUMBER(MATCH(L204,MasterData!$C$3:$C$18,0))),
    DATEDIF(E204,I204,"d"),
    DATEDIF(E204,TODAY(),"d"))</f>
        <v>27</v>
      </c>
      <c r="R204">
        <f t="shared" ca="1" si="12"/>
        <v>0</v>
      </c>
      <c r="S204">
        <f t="shared" ca="1" si="13"/>
        <v>1</v>
      </c>
      <c r="T204">
        <f t="shared" ca="1" si="14"/>
        <v>0</v>
      </c>
    </row>
    <row r="205" spans="1:20" x14ac:dyDescent="0.35">
      <c r="B205" t="s">
        <v>21</v>
      </c>
      <c r="D205" s="34">
        <v>3366</v>
      </c>
      <c r="E205" s="1">
        <v>45868</v>
      </c>
      <c r="F205" s="1"/>
      <c r="G205" t="s">
        <v>720</v>
      </c>
      <c r="I205" s="1">
        <v>45895.400914351849</v>
      </c>
      <c r="K205" t="s">
        <v>241</v>
      </c>
      <c r="L205" t="s">
        <v>171</v>
      </c>
      <c r="M205" t="s">
        <v>721</v>
      </c>
      <c r="N205" t="s">
        <v>237</v>
      </c>
      <c r="P205" s="204" t="s">
        <v>798</v>
      </c>
      <c r="Q205">
        <f ca="1">IF(OR(ISNUMBER(MATCH(L205,MasterData!$D$3:$D$18,0)),ISNUMBER(MATCH(L205,MasterData!$C$3:$C$18,0))),
    DATEDIF(E205,I205,"d"),
    DATEDIF(E205,TODAY(),"d"))</f>
        <v>27</v>
      </c>
      <c r="R205">
        <f t="shared" ca="1" si="12"/>
        <v>0</v>
      </c>
      <c r="S205">
        <f t="shared" ca="1" si="13"/>
        <v>1</v>
      </c>
      <c r="T205">
        <f t="shared" ca="1" si="14"/>
        <v>0</v>
      </c>
    </row>
    <row r="206" spans="1:20" x14ac:dyDescent="0.35">
      <c r="B206" t="s">
        <v>22</v>
      </c>
      <c r="D206" s="34" t="s">
        <v>717</v>
      </c>
      <c r="E206" s="1">
        <v>45869</v>
      </c>
      <c r="G206" t="s">
        <v>722</v>
      </c>
      <c r="I206" s="1">
        <v>45870</v>
      </c>
      <c r="K206" t="s">
        <v>235</v>
      </c>
      <c r="L206" t="s">
        <v>171</v>
      </c>
      <c r="M206" t="s">
        <v>723</v>
      </c>
      <c r="N206" t="s">
        <v>237</v>
      </c>
      <c r="P206" s="204" t="s">
        <v>798</v>
      </c>
      <c r="Q206">
        <f ca="1">IF(OR(ISNUMBER(MATCH(L206,MasterData!$D$3:$D$18,0)),ISNUMBER(MATCH(L206,MasterData!$C$3:$C$18,0))),
    DATEDIF(E206,I206,"d"),
    DATEDIF(E206,TODAY(),"d"))</f>
        <v>1</v>
      </c>
      <c r="R206">
        <f t="shared" ca="1" si="12"/>
        <v>1</v>
      </c>
      <c r="S206">
        <f t="shared" ca="1" si="13"/>
        <v>0</v>
      </c>
      <c r="T206">
        <f t="shared" ca="1" si="14"/>
        <v>0</v>
      </c>
    </row>
    <row r="207" spans="1:20" x14ac:dyDescent="0.35">
      <c r="B207" t="s">
        <v>23</v>
      </c>
      <c r="D207" s="34" t="s">
        <v>480</v>
      </c>
      <c r="E207" s="1">
        <v>45870</v>
      </c>
      <c r="G207" t="s">
        <v>724</v>
      </c>
      <c r="I207" s="1">
        <v>45881</v>
      </c>
      <c r="K207" t="s">
        <v>235</v>
      </c>
      <c r="L207" t="s">
        <v>171</v>
      </c>
      <c r="M207" t="s">
        <v>725</v>
      </c>
      <c r="N207" t="s">
        <v>237</v>
      </c>
      <c r="P207" s="204" t="s">
        <v>798</v>
      </c>
      <c r="Q207">
        <f ca="1">IF(OR(ISNUMBER(MATCH(L207,MasterData!$D$3:$D$18,0)),ISNUMBER(MATCH(L207,MasterData!$C$3:$C$18,0))),
    DATEDIF(E207,I207,"d"),
    DATEDIF(E207,TODAY(),"d"))</f>
        <v>11</v>
      </c>
      <c r="R207">
        <f t="shared" ca="1" si="12"/>
        <v>0</v>
      </c>
      <c r="S207">
        <f t="shared" ca="1" si="13"/>
        <v>1</v>
      </c>
      <c r="T207">
        <f t="shared" ca="1" si="14"/>
        <v>0</v>
      </c>
    </row>
    <row r="208" spans="1:20" x14ac:dyDescent="0.35">
      <c r="B208" t="s">
        <v>24</v>
      </c>
      <c r="D208" s="34" t="s">
        <v>254</v>
      </c>
      <c r="E208" s="1">
        <v>45873</v>
      </c>
      <c r="G208" t="s">
        <v>727</v>
      </c>
      <c r="I208" s="1">
        <v>45874</v>
      </c>
      <c r="K208" t="s">
        <v>241</v>
      </c>
      <c r="L208" t="s">
        <v>171</v>
      </c>
      <c r="M208" t="s">
        <v>728</v>
      </c>
      <c r="N208" t="s">
        <v>237</v>
      </c>
      <c r="P208" s="204" t="s">
        <v>798</v>
      </c>
      <c r="Q208">
        <f ca="1">IF(OR(ISNUMBER(MATCH(L208,MasterData!$D$3:$D$18,0)),ISNUMBER(MATCH(L208,MasterData!$C$3:$C$18,0))),
    DATEDIF(E208,I208,"d"),
    DATEDIF(E208,TODAY(),"d"))</f>
        <v>1</v>
      </c>
      <c r="R208">
        <f t="shared" ca="1" si="12"/>
        <v>1</v>
      </c>
      <c r="S208">
        <f t="shared" ca="1" si="13"/>
        <v>0</v>
      </c>
      <c r="T208">
        <f t="shared" ca="1" si="14"/>
        <v>0</v>
      </c>
    </row>
    <row r="209" spans="2:20" x14ac:dyDescent="0.35">
      <c r="B209" t="s">
        <v>25</v>
      </c>
      <c r="D209" s="34">
        <v>5975</v>
      </c>
      <c r="E209" s="1">
        <v>45876</v>
      </c>
      <c r="G209" t="s">
        <v>248</v>
      </c>
      <c r="H209" t="s">
        <v>245</v>
      </c>
      <c r="I209" s="1">
        <v>45883.327187499999</v>
      </c>
      <c r="K209" t="s">
        <v>241</v>
      </c>
      <c r="L209" t="s">
        <v>164</v>
      </c>
      <c r="M209" t="s">
        <v>729</v>
      </c>
      <c r="N209" t="s">
        <v>237</v>
      </c>
      <c r="P209" s="204" t="s">
        <v>798</v>
      </c>
      <c r="Q209">
        <f ca="1">IF(OR(ISNUMBER(MATCH(L209,MasterData!$D$3:$D$18,0)),ISNUMBER(MATCH(L209,MasterData!$C$3:$C$18,0))),
    DATEDIF(E209,I209,"d"),
    DATEDIF(E209,TODAY(),"d"))</f>
        <v>131</v>
      </c>
      <c r="R209">
        <f t="shared" ca="1" si="12"/>
        <v>0</v>
      </c>
      <c r="S209">
        <f t="shared" ca="1" si="13"/>
        <v>0</v>
      </c>
      <c r="T209">
        <f t="shared" ca="1" si="14"/>
        <v>1</v>
      </c>
    </row>
    <row r="210" spans="2:20" x14ac:dyDescent="0.35">
      <c r="B210" t="s">
        <v>26</v>
      </c>
      <c r="D210" s="34">
        <v>5975</v>
      </c>
      <c r="E210" s="1">
        <v>45876</v>
      </c>
      <c r="G210" t="s">
        <v>248</v>
      </c>
      <c r="H210" t="s">
        <v>245</v>
      </c>
      <c r="I210" s="1">
        <v>45897.422789351855</v>
      </c>
      <c r="K210" t="s">
        <v>241</v>
      </c>
      <c r="L210" t="s">
        <v>171</v>
      </c>
      <c r="M210" t="s">
        <v>729</v>
      </c>
      <c r="N210" t="s">
        <v>237</v>
      </c>
      <c r="P210" s="204" t="s">
        <v>798</v>
      </c>
      <c r="Q210">
        <f ca="1">IF(OR(ISNUMBER(MATCH(L210,MasterData!$D$3:$D$18,0)),ISNUMBER(MATCH(L210,MasterData!$C$3:$C$18,0))),
    DATEDIF(E210,I210,"d"),
    DATEDIF(E210,TODAY(),"d"))</f>
        <v>21</v>
      </c>
      <c r="R210">
        <f t="shared" ca="1" si="12"/>
        <v>0</v>
      </c>
      <c r="S210">
        <f t="shared" ca="1" si="13"/>
        <v>1</v>
      </c>
      <c r="T210">
        <f t="shared" ca="1" si="14"/>
        <v>0</v>
      </c>
    </row>
    <row r="211" spans="2:20" x14ac:dyDescent="0.35">
      <c r="B211" t="s">
        <v>730</v>
      </c>
      <c r="D211" s="34">
        <v>5975</v>
      </c>
      <c r="E211" s="1">
        <v>45877</v>
      </c>
      <c r="G211" t="s">
        <v>248</v>
      </c>
      <c r="H211" t="s">
        <v>245</v>
      </c>
      <c r="I211" s="1">
        <v>45896.544803240744</v>
      </c>
      <c r="K211" t="s">
        <v>241</v>
      </c>
      <c r="L211" t="s">
        <v>171</v>
      </c>
      <c r="M211" t="s">
        <v>731</v>
      </c>
      <c r="N211" t="s">
        <v>237</v>
      </c>
      <c r="P211"/>
      <c r="Q211">
        <f ca="1">IF(OR(ISNUMBER(MATCH(L211,MasterData!$D$3:$D$18,0)),ISNUMBER(MATCH(L211,MasterData!$C$3:$C$18,0))),
    DATEDIF(E211,I211,"d"),
    DATEDIF(E211,TODAY(),"d"))</f>
        <v>19</v>
      </c>
      <c r="R211">
        <f t="shared" ca="1" si="12"/>
        <v>0</v>
      </c>
      <c r="S211">
        <f t="shared" ca="1" si="13"/>
        <v>1</v>
      </c>
      <c r="T211">
        <f t="shared" ca="1" si="14"/>
        <v>0</v>
      </c>
    </row>
    <row r="212" spans="2:20" x14ac:dyDescent="0.35">
      <c r="B212" t="s">
        <v>732</v>
      </c>
      <c r="D212" s="34" t="s">
        <v>480</v>
      </c>
      <c r="E212" s="1">
        <v>45881</v>
      </c>
      <c r="G212" t="s">
        <v>733</v>
      </c>
      <c r="I212" s="1">
        <v>45881</v>
      </c>
      <c r="K212" t="s">
        <v>347</v>
      </c>
      <c r="L212" t="s">
        <v>171</v>
      </c>
      <c r="M212" t="s">
        <v>734</v>
      </c>
      <c r="N212" t="s">
        <v>237</v>
      </c>
      <c r="P212"/>
      <c r="Q212">
        <f ca="1">IF(OR(ISNUMBER(MATCH(L212,MasterData!$D$3:$D$18,0)),ISNUMBER(MATCH(L212,MasterData!$C$3:$C$18,0))),
    DATEDIF(E212,I212,"d"),
    DATEDIF(E212,TODAY(),"d"))</f>
        <v>0</v>
      </c>
      <c r="R212">
        <f t="shared" ca="1" si="12"/>
        <v>1</v>
      </c>
      <c r="S212">
        <f t="shared" ca="1" si="13"/>
        <v>0</v>
      </c>
      <c r="T212">
        <f t="shared" ca="1" si="14"/>
        <v>0</v>
      </c>
    </row>
    <row r="213" spans="2:20" x14ac:dyDescent="0.35">
      <c r="B213" t="s">
        <v>27</v>
      </c>
      <c r="D213" s="34" t="s">
        <v>717</v>
      </c>
      <c r="E213" s="1">
        <v>45881</v>
      </c>
      <c r="G213" t="s">
        <v>735</v>
      </c>
      <c r="H213" t="s">
        <v>736</v>
      </c>
      <c r="I213" s="1">
        <v>45910</v>
      </c>
      <c r="K213" t="s">
        <v>241</v>
      </c>
      <c r="L213" t="s">
        <v>171</v>
      </c>
      <c r="M213" t="s">
        <v>737</v>
      </c>
      <c r="N213" t="s">
        <v>237</v>
      </c>
      <c r="P213" s="204" t="s">
        <v>798</v>
      </c>
      <c r="Q213">
        <f ca="1">IF(OR(ISNUMBER(MATCH(L213,MasterData!$D$3:$D$18,0)),ISNUMBER(MATCH(L213,MasterData!$C$3:$C$18,0))),
    DATEDIF(E213,I213,"d"),
    DATEDIF(E213,TODAY(),"d"))</f>
        <v>29</v>
      </c>
      <c r="R213">
        <f t="shared" ca="1" si="12"/>
        <v>0</v>
      </c>
      <c r="S213">
        <f t="shared" ca="1" si="13"/>
        <v>1</v>
      </c>
      <c r="T213">
        <f t="shared" ca="1" si="14"/>
        <v>0</v>
      </c>
    </row>
    <row r="214" spans="2:20" x14ac:dyDescent="0.35">
      <c r="B214" t="s">
        <v>28</v>
      </c>
      <c r="D214" s="34">
        <v>3014</v>
      </c>
      <c r="E214" s="1">
        <v>45882</v>
      </c>
      <c r="G214" t="s">
        <v>738</v>
      </c>
      <c r="H214" t="s">
        <v>736</v>
      </c>
      <c r="I214" s="1">
        <v>45915</v>
      </c>
      <c r="K214" t="s">
        <v>235</v>
      </c>
      <c r="L214" t="s">
        <v>171</v>
      </c>
      <c r="M214" t="s">
        <v>739</v>
      </c>
      <c r="N214" t="s">
        <v>237</v>
      </c>
      <c r="P214" s="204" t="s">
        <v>798</v>
      </c>
      <c r="Q214">
        <f ca="1">IF(OR(ISNUMBER(MATCH(L214,MasterData!$D$3:$D$18,0)),ISNUMBER(MATCH(L214,MasterData!$C$3:$C$18,0))),
    DATEDIF(E214,I214,"d"),
    DATEDIF(E214,TODAY(),"d"))</f>
        <v>33</v>
      </c>
      <c r="R214">
        <f t="shared" ca="1" si="12"/>
        <v>0</v>
      </c>
      <c r="S214">
        <f t="shared" ca="1" si="13"/>
        <v>0</v>
      </c>
      <c r="T214">
        <f t="shared" ca="1" si="14"/>
        <v>1</v>
      </c>
    </row>
    <row r="215" spans="2:20" x14ac:dyDescent="0.35">
      <c r="B215" t="s">
        <v>740</v>
      </c>
      <c r="D215" s="34">
        <v>3014</v>
      </c>
      <c r="E215" s="179">
        <v>45884.675428240742</v>
      </c>
      <c r="G215" t="s">
        <v>741</v>
      </c>
      <c r="I215" s="179">
        <v>45895.349780092591</v>
      </c>
      <c r="J215" t="s">
        <v>742</v>
      </c>
      <c r="K215" t="s">
        <v>235</v>
      </c>
      <c r="L215" t="s">
        <v>171</v>
      </c>
      <c r="M215" t="s">
        <v>743</v>
      </c>
      <c r="N215" t="s">
        <v>744</v>
      </c>
      <c r="P215"/>
      <c r="Q215">
        <f ca="1">IF(OR(ISNUMBER(MATCH(L215,MasterData!$D$3:$D$18,0)),ISNUMBER(MATCH(L215,MasterData!$C$3:$C$18,0))),
    DATEDIF(E215,I215,"d"),
    DATEDIF(E215,TODAY(),"d"))</f>
        <v>11</v>
      </c>
      <c r="R215">
        <f t="shared" ca="1" si="12"/>
        <v>0</v>
      </c>
      <c r="S215">
        <f t="shared" ca="1" si="13"/>
        <v>1</v>
      </c>
      <c r="T215">
        <f t="shared" ca="1" si="14"/>
        <v>0</v>
      </c>
    </row>
    <row r="216" spans="2:20" x14ac:dyDescent="0.35">
      <c r="B216" t="s">
        <v>745</v>
      </c>
      <c r="D216" s="34" t="s">
        <v>746</v>
      </c>
      <c r="E216" s="179">
        <v>45887.449328703704</v>
      </c>
      <c r="G216" t="s">
        <v>738</v>
      </c>
      <c r="I216" s="1">
        <v>45916</v>
      </c>
      <c r="J216" t="s">
        <v>747</v>
      </c>
      <c r="K216" t="s">
        <v>235</v>
      </c>
      <c r="L216" t="s">
        <v>171</v>
      </c>
      <c r="M216" t="s">
        <v>748</v>
      </c>
      <c r="N216" t="s">
        <v>744</v>
      </c>
      <c r="P216" s="193" t="s">
        <v>799</v>
      </c>
      <c r="Q216">
        <f ca="1">IF(OR(ISNUMBER(MATCH(L216,MasterData!$D$3:$D$18,0)),ISNUMBER(MATCH(L216,MasterData!$C$3:$C$18,0))),
    DATEDIF(E216,I216,"d"),
    DATEDIF(E216,TODAY(),"d"))</f>
        <v>29</v>
      </c>
      <c r="R216">
        <f t="shared" ca="1" si="12"/>
        <v>0</v>
      </c>
      <c r="S216">
        <f t="shared" ca="1" si="13"/>
        <v>1</v>
      </c>
      <c r="T216">
        <f t="shared" ca="1" si="14"/>
        <v>0</v>
      </c>
    </row>
    <row r="217" spans="2:20" x14ac:dyDescent="0.35">
      <c r="B217" t="s">
        <v>29</v>
      </c>
      <c r="D217" s="34" t="s">
        <v>254</v>
      </c>
      <c r="E217" s="179">
        <v>45887.466793981483</v>
      </c>
      <c r="G217" t="s">
        <v>749</v>
      </c>
      <c r="I217" s="179">
        <v>45903</v>
      </c>
      <c r="J217" t="s">
        <v>747</v>
      </c>
      <c r="K217" t="s">
        <v>241</v>
      </c>
      <c r="L217" t="s">
        <v>171</v>
      </c>
      <c r="M217" t="s">
        <v>750</v>
      </c>
      <c r="N217" t="s">
        <v>744</v>
      </c>
      <c r="P217" s="204" t="s">
        <v>798</v>
      </c>
      <c r="Q217">
        <f ca="1">IF(OR(ISNUMBER(MATCH(L217,MasterData!$D$3:$D$18,0)),ISNUMBER(MATCH(L217,MasterData!$C$3:$C$18,0))),
    DATEDIF(E217,I217,"d"),
    DATEDIF(E217,TODAY(),"d"))</f>
        <v>16</v>
      </c>
      <c r="R217">
        <f t="shared" ca="1" si="12"/>
        <v>0</v>
      </c>
      <c r="S217">
        <f t="shared" ca="1" si="13"/>
        <v>1</v>
      </c>
      <c r="T217">
        <f t="shared" ca="1" si="14"/>
        <v>0</v>
      </c>
    </row>
    <row r="218" spans="2:20" x14ac:dyDescent="0.35">
      <c r="B218" t="s">
        <v>751</v>
      </c>
      <c r="D218" s="34">
        <v>3010</v>
      </c>
      <c r="E218" s="179">
        <v>45887.607604166667</v>
      </c>
      <c r="G218" t="s">
        <v>752</v>
      </c>
      <c r="I218" s="179">
        <v>45891.336944444447</v>
      </c>
      <c r="J218" t="s">
        <v>753</v>
      </c>
      <c r="K218" t="s">
        <v>241</v>
      </c>
      <c r="L218" t="s">
        <v>171</v>
      </c>
      <c r="M218" t="s">
        <v>754</v>
      </c>
      <c r="N218" t="s">
        <v>744</v>
      </c>
      <c r="P218"/>
      <c r="Q218">
        <f ca="1">IF(OR(ISNUMBER(MATCH(L218,MasterData!$D$3:$D$18,0)),ISNUMBER(MATCH(L218,MasterData!$C$3:$C$18,0))),
    DATEDIF(E218,I218,"d"),
    DATEDIF(E218,TODAY(),"d"))</f>
        <v>4</v>
      </c>
      <c r="R218">
        <f t="shared" ca="1" si="12"/>
        <v>1</v>
      </c>
      <c r="S218">
        <f t="shared" ca="1" si="13"/>
        <v>0</v>
      </c>
      <c r="T218">
        <f t="shared" ca="1" si="14"/>
        <v>0</v>
      </c>
    </row>
    <row r="219" spans="2:20" x14ac:dyDescent="0.35">
      <c r="B219" t="s">
        <v>30</v>
      </c>
      <c r="D219" s="34" t="s">
        <v>254</v>
      </c>
      <c r="E219" s="179">
        <v>45887.680798611109</v>
      </c>
      <c r="G219" t="s">
        <v>755</v>
      </c>
      <c r="I219" s="179">
        <v>45903</v>
      </c>
      <c r="J219" t="s">
        <v>753</v>
      </c>
      <c r="K219" t="s">
        <v>241</v>
      </c>
      <c r="L219" t="s">
        <v>171</v>
      </c>
      <c r="M219" t="s">
        <v>756</v>
      </c>
      <c r="N219" t="s">
        <v>744</v>
      </c>
      <c r="P219" s="204" t="s">
        <v>798</v>
      </c>
      <c r="Q219">
        <f ca="1">IF(OR(ISNUMBER(MATCH(L219,MasterData!$D$3:$D$18,0)),ISNUMBER(MATCH(L219,MasterData!$C$3:$C$18,0))),
    DATEDIF(E219,I219,"d"),
    DATEDIF(E219,TODAY(),"d"))</f>
        <v>16</v>
      </c>
      <c r="R219">
        <f t="shared" ca="1" si="12"/>
        <v>0</v>
      </c>
      <c r="S219">
        <f t="shared" ca="1" si="13"/>
        <v>1</v>
      </c>
      <c r="T219">
        <f t="shared" ca="1" si="14"/>
        <v>0</v>
      </c>
    </row>
    <row r="220" spans="2:20" x14ac:dyDescent="0.35">
      <c r="B220" t="s">
        <v>31</v>
      </c>
      <c r="D220" s="34">
        <v>3003</v>
      </c>
      <c r="E220" s="179">
        <v>45887.701516203706</v>
      </c>
      <c r="G220" t="s">
        <v>755</v>
      </c>
      <c r="I220" s="179">
        <v>45903</v>
      </c>
      <c r="J220" t="s">
        <v>753</v>
      </c>
      <c r="K220" t="s">
        <v>241</v>
      </c>
      <c r="L220" t="s">
        <v>171</v>
      </c>
      <c r="M220" t="s">
        <v>757</v>
      </c>
      <c r="N220" t="s">
        <v>744</v>
      </c>
      <c r="P220" s="204" t="s">
        <v>798</v>
      </c>
      <c r="Q220">
        <f ca="1">IF(OR(ISNUMBER(MATCH(L220,MasterData!$D$3:$D$18,0)),ISNUMBER(MATCH(L220,MasterData!$C$3:$C$18,0))),
    DATEDIF(E220,I220,"d"),
    DATEDIF(E220,TODAY(),"d"))</f>
        <v>16</v>
      </c>
      <c r="R220">
        <f t="shared" ca="1" si="12"/>
        <v>0</v>
      </c>
      <c r="S220">
        <f t="shared" ca="1" si="13"/>
        <v>1</v>
      </c>
      <c r="T220">
        <f t="shared" ca="1" si="14"/>
        <v>0</v>
      </c>
    </row>
    <row r="221" spans="2:20" x14ac:dyDescent="0.35">
      <c r="B221" t="s">
        <v>758</v>
      </c>
      <c r="D221" s="34">
        <v>3366</v>
      </c>
      <c r="E221" s="179">
        <v>45887.842199074075</v>
      </c>
      <c r="G221" t="s">
        <v>759</v>
      </c>
      <c r="I221" s="179">
        <v>45896.525173611109</v>
      </c>
      <c r="J221" t="s">
        <v>760</v>
      </c>
      <c r="K221" t="s">
        <v>235</v>
      </c>
      <c r="L221" t="s">
        <v>171</v>
      </c>
      <c r="M221" t="s">
        <v>761</v>
      </c>
      <c r="N221" t="s">
        <v>744</v>
      </c>
      <c r="P221"/>
      <c r="Q221">
        <f ca="1">IF(OR(ISNUMBER(MATCH(L221,MasterData!$D$3:$D$18,0)),ISNUMBER(MATCH(L221,MasterData!$C$3:$C$18,0))),
    DATEDIF(E221,I221,"d"),
    DATEDIF(E221,TODAY(),"d"))</f>
        <v>9</v>
      </c>
      <c r="R221">
        <f t="shared" ca="1" si="12"/>
        <v>0</v>
      </c>
      <c r="S221">
        <f t="shared" ca="1" si="13"/>
        <v>1</v>
      </c>
      <c r="T221">
        <f t="shared" ca="1" si="14"/>
        <v>0</v>
      </c>
    </row>
    <row r="222" spans="2:20" x14ac:dyDescent="0.35">
      <c r="B222" t="s">
        <v>762</v>
      </c>
      <c r="D222" s="34" t="s">
        <v>746</v>
      </c>
      <c r="E222" s="179">
        <v>45888.412893518522</v>
      </c>
      <c r="G222" t="s">
        <v>738</v>
      </c>
      <c r="I222" s="179">
        <v>45905.405312499999</v>
      </c>
      <c r="J222" t="s">
        <v>747</v>
      </c>
      <c r="K222" t="s">
        <v>235</v>
      </c>
      <c r="L222" t="s">
        <v>171</v>
      </c>
      <c r="M222" t="s">
        <v>763</v>
      </c>
      <c r="N222" t="s">
        <v>744</v>
      </c>
      <c r="P222" s="193" t="s">
        <v>799</v>
      </c>
      <c r="Q222">
        <f ca="1">IF(OR(ISNUMBER(MATCH(L222,MasterData!$D$3:$D$18,0)),ISNUMBER(MATCH(L222,MasterData!$C$3:$C$18,0))),
    DATEDIF(E222,I222,"d"),
    DATEDIF(E222,TODAY(),"d"))</f>
        <v>17</v>
      </c>
      <c r="R222">
        <f t="shared" ca="1" si="12"/>
        <v>0</v>
      </c>
      <c r="S222">
        <f t="shared" ca="1" si="13"/>
        <v>1</v>
      </c>
      <c r="T222">
        <f t="shared" ca="1" si="14"/>
        <v>0</v>
      </c>
    </row>
    <row r="223" spans="2:20" x14ac:dyDescent="0.35">
      <c r="B223" t="s">
        <v>32</v>
      </c>
      <c r="D223" s="34">
        <v>3003</v>
      </c>
      <c r="E223" s="179">
        <v>45889.527708333335</v>
      </c>
      <c r="G223" t="s">
        <v>749</v>
      </c>
      <c r="I223" s="179">
        <v>45911.536944444444</v>
      </c>
      <c r="J223" t="s">
        <v>753</v>
      </c>
      <c r="K223" t="s">
        <v>347</v>
      </c>
      <c r="L223" t="s">
        <v>171</v>
      </c>
      <c r="M223" t="s">
        <v>764</v>
      </c>
      <c r="N223" t="s">
        <v>744</v>
      </c>
      <c r="P223" s="204" t="s">
        <v>798</v>
      </c>
      <c r="Q223">
        <f ca="1">IF(OR(ISNUMBER(MATCH(L223,MasterData!$D$3:$D$18,0)),ISNUMBER(MATCH(L223,MasterData!$C$3:$C$18,0))),
    DATEDIF(E223,I223,"d"),
    DATEDIF(E223,TODAY(),"d"))</f>
        <v>22</v>
      </c>
      <c r="R223">
        <f t="shared" ca="1" si="12"/>
        <v>0</v>
      </c>
      <c r="S223">
        <f t="shared" ca="1" si="13"/>
        <v>1</v>
      </c>
      <c r="T223">
        <f t="shared" ca="1" si="14"/>
        <v>0</v>
      </c>
    </row>
    <row r="224" spans="2:20" x14ac:dyDescent="0.35">
      <c r="B224" t="s">
        <v>765</v>
      </c>
      <c r="D224" s="34" t="s">
        <v>717</v>
      </c>
      <c r="E224" s="179">
        <v>45889.974976851852</v>
      </c>
      <c r="G224" t="s">
        <v>766</v>
      </c>
      <c r="I224" s="179">
        <v>45896.382384259261</v>
      </c>
      <c r="J224" t="s">
        <v>760</v>
      </c>
      <c r="K224" t="s">
        <v>347</v>
      </c>
      <c r="L224" t="s">
        <v>174</v>
      </c>
      <c r="M224" t="s">
        <v>767</v>
      </c>
      <c r="N224" t="s">
        <v>744</v>
      </c>
      <c r="P224" s="193" t="s">
        <v>799</v>
      </c>
      <c r="Q224">
        <f ca="1">IF(OR(ISNUMBER(MATCH(L224,MasterData!$D$3:$D$18,0)),ISNUMBER(MATCH(L224,MasterData!$C$3:$C$18,0))),
    DATEDIF(E224,I224,"d"),
    DATEDIF(E224,TODAY(),"d"))</f>
        <v>118</v>
      </c>
      <c r="R224">
        <f t="shared" ca="1" si="12"/>
        <v>0</v>
      </c>
      <c r="S224">
        <f t="shared" ca="1" si="13"/>
        <v>0</v>
      </c>
      <c r="T224">
        <f t="shared" ca="1" si="14"/>
        <v>1</v>
      </c>
    </row>
    <row r="225" spans="2:20" x14ac:dyDescent="0.35">
      <c r="B225" t="s">
        <v>768</v>
      </c>
      <c r="D225" s="34" t="s">
        <v>480</v>
      </c>
      <c r="E225" s="179">
        <v>45890.36917824074</v>
      </c>
      <c r="G225" t="s">
        <v>769</v>
      </c>
      <c r="I225" s="179">
        <v>45898.44</v>
      </c>
      <c r="J225" t="s">
        <v>753</v>
      </c>
      <c r="K225" t="s">
        <v>235</v>
      </c>
      <c r="L225" t="s">
        <v>171</v>
      </c>
      <c r="M225" t="s">
        <v>770</v>
      </c>
      <c r="N225" t="s">
        <v>771</v>
      </c>
      <c r="P225"/>
      <c r="Q225">
        <f ca="1">IF(OR(ISNUMBER(MATCH(L225,MasterData!$D$3:$D$18,0)),ISNUMBER(MATCH(L225,MasterData!$C$3:$C$18,0))),
    DATEDIF(E225,I225,"d"),
    DATEDIF(E225,TODAY(),"d"))</f>
        <v>8</v>
      </c>
      <c r="R225">
        <f t="shared" ca="1" si="12"/>
        <v>0</v>
      </c>
      <c r="S225">
        <f t="shared" ca="1" si="13"/>
        <v>1</v>
      </c>
      <c r="T225">
        <f t="shared" ca="1" si="14"/>
        <v>0</v>
      </c>
    </row>
    <row r="226" spans="2:20" x14ac:dyDescent="0.35">
      <c r="B226" t="s">
        <v>33</v>
      </c>
      <c r="D226" s="34" t="s">
        <v>480</v>
      </c>
      <c r="E226" s="179">
        <v>45890.637569444443</v>
      </c>
      <c r="G226" t="s">
        <v>649</v>
      </c>
      <c r="I226" s="179">
        <v>45895.442662037036</v>
      </c>
      <c r="J226" t="s">
        <v>753</v>
      </c>
      <c r="K226" t="s">
        <v>241</v>
      </c>
      <c r="L226" t="s">
        <v>164</v>
      </c>
      <c r="M226" t="s">
        <v>772</v>
      </c>
      <c r="N226" t="s">
        <v>744</v>
      </c>
      <c r="P226" s="204" t="s">
        <v>798</v>
      </c>
      <c r="Q226">
        <f ca="1">IF(OR(ISNUMBER(MATCH(L226,MasterData!$D$3:$D$18,0)),ISNUMBER(MATCH(L226,MasterData!$C$3:$C$18,0))),
    DATEDIF(E226,I226,"d"),
    DATEDIF(E226,TODAY(),"d"))</f>
        <v>117</v>
      </c>
      <c r="R226">
        <f t="shared" ca="1" si="12"/>
        <v>0</v>
      </c>
      <c r="S226">
        <f t="shared" ca="1" si="13"/>
        <v>0</v>
      </c>
      <c r="T226">
        <f t="shared" ca="1" si="14"/>
        <v>1</v>
      </c>
    </row>
    <row r="227" spans="2:20" x14ac:dyDescent="0.35">
      <c r="B227" t="s">
        <v>41</v>
      </c>
      <c r="D227" s="34" t="s">
        <v>746</v>
      </c>
      <c r="E227" s="179">
        <v>45891.361898148149</v>
      </c>
      <c r="G227" t="s">
        <v>773</v>
      </c>
      <c r="I227" s="179">
        <v>45894.525810185187</v>
      </c>
      <c r="J227" t="s">
        <v>753</v>
      </c>
      <c r="K227" t="s">
        <v>235</v>
      </c>
      <c r="L227" t="s">
        <v>171</v>
      </c>
      <c r="M227" t="s">
        <v>774</v>
      </c>
      <c r="N227" t="s">
        <v>744</v>
      </c>
      <c r="P227" s="204" t="s">
        <v>798</v>
      </c>
      <c r="Q227">
        <f ca="1">IF(OR(ISNUMBER(MATCH(L227,MasterData!$D$3:$D$18,0)),ISNUMBER(MATCH(L227,MasterData!$C$3:$C$18,0))),
    DATEDIF(E227,I227,"d"),
    DATEDIF(E227,TODAY(),"d"))</f>
        <v>3</v>
      </c>
      <c r="R227">
        <f t="shared" ca="1" si="12"/>
        <v>1</v>
      </c>
      <c r="S227">
        <f t="shared" ca="1" si="13"/>
        <v>0</v>
      </c>
      <c r="T227">
        <f t="shared" ca="1" si="14"/>
        <v>0</v>
      </c>
    </row>
    <row r="228" spans="2:20" x14ac:dyDescent="0.35">
      <c r="B228" t="s">
        <v>775</v>
      </c>
      <c r="D228" s="34" t="s">
        <v>746</v>
      </c>
      <c r="E228" s="179">
        <v>45891.448854166665</v>
      </c>
      <c r="G228" t="s">
        <v>776</v>
      </c>
      <c r="I228" s="179">
        <v>45891.521145833336</v>
      </c>
      <c r="J228" t="s">
        <v>753</v>
      </c>
      <c r="K228" t="s">
        <v>241</v>
      </c>
      <c r="L228" t="s">
        <v>171</v>
      </c>
      <c r="M228" t="s">
        <v>777</v>
      </c>
      <c r="N228" t="s">
        <v>744</v>
      </c>
      <c r="P228"/>
      <c r="Q228">
        <f ca="1">IF(OR(ISNUMBER(MATCH(L228,MasterData!$D$3:$D$18,0)),ISNUMBER(MATCH(L228,MasterData!$C$3:$C$18,0))),
    DATEDIF(E228,I228,"d"),
    DATEDIF(E228,TODAY(),"d"))</f>
        <v>0</v>
      </c>
      <c r="R228">
        <f t="shared" ca="1" si="12"/>
        <v>1</v>
      </c>
      <c r="S228">
        <f t="shared" ca="1" si="13"/>
        <v>0</v>
      </c>
      <c r="T228">
        <f t="shared" ca="1" si="14"/>
        <v>0</v>
      </c>
    </row>
    <row r="229" spans="2:20" x14ac:dyDescent="0.35">
      <c r="B229" t="s">
        <v>35</v>
      </c>
      <c r="D229" s="34" t="s">
        <v>746</v>
      </c>
      <c r="E229" s="179">
        <v>45891.829895833333</v>
      </c>
      <c r="G229" t="s">
        <v>778</v>
      </c>
      <c r="I229" s="179">
        <v>45901.364317129628</v>
      </c>
      <c r="J229" t="s">
        <v>753</v>
      </c>
      <c r="K229" t="s">
        <v>235</v>
      </c>
      <c r="L229" t="s">
        <v>171</v>
      </c>
      <c r="M229" t="s">
        <v>779</v>
      </c>
      <c r="N229" t="s">
        <v>744</v>
      </c>
      <c r="P229" s="204" t="s">
        <v>798</v>
      </c>
      <c r="Q229">
        <f ca="1">IF(OR(ISNUMBER(MATCH(L229,MasterData!$D$3:$D$18,0)),ISNUMBER(MATCH(L229,MasterData!$C$3:$C$18,0))),
    DATEDIF(E229,I229,"d"),
    DATEDIF(E229,TODAY(),"d"))</f>
        <v>10</v>
      </c>
      <c r="R229">
        <f t="shared" ca="1" si="12"/>
        <v>0</v>
      </c>
      <c r="S229">
        <f t="shared" ca="1" si="13"/>
        <v>1</v>
      </c>
      <c r="T229">
        <f t="shared" ca="1" si="14"/>
        <v>0</v>
      </c>
    </row>
    <row r="230" spans="2:20" x14ac:dyDescent="0.35">
      <c r="B230" t="s">
        <v>38</v>
      </c>
      <c r="D230" s="34" t="s">
        <v>746</v>
      </c>
      <c r="E230" s="179">
        <v>45891.837696759256</v>
      </c>
      <c r="G230" t="s">
        <v>778</v>
      </c>
      <c r="I230" s="179">
        <v>45894.335069444445</v>
      </c>
      <c r="J230" t="s">
        <v>753</v>
      </c>
      <c r="K230" t="s">
        <v>235</v>
      </c>
      <c r="L230" t="s">
        <v>164</v>
      </c>
      <c r="M230" t="s">
        <v>780</v>
      </c>
      <c r="N230" t="s">
        <v>744</v>
      </c>
      <c r="P230" s="204" t="s">
        <v>798</v>
      </c>
      <c r="Q230">
        <f ca="1">IF(OR(ISNUMBER(MATCH(L230,MasterData!$D$3:$D$18,0)),ISNUMBER(MATCH(L230,MasterData!$C$3:$C$18,0))),
    DATEDIF(E230,I230,"d"),
    DATEDIF(E230,TODAY(),"d"))</f>
        <v>116</v>
      </c>
      <c r="R230">
        <f t="shared" ca="1" si="12"/>
        <v>0</v>
      </c>
      <c r="S230">
        <f t="shared" ca="1" si="13"/>
        <v>0</v>
      </c>
      <c r="T230">
        <f t="shared" ca="1" si="14"/>
        <v>1</v>
      </c>
    </row>
    <row r="231" spans="2:20" x14ac:dyDescent="0.35">
      <c r="B231" t="s">
        <v>36</v>
      </c>
      <c r="D231" s="34" t="s">
        <v>746</v>
      </c>
      <c r="E231" s="179">
        <v>45891.859375</v>
      </c>
      <c r="G231" t="s">
        <v>778</v>
      </c>
      <c r="I231" s="179">
        <v>45894.332777777781</v>
      </c>
      <c r="J231" t="s">
        <v>753</v>
      </c>
      <c r="K231" t="s">
        <v>235</v>
      </c>
      <c r="L231" t="s">
        <v>164</v>
      </c>
      <c r="M231" t="s">
        <v>781</v>
      </c>
      <c r="N231" t="s">
        <v>744</v>
      </c>
      <c r="P231" s="204" t="s">
        <v>798</v>
      </c>
      <c r="Q231">
        <f ca="1">IF(OR(ISNUMBER(MATCH(L231,MasterData!$D$3:$D$18,0)),ISNUMBER(MATCH(L231,MasterData!$C$3:$C$18,0))),
    DATEDIF(E231,I231,"d"),
    DATEDIF(E231,TODAY(),"d"))</f>
        <v>116</v>
      </c>
      <c r="R231">
        <f t="shared" ca="1" si="12"/>
        <v>0</v>
      </c>
      <c r="S231">
        <f t="shared" ca="1" si="13"/>
        <v>0</v>
      </c>
      <c r="T231">
        <f t="shared" ca="1" si="14"/>
        <v>1</v>
      </c>
    </row>
    <row r="232" spans="2:20" x14ac:dyDescent="0.35">
      <c r="B232" t="s">
        <v>37</v>
      </c>
      <c r="D232" s="34" t="s">
        <v>746</v>
      </c>
      <c r="E232" s="179">
        <v>45891.867268518516</v>
      </c>
      <c r="G232" t="s">
        <v>778</v>
      </c>
      <c r="I232" s="179">
        <v>45894.334374999999</v>
      </c>
      <c r="J232" t="s">
        <v>753</v>
      </c>
      <c r="K232" t="s">
        <v>235</v>
      </c>
      <c r="L232" t="s">
        <v>164</v>
      </c>
      <c r="M232" t="s">
        <v>782</v>
      </c>
      <c r="N232" t="s">
        <v>744</v>
      </c>
      <c r="P232" s="204" t="s">
        <v>798</v>
      </c>
      <c r="Q232">
        <f ca="1">IF(OR(ISNUMBER(MATCH(L232,MasterData!$D$3:$D$18,0)),ISNUMBER(MATCH(L232,MasterData!$C$3:$C$18,0))),
    DATEDIF(E232,I232,"d"),
    DATEDIF(E232,TODAY(),"d"))</f>
        <v>116</v>
      </c>
      <c r="R232">
        <f t="shared" ca="1" si="12"/>
        <v>0</v>
      </c>
      <c r="S232">
        <f t="shared" ca="1" si="13"/>
        <v>0</v>
      </c>
      <c r="T232">
        <f t="shared" ca="1" si="14"/>
        <v>1</v>
      </c>
    </row>
    <row r="233" spans="2:20" x14ac:dyDescent="0.35">
      <c r="B233" t="s">
        <v>39</v>
      </c>
      <c r="D233" s="34">
        <v>3014</v>
      </c>
      <c r="E233" s="179">
        <v>45891.879328703704</v>
      </c>
      <c r="G233" t="s">
        <v>778</v>
      </c>
      <c r="I233" s="179">
        <v>45894.375335648147</v>
      </c>
      <c r="J233" t="s">
        <v>753</v>
      </c>
      <c r="K233" t="s">
        <v>235</v>
      </c>
      <c r="L233" t="s">
        <v>164</v>
      </c>
      <c r="M233" t="s">
        <v>783</v>
      </c>
      <c r="N233" t="s">
        <v>744</v>
      </c>
      <c r="P233" s="204" t="s">
        <v>798</v>
      </c>
      <c r="Q233">
        <f ca="1">IF(OR(ISNUMBER(MATCH(L233,MasterData!$D$3:$D$18,0)),ISNUMBER(MATCH(L233,MasterData!$C$3:$C$18,0))),
    DATEDIF(E233,I233,"d"),
    DATEDIF(E233,TODAY(),"d"))</f>
        <v>116</v>
      </c>
      <c r="R233">
        <f t="shared" ca="1" si="12"/>
        <v>0</v>
      </c>
      <c r="S233">
        <f t="shared" ca="1" si="13"/>
        <v>0</v>
      </c>
      <c r="T233">
        <f t="shared" ca="1" si="14"/>
        <v>1</v>
      </c>
    </row>
    <row r="234" spans="2:20" x14ac:dyDescent="0.35">
      <c r="B234" t="s">
        <v>40</v>
      </c>
      <c r="D234" s="34" t="s">
        <v>746</v>
      </c>
      <c r="E234" s="179">
        <v>45894.349247685182</v>
      </c>
      <c r="G234" t="s">
        <v>738</v>
      </c>
      <c r="I234" s="179">
        <v>45896.4059837963</v>
      </c>
      <c r="J234" t="s">
        <v>747</v>
      </c>
      <c r="K234" t="s">
        <v>235</v>
      </c>
      <c r="L234" t="s">
        <v>164</v>
      </c>
      <c r="M234" t="s">
        <v>784</v>
      </c>
      <c r="N234" t="s">
        <v>744</v>
      </c>
      <c r="P234" s="204" t="s">
        <v>798</v>
      </c>
      <c r="Q234">
        <f ca="1">IF(OR(ISNUMBER(MATCH(L234,MasterData!$D$3:$D$18,0)),ISNUMBER(MATCH(L234,MasterData!$C$3:$C$18,0))),
    DATEDIF(E234,I234,"d"),
    DATEDIF(E234,TODAY(),"d"))</f>
        <v>113</v>
      </c>
      <c r="R234">
        <f t="shared" ca="1" si="12"/>
        <v>0</v>
      </c>
      <c r="S234">
        <f t="shared" ca="1" si="13"/>
        <v>0</v>
      </c>
      <c r="T234">
        <f t="shared" ca="1" si="14"/>
        <v>1</v>
      </c>
    </row>
    <row r="235" spans="2:20" x14ac:dyDescent="0.35">
      <c r="B235" t="s">
        <v>785</v>
      </c>
      <c r="D235" s="34">
        <v>3009</v>
      </c>
      <c r="E235" s="179">
        <v>45894.382754629631</v>
      </c>
      <c r="G235" t="s">
        <v>786</v>
      </c>
      <c r="I235" s="179">
        <v>45897.4924537037</v>
      </c>
      <c r="J235" t="s">
        <v>753</v>
      </c>
      <c r="K235" t="s">
        <v>235</v>
      </c>
      <c r="L235" t="s">
        <v>171</v>
      </c>
      <c r="M235" t="s">
        <v>787</v>
      </c>
      <c r="N235" t="s">
        <v>744</v>
      </c>
      <c r="P235"/>
      <c r="Q235">
        <f ca="1">IF(OR(ISNUMBER(MATCH(L235,MasterData!$D$3:$D$18,0)),ISNUMBER(MATCH(L235,MasterData!$C$3:$C$18,0))),
    DATEDIF(E235,I235,"d"),
    DATEDIF(E235,TODAY(),"d"))</f>
        <v>3</v>
      </c>
      <c r="R235">
        <f t="shared" ca="1" si="12"/>
        <v>1</v>
      </c>
      <c r="S235">
        <f t="shared" ca="1" si="13"/>
        <v>0</v>
      </c>
      <c r="T235">
        <f t="shared" ca="1" si="14"/>
        <v>0</v>
      </c>
    </row>
    <row r="236" spans="2:20" x14ac:dyDescent="0.35">
      <c r="B236" t="s">
        <v>42</v>
      </c>
      <c r="D236" s="34">
        <v>3009</v>
      </c>
      <c r="E236" s="179">
        <v>45894.397002314814</v>
      </c>
      <c r="G236" t="s">
        <v>786</v>
      </c>
      <c r="I236" s="179">
        <v>45895.396203703705</v>
      </c>
      <c r="J236" t="s">
        <v>753</v>
      </c>
      <c r="K236" t="s">
        <v>235</v>
      </c>
      <c r="L236" t="s">
        <v>171</v>
      </c>
      <c r="M236" t="s">
        <v>788</v>
      </c>
      <c r="N236" t="s">
        <v>744</v>
      </c>
      <c r="P236" s="204" t="s">
        <v>798</v>
      </c>
      <c r="Q236">
        <f ca="1">IF(OR(ISNUMBER(MATCH(L236,MasterData!$D$3:$D$18,0)),ISNUMBER(MATCH(L236,MasterData!$C$3:$C$18,0))),
    DATEDIF(E236,I236,"d"),
    DATEDIF(E236,TODAY(),"d"))</f>
        <v>1</v>
      </c>
      <c r="R236">
        <f t="shared" ca="1" si="12"/>
        <v>1</v>
      </c>
      <c r="S236">
        <f t="shared" ca="1" si="13"/>
        <v>0</v>
      </c>
      <c r="T236">
        <f t="shared" ca="1" si="14"/>
        <v>0</v>
      </c>
    </row>
    <row r="237" spans="2:20" x14ac:dyDescent="0.35">
      <c r="B237" t="s">
        <v>789</v>
      </c>
      <c r="D237" s="34" t="s">
        <v>480</v>
      </c>
      <c r="E237" s="179">
        <v>45895.431354166663</v>
      </c>
      <c r="G237" t="s">
        <v>652</v>
      </c>
      <c r="I237" s="179">
        <v>45897.504745370374</v>
      </c>
      <c r="J237" t="s">
        <v>753</v>
      </c>
      <c r="K237" t="s">
        <v>241</v>
      </c>
      <c r="L237" t="s">
        <v>171</v>
      </c>
      <c r="M237" t="s">
        <v>790</v>
      </c>
      <c r="N237" t="s">
        <v>744</v>
      </c>
      <c r="P237"/>
      <c r="Q237">
        <f ca="1">IF(OR(ISNUMBER(MATCH(L237,MasterData!$D$3:$D$18,0)),ISNUMBER(MATCH(L237,MasterData!$C$3:$C$18,0))),
    DATEDIF(E237,I237,"d"),
    DATEDIF(E237,TODAY(),"d"))</f>
        <v>2</v>
      </c>
      <c r="R237">
        <f t="shared" ca="1" si="12"/>
        <v>1</v>
      </c>
      <c r="S237">
        <f t="shared" ca="1" si="13"/>
        <v>0</v>
      </c>
      <c r="T237">
        <f t="shared" ca="1" si="14"/>
        <v>0</v>
      </c>
    </row>
    <row r="238" spans="2:20" x14ac:dyDescent="0.35">
      <c r="B238" t="s">
        <v>791</v>
      </c>
      <c r="D238" s="34" t="s">
        <v>746</v>
      </c>
      <c r="E238" s="179">
        <v>45896.384687500002</v>
      </c>
      <c r="G238" t="s">
        <v>738</v>
      </c>
      <c r="I238" s="179">
        <v>45896.40148148148</v>
      </c>
      <c r="J238" t="s">
        <v>747</v>
      </c>
      <c r="K238" t="s">
        <v>235</v>
      </c>
      <c r="L238" t="s">
        <v>164</v>
      </c>
      <c r="M238" t="s">
        <v>792</v>
      </c>
      <c r="N238" t="s">
        <v>744</v>
      </c>
      <c r="P238" s="193" t="s">
        <v>799</v>
      </c>
      <c r="Q238">
        <f ca="1">IF(OR(ISNUMBER(MATCH(L238,MasterData!$D$3:$D$18,0)),ISNUMBER(MATCH(L238,MasterData!$C$3:$C$18,0))),
    DATEDIF(E238,I238,"d"),
    DATEDIF(E238,TODAY(),"d"))</f>
        <v>111</v>
      </c>
      <c r="R238">
        <f t="shared" ca="1" si="12"/>
        <v>0</v>
      </c>
      <c r="S238">
        <f t="shared" ca="1" si="13"/>
        <v>0</v>
      </c>
      <c r="T238">
        <f t="shared" ca="1" si="14"/>
        <v>1</v>
      </c>
    </row>
    <row r="239" spans="2:20" x14ac:dyDescent="0.35">
      <c r="B239" t="s">
        <v>43</v>
      </c>
      <c r="D239" s="34">
        <v>3014</v>
      </c>
      <c r="E239" s="179">
        <v>45896.644363425927</v>
      </c>
      <c r="G239" t="s">
        <v>652</v>
      </c>
      <c r="I239" s="179">
        <v>45897.497881944444</v>
      </c>
      <c r="J239" t="s">
        <v>753</v>
      </c>
      <c r="K239" t="s">
        <v>241</v>
      </c>
      <c r="L239" t="s">
        <v>164</v>
      </c>
      <c r="M239" t="s">
        <v>793</v>
      </c>
      <c r="N239" t="s">
        <v>744</v>
      </c>
      <c r="P239" s="204" t="s">
        <v>798</v>
      </c>
      <c r="Q239">
        <f ca="1">IF(OR(ISNUMBER(MATCH(L239,MasterData!$D$3:$D$18,0)),ISNUMBER(MATCH(L239,MasterData!$C$3:$C$18,0))),
    DATEDIF(E239,I239,"d"),
    DATEDIF(E239,TODAY(),"d"))</f>
        <v>111</v>
      </c>
      <c r="R239">
        <f t="shared" ca="1" si="12"/>
        <v>0</v>
      </c>
      <c r="S239">
        <f t="shared" ca="1" si="13"/>
        <v>0</v>
      </c>
      <c r="T239">
        <f t="shared" ca="1" si="14"/>
        <v>1</v>
      </c>
    </row>
    <row r="240" spans="2:20" x14ac:dyDescent="0.35">
      <c r="B240" t="s">
        <v>794</v>
      </c>
      <c r="D240" s="34">
        <v>3011</v>
      </c>
      <c r="E240" s="179">
        <v>45896.646574074075</v>
      </c>
      <c r="G240" t="s">
        <v>795</v>
      </c>
      <c r="I240" s="179">
        <v>45903</v>
      </c>
      <c r="J240" t="s">
        <v>753</v>
      </c>
      <c r="K240" t="s">
        <v>241</v>
      </c>
      <c r="L240" t="s">
        <v>171</v>
      </c>
      <c r="M240" t="s">
        <v>796</v>
      </c>
      <c r="N240" t="s">
        <v>744</v>
      </c>
      <c r="P240" s="193" t="s">
        <v>799</v>
      </c>
      <c r="Q240">
        <f ca="1">IF(OR(ISNUMBER(MATCH(L240,MasterData!$D$3:$D$18,0)),ISNUMBER(MATCH(L240,MasterData!$C$3:$C$18,0))),
    DATEDIF(E240,I240,"d"),
    DATEDIF(E240,TODAY(),"d"))</f>
        <v>7</v>
      </c>
      <c r="R240">
        <f t="shared" ca="1" si="12"/>
        <v>1</v>
      </c>
      <c r="S240">
        <f t="shared" ca="1" si="13"/>
        <v>0</v>
      </c>
      <c r="T240">
        <f t="shared" ca="1" si="14"/>
        <v>0</v>
      </c>
    </row>
    <row r="241" spans="2:20" x14ac:dyDescent="0.35">
      <c r="B241" t="s">
        <v>800</v>
      </c>
      <c r="D241" s="34" t="s">
        <v>254</v>
      </c>
      <c r="E241" s="179">
        <v>45898</v>
      </c>
      <c r="G241" t="s">
        <v>801</v>
      </c>
      <c r="I241" s="179">
        <v>45904</v>
      </c>
      <c r="K241" t="s">
        <v>235</v>
      </c>
      <c r="L241" t="s">
        <v>171</v>
      </c>
      <c r="M241" t="s">
        <v>802</v>
      </c>
      <c r="N241" t="s">
        <v>237</v>
      </c>
      <c r="P241" s="193" t="s">
        <v>799</v>
      </c>
      <c r="Q241">
        <f ca="1">IF(OR(ISNUMBER(MATCH(L241,MasterData!$D$3:$D$18,0)),ISNUMBER(MATCH(L241,MasterData!$C$3:$C$18,0))),
    DATEDIF(E241,I241,"d"),
    DATEDIF(E241,TODAY(),"d"))</f>
        <v>6</v>
      </c>
      <c r="R241">
        <f t="shared" ca="1" si="12"/>
        <v>1</v>
      </c>
      <c r="S241">
        <f t="shared" ca="1" si="13"/>
        <v>0</v>
      </c>
      <c r="T241">
        <f t="shared" ca="1" si="14"/>
        <v>0</v>
      </c>
    </row>
    <row r="242" spans="2:20" x14ac:dyDescent="0.35">
      <c r="B242" t="s">
        <v>803</v>
      </c>
      <c r="D242" s="34">
        <v>3014</v>
      </c>
      <c r="E242" s="179">
        <v>45833</v>
      </c>
      <c r="G242" t="s">
        <v>804</v>
      </c>
      <c r="I242" s="179">
        <v>45901</v>
      </c>
      <c r="K242" t="s">
        <v>241</v>
      </c>
      <c r="L242" t="s">
        <v>174</v>
      </c>
      <c r="M242" t="s">
        <v>805</v>
      </c>
      <c r="N242" t="s">
        <v>237</v>
      </c>
      <c r="P242" s="193" t="s">
        <v>799</v>
      </c>
      <c r="Q242">
        <f ca="1">IF(OR(ISNUMBER(MATCH(L242,MasterData!$D$3:$D$18,0)),ISNUMBER(MATCH(L242,MasterData!$C$3:$C$18,0))),
    DATEDIF(E242,I242,"d"),
    DATEDIF(E242,TODAY(),"d"))</f>
        <v>174</v>
      </c>
      <c r="R242">
        <f t="shared" ca="1" si="12"/>
        <v>0</v>
      </c>
      <c r="S242">
        <f t="shared" ca="1" si="13"/>
        <v>0</v>
      </c>
      <c r="T242">
        <f t="shared" ca="1" si="14"/>
        <v>1</v>
      </c>
    </row>
    <row r="243" spans="2:20" x14ac:dyDescent="0.35">
      <c r="B243" t="s">
        <v>44</v>
      </c>
      <c r="D243" s="34" t="s">
        <v>746</v>
      </c>
      <c r="E243" s="179">
        <v>45901</v>
      </c>
      <c r="G243" t="s">
        <v>806</v>
      </c>
      <c r="I243" s="179">
        <v>45901</v>
      </c>
      <c r="K243" t="s">
        <v>241</v>
      </c>
      <c r="L243" t="s">
        <v>164</v>
      </c>
      <c r="M243" t="s">
        <v>807</v>
      </c>
      <c r="N243" t="s">
        <v>237</v>
      </c>
      <c r="P243" s="204" t="s">
        <v>798</v>
      </c>
      <c r="Q243">
        <f ca="1">IF(OR(ISNUMBER(MATCH(L243,MasterData!$D$3:$D$18,0)),ISNUMBER(MATCH(L243,MasterData!$C$3:$C$18,0))),
    DATEDIF(E243,I243,"d"),
    DATEDIF(E243,TODAY(),"d"))</f>
        <v>106</v>
      </c>
      <c r="R243">
        <f t="shared" ca="1" si="12"/>
        <v>0</v>
      </c>
      <c r="S243">
        <f t="shared" ca="1" si="13"/>
        <v>0</v>
      </c>
      <c r="T243">
        <f t="shared" ca="1" si="14"/>
        <v>1</v>
      </c>
    </row>
    <row r="244" spans="2:20" x14ac:dyDescent="0.35">
      <c r="B244" t="s">
        <v>808</v>
      </c>
      <c r="D244" s="34" t="s">
        <v>480</v>
      </c>
      <c r="E244" s="179">
        <v>45901</v>
      </c>
      <c r="G244" t="s">
        <v>733</v>
      </c>
      <c r="I244" s="179">
        <v>45910</v>
      </c>
      <c r="K244" t="s">
        <v>235</v>
      </c>
      <c r="L244" t="s">
        <v>171</v>
      </c>
      <c r="M244" t="s">
        <v>809</v>
      </c>
      <c r="N244" t="s">
        <v>237</v>
      </c>
      <c r="P244" s="193" t="s">
        <v>799</v>
      </c>
      <c r="Q244">
        <f ca="1">IF(OR(ISNUMBER(MATCH(L244,MasterData!$D$3:$D$18,0)),ISNUMBER(MATCH(L244,MasterData!$C$3:$C$18,0))),
    DATEDIF(E244,I244,"d"),
    DATEDIF(E244,TODAY(),"d"))</f>
        <v>9</v>
      </c>
      <c r="R244">
        <f t="shared" ca="1" si="12"/>
        <v>0</v>
      </c>
      <c r="S244">
        <f t="shared" ca="1" si="13"/>
        <v>1</v>
      </c>
      <c r="T244">
        <f t="shared" ca="1" si="14"/>
        <v>0</v>
      </c>
    </row>
    <row r="245" spans="2:20" x14ac:dyDescent="0.35">
      <c r="B245" t="s">
        <v>810</v>
      </c>
      <c r="D245" s="34">
        <v>3014</v>
      </c>
      <c r="E245" s="179">
        <v>45901</v>
      </c>
      <c r="G245" t="s">
        <v>804</v>
      </c>
      <c r="I245" s="179">
        <v>45909</v>
      </c>
      <c r="K245" t="s">
        <v>347</v>
      </c>
      <c r="L245" t="s">
        <v>171</v>
      </c>
      <c r="M245" t="s">
        <v>811</v>
      </c>
      <c r="N245" t="s">
        <v>237</v>
      </c>
      <c r="P245" s="193" t="s">
        <v>799</v>
      </c>
      <c r="Q245">
        <f ca="1">IF(OR(ISNUMBER(MATCH(L245,MasterData!$D$3:$D$18,0)),ISNUMBER(MATCH(L245,MasterData!$C$3:$C$18,0))),
    DATEDIF(E245,I245,"d"),
    DATEDIF(E245,TODAY(),"d"))</f>
        <v>8</v>
      </c>
      <c r="R245">
        <f t="shared" ca="1" si="12"/>
        <v>0</v>
      </c>
      <c r="S245">
        <f t="shared" ca="1" si="13"/>
        <v>1</v>
      </c>
      <c r="T245">
        <f t="shared" ca="1" si="14"/>
        <v>0</v>
      </c>
    </row>
    <row r="246" spans="2:20" x14ac:dyDescent="0.35">
      <c r="B246" t="s">
        <v>812</v>
      </c>
      <c r="D246" s="34" t="s">
        <v>717</v>
      </c>
      <c r="E246" s="179">
        <v>45901</v>
      </c>
      <c r="G246" t="s">
        <v>813</v>
      </c>
      <c r="I246" s="179">
        <v>45910</v>
      </c>
      <c r="K246" t="s">
        <v>235</v>
      </c>
      <c r="L246" t="s">
        <v>171</v>
      </c>
      <c r="M246" t="s">
        <v>814</v>
      </c>
      <c r="N246" t="s">
        <v>237</v>
      </c>
      <c r="P246" s="204" t="s">
        <v>798</v>
      </c>
      <c r="Q246">
        <f ca="1">IF(OR(ISNUMBER(MATCH(L246,MasterData!$D$3:$D$18,0)),ISNUMBER(MATCH(L246,MasterData!$C$3:$C$18,0))),
    DATEDIF(E246,I246,"d"),
    DATEDIF(E246,TODAY(),"d"))</f>
        <v>9</v>
      </c>
      <c r="R246">
        <f t="shared" ca="1" si="12"/>
        <v>0</v>
      </c>
      <c r="S246">
        <f t="shared" ca="1" si="13"/>
        <v>1</v>
      </c>
      <c r="T246">
        <f t="shared" ca="1" si="14"/>
        <v>0</v>
      </c>
    </row>
    <row r="247" spans="2:20" x14ac:dyDescent="0.35">
      <c r="B247" t="s">
        <v>815</v>
      </c>
      <c r="D247" s="34">
        <v>3010</v>
      </c>
      <c r="E247" s="179">
        <v>45902</v>
      </c>
      <c r="G247" t="s">
        <v>816</v>
      </c>
      <c r="I247" s="179">
        <v>45910</v>
      </c>
      <c r="K247" t="s">
        <v>235</v>
      </c>
      <c r="L247" t="s">
        <v>171</v>
      </c>
      <c r="M247" t="s">
        <v>817</v>
      </c>
      <c r="N247" t="s">
        <v>237</v>
      </c>
      <c r="P247" s="193" t="s">
        <v>799</v>
      </c>
      <c r="Q247">
        <f ca="1">IF(OR(ISNUMBER(MATCH(L247,MasterData!$D$3:$D$18,0)),ISNUMBER(MATCH(L247,MasterData!$C$3:$C$18,0))),
    DATEDIF(E247,I247,"d"),
    DATEDIF(E247,TODAY(),"d"))</f>
        <v>8</v>
      </c>
      <c r="R247">
        <f t="shared" ca="1" si="12"/>
        <v>0</v>
      </c>
      <c r="S247">
        <f t="shared" ca="1" si="13"/>
        <v>1</v>
      </c>
      <c r="T247">
        <f t="shared" ca="1" si="14"/>
        <v>0</v>
      </c>
    </row>
    <row r="248" spans="2:20" x14ac:dyDescent="0.35">
      <c r="B248" t="s">
        <v>45</v>
      </c>
      <c r="D248" s="34" t="s">
        <v>746</v>
      </c>
      <c r="E248" s="179">
        <v>45902</v>
      </c>
      <c r="G248" t="s">
        <v>818</v>
      </c>
      <c r="I248" s="179">
        <v>45901</v>
      </c>
      <c r="K248" t="s">
        <v>241</v>
      </c>
      <c r="L248" t="s">
        <v>164</v>
      </c>
      <c r="M248" t="s">
        <v>819</v>
      </c>
      <c r="N248" t="s">
        <v>237</v>
      </c>
      <c r="P248" s="204" t="s">
        <v>798</v>
      </c>
      <c r="Q248">
        <f ca="1">IF(OR(ISNUMBER(MATCH(L248,MasterData!$D$3:$D$18,0)),ISNUMBER(MATCH(L248,MasterData!$C$3:$C$18,0))),
    DATEDIF(E248,I248,"d"),
    DATEDIF(E248,TODAY(),"d"))</f>
        <v>105</v>
      </c>
      <c r="R248">
        <f t="shared" ca="1" si="12"/>
        <v>0</v>
      </c>
      <c r="S248">
        <f t="shared" ca="1" si="13"/>
        <v>0</v>
      </c>
      <c r="T248">
        <f t="shared" ca="1" si="14"/>
        <v>1</v>
      </c>
    </row>
    <row r="249" spans="2:20" x14ac:dyDescent="0.35">
      <c r="B249" t="s">
        <v>820</v>
      </c>
      <c r="D249" s="34" t="s">
        <v>480</v>
      </c>
      <c r="E249" s="179">
        <v>45903</v>
      </c>
      <c r="G249" t="s">
        <v>821</v>
      </c>
      <c r="I249" s="179">
        <v>45911</v>
      </c>
      <c r="K249" t="s">
        <v>235</v>
      </c>
      <c r="L249" t="s">
        <v>169</v>
      </c>
      <c r="M249" t="s">
        <v>822</v>
      </c>
      <c r="N249" t="s">
        <v>237</v>
      </c>
      <c r="Q249">
        <f ca="1">IF(OR(ISNUMBER(MATCH(L249,MasterData!$D$3:$D$18,0)),ISNUMBER(MATCH(L249,MasterData!$C$3:$C$18,0))),
    DATEDIF(E249,I249,"d"),
    DATEDIF(E249,TODAY(),"d"))</f>
        <v>104</v>
      </c>
      <c r="R249">
        <f t="shared" ca="1" si="12"/>
        <v>0</v>
      </c>
      <c r="S249">
        <f t="shared" ca="1" si="13"/>
        <v>0</v>
      </c>
      <c r="T249">
        <f t="shared" ca="1" si="14"/>
        <v>1</v>
      </c>
    </row>
    <row r="250" spans="2:20" x14ac:dyDescent="0.35">
      <c r="B250" t="s">
        <v>46</v>
      </c>
      <c r="D250" s="34">
        <v>5026</v>
      </c>
      <c r="E250" s="179">
        <v>45903</v>
      </c>
      <c r="G250" t="s">
        <v>823</v>
      </c>
      <c r="I250" s="179">
        <v>45905</v>
      </c>
      <c r="K250" t="s">
        <v>235</v>
      </c>
      <c r="L250" t="s">
        <v>174</v>
      </c>
      <c r="M250" t="s">
        <v>824</v>
      </c>
      <c r="N250" t="s">
        <v>237</v>
      </c>
      <c r="P250" s="204" t="s">
        <v>798</v>
      </c>
      <c r="Q250">
        <f ca="1">IF(OR(ISNUMBER(MATCH(L250,MasterData!$D$3:$D$18,0)),ISNUMBER(MATCH(L250,MasterData!$C$3:$C$18,0))),
    DATEDIF(E250,I250,"d"),
    DATEDIF(E250,TODAY(),"d"))</f>
        <v>104</v>
      </c>
      <c r="R250">
        <f t="shared" ca="1" si="12"/>
        <v>0</v>
      </c>
      <c r="S250">
        <f t="shared" ca="1" si="13"/>
        <v>0</v>
      </c>
      <c r="T250">
        <f t="shared" ca="1" si="14"/>
        <v>1</v>
      </c>
    </row>
    <row r="251" spans="2:20" x14ac:dyDescent="0.35">
      <c r="B251" t="s">
        <v>825</v>
      </c>
      <c r="D251" s="34">
        <v>3010</v>
      </c>
      <c r="E251" s="179">
        <v>45903</v>
      </c>
      <c r="G251" t="s">
        <v>826</v>
      </c>
      <c r="I251" s="179">
        <v>45916</v>
      </c>
      <c r="K251" t="s">
        <v>235</v>
      </c>
      <c r="L251" t="s">
        <v>171</v>
      </c>
      <c r="M251" t="s">
        <v>827</v>
      </c>
      <c r="N251" t="s">
        <v>237</v>
      </c>
      <c r="Q251">
        <f ca="1">IF(OR(ISNUMBER(MATCH(L251,MasterData!$D$3:$D$18,0)),ISNUMBER(MATCH(L251,MasterData!$C$3:$C$18,0))),
    DATEDIF(E251,I251,"d"),
    DATEDIF(E251,TODAY(),"d"))</f>
        <v>13</v>
      </c>
      <c r="R251">
        <f t="shared" ca="1" si="12"/>
        <v>0</v>
      </c>
      <c r="S251">
        <f t="shared" ca="1" si="13"/>
        <v>1</v>
      </c>
      <c r="T251">
        <f t="shared" ca="1" si="14"/>
        <v>0</v>
      </c>
    </row>
    <row r="252" spans="2:20" x14ac:dyDescent="0.35">
      <c r="B252" t="s">
        <v>828</v>
      </c>
      <c r="D252" s="34" t="s">
        <v>717</v>
      </c>
      <c r="E252" s="179">
        <v>45904</v>
      </c>
      <c r="G252" t="s">
        <v>829</v>
      </c>
      <c r="I252" s="179">
        <v>45904</v>
      </c>
      <c r="K252" t="s">
        <v>235</v>
      </c>
      <c r="L252" t="s">
        <v>171</v>
      </c>
      <c r="M252" t="s">
        <v>830</v>
      </c>
      <c r="N252" t="s">
        <v>237</v>
      </c>
      <c r="Q252">
        <f ca="1">IF(OR(ISNUMBER(MATCH(L252,MasterData!$D$3:$D$18,0)),ISNUMBER(MATCH(L252,MasterData!$C$3:$C$18,0))),
    DATEDIF(E252,I252,"d"),
    DATEDIF(E252,TODAY(),"d"))</f>
        <v>0</v>
      </c>
      <c r="R252">
        <f t="shared" ca="1" si="12"/>
        <v>1</v>
      </c>
      <c r="S252">
        <f t="shared" ca="1" si="13"/>
        <v>0</v>
      </c>
      <c r="T252">
        <f t="shared" ca="1" si="14"/>
        <v>0</v>
      </c>
    </row>
    <row r="253" spans="2:20" x14ac:dyDescent="0.35">
      <c r="B253" t="s">
        <v>831</v>
      </c>
      <c r="D253" s="34" t="s">
        <v>480</v>
      </c>
      <c r="E253" s="179">
        <v>45904</v>
      </c>
      <c r="G253" t="s">
        <v>738</v>
      </c>
      <c r="I253" s="179">
        <v>45908</v>
      </c>
      <c r="K253" t="s">
        <v>235</v>
      </c>
      <c r="L253" t="s">
        <v>171</v>
      </c>
      <c r="M253" t="s">
        <v>832</v>
      </c>
      <c r="N253" t="s">
        <v>237</v>
      </c>
      <c r="Q253">
        <f ca="1">IF(OR(ISNUMBER(MATCH(L253,MasterData!$D$3:$D$18,0)),ISNUMBER(MATCH(L253,MasterData!$C$3:$C$18,0))),
    DATEDIF(E253,I253,"d"),
    DATEDIF(E253,TODAY(),"d"))</f>
        <v>4</v>
      </c>
      <c r="R253">
        <f t="shared" ca="1" si="12"/>
        <v>1</v>
      </c>
      <c r="S253">
        <f t="shared" ca="1" si="13"/>
        <v>0</v>
      </c>
      <c r="T253">
        <f t="shared" ca="1" si="14"/>
        <v>0</v>
      </c>
    </row>
    <row r="254" spans="2:20" x14ac:dyDescent="0.35">
      <c r="B254" t="s">
        <v>47</v>
      </c>
      <c r="D254" s="34" t="s">
        <v>746</v>
      </c>
      <c r="E254" s="179">
        <v>45904</v>
      </c>
      <c r="G254" t="s">
        <v>658</v>
      </c>
      <c r="I254" s="179">
        <v>45904</v>
      </c>
      <c r="K254" t="s">
        <v>241</v>
      </c>
      <c r="L254" t="s">
        <v>164</v>
      </c>
      <c r="M254" t="s">
        <v>833</v>
      </c>
      <c r="N254" t="s">
        <v>237</v>
      </c>
      <c r="P254" s="204" t="s">
        <v>798</v>
      </c>
      <c r="Q254">
        <f ca="1">IF(OR(ISNUMBER(MATCH(L254,MasterData!$D$3:$D$18,0)),ISNUMBER(MATCH(L254,MasterData!$C$3:$C$18,0))),
    DATEDIF(E254,I254,"d"),
    DATEDIF(E254,TODAY(),"d"))</f>
        <v>103</v>
      </c>
      <c r="R254">
        <f t="shared" ca="1" si="12"/>
        <v>0</v>
      </c>
      <c r="S254">
        <f t="shared" ca="1" si="13"/>
        <v>0</v>
      </c>
      <c r="T254">
        <f t="shared" ca="1" si="14"/>
        <v>1</v>
      </c>
    </row>
    <row r="255" spans="2:20" x14ac:dyDescent="0.35">
      <c r="B255" t="s">
        <v>51</v>
      </c>
      <c r="D255" s="34">
        <v>3014</v>
      </c>
      <c r="E255" s="179">
        <v>45905</v>
      </c>
      <c r="G255" t="s">
        <v>834</v>
      </c>
      <c r="I255" s="179">
        <v>45905</v>
      </c>
      <c r="K255" t="s">
        <v>241</v>
      </c>
      <c r="L255" t="s">
        <v>164</v>
      </c>
      <c r="M255" t="s">
        <v>835</v>
      </c>
      <c r="N255" t="s">
        <v>237</v>
      </c>
      <c r="P255" s="204" t="s">
        <v>798</v>
      </c>
      <c r="Q255">
        <f ca="1">IF(OR(ISNUMBER(MATCH(L255,MasterData!$D$3:$D$18,0)),ISNUMBER(MATCH(L255,MasterData!$C$3:$C$18,0))),
    DATEDIF(E255,I255,"d"),
    DATEDIF(E255,TODAY(),"d"))</f>
        <v>102</v>
      </c>
      <c r="R255">
        <f t="shared" ca="1" si="12"/>
        <v>0</v>
      </c>
      <c r="S255">
        <f t="shared" ca="1" si="13"/>
        <v>0</v>
      </c>
      <c r="T255">
        <f t="shared" ca="1" si="14"/>
        <v>1</v>
      </c>
    </row>
    <row r="256" spans="2:20" x14ac:dyDescent="0.35">
      <c r="B256" t="s">
        <v>836</v>
      </c>
      <c r="D256" s="34" t="s">
        <v>717</v>
      </c>
      <c r="E256" s="179">
        <v>45909</v>
      </c>
      <c r="G256" t="s">
        <v>837</v>
      </c>
      <c r="I256" s="179">
        <v>45919</v>
      </c>
      <c r="K256" t="s">
        <v>241</v>
      </c>
      <c r="L256" t="s">
        <v>171</v>
      </c>
      <c r="M256" t="s">
        <v>838</v>
      </c>
      <c r="N256" t="s">
        <v>237</v>
      </c>
      <c r="Q256">
        <f ca="1">IF(OR(ISNUMBER(MATCH(L256,MasterData!$D$3:$D$18,0)),ISNUMBER(MATCH(L256,MasterData!$C$3:$C$18,0))),
    DATEDIF(E256,I256,"d"),
    DATEDIF(E256,TODAY(),"d"))</f>
        <v>10</v>
      </c>
      <c r="R256">
        <f t="shared" ca="1" si="12"/>
        <v>0</v>
      </c>
      <c r="S256">
        <f t="shared" ca="1" si="13"/>
        <v>1</v>
      </c>
      <c r="T256">
        <f t="shared" ca="1" si="14"/>
        <v>0</v>
      </c>
    </row>
    <row r="257" spans="2:20" x14ac:dyDescent="0.35">
      <c r="B257" t="s">
        <v>48</v>
      </c>
      <c r="D257" s="34" t="s">
        <v>746</v>
      </c>
      <c r="E257" s="179">
        <v>45909</v>
      </c>
      <c r="G257" t="s">
        <v>839</v>
      </c>
      <c r="I257" s="179">
        <v>45909</v>
      </c>
      <c r="K257" t="s">
        <v>347</v>
      </c>
      <c r="L257" t="s">
        <v>164</v>
      </c>
      <c r="M257" t="s">
        <v>840</v>
      </c>
      <c r="N257" t="s">
        <v>237</v>
      </c>
      <c r="P257" s="204" t="s">
        <v>798</v>
      </c>
      <c r="Q257">
        <f ca="1">IF(OR(ISNUMBER(MATCH(L257,MasterData!$D$3:$D$18,0)),ISNUMBER(MATCH(L257,MasterData!$C$3:$C$18,0))),
    DATEDIF(E257,I257,"d"),
    DATEDIF(E257,TODAY(),"d"))</f>
        <v>98</v>
      </c>
      <c r="R257">
        <f t="shared" ca="1" si="12"/>
        <v>0</v>
      </c>
      <c r="S257">
        <f t="shared" ca="1" si="13"/>
        <v>0</v>
      </c>
      <c r="T257">
        <f t="shared" ca="1" si="14"/>
        <v>1</v>
      </c>
    </row>
    <row r="258" spans="2:20" x14ac:dyDescent="0.35">
      <c r="B258" t="s">
        <v>841</v>
      </c>
      <c r="D258" s="34" t="s">
        <v>480</v>
      </c>
      <c r="E258" s="179">
        <v>45910</v>
      </c>
      <c r="G258" t="s">
        <v>842</v>
      </c>
      <c r="I258" s="179">
        <v>45917</v>
      </c>
      <c r="K258" t="s">
        <v>235</v>
      </c>
      <c r="L258" t="s">
        <v>171</v>
      </c>
      <c r="M258" t="s">
        <v>843</v>
      </c>
      <c r="N258" t="s">
        <v>237</v>
      </c>
      <c r="P258" s="193" t="s">
        <v>799</v>
      </c>
      <c r="Q258">
        <f ca="1">IF(OR(ISNUMBER(MATCH(L258,MasterData!$D$3:$D$18,0)),ISNUMBER(MATCH(L258,MasterData!$C$3:$C$18,0))),
    DATEDIF(E258,I258,"d"),
    DATEDIF(E258,TODAY(),"d"))</f>
        <v>7</v>
      </c>
      <c r="R258">
        <f t="shared" ca="1" si="12"/>
        <v>1</v>
      </c>
      <c r="S258">
        <f t="shared" ca="1" si="13"/>
        <v>0</v>
      </c>
      <c r="T258">
        <f t="shared" ca="1" si="14"/>
        <v>0</v>
      </c>
    </row>
    <row r="259" spans="2:20" x14ac:dyDescent="0.35">
      <c r="B259" t="s">
        <v>844</v>
      </c>
      <c r="D259" s="34" t="s">
        <v>746</v>
      </c>
      <c r="E259" s="179">
        <v>45911</v>
      </c>
      <c r="G259" t="s">
        <v>839</v>
      </c>
      <c r="I259" s="179">
        <v>45911</v>
      </c>
      <c r="K259" t="s">
        <v>241</v>
      </c>
      <c r="L259" t="s">
        <v>164</v>
      </c>
      <c r="M259" t="s">
        <v>845</v>
      </c>
      <c r="N259" t="s">
        <v>237</v>
      </c>
      <c r="Q259">
        <f ca="1">IF(OR(ISNUMBER(MATCH(L259,MasterData!$D$3:$D$18,0)),ISNUMBER(MATCH(L259,MasterData!$C$3:$C$18,0))),
    DATEDIF(E259,I259,"d"),
    DATEDIF(E259,TODAY(),"d"))</f>
        <v>96</v>
      </c>
      <c r="R259">
        <f t="shared" ca="1" si="12"/>
        <v>0</v>
      </c>
      <c r="S259">
        <f t="shared" ca="1" si="13"/>
        <v>0</v>
      </c>
      <c r="T259">
        <f t="shared" ca="1" si="14"/>
        <v>1</v>
      </c>
    </row>
    <row r="260" spans="2:20" x14ac:dyDescent="0.35">
      <c r="B260" t="s">
        <v>49</v>
      </c>
      <c r="D260" s="34">
        <v>3014</v>
      </c>
      <c r="E260" s="179">
        <v>45911</v>
      </c>
      <c r="G260" t="s">
        <v>846</v>
      </c>
      <c r="I260" s="179">
        <v>45911</v>
      </c>
      <c r="K260" t="s">
        <v>241</v>
      </c>
      <c r="L260" t="s">
        <v>164</v>
      </c>
      <c r="M260" t="s">
        <v>847</v>
      </c>
      <c r="N260" t="s">
        <v>237</v>
      </c>
      <c r="P260" s="204" t="s">
        <v>798</v>
      </c>
      <c r="Q260">
        <f ca="1">IF(OR(ISNUMBER(MATCH(L260,MasterData!$D$3:$D$18,0)),ISNUMBER(MATCH(L260,MasterData!$C$3:$C$18,0))),
    DATEDIF(E260,I260,"d"),
    DATEDIF(E260,TODAY(),"d"))</f>
        <v>96</v>
      </c>
      <c r="R260">
        <f t="shared" ca="1" si="12"/>
        <v>0</v>
      </c>
      <c r="S260">
        <f t="shared" ca="1" si="13"/>
        <v>0</v>
      </c>
      <c r="T260">
        <f t="shared" ca="1" si="14"/>
        <v>1</v>
      </c>
    </row>
    <row r="261" spans="2:20" x14ac:dyDescent="0.35">
      <c r="B261" t="s">
        <v>50</v>
      </c>
      <c r="D261" s="34" t="s">
        <v>746</v>
      </c>
      <c r="E261" s="179">
        <v>45911</v>
      </c>
      <c r="G261" t="s">
        <v>848</v>
      </c>
      <c r="I261" s="179">
        <v>45911</v>
      </c>
      <c r="K261" t="s">
        <v>235</v>
      </c>
      <c r="L261" t="s">
        <v>164</v>
      </c>
      <c r="M261" t="s">
        <v>849</v>
      </c>
      <c r="N261" t="s">
        <v>237</v>
      </c>
      <c r="P261" s="204" t="s">
        <v>798</v>
      </c>
      <c r="Q261">
        <f ca="1">IF(OR(ISNUMBER(MATCH(L261,MasterData!$D$3:$D$18,0)),ISNUMBER(MATCH(L261,MasterData!$C$3:$C$18,0))),
    DATEDIF(E261,I261,"d"),
    DATEDIF(E261,TODAY(),"d"))</f>
        <v>96</v>
      </c>
      <c r="R261">
        <f t="shared" ca="1" si="12"/>
        <v>0</v>
      </c>
      <c r="S261">
        <f t="shared" ca="1" si="13"/>
        <v>0</v>
      </c>
      <c r="T261">
        <f t="shared" ca="1" si="14"/>
        <v>1</v>
      </c>
    </row>
    <row r="262" spans="2:20" x14ac:dyDescent="0.35">
      <c r="B262" t="s">
        <v>850</v>
      </c>
      <c r="D262" s="34" t="s">
        <v>480</v>
      </c>
      <c r="E262" s="179">
        <v>45911</v>
      </c>
      <c r="G262" t="s">
        <v>848</v>
      </c>
      <c r="I262" s="179">
        <v>45911</v>
      </c>
      <c r="K262" t="s">
        <v>241</v>
      </c>
      <c r="L262" t="s">
        <v>171</v>
      </c>
      <c r="M262" t="s">
        <v>851</v>
      </c>
      <c r="N262" t="s">
        <v>237</v>
      </c>
      <c r="Q262">
        <f ca="1">IF(OR(ISNUMBER(MATCH(L262,MasterData!$D$3:$D$18,0)),ISNUMBER(MATCH(L262,MasterData!$C$3:$C$18,0))),
    DATEDIF(E262,I262,"d"),
    DATEDIF(E262,TODAY(),"d"))</f>
        <v>0</v>
      </c>
      <c r="R262">
        <f t="shared" ca="1" si="12"/>
        <v>1</v>
      </c>
      <c r="S262">
        <f t="shared" ca="1" si="13"/>
        <v>0</v>
      </c>
      <c r="T262">
        <f t="shared" ca="1" si="14"/>
        <v>0</v>
      </c>
    </row>
    <row r="263" spans="2:20" x14ac:dyDescent="0.35">
      <c r="B263" t="s">
        <v>852</v>
      </c>
      <c r="D263" s="34">
        <v>3003</v>
      </c>
      <c r="E263" s="179">
        <v>45912</v>
      </c>
      <c r="G263" t="s">
        <v>853</v>
      </c>
      <c r="I263" s="179">
        <v>45917</v>
      </c>
      <c r="K263" t="s">
        <v>241</v>
      </c>
      <c r="L263" t="s">
        <v>171</v>
      </c>
      <c r="M263" t="s">
        <v>854</v>
      </c>
      <c r="N263" t="s">
        <v>237</v>
      </c>
      <c r="Q263">
        <f ca="1">IF(OR(ISNUMBER(MATCH(L263,MasterData!$D$3:$D$18,0)),ISNUMBER(MATCH(L263,MasterData!$C$3:$C$18,0))),
    DATEDIF(E263,I263,"d"),
    DATEDIF(E263,TODAY(),"d"))</f>
        <v>5</v>
      </c>
      <c r="R263">
        <f t="shared" ca="1" si="12"/>
        <v>1</v>
      </c>
      <c r="S263">
        <f t="shared" ca="1" si="13"/>
        <v>0</v>
      </c>
      <c r="T263">
        <f t="shared" ca="1" si="14"/>
        <v>0</v>
      </c>
    </row>
    <row r="264" spans="2:20" x14ac:dyDescent="0.35">
      <c r="B264" t="s">
        <v>855</v>
      </c>
      <c r="D264" s="34" t="s">
        <v>480</v>
      </c>
      <c r="E264" s="179">
        <v>45915</v>
      </c>
      <c r="G264" t="s">
        <v>834</v>
      </c>
      <c r="I264" s="179">
        <v>45918</v>
      </c>
      <c r="K264" t="s">
        <v>241</v>
      </c>
      <c r="L264" t="s">
        <v>169</v>
      </c>
      <c r="M264" t="s">
        <v>856</v>
      </c>
      <c r="N264" t="s">
        <v>237</v>
      </c>
      <c r="Q264">
        <f ca="1">IF(OR(ISNUMBER(MATCH(L264,MasterData!$D$3:$D$18,0)),ISNUMBER(MATCH(L264,MasterData!$C$3:$C$18,0))),
    DATEDIF(E264,I264,"d"),
    DATEDIF(E264,TODAY(),"d"))</f>
        <v>92</v>
      </c>
      <c r="R264">
        <f t="shared" ca="1" si="12"/>
        <v>0</v>
      </c>
      <c r="S264">
        <f t="shared" ref="S264:S268" ca="1" si="15">IF(AND($Q264&gt;7,Q264&lt;=30),1,0)</f>
        <v>0</v>
      </c>
      <c r="T264">
        <f t="shared" ca="1" si="14"/>
        <v>1</v>
      </c>
    </row>
    <row r="265" spans="2:20" x14ac:dyDescent="0.35">
      <c r="B265" t="s">
        <v>857</v>
      </c>
      <c r="D265" s="34" t="s">
        <v>480</v>
      </c>
      <c r="E265" s="179">
        <v>45916</v>
      </c>
      <c r="G265" t="s">
        <v>245</v>
      </c>
      <c r="I265" s="179">
        <v>45916</v>
      </c>
      <c r="K265" t="s">
        <v>241</v>
      </c>
      <c r="L265" t="s">
        <v>164</v>
      </c>
      <c r="M265" t="s">
        <v>858</v>
      </c>
      <c r="N265" t="s">
        <v>237</v>
      </c>
      <c r="Q265">
        <f ca="1">IF(OR(ISNUMBER(MATCH(L265,MasterData!$D$3:$D$18,0)),ISNUMBER(MATCH(L265,MasterData!$C$3:$C$18,0))),
    DATEDIF(E265,I265,"d"),
    DATEDIF(E265,TODAY(),"d"))</f>
        <v>91</v>
      </c>
      <c r="R265">
        <f t="shared" ref="R265:R275" ca="1" si="16">IF(AND($Q265&gt;=0,$Q265&lt;=7),1,0)</f>
        <v>0</v>
      </c>
      <c r="S265">
        <f t="shared" ca="1" si="15"/>
        <v>0</v>
      </c>
      <c r="T265">
        <f t="shared" ref="T265:T275" ca="1" si="17">IF($Q265&gt;30,1,0)</f>
        <v>1</v>
      </c>
    </row>
    <row r="266" spans="2:20" x14ac:dyDescent="0.35">
      <c r="B266" t="s">
        <v>859</v>
      </c>
      <c r="D266" s="34" t="s">
        <v>746</v>
      </c>
      <c r="E266" s="179">
        <v>45916</v>
      </c>
      <c r="G266" t="s">
        <v>839</v>
      </c>
      <c r="I266" s="179">
        <v>45916</v>
      </c>
      <c r="K266" t="s">
        <v>241</v>
      </c>
      <c r="L266" t="s">
        <v>164</v>
      </c>
      <c r="M266" t="s">
        <v>860</v>
      </c>
      <c r="N266" t="s">
        <v>237</v>
      </c>
      <c r="Q266">
        <f ca="1">IF(OR(ISNUMBER(MATCH(L266,MasterData!$D$3:$D$18,0)),ISNUMBER(MATCH(L266,MasterData!$C$3:$C$18,0))),
    DATEDIF(E266,I266,"d"),
    DATEDIF(E266,TODAY(),"d"))</f>
        <v>91</v>
      </c>
      <c r="R266">
        <f t="shared" ca="1" si="16"/>
        <v>0</v>
      </c>
      <c r="S266">
        <f t="shared" ca="1" si="15"/>
        <v>0</v>
      </c>
      <c r="T266">
        <f t="shared" ca="1" si="17"/>
        <v>1</v>
      </c>
    </row>
    <row r="267" spans="2:20" x14ac:dyDescent="0.35">
      <c r="B267" t="s">
        <v>861</v>
      </c>
      <c r="D267" s="34" t="s">
        <v>480</v>
      </c>
      <c r="E267" s="179">
        <v>45916</v>
      </c>
      <c r="G267" t="s">
        <v>862</v>
      </c>
      <c r="I267" s="179">
        <v>45916</v>
      </c>
      <c r="K267" t="s">
        <v>347</v>
      </c>
      <c r="L267" t="s">
        <v>164</v>
      </c>
      <c r="M267" t="s">
        <v>863</v>
      </c>
      <c r="N267" t="s">
        <v>237</v>
      </c>
      <c r="Q267">
        <f ca="1">IF(OR(ISNUMBER(MATCH(L267,MasterData!$D$3:$D$18,0)),ISNUMBER(MATCH(L267,MasterData!$C$3:$C$18,0))),
    DATEDIF(E267,I267,"d"),
    DATEDIF(E267,TODAY(),"d"))</f>
        <v>91</v>
      </c>
      <c r="R267">
        <f t="shared" ca="1" si="16"/>
        <v>0</v>
      </c>
      <c r="S267">
        <f t="shared" ca="1" si="15"/>
        <v>0</v>
      </c>
      <c r="T267">
        <f t="shared" ca="1" si="17"/>
        <v>1</v>
      </c>
    </row>
    <row r="268" spans="2:20" x14ac:dyDescent="0.35">
      <c r="B268" t="s">
        <v>864</v>
      </c>
      <c r="D268" s="34" t="s">
        <v>480</v>
      </c>
      <c r="E268" s="179">
        <v>45916</v>
      </c>
      <c r="G268" t="s">
        <v>862</v>
      </c>
      <c r="I268" s="179">
        <v>45917</v>
      </c>
      <c r="K268" t="s">
        <v>347</v>
      </c>
      <c r="L268" t="s">
        <v>171</v>
      </c>
      <c r="M268" t="s">
        <v>865</v>
      </c>
      <c r="N268" t="s">
        <v>237</v>
      </c>
      <c r="Q268">
        <f ca="1">IF(OR(ISNUMBER(MATCH(L268,MasterData!$D$3:$D$18,0)),ISNUMBER(MATCH(L268,MasterData!$C$3:$C$18,0))),
    DATEDIF(E268,I268,"d"),
    DATEDIF(E268,TODAY(),"d"))</f>
        <v>1</v>
      </c>
      <c r="R268">
        <f t="shared" ca="1" si="16"/>
        <v>1</v>
      </c>
      <c r="S268">
        <f t="shared" ca="1" si="15"/>
        <v>0</v>
      </c>
      <c r="T268">
        <f t="shared" ca="1" si="17"/>
        <v>0</v>
      </c>
    </row>
    <row r="269" spans="2:20" x14ac:dyDescent="0.35">
      <c r="B269" t="s">
        <v>52</v>
      </c>
      <c r="D269" s="34">
        <v>3009</v>
      </c>
      <c r="E269" s="179">
        <v>45917</v>
      </c>
      <c r="G269" t="s">
        <v>866</v>
      </c>
      <c r="I269" s="179">
        <v>45918</v>
      </c>
      <c r="K269" t="s">
        <v>235</v>
      </c>
      <c r="L269" t="s">
        <v>171</v>
      </c>
      <c r="M269" t="s">
        <v>867</v>
      </c>
      <c r="N269" t="s">
        <v>237</v>
      </c>
      <c r="P269" s="204" t="s">
        <v>798</v>
      </c>
      <c r="Q269">
        <f ca="1">IF(OR(ISNUMBER(MATCH(L269,MasterData!$D$3:$D$18,0)),ISNUMBER(MATCH(L269,MasterData!$C$3:$C$18,0))),
    DATEDIF(E269,I269,"d"),
    DATEDIF(E269,TODAY(),"d"))</f>
        <v>1</v>
      </c>
      <c r="R269">
        <f t="shared" ca="1" si="16"/>
        <v>1</v>
      </c>
      <c r="S269">
        <f t="shared" ref="S269:S273" ca="1" si="18">IF(AND($Q269&gt;7,Q269&lt;=30),1,0)</f>
        <v>0</v>
      </c>
      <c r="T269">
        <f t="shared" ca="1" si="17"/>
        <v>0</v>
      </c>
    </row>
    <row r="270" spans="2:20" x14ac:dyDescent="0.35">
      <c r="B270" t="s">
        <v>868</v>
      </c>
      <c r="D270" s="34">
        <v>5240</v>
      </c>
      <c r="E270" s="179">
        <v>45917</v>
      </c>
      <c r="G270" t="s">
        <v>869</v>
      </c>
      <c r="I270" s="179">
        <v>45918</v>
      </c>
      <c r="K270" t="s">
        <v>235</v>
      </c>
      <c r="L270" t="s">
        <v>171</v>
      </c>
      <c r="M270" t="s">
        <v>870</v>
      </c>
      <c r="N270" t="s">
        <v>237</v>
      </c>
      <c r="Q270">
        <f ca="1">IF(OR(ISNUMBER(MATCH(L270,MasterData!$D$3:$D$18,0)),ISNUMBER(MATCH(L270,MasterData!$C$3:$C$18,0))),
    DATEDIF(E270,I270,"d"),
    DATEDIF(E270,TODAY(),"d"))</f>
        <v>1</v>
      </c>
      <c r="R270">
        <f t="shared" ca="1" si="16"/>
        <v>1</v>
      </c>
      <c r="S270">
        <f t="shared" ca="1" si="18"/>
        <v>0</v>
      </c>
      <c r="T270">
        <f t="shared" ca="1" si="17"/>
        <v>0</v>
      </c>
    </row>
    <row r="271" spans="2:20" x14ac:dyDescent="0.35">
      <c r="B271" t="s">
        <v>871</v>
      </c>
      <c r="D271" s="34">
        <v>3366</v>
      </c>
      <c r="E271" s="179">
        <v>45918</v>
      </c>
      <c r="G271" t="s">
        <v>720</v>
      </c>
      <c r="I271" s="179">
        <v>45919</v>
      </c>
      <c r="K271" t="s">
        <v>235</v>
      </c>
      <c r="L271" t="s">
        <v>171</v>
      </c>
      <c r="M271" t="s">
        <v>872</v>
      </c>
      <c r="N271" t="s">
        <v>237</v>
      </c>
      <c r="Q271">
        <f ca="1">IF(OR(ISNUMBER(MATCH(L271,MasterData!$D$3:$D$18,0)),ISNUMBER(MATCH(L271,MasterData!$C$3:$C$18,0))),
    DATEDIF(E271,I271,"d"),
    DATEDIF(E271,TODAY(),"d"))</f>
        <v>1</v>
      </c>
      <c r="R271">
        <f t="shared" ca="1" si="16"/>
        <v>1</v>
      </c>
      <c r="S271">
        <f t="shared" ca="1" si="18"/>
        <v>0</v>
      </c>
      <c r="T271">
        <f t="shared" ca="1" si="17"/>
        <v>0</v>
      </c>
    </row>
    <row r="272" spans="2:20" x14ac:dyDescent="0.35">
      <c r="B272" t="s">
        <v>873</v>
      </c>
      <c r="D272" s="34">
        <v>3366</v>
      </c>
      <c r="E272" s="179">
        <v>45918</v>
      </c>
      <c r="G272" t="s">
        <v>720</v>
      </c>
      <c r="I272" s="179">
        <v>45919</v>
      </c>
      <c r="K272" t="s">
        <v>235</v>
      </c>
      <c r="L272" t="s">
        <v>171</v>
      </c>
      <c r="M272" t="s">
        <v>874</v>
      </c>
      <c r="N272" t="s">
        <v>237</v>
      </c>
      <c r="Q272">
        <f ca="1">IF(OR(ISNUMBER(MATCH(L272,MasterData!$D$3:$D$18,0)),ISNUMBER(MATCH(L272,MasterData!$C$3:$C$18,0))),
    DATEDIF(E272,I272,"d"),
    DATEDIF(E272,TODAY(),"d"))</f>
        <v>1</v>
      </c>
      <c r="R272">
        <f t="shared" ca="1" si="16"/>
        <v>1</v>
      </c>
      <c r="S272">
        <f t="shared" ca="1" si="18"/>
        <v>0</v>
      </c>
      <c r="T272">
        <f t="shared" ca="1" si="17"/>
        <v>0</v>
      </c>
    </row>
    <row r="273" spans="2:20" x14ac:dyDescent="0.35">
      <c r="B273" t="s">
        <v>875</v>
      </c>
      <c r="D273" s="34" t="s">
        <v>660</v>
      </c>
      <c r="E273" s="179">
        <v>45918</v>
      </c>
      <c r="G273" t="s">
        <v>876</v>
      </c>
      <c r="I273" s="179">
        <v>45918</v>
      </c>
      <c r="K273" t="s">
        <v>235</v>
      </c>
      <c r="L273" t="s">
        <v>164</v>
      </c>
      <c r="M273" t="s">
        <v>877</v>
      </c>
      <c r="N273" t="s">
        <v>237</v>
      </c>
      <c r="Q273">
        <f ca="1">IF(OR(ISNUMBER(MATCH(L273,MasterData!$D$3:$D$18,0)),ISNUMBER(MATCH(L273,MasterData!$C$3:$C$18,0))),
    DATEDIF(E273,I273,"d"),
    DATEDIF(E273,TODAY(),"d"))</f>
        <v>89</v>
      </c>
      <c r="R273">
        <f t="shared" ca="1" si="16"/>
        <v>0</v>
      </c>
      <c r="S273">
        <f t="shared" ca="1" si="18"/>
        <v>0</v>
      </c>
      <c r="T273">
        <f t="shared" ca="1" si="17"/>
        <v>1</v>
      </c>
    </row>
    <row r="274" spans="2:20" x14ac:dyDescent="0.35">
      <c r="B274" t="s">
        <v>878</v>
      </c>
      <c r="D274" s="34" t="s">
        <v>717</v>
      </c>
      <c r="E274" s="179">
        <v>45919</v>
      </c>
      <c r="G274" t="s">
        <v>879</v>
      </c>
      <c r="I274" s="179">
        <v>45919</v>
      </c>
      <c r="K274" t="s">
        <v>241</v>
      </c>
      <c r="L274" t="s">
        <v>164</v>
      </c>
      <c r="M274" t="s">
        <v>880</v>
      </c>
      <c r="N274" t="s">
        <v>237</v>
      </c>
      <c r="Q274">
        <f ca="1">IF(OR(ISNUMBER(MATCH(L274,MasterData!$D$3:$D$18,0)),ISNUMBER(MATCH(L274,MasterData!$C$3:$C$18,0))),
    DATEDIF(E274,I274,"d"),
    DATEDIF(E274,TODAY(),"d"))</f>
        <v>88</v>
      </c>
      <c r="R274">
        <f t="shared" ca="1" si="16"/>
        <v>0</v>
      </c>
      <c r="S274">
        <f t="shared" ref="S274:S275" ca="1" si="19">IF(AND($Q274&gt;7,Q274&lt;=30),1,0)</f>
        <v>0</v>
      </c>
      <c r="T274">
        <f t="shared" ca="1" si="17"/>
        <v>1</v>
      </c>
    </row>
    <row r="275" spans="2:20" x14ac:dyDescent="0.35">
      <c r="B275" t="s">
        <v>881</v>
      </c>
      <c r="D275" s="34" t="s">
        <v>717</v>
      </c>
      <c r="E275" s="179">
        <v>45919</v>
      </c>
      <c r="G275" t="s">
        <v>882</v>
      </c>
      <c r="I275" s="179">
        <v>45919</v>
      </c>
      <c r="K275" t="s">
        <v>241</v>
      </c>
      <c r="L275" t="s">
        <v>164</v>
      </c>
      <c r="M275" t="s">
        <v>883</v>
      </c>
      <c r="N275" t="s">
        <v>237</v>
      </c>
      <c r="Q275">
        <f ca="1">IF(OR(ISNUMBER(MATCH(L275,MasterData!$D$3:$D$18,0)),ISNUMBER(MATCH(L275,MasterData!$C$3:$C$18,0))),
    DATEDIF(E275,I275,"d"),
    DATEDIF(E275,TODAY(),"d"))</f>
        <v>88</v>
      </c>
      <c r="R275">
        <f t="shared" ca="1" si="16"/>
        <v>0</v>
      </c>
      <c r="S275">
        <f t="shared" ca="1" si="19"/>
        <v>0</v>
      </c>
      <c r="T275">
        <f t="shared" ca="1" si="17"/>
        <v>1</v>
      </c>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5A7530BE-D196-4923-A5E1-1987DCE741CA}"/>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50C56D77-F532-4381-B275-CB67DE6B5C93}"/>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B1F2B27B-46A7-43FD-A047-BFD58510C926}"/>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BFE6F74F-31D4-4463-A1EC-E606E3A9BA44}"/>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58993F1F-799E-448B-A2A3-BB50C8340FD3}"/>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5F1E7DB-3D85-4350-A9D7-E0972AC21C41}"/>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9537DE9-2C35-45F7-A207-9FD6E4B7217D}"/>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B822CC8-43AB-435D-BBE8-6AA81006D700}"/>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4A3E823-E8B9-4179-A102-7FC5671CA461}"/>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C99057B-DF7B-48BA-8B50-0A01DC7E0D2E}"/>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7ED45BF-EF9C-45F2-9AF6-0975759610DE}"/>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F7DBFB6-A72B-4E28-A8E7-74418330CF04}"/>
    <hyperlink ref="B241" r:id="rId13" display="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8CF3C4DE-0EC1-48B5-8C55-09DA9C63B435}"/>
    <hyperlink ref="B243" r:id="rId14" display="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61FBA935-5145-4CC2-A053-57714A23D6F3}"/>
    <hyperlink ref="B244" r:id="rId15" display="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527733F3-BA12-40EA-A48C-968D4247C881}"/>
    <hyperlink ref="B245" r:id="rId16" display="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84457C7E-6D02-4119-8903-236A43CE704C}"/>
    <hyperlink ref="B246" r:id="rId17" display="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xr:uid="{A03E5F9E-E6B6-4F96-97CE-8F97502FB761}"/>
    <hyperlink ref="B247" r:id="rId18" display="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FA5A0504-5756-444B-B30E-B28817732862}"/>
    <hyperlink ref="B248" r:id="rId19" display="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509A1B0E-BC4F-409E-9177-D7B590A84B63}"/>
    <hyperlink ref="B242" r:id="rId20" display="https://myit.siemens.com/now/nav/ui/classic/params/target/incident.do%3Fsys_id%3Dc5156d00c3eea650fab2bc65e0013162%26sysparm_stack%3D%26sysparm_view%3D" xr:uid="{88014919-3C07-4476-A22C-4C8E57D98A8F}"/>
    <hyperlink ref="B249" r:id="rId21" display="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6D10A41E-45C9-40B7-8258-7B35864F80FB}"/>
    <hyperlink ref="B250" r:id="rId22" display="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6A91BC48-F0CF-4033-892F-954AC89F20B2}"/>
    <hyperlink ref="B251" r:id="rId23" display="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2719F092-EF20-4ECE-B9E2-E45DC062BA71}"/>
    <hyperlink ref="B253" r:id="rId24" display="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3385AECD-23EB-4B0E-8206-686B2B34642A}"/>
    <hyperlink ref="B254" r:id="rId25" display="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E6514CDB-158F-4589-A34F-9C0C1E14E0E9}"/>
    <hyperlink ref="B252" r:id="rId26" display="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0FAB501-B11D-4721-88A2-43868FC1087F}"/>
    <hyperlink ref="B255" r:id="rId27" display="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E6B6707-448B-4008-A736-13DDDCA14350}"/>
    <hyperlink ref="B256" r:id="rId28" display="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82F3C55-6630-4C60-BD88-F3F5CDA3E061}"/>
    <hyperlink ref="B257" r:id="rId29" display="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581ED35A-A363-4B29-98DD-F035F08B6E0D}"/>
    <hyperlink ref="B258" r:id="rId30" display="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8F34697-319F-41F0-8137-8285C6793010}"/>
    <hyperlink ref="B259" r:id="rId31" display="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0FB14C9-AF7D-4ED2-AE7B-DDBDB2909FED}"/>
    <hyperlink ref="B260" r:id="rId32" display="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9911DB-93C3-4B55-92B9-E16C53D5BE63}"/>
    <hyperlink ref="B261" r:id="rId33" display="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380AEF3-EA08-4338-BEF4-6262BBC468A2}"/>
    <hyperlink ref="B262" r:id="rId34" display="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7D4A0F4-9CCF-4859-A646-8B2241370139}"/>
    <hyperlink ref="B263" r:id="rId35" display="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16DC367-E0C1-445E-BD7B-DD052B4934A5}"/>
    <hyperlink ref="B264" r:id="rId36" display="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4EF377A-E783-41D5-BBBA-BFE4E90E78EC}"/>
    <hyperlink ref="B265" r:id="rId37" display="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159BC33-1FE0-482D-A4E1-4CC2EFD8FB98}"/>
    <hyperlink ref="B266" r:id="rId38" display="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2C7E610-DA57-4F0F-9DCA-90F73B5D1452}"/>
    <hyperlink ref="B267" r:id="rId39" display="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6761E7A-58EC-4EF5-9E38-2D0A4059ADBC}"/>
    <hyperlink ref="B268" r:id="rId40" display="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27EC89D-3585-48D7-B5FE-5434CCDBB7C0}"/>
    <hyperlink ref="B269" r:id="rId41" display="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FDC9A7-A2E6-4B6C-9ABE-93FD4F5A3BAE}"/>
    <hyperlink ref="B270" r:id="rId42" display="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973A0AE-E507-49BA-B105-D5E91DF070B5}"/>
    <hyperlink ref="B271" r:id="rId43" display="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B171D57-4C02-42DC-B631-EDD28610EDEE}"/>
    <hyperlink ref="B272" r:id="rId44" display="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8E55BAC-17D4-4FB2-9586-2910425FDAB6}"/>
    <hyperlink ref="B273" r:id="rId45" display="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F2CDED6-0334-4AC4-BF12-77C36348E31E}"/>
    <hyperlink ref="B274" r:id="rId46" display="https://myit.siemens.com/incident.do?sys_id=3c85b10ac3c0be90304cf7bc7a01312d&amp;sysparm_record_target=incident&amp;sysparm_record_row=2&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1F3CDA3-845B-4AE2-B071-72A8C5A04C97}"/>
    <hyperlink ref="B275" r:id="rId47" display="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7B770C9-6506-468A-B773-0494FDDB3D46}"/>
  </hyperlinks>
  <pageMargins left="0.7" right="0.7" top="0.75" bottom="0.75" header="0.3" footer="0.3"/>
  <tableParts count="1">
    <tablePart r:id="rId48"/>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E890E-E333-40C5-8052-69557FBD017A}">
  <dimension ref="A1:T308"/>
  <sheetViews>
    <sheetView topLeftCell="A268" zoomScale="70" zoomScaleNormal="70" workbookViewId="0">
      <selection activeCell="H40" sqref="H40"/>
    </sheetView>
  </sheetViews>
  <sheetFormatPr defaultRowHeight="14.5" x14ac:dyDescent="0.35"/>
  <cols>
    <col min="1" max="1" width="13.54296875" bestFit="1" customWidth="1"/>
    <col min="2" max="2" width="19.81640625" customWidth="1"/>
    <col min="3" max="3" width="13.81640625" customWidth="1"/>
    <col min="4" max="4" width="7.54296875" customWidth="1"/>
    <col min="5" max="5" width="18.7265625" customWidth="1"/>
    <col min="6" max="6" width="12.453125" customWidth="1"/>
    <col min="7" max="7" width="60.7265625" customWidth="1"/>
    <col min="8" max="8" width="31" customWidth="1"/>
    <col min="9" max="9" width="19.54296875" customWidth="1"/>
    <col min="10" max="10" width="30.81640625" customWidth="1"/>
    <col min="11" max="11" width="12.453125" customWidth="1"/>
    <col min="12" max="12" width="17.453125" customWidth="1"/>
    <col min="13" max="13" width="81.1796875" customWidth="1"/>
    <col min="14" max="14" width="39.1796875" customWidth="1"/>
    <col min="15" max="15" width="12.81640625" customWidth="1"/>
    <col min="16" max="16" width="12" style="193" customWidth="1"/>
    <col min="17" max="17" width="14.1796875" customWidth="1"/>
    <col min="18" max="18" width="11.54296875" customWidth="1"/>
    <col min="19" max="20" width="12.81640625" customWidth="1"/>
  </cols>
  <sheetData>
    <row r="1" spans="1:20" x14ac:dyDescent="0.35">
      <c r="A1" t="s">
        <v>1</v>
      </c>
      <c r="B1" t="s">
        <v>0</v>
      </c>
      <c r="C1" t="s">
        <v>214</v>
      </c>
      <c r="D1" t="s">
        <v>215</v>
      </c>
      <c r="E1" t="s">
        <v>216</v>
      </c>
      <c r="F1" t="s">
        <v>217</v>
      </c>
      <c r="G1" t="s">
        <v>218</v>
      </c>
      <c r="H1" t="s">
        <v>219</v>
      </c>
      <c r="I1" t="s">
        <v>220</v>
      </c>
      <c r="J1" t="s">
        <v>221</v>
      </c>
      <c r="K1" t="s">
        <v>161</v>
      </c>
      <c r="L1" t="s">
        <v>222</v>
      </c>
      <c r="M1" t="s">
        <v>223</v>
      </c>
      <c r="N1" t="s">
        <v>224</v>
      </c>
      <c r="O1" t="s">
        <v>225</v>
      </c>
      <c r="P1" s="3" t="s">
        <v>797</v>
      </c>
      <c r="Q1" s="3" t="s">
        <v>226</v>
      </c>
      <c r="R1" s="3" t="s">
        <v>694</v>
      </c>
      <c r="S1" s="3" t="s">
        <v>695</v>
      </c>
      <c r="T1" s="3" t="s">
        <v>696</v>
      </c>
    </row>
    <row r="2" spans="1:20" x14ac:dyDescent="0.35">
      <c r="A2">
        <v>6000127070</v>
      </c>
      <c r="B2" t="s">
        <v>229</v>
      </c>
      <c r="C2" t="s">
        <v>230</v>
      </c>
      <c r="D2" s="34" t="s">
        <v>231</v>
      </c>
      <c r="E2" s="1">
        <v>45663</v>
      </c>
      <c r="F2" s="1"/>
      <c r="G2" t="s">
        <v>232</v>
      </c>
      <c r="H2" t="s">
        <v>233</v>
      </c>
      <c r="I2" s="1">
        <v>45727</v>
      </c>
      <c r="J2" t="s">
        <v>234</v>
      </c>
      <c r="K2" t="s">
        <v>235</v>
      </c>
      <c r="L2" t="s">
        <v>171</v>
      </c>
      <c r="M2" t="s">
        <v>236</v>
      </c>
      <c r="N2" t="s">
        <v>237</v>
      </c>
      <c r="O2" t="s">
        <v>230</v>
      </c>
      <c r="P2"/>
      <c r="Q2">
        <f ca="1">IF(OR(ISNUMBER(MATCH(L2,MasterData!$D$3:$D$18,0)),ISNUMBER(MATCH(L2,MasterData!$C$3:$C$18,0))),
    DATEDIF(E2,I2,"d"),
    DATEDIF(E2,TODAY(),"d"))</f>
        <v>64</v>
      </c>
      <c r="R2">
        <f ca="1">IF(AND($Q2&gt;=0,$Q2&lt;=7),1,0)</f>
        <v>0</v>
      </c>
      <c r="S2">
        <f ca="1">IF(AND($Q2&gt;7,Q2&lt;=30),1,0)</f>
        <v>0</v>
      </c>
      <c r="T2">
        <f ca="1">IF($Q2&gt;30,1,0)</f>
        <v>1</v>
      </c>
    </row>
    <row r="3" spans="1:20" x14ac:dyDescent="0.35">
      <c r="A3">
        <v>6000127209</v>
      </c>
      <c r="B3" t="s">
        <v>238</v>
      </c>
      <c r="C3" t="s">
        <v>230</v>
      </c>
      <c r="D3" s="34" t="s">
        <v>231</v>
      </c>
      <c r="E3" s="1">
        <v>45664</v>
      </c>
      <c r="F3" s="1"/>
      <c r="G3" t="s">
        <v>239</v>
      </c>
      <c r="H3" t="s">
        <v>240</v>
      </c>
      <c r="I3" s="1">
        <v>45673</v>
      </c>
      <c r="J3" t="s">
        <v>234</v>
      </c>
      <c r="K3" t="s">
        <v>241</v>
      </c>
      <c r="L3" t="s">
        <v>171</v>
      </c>
      <c r="M3" t="s">
        <v>242</v>
      </c>
      <c r="N3" t="s">
        <v>237</v>
      </c>
      <c r="O3" t="s">
        <v>230</v>
      </c>
      <c r="P3"/>
      <c r="Q3">
        <f ca="1">IF(OR(ISNUMBER(MATCH(L3,MasterData!$D$3:$D$18,0)),ISNUMBER(MATCH(L3,MasterData!$C$3:$C$18,0))),
    DATEDIF(E3,I3,"d"),
    DATEDIF(E3,TODAY(),"d"))</f>
        <v>9</v>
      </c>
      <c r="R3">
        <f t="shared" ref="R3:R66" ca="1" si="0">IF(AND($Q3&gt;=0,$Q3&lt;=7),1,0)</f>
        <v>0</v>
      </c>
      <c r="S3">
        <f t="shared" ref="S3:S66" ca="1" si="1">IF(AND($Q3&gt;7,Q3&lt;=30),1,0)</f>
        <v>1</v>
      </c>
      <c r="T3">
        <f t="shared" ref="T3:T66" ca="1" si="2">IF($Q3&gt;30,1,0)</f>
        <v>0</v>
      </c>
    </row>
    <row r="4" spans="1:20" x14ac:dyDescent="0.35">
      <c r="A4">
        <v>6000127632</v>
      </c>
      <c r="B4" t="s">
        <v>243</v>
      </c>
      <c r="C4" t="s">
        <v>230</v>
      </c>
      <c r="D4" s="34" t="s">
        <v>231</v>
      </c>
      <c r="E4" s="1">
        <v>45667</v>
      </c>
      <c r="F4" s="1"/>
      <c r="G4" t="s">
        <v>244</v>
      </c>
      <c r="H4" t="s">
        <v>245</v>
      </c>
      <c r="I4" s="1">
        <v>45679</v>
      </c>
      <c r="J4" t="s">
        <v>234</v>
      </c>
      <c r="K4" t="s">
        <v>235</v>
      </c>
      <c r="L4" t="s">
        <v>171</v>
      </c>
      <c r="M4" t="s">
        <v>246</v>
      </c>
      <c r="N4" t="s">
        <v>237</v>
      </c>
      <c r="O4" t="s">
        <v>230</v>
      </c>
      <c r="P4"/>
      <c r="Q4">
        <f ca="1">IF(OR(ISNUMBER(MATCH(L4,MasterData!$D$3:$D$18,0)),ISNUMBER(MATCH(L4,MasterData!$C$3:$C$18,0))),
    DATEDIF(E4,I4,"d"),
    DATEDIF(E4,TODAY(),"d"))</f>
        <v>12</v>
      </c>
      <c r="R4">
        <f t="shared" ca="1" si="0"/>
        <v>0</v>
      </c>
      <c r="S4">
        <f t="shared" ca="1" si="1"/>
        <v>1</v>
      </c>
      <c r="T4">
        <f t="shared" ca="1" si="2"/>
        <v>0</v>
      </c>
    </row>
    <row r="5" spans="1:20" x14ac:dyDescent="0.35">
      <c r="A5">
        <v>6000128352</v>
      </c>
      <c r="B5" t="s">
        <v>230</v>
      </c>
      <c r="C5" t="s">
        <v>230</v>
      </c>
      <c r="D5" s="34" t="s">
        <v>247</v>
      </c>
      <c r="E5" s="1">
        <v>45674</v>
      </c>
      <c r="F5" s="1"/>
      <c r="G5" t="s">
        <v>248</v>
      </c>
      <c r="H5" t="s">
        <v>240</v>
      </c>
      <c r="I5" s="1">
        <v>45688</v>
      </c>
      <c r="J5" t="s">
        <v>201</v>
      </c>
      <c r="K5" t="s">
        <v>241</v>
      </c>
      <c r="L5" t="s">
        <v>171</v>
      </c>
      <c r="M5" t="s">
        <v>249</v>
      </c>
      <c r="N5" t="s">
        <v>237</v>
      </c>
      <c r="O5" t="s">
        <v>230</v>
      </c>
      <c r="P5"/>
      <c r="Q5">
        <f ca="1">IF(OR(ISNUMBER(MATCH(L5,MasterData!$D$3:$D$18,0)),ISNUMBER(MATCH(L5,MasterData!$C$3:$C$18,0))),
    DATEDIF(E5,I5,"d"),
    DATEDIF(E5,TODAY(),"d"))</f>
        <v>14</v>
      </c>
      <c r="R5">
        <f t="shared" ca="1" si="0"/>
        <v>0</v>
      </c>
      <c r="S5">
        <f t="shared" ca="1" si="1"/>
        <v>1</v>
      </c>
      <c r="T5">
        <f t="shared" ca="1" si="2"/>
        <v>0</v>
      </c>
    </row>
    <row r="6" spans="1:20" x14ac:dyDescent="0.35">
      <c r="A6">
        <v>6000128500</v>
      </c>
      <c r="B6" t="s">
        <v>250</v>
      </c>
      <c r="C6" t="s">
        <v>230</v>
      </c>
      <c r="D6" s="34" t="s">
        <v>251</v>
      </c>
      <c r="E6" s="1">
        <v>45677</v>
      </c>
      <c r="F6" s="1"/>
      <c r="G6" t="s">
        <v>252</v>
      </c>
      <c r="H6" t="s">
        <v>245</v>
      </c>
      <c r="I6" s="1">
        <v>45684</v>
      </c>
      <c r="J6" t="s">
        <v>234</v>
      </c>
      <c r="K6" t="s">
        <v>235</v>
      </c>
      <c r="L6" t="s">
        <v>171</v>
      </c>
      <c r="M6" t="s">
        <v>253</v>
      </c>
      <c r="N6" t="s">
        <v>237</v>
      </c>
      <c r="O6" t="s">
        <v>230</v>
      </c>
      <c r="P6"/>
      <c r="Q6">
        <f ca="1">IF(OR(ISNUMBER(MATCH(L6,MasterData!$D$3:$D$18,0)),ISNUMBER(MATCH(L6,MasterData!$C$3:$C$18,0))),
    DATEDIF(E6,I6,"d"),
    DATEDIF(E6,TODAY(),"d"))</f>
        <v>7</v>
      </c>
      <c r="R6">
        <f t="shared" ca="1" si="0"/>
        <v>1</v>
      </c>
      <c r="S6">
        <f t="shared" ca="1" si="1"/>
        <v>0</v>
      </c>
      <c r="T6">
        <f t="shared" ca="1" si="2"/>
        <v>0</v>
      </c>
    </row>
    <row r="7" spans="1:20" x14ac:dyDescent="0.35">
      <c r="A7" s="72">
        <v>6000128546</v>
      </c>
      <c r="B7" s="72" t="s">
        <v>4</v>
      </c>
      <c r="C7" s="72" t="s">
        <v>230</v>
      </c>
      <c r="D7" s="180" t="s">
        <v>254</v>
      </c>
      <c r="E7" s="73">
        <v>45677</v>
      </c>
      <c r="F7" s="73">
        <v>45947</v>
      </c>
      <c r="G7" s="72" t="s">
        <v>255</v>
      </c>
      <c r="H7" s="72" t="s">
        <v>245</v>
      </c>
      <c r="I7" s="73">
        <v>45875</v>
      </c>
      <c r="J7" s="72" t="s">
        <v>560</v>
      </c>
      <c r="K7" s="72" t="s">
        <v>241</v>
      </c>
      <c r="L7" s="72" t="s">
        <v>183</v>
      </c>
      <c r="M7" s="72" t="s">
        <v>257</v>
      </c>
      <c r="N7" s="72" t="s">
        <v>237</v>
      </c>
      <c r="O7" s="72" t="s">
        <v>230</v>
      </c>
      <c r="P7" s="203" t="s">
        <v>798</v>
      </c>
      <c r="Q7" s="72">
        <v>-1</v>
      </c>
      <c r="R7" s="72">
        <f t="shared" si="0"/>
        <v>0</v>
      </c>
      <c r="S7" s="72">
        <f t="shared" si="1"/>
        <v>0</v>
      </c>
      <c r="T7" s="72">
        <v>1</v>
      </c>
    </row>
    <row r="8" spans="1:20" x14ac:dyDescent="0.35">
      <c r="A8">
        <v>6000128759</v>
      </c>
      <c r="B8" t="s">
        <v>258</v>
      </c>
      <c r="C8" t="s">
        <v>230</v>
      </c>
      <c r="D8" s="34" t="s">
        <v>251</v>
      </c>
      <c r="E8" s="1">
        <v>45679</v>
      </c>
      <c r="F8" s="1"/>
      <c r="G8" t="s">
        <v>259</v>
      </c>
      <c r="H8" t="s">
        <v>245</v>
      </c>
      <c r="I8" s="1">
        <v>45686</v>
      </c>
      <c r="J8" t="s">
        <v>234</v>
      </c>
      <c r="K8" t="s">
        <v>235</v>
      </c>
      <c r="L8" t="s">
        <v>171</v>
      </c>
      <c r="M8" t="s">
        <v>260</v>
      </c>
      <c r="N8" t="s">
        <v>237</v>
      </c>
      <c r="O8" t="s">
        <v>230</v>
      </c>
      <c r="P8"/>
      <c r="Q8">
        <f ca="1">IF(OR(ISNUMBER(MATCH(L8,MasterData!$D$3:$D$18,0)),ISNUMBER(MATCH(L8,MasterData!$C$3:$C$18,0))),
    DATEDIF(E8,I8,"d"),
    DATEDIF(E8,TODAY(),"d"))</f>
        <v>7</v>
      </c>
      <c r="R8">
        <f t="shared" ca="1" si="0"/>
        <v>1</v>
      </c>
      <c r="S8">
        <f t="shared" ca="1" si="1"/>
        <v>0</v>
      </c>
      <c r="T8">
        <f t="shared" ca="1" si="2"/>
        <v>0</v>
      </c>
    </row>
    <row r="9" spans="1:20" x14ac:dyDescent="0.35">
      <c r="A9">
        <v>6000129022</v>
      </c>
      <c r="B9" t="s">
        <v>261</v>
      </c>
      <c r="C9" t="s">
        <v>230</v>
      </c>
      <c r="D9" s="34" t="s">
        <v>231</v>
      </c>
      <c r="E9" s="1">
        <v>45680</v>
      </c>
      <c r="F9" s="1"/>
      <c r="G9" t="s">
        <v>262</v>
      </c>
      <c r="H9" t="s">
        <v>245</v>
      </c>
      <c r="I9" s="1">
        <v>45705</v>
      </c>
      <c r="J9" t="s">
        <v>234</v>
      </c>
      <c r="K9" t="s">
        <v>235</v>
      </c>
      <c r="L9" t="s">
        <v>171</v>
      </c>
      <c r="M9" t="s">
        <v>263</v>
      </c>
      <c r="N9" t="s">
        <v>237</v>
      </c>
      <c r="O9" t="s">
        <v>230</v>
      </c>
      <c r="P9"/>
      <c r="Q9">
        <f ca="1">IF(OR(ISNUMBER(MATCH(L9,MasterData!$D$3:$D$18,0)),ISNUMBER(MATCH(L9,MasterData!$C$3:$C$18,0))),
    DATEDIF(E9,I9,"d"),
    DATEDIF(E9,TODAY(),"d"))</f>
        <v>25</v>
      </c>
      <c r="R9">
        <f t="shared" ca="1" si="0"/>
        <v>0</v>
      </c>
      <c r="S9">
        <f t="shared" ca="1" si="1"/>
        <v>1</v>
      </c>
      <c r="T9">
        <f t="shared" ca="1" si="2"/>
        <v>0</v>
      </c>
    </row>
    <row r="10" spans="1:20" x14ac:dyDescent="0.35">
      <c r="A10">
        <v>6000129245</v>
      </c>
      <c r="B10" t="s">
        <v>264</v>
      </c>
      <c r="C10" t="s">
        <v>230</v>
      </c>
      <c r="D10" s="34" t="s">
        <v>251</v>
      </c>
      <c r="E10" s="1">
        <v>45684</v>
      </c>
      <c r="F10" s="1"/>
      <c r="G10" t="s">
        <v>265</v>
      </c>
      <c r="H10" t="s">
        <v>245</v>
      </c>
      <c r="I10" s="1">
        <v>45691</v>
      </c>
      <c r="J10" t="s">
        <v>234</v>
      </c>
      <c r="K10" t="s">
        <v>235</v>
      </c>
      <c r="L10" t="s">
        <v>171</v>
      </c>
      <c r="M10" t="s">
        <v>266</v>
      </c>
      <c r="N10" t="s">
        <v>237</v>
      </c>
      <c r="O10" t="s">
        <v>230</v>
      </c>
      <c r="P10"/>
      <c r="Q10">
        <f ca="1">IF(OR(ISNUMBER(MATCH(L10,MasterData!$D$3:$D$18,0)),ISNUMBER(MATCH(L10,MasterData!$C$3:$C$18,0))),
    DATEDIF(E10,I10,"d"),
    DATEDIF(E10,TODAY(),"d"))</f>
        <v>7</v>
      </c>
      <c r="R10">
        <f t="shared" ca="1" si="0"/>
        <v>1</v>
      </c>
      <c r="S10">
        <f t="shared" ca="1" si="1"/>
        <v>0</v>
      </c>
      <c r="T10">
        <f t="shared" ca="1" si="2"/>
        <v>0</v>
      </c>
    </row>
    <row r="11" spans="1:20" x14ac:dyDescent="0.35">
      <c r="A11">
        <v>6000129304</v>
      </c>
      <c r="B11" t="s">
        <v>267</v>
      </c>
      <c r="C11" t="s">
        <v>230</v>
      </c>
      <c r="D11" s="34" t="s">
        <v>254</v>
      </c>
      <c r="E11" s="1">
        <v>45684</v>
      </c>
      <c r="F11" s="1"/>
      <c r="G11" t="s">
        <v>268</v>
      </c>
      <c r="H11" t="s">
        <v>240</v>
      </c>
      <c r="I11" s="1">
        <v>45693</v>
      </c>
      <c r="J11" t="s">
        <v>234</v>
      </c>
      <c r="K11" t="s">
        <v>235</v>
      </c>
      <c r="L11" t="s">
        <v>171</v>
      </c>
      <c r="M11" t="s">
        <v>269</v>
      </c>
      <c r="N11" t="s">
        <v>237</v>
      </c>
      <c r="O11" t="s">
        <v>230</v>
      </c>
      <c r="P11"/>
      <c r="Q11">
        <f ca="1">IF(OR(ISNUMBER(MATCH(L11,MasterData!$D$3:$D$18,0)),ISNUMBER(MATCH(L11,MasterData!$C$3:$C$18,0))),
    DATEDIF(E11,I11,"d"),
    DATEDIF(E11,TODAY(),"d"))</f>
        <v>9</v>
      </c>
      <c r="R11">
        <f t="shared" ca="1" si="0"/>
        <v>0</v>
      </c>
      <c r="S11">
        <f t="shared" ca="1" si="1"/>
        <v>1</v>
      </c>
      <c r="T11">
        <f t="shared" ca="1" si="2"/>
        <v>0</v>
      </c>
    </row>
    <row r="12" spans="1:20" x14ac:dyDescent="0.35">
      <c r="A12">
        <v>6000129653</v>
      </c>
      <c r="B12" t="s">
        <v>230</v>
      </c>
      <c r="C12" t="s">
        <v>230</v>
      </c>
      <c r="D12" s="34" t="s">
        <v>247</v>
      </c>
      <c r="E12" s="1">
        <v>45686</v>
      </c>
      <c r="F12" s="1"/>
      <c r="G12" t="s">
        <v>248</v>
      </c>
      <c r="H12" t="s">
        <v>245</v>
      </c>
      <c r="I12" s="1">
        <v>45782</v>
      </c>
      <c r="J12" t="s">
        <v>201</v>
      </c>
      <c r="K12" t="s">
        <v>241</v>
      </c>
      <c r="L12" t="s">
        <v>171</v>
      </c>
      <c r="M12" t="s">
        <v>270</v>
      </c>
      <c r="N12" t="s">
        <v>237</v>
      </c>
      <c r="O12" t="s">
        <v>230</v>
      </c>
      <c r="P12"/>
      <c r="Q12">
        <f ca="1">IF(OR(ISNUMBER(MATCH(L12,MasterData!$D$3:$D$18,0)),ISNUMBER(MATCH(L12,MasterData!$C$3:$C$18,0))),
    DATEDIF(E12,I12,"d"),
    DATEDIF(E12,TODAY(),"d"))</f>
        <v>96</v>
      </c>
      <c r="R12">
        <f t="shared" ca="1" si="0"/>
        <v>0</v>
      </c>
      <c r="S12">
        <f t="shared" ca="1" si="1"/>
        <v>0</v>
      </c>
      <c r="T12">
        <f t="shared" ca="1" si="2"/>
        <v>1</v>
      </c>
    </row>
    <row r="13" spans="1:20" x14ac:dyDescent="0.35">
      <c r="A13">
        <v>6000129990</v>
      </c>
      <c r="B13" t="s">
        <v>271</v>
      </c>
      <c r="C13" t="s">
        <v>230</v>
      </c>
      <c r="D13" s="34" t="s">
        <v>254</v>
      </c>
      <c r="E13" s="1">
        <v>45688</v>
      </c>
      <c r="F13" s="1"/>
      <c r="G13" t="s">
        <v>255</v>
      </c>
      <c r="H13" t="s">
        <v>240</v>
      </c>
      <c r="I13" s="1">
        <v>45699</v>
      </c>
      <c r="J13" t="s">
        <v>234</v>
      </c>
      <c r="K13" t="s">
        <v>241</v>
      </c>
      <c r="L13" t="s">
        <v>171</v>
      </c>
      <c r="M13" t="s">
        <v>272</v>
      </c>
      <c r="N13" t="s">
        <v>237</v>
      </c>
      <c r="O13" t="s">
        <v>230</v>
      </c>
      <c r="P13"/>
      <c r="Q13">
        <f ca="1">IF(OR(ISNUMBER(MATCH(L13,MasterData!$D$3:$D$18,0)),ISNUMBER(MATCH(L13,MasterData!$C$3:$C$18,0))),
    DATEDIF(E13,I13,"d"),
    DATEDIF(E13,TODAY(),"d"))</f>
        <v>11</v>
      </c>
      <c r="R13">
        <f t="shared" ca="1" si="0"/>
        <v>0</v>
      </c>
      <c r="S13">
        <f t="shared" ca="1" si="1"/>
        <v>1</v>
      </c>
      <c r="T13">
        <f t="shared" ca="1" si="2"/>
        <v>0</v>
      </c>
    </row>
    <row r="14" spans="1:20" x14ac:dyDescent="0.35">
      <c r="A14">
        <v>6000130122</v>
      </c>
      <c r="B14" t="s">
        <v>273</v>
      </c>
      <c r="C14" t="s">
        <v>230</v>
      </c>
      <c r="D14" s="34" t="s">
        <v>274</v>
      </c>
      <c r="E14" s="1">
        <v>45691</v>
      </c>
      <c r="F14" s="1"/>
      <c r="G14" t="s">
        <v>275</v>
      </c>
      <c r="H14" t="s">
        <v>233</v>
      </c>
      <c r="I14" s="1">
        <v>45708</v>
      </c>
      <c r="J14" t="s">
        <v>234</v>
      </c>
      <c r="K14" t="s">
        <v>241</v>
      </c>
      <c r="L14" t="s">
        <v>171</v>
      </c>
      <c r="M14" t="s">
        <v>276</v>
      </c>
      <c r="N14" t="s">
        <v>237</v>
      </c>
      <c r="O14" t="s">
        <v>230</v>
      </c>
      <c r="P14"/>
      <c r="Q14">
        <f ca="1">IF(OR(ISNUMBER(MATCH(L14,MasterData!$D$3:$D$18,0)),ISNUMBER(MATCH(L14,MasterData!$C$3:$C$18,0))),
    DATEDIF(E14,I14,"d"),
    DATEDIF(E14,TODAY(),"d"))</f>
        <v>17</v>
      </c>
      <c r="R14">
        <f t="shared" ca="1" si="0"/>
        <v>0</v>
      </c>
      <c r="S14">
        <f t="shared" ca="1" si="1"/>
        <v>1</v>
      </c>
      <c r="T14">
        <f t="shared" ca="1" si="2"/>
        <v>0</v>
      </c>
    </row>
    <row r="15" spans="1:20" x14ac:dyDescent="0.35">
      <c r="A15">
        <v>6000130131</v>
      </c>
      <c r="B15" t="s">
        <v>277</v>
      </c>
      <c r="C15" t="s">
        <v>230</v>
      </c>
      <c r="D15" s="34" t="s">
        <v>274</v>
      </c>
      <c r="E15" s="1">
        <v>45691</v>
      </c>
      <c r="F15" s="1"/>
      <c r="G15" t="s">
        <v>278</v>
      </c>
      <c r="H15" t="s">
        <v>233</v>
      </c>
      <c r="I15" s="1">
        <v>45708</v>
      </c>
      <c r="J15" t="s">
        <v>234</v>
      </c>
      <c r="K15" t="s">
        <v>241</v>
      </c>
      <c r="L15" t="s">
        <v>171</v>
      </c>
      <c r="M15" t="s">
        <v>279</v>
      </c>
      <c r="N15" t="s">
        <v>237</v>
      </c>
      <c r="O15" t="s">
        <v>230</v>
      </c>
      <c r="P15"/>
      <c r="Q15">
        <f ca="1">IF(OR(ISNUMBER(MATCH(L15,MasterData!$D$3:$D$18,0)),ISNUMBER(MATCH(L15,MasterData!$C$3:$C$18,0))),
    DATEDIF(E15,I15,"d"),
    DATEDIF(E15,TODAY(),"d"))</f>
        <v>17</v>
      </c>
      <c r="R15">
        <f t="shared" ca="1" si="0"/>
        <v>0</v>
      </c>
      <c r="S15">
        <f t="shared" ca="1" si="1"/>
        <v>1</v>
      </c>
      <c r="T15">
        <f t="shared" ca="1" si="2"/>
        <v>0</v>
      </c>
    </row>
    <row r="16" spans="1:20" x14ac:dyDescent="0.35">
      <c r="A16">
        <v>6000130842</v>
      </c>
      <c r="B16" t="s">
        <v>280</v>
      </c>
      <c r="C16" t="s">
        <v>230</v>
      </c>
      <c r="D16" s="34" t="s">
        <v>247</v>
      </c>
      <c r="E16" s="1">
        <v>45698</v>
      </c>
      <c r="F16" s="1"/>
      <c r="G16" t="s">
        <v>281</v>
      </c>
      <c r="H16" t="s">
        <v>240</v>
      </c>
      <c r="I16" s="1">
        <v>45831</v>
      </c>
      <c r="J16" t="s">
        <v>234</v>
      </c>
      <c r="K16" t="s">
        <v>241</v>
      </c>
      <c r="L16" t="s">
        <v>171</v>
      </c>
      <c r="M16" t="s">
        <v>282</v>
      </c>
      <c r="N16" t="s">
        <v>237</v>
      </c>
      <c r="O16" t="s">
        <v>230</v>
      </c>
      <c r="P16"/>
      <c r="Q16">
        <f ca="1">IF(OR(ISNUMBER(MATCH(L16,MasterData!$D$3:$D$18,0)),ISNUMBER(MATCH(L16,MasterData!$C$3:$C$18,0))),
    DATEDIF(E16,I16,"d"),
    DATEDIF(E16,TODAY(),"d"))</f>
        <v>133</v>
      </c>
      <c r="R16">
        <f t="shared" ca="1" si="0"/>
        <v>0</v>
      </c>
      <c r="S16">
        <f t="shared" ca="1" si="1"/>
        <v>0</v>
      </c>
      <c r="T16">
        <f t="shared" ca="1" si="2"/>
        <v>1</v>
      </c>
    </row>
    <row r="17" spans="1:20" x14ac:dyDescent="0.35">
      <c r="A17">
        <v>6000130889</v>
      </c>
      <c r="B17" t="s">
        <v>283</v>
      </c>
      <c r="C17" t="s">
        <v>230</v>
      </c>
      <c r="D17" s="34" t="s">
        <v>251</v>
      </c>
      <c r="E17" s="1">
        <v>45698</v>
      </c>
      <c r="F17" s="1"/>
      <c r="G17" t="s">
        <v>284</v>
      </c>
      <c r="H17" t="s">
        <v>233</v>
      </c>
      <c r="I17" s="1">
        <v>45705</v>
      </c>
      <c r="J17" t="s">
        <v>234</v>
      </c>
      <c r="K17" t="s">
        <v>241</v>
      </c>
      <c r="L17" t="s">
        <v>171</v>
      </c>
      <c r="M17" t="s">
        <v>285</v>
      </c>
      <c r="N17" t="s">
        <v>237</v>
      </c>
      <c r="O17" t="s">
        <v>230</v>
      </c>
      <c r="P17"/>
      <c r="Q17">
        <f ca="1">IF(OR(ISNUMBER(MATCH(L17,MasterData!$D$3:$D$18,0)),ISNUMBER(MATCH(L17,MasterData!$C$3:$C$18,0))),
    DATEDIF(E17,I17,"d"),
    DATEDIF(E17,TODAY(),"d"))</f>
        <v>7</v>
      </c>
      <c r="R17">
        <f t="shared" ca="1" si="0"/>
        <v>1</v>
      </c>
      <c r="S17">
        <f t="shared" ca="1" si="1"/>
        <v>0</v>
      </c>
      <c r="T17">
        <f t="shared" ca="1" si="2"/>
        <v>0</v>
      </c>
    </row>
    <row r="18" spans="1:20" x14ac:dyDescent="0.35">
      <c r="A18">
        <v>6000131438</v>
      </c>
      <c r="B18" t="s">
        <v>286</v>
      </c>
      <c r="C18" t="s">
        <v>230</v>
      </c>
      <c r="D18" s="34" t="s">
        <v>247</v>
      </c>
      <c r="E18" s="1">
        <v>45701</v>
      </c>
      <c r="F18" s="1"/>
      <c r="G18" t="s">
        <v>287</v>
      </c>
      <c r="H18" t="s">
        <v>401</v>
      </c>
      <c r="I18" s="1">
        <v>45831</v>
      </c>
      <c r="J18" t="s">
        <v>234</v>
      </c>
      <c r="K18" t="s">
        <v>241</v>
      </c>
      <c r="L18" t="s">
        <v>171</v>
      </c>
      <c r="M18" t="s">
        <v>289</v>
      </c>
      <c r="N18" t="s">
        <v>237</v>
      </c>
      <c r="O18" t="s">
        <v>230</v>
      </c>
      <c r="P18"/>
      <c r="Q18">
        <f ca="1">IF(OR(ISNUMBER(MATCH(L18,MasterData!$D$3:$D$18,0)),ISNUMBER(MATCH(L18,MasterData!$C$3:$C$18,0))),
    DATEDIF(E18,I18,"d"),
    DATEDIF(E18,TODAY(),"d"))</f>
        <v>130</v>
      </c>
      <c r="R18">
        <f t="shared" ca="1" si="0"/>
        <v>0</v>
      </c>
      <c r="S18">
        <f t="shared" ca="1" si="1"/>
        <v>0</v>
      </c>
      <c r="T18">
        <f t="shared" ca="1" si="2"/>
        <v>1</v>
      </c>
    </row>
    <row r="19" spans="1:20" x14ac:dyDescent="0.35">
      <c r="A19">
        <v>6000131514</v>
      </c>
      <c r="B19" t="s">
        <v>230</v>
      </c>
      <c r="C19" t="s">
        <v>230</v>
      </c>
      <c r="D19" s="34" t="s">
        <v>251</v>
      </c>
      <c r="E19" s="1">
        <v>45702</v>
      </c>
      <c r="F19" s="1"/>
      <c r="G19" t="s">
        <v>290</v>
      </c>
      <c r="H19" t="s">
        <v>233</v>
      </c>
      <c r="I19" s="1">
        <v>45723</v>
      </c>
      <c r="J19" t="s">
        <v>201</v>
      </c>
      <c r="K19" t="s">
        <v>241</v>
      </c>
      <c r="L19" t="s">
        <v>171</v>
      </c>
      <c r="M19" t="s">
        <v>291</v>
      </c>
      <c r="N19" t="s">
        <v>237</v>
      </c>
      <c r="O19" t="s">
        <v>230</v>
      </c>
      <c r="P19"/>
      <c r="Q19">
        <f ca="1">IF(OR(ISNUMBER(MATCH(L19,MasterData!$D$3:$D$18,0)),ISNUMBER(MATCH(L19,MasterData!$C$3:$C$18,0))),
    DATEDIF(E19,I19,"d"),
    DATEDIF(E19,TODAY(),"d"))</f>
        <v>21</v>
      </c>
      <c r="R19">
        <f t="shared" ca="1" si="0"/>
        <v>0</v>
      </c>
      <c r="S19">
        <f t="shared" ca="1" si="1"/>
        <v>1</v>
      </c>
      <c r="T19">
        <f t="shared" ca="1" si="2"/>
        <v>0</v>
      </c>
    </row>
    <row r="20" spans="1:20" x14ac:dyDescent="0.35">
      <c r="A20">
        <v>6000131715</v>
      </c>
      <c r="B20" t="s">
        <v>292</v>
      </c>
      <c r="C20" t="s">
        <v>230</v>
      </c>
      <c r="D20" s="34" t="s">
        <v>231</v>
      </c>
      <c r="E20" s="1">
        <v>45705</v>
      </c>
      <c r="F20" s="1"/>
      <c r="G20" t="s">
        <v>293</v>
      </c>
      <c r="H20" t="s">
        <v>233</v>
      </c>
      <c r="I20" s="1">
        <v>45713</v>
      </c>
      <c r="J20" t="s">
        <v>234</v>
      </c>
      <c r="K20" t="s">
        <v>235</v>
      </c>
      <c r="L20" t="s">
        <v>171</v>
      </c>
      <c r="M20" t="s">
        <v>294</v>
      </c>
      <c r="N20" t="s">
        <v>237</v>
      </c>
      <c r="O20" t="s">
        <v>230</v>
      </c>
      <c r="P20"/>
      <c r="Q20">
        <f ca="1">IF(OR(ISNUMBER(MATCH(L20,MasterData!$D$3:$D$18,0)),ISNUMBER(MATCH(L20,MasterData!$C$3:$C$18,0))),
    DATEDIF(E20,I20,"d"),
    DATEDIF(E20,TODAY(),"d"))</f>
        <v>8</v>
      </c>
      <c r="R20">
        <f t="shared" ca="1" si="0"/>
        <v>0</v>
      </c>
      <c r="S20">
        <f t="shared" ca="1" si="1"/>
        <v>1</v>
      </c>
      <c r="T20">
        <f t="shared" ca="1" si="2"/>
        <v>0</v>
      </c>
    </row>
    <row r="21" spans="1:20" x14ac:dyDescent="0.35">
      <c r="A21">
        <v>6000132000</v>
      </c>
      <c r="B21" t="s">
        <v>295</v>
      </c>
      <c r="C21" t="s">
        <v>230</v>
      </c>
      <c r="D21" s="34" t="s">
        <v>254</v>
      </c>
      <c r="E21" s="1">
        <v>45707</v>
      </c>
      <c r="F21" s="1"/>
      <c r="G21" t="s">
        <v>255</v>
      </c>
      <c r="H21" t="s">
        <v>240</v>
      </c>
      <c r="I21" s="1">
        <v>45735</v>
      </c>
      <c r="J21" t="s">
        <v>234</v>
      </c>
      <c r="K21" t="s">
        <v>241</v>
      </c>
      <c r="L21" t="s">
        <v>171</v>
      </c>
      <c r="M21" t="s">
        <v>296</v>
      </c>
      <c r="N21" t="s">
        <v>237</v>
      </c>
      <c r="O21" t="s">
        <v>230</v>
      </c>
      <c r="P21"/>
      <c r="Q21">
        <f ca="1">IF(OR(ISNUMBER(MATCH(L21,MasterData!$D$3:$D$18,0)),ISNUMBER(MATCH(L21,MasterData!$C$3:$C$18,0))),
    DATEDIF(E21,I21,"d"),
    DATEDIF(E21,TODAY(),"d"))</f>
        <v>28</v>
      </c>
      <c r="R21">
        <f t="shared" ca="1" si="0"/>
        <v>0</v>
      </c>
      <c r="S21">
        <f t="shared" ca="1" si="1"/>
        <v>1</v>
      </c>
      <c r="T21">
        <f t="shared" ca="1" si="2"/>
        <v>0</v>
      </c>
    </row>
    <row r="22" spans="1:20" x14ac:dyDescent="0.35">
      <c r="A22">
        <v>6000132651</v>
      </c>
      <c r="B22" t="s">
        <v>297</v>
      </c>
      <c r="C22" t="s">
        <v>230</v>
      </c>
      <c r="D22" s="34" t="s">
        <v>247</v>
      </c>
      <c r="E22" s="1">
        <v>45714</v>
      </c>
      <c r="F22" s="1"/>
      <c r="G22" t="s">
        <v>287</v>
      </c>
      <c r="H22" t="s">
        <v>240</v>
      </c>
      <c r="I22" s="1">
        <v>45723</v>
      </c>
      <c r="J22" t="s">
        <v>234</v>
      </c>
      <c r="K22" t="s">
        <v>235</v>
      </c>
      <c r="L22" t="s">
        <v>171</v>
      </c>
      <c r="M22" t="s">
        <v>298</v>
      </c>
      <c r="N22" t="s">
        <v>237</v>
      </c>
      <c r="O22" t="s">
        <v>230</v>
      </c>
      <c r="P22"/>
      <c r="Q22">
        <f ca="1">IF(OR(ISNUMBER(MATCH(L22,MasterData!$D$3:$D$18,0)),ISNUMBER(MATCH(L22,MasterData!$C$3:$C$18,0))),
    DATEDIF(E22,I22,"d"),
    DATEDIF(E22,TODAY(),"d"))</f>
        <v>9</v>
      </c>
      <c r="R22">
        <f t="shared" ca="1" si="0"/>
        <v>0</v>
      </c>
      <c r="S22">
        <f t="shared" ca="1" si="1"/>
        <v>1</v>
      </c>
      <c r="T22">
        <f t="shared" ca="1" si="2"/>
        <v>0</v>
      </c>
    </row>
    <row r="23" spans="1:20" x14ac:dyDescent="0.35">
      <c r="A23">
        <v>6000133013</v>
      </c>
      <c r="B23" t="s">
        <v>299</v>
      </c>
      <c r="C23" t="s">
        <v>230</v>
      </c>
      <c r="D23" s="34" t="s">
        <v>231</v>
      </c>
      <c r="E23" s="1">
        <v>45719</v>
      </c>
      <c r="F23" s="1"/>
      <c r="G23" t="s">
        <v>300</v>
      </c>
      <c r="H23" t="s">
        <v>245</v>
      </c>
      <c r="I23" s="1">
        <v>45734</v>
      </c>
      <c r="J23" t="s">
        <v>234</v>
      </c>
      <c r="K23" t="s">
        <v>235</v>
      </c>
      <c r="L23" t="s">
        <v>171</v>
      </c>
      <c r="M23" t="s">
        <v>301</v>
      </c>
      <c r="N23" t="s">
        <v>237</v>
      </c>
      <c r="O23" t="s">
        <v>230</v>
      </c>
      <c r="P23"/>
      <c r="Q23">
        <f ca="1">IF(OR(ISNUMBER(MATCH(L23,MasterData!$D$3:$D$18,0)),ISNUMBER(MATCH(L23,MasterData!$C$3:$C$18,0))),
    DATEDIF(E23,I23,"d"),
    DATEDIF(E23,TODAY(),"d"))</f>
        <v>15</v>
      </c>
      <c r="R23">
        <f t="shared" ca="1" si="0"/>
        <v>0</v>
      </c>
      <c r="S23">
        <f t="shared" ca="1" si="1"/>
        <v>1</v>
      </c>
      <c r="T23">
        <f t="shared" ca="1" si="2"/>
        <v>0</v>
      </c>
    </row>
    <row r="24" spans="1:20" x14ac:dyDescent="0.35">
      <c r="A24">
        <v>6000133061</v>
      </c>
      <c r="B24" t="s">
        <v>302</v>
      </c>
      <c r="C24" t="s">
        <v>230</v>
      </c>
      <c r="D24" s="34" t="s">
        <v>254</v>
      </c>
      <c r="E24" s="1">
        <v>45719</v>
      </c>
      <c r="F24" s="1"/>
      <c r="G24" t="s">
        <v>255</v>
      </c>
      <c r="H24" t="s">
        <v>245</v>
      </c>
      <c r="I24" s="1">
        <v>45735</v>
      </c>
      <c r="J24" t="s">
        <v>234</v>
      </c>
      <c r="K24" t="s">
        <v>241</v>
      </c>
      <c r="L24" t="s">
        <v>171</v>
      </c>
      <c r="M24" t="s">
        <v>303</v>
      </c>
      <c r="N24" t="s">
        <v>237</v>
      </c>
      <c r="O24" t="s">
        <v>230</v>
      </c>
      <c r="P24"/>
      <c r="Q24">
        <f ca="1">IF(OR(ISNUMBER(MATCH(L24,MasterData!$D$3:$D$18,0)),ISNUMBER(MATCH(L24,MasterData!$C$3:$C$18,0))),
    DATEDIF(E24,I24,"d"),
    DATEDIF(E24,TODAY(),"d"))</f>
        <v>16</v>
      </c>
      <c r="R24">
        <f t="shared" ca="1" si="0"/>
        <v>0</v>
      </c>
      <c r="S24">
        <f t="shared" ca="1" si="1"/>
        <v>1</v>
      </c>
      <c r="T24">
        <f t="shared" ca="1" si="2"/>
        <v>0</v>
      </c>
    </row>
    <row r="25" spans="1:20" x14ac:dyDescent="0.35">
      <c r="A25">
        <v>6000133063</v>
      </c>
      <c r="B25" t="s">
        <v>304</v>
      </c>
      <c r="C25" t="s">
        <v>230</v>
      </c>
      <c r="D25" s="34" t="s">
        <v>305</v>
      </c>
      <c r="E25" s="1">
        <v>45719</v>
      </c>
      <c r="F25" s="1"/>
      <c r="G25" t="s">
        <v>306</v>
      </c>
      <c r="H25" t="s">
        <v>245</v>
      </c>
      <c r="I25" s="1">
        <v>45778</v>
      </c>
      <c r="J25" t="s">
        <v>234</v>
      </c>
      <c r="K25" t="s">
        <v>235</v>
      </c>
      <c r="L25" t="s">
        <v>171</v>
      </c>
      <c r="M25" t="s">
        <v>307</v>
      </c>
      <c r="N25" t="s">
        <v>237</v>
      </c>
      <c r="O25" t="s">
        <v>230</v>
      </c>
      <c r="P25"/>
      <c r="Q25">
        <f ca="1">IF(OR(ISNUMBER(MATCH(L25,MasterData!$D$3:$D$18,0)),ISNUMBER(MATCH(L25,MasterData!$C$3:$C$18,0))),
    DATEDIF(E25,I25,"d"),
    DATEDIF(E25,TODAY(),"d"))</f>
        <v>59</v>
      </c>
      <c r="R25">
        <f t="shared" ca="1" si="0"/>
        <v>0</v>
      </c>
      <c r="S25">
        <f t="shared" ca="1" si="1"/>
        <v>0</v>
      </c>
      <c r="T25">
        <f t="shared" ca="1" si="2"/>
        <v>1</v>
      </c>
    </row>
    <row r="26" spans="1:20" x14ac:dyDescent="0.35">
      <c r="A26">
        <v>6000133075</v>
      </c>
      <c r="B26" t="s">
        <v>308</v>
      </c>
      <c r="C26" t="s">
        <v>230</v>
      </c>
      <c r="D26" s="34" t="s">
        <v>305</v>
      </c>
      <c r="E26" s="1">
        <v>45719</v>
      </c>
      <c r="F26" s="1"/>
      <c r="G26" t="s">
        <v>306</v>
      </c>
      <c r="H26" t="s">
        <v>240</v>
      </c>
      <c r="I26" s="1">
        <v>45758</v>
      </c>
      <c r="J26" t="s">
        <v>234</v>
      </c>
      <c r="K26" t="s">
        <v>235</v>
      </c>
      <c r="L26" t="s">
        <v>171</v>
      </c>
      <c r="M26" t="s">
        <v>309</v>
      </c>
      <c r="N26" t="s">
        <v>237</v>
      </c>
      <c r="O26" t="s">
        <v>230</v>
      </c>
      <c r="P26"/>
      <c r="Q26">
        <f ca="1">IF(OR(ISNUMBER(MATCH(L26,MasterData!$D$3:$D$18,0)),ISNUMBER(MATCH(L26,MasterData!$C$3:$C$18,0))),
    DATEDIF(E26,I26,"d"),
    DATEDIF(E26,TODAY(),"d"))</f>
        <v>39</v>
      </c>
      <c r="R26">
        <f t="shared" ca="1" si="0"/>
        <v>0</v>
      </c>
      <c r="S26">
        <f t="shared" ca="1" si="1"/>
        <v>0</v>
      </c>
      <c r="T26">
        <f t="shared" ca="1" si="2"/>
        <v>1</v>
      </c>
    </row>
    <row r="27" spans="1:20" x14ac:dyDescent="0.35">
      <c r="A27">
        <v>6000133085</v>
      </c>
      <c r="B27" t="s">
        <v>230</v>
      </c>
      <c r="C27" t="s">
        <v>230</v>
      </c>
      <c r="D27" s="34" t="s">
        <v>251</v>
      </c>
      <c r="E27" s="1">
        <v>45719</v>
      </c>
      <c r="F27" s="1"/>
      <c r="G27" t="s">
        <v>290</v>
      </c>
      <c r="H27" t="s">
        <v>240</v>
      </c>
      <c r="I27" s="1">
        <v>45731</v>
      </c>
      <c r="J27" t="s">
        <v>201</v>
      </c>
      <c r="K27" t="s">
        <v>241</v>
      </c>
      <c r="L27" t="s">
        <v>171</v>
      </c>
      <c r="M27" t="s">
        <v>310</v>
      </c>
      <c r="N27" t="s">
        <v>237</v>
      </c>
      <c r="O27" t="s">
        <v>230</v>
      </c>
      <c r="P27"/>
      <c r="Q27">
        <f ca="1">IF(OR(ISNUMBER(MATCH(L27,MasterData!$D$3:$D$18,0)),ISNUMBER(MATCH(L27,MasterData!$C$3:$C$18,0))),
    DATEDIF(E27,I27,"d"),
    DATEDIF(E27,TODAY(),"d"))</f>
        <v>12</v>
      </c>
      <c r="R27">
        <f t="shared" ca="1" si="0"/>
        <v>0</v>
      </c>
      <c r="S27">
        <f t="shared" ca="1" si="1"/>
        <v>1</v>
      </c>
      <c r="T27">
        <f t="shared" ca="1" si="2"/>
        <v>0</v>
      </c>
    </row>
    <row r="28" spans="1:20" x14ac:dyDescent="0.35">
      <c r="A28">
        <v>6000133086</v>
      </c>
      <c r="B28" t="s">
        <v>230</v>
      </c>
      <c r="C28" t="s">
        <v>230</v>
      </c>
      <c r="D28" s="34" t="s">
        <v>251</v>
      </c>
      <c r="E28" s="1">
        <v>45719</v>
      </c>
      <c r="F28" s="1"/>
      <c r="G28" t="s">
        <v>290</v>
      </c>
      <c r="H28" t="s">
        <v>240</v>
      </c>
      <c r="I28" s="1">
        <v>45773</v>
      </c>
      <c r="J28" t="s">
        <v>201</v>
      </c>
      <c r="K28" t="s">
        <v>241</v>
      </c>
      <c r="L28" t="s">
        <v>171</v>
      </c>
      <c r="M28" t="s">
        <v>311</v>
      </c>
      <c r="N28" t="s">
        <v>237</v>
      </c>
      <c r="O28" t="s">
        <v>230</v>
      </c>
      <c r="P28"/>
      <c r="Q28">
        <f ca="1">IF(OR(ISNUMBER(MATCH(L28,MasterData!$D$3:$D$18,0)),ISNUMBER(MATCH(L28,MasterData!$C$3:$C$18,0))),
    DATEDIF(E28,I28,"d"),
    DATEDIF(E28,TODAY(),"d"))</f>
        <v>54</v>
      </c>
      <c r="R28">
        <f t="shared" ca="1" si="0"/>
        <v>0</v>
      </c>
      <c r="S28">
        <f t="shared" ca="1" si="1"/>
        <v>0</v>
      </c>
      <c r="T28">
        <f t="shared" ca="1" si="2"/>
        <v>1</v>
      </c>
    </row>
    <row r="29" spans="1:20" x14ac:dyDescent="0.35">
      <c r="A29">
        <v>6000133087</v>
      </c>
      <c r="B29" t="s">
        <v>230</v>
      </c>
      <c r="C29" t="s">
        <v>230</v>
      </c>
      <c r="D29" s="34" t="s">
        <v>251</v>
      </c>
      <c r="E29" s="1">
        <v>45719</v>
      </c>
      <c r="F29" s="1"/>
      <c r="G29" t="s">
        <v>290</v>
      </c>
      <c r="H29" t="s">
        <v>245</v>
      </c>
      <c r="I29" s="1">
        <v>45807</v>
      </c>
      <c r="J29" t="s">
        <v>201</v>
      </c>
      <c r="K29" t="s">
        <v>241</v>
      </c>
      <c r="L29" t="s">
        <v>171</v>
      </c>
      <c r="M29" t="s">
        <v>312</v>
      </c>
      <c r="N29" t="s">
        <v>237</v>
      </c>
      <c r="O29" t="s">
        <v>230</v>
      </c>
      <c r="P29"/>
      <c r="Q29">
        <f ca="1">IF(OR(ISNUMBER(MATCH(L29,MasterData!$D$3:$D$18,0)),ISNUMBER(MATCH(L29,MasterData!$C$3:$C$18,0))),
    DATEDIF(E29,I29,"d"),
    DATEDIF(E29,TODAY(),"d"))</f>
        <v>88</v>
      </c>
      <c r="R29">
        <f t="shared" ca="1" si="0"/>
        <v>0</v>
      </c>
      <c r="S29">
        <f t="shared" ca="1" si="1"/>
        <v>0</v>
      </c>
      <c r="T29">
        <f t="shared" ca="1" si="2"/>
        <v>1</v>
      </c>
    </row>
    <row r="30" spans="1:20" x14ac:dyDescent="0.35">
      <c r="A30">
        <v>6000133442</v>
      </c>
      <c r="B30" t="s">
        <v>230</v>
      </c>
      <c r="C30" t="s">
        <v>230</v>
      </c>
      <c r="D30" s="34" t="s">
        <v>247</v>
      </c>
      <c r="E30" s="1">
        <v>45722</v>
      </c>
      <c r="F30" s="1"/>
      <c r="G30" t="s">
        <v>248</v>
      </c>
      <c r="H30" t="s">
        <v>245</v>
      </c>
      <c r="I30" s="1">
        <v>45786</v>
      </c>
      <c r="J30" t="s">
        <v>201</v>
      </c>
      <c r="K30" t="s">
        <v>241</v>
      </c>
      <c r="L30" t="s">
        <v>171</v>
      </c>
      <c r="M30" t="s">
        <v>313</v>
      </c>
      <c r="N30" t="s">
        <v>237</v>
      </c>
      <c r="O30" t="s">
        <v>230</v>
      </c>
      <c r="P30"/>
      <c r="Q30">
        <f ca="1">IF(OR(ISNUMBER(MATCH(L30,MasterData!$D$3:$D$18,0)),ISNUMBER(MATCH(L30,MasterData!$C$3:$C$18,0))),
    DATEDIF(E30,I30,"d"),
    DATEDIF(E30,TODAY(),"d"))</f>
        <v>64</v>
      </c>
      <c r="R30">
        <f t="shared" ca="1" si="0"/>
        <v>0</v>
      </c>
      <c r="S30">
        <f t="shared" ca="1" si="1"/>
        <v>0</v>
      </c>
      <c r="T30">
        <f t="shared" ca="1" si="2"/>
        <v>1</v>
      </c>
    </row>
    <row r="31" spans="1:20" x14ac:dyDescent="0.35">
      <c r="A31">
        <v>6000133644</v>
      </c>
      <c r="B31" t="s">
        <v>314</v>
      </c>
      <c r="C31" t="s">
        <v>230</v>
      </c>
      <c r="D31" s="34" t="s">
        <v>274</v>
      </c>
      <c r="E31" s="1">
        <v>45723</v>
      </c>
      <c r="F31" s="1"/>
      <c r="G31" t="s">
        <v>315</v>
      </c>
      <c r="H31" t="s">
        <v>240</v>
      </c>
      <c r="I31" s="1">
        <v>45903</v>
      </c>
      <c r="J31" t="s">
        <v>234</v>
      </c>
      <c r="K31" t="s">
        <v>241</v>
      </c>
      <c r="L31" t="s">
        <v>171</v>
      </c>
      <c r="M31" t="s">
        <v>316</v>
      </c>
      <c r="N31" t="s">
        <v>237</v>
      </c>
      <c r="O31" t="s">
        <v>230</v>
      </c>
      <c r="P31"/>
      <c r="Q31">
        <f ca="1">IF(OR(ISNUMBER(MATCH(L31,MasterData!$D$3:$D$18,0)),ISNUMBER(MATCH(L31,MasterData!$C$3:$C$18,0))),
    DATEDIF(E31,I31,"d"),
    DATEDIF(E31,TODAY(),"d"))</f>
        <v>180</v>
      </c>
      <c r="R31">
        <f t="shared" ca="1" si="0"/>
        <v>0</v>
      </c>
      <c r="S31">
        <f t="shared" ca="1" si="1"/>
        <v>0</v>
      </c>
      <c r="T31">
        <f t="shared" ca="1" si="2"/>
        <v>1</v>
      </c>
    </row>
    <row r="32" spans="1:20" x14ac:dyDescent="0.35">
      <c r="A32">
        <v>6000133647</v>
      </c>
      <c r="B32" t="s">
        <v>317</v>
      </c>
      <c r="C32" t="s">
        <v>230</v>
      </c>
      <c r="D32" s="34" t="s">
        <v>231</v>
      </c>
      <c r="E32" s="1">
        <v>45723</v>
      </c>
      <c r="F32" s="1"/>
      <c r="G32" t="s">
        <v>318</v>
      </c>
      <c r="H32" t="s">
        <v>245</v>
      </c>
      <c r="I32" s="1">
        <v>45733</v>
      </c>
      <c r="J32" t="s">
        <v>234</v>
      </c>
      <c r="K32" t="s">
        <v>235</v>
      </c>
      <c r="L32" t="s">
        <v>171</v>
      </c>
      <c r="M32" t="s">
        <v>319</v>
      </c>
      <c r="N32" t="s">
        <v>237</v>
      </c>
      <c r="O32" t="s">
        <v>230</v>
      </c>
      <c r="P32"/>
      <c r="Q32">
        <f ca="1">IF(OR(ISNUMBER(MATCH(L32,MasterData!$D$3:$D$18,0)),ISNUMBER(MATCH(L32,MasterData!$C$3:$C$18,0))),
    DATEDIF(E32,I32,"d"),
    DATEDIF(E32,TODAY(),"d"))</f>
        <v>10</v>
      </c>
      <c r="R32">
        <f t="shared" ca="1" si="0"/>
        <v>0</v>
      </c>
      <c r="S32">
        <f t="shared" ca="1" si="1"/>
        <v>1</v>
      </c>
      <c r="T32">
        <f t="shared" ca="1" si="2"/>
        <v>0</v>
      </c>
    </row>
    <row r="33" spans="1:20" x14ac:dyDescent="0.35">
      <c r="A33">
        <v>6000133780</v>
      </c>
      <c r="B33" t="s">
        <v>320</v>
      </c>
      <c r="C33" t="s">
        <v>230</v>
      </c>
      <c r="D33" s="34" t="s">
        <v>274</v>
      </c>
      <c r="E33" s="1">
        <v>45726</v>
      </c>
      <c r="F33" s="1"/>
      <c r="G33" t="s">
        <v>321</v>
      </c>
      <c r="H33" t="s">
        <v>240</v>
      </c>
      <c r="I33" s="1">
        <v>45741</v>
      </c>
      <c r="J33" t="s">
        <v>234</v>
      </c>
      <c r="K33" t="s">
        <v>235</v>
      </c>
      <c r="L33" t="s">
        <v>171</v>
      </c>
      <c r="M33" t="s">
        <v>322</v>
      </c>
      <c r="N33" t="s">
        <v>237</v>
      </c>
      <c r="O33" t="s">
        <v>230</v>
      </c>
      <c r="P33"/>
      <c r="Q33">
        <f ca="1">IF(OR(ISNUMBER(MATCH(L33,MasterData!$D$3:$D$18,0)),ISNUMBER(MATCH(L33,MasterData!$C$3:$C$18,0))),
    DATEDIF(E33,I33,"d"),
    DATEDIF(E33,TODAY(),"d"))</f>
        <v>15</v>
      </c>
      <c r="R33">
        <f t="shared" ca="1" si="0"/>
        <v>0</v>
      </c>
      <c r="S33">
        <f t="shared" ca="1" si="1"/>
        <v>1</v>
      </c>
      <c r="T33">
        <f t="shared" ca="1" si="2"/>
        <v>0</v>
      </c>
    </row>
    <row r="34" spans="1:20" x14ac:dyDescent="0.35">
      <c r="A34">
        <v>6000133782</v>
      </c>
      <c r="B34" t="s">
        <v>323</v>
      </c>
      <c r="C34" t="s">
        <v>230</v>
      </c>
      <c r="D34" s="34" t="s">
        <v>254</v>
      </c>
      <c r="E34" s="1">
        <v>45726</v>
      </c>
      <c r="F34" s="1"/>
      <c r="G34" t="s">
        <v>255</v>
      </c>
      <c r="H34" t="s">
        <v>240</v>
      </c>
      <c r="I34" s="1">
        <v>45735</v>
      </c>
      <c r="J34" t="s">
        <v>234</v>
      </c>
      <c r="K34" t="s">
        <v>241</v>
      </c>
      <c r="L34" t="s">
        <v>171</v>
      </c>
      <c r="M34" t="s">
        <v>324</v>
      </c>
      <c r="N34" t="s">
        <v>237</v>
      </c>
      <c r="O34" t="s">
        <v>230</v>
      </c>
      <c r="P34"/>
      <c r="Q34">
        <f ca="1">IF(OR(ISNUMBER(MATCH(L34,MasterData!$D$3:$D$18,0)),ISNUMBER(MATCH(L34,MasterData!$C$3:$C$18,0))),
    DATEDIF(E34,I34,"d"),
    DATEDIF(E34,TODAY(),"d"))</f>
        <v>9</v>
      </c>
      <c r="R34">
        <f t="shared" ca="1" si="0"/>
        <v>0</v>
      </c>
      <c r="S34">
        <f t="shared" ca="1" si="1"/>
        <v>1</v>
      </c>
      <c r="T34">
        <f t="shared" ca="1" si="2"/>
        <v>0</v>
      </c>
    </row>
    <row r="35" spans="1:20" x14ac:dyDescent="0.35">
      <c r="A35">
        <v>6000133815</v>
      </c>
      <c r="B35" t="s">
        <v>325</v>
      </c>
      <c r="C35" t="s">
        <v>230</v>
      </c>
      <c r="D35" s="34" t="s">
        <v>254</v>
      </c>
      <c r="E35" s="1">
        <v>45726</v>
      </c>
      <c r="F35" s="1"/>
      <c r="G35" t="s">
        <v>255</v>
      </c>
      <c r="H35" t="s">
        <v>240</v>
      </c>
      <c r="I35" s="1">
        <v>45748</v>
      </c>
      <c r="J35" t="s">
        <v>234</v>
      </c>
      <c r="K35" t="s">
        <v>241</v>
      </c>
      <c r="L35" t="s">
        <v>171</v>
      </c>
      <c r="M35" t="s">
        <v>326</v>
      </c>
      <c r="N35" t="s">
        <v>237</v>
      </c>
      <c r="O35" t="s">
        <v>230</v>
      </c>
      <c r="P35"/>
      <c r="Q35">
        <f ca="1">IF(OR(ISNUMBER(MATCH(L35,MasterData!$D$3:$D$18,0)),ISNUMBER(MATCH(L35,MasterData!$C$3:$C$18,0))),
    DATEDIF(E35,I35,"d"),
    DATEDIF(E35,TODAY(),"d"))</f>
        <v>22</v>
      </c>
      <c r="R35">
        <f t="shared" ca="1" si="0"/>
        <v>0</v>
      </c>
      <c r="S35">
        <f t="shared" ca="1" si="1"/>
        <v>1</v>
      </c>
      <c r="T35">
        <f t="shared" ca="1" si="2"/>
        <v>0</v>
      </c>
    </row>
    <row r="36" spans="1:20" x14ac:dyDescent="0.35">
      <c r="A36">
        <v>6000133897</v>
      </c>
      <c r="B36" t="s">
        <v>230</v>
      </c>
      <c r="C36" t="s">
        <v>230</v>
      </c>
      <c r="D36" s="34" t="s">
        <v>231</v>
      </c>
      <c r="E36" s="1">
        <v>45727</v>
      </c>
      <c r="F36" s="1"/>
      <c r="G36" t="s">
        <v>248</v>
      </c>
      <c r="H36" t="s">
        <v>240</v>
      </c>
      <c r="I36" s="1">
        <v>45751</v>
      </c>
      <c r="J36" t="s">
        <v>201</v>
      </c>
      <c r="K36" t="s">
        <v>241</v>
      </c>
      <c r="L36" t="s">
        <v>171</v>
      </c>
      <c r="M36" t="s">
        <v>327</v>
      </c>
      <c r="N36" t="s">
        <v>237</v>
      </c>
      <c r="O36" t="s">
        <v>230</v>
      </c>
      <c r="P36"/>
      <c r="Q36">
        <f ca="1">IF(OR(ISNUMBER(MATCH(L36,MasterData!$D$3:$D$18,0)),ISNUMBER(MATCH(L36,MasterData!$C$3:$C$18,0))),
    DATEDIF(E36,I36,"d"),
    DATEDIF(E36,TODAY(),"d"))</f>
        <v>24</v>
      </c>
      <c r="R36">
        <f t="shared" ca="1" si="0"/>
        <v>0</v>
      </c>
      <c r="S36">
        <f t="shared" ca="1" si="1"/>
        <v>1</v>
      </c>
      <c r="T36">
        <f t="shared" ca="1" si="2"/>
        <v>0</v>
      </c>
    </row>
    <row r="37" spans="1:20" x14ac:dyDescent="0.35">
      <c r="A37">
        <v>6000134052</v>
      </c>
      <c r="B37" t="s">
        <v>328</v>
      </c>
      <c r="D37" s="34">
        <v>3014</v>
      </c>
      <c r="E37" s="1">
        <v>45728</v>
      </c>
      <c r="F37" s="1"/>
      <c r="G37" t="s">
        <v>329</v>
      </c>
      <c r="H37" t="s">
        <v>330</v>
      </c>
      <c r="I37" s="1">
        <v>45852</v>
      </c>
      <c r="K37" t="s">
        <v>235</v>
      </c>
      <c r="L37" t="s">
        <v>171</v>
      </c>
      <c r="M37" t="s">
        <v>331</v>
      </c>
      <c r="N37" t="s">
        <v>332</v>
      </c>
      <c r="P37"/>
      <c r="Q37">
        <f ca="1">IF(OR(ISNUMBER(MATCH(L37,MasterData!$D$3:$D$18,0)),ISNUMBER(MATCH(L37,MasterData!$C$3:$C$18,0))),
    DATEDIF(E37,I37,"d"),
    DATEDIF(E37,TODAY(),"d"))</f>
        <v>124</v>
      </c>
      <c r="R37">
        <f t="shared" ca="1" si="0"/>
        <v>0</v>
      </c>
      <c r="S37">
        <f t="shared" ca="1" si="1"/>
        <v>0</v>
      </c>
      <c r="T37">
        <f t="shared" ca="1" si="2"/>
        <v>1</v>
      </c>
    </row>
    <row r="38" spans="1:20" x14ac:dyDescent="0.35">
      <c r="A38">
        <v>6000134157</v>
      </c>
      <c r="B38" t="s">
        <v>333</v>
      </c>
      <c r="C38" t="s">
        <v>230</v>
      </c>
      <c r="D38" s="34" t="s">
        <v>231</v>
      </c>
      <c r="E38" s="1">
        <v>45729</v>
      </c>
      <c r="F38" s="1"/>
      <c r="G38" t="s">
        <v>293</v>
      </c>
      <c r="H38" t="s">
        <v>245</v>
      </c>
      <c r="I38" s="1">
        <v>45737</v>
      </c>
      <c r="J38" t="s">
        <v>234</v>
      </c>
      <c r="K38" t="s">
        <v>235</v>
      </c>
      <c r="L38" t="s">
        <v>171</v>
      </c>
      <c r="M38" t="s">
        <v>334</v>
      </c>
      <c r="N38" t="s">
        <v>237</v>
      </c>
      <c r="O38" t="s">
        <v>230</v>
      </c>
      <c r="P38"/>
      <c r="Q38">
        <f ca="1">IF(OR(ISNUMBER(MATCH(L38,MasterData!$D$3:$D$18,0)),ISNUMBER(MATCH(L38,MasterData!$C$3:$C$18,0))),
    DATEDIF(E38,I38,"d"),
    DATEDIF(E38,TODAY(),"d"))</f>
        <v>8</v>
      </c>
      <c r="R38">
        <f t="shared" ca="1" si="0"/>
        <v>0</v>
      </c>
      <c r="S38">
        <f t="shared" ca="1" si="1"/>
        <v>1</v>
      </c>
      <c r="T38">
        <f t="shared" ca="1" si="2"/>
        <v>0</v>
      </c>
    </row>
    <row r="39" spans="1:20" x14ac:dyDescent="0.35">
      <c r="A39">
        <v>6000134167</v>
      </c>
      <c r="B39" t="s">
        <v>230</v>
      </c>
      <c r="C39" t="s">
        <v>230</v>
      </c>
      <c r="D39" s="34" t="s">
        <v>251</v>
      </c>
      <c r="E39" s="1">
        <v>45729</v>
      </c>
      <c r="F39" s="1"/>
      <c r="G39" t="s">
        <v>335</v>
      </c>
      <c r="H39" t="s">
        <v>240</v>
      </c>
      <c r="I39" s="1">
        <v>45792</v>
      </c>
      <c r="J39" t="s">
        <v>201</v>
      </c>
      <c r="K39" t="s">
        <v>241</v>
      </c>
      <c r="L39" t="s">
        <v>171</v>
      </c>
      <c r="M39" t="s">
        <v>336</v>
      </c>
      <c r="N39" t="s">
        <v>237</v>
      </c>
      <c r="O39" t="s">
        <v>230</v>
      </c>
      <c r="P39"/>
      <c r="Q39">
        <f ca="1">IF(OR(ISNUMBER(MATCH(L39,MasterData!$D$3:$D$18,0)),ISNUMBER(MATCH(L39,MasterData!$C$3:$C$18,0))),
    DATEDIF(E39,I39,"d"),
    DATEDIF(E39,TODAY(),"d"))</f>
        <v>63</v>
      </c>
      <c r="R39">
        <f t="shared" ca="1" si="0"/>
        <v>0</v>
      </c>
      <c r="S39">
        <f t="shared" ca="1" si="1"/>
        <v>0</v>
      </c>
      <c r="T39">
        <f t="shared" ca="1" si="2"/>
        <v>1</v>
      </c>
    </row>
    <row r="40" spans="1:20" x14ac:dyDescent="0.35">
      <c r="A40">
        <v>6000134304</v>
      </c>
      <c r="B40" t="s">
        <v>337</v>
      </c>
      <c r="C40" t="s">
        <v>230</v>
      </c>
      <c r="D40" s="34" t="s">
        <v>338</v>
      </c>
      <c r="E40" s="1">
        <v>45729</v>
      </c>
      <c r="F40" s="1"/>
      <c r="G40" t="s">
        <v>339</v>
      </c>
      <c r="H40" t="s">
        <v>245</v>
      </c>
      <c r="I40" s="1">
        <v>45782</v>
      </c>
      <c r="J40" t="s">
        <v>234</v>
      </c>
      <c r="K40" t="s">
        <v>235</v>
      </c>
      <c r="L40" t="s">
        <v>171</v>
      </c>
      <c r="M40" t="s">
        <v>340</v>
      </c>
      <c r="N40" t="s">
        <v>237</v>
      </c>
      <c r="O40" t="s">
        <v>230</v>
      </c>
      <c r="P40"/>
      <c r="Q40">
        <f ca="1">IF(OR(ISNUMBER(MATCH(L40,MasterData!$D$3:$D$18,0)),ISNUMBER(MATCH(L40,MasterData!$C$3:$C$18,0))),
    DATEDIF(E40,I40,"d"),
    DATEDIF(E40,TODAY(),"d"))</f>
        <v>53</v>
      </c>
      <c r="R40">
        <f t="shared" ca="1" si="0"/>
        <v>0</v>
      </c>
      <c r="S40">
        <f t="shared" ca="1" si="1"/>
        <v>0</v>
      </c>
      <c r="T40">
        <f t="shared" ca="1" si="2"/>
        <v>1</v>
      </c>
    </row>
    <row r="41" spans="1:20" x14ac:dyDescent="0.35">
      <c r="A41">
        <v>6000134423</v>
      </c>
      <c r="B41" t="s">
        <v>341</v>
      </c>
      <c r="C41" t="s">
        <v>230</v>
      </c>
      <c r="D41" s="34" t="s">
        <v>231</v>
      </c>
      <c r="E41" s="1">
        <v>45730</v>
      </c>
      <c r="F41" s="1"/>
      <c r="G41" t="s">
        <v>293</v>
      </c>
      <c r="H41" t="s">
        <v>245</v>
      </c>
      <c r="I41" s="1">
        <v>45748</v>
      </c>
      <c r="J41" t="s">
        <v>234</v>
      </c>
      <c r="K41" t="s">
        <v>235</v>
      </c>
      <c r="L41" t="s">
        <v>171</v>
      </c>
      <c r="M41" t="s">
        <v>342</v>
      </c>
      <c r="N41" t="s">
        <v>237</v>
      </c>
      <c r="O41" t="s">
        <v>230</v>
      </c>
      <c r="P41"/>
      <c r="Q41">
        <f ca="1">IF(OR(ISNUMBER(MATCH(L41,MasterData!$D$3:$D$18,0)),ISNUMBER(MATCH(L41,MasterData!$C$3:$C$18,0))),
    DATEDIF(E41,I41,"d"),
    DATEDIF(E41,TODAY(),"d"))</f>
        <v>18</v>
      </c>
      <c r="R41">
        <f t="shared" ca="1" si="0"/>
        <v>0</v>
      </c>
      <c r="S41">
        <f t="shared" ca="1" si="1"/>
        <v>1</v>
      </c>
      <c r="T41">
        <f t="shared" ca="1" si="2"/>
        <v>0</v>
      </c>
    </row>
    <row r="42" spans="1:20" x14ac:dyDescent="0.35">
      <c r="A42">
        <v>6000134460</v>
      </c>
      <c r="B42" t="s">
        <v>343</v>
      </c>
      <c r="C42" t="s">
        <v>230</v>
      </c>
      <c r="D42" s="34" t="s">
        <v>231</v>
      </c>
      <c r="E42" s="1">
        <v>45730</v>
      </c>
      <c r="F42" s="1"/>
      <c r="G42" t="s">
        <v>329</v>
      </c>
      <c r="H42" t="s">
        <v>240</v>
      </c>
      <c r="I42" s="1">
        <v>45748</v>
      </c>
      <c r="J42" t="s">
        <v>234</v>
      </c>
      <c r="K42" t="s">
        <v>235</v>
      </c>
      <c r="L42" t="s">
        <v>171</v>
      </c>
      <c r="M42" t="s">
        <v>344</v>
      </c>
      <c r="N42" t="s">
        <v>237</v>
      </c>
      <c r="O42" t="s">
        <v>230</v>
      </c>
      <c r="P42"/>
      <c r="Q42">
        <f ca="1">IF(OR(ISNUMBER(MATCH(L42,MasterData!$D$3:$D$18,0)),ISNUMBER(MATCH(L42,MasterData!$C$3:$C$18,0))),
    DATEDIF(E42,I42,"d"),
    DATEDIF(E42,TODAY(),"d"))</f>
        <v>18</v>
      </c>
      <c r="R42">
        <f t="shared" ca="1" si="0"/>
        <v>0</v>
      </c>
      <c r="S42">
        <f t="shared" ca="1" si="1"/>
        <v>1</v>
      </c>
      <c r="T42">
        <f t="shared" ca="1" si="2"/>
        <v>0</v>
      </c>
    </row>
    <row r="43" spans="1:20" x14ac:dyDescent="0.35">
      <c r="A43">
        <v>6000134543</v>
      </c>
      <c r="B43" t="s">
        <v>345</v>
      </c>
      <c r="C43" t="s">
        <v>230</v>
      </c>
      <c r="D43" s="34" t="s">
        <v>274</v>
      </c>
      <c r="E43" s="1">
        <v>45733</v>
      </c>
      <c r="F43" s="1"/>
      <c r="G43" t="s">
        <v>346</v>
      </c>
      <c r="H43" t="s">
        <v>240</v>
      </c>
      <c r="I43" s="1">
        <v>45754</v>
      </c>
      <c r="J43" t="s">
        <v>234</v>
      </c>
      <c r="K43" t="s">
        <v>347</v>
      </c>
      <c r="L43" t="s">
        <v>171</v>
      </c>
      <c r="M43" t="s">
        <v>348</v>
      </c>
      <c r="N43" t="s">
        <v>237</v>
      </c>
      <c r="O43" t="s">
        <v>230</v>
      </c>
      <c r="P43"/>
      <c r="Q43">
        <f ca="1">IF(OR(ISNUMBER(MATCH(L43,MasterData!$D$3:$D$18,0)),ISNUMBER(MATCH(L43,MasterData!$C$3:$C$18,0))),
    DATEDIF(E43,I43,"d"),
    DATEDIF(E43,TODAY(),"d"))</f>
        <v>21</v>
      </c>
      <c r="R43">
        <f t="shared" ca="1" si="0"/>
        <v>0</v>
      </c>
      <c r="S43">
        <f t="shared" ca="1" si="1"/>
        <v>1</v>
      </c>
      <c r="T43">
        <f t="shared" ca="1" si="2"/>
        <v>0</v>
      </c>
    </row>
    <row r="44" spans="1:20" x14ac:dyDescent="0.35">
      <c r="A44">
        <v>6000134731</v>
      </c>
      <c r="B44" t="s">
        <v>349</v>
      </c>
      <c r="C44" t="s">
        <v>230</v>
      </c>
      <c r="D44" s="34" t="s">
        <v>231</v>
      </c>
      <c r="E44" s="1">
        <v>45734</v>
      </c>
      <c r="F44" s="1"/>
      <c r="G44" t="s">
        <v>293</v>
      </c>
      <c r="H44" t="s">
        <v>245</v>
      </c>
      <c r="I44" s="1">
        <v>45743</v>
      </c>
      <c r="J44" t="s">
        <v>234</v>
      </c>
      <c r="K44" t="s">
        <v>235</v>
      </c>
      <c r="L44" t="s">
        <v>171</v>
      </c>
      <c r="M44" t="s">
        <v>350</v>
      </c>
      <c r="N44" t="s">
        <v>237</v>
      </c>
      <c r="O44" t="s">
        <v>230</v>
      </c>
      <c r="P44"/>
      <c r="Q44">
        <f ca="1">IF(OR(ISNUMBER(MATCH(L44,MasterData!$D$3:$D$18,0)),ISNUMBER(MATCH(L44,MasterData!$C$3:$C$18,0))),
    DATEDIF(E44,I44,"d"),
    DATEDIF(E44,TODAY(),"d"))</f>
        <v>9</v>
      </c>
      <c r="R44">
        <f t="shared" ca="1" si="0"/>
        <v>0</v>
      </c>
      <c r="S44">
        <f t="shared" ca="1" si="1"/>
        <v>1</v>
      </c>
      <c r="T44">
        <f t="shared" ca="1" si="2"/>
        <v>0</v>
      </c>
    </row>
    <row r="45" spans="1:20" x14ac:dyDescent="0.35">
      <c r="A45">
        <v>6000134816</v>
      </c>
      <c r="B45" t="s">
        <v>351</v>
      </c>
      <c r="C45" t="s">
        <v>230</v>
      </c>
      <c r="D45" s="34" t="s">
        <v>305</v>
      </c>
      <c r="E45" s="1">
        <v>45735</v>
      </c>
      <c r="F45" s="1"/>
      <c r="G45" t="s">
        <v>306</v>
      </c>
      <c r="H45" t="s">
        <v>245</v>
      </c>
      <c r="I45" s="1">
        <v>45762</v>
      </c>
      <c r="J45" t="s">
        <v>234</v>
      </c>
      <c r="K45" t="s">
        <v>235</v>
      </c>
      <c r="L45" t="s">
        <v>171</v>
      </c>
      <c r="M45" t="s">
        <v>352</v>
      </c>
      <c r="N45" t="s">
        <v>237</v>
      </c>
      <c r="O45" t="s">
        <v>230</v>
      </c>
      <c r="P45"/>
      <c r="Q45">
        <f ca="1">IF(OR(ISNUMBER(MATCH(L45,MasterData!$D$3:$D$18,0)),ISNUMBER(MATCH(L45,MasterData!$C$3:$C$18,0))),
    DATEDIF(E45,I45,"d"),
    DATEDIF(E45,TODAY(),"d"))</f>
        <v>27</v>
      </c>
      <c r="R45">
        <f t="shared" ca="1" si="0"/>
        <v>0</v>
      </c>
      <c r="S45">
        <f t="shared" ca="1" si="1"/>
        <v>1</v>
      </c>
      <c r="T45">
        <f t="shared" ca="1" si="2"/>
        <v>0</v>
      </c>
    </row>
    <row r="46" spans="1:20" x14ac:dyDescent="0.35">
      <c r="A46">
        <v>6000134850</v>
      </c>
      <c r="B46" t="s">
        <v>353</v>
      </c>
      <c r="C46" t="s">
        <v>230</v>
      </c>
      <c r="D46" s="34" t="s">
        <v>274</v>
      </c>
      <c r="E46" s="1">
        <v>45735</v>
      </c>
      <c r="F46" s="1"/>
      <c r="G46" t="s">
        <v>354</v>
      </c>
      <c r="H46" t="s">
        <v>240</v>
      </c>
      <c r="I46" s="1">
        <v>45761</v>
      </c>
      <c r="J46" t="s">
        <v>234</v>
      </c>
      <c r="K46" t="s">
        <v>241</v>
      </c>
      <c r="L46" t="s">
        <v>171</v>
      </c>
      <c r="M46" t="s">
        <v>355</v>
      </c>
      <c r="N46" t="s">
        <v>237</v>
      </c>
      <c r="O46" t="s">
        <v>230</v>
      </c>
      <c r="P46"/>
      <c r="Q46">
        <f ca="1">IF(OR(ISNUMBER(MATCH(L46,MasterData!$D$3:$D$18,0)),ISNUMBER(MATCH(L46,MasterData!$C$3:$C$18,0))),
    DATEDIF(E46,I46,"d"),
    DATEDIF(E46,TODAY(),"d"))</f>
        <v>26</v>
      </c>
      <c r="R46">
        <f t="shared" ca="1" si="0"/>
        <v>0</v>
      </c>
      <c r="S46">
        <f t="shared" ca="1" si="1"/>
        <v>1</v>
      </c>
      <c r="T46">
        <f t="shared" ca="1" si="2"/>
        <v>0</v>
      </c>
    </row>
    <row r="47" spans="1:20" x14ac:dyDescent="0.35">
      <c r="A47">
        <v>6000134958</v>
      </c>
      <c r="B47" t="s">
        <v>356</v>
      </c>
      <c r="C47" t="s">
        <v>230</v>
      </c>
      <c r="D47" s="34" t="s">
        <v>247</v>
      </c>
      <c r="E47" s="1">
        <v>45736</v>
      </c>
      <c r="F47" s="1"/>
      <c r="G47" t="s">
        <v>357</v>
      </c>
      <c r="H47" t="s">
        <v>245</v>
      </c>
      <c r="I47" s="1">
        <v>45750</v>
      </c>
      <c r="J47" t="s">
        <v>234</v>
      </c>
      <c r="K47" t="s">
        <v>241</v>
      </c>
      <c r="L47" t="s">
        <v>171</v>
      </c>
      <c r="M47" t="s">
        <v>358</v>
      </c>
      <c r="N47" t="s">
        <v>237</v>
      </c>
      <c r="O47" t="s">
        <v>230</v>
      </c>
      <c r="P47"/>
      <c r="Q47">
        <f ca="1">IF(OR(ISNUMBER(MATCH(L47,MasterData!$D$3:$D$18,0)),ISNUMBER(MATCH(L47,MasterData!$C$3:$C$18,0))),
    DATEDIF(E47,I47,"d"),
    DATEDIF(E47,TODAY(),"d"))</f>
        <v>14</v>
      </c>
      <c r="R47">
        <f t="shared" ca="1" si="0"/>
        <v>0</v>
      </c>
      <c r="S47">
        <f t="shared" ca="1" si="1"/>
        <v>1</v>
      </c>
      <c r="T47">
        <f t="shared" ca="1" si="2"/>
        <v>0</v>
      </c>
    </row>
    <row r="48" spans="1:20" x14ac:dyDescent="0.35">
      <c r="A48">
        <v>6000135155</v>
      </c>
      <c r="B48" t="s">
        <v>359</v>
      </c>
      <c r="C48" t="s">
        <v>230</v>
      </c>
      <c r="D48" s="34" t="s">
        <v>251</v>
      </c>
      <c r="E48" s="1">
        <v>45737</v>
      </c>
      <c r="F48" s="1"/>
      <c r="G48" t="s">
        <v>360</v>
      </c>
      <c r="H48" t="s">
        <v>245</v>
      </c>
      <c r="I48" s="1">
        <v>45757</v>
      </c>
      <c r="J48" t="s">
        <v>234</v>
      </c>
      <c r="K48" t="s">
        <v>235</v>
      </c>
      <c r="L48" t="s">
        <v>171</v>
      </c>
      <c r="M48" t="s">
        <v>361</v>
      </c>
      <c r="N48" t="s">
        <v>237</v>
      </c>
      <c r="O48" t="s">
        <v>230</v>
      </c>
      <c r="P48"/>
      <c r="Q48">
        <f ca="1">IF(OR(ISNUMBER(MATCH(L48,MasterData!$D$3:$D$18,0)),ISNUMBER(MATCH(L48,MasterData!$C$3:$C$18,0))),
    DATEDIF(E48,I48,"d"),
    DATEDIF(E48,TODAY(),"d"))</f>
        <v>20</v>
      </c>
      <c r="R48">
        <f t="shared" ca="1" si="0"/>
        <v>0</v>
      </c>
      <c r="S48">
        <f t="shared" ca="1" si="1"/>
        <v>1</v>
      </c>
      <c r="T48">
        <f t="shared" ca="1" si="2"/>
        <v>0</v>
      </c>
    </row>
    <row r="49" spans="1:20" x14ac:dyDescent="0.35">
      <c r="A49">
        <v>6000135247</v>
      </c>
      <c r="B49" t="s">
        <v>230</v>
      </c>
      <c r="C49" t="s">
        <v>230</v>
      </c>
      <c r="D49" s="34" t="s">
        <v>254</v>
      </c>
      <c r="E49" s="1">
        <v>45740</v>
      </c>
      <c r="F49" s="1"/>
      <c r="G49" t="s">
        <v>248</v>
      </c>
      <c r="H49" t="s">
        <v>245</v>
      </c>
      <c r="I49" s="1">
        <v>45779</v>
      </c>
      <c r="J49" t="s">
        <v>201</v>
      </c>
      <c r="K49" t="s">
        <v>241</v>
      </c>
      <c r="L49" t="s">
        <v>171</v>
      </c>
      <c r="M49" t="s">
        <v>362</v>
      </c>
      <c r="N49" t="s">
        <v>237</v>
      </c>
      <c r="O49" t="s">
        <v>230</v>
      </c>
      <c r="P49"/>
      <c r="Q49">
        <f ca="1">IF(OR(ISNUMBER(MATCH(L49,MasterData!$D$3:$D$18,0)),ISNUMBER(MATCH(L49,MasterData!$C$3:$C$18,0))),
    DATEDIF(E49,I49,"d"),
    DATEDIF(E49,TODAY(),"d"))</f>
        <v>39</v>
      </c>
      <c r="R49">
        <f t="shared" ca="1" si="0"/>
        <v>0</v>
      </c>
      <c r="S49">
        <f t="shared" ca="1" si="1"/>
        <v>0</v>
      </c>
      <c r="T49">
        <f t="shared" ca="1" si="2"/>
        <v>1</v>
      </c>
    </row>
    <row r="50" spans="1:20" x14ac:dyDescent="0.35">
      <c r="A50">
        <v>6000135249</v>
      </c>
      <c r="B50" t="s">
        <v>363</v>
      </c>
      <c r="C50" t="s">
        <v>230</v>
      </c>
      <c r="D50" s="34" t="s">
        <v>274</v>
      </c>
      <c r="E50" s="1">
        <v>45740</v>
      </c>
      <c r="F50" s="1"/>
      <c r="G50" t="s">
        <v>321</v>
      </c>
      <c r="H50" t="s">
        <v>245</v>
      </c>
      <c r="I50" s="1">
        <v>45782</v>
      </c>
      <c r="J50" t="s">
        <v>234</v>
      </c>
      <c r="K50" t="s">
        <v>241</v>
      </c>
      <c r="L50" t="s">
        <v>171</v>
      </c>
      <c r="M50" t="s">
        <v>364</v>
      </c>
      <c r="N50" t="s">
        <v>237</v>
      </c>
      <c r="O50" t="s">
        <v>230</v>
      </c>
      <c r="P50"/>
      <c r="Q50">
        <f ca="1">IF(OR(ISNUMBER(MATCH(L50,MasterData!$D$3:$D$18,0)),ISNUMBER(MATCH(L50,MasterData!$C$3:$C$18,0))),
    DATEDIF(E50,I50,"d"),
    DATEDIF(E50,TODAY(),"d"))</f>
        <v>42</v>
      </c>
      <c r="R50">
        <f t="shared" ca="1" si="0"/>
        <v>0</v>
      </c>
      <c r="S50">
        <f t="shared" ca="1" si="1"/>
        <v>0</v>
      </c>
      <c r="T50">
        <f t="shared" ca="1" si="2"/>
        <v>1</v>
      </c>
    </row>
    <row r="51" spans="1:20" x14ac:dyDescent="0.35">
      <c r="A51">
        <v>6000135321</v>
      </c>
      <c r="B51" t="s">
        <v>365</v>
      </c>
      <c r="C51" t="s">
        <v>230</v>
      </c>
      <c r="D51" s="34" t="s">
        <v>254</v>
      </c>
      <c r="E51" s="1">
        <v>45740</v>
      </c>
      <c r="F51" s="1"/>
      <c r="G51" t="s">
        <v>255</v>
      </c>
      <c r="H51" t="s">
        <v>245</v>
      </c>
      <c r="I51" s="1">
        <v>45784</v>
      </c>
      <c r="J51" t="s">
        <v>234</v>
      </c>
      <c r="K51" t="s">
        <v>241</v>
      </c>
      <c r="L51" t="s">
        <v>171</v>
      </c>
      <c r="M51" t="s">
        <v>366</v>
      </c>
      <c r="N51" t="s">
        <v>237</v>
      </c>
      <c r="O51" t="s">
        <v>230</v>
      </c>
      <c r="P51"/>
      <c r="Q51">
        <f ca="1">IF(OR(ISNUMBER(MATCH(L51,MasterData!$D$3:$D$18,0)),ISNUMBER(MATCH(L51,MasterData!$C$3:$C$18,0))),
    DATEDIF(E51,I51,"d"),
    DATEDIF(E51,TODAY(),"d"))</f>
        <v>44</v>
      </c>
      <c r="R51">
        <f t="shared" ca="1" si="0"/>
        <v>0</v>
      </c>
      <c r="S51">
        <f t="shared" ca="1" si="1"/>
        <v>0</v>
      </c>
      <c r="T51">
        <f t="shared" ca="1" si="2"/>
        <v>1</v>
      </c>
    </row>
    <row r="52" spans="1:20" x14ac:dyDescent="0.35">
      <c r="A52">
        <v>6000135513</v>
      </c>
      <c r="B52" t="s">
        <v>367</v>
      </c>
      <c r="C52" t="s">
        <v>230</v>
      </c>
      <c r="D52" s="34" t="s">
        <v>247</v>
      </c>
      <c r="E52" s="1">
        <v>45742</v>
      </c>
      <c r="F52" s="1"/>
      <c r="G52" t="s">
        <v>268</v>
      </c>
      <c r="H52" t="s">
        <v>230</v>
      </c>
      <c r="I52" s="1">
        <v>45749</v>
      </c>
      <c r="J52" t="s">
        <v>234</v>
      </c>
      <c r="K52" t="s">
        <v>235</v>
      </c>
      <c r="L52" t="s">
        <v>171</v>
      </c>
      <c r="M52" t="s">
        <v>368</v>
      </c>
      <c r="N52" t="s">
        <v>237</v>
      </c>
      <c r="O52" t="s">
        <v>230</v>
      </c>
      <c r="P52"/>
      <c r="Q52">
        <f ca="1">IF(OR(ISNUMBER(MATCH(L52,MasterData!$D$3:$D$18,0)),ISNUMBER(MATCH(L52,MasterData!$C$3:$C$18,0))),
    DATEDIF(E52,I52,"d"),
    DATEDIF(E52,TODAY(),"d"))</f>
        <v>7</v>
      </c>
      <c r="R52">
        <f t="shared" ca="1" si="0"/>
        <v>1</v>
      </c>
      <c r="S52">
        <f t="shared" ca="1" si="1"/>
        <v>0</v>
      </c>
      <c r="T52">
        <f t="shared" ca="1" si="2"/>
        <v>0</v>
      </c>
    </row>
    <row r="53" spans="1:20" x14ac:dyDescent="0.35">
      <c r="A53">
        <v>6000135668</v>
      </c>
      <c r="B53" t="s">
        <v>369</v>
      </c>
      <c r="C53" t="s">
        <v>230</v>
      </c>
      <c r="D53" s="34" t="s">
        <v>231</v>
      </c>
      <c r="E53" s="1">
        <v>45743</v>
      </c>
      <c r="F53" s="1"/>
      <c r="G53" t="s">
        <v>315</v>
      </c>
      <c r="H53" t="s">
        <v>233</v>
      </c>
      <c r="I53" s="1">
        <v>45782</v>
      </c>
      <c r="J53" t="s">
        <v>234</v>
      </c>
      <c r="K53" t="s">
        <v>241</v>
      </c>
      <c r="L53" t="s">
        <v>171</v>
      </c>
      <c r="M53" t="s">
        <v>370</v>
      </c>
      <c r="N53" t="s">
        <v>237</v>
      </c>
      <c r="O53" t="s">
        <v>230</v>
      </c>
      <c r="P53"/>
      <c r="Q53">
        <f ca="1">IF(OR(ISNUMBER(MATCH(L53,MasterData!$D$3:$D$18,0)),ISNUMBER(MATCH(L53,MasterData!$C$3:$C$18,0))),
    DATEDIF(E53,I53,"d"),
    DATEDIF(E53,TODAY(),"d"))</f>
        <v>39</v>
      </c>
      <c r="R53">
        <f t="shared" ca="1" si="0"/>
        <v>0</v>
      </c>
      <c r="S53">
        <f t="shared" ca="1" si="1"/>
        <v>0</v>
      </c>
      <c r="T53">
        <f t="shared" ca="1" si="2"/>
        <v>1</v>
      </c>
    </row>
    <row r="54" spans="1:20" x14ac:dyDescent="0.35">
      <c r="A54">
        <v>6000135843</v>
      </c>
      <c r="B54" t="s">
        <v>230</v>
      </c>
      <c r="C54" t="s">
        <v>230</v>
      </c>
      <c r="D54" s="34" t="s">
        <v>251</v>
      </c>
      <c r="E54" s="1">
        <v>45744</v>
      </c>
      <c r="F54" s="1"/>
      <c r="G54" t="s">
        <v>290</v>
      </c>
      <c r="H54" t="s">
        <v>233</v>
      </c>
      <c r="I54" s="1">
        <v>45759</v>
      </c>
      <c r="J54" t="s">
        <v>201</v>
      </c>
      <c r="K54" t="s">
        <v>241</v>
      </c>
      <c r="L54" t="s">
        <v>171</v>
      </c>
      <c r="M54" t="s">
        <v>371</v>
      </c>
      <c r="N54" t="s">
        <v>237</v>
      </c>
      <c r="O54" t="s">
        <v>230</v>
      </c>
      <c r="P54"/>
      <c r="Q54">
        <f ca="1">IF(OR(ISNUMBER(MATCH(L54,MasterData!$D$3:$D$18,0)),ISNUMBER(MATCH(L54,MasterData!$C$3:$C$18,0))),
    DATEDIF(E54,I54,"d"),
    DATEDIF(E54,TODAY(),"d"))</f>
        <v>15</v>
      </c>
      <c r="R54">
        <f t="shared" ca="1" si="0"/>
        <v>0</v>
      </c>
      <c r="S54">
        <f t="shared" ca="1" si="1"/>
        <v>1</v>
      </c>
      <c r="T54">
        <f t="shared" ca="1" si="2"/>
        <v>0</v>
      </c>
    </row>
    <row r="55" spans="1:20" x14ac:dyDescent="0.35">
      <c r="A55">
        <v>6000135916</v>
      </c>
      <c r="B55" t="s">
        <v>372</v>
      </c>
      <c r="C55" t="s">
        <v>230</v>
      </c>
      <c r="D55" s="34" t="s">
        <v>251</v>
      </c>
      <c r="E55" s="1">
        <v>45747</v>
      </c>
      <c r="F55" s="1"/>
      <c r="G55" t="s">
        <v>373</v>
      </c>
      <c r="H55" t="s">
        <v>233</v>
      </c>
      <c r="I55" s="1">
        <v>45754</v>
      </c>
      <c r="J55" t="s">
        <v>234</v>
      </c>
      <c r="K55" t="s">
        <v>235</v>
      </c>
      <c r="L55" t="s">
        <v>171</v>
      </c>
      <c r="M55" t="s">
        <v>374</v>
      </c>
      <c r="N55" t="s">
        <v>237</v>
      </c>
      <c r="O55" t="s">
        <v>230</v>
      </c>
      <c r="P55"/>
      <c r="Q55">
        <f ca="1">IF(OR(ISNUMBER(MATCH(L55,MasterData!$D$3:$D$18,0)),ISNUMBER(MATCH(L55,MasterData!$C$3:$C$18,0))),
    DATEDIF(E55,I55,"d"),
    DATEDIF(E55,TODAY(),"d"))</f>
        <v>7</v>
      </c>
      <c r="R55">
        <f t="shared" ca="1" si="0"/>
        <v>1</v>
      </c>
      <c r="S55">
        <f t="shared" ca="1" si="1"/>
        <v>0</v>
      </c>
      <c r="T55">
        <f t="shared" ca="1" si="2"/>
        <v>0</v>
      </c>
    </row>
    <row r="56" spans="1:20" x14ac:dyDescent="0.35">
      <c r="A56">
        <v>6000135930</v>
      </c>
      <c r="B56" t="s">
        <v>375</v>
      </c>
      <c r="C56" t="s">
        <v>230</v>
      </c>
      <c r="D56" s="34" t="s">
        <v>254</v>
      </c>
      <c r="E56" s="1">
        <v>45747</v>
      </c>
      <c r="F56" s="1"/>
      <c r="G56" t="s">
        <v>268</v>
      </c>
      <c r="H56" t="s">
        <v>233</v>
      </c>
      <c r="I56" s="1">
        <v>45758</v>
      </c>
      <c r="J56" t="s">
        <v>234</v>
      </c>
      <c r="K56" t="s">
        <v>235</v>
      </c>
      <c r="L56" t="s">
        <v>171</v>
      </c>
      <c r="M56" t="s">
        <v>376</v>
      </c>
      <c r="N56" t="s">
        <v>237</v>
      </c>
      <c r="O56" t="s">
        <v>230</v>
      </c>
      <c r="P56"/>
      <c r="Q56">
        <f ca="1">IF(OR(ISNUMBER(MATCH(L56,MasterData!$D$3:$D$18,0)),ISNUMBER(MATCH(L56,MasterData!$C$3:$C$18,0))),
    DATEDIF(E56,I56,"d"),
    DATEDIF(E56,TODAY(),"d"))</f>
        <v>11</v>
      </c>
      <c r="R56">
        <f t="shared" ca="1" si="0"/>
        <v>0</v>
      </c>
      <c r="S56">
        <f t="shared" ca="1" si="1"/>
        <v>1</v>
      </c>
      <c r="T56">
        <f t="shared" ca="1" si="2"/>
        <v>0</v>
      </c>
    </row>
    <row r="57" spans="1:20" x14ac:dyDescent="0.35">
      <c r="A57">
        <v>6000136043</v>
      </c>
      <c r="B57" t="s">
        <v>230</v>
      </c>
      <c r="C57" t="s">
        <v>230</v>
      </c>
      <c r="D57" s="34" t="s">
        <v>251</v>
      </c>
      <c r="E57" s="1">
        <v>45748</v>
      </c>
      <c r="F57" s="1"/>
      <c r="G57" t="s">
        <v>290</v>
      </c>
      <c r="H57" t="s">
        <v>377</v>
      </c>
      <c r="I57" s="1">
        <v>45786</v>
      </c>
      <c r="J57" t="s">
        <v>201</v>
      </c>
      <c r="K57" t="s">
        <v>241</v>
      </c>
      <c r="L57" t="s">
        <v>171</v>
      </c>
      <c r="M57" t="s">
        <v>378</v>
      </c>
      <c r="N57" t="s">
        <v>237</v>
      </c>
      <c r="O57" t="s">
        <v>230</v>
      </c>
      <c r="P57"/>
      <c r="Q57">
        <f ca="1">IF(OR(ISNUMBER(MATCH(L57,MasterData!$D$3:$D$18,0)),ISNUMBER(MATCH(L57,MasterData!$C$3:$C$18,0))),
    DATEDIF(E57,I57,"d"),
    DATEDIF(E57,TODAY(),"d"))</f>
        <v>38</v>
      </c>
      <c r="R57">
        <f t="shared" ca="1" si="0"/>
        <v>0</v>
      </c>
      <c r="S57">
        <f t="shared" ca="1" si="1"/>
        <v>0</v>
      </c>
      <c r="T57">
        <f t="shared" ca="1" si="2"/>
        <v>1</v>
      </c>
    </row>
    <row r="58" spans="1:20" x14ac:dyDescent="0.35">
      <c r="A58">
        <v>6000136104</v>
      </c>
      <c r="B58" t="s">
        <v>379</v>
      </c>
      <c r="C58" t="s">
        <v>230</v>
      </c>
      <c r="D58" s="34" t="s">
        <v>274</v>
      </c>
      <c r="E58" s="1">
        <v>45748</v>
      </c>
      <c r="F58" s="1"/>
      <c r="G58" t="s">
        <v>380</v>
      </c>
      <c r="H58" t="s">
        <v>233</v>
      </c>
      <c r="I58" s="1">
        <v>45755</v>
      </c>
      <c r="J58" t="s">
        <v>234</v>
      </c>
      <c r="K58" t="s">
        <v>241</v>
      </c>
      <c r="L58" t="s">
        <v>171</v>
      </c>
      <c r="M58" t="s">
        <v>381</v>
      </c>
      <c r="N58" t="s">
        <v>237</v>
      </c>
      <c r="O58" t="s">
        <v>230</v>
      </c>
      <c r="P58"/>
      <c r="Q58">
        <f ca="1">IF(OR(ISNUMBER(MATCH(L58,MasterData!$D$3:$D$18,0)),ISNUMBER(MATCH(L58,MasterData!$C$3:$C$18,0))),
    DATEDIF(E58,I58,"d"),
    DATEDIF(E58,TODAY(),"d"))</f>
        <v>7</v>
      </c>
      <c r="R58">
        <f t="shared" ca="1" si="0"/>
        <v>1</v>
      </c>
      <c r="S58">
        <f t="shared" ca="1" si="1"/>
        <v>0</v>
      </c>
      <c r="T58">
        <f t="shared" ca="1" si="2"/>
        <v>0</v>
      </c>
    </row>
    <row r="59" spans="1:20" x14ac:dyDescent="0.35">
      <c r="A59">
        <v>6000136206</v>
      </c>
      <c r="B59" t="s">
        <v>382</v>
      </c>
      <c r="C59" t="s">
        <v>230</v>
      </c>
      <c r="D59" s="34" t="s">
        <v>383</v>
      </c>
      <c r="E59" s="1">
        <v>45749</v>
      </c>
      <c r="F59" s="1"/>
      <c r="G59" t="s">
        <v>384</v>
      </c>
      <c r="H59" t="s">
        <v>245</v>
      </c>
      <c r="I59" s="1">
        <v>45798</v>
      </c>
      <c r="J59" t="s">
        <v>234</v>
      </c>
      <c r="K59" t="s">
        <v>241</v>
      </c>
      <c r="L59" t="s">
        <v>171</v>
      </c>
      <c r="M59" t="s">
        <v>385</v>
      </c>
      <c r="N59" t="s">
        <v>237</v>
      </c>
      <c r="O59" t="s">
        <v>230</v>
      </c>
      <c r="P59"/>
      <c r="Q59">
        <f ca="1">IF(OR(ISNUMBER(MATCH(L59,MasterData!$D$3:$D$18,0)),ISNUMBER(MATCH(L59,MasterData!$C$3:$C$18,0))),
    DATEDIF(E59,I59,"d"),
    DATEDIF(E59,TODAY(),"d"))</f>
        <v>49</v>
      </c>
      <c r="R59">
        <f t="shared" ca="1" si="0"/>
        <v>0</v>
      </c>
      <c r="S59">
        <f t="shared" ca="1" si="1"/>
        <v>0</v>
      </c>
      <c r="T59">
        <f t="shared" ca="1" si="2"/>
        <v>1</v>
      </c>
    </row>
    <row r="60" spans="1:20" x14ac:dyDescent="0.35">
      <c r="A60">
        <v>6000136305</v>
      </c>
      <c r="B60" t="s">
        <v>386</v>
      </c>
      <c r="C60" t="s">
        <v>230</v>
      </c>
      <c r="D60" s="34" t="s">
        <v>387</v>
      </c>
      <c r="E60" s="1">
        <v>45749</v>
      </c>
      <c r="F60" s="1"/>
      <c r="G60" t="s">
        <v>388</v>
      </c>
      <c r="H60" t="s">
        <v>233</v>
      </c>
      <c r="I60" s="1">
        <v>45756</v>
      </c>
      <c r="J60" t="s">
        <v>234</v>
      </c>
      <c r="K60" t="s">
        <v>241</v>
      </c>
      <c r="L60" t="s">
        <v>171</v>
      </c>
      <c r="M60" t="s">
        <v>389</v>
      </c>
      <c r="N60" t="s">
        <v>237</v>
      </c>
      <c r="O60" t="s">
        <v>230</v>
      </c>
      <c r="P60"/>
      <c r="Q60">
        <f ca="1">IF(OR(ISNUMBER(MATCH(L60,MasterData!$D$3:$D$18,0)),ISNUMBER(MATCH(L60,MasterData!$C$3:$C$18,0))),
    DATEDIF(E60,I60,"d"),
    DATEDIF(E60,TODAY(),"d"))</f>
        <v>7</v>
      </c>
      <c r="R60">
        <f t="shared" ca="1" si="0"/>
        <v>1</v>
      </c>
      <c r="S60">
        <f t="shared" ca="1" si="1"/>
        <v>0</v>
      </c>
      <c r="T60">
        <f t="shared" ca="1" si="2"/>
        <v>0</v>
      </c>
    </row>
    <row r="61" spans="1:20" x14ac:dyDescent="0.35">
      <c r="A61">
        <v>6000136404</v>
      </c>
      <c r="B61" t="s">
        <v>390</v>
      </c>
      <c r="C61" t="s">
        <v>230</v>
      </c>
      <c r="D61" s="34" t="s">
        <v>247</v>
      </c>
      <c r="E61" s="1">
        <v>45750</v>
      </c>
      <c r="F61" s="1"/>
      <c r="G61" t="s">
        <v>357</v>
      </c>
      <c r="H61" t="s">
        <v>245</v>
      </c>
      <c r="I61" s="1">
        <v>45764</v>
      </c>
      <c r="J61" t="s">
        <v>234</v>
      </c>
      <c r="K61" t="s">
        <v>241</v>
      </c>
      <c r="L61" t="s">
        <v>171</v>
      </c>
      <c r="M61" t="s">
        <v>391</v>
      </c>
      <c r="N61" t="s">
        <v>237</v>
      </c>
      <c r="O61" t="s">
        <v>230</v>
      </c>
      <c r="P61"/>
      <c r="Q61">
        <f ca="1">IF(OR(ISNUMBER(MATCH(L61,MasterData!$D$3:$D$18,0)),ISNUMBER(MATCH(L61,MasterData!$C$3:$C$18,0))),
    DATEDIF(E61,I61,"d"),
    DATEDIF(E61,TODAY(),"d"))</f>
        <v>14</v>
      </c>
      <c r="R61">
        <f t="shared" ca="1" si="0"/>
        <v>0</v>
      </c>
      <c r="S61">
        <f t="shared" ca="1" si="1"/>
        <v>1</v>
      </c>
      <c r="T61">
        <f t="shared" ca="1" si="2"/>
        <v>0</v>
      </c>
    </row>
    <row r="62" spans="1:20" x14ac:dyDescent="0.35">
      <c r="A62">
        <v>6000136413</v>
      </c>
      <c r="B62" t="s">
        <v>392</v>
      </c>
      <c r="C62" t="s">
        <v>230</v>
      </c>
      <c r="D62" s="34" t="s">
        <v>254</v>
      </c>
      <c r="E62" s="1">
        <v>45750</v>
      </c>
      <c r="F62" s="1"/>
      <c r="G62" t="s">
        <v>357</v>
      </c>
      <c r="H62" t="s">
        <v>245</v>
      </c>
      <c r="I62" s="1">
        <v>45758</v>
      </c>
      <c r="J62" t="s">
        <v>234</v>
      </c>
      <c r="K62" t="s">
        <v>241</v>
      </c>
      <c r="L62" t="s">
        <v>171</v>
      </c>
      <c r="M62" t="s">
        <v>393</v>
      </c>
      <c r="N62" t="s">
        <v>237</v>
      </c>
      <c r="O62" t="s">
        <v>230</v>
      </c>
      <c r="P62"/>
      <c r="Q62">
        <f ca="1">IF(OR(ISNUMBER(MATCH(L62,MasterData!$D$3:$D$18,0)),ISNUMBER(MATCH(L62,MasterData!$C$3:$C$18,0))),
    DATEDIF(E62,I62,"d"),
    DATEDIF(E62,TODAY(),"d"))</f>
        <v>8</v>
      </c>
      <c r="R62">
        <f t="shared" ca="1" si="0"/>
        <v>0</v>
      </c>
      <c r="S62">
        <f t="shared" ca="1" si="1"/>
        <v>1</v>
      </c>
      <c r="T62">
        <f t="shared" ca="1" si="2"/>
        <v>0</v>
      </c>
    </row>
    <row r="63" spans="1:20" x14ac:dyDescent="0.35">
      <c r="A63">
        <v>6000136417</v>
      </c>
      <c r="B63" t="s">
        <v>394</v>
      </c>
      <c r="C63" t="s">
        <v>230</v>
      </c>
      <c r="D63" s="34" t="s">
        <v>254</v>
      </c>
      <c r="E63" s="1">
        <v>45750</v>
      </c>
      <c r="F63" s="1"/>
      <c r="G63" t="s">
        <v>357</v>
      </c>
      <c r="H63" t="s">
        <v>240</v>
      </c>
      <c r="I63" s="1">
        <v>45758</v>
      </c>
      <c r="J63" t="s">
        <v>234</v>
      </c>
      <c r="K63" t="s">
        <v>241</v>
      </c>
      <c r="L63" t="s">
        <v>171</v>
      </c>
      <c r="M63" t="s">
        <v>395</v>
      </c>
      <c r="N63" t="s">
        <v>237</v>
      </c>
      <c r="O63" t="s">
        <v>230</v>
      </c>
      <c r="P63"/>
      <c r="Q63">
        <f ca="1">IF(OR(ISNUMBER(MATCH(L63,MasterData!$D$3:$D$18,0)),ISNUMBER(MATCH(L63,MasterData!$C$3:$C$18,0))),
    DATEDIF(E63,I63,"d"),
    DATEDIF(E63,TODAY(),"d"))</f>
        <v>8</v>
      </c>
      <c r="R63">
        <f t="shared" ca="1" si="0"/>
        <v>0</v>
      </c>
      <c r="S63">
        <f t="shared" ca="1" si="1"/>
        <v>1</v>
      </c>
      <c r="T63">
        <f t="shared" ca="1" si="2"/>
        <v>0</v>
      </c>
    </row>
    <row r="64" spans="1:20" x14ac:dyDescent="0.35">
      <c r="A64">
        <v>6000136696</v>
      </c>
      <c r="B64" t="s">
        <v>396</v>
      </c>
      <c r="C64" t="s">
        <v>230</v>
      </c>
      <c r="D64" s="34" t="s">
        <v>254</v>
      </c>
      <c r="E64" s="1">
        <v>45755</v>
      </c>
      <c r="F64" s="1"/>
      <c r="G64" t="s">
        <v>357</v>
      </c>
      <c r="H64" t="s">
        <v>245</v>
      </c>
      <c r="I64" s="1">
        <v>45763</v>
      </c>
      <c r="J64" t="s">
        <v>234</v>
      </c>
      <c r="K64" t="s">
        <v>241</v>
      </c>
      <c r="L64" t="s">
        <v>171</v>
      </c>
      <c r="M64" t="s">
        <v>397</v>
      </c>
      <c r="N64" t="s">
        <v>237</v>
      </c>
      <c r="O64" t="s">
        <v>230</v>
      </c>
      <c r="P64"/>
      <c r="Q64">
        <f ca="1">IF(OR(ISNUMBER(MATCH(L64,MasterData!$D$3:$D$18,0)),ISNUMBER(MATCH(L64,MasterData!$C$3:$C$18,0))),
    DATEDIF(E64,I64,"d"),
    DATEDIF(E64,TODAY(),"d"))</f>
        <v>8</v>
      </c>
      <c r="R64">
        <f t="shared" ca="1" si="0"/>
        <v>0</v>
      </c>
      <c r="S64">
        <f t="shared" ca="1" si="1"/>
        <v>1</v>
      </c>
      <c r="T64">
        <f t="shared" ca="1" si="2"/>
        <v>0</v>
      </c>
    </row>
    <row r="65" spans="1:20" x14ac:dyDescent="0.35">
      <c r="A65">
        <v>6000136707</v>
      </c>
      <c r="B65" t="s">
        <v>398</v>
      </c>
      <c r="C65" t="s">
        <v>230</v>
      </c>
      <c r="D65" s="34" t="s">
        <v>254</v>
      </c>
      <c r="E65" s="1">
        <v>45755</v>
      </c>
      <c r="F65" s="1"/>
      <c r="G65" t="s">
        <v>357</v>
      </c>
      <c r="H65" t="s">
        <v>245</v>
      </c>
      <c r="I65" s="1">
        <v>45763</v>
      </c>
      <c r="J65" t="s">
        <v>234</v>
      </c>
      <c r="K65" t="s">
        <v>241</v>
      </c>
      <c r="L65" t="s">
        <v>171</v>
      </c>
      <c r="M65" t="s">
        <v>399</v>
      </c>
      <c r="N65" t="s">
        <v>237</v>
      </c>
      <c r="O65" t="s">
        <v>230</v>
      </c>
      <c r="P65"/>
      <c r="Q65">
        <f ca="1">IF(OR(ISNUMBER(MATCH(L65,MasterData!$D$3:$D$18,0)),ISNUMBER(MATCH(L65,MasterData!$C$3:$C$18,0))),
    DATEDIF(E65,I65,"d"),
    DATEDIF(E65,TODAY(),"d"))</f>
        <v>8</v>
      </c>
      <c r="R65">
        <f t="shared" ca="1" si="0"/>
        <v>0</v>
      </c>
      <c r="S65">
        <f t="shared" ca="1" si="1"/>
        <v>1</v>
      </c>
      <c r="T65">
        <f t="shared" ca="1" si="2"/>
        <v>0</v>
      </c>
    </row>
    <row r="66" spans="1:20" x14ac:dyDescent="0.35">
      <c r="A66">
        <v>6000136806</v>
      </c>
      <c r="B66" t="s">
        <v>230</v>
      </c>
      <c r="C66" t="s">
        <v>230</v>
      </c>
      <c r="D66" s="34" t="s">
        <v>251</v>
      </c>
      <c r="E66" s="1">
        <v>45755</v>
      </c>
      <c r="F66" s="1"/>
      <c r="G66" t="s">
        <v>400</v>
      </c>
      <c r="H66" t="s">
        <v>401</v>
      </c>
      <c r="I66" s="1">
        <v>45789</v>
      </c>
      <c r="J66" t="s">
        <v>201</v>
      </c>
      <c r="K66" t="s">
        <v>241</v>
      </c>
      <c r="L66" t="s">
        <v>171</v>
      </c>
      <c r="M66" t="s">
        <v>402</v>
      </c>
      <c r="N66" t="s">
        <v>237</v>
      </c>
      <c r="O66" t="s">
        <v>230</v>
      </c>
      <c r="P66"/>
      <c r="Q66">
        <f ca="1">IF(OR(ISNUMBER(MATCH(L66,MasterData!$D$3:$D$18,0)),ISNUMBER(MATCH(L66,MasterData!$C$3:$C$18,0))),
    DATEDIF(E66,I66,"d"),
    DATEDIF(E66,TODAY(),"d"))</f>
        <v>34</v>
      </c>
      <c r="R66">
        <f t="shared" ca="1" si="0"/>
        <v>0</v>
      </c>
      <c r="S66">
        <f t="shared" ca="1" si="1"/>
        <v>0</v>
      </c>
      <c r="T66">
        <f t="shared" ca="1" si="2"/>
        <v>1</v>
      </c>
    </row>
    <row r="67" spans="1:20" x14ac:dyDescent="0.35">
      <c r="A67">
        <v>6000136916</v>
      </c>
      <c r="B67" t="s">
        <v>403</v>
      </c>
      <c r="C67" t="s">
        <v>230</v>
      </c>
      <c r="D67" s="34" t="s">
        <v>254</v>
      </c>
      <c r="E67" s="1">
        <v>45756</v>
      </c>
      <c r="F67" s="1"/>
      <c r="G67" t="s">
        <v>357</v>
      </c>
      <c r="H67" t="s">
        <v>245</v>
      </c>
      <c r="I67" s="1">
        <v>45764</v>
      </c>
      <c r="J67" t="s">
        <v>234</v>
      </c>
      <c r="K67" t="s">
        <v>241</v>
      </c>
      <c r="L67" t="s">
        <v>171</v>
      </c>
      <c r="M67" t="s">
        <v>404</v>
      </c>
      <c r="N67" t="s">
        <v>237</v>
      </c>
      <c r="O67" t="s">
        <v>230</v>
      </c>
      <c r="P67"/>
      <c r="Q67">
        <f ca="1">IF(OR(ISNUMBER(MATCH(L67,MasterData!$D$3:$D$18,0)),ISNUMBER(MATCH(L67,MasterData!$C$3:$C$18,0))),
    DATEDIF(E67,I67,"d"),
    DATEDIF(E67,TODAY(),"d"))</f>
        <v>8</v>
      </c>
      <c r="R67">
        <f t="shared" ref="R67:R130" ca="1" si="3">IF(AND($Q67&gt;=0,$Q67&lt;=7),1,0)</f>
        <v>0</v>
      </c>
      <c r="S67">
        <f t="shared" ref="S67:S130" ca="1" si="4">IF(AND($Q67&gt;7,Q67&lt;=30),1,0)</f>
        <v>1</v>
      </c>
      <c r="T67">
        <f t="shared" ref="T67:T130" ca="1" si="5">IF($Q67&gt;30,1,0)</f>
        <v>0</v>
      </c>
    </row>
    <row r="68" spans="1:20" x14ac:dyDescent="0.35">
      <c r="A68">
        <v>6000137097</v>
      </c>
      <c r="B68" t="s">
        <v>405</v>
      </c>
      <c r="C68" t="s">
        <v>230</v>
      </c>
      <c r="D68" s="34" t="s">
        <v>251</v>
      </c>
      <c r="E68" s="1">
        <v>45757</v>
      </c>
      <c r="F68" s="1"/>
      <c r="G68" t="s">
        <v>406</v>
      </c>
      <c r="H68" t="s">
        <v>233</v>
      </c>
      <c r="I68" s="1">
        <v>45765</v>
      </c>
      <c r="J68" t="s">
        <v>234</v>
      </c>
      <c r="K68" t="s">
        <v>235</v>
      </c>
      <c r="L68" t="s">
        <v>171</v>
      </c>
      <c r="M68" t="s">
        <v>407</v>
      </c>
      <c r="N68" t="s">
        <v>237</v>
      </c>
      <c r="O68" t="s">
        <v>230</v>
      </c>
      <c r="P68"/>
      <c r="Q68">
        <f ca="1">IF(OR(ISNUMBER(MATCH(L68,MasterData!$D$3:$D$18,0)),ISNUMBER(MATCH(L68,MasterData!$C$3:$C$18,0))),
    DATEDIF(E68,I68,"d"),
    DATEDIF(E68,TODAY(),"d"))</f>
        <v>8</v>
      </c>
      <c r="R68">
        <f t="shared" ca="1" si="3"/>
        <v>0</v>
      </c>
      <c r="S68">
        <f t="shared" ca="1" si="4"/>
        <v>1</v>
      </c>
      <c r="T68">
        <f t="shared" ca="1" si="5"/>
        <v>0</v>
      </c>
    </row>
    <row r="69" spans="1:20" x14ac:dyDescent="0.35">
      <c r="A69">
        <v>6000137324</v>
      </c>
      <c r="B69" t="s">
        <v>408</v>
      </c>
      <c r="C69" t="s">
        <v>230</v>
      </c>
      <c r="D69" s="34" t="s">
        <v>274</v>
      </c>
      <c r="E69" s="1">
        <v>45761</v>
      </c>
      <c r="F69" s="1"/>
      <c r="G69" t="s">
        <v>380</v>
      </c>
      <c r="H69" t="s">
        <v>233</v>
      </c>
      <c r="I69" s="1">
        <v>45771</v>
      </c>
      <c r="J69" t="s">
        <v>234</v>
      </c>
      <c r="K69" t="s">
        <v>347</v>
      </c>
      <c r="L69" t="s">
        <v>171</v>
      </c>
      <c r="M69" t="s">
        <v>409</v>
      </c>
      <c r="N69" t="s">
        <v>237</v>
      </c>
      <c r="O69" t="s">
        <v>230</v>
      </c>
      <c r="P69"/>
      <c r="Q69">
        <f ca="1">IF(OR(ISNUMBER(MATCH(L69,MasterData!$D$3:$D$18,0)),ISNUMBER(MATCH(L69,MasterData!$C$3:$C$18,0))),
    DATEDIF(E69,I69,"d"),
    DATEDIF(E69,TODAY(),"d"))</f>
        <v>10</v>
      </c>
      <c r="R69">
        <f t="shared" ca="1" si="3"/>
        <v>0</v>
      </c>
      <c r="S69">
        <f t="shared" ca="1" si="4"/>
        <v>1</v>
      </c>
      <c r="T69">
        <f t="shared" ca="1" si="5"/>
        <v>0</v>
      </c>
    </row>
    <row r="70" spans="1:20" x14ac:dyDescent="0.35">
      <c r="A70">
        <v>6000137341</v>
      </c>
      <c r="B70" t="s">
        <v>410</v>
      </c>
      <c r="C70" t="s">
        <v>230</v>
      </c>
      <c r="D70" s="34" t="s">
        <v>251</v>
      </c>
      <c r="E70" s="1">
        <v>45761</v>
      </c>
      <c r="F70" s="1"/>
      <c r="G70" t="s">
        <v>411</v>
      </c>
      <c r="H70" t="s">
        <v>245</v>
      </c>
      <c r="I70" s="1">
        <v>45768</v>
      </c>
      <c r="J70" t="s">
        <v>234</v>
      </c>
      <c r="K70" t="s">
        <v>235</v>
      </c>
      <c r="L70" t="s">
        <v>171</v>
      </c>
      <c r="M70" t="s">
        <v>412</v>
      </c>
      <c r="N70" t="s">
        <v>237</v>
      </c>
      <c r="O70" t="s">
        <v>230</v>
      </c>
      <c r="P70"/>
      <c r="Q70">
        <f ca="1">IF(OR(ISNUMBER(MATCH(L70,MasterData!$D$3:$D$18,0)),ISNUMBER(MATCH(L70,MasterData!$C$3:$C$18,0))),
    DATEDIF(E70,I70,"d"),
    DATEDIF(E70,TODAY(),"d"))</f>
        <v>7</v>
      </c>
      <c r="R70">
        <f t="shared" ca="1" si="3"/>
        <v>1</v>
      </c>
      <c r="S70">
        <f t="shared" ca="1" si="4"/>
        <v>0</v>
      </c>
      <c r="T70">
        <f t="shared" ca="1" si="5"/>
        <v>0</v>
      </c>
    </row>
    <row r="71" spans="1:20" x14ac:dyDescent="0.35">
      <c r="A71">
        <v>6000137533</v>
      </c>
      <c r="B71" t="s">
        <v>230</v>
      </c>
      <c r="C71" t="s">
        <v>230</v>
      </c>
      <c r="D71" s="34" t="s">
        <v>413</v>
      </c>
      <c r="E71" s="1">
        <v>45762</v>
      </c>
      <c r="F71" s="1"/>
      <c r="G71" t="s">
        <v>400</v>
      </c>
      <c r="H71" t="s">
        <v>245</v>
      </c>
      <c r="I71" s="1">
        <v>45782</v>
      </c>
      <c r="J71" t="s">
        <v>201</v>
      </c>
      <c r="K71" t="s">
        <v>241</v>
      </c>
      <c r="L71" t="s">
        <v>171</v>
      </c>
      <c r="M71" t="s">
        <v>414</v>
      </c>
      <c r="N71" t="s">
        <v>237</v>
      </c>
      <c r="O71" t="s">
        <v>230</v>
      </c>
      <c r="P71"/>
      <c r="Q71">
        <f ca="1">IF(OR(ISNUMBER(MATCH(L71,MasterData!$D$3:$D$18,0)),ISNUMBER(MATCH(L71,MasterData!$C$3:$C$18,0))),
    DATEDIF(E71,I71,"d"),
    DATEDIF(E71,TODAY(),"d"))</f>
        <v>20</v>
      </c>
      <c r="R71">
        <f t="shared" ca="1" si="3"/>
        <v>0</v>
      </c>
      <c r="S71">
        <f t="shared" ca="1" si="4"/>
        <v>1</v>
      </c>
      <c r="T71">
        <f t="shared" ca="1" si="5"/>
        <v>0</v>
      </c>
    </row>
    <row r="72" spans="1:20" x14ac:dyDescent="0.35">
      <c r="A72">
        <v>6000137544</v>
      </c>
      <c r="B72" t="s">
        <v>415</v>
      </c>
      <c r="C72" t="s">
        <v>230</v>
      </c>
      <c r="D72" s="34" t="s">
        <v>247</v>
      </c>
      <c r="E72" s="1">
        <v>45762</v>
      </c>
      <c r="F72" s="1"/>
      <c r="G72" t="s">
        <v>268</v>
      </c>
      <c r="H72" t="s">
        <v>233</v>
      </c>
      <c r="I72" s="1">
        <v>45821</v>
      </c>
      <c r="J72" t="s">
        <v>234</v>
      </c>
      <c r="K72" t="s">
        <v>235</v>
      </c>
      <c r="L72" t="s">
        <v>171</v>
      </c>
      <c r="M72" t="s">
        <v>416</v>
      </c>
      <c r="N72" t="s">
        <v>237</v>
      </c>
      <c r="O72" t="s">
        <v>230</v>
      </c>
      <c r="P72"/>
      <c r="Q72">
        <f ca="1">IF(OR(ISNUMBER(MATCH(L72,MasterData!$D$3:$D$18,0)),ISNUMBER(MATCH(L72,MasterData!$C$3:$C$18,0))),
    DATEDIF(E72,I72,"d"),
    DATEDIF(E72,TODAY(),"d"))</f>
        <v>59</v>
      </c>
      <c r="R72">
        <f t="shared" ca="1" si="3"/>
        <v>0</v>
      </c>
      <c r="S72">
        <f t="shared" ca="1" si="4"/>
        <v>0</v>
      </c>
      <c r="T72">
        <f t="shared" ca="1" si="5"/>
        <v>1</v>
      </c>
    </row>
    <row r="73" spans="1:20" x14ac:dyDescent="0.35">
      <c r="A73">
        <v>6000137636</v>
      </c>
      <c r="B73" t="s">
        <v>417</v>
      </c>
      <c r="C73" t="s">
        <v>230</v>
      </c>
      <c r="D73" s="34" t="s">
        <v>274</v>
      </c>
      <c r="E73" s="1">
        <v>45763</v>
      </c>
      <c r="F73" s="1"/>
      <c r="G73" t="s">
        <v>321</v>
      </c>
      <c r="H73" t="s">
        <v>240</v>
      </c>
      <c r="I73" s="1">
        <v>45782</v>
      </c>
      <c r="J73" t="s">
        <v>234</v>
      </c>
      <c r="K73" t="s">
        <v>347</v>
      </c>
      <c r="L73" t="s">
        <v>171</v>
      </c>
      <c r="M73" t="s">
        <v>418</v>
      </c>
      <c r="N73" t="s">
        <v>237</v>
      </c>
      <c r="O73" t="s">
        <v>230</v>
      </c>
      <c r="P73"/>
      <c r="Q73">
        <f ca="1">IF(OR(ISNUMBER(MATCH(L73,MasterData!$D$3:$D$18,0)),ISNUMBER(MATCH(L73,MasterData!$C$3:$C$18,0))),
    DATEDIF(E73,I73,"d"),
    DATEDIF(E73,TODAY(),"d"))</f>
        <v>19</v>
      </c>
      <c r="R73">
        <f t="shared" ca="1" si="3"/>
        <v>0</v>
      </c>
      <c r="S73">
        <f t="shared" ca="1" si="4"/>
        <v>1</v>
      </c>
      <c r="T73">
        <f t="shared" ca="1" si="5"/>
        <v>0</v>
      </c>
    </row>
    <row r="74" spans="1:20" x14ac:dyDescent="0.35">
      <c r="A74">
        <v>6000137924</v>
      </c>
      <c r="B74" t="s">
        <v>419</v>
      </c>
      <c r="C74" t="s">
        <v>230</v>
      </c>
      <c r="D74" s="34" t="s">
        <v>231</v>
      </c>
      <c r="E74" s="1">
        <v>45769</v>
      </c>
      <c r="F74" s="1"/>
      <c r="G74" t="s">
        <v>420</v>
      </c>
      <c r="H74" t="s">
        <v>240</v>
      </c>
      <c r="I74" s="1">
        <v>45782</v>
      </c>
      <c r="J74" t="s">
        <v>234</v>
      </c>
      <c r="K74" t="s">
        <v>235</v>
      </c>
      <c r="L74" t="s">
        <v>171</v>
      </c>
      <c r="M74" t="s">
        <v>421</v>
      </c>
      <c r="N74" t="s">
        <v>237</v>
      </c>
      <c r="O74" t="s">
        <v>230</v>
      </c>
      <c r="P74"/>
      <c r="Q74">
        <f ca="1">IF(OR(ISNUMBER(MATCH(L74,MasterData!$D$3:$D$18,0)),ISNUMBER(MATCH(L74,MasterData!$C$3:$C$18,0))),
    DATEDIF(E74,I74,"d"),
    DATEDIF(E74,TODAY(),"d"))</f>
        <v>13</v>
      </c>
      <c r="R74">
        <f t="shared" ca="1" si="3"/>
        <v>0</v>
      </c>
      <c r="S74">
        <f t="shared" ca="1" si="4"/>
        <v>1</v>
      </c>
      <c r="T74">
        <f t="shared" ca="1" si="5"/>
        <v>0</v>
      </c>
    </row>
    <row r="75" spans="1:20" x14ac:dyDescent="0.35">
      <c r="A75">
        <v>6000138263</v>
      </c>
      <c r="B75" t="s">
        <v>230</v>
      </c>
      <c r="C75" t="s">
        <v>230</v>
      </c>
      <c r="D75" s="34" t="s">
        <v>274</v>
      </c>
      <c r="E75" s="1">
        <v>45771</v>
      </c>
      <c r="F75" s="1"/>
      <c r="G75" t="s">
        <v>422</v>
      </c>
      <c r="H75" t="s">
        <v>245</v>
      </c>
      <c r="I75" s="1">
        <v>45850</v>
      </c>
      <c r="J75" t="s">
        <v>201</v>
      </c>
      <c r="K75" t="s">
        <v>241</v>
      </c>
      <c r="L75" t="s">
        <v>171</v>
      </c>
      <c r="M75" t="s">
        <v>423</v>
      </c>
      <c r="N75" t="s">
        <v>237</v>
      </c>
      <c r="O75" t="s">
        <v>230</v>
      </c>
      <c r="P75"/>
      <c r="Q75">
        <f ca="1">IF(OR(ISNUMBER(MATCH(L75,MasterData!$D$3:$D$18,0)),ISNUMBER(MATCH(L75,MasterData!$C$3:$C$18,0))),
    DATEDIF(E75,I75,"d"),
    DATEDIF(E75,TODAY(),"d"))</f>
        <v>79</v>
      </c>
      <c r="R75">
        <f t="shared" ca="1" si="3"/>
        <v>0</v>
      </c>
      <c r="S75">
        <f t="shared" ca="1" si="4"/>
        <v>0</v>
      </c>
      <c r="T75">
        <f t="shared" ca="1" si="5"/>
        <v>1</v>
      </c>
    </row>
    <row r="76" spans="1:20" x14ac:dyDescent="0.35">
      <c r="A76">
        <v>6000138316</v>
      </c>
      <c r="B76" t="s">
        <v>424</v>
      </c>
      <c r="C76" t="s">
        <v>230</v>
      </c>
      <c r="D76" s="34" t="s">
        <v>254</v>
      </c>
      <c r="E76" s="1">
        <v>45772</v>
      </c>
      <c r="F76" s="1"/>
      <c r="G76" t="s">
        <v>357</v>
      </c>
      <c r="H76" t="s">
        <v>245</v>
      </c>
      <c r="I76" s="1">
        <v>45779</v>
      </c>
      <c r="J76" t="s">
        <v>234</v>
      </c>
      <c r="K76" t="s">
        <v>241</v>
      </c>
      <c r="L76" t="s">
        <v>171</v>
      </c>
      <c r="M76" t="s">
        <v>425</v>
      </c>
      <c r="N76" t="s">
        <v>237</v>
      </c>
      <c r="O76" t="s">
        <v>230</v>
      </c>
      <c r="P76"/>
      <c r="Q76">
        <f ca="1">IF(OR(ISNUMBER(MATCH(L76,MasterData!$D$3:$D$18,0)),ISNUMBER(MATCH(L76,MasterData!$C$3:$C$18,0))),
    DATEDIF(E76,I76,"d"),
    DATEDIF(E76,TODAY(),"d"))</f>
        <v>7</v>
      </c>
      <c r="R76">
        <f t="shared" ca="1" si="3"/>
        <v>1</v>
      </c>
      <c r="S76">
        <f t="shared" ca="1" si="4"/>
        <v>0</v>
      </c>
      <c r="T76">
        <f t="shared" ca="1" si="5"/>
        <v>0</v>
      </c>
    </row>
    <row r="77" spans="1:20" x14ac:dyDescent="0.35">
      <c r="A77">
        <v>6000138428</v>
      </c>
      <c r="B77" t="s">
        <v>426</v>
      </c>
      <c r="C77" t="s">
        <v>230</v>
      </c>
      <c r="D77" s="34" t="s">
        <v>254</v>
      </c>
      <c r="E77" s="1">
        <v>45772</v>
      </c>
      <c r="F77" s="1"/>
      <c r="G77" t="s">
        <v>357</v>
      </c>
      <c r="H77" t="s">
        <v>233</v>
      </c>
      <c r="I77" s="1">
        <v>45848</v>
      </c>
      <c r="J77" t="s">
        <v>234</v>
      </c>
      <c r="K77" t="s">
        <v>235</v>
      </c>
      <c r="L77" t="s">
        <v>171</v>
      </c>
      <c r="M77" t="s">
        <v>427</v>
      </c>
      <c r="N77" t="s">
        <v>237</v>
      </c>
      <c r="O77" t="s">
        <v>230</v>
      </c>
      <c r="P77"/>
      <c r="Q77">
        <f ca="1">IF(OR(ISNUMBER(MATCH(L77,MasterData!$D$3:$D$18,0)),ISNUMBER(MATCH(L77,MasterData!$C$3:$C$18,0))),
    DATEDIF(E77,I77,"d"),
    DATEDIF(E77,TODAY(),"d"))</f>
        <v>76</v>
      </c>
      <c r="R77">
        <f t="shared" ca="1" si="3"/>
        <v>0</v>
      </c>
      <c r="S77">
        <f t="shared" ca="1" si="4"/>
        <v>0</v>
      </c>
      <c r="T77">
        <f t="shared" ca="1" si="5"/>
        <v>1</v>
      </c>
    </row>
    <row r="78" spans="1:20" x14ac:dyDescent="0.35">
      <c r="A78">
        <v>6000138437</v>
      </c>
      <c r="B78" t="s">
        <v>428</v>
      </c>
      <c r="C78" t="s">
        <v>230</v>
      </c>
      <c r="D78" s="34" t="s">
        <v>254</v>
      </c>
      <c r="E78" s="1">
        <v>45772</v>
      </c>
      <c r="F78" s="1"/>
      <c r="G78" t="s">
        <v>357</v>
      </c>
      <c r="H78" t="s">
        <v>245</v>
      </c>
      <c r="I78" s="1">
        <v>45845</v>
      </c>
      <c r="J78" t="s">
        <v>234</v>
      </c>
      <c r="K78" t="s">
        <v>241</v>
      </c>
      <c r="L78" t="s">
        <v>171</v>
      </c>
      <c r="M78" t="s">
        <v>429</v>
      </c>
      <c r="N78" t="s">
        <v>237</v>
      </c>
      <c r="O78" t="s">
        <v>230</v>
      </c>
      <c r="P78"/>
      <c r="Q78">
        <f ca="1">IF(OR(ISNUMBER(MATCH(L78,MasterData!$D$3:$D$18,0)),ISNUMBER(MATCH(L78,MasterData!$C$3:$C$18,0))),
    DATEDIF(E78,I78,"d"),
    DATEDIF(E78,TODAY(),"d"))</f>
        <v>73</v>
      </c>
      <c r="R78">
        <f t="shared" ca="1" si="3"/>
        <v>0</v>
      </c>
      <c r="S78">
        <f t="shared" ca="1" si="4"/>
        <v>0</v>
      </c>
      <c r="T78">
        <f t="shared" ca="1" si="5"/>
        <v>1</v>
      </c>
    </row>
    <row r="79" spans="1:20" x14ac:dyDescent="0.35">
      <c r="A79">
        <v>6000138440</v>
      </c>
      <c r="B79" t="s">
        <v>430</v>
      </c>
      <c r="C79" t="s">
        <v>230</v>
      </c>
      <c r="D79" s="34" t="s">
        <v>254</v>
      </c>
      <c r="E79" s="1">
        <v>45772</v>
      </c>
      <c r="F79" s="1"/>
      <c r="G79" t="s">
        <v>357</v>
      </c>
      <c r="H79" t="s">
        <v>245</v>
      </c>
      <c r="I79" s="1">
        <v>45786</v>
      </c>
      <c r="J79" t="s">
        <v>234</v>
      </c>
      <c r="K79" t="s">
        <v>235</v>
      </c>
      <c r="L79" t="s">
        <v>171</v>
      </c>
      <c r="M79" t="s">
        <v>431</v>
      </c>
      <c r="N79" t="s">
        <v>237</v>
      </c>
      <c r="O79" t="s">
        <v>230</v>
      </c>
      <c r="P79"/>
      <c r="Q79">
        <f ca="1">IF(OR(ISNUMBER(MATCH(L79,MasterData!$D$3:$D$18,0)),ISNUMBER(MATCH(L79,MasterData!$C$3:$C$18,0))),
    DATEDIF(E79,I79,"d"),
    DATEDIF(E79,TODAY(),"d"))</f>
        <v>14</v>
      </c>
      <c r="R79">
        <f t="shared" ca="1" si="3"/>
        <v>0</v>
      </c>
      <c r="S79">
        <f t="shared" ca="1" si="4"/>
        <v>1</v>
      </c>
      <c r="T79">
        <f t="shared" ca="1" si="5"/>
        <v>0</v>
      </c>
    </row>
    <row r="80" spans="1:20" x14ac:dyDescent="0.35">
      <c r="A80">
        <v>6000138454</v>
      </c>
      <c r="B80" t="s">
        <v>637</v>
      </c>
      <c r="D80" s="34" t="s">
        <v>274</v>
      </c>
      <c r="E80" s="1">
        <v>45772</v>
      </c>
      <c r="F80" s="1"/>
      <c r="G80" t="s">
        <v>329</v>
      </c>
      <c r="H80" s="35" t="s">
        <v>638</v>
      </c>
      <c r="I80" s="1">
        <v>45854</v>
      </c>
      <c r="J80" t="s">
        <v>234</v>
      </c>
      <c r="K80" t="s">
        <v>347</v>
      </c>
      <c r="L80" t="s">
        <v>171</v>
      </c>
      <c r="M80" t="s">
        <v>639</v>
      </c>
      <c r="N80" t="s">
        <v>237</v>
      </c>
      <c r="P80"/>
      <c r="Q80">
        <f ca="1">IF(OR(ISNUMBER(MATCH(L80,MasterData!$D$3:$D$18,0)),ISNUMBER(MATCH(L80,MasterData!$C$3:$C$18,0))),
    DATEDIF(E80,I80,"d"),
    DATEDIF(E80,TODAY(),"d"))</f>
        <v>82</v>
      </c>
      <c r="R80">
        <f t="shared" ca="1" si="3"/>
        <v>0</v>
      </c>
      <c r="S80">
        <f t="shared" ca="1" si="4"/>
        <v>0</v>
      </c>
      <c r="T80">
        <f t="shared" ca="1" si="5"/>
        <v>1</v>
      </c>
    </row>
    <row r="81" spans="1:20" x14ac:dyDescent="0.35">
      <c r="A81">
        <v>6000138481</v>
      </c>
      <c r="B81" t="s">
        <v>432</v>
      </c>
      <c r="C81" t="s">
        <v>230</v>
      </c>
      <c r="D81" s="34" t="s">
        <v>231</v>
      </c>
      <c r="E81" s="1">
        <v>45775</v>
      </c>
      <c r="F81" s="1"/>
      <c r="G81" t="s">
        <v>300</v>
      </c>
      <c r="H81" t="s">
        <v>245</v>
      </c>
      <c r="I81" s="1">
        <v>45786</v>
      </c>
      <c r="J81" t="s">
        <v>234</v>
      </c>
      <c r="K81" t="s">
        <v>241</v>
      </c>
      <c r="L81" t="s">
        <v>171</v>
      </c>
      <c r="M81" t="s">
        <v>433</v>
      </c>
      <c r="N81" t="s">
        <v>237</v>
      </c>
      <c r="O81" t="s">
        <v>230</v>
      </c>
      <c r="P81"/>
      <c r="Q81">
        <f ca="1">IF(OR(ISNUMBER(MATCH(L81,MasterData!$D$3:$D$18,0)),ISNUMBER(MATCH(L81,MasterData!$C$3:$C$18,0))),
    DATEDIF(E81,I81,"d"),
    DATEDIF(E81,TODAY(),"d"))</f>
        <v>11</v>
      </c>
      <c r="R81">
        <f t="shared" ca="1" si="3"/>
        <v>0</v>
      </c>
      <c r="S81">
        <f t="shared" ca="1" si="4"/>
        <v>1</v>
      </c>
      <c r="T81">
        <f t="shared" ca="1" si="5"/>
        <v>0</v>
      </c>
    </row>
    <row r="82" spans="1:20" x14ac:dyDescent="0.35">
      <c r="A82">
        <v>6000138500</v>
      </c>
      <c r="B82" t="s">
        <v>434</v>
      </c>
      <c r="C82" t="s">
        <v>230</v>
      </c>
      <c r="D82" s="34" t="s">
        <v>254</v>
      </c>
      <c r="E82" s="1">
        <v>45775</v>
      </c>
      <c r="F82" s="1"/>
      <c r="G82" t="s">
        <v>255</v>
      </c>
      <c r="H82" t="s">
        <v>233</v>
      </c>
      <c r="I82" s="1">
        <v>45832</v>
      </c>
      <c r="J82" t="s">
        <v>234</v>
      </c>
      <c r="K82" t="s">
        <v>241</v>
      </c>
      <c r="L82" t="s">
        <v>171</v>
      </c>
      <c r="M82" t="s">
        <v>435</v>
      </c>
      <c r="N82" t="s">
        <v>237</v>
      </c>
      <c r="O82" t="s">
        <v>230</v>
      </c>
      <c r="P82"/>
      <c r="Q82">
        <f ca="1">IF(OR(ISNUMBER(MATCH(L82,MasterData!$D$3:$D$18,0)),ISNUMBER(MATCH(L82,MasterData!$C$3:$C$18,0))),
    DATEDIF(E82,I82,"d"),
    DATEDIF(E82,TODAY(),"d"))</f>
        <v>57</v>
      </c>
      <c r="R82">
        <f t="shared" ca="1" si="3"/>
        <v>0</v>
      </c>
      <c r="S82">
        <f t="shared" ca="1" si="4"/>
        <v>0</v>
      </c>
      <c r="T82">
        <f t="shared" ca="1" si="5"/>
        <v>1</v>
      </c>
    </row>
    <row r="83" spans="1:20" x14ac:dyDescent="0.35">
      <c r="A83">
        <v>6000138582</v>
      </c>
      <c r="B83" t="s">
        <v>436</v>
      </c>
      <c r="C83" t="s">
        <v>230</v>
      </c>
      <c r="D83" s="34" t="s">
        <v>231</v>
      </c>
      <c r="E83" s="1">
        <v>45775</v>
      </c>
      <c r="F83" s="1"/>
      <c r="G83" t="s">
        <v>293</v>
      </c>
      <c r="H83" t="s">
        <v>245</v>
      </c>
      <c r="I83" s="1">
        <v>45824</v>
      </c>
      <c r="J83" t="s">
        <v>234</v>
      </c>
      <c r="K83" t="s">
        <v>235</v>
      </c>
      <c r="L83" t="s">
        <v>171</v>
      </c>
      <c r="M83" t="s">
        <v>437</v>
      </c>
      <c r="N83" t="s">
        <v>237</v>
      </c>
      <c r="O83" t="s">
        <v>230</v>
      </c>
      <c r="P83"/>
      <c r="Q83">
        <f ca="1">IF(OR(ISNUMBER(MATCH(L83,MasterData!$D$3:$D$18,0)),ISNUMBER(MATCH(L83,MasterData!$C$3:$C$18,0))),
    DATEDIF(E83,I83,"d"),
    DATEDIF(E83,TODAY(),"d"))</f>
        <v>49</v>
      </c>
      <c r="R83">
        <f t="shared" ca="1" si="3"/>
        <v>0</v>
      </c>
      <c r="S83">
        <f t="shared" ca="1" si="4"/>
        <v>0</v>
      </c>
      <c r="T83">
        <f t="shared" ca="1" si="5"/>
        <v>1</v>
      </c>
    </row>
    <row r="84" spans="1:20" x14ac:dyDescent="0.35">
      <c r="A84">
        <v>6000138600</v>
      </c>
      <c r="B84" t="s">
        <v>438</v>
      </c>
      <c r="C84" t="s">
        <v>230</v>
      </c>
      <c r="D84" s="34" t="s">
        <v>274</v>
      </c>
      <c r="E84" s="1">
        <v>45775</v>
      </c>
      <c r="F84" s="1"/>
      <c r="G84" t="s">
        <v>439</v>
      </c>
      <c r="H84" t="s">
        <v>245</v>
      </c>
      <c r="I84" s="1">
        <v>45812</v>
      </c>
      <c r="J84" t="s">
        <v>234</v>
      </c>
      <c r="K84" t="s">
        <v>241</v>
      </c>
      <c r="L84" t="s">
        <v>171</v>
      </c>
      <c r="M84" t="s">
        <v>440</v>
      </c>
      <c r="N84" t="s">
        <v>237</v>
      </c>
      <c r="O84" t="s">
        <v>230</v>
      </c>
      <c r="P84"/>
      <c r="Q84">
        <f ca="1">IF(OR(ISNUMBER(MATCH(L84,MasterData!$D$3:$D$18,0)),ISNUMBER(MATCH(L84,MasterData!$C$3:$C$18,0))),
    DATEDIF(E84,I84,"d"),
    DATEDIF(E84,TODAY(),"d"))</f>
        <v>37</v>
      </c>
      <c r="R84">
        <f t="shared" ca="1" si="3"/>
        <v>0</v>
      </c>
      <c r="S84">
        <f t="shared" ca="1" si="4"/>
        <v>0</v>
      </c>
      <c r="T84">
        <f t="shared" ca="1" si="5"/>
        <v>1</v>
      </c>
    </row>
    <row r="85" spans="1:20" x14ac:dyDescent="0.35">
      <c r="A85">
        <v>6000138844</v>
      </c>
      <c r="B85" t="s">
        <v>441</v>
      </c>
      <c r="C85" t="s">
        <v>230</v>
      </c>
      <c r="D85" s="34" t="s">
        <v>231</v>
      </c>
      <c r="E85" s="1">
        <v>45777</v>
      </c>
      <c r="F85" s="1"/>
      <c r="G85" t="s">
        <v>300</v>
      </c>
      <c r="H85" t="s">
        <v>245</v>
      </c>
      <c r="I85" s="1">
        <v>45807</v>
      </c>
      <c r="J85" t="s">
        <v>201</v>
      </c>
      <c r="K85" t="s">
        <v>241</v>
      </c>
      <c r="L85" t="s">
        <v>171</v>
      </c>
      <c r="M85" t="s">
        <v>442</v>
      </c>
      <c r="N85" t="s">
        <v>237</v>
      </c>
      <c r="O85" t="s">
        <v>230</v>
      </c>
      <c r="P85"/>
      <c r="Q85">
        <f ca="1">IF(OR(ISNUMBER(MATCH(L85,MasterData!$D$3:$D$18,0)),ISNUMBER(MATCH(L85,MasterData!$C$3:$C$18,0))),
    DATEDIF(E85,I85,"d"),
    DATEDIF(E85,TODAY(),"d"))</f>
        <v>30</v>
      </c>
      <c r="R85">
        <f t="shared" ca="1" si="3"/>
        <v>0</v>
      </c>
      <c r="S85">
        <f t="shared" ca="1" si="4"/>
        <v>1</v>
      </c>
      <c r="T85">
        <f t="shared" ca="1" si="5"/>
        <v>0</v>
      </c>
    </row>
    <row r="86" spans="1:20" x14ac:dyDescent="0.35">
      <c r="A86">
        <v>6000138916</v>
      </c>
      <c r="B86" t="s">
        <v>230</v>
      </c>
      <c r="C86" t="s">
        <v>230</v>
      </c>
      <c r="D86" s="34" t="s">
        <v>231</v>
      </c>
      <c r="E86" s="1">
        <v>45779</v>
      </c>
      <c r="F86" s="1"/>
      <c r="G86" t="s">
        <v>248</v>
      </c>
      <c r="H86" t="s">
        <v>245</v>
      </c>
      <c r="I86" s="1">
        <v>45817</v>
      </c>
      <c r="J86" t="s">
        <v>201</v>
      </c>
      <c r="K86" t="s">
        <v>241</v>
      </c>
      <c r="L86" t="s">
        <v>171</v>
      </c>
      <c r="M86" t="s">
        <v>443</v>
      </c>
      <c r="N86" t="s">
        <v>237</v>
      </c>
      <c r="O86" t="s">
        <v>230</v>
      </c>
      <c r="P86"/>
      <c r="Q86">
        <f ca="1">IF(OR(ISNUMBER(MATCH(L86,MasterData!$D$3:$D$18,0)),ISNUMBER(MATCH(L86,MasterData!$C$3:$C$18,0))),
    DATEDIF(E86,I86,"d"),
    DATEDIF(E86,TODAY(),"d"))</f>
        <v>38</v>
      </c>
      <c r="R86">
        <f t="shared" ca="1" si="3"/>
        <v>0</v>
      </c>
      <c r="S86">
        <f t="shared" ca="1" si="4"/>
        <v>0</v>
      </c>
      <c r="T86">
        <f t="shared" ca="1" si="5"/>
        <v>1</v>
      </c>
    </row>
    <row r="87" spans="1:20" x14ac:dyDescent="0.35">
      <c r="A87">
        <v>6000139044</v>
      </c>
      <c r="B87" t="s">
        <v>444</v>
      </c>
      <c r="C87" t="s">
        <v>230</v>
      </c>
      <c r="D87" s="34" t="s">
        <v>254</v>
      </c>
      <c r="E87" s="1">
        <v>45782</v>
      </c>
      <c r="F87" s="1"/>
      <c r="G87" t="s">
        <v>357</v>
      </c>
      <c r="H87" t="s">
        <v>233</v>
      </c>
      <c r="I87" s="1">
        <v>45805</v>
      </c>
      <c r="J87" t="s">
        <v>234</v>
      </c>
      <c r="K87" t="s">
        <v>241</v>
      </c>
      <c r="L87" t="s">
        <v>171</v>
      </c>
      <c r="M87" t="s">
        <v>445</v>
      </c>
      <c r="N87" t="s">
        <v>237</v>
      </c>
      <c r="O87" t="s">
        <v>230</v>
      </c>
      <c r="P87"/>
      <c r="Q87">
        <f ca="1">IF(OR(ISNUMBER(MATCH(L87,MasterData!$D$3:$D$18,0)),ISNUMBER(MATCH(L87,MasterData!$C$3:$C$18,0))),
    DATEDIF(E87,I87,"d"),
    DATEDIF(E87,TODAY(),"d"))</f>
        <v>23</v>
      </c>
      <c r="R87">
        <f t="shared" ca="1" si="3"/>
        <v>0</v>
      </c>
      <c r="S87">
        <f t="shared" ca="1" si="4"/>
        <v>1</v>
      </c>
      <c r="T87">
        <f t="shared" ca="1" si="5"/>
        <v>0</v>
      </c>
    </row>
    <row r="88" spans="1:20" x14ac:dyDescent="0.35">
      <c r="A88">
        <v>6000139205</v>
      </c>
      <c r="B88" t="s">
        <v>446</v>
      </c>
      <c r="C88" t="s">
        <v>230</v>
      </c>
      <c r="D88" s="34" t="s">
        <v>231</v>
      </c>
      <c r="E88" s="1">
        <v>45783</v>
      </c>
      <c r="F88" s="1"/>
      <c r="G88" t="s">
        <v>329</v>
      </c>
      <c r="H88" t="s">
        <v>233</v>
      </c>
      <c r="I88" s="1">
        <v>45812</v>
      </c>
      <c r="J88" t="s">
        <v>234</v>
      </c>
      <c r="K88" t="s">
        <v>235</v>
      </c>
      <c r="L88" t="s">
        <v>171</v>
      </c>
      <c r="M88" t="s">
        <v>447</v>
      </c>
      <c r="N88" t="s">
        <v>237</v>
      </c>
      <c r="O88" t="s">
        <v>230</v>
      </c>
      <c r="P88"/>
      <c r="Q88">
        <f ca="1">IF(OR(ISNUMBER(MATCH(L88,MasterData!$D$3:$D$18,0)),ISNUMBER(MATCH(L88,MasterData!$C$3:$C$18,0))),
    DATEDIF(E88,I88,"d"),
    DATEDIF(E88,TODAY(),"d"))</f>
        <v>29</v>
      </c>
      <c r="R88">
        <f t="shared" ca="1" si="3"/>
        <v>0</v>
      </c>
      <c r="S88">
        <f t="shared" ca="1" si="4"/>
        <v>1</v>
      </c>
      <c r="T88">
        <f t="shared" ca="1" si="5"/>
        <v>0</v>
      </c>
    </row>
    <row r="89" spans="1:20" x14ac:dyDescent="0.35">
      <c r="A89">
        <v>6000139326</v>
      </c>
      <c r="B89" t="s">
        <v>448</v>
      </c>
      <c r="C89" t="s">
        <v>230</v>
      </c>
      <c r="D89" s="34" t="s">
        <v>449</v>
      </c>
      <c r="E89" s="1">
        <v>45784</v>
      </c>
      <c r="F89" s="1"/>
      <c r="G89" t="s">
        <v>450</v>
      </c>
      <c r="H89" t="s">
        <v>245</v>
      </c>
      <c r="I89" s="1">
        <v>45791</v>
      </c>
      <c r="J89" t="s">
        <v>234</v>
      </c>
      <c r="K89" t="s">
        <v>241</v>
      </c>
      <c r="L89" t="s">
        <v>171</v>
      </c>
      <c r="M89" t="s">
        <v>451</v>
      </c>
      <c r="N89" t="s">
        <v>237</v>
      </c>
      <c r="O89" t="s">
        <v>230</v>
      </c>
      <c r="P89"/>
      <c r="Q89">
        <f ca="1">IF(OR(ISNUMBER(MATCH(L89,MasterData!$D$3:$D$18,0)),ISNUMBER(MATCH(L89,MasterData!$C$3:$C$18,0))),
    DATEDIF(E89,I89,"d"),
    DATEDIF(E89,TODAY(),"d"))</f>
        <v>7</v>
      </c>
      <c r="R89">
        <f t="shared" ca="1" si="3"/>
        <v>1</v>
      </c>
      <c r="S89">
        <f t="shared" ca="1" si="4"/>
        <v>0</v>
      </c>
      <c r="T89">
        <f t="shared" ca="1" si="5"/>
        <v>0</v>
      </c>
    </row>
    <row r="90" spans="1:20" x14ac:dyDescent="0.35">
      <c r="A90">
        <v>6000139329</v>
      </c>
      <c r="B90" t="s">
        <v>452</v>
      </c>
      <c r="C90" t="s">
        <v>230</v>
      </c>
      <c r="D90" s="34" t="s">
        <v>231</v>
      </c>
      <c r="E90" s="1">
        <v>45784</v>
      </c>
      <c r="F90" s="1"/>
      <c r="G90" t="s">
        <v>453</v>
      </c>
      <c r="H90" t="s">
        <v>240</v>
      </c>
      <c r="I90" s="1">
        <v>45812</v>
      </c>
      <c r="J90" t="s">
        <v>234</v>
      </c>
      <c r="K90" t="s">
        <v>235</v>
      </c>
      <c r="L90" t="s">
        <v>171</v>
      </c>
      <c r="M90" t="s">
        <v>454</v>
      </c>
      <c r="N90" t="s">
        <v>237</v>
      </c>
      <c r="O90" t="s">
        <v>230</v>
      </c>
      <c r="P90"/>
      <c r="Q90">
        <f ca="1">IF(OR(ISNUMBER(MATCH(L90,MasterData!$D$3:$D$18,0)),ISNUMBER(MATCH(L90,MasterData!$C$3:$C$18,0))),
    DATEDIF(E90,I90,"d"),
    DATEDIF(E90,TODAY(),"d"))</f>
        <v>28</v>
      </c>
      <c r="R90">
        <f t="shared" ca="1" si="3"/>
        <v>0</v>
      </c>
      <c r="S90">
        <f t="shared" ca="1" si="4"/>
        <v>1</v>
      </c>
      <c r="T90">
        <f t="shared" ca="1" si="5"/>
        <v>0</v>
      </c>
    </row>
    <row r="91" spans="1:20" x14ac:dyDescent="0.35">
      <c r="A91">
        <v>6000139369</v>
      </c>
      <c r="B91" t="s">
        <v>455</v>
      </c>
      <c r="C91" t="s">
        <v>230</v>
      </c>
      <c r="D91" s="34" t="s">
        <v>254</v>
      </c>
      <c r="E91" s="1">
        <v>45785</v>
      </c>
      <c r="F91" s="1"/>
      <c r="G91" t="s">
        <v>357</v>
      </c>
      <c r="H91" t="s">
        <v>233</v>
      </c>
      <c r="I91" s="1">
        <v>45870</v>
      </c>
      <c r="J91" t="s">
        <v>234</v>
      </c>
      <c r="K91" t="s">
        <v>241</v>
      </c>
      <c r="L91" t="s">
        <v>171</v>
      </c>
      <c r="M91" t="s">
        <v>458</v>
      </c>
      <c r="N91" t="s">
        <v>237</v>
      </c>
      <c r="O91" t="s">
        <v>230</v>
      </c>
      <c r="P91"/>
      <c r="Q91">
        <f ca="1">IF(OR(ISNUMBER(MATCH(L91,MasterData!$D$3:$D$18,0)),ISNUMBER(MATCH(L91,MasterData!$C$3:$C$18,0))),
    DATEDIF(E91,I91,"d"),
    DATEDIF(E91,TODAY(),"d"))</f>
        <v>85</v>
      </c>
      <c r="R91">
        <f t="shared" ca="1" si="3"/>
        <v>0</v>
      </c>
      <c r="S91">
        <f t="shared" ca="1" si="4"/>
        <v>0</v>
      </c>
      <c r="T91">
        <f t="shared" ca="1" si="5"/>
        <v>1</v>
      </c>
    </row>
    <row r="92" spans="1:20" x14ac:dyDescent="0.35">
      <c r="A92">
        <v>6000139374</v>
      </c>
      <c r="B92" t="s">
        <v>230</v>
      </c>
      <c r="C92" t="s">
        <v>230</v>
      </c>
      <c r="D92" s="34" t="s">
        <v>254</v>
      </c>
      <c r="E92" s="1">
        <v>45784</v>
      </c>
      <c r="F92" s="1"/>
      <c r="G92" t="s">
        <v>400</v>
      </c>
      <c r="H92" t="s">
        <v>240</v>
      </c>
      <c r="I92" s="1">
        <v>45876</v>
      </c>
      <c r="J92" t="s">
        <v>245</v>
      </c>
      <c r="K92" t="s">
        <v>241</v>
      </c>
      <c r="L92" t="s">
        <v>164</v>
      </c>
      <c r="M92" t="s">
        <v>459</v>
      </c>
      <c r="N92" t="s">
        <v>237</v>
      </c>
      <c r="O92" t="s">
        <v>230</v>
      </c>
      <c r="P92" s="204" t="s">
        <v>798</v>
      </c>
      <c r="Q92">
        <f ca="1">IF(OR(ISNUMBER(MATCH(L92,MasterData!$D$3:$D$18,0)),ISNUMBER(MATCH(L92,MasterData!$C$3:$C$18,0))),
    DATEDIF(E92,I92,"d"),
    DATEDIF(E92,TODAY(),"d"))</f>
        <v>223</v>
      </c>
      <c r="R92">
        <f t="shared" ca="1" si="3"/>
        <v>0</v>
      </c>
      <c r="S92">
        <f t="shared" ca="1" si="4"/>
        <v>0</v>
      </c>
      <c r="T92">
        <f t="shared" ca="1" si="5"/>
        <v>1</v>
      </c>
    </row>
    <row r="93" spans="1:20" x14ac:dyDescent="0.35">
      <c r="A93">
        <v>6000139577</v>
      </c>
      <c r="B93" t="s">
        <v>460</v>
      </c>
      <c r="C93" t="s">
        <v>230</v>
      </c>
      <c r="D93" s="34" t="s">
        <v>251</v>
      </c>
      <c r="E93" s="1">
        <v>45786</v>
      </c>
      <c r="F93" s="1"/>
      <c r="G93" t="s">
        <v>461</v>
      </c>
      <c r="H93" t="s">
        <v>233</v>
      </c>
      <c r="I93" s="1">
        <v>45793</v>
      </c>
      <c r="J93" t="s">
        <v>234</v>
      </c>
      <c r="K93" t="s">
        <v>347</v>
      </c>
      <c r="L93" t="s">
        <v>171</v>
      </c>
      <c r="M93" t="s">
        <v>462</v>
      </c>
      <c r="N93" t="s">
        <v>237</v>
      </c>
      <c r="O93" t="s">
        <v>230</v>
      </c>
      <c r="P93"/>
      <c r="Q93">
        <f ca="1">IF(OR(ISNUMBER(MATCH(L93,MasterData!$D$3:$D$18,0)),ISNUMBER(MATCH(L93,MasterData!$C$3:$C$18,0))),
    DATEDIF(E93,I93,"d"),
    DATEDIF(E93,TODAY(),"d"))</f>
        <v>7</v>
      </c>
      <c r="R93">
        <f t="shared" ca="1" si="3"/>
        <v>1</v>
      </c>
      <c r="S93">
        <f t="shared" ca="1" si="4"/>
        <v>0</v>
      </c>
      <c r="T93">
        <f t="shared" ca="1" si="5"/>
        <v>0</v>
      </c>
    </row>
    <row r="94" spans="1:20" x14ac:dyDescent="0.35">
      <c r="A94">
        <v>6000139584</v>
      </c>
      <c r="B94" t="s">
        <v>463</v>
      </c>
      <c r="C94" t="s">
        <v>230</v>
      </c>
      <c r="D94" s="34" t="s">
        <v>254</v>
      </c>
      <c r="E94" s="1">
        <v>45786</v>
      </c>
      <c r="F94" s="1"/>
      <c r="G94" t="s">
        <v>357</v>
      </c>
      <c r="H94" t="s">
        <v>233</v>
      </c>
      <c r="I94" s="1">
        <v>45797</v>
      </c>
      <c r="J94" t="s">
        <v>234</v>
      </c>
      <c r="K94" t="s">
        <v>241</v>
      </c>
      <c r="L94" t="s">
        <v>171</v>
      </c>
      <c r="M94" t="s">
        <v>464</v>
      </c>
      <c r="N94" t="s">
        <v>237</v>
      </c>
      <c r="O94" t="s">
        <v>230</v>
      </c>
      <c r="P94"/>
      <c r="Q94">
        <f ca="1">IF(OR(ISNUMBER(MATCH(L94,MasterData!$D$3:$D$18,0)),ISNUMBER(MATCH(L94,MasterData!$C$3:$C$18,0))),
    DATEDIF(E94,I94,"d"),
    DATEDIF(E94,TODAY(),"d"))</f>
        <v>11</v>
      </c>
      <c r="R94">
        <f t="shared" ca="1" si="3"/>
        <v>0</v>
      </c>
      <c r="S94">
        <f t="shared" ca="1" si="4"/>
        <v>1</v>
      </c>
      <c r="T94">
        <f t="shared" ca="1" si="5"/>
        <v>0</v>
      </c>
    </row>
    <row r="95" spans="1:20" x14ac:dyDescent="0.35">
      <c r="A95">
        <v>6000139600</v>
      </c>
      <c r="B95" t="s">
        <v>465</v>
      </c>
      <c r="C95" t="s">
        <v>230</v>
      </c>
      <c r="D95" s="34" t="s">
        <v>254</v>
      </c>
      <c r="E95" s="1">
        <v>45786</v>
      </c>
      <c r="F95" s="1"/>
      <c r="G95" t="s">
        <v>357</v>
      </c>
      <c r="H95" t="s">
        <v>240</v>
      </c>
      <c r="I95" s="1">
        <v>45811</v>
      </c>
      <c r="J95" t="s">
        <v>234</v>
      </c>
      <c r="K95" t="s">
        <v>347</v>
      </c>
      <c r="L95" t="s">
        <v>171</v>
      </c>
      <c r="M95" t="s">
        <v>466</v>
      </c>
      <c r="N95" t="s">
        <v>237</v>
      </c>
      <c r="O95" t="s">
        <v>230</v>
      </c>
      <c r="P95"/>
      <c r="Q95">
        <f ca="1">IF(OR(ISNUMBER(MATCH(L95,MasterData!$D$3:$D$18,0)),ISNUMBER(MATCH(L95,MasterData!$C$3:$C$18,0))),
    DATEDIF(E95,I95,"d"),
    DATEDIF(E95,TODAY(),"d"))</f>
        <v>25</v>
      </c>
      <c r="R95">
        <f t="shared" ca="1" si="3"/>
        <v>0</v>
      </c>
      <c r="S95">
        <f t="shared" ca="1" si="4"/>
        <v>1</v>
      </c>
      <c r="T95">
        <f t="shared" ca="1" si="5"/>
        <v>0</v>
      </c>
    </row>
    <row r="96" spans="1:20" x14ac:dyDescent="0.35">
      <c r="A96">
        <v>6000139702</v>
      </c>
      <c r="B96" t="s">
        <v>230</v>
      </c>
      <c r="C96" t="s">
        <v>230</v>
      </c>
      <c r="D96" s="34" t="s">
        <v>251</v>
      </c>
      <c r="E96" s="1">
        <v>45789</v>
      </c>
      <c r="F96" s="1"/>
      <c r="G96" t="s">
        <v>400</v>
      </c>
      <c r="H96" t="s">
        <v>240</v>
      </c>
      <c r="I96" s="1">
        <v>45810</v>
      </c>
      <c r="J96" t="s">
        <v>201</v>
      </c>
      <c r="K96" t="s">
        <v>347</v>
      </c>
      <c r="L96" t="s">
        <v>171</v>
      </c>
      <c r="M96" t="s">
        <v>467</v>
      </c>
      <c r="N96" t="s">
        <v>237</v>
      </c>
      <c r="O96" t="s">
        <v>230</v>
      </c>
      <c r="P96"/>
      <c r="Q96">
        <f ca="1">IF(OR(ISNUMBER(MATCH(L96,MasterData!$D$3:$D$18,0)),ISNUMBER(MATCH(L96,MasterData!$C$3:$C$18,0))),
    DATEDIF(E96,I96,"d"),
    DATEDIF(E96,TODAY(),"d"))</f>
        <v>21</v>
      </c>
      <c r="R96">
        <f t="shared" ca="1" si="3"/>
        <v>0</v>
      </c>
      <c r="S96">
        <f t="shared" ca="1" si="4"/>
        <v>1</v>
      </c>
      <c r="T96">
        <f t="shared" ca="1" si="5"/>
        <v>0</v>
      </c>
    </row>
    <row r="97" spans="1:20" x14ac:dyDescent="0.35">
      <c r="A97">
        <v>6000139704</v>
      </c>
      <c r="B97" t="s">
        <v>468</v>
      </c>
      <c r="C97" t="s">
        <v>230</v>
      </c>
      <c r="D97" s="34" t="s">
        <v>251</v>
      </c>
      <c r="E97" s="1">
        <v>45789</v>
      </c>
      <c r="F97" s="1"/>
      <c r="G97" t="s">
        <v>469</v>
      </c>
      <c r="H97" t="s">
        <v>245</v>
      </c>
      <c r="I97" s="1">
        <v>45797</v>
      </c>
      <c r="J97" t="s">
        <v>234</v>
      </c>
      <c r="K97" t="s">
        <v>235</v>
      </c>
      <c r="L97" t="s">
        <v>171</v>
      </c>
      <c r="M97" t="s">
        <v>470</v>
      </c>
      <c r="N97" t="s">
        <v>237</v>
      </c>
      <c r="O97" t="s">
        <v>230</v>
      </c>
      <c r="P97"/>
      <c r="Q97">
        <f ca="1">IF(OR(ISNUMBER(MATCH(L97,MasterData!$D$3:$D$18,0)),ISNUMBER(MATCH(L97,MasterData!$C$3:$C$18,0))),
    DATEDIF(E97,I97,"d"),
    DATEDIF(E97,TODAY(),"d"))</f>
        <v>8</v>
      </c>
      <c r="R97">
        <f t="shared" ca="1" si="3"/>
        <v>0</v>
      </c>
      <c r="S97">
        <f t="shared" ca="1" si="4"/>
        <v>1</v>
      </c>
      <c r="T97">
        <f t="shared" ca="1" si="5"/>
        <v>0</v>
      </c>
    </row>
    <row r="98" spans="1:20" x14ac:dyDescent="0.35">
      <c r="A98">
        <v>6000139963</v>
      </c>
      <c r="B98" t="s">
        <v>471</v>
      </c>
      <c r="C98" t="s">
        <v>230</v>
      </c>
      <c r="D98" s="34" t="s">
        <v>247</v>
      </c>
      <c r="E98" s="1">
        <v>45791</v>
      </c>
      <c r="F98" s="1"/>
      <c r="G98" t="s">
        <v>268</v>
      </c>
      <c r="H98" t="s">
        <v>377</v>
      </c>
      <c r="I98" s="1">
        <v>45805</v>
      </c>
      <c r="J98" t="s">
        <v>234</v>
      </c>
      <c r="K98" t="s">
        <v>347</v>
      </c>
      <c r="L98" t="s">
        <v>171</v>
      </c>
      <c r="M98" t="s">
        <v>472</v>
      </c>
      <c r="N98" t="s">
        <v>237</v>
      </c>
      <c r="O98" t="s">
        <v>230</v>
      </c>
      <c r="P98"/>
      <c r="Q98">
        <f ca="1">IF(OR(ISNUMBER(MATCH(L98,MasterData!$D$3:$D$18,0)),ISNUMBER(MATCH(L98,MasterData!$C$3:$C$18,0))),
    DATEDIF(E98,I98,"d"),
    DATEDIF(E98,TODAY(),"d"))</f>
        <v>14</v>
      </c>
      <c r="R98">
        <f t="shared" ca="1" si="3"/>
        <v>0</v>
      </c>
      <c r="S98">
        <f t="shared" ca="1" si="4"/>
        <v>1</v>
      </c>
      <c r="T98">
        <f t="shared" ca="1" si="5"/>
        <v>0</v>
      </c>
    </row>
    <row r="99" spans="1:20" x14ac:dyDescent="0.35">
      <c r="A99">
        <v>6000139986</v>
      </c>
      <c r="B99" t="s">
        <v>473</v>
      </c>
      <c r="C99" t="s">
        <v>230</v>
      </c>
      <c r="D99" s="34" t="s">
        <v>254</v>
      </c>
      <c r="E99" s="1">
        <v>45791</v>
      </c>
      <c r="F99" s="1"/>
      <c r="G99" t="s">
        <v>255</v>
      </c>
      <c r="H99" t="s">
        <v>240</v>
      </c>
      <c r="I99" s="1">
        <v>45805</v>
      </c>
      <c r="J99" t="s">
        <v>234</v>
      </c>
      <c r="K99" t="s">
        <v>347</v>
      </c>
      <c r="L99" t="s">
        <v>171</v>
      </c>
      <c r="M99" t="s">
        <v>474</v>
      </c>
      <c r="N99" t="s">
        <v>237</v>
      </c>
      <c r="O99" t="s">
        <v>230</v>
      </c>
      <c r="P99"/>
      <c r="Q99">
        <f ca="1">IF(OR(ISNUMBER(MATCH(L99,MasterData!$D$3:$D$18,0)),ISNUMBER(MATCH(L99,MasterData!$C$3:$C$18,0))),
    DATEDIF(E99,I99,"d"),
    DATEDIF(E99,TODAY(),"d"))</f>
        <v>14</v>
      </c>
      <c r="R99">
        <f t="shared" ca="1" si="3"/>
        <v>0</v>
      </c>
      <c r="S99">
        <f t="shared" ca="1" si="4"/>
        <v>1</v>
      </c>
      <c r="T99">
        <f t="shared" ca="1" si="5"/>
        <v>0</v>
      </c>
    </row>
    <row r="100" spans="1:20" x14ac:dyDescent="0.35">
      <c r="A100">
        <v>6000140063</v>
      </c>
      <c r="B100" t="s">
        <v>5</v>
      </c>
      <c r="C100" t="s">
        <v>230</v>
      </c>
      <c r="D100" s="34" t="s">
        <v>231</v>
      </c>
      <c r="E100" s="1">
        <v>45792</v>
      </c>
      <c r="F100" s="1"/>
      <c r="G100" t="s">
        <v>300</v>
      </c>
      <c r="H100" t="s">
        <v>245</v>
      </c>
      <c r="I100" s="1">
        <v>45891</v>
      </c>
      <c r="J100" t="s">
        <v>234</v>
      </c>
      <c r="K100" t="s">
        <v>241</v>
      </c>
      <c r="L100" t="s">
        <v>171</v>
      </c>
      <c r="M100" t="s">
        <v>475</v>
      </c>
      <c r="N100" t="s">
        <v>237</v>
      </c>
      <c r="O100" t="s">
        <v>230</v>
      </c>
      <c r="P100" s="204" t="s">
        <v>798</v>
      </c>
      <c r="Q100">
        <f ca="1">IF(OR(ISNUMBER(MATCH(L100,MasterData!$D$3:$D$18,0)),ISNUMBER(MATCH(L100,MasterData!$C$3:$C$18,0))),
    DATEDIF(E100,I100,"d"),
    DATEDIF(E100,TODAY(),"d"))</f>
        <v>99</v>
      </c>
      <c r="R100">
        <f t="shared" ca="1" si="3"/>
        <v>0</v>
      </c>
      <c r="S100">
        <f t="shared" ca="1" si="4"/>
        <v>0</v>
      </c>
      <c r="T100">
        <f t="shared" ca="1" si="5"/>
        <v>1</v>
      </c>
    </row>
    <row r="101" spans="1:20" x14ac:dyDescent="0.35">
      <c r="A101">
        <v>6000140103</v>
      </c>
      <c r="B101" t="s">
        <v>476</v>
      </c>
      <c r="C101" t="s">
        <v>230</v>
      </c>
      <c r="D101" s="34" t="s">
        <v>274</v>
      </c>
      <c r="E101" s="1">
        <v>45792</v>
      </c>
      <c r="F101" s="1"/>
      <c r="G101" t="s">
        <v>354</v>
      </c>
      <c r="H101" t="s">
        <v>240</v>
      </c>
      <c r="I101" s="1">
        <v>45800</v>
      </c>
      <c r="J101" t="s">
        <v>234</v>
      </c>
      <c r="K101" t="s">
        <v>347</v>
      </c>
      <c r="L101" t="s">
        <v>171</v>
      </c>
      <c r="M101" t="s">
        <v>477</v>
      </c>
      <c r="N101" t="s">
        <v>237</v>
      </c>
      <c r="O101" t="s">
        <v>230</v>
      </c>
      <c r="P101"/>
      <c r="Q101">
        <f ca="1">IF(OR(ISNUMBER(MATCH(L101,MasterData!$D$3:$D$18,0)),ISNUMBER(MATCH(L101,MasterData!$C$3:$C$18,0))),
    DATEDIF(E101,I101,"d"),
    DATEDIF(E101,TODAY(),"d"))</f>
        <v>8</v>
      </c>
      <c r="R101">
        <f t="shared" ca="1" si="3"/>
        <v>0</v>
      </c>
      <c r="S101">
        <f t="shared" ca="1" si="4"/>
        <v>1</v>
      </c>
      <c r="T101">
        <f t="shared" ca="1" si="5"/>
        <v>0</v>
      </c>
    </row>
    <row r="102" spans="1:20" x14ac:dyDescent="0.35">
      <c r="A102">
        <v>6000140225</v>
      </c>
      <c r="B102" t="s">
        <v>230</v>
      </c>
      <c r="C102" t="s">
        <v>230</v>
      </c>
      <c r="D102" s="34" t="s">
        <v>231</v>
      </c>
      <c r="E102" s="1">
        <v>45793</v>
      </c>
      <c r="F102" s="1"/>
      <c r="G102" t="s">
        <v>248</v>
      </c>
      <c r="H102" t="s">
        <v>245</v>
      </c>
      <c r="I102" s="1">
        <v>45817</v>
      </c>
      <c r="J102" t="s">
        <v>201</v>
      </c>
      <c r="K102" t="s">
        <v>241</v>
      </c>
      <c r="L102" t="s">
        <v>171</v>
      </c>
      <c r="M102" t="s">
        <v>478</v>
      </c>
      <c r="N102" t="s">
        <v>237</v>
      </c>
      <c r="O102" t="s">
        <v>230</v>
      </c>
      <c r="P102"/>
      <c r="Q102">
        <f ca="1">IF(OR(ISNUMBER(MATCH(L102,MasterData!$D$3:$D$18,0)),ISNUMBER(MATCH(L102,MasterData!$C$3:$C$18,0))),
    DATEDIF(E102,I102,"d"),
    DATEDIF(E102,TODAY(),"d"))</f>
        <v>24</v>
      </c>
      <c r="R102">
        <f t="shared" ca="1" si="3"/>
        <v>0</v>
      </c>
      <c r="S102">
        <f t="shared" ca="1" si="4"/>
        <v>1</v>
      </c>
      <c r="T102">
        <f t="shared" ca="1" si="5"/>
        <v>0</v>
      </c>
    </row>
    <row r="103" spans="1:20" x14ac:dyDescent="0.35">
      <c r="A103">
        <v>6000140321</v>
      </c>
      <c r="B103" t="s">
        <v>479</v>
      </c>
      <c r="C103" t="s">
        <v>230</v>
      </c>
      <c r="D103" s="34" t="s">
        <v>480</v>
      </c>
      <c r="E103" s="1">
        <v>45796</v>
      </c>
      <c r="F103" s="1"/>
      <c r="G103" t="s">
        <v>329</v>
      </c>
      <c r="H103" t="s">
        <v>240</v>
      </c>
      <c r="I103" s="1">
        <v>45805</v>
      </c>
      <c r="J103" t="s">
        <v>234</v>
      </c>
      <c r="K103" t="s">
        <v>241</v>
      </c>
      <c r="L103" t="s">
        <v>171</v>
      </c>
      <c r="M103" t="s">
        <v>481</v>
      </c>
      <c r="N103" t="s">
        <v>237</v>
      </c>
      <c r="O103" t="s">
        <v>230</v>
      </c>
      <c r="P103"/>
      <c r="Q103">
        <f ca="1">IF(OR(ISNUMBER(MATCH(L103,MasterData!$D$3:$D$18,0)),ISNUMBER(MATCH(L103,MasterData!$C$3:$C$18,0))),
    DATEDIF(E103,I103,"d"),
    DATEDIF(E103,TODAY(),"d"))</f>
        <v>9</v>
      </c>
      <c r="R103">
        <f t="shared" ca="1" si="3"/>
        <v>0</v>
      </c>
      <c r="S103">
        <f t="shared" ca="1" si="4"/>
        <v>1</v>
      </c>
      <c r="T103">
        <f t="shared" ca="1" si="5"/>
        <v>0</v>
      </c>
    </row>
    <row r="104" spans="1:20" x14ac:dyDescent="0.35">
      <c r="A104">
        <v>6000140327</v>
      </c>
      <c r="B104" t="s">
        <v>482</v>
      </c>
      <c r="C104" t="s">
        <v>230</v>
      </c>
      <c r="D104" s="34" t="s">
        <v>480</v>
      </c>
      <c r="E104" s="1">
        <v>45796</v>
      </c>
      <c r="F104" s="1">
        <v>45798</v>
      </c>
      <c r="G104" t="s">
        <v>329</v>
      </c>
      <c r="H104" t="s">
        <v>233</v>
      </c>
      <c r="I104" s="1">
        <v>45805</v>
      </c>
      <c r="J104" t="s">
        <v>234</v>
      </c>
      <c r="K104" t="s">
        <v>241</v>
      </c>
      <c r="L104" t="s">
        <v>171</v>
      </c>
      <c r="M104" t="s">
        <v>483</v>
      </c>
      <c r="N104" t="s">
        <v>237</v>
      </c>
      <c r="O104" t="s">
        <v>230</v>
      </c>
      <c r="P104"/>
      <c r="Q104">
        <f ca="1">IF(OR(ISNUMBER(MATCH(L104,MasterData!$D$3:$D$18,0)),ISNUMBER(MATCH(L104,MasterData!$C$3:$C$18,0))),
    DATEDIF(E104,I104,"d"),
    DATEDIF(E104,TODAY(),"d"))</f>
        <v>9</v>
      </c>
      <c r="R104">
        <f t="shared" ca="1" si="3"/>
        <v>0</v>
      </c>
      <c r="S104">
        <f t="shared" ca="1" si="4"/>
        <v>1</v>
      </c>
      <c r="T104">
        <f t="shared" ca="1" si="5"/>
        <v>0</v>
      </c>
    </row>
    <row r="105" spans="1:20" x14ac:dyDescent="0.35">
      <c r="A105">
        <v>6000140374</v>
      </c>
      <c r="B105" t="s">
        <v>484</v>
      </c>
      <c r="C105" t="s">
        <v>230</v>
      </c>
      <c r="D105" s="34" t="s">
        <v>254</v>
      </c>
      <c r="E105" s="1">
        <v>45796</v>
      </c>
      <c r="F105" s="1"/>
      <c r="G105" t="s">
        <v>255</v>
      </c>
      <c r="H105" t="s">
        <v>240</v>
      </c>
      <c r="I105" s="1">
        <v>45812</v>
      </c>
      <c r="J105" t="s">
        <v>234</v>
      </c>
      <c r="K105" t="s">
        <v>241</v>
      </c>
      <c r="L105" t="s">
        <v>171</v>
      </c>
      <c r="M105" t="s">
        <v>485</v>
      </c>
      <c r="N105" t="s">
        <v>237</v>
      </c>
      <c r="O105" t="s">
        <v>230</v>
      </c>
      <c r="P105"/>
      <c r="Q105">
        <f ca="1">IF(OR(ISNUMBER(MATCH(L105,MasterData!$D$3:$D$18,0)),ISNUMBER(MATCH(L105,MasterData!$C$3:$C$18,0))),
    DATEDIF(E105,I105,"d"),
    DATEDIF(E105,TODAY(),"d"))</f>
        <v>16</v>
      </c>
      <c r="R105">
        <f t="shared" ca="1" si="3"/>
        <v>0</v>
      </c>
      <c r="S105">
        <f t="shared" ca="1" si="4"/>
        <v>1</v>
      </c>
      <c r="T105">
        <f t="shared" ca="1" si="5"/>
        <v>0</v>
      </c>
    </row>
    <row r="106" spans="1:20" x14ac:dyDescent="0.35">
      <c r="A106">
        <v>6000140405</v>
      </c>
      <c r="B106" t="s">
        <v>230</v>
      </c>
      <c r="C106" t="s">
        <v>230</v>
      </c>
      <c r="D106" s="34" t="s">
        <v>231</v>
      </c>
      <c r="E106" s="1">
        <v>45796</v>
      </c>
      <c r="F106" s="1"/>
      <c r="G106" t="s">
        <v>248</v>
      </c>
      <c r="H106" t="s">
        <v>245</v>
      </c>
      <c r="I106" s="1">
        <v>45842</v>
      </c>
      <c r="J106" t="s">
        <v>201</v>
      </c>
      <c r="K106" t="s">
        <v>241</v>
      </c>
      <c r="L106" t="s">
        <v>171</v>
      </c>
      <c r="M106" t="s">
        <v>486</v>
      </c>
      <c r="N106" t="s">
        <v>237</v>
      </c>
      <c r="O106" t="s">
        <v>230</v>
      </c>
      <c r="P106"/>
      <c r="Q106">
        <f ca="1">IF(OR(ISNUMBER(MATCH(L106,MasterData!$D$3:$D$18,0)),ISNUMBER(MATCH(L106,MasterData!$C$3:$C$18,0))),
    DATEDIF(E106,I106,"d"),
    DATEDIF(E106,TODAY(),"d"))</f>
        <v>46</v>
      </c>
      <c r="R106">
        <f t="shared" ca="1" si="3"/>
        <v>0</v>
      </c>
      <c r="S106">
        <f t="shared" ca="1" si="4"/>
        <v>0</v>
      </c>
      <c r="T106">
        <f t="shared" ca="1" si="5"/>
        <v>1</v>
      </c>
    </row>
    <row r="107" spans="1:20" x14ac:dyDescent="0.35">
      <c r="A107">
        <v>6000140433</v>
      </c>
      <c r="B107" t="s">
        <v>487</v>
      </c>
      <c r="C107" t="s">
        <v>230</v>
      </c>
      <c r="D107" s="34" t="s">
        <v>231</v>
      </c>
      <c r="E107" s="1">
        <v>45796</v>
      </c>
      <c r="F107" s="1"/>
      <c r="G107" t="s">
        <v>488</v>
      </c>
      <c r="H107" t="s">
        <v>245</v>
      </c>
      <c r="I107" s="1">
        <v>45807</v>
      </c>
      <c r="J107" t="s">
        <v>234</v>
      </c>
      <c r="K107" t="s">
        <v>235</v>
      </c>
      <c r="L107" t="s">
        <v>171</v>
      </c>
      <c r="M107" t="s">
        <v>489</v>
      </c>
      <c r="N107" t="s">
        <v>237</v>
      </c>
      <c r="O107" t="s">
        <v>230</v>
      </c>
      <c r="P107"/>
      <c r="Q107">
        <f ca="1">IF(OR(ISNUMBER(MATCH(L107,MasterData!$D$3:$D$18,0)),ISNUMBER(MATCH(L107,MasterData!$C$3:$C$18,0))),
    DATEDIF(E107,I107,"d"),
    DATEDIF(E107,TODAY(),"d"))</f>
        <v>11</v>
      </c>
      <c r="R107">
        <f t="shared" ca="1" si="3"/>
        <v>0</v>
      </c>
      <c r="S107">
        <f t="shared" ca="1" si="4"/>
        <v>1</v>
      </c>
      <c r="T107">
        <f t="shared" ca="1" si="5"/>
        <v>0</v>
      </c>
    </row>
    <row r="108" spans="1:20" x14ac:dyDescent="0.35">
      <c r="A108">
        <v>6000140519</v>
      </c>
      <c r="B108" t="s">
        <v>490</v>
      </c>
      <c r="C108" t="s">
        <v>230</v>
      </c>
      <c r="D108" s="34" t="s">
        <v>274</v>
      </c>
      <c r="E108" s="1">
        <v>45797</v>
      </c>
      <c r="F108" s="1"/>
      <c r="G108" t="s">
        <v>275</v>
      </c>
      <c r="H108" t="s">
        <v>245</v>
      </c>
      <c r="I108" s="1">
        <v>45813</v>
      </c>
      <c r="J108" t="s">
        <v>234</v>
      </c>
      <c r="K108" t="s">
        <v>235</v>
      </c>
      <c r="L108" t="s">
        <v>171</v>
      </c>
      <c r="M108" t="s">
        <v>491</v>
      </c>
      <c r="N108" t="s">
        <v>237</v>
      </c>
      <c r="O108" t="s">
        <v>230</v>
      </c>
      <c r="P108"/>
      <c r="Q108">
        <f ca="1">IF(OR(ISNUMBER(MATCH(L108,MasterData!$D$3:$D$18,0)),ISNUMBER(MATCH(L108,MasterData!$C$3:$C$18,0))),
    DATEDIF(E108,I108,"d"),
    DATEDIF(E108,TODAY(),"d"))</f>
        <v>16</v>
      </c>
      <c r="R108">
        <f t="shared" ca="1" si="3"/>
        <v>0</v>
      </c>
      <c r="S108">
        <f t="shared" ca="1" si="4"/>
        <v>1</v>
      </c>
      <c r="T108">
        <f t="shared" ca="1" si="5"/>
        <v>0</v>
      </c>
    </row>
    <row r="109" spans="1:20" x14ac:dyDescent="0.35">
      <c r="A109">
        <v>6000140636</v>
      </c>
      <c r="B109" t="s">
        <v>492</v>
      </c>
      <c r="C109" t="s">
        <v>230</v>
      </c>
      <c r="D109" s="34" t="s">
        <v>274</v>
      </c>
      <c r="E109" s="1">
        <v>45797</v>
      </c>
      <c r="F109" s="1"/>
      <c r="G109" t="s">
        <v>321</v>
      </c>
      <c r="H109" t="s">
        <v>245</v>
      </c>
      <c r="I109" s="1">
        <v>45807</v>
      </c>
      <c r="J109" t="s">
        <v>234</v>
      </c>
      <c r="K109" t="s">
        <v>241</v>
      </c>
      <c r="L109" t="s">
        <v>171</v>
      </c>
      <c r="M109" t="s">
        <v>493</v>
      </c>
      <c r="N109" t="s">
        <v>237</v>
      </c>
      <c r="O109" t="s">
        <v>230</v>
      </c>
      <c r="P109"/>
      <c r="Q109">
        <f ca="1">IF(OR(ISNUMBER(MATCH(L109,MasterData!$D$3:$D$18,0)),ISNUMBER(MATCH(L109,MasterData!$C$3:$C$18,0))),
    DATEDIF(E109,I109,"d"),
    DATEDIF(E109,TODAY(),"d"))</f>
        <v>10</v>
      </c>
      <c r="R109">
        <f t="shared" ca="1" si="3"/>
        <v>0</v>
      </c>
      <c r="S109">
        <f t="shared" ca="1" si="4"/>
        <v>1</v>
      </c>
      <c r="T109">
        <f t="shared" ca="1" si="5"/>
        <v>0</v>
      </c>
    </row>
    <row r="110" spans="1:20" x14ac:dyDescent="0.35">
      <c r="A110">
        <v>6000140745</v>
      </c>
      <c r="B110" t="s">
        <v>494</v>
      </c>
      <c r="C110" t="s">
        <v>230</v>
      </c>
      <c r="D110" s="34" t="s">
        <v>254</v>
      </c>
      <c r="E110" s="1">
        <v>45798</v>
      </c>
      <c r="F110" s="1"/>
      <c r="G110" t="s">
        <v>357</v>
      </c>
      <c r="H110" t="s">
        <v>245</v>
      </c>
      <c r="I110" s="1">
        <v>45839</v>
      </c>
      <c r="J110" t="s">
        <v>234</v>
      </c>
      <c r="K110" t="s">
        <v>235</v>
      </c>
      <c r="L110" t="s">
        <v>171</v>
      </c>
      <c r="M110" t="s">
        <v>495</v>
      </c>
      <c r="N110" t="s">
        <v>237</v>
      </c>
      <c r="O110" t="s">
        <v>230</v>
      </c>
      <c r="P110"/>
      <c r="Q110">
        <f ca="1">IF(OR(ISNUMBER(MATCH(L110,MasterData!$D$3:$D$18,0)),ISNUMBER(MATCH(L110,MasterData!$C$3:$C$18,0))),
    DATEDIF(E110,I110,"d"),
    DATEDIF(E110,TODAY(),"d"))</f>
        <v>41</v>
      </c>
      <c r="R110">
        <f t="shared" ca="1" si="3"/>
        <v>0</v>
      </c>
      <c r="S110">
        <f t="shared" ca="1" si="4"/>
        <v>0</v>
      </c>
      <c r="T110">
        <f t="shared" ca="1" si="5"/>
        <v>1</v>
      </c>
    </row>
    <row r="111" spans="1:20" x14ac:dyDescent="0.35">
      <c r="A111">
        <v>6000140747</v>
      </c>
      <c r="B111" t="s">
        <v>496</v>
      </c>
      <c r="C111" t="s">
        <v>230</v>
      </c>
      <c r="D111" s="34" t="s">
        <v>247</v>
      </c>
      <c r="E111" s="1">
        <v>45798</v>
      </c>
      <c r="F111" s="1">
        <v>45804</v>
      </c>
      <c r="G111" t="s">
        <v>268</v>
      </c>
      <c r="H111" t="s">
        <v>245</v>
      </c>
      <c r="I111" s="1">
        <v>45811</v>
      </c>
      <c r="J111" t="s">
        <v>234</v>
      </c>
      <c r="K111" t="s">
        <v>241</v>
      </c>
      <c r="L111" t="s">
        <v>171</v>
      </c>
      <c r="M111" t="s">
        <v>497</v>
      </c>
      <c r="N111" t="s">
        <v>237</v>
      </c>
      <c r="O111" t="s">
        <v>230</v>
      </c>
      <c r="P111"/>
      <c r="Q111">
        <f ca="1">IF(OR(ISNUMBER(MATCH(L111,MasterData!$D$3:$D$18,0)),ISNUMBER(MATCH(L111,MasterData!$C$3:$C$18,0))),
    DATEDIF(E111,I111,"d"),
    DATEDIF(E111,TODAY(),"d"))</f>
        <v>13</v>
      </c>
      <c r="R111">
        <f t="shared" ca="1" si="3"/>
        <v>0</v>
      </c>
      <c r="S111">
        <f t="shared" ca="1" si="4"/>
        <v>1</v>
      </c>
      <c r="T111">
        <f t="shared" ca="1" si="5"/>
        <v>0</v>
      </c>
    </row>
    <row r="112" spans="1:20" x14ac:dyDescent="0.35">
      <c r="A112">
        <v>6000140763</v>
      </c>
      <c r="B112" t="s">
        <v>498</v>
      </c>
      <c r="C112" t="s">
        <v>230</v>
      </c>
      <c r="D112" s="34" t="s">
        <v>247</v>
      </c>
      <c r="E112" s="1">
        <v>45798</v>
      </c>
      <c r="F112" s="1">
        <v>45806</v>
      </c>
      <c r="G112" t="s">
        <v>268</v>
      </c>
      <c r="H112" t="s">
        <v>245</v>
      </c>
      <c r="I112" s="1">
        <v>45807</v>
      </c>
      <c r="J112" t="s">
        <v>234</v>
      </c>
      <c r="K112" t="s">
        <v>241</v>
      </c>
      <c r="L112" t="s">
        <v>171</v>
      </c>
      <c r="M112" t="s">
        <v>499</v>
      </c>
      <c r="N112" t="s">
        <v>237</v>
      </c>
      <c r="O112" t="s">
        <v>230</v>
      </c>
      <c r="P112"/>
      <c r="Q112">
        <f ca="1">IF(OR(ISNUMBER(MATCH(L112,MasterData!$D$3:$D$18,0)),ISNUMBER(MATCH(L112,MasterData!$C$3:$C$18,0))),
    DATEDIF(E112,I112,"d"),
    DATEDIF(E112,TODAY(),"d"))</f>
        <v>9</v>
      </c>
      <c r="R112">
        <f t="shared" ca="1" si="3"/>
        <v>0</v>
      </c>
      <c r="S112">
        <f t="shared" ca="1" si="4"/>
        <v>1</v>
      </c>
      <c r="T112">
        <f t="shared" ca="1" si="5"/>
        <v>0</v>
      </c>
    </row>
    <row r="113" spans="1:20" x14ac:dyDescent="0.35">
      <c r="A113">
        <v>6000140765</v>
      </c>
      <c r="B113" t="s">
        <v>500</v>
      </c>
      <c r="C113" t="s">
        <v>230</v>
      </c>
      <c r="D113" s="34" t="s">
        <v>247</v>
      </c>
      <c r="E113" s="1">
        <v>45798</v>
      </c>
      <c r="F113" s="1">
        <v>45804</v>
      </c>
      <c r="G113" t="s">
        <v>268</v>
      </c>
      <c r="H113" t="s">
        <v>245</v>
      </c>
      <c r="I113" s="1">
        <v>45813</v>
      </c>
      <c r="J113" t="s">
        <v>234</v>
      </c>
      <c r="K113" t="s">
        <v>241</v>
      </c>
      <c r="L113" t="s">
        <v>171</v>
      </c>
      <c r="M113" t="s">
        <v>501</v>
      </c>
      <c r="N113" t="s">
        <v>237</v>
      </c>
      <c r="O113" t="s">
        <v>230</v>
      </c>
      <c r="P113"/>
      <c r="Q113">
        <f ca="1">IF(OR(ISNUMBER(MATCH(L113,MasterData!$D$3:$D$18,0)),ISNUMBER(MATCH(L113,MasterData!$C$3:$C$18,0))),
    DATEDIF(E113,I113,"d"),
    DATEDIF(E113,TODAY(),"d"))</f>
        <v>15</v>
      </c>
      <c r="R113">
        <f t="shared" ca="1" si="3"/>
        <v>0</v>
      </c>
      <c r="S113">
        <f t="shared" ca="1" si="4"/>
        <v>1</v>
      </c>
      <c r="T113">
        <f t="shared" ca="1" si="5"/>
        <v>0</v>
      </c>
    </row>
    <row r="114" spans="1:20" x14ac:dyDescent="0.35">
      <c r="A114">
        <v>6000140809</v>
      </c>
      <c r="B114" t="s">
        <v>502</v>
      </c>
      <c r="D114" s="34" t="s">
        <v>247</v>
      </c>
      <c r="E114" s="1">
        <v>45798</v>
      </c>
      <c r="F114" s="1">
        <v>45811</v>
      </c>
      <c r="G114" t="s">
        <v>268</v>
      </c>
      <c r="H114" t="s">
        <v>503</v>
      </c>
      <c r="I114" s="1">
        <v>45824</v>
      </c>
      <c r="J114" t="s">
        <v>234</v>
      </c>
      <c r="K114" t="s">
        <v>241</v>
      </c>
      <c r="L114" t="s">
        <v>171</v>
      </c>
      <c r="M114" t="s">
        <v>504</v>
      </c>
      <c r="N114" t="s">
        <v>237</v>
      </c>
      <c r="P114"/>
      <c r="Q114">
        <f ca="1">IF(OR(ISNUMBER(MATCH(L114,MasterData!$D$3:$D$18,0)),ISNUMBER(MATCH(L114,MasterData!$C$3:$C$18,0))),
    DATEDIF(E114,I114,"d"),
    DATEDIF(E114,TODAY(),"d"))</f>
        <v>26</v>
      </c>
      <c r="R114">
        <f t="shared" ca="1" si="3"/>
        <v>0</v>
      </c>
      <c r="S114">
        <f t="shared" ca="1" si="4"/>
        <v>1</v>
      </c>
      <c r="T114">
        <f t="shared" ca="1" si="5"/>
        <v>0</v>
      </c>
    </row>
    <row r="115" spans="1:20" x14ac:dyDescent="0.35">
      <c r="A115">
        <v>6000140812</v>
      </c>
      <c r="B115" t="s">
        <v>505</v>
      </c>
      <c r="C115" t="s">
        <v>230</v>
      </c>
      <c r="D115" s="34" t="s">
        <v>506</v>
      </c>
      <c r="E115" s="1">
        <v>45798</v>
      </c>
      <c r="F115" s="1"/>
      <c r="G115" t="s">
        <v>507</v>
      </c>
      <c r="H115" t="s">
        <v>240</v>
      </c>
      <c r="I115" s="1">
        <v>45806</v>
      </c>
      <c r="J115" t="s">
        <v>234</v>
      </c>
      <c r="K115" t="s">
        <v>241</v>
      </c>
      <c r="L115" t="s">
        <v>171</v>
      </c>
      <c r="M115" t="s">
        <v>508</v>
      </c>
      <c r="N115" t="s">
        <v>237</v>
      </c>
      <c r="O115" t="s">
        <v>230</v>
      </c>
      <c r="P115"/>
      <c r="Q115">
        <f ca="1">IF(OR(ISNUMBER(MATCH(L115,MasterData!$D$3:$D$18,0)),ISNUMBER(MATCH(L115,MasterData!$C$3:$C$18,0))),
    DATEDIF(E115,I115,"d"),
    DATEDIF(E115,TODAY(),"d"))</f>
        <v>8</v>
      </c>
      <c r="R115">
        <f t="shared" ca="1" si="3"/>
        <v>0</v>
      </c>
      <c r="S115">
        <f t="shared" ca="1" si="4"/>
        <v>1</v>
      </c>
      <c r="T115">
        <f t="shared" ca="1" si="5"/>
        <v>0</v>
      </c>
    </row>
    <row r="116" spans="1:20" x14ac:dyDescent="0.35">
      <c r="A116">
        <v>6000140821</v>
      </c>
      <c r="B116" t="s">
        <v>230</v>
      </c>
      <c r="C116" t="s">
        <v>230</v>
      </c>
      <c r="D116" s="34" t="s">
        <v>251</v>
      </c>
      <c r="E116" s="1">
        <v>45798</v>
      </c>
      <c r="F116" s="1"/>
      <c r="G116" t="s">
        <v>422</v>
      </c>
      <c r="H116" t="s">
        <v>240</v>
      </c>
      <c r="I116" s="1">
        <v>45813</v>
      </c>
      <c r="J116" t="s">
        <v>201</v>
      </c>
      <c r="K116" t="s">
        <v>235</v>
      </c>
      <c r="L116" t="s">
        <v>171</v>
      </c>
      <c r="M116" t="s">
        <v>509</v>
      </c>
      <c r="N116" t="s">
        <v>237</v>
      </c>
      <c r="O116" t="s">
        <v>230</v>
      </c>
      <c r="P116"/>
      <c r="Q116">
        <f ca="1">IF(OR(ISNUMBER(MATCH(L116,MasterData!$D$3:$D$18,0)),ISNUMBER(MATCH(L116,MasterData!$C$3:$C$18,0))),
    DATEDIF(E116,I116,"d"),
    DATEDIF(E116,TODAY(),"d"))</f>
        <v>15</v>
      </c>
      <c r="R116">
        <f t="shared" ca="1" si="3"/>
        <v>0</v>
      </c>
      <c r="S116">
        <f t="shared" ca="1" si="4"/>
        <v>1</v>
      </c>
      <c r="T116">
        <f t="shared" ca="1" si="5"/>
        <v>0</v>
      </c>
    </row>
    <row r="117" spans="1:20" x14ac:dyDescent="0.35">
      <c r="A117">
        <v>6000140852</v>
      </c>
      <c r="B117" t="s">
        <v>510</v>
      </c>
      <c r="C117" t="s">
        <v>230</v>
      </c>
      <c r="D117" s="34" t="s">
        <v>511</v>
      </c>
      <c r="E117" s="1">
        <v>45799</v>
      </c>
      <c r="F117" s="1"/>
      <c r="G117" t="s">
        <v>512</v>
      </c>
      <c r="H117" t="s">
        <v>245</v>
      </c>
      <c r="I117" s="1">
        <v>45807</v>
      </c>
      <c r="J117" t="s">
        <v>234</v>
      </c>
      <c r="K117" t="s">
        <v>235</v>
      </c>
      <c r="L117" t="s">
        <v>171</v>
      </c>
      <c r="M117" t="s">
        <v>513</v>
      </c>
      <c r="N117" t="s">
        <v>237</v>
      </c>
      <c r="O117" t="s">
        <v>230</v>
      </c>
      <c r="P117"/>
      <c r="Q117">
        <f ca="1">IF(OR(ISNUMBER(MATCH(L117,MasterData!$D$3:$D$18,0)),ISNUMBER(MATCH(L117,MasterData!$C$3:$C$18,0))),
    DATEDIF(E117,I117,"d"),
    DATEDIF(E117,TODAY(),"d"))</f>
        <v>8</v>
      </c>
      <c r="R117">
        <f t="shared" ca="1" si="3"/>
        <v>0</v>
      </c>
      <c r="S117">
        <f t="shared" ca="1" si="4"/>
        <v>1</v>
      </c>
      <c r="T117">
        <f t="shared" ca="1" si="5"/>
        <v>0</v>
      </c>
    </row>
    <row r="118" spans="1:20" x14ac:dyDescent="0.35">
      <c r="A118">
        <v>6000140887</v>
      </c>
      <c r="B118" t="s">
        <v>514</v>
      </c>
      <c r="C118" t="s">
        <v>230</v>
      </c>
      <c r="D118" s="34" t="s">
        <v>254</v>
      </c>
      <c r="E118" s="1">
        <v>45799</v>
      </c>
      <c r="F118" s="1">
        <v>45803</v>
      </c>
      <c r="G118" t="s">
        <v>357</v>
      </c>
      <c r="H118" t="s">
        <v>240</v>
      </c>
      <c r="I118" s="1">
        <v>45811</v>
      </c>
      <c r="J118" t="s">
        <v>234</v>
      </c>
      <c r="K118" t="s">
        <v>241</v>
      </c>
      <c r="L118" t="s">
        <v>171</v>
      </c>
      <c r="M118" t="s">
        <v>515</v>
      </c>
      <c r="N118" t="s">
        <v>237</v>
      </c>
      <c r="O118" t="s">
        <v>230</v>
      </c>
      <c r="P118"/>
      <c r="Q118">
        <f ca="1">IF(OR(ISNUMBER(MATCH(L118,MasterData!$D$3:$D$18,0)),ISNUMBER(MATCH(L118,MasterData!$C$3:$C$18,0))),
    DATEDIF(E118,I118,"d"),
    DATEDIF(E118,TODAY(),"d"))</f>
        <v>12</v>
      </c>
      <c r="R118">
        <f t="shared" ca="1" si="3"/>
        <v>0</v>
      </c>
      <c r="S118">
        <f t="shared" ca="1" si="4"/>
        <v>1</v>
      </c>
      <c r="T118">
        <f t="shared" ca="1" si="5"/>
        <v>0</v>
      </c>
    </row>
    <row r="119" spans="1:20" x14ac:dyDescent="0.35">
      <c r="A119">
        <v>6000141017</v>
      </c>
      <c r="B119" t="s">
        <v>516</v>
      </c>
      <c r="C119" t="s">
        <v>230</v>
      </c>
      <c r="D119" s="34" t="s">
        <v>247</v>
      </c>
      <c r="E119" s="1">
        <v>45800</v>
      </c>
      <c r="F119" s="1"/>
      <c r="G119" t="s">
        <v>268</v>
      </c>
      <c r="H119" t="s">
        <v>230</v>
      </c>
      <c r="I119" s="1">
        <v>45847</v>
      </c>
      <c r="J119" t="s">
        <v>234</v>
      </c>
      <c r="K119" t="s">
        <v>235</v>
      </c>
      <c r="L119" t="s">
        <v>171</v>
      </c>
      <c r="M119" t="s">
        <v>517</v>
      </c>
      <c r="N119" t="s">
        <v>237</v>
      </c>
      <c r="O119" t="s">
        <v>230</v>
      </c>
      <c r="P119"/>
      <c r="Q119">
        <f ca="1">IF(OR(ISNUMBER(MATCH(L119,MasterData!$D$3:$D$18,0)),ISNUMBER(MATCH(L119,MasterData!$C$3:$C$18,0))),
    DATEDIF(E119,I119,"d"),
    DATEDIF(E119,TODAY(),"d"))</f>
        <v>47</v>
      </c>
      <c r="R119">
        <f t="shared" ca="1" si="3"/>
        <v>0</v>
      </c>
      <c r="S119">
        <f t="shared" ca="1" si="4"/>
        <v>0</v>
      </c>
      <c r="T119">
        <f t="shared" ca="1" si="5"/>
        <v>1</v>
      </c>
    </row>
    <row r="120" spans="1:20" x14ac:dyDescent="0.35">
      <c r="A120">
        <v>6000141018</v>
      </c>
      <c r="B120" t="s">
        <v>518</v>
      </c>
      <c r="C120" t="s">
        <v>230</v>
      </c>
      <c r="D120" s="34" t="s">
        <v>519</v>
      </c>
      <c r="E120" s="1">
        <v>45800</v>
      </c>
      <c r="F120" s="1"/>
      <c r="G120" t="s">
        <v>520</v>
      </c>
      <c r="H120" t="s">
        <v>233</v>
      </c>
      <c r="I120" s="1">
        <v>45832</v>
      </c>
      <c r="J120" t="s">
        <v>234</v>
      </c>
      <c r="K120" t="s">
        <v>235</v>
      </c>
      <c r="L120" t="s">
        <v>171</v>
      </c>
      <c r="M120" t="s">
        <v>521</v>
      </c>
      <c r="N120" t="s">
        <v>237</v>
      </c>
      <c r="O120" t="s">
        <v>230</v>
      </c>
      <c r="P120"/>
      <c r="Q120">
        <f ca="1">IF(OR(ISNUMBER(MATCH(L120,MasterData!$D$3:$D$18,0)),ISNUMBER(MATCH(L120,MasterData!$C$3:$C$18,0))),
    DATEDIF(E120,I120,"d"),
    DATEDIF(E120,TODAY(),"d"))</f>
        <v>32</v>
      </c>
      <c r="R120">
        <f t="shared" ca="1" si="3"/>
        <v>0</v>
      </c>
      <c r="S120">
        <f t="shared" ca="1" si="4"/>
        <v>0</v>
      </c>
      <c r="T120">
        <f t="shared" ca="1" si="5"/>
        <v>1</v>
      </c>
    </row>
    <row r="121" spans="1:20" x14ac:dyDescent="0.35">
      <c r="A121">
        <v>6000141038</v>
      </c>
      <c r="B121" t="s">
        <v>522</v>
      </c>
      <c r="C121" t="s">
        <v>230</v>
      </c>
      <c r="D121" s="34" t="s">
        <v>231</v>
      </c>
      <c r="E121" s="1">
        <v>45800</v>
      </c>
      <c r="F121" s="1"/>
      <c r="G121" t="s">
        <v>232</v>
      </c>
      <c r="H121" t="s">
        <v>240</v>
      </c>
      <c r="I121" s="1">
        <v>45811</v>
      </c>
      <c r="J121" t="s">
        <v>234</v>
      </c>
      <c r="K121" t="s">
        <v>235</v>
      </c>
      <c r="L121" t="s">
        <v>171</v>
      </c>
      <c r="M121" t="s">
        <v>523</v>
      </c>
      <c r="N121" t="s">
        <v>237</v>
      </c>
      <c r="O121" t="s">
        <v>230</v>
      </c>
      <c r="P121"/>
      <c r="Q121">
        <f ca="1">IF(OR(ISNUMBER(MATCH(L121,MasterData!$D$3:$D$18,0)),ISNUMBER(MATCH(L121,MasterData!$C$3:$C$18,0))),
    DATEDIF(E121,I121,"d"),
    DATEDIF(E121,TODAY(),"d"))</f>
        <v>11</v>
      </c>
      <c r="R121">
        <f t="shared" ca="1" si="3"/>
        <v>0</v>
      </c>
      <c r="S121">
        <f t="shared" ca="1" si="4"/>
        <v>1</v>
      </c>
      <c r="T121">
        <f t="shared" ca="1" si="5"/>
        <v>0</v>
      </c>
    </row>
    <row r="122" spans="1:20" x14ac:dyDescent="0.35">
      <c r="A122">
        <v>6000141080</v>
      </c>
      <c r="B122" t="s">
        <v>524</v>
      </c>
      <c r="C122" t="s">
        <v>230</v>
      </c>
      <c r="D122" s="34" t="s">
        <v>274</v>
      </c>
      <c r="E122" s="1">
        <v>45800</v>
      </c>
      <c r="F122" s="1"/>
      <c r="G122" t="s">
        <v>321</v>
      </c>
      <c r="H122" t="s">
        <v>245</v>
      </c>
      <c r="I122" s="1">
        <v>45810</v>
      </c>
      <c r="J122" t="s">
        <v>234</v>
      </c>
      <c r="K122" t="s">
        <v>241</v>
      </c>
      <c r="L122" t="s">
        <v>171</v>
      </c>
      <c r="M122" t="s">
        <v>525</v>
      </c>
      <c r="N122" t="s">
        <v>237</v>
      </c>
      <c r="O122" t="s">
        <v>230</v>
      </c>
      <c r="P122"/>
      <c r="Q122">
        <f ca="1">IF(OR(ISNUMBER(MATCH(L122,MasterData!$D$3:$D$18,0)),ISNUMBER(MATCH(L122,MasterData!$C$3:$C$18,0))),
    DATEDIF(E122,I122,"d"),
    DATEDIF(E122,TODAY(),"d"))</f>
        <v>10</v>
      </c>
      <c r="R122">
        <f t="shared" ca="1" si="3"/>
        <v>0</v>
      </c>
      <c r="S122">
        <f t="shared" ca="1" si="4"/>
        <v>1</v>
      </c>
      <c r="T122">
        <f t="shared" ca="1" si="5"/>
        <v>0</v>
      </c>
    </row>
    <row r="123" spans="1:20" x14ac:dyDescent="0.35">
      <c r="A123">
        <v>6000141241</v>
      </c>
      <c r="B123" t="s">
        <v>526</v>
      </c>
      <c r="C123" t="s">
        <v>230</v>
      </c>
      <c r="D123" s="34" t="s">
        <v>480</v>
      </c>
      <c r="E123" s="1">
        <v>45803</v>
      </c>
      <c r="F123" s="1"/>
      <c r="G123" t="s">
        <v>329</v>
      </c>
      <c r="H123" t="s">
        <v>240</v>
      </c>
      <c r="I123" s="1">
        <v>45847</v>
      </c>
      <c r="J123" t="s">
        <v>234</v>
      </c>
      <c r="K123" t="s">
        <v>235</v>
      </c>
      <c r="L123" t="s">
        <v>171</v>
      </c>
      <c r="M123" t="s">
        <v>527</v>
      </c>
      <c r="N123" t="s">
        <v>237</v>
      </c>
      <c r="O123" t="s">
        <v>230</v>
      </c>
      <c r="P123"/>
      <c r="Q123">
        <f ca="1">IF(OR(ISNUMBER(MATCH(L123,MasterData!$D$3:$D$18,0)),ISNUMBER(MATCH(L123,MasterData!$C$3:$C$18,0))),
    DATEDIF(E123,I123,"d"),
    DATEDIF(E123,TODAY(),"d"))</f>
        <v>44</v>
      </c>
      <c r="R123">
        <f t="shared" ca="1" si="3"/>
        <v>0</v>
      </c>
      <c r="S123">
        <f t="shared" ca="1" si="4"/>
        <v>0</v>
      </c>
      <c r="T123">
        <f t="shared" ca="1" si="5"/>
        <v>1</v>
      </c>
    </row>
    <row r="124" spans="1:20" x14ac:dyDescent="0.35">
      <c r="A124">
        <v>6000141291</v>
      </c>
      <c r="B124" t="s">
        <v>528</v>
      </c>
      <c r="C124" t="s">
        <v>230</v>
      </c>
      <c r="D124" s="34" t="s">
        <v>251</v>
      </c>
      <c r="E124" s="1">
        <v>45803</v>
      </c>
      <c r="F124" s="1"/>
      <c r="G124" t="s">
        <v>529</v>
      </c>
      <c r="H124" t="s">
        <v>230</v>
      </c>
      <c r="I124" s="1">
        <v>45811</v>
      </c>
      <c r="J124" t="s">
        <v>234</v>
      </c>
      <c r="K124" t="s">
        <v>235</v>
      </c>
      <c r="L124" t="s">
        <v>171</v>
      </c>
      <c r="M124" t="s">
        <v>530</v>
      </c>
      <c r="N124" t="s">
        <v>237</v>
      </c>
      <c r="O124" t="s">
        <v>230</v>
      </c>
      <c r="P124"/>
      <c r="Q124">
        <f ca="1">IF(OR(ISNUMBER(MATCH(L124,MasterData!$D$3:$D$18,0)),ISNUMBER(MATCH(L124,MasterData!$C$3:$C$18,0))),
    DATEDIF(E124,I124,"d"),
    DATEDIF(E124,TODAY(),"d"))</f>
        <v>8</v>
      </c>
      <c r="R124">
        <f t="shared" ca="1" si="3"/>
        <v>0</v>
      </c>
      <c r="S124">
        <f t="shared" ca="1" si="4"/>
        <v>1</v>
      </c>
      <c r="T124">
        <f t="shared" ca="1" si="5"/>
        <v>0</v>
      </c>
    </row>
    <row r="125" spans="1:20" x14ac:dyDescent="0.35">
      <c r="A125">
        <v>6000141328</v>
      </c>
      <c r="B125" t="s">
        <v>531</v>
      </c>
      <c r="C125" t="s">
        <v>230</v>
      </c>
      <c r="D125" s="34" t="s">
        <v>480</v>
      </c>
      <c r="E125" s="1">
        <v>45804</v>
      </c>
      <c r="F125" s="1">
        <v>45805</v>
      </c>
      <c r="G125" t="s">
        <v>354</v>
      </c>
      <c r="H125" t="s">
        <v>240</v>
      </c>
      <c r="I125" s="1">
        <v>45811</v>
      </c>
      <c r="J125" t="s">
        <v>234</v>
      </c>
      <c r="K125" t="s">
        <v>347</v>
      </c>
      <c r="L125" t="s">
        <v>171</v>
      </c>
      <c r="M125" t="s">
        <v>532</v>
      </c>
      <c r="N125" t="s">
        <v>237</v>
      </c>
      <c r="O125" t="s">
        <v>230</v>
      </c>
      <c r="P125"/>
      <c r="Q125">
        <f ca="1">IF(OR(ISNUMBER(MATCH(L125,MasterData!$D$3:$D$18,0)),ISNUMBER(MATCH(L125,MasterData!$C$3:$C$18,0))),
    DATEDIF(E125,I125,"d"),
    DATEDIF(E125,TODAY(),"d"))</f>
        <v>7</v>
      </c>
      <c r="R125">
        <f t="shared" ca="1" si="3"/>
        <v>1</v>
      </c>
      <c r="S125">
        <f t="shared" ca="1" si="4"/>
        <v>0</v>
      </c>
      <c r="T125">
        <f t="shared" ca="1" si="5"/>
        <v>0</v>
      </c>
    </row>
    <row r="126" spans="1:20" x14ac:dyDescent="0.35">
      <c r="A126">
        <v>6000141409</v>
      </c>
      <c r="B126" t="s">
        <v>533</v>
      </c>
      <c r="C126" t="s">
        <v>230</v>
      </c>
      <c r="D126" s="34" t="s">
        <v>506</v>
      </c>
      <c r="E126" s="1">
        <v>45804</v>
      </c>
      <c r="F126" s="1"/>
      <c r="G126" t="s">
        <v>534</v>
      </c>
      <c r="H126" t="s">
        <v>240</v>
      </c>
      <c r="I126" s="1">
        <v>45812</v>
      </c>
      <c r="J126" t="s">
        <v>234</v>
      </c>
      <c r="K126" t="s">
        <v>235</v>
      </c>
      <c r="L126" t="s">
        <v>171</v>
      </c>
      <c r="M126" t="s">
        <v>535</v>
      </c>
      <c r="N126" t="s">
        <v>237</v>
      </c>
      <c r="O126" t="s">
        <v>230</v>
      </c>
      <c r="P126"/>
      <c r="Q126">
        <f ca="1">IF(OR(ISNUMBER(MATCH(L126,MasterData!$D$3:$D$18,0)),ISNUMBER(MATCH(L126,MasterData!$C$3:$C$18,0))),
    DATEDIF(E126,I126,"d"),
    DATEDIF(E126,TODAY(),"d"))</f>
        <v>8</v>
      </c>
      <c r="R126">
        <f t="shared" ca="1" si="3"/>
        <v>0</v>
      </c>
      <c r="S126">
        <f t="shared" ca="1" si="4"/>
        <v>1</v>
      </c>
      <c r="T126">
        <f t="shared" ca="1" si="5"/>
        <v>0</v>
      </c>
    </row>
    <row r="127" spans="1:20" x14ac:dyDescent="0.35">
      <c r="A127">
        <v>6000141456</v>
      </c>
      <c r="B127" t="s">
        <v>536</v>
      </c>
      <c r="C127" t="s">
        <v>230</v>
      </c>
      <c r="D127" s="34" t="s">
        <v>254</v>
      </c>
      <c r="E127" s="1">
        <v>45804</v>
      </c>
      <c r="F127" s="1"/>
      <c r="G127" t="s">
        <v>537</v>
      </c>
      <c r="H127" t="s">
        <v>240</v>
      </c>
      <c r="I127" s="1">
        <v>45846</v>
      </c>
      <c r="J127" t="s">
        <v>234</v>
      </c>
      <c r="K127" t="s">
        <v>235</v>
      </c>
      <c r="L127" t="s">
        <v>171</v>
      </c>
      <c r="M127" t="s">
        <v>538</v>
      </c>
      <c r="N127" t="s">
        <v>237</v>
      </c>
      <c r="O127" t="s">
        <v>230</v>
      </c>
      <c r="P127"/>
      <c r="Q127">
        <f ca="1">IF(OR(ISNUMBER(MATCH(L127,MasterData!$D$3:$D$18,0)),ISNUMBER(MATCH(L127,MasterData!$C$3:$C$18,0))),
    DATEDIF(E127,I127,"d"),
    DATEDIF(E127,TODAY(),"d"))</f>
        <v>42</v>
      </c>
      <c r="R127">
        <f t="shared" ca="1" si="3"/>
        <v>0</v>
      </c>
      <c r="S127">
        <f t="shared" ca="1" si="4"/>
        <v>0</v>
      </c>
      <c r="T127">
        <f t="shared" ca="1" si="5"/>
        <v>1</v>
      </c>
    </row>
    <row r="128" spans="1:20" x14ac:dyDescent="0.35">
      <c r="A128">
        <v>6000141519</v>
      </c>
      <c r="B128" t="s">
        <v>539</v>
      </c>
      <c r="C128" t="s">
        <v>230</v>
      </c>
      <c r="D128" s="34" t="s">
        <v>247</v>
      </c>
      <c r="E128" s="1">
        <v>45805</v>
      </c>
      <c r="F128" s="1"/>
      <c r="G128" t="s">
        <v>453</v>
      </c>
      <c r="H128" t="s">
        <v>240</v>
      </c>
      <c r="I128" s="1">
        <v>45819</v>
      </c>
      <c r="J128" t="s">
        <v>234</v>
      </c>
      <c r="K128" t="s">
        <v>235</v>
      </c>
      <c r="L128" t="s">
        <v>171</v>
      </c>
      <c r="M128" t="s">
        <v>540</v>
      </c>
      <c r="N128" t="s">
        <v>237</v>
      </c>
      <c r="O128" t="s">
        <v>230</v>
      </c>
      <c r="P128"/>
      <c r="Q128">
        <f ca="1">IF(OR(ISNUMBER(MATCH(L128,MasterData!$D$3:$D$18,0)),ISNUMBER(MATCH(L128,MasterData!$C$3:$C$18,0))),
    DATEDIF(E128,I128,"d"),
    DATEDIF(E128,TODAY(),"d"))</f>
        <v>14</v>
      </c>
      <c r="R128">
        <f t="shared" ca="1" si="3"/>
        <v>0</v>
      </c>
      <c r="S128">
        <f t="shared" ca="1" si="4"/>
        <v>1</v>
      </c>
      <c r="T128">
        <f t="shared" ca="1" si="5"/>
        <v>0</v>
      </c>
    </row>
    <row r="129" spans="1:20" x14ac:dyDescent="0.35">
      <c r="A129">
        <v>6000141525</v>
      </c>
      <c r="B129" t="s">
        <v>541</v>
      </c>
      <c r="C129" t="s">
        <v>230</v>
      </c>
      <c r="D129" s="34" t="s">
        <v>274</v>
      </c>
      <c r="E129" s="1">
        <v>45805</v>
      </c>
      <c r="F129" s="1"/>
      <c r="G129" t="s">
        <v>321</v>
      </c>
      <c r="H129" t="s">
        <v>245</v>
      </c>
      <c r="I129" s="1">
        <v>45813</v>
      </c>
      <c r="J129" t="s">
        <v>234</v>
      </c>
      <c r="K129" t="s">
        <v>241</v>
      </c>
      <c r="L129" t="s">
        <v>171</v>
      </c>
      <c r="M129" t="s">
        <v>542</v>
      </c>
      <c r="N129" t="s">
        <v>237</v>
      </c>
      <c r="O129" t="s">
        <v>230</v>
      </c>
      <c r="P129"/>
      <c r="Q129">
        <f ca="1">IF(OR(ISNUMBER(MATCH(L129,MasterData!$D$3:$D$18,0)),ISNUMBER(MATCH(L129,MasterData!$C$3:$C$18,0))),
    DATEDIF(E129,I129,"d"),
    DATEDIF(E129,TODAY(),"d"))</f>
        <v>8</v>
      </c>
      <c r="R129">
        <f t="shared" ca="1" si="3"/>
        <v>0</v>
      </c>
      <c r="S129">
        <f t="shared" ca="1" si="4"/>
        <v>1</v>
      </c>
      <c r="T129">
        <f t="shared" ca="1" si="5"/>
        <v>0</v>
      </c>
    </row>
    <row r="130" spans="1:20" x14ac:dyDescent="0.35">
      <c r="A130">
        <v>6000141527</v>
      </c>
      <c r="B130" t="s">
        <v>543</v>
      </c>
      <c r="C130" t="s">
        <v>230</v>
      </c>
      <c r="D130" s="34" t="s">
        <v>274</v>
      </c>
      <c r="E130" s="1">
        <v>45805</v>
      </c>
      <c r="F130" s="1"/>
      <c r="G130" t="s">
        <v>544</v>
      </c>
      <c r="H130" t="s">
        <v>245</v>
      </c>
      <c r="I130" s="1">
        <v>45813</v>
      </c>
      <c r="J130" t="s">
        <v>234</v>
      </c>
      <c r="K130" t="s">
        <v>235</v>
      </c>
      <c r="L130" t="s">
        <v>171</v>
      </c>
      <c r="M130" t="s">
        <v>545</v>
      </c>
      <c r="N130" t="s">
        <v>237</v>
      </c>
      <c r="O130" t="s">
        <v>230</v>
      </c>
      <c r="P130"/>
      <c r="Q130">
        <f ca="1">IF(OR(ISNUMBER(MATCH(L130,MasterData!$D$3:$D$18,0)),ISNUMBER(MATCH(L130,MasterData!$C$3:$C$18,0))),
    DATEDIF(E130,I130,"d"),
    DATEDIF(E130,TODAY(),"d"))</f>
        <v>8</v>
      </c>
      <c r="R130">
        <f t="shared" ca="1" si="3"/>
        <v>0</v>
      </c>
      <c r="S130">
        <f t="shared" ca="1" si="4"/>
        <v>1</v>
      </c>
      <c r="T130">
        <f t="shared" ca="1" si="5"/>
        <v>0</v>
      </c>
    </row>
    <row r="131" spans="1:20" x14ac:dyDescent="0.35">
      <c r="A131">
        <v>6000141568</v>
      </c>
      <c r="B131" t="s">
        <v>230</v>
      </c>
      <c r="C131" t="s">
        <v>230</v>
      </c>
      <c r="D131" s="34">
        <v>3003</v>
      </c>
      <c r="E131" s="1">
        <v>45805</v>
      </c>
      <c r="F131" s="1"/>
      <c r="G131" t="s">
        <v>400</v>
      </c>
      <c r="H131" t="s">
        <v>245</v>
      </c>
      <c r="I131" s="1">
        <v>45843</v>
      </c>
      <c r="J131" t="s">
        <v>201</v>
      </c>
      <c r="K131" t="s">
        <v>241</v>
      </c>
      <c r="L131" t="s">
        <v>171</v>
      </c>
      <c r="M131" t="s">
        <v>546</v>
      </c>
      <c r="N131" t="s">
        <v>237</v>
      </c>
      <c r="O131" t="s">
        <v>230</v>
      </c>
      <c r="P131"/>
      <c r="Q131">
        <f ca="1">IF(OR(ISNUMBER(MATCH(L131,MasterData!$D$3:$D$18,0)),ISNUMBER(MATCH(L131,MasterData!$C$3:$C$18,0))),
    DATEDIF(E131,I131,"d"),
    DATEDIF(E131,TODAY(),"d"))</f>
        <v>38</v>
      </c>
      <c r="R131">
        <f t="shared" ref="R131:R191" ca="1" si="6">IF(AND($Q131&gt;=0,$Q131&lt;=7),1,0)</f>
        <v>0</v>
      </c>
      <c r="S131">
        <f t="shared" ref="S131:S191" ca="1" si="7">IF(AND($Q131&gt;7,Q131&lt;=30),1,0)</f>
        <v>0</v>
      </c>
      <c r="T131">
        <f t="shared" ref="T131:T191" ca="1" si="8">IF($Q131&gt;30,1,0)</f>
        <v>1</v>
      </c>
    </row>
    <row r="132" spans="1:20" x14ac:dyDescent="0.35">
      <c r="A132">
        <v>6000141573</v>
      </c>
      <c r="B132" t="s">
        <v>547</v>
      </c>
      <c r="C132" t="s">
        <v>230</v>
      </c>
      <c r="D132" s="34" t="s">
        <v>480</v>
      </c>
      <c r="E132" s="1">
        <v>45805</v>
      </c>
      <c r="F132" s="1"/>
      <c r="G132" t="s">
        <v>275</v>
      </c>
      <c r="H132" t="s">
        <v>233</v>
      </c>
      <c r="I132" s="1">
        <v>45835</v>
      </c>
      <c r="J132" t="s">
        <v>234</v>
      </c>
      <c r="K132" t="s">
        <v>241</v>
      </c>
      <c r="L132" t="s">
        <v>171</v>
      </c>
      <c r="M132" t="s">
        <v>548</v>
      </c>
      <c r="N132" t="s">
        <v>237</v>
      </c>
      <c r="O132" t="s">
        <v>230</v>
      </c>
      <c r="P132"/>
      <c r="Q132">
        <f ca="1">IF(OR(ISNUMBER(MATCH(L132,MasterData!$D$3:$D$18,0)),ISNUMBER(MATCH(L132,MasterData!$C$3:$C$18,0))),
    DATEDIF(E132,I132,"d"),
    DATEDIF(E132,TODAY(),"d"))</f>
        <v>30</v>
      </c>
      <c r="R132">
        <f t="shared" ca="1" si="6"/>
        <v>0</v>
      </c>
      <c r="S132">
        <f t="shared" ca="1" si="7"/>
        <v>1</v>
      </c>
      <c r="T132">
        <f t="shared" ca="1" si="8"/>
        <v>0</v>
      </c>
    </row>
    <row r="133" spans="1:20" x14ac:dyDescent="0.35">
      <c r="A133">
        <v>6000141657</v>
      </c>
      <c r="B133" t="s">
        <v>549</v>
      </c>
      <c r="C133" t="s">
        <v>230</v>
      </c>
      <c r="D133" s="34" t="s">
        <v>231</v>
      </c>
      <c r="E133" s="1">
        <v>45806</v>
      </c>
      <c r="F133" s="1"/>
      <c r="G133" t="s">
        <v>453</v>
      </c>
      <c r="H133" t="s">
        <v>233</v>
      </c>
      <c r="I133" s="1">
        <v>45839</v>
      </c>
      <c r="J133" t="s">
        <v>234</v>
      </c>
      <c r="K133" t="s">
        <v>235</v>
      </c>
      <c r="L133" t="s">
        <v>171</v>
      </c>
      <c r="M133" t="s">
        <v>550</v>
      </c>
      <c r="N133" t="s">
        <v>237</v>
      </c>
      <c r="O133" t="s">
        <v>230</v>
      </c>
      <c r="P133"/>
      <c r="Q133">
        <f ca="1">IF(OR(ISNUMBER(MATCH(L133,MasterData!$D$3:$D$18,0)),ISNUMBER(MATCH(L133,MasterData!$C$3:$C$18,0))),
    DATEDIF(E133,I133,"d"),
    DATEDIF(E133,TODAY(),"d"))</f>
        <v>33</v>
      </c>
      <c r="R133">
        <f t="shared" ca="1" si="6"/>
        <v>0</v>
      </c>
      <c r="S133">
        <f t="shared" ca="1" si="7"/>
        <v>0</v>
      </c>
      <c r="T133">
        <f t="shared" ca="1" si="8"/>
        <v>1</v>
      </c>
    </row>
    <row r="134" spans="1:20" x14ac:dyDescent="0.35">
      <c r="A134">
        <v>6000141721</v>
      </c>
      <c r="B134" t="s">
        <v>551</v>
      </c>
      <c r="C134" t="s">
        <v>230</v>
      </c>
      <c r="D134" s="34" t="s">
        <v>480</v>
      </c>
      <c r="E134" s="1">
        <v>45807</v>
      </c>
      <c r="F134" s="1"/>
      <c r="G134" t="s">
        <v>552</v>
      </c>
      <c r="H134" t="s">
        <v>240</v>
      </c>
      <c r="I134" s="1">
        <v>45814</v>
      </c>
      <c r="J134" t="s">
        <v>234</v>
      </c>
      <c r="K134" t="s">
        <v>241</v>
      </c>
      <c r="L134" t="s">
        <v>171</v>
      </c>
      <c r="M134" t="s">
        <v>553</v>
      </c>
      <c r="N134" t="s">
        <v>237</v>
      </c>
      <c r="O134" t="s">
        <v>230</v>
      </c>
      <c r="P134"/>
      <c r="Q134">
        <f ca="1">IF(OR(ISNUMBER(MATCH(L134,MasterData!$D$3:$D$18,0)),ISNUMBER(MATCH(L134,MasterData!$C$3:$C$18,0))),
    DATEDIF(E134,I134,"d"),
    DATEDIF(E134,TODAY(),"d"))</f>
        <v>7</v>
      </c>
      <c r="R134">
        <f t="shared" ca="1" si="6"/>
        <v>1</v>
      </c>
      <c r="S134">
        <f t="shared" ca="1" si="7"/>
        <v>0</v>
      </c>
      <c r="T134">
        <f t="shared" ca="1" si="8"/>
        <v>0</v>
      </c>
    </row>
    <row r="135" spans="1:20" x14ac:dyDescent="0.35">
      <c r="A135">
        <v>6000141724</v>
      </c>
      <c r="B135" t="s">
        <v>554</v>
      </c>
      <c r="C135" t="s">
        <v>230</v>
      </c>
      <c r="D135" s="34" t="s">
        <v>480</v>
      </c>
      <c r="E135" s="1">
        <v>45807</v>
      </c>
      <c r="F135" s="1"/>
      <c r="G135" t="s">
        <v>275</v>
      </c>
      <c r="H135" t="s">
        <v>240</v>
      </c>
      <c r="I135" s="1">
        <v>45814</v>
      </c>
      <c r="J135" t="s">
        <v>234</v>
      </c>
      <c r="K135" t="s">
        <v>347</v>
      </c>
      <c r="L135" t="s">
        <v>171</v>
      </c>
      <c r="M135" t="s">
        <v>555</v>
      </c>
      <c r="N135" t="s">
        <v>237</v>
      </c>
      <c r="O135" t="s">
        <v>230</v>
      </c>
      <c r="P135"/>
      <c r="Q135">
        <f ca="1">IF(OR(ISNUMBER(MATCH(L135,MasterData!$D$3:$D$18,0)),ISNUMBER(MATCH(L135,MasterData!$C$3:$C$18,0))),
    DATEDIF(E135,I135,"d"),
    DATEDIF(E135,TODAY(),"d"))</f>
        <v>7</v>
      </c>
      <c r="R135">
        <f t="shared" ca="1" si="6"/>
        <v>1</v>
      </c>
      <c r="S135">
        <f t="shared" ca="1" si="7"/>
        <v>0</v>
      </c>
      <c r="T135">
        <f t="shared" ca="1" si="8"/>
        <v>0</v>
      </c>
    </row>
    <row r="136" spans="1:20" x14ac:dyDescent="0.35">
      <c r="A136">
        <v>6000141747</v>
      </c>
      <c r="B136" t="s">
        <v>556</v>
      </c>
      <c r="C136" t="s">
        <v>230</v>
      </c>
      <c r="D136" s="34" t="s">
        <v>254</v>
      </c>
      <c r="E136" s="1">
        <v>45807</v>
      </c>
      <c r="F136" s="1">
        <v>45812</v>
      </c>
      <c r="G136" t="s">
        <v>255</v>
      </c>
      <c r="H136" t="s">
        <v>240</v>
      </c>
      <c r="I136" s="1">
        <v>45820</v>
      </c>
      <c r="J136" t="s">
        <v>234</v>
      </c>
      <c r="K136" t="s">
        <v>347</v>
      </c>
      <c r="L136" t="s">
        <v>171</v>
      </c>
      <c r="M136" t="s">
        <v>557</v>
      </c>
      <c r="N136" t="s">
        <v>237</v>
      </c>
      <c r="O136" t="s">
        <v>230</v>
      </c>
      <c r="P136"/>
      <c r="Q136">
        <f ca="1">IF(OR(ISNUMBER(MATCH(L136,MasterData!$D$3:$D$18,0)),ISNUMBER(MATCH(L136,MasterData!$C$3:$C$18,0))),
    DATEDIF(E136,I136,"d"),
    DATEDIF(E136,TODAY(),"d"))</f>
        <v>13</v>
      </c>
      <c r="R136">
        <f t="shared" ca="1" si="6"/>
        <v>0</v>
      </c>
      <c r="S136">
        <f t="shared" ca="1" si="7"/>
        <v>1</v>
      </c>
      <c r="T136">
        <f t="shared" ca="1" si="8"/>
        <v>0</v>
      </c>
    </row>
    <row r="137" spans="1:20" x14ac:dyDescent="0.35">
      <c r="A137">
        <v>6000141793</v>
      </c>
      <c r="B137" t="s">
        <v>558</v>
      </c>
      <c r="C137" t="s">
        <v>230</v>
      </c>
      <c r="D137" s="34" t="s">
        <v>480</v>
      </c>
      <c r="E137" s="1">
        <v>45810</v>
      </c>
      <c r="F137" s="1">
        <v>45828</v>
      </c>
      <c r="G137" t="s">
        <v>559</v>
      </c>
      <c r="H137" t="s">
        <v>233</v>
      </c>
      <c r="I137" s="1">
        <v>45833</v>
      </c>
      <c r="J137" t="s">
        <v>234</v>
      </c>
      <c r="K137" t="s">
        <v>241</v>
      </c>
      <c r="L137" t="s">
        <v>171</v>
      </c>
      <c r="M137" t="s">
        <v>561</v>
      </c>
      <c r="N137" t="s">
        <v>237</v>
      </c>
      <c r="O137" t="s">
        <v>230</v>
      </c>
      <c r="P137"/>
      <c r="Q137">
        <f ca="1">IF(OR(ISNUMBER(MATCH(L137,MasterData!$D$3:$D$18,0)),ISNUMBER(MATCH(L137,MasterData!$C$3:$C$18,0))),
    DATEDIF(E137,I137,"d"),
    DATEDIF(E137,TODAY(),"d"))</f>
        <v>23</v>
      </c>
      <c r="R137">
        <f t="shared" ca="1" si="6"/>
        <v>0</v>
      </c>
      <c r="S137">
        <f t="shared" ca="1" si="7"/>
        <v>1</v>
      </c>
      <c r="T137">
        <f t="shared" ca="1" si="8"/>
        <v>0</v>
      </c>
    </row>
    <row r="138" spans="1:20" x14ac:dyDescent="0.35">
      <c r="A138">
        <v>6000141959</v>
      </c>
      <c r="B138" t="s">
        <v>562</v>
      </c>
      <c r="C138" t="s">
        <v>230</v>
      </c>
      <c r="D138" s="34" t="s">
        <v>506</v>
      </c>
      <c r="E138" s="1">
        <v>45811</v>
      </c>
      <c r="F138" s="1"/>
      <c r="G138" t="s">
        <v>507</v>
      </c>
      <c r="H138" t="s">
        <v>233</v>
      </c>
      <c r="I138" s="1">
        <v>45819</v>
      </c>
      <c r="J138" t="s">
        <v>234</v>
      </c>
      <c r="K138" t="s">
        <v>235</v>
      </c>
      <c r="L138" t="s">
        <v>171</v>
      </c>
      <c r="M138" t="s">
        <v>563</v>
      </c>
      <c r="N138" t="s">
        <v>237</v>
      </c>
      <c r="O138" t="s">
        <v>230</v>
      </c>
      <c r="P138"/>
      <c r="Q138">
        <f ca="1">IF(OR(ISNUMBER(MATCH(L138,MasterData!$D$3:$D$18,0)),ISNUMBER(MATCH(L138,MasterData!$C$3:$C$18,0))),
    DATEDIF(E138,I138,"d"),
    DATEDIF(E138,TODAY(),"d"))</f>
        <v>8</v>
      </c>
      <c r="R138">
        <f t="shared" ca="1" si="6"/>
        <v>0</v>
      </c>
      <c r="S138">
        <f t="shared" ca="1" si="7"/>
        <v>1</v>
      </c>
      <c r="T138">
        <f t="shared" ca="1" si="8"/>
        <v>0</v>
      </c>
    </row>
    <row r="139" spans="1:20" x14ac:dyDescent="0.35">
      <c r="A139">
        <v>6000142018</v>
      </c>
      <c r="B139" t="s">
        <v>564</v>
      </c>
      <c r="C139" t="s">
        <v>230</v>
      </c>
      <c r="D139" s="34" t="s">
        <v>231</v>
      </c>
      <c r="E139" s="1">
        <v>45811</v>
      </c>
      <c r="F139" s="1">
        <v>45817</v>
      </c>
      <c r="G139" t="s">
        <v>293</v>
      </c>
      <c r="H139" t="s">
        <v>377</v>
      </c>
      <c r="I139" s="1">
        <v>45819</v>
      </c>
      <c r="J139" t="s">
        <v>234</v>
      </c>
      <c r="K139" t="s">
        <v>241</v>
      </c>
      <c r="L139" t="s">
        <v>171</v>
      </c>
      <c r="M139" t="s">
        <v>565</v>
      </c>
      <c r="N139" t="s">
        <v>237</v>
      </c>
      <c r="O139" t="s">
        <v>230</v>
      </c>
      <c r="P139"/>
      <c r="Q139">
        <f ca="1">IF(OR(ISNUMBER(MATCH(L139,MasterData!$D$3:$D$18,0)),ISNUMBER(MATCH(L139,MasterData!$C$3:$C$18,0))),
    DATEDIF(E139,I139,"d"),
    DATEDIF(E139,TODAY(),"d"))</f>
        <v>8</v>
      </c>
      <c r="R139">
        <f t="shared" ca="1" si="6"/>
        <v>0</v>
      </c>
      <c r="S139">
        <f t="shared" ca="1" si="7"/>
        <v>1</v>
      </c>
      <c r="T139">
        <f t="shared" ca="1" si="8"/>
        <v>0</v>
      </c>
    </row>
    <row r="140" spans="1:20" x14ac:dyDescent="0.35">
      <c r="A140">
        <v>6000142063</v>
      </c>
      <c r="B140" t="s">
        <v>566</v>
      </c>
      <c r="C140" t="s">
        <v>230</v>
      </c>
      <c r="D140" s="34" t="s">
        <v>480</v>
      </c>
      <c r="E140" s="1">
        <v>45811</v>
      </c>
      <c r="F140" s="1"/>
      <c r="G140" t="s">
        <v>329</v>
      </c>
      <c r="H140" t="s">
        <v>233</v>
      </c>
      <c r="I140" s="1">
        <v>45819</v>
      </c>
      <c r="J140" t="s">
        <v>234</v>
      </c>
      <c r="K140" t="s">
        <v>241</v>
      </c>
      <c r="L140" t="s">
        <v>171</v>
      </c>
      <c r="M140" t="s">
        <v>567</v>
      </c>
      <c r="N140" t="s">
        <v>237</v>
      </c>
      <c r="O140" t="s">
        <v>230</v>
      </c>
      <c r="P140"/>
      <c r="Q140">
        <f ca="1">IF(OR(ISNUMBER(MATCH(L140,MasterData!$D$3:$D$18,0)),ISNUMBER(MATCH(L140,MasterData!$C$3:$C$18,0))),
    DATEDIF(E140,I140,"d"),
    DATEDIF(E140,TODAY(),"d"))</f>
        <v>8</v>
      </c>
      <c r="R140">
        <f t="shared" ca="1" si="6"/>
        <v>0</v>
      </c>
      <c r="S140">
        <f t="shared" ca="1" si="7"/>
        <v>1</v>
      </c>
      <c r="T140">
        <f t="shared" ca="1" si="8"/>
        <v>0</v>
      </c>
    </row>
    <row r="141" spans="1:20" x14ac:dyDescent="0.35">
      <c r="A141">
        <v>6000142101</v>
      </c>
      <c r="B141" t="s">
        <v>568</v>
      </c>
      <c r="C141" t="s">
        <v>230</v>
      </c>
      <c r="D141" s="34" t="s">
        <v>506</v>
      </c>
      <c r="E141" s="1">
        <v>45812</v>
      </c>
      <c r="F141" s="1"/>
      <c r="G141" t="s">
        <v>534</v>
      </c>
      <c r="H141" t="s">
        <v>233</v>
      </c>
      <c r="I141" s="1">
        <v>45846</v>
      </c>
      <c r="J141" t="s">
        <v>234</v>
      </c>
      <c r="K141" t="s">
        <v>235</v>
      </c>
      <c r="L141" t="s">
        <v>171</v>
      </c>
      <c r="M141" t="s">
        <v>569</v>
      </c>
      <c r="N141" t="s">
        <v>237</v>
      </c>
      <c r="O141" t="s">
        <v>230</v>
      </c>
      <c r="P141"/>
      <c r="Q141">
        <f ca="1">IF(OR(ISNUMBER(MATCH(L141,MasterData!$D$3:$D$18,0)),ISNUMBER(MATCH(L141,MasterData!$C$3:$C$18,0))),
    DATEDIF(E141,I141,"d"),
    DATEDIF(E141,TODAY(),"d"))</f>
        <v>34</v>
      </c>
      <c r="R141">
        <f t="shared" ca="1" si="6"/>
        <v>0</v>
      </c>
      <c r="S141">
        <f t="shared" ca="1" si="7"/>
        <v>0</v>
      </c>
      <c r="T141">
        <f t="shared" ca="1" si="8"/>
        <v>1</v>
      </c>
    </row>
    <row r="142" spans="1:20" x14ac:dyDescent="0.35">
      <c r="A142">
        <v>6000142210</v>
      </c>
      <c r="B142" t="s">
        <v>570</v>
      </c>
      <c r="C142" t="s">
        <v>230</v>
      </c>
      <c r="D142" s="34" t="s">
        <v>449</v>
      </c>
      <c r="E142" s="1">
        <v>45812</v>
      </c>
      <c r="F142" s="1"/>
      <c r="G142" t="s">
        <v>450</v>
      </c>
      <c r="H142" t="s">
        <v>233</v>
      </c>
      <c r="I142" s="1">
        <v>45820</v>
      </c>
      <c r="J142" t="s">
        <v>234</v>
      </c>
      <c r="K142" t="s">
        <v>241</v>
      </c>
      <c r="L142" t="s">
        <v>171</v>
      </c>
      <c r="M142" t="s">
        <v>571</v>
      </c>
      <c r="N142" t="s">
        <v>237</v>
      </c>
      <c r="O142" t="s">
        <v>230</v>
      </c>
      <c r="P142"/>
      <c r="Q142">
        <f ca="1">IF(OR(ISNUMBER(MATCH(L142,MasterData!$D$3:$D$18,0)),ISNUMBER(MATCH(L142,MasterData!$C$3:$C$18,0))),
    DATEDIF(E142,I142,"d"),
    DATEDIF(E142,TODAY(),"d"))</f>
        <v>8</v>
      </c>
      <c r="R142">
        <f t="shared" ca="1" si="6"/>
        <v>0</v>
      </c>
      <c r="S142">
        <f t="shared" ca="1" si="7"/>
        <v>1</v>
      </c>
      <c r="T142">
        <f t="shared" ca="1" si="8"/>
        <v>0</v>
      </c>
    </row>
    <row r="143" spans="1:20" x14ac:dyDescent="0.35">
      <c r="A143">
        <v>6000142258</v>
      </c>
      <c r="B143" t="s">
        <v>572</v>
      </c>
      <c r="C143" t="s">
        <v>230</v>
      </c>
      <c r="D143" s="34" t="s">
        <v>254</v>
      </c>
      <c r="E143" s="1">
        <v>45812</v>
      </c>
      <c r="F143" s="1"/>
      <c r="G143" t="s">
        <v>268</v>
      </c>
      <c r="H143" t="s">
        <v>233</v>
      </c>
      <c r="I143" s="1">
        <v>45831</v>
      </c>
      <c r="J143" t="s">
        <v>234</v>
      </c>
      <c r="K143" t="s">
        <v>235</v>
      </c>
      <c r="L143" t="s">
        <v>171</v>
      </c>
      <c r="M143" t="s">
        <v>573</v>
      </c>
      <c r="N143" t="s">
        <v>237</v>
      </c>
      <c r="O143" t="s">
        <v>230</v>
      </c>
      <c r="P143"/>
      <c r="Q143">
        <f ca="1">IF(OR(ISNUMBER(MATCH(L143,MasterData!$D$3:$D$18,0)),ISNUMBER(MATCH(L143,MasterData!$C$3:$C$18,0))),
    DATEDIF(E143,I143,"d"),
    DATEDIF(E143,TODAY(),"d"))</f>
        <v>19</v>
      </c>
      <c r="R143">
        <f t="shared" ca="1" si="6"/>
        <v>0</v>
      </c>
      <c r="S143">
        <f t="shared" ca="1" si="7"/>
        <v>1</v>
      </c>
      <c r="T143">
        <f t="shared" ca="1" si="8"/>
        <v>0</v>
      </c>
    </row>
    <row r="144" spans="1:20" x14ac:dyDescent="0.35">
      <c r="A144">
        <v>6000142276</v>
      </c>
      <c r="B144" t="s">
        <v>574</v>
      </c>
      <c r="C144" t="s">
        <v>230</v>
      </c>
      <c r="D144" s="34" t="s">
        <v>506</v>
      </c>
      <c r="E144" s="1">
        <v>45812</v>
      </c>
      <c r="F144" s="1"/>
      <c r="G144" t="s">
        <v>575</v>
      </c>
      <c r="H144" t="s">
        <v>233</v>
      </c>
      <c r="I144" s="1">
        <v>45855</v>
      </c>
      <c r="J144" t="s">
        <v>234</v>
      </c>
      <c r="K144" t="s">
        <v>235</v>
      </c>
      <c r="L144" t="s">
        <v>171</v>
      </c>
      <c r="M144" t="s">
        <v>576</v>
      </c>
      <c r="N144" t="s">
        <v>237</v>
      </c>
      <c r="O144" t="s">
        <v>230</v>
      </c>
      <c r="P144"/>
      <c r="Q144">
        <f ca="1">IF(OR(ISNUMBER(MATCH(L144,MasterData!$D$3:$D$18,0)),ISNUMBER(MATCH(L144,MasterData!$C$3:$C$18,0))),
    DATEDIF(E144,I144,"d"),
    DATEDIF(E144,TODAY(),"d"))</f>
        <v>43</v>
      </c>
      <c r="R144">
        <f t="shared" ca="1" si="6"/>
        <v>0</v>
      </c>
      <c r="S144">
        <f t="shared" ca="1" si="7"/>
        <v>0</v>
      </c>
      <c r="T144">
        <f t="shared" ca="1" si="8"/>
        <v>1</v>
      </c>
    </row>
    <row r="145" spans="1:20" x14ac:dyDescent="0.35">
      <c r="A145">
        <v>6000142286</v>
      </c>
      <c r="B145" t="s">
        <v>600</v>
      </c>
      <c r="C145" t="s">
        <v>230</v>
      </c>
      <c r="D145" s="34" t="s">
        <v>231</v>
      </c>
      <c r="E145" s="1">
        <v>45813</v>
      </c>
      <c r="F145" s="1"/>
      <c r="G145" t="s">
        <v>318</v>
      </c>
      <c r="H145" t="s">
        <v>233</v>
      </c>
      <c r="I145" s="1">
        <v>45840</v>
      </c>
      <c r="J145" t="s">
        <v>234</v>
      </c>
      <c r="K145" t="s">
        <v>241</v>
      </c>
      <c r="L145" t="s">
        <v>171</v>
      </c>
      <c r="M145" t="s">
        <v>319</v>
      </c>
      <c r="N145" t="s">
        <v>237</v>
      </c>
      <c r="O145" t="s">
        <v>230</v>
      </c>
      <c r="P145"/>
      <c r="Q145">
        <f ca="1">IF(OR(ISNUMBER(MATCH(L145,MasterData!$D$3:$D$18,0)),ISNUMBER(MATCH(L145,MasterData!$C$3:$C$18,0))),
    DATEDIF(E145,I145,"d"),
    DATEDIF(E145,TODAY(),"d"))</f>
        <v>27</v>
      </c>
      <c r="R145">
        <f t="shared" ca="1" si="6"/>
        <v>0</v>
      </c>
      <c r="S145">
        <f t="shared" ca="1" si="7"/>
        <v>1</v>
      </c>
      <c r="T145">
        <f t="shared" ca="1" si="8"/>
        <v>0</v>
      </c>
    </row>
    <row r="146" spans="1:20" x14ac:dyDescent="0.35">
      <c r="A146">
        <v>6000142434</v>
      </c>
      <c r="B146" t="s">
        <v>7</v>
      </c>
      <c r="C146" t="s">
        <v>230</v>
      </c>
      <c r="D146" s="34" t="s">
        <v>251</v>
      </c>
      <c r="E146" s="1">
        <v>45813</v>
      </c>
      <c r="F146" s="1">
        <v>45828</v>
      </c>
      <c r="G146" t="s">
        <v>577</v>
      </c>
      <c r="H146" t="s">
        <v>233</v>
      </c>
      <c r="I146" s="1">
        <v>45814</v>
      </c>
      <c r="J146" t="s">
        <v>560</v>
      </c>
      <c r="K146" t="s">
        <v>235</v>
      </c>
      <c r="L146" t="s">
        <v>183</v>
      </c>
      <c r="M146" t="s">
        <v>578</v>
      </c>
      <c r="N146" t="s">
        <v>237</v>
      </c>
      <c r="O146" t="s">
        <v>230</v>
      </c>
      <c r="P146" s="204" t="s">
        <v>798</v>
      </c>
      <c r="Q146">
        <f ca="1">IF(OR(ISNUMBER(MATCH(L146,MasterData!$D$3:$D$18,0)),ISNUMBER(MATCH(L146,MasterData!$C$3:$C$18,0))),
    DATEDIF(E146,I146,"d"),
    DATEDIF(E146,TODAY(),"d"))</f>
        <v>194</v>
      </c>
      <c r="R146">
        <f t="shared" ca="1" si="6"/>
        <v>0</v>
      </c>
      <c r="S146">
        <f t="shared" ca="1" si="7"/>
        <v>0</v>
      </c>
      <c r="T146">
        <f t="shared" ca="1" si="8"/>
        <v>1</v>
      </c>
    </row>
    <row r="147" spans="1:20" x14ac:dyDescent="0.35">
      <c r="A147">
        <v>6000142441</v>
      </c>
      <c r="B147" t="s">
        <v>6</v>
      </c>
      <c r="C147" t="s">
        <v>230</v>
      </c>
      <c r="D147" s="34" t="s">
        <v>231</v>
      </c>
      <c r="E147" s="1">
        <v>45813</v>
      </c>
      <c r="F147" s="1"/>
      <c r="G147" t="s">
        <v>453</v>
      </c>
      <c r="H147" t="s">
        <v>233</v>
      </c>
      <c r="I147" s="1">
        <v>45910</v>
      </c>
      <c r="J147" t="s">
        <v>591</v>
      </c>
      <c r="K147" t="s">
        <v>235</v>
      </c>
      <c r="L147" t="s">
        <v>171</v>
      </c>
      <c r="M147" t="s">
        <v>579</v>
      </c>
      <c r="N147" t="s">
        <v>237</v>
      </c>
      <c r="O147" t="s">
        <v>230</v>
      </c>
      <c r="P147" s="204" t="s">
        <v>798</v>
      </c>
      <c r="Q147">
        <f ca="1">IF(OR(ISNUMBER(MATCH(L147,MasterData!$D$3:$D$18,0)),ISNUMBER(MATCH(L147,MasterData!$C$3:$C$18,0))),
    DATEDIF(E147,I147,"d"),
    DATEDIF(E147,TODAY(),"d"))</f>
        <v>97</v>
      </c>
      <c r="R147">
        <f t="shared" ca="1" si="6"/>
        <v>0</v>
      </c>
      <c r="S147">
        <f t="shared" ca="1" si="7"/>
        <v>0</v>
      </c>
      <c r="T147">
        <f t="shared" ca="1" si="8"/>
        <v>1</v>
      </c>
    </row>
    <row r="148" spans="1:20" x14ac:dyDescent="0.35">
      <c r="A148">
        <v>6000142523</v>
      </c>
      <c r="B148" t="s">
        <v>580</v>
      </c>
      <c r="C148" t="s">
        <v>230</v>
      </c>
      <c r="D148" s="34" t="s">
        <v>581</v>
      </c>
      <c r="E148" s="1">
        <v>45814</v>
      </c>
      <c r="F148" s="1"/>
      <c r="G148" t="s">
        <v>582</v>
      </c>
      <c r="H148" t="s">
        <v>233</v>
      </c>
      <c r="I148" s="1">
        <v>45821</v>
      </c>
      <c r="J148" t="s">
        <v>234</v>
      </c>
      <c r="K148" t="s">
        <v>241</v>
      </c>
      <c r="L148" t="s">
        <v>171</v>
      </c>
      <c r="M148" t="s">
        <v>583</v>
      </c>
      <c r="N148" t="s">
        <v>237</v>
      </c>
      <c r="O148" t="s">
        <v>230</v>
      </c>
      <c r="P148"/>
      <c r="Q148">
        <f ca="1">IF(OR(ISNUMBER(MATCH(L148,MasterData!$D$3:$D$18,0)),ISNUMBER(MATCH(L148,MasterData!$C$3:$C$18,0))),
    DATEDIF(E148,I148,"d"),
    DATEDIF(E148,TODAY(),"d"))</f>
        <v>7</v>
      </c>
      <c r="R148">
        <f t="shared" ca="1" si="6"/>
        <v>1</v>
      </c>
      <c r="S148">
        <f t="shared" ca="1" si="7"/>
        <v>0</v>
      </c>
      <c r="T148">
        <f t="shared" ca="1" si="8"/>
        <v>0</v>
      </c>
    </row>
    <row r="149" spans="1:20" x14ac:dyDescent="0.35">
      <c r="A149">
        <v>6000142666</v>
      </c>
      <c r="B149" t="s">
        <v>584</v>
      </c>
      <c r="C149" t="s">
        <v>230</v>
      </c>
      <c r="D149" s="34" t="s">
        <v>480</v>
      </c>
      <c r="E149" s="1">
        <v>45818</v>
      </c>
      <c r="F149" s="1"/>
      <c r="G149" t="s">
        <v>552</v>
      </c>
      <c r="H149" t="s">
        <v>233</v>
      </c>
      <c r="I149" s="1">
        <v>45833</v>
      </c>
      <c r="J149" t="s">
        <v>234</v>
      </c>
      <c r="K149" t="s">
        <v>241</v>
      </c>
      <c r="L149" t="s">
        <v>171</v>
      </c>
      <c r="M149" t="s">
        <v>585</v>
      </c>
      <c r="N149" t="s">
        <v>237</v>
      </c>
      <c r="O149" t="s">
        <v>230</v>
      </c>
      <c r="P149"/>
      <c r="Q149">
        <f ca="1">IF(OR(ISNUMBER(MATCH(L149,MasterData!$D$3:$D$18,0)),ISNUMBER(MATCH(L149,MasterData!$C$3:$C$18,0))),
    DATEDIF(E149,I149,"d"),
    DATEDIF(E149,TODAY(),"d"))</f>
        <v>15</v>
      </c>
      <c r="R149">
        <f t="shared" ca="1" si="6"/>
        <v>0</v>
      </c>
      <c r="S149">
        <f t="shared" ca="1" si="7"/>
        <v>1</v>
      </c>
      <c r="T149">
        <f t="shared" ca="1" si="8"/>
        <v>0</v>
      </c>
    </row>
    <row r="150" spans="1:20" x14ac:dyDescent="0.35">
      <c r="A150">
        <v>6000142675</v>
      </c>
      <c r="B150" t="s">
        <v>230</v>
      </c>
      <c r="C150" t="s">
        <v>230</v>
      </c>
      <c r="D150" s="34" t="s">
        <v>254</v>
      </c>
      <c r="E150" s="1">
        <v>45818</v>
      </c>
      <c r="F150" s="1"/>
      <c r="G150" t="s">
        <v>400</v>
      </c>
      <c r="H150" t="s">
        <v>233</v>
      </c>
      <c r="I150" s="1">
        <v>45857</v>
      </c>
      <c r="J150" t="s">
        <v>245</v>
      </c>
      <c r="K150" t="s">
        <v>241</v>
      </c>
      <c r="L150" t="s">
        <v>171</v>
      </c>
      <c r="M150" t="s">
        <v>586</v>
      </c>
      <c r="N150" t="s">
        <v>237</v>
      </c>
      <c r="O150" t="s">
        <v>230</v>
      </c>
      <c r="P150"/>
      <c r="Q150">
        <f ca="1">IF(OR(ISNUMBER(MATCH(L150,MasterData!$D$3:$D$18,0)),ISNUMBER(MATCH(L150,MasterData!$C$3:$C$18,0))),
    DATEDIF(E150,I150,"d"),
    DATEDIF(E150,TODAY(),"d"))</f>
        <v>39</v>
      </c>
      <c r="R150">
        <f t="shared" ca="1" si="6"/>
        <v>0</v>
      </c>
      <c r="S150">
        <f t="shared" ca="1" si="7"/>
        <v>0</v>
      </c>
      <c r="T150">
        <f t="shared" ca="1" si="8"/>
        <v>1</v>
      </c>
    </row>
    <row r="151" spans="1:20" x14ac:dyDescent="0.35">
      <c r="A151">
        <v>6000142684</v>
      </c>
      <c r="B151" t="s">
        <v>587</v>
      </c>
      <c r="C151" t="s">
        <v>230</v>
      </c>
      <c r="D151" s="34" t="s">
        <v>251</v>
      </c>
      <c r="E151" s="1">
        <v>45818</v>
      </c>
      <c r="F151" s="1"/>
      <c r="G151" t="s">
        <v>588</v>
      </c>
      <c r="H151" t="s">
        <v>233</v>
      </c>
      <c r="I151" s="1">
        <v>45825</v>
      </c>
      <c r="J151" t="s">
        <v>234</v>
      </c>
      <c r="K151" t="s">
        <v>235</v>
      </c>
      <c r="L151" t="s">
        <v>171</v>
      </c>
      <c r="M151" t="s">
        <v>589</v>
      </c>
      <c r="N151" t="s">
        <v>237</v>
      </c>
      <c r="O151" t="s">
        <v>230</v>
      </c>
      <c r="P151"/>
      <c r="Q151">
        <f ca="1">IF(OR(ISNUMBER(MATCH(L151,MasterData!$D$3:$D$18,0)),ISNUMBER(MATCH(L151,MasterData!$C$3:$C$18,0))),
    DATEDIF(E151,I151,"d"),
    DATEDIF(E151,TODAY(),"d"))</f>
        <v>7</v>
      </c>
      <c r="R151">
        <f t="shared" ca="1" si="6"/>
        <v>1</v>
      </c>
      <c r="S151">
        <f t="shared" ca="1" si="7"/>
        <v>0</v>
      </c>
      <c r="T151">
        <f t="shared" ca="1" si="8"/>
        <v>0</v>
      </c>
    </row>
    <row r="152" spans="1:20" x14ac:dyDescent="0.35">
      <c r="A152">
        <v>6000142800</v>
      </c>
      <c r="B152" t="s">
        <v>590</v>
      </c>
      <c r="C152" t="s">
        <v>230</v>
      </c>
      <c r="D152" s="34" t="s">
        <v>480</v>
      </c>
      <c r="E152" s="1">
        <v>45819</v>
      </c>
      <c r="F152" s="1"/>
      <c r="G152" t="s">
        <v>552</v>
      </c>
      <c r="H152" t="s">
        <v>233</v>
      </c>
      <c r="I152" s="1">
        <v>45840</v>
      </c>
      <c r="J152" t="s">
        <v>234</v>
      </c>
      <c r="K152" t="s">
        <v>241</v>
      </c>
      <c r="L152" t="s">
        <v>171</v>
      </c>
      <c r="M152" t="s">
        <v>592</v>
      </c>
      <c r="N152" t="s">
        <v>237</v>
      </c>
      <c r="O152" t="s">
        <v>230</v>
      </c>
      <c r="P152"/>
      <c r="Q152">
        <f ca="1">IF(OR(ISNUMBER(MATCH(L152,MasterData!$D$3:$D$18,0)),ISNUMBER(MATCH(L152,MasterData!$C$3:$C$18,0))),
    DATEDIF(E152,I152,"d"),
    DATEDIF(E152,TODAY(),"d"))</f>
        <v>21</v>
      </c>
      <c r="R152">
        <f t="shared" ca="1" si="6"/>
        <v>0</v>
      </c>
      <c r="S152">
        <f t="shared" ca="1" si="7"/>
        <v>1</v>
      </c>
      <c r="T152">
        <f t="shared" ca="1" si="8"/>
        <v>0</v>
      </c>
    </row>
    <row r="153" spans="1:20" x14ac:dyDescent="0.35">
      <c r="A153">
        <v>6000142856</v>
      </c>
      <c r="B153" t="s">
        <v>593</v>
      </c>
      <c r="C153" t="s">
        <v>230</v>
      </c>
      <c r="D153" s="34" t="s">
        <v>594</v>
      </c>
      <c r="E153" s="1">
        <v>45819</v>
      </c>
      <c r="F153" s="1"/>
      <c r="G153" t="s">
        <v>552</v>
      </c>
      <c r="H153" t="s">
        <v>230</v>
      </c>
      <c r="I153" s="1">
        <v>45826</v>
      </c>
      <c r="J153" t="s">
        <v>234</v>
      </c>
      <c r="K153" t="s">
        <v>241</v>
      </c>
      <c r="L153" t="s">
        <v>171</v>
      </c>
      <c r="M153" t="s">
        <v>595</v>
      </c>
      <c r="N153" t="s">
        <v>237</v>
      </c>
      <c r="O153" t="s">
        <v>230</v>
      </c>
      <c r="P153"/>
      <c r="Q153">
        <f ca="1">IF(OR(ISNUMBER(MATCH(L153,MasterData!$D$3:$D$18,0)),ISNUMBER(MATCH(L153,MasterData!$C$3:$C$18,0))),
    DATEDIF(E153,I153,"d"),
    DATEDIF(E153,TODAY(),"d"))</f>
        <v>7</v>
      </c>
      <c r="R153">
        <f t="shared" ca="1" si="6"/>
        <v>1</v>
      </c>
      <c r="S153">
        <f t="shared" ca="1" si="7"/>
        <v>0</v>
      </c>
      <c r="T153">
        <f t="shared" ca="1" si="8"/>
        <v>0</v>
      </c>
    </row>
    <row r="154" spans="1:20" x14ac:dyDescent="0.35">
      <c r="A154">
        <v>6000142896</v>
      </c>
      <c r="B154" t="s">
        <v>230</v>
      </c>
      <c r="C154" t="s">
        <v>230</v>
      </c>
      <c r="D154" s="34" t="s">
        <v>254</v>
      </c>
      <c r="E154" s="1">
        <v>45819</v>
      </c>
      <c r="F154" s="1"/>
      <c r="G154" t="s">
        <v>400</v>
      </c>
      <c r="H154" t="s">
        <v>240</v>
      </c>
      <c r="I154" s="1">
        <v>45856</v>
      </c>
      <c r="J154" t="s">
        <v>631</v>
      </c>
      <c r="K154" t="s">
        <v>347</v>
      </c>
      <c r="L154" t="s">
        <v>164</v>
      </c>
      <c r="M154" t="s">
        <v>596</v>
      </c>
      <c r="N154" t="s">
        <v>237</v>
      </c>
      <c r="O154" t="s">
        <v>230</v>
      </c>
      <c r="P154" s="204" t="s">
        <v>798</v>
      </c>
      <c r="Q154">
        <f ca="1">IF(OR(ISNUMBER(MATCH(L154,MasterData!$D$3:$D$18,0)),ISNUMBER(MATCH(L154,MasterData!$C$3:$C$18,0))),
    DATEDIF(E154,I154,"d"),
    DATEDIF(E154,TODAY(),"d"))</f>
        <v>188</v>
      </c>
      <c r="R154">
        <f t="shared" ca="1" si="6"/>
        <v>0</v>
      </c>
      <c r="S154">
        <f t="shared" ca="1" si="7"/>
        <v>0</v>
      </c>
      <c r="T154">
        <f t="shared" ca="1" si="8"/>
        <v>1</v>
      </c>
    </row>
    <row r="155" spans="1:20" x14ac:dyDescent="0.35">
      <c r="A155">
        <v>6000142903</v>
      </c>
      <c r="B155" t="s">
        <v>230</v>
      </c>
      <c r="C155" t="s">
        <v>230</v>
      </c>
      <c r="D155" s="34" t="s">
        <v>251</v>
      </c>
      <c r="E155" s="1">
        <v>45819</v>
      </c>
      <c r="F155" s="1">
        <v>45842</v>
      </c>
      <c r="G155" t="s">
        <v>601</v>
      </c>
      <c r="H155" t="s">
        <v>233</v>
      </c>
      <c r="I155" s="1">
        <v>45833</v>
      </c>
      <c r="J155" t="s">
        <v>620</v>
      </c>
      <c r="K155" t="s">
        <v>241</v>
      </c>
      <c r="L155" t="s">
        <v>171</v>
      </c>
      <c r="M155" t="s">
        <v>603</v>
      </c>
      <c r="N155" t="s">
        <v>237</v>
      </c>
      <c r="O155" t="s">
        <v>230</v>
      </c>
      <c r="P155"/>
      <c r="Q155">
        <f ca="1">IF(OR(ISNUMBER(MATCH(L155,MasterData!$D$3:$D$18,0)),ISNUMBER(MATCH(L155,MasterData!$C$3:$C$18,0))),
    DATEDIF(E155,I155,"d"),
    DATEDIF(E155,TODAY(),"d"))</f>
        <v>14</v>
      </c>
      <c r="R155">
        <f t="shared" ca="1" si="6"/>
        <v>0</v>
      </c>
      <c r="S155">
        <f t="shared" ca="1" si="7"/>
        <v>1</v>
      </c>
      <c r="T155">
        <f t="shared" ca="1" si="8"/>
        <v>0</v>
      </c>
    </row>
    <row r="156" spans="1:20" x14ac:dyDescent="0.35">
      <c r="A156">
        <v>6000143191</v>
      </c>
      <c r="B156" t="s">
        <v>230</v>
      </c>
      <c r="C156" t="s">
        <v>230</v>
      </c>
      <c r="D156" s="34" t="s">
        <v>254</v>
      </c>
      <c r="E156" s="1">
        <v>45821</v>
      </c>
      <c r="F156" s="1"/>
      <c r="G156" t="s">
        <v>400</v>
      </c>
      <c r="H156" t="s">
        <v>240</v>
      </c>
      <c r="I156" s="1">
        <v>45845</v>
      </c>
      <c r="J156" t="s">
        <v>201</v>
      </c>
      <c r="K156" t="s">
        <v>241</v>
      </c>
      <c r="L156" t="s">
        <v>171</v>
      </c>
      <c r="M156" t="s">
        <v>597</v>
      </c>
      <c r="N156" t="s">
        <v>237</v>
      </c>
      <c r="O156" t="s">
        <v>230</v>
      </c>
      <c r="P156"/>
      <c r="Q156">
        <f ca="1">IF(OR(ISNUMBER(MATCH(L156,MasterData!$D$3:$D$18,0)),ISNUMBER(MATCH(L156,MasterData!$C$3:$C$18,0))),
    DATEDIF(E156,I156,"d"),
    DATEDIF(E156,TODAY(),"d"))</f>
        <v>24</v>
      </c>
      <c r="R156">
        <f t="shared" ca="1" si="6"/>
        <v>0</v>
      </c>
      <c r="S156">
        <f t="shared" ca="1" si="7"/>
        <v>1</v>
      </c>
      <c r="T156">
        <f t="shared" ca="1" si="8"/>
        <v>0</v>
      </c>
    </row>
    <row r="157" spans="1:20" x14ac:dyDescent="0.35">
      <c r="A157">
        <v>6000143230</v>
      </c>
      <c r="B157" t="s">
        <v>230</v>
      </c>
      <c r="C157" t="s">
        <v>230</v>
      </c>
      <c r="D157" s="34" t="s">
        <v>254</v>
      </c>
      <c r="E157" s="1">
        <v>45821</v>
      </c>
      <c r="F157" s="1"/>
      <c r="G157" t="s">
        <v>400</v>
      </c>
      <c r="H157" t="s">
        <v>233</v>
      </c>
      <c r="I157" s="1">
        <v>45845</v>
      </c>
      <c r="J157" t="s">
        <v>201</v>
      </c>
      <c r="K157" t="s">
        <v>241</v>
      </c>
      <c r="L157" t="s">
        <v>171</v>
      </c>
      <c r="M157" t="s">
        <v>598</v>
      </c>
      <c r="N157" t="s">
        <v>237</v>
      </c>
      <c r="O157" t="s">
        <v>230</v>
      </c>
      <c r="P157"/>
      <c r="Q157">
        <f ca="1">IF(OR(ISNUMBER(MATCH(L157,MasterData!$D$3:$D$18,0)),ISNUMBER(MATCH(L157,MasterData!$C$3:$C$18,0))),
    DATEDIF(E157,I157,"d"),
    DATEDIF(E157,TODAY(),"d"))</f>
        <v>24</v>
      </c>
      <c r="R157">
        <f t="shared" ca="1" si="6"/>
        <v>0</v>
      </c>
      <c r="S157">
        <f t="shared" ca="1" si="7"/>
        <v>1</v>
      </c>
      <c r="T157">
        <f t="shared" ca="1" si="8"/>
        <v>0</v>
      </c>
    </row>
    <row r="158" spans="1:20" x14ac:dyDescent="0.35">
      <c r="A158">
        <v>6000143231</v>
      </c>
      <c r="B158" t="s">
        <v>230</v>
      </c>
      <c r="C158" t="s">
        <v>230</v>
      </c>
      <c r="D158" s="34" t="s">
        <v>254</v>
      </c>
      <c r="E158" s="1">
        <v>45821</v>
      </c>
      <c r="F158" s="1"/>
      <c r="G158" t="s">
        <v>400</v>
      </c>
      <c r="H158" t="s">
        <v>233</v>
      </c>
      <c r="I158" s="1">
        <v>45848</v>
      </c>
      <c r="J158" t="s">
        <v>631</v>
      </c>
      <c r="K158" t="s">
        <v>241</v>
      </c>
      <c r="L158" t="s">
        <v>171</v>
      </c>
      <c r="M158" t="s">
        <v>599</v>
      </c>
      <c r="N158" t="s">
        <v>237</v>
      </c>
      <c r="O158" t="s">
        <v>230</v>
      </c>
      <c r="P158"/>
      <c r="Q158">
        <f ca="1">IF(OR(ISNUMBER(MATCH(L158,MasterData!$D$3:$D$18,0)),ISNUMBER(MATCH(L158,MasterData!$C$3:$C$18,0))),
    DATEDIF(E158,I158,"d"),
    DATEDIF(E158,TODAY(),"d"))</f>
        <v>27</v>
      </c>
      <c r="R158">
        <f t="shared" ca="1" si="6"/>
        <v>0</v>
      </c>
      <c r="S158">
        <f t="shared" ca="1" si="7"/>
        <v>1</v>
      </c>
      <c r="T158">
        <f t="shared" ca="1" si="8"/>
        <v>0</v>
      </c>
    </row>
    <row r="159" spans="1:20" x14ac:dyDescent="0.35">
      <c r="A159">
        <v>6000143290</v>
      </c>
      <c r="B159" t="s">
        <v>230</v>
      </c>
      <c r="C159" t="s">
        <v>230</v>
      </c>
      <c r="D159" s="34" t="s">
        <v>254</v>
      </c>
      <c r="E159" s="1">
        <v>45824</v>
      </c>
      <c r="F159" s="1"/>
      <c r="G159" t="s">
        <v>400</v>
      </c>
      <c r="H159" t="s">
        <v>604</v>
      </c>
      <c r="I159" s="1">
        <v>45845</v>
      </c>
      <c r="J159" t="s">
        <v>201</v>
      </c>
      <c r="K159" t="s">
        <v>241</v>
      </c>
      <c r="L159" t="s">
        <v>171</v>
      </c>
      <c r="M159" t="s">
        <v>605</v>
      </c>
      <c r="N159" t="s">
        <v>237</v>
      </c>
      <c r="O159" t="s">
        <v>230</v>
      </c>
      <c r="P159"/>
      <c r="Q159">
        <f ca="1">IF(OR(ISNUMBER(MATCH(L159,MasterData!$D$3:$D$18,0)),ISNUMBER(MATCH(L159,MasterData!$C$3:$C$18,0))),
    DATEDIF(E159,I159,"d"),
    DATEDIF(E159,TODAY(),"d"))</f>
        <v>21</v>
      </c>
      <c r="R159">
        <f t="shared" ca="1" si="6"/>
        <v>0</v>
      </c>
      <c r="S159">
        <f t="shared" ca="1" si="7"/>
        <v>1</v>
      </c>
      <c r="T159">
        <f t="shared" ca="1" si="8"/>
        <v>0</v>
      </c>
    </row>
    <row r="160" spans="1:20" x14ac:dyDescent="0.35">
      <c r="A160">
        <v>6000143344</v>
      </c>
      <c r="B160" t="s">
        <v>606</v>
      </c>
      <c r="C160" t="s">
        <v>230</v>
      </c>
      <c r="D160" s="34" t="s">
        <v>594</v>
      </c>
      <c r="E160" s="1">
        <v>45824</v>
      </c>
      <c r="F160" s="1"/>
      <c r="G160" t="s">
        <v>607</v>
      </c>
      <c r="H160" t="s">
        <v>233</v>
      </c>
      <c r="I160" s="1">
        <v>45832</v>
      </c>
      <c r="J160" t="s">
        <v>234</v>
      </c>
      <c r="K160" t="s">
        <v>241</v>
      </c>
      <c r="L160" t="s">
        <v>171</v>
      </c>
      <c r="M160" t="s">
        <v>608</v>
      </c>
      <c r="N160" t="s">
        <v>237</v>
      </c>
      <c r="O160" t="s">
        <v>230</v>
      </c>
      <c r="P160"/>
      <c r="Q160">
        <f ca="1">IF(OR(ISNUMBER(MATCH(L160,MasterData!$D$3:$D$18,0)),ISNUMBER(MATCH(L160,MasterData!$C$3:$C$18,0))),
    DATEDIF(E160,I160,"d"),
    DATEDIF(E160,TODAY(),"d"))</f>
        <v>8</v>
      </c>
      <c r="R160">
        <f t="shared" ca="1" si="6"/>
        <v>0</v>
      </c>
      <c r="S160">
        <f t="shared" ca="1" si="7"/>
        <v>1</v>
      </c>
      <c r="T160">
        <f t="shared" ca="1" si="8"/>
        <v>0</v>
      </c>
    </row>
    <row r="161" spans="1:20" x14ac:dyDescent="0.35">
      <c r="A161">
        <v>6000143384</v>
      </c>
      <c r="B161" t="s">
        <v>609</v>
      </c>
      <c r="C161" t="s">
        <v>230</v>
      </c>
      <c r="D161" s="34" t="s">
        <v>480</v>
      </c>
      <c r="E161" s="1">
        <v>45824</v>
      </c>
      <c r="F161" s="1"/>
      <c r="G161" t="s">
        <v>329</v>
      </c>
      <c r="H161" t="s">
        <v>233</v>
      </c>
      <c r="I161" s="1">
        <v>45833</v>
      </c>
      <c r="J161" t="s">
        <v>234</v>
      </c>
      <c r="K161" t="s">
        <v>241</v>
      </c>
      <c r="L161" t="s">
        <v>171</v>
      </c>
      <c r="M161" t="s">
        <v>610</v>
      </c>
      <c r="N161" t="s">
        <v>237</v>
      </c>
      <c r="O161" t="s">
        <v>230</v>
      </c>
      <c r="P161"/>
      <c r="Q161">
        <f ca="1">IF(OR(ISNUMBER(MATCH(L161,MasterData!$D$3:$D$18,0)),ISNUMBER(MATCH(L161,MasterData!$C$3:$C$18,0))),
    DATEDIF(E161,I161,"d"),
    DATEDIF(E161,TODAY(),"d"))</f>
        <v>9</v>
      </c>
      <c r="R161">
        <f t="shared" ca="1" si="6"/>
        <v>0</v>
      </c>
      <c r="S161">
        <f t="shared" ca="1" si="7"/>
        <v>1</v>
      </c>
      <c r="T161">
        <f t="shared" ca="1" si="8"/>
        <v>0</v>
      </c>
    </row>
    <row r="162" spans="1:20" x14ac:dyDescent="0.35">
      <c r="A162">
        <v>6000143505</v>
      </c>
      <c r="B162" t="s">
        <v>230</v>
      </c>
      <c r="C162" t="s">
        <v>230</v>
      </c>
      <c r="D162" s="34" t="s">
        <v>480</v>
      </c>
      <c r="E162" s="1">
        <v>45825</v>
      </c>
      <c r="F162" s="1"/>
      <c r="G162" t="s">
        <v>611</v>
      </c>
      <c r="H162" t="s">
        <v>233</v>
      </c>
      <c r="I162" s="1">
        <v>45852</v>
      </c>
      <c r="J162" t="s">
        <v>256</v>
      </c>
      <c r="K162" t="s">
        <v>241</v>
      </c>
      <c r="L162" t="s">
        <v>171</v>
      </c>
      <c r="M162" t="s">
        <v>612</v>
      </c>
      <c r="N162" t="s">
        <v>237</v>
      </c>
      <c r="O162" t="s">
        <v>230</v>
      </c>
      <c r="P162"/>
      <c r="Q162">
        <f ca="1">IF(OR(ISNUMBER(MATCH(L162,MasterData!$D$3:$D$18,0)),ISNUMBER(MATCH(L162,MasterData!$C$3:$C$18,0))),
    DATEDIF(E162,I162,"d"),
    DATEDIF(E162,TODAY(),"d"))</f>
        <v>27</v>
      </c>
      <c r="R162">
        <f t="shared" ca="1" si="6"/>
        <v>0</v>
      </c>
      <c r="S162">
        <f t="shared" ca="1" si="7"/>
        <v>1</v>
      </c>
      <c r="T162">
        <f t="shared" ca="1" si="8"/>
        <v>0</v>
      </c>
    </row>
    <row r="163" spans="1:20" x14ac:dyDescent="0.35">
      <c r="A163">
        <v>6000143525</v>
      </c>
      <c r="B163" t="s">
        <v>230</v>
      </c>
      <c r="C163" t="s">
        <v>230</v>
      </c>
      <c r="D163" s="34" t="s">
        <v>480</v>
      </c>
      <c r="E163" s="1">
        <v>45825</v>
      </c>
      <c r="F163" s="1"/>
      <c r="G163" t="s">
        <v>613</v>
      </c>
      <c r="H163" t="s">
        <v>233</v>
      </c>
      <c r="I163" s="1">
        <v>45842</v>
      </c>
      <c r="J163" t="s">
        <v>201</v>
      </c>
      <c r="K163" t="s">
        <v>241</v>
      </c>
      <c r="L163" t="s">
        <v>171</v>
      </c>
      <c r="M163" t="s">
        <v>614</v>
      </c>
      <c r="N163" t="s">
        <v>237</v>
      </c>
      <c r="O163" t="s">
        <v>230</v>
      </c>
      <c r="P163"/>
      <c r="Q163">
        <f ca="1">IF(OR(ISNUMBER(MATCH(L163,MasterData!$D$3:$D$18,0)),ISNUMBER(MATCH(L163,MasterData!$C$3:$C$18,0))),
    DATEDIF(E163,I163,"d"),
    DATEDIF(E163,TODAY(),"d"))</f>
        <v>17</v>
      </c>
      <c r="R163">
        <f t="shared" ca="1" si="6"/>
        <v>0</v>
      </c>
      <c r="S163">
        <f t="shared" ca="1" si="7"/>
        <v>1</v>
      </c>
      <c r="T163">
        <f t="shared" ca="1" si="8"/>
        <v>0</v>
      </c>
    </row>
    <row r="164" spans="1:20" x14ac:dyDescent="0.35">
      <c r="A164">
        <v>6000143567</v>
      </c>
      <c r="B164" t="s">
        <v>615</v>
      </c>
      <c r="C164" t="s">
        <v>230</v>
      </c>
      <c r="D164" s="34" t="s">
        <v>231</v>
      </c>
      <c r="E164" s="1">
        <v>45826</v>
      </c>
      <c r="F164" s="1"/>
      <c r="G164" t="s">
        <v>293</v>
      </c>
      <c r="H164" t="s">
        <v>245</v>
      </c>
      <c r="I164" s="1">
        <v>45833</v>
      </c>
      <c r="J164" t="s">
        <v>234</v>
      </c>
      <c r="K164" t="s">
        <v>241</v>
      </c>
      <c r="L164" t="s">
        <v>171</v>
      </c>
      <c r="M164" t="s">
        <v>616</v>
      </c>
      <c r="N164" t="s">
        <v>237</v>
      </c>
      <c r="O164" t="s">
        <v>230</v>
      </c>
      <c r="P164"/>
      <c r="Q164">
        <f ca="1">IF(OR(ISNUMBER(MATCH(L164,MasterData!$D$3:$D$18,0)),ISNUMBER(MATCH(L164,MasterData!$C$3:$C$18,0))),
    DATEDIF(E164,I164,"d"),
    DATEDIF(E164,TODAY(),"d"))</f>
        <v>7</v>
      </c>
      <c r="R164">
        <f t="shared" ca="1" si="6"/>
        <v>1</v>
      </c>
      <c r="S164">
        <f t="shared" ca="1" si="7"/>
        <v>0</v>
      </c>
      <c r="T164">
        <f t="shared" ca="1" si="8"/>
        <v>0</v>
      </c>
    </row>
    <row r="165" spans="1:20" x14ac:dyDescent="0.35">
      <c r="A165">
        <v>6000143642</v>
      </c>
      <c r="B165" t="s">
        <v>230</v>
      </c>
      <c r="C165" t="s">
        <v>230</v>
      </c>
      <c r="D165" s="34" t="s">
        <v>251</v>
      </c>
      <c r="E165" s="1">
        <v>45826</v>
      </c>
      <c r="F165" s="1"/>
      <c r="G165" t="s">
        <v>400</v>
      </c>
      <c r="H165" t="s">
        <v>233</v>
      </c>
      <c r="I165" s="1">
        <v>45836</v>
      </c>
      <c r="J165" t="s">
        <v>201</v>
      </c>
      <c r="K165" t="s">
        <v>241</v>
      </c>
      <c r="L165" t="s">
        <v>171</v>
      </c>
      <c r="M165" t="s">
        <v>617</v>
      </c>
      <c r="N165" t="s">
        <v>237</v>
      </c>
      <c r="O165" t="s">
        <v>230</v>
      </c>
      <c r="P165"/>
      <c r="Q165">
        <f ca="1">IF(OR(ISNUMBER(MATCH(L165,MasterData!$D$3:$D$18,0)),ISNUMBER(MATCH(L165,MasterData!$C$3:$C$18,0))),
    DATEDIF(E165,I165,"d"),
    DATEDIF(E165,TODAY(),"d"))</f>
        <v>10</v>
      </c>
      <c r="R165">
        <f t="shared" ca="1" si="6"/>
        <v>0</v>
      </c>
      <c r="S165">
        <f t="shared" ca="1" si="7"/>
        <v>1</v>
      </c>
      <c r="T165">
        <f t="shared" ca="1" si="8"/>
        <v>0</v>
      </c>
    </row>
    <row r="166" spans="1:20" x14ac:dyDescent="0.35">
      <c r="B166" t="s">
        <v>8</v>
      </c>
      <c r="D166" s="34" t="s">
        <v>660</v>
      </c>
      <c r="E166" s="1">
        <v>45826</v>
      </c>
      <c r="F166" s="1"/>
      <c r="G166" t="s">
        <v>661</v>
      </c>
      <c r="I166" s="1">
        <v>45887.499571759261</v>
      </c>
      <c r="K166" t="s">
        <v>235</v>
      </c>
      <c r="L166" t="s">
        <v>164</v>
      </c>
      <c r="M166" t="s">
        <v>662</v>
      </c>
      <c r="N166" t="s">
        <v>237</v>
      </c>
      <c r="P166" s="204" t="s">
        <v>798</v>
      </c>
      <c r="Q166">
        <f ca="1">IF(OR(ISNUMBER(MATCH(L166,MasterData!$D$3:$D$18,0)),ISNUMBER(MATCH(L166,MasterData!$C$3:$C$18,0))),
    DATEDIF(E166,I166,"d"),
    DATEDIF(E166,TODAY(),"d"))</f>
        <v>181</v>
      </c>
      <c r="R166">
        <f ca="1">IF(AND($Q166&gt;=0,$Q166&lt;=7),1,0)</f>
        <v>0</v>
      </c>
      <c r="S166">
        <f ca="1">IF(AND($Q166&gt;7,Q166&lt;=30),1,0)</f>
        <v>0</v>
      </c>
      <c r="T166">
        <f ca="1">IF($Q166&gt;30,1,0)</f>
        <v>1</v>
      </c>
    </row>
    <row r="167" spans="1:20" x14ac:dyDescent="0.35">
      <c r="A167">
        <v>6000144089</v>
      </c>
      <c r="B167" t="s">
        <v>230</v>
      </c>
      <c r="C167" t="s">
        <v>230</v>
      </c>
      <c r="D167" s="34" t="s">
        <v>231</v>
      </c>
      <c r="E167" s="1">
        <v>45833</v>
      </c>
      <c r="F167" s="1"/>
      <c r="G167" t="s">
        <v>248</v>
      </c>
      <c r="H167" t="s">
        <v>245</v>
      </c>
      <c r="I167" s="1">
        <v>45843</v>
      </c>
      <c r="J167" t="s">
        <v>201</v>
      </c>
      <c r="K167" t="s">
        <v>241</v>
      </c>
      <c r="L167" t="s">
        <v>171</v>
      </c>
      <c r="M167" t="s">
        <v>621</v>
      </c>
      <c r="N167" t="s">
        <v>237</v>
      </c>
      <c r="O167" t="s">
        <v>230</v>
      </c>
      <c r="P167"/>
      <c r="Q167">
        <f ca="1">IF(OR(ISNUMBER(MATCH(L167,MasterData!$D$3:$D$18,0)),ISNUMBER(MATCH(L167,MasterData!$C$3:$C$18,0))),
    DATEDIF(E167,I167,"d"),
    DATEDIF(E167,TODAY(),"d"))</f>
        <v>10</v>
      </c>
      <c r="R167">
        <f t="shared" ca="1" si="6"/>
        <v>0</v>
      </c>
      <c r="S167">
        <f t="shared" ca="1" si="7"/>
        <v>1</v>
      </c>
      <c r="T167">
        <f t="shared" ca="1" si="8"/>
        <v>0</v>
      </c>
    </row>
    <row r="168" spans="1:20" x14ac:dyDescent="0.35">
      <c r="A168">
        <v>6000144129</v>
      </c>
      <c r="B168" t="s">
        <v>230</v>
      </c>
      <c r="C168" t="s">
        <v>230</v>
      </c>
      <c r="D168" s="34" t="s">
        <v>231</v>
      </c>
      <c r="E168" s="1">
        <v>45833</v>
      </c>
      <c r="F168" s="1"/>
      <c r="G168" t="s">
        <v>248</v>
      </c>
      <c r="H168" t="s">
        <v>245</v>
      </c>
      <c r="I168" s="1">
        <v>45843</v>
      </c>
      <c r="J168" t="s">
        <v>201</v>
      </c>
      <c r="K168" t="s">
        <v>241</v>
      </c>
      <c r="L168" t="s">
        <v>171</v>
      </c>
      <c r="M168" t="s">
        <v>622</v>
      </c>
      <c r="N168" t="s">
        <v>237</v>
      </c>
      <c r="O168" t="s">
        <v>230</v>
      </c>
      <c r="P168"/>
      <c r="Q168">
        <f ca="1">IF(OR(ISNUMBER(MATCH(L168,MasterData!$D$3:$D$18,0)),ISNUMBER(MATCH(L168,MasterData!$C$3:$C$18,0))),
    DATEDIF(E168,I168,"d"),
    DATEDIF(E168,TODAY(),"d"))</f>
        <v>10</v>
      </c>
      <c r="R168">
        <f t="shared" ca="1" si="6"/>
        <v>0</v>
      </c>
      <c r="S168">
        <f t="shared" ca="1" si="7"/>
        <v>1</v>
      </c>
      <c r="T168">
        <f t="shared" ca="1" si="8"/>
        <v>0</v>
      </c>
    </row>
    <row r="169" spans="1:20" x14ac:dyDescent="0.35">
      <c r="A169">
        <v>6000144490</v>
      </c>
      <c r="B169" t="s">
        <v>625</v>
      </c>
      <c r="C169" t="s">
        <v>230</v>
      </c>
      <c r="D169" s="34" t="s">
        <v>231</v>
      </c>
      <c r="E169" s="1">
        <v>45838</v>
      </c>
      <c r="F169" s="1"/>
      <c r="G169" t="s">
        <v>248</v>
      </c>
      <c r="H169" t="s">
        <v>245</v>
      </c>
      <c r="I169" s="1">
        <v>45876</v>
      </c>
      <c r="J169" t="s">
        <v>245</v>
      </c>
      <c r="K169" t="s">
        <v>241</v>
      </c>
      <c r="L169" t="s">
        <v>171</v>
      </c>
      <c r="M169" t="s">
        <v>626</v>
      </c>
      <c r="N169" t="s">
        <v>237</v>
      </c>
      <c r="O169" t="s">
        <v>230</v>
      </c>
      <c r="P169"/>
      <c r="Q169">
        <f ca="1">IF(OR(ISNUMBER(MATCH(L169,MasterData!$D$3:$D$18,0)),ISNUMBER(MATCH(L169,MasterData!$C$3:$C$18,0))),
    DATEDIF(E169,I169,"d"),
    DATEDIF(E169,TODAY(),"d"))</f>
        <v>38</v>
      </c>
      <c r="R169">
        <f t="shared" ca="1" si="6"/>
        <v>0</v>
      </c>
      <c r="S169">
        <f t="shared" ca="1" si="7"/>
        <v>0</v>
      </c>
      <c r="T169">
        <f t="shared" ca="1" si="8"/>
        <v>1</v>
      </c>
    </row>
    <row r="170" spans="1:20" x14ac:dyDescent="0.35">
      <c r="A170">
        <v>6000144523</v>
      </c>
      <c r="B170" t="s">
        <v>627</v>
      </c>
      <c r="C170" t="s">
        <v>230</v>
      </c>
      <c r="D170" s="34" t="s">
        <v>254</v>
      </c>
      <c r="E170" s="1">
        <v>45838</v>
      </c>
      <c r="F170" s="1"/>
      <c r="G170" t="s">
        <v>268</v>
      </c>
      <c r="H170" t="s">
        <v>240</v>
      </c>
      <c r="I170" s="1">
        <v>45859</v>
      </c>
      <c r="J170" t="s">
        <v>245</v>
      </c>
      <c r="K170" t="s">
        <v>235</v>
      </c>
      <c r="L170" t="s">
        <v>171</v>
      </c>
      <c r="M170" t="s">
        <v>629</v>
      </c>
      <c r="N170" t="s">
        <v>237</v>
      </c>
      <c r="O170" t="s">
        <v>230</v>
      </c>
      <c r="P170"/>
      <c r="Q170">
        <f ca="1">IF(OR(ISNUMBER(MATCH(L170,MasterData!$D$3:$D$18,0)),ISNUMBER(MATCH(L170,MasterData!$C$3:$C$18,0))),
    DATEDIF(E170,I170,"d"),
    DATEDIF(E170,TODAY(),"d"))</f>
        <v>21</v>
      </c>
      <c r="R170">
        <f t="shared" ca="1" si="6"/>
        <v>0</v>
      </c>
      <c r="S170">
        <f t="shared" ca="1" si="7"/>
        <v>1</v>
      </c>
      <c r="T170">
        <f t="shared" ca="1" si="8"/>
        <v>0</v>
      </c>
    </row>
    <row r="171" spans="1:20" x14ac:dyDescent="0.35">
      <c r="A171">
        <v>6000144785</v>
      </c>
      <c r="B171" t="s">
        <v>632</v>
      </c>
      <c r="C171" t="s">
        <v>230</v>
      </c>
      <c r="D171" s="34" t="s">
        <v>231</v>
      </c>
      <c r="E171" s="1">
        <v>45840</v>
      </c>
      <c r="F171" s="1"/>
      <c r="G171" t="s">
        <v>248</v>
      </c>
      <c r="H171" t="s">
        <v>245</v>
      </c>
      <c r="I171" s="1">
        <v>45858</v>
      </c>
      <c r="J171" t="s">
        <v>245</v>
      </c>
      <c r="K171" t="s">
        <v>235</v>
      </c>
      <c r="L171" t="s">
        <v>171</v>
      </c>
      <c r="M171" t="s">
        <v>633</v>
      </c>
      <c r="N171" t="s">
        <v>237</v>
      </c>
      <c r="O171" t="s">
        <v>230</v>
      </c>
      <c r="P171"/>
      <c r="Q171">
        <f ca="1">IF(OR(ISNUMBER(MATCH(L171,MasterData!$D$3:$D$18,0)),ISNUMBER(MATCH(L171,MasterData!$C$3:$C$18,0))),
    DATEDIF(E171,I171,"d"),
    DATEDIF(E171,TODAY(),"d"))</f>
        <v>18</v>
      </c>
      <c r="R171">
        <f t="shared" ca="1" si="6"/>
        <v>0</v>
      </c>
      <c r="S171">
        <f t="shared" ca="1" si="7"/>
        <v>1</v>
      </c>
      <c r="T171">
        <f t="shared" ca="1" si="8"/>
        <v>0</v>
      </c>
    </row>
    <row r="172" spans="1:20" x14ac:dyDescent="0.35">
      <c r="A172">
        <v>6000144855</v>
      </c>
      <c r="B172" t="s">
        <v>230</v>
      </c>
      <c r="C172" t="s">
        <v>230</v>
      </c>
      <c r="D172" s="34" t="s">
        <v>251</v>
      </c>
      <c r="E172" s="1">
        <v>45841</v>
      </c>
      <c r="F172" s="1"/>
      <c r="G172" t="s">
        <v>400</v>
      </c>
      <c r="H172" t="s">
        <v>230</v>
      </c>
      <c r="I172" s="1">
        <v>45860</v>
      </c>
      <c r="J172" t="s">
        <v>201</v>
      </c>
      <c r="K172" t="s">
        <v>241</v>
      </c>
      <c r="L172" t="s">
        <v>171</v>
      </c>
      <c r="M172" t="s">
        <v>634</v>
      </c>
      <c r="N172" t="s">
        <v>237</v>
      </c>
      <c r="O172" t="s">
        <v>230</v>
      </c>
      <c r="P172"/>
      <c r="Q172">
        <f ca="1">IF(OR(ISNUMBER(MATCH(L172,MasterData!$D$3:$D$18,0)),ISNUMBER(MATCH(L172,MasterData!$C$3:$C$18,0))),
    DATEDIF(E172,I172,"d"),
    DATEDIF(E172,TODAY(),"d"))</f>
        <v>19</v>
      </c>
      <c r="R172">
        <f t="shared" ca="1" si="6"/>
        <v>0</v>
      </c>
      <c r="S172">
        <f t="shared" ca="1" si="7"/>
        <v>1</v>
      </c>
      <c r="T172">
        <f t="shared" ca="1" si="8"/>
        <v>0</v>
      </c>
    </row>
    <row r="173" spans="1:20" x14ac:dyDescent="0.35">
      <c r="A173">
        <v>6000144869</v>
      </c>
      <c r="B173" t="s">
        <v>635</v>
      </c>
      <c r="C173" t="s">
        <v>230</v>
      </c>
      <c r="D173" s="34" t="s">
        <v>231</v>
      </c>
      <c r="E173" s="1">
        <v>45841</v>
      </c>
      <c r="F173" s="1"/>
      <c r="G173" t="s">
        <v>248</v>
      </c>
      <c r="H173" t="s">
        <v>245</v>
      </c>
      <c r="I173" s="1">
        <v>45870</v>
      </c>
      <c r="J173" t="s">
        <v>234</v>
      </c>
      <c r="K173" t="s">
        <v>235</v>
      </c>
      <c r="L173" t="s">
        <v>171</v>
      </c>
      <c r="M173" t="s">
        <v>636</v>
      </c>
      <c r="N173" t="s">
        <v>237</v>
      </c>
      <c r="O173" t="s">
        <v>230</v>
      </c>
      <c r="P173"/>
      <c r="Q173">
        <f ca="1">IF(OR(ISNUMBER(MATCH(L173,MasterData!$D$3:$D$18,0)),ISNUMBER(MATCH(L173,MasterData!$C$3:$C$18,0))),
    DATEDIF(E173,I173,"d"),
    DATEDIF(E173,TODAY(),"d"))</f>
        <v>29</v>
      </c>
      <c r="R173">
        <f t="shared" ca="1" si="6"/>
        <v>0</v>
      </c>
      <c r="S173">
        <f t="shared" ca="1" si="7"/>
        <v>1</v>
      </c>
      <c r="T173">
        <f t="shared" ca="1" si="8"/>
        <v>0</v>
      </c>
    </row>
    <row r="174" spans="1:20" x14ac:dyDescent="0.35">
      <c r="A174">
        <v>6000145148</v>
      </c>
      <c r="B174" t="s">
        <v>644</v>
      </c>
      <c r="C174" t="s">
        <v>230</v>
      </c>
      <c r="D174" s="34" t="s">
        <v>480</v>
      </c>
      <c r="E174" s="1">
        <v>45845</v>
      </c>
      <c r="F174" s="1"/>
      <c r="G174" t="s">
        <v>552</v>
      </c>
      <c r="H174" t="s">
        <v>245</v>
      </c>
      <c r="I174" s="1">
        <v>45853</v>
      </c>
      <c r="J174" t="s">
        <v>245</v>
      </c>
      <c r="K174" t="s">
        <v>241</v>
      </c>
      <c r="L174" t="s">
        <v>171</v>
      </c>
      <c r="M174" t="s">
        <v>645</v>
      </c>
      <c r="N174" t="s">
        <v>237</v>
      </c>
      <c r="O174" t="s">
        <v>230</v>
      </c>
      <c r="P174"/>
      <c r="Q174">
        <f ca="1">IF(OR(ISNUMBER(MATCH(L174,MasterData!$D$3:$D$18,0)),ISNUMBER(MATCH(L174,MasterData!$C$3:$C$18,0))),
    DATEDIF(E174,I174,"d"),
    DATEDIF(E174,TODAY(),"d"))</f>
        <v>8</v>
      </c>
      <c r="R174">
        <f t="shared" ca="1" si="6"/>
        <v>0</v>
      </c>
      <c r="S174">
        <f t="shared" ca="1" si="7"/>
        <v>1</v>
      </c>
      <c r="T174">
        <f t="shared" ca="1" si="8"/>
        <v>0</v>
      </c>
    </row>
    <row r="175" spans="1:20" x14ac:dyDescent="0.35">
      <c r="A175">
        <v>6000145298</v>
      </c>
      <c r="B175" t="s">
        <v>230</v>
      </c>
      <c r="C175" t="s">
        <v>230</v>
      </c>
      <c r="D175" s="34" t="s">
        <v>231</v>
      </c>
      <c r="E175" s="1">
        <v>45846</v>
      </c>
      <c r="F175" s="1"/>
      <c r="G175" t="s">
        <v>248</v>
      </c>
      <c r="H175" t="s">
        <v>245</v>
      </c>
      <c r="I175" s="1">
        <v>45856</v>
      </c>
      <c r="J175" t="s">
        <v>245</v>
      </c>
      <c r="K175" t="s">
        <v>241</v>
      </c>
      <c r="L175" t="s">
        <v>171</v>
      </c>
      <c r="M175" t="s">
        <v>486</v>
      </c>
      <c r="N175" t="s">
        <v>237</v>
      </c>
      <c r="O175" t="s">
        <v>230</v>
      </c>
      <c r="P175"/>
      <c r="Q175">
        <f ca="1">IF(OR(ISNUMBER(MATCH(L175,MasterData!$D$3:$D$18,0)),ISNUMBER(MATCH(L175,MasterData!$C$3:$C$18,0))),
    DATEDIF(E175,I175,"d"),
    DATEDIF(E175,TODAY(),"d"))</f>
        <v>10</v>
      </c>
      <c r="R175">
        <f t="shared" ca="1" si="6"/>
        <v>0</v>
      </c>
      <c r="S175">
        <f t="shared" ca="1" si="7"/>
        <v>1</v>
      </c>
      <c r="T175">
        <f t="shared" ca="1" si="8"/>
        <v>0</v>
      </c>
    </row>
    <row r="176" spans="1:20" x14ac:dyDescent="0.35">
      <c r="A176">
        <v>6000145337</v>
      </c>
      <c r="B176" t="s">
        <v>646</v>
      </c>
      <c r="C176" t="s">
        <v>230</v>
      </c>
      <c r="D176" s="34" t="s">
        <v>231</v>
      </c>
      <c r="E176" s="1">
        <v>45846</v>
      </c>
      <c r="F176" s="1"/>
      <c r="G176" t="s">
        <v>248</v>
      </c>
      <c r="H176" t="s">
        <v>245</v>
      </c>
      <c r="I176" s="1">
        <v>45873</v>
      </c>
      <c r="J176" t="s">
        <v>234</v>
      </c>
      <c r="K176" t="s">
        <v>235</v>
      </c>
      <c r="L176" t="s">
        <v>171</v>
      </c>
      <c r="M176" t="s">
        <v>486</v>
      </c>
      <c r="N176" t="s">
        <v>237</v>
      </c>
      <c r="O176" t="s">
        <v>230</v>
      </c>
      <c r="P176"/>
      <c r="Q176">
        <f ca="1">IF(OR(ISNUMBER(MATCH(L176,MasterData!$D$3:$D$18,0)),ISNUMBER(MATCH(L176,MasterData!$C$3:$C$18,0))),
    DATEDIF(E176,I176,"d"),
    DATEDIF(E176,TODAY(),"d"))</f>
        <v>27</v>
      </c>
      <c r="R176">
        <f t="shared" ca="1" si="6"/>
        <v>0</v>
      </c>
      <c r="S176">
        <f t="shared" ca="1" si="7"/>
        <v>1</v>
      </c>
      <c r="T176">
        <f t="shared" ca="1" si="8"/>
        <v>0</v>
      </c>
    </row>
    <row r="177" spans="1:20" x14ac:dyDescent="0.35">
      <c r="A177">
        <v>6000145415</v>
      </c>
      <c r="B177" t="s">
        <v>647</v>
      </c>
      <c r="C177" t="s">
        <v>230</v>
      </c>
      <c r="D177" s="34" t="s">
        <v>254</v>
      </c>
      <c r="E177" s="1">
        <v>45847</v>
      </c>
      <c r="F177" s="1"/>
      <c r="G177" t="s">
        <v>268</v>
      </c>
      <c r="H177" t="s">
        <v>230</v>
      </c>
      <c r="I177" s="1">
        <v>45876</v>
      </c>
      <c r="J177" t="s">
        <v>245</v>
      </c>
      <c r="K177" t="s">
        <v>241</v>
      </c>
      <c r="L177" t="s">
        <v>171</v>
      </c>
      <c r="M177" t="s">
        <v>648</v>
      </c>
      <c r="N177" t="s">
        <v>237</v>
      </c>
      <c r="O177" t="s">
        <v>230</v>
      </c>
      <c r="P177"/>
      <c r="Q177">
        <f ca="1">IF(OR(ISNUMBER(MATCH(L177,MasterData!$D$3:$D$18,0)),ISNUMBER(MATCH(L177,MasterData!$C$3:$C$18,0))),
    DATEDIF(E177,I177,"d"),
    DATEDIF(E177,TODAY(),"d"))</f>
        <v>29</v>
      </c>
      <c r="R177">
        <f t="shared" ca="1" si="6"/>
        <v>0</v>
      </c>
      <c r="S177">
        <f t="shared" ca="1" si="7"/>
        <v>1</v>
      </c>
      <c r="T177">
        <f t="shared" ca="1" si="8"/>
        <v>0</v>
      </c>
    </row>
    <row r="178" spans="1:20" x14ac:dyDescent="0.35">
      <c r="A178">
        <v>6000146508</v>
      </c>
      <c r="B178" t="s">
        <v>640</v>
      </c>
      <c r="D178" s="34" t="s">
        <v>254</v>
      </c>
      <c r="E178" s="1">
        <v>45825</v>
      </c>
      <c r="F178" s="1"/>
      <c r="G178" t="s">
        <v>641</v>
      </c>
      <c r="I178" s="1">
        <v>45895.441759259258</v>
      </c>
      <c r="K178" t="s">
        <v>241</v>
      </c>
      <c r="L178" t="s">
        <v>171</v>
      </c>
      <c r="M178" t="s">
        <v>642</v>
      </c>
      <c r="N178" t="s">
        <v>237</v>
      </c>
      <c r="P178"/>
      <c r="Q178">
        <f ca="1">IF(OR(ISNUMBER(MATCH(L178,MasterData!$D$3:$D$18,0)),ISNUMBER(MATCH(L178,MasterData!$C$3:$C$18,0))),
    DATEDIF(E178,I178,"d"),
    DATEDIF(E178,TODAY(),"d"))</f>
        <v>70</v>
      </c>
      <c r="R178">
        <f t="shared" ca="1" si="6"/>
        <v>0</v>
      </c>
      <c r="S178">
        <f t="shared" ca="1" si="7"/>
        <v>0</v>
      </c>
      <c r="T178">
        <f t="shared" ca="1" si="8"/>
        <v>1</v>
      </c>
    </row>
    <row r="179" spans="1:20" x14ac:dyDescent="0.35">
      <c r="B179" t="s">
        <v>663</v>
      </c>
      <c r="D179" s="34">
        <v>3010</v>
      </c>
      <c r="E179" s="1">
        <v>45826</v>
      </c>
      <c r="F179" s="1"/>
      <c r="G179" t="s">
        <v>664</v>
      </c>
      <c r="I179" s="1">
        <v>45854</v>
      </c>
      <c r="K179" t="s">
        <v>235</v>
      </c>
      <c r="L179" t="s">
        <v>171</v>
      </c>
      <c r="M179" t="s">
        <v>665</v>
      </c>
      <c r="N179" t="s">
        <v>237</v>
      </c>
      <c r="P179"/>
      <c r="Q179">
        <f ca="1">IF(OR(ISNUMBER(MATCH(L179,MasterData!$D$3:$D$18,0)),ISNUMBER(MATCH(L179,MasterData!$C$3:$C$18,0))),
    DATEDIF(E179,I179,"d"),
    DATEDIF(E179,TODAY(),"d"))</f>
        <v>28</v>
      </c>
      <c r="R179">
        <f t="shared" ca="1" si="6"/>
        <v>0</v>
      </c>
      <c r="S179">
        <f t="shared" ca="1" si="7"/>
        <v>1</v>
      </c>
      <c r="T179">
        <f t="shared" ca="1" si="8"/>
        <v>0</v>
      </c>
    </row>
    <row r="180" spans="1:20" x14ac:dyDescent="0.35">
      <c r="B180" t="s">
        <v>666</v>
      </c>
      <c r="D180" s="34">
        <v>3010</v>
      </c>
      <c r="E180" s="1">
        <v>45828</v>
      </c>
      <c r="F180" s="1"/>
      <c r="G180" t="s">
        <v>667</v>
      </c>
      <c r="I180" s="1">
        <v>45854</v>
      </c>
      <c r="K180" t="s">
        <v>235</v>
      </c>
      <c r="L180" t="s">
        <v>171</v>
      </c>
      <c r="M180" t="s">
        <v>668</v>
      </c>
      <c r="N180" t="s">
        <v>237</v>
      </c>
      <c r="P180"/>
      <c r="Q180">
        <f ca="1">IF(OR(ISNUMBER(MATCH(L180,MasterData!$D$3:$D$18,0)),ISNUMBER(MATCH(L180,MasterData!$C$3:$C$18,0))),
    DATEDIF(E180,I180,"d"),
    DATEDIF(E180,TODAY(),"d"))</f>
        <v>26</v>
      </c>
      <c r="R180">
        <f t="shared" ca="1" si="6"/>
        <v>0</v>
      </c>
      <c r="S180">
        <f t="shared" ca="1" si="7"/>
        <v>1</v>
      </c>
      <c r="T180">
        <f t="shared" ca="1" si="8"/>
        <v>0</v>
      </c>
    </row>
    <row r="181" spans="1:20" x14ac:dyDescent="0.35">
      <c r="B181" t="s">
        <v>10</v>
      </c>
      <c r="D181" s="34" t="s">
        <v>231</v>
      </c>
      <c r="E181" s="1">
        <v>45828</v>
      </c>
      <c r="F181" s="1"/>
      <c r="G181" t="s">
        <v>669</v>
      </c>
      <c r="I181" s="1">
        <v>45895.398414351854</v>
      </c>
      <c r="K181" t="s">
        <v>235</v>
      </c>
      <c r="L181" t="s">
        <v>171</v>
      </c>
      <c r="M181" t="s">
        <v>670</v>
      </c>
      <c r="N181" t="s">
        <v>237</v>
      </c>
      <c r="P181" s="204" t="s">
        <v>798</v>
      </c>
      <c r="Q181">
        <f ca="1">IF(OR(ISNUMBER(MATCH(L181,MasterData!$D$3:$D$18,0)),ISNUMBER(MATCH(L181,MasterData!$C$3:$C$18,0))),
    DATEDIF(E181,I181,"d"),
    DATEDIF(E181,TODAY(),"d"))</f>
        <v>67</v>
      </c>
      <c r="R181">
        <f t="shared" ca="1" si="6"/>
        <v>0</v>
      </c>
      <c r="S181">
        <f t="shared" ca="1" si="7"/>
        <v>0</v>
      </c>
      <c r="T181">
        <f t="shared" ca="1" si="8"/>
        <v>1</v>
      </c>
    </row>
    <row r="182" spans="1:20" x14ac:dyDescent="0.35">
      <c r="B182" t="s">
        <v>11</v>
      </c>
      <c r="D182" s="34">
        <v>3014</v>
      </c>
      <c r="E182" s="1">
        <v>45840</v>
      </c>
      <c r="F182" s="1"/>
      <c r="G182" t="s">
        <v>649</v>
      </c>
      <c r="H182" t="s">
        <v>650</v>
      </c>
      <c r="I182" s="1">
        <v>45883</v>
      </c>
      <c r="J182" t="s">
        <v>650</v>
      </c>
      <c r="K182" t="s">
        <v>235</v>
      </c>
      <c r="L182" t="s">
        <v>171</v>
      </c>
      <c r="M182" t="s">
        <v>651</v>
      </c>
      <c r="N182" t="s">
        <v>237</v>
      </c>
      <c r="P182" s="204" t="s">
        <v>798</v>
      </c>
      <c r="Q182">
        <f ca="1">IF(OR(ISNUMBER(MATCH(L182,MasterData!$D$3:$D$18,0)),ISNUMBER(MATCH(L182,MasterData!$C$3:$C$18,0))),
    DATEDIF(E182,I182,"d"),
    DATEDIF(E182,TODAY(),"d"))</f>
        <v>43</v>
      </c>
      <c r="R182">
        <f t="shared" ca="1" si="6"/>
        <v>0</v>
      </c>
      <c r="S182">
        <f t="shared" ca="1" si="7"/>
        <v>0</v>
      </c>
      <c r="T182">
        <f t="shared" ca="1" si="8"/>
        <v>1</v>
      </c>
    </row>
    <row r="183" spans="1:20" x14ac:dyDescent="0.35">
      <c r="B183" t="s">
        <v>671</v>
      </c>
      <c r="D183" s="34">
        <v>7092</v>
      </c>
      <c r="E183" s="1">
        <v>45841</v>
      </c>
      <c r="F183" s="1"/>
      <c r="G183" t="s">
        <v>672</v>
      </c>
      <c r="I183" s="1">
        <v>45859</v>
      </c>
      <c r="K183" t="s">
        <v>241</v>
      </c>
      <c r="L183" t="s">
        <v>171</v>
      </c>
      <c r="M183" t="s">
        <v>673</v>
      </c>
      <c r="N183" t="s">
        <v>237</v>
      </c>
      <c r="P183"/>
      <c r="Q183">
        <f ca="1">IF(OR(ISNUMBER(MATCH(L183,MasterData!$D$3:$D$18,0)),ISNUMBER(MATCH(L183,MasterData!$C$3:$C$18,0))),
    DATEDIF(E183,I183,"d"),
    DATEDIF(E183,TODAY(),"d"))</f>
        <v>18</v>
      </c>
      <c r="R183">
        <f t="shared" ca="1" si="6"/>
        <v>0</v>
      </c>
      <c r="S183">
        <f t="shared" ca="1" si="7"/>
        <v>1</v>
      </c>
      <c r="T183">
        <f t="shared" ca="1" si="8"/>
        <v>0</v>
      </c>
    </row>
    <row r="184" spans="1:20" x14ac:dyDescent="0.35">
      <c r="B184" t="s">
        <v>12</v>
      </c>
      <c r="D184" s="34" t="s">
        <v>231</v>
      </c>
      <c r="E184" s="1">
        <v>45845</v>
      </c>
      <c r="F184" s="1"/>
      <c r="G184" t="s">
        <v>669</v>
      </c>
      <c r="I184" s="1">
        <v>45901</v>
      </c>
      <c r="K184" t="s">
        <v>235</v>
      </c>
      <c r="L184" t="s">
        <v>171</v>
      </c>
      <c r="M184" t="s">
        <v>674</v>
      </c>
      <c r="N184" t="s">
        <v>237</v>
      </c>
      <c r="P184" s="204" t="s">
        <v>798</v>
      </c>
      <c r="Q184">
        <f ca="1">IF(OR(ISNUMBER(MATCH(L184,MasterData!$D$3:$D$18,0)),ISNUMBER(MATCH(L184,MasterData!$C$3:$C$18,0))),
    DATEDIF(E184,I184,"d"),
    DATEDIF(E184,TODAY(),"d"))</f>
        <v>56</v>
      </c>
      <c r="R184">
        <f t="shared" ca="1" si="6"/>
        <v>0</v>
      </c>
      <c r="S184">
        <f t="shared" ca="1" si="7"/>
        <v>0</v>
      </c>
      <c r="T184">
        <f t="shared" ca="1" si="8"/>
        <v>1</v>
      </c>
    </row>
    <row r="185" spans="1:20" x14ac:dyDescent="0.35">
      <c r="B185" t="s">
        <v>675</v>
      </c>
      <c r="D185" s="34">
        <v>3014</v>
      </c>
      <c r="E185" s="1">
        <v>45845</v>
      </c>
      <c r="F185" s="1"/>
      <c r="G185" t="s">
        <v>676</v>
      </c>
      <c r="I185" s="1">
        <v>45859</v>
      </c>
      <c r="K185" t="s">
        <v>347</v>
      </c>
      <c r="L185" t="s">
        <v>171</v>
      </c>
      <c r="M185" t="s">
        <v>677</v>
      </c>
      <c r="N185" t="s">
        <v>237</v>
      </c>
      <c r="P185"/>
      <c r="Q185">
        <f ca="1">IF(OR(ISNUMBER(MATCH(L185,MasterData!$D$3:$D$18,0)),ISNUMBER(MATCH(L185,MasterData!$C$3:$C$18,0))),
    DATEDIF(E185,I185,"d"),
    DATEDIF(E185,TODAY(),"d"))</f>
        <v>14</v>
      </c>
      <c r="R185">
        <f t="shared" ca="1" si="6"/>
        <v>0</v>
      </c>
      <c r="S185">
        <f t="shared" ca="1" si="7"/>
        <v>1</v>
      </c>
      <c r="T185">
        <f t="shared" ca="1" si="8"/>
        <v>0</v>
      </c>
    </row>
    <row r="186" spans="1:20" x14ac:dyDescent="0.35">
      <c r="B186" t="s">
        <v>13</v>
      </c>
      <c r="D186" s="34">
        <v>3014</v>
      </c>
      <c r="E186" s="1">
        <v>45846</v>
      </c>
      <c r="F186" s="1"/>
      <c r="G186" t="s">
        <v>652</v>
      </c>
      <c r="H186" t="s">
        <v>240</v>
      </c>
      <c r="I186" s="1">
        <v>45883</v>
      </c>
      <c r="J186" t="s">
        <v>245</v>
      </c>
      <c r="K186" t="s">
        <v>241</v>
      </c>
      <c r="L186" t="s">
        <v>164</v>
      </c>
      <c r="M186" t="s">
        <v>653</v>
      </c>
      <c r="N186" t="s">
        <v>237</v>
      </c>
      <c r="P186" s="204" t="s">
        <v>798</v>
      </c>
      <c r="Q186">
        <f ca="1">IF(OR(ISNUMBER(MATCH(L186,MasterData!$D$3:$D$18,0)),ISNUMBER(MATCH(L186,MasterData!$C$3:$C$18,0))),
    DATEDIF(E186,I186,"d"),
    DATEDIF(E186,TODAY(),"d"))</f>
        <v>161</v>
      </c>
      <c r="R186">
        <f t="shared" ca="1" si="6"/>
        <v>0</v>
      </c>
      <c r="S186">
        <f t="shared" ca="1" si="7"/>
        <v>0</v>
      </c>
      <c r="T186">
        <f t="shared" ca="1" si="8"/>
        <v>1</v>
      </c>
    </row>
    <row r="187" spans="1:20" x14ac:dyDescent="0.35">
      <c r="B187" t="s">
        <v>654</v>
      </c>
      <c r="D187" s="34">
        <v>3014</v>
      </c>
      <c r="E187" s="1">
        <v>45847</v>
      </c>
      <c r="F187" s="1"/>
      <c r="G187" t="s">
        <v>652</v>
      </c>
      <c r="H187" t="s">
        <v>245</v>
      </c>
      <c r="I187" s="1">
        <v>45854</v>
      </c>
      <c r="J187" t="s">
        <v>245</v>
      </c>
      <c r="K187" t="s">
        <v>347</v>
      </c>
      <c r="L187" t="s">
        <v>171</v>
      </c>
      <c r="M187" t="s">
        <v>655</v>
      </c>
      <c r="N187" t="s">
        <v>237</v>
      </c>
      <c r="P187"/>
      <c r="Q187">
        <f ca="1">IF(OR(ISNUMBER(MATCH(L187,MasterData!$D$3:$D$18,0)),ISNUMBER(MATCH(L187,MasterData!$C$3:$C$18,0))),
    DATEDIF(E187,I187,"d"),
    DATEDIF(E187,TODAY(),"d"))</f>
        <v>7</v>
      </c>
      <c r="R187">
        <f t="shared" ca="1" si="6"/>
        <v>1</v>
      </c>
      <c r="S187">
        <f t="shared" ca="1" si="7"/>
        <v>0</v>
      </c>
      <c r="T187">
        <f t="shared" ca="1" si="8"/>
        <v>0</v>
      </c>
    </row>
    <row r="188" spans="1:20" x14ac:dyDescent="0.35">
      <c r="B188" t="s">
        <v>656</v>
      </c>
      <c r="D188" s="34">
        <v>3014</v>
      </c>
      <c r="E188" s="1">
        <v>45847</v>
      </c>
      <c r="F188" s="1"/>
      <c r="G188" t="s">
        <v>657</v>
      </c>
      <c r="H188" t="s">
        <v>658</v>
      </c>
      <c r="I188" s="1">
        <v>45854</v>
      </c>
      <c r="J188" t="s">
        <v>650</v>
      </c>
      <c r="K188" t="s">
        <v>241</v>
      </c>
      <c r="L188" t="s">
        <v>171</v>
      </c>
      <c r="M188" t="s">
        <v>659</v>
      </c>
      <c r="N188" t="s">
        <v>237</v>
      </c>
      <c r="P188"/>
      <c r="Q188">
        <f ca="1">IF(OR(ISNUMBER(MATCH(L188,MasterData!$D$3:$D$18,0)),ISNUMBER(MATCH(L188,MasterData!$C$3:$C$18,0))),
    DATEDIF(E188,I188,"d"),
    DATEDIF(E188,TODAY(),"d"))</f>
        <v>7</v>
      </c>
      <c r="R188">
        <f t="shared" ca="1" si="6"/>
        <v>1</v>
      </c>
      <c r="S188">
        <f t="shared" ca="1" si="7"/>
        <v>0</v>
      </c>
      <c r="T188">
        <f t="shared" ca="1" si="8"/>
        <v>0</v>
      </c>
    </row>
    <row r="189" spans="1:20" x14ac:dyDescent="0.35">
      <c r="B189" t="s">
        <v>678</v>
      </c>
      <c r="D189" s="34">
        <v>3009</v>
      </c>
      <c r="E189" s="1">
        <v>45846</v>
      </c>
      <c r="F189" s="1"/>
      <c r="G189" t="s">
        <v>679</v>
      </c>
      <c r="I189" s="1">
        <v>45863</v>
      </c>
      <c r="K189" t="s">
        <v>235</v>
      </c>
      <c r="L189" t="s">
        <v>171</v>
      </c>
      <c r="M189" t="s">
        <v>680</v>
      </c>
      <c r="N189" t="s">
        <v>237</v>
      </c>
      <c r="P189"/>
      <c r="Q189">
        <f ca="1">IF(OR(ISNUMBER(MATCH(L189,MasterData!$D$3:$D$18,0)),ISNUMBER(MATCH(L189,MasterData!$C$3:$C$18,0))),
    DATEDIF(E189,I189,"d"),
    DATEDIF(E189,TODAY(),"d"))</f>
        <v>17</v>
      </c>
      <c r="R189">
        <f t="shared" ca="1" si="6"/>
        <v>0</v>
      </c>
      <c r="S189">
        <f t="shared" ca="1" si="7"/>
        <v>1</v>
      </c>
      <c r="T189">
        <f t="shared" ca="1" si="8"/>
        <v>0</v>
      </c>
    </row>
    <row r="190" spans="1:20" x14ac:dyDescent="0.35">
      <c r="B190" t="s">
        <v>685</v>
      </c>
      <c r="D190" s="34" t="s">
        <v>254</v>
      </c>
      <c r="E190" s="1">
        <v>45852</v>
      </c>
      <c r="F190" s="1"/>
      <c r="G190" t="s">
        <v>686</v>
      </c>
      <c r="I190" s="1">
        <v>45866</v>
      </c>
      <c r="K190" t="s">
        <v>235</v>
      </c>
      <c r="L190" t="s">
        <v>171</v>
      </c>
      <c r="M190" t="s">
        <v>687</v>
      </c>
      <c r="N190" t="s">
        <v>237</v>
      </c>
      <c r="P190"/>
      <c r="Q190">
        <f ca="1">IF(OR(ISNUMBER(MATCH(L190,MasterData!$D$3:$D$18,0)),ISNUMBER(MATCH(L190,MasterData!$C$3:$C$18,0))),
    DATEDIF(E190,I190,"d"),
    DATEDIF(E190,TODAY(),"d"))</f>
        <v>14</v>
      </c>
      <c r="R190">
        <f t="shared" ca="1" si="6"/>
        <v>0</v>
      </c>
      <c r="S190">
        <f t="shared" ca="1" si="7"/>
        <v>1</v>
      </c>
      <c r="T190">
        <f t="shared" ca="1" si="8"/>
        <v>0</v>
      </c>
    </row>
    <row r="191" spans="1:20" x14ac:dyDescent="0.35">
      <c r="B191" t="s">
        <v>688</v>
      </c>
      <c r="D191" s="34">
        <v>3014</v>
      </c>
      <c r="E191" s="1">
        <v>45852</v>
      </c>
      <c r="F191" s="1"/>
      <c r="G191" t="s">
        <v>689</v>
      </c>
      <c r="I191" s="1">
        <v>45859</v>
      </c>
      <c r="K191" t="s">
        <v>241</v>
      </c>
      <c r="L191" t="s">
        <v>171</v>
      </c>
      <c r="M191" t="s">
        <v>690</v>
      </c>
      <c r="N191" t="s">
        <v>237</v>
      </c>
      <c r="P191"/>
      <c r="Q191">
        <f ca="1">IF(OR(ISNUMBER(MATCH(L191,MasterData!$D$3:$D$18,0)),ISNUMBER(MATCH(L191,MasterData!$C$3:$C$18,0))),
    DATEDIF(E191,I191,"d"),
    DATEDIF(E191,TODAY(),"d"))</f>
        <v>7</v>
      </c>
      <c r="R191">
        <f t="shared" ca="1" si="6"/>
        <v>1</v>
      </c>
      <c r="S191">
        <f t="shared" ca="1" si="7"/>
        <v>0</v>
      </c>
      <c r="T191">
        <f t="shared" ca="1" si="8"/>
        <v>0</v>
      </c>
    </row>
    <row r="192" spans="1:20" x14ac:dyDescent="0.35">
      <c r="B192" t="s">
        <v>14</v>
      </c>
      <c r="D192" s="34">
        <v>3014</v>
      </c>
      <c r="E192" s="1">
        <v>45853</v>
      </c>
      <c r="F192" s="1"/>
      <c r="G192" t="s">
        <v>676</v>
      </c>
      <c r="I192" s="1">
        <v>45875</v>
      </c>
      <c r="K192" t="s">
        <v>347</v>
      </c>
      <c r="L192" t="s">
        <v>171</v>
      </c>
      <c r="M192" t="s">
        <v>684</v>
      </c>
      <c r="N192" t="s">
        <v>237</v>
      </c>
      <c r="P192" s="204" t="s">
        <v>798</v>
      </c>
      <c r="Q192">
        <f ca="1">IF(OR(ISNUMBER(MATCH(L192,MasterData!$D$3:$D$18,0)),ISNUMBER(MATCH(L192,MasterData!$C$3:$C$18,0))),
    DATEDIF(E192,I192,"d"),
    DATEDIF(E192,TODAY(),"d"))</f>
        <v>22</v>
      </c>
      <c r="R192">
        <f ca="1">IF(AND($Q192&gt;=0,$Q192&lt;=7),1,0)</f>
        <v>0</v>
      </c>
      <c r="S192">
        <f ca="1">IF(AND($Q192&gt;7,Q192&lt;=30),1,0)</f>
        <v>1</v>
      </c>
      <c r="T192">
        <f ca="1">IF($Q192&gt;30,1,0)</f>
        <v>0</v>
      </c>
    </row>
    <row r="193" spans="1:20" x14ac:dyDescent="0.35">
      <c r="B193" t="s">
        <v>691</v>
      </c>
      <c r="D193" s="34" t="s">
        <v>254</v>
      </c>
      <c r="E193" s="1">
        <v>45854</v>
      </c>
      <c r="F193" s="1"/>
      <c r="G193" t="s">
        <v>692</v>
      </c>
      <c r="I193" s="1">
        <v>45862</v>
      </c>
      <c r="K193" t="s">
        <v>235</v>
      </c>
      <c r="L193" t="s">
        <v>171</v>
      </c>
      <c r="M193" t="s">
        <v>693</v>
      </c>
      <c r="N193" t="s">
        <v>237</v>
      </c>
      <c r="P193"/>
      <c r="Q193">
        <f ca="1">IF(OR(ISNUMBER(MATCH(L193,MasterData!$D$3:$D$18,0)),ISNUMBER(MATCH(L193,MasterData!$C$3:$C$18,0))),
    DATEDIF(E193,I193,"d"),
    DATEDIF(E193,TODAY(),"d"))</f>
        <v>8</v>
      </c>
      <c r="R193">
        <f t="shared" ref="R193:R199" ca="1" si="9">IF(AND($Q193&gt;=0,$Q193&lt;=7),1,0)</f>
        <v>0</v>
      </c>
      <c r="S193">
        <f t="shared" ref="S193:S199" ca="1" si="10">IF(AND($Q193&gt;7,Q193&lt;=30),1,0)</f>
        <v>1</v>
      </c>
      <c r="T193">
        <f t="shared" ref="T193:T199" ca="1" si="11">IF($Q193&gt;30,1,0)</f>
        <v>0</v>
      </c>
    </row>
    <row r="194" spans="1:20" x14ac:dyDescent="0.35">
      <c r="B194" t="s">
        <v>15</v>
      </c>
      <c r="D194" s="34">
        <v>3014</v>
      </c>
      <c r="E194" s="1">
        <v>45856</v>
      </c>
      <c r="F194" s="1"/>
      <c r="G194" t="s">
        <v>686</v>
      </c>
      <c r="I194" s="1">
        <v>45874</v>
      </c>
      <c r="K194" t="s">
        <v>235</v>
      </c>
      <c r="L194" t="s">
        <v>171</v>
      </c>
      <c r="M194" t="s">
        <v>697</v>
      </c>
      <c r="N194" t="s">
        <v>237</v>
      </c>
      <c r="P194" s="204" t="s">
        <v>798</v>
      </c>
      <c r="Q194">
        <f ca="1">IF(OR(ISNUMBER(MATCH(L194,MasterData!$D$3:$D$18,0)),ISNUMBER(MATCH(L194,MasterData!$C$3:$C$18,0))),
    DATEDIF(E194,I194,"d"),
    DATEDIF(E194,TODAY(),"d"))</f>
        <v>18</v>
      </c>
      <c r="R194">
        <f t="shared" ca="1" si="9"/>
        <v>0</v>
      </c>
      <c r="S194">
        <f t="shared" ca="1" si="10"/>
        <v>1</v>
      </c>
      <c r="T194">
        <f t="shared" ca="1" si="11"/>
        <v>0</v>
      </c>
    </row>
    <row r="195" spans="1:20" x14ac:dyDescent="0.35">
      <c r="A195">
        <v>6000146356</v>
      </c>
      <c r="B195" t="s">
        <v>698</v>
      </c>
      <c r="D195" s="34">
        <v>3014</v>
      </c>
      <c r="E195" s="1">
        <v>45859</v>
      </c>
      <c r="F195" s="1"/>
      <c r="G195" t="s">
        <v>699</v>
      </c>
      <c r="H195" t="s">
        <v>245</v>
      </c>
      <c r="I195" s="1">
        <v>45866</v>
      </c>
      <c r="K195" t="s">
        <v>241</v>
      </c>
      <c r="L195" t="s">
        <v>171</v>
      </c>
      <c r="M195" t="s">
        <v>700</v>
      </c>
      <c r="N195" t="s">
        <v>237</v>
      </c>
      <c r="P195"/>
      <c r="Q195">
        <f ca="1">IF(OR(ISNUMBER(MATCH(L195,MasterData!$D$3:$D$18,0)),ISNUMBER(MATCH(L195,MasterData!$C$3:$C$18,0))),
    DATEDIF(E195,I195,"d"),
    DATEDIF(E195,TODAY(),"d"))</f>
        <v>7</v>
      </c>
      <c r="R195">
        <f ca="1">IF(AND($Q195&gt;=0,$Q195&lt;=7),1,0)</f>
        <v>1</v>
      </c>
      <c r="S195">
        <f ca="1">IF(AND($Q195&gt;7,Q195&lt;=30),1,0)</f>
        <v>0</v>
      </c>
      <c r="T195">
        <f ca="1">IF($Q195&gt;30,1,0)</f>
        <v>0</v>
      </c>
    </row>
    <row r="196" spans="1:20" x14ac:dyDescent="0.35">
      <c r="B196" t="s">
        <v>16</v>
      </c>
      <c r="D196" s="34">
        <v>3014</v>
      </c>
      <c r="E196" s="1">
        <v>45859</v>
      </c>
      <c r="F196" s="1"/>
      <c r="G196" t="s">
        <v>689</v>
      </c>
      <c r="I196" s="1">
        <v>45869</v>
      </c>
      <c r="K196" t="s">
        <v>235</v>
      </c>
      <c r="L196" t="s">
        <v>171</v>
      </c>
      <c r="M196" t="s">
        <v>701</v>
      </c>
      <c r="N196" t="s">
        <v>237</v>
      </c>
      <c r="P196" s="204" t="s">
        <v>798</v>
      </c>
      <c r="Q196">
        <f ca="1">IF(OR(ISNUMBER(MATCH(L196,MasterData!$D$3:$D$18,0)),ISNUMBER(MATCH(L196,MasterData!$C$3:$C$18,0))),
    DATEDIF(E196,I196,"d"),
    DATEDIF(E196,TODAY(),"d"))</f>
        <v>10</v>
      </c>
      <c r="R196">
        <f t="shared" ca="1" si="9"/>
        <v>0</v>
      </c>
      <c r="S196">
        <f t="shared" ca="1" si="10"/>
        <v>1</v>
      </c>
      <c r="T196">
        <f t="shared" ca="1" si="11"/>
        <v>0</v>
      </c>
    </row>
    <row r="197" spans="1:20" x14ac:dyDescent="0.35">
      <c r="B197" t="s">
        <v>17</v>
      </c>
      <c r="D197" s="34" t="s">
        <v>480</v>
      </c>
      <c r="E197" s="1">
        <v>45859</v>
      </c>
      <c r="F197" s="1"/>
      <c r="G197" t="s">
        <v>702</v>
      </c>
      <c r="I197" s="1">
        <v>45874</v>
      </c>
      <c r="K197" t="s">
        <v>235</v>
      </c>
      <c r="L197" t="s">
        <v>171</v>
      </c>
      <c r="M197" t="s">
        <v>703</v>
      </c>
      <c r="N197" t="s">
        <v>237</v>
      </c>
      <c r="P197" s="204" t="s">
        <v>798</v>
      </c>
      <c r="Q197">
        <f ca="1">IF(OR(ISNUMBER(MATCH(L197,MasterData!$D$3:$D$18,0)),ISNUMBER(MATCH(L197,MasterData!$C$3:$C$18,0))),
    DATEDIF(E197,I197,"d"),
    DATEDIF(E197,TODAY(),"d"))</f>
        <v>15</v>
      </c>
      <c r="R197">
        <f t="shared" ca="1" si="9"/>
        <v>0</v>
      </c>
      <c r="S197">
        <f t="shared" ca="1" si="10"/>
        <v>1</v>
      </c>
      <c r="T197">
        <f t="shared" ca="1" si="11"/>
        <v>0</v>
      </c>
    </row>
    <row r="198" spans="1:20" x14ac:dyDescent="0.35">
      <c r="A198">
        <v>6000147166</v>
      </c>
      <c r="B198" t="s">
        <v>18</v>
      </c>
      <c r="D198" s="34" t="s">
        <v>660</v>
      </c>
      <c r="E198" s="1">
        <v>45862</v>
      </c>
      <c r="F198" s="1"/>
      <c r="G198" t="s">
        <v>704</v>
      </c>
      <c r="I198" s="1">
        <v>45882</v>
      </c>
      <c r="K198" t="s">
        <v>235</v>
      </c>
      <c r="L198" t="s">
        <v>171</v>
      </c>
      <c r="M198" t="s">
        <v>705</v>
      </c>
      <c r="N198" t="s">
        <v>237</v>
      </c>
      <c r="P198" s="204" t="s">
        <v>798</v>
      </c>
      <c r="Q198">
        <f ca="1">IF(OR(ISNUMBER(MATCH(L198,MasterData!$D$3:$D$18,0)),ISNUMBER(MATCH(L198,MasterData!$C$3:$C$18,0))),
    DATEDIF(E198,I198,"d"),
    DATEDIF(E198,TODAY(),"d"))</f>
        <v>20</v>
      </c>
      <c r="R198">
        <f t="shared" ca="1" si="9"/>
        <v>0</v>
      </c>
      <c r="S198">
        <f t="shared" ca="1" si="10"/>
        <v>1</v>
      </c>
      <c r="T198">
        <f t="shared" ca="1" si="11"/>
        <v>0</v>
      </c>
    </row>
    <row r="199" spans="1:20" x14ac:dyDescent="0.35">
      <c r="B199" t="s">
        <v>706</v>
      </c>
      <c r="D199" s="34" t="s">
        <v>480</v>
      </c>
      <c r="E199" s="1">
        <v>45862</v>
      </c>
      <c r="F199" s="1"/>
      <c r="G199" t="s">
        <v>689</v>
      </c>
      <c r="I199" s="1">
        <v>45867</v>
      </c>
      <c r="K199" t="s">
        <v>241</v>
      </c>
      <c r="L199" t="s">
        <v>171</v>
      </c>
      <c r="M199" t="s">
        <v>707</v>
      </c>
      <c r="N199" t="s">
        <v>237</v>
      </c>
      <c r="P199"/>
      <c r="Q199">
        <f ca="1">IF(OR(ISNUMBER(MATCH(L199,MasterData!$D$3:$D$18,0)),ISNUMBER(MATCH(L199,MasterData!$C$3:$C$18,0))),
    DATEDIF(E199,I199,"d"),
    DATEDIF(E199,TODAY(),"d"))</f>
        <v>5</v>
      </c>
      <c r="R199">
        <f t="shared" ca="1" si="9"/>
        <v>1</v>
      </c>
      <c r="S199">
        <f t="shared" ca="1" si="10"/>
        <v>0</v>
      </c>
      <c r="T199">
        <f t="shared" ca="1" si="11"/>
        <v>0</v>
      </c>
    </row>
    <row r="200" spans="1:20" x14ac:dyDescent="0.35">
      <c r="B200" t="s">
        <v>19</v>
      </c>
      <c r="D200" s="34">
        <v>3003</v>
      </c>
      <c r="E200" s="1">
        <v>45863</v>
      </c>
      <c r="F200" s="1"/>
      <c r="G200" t="s">
        <v>692</v>
      </c>
      <c r="I200" s="1">
        <v>45874</v>
      </c>
      <c r="K200" t="s">
        <v>241</v>
      </c>
      <c r="L200" t="s">
        <v>171</v>
      </c>
      <c r="M200" t="s">
        <v>708</v>
      </c>
      <c r="N200" t="s">
        <v>237</v>
      </c>
      <c r="P200" s="204" t="s">
        <v>798</v>
      </c>
      <c r="Q200">
        <f ca="1">IF(OR(ISNUMBER(MATCH(L200,MasterData!$D$3:$D$18,0)),ISNUMBER(MATCH(L200,MasterData!$C$3:$C$18,0))),
    DATEDIF(E200,I200,"d"),
    DATEDIF(E200,TODAY(),"d"))</f>
        <v>11</v>
      </c>
      <c r="R200">
        <f ca="1">IF(AND($Q200&gt;=0,$Q200&lt;=7),1,0)</f>
        <v>0</v>
      </c>
      <c r="S200">
        <f ca="1">IF(AND($Q200&gt;7,Q200&lt;=30),1,0)</f>
        <v>1</v>
      </c>
      <c r="T200">
        <f ca="1">IF($Q200&gt;30,1,0)</f>
        <v>0</v>
      </c>
    </row>
    <row r="201" spans="1:20" x14ac:dyDescent="0.35">
      <c r="B201" t="s">
        <v>709</v>
      </c>
      <c r="D201" s="34" t="s">
        <v>231</v>
      </c>
      <c r="E201" s="1">
        <v>45867</v>
      </c>
      <c r="F201" s="1"/>
      <c r="G201" t="s">
        <v>710</v>
      </c>
      <c r="I201" s="1">
        <v>45869</v>
      </c>
      <c r="K201" t="s">
        <v>235</v>
      </c>
      <c r="L201" t="s">
        <v>171</v>
      </c>
      <c r="M201" t="s">
        <v>711</v>
      </c>
      <c r="N201" t="s">
        <v>237</v>
      </c>
      <c r="P201"/>
      <c r="Q201">
        <f ca="1">IF(OR(ISNUMBER(MATCH(L201,MasterData!$D$3:$D$18,0)),ISNUMBER(MATCH(L201,MasterData!$C$3:$C$18,0))),
    DATEDIF(E201,I201,"d"),
    DATEDIF(E201,TODAY(),"d"))</f>
        <v>2</v>
      </c>
      <c r="R201">
        <f t="shared" ref="R201:R264" ca="1" si="12">IF(AND($Q201&gt;=0,$Q201&lt;=7),1,0)</f>
        <v>1</v>
      </c>
      <c r="S201">
        <f t="shared" ref="S201:S264" ca="1" si="13">IF(AND($Q201&gt;7,Q201&lt;=30),1,0)</f>
        <v>0</v>
      </c>
      <c r="T201">
        <f t="shared" ref="T201:T264" ca="1" si="14">IF($Q201&gt;30,1,0)</f>
        <v>0</v>
      </c>
    </row>
    <row r="202" spans="1:20" x14ac:dyDescent="0.35">
      <c r="B202" t="s">
        <v>712</v>
      </c>
      <c r="D202" s="34" t="s">
        <v>480</v>
      </c>
      <c r="E202" s="1">
        <v>45867</v>
      </c>
      <c r="F202" s="1"/>
      <c r="G202" t="s">
        <v>699</v>
      </c>
      <c r="I202" s="1">
        <v>45868</v>
      </c>
      <c r="K202" t="s">
        <v>241</v>
      </c>
      <c r="L202" t="s">
        <v>171</v>
      </c>
      <c r="M202" t="s">
        <v>713</v>
      </c>
      <c r="N202" t="s">
        <v>237</v>
      </c>
      <c r="P202"/>
      <c r="Q202">
        <f ca="1">IF(OR(ISNUMBER(MATCH(L202,MasterData!$D$3:$D$18,0)),ISNUMBER(MATCH(L202,MasterData!$C$3:$C$18,0))),
    DATEDIF(E202,I202,"d"),
    DATEDIF(E202,TODAY(),"d"))</f>
        <v>1</v>
      </c>
      <c r="R202">
        <f t="shared" ca="1" si="12"/>
        <v>1</v>
      </c>
      <c r="S202">
        <f t="shared" ca="1" si="13"/>
        <v>0</v>
      </c>
      <c r="T202">
        <f t="shared" ca="1" si="14"/>
        <v>0</v>
      </c>
    </row>
    <row r="203" spans="1:20" x14ac:dyDescent="0.35">
      <c r="B203" t="s">
        <v>714</v>
      </c>
      <c r="D203" s="34" t="s">
        <v>231</v>
      </c>
      <c r="E203" s="1">
        <v>45867</v>
      </c>
      <c r="F203" s="1"/>
      <c r="G203" t="s">
        <v>715</v>
      </c>
      <c r="I203" s="1">
        <v>45896.52511574074</v>
      </c>
      <c r="K203" t="s">
        <v>235</v>
      </c>
      <c r="L203" t="s">
        <v>171</v>
      </c>
      <c r="M203" t="s">
        <v>716</v>
      </c>
      <c r="N203" t="s">
        <v>237</v>
      </c>
      <c r="P203"/>
      <c r="Q203">
        <f ca="1">IF(OR(ISNUMBER(MATCH(L203,MasterData!$D$3:$D$18,0)),ISNUMBER(MATCH(L203,MasterData!$C$3:$C$18,0))),
    DATEDIF(E203,I203,"d"),
    DATEDIF(E203,TODAY(),"d"))</f>
        <v>29</v>
      </c>
      <c r="R203">
        <f t="shared" ca="1" si="12"/>
        <v>0</v>
      </c>
      <c r="S203">
        <f t="shared" ca="1" si="13"/>
        <v>1</v>
      </c>
      <c r="T203">
        <f t="shared" ca="1" si="14"/>
        <v>0</v>
      </c>
    </row>
    <row r="204" spans="1:20" x14ac:dyDescent="0.35">
      <c r="B204" t="s">
        <v>20</v>
      </c>
      <c r="D204" s="34" t="s">
        <v>717</v>
      </c>
      <c r="E204" s="1">
        <v>45868</v>
      </c>
      <c r="F204" s="1"/>
      <c r="G204" t="s">
        <v>718</v>
      </c>
      <c r="I204" s="1">
        <v>45895.570856481485</v>
      </c>
      <c r="K204" t="s">
        <v>241</v>
      </c>
      <c r="L204" t="s">
        <v>171</v>
      </c>
      <c r="M204" t="s">
        <v>719</v>
      </c>
      <c r="N204" t="s">
        <v>237</v>
      </c>
      <c r="P204" s="204" t="s">
        <v>798</v>
      </c>
      <c r="Q204">
        <f ca="1">IF(OR(ISNUMBER(MATCH(L204,MasterData!$D$3:$D$18,0)),ISNUMBER(MATCH(L204,MasterData!$C$3:$C$18,0))),
    DATEDIF(E204,I204,"d"),
    DATEDIF(E204,TODAY(),"d"))</f>
        <v>27</v>
      </c>
      <c r="R204">
        <f t="shared" ca="1" si="12"/>
        <v>0</v>
      </c>
      <c r="S204">
        <f t="shared" ca="1" si="13"/>
        <v>1</v>
      </c>
      <c r="T204">
        <f t="shared" ca="1" si="14"/>
        <v>0</v>
      </c>
    </row>
    <row r="205" spans="1:20" x14ac:dyDescent="0.35">
      <c r="B205" t="s">
        <v>21</v>
      </c>
      <c r="D205" s="34">
        <v>3366</v>
      </c>
      <c r="E205" s="1">
        <v>45868</v>
      </c>
      <c r="F205" s="1"/>
      <c r="G205" t="s">
        <v>720</v>
      </c>
      <c r="I205" s="1">
        <v>45895.400914351849</v>
      </c>
      <c r="K205" t="s">
        <v>241</v>
      </c>
      <c r="L205" t="s">
        <v>171</v>
      </c>
      <c r="M205" t="s">
        <v>721</v>
      </c>
      <c r="N205" t="s">
        <v>237</v>
      </c>
      <c r="P205" s="204" t="s">
        <v>798</v>
      </c>
      <c r="Q205">
        <f ca="1">IF(OR(ISNUMBER(MATCH(L205,MasterData!$D$3:$D$18,0)),ISNUMBER(MATCH(L205,MasterData!$C$3:$C$18,0))),
    DATEDIF(E205,I205,"d"),
    DATEDIF(E205,TODAY(),"d"))</f>
        <v>27</v>
      </c>
      <c r="R205">
        <f t="shared" ca="1" si="12"/>
        <v>0</v>
      </c>
      <c r="S205">
        <f t="shared" ca="1" si="13"/>
        <v>1</v>
      </c>
      <c r="T205">
        <f t="shared" ca="1" si="14"/>
        <v>0</v>
      </c>
    </row>
    <row r="206" spans="1:20" x14ac:dyDescent="0.35">
      <c r="B206" t="s">
        <v>22</v>
      </c>
      <c r="D206" s="34" t="s">
        <v>717</v>
      </c>
      <c r="E206" s="1">
        <v>45869</v>
      </c>
      <c r="G206" t="s">
        <v>722</v>
      </c>
      <c r="I206" s="1">
        <v>45870</v>
      </c>
      <c r="K206" t="s">
        <v>235</v>
      </c>
      <c r="L206" t="s">
        <v>171</v>
      </c>
      <c r="M206" t="s">
        <v>723</v>
      </c>
      <c r="N206" t="s">
        <v>237</v>
      </c>
      <c r="P206" s="204" t="s">
        <v>798</v>
      </c>
      <c r="Q206">
        <f ca="1">IF(OR(ISNUMBER(MATCH(L206,MasterData!$D$3:$D$18,0)),ISNUMBER(MATCH(L206,MasterData!$C$3:$C$18,0))),
    DATEDIF(E206,I206,"d"),
    DATEDIF(E206,TODAY(),"d"))</f>
        <v>1</v>
      </c>
      <c r="R206">
        <f t="shared" ca="1" si="12"/>
        <v>1</v>
      </c>
      <c r="S206">
        <f t="shared" ca="1" si="13"/>
        <v>0</v>
      </c>
      <c r="T206">
        <f t="shared" ca="1" si="14"/>
        <v>0</v>
      </c>
    </row>
    <row r="207" spans="1:20" x14ac:dyDescent="0.35">
      <c r="B207" t="s">
        <v>23</v>
      </c>
      <c r="D207" s="34" t="s">
        <v>480</v>
      </c>
      <c r="E207" s="1">
        <v>45870</v>
      </c>
      <c r="G207" t="s">
        <v>724</v>
      </c>
      <c r="I207" s="1">
        <v>45881</v>
      </c>
      <c r="K207" t="s">
        <v>235</v>
      </c>
      <c r="L207" t="s">
        <v>171</v>
      </c>
      <c r="M207" t="s">
        <v>725</v>
      </c>
      <c r="N207" t="s">
        <v>237</v>
      </c>
      <c r="P207" s="204" t="s">
        <v>798</v>
      </c>
      <c r="Q207">
        <f ca="1">IF(OR(ISNUMBER(MATCH(L207,MasterData!$D$3:$D$18,0)),ISNUMBER(MATCH(L207,MasterData!$C$3:$C$18,0))),
    DATEDIF(E207,I207,"d"),
    DATEDIF(E207,TODAY(),"d"))</f>
        <v>11</v>
      </c>
      <c r="R207">
        <f t="shared" ca="1" si="12"/>
        <v>0</v>
      </c>
      <c r="S207">
        <f t="shared" ca="1" si="13"/>
        <v>1</v>
      </c>
      <c r="T207">
        <f t="shared" ca="1" si="14"/>
        <v>0</v>
      </c>
    </row>
    <row r="208" spans="1:20" x14ac:dyDescent="0.35">
      <c r="B208" t="s">
        <v>24</v>
      </c>
      <c r="D208" s="34" t="s">
        <v>254</v>
      </c>
      <c r="E208" s="1">
        <v>45873</v>
      </c>
      <c r="G208" t="s">
        <v>727</v>
      </c>
      <c r="I208" s="1">
        <v>45874</v>
      </c>
      <c r="K208" t="s">
        <v>241</v>
      </c>
      <c r="L208" t="s">
        <v>171</v>
      </c>
      <c r="M208" t="s">
        <v>728</v>
      </c>
      <c r="N208" t="s">
        <v>237</v>
      </c>
      <c r="P208" s="204" t="s">
        <v>798</v>
      </c>
      <c r="Q208">
        <f ca="1">IF(OR(ISNUMBER(MATCH(L208,MasterData!$D$3:$D$18,0)),ISNUMBER(MATCH(L208,MasterData!$C$3:$C$18,0))),
    DATEDIF(E208,I208,"d"),
    DATEDIF(E208,TODAY(),"d"))</f>
        <v>1</v>
      </c>
      <c r="R208">
        <f t="shared" ca="1" si="12"/>
        <v>1</v>
      </c>
      <c r="S208">
        <f t="shared" ca="1" si="13"/>
        <v>0</v>
      </c>
      <c r="T208">
        <f t="shared" ca="1" si="14"/>
        <v>0</v>
      </c>
    </row>
    <row r="209" spans="2:20" x14ac:dyDescent="0.35">
      <c r="B209" t="s">
        <v>25</v>
      </c>
      <c r="D209" s="34">
        <v>5975</v>
      </c>
      <c r="E209" s="1">
        <v>45876</v>
      </c>
      <c r="G209" t="s">
        <v>248</v>
      </c>
      <c r="H209" t="s">
        <v>245</v>
      </c>
      <c r="I209" s="1">
        <v>45883.327187499999</v>
      </c>
      <c r="K209" t="s">
        <v>241</v>
      </c>
      <c r="L209" t="s">
        <v>164</v>
      </c>
      <c r="M209" t="s">
        <v>729</v>
      </c>
      <c r="N209" t="s">
        <v>237</v>
      </c>
      <c r="P209" s="204" t="s">
        <v>798</v>
      </c>
      <c r="Q209">
        <f ca="1">IF(OR(ISNUMBER(MATCH(L209,MasterData!$D$3:$D$18,0)),ISNUMBER(MATCH(L209,MasterData!$C$3:$C$18,0))),
    DATEDIF(E209,I209,"d"),
    DATEDIF(E209,TODAY(),"d"))</f>
        <v>131</v>
      </c>
      <c r="R209">
        <f t="shared" ca="1" si="12"/>
        <v>0</v>
      </c>
      <c r="S209">
        <f t="shared" ca="1" si="13"/>
        <v>0</v>
      </c>
      <c r="T209">
        <f t="shared" ca="1" si="14"/>
        <v>1</v>
      </c>
    </row>
    <row r="210" spans="2:20" x14ac:dyDescent="0.35">
      <c r="B210" t="s">
        <v>26</v>
      </c>
      <c r="D210" s="34">
        <v>5975</v>
      </c>
      <c r="E210" s="1">
        <v>45876</v>
      </c>
      <c r="G210" t="s">
        <v>248</v>
      </c>
      <c r="H210" t="s">
        <v>245</v>
      </c>
      <c r="I210" s="1">
        <v>45897.422789351855</v>
      </c>
      <c r="K210" t="s">
        <v>241</v>
      </c>
      <c r="L210" t="s">
        <v>171</v>
      </c>
      <c r="M210" t="s">
        <v>729</v>
      </c>
      <c r="N210" t="s">
        <v>237</v>
      </c>
      <c r="P210" s="204" t="s">
        <v>798</v>
      </c>
      <c r="Q210">
        <f ca="1">IF(OR(ISNUMBER(MATCH(L210,MasterData!$D$3:$D$18,0)),ISNUMBER(MATCH(L210,MasterData!$C$3:$C$18,0))),
    DATEDIF(E210,I210,"d"),
    DATEDIF(E210,TODAY(),"d"))</f>
        <v>21</v>
      </c>
      <c r="R210">
        <f t="shared" ca="1" si="12"/>
        <v>0</v>
      </c>
      <c r="S210">
        <f t="shared" ca="1" si="13"/>
        <v>1</v>
      </c>
      <c r="T210">
        <f t="shared" ca="1" si="14"/>
        <v>0</v>
      </c>
    </row>
    <row r="211" spans="2:20" x14ac:dyDescent="0.35">
      <c r="B211" t="s">
        <v>730</v>
      </c>
      <c r="D211" s="34">
        <v>5975</v>
      </c>
      <c r="E211" s="1">
        <v>45877</v>
      </c>
      <c r="G211" t="s">
        <v>248</v>
      </c>
      <c r="H211" t="s">
        <v>245</v>
      </c>
      <c r="I211" s="1">
        <v>45896.544803240744</v>
      </c>
      <c r="K211" t="s">
        <v>241</v>
      </c>
      <c r="L211" t="s">
        <v>171</v>
      </c>
      <c r="M211" t="s">
        <v>731</v>
      </c>
      <c r="N211" t="s">
        <v>237</v>
      </c>
      <c r="P211"/>
      <c r="Q211">
        <f ca="1">IF(OR(ISNUMBER(MATCH(L211,MasterData!$D$3:$D$18,0)),ISNUMBER(MATCH(L211,MasterData!$C$3:$C$18,0))),
    DATEDIF(E211,I211,"d"),
    DATEDIF(E211,TODAY(),"d"))</f>
        <v>19</v>
      </c>
      <c r="R211">
        <f t="shared" ca="1" si="12"/>
        <v>0</v>
      </c>
      <c r="S211">
        <f t="shared" ca="1" si="13"/>
        <v>1</v>
      </c>
      <c r="T211">
        <f t="shared" ca="1" si="14"/>
        <v>0</v>
      </c>
    </row>
    <row r="212" spans="2:20" x14ac:dyDescent="0.35">
      <c r="B212" t="s">
        <v>732</v>
      </c>
      <c r="D212" s="34" t="s">
        <v>480</v>
      </c>
      <c r="E212" s="1">
        <v>45881</v>
      </c>
      <c r="G212" t="s">
        <v>733</v>
      </c>
      <c r="I212" s="1">
        <v>45881</v>
      </c>
      <c r="K212" t="s">
        <v>347</v>
      </c>
      <c r="L212" t="s">
        <v>171</v>
      </c>
      <c r="M212" t="s">
        <v>734</v>
      </c>
      <c r="N212" t="s">
        <v>237</v>
      </c>
      <c r="P212"/>
      <c r="Q212">
        <f ca="1">IF(OR(ISNUMBER(MATCH(L212,MasterData!$D$3:$D$18,0)),ISNUMBER(MATCH(L212,MasterData!$C$3:$C$18,0))),
    DATEDIF(E212,I212,"d"),
    DATEDIF(E212,TODAY(),"d"))</f>
        <v>0</v>
      </c>
      <c r="R212">
        <f t="shared" ca="1" si="12"/>
        <v>1</v>
      </c>
      <c r="S212">
        <f t="shared" ca="1" si="13"/>
        <v>0</v>
      </c>
      <c r="T212">
        <f t="shared" ca="1" si="14"/>
        <v>0</v>
      </c>
    </row>
    <row r="213" spans="2:20" x14ac:dyDescent="0.35">
      <c r="B213" t="s">
        <v>27</v>
      </c>
      <c r="D213" s="34" t="s">
        <v>717</v>
      </c>
      <c r="E213" s="1">
        <v>45881</v>
      </c>
      <c r="G213" t="s">
        <v>735</v>
      </c>
      <c r="H213" t="s">
        <v>736</v>
      </c>
      <c r="I213" s="1">
        <v>45910</v>
      </c>
      <c r="K213" t="s">
        <v>241</v>
      </c>
      <c r="L213" t="s">
        <v>171</v>
      </c>
      <c r="M213" t="s">
        <v>737</v>
      </c>
      <c r="N213" t="s">
        <v>237</v>
      </c>
      <c r="P213" s="204" t="s">
        <v>798</v>
      </c>
      <c r="Q213">
        <f ca="1">IF(OR(ISNUMBER(MATCH(L213,MasterData!$D$3:$D$18,0)),ISNUMBER(MATCH(L213,MasterData!$C$3:$C$18,0))),
    DATEDIF(E213,I213,"d"),
    DATEDIF(E213,TODAY(),"d"))</f>
        <v>29</v>
      </c>
      <c r="R213">
        <f t="shared" ca="1" si="12"/>
        <v>0</v>
      </c>
      <c r="S213">
        <f t="shared" ca="1" si="13"/>
        <v>1</v>
      </c>
      <c r="T213">
        <f t="shared" ca="1" si="14"/>
        <v>0</v>
      </c>
    </row>
    <row r="214" spans="2:20" x14ac:dyDescent="0.35">
      <c r="B214" t="s">
        <v>28</v>
      </c>
      <c r="D214" s="34">
        <v>3014</v>
      </c>
      <c r="E214" s="1">
        <v>45882</v>
      </c>
      <c r="G214" t="s">
        <v>738</v>
      </c>
      <c r="H214" t="s">
        <v>736</v>
      </c>
      <c r="I214" s="1">
        <v>45915</v>
      </c>
      <c r="K214" t="s">
        <v>235</v>
      </c>
      <c r="L214" t="s">
        <v>171</v>
      </c>
      <c r="M214" t="s">
        <v>739</v>
      </c>
      <c r="N214" t="s">
        <v>237</v>
      </c>
      <c r="P214" s="204" t="s">
        <v>798</v>
      </c>
      <c r="Q214">
        <f ca="1">IF(OR(ISNUMBER(MATCH(L214,MasterData!$D$3:$D$18,0)),ISNUMBER(MATCH(L214,MasterData!$C$3:$C$18,0))),
    DATEDIF(E214,I214,"d"),
    DATEDIF(E214,TODAY(),"d"))</f>
        <v>33</v>
      </c>
      <c r="R214">
        <f t="shared" ca="1" si="12"/>
        <v>0</v>
      </c>
      <c r="S214">
        <f t="shared" ca="1" si="13"/>
        <v>0</v>
      </c>
      <c r="T214">
        <f t="shared" ca="1" si="14"/>
        <v>1</v>
      </c>
    </row>
    <row r="215" spans="2:20" x14ac:dyDescent="0.35">
      <c r="B215" t="s">
        <v>740</v>
      </c>
      <c r="D215" s="34">
        <v>3014</v>
      </c>
      <c r="E215" s="179">
        <v>45884.675428240742</v>
      </c>
      <c r="G215" t="s">
        <v>741</v>
      </c>
      <c r="I215" s="179">
        <v>45895.349780092591</v>
      </c>
      <c r="J215" t="s">
        <v>742</v>
      </c>
      <c r="K215" t="s">
        <v>235</v>
      </c>
      <c r="L215" t="s">
        <v>171</v>
      </c>
      <c r="M215" t="s">
        <v>743</v>
      </c>
      <c r="N215" t="s">
        <v>744</v>
      </c>
      <c r="P215"/>
      <c r="Q215">
        <f ca="1">IF(OR(ISNUMBER(MATCH(L215,MasterData!$D$3:$D$18,0)),ISNUMBER(MATCH(L215,MasterData!$C$3:$C$18,0))),
    DATEDIF(E215,I215,"d"),
    DATEDIF(E215,TODAY(),"d"))</f>
        <v>11</v>
      </c>
      <c r="R215">
        <f t="shared" ca="1" si="12"/>
        <v>0</v>
      </c>
      <c r="S215">
        <f t="shared" ca="1" si="13"/>
        <v>1</v>
      </c>
      <c r="T215">
        <f t="shared" ca="1" si="14"/>
        <v>0</v>
      </c>
    </row>
    <row r="216" spans="2:20" x14ac:dyDescent="0.35">
      <c r="B216" t="s">
        <v>745</v>
      </c>
      <c r="D216" s="34" t="s">
        <v>746</v>
      </c>
      <c r="E216" s="179">
        <v>45887.449328703704</v>
      </c>
      <c r="G216" t="s">
        <v>738</v>
      </c>
      <c r="I216" s="1">
        <v>45916</v>
      </c>
      <c r="J216" t="s">
        <v>747</v>
      </c>
      <c r="K216" t="s">
        <v>235</v>
      </c>
      <c r="L216" t="s">
        <v>171</v>
      </c>
      <c r="M216" t="s">
        <v>748</v>
      </c>
      <c r="N216" t="s">
        <v>744</v>
      </c>
      <c r="P216" s="193" t="s">
        <v>799</v>
      </c>
      <c r="Q216">
        <f ca="1">IF(OR(ISNUMBER(MATCH(L216,MasterData!$D$3:$D$18,0)),ISNUMBER(MATCH(L216,MasterData!$C$3:$C$18,0))),
    DATEDIF(E216,I216,"d"),
    DATEDIF(E216,TODAY(),"d"))</f>
        <v>29</v>
      </c>
      <c r="R216">
        <f t="shared" ca="1" si="12"/>
        <v>0</v>
      </c>
      <c r="S216">
        <f t="shared" ca="1" si="13"/>
        <v>1</v>
      </c>
      <c r="T216">
        <f t="shared" ca="1" si="14"/>
        <v>0</v>
      </c>
    </row>
    <row r="217" spans="2:20" x14ac:dyDescent="0.35">
      <c r="B217" t="s">
        <v>29</v>
      </c>
      <c r="D217" s="34" t="s">
        <v>254</v>
      </c>
      <c r="E217" s="179">
        <v>45887.466793981483</v>
      </c>
      <c r="G217" t="s">
        <v>749</v>
      </c>
      <c r="I217" s="179">
        <v>45903</v>
      </c>
      <c r="J217" t="s">
        <v>747</v>
      </c>
      <c r="K217" t="s">
        <v>241</v>
      </c>
      <c r="L217" t="s">
        <v>171</v>
      </c>
      <c r="M217" t="s">
        <v>750</v>
      </c>
      <c r="N217" t="s">
        <v>744</v>
      </c>
      <c r="P217" s="204" t="s">
        <v>798</v>
      </c>
      <c r="Q217">
        <f ca="1">IF(OR(ISNUMBER(MATCH(L217,MasterData!$D$3:$D$18,0)),ISNUMBER(MATCH(L217,MasterData!$C$3:$C$18,0))),
    DATEDIF(E217,I217,"d"),
    DATEDIF(E217,TODAY(),"d"))</f>
        <v>16</v>
      </c>
      <c r="R217">
        <f t="shared" ca="1" si="12"/>
        <v>0</v>
      </c>
      <c r="S217">
        <f t="shared" ca="1" si="13"/>
        <v>1</v>
      </c>
      <c r="T217">
        <f t="shared" ca="1" si="14"/>
        <v>0</v>
      </c>
    </row>
    <row r="218" spans="2:20" x14ac:dyDescent="0.35">
      <c r="B218" t="s">
        <v>751</v>
      </c>
      <c r="D218" s="34">
        <v>3010</v>
      </c>
      <c r="E218" s="179">
        <v>45887.607604166667</v>
      </c>
      <c r="G218" t="s">
        <v>752</v>
      </c>
      <c r="I218" s="179">
        <v>45891.336944444447</v>
      </c>
      <c r="J218" t="s">
        <v>753</v>
      </c>
      <c r="K218" t="s">
        <v>241</v>
      </c>
      <c r="L218" t="s">
        <v>171</v>
      </c>
      <c r="M218" t="s">
        <v>754</v>
      </c>
      <c r="N218" t="s">
        <v>744</v>
      </c>
      <c r="P218"/>
      <c r="Q218">
        <f ca="1">IF(OR(ISNUMBER(MATCH(L218,MasterData!$D$3:$D$18,0)),ISNUMBER(MATCH(L218,MasterData!$C$3:$C$18,0))),
    DATEDIF(E218,I218,"d"),
    DATEDIF(E218,TODAY(),"d"))</f>
        <v>4</v>
      </c>
      <c r="R218">
        <f t="shared" ca="1" si="12"/>
        <v>1</v>
      </c>
      <c r="S218">
        <f t="shared" ca="1" si="13"/>
        <v>0</v>
      </c>
      <c r="T218">
        <f t="shared" ca="1" si="14"/>
        <v>0</v>
      </c>
    </row>
    <row r="219" spans="2:20" x14ac:dyDescent="0.35">
      <c r="B219" t="s">
        <v>30</v>
      </c>
      <c r="D219" s="34" t="s">
        <v>254</v>
      </c>
      <c r="E219" s="179">
        <v>45887.680798611109</v>
      </c>
      <c r="G219" t="s">
        <v>755</v>
      </c>
      <c r="I219" s="179">
        <v>45903</v>
      </c>
      <c r="J219" t="s">
        <v>753</v>
      </c>
      <c r="K219" t="s">
        <v>241</v>
      </c>
      <c r="L219" t="s">
        <v>171</v>
      </c>
      <c r="M219" t="s">
        <v>756</v>
      </c>
      <c r="N219" t="s">
        <v>744</v>
      </c>
      <c r="P219" s="204" t="s">
        <v>798</v>
      </c>
      <c r="Q219">
        <f ca="1">IF(OR(ISNUMBER(MATCH(L219,MasterData!$D$3:$D$18,0)),ISNUMBER(MATCH(L219,MasterData!$C$3:$C$18,0))),
    DATEDIF(E219,I219,"d"),
    DATEDIF(E219,TODAY(),"d"))</f>
        <v>16</v>
      </c>
      <c r="R219">
        <f t="shared" ca="1" si="12"/>
        <v>0</v>
      </c>
      <c r="S219">
        <f t="shared" ca="1" si="13"/>
        <v>1</v>
      </c>
      <c r="T219">
        <f t="shared" ca="1" si="14"/>
        <v>0</v>
      </c>
    </row>
    <row r="220" spans="2:20" x14ac:dyDescent="0.35">
      <c r="B220" t="s">
        <v>31</v>
      </c>
      <c r="D220" s="34">
        <v>3003</v>
      </c>
      <c r="E220" s="179">
        <v>45887.701516203706</v>
      </c>
      <c r="G220" t="s">
        <v>755</v>
      </c>
      <c r="I220" s="179">
        <v>45903</v>
      </c>
      <c r="J220" t="s">
        <v>753</v>
      </c>
      <c r="K220" t="s">
        <v>241</v>
      </c>
      <c r="L220" t="s">
        <v>171</v>
      </c>
      <c r="M220" t="s">
        <v>757</v>
      </c>
      <c r="N220" t="s">
        <v>744</v>
      </c>
      <c r="P220" s="204" t="s">
        <v>798</v>
      </c>
      <c r="Q220">
        <f ca="1">IF(OR(ISNUMBER(MATCH(L220,MasterData!$D$3:$D$18,0)),ISNUMBER(MATCH(L220,MasterData!$C$3:$C$18,0))),
    DATEDIF(E220,I220,"d"),
    DATEDIF(E220,TODAY(),"d"))</f>
        <v>16</v>
      </c>
      <c r="R220">
        <f t="shared" ca="1" si="12"/>
        <v>0</v>
      </c>
      <c r="S220">
        <f t="shared" ca="1" si="13"/>
        <v>1</v>
      </c>
      <c r="T220">
        <f t="shared" ca="1" si="14"/>
        <v>0</v>
      </c>
    </row>
    <row r="221" spans="2:20" x14ac:dyDescent="0.35">
      <c r="B221" t="s">
        <v>758</v>
      </c>
      <c r="D221" s="34">
        <v>3366</v>
      </c>
      <c r="E221" s="179">
        <v>45887.842199074075</v>
      </c>
      <c r="G221" t="s">
        <v>759</v>
      </c>
      <c r="I221" s="179">
        <v>45896.525173611109</v>
      </c>
      <c r="J221" t="s">
        <v>760</v>
      </c>
      <c r="K221" t="s">
        <v>235</v>
      </c>
      <c r="L221" t="s">
        <v>171</v>
      </c>
      <c r="M221" t="s">
        <v>761</v>
      </c>
      <c r="N221" t="s">
        <v>744</v>
      </c>
      <c r="P221"/>
      <c r="Q221">
        <f ca="1">IF(OR(ISNUMBER(MATCH(L221,MasterData!$D$3:$D$18,0)),ISNUMBER(MATCH(L221,MasterData!$C$3:$C$18,0))),
    DATEDIF(E221,I221,"d"),
    DATEDIF(E221,TODAY(),"d"))</f>
        <v>9</v>
      </c>
      <c r="R221">
        <f t="shared" ca="1" si="12"/>
        <v>0</v>
      </c>
      <c r="S221">
        <f t="shared" ca="1" si="13"/>
        <v>1</v>
      </c>
      <c r="T221">
        <f t="shared" ca="1" si="14"/>
        <v>0</v>
      </c>
    </row>
    <row r="222" spans="2:20" x14ac:dyDescent="0.35">
      <c r="B222" t="s">
        <v>762</v>
      </c>
      <c r="D222" s="34" t="s">
        <v>746</v>
      </c>
      <c r="E222" s="179">
        <v>45888.412893518522</v>
      </c>
      <c r="G222" t="s">
        <v>738</v>
      </c>
      <c r="I222" s="179">
        <v>45905.405312499999</v>
      </c>
      <c r="J222" t="s">
        <v>747</v>
      </c>
      <c r="K222" t="s">
        <v>235</v>
      </c>
      <c r="L222" t="s">
        <v>171</v>
      </c>
      <c r="M222" t="s">
        <v>763</v>
      </c>
      <c r="N222" t="s">
        <v>744</v>
      </c>
      <c r="P222" s="193" t="s">
        <v>799</v>
      </c>
      <c r="Q222">
        <f ca="1">IF(OR(ISNUMBER(MATCH(L222,MasterData!$D$3:$D$18,0)),ISNUMBER(MATCH(L222,MasterData!$C$3:$C$18,0))),
    DATEDIF(E222,I222,"d"),
    DATEDIF(E222,TODAY(),"d"))</f>
        <v>17</v>
      </c>
      <c r="R222">
        <f t="shared" ca="1" si="12"/>
        <v>0</v>
      </c>
      <c r="S222">
        <f t="shared" ca="1" si="13"/>
        <v>1</v>
      </c>
      <c r="T222">
        <f t="shared" ca="1" si="14"/>
        <v>0</v>
      </c>
    </row>
    <row r="223" spans="2:20" x14ac:dyDescent="0.35">
      <c r="B223" t="s">
        <v>32</v>
      </c>
      <c r="D223" s="34">
        <v>3003</v>
      </c>
      <c r="E223" s="179">
        <v>45889.527708333335</v>
      </c>
      <c r="G223" t="s">
        <v>749</v>
      </c>
      <c r="I223" s="179">
        <v>45911.536944444444</v>
      </c>
      <c r="J223" t="s">
        <v>753</v>
      </c>
      <c r="K223" t="s">
        <v>347</v>
      </c>
      <c r="L223" t="s">
        <v>171</v>
      </c>
      <c r="M223" t="s">
        <v>764</v>
      </c>
      <c r="N223" t="s">
        <v>744</v>
      </c>
      <c r="P223" s="204" t="s">
        <v>798</v>
      </c>
      <c r="Q223">
        <f ca="1">IF(OR(ISNUMBER(MATCH(L223,MasterData!$D$3:$D$18,0)),ISNUMBER(MATCH(L223,MasterData!$C$3:$C$18,0))),
    DATEDIF(E223,I223,"d"),
    DATEDIF(E223,TODAY(),"d"))</f>
        <v>22</v>
      </c>
      <c r="R223">
        <f t="shared" ca="1" si="12"/>
        <v>0</v>
      </c>
      <c r="S223">
        <f t="shared" ca="1" si="13"/>
        <v>1</v>
      </c>
      <c r="T223">
        <f t="shared" ca="1" si="14"/>
        <v>0</v>
      </c>
    </row>
    <row r="224" spans="2:20" x14ac:dyDescent="0.35">
      <c r="B224" t="s">
        <v>765</v>
      </c>
      <c r="D224" s="34" t="s">
        <v>717</v>
      </c>
      <c r="E224" s="179">
        <v>45889.974976851852</v>
      </c>
      <c r="G224" t="s">
        <v>766</v>
      </c>
      <c r="I224" s="179">
        <v>45926.382384259261</v>
      </c>
      <c r="J224" t="s">
        <v>760</v>
      </c>
      <c r="K224" t="s">
        <v>347</v>
      </c>
      <c r="L224" t="s">
        <v>171</v>
      </c>
      <c r="M224" t="s">
        <v>767</v>
      </c>
      <c r="N224" t="s">
        <v>744</v>
      </c>
      <c r="P224" s="193" t="s">
        <v>799</v>
      </c>
      <c r="Q224">
        <f ca="1">IF(OR(ISNUMBER(MATCH(L224,MasterData!$D$3:$D$18,0)),ISNUMBER(MATCH(L224,MasterData!$C$3:$C$18,0))),
    DATEDIF(E224,I224,"d"),
    DATEDIF(E224,TODAY(),"d"))</f>
        <v>37</v>
      </c>
      <c r="R224">
        <f t="shared" ca="1" si="12"/>
        <v>0</v>
      </c>
      <c r="S224">
        <f t="shared" ca="1" si="13"/>
        <v>0</v>
      </c>
      <c r="T224">
        <f t="shared" ca="1" si="14"/>
        <v>1</v>
      </c>
    </row>
    <row r="225" spans="2:20" x14ac:dyDescent="0.35">
      <c r="B225" t="s">
        <v>768</v>
      </c>
      <c r="D225" s="34" t="s">
        <v>480</v>
      </c>
      <c r="E225" s="179">
        <v>45890.36917824074</v>
      </c>
      <c r="G225" t="s">
        <v>769</v>
      </c>
      <c r="I225" s="179">
        <v>45898.44</v>
      </c>
      <c r="J225" t="s">
        <v>753</v>
      </c>
      <c r="K225" t="s">
        <v>235</v>
      </c>
      <c r="L225" t="s">
        <v>171</v>
      </c>
      <c r="M225" t="s">
        <v>770</v>
      </c>
      <c r="N225" t="s">
        <v>771</v>
      </c>
      <c r="P225"/>
      <c r="Q225">
        <f ca="1">IF(OR(ISNUMBER(MATCH(L225,MasterData!$D$3:$D$18,0)),ISNUMBER(MATCH(L225,MasterData!$C$3:$C$18,0))),
    DATEDIF(E225,I225,"d"),
    DATEDIF(E225,TODAY(),"d"))</f>
        <v>8</v>
      </c>
      <c r="R225">
        <f t="shared" ca="1" si="12"/>
        <v>0</v>
      </c>
      <c r="S225">
        <f t="shared" ca="1" si="13"/>
        <v>1</v>
      </c>
      <c r="T225">
        <f t="shared" ca="1" si="14"/>
        <v>0</v>
      </c>
    </row>
    <row r="226" spans="2:20" x14ac:dyDescent="0.35">
      <c r="B226" t="s">
        <v>33</v>
      </c>
      <c r="D226" s="34" t="s">
        <v>480</v>
      </c>
      <c r="E226" s="179">
        <v>45890.637569444443</v>
      </c>
      <c r="G226" t="s">
        <v>649</v>
      </c>
      <c r="I226" s="179">
        <v>45924.442662037036</v>
      </c>
      <c r="J226" t="s">
        <v>753</v>
      </c>
      <c r="K226" t="s">
        <v>241</v>
      </c>
      <c r="L226" t="s">
        <v>164</v>
      </c>
      <c r="M226" t="s">
        <v>772</v>
      </c>
      <c r="N226" t="s">
        <v>744</v>
      </c>
      <c r="P226" s="204" t="s">
        <v>798</v>
      </c>
      <c r="Q226">
        <f ca="1">IF(OR(ISNUMBER(MATCH(L226,MasterData!$D$3:$D$18,0)),ISNUMBER(MATCH(L226,MasterData!$C$3:$C$18,0))),
    DATEDIF(E226,I226,"d"),
    DATEDIF(E226,TODAY(),"d"))</f>
        <v>117</v>
      </c>
      <c r="R226">
        <f t="shared" ca="1" si="12"/>
        <v>0</v>
      </c>
      <c r="S226">
        <f t="shared" ca="1" si="13"/>
        <v>0</v>
      </c>
      <c r="T226">
        <f t="shared" ca="1" si="14"/>
        <v>1</v>
      </c>
    </row>
    <row r="227" spans="2:20" x14ac:dyDescent="0.35">
      <c r="B227" t="s">
        <v>41</v>
      </c>
      <c r="D227" s="34" t="s">
        <v>746</v>
      </c>
      <c r="E227" s="179">
        <v>45891.361898148149</v>
      </c>
      <c r="G227" t="s">
        <v>773</v>
      </c>
      <c r="I227" s="179">
        <v>45894.525810185187</v>
      </c>
      <c r="J227" t="s">
        <v>753</v>
      </c>
      <c r="K227" t="s">
        <v>235</v>
      </c>
      <c r="L227" t="s">
        <v>171</v>
      </c>
      <c r="M227" t="s">
        <v>774</v>
      </c>
      <c r="N227" t="s">
        <v>744</v>
      </c>
      <c r="P227" s="204" t="s">
        <v>798</v>
      </c>
      <c r="Q227">
        <f ca="1">IF(OR(ISNUMBER(MATCH(L227,MasterData!$D$3:$D$18,0)),ISNUMBER(MATCH(L227,MasterData!$C$3:$C$18,0))),
    DATEDIF(E227,I227,"d"),
    DATEDIF(E227,TODAY(),"d"))</f>
        <v>3</v>
      </c>
      <c r="R227">
        <f t="shared" ca="1" si="12"/>
        <v>1</v>
      </c>
      <c r="S227">
        <f t="shared" ca="1" si="13"/>
        <v>0</v>
      </c>
      <c r="T227">
        <f t="shared" ca="1" si="14"/>
        <v>0</v>
      </c>
    </row>
    <row r="228" spans="2:20" x14ac:dyDescent="0.35">
      <c r="B228" t="s">
        <v>775</v>
      </c>
      <c r="D228" s="34" t="s">
        <v>746</v>
      </c>
      <c r="E228" s="179">
        <v>45891.448854166665</v>
      </c>
      <c r="G228" t="s">
        <v>776</v>
      </c>
      <c r="I228" s="179">
        <v>45891.521145833336</v>
      </c>
      <c r="J228" t="s">
        <v>753</v>
      </c>
      <c r="K228" t="s">
        <v>241</v>
      </c>
      <c r="L228" t="s">
        <v>171</v>
      </c>
      <c r="M228" t="s">
        <v>777</v>
      </c>
      <c r="N228" t="s">
        <v>744</v>
      </c>
      <c r="P228"/>
      <c r="Q228">
        <f ca="1">IF(OR(ISNUMBER(MATCH(L228,MasterData!$D$3:$D$18,0)),ISNUMBER(MATCH(L228,MasterData!$C$3:$C$18,0))),
    DATEDIF(E228,I228,"d"),
    DATEDIF(E228,TODAY(),"d"))</f>
        <v>0</v>
      </c>
      <c r="R228">
        <f t="shared" ca="1" si="12"/>
        <v>1</v>
      </c>
      <c r="S228">
        <f t="shared" ca="1" si="13"/>
        <v>0</v>
      </c>
      <c r="T228">
        <f t="shared" ca="1" si="14"/>
        <v>0</v>
      </c>
    </row>
    <row r="229" spans="2:20" x14ac:dyDescent="0.35">
      <c r="B229" t="s">
        <v>35</v>
      </c>
      <c r="D229" s="34" t="s">
        <v>746</v>
      </c>
      <c r="E229" s="179">
        <v>45891.829895833333</v>
      </c>
      <c r="G229" t="s">
        <v>778</v>
      </c>
      <c r="I229" s="179">
        <v>45901.364317129628</v>
      </c>
      <c r="J229" t="s">
        <v>753</v>
      </c>
      <c r="K229" t="s">
        <v>235</v>
      </c>
      <c r="L229" t="s">
        <v>171</v>
      </c>
      <c r="M229" t="s">
        <v>779</v>
      </c>
      <c r="N229" t="s">
        <v>744</v>
      </c>
      <c r="P229" s="204" t="s">
        <v>798</v>
      </c>
      <c r="Q229">
        <f ca="1">IF(OR(ISNUMBER(MATCH(L229,MasterData!$D$3:$D$18,0)),ISNUMBER(MATCH(L229,MasterData!$C$3:$C$18,0))),
    DATEDIF(E229,I229,"d"),
    DATEDIF(E229,TODAY(),"d"))</f>
        <v>10</v>
      </c>
      <c r="R229">
        <f t="shared" ca="1" si="12"/>
        <v>0</v>
      </c>
      <c r="S229">
        <f t="shared" ca="1" si="13"/>
        <v>1</v>
      </c>
      <c r="T229">
        <f t="shared" ca="1" si="14"/>
        <v>0</v>
      </c>
    </row>
    <row r="230" spans="2:20" x14ac:dyDescent="0.35">
      <c r="B230" t="s">
        <v>38</v>
      </c>
      <c r="D230" s="34" t="s">
        <v>746</v>
      </c>
      <c r="E230" s="179">
        <v>45891.837696759256</v>
      </c>
      <c r="G230" t="s">
        <v>778</v>
      </c>
      <c r="I230" s="179">
        <v>45894.335069444445</v>
      </c>
      <c r="J230" t="s">
        <v>753</v>
      </c>
      <c r="K230" t="s">
        <v>235</v>
      </c>
      <c r="L230" t="s">
        <v>164</v>
      </c>
      <c r="M230" t="s">
        <v>780</v>
      </c>
      <c r="N230" t="s">
        <v>744</v>
      </c>
      <c r="P230" s="204" t="s">
        <v>798</v>
      </c>
      <c r="Q230">
        <f ca="1">IF(OR(ISNUMBER(MATCH(L230,MasterData!$D$3:$D$18,0)),ISNUMBER(MATCH(L230,MasterData!$C$3:$C$18,0))),
    DATEDIF(E230,I230,"d"),
    DATEDIF(E230,TODAY(),"d"))</f>
        <v>116</v>
      </c>
      <c r="R230">
        <f t="shared" ca="1" si="12"/>
        <v>0</v>
      </c>
      <c r="S230">
        <f t="shared" ca="1" si="13"/>
        <v>0</v>
      </c>
      <c r="T230">
        <f t="shared" ca="1" si="14"/>
        <v>1</v>
      </c>
    </row>
    <row r="231" spans="2:20" x14ac:dyDescent="0.35">
      <c r="B231" t="s">
        <v>36</v>
      </c>
      <c r="D231" s="34" t="s">
        <v>746</v>
      </c>
      <c r="E231" s="179">
        <v>45891.859375</v>
      </c>
      <c r="G231" t="s">
        <v>778</v>
      </c>
      <c r="I231" s="179">
        <v>45894.332777777781</v>
      </c>
      <c r="J231" t="s">
        <v>753</v>
      </c>
      <c r="K231" t="s">
        <v>235</v>
      </c>
      <c r="L231" t="s">
        <v>164</v>
      </c>
      <c r="M231" t="s">
        <v>781</v>
      </c>
      <c r="N231" t="s">
        <v>744</v>
      </c>
      <c r="P231" s="204" t="s">
        <v>798</v>
      </c>
      <c r="Q231">
        <f ca="1">IF(OR(ISNUMBER(MATCH(L231,MasterData!$D$3:$D$18,0)),ISNUMBER(MATCH(L231,MasterData!$C$3:$C$18,0))),
    DATEDIF(E231,I231,"d"),
    DATEDIF(E231,TODAY(),"d"))</f>
        <v>116</v>
      </c>
      <c r="R231">
        <f t="shared" ca="1" si="12"/>
        <v>0</v>
      </c>
      <c r="S231">
        <f t="shared" ca="1" si="13"/>
        <v>0</v>
      </c>
      <c r="T231">
        <f t="shared" ca="1" si="14"/>
        <v>1</v>
      </c>
    </row>
    <row r="232" spans="2:20" x14ac:dyDescent="0.35">
      <c r="B232" t="s">
        <v>37</v>
      </c>
      <c r="D232" s="34" t="s">
        <v>746</v>
      </c>
      <c r="E232" s="179">
        <v>45891.867268518516</v>
      </c>
      <c r="G232" t="s">
        <v>778</v>
      </c>
      <c r="I232" s="179">
        <v>45894.334374999999</v>
      </c>
      <c r="J232" t="s">
        <v>753</v>
      </c>
      <c r="K232" t="s">
        <v>235</v>
      </c>
      <c r="L232" t="s">
        <v>164</v>
      </c>
      <c r="M232" t="s">
        <v>782</v>
      </c>
      <c r="N232" t="s">
        <v>744</v>
      </c>
      <c r="P232" s="204" t="s">
        <v>798</v>
      </c>
      <c r="Q232">
        <f ca="1">IF(OR(ISNUMBER(MATCH(L232,MasterData!$D$3:$D$18,0)),ISNUMBER(MATCH(L232,MasterData!$C$3:$C$18,0))),
    DATEDIF(E232,I232,"d"),
    DATEDIF(E232,TODAY(),"d"))</f>
        <v>116</v>
      </c>
      <c r="R232">
        <f t="shared" ca="1" si="12"/>
        <v>0</v>
      </c>
      <c r="S232">
        <f t="shared" ca="1" si="13"/>
        <v>0</v>
      </c>
      <c r="T232">
        <f t="shared" ca="1" si="14"/>
        <v>1</v>
      </c>
    </row>
    <row r="233" spans="2:20" x14ac:dyDescent="0.35">
      <c r="B233" t="s">
        <v>39</v>
      </c>
      <c r="D233" s="34">
        <v>3014</v>
      </c>
      <c r="E233" s="179">
        <v>45891.879328703704</v>
      </c>
      <c r="G233" t="s">
        <v>778</v>
      </c>
      <c r="I233" s="179">
        <v>45894.375335648147</v>
      </c>
      <c r="J233" t="s">
        <v>753</v>
      </c>
      <c r="K233" t="s">
        <v>235</v>
      </c>
      <c r="L233" t="s">
        <v>164</v>
      </c>
      <c r="M233" t="s">
        <v>783</v>
      </c>
      <c r="N233" t="s">
        <v>744</v>
      </c>
      <c r="P233" s="204" t="s">
        <v>798</v>
      </c>
      <c r="Q233">
        <f ca="1">IF(OR(ISNUMBER(MATCH(L233,MasterData!$D$3:$D$18,0)),ISNUMBER(MATCH(L233,MasterData!$C$3:$C$18,0))),
    DATEDIF(E233,I233,"d"),
    DATEDIF(E233,TODAY(),"d"))</f>
        <v>116</v>
      </c>
      <c r="R233">
        <f t="shared" ca="1" si="12"/>
        <v>0</v>
      </c>
      <c r="S233">
        <f t="shared" ca="1" si="13"/>
        <v>0</v>
      </c>
      <c r="T233">
        <f t="shared" ca="1" si="14"/>
        <v>1</v>
      </c>
    </row>
    <row r="234" spans="2:20" x14ac:dyDescent="0.35">
      <c r="B234" t="s">
        <v>40</v>
      </c>
      <c r="D234" s="34" t="s">
        <v>746</v>
      </c>
      <c r="E234" s="179">
        <v>45894.349247685182</v>
      </c>
      <c r="G234" t="s">
        <v>738</v>
      </c>
      <c r="I234" s="179">
        <v>45896.4059837963</v>
      </c>
      <c r="J234" t="s">
        <v>747</v>
      </c>
      <c r="K234" t="s">
        <v>235</v>
      </c>
      <c r="L234" t="s">
        <v>164</v>
      </c>
      <c r="M234" t="s">
        <v>784</v>
      </c>
      <c r="N234" t="s">
        <v>744</v>
      </c>
      <c r="P234" s="204" t="s">
        <v>798</v>
      </c>
      <c r="Q234">
        <f ca="1">IF(OR(ISNUMBER(MATCH(L234,MasterData!$D$3:$D$18,0)),ISNUMBER(MATCH(L234,MasterData!$C$3:$C$18,0))),
    DATEDIF(E234,I234,"d"),
    DATEDIF(E234,TODAY(),"d"))</f>
        <v>113</v>
      </c>
      <c r="R234">
        <f t="shared" ca="1" si="12"/>
        <v>0</v>
      </c>
      <c r="S234">
        <f t="shared" ca="1" si="13"/>
        <v>0</v>
      </c>
      <c r="T234">
        <f t="shared" ca="1" si="14"/>
        <v>1</v>
      </c>
    </row>
    <row r="235" spans="2:20" x14ac:dyDescent="0.35">
      <c r="B235" t="s">
        <v>785</v>
      </c>
      <c r="D235" s="34">
        <v>3009</v>
      </c>
      <c r="E235" s="179">
        <v>45894.382754629631</v>
      </c>
      <c r="G235" t="s">
        <v>786</v>
      </c>
      <c r="I235" s="179">
        <v>45897.4924537037</v>
      </c>
      <c r="J235" t="s">
        <v>753</v>
      </c>
      <c r="K235" t="s">
        <v>235</v>
      </c>
      <c r="L235" t="s">
        <v>171</v>
      </c>
      <c r="M235" t="s">
        <v>787</v>
      </c>
      <c r="N235" t="s">
        <v>744</v>
      </c>
      <c r="P235"/>
      <c r="Q235">
        <f ca="1">IF(OR(ISNUMBER(MATCH(L235,MasterData!$D$3:$D$18,0)),ISNUMBER(MATCH(L235,MasterData!$C$3:$C$18,0))),
    DATEDIF(E235,I235,"d"),
    DATEDIF(E235,TODAY(),"d"))</f>
        <v>3</v>
      </c>
      <c r="R235">
        <f t="shared" ca="1" si="12"/>
        <v>1</v>
      </c>
      <c r="S235">
        <f t="shared" ca="1" si="13"/>
        <v>0</v>
      </c>
      <c r="T235">
        <f t="shared" ca="1" si="14"/>
        <v>0</v>
      </c>
    </row>
    <row r="236" spans="2:20" x14ac:dyDescent="0.35">
      <c r="B236" t="s">
        <v>42</v>
      </c>
      <c r="D236" s="34">
        <v>3009</v>
      </c>
      <c r="E236" s="179">
        <v>45894.397002314814</v>
      </c>
      <c r="G236" t="s">
        <v>786</v>
      </c>
      <c r="I236" s="179">
        <v>45895.396203703705</v>
      </c>
      <c r="J236" t="s">
        <v>753</v>
      </c>
      <c r="K236" t="s">
        <v>235</v>
      </c>
      <c r="L236" t="s">
        <v>171</v>
      </c>
      <c r="M236" t="s">
        <v>788</v>
      </c>
      <c r="N236" t="s">
        <v>744</v>
      </c>
      <c r="P236" s="204" t="s">
        <v>798</v>
      </c>
      <c r="Q236">
        <f ca="1">IF(OR(ISNUMBER(MATCH(L236,MasterData!$D$3:$D$18,0)),ISNUMBER(MATCH(L236,MasterData!$C$3:$C$18,0))),
    DATEDIF(E236,I236,"d"),
    DATEDIF(E236,TODAY(),"d"))</f>
        <v>1</v>
      </c>
      <c r="R236">
        <f t="shared" ca="1" si="12"/>
        <v>1</v>
      </c>
      <c r="S236">
        <f t="shared" ca="1" si="13"/>
        <v>0</v>
      </c>
      <c r="T236">
        <f t="shared" ca="1" si="14"/>
        <v>0</v>
      </c>
    </row>
    <row r="237" spans="2:20" x14ac:dyDescent="0.35">
      <c r="B237" t="s">
        <v>789</v>
      </c>
      <c r="D237" s="34" t="s">
        <v>480</v>
      </c>
      <c r="E237" s="179">
        <v>45895.431354166663</v>
      </c>
      <c r="G237" t="s">
        <v>652</v>
      </c>
      <c r="I237" s="179">
        <v>45897.504745370374</v>
      </c>
      <c r="J237" t="s">
        <v>753</v>
      </c>
      <c r="K237" t="s">
        <v>241</v>
      </c>
      <c r="L237" t="s">
        <v>171</v>
      </c>
      <c r="M237" t="s">
        <v>790</v>
      </c>
      <c r="N237" t="s">
        <v>744</v>
      </c>
      <c r="P237"/>
      <c r="Q237">
        <f ca="1">IF(OR(ISNUMBER(MATCH(L237,MasterData!$D$3:$D$18,0)),ISNUMBER(MATCH(L237,MasterData!$C$3:$C$18,0))),
    DATEDIF(E237,I237,"d"),
    DATEDIF(E237,TODAY(),"d"))</f>
        <v>2</v>
      </c>
      <c r="R237">
        <f t="shared" ca="1" si="12"/>
        <v>1</v>
      </c>
      <c r="S237">
        <f t="shared" ca="1" si="13"/>
        <v>0</v>
      </c>
      <c r="T237">
        <f t="shared" ca="1" si="14"/>
        <v>0</v>
      </c>
    </row>
    <row r="238" spans="2:20" x14ac:dyDescent="0.35">
      <c r="B238" t="s">
        <v>791</v>
      </c>
      <c r="D238" s="34" t="s">
        <v>746</v>
      </c>
      <c r="E238" s="179">
        <v>45896.384687500002</v>
      </c>
      <c r="G238" t="s">
        <v>738</v>
      </c>
      <c r="I238" s="179">
        <v>45896.40148148148</v>
      </c>
      <c r="J238" t="s">
        <v>747</v>
      </c>
      <c r="K238" t="s">
        <v>235</v>
      </c>
      <c r="L238" t="s">
        <v>164</v>
      </c>
      <c r="M238" t="s">
        <v>792</v>
      </c>
      <c r="N238" t="s">
        <v>744</v>
      </c>
      <c r="P238" s="193" t="s">
        <v>799</v>
      </c>
      <c r="Q238">
        <f ca="1">IF(OR(ISNUMBER(MATCH(L238,MasterData!$D$3:$D$18,0)),ISNUMBER(MATCH(L238,MasterData!$C$3:$C$18,0))),
    DATEDIF(E238,I238,"d"),
    DATEDIF(E238,TODAY(),"d"))</f>
        <v>111</v>
      </c>
      <c r="R238">
        <f t="shared" ca="1" si="12"/>
        <v>0</v>
      </c>
      <c r="S238">
        <f t="shared" ca="1" si="13"/>
        <v>0</v>
      </c>
      <c r="T238">
        <f t="shared" ca="1" si="14"/>
        <v>1</v>
      </c>
    </row>
    <row r="239" spans="2:20" x14ac:dyDescent="0.35">
      <c r="B239" t="s">
        <v>43</v>
      </c>
      <c r="D239" s="34">
        <v>3014</v>
      </c>
      <c r="E239" s="179">
        <v>45896.644363425927</v>
      </c>
      <c r="G239" t="s">
        <v>652</v>
      </c>
      <c r="I239" s="179">
        <v>45897.497881944444</v>
      </c>
      <c r="J239" t="s">
        <v>753</v>
      </c>
      <c r="K239" t="s">
        <v>241</v>
      </c>
      <c r="L239" t="s">
        <v>164</v>
      </c>
      <c r="M239" t="s">
        <v>793</v>
      </c>
      <c r="N239" t="s">
        <v>744</v>
      </c>
      <c r="P239" s="204" t="s">
        <v>798</v>
      </c>
      <c r="Q239">
        <f ca="1">IF(OR(ISNUMBER(MATCH(L239,MasterData!$D$3:$D$18,0)),ISNUMBER(MATCH(L239,MasterData!$C$3:$C$18,0))),
    DATEDIF(E239,I239,"d"),
    DATEDIF(E239,TODAY(),"d"))</f>
        <v>111</v>
      </c>
      <c r="R239">
        <f t="shared" ca="1" si="12"/>
        <v>0</v>
      </c>
      <c r="S239">
        <f t="shared" ca="1" si="13"/>
        <v>0</v>
      </c>
      <c r="T239">
        <f t="shared" ca="1" si="14"/>
        <v>1</v>
      </c>
    </row>
    <row r="240" spans="2:20" x14ac:dyDescent="0.35">
      <c r="B240" t="s">
        <v>794</v>
      </c>
      <c r="D240" s="34">
        <v>3011</v>
      </c>
      <c r="E240" s="179">
        <v>45896.646574074075</v>
      </c>
      <c r="G240" t="s">
        <v>795</v>
      </c>
      <c r="I240" s="179">
        <v>45903</v>
      </c>
      <c r="J240" t="s">
        <v>753</v>
      </c>
      <c r="K240" t="s">
        <v>241</v>
      </c>
      <c r="L240" t="s">
        <v>171</v>
      </c>
      <c r="M240" t="s">
        <v>796</v>
      </c>
      <c r="N240" t="s">
        <v>744</v>
      </c>
      <c r="P240" s="193" t="s">
        <v>799</v>
      </c>
      <c r="Q240">
        <f ca="1">IF(OR(ISNUMBER(MATCH(L240,MasterData!$D$3:$D$18,0)),ISNUMBER(MATCH(L240,MasterData!$C$3:$C$18,0))),
    DATEDIF(E240,I240,"d"),
    DATEDIF(E240,TODAY(),"d"))</f>
        <v>7</v>
      </c>
      <c r="R240">
        <f t="shared" ca="1" si="12"/>
        <v>1</v>
      </c>
      <c r="S240">
        <f t="shared" ca="1" si="13"/>
        <v>0</v>
      </c>
      <c r="T240">
        <f t="shared" ca="1" si="14"/>
        <v>0</v>
      </c>
    </row>
    <row r="241" spans="2:20" x14ac:dyDescent="0.35">
      <c r="B241" t="s">
        <v>800</v>
      </c>
      <c r="D241" s="34" t="s">
        <v>254</v>
      </c>
      <c r="E241" s="179">
        <v>45898</v>
      </c>
      <c r="G241" t="s">
        <v>801</v>
      </c>
      <c r="I241" s="179">
        <v>45904</v>
      </c>
      <c r="K241" t="s">
        <v>235</v>
      </c>
      <c r="L241" t="s">
        <v>171</v>
      </c>
      <c r="M241" t="s">
        <v>802</v>
      </c>
      <c r="N241" t="s">
        <v>237</v>
      </c>
      <c r="P241" s="193" t="s">
        <v>799</v>
      </c>
      <c r="Q241">
        <f ca="1">IF(OR(ISNUMBER(MATCH(L241,MasterData!$D$3:$D$18,0)),ISNUMBER(MATCH(L241,MasterData!$C$3:$C$18,0))),
    DATEDIF(E241,I241,"d"),
    DATEDIF(E241,TODAY(),"d"))</f>
        <v>6</v>
      </c>
      <c r="R241">
        <f t="shared" ca="1" si="12"/>
        <v>1</v>
      </c>
      <c r="S241">
        <f t="shared" ca="1" si="13"/>
        <v>0</v>
      </c>
      <c r="T241">
        <f t="shared" ca="1" si="14"/>
        <v>0</v>
      </c>
    </row>
    <row r="242" spans="2:20" x14ac:dyDescent="0.35">
      <c r="B242" t="s">
        <v>803</v>
      </c>
      <c r="D242" s="34">
        <v>3014</v>
      </c>
      <c r="E242" s="179">
        <v>45833</v>
      </c>
      <c r="G242" t="s">
        <v>804</v>
      </c>
      <c r="I242" s="179">
        <v>45901</v>
      </c>
      <c r="K242" t="s">
        <v>241</v>
      </c>
      <c r="L242" t="s">
        <v>174</v>
      </c>
      <c r="M242" t="s">
        <v>805</v>
      </c>
      <c r="N242" t="s">
        <v>237</v>
      </c>
      <c r="P242" s="193" t="s">
        <v>799</v>
      </c>
      <c r="Q242">
        <f ca="1">IF(OR(ISNUMBER(MATCH(L242,MasterData!$D$3:$D$18,0)),ISNUMBER(MATCH(L242,MasterData!$C$3:$C$18,0))),
    DATEDIF(E242,I242,"d"),
    DATEDIF(E242,TODAY(),"d"))</f>
        <v>174</v>
      </c>
      <c r="R242">
        <f t="shared" ca="1" si="12"/>
        <v>0</v>
      </c>
      <c r="S242">
        <f t="shared" ca="1" si="13"/>
        <v>0</v>
      </c>
      <c r="T242">
        <f t="shared" ca="1" si="14"/>
        <v>1</v>
      </c>
    </row>
    <row r="243" spans="2:20" x14ac:dyDescent="0.35">
      <c r="B243" t="s">
        <v>44</v>
      </c>
      <c r="D243" s="34" t="s">
        <v>746</v>
      </c>
      <c r="E243" s="179">
        <v>45901</v>
      </c>
      <c r="G243" t="s">
        <v>806</v>
      </c>
      <c r="I243" s="179">
        <v>45927</v>
      </c>
      <c r="K243" t="s">
        <v>241</v>
      </c>
      <c r="L243" t="s">
        <v>171</v>
      </c>
      <c r="M243" t="s">
        <v>807</v>
      </c>
      <c r="N243" t="s">
        <v>237</v>
      </c>
      <c r="P243" s="204" t="s">
        <v>798</v>
      </c>
      <c r="Q243">
        <f ca="1">IF(OR(ISNUMBER(MATCH(L243,MasterData!$D$3:$D$18,0)),ISNUMBER(MATCH(L243,MasterData!$C$3:$C$18,0))),
    DATEDIF(E243,I243,"d"),
    DATEDIF(E243,TODAY(),"d"))</f>
        <v>26</v>
      </c>
      <c r="R243">
        <f t="shared" ca="1" si="12"/>
        <v>0</v>
      </c>
      <c r="S243">
        <f t="shared" ca="1" si="13"/>
        <v>1</v>
      </c>
      <c r="T243">
        <f t="shared" ca="1" si="14"/>
        <v>0</v>
      </c>
    </row>
    <row r="244" spans="2:20" x14ac:dyDescent="0.35">
      <c r="B244" t="s">
        <v>808</v>
      </c>
      <c r="D244" s="34" t="s">
        <v>480</v>
      </c>
      <c r="E244" s="179">
        <v>45901</v>
      </c>
      <c r="G244" t="s">
        <v>733</v>
      </c>
      <c r="I244" s="179">
        <v>45910</v>
      </c>
      <c r="K244" t="s">
        <v>235</v>
      </c>
      <c r="L244" t="s">
        <v>171</v>
      </c>
      <c r="M244" t="s">
        <v>809</v>
      </c>
      <c r="N244" t="s">
        <v>237</v>
      </c>
      <c r="P244" s="193" t="s">
        <v>799</v>
      </c>
      <c r="Q244">
        <f ca="1">IF(OR(ISNUMBER(MATCH(L244,MasterData!$D$3:$D$18,0)),ISNUMBER(MATCH(L244,MasterData!$C$3:$C$18,0))),
    DATEDIF(E244,I244,"d"),
    DATEDIF(E244,TODAY(),"d"))</f>
        <v>9</v>
      </c>
      <c r="R244">
        <f t="shared" ca="1" si="12"/>
        <v>0</v>
      </c>
      <c r="S244">
        <f t="shared" ca="1" si="13"/>
        <v>1</v>
      </c>
      <c r="T244">
        <f t="shared" ca="1" si="14"/>
        <v>0</v>
      </c>
    </row>
    <row r="245" spans="2:20" x14ac:dyDescent="0.35">
      <c r="B245" t="s">
        <v>810</v>
      </c>
      <c r="D245" s="34">
        <v>3014</v>
      </c>
      <c r="E245" s="179">
        <v>45901</v>
      </c>
      <c r="G245" t="s">
        <v>804</v>
      </c>
      <c r="I245" s="179">
        <v>45909</v>
      </c>
      <c r="K245" t="s">
        <v>347</v>
      </c>
      <c r="L245" t="s">
        <v>171</v>
      </c>
      <c r="M245" t="s">
        <v>811</v>
      </c>
      <c r="N245" t="s">
        <v>237</v>
      </c>
      <c r="P245" s="193" t="s">
        <v>799</v>
      </c>
      <c r="Q245">
        <f ca="1">IF(OR(ISNUMBER(MATCH(L245,MasterData!$D$3:$D$18,0)),ISNUMBER(MATCH(L245,MasterData!$C$3:$C$18,0))),
    DATEDIF(E245,I245,"d"),
    DATEDIF(E245,TODAY(),"d"))</f>
        <v>8</v>
      </c>
      <c r="R245">
        <f t="shared" ca="1" si="12"/>
        <v>0</v>
      </c>
      <c r="S245">
        <f t="shared" ca="1" si="13"/>
        <v>1</v>
      </c>
      <c r="T245">
        <f t="shared" ca="1" si="14"/>
        <v>0</v>
      </c>
    </row>
    <row r="246" spans="2:20" x14ac:dyDescent="0.35">
      <c r="B246" t="s">
        <v>812</v>
      </c>
      <c r="D246" s="34" t="s">
        <v>717</v>
      </c>
      <c r="E246" s="179">
        <v>45901</v>
      </c>
      <c r="G246" t="s">
        <v>813</v>
      </c>
      <c r="I246" s="179">
        <v>45910</v>
      </c>
      <c r="K246" t="s">
        <v>235</v>
      </c>
      <c r="L246" t="s">
        <v>171</v>
      </c>
      <c r="M246" t="s">
        <v>814</v>
      </c>
      <c r="N246" t="s">
        <v>237</v>
      </c>
      <c r="P246" s="204" t="s">
        <v>798</v>
      </c>
      <c r="Q246">
        <f ca="1">IF(OR(ISNUMBER(MATCH(L246,MasterData!$D$3:$D$18,0)),ISNUMBER(MATCH(L246,MasterData!$C$3:$C$18,0))),
    DATEDIF(E246,I246,"d"),
    DATEDIF(E246,TODAY(),"d"))</f>
        <v>9</v>
      </c>
      <c r="R246">
        <f t="shared" ca="1" si="12"/>
        <v>0</v>
      </c>
      <c r="S246">
        <f t="shared" ca="1" si="13"/>
        <v>1</v>
      </c>
      <c r="T246">
        <f t="shared" ca="1" si="14"/>
        <v>0</v>
      </c>
    </row>
    <row r="247" spans="2:20" x14ac:dyDescent="0.35">
      <c r="B247" t="s">
        <v>815</v>
      </c>
      <c r="D247" s="34">
        <v>3010</v>
      </c>
      <c r="E247" s="179">
        <v>45902</v>
      </c>
      <c r="G247" t="s">
        <v>816</v>
      </c>
      <c r="I247" s="179">
        <v>45910</v>
      </c>
      <c r="K247" t="s">
        <v>235</v>
      </c>
      <c r="L247" t="s">
        <v>171</v>
      </c>
      <c r="M247" t="s">
        <v>817</v>
      </c>
      <c r="N247" t="s">
        <v>237</v>
      </c>
      <c r="P247" s="193" t="s">
        <v>799</v>
      </c>
      <c r="Q247">
        <f ca="1">IF(OR(ISNUMBER(MATCH(L247,MasterData!$D$3:$D$18,0)),ISNUMBER(MATCH(L247,MasterData!$C$3:$C$18,0))),
    DATEDIF(E247,I247,"d"),
    DATEDIF(E247,TODAY(),"d"))</f>
        <v>8</v>
      </c>
      <c r="R247">
        <f t="shared" ca="1" si="12"/>
        <v>0</v>
      </c>
      <c r="S247">
        <f t="shared" ca="1" si="13"/>
        <v>1</v>
      </c>
      <c r="T247">
        <f t="shared" ca="1" si="14"/>
        <v>0</v>
      </c>
    </row>
    <row r="248" spans="2:20" x14ac:dyDescent="0.35">
      <c r="B248" t="s">
        <v>45</v>
      </c>
      <c r="D248" s="34" t="s">
        <v>746</v>
      </c>
      <c r="E248" s="179">
        <v>45902</v>
      </c>
      <c r="G248" t="s">
        <v>818</v>
      </c>
      <c r="I248" s="179">
        <v>45926</v>
      </c>
      <c r="K248" t="s">
        <v>241</v>
      </c>
      <c r="L248" t="s">
        <v>171</v>
      </c>
      <c r="M248" t="s">
        <v>819</v>
      </c>
      <c r="N248" t="s">
        <v>237</v>
      </c>
      <c r="P248" s="204" t="s">
        <v>798</v>
      </c>
      <c r="Q248">
        <f ca="1">IF(OR(ISNUMBER(MATCH(L248,MasterData!$D$3:$D$18,0)),ISNUMBER(MATCH(L248,MasterData!$C$3:$C$18,0))),
    DATEDIF(E248,I248,"d"),
    DATEDIF(E248,TODAY(),"d"))</f>
        <v>24</v>
      </c>
      <c r="R248">
        <f t="shared" ca="1" si="12"/>
        <v>0</v>
      </c>
      <c r="S248">
        <f t="shared" ca="1" si="13"/>
        <v>1</v>
      </c>
      <c r="T248">
        <f t="shared" ca="1" si="14"/>
        <v>0</v>
      </c>
    </row>
    <row r="249" spans="2:20" x14ac:dyDescent="0.35">
      <c r="B249" t="s">
        <v>820</v>
      </c>
      <c r="D249" s="34" t="s">
        <v>480</v>
      </c>
      <c r="E249" s="179">
        <v>45903</v>
      </c>
      <c r="G249" t="s">
        <v>821</v>
      </c>
      <c r="I249" s="179">
        <v>45911</v>
      </c>
      <c r="K249" t="s">
        <v>235</v>
      </c>
      <c r="L249" t="s">
        <v>169</v>
      </c>
      <c r="M249" t="s">
        <v>822</v>
      </c>
      <c r="N249" t="s">
        <v>237</v>
      </c>
      <c r="Q249">
        <f ca="1">IF(OR(ISNUMBER(MATCH(L249,MasterData!$D$3:$D$18,0)),ISNUMBER(MATCH(L249,MasterData!$C$3:$C$18,0))),
    DATEDIF(E249,I249,"d"),
    DATEDIF(E249,TODAY(),"d"))</f>
        <v>104</v>
      </c>
      <c r="R249">
        <f t="shared" ca="1" si="12"/>
        <v>0</v>
      </c>
      <c r="S249">
        <f t="shared" ca="1" si="13"/>
        <v>0</v>
      </c>
      <c r="T249">
        <f t="shared" ca="1" si="14"/>
        <v>1</v>
      </c>
    </row>
    <row r="250" spans="2:20" x14ac:dyDescent="0.35">
      <c r="B250" t="s">
        <v>46</v>
      </c>
      <c r="D250" s="34">
        <v>5026</v>
      </c>
      <c r="E250" s="179">
        <v>45903</v>
      </c>
      <c r="G250" t="s">
        <v>823</v>
      </c>
      <c r="I250" s="179">
        <v>45924</v>
      </c>
      <c r="K250" t="s">
        <v>235</v>
      </c>
      <c r="L250" t="s">
        <v>171</v>
      </c>
      <c r="M250" t="s">
        <v>824</v>
      </c>
      <c r="N250" t="s">
        <v>237</v>
      </c>
      <c r="P250" s="204" t="s">
        <v>798</v>
      </c>
      <c r="Q250">
        <f ca="1">IF(OR(ISNUMBER(MATCH(L250,MasterData!$D$3:$D$18,0)),ISNUMBER(MATCH(L250,MasterData!$C$3:$C$18,0))),
    DATEDIF(E250,I250,"d"),
    DATEDIF(E250,TODAY(),"d"))</f>
        <v>21</v>
      </c>
      <c r="R250">
        <f t="shared" ca="1" si="12"/>
        <v>0</v>
      </c>
      <c r="S250">
        <f t="shared" ca="1" si="13"/>
        <v>1</v>
      </c>
      <c r="T250">
        <f t="shared" ca="1" si="14"/>
        <v>0</v>
      </c>
    </row>
    <row r="251" spans="2:20" x14ac:dyDescent="0.35">
      <c r="B251" t="s">
        <v>825</v>
      </c>
      <c r="D251" s="34">
        <v>3010</v>
      </c>
      <c r="E251" s="179">
        <v>45903</v>
      </c>
      <c r="G251" t="s">
        <v>826</v>
      </c>
      <c r="I251" s="179">
        <v>45916</v>
      </c>
      <c r="K251" t="s">
        <v>235</v>
      </c>
      <c r="L251" t="s">
        <v>171</v>
      </c>
      <c r="M251" t="s">
        <v>827</v>
      </c>
      <c r="N251" t="s">
        <v>237</v>
      </c>
      <c r="Q251">
        <f ca="1">IF(OR(ISNUMBER(MATCH(L251,MasterData!$D$3:$D$18,0)),ISNUMBER(MATCH(L251,MasterData!$C$3:$C$18,0))),
    DATEDIF(E251,I251,"d"),
    DATEDIF(E251,TODAY(),"d"))</f>
        <v>13</v>
      </c>
      <c r="R251">
        <f t="shared" ca="1" si="12"/>
        <v>0</v>
      </c>
      <c r="S251">
        <f t="shared" ca="1" si="13"/>
        <v>1</v>
      </c>
      <c r="T251">
        <f t="shared" ca="1" si="14"/>
        <v>0</v>
      </c>
    </row>
    <row r="252" spans="2:20" x14ac:dyDescent="0.35">
      <c r="B252" t="s">
        <v>828</v>
      </c>
      <c r="D252" s="34" t="s">
        <v>717</v>
      </c>
      <c r="E252" s="179">
        <v>45904</v>
      </c>
      <c r="G252" t="s">
        <v>829</v>
      </c>
      <c r="I252" s="179">
        <v>45904</v>
      </c>
      <c r="K252" t="s">
        <v>235</v>
      </c>
      <c r="L252" t="s">
        <v>171</v>
      </c>
      <c r="M252" t="s">
        <v>830</v>
      </c>
      <c r="N252" t="s">
        <v>237</v>
      </c>
      <c r="Q252">
        <f ca="1">IF(OR(ISNUMBER(MATCH(L252,MasterData!$D$3:$D$18,0)),ISNUMBER(MATCH(L252,MasterData!$C$3:$C$18,0))),
    DATEDIF(E252,I252,"d"),
    DATEDIF(E252,TODAY(),"d"))</f>
        <v>0</v>
      </c>
      <c r="R252">
        <f t="shared" ca="1" si="12"/>
        <v>1</v>
      </c>
      <c r="S252">
        <f t="shared" ca="1" si="13"/>
        <v>0</v>
      </c>
      <c r="T252">
        <f t="shared" ca="1" si="14"/>
        <v>0</v>
      </c>
    </row>
    <row r="253" spans="2:20" x14ac:dyDescent="0.35">
      <c r="B253" t="s">
        <v>831</v>
      </c>
      <c r="D253" s="34" t="s">
        <v>480</v>
      </c>
      <c r="E253" s="179">
        <v>45904</v>
      </c>
      <c r="G253" t="s">
        <v>738</v>
      </c>
      <c r="I253" s="179">
        <v>45908</v>
      </c>
      <c r="K253" t="s">
        <v>235</v>
      </c>
      <c r="L253" t="s">
        <v>171</v>
      </c>
      <c r="M253" t="s">
        <v>832</v>
      </c>
      <c r="N253" t="s">
        <v>237</v>
      </c>
      <c r="Q253">
        <f ca="1">IF(OR(ISNUMBER(MATCH(L253,MasterData!$D$3:$D$18,0)),ISNUMBER(MATCH(L253,MasterData!$C$3:$C$18,0))),
    DATEDIF(E253,I253,"d"),
    DATEDIF(E253,TODAY(),"d"))</f>
        <v>4</v>
      </c>
      <c r="R253">
        <f t="shared" ca="1" si="12"/>
        <v>1</v>
      </c>
      <c r="S253">
        <f t="shared" ca="1" si="13"/>
        <v>0</v>
      </c>
      <c r="T253">
        <f t="shared" ca="1" si="14"/>
        <v>0</v>
      </c>
    </row>
    <row r="254" spans="2:20" x14ac:dyDescent="0.35">
      <c r="B254" t="s">
        <v>47</v>
      </c>
      <c r="D254" s="34" t="s">
        <v>746</v>
      </c>
      <c r="E254" s="179">
        <v>45904</v>
      </c>
      <c r="G254" t="s">
        <v>658</v>
      </c>
      <c r="I254" s="179">
        <v>45922</v>
      </c>
      <c r="K254" t="s">
        <v>241</v>
      </c>
      <c r="L254" t="s">
        <v>171</v>
      </c>
      <c r="M254" t="s">
        <v>833</v>
      </c>
      <c r="N254" t="s">
        <v>237</v>
      </c>
      <c r="P254" s="204" t="s">
        <v>798</v>
      </c>
      <c r="Q254">
        <f ca="1">IF(OR(ISNUMBER(MATCH(L254,MasterData!$D$3:$D$18,0)),ISNUMBER(MATCH(L254,MasterData!$C$3:$C$18,0))),
    DATEDIF(E254,I254,"d"),
    DATEDIF(E254,TODAY(),"d"))</f>
        <v>18</v>
      </c>
      <c r="R254">
        <f t="shared" ca="1" si="12"/>
        <v>0</v>
      </c>
      <c r="S254">
        <f t="shared" ca="1" si="13"/>
        <v>1</v>
      </c>
      <c r="T254">
        <f t="shared" ca="1" si="14"/>
        <v>0</v>
      </c>
    </row>
    <row r="255" spans="2:20" x14ac:dyDescent="0.35">
      <c r="B255" t="s">
        <v>51</v>
      </c>
      <c r="D255" s="34">
        <v>3014</v>
      </c>
      <c r="E255" s="179">
        <v>45905</v>
      </c>
      <c r="G255" t="s">
        <v>834</v>
      </c>
      <c r="I255" s="179">
        <v>45905</v>
      </c>
      <c r="K255" t="s">
        <v>241</v>
      </c>
      <c r="L255" t="s">
        <v>164</v>
      </c>
      <c r="M255" t="s">
        <v>835</v>
      </c>
      <c r="N255" t="s">
        <v>237</v>
      </c>
      <c r="P255" s="204" t="s">
        <v>798</v>
      </c>
      <c r="Q255">
        <f ca="1">IF(OR(ISNUMBER(MATCH(L255,MasterData!$D$3:$D$18,0)),ISNUMBER(MATCH(L255,MasterData!$C$3:$C$18,0))),
    DATEDIF(E255,I255,"d"),
    DATEDIF(E255,TODAY(),"d"))</f>
        <v>102</v>
      </c>
      <c r="R255">
        <f t="shared" ca="1" si="12"/>
        <v>0</v>
      </c>
      <c r="S255">
        <f t="shared" ca="1" si="13"/>
        <v>0</v>
      </c>
      <c r="T255">
        <f t="shared" ca="1" si="14"/>
        <v>1</v>
      </c>
    </row>
    <row r="256" spans="2:20" x14ac:dyDescent="0.35">
      <c r="B256" t="s">
        <v>836</v>
      </c>
      <c r="D256" s="34" t="s">
        <v>717</v>
      </c>
      <c r="E256" s="179">
        <v>45909</v>
      </c>
      <c r="G256" t="s">
        <v>837</v>
      </c>
      <c r="I256" s="179">
        <v>45919</v>
      </c>
      <c r="K256" t="s">
        <v>241</v>
      </c>
      <c r="L256" t="s">
        <v>171</v>
      </c>
      <c r="M256" t="s">
        <v>838</v>
      </c>
      <c r="N256" t="s">
        <v>237</v>
      </c>
      <c r="Q256">
        <f ca="1">IF(OR(ISNUMBER(MATCH(L256,MasterData!$D$3:$D$18,0)),ISNUMBER(MATCH(L256,MasterData!$C$3:$C$18,0))),
    DATEDIF(E256,I256,"d"),
    DATEDIF(E256,TODAY(),"d"))</f>
        <v>10</v>
      </c>
      <c r="R256">
        <f t="shared" ca="1" si="12"/>
        <v>0</v>
      </c>
      <c r="S256">
        <f t="shared" ca="1" si="13"/>
        <v>1</v>
      </c>
      <c r="T256">
        <f t="shared" ca="1" si="14"/>
        <v>0</v>
      </c>
    </row>
    <row r="257" spans="2:20" x14ac:dyDescent="0.35">
      <c r="B257" t="s">
        <v>48</v>
      </c>
      <c r="D257" s="34" t="s">
        <v>746</v>
      </c>
      <c r="E257" s="179">
        <v>45909</v>
      </c>
      <c r="G257" t="s">
        <v>839</v>
      </c>
      <c r="I257" s="179">
        <v>45909</v>
      </c>
      <c r="K257" t="s">
        <v>347</v>
      </c>
      <c r="L257" t="s">
        <v>164</v>
      </c>
      <c r="M257" t="s">
        <v>840</v>
      </c>
      <c r="N257" t="s">
        <v>237</v>
      </c>
      <c r="P257" s="204" t="s">
        <v>798</v>
      </c>
      <c r="Q257">
        <f ca="1">IF(OR(ISNUMBER(MATCH(L257,MasterData!$D$3:$D$18,0)),ISNUMBER(MATCH(L257,MasterData!$C$3:$C$18,0))),
    DATEDIF(E257,I257,"d"),
    DATEDIF(E257,TODAY(),"d"))</f>
        <v>98</v>
      </c>
      <c r="R257">
        <f t="shared" ca="1" si="12"/>
        <v>0</v>
      </c>
      <c r="S257">
        <f t="shared" ca="1" si="13"/>
        <v>0</v>
      </c>
      <c r="T257">
        <f t="shared" ca="1" si="14"/>
        <v>1</v>
      </c>
    </row>
    <row r="258" spans="2:20" x14ac:dyDescent="0.35">
      <c r="B258" t="s">
        <v>841</v>
      </c>
      <c r="D258" s="34" t="s">
        <v>480</v>
      </c>
      <c r="E258" s="179">
        <v>45910</v>
      </c>
      <c r="G258" t="s">
        <v>842</v>
      </c>
      <c r="I258" s="179">
        <v>45917</v>
      </c>
      <c r="K258" t="s">
        <v>235</v>
      </c>
      <c r="L258" t="s">
        <v>171</v>
      </c>
      <c r="M258" t="s">
        <v>843</v>
      </c>
      <c r="N258" t="s">
        <v>237</v>
      </c>
      <c r="P258" s="193" t="s">
        <v>799</v>
      </c>
      <c r="Q258">
        <f ca="1">IF(OR(ISNUMBER(MATCH(L258,MasterData!$D$3:$D$18,0)),ISNUMBER(MATCH(L258,MasterData!$C$3:$C$18,0))),
    DATEDIF(E258,I258,"d"),
    DATEDIF(E258,TODAY(),"d"))</f>
        <v>7</v>
      </c>
      <c r="R258">
        <f t="shared" ca="1" si="12"/>
        <v>1</v>
      </c>
      <c r="S258">
        <f t="shared" ca="1" si="13"/>
        <v>0</v>
      </c>
      <c r="T258">
        <f t="shared" ca="1" si="14"/>
        <v>0</v>
      </c>
    </row>
    <row r="259" spans="2:20" x14ac:dyDescent="0.35">
      <c r="B259" t="s">
        <v>844</v>
      </c>
      <c r="D259" s="34" t="s">
        <v>746</v>
      </c>
      <c r="E259" s="179">
        <v>45911</v>
      </c>
      <c r="G259" t="s">
        <v>839</v>
      </c>
      <c r="I259" s="179">
        <v>45911</v>
      </c>
      <c r="K259" t="s">
        <v>241</v>
      </c>
      <c r="L259" t="s">
        <v>164</v>
      </c>
      <c r="M259" t="s">
        <v>845</v>
      </c>
      <c r="N259" t="s">
        <v>237</v>
      </c>
      <c r="Q259">
        <f ca="1">IF(OR(ISNUMBER(MATCH(L259,MasterData!$D$3:$D$18,0)),ISNUMBER(MATCH(L259,MasterData!$C$3:$C$18,0))),
    DATEDIF(E259,I259,"d"),
    DATEDIF(E259,TODAY(),"d"))</f>
        <v>96</v>
      </c>
      <c r="R259">
        <f t="shared" ca="1" si="12"/>
        <v>0</v>
      </c>
      <c r="S259">
        <f t="shared" ca="1" si="13"/>
        <v>0</v>
      </c>
      <c r="T259">
        <f t="shared" ca="1" si="14"/>
        <v>1</v>
      </c>
    </row>
    <row r="260" spans="2:20" x14ac:dyDescent="0.35">
      <c r="B260" t="s">
        <v>49</v>
      </c>
      <c r="D260" s="34">
        <v>3014</v>
      </c>
      <c r="E260" s="179">
        <v>45911</v>
      </c>
      <c r="G260" t="s">
        <v>846</v>
      </c>
      <c r="I260" s="179">
        <v>45924</v>
      </c>
      <c r="K260" t="s">
        <v>241</v>
      </c>
      <c r="L260" t="s">
        <v>171</v>
      </c>
      <c r="M260" t="s">
        <v>847</v>
      </c>
      <c r="N260" t="s">
        <v>237</v>
      </c>
      <c r="P260" s="204" t="s">
        <v>798</v>
      </c>
      <c r="Q260">
        <f ca="1">IF(OR(ISNUMBER(MATCH(L260,MasterData!$D$3:$D$18,0)),ISNUMBER(MATCH(L260,MasterData!$C$3:$C$18,0))),
    DATEDIF(E260,I260,"d"),
    DATEDIF(E260,TODAY(),"d"))</f>
        <v>13</v>
      </c>
      <c r="R260">
        <f t="shared" ca="1" si="12"/>
        <v>0</v>
      </c>
      <c r="S260">
        <f t="shared" ca="1" si="13"/>
        <v>1</v>
      </c>
      <c r="T260">
        <f t="shared" ca="1" si="14"/>
        <v>0</v>
      </c>
    </row>
    <row r="261" spans="2:20" x14ac:dyDescent="0.35">
      <c r="B261" t="s">
        <v>50</v>
      </c>
      <c r="D261" s="34" t="s">
        <v>746</v>
      </c>
      <c r="E261" s="179">
        <v>45911</v>
      </c>
      <c r="G261" t="s">
        <v>848</v>
      </c>
      <c r="I261" s="179">
        <v>45911</v>
      </c>
      <c r="K261" t="s">
        <v>235</v>
      </c>
      <c r="L261" t="s">
        <v>164</v>
      </c>
      <c r="M261" t="s">
        <v>849</v>
      </c>
      <c r="N261" t="s">
        <v>237</v>
      </c>
      <c r="P261" s="204" t="s">
        <v>798</v>
      </c>
      <c r="Q261">
        <f ca="1">IF(OR(ISNUMBER(MATCH(L261,MasterData!$D$3:$D$18,0)),ISNUMBER(MATCH(L261,MasterData!$C$3:$C$18,0))),
    DATEDIF(E261,I261,"d"),
    DATEDIF(E261,TODAY(),"d"))</f>
        <v>96</v>
      </c>
      <c r="R261">
        <f t="shared" ca="1" si="12"/>
        <v>0</v>
      </c>
      <c r="S261">
        <f t="shared" ca="1" si="13"/>
        <v>0</v>
      </c>
      <c r="T261">
        <f t="shared" ca="1" si="14"/>
        <v>1</v>
      </c>
    </row>
    <row r="262" spans="2:20" x14ac:dyDescent="0.35">
      <c r="B262" t="s">
        <v>850</v>
      </c>
      <c r="D262" s="34" t="s">
        <v>480</v>
      </c>
      <c r="E262" s="179">
        <v>45911</v>
      </c>
      <c r="G262" t="s">
        <v>848</v>
      </c>
      <c r="I262" s="179">
        <v>45911</v>
      </c>
      <c r="K262" t="s">
        <v>241</v>
      </c>
      <c r="L262" t="s">
        <v>171</v>
      </c>
      <c r="M262" t="s">
        <v>851</v>
      </c>
      <c r="N262" t="s">
        <v>237</v>
      </c>
      <c r="Q262">
        <f ca="1">IF(OR(ISNUMBER(MATCH(L262,MasterData!$D$3:$D$18,0)),ISNUMBER(MATCH(L262,MasterData!$C$3:$C$18,0))),
    DATEDIF(E262,I262,"d"),
    DATEDIF(E262,TODAY(),"d"))</f>
        <v>0</v>
      </c>
      <c r="R262">
        <f t="shared" ca="1" si="12"/>
        <v>1</v>
      </c>
      <c r="S262">
        <f t="shared" ca="1" si="13"/>
        <v>0</v>
      </c>
      <c r="T262">
        <f t="shared" ca="1" si="14"/>
        <v>0</v>
      </c>
    </row>
    <row r="263" spans="2:20" x14ac:dyDescent="0.35">
      <c r="B263" t="s">
        <v>852</v>
      </c>
      <c r="D263" s="34">
        <v>3003</v>
      </c>
      <c r="E263" s="179">
        <v>45912</v>
      </c>
      <c r="G263" t="s">
        <v>853</v>
      </c>
      <c r="I263" s="179">
        <v>45917</v>
      </c>
      <c r="K263" t="s">
        <v>241</v>
      </c>
      <c r="L263" t="s">
        <v>171</v>
      </c>
      <c r="M263" t="s">
        <v>854</v>
      </c>
      <c r="N263" t="s">
        <v>237</v>
      </c>
      <c r="Q263">
        <f ca="1">IF(OR(ISNUMBER(MATCH(L263,MasterData!$D$3:$D$18,0)),ISNUMBER(MATCH(L263,MasterData!$C$3:$C$18,0))),
    DATEDIF(E263,I263,"d"),
    DATEDIF(E263,TODAY(),"d"))</f>
        <v>5</v>
      </c>
      <c r="R263">
        <f t="shared" ca="1" si="12"/>
        <v>1</v>
      </c>
      <c r="S263">
        <f t="shared" ca="1" si="13"/>
        <v>0</v>
      </c>
      <c r="T263">
        <f t="shared" ca="1" si="14"/>
        <v>0</v>
      </c>
    </row>
    <row r="264" spans="2:20" x14ac:dyDescent="0.35">
      <c r="B264" t="s">
        <v>855</v>
      </c>
      <c r="D264" s="34" t="s">
        <v>480</v>
      </c>
      <c r="E264" s="179">
        <v>45915</v>
      </c>
      <c r="G264" t="s">
        <v>834</v>
      </c>
      <c r="I264" s="179">
        <v>45918</v>
      </c>
      <c r="K264" t="s">
        <v>241</v>
      </c>
      <c r="L264" t="s">
        <v>169</v>
      </c>
      <c r="M264" t="s">
        <v>856</v>
      </c>
      <c r="N264" t="s">
        <v>237</v>
      </c>
      <c r="Q264">
        <f ca="1">IF(OR(ISNUMBER(MATCH(L264,MasterData!$D$3:$D$18,0)),ISNUMBER(MATCH(L264,MasterData!$C$3:$C$18,0))),
    DATEDIF(E264,I264,"d"),
    DATEDIF(E264,TODAY(),"d"))</f>
        <v>92</v>
      </c>
      <c r="R264">
        <f t="shared" ca="1" si="12"/>
        <v>0</v>
      </c>
      <c r="S264">
        <f t="shared" ca="1" si="13"/>
        <v>0</v>
      </c>
      <c r="T264">
        <f t="shared" ca="1" si="14"/>
        <v>1</v>
      </c>
    </row>
    <row r="265" spans="2:20" x14ac:dyDescent="0.35">
      <c r="B265" t="s">
        <v>857</v>
      </c>
      <c r="D265" s="34" t="s">
        <v>480</v>
      </c>
      <c r="E265" s="179">
        <v>45916</v>
      </c>
      <c r="G265" t="s">
        <v>245</v>
      </c>
      <c r="I265" s="179">
        <v>45924</v>
      </c>
      <c r="K265" t="s">
        <v>241</v>
      </c>
      <c r="L265" t="s">
        <v>171</v>
      </c>
      <c r="M265" t="s">
        <v>858</v>
      </c>
      <c r="N265" t="s">
        <v>237</v>
      </c>
      <c r="Q265">
        <f ca="1">IF(OR(ISNUMBER(MATCH(L265,MasterData!$D$3:$D$18,0)),ISNUMBER(MATCH(L265,MasterData!$C$3:$C$18,0))),
    DATEDIF(E265,I265,"d"),
    DATEDIF(E265,TODAY(),"d"))</f>
        <v>8</v>
      </c>
      <c r="R265">
        <f t="shared" ref="R265:R308" ca="1" si="15">IF(AND($Q265&gt;=0,$Q265&lt;=7),1,0)</f>
        <v>0</v>
      </c>
      <c r="S265">
        <f t="shared" ref="S265:S275" ca="1" si="16">IF(AND($Q265&gt;7,Q265&lt;=30),1,0)</f>
        <v>1</v>
      </c>
      <c r="T265">
        <f t="shared" ref="T265:T308" ca="1" si="17">IF($Q265&gt;30,1,0)</f>
        <v>0</v>
      </c>
    </row>
    <row r="266" spans="2:20" x14ac:dyDescent="0.35">
      <c r="B266" t="s">
        <v>859</v>
      </c>
      <c r="D266" s="34" t="s">
        <v>746</v>
      </c>
      <c r="E266" s="179">
        <v>45916</v>
      </c>
      <c r="G266" t="s">
        <v>839</v>
      </c>
      <c r="I266" s="179">
        <v>45924</v>
      </c>
      <c r="K266" t="s">
        <v>241</v>
      </c>
      <c r="L266" t="s">
        <v>171</v>
      </c>
      <c r="M266" t="s">
        <v>860</v>
      </c>
      <c r="N266" t="s">
        <v>237</v>
      </c>
      <c r="Q266">
        <f ca="1">IF(OR(ISNUMBER(MATCH(L266,MasterData!$D$3:$D$18,0)),ISNUMBER(MATCH(L266,MasterData!$C$3:$C$18,0))),
    DATEDIF(E266,I266,"d"),
    DATEDIF(E266,TODAY(),"d"))</f>
        <v>8</v>
      </c>
      <c r="R266">
        <f t="shared" ca="1" si="15"/>
        <v>0</v>
      </c>
      <c r="S266">
        <f t="shared" ca="1" si="16"/>
        <v>1</v>
      </c>
      <c r="T266">
        <f t="shared" ca="1" si="17"/>
        <v>0</v>
      </c>
    </row>
    <row r="267" spans="2:20" x14ac:dyDescent="0.35">
      <c r="B267" t="s">
        <v>861</v>
      </c>
      <c r="D267" s="34" t="s">
        <v>480</v>
      </c>
      <c r="E267" s="179">
        <v>45916</v>
      </c>
      <c r="G267" t="s">
        <v>862</v>
      </c>
      <c r="I267" s="179">
        <v>45927</v>
      </c>
      <c r="K267" t="s">
        <v>347</v>
      </c>
      <c r="L267" t="s">
        <v>171</v>
      </c>
      <c r="M267" t="s">
        <v>863</v>
      </c>
      <c r="N267" t="s">
        <v>237</v>
      </c>
      <c r="Q267">
        <f ca="1">IF(OR(ISNUMBER(MATCH(L267,MasterData!$D$3:$D$18,0)),ISNUMBER(MATCH(L267,MasterData!$C$3:$C$18,0))),
    DATEDIF(E267,I267,"d"),
    DATEDIF(E267,TODAY(),"d"))</f>
        <v>11</v>
      </c>
      <c r="R267">
        <f t="shared" ca="1" si="15"/>
        <v>0</v>
      </c>
      <c r="S267">
        <f t="shared" ca="1" si="16"/>
        <v>1</v>
      </c>
      <c r="T267">
        <f t="shared" ca="1" si="17"/>
        <v>0</v>
      </c>
    </row>
    <row r="268" spans="2:20" x14ac:dyDescent="0.35">
      <c r="B268" t="s">
        <v>864</v>
      </c>
      <c r="D268" s="34" t="s">
        <v>480</v>
      </c>
      <c r="E268" s="179">
        <v>45916</v>
      </c>
      <c r="G268" t="s">
        <v>862</v>
      </c>
      <c r="I268" s="179">
        <v>45917</v>
      </c>
      <c r="K268" t="s">
        <v>347</v>
      </c>
      <c r="L268" t="s">
        <v>171</v>
      </c>
      <c r="M268" t="s">
        <v>865</v>
      </c>
      <c r="N268" t="s">
        <v>237</v>
      </c>
      <c r="Q268">
        <f ca="1">IF(OR(ISNUMBER(MATCH(L268,MasterData!$D$3:$D$18,0)),ISNUMBER(MATCH(L268,MasterData!$C$3:$C$18,0))),
    DATEDIF(E268,I268,"d"),
    DATEDIF(E268,TODAY(),"d"))</f>
        <v>1</v>
      </c>
      <c r="R268">
        <f t="shared" ca="1" si="15"/>
        <v>1</v>
      </c>
      <c r="S268">
        <f t="shared" ca="1" si="16"/>
        <v>0</v>
      </c>
      <c r="T268">
        <f t="shared" ca="1" si="17"/>
        <v>0</v>
      </c>
    </row>
    <row r="269" spans="2:20" x14ac:dyDescent="0.35">
      <c r="B269" t="s">
        <v>52</v>
      </c>
      <c r="D269" s="34">
        <v>3009</v>
      </c>
      <c r="E269" s="179">
        <v>45917</v>
      </c>
      <c r="G269" t="s">
        <v>866</v>
      </c>
      <c r="I269" s="179">
        <v>45918</v>
      </c>
      <c r="K269" t="s">
        <v>235</v>
      </c>
      <c r="L269" t="s">
        <v>171</v>
      </c>
      <c r="M269" t="s">
        <v>867</v>
      </c>
      <c r="N269" t="s">
        <v>237</v>
      </c>
      <c r="P269" s="204" t="s">
        <v>798</v>
      </c>
      <c r="Q269">
        <f ca="1">IF(OR(ISNUMBER(MATCH(L269,MasterData!$D$3:$D$18,0)),ISNUMBER(MATCH(L269,MasterData!$C$3:$C$18,0))),
    DATEDIF(E269,I269,"d"),
    DATEDIF(E269,TODAY(),"d"))</f>
        <v>1</v>
      </c>
      <c r="R269">
        <f t="shared" ca="1" si="15"/>
        <v>1</v>
      </c>
      <c r="S269">
        <f t="shared" ca="1" si="16"/>
        <v>0</v>
      </c>
      <c r="T269">
        <f t="shared" ca="1" si="17"/>
        <v>0</v>
      </c>
    </row>
    <row r="270" spans="2:20" x14ac:dyDescent="0.35">
      <c r="B270" t="s">
        <v>868</v>
      </c>
      <c r="D270" s="34">
        <v>5240</v>
      </c>
      <c r="E270" s="179">
        <v>45917</v>
      </c>
      <c r="G270" t="s">
        <v>869</v>
      </c>
      <c r="I270" s="179">
        <v>45918</v>
      </c>
      <c r="K270" t="s">
        <v>235</v>
      </c>
      <c r="L270" t="s">
        <v>171</v>
      </c>
      <c r="M270" t="s">
        <v>870</v>
      </c>
      <c r="N270" t="s">
        <v>237</v>
      </c>
      <c r="Q270">
        <f ca="1">IF(OR(ISNUMBER(MATCH(L270,MasterData!$D$3:$D$18,0)),ISNUMBER(MATCH(L270,MasterData!$C$3:$C$18,0))),
    DATEDIF(E270,I270,"d"),
    DATEDIF(E270,TODAY(),"d"))</f>
        <v>1</v>
      </c>
      <c r="R270">
        <f t="shared" ca="1" si="15"/>
        <v>1</v>
      </c>
      <c r="S270">
        <f t="shared" ca="1" si="16"/>
        <v>0</v>
      </c>
      <c r="T270">
        <f t="shared" ca="1" si="17"/>
        <v>0</v>
      </c>
    </row>
    <row r="271" spans="2:20" x14ac:dyDescent="0.35">
      <c r="B271" t="s">
        <v>871</v>
      </c>
      <c r="D271" s="34">
        <v>3366</v>
      </c>
      <c r="E271" s="179">
        <v>45918</v>
      </c>
      <c r="G271" t="s">
        <v>720</v>
      </c>
      <c r="I271" s="179">
        <v>45919</v>
      </c>
      <c r="K271" t="s">
        <v>235</v>
      </c>
      <c r="L271" t="s">
        <v>171</v>
      </c>
      <c r="M271" t="s">
        <v>872</v>
      </c>
      <c r="N271" t="s">
        <v>237</v>
      </c>
      <c r="Q271">
        <f ca="1">IF(OR(ISNUMBER(MATCH(L271,MasterData!$D$3:$D$18,0)),ISNUMBER(MATCH(L271,MasterData!$C$3:$C$18,0))),
    DATEDIF(E271,I271,"d"),
    DATEDIF(E271,TODAY(),"d"))</f>
        <v>1</v>
      </c>
      <c r="R271">
        <f t="shared" ca="1" si="15"/>
        <v>1</v>
      </c>
      <c r="S271">
        <f t="shared" ca="1" si="16"/>
        <v>0</v>
      </c>
      <c r="T271">
        <f t="shared" ca="1" si="17"/>
        <v>0</v>
      </c>
    </row>
    <row r="272" spans="2:20" x14ac:dyDescent="0.35">
      <c r="B272" t="s">
        <v>873</v>
      </c>
      <c r="D272" s="34">
        <v>3366</v>
      </c>
      <c r="E272" s="179">
        <v>45918</v>
      </c>
      <c r="G272" t="s">
        <v>720</v>
      </c>
      <c r="I272" s="179">
        <v>45919</v>
      </c>
      <c r="K272" t="s">
        <v>235</v>
      </c>
      <c r="L272" t="s">
        <v>171</v>
      </c>
      <c r="M272" t="s">
        <v>874</v>
      </c>
      <c r="N272" t="s">
        <v>237</v>
      </c>
      <c r="Q272">
        <f ca="1">IF(OR(ISNUMBER(MATCH(L272,MasterData!$D$3:$D$18,0)),ISNUMBER(MATCH(L272,MasterData!$C$3:$C$18,0))),
    DATEDIF(E272,I272,"d"),
    DATEDIF(E272,TODAY(),"d"))</f>
        <v>1</v>
      </c>
      <c r="R272">
        <f t="shared" ca="1" si="15"/>
        <v>1</v>
      </c>
      <c r="S272">
        <f t="shared" ca="1" si="16"/>
        <v>0</v>
      </c>
      <c r="T272">
        <f t="shared" ca="1" si="17"/>
        <v>0</v>
      </c>
    </row>
    <row r="273" spans="2:20" x14ac:dyDescent="0.35">
      <c r="B273" t="s">
        <v>875</v>
      </c>
      <c r="D273" s="34" t="s">
        <v>660</v>
      </c>
      <c r="E273" s="179">
        <v>45918</v>
      </c>
      <c r="G273" t="s">
        <v>876</v>
      </c>
      <c r="I273" s="179">
        <v>45922</v>
      </c>
      <c r="K273" t="s">
        <v>235</v>
      </c>
      <c r="L273" t="s">
        <v>171</v>
      </c>
      <c r="M273" t="s">
        <v>877</v>
      </c>
      <c r="N273" t="s">
        <v>237</v>
      </c>
      <c r="Q273">
        <f ca="1">IF(OR(ISNUMBER(MATCH(L273,MasterData!$D$3:$D$18,0)),ISNUMBER(MATCH(L273,MasterData!$C$3:$C$18,0))),
    DATEDIF(E273,I273,"d"),
    DATEDIF(E273,TODAY(),"d"))</f>
        <v>4</v>
      </c>
      <c r="R273">
        <f t="shared" ca="1" si="15"/>
        <v>1</v>
      </c>
      <c r="S273">
        <f t="shared" ca="1" si="16"/>
        <v>0</v>
      </c>
      <c r="T273">
        <f t="shared" ca="1" si="17"/>
        <v>0</v>
      </c>
    </row>
    <row r="274" spans="2:20" x14ac:dyDescent="0.35">
      <c r="B274" t="s">
        <v>878</v>
      </c>
      <c r="D274" s="34" t="s">
        <v>717</v>
      </c>
      <c r="E274" s="179">
        <v>45919</v>
      </c>
      <c r="G274" t="s">
        <v>879</v>
      </c>
      <c r="I274" s="179">
        <v>45919</v>
      </c>
      <c r="K274" t="s">
        <v>241</v>
      </c>
      <c r="L274" t="s">
        <v>164</v>
      </c>
      <c r="M274" t="s">
        <v>880</v>
      </c>
      <c r="N274" t="s">
        <v>237</v>
      </c>
      <c r="Q274">
        <f ca="1">IF(OR(ISNUMBER(MATCH(L274,MasterData!$D$3:$D$18,0)),ISNUMBER(MATCH(L274,MasterData!$C$3:$C$18,0))),
    DATEDIF(E274,I274,"d"),
    DATEDIF(E274,TODAY(),"d"))</f>
        <v>88</v>
      </c>
      <c r="R274">
        <f t="shared" ca="1" si="15"/>
        <v>0</v>
      </c>
      <c r="S274">
        <f t="shared" ca="1" si="16"/>
        <v>0</v>
      </c>
      <c r="T274">
        <f t="shared" ca="1" si="17"/>
        <v>1</v>
      </c>
    </row>
    <row r="275" spans="2:20" x14ac:dyDescent="0.35">
      <c r="B275" t="s">
        <v>881</v>
      </c>
      <c r="D275" s="34" t="s">
        <v>717</v>
      </c>
      <c r="E275" s="179">
        <v>45919</v>
      </c>
      <c r="G275" t="s">
        <v>882</v>
      </c>
      <c r="I275" s="179">
        <v>45924</v>
      </c>
      <c r="K275" t="s">
        <v>241</v>
      </c>
      <c r="L275" t="s">
        <v>171</v>
      </c>
      <c r="M275" t="s">
        <v>883</v>
      </c>
      <c r="N275" t="s">
        <v>237</v>
      </c>
      <c r="Q275">
        <f ca="1">IF(OR(ISNUMBER(MATCH(L275,MasterData!$D$3:$D$18,0)),ISNUMBER(MATCH(L275,MasterData!$C$3:$C$18,0))),
    DATEDIF(E275,I275,"d"),
    DATEDIF(E275,TODAY(),"d"))</f>
        <v>5</v>
      </c>
      <c r="R275">
        <f t="shared" ca="1" si="15"/>
        <v>1</v>
      </c>
      <c r="S275">
        <f t="shared" ca="1" si="16"/>
        <v>0</v>
      </c>
      <c r="T275">
        <f t="shared" ca="1" si="17"/>
        <v>0</v>
      </c>
    </row>
    <row r="276" spans="2:20" x14ac:dyDescent="0.35">
      <c r="B276" t="s">
        <v>54</v>
      </c>
      <c r="D276" s="34" t="s">
        <v>480</v>
      </c>
      <c r="E276" s="179">
        <v>45922</v>
      </c>
      <c r="G276" t="s">
        <v>715</v>
      </c>
      <c r="I276" s="179">
        <v>45924</v>
      </c>
      <c r="K276" t="s">
        <v>235</v>
      </c>
      <c r="L276" t="s">
        <v>171</v>
      </c>
      <c r="M276" t="s">
        <v>884</v>
      </c>
      <c r="N276" t="s">
        <v>237</v>
      </c>
      <c r="P276" s="204" t="s">
        <v>798</v>
      </c>
      <c r="Q276">
        <f ca="1">IF(OR(ISNUMBER(MATCH(L276,MasterData!$D$3:$D$18,0)),ISNUMBER(MATCH(L276,MasterData!$C$3:$C$18,0))),
    DATEDIF(E276,I276,"d"),
    DATEDIF(E276,TODAY(),"d"))</f>
        <v>2</v>
      </c>
      <c r="R276">
        <f t="shared" ca="1" si="15"/>
        <v>1</v>
      </c>
      <c r="S276">
        <f t="shared" ref="S276:S296" ca="1" si="18">IF(AND($Q276&gt;7,Q276&lt;=30),1,0)</f>
        <v>0</v>
      </c>
      <c r="T276">
        <f t="shared" ca="1" si="17"/>
        <v>0</v>
      </c>
    </row>
    <row r="277" spans="2:20" x14ac:dyDescent="0.35">
      <c r="B277" t="s">
        <v>885</v>
      </c>
      <c r="D277" s="34" t="s">
        <v>746</v>
      </c>
      <c r="E277" s="179">
        <v>45922</v>
      </c>
      <c r="G277" t="s">
        <v>886</v>
      </c>
      <c r="I277" s="179">
        <v>45923</v>
      </c>
      <c r="K277" t="s">
        <v>235</v>
      </c>
      <c r="L277" t="s">
        <v>171</v>
      </c>
      <c r="M277" t="s">
        <v>887</v>
      </c>
      <c r="N277" t="s">
        <v>237</v>
      </c>
      <c r="Q277">
        <f ca="1">IF(OR(ISNUMBER(MATCH(L277,MasterData!$D$3:$D$18,0)),ISNUMBER(MATCH(L277,MasterData!$C$3:$C$18,0))),
    DATEDIF(E277,I277,"d"),
    DATEDIF(E277,TODAY(),"d"))</f>
        <v>1</v>
      </c>
      <c r="R277">
        <f t="shared" ca="1" si="15"/>
        <v>1</v>
      </c>
      <c r="S277">
        <f t="shared" ca="1" si="18"/>
        <v>0</v>
      </c>
      <c r="T277">
        <f t="shared" ca="1" si="17"/>
        <v>0</v>
      </c>
    </row>
    <row r="278" spans="2:20" x14ac:dyDescent="0.35">
      <c r="B278" t="s">
        <v>888</v>
      </c>
      <c r="D278" s="34">
        <v>3010</v>
      </c>
      <c r="E278" s="179">
        <v>45922</v>
      </c>
      <c r="G278" t="s">
        <v>816</v>
      </c>
      <c r="I278" s="179">
        <v>45926</v>
      </c>
      <c r="K278" t="s">
        <v>241</v>
      </c>
      <c r="L278" t="s">
        <v>171</v>
      </c>
      <c r="M278" t="s">
        <v>889</v>
      </c>
      <c r="N278" t="s">
        <v>237</v>
      </c>
      <c r="Q278">
        <f ca="1">IF(OR(ISNUMBER(MATCH(L278,MasterData!$D$3:$D$18,0)),ISNUMBER(MATCH(L278,MasterData!$C$3:$C$18,0))),
    DATEDIF(E278,I278,"d"),
    DATEDIF(E278,TODAY(),"d"))</f>
        <v>4</v>
      </c>
      <c r="R278">
        <f t="shared" ca="1" si="15"/>
        <v>1</v>
      </c>
      <c r="S278">
        <f t="shared" ca="1" si="18"/>
        <v>0</v>
      </c>
      <c r="T278">
        <f t="shared" ca="1" si="17"/>
        <v>0</v>
      </c>
    </row>
    <row r="279" spans="2:20" x14ac:dyDescent="0.35">
      <c r="B279" t="s">
        <v>55</v>
      </c>
      <c r="D279" s="34" t="s">
        <v>480</v>
      </c>
      <c r="E279" s="179">
        <v>45922</v>
      </c>
      <c r="G279" t="s">
        <v>715</v>
      </c>
      <c r="I279" s="179">
        <v>45923</v>
      </c>
      <c r="K279" t="s">
        <v>235</v>
      </c>
      <c r="L279" t="s">
        <v>171</v>
      </c>
      <c r="M279" t="s">
        <v>890</v>
      </c>
      <c r="N279" t="s">
        <v>237</v>
      </c>
      <c r="P279" s="204" t="s">
        <v>798</v>
      </c>
      <c r="Q279">
        <f ca="1">IF(OR(ISNUMBER(MATCH(L279,MasterData!$D$3:$D$18,0)),ISNUMBER(MATCH(L279,MasterData!$C$3:$C$18,0))),
    DATEDIF(E279,I279,"d"),
    DATEDIF(E279,TODAY(),"d"))</f>
        <v>1</v>
      </c>
      <c r="R279">
        <f t="shared" ca="1" si="15"/>
        <v>1</v>
      </c>
      <c r="S279">
        <f t="shared" ca="1" si="18"/>
        <v>0</v>
      </c>
      <c r="T279">
        <f t="shared" ca="1" si="17"/>
        <v>0</v>
      </c>
    </row>
    <row r="280" spans="2:20" x14ac:dyDescent="0.35">
      <c r="B280" t="s">
        <v>891</v>
      </c>
      <c r="D280" s="34">
        <v>5026</v>
      </c>
      <c r="E280" s="179">
        <v>45922</v>
      </c>
      <c r="G280" t="s">
        <v>892</v>
      </c>
      <c r="I280" s="179">
        <v>45922</v>
      </c>
      <c r="K280" t="s">
        <v>235</v>
      </c>
      <c r="L280" t="s">
        <v>164</v>
      </c>
      <c r="M280" t="s">
        <v>893</v>
      </c>
      <c r="N280" t="s">
        <v>237</v>
      </c>
      <c r="Q280">
        <f ca="1">IF(OR(ISNUMBER(MATCH(L280,MasterData!$D$3:$D$18,0)),ISNUMBER(MATCH(L280,MasterData!$C$3:$C$18,0))),
    DATEDIF(E280,I280,"d"),
    DATEDIF(E280,TODAY(),"d"))</f>
        <v>85</v>
      </c>
      <c r="R280">
        <f t="shared" ca="1" si="15"/>
        <v>0</v>
      </c>
      <c r="S280">
        <f t="shared" ca="1" si="18"/>
        <v>0</v>
      </c>
      <c r="T280">
        <f t="shared" ca="1" si="17"/>
        <v>1</v>
      </c>
    </row>
    <row r="281" spans="2:20" x14ac:dyDescent="0.35">
      <c r="B281" t="s">
        <v>56</v>
      </c>
      <c r="D281" s="34" t="s">
        <v>480</v>
      </c>
      <c r="E281" s="179">
        <v>45922</v>
      </c>
      <c r="G281" t="s">
        <v>715</v>
      </c>
      <c r="I281" s="179">
        <v>45925</v>
      </c>
      <c r="K281" t="s">
        <v>235</v>
      </c>
      <c r="L281" t="s">
        <v>171</v>
      </c>
      <c r="M281" t="s">
        <v>894</v>
      </c>
      <c r="N281" t="s">
        <v>237</v>
      </c>
      <c r="P281" s="204" t="s">
        <v>798</v>
      </c>
      <c r="Q281">
        <f ca="1">IF(OR(ISNUMBER(MATCH(L281,MasterData!$D$3:$D$18,0)),ISNUMBER(MATCH(L281,MasterData!$C$3:$C$18,0))),
    DATEDIF(E281,I281,"d"),
    DATEDIF(E281,TODAY(),"d"))</f>
        <v>3</v>
      </c>
      <c r="R281">
        <f t="shared" ca="1" si="15"/>
        <v>1</v>
      </c>
      <c r="S281">
        <f t="shared" ca="1" si="18"/>
        <v>0</v>
      </c>
      <c r="T281">
        <f t="shared" ca="1" si="17"/>
        <v>0</v>
      </c>
    </row>
    <row r="282" spans="2:20" x14ac:dyDescent="0.35">
      <c r="B282" t="s">
        <v>895</v>
      </c>
      <c r="D282" s="34">
        <v>7092</v>
      </c>
      <c r="E282" s="179">
        <v>45922</v>
      </c>
      <c r="G282" t="s">
        <v>896</v>
      </c>
      <c r="I282" s="179">
        <v>45927</v>
      </c>
      <c r="K282" t="s">
        <v>241</v>
      </c>
      <c r="L282" t="s">
        <v>171</v>
      </c>
      <c r="M282" t="s">
        <v>897</v>
      </c>
      <c r="N282" t="s">
        <v>237</v>
      </c>
      <c r="Q282">
        <f ca="1">IF(OR(ISNUMBER(MATCH(L282,MasterData!$D$3:$D$18,0)),ISNUMBER(MATCH(L282,MasterData!$C$3:$C$18,0))),
    DATEDIF(E282,I282,"d"),
    DATEDIF(E282,TODAY(),"d"))</f>
        <v>5</v>
      </c>
      <c r="R282">
        <f t="shared" ca="1" si="15"/>
        <v>1</v>
      </c>
      <c r="S282">
        <f t="shared" ca="1" si="18"/>
        <v>0</v>
      </c>
      <c r="T282">
        <f t="shared" ca="1" si="17"/>
        <v>0</v>
      </c>
    </row>
    <row r="283" spans="2:20" x14ac:dyDescent="0.35">
      <c r="B283" t="s">
        <v>57</v>
      </c>
      <c r="D283" s="34" t="s">
        <v>480</v>
      </c>
      <c r="E283" s="179">
        <v>45922</v>
      </c>
      <c r="G283" t="s">
        <v>715</v>
      </c>
      <c r="I283" s="179">
        <v>45923</v>
      </c>
      <c r="K283" t="s">
        <v>235</v>
      </c>
      <c r="L283" t="s">
        <v>171</v>
      </c>
      <c r="M283" t="s">
        <v>898</v>
      </c>
      <c r="N283" t="s">
        <v>237</v>
      </c>
      <c r="P283" s="204" t="s">
        <v>798</v>
      </c>
      <c r="Q283">
        <f ca="1">IF(OR(ISNUMBER(MATCH(L283,MasterData!$D$3:$D$18,0)),ISNUMBER(MATCH(L283,MasterData!$C$3:$C$18,0))),
    DATEDIF(E283,I283,"d"),
    DATEDIF(E283,TODAY(),"d"))</f>
        <v>1</v>
      </c>
      <c r="R283">
        <f t="shared" ca="1" si="15"/>
        <v>1</v>
      </c>
      <c r="S283">
        <f t="shared" ca="1" si="18"/>
        <v>0</v>
      </c>
      <c r="T283">
        <f t="shared" ca="1" si="17"/>
        <v>0</v>
      </c>
    </row>
    <row r="284" spans="2:20" x14ac:dyDescent="0.35">
      <c r="B284" t="s">
        <v>58</v>
      </c>
      <c r="D284" s="34" t="s">
        <v>717</v>
      </c>
      <c r="E284" s="179">
        <v>45923</v>
      </c>
      <c r="G284" t="s">
        <v>715</v>
      </c>
      <c r="I284" s="179">
        <v>45925</v>
      </c>
      <c r="K284" t="s">
        <v>235</v>
      </c>
      <c r="L284" t="s">
        <v>171</v>
      </c>
      <c r="M284" t="s">
        <v>899</v>
      </c>
      <c r="N284" t="s">
        <v>237</v>
      </c>
      <c r="P284" s="204" t="s">
        <v>798</v>
      </c>
      <c r="Q284">
        <f ca="1">IF(OR(ISNUMBER(MATCH(L284,MasterData!$D$3:$D$18,0)),ISNUMBER(MATCH(L284,MasterData!$C$3:$C$18,0))),
    DATEDIF(E284,I284,"d"),
    DATEDIF(E284,TODAY(),"d"))</f>
        <v>2</v>
      </c>
      <c r="R284">
        <f t="shared" ca="1" si="15"/>
        <v>1</v>
      </c>
      <c r="S284">
        <f t="shared" ca="1" si="18"/>
        <v>0</v>
      </c>
      <c r="T284">
        <f t="shared" ca="1" si="17"/>
        <v>0</v>
      </c>
    </row>
    <row r="285" spans="2:20" x14ac:dyDescent="0.35">
      <c r="B285" t="s">
        <v>900</v>
      </c>
      <c r="D285" s="34" t="s">
        <v>746</v>
      </c>
      <c r="E285" s="179">
        <v>45924</v>
      </c>
      <c r="G285" t="s">
        <v>886</v>
      </c>
      <c r="I285" s="179">
        <v>45927</v>
      </c>
      <c r="K285" t="s">
        <v>235</v>
      </c>
      <c r="L285" t="s">
        <v>171</v>
      </c>
      <c r="M285" t="s">
        <v>901</v>
      </c>
      <c r="N285" t="s">
        <v>237</v>
      </c>
      <c r="Q285">
        <f ca="1">IF(OR(ISNUMBER(MATCH(L285,MasterData!$D$3:$D$18,0)),ISNUMBER(MATCH(L285,MasterData!$C$3:$C$18,0))),
    DATEDIF(E285,I285,"d"),
    DATEDIF(E285,TODAY(),"d"))</f>
        <v>3</v>
      </c>
      <c r="R285">
        <f t="shared" ca="1" si="15"/>
        <v>1</v>
      </c>
      <c r="S285">
        <f t="shared" ca="1" si="18"/>
        <v>0</v>
      </c>
      <c r="T285">
        <f t="shared" ca="1" si="17"/>
        <v>0</v>
      </c>
    </row>
    <row r="286" spans="2:20" x14ac:dyDescent="0.35">
      <c r="B286" t="s">
        <v>902</v>
      </c>
      <c r="D286" s="34" t="s">
        <v>717</v>
      </c>
      <c r="E286" s="179">
        <v>45924</v>
      </c>
      <c r="G286" t="s">
        <v>816</v>
      </c>
      <c r="I286" s="179">
        <v>45924</v>
      </c>
      <c r="K286" t="s">
        <v>235</v>
      </c>
      <c r="L286" t="s">
        <v>171</v>
      </c>
      <c r="M286" t="s">
        <v>903</v>
      </c>
      <c r="N286" t="s">
        <v>237</v>
      </c>
      <c r="Q286">
        <f ca="1">IF(OR(ISNUMBER(MATCH(L286,MasterData!$D$3:$D$18,0)),ISNUMBER(MATCH(L286,MasterData!$C$3:$C$18,0))),
    DATEDIF(E286,I286,"d"),
    DATEDIF(E286,TODAY(),"d"))</f>
        <v>0</v>
      </c>
      <c r="R286">
        <f t="shared" ca="1" si="15"/>
        <v>1</v>
      </c>
      <c r="S286">
        <f t="shared" ca="1" si="18"/>
        <v>0</v>
      </c>
      <c r="T286">
        <f t="shared" ca="1" si="17"/>
        <v>0</v>
      </c>
    </row>
    <row r="287" spans="2:20" x14ac:dyDescent="0.35">
      <c r="B287" t="s">
        <v>59</v>
      </c>
      <c r="D287" s="34" t="s">
        <v>717</v>
      </c>
      <c r="E287" s="179">
        <v>45924</v>
      </c>
      <c r="G287" t="s">
        <v>715</v>
      </c>
      <c r="I287" s="179">
        <v>45925</v>
      </c>
      <c r="K287" t="s">
        <v>235</v>
      </c>
      <c r="L287" t="s">
        <v>171</v>
      </c>
      <c r="M287" t="s">
        <v>904</v>
      </c>
      <c r="N287" t="s">
        <v>237</v>
      </c>
      <c r="P287" s="204" t="s">
        <v>798</v>
      </c>
      <c r="Q287">
        <f ca="1">IF(OR(ISNUMBER(MATCH(L287,MasterData!$D$3:$D$18,0)),ISNUMBER(MATCH(L287,MasterData!$C$3:$C$18,0))),
    DATEDIF(E287,I287,"d"),
    DATEDIF(E287,TODAY(),"d"))</f>
        <v>1</v>
      </c>
      <c r="R287">
        <f t="shared" ca="1" si="15"/>
        <v>1</v>
      </c>
      <c r="S287">
        <f t="shared" ca="1" si="18"/>
        <v>0</v>
      </c>
      <c r="T287">
        <f t="shared" ca="1" si="17"/>
        <v>0</v>
      </c>
    </row>
    <row r="288" spans="2:20" x14ac:dyDescent="0.35">
      <c r="B288" t="s">
        <v>60</v>
      </c>
      <c r="D288" s="34">
        <v>3366</v>
      </c>
      <c r="E288" s="179">
        <v>45924</v>
      </c>
      <c r="G288" t="s">
        <v>905</v>
      </c>
      <c r="I288" s="179">
        <v>45926</v>
      </c>
      <c r="K288" t="s">
        <v>235</v>
      </c>
      <c r="L288" t="s">
        <v>171</v>
      </c>
      <c r="M288" t="s">
        <v>906</v>
      </c>
      <c r="N288" t="s">
        <v>237</v>
      </c>
      <c r="P288" s="204" t="s">
        <v>798</v>
      </c>
      <c r="Q288">
        <f ca="1">IF(OR(ISNUMBER(MATCH(L288,MasterData!$D$3:$D$18,0)),ISNUMBER(MATCH(L288,MasterData!$C$3:$C$18,0))),
    DATEDIF(E288,I288,"d"),
    DATEDIF(E288,TODAY(),"d"))</f>
        <v>2</v>
      </c>
      <c r="R288">
        <f t="shared" ca="1" si="15"/>
        <v>1</v>
      </c>
      <c r="S288">
        <f t="shared" ca="1" si="18"/>
        <v>0</v>
      </c>
      <c r="T288">
        <f t="shared" ca="1" si="17"/>
        <v>0</v>
      </c>
    </row>
    <row r="289" spans="2:20" x14ac:dyDescent="0.35">
      <c r="B289" t="s">
        <v>61</v>
      </c>
      <c r="D289" s="34" t="s">
        <v>717</v>
      </c>
      <c r="E289" s="179">
        <v>45924</v>
      </c>
      <c r="G289" t="s">
        <v>715</v>
      </c>
      <c r="I289" s="179">
        <v>45926</v>
      </c>
      <c r="K289" t="s">
        <v>235</v>
      </c>
      <c r="L289" t="s">
        <v>171</v>
      </c>
      <c r="M289" t="s">
        <v>907</v>
      </c>
      <c r="N289" t="s">
        <v>237</v>
      </c>
      <c r="P289" s="204" t="s">
        <v>798</v>
      </c>
      <c r="Q289">
        <f ca="1">IF(OR(ISNUMBER(MATCH(L289,MasterData!$D$3:$D$18,0)),ISNUMBER(MATCH(L289,MasterData!$C$3:$C$18,0))),
    DATEDIF(E289,I289,"d"),
    DATEDIF(E289,TODAY(),"d"))</f>
        <v>2</v>
      </c>
      <c r="R289">
        <f t="shared" ca="1" si="15"/>
        <v>1</v>
      </c>
      <c r="S289">
        <f t="shared" ca="1" si="18"/>
        <v>0</v>
      </c>
      <c r="T289">
        <f t="shared" ca="1" si="17"/>
        <v>0</v>
      </c>
    </row>
    <row r="290" spans="2:20" x14ac:dyDescent="0.35">
      <c r="B290" t="s">
        <v>62</v>
      </c>
      <c r="D290" s="34" t="s">
        <v>717</v>
      </c>
      <c r="E290" s="179">
        <v>45924</v>
      </c>
      <c r="G290" t="s">
        <v>715</v>
      </c>
      <c r="I290" s="179">
        <v>45925</v>
      </c>
      <c r="K290" t="s">
        <v>235</v>
      </c>
      <c r="L290" t="s">
        <v>171</v>
      </c>
      <c r="M290" t="s">
        <v>908</v>
      </c>
      <c r="N290" t="s">
        <v>237</v>
      </c>
      <c r="P290" s="204" t="s">
        <v>798</v>
      </c>
      <c r="Q290">
        <f ca="1">IF(OR(ISNUMBER(MATCH(L290,MasterData!$D$3:$D$18,0)),ISNUMBER(MATCH(L290,MasterData!$C$3:$C$18,0))),
    DATEDIF(E290,I290,"d"),
    DATEDIF(E290,TODAY(),"d"))</f>
        <v>1</v>
      </c>
      <c r="R290">
        <f t="shared" ca="1" si="15"/>
        <v>1</v>
      </c>
      <c r="S290">
        <f t="shared" ca="1" si="18"/>
        <v>0</v>
      </c>
      <c r="T290">
        <f t="shared" ca="1" si="17"/>
        <v>0</v>
      </c>
    </row>
    <row r="291" spans="2:20" x14ac:dyDescent="0.35">
      <c r="B291" t="s">
        <v>63</v>
      </c>
      <c r="D291" s="34" t="s">
        <v>480</v>
      </c>
      <c r="E291" s="179">
        <v>45925</v>
      </c>
      <c r="G291" t="s">
        <v>804</v>
      </c>
      <c r="I291" s="179">
        <v>45925</v>
      </c>
      <c r="K291" t="s">
        <v>241</v>
      </c>
      <c r="L291" t="s">
        <v>164</v>
      </c>
      <c r="M291" t="s">
        <v>909</v>
      </c>
      <c r="N291" t="s">
        <v>237</v>
      </c>
      <c r="P291" s="204" t="s">
        <v>798</v>
      </c>
      <c r="Q291">
        <f ca="1">IF(OR(ISNUMBER(MATCH(L291,MasterData!$D$3:$D$18,0)),ISNUMBER(MATCH(L291,MasterData!$C$3:$C$18,0))),
    DATEDIF(E291,I291,"d"),
    DATEDIF(E291,TODAY(),"d"))</f>
        <v>82</v>
      </c>
      <c r="R291">
        <f t="shared" ca="1" si="15"/>
        <v>0</v>
      </c>
      <c r="S291">
        <f t="shared" ca="1" si="18"/>
        <v>0</v>
      </c>
      <c r="T291">
        <f t="shared" ca="1" si="17"/>
        <v>1</v>
      </c>
    </row>
    <row r="292" spans="2:20" x14ac:dyDescent="0.35">
      <c r="B292" t="s">
        <v>910</v>
      </c>
      <c r="D292" s="34">
        <v>3366</v>
      </c>
      <c r="E292" s="179">
        <v>45925</v>
      </c>
      <c r="G292" t="s">
        <v>911</v>
      </c>
      <c r="I292" s="179">
        <v>45926</v>
      </c>
      <c r="K292" t="s">
        <v>235</v>
      </c>
      <c r="L292" t="s">
        <v>171</v>
      </c>
      <c r="M292" t="s">
        <v>912</v>
      </c>
      <c r="N292" t="s">
        <v>237</v>
      </c>
      <c r="Q292">
        <f ca="1">IF(OR(ISNUMBER(MATCH(L292,MasterData!$D$3:$D$18,0)),ISNUMBER(MATCH(L292,MasterData!$C$3:$C$18,0))),
    DATEDIF(E292,I292,"d"),
    DATEDIF(E292,TODAY(),"d"))</f>
        <v>1</v>
      </c>
      <c r="R292">
        <f t="shared" ca="1" si="15"/>
        <v>1</v>
      </c>
      <c r="S292">
        <f t="shared" ca="1" si="18"/>
        <v>0</v>
      </c>
      <c r="T292">
        <f t="shared" ca="1" si="17"/>
        <v>0</v>
      </c>
    </row>
    <row r="293" spans="2:20" x14ac:dyDescent="0.35">
      <c r="B293" t="s">
        <v>64</v>
      </c>
      <c r="D293" s="34" t="s">
        <v>717</v>
      </c>
      <c r="E293" s="179">
        <v>45925</v>
      </c>
      <c r="G293" t="s">
        <v>715</v>
      </c>
      <c r="I293" s="179">
        <v>45926</v>
      </c>
      <c r="K293" t="s">
        <v>235</v>
      </c>
      <c r="L293" t="s">
        <v>171</v>
      </c>
      <c r="M293" t="s">
        <v>913</v>
      </c>
      <c r="N293" t="s">
        <v>237</v>
      </c>
      <c r="P293" s="204" t="s">
        <v>798</v>
      </c>
      <c r="Q293">
        <f ca="1">IF(OR(ISNUMBER(MATCH(L293,MasterData!$D$3:$D$18,0)),ISNUMBER(MATCH(L293,MasterData!$C$3:$C$18,0))),
    DATEDIF(E293,I293,"d"),
    DATEDIF(E293,TODAY(),"d"))</f>
        <v>1</v>
      </c>
      <c r="R293">
        <f t="shared" ca="1" si="15"/>
        <v>1</v>
      </c>
      <c r="S293">
        <f t="shared" ca="1" si="18"/>
        <v>0</v>
      </c>
      <c r="T293">
        <f t="shared" ca="1" si="17"/>
        <v>0</v>
      </c>
    </row>
    <row r="294" spans="2:20" x14ac:dyDescent="0.35">
      <c r="B294" t="s">
        <v>914</v>
      </c>
      <c r="D294" s="34" t="s">
        <v>746</v>
      </c>
      <c r="E294" s="179">
        <v>45925</v>
      </c>
      <c r="G294" t="s">
        <v>715</v>
      </c>
      <c r="I294" s="179">
        <v>45925</v>
      </c>
      <c r="K294" t="s">
        <v>241</v>
      </c>
      <c r="L294" t="s">
        <v>171</v>
      </c>
      <c r="M294" t="s">
        <v>915</v>
      </c>
      <c r="N294" t="s">
        <v>237</v>
      </c>
      <c r="Q294">
        <f ca="1">IF(OR(ISNUMBER(MATCH(L294,MasterData!$D$3:$D$18,0)),ISNUMBER(MATCH(L294,MasterData!$C$3:$C$18,0))),
    DATEDIF(E294,I294,"d"),
    DATEDIF(E294,TODAY(),"d"))</f>
        <v>0</v>
      </c>
      <c r="R294">
        <f t="shared" ca="1" si="15"/>
        <v>1</v>
      </c>
      <c r="S294">
        <f t="shared" ca="1" si="18"/>
        <v>0</v>
      </c>
      <c r="T294">
        <f t="shared" ca="1" si="17"/>
        <v>0</v>
      </c>
    </row>
    <row r="295" spans="2:20" x14ac:dyDescent="0.35">
      <c r="B295" t="s">
        <v>65</v>
      </c>
      <c r="D295" s="34">
        <v>3014</v>
      </c>
      <c r="E295" s="179">
        <v>45925</v>
      </c>
      <c r="G295" t="s">
        <v>916</v>
      </c>
      <c r="I295" s="179">
        <v>45925</v>
      </c>
      <c r="K295" t="s">
        <v>347</v>
      </c>
      <c r="L295" t="s">
        <v>171</v>
      </c>
      <c r="M295" t="s">
        <v>917</v>
      </c>
      <c r="N295" t="s">
        <v>237</v>
      </c>
      <c r="P295" s="204" t="s">
        <v>798</v>
      </c>
      <c r="Q295">
        <f ca="1">IF(OR(ISNUMBER(MATCH(L295,MasterData!$D$3:$D$18,0)),ISNUMBER(MATCH(L295,MasterData!$C$3:$C$18,0))),
    DATEDIF(E295,I295,"d"),
    DATEDIF(E295,TODAY(),"d"))</f>
        <v>0</v>
      </c>
      <c r="R295">
        <f t="shared" ca="1" si="15"/>
        <v>1</v>
      </c>
      <c r="S295">
        <f t="shared" ca="1" si="18"/>
        <v>0</v>
      </c>
      <c r="T295">
        <f t="shared" ca="1" si="17"/>
        <v>0</v>
      </c>
    </row>
    <row r="296" spans="2:20" x14ac:dyDescent="0.35">
      <c r="B296" t="s">
        <v>66</v>
      </c>
      <c r="D296" s="34">
        <v>3003</v>
      </c>
      <c r="E296" s="179">
        <v>45925</v>
      </c>
      <c r="G296" t="s">
        <v>853</v>
      </c>
      <c r="I296" s="179">
        <v>45925</v>
      </c>
      <c r="K296" t="s">
        <v>241</v>
      </c>
      <c r="L296" t="s">
        <v>164</v>
      </c>
      <c r="M296" t="s">
        <v>918</v>
      </c>
      <c r="N296" t="s">
        <v>237</v>
      </c>
      <c r="P296" s="204" t="s">
        <v>798</v>
      </c>
      <c r="Q296">
        <f ca="1">IF(OR(ISNUMBER(MATCH(L296,MasterData!$D$3:$D$18,0)),ISNUMBER(MATCH(L296,MasterData!$C$3:$C$18,0))),
    DATEDIF(E296,I296,"d"),
    DATEDIF(E296,TODAY(),"d"))</f>
        <v>82</v>
      </c>
      <c r="R296">
        <f t="shared" ca="1" si="15"/>
        <v>0</v>
      </c>
      <c r="S296">
        <f t="shared" ca="1" si="18"/>
        <v>0</v>
      </c>
      <c r="T296">
        <f t="shared" ca="1" si="17"/>
        <v>1</v>
      </c>
    </row>
    <row r="297" spans="2:20" x14ac:dyDescent="0.35">
      <c r="B297" t="s">
        <v>919</v>
      </c>
      <c r="D297" s="34">
        <v>3014</v>
      </c>
      <c r="E297" s="179">
        <v>45925</v>
      </c>
      <c r="G297" t="s">
        <v>715</v>
      </c>
      <c r="I297" s="179">
        <v>45926</v>
      </c>
      <c r="K297" t="s">
        <v>235</v>
      </c>
      <c r="L297" t="s">
        <v>171</v>
      </c>
      <c r="M297" t="s">
        <v>920</v>
      </c>
      <c r="N297" t="s">
        <v>237</v>
      </c>
      <c r="Q297">
        <f ca="1">IF(OR(ISNUMBER(MATCH(L297,MasterData!$D$3:$D$18,0)),ISNUMBER(MATCH(L297,MasterData!$C$3:$C$18,0))),
    DATEDIF(E297,I297,"d"),
    DATEDIF(E297,TODAY(),"d"))</f>
        <v>1</v>
      </c>
      <c r="R297">
        <f t="shared" ca="1" si="15"/>
        <v>1</v>
      </c>
      <c r="S297">
        <f t="shared" ref="S297:S303" ca="1" si="19">IF(AND($Q297&gt;7,Q297&lt;=30),1,0)</f>
        <v>0</v>
      </c>
      <c r="T297">
        <f t="shared" ca="1" si="17"/>
        <v>0</v>
      </c>
    </row>
    <row r="298" spans="2:20" x14ac:dyDescent="0.35">
      <c r="B298" t="s">
        <v>921</v>
      </c>
      <c r="D298" s="34">
        <v>3014</v>
      </c>
      <c r="E298" s="179">
        <v>45925</v>
      </c>
      <c r="G298" t="s">
        <v>916</v>
      </c>
      <c r="I298" s="179">
        <v>45926</v>
      </c>
      <c r="K298" t="s">
        <v>347</v>
      </c>
      <c r="L298" t="s">
        <v>171</v>
      </c>
      <c r="M298" t="s">
        <v>922</v>
      </c>
      <c r="N298" t="s">
        <v>237</v>
      </c>
      <c r="Q298">
        <f ca="1">IF(OR(ISNUMBER(MATCH(L298,MasterData!$D$3:$D$18,0)),ISNUMBER(MATCH(L298,MasterData!$C$3:$C$18,0))),
    DATEDIF(E298,I298,"d"),
    DATEDIF(E298,TODAY(),"d"))</f>
        <v>1</v>
      </c>
      <c r="R298">
        <f t="shared" ca="1" si="15"/>
        <v>1</v>
      </c>
      <c r="S298">
        <f t="shared" ca="1" si="19"/>
        <v>0</v>
      </c>
      <c r="T298">
        <f t="shared" ca="1" si="17"/>
        <v>0</v>
      </c>
    </row>
    <row r="299" spans="2:20" x14ac:dyDescent="0.35">
      <c r="B299" t="s">
        <v>923</v>
      </c>
      <c r="D299" s="34">
        <v>3014</v>
      </c>
      <c r="E299" s="179">
        <v>45925</v>
      </c>
      <c r="G299" t="s">
        <v>924</v>
      </c>
      <c r="I299" s="179">
        <v>45926</v>
      </c>
      <c r="K299" t="s">
        <v>235</v>
      </c>
      <c r="L299" t="s">
        <v>171</v>
      </c>
      <c r="M299" t="s">
        <v>925</v>
      </c>
      <c r="N299" t="s">
        <v>237</v>
      </c>
      <c r="Q299">
        <f ca="1">IF(OR(ISNUMBER(MATCH(L299,MasterData!$D$3:$D$18,0)),ISNUMBER(MATCH(L299,MasterData!$C$3:$C$18,0))),
    DATEDIF(E299,I299,"d"),
    DATEDIF(E299,TODAY(),"d"))</f>
        <v>1</v>
      </c>
      <c r="R299">
        <f t="shared" ca="1" si="15"/>
        <v>1</v>
      </c>
      <c r="S299">
        <f t="shared" ca="1" si="19"/>
        <v>0</v>
      </c>
      <c r="T299">
        <f t="shared" ca="1" si="17"/>
        <v>0</v>
      </c>
    </row>
    <row r="300" spans="2:20" x14ac:dyDescent="0.35">
      <c r="B300" t="s">
        <v>67</v>
      </c>
      <c r="D300" s="34" t="s">
        <v>746</v>
      </c>
      <c r="E300" s="179">
        <v>45926</v>
      </c>
      <c r="G300" t="s">
        <v>816</v>
      </c>
      <c r="I300" s="179">
        <v>45926</v>
      </c>
      <c r="K300" t="s">
        <v>235</v>
      </c>
      <c r="L300" t="s">
        <v>164</v>
      </c>
      <c r="M300" t="s">
        <v>926</v>
      </c>
      <c r="N300" t="s">
        <v>237</v>
      </c>
      <c r="P300" s="204" t="s">
        <v>798</v>
      </c>
      <c r="Q300">
        <f ca="1">IF(OR(ISNUMBER(MATCH(L300,MasterData!$D$3:$D$18,0)),ISNUMBER(MATCH(L300,MasterData!$C$3:$C$18,0))),
    DATEDIF(E300,I300,"d"),
    DATEDIF(E300,TODAY(),"d"))</f>
        <v>81</v>
      </c>
      <c r="R300">
        <f t="shared" ca="1" si="15"/>
        <v>0</v>
      </c>
      <c r="S300">
        <f t="shared" ca="1" si="19"/>
        <v>0</v>
      </c>
      <c r="T300">
        <f t="shared" ca="1" si="17"/>
        <v>1</v>
      </c>
    </row>
    <row r="301" spans="2:20" x14ac:dyDescent="0.35">
      <c r="B301" t="s">
        <v>68</v>
      </c>
      <c r="D301" s="34">
        <v>3014</v>
      </c>
      <c r="E301" s="179">
        <v>45926</v>
      </c>
      <c r="G301" t="s">
        <v>715</v>
      </c>
      <c r="I301" s="179">
        <v>45927</v>
      </c>
      <c r="K301" t="s">
        <v>235</v>
      </c>
      <c r="L301" t="s">
        <v>171</v>
      </c>
      <c r="M301" t="s">
        <v>927</v>
      </c>
      <c r="N301" t="s">
        <v>237</v>
      </c>
      <c r="P301" s="204" t="s">
        <v>798</v>
      </c>
      <c r="Q301">
        <f ca="1">IF(OR(ISNUMBER(MATCH(L301,MasterData!$D$3:$D$18,0)),ISNUMBER(MATCH(L301,MasterData!$C$3:$C$18,0))),
    DATEDIF(E301,I301,"d"),
    DATEDIF(E301,TODAY(),"d"))</f>
        <v>1</v>
      </c>
      <c r="R301">
        <f t="shared" ca="1" si="15"/>
        <v>1</v>
      </c>
      <c r="S301">
        <f t="shared" ca="1" si="19"/>
        <v>0</v>
      </c>
      <c r="T301">
        <f t="shared" ca="1" si="17"/>
        <v>0</v>
      </c>
    </row>
    <row r="302" spans="2:20" x14ac:dyDescent="0.35">
      <c r="B302" t="s">
        <v>928</v>
      </c>
      <c r="D302" s="34">
        <v>3014</v>
      </c>
      <c r="E302" s="179">
        <v>45926</v>
      </c>
      <c r="G302" t="s">
        <v>715</v>
      </c>
      <c r="I302" s="179">
        <v>45926</v>
      </c>
      <c r="K302" t="s">
        <v>235</v>
      </c>
      <c r="L302" t="s">
        <v>171</v>
      </c>
      <c r="M302" t="s">
        <v>929</v>
      </c>
      <c r="N302" t="s">
        <v>237</v>
      </c>
      <c r="Q302">
        <f ca="1">IF(OR(ISNUMBER(MATCH(L302,MasterData!$D$3:$D$18,0)),ISNUMBER(MATCH(L302,MasterData!$C$3:$C$18,0))),
    DATEDIF(E302,I302,"d"),
    DATEDIF(E302,TODAY(),"d"))</f>
        <v>0</v>
      </c>
      <c r="R302">
        <f t="shared" ca="1" si="15"/>
        <v>1</v>
      </c>
      <c r="S302">
        <f t="shared" ca="1" si="19"/>
        <v>0</v>
      </c>
      <c r="T302">
        <f t="shared" ca="1" si="17"/>
        <v>0</v>
      </c>
    </row>
    <row r="303" spans="2:20" x14ac:dyDescent="0.35">
      <c r="B303" t="s">
        <v>69</v>
      </c>
      <c r="D303" s="34">
        <v>3014</v>
      </c>
      <c r="E303" s="179">
        <v>45926</v>
      </c>
      <c r="G303" t="s">
        <v>715</v>
      </c>
      <c r="I303" s="179">
        <v>45926</v>
      </c>
      <c r="K303" t="s">
        <v>235</v>
      </c>
      <c r="L303" t="s">
        <v>164</v>
      </c>
      <c r="M303" t="s">
        <v>930</v>
      </c>
      <c r="N303" t="s">
        <v>237</v>
      </c>
      <c r="P303" s="204" t="s">
        <v>798</v>
      </c>
      <c r="Q303">
        <f ca="1">IF(OR(ISNUMBER(MATCH(L303,MasterData!$D$3:$D$18,0)),ISNUMBER(MATCH(L303,MasterData!$C$3:$C$18,0))),
    DATEDIF(E303,I303,"d"),
    DATEDIF(E303,TODAY(),"d"))</f>
        <v>81</v>
      </c>
      <c r="R303">
        <f t="shared" ca="1" si="15"/>
        <v>0</v>
      </c>
      <c r="S303">
        <f t="shared" ca="1" si="19"/>
        <v>0</v>
      </c>
      <c r="T303">
        <f t="shared" ca="1" si="17"/>
        <v>1</v>
      </c>
    </row>
    <row r="304" spans="2:20" x14ac:dyDescent="0.35">
      <c r="B304" t="s">
        <v>70</v>
      </c>
      <c r="D304" s="34">
        <v>3014</v>
      </c>
      <c r="E304" s="179">
        <v>45927</v>
      </c>
      <c r="G304" t="s">
        <v>715</v>
      </c>
      <c r="I304" s="179">
        <v>45927</v>
      </c>
      <c r="K304" t="s">
        <v>235</v>
      </c>
      <c r="L304" t="s">
        <v>164</v>
      </c>
      <c r="M304" t="s">
        <v>931</v>
      </c>
      <c r="N304" t="s">
        <v>237</v>
      </c>
      <c r="P304" s="204" t="s">
        <v>798</v>
      </c>
      <c r="Q304">
        <f ca="1">IF(OR(ISNUMBER(MATCH(L304,MasterData!$D$3:$D$18,0)),ISNUMBER(MATCH(L304,MasterData!$C$3:$C$18,0))),
    DATEDIF(E304,I304,"d"),
    DATEDIF(E304,TODAY(),"d"))</f>
        <v>80</v>
      </c>
      <c r="R304">
        <f t="shared" ca="1" si="15"/>
        <v>0</v>
      </c>
      <c r="S304">
        <f t="shared" ref="S304:S308" ca="1" si="20">IF(AND($Q304&gt;7,Q304&lt;=30),1,0)</f>
        <v>0</v>
      </c>
      <c r="T304">
        <f t="shared" ca="1" si="17"/>
        <v>1</v>
      </c>
    </row>
    <row r="305" spans="2:20" x14ac:dyDescent="0.35">
      <c r="B305" t="s">
        <v>932</v>
      </c>
      <c r="D305" s="34">
        <v>3014</v>
      </c>
      <c r="E305" s="179">
        <v>45927</v>
      </c>
      <c r="G305" t="s">
        <v>715</v>
      </c>
      <c r="I305" s="179">
        <v>45927</v>
      </c>
      <c r="K305" t="s">
        <v>235</v>
      </c>
      <c r="L305" t="s">
        <v>164</v>
      </c>
      <c r="M305" t="s">
        <v>933</v>
      </c>
      <c r="N305" t="s">
        <v>237</v>
      </c>
      <c r="Q305">
        <f ca="1">IF(OR(ISNUMBER(MATCH(L305,MasterData!$D$3:$D$18,0)),ISNUMBER(MATCH(L305,MasterData!$C$3:$C$18,0))),
    DATEDIF(E305,I305,"d"),
    DATEDIF(E305,TODAY(),"d"))</f>
        <v>80</v>
      </c>
      <c r="R305">
        <f t="shared" ca="1" si="15"/>
        <v>0</v>
      </c>
      <c r="S305">
        <f t="shared" ca="1" si="20"/>
        <v>0</v>
      </c>
      <c r="T305">
        <f t="shared" ca="1" si="17"/>
        <v>1</v>
      </c>
    </row>
    <row r="306" spans="2:20" x14ac:dyDescent="0.35">
      <c r="B306" t="s">
        <v>71</v>
      </c>
      <c r="D306" s="34">
        <v>3014</v>
      </c>
      <c r="E306" s="179">
        <v>45928</v>
      </c>
      <c r="G306" t="s">
        <v>715</v>
      </c>
      <c r="I306" s="179">
        <v>45928</v>
      </c>
      <c r="K306" t="s">
        <v>235</v>
      </c>
      <c r="L306" t="s">
        <v>164</v>
      </c>
      <c r="M306" t="s">
        <v>934</v>
      </c>
      <c r="N306" t="s">
        <v>237</v>
      </c>
      <c r="P306" s="204" t="s">
        <v>798</v>
      </c>
      <c r="Q306">
        <f ca="1">IF(OR(ISNUMBER(MATCH(L306,MasterData!$D$3:$D$18,0)),ISNUMBER(MATCH(L306,MasterData!$C$3:$C$18,0))),
    DATEDIF(E306,I306,"d"),
    DATEDIF(E306,TODAY(),"d"))</f>
        <v>79</v>
      </c>
      <c r="R306">
        <f t="shared" ca="1" si="15"/>
        <v>0</v>
      </c>
      <c r="S306">
        <f t="shared" ca="1" si="20"/>
        <v>0</v>
      </c>
      <c r="T306">
        <f t="shared" ca="1" si="17"/>
        <v>1</v>
      </c>
    </row>
    <row r="307" spans="2:20" x14ac:dyDescent="0.35">
      <c r="B307" t="s">
        <v>72</v>
      </c>
      <c r="D307" s="34">
        <v>3014</v>
      </c>
      <c r="E307" s="179">
        <v>45928</v>
      </c>
      <c r="G307" t="s">
        <v>715</v>
      </c>
      <c r="I307" s="179">
        <v>45928</v>
      </c>
      <c r="K307" t="s">
        <v>235</v>
      </c>
      <c r="L307" t="s">
        <v>164</v>
      </c>
      <c r="M307" t="s">
        <v>935</v>
      </c>
      <c r="N307" t="s">
        <v>237</v>
      </c>
      <c r="P307" s="204" t="s">
        <v>798</v>
      </c>
      <c r="Q307">
        <f ca="1">IF(OR(ISNUMBER(MATCH(L307,MasterData!$D$3:$D$18,0)),ISNUMBER(MATCH(L307,MasterData!$C$3:$C$18,0))),
    DATEDIF(E307,I307,"d"),
    DATEDIF(E307,TODAY(),"d"))</f>
        <v>79</v>
      </c>
      <c r="R307">
        <f t="shared" ca="1" si="15"/>
        <v>0</v>
      </c>
      <c r="S307">
        <f t="shared" ca="1" si="20"/>
        <v>0</v>
      </c>
      <c r="T307">
        <f t="shared" ca="1" si="17"/>
        <v>1</v>
      </c>
    </row>
    <row r="308" spans="2:20" x14ac:dyDescent="0.35">
      <c r="B308" t="s">
        <v>73</v>
      </c>
      <c r="D308" s="34">
        <v>3014</v>
      </c>
      <c r="E308" s="179">
        <v>45928</v>
      </c>
      <c r="G308" t="s">
        <v>804</v>
      </c>
      <c r="I308" s="179">
        <v>45928</v>
      </c>
      <c r="K308" t="s">
        <v>235</v>
      </c>
      <c r="L308" t="s">
        <v>164</v>
      </c>
      <c r="M308" t="s">
        <v>936</v>
      </c>
      <c r="N308" t="s">
        <v>237</v>
      </c>
      <c r="P308" s="204" t="s">
        <v>798</v>
      </c>
      <c r="Q308">
        <f ca="1">IF(OR(ISNUMBER(MATCH(L308,MasterData!$D$3:$D$18,0)),ISNUMBER(MATCH(L308,MasterData!$C$3:$C$18,0))),
    DATEDIF(E308,I308,"d"),
    DATEDIF(E308,TODAY(),"d"))</f>
        <v>79</v>
      </c>
      <c r="R308">
        <f t="shared" ca="1" si="15"/>
        <v>0</v>
      </c>
      <c r="S308">
        <f t="shared" ca="1" si="20"/>
        <v>0</v>
      </c>
      <c r="T308">
        <f t="shared" ca="1" si="17"/>
        <v>1</v>
      </c>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2110DA75-9E1B-4FAC-9A7A-4221A23EC28A}"/>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6B90DF14-B03C-4A1A-9FDC-1F3FDDEC80A0}"/>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C98FA050-E073-4B2B-B3BB-4422CB7B465F}"/>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D8A1452A-3524-4A7B-942C-67025189954D}"/>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BD6CE84F-C40E-477C-950D-C139F80AE60F}"/>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148C35B-1E5E-43AE-B83C-8EC3DFAD9403}"/>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720DEE5-30EA-43D7-8F21-B8556BC5115E}"/>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07495B6-33D6-43C2-B66B-83A11BA3BD26}"/>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CCAFA62-95DA-4EDC-A5D1-7FEAA972405F}"/>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7E396B3-B8DE-4B60-9F30-2180FD941EC8}"/>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19BB612-520A-4CD7-BF30-70CAAB27F940}"/>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02D8877-823C-437F-AD8B-01059896F026}"/>
    <hyperlink ref="B241" r:id="rId13" display="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9B15C2BF-A083-4EBE-B622-88B3093BF66C}"/>
    <hyperlink ref="B243" r:id="rId14" display="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79BB4EC5-FE08-4E81-97B1-99584CE0B0ED}"/>
    <hyperlink ref="B244" r:id="rId15" display="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1522EE15-E8C1-4759-973D-BB2C5A94892F}"/>
    <hyperlink ref="B245" r:id="rId16" display="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EDF8DBCB-D8F3-4FB4-B8A8-3D04A92128C8}"/>
    <hyperlink ref="B246" r:id="rId17" display="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xr:uid="{2B2D5DCF-227E-4BFB-8201-FF7A920F9C7D}"/>
    <hyperlink ref="B247" r:id="rId18" display="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FAE66DC5-628B-44B9-8A23-FB55DB4ABB2B}"/>
    <hyperlink ref="B248" r:id="rId19" display="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4DB138CB-CD4A-4F8C-A61D-282427F8ADA3}"/>
    <hyperlink ref="B242" r:id="rId20" display="https://myit.siemens.com/now/nav/ui/classic/params/target/incident.do%3Fsys_id%3Dc5156d00c3eea650fab2bc65e0013162%26sysparm_stack%3D%26sysparm_view%3D" xr:uid="{654BD6AB-899E-4F65-A78C-18958D91596D}"/>
    <hyperlink ref="B249" r:id="rId21" display="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15DBDE94-5CC0-4CD5-96F4-08A380D9B417}"/>
    <hyperlink ref="B250" r:id="rId22" display="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4B8CDD4B-C476-4B83-AEEC-FBC8FF68D4ED}"/>
    <hyperlink ref="B251" r:id="rId23" display="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8F9EDFE3-19D4-4076-87DB-2B954CDAF120}"/>
    <hyperlink ref="B253" r:id="rId24" display="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B1E3FB97-95E9-4162-980A-4A1975668D09}"/>
    <hyperlink ref="B254" r:id="rId25" display="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F2E10DE8-2523-47E9-B291-BD07AF4E8920}"/>
    <hyperlink ref="B252" r:id="rId26" display="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D745A1B-5183-46B4-9F00-4E4561127078}"/>
    <hyperlink ref="B255" r:id="rId27" display="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84143F9-043E-4051-9ABE-C6850450BF7A}"/>
    <hyperlink ref="B256" r:id="rId28" display="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DE8D657-B45B-41DC-82F3-EC4C1E20E771}"/>
    <hyperlink ref="B257" r:id="rId29" display="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C39A051D-8F9C-4CC5-801C-4307F25B2E97}"/>
    <hyperlink ref="B258" r:id="rId30" display="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E0ADD31-CF4A-4DDF-8373-6BF606ACB6DD}"/>
    <hyperlink ref="B259" r:id="rId31" display="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C4451EA-F177-4CA4-A48B-820617D697BC}"/>
    <hyperlink ref="B260" r:id="rId32" display="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FE4085B-DD04-4B42-9F1C-E0DEBAE8EC50}"/>
    <hyperlink ref="B261" r:id="rId33" display="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56B1D15-9E93-4DCF-8B30-7751F5E68543}"/>
    <hyperlink ref="B262" r:id="rId34" display="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351808C-5AF1-470D-9CE9-0866A4C6BE61}"/>
    <hyperlink ref="B263" r:id="rId35" display="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3F9DDB9-DC24-4D8D-8671-4B54D98226D0}"/>
    <hyperlink ref="B264" r:id="rId36" display="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0926F45-AA31-4A13-80D9-C6F22E91F5FB}"/>
    <hyperlink ref="B265" r:id="rId37" display="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6A6D4FB-E411-4C99-A817-5868722564B0}"/>
    <hyperlink ref="B266" r:id="rId38" display="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D1D525A-A388-4D8B-9BF1-DE89C4D78E12}"/>
    <hyperlink ref="B267" r:id="rId39" display="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F133B3A-A181-42CA-ADA0-FB85DA70E657}"/>
    <hyperlink ref="B268" r:id="rId40" display="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85C073B-312C-4EA1-813B-463DC6466EA0}"/>
    <hyperlink ref="B269" r:id="rId41" display="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5F46819-F051-42C6-969F-4E68749EA7F1}"/>
    <hyperlink ref="B270" r:id="rId42" display="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BE7178D-E3AD-49EF-9E85-99C63465BCE6}"/>
    <hyperlink ref="B271" r:id="rId43" display="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9AFA822-8844-4738-A44E-E6C1F7904D68}"/>
    <hyperlink ref="B272" r:id="rId44" display="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EDC5C36-1527-4544-B54F-50070BAC816D}"/>
    <hyperlink ref="B273" r:id="rId45" display="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DC67E83-79B9-40F9-A45F-5D7A5A3DF66E}"/>
    <hyperlink ref="B274" r:id="rId46" display="https://myit.siemens.com/incident.do?sys_id=3c85b10ac3c0be90304cf7bc7a01312d&amp;sysparm_record_target=incident&amp;sysparm_record_row=2&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7D6DFB0-8B4D-4DB3-A2D0-8FDD48F2F043}"/>
    <hyperlink ref="B275" r:id="rId47" display="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9A1AF71-F56D-4087-B758-ED97D895B9BD}"/>
    <hyperlink ref="B276" r:id="rId48" display="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F95F179-D5B4-4EB6-94D4-2AC3E19FEF48}"/>
    <hyperlink ref="B277" r:id="rId49" display="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5AB9725-FA00-48AB-B1D8-3E5290821058}"/>
    <hyperlink ref="B278" r:id="rId50" display="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FCF5501-4B54-4CF4-B868-45E3A6CD0B0B}"/>
    <hyperlink ref="B279" r:id="rId51" display="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FCAA0A6-130F-40AB-A86F-B2C34ED05092}"/>
    <hyperlink ref="B280" r:id="rId52" display="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88518A3-AA3A-44C1-BFAB-194C507911FF}"/>
    <hyperlink ref="B281" r:id="rId53" display="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32C04B3-3DE3-433B-8DCF-3D5E23BE5AD9}"/>
    <hyperlink ref="B282" r:id="rId54" display="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4BF7005-ECDA-4F19-BB32-4DECE9E49E8B}"/>
    <hyperlink ref="B283" r:id="rId55" display="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278B3BB-0DBF-4441-A5AE-AC506E3335E8}"/>
    <hyperlink ref="B284" r:id="rId56" display="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400B541-9B27-4582-8D8D-EF296D7B5E0D}"/>
    <hyperlink ref="B285" r:id="rId57" display="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AF84545-9917-47ED-8180-C8ADF8266A4C}"/>
    <hyperlink ref="B286" r:id="rId58" display="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92AADA1-7AA8-4BDD-86B8-ACBAF1AC2831}"/>
    <hyperlink ref="B287" r:id="rId59" display="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B088EA8-440E-43F1-9210-B81CE6761FA5}"/>
    <hyperlink ref="B288" r:id="rId60" display="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230F2F1-7069-42D7-8C79-E6E71385F238}"/>
    <hyperlink ref="B289" r:id="rId61" display="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AD75421-2A1D-4281-8B53-CCCAE314AAB4}"/>
    <hyperlink ref="B290" r:id="rId62" display="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2834C3C-5B89-4837-9C40-1EB8347E0C03}"/>
    <hyperlink ref="B291" r:id="rId63" display="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8261669-693B-49B0-8F80-D06FC8FE02E0}"/>
    <hyperlink ref="B292" r:id="rId64" display="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1F70FFD-8C0A-4952-90B7-C971C1F0C0AD}"/>
    <hyperlink ref="B293" r:id="rId65" display="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91D88DC-7CF1-4241-9EFA-24FBF3E0C1A3}"/>
    <hyperlink ref="B294" r:id="rId66" display="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8DCF2BE-2A96-47FB-91DA-C06AA62748AD}"/>
    <hyperlink ref="B295" r:id="rId67" display="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7F21AE5-EA7F-43A9-AE59-14BF26DDC326}"/>
    <hyperlink ref="B296" r:id="rId68" display="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90EF292-EA23-4EE0-B9FF-10064508AFB9}"/>
    <hyperlink ref="B298" r:id="rId69" display="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21DF0C6-DD9A-4007-8F9E-834CFFE432A8}"/>
    <hyperlink ref="B299" r:id="rId70" display="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84EBD59B-00DC-41BD-97B2-B0F14AF23119}"/>
    <hyperlink ref="B300" r:id="rId71" display="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5CCC491-16FA-4554-9DB7-AF7F39715973}"/>
    <hyperlink ref="B301" r:id="rId72" display="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4FD577E1-80A7-4F9B-992A-49CC37F74805}"/>
    <hyperlink ref="B302" r:id="rId73" display="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688D54BB-C8D0-460E-BDCE-0C3D450B4177}"/>
    <hyperlink ref="B303" r:id="rId74" display="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0F6C1E87-F8F6-4E07-B25F-508FEC57879D}"/>
    <hyperlink ref="B304" r:id="rId75" display="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3350423A-059F-4ACC-90C1-4CB245D43B2D}"/>
    <hyperlink ref="B305" r:id="rId76" display="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8D58AEC-85B2-4E74-BE90-0C576F589742}"/>
    <hyperlink ref="B306" r:id="rId77" display="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68644C1-A125-4096-B5D7-9EA145EC5464}"/>
    <hyperlink ref="B307" r:id="rId78" display="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F3DDE54-76E0-4B7F-9BC9-1D3DE70A290B}"/>
    <hyperlink ref="B308" r:id="rId79" display="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6397F6F-79EC-4CAB-885E-8F7DD4571508}"/>
  </hyperlinks>
  <pageMargins left="0.7" right="0.7" top="0.75" bottom="0.75" header="0.3" footer="0.3"/>
  <tableParts count="1">
    <tablePart r:id="rId80"/>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67539-B049-4C94-B22A-EAC372890641}">
  <dimension ref="A1:T330"/>
  <sheetViews>
    <sheetView topLeftCell="F289" zoomScale="70" zoomScaleNormal="70" workbookViewId="0">
      <selection activeCell="Q330" sqref="Q330"/>
    </sheetView>
  </sheetViews>
  <sheetFormatPr defaultRowHeight="14.5" x14ac:dyDescent="0.35"/>
  <cols>
    <col min="1" max="1" width="13.54296875" bestFit="1" customWidth="1"/>
    <col min="2" max="2" width="19.81640625" customWidth="1"/>
    <col min="3" max="3" width="13.81640625" customWidth="1"/>
    <col min="4" max="4" width="7.54296875" customWidth="1"/>
    <col min="5" max="5" width="18.7265625" customWidth="1"/>
    <col min="6" max="6" width="12.453125" customWidth="1"/>
    <col min="7" max="7" width="60.7265625" customWidth="1"/>
    <col min="8" max="8" width="31" customWidth="1"/>
    <col min="9" max="9" width="19.54296875" customWidth="1"/>
    <col min="10" max="10" width="30.81640625" customWidth="1"/>
    <col min="11" max="11" width="12.453125" customWidth="1"/>
    <col min="12" max="12" width="17.453125" customWidth="1"/>
    <col min="13" max="13" width="81.1796875" customWidth="1"/>
    <col min="14" max="14" width="39.1796875" customWidth="1"/>
    <col min="15" max="15" width="12.81640625" customWidth="1"/>
    <col min="16" max="16" width="12" style="193" customWidth="1"/>
    <col min="17" max="17" width="14.1796875" customWidth="1"/>
    <col min="18" max="18" width="11.54296875" customWidth="1"/>
    <col min="19" max="20" width="12.81640625" customWidth="1"/>
  </cols>
  <sheetData>
    <row r="1" spans="1:20" x14ac:dyDescent="0.35">
      <c r="A1" t="s">
        <v>1</v>
      </c>
      <c r="B1" t="s">
        <v>0</v>
      </c>
      <c r="C1" t="s">
        <v>214</v>
      </c>
      <c r="D1" t="s">
        <v>215</v>
      </c>
      <c r="E1" t="s">
        <v>216</v>
      </c>
      <c r="F1" t="s">
        <v>217</v>
      </c>
      <c r="G1" t="s">
        <v>218</v>
      </c>
      <c r="H1" t="s">
        <v>219</v>
      </c>
      <c r="I1" t="s">
        <v>220</v>
      </c>
      <c r="J1" t="s">
        <v>221</v>
      </c>
      <c r="K1" t="s">
        <v>161</v>
      </c>
      <c r="L1" t="s">
        <v>222</v>
      </c>
      <c r="M1" t="s">
        <v>223</v>
      </c>
      <c r="N1" t="s">
        <v>224</v>
      </c>
      <c r="O1" t="s">
        <v>225</v>
      </c>
      <c r="P1" s="3" t="s">
        <v>797</v>
      </c>
      <c r="Q1" s="3" t="s">
        <v>226</v>
      </c>
      <c r="R1" s="3" t="s">
        <v>694</v>
      </c>
      <c r="S1" s="3" t="s">
        <v>695</v>
      </c>
      <c r="T1" s="3" t="s">
        <v>696</v>
      </c>
    </row>
    <row r="2" spans="1:20" x14ac:dyDescent="0.35">
      <c r="A2">
        <v>6000127070</v>
      </c>
      <c r="B2" t="s">
        <v>229</v>
      </c>
      <c r="C2" t="s">
        <v>230</v>
      </c>
      <c r="D2" s="34" t="s">
        <v>231</v>
      </c>
      <c r="E2" s="1">
        <v>45663</v>
      </c>
      <c r="F2" s="1"/>
      <c r="G2" t="s">
        <v>232</v>
      </c>
      <c r="H2" t="s">
        <v>233</v>
      </c>
      <c r="I2" s="1">
        <v>45727</v>
      </c>
      <c r="J2" t="s">
        <v>234</v>
      </c>
      <c r="K2" t="s">
        <v>235</v>
      </c>
      <c r="L2" t="s">
        <v>171</v>
      </c>
      <c r="M2" t="s">
        <v>236</v>
      </c>
      <c r="N2" t="s">
        <v>237</v>
      </c>
      <c r="O2" t="s">
        <v>230</v>
      </c>
      <c r="P2"/>
      <c r="Q2">
        <f ca="1">IF(OR(ISNUMBER(MATCH(L2,MasterData!$D$3:$D$18,0)),ISNUMBER(MATCH(L2,MasterData!$C$3:$C$18,0))),
    DATEDIF(E2,I2,"d"),
    DATEDIF(E2,TODAY(),"d"))</f>
        <v>64</v>
      </c>
      <c r="R2">
        <f ca="1">IF(AND($Q2&gt;=0,$Q2&lt;=7),1,0)</f>
        <v>0</v>
      </c>
      <c r="S2">
        <f ca="1">IF(AND($Q2&gt;7,Q2&lt;=30),1,0)</f>
        <v>0</v>
      </c>
      <c r="T2">
        <f ca="1">IF($Q2&gt;30,1,0)</f>
        <v>1</v>
      </c>
    </row>
    <row r="3" spans="1:20" x14ac:dyDescent="0.35">
      <c r="A3">
        <v>6000127209</v>
      </c>
      <c r="B3" t="s">
        <v>238</v>
      </c>
      <c r="C3" t="s">
        <v>230</v>
      </c>
      <c r="D3" s="34" t="s">
        <v>231</v>
      </c>
      <c r="E3" s="1">
        <v>45664</v>
      </c>
      <c r="F3" s="1"/>
      <c r="G3" t="s">
        <v>239</v>
      </c>
      <c r="H3" t="s">
        <v>240</v>
      </c>
      <c r="I3" s="1">
        <v>45673</v>
      </c>
      <c r="J3" t="s">
        <v>234</v>
      </c>
      <c r="K3" t="s">
        <v>241</v>
      </c>
      <c r="L3" t="s">
        <v>171</v>
      </c>
      <c r="M3" t="s">
        <v>242</v>
      </c>
      <c r="N3" t="s">
        <v>237</v>
      </c>
      <c r="O3" t="s">
        <v>230</v>
      </c>
      <c r="P3"/>
      <c r="Q3">
        <f ca="1">IF(OR(ISNUMBER(MATCH(L3,MasterData!$D$3:$D$18,0)),ISNUMBER(MATCH(L3,MasterData!$C$3:$C$18,0))),
    DATEDIF(E3,I3,"d"),
    DATEDIF(E3,TODAY(),"d"))</f>
        <v>9</v>
      </c>
      <c r="R3">
        <f t="shared" ref="R3:R66" ca="1" si="0">IF(AND($Q3&gt;=0,$Q3&lt;=7),1,0)</f>
        <v>0</v>
      </c>
      <c r="S3">
        <f t="shared" ref="S3:S66" ca="1" si="1">IF(AND($Q3&gt;7,Q3&lt;=30),1,0)</f>
        <v>1</v>
      </c>
      <c r="T3">
        <f t="shared" ref="T3:T66" ca="1" si="2">IF($Q3&gt;30,1,0)</f>
        <v>0</v>
      </c>
    </row>
    <row r="4" spans="1:20" x14ac:dyDescent="0.35">
      <c r="A4">
        <v>6000127632</v>
      </c>
      <c r="B4" t="s">
        <v>243</v>
      </c>
      <c r="C4" t="s">
        <v>230</v>
      </c>
      <c r="D4" s="34" t="s">
        <v>231</v>
      </c>
      <c r="E4" s="1">
        <v>45667</v>
      </c>
      <c r="F4" s="1"/>
      <c r="G4" t="s">
        <v>244</v>
      </c>
      <c r="H4" t="s">
        <v>245</v>
      </c>
      <c r="I4" s="1">
        <v>45679</v>
      </c>
      <c r="J4" t="s">
        <v>234</v>
      </c>
      <c r="K4" t="s">
        <v>235</v>
      </c>
      <c r="L4" t="s">
        <v>171</v>
      </c>
      <c r="M4" t="s">
        <v>246</v>
      </c>
      <c r="N4" t="s">
        <v>237</v>
      </c>
      <c r="O4" t="s">
        <v>230</v>
      </c>
      <c r="P4"/>
      <c r="Q4">
        <f ca="1">IF(OR(ISNUMBER(MATCH(L4,MasterData!$D$3:$D$18,0)),ISNUMBER(MATCH(L4,MasterData!$C$3:$C$18,0))),
    DATEDIF(E4,I4,"d"),
    DATEDIF(E4,TODAY(),"d"))</f>
        <v>12</v>
      </c>
      <c r="R4">
        <f t="shared" ca="1" si="0"/>
        <v>0</v>
      </c>
      <c r="S4">
        <f t="shared" ca="1" si="1"/>
        <v>1</v>
      </c>
      <c r="T4">
        <f t="shared" ca="1" si="2"/>
        <v>0</v>
      </c>
    </row>
    <row r="5" spans="1:20" x14ac:dyDescent="0.35">
      <c r="A5">
        <v>6000128352</v>
      </c>
      <c r="B5" t="s">
        <v>230</v>
      </c>
      <c r="C5" t="s">
        <v>230</v>
      </c>
      <c r="D5" s="34" t="s">
        <v>247</v>
      </c>
      <c r="E5" s="1">
        <v>45674</v>
      </c>
      <c r="F5" s="1"/>
      <c r="G5" t="s">
        <v>248</v>
      </c>
      <c r="H5" t="s">
        <v>240</v>
      </c>
      <c r="I5" s="1">
        <v>45688</v>
      </c>
      <c r="J5" t="s">
        <v>201</v>
      </c>
      <c r="K5" t="s">
        <v>241</v>
      </c>
      <c r="L5" t="s">
        <v>171</v>
      </c>
      <c r="M5" t="s">
        <v>249</v>
      </c>
      <c r="N5" t="s">
        <v>237</v>
      </c>
      <c r="O5" t="s">
        <v>230</v>
      </c>
      <c r="P5"/>
      <c r="Q5">
        <f ca="1">IF(OR(ISNUMBER(MATCH(L5,MasterData!$D$3:$D$18,0)),ISNUMBER(MATCH(L5,MasterData!$C$3:$C$18,0))),
    DATEDIF(E5,I5,"d"),
    DATEDIF(E5,TODAY(),"d"))</f>
        <v>14</v>
      </c>
      <c r="R5">
        <f t="shared" ca="1" si="0"/>
        <v>0</v>
      </c>
      <c r="S5">
        <f t="shared" ca="1" si="1"/>
        <v>1</v>
      </c>
      <c r="T5">
        <f t="shared" ca="1" si="2"/>
        <v>0</v>
      </c>
    </row>
    <row r="6" spans="1:20" x14ac:dyDescent="0.35">
      <c r="A6">
        <v>6000128500</v>
      </c>
      <c r="B6" t="s">
        <v>250</v>
      </c>
      <c r="C6" t="s">
        <v>230</v>
      </c>
      <c r="D6" s="34" t="s">
        <v>251</v>
      </c>
      <c r="E6" s="1">
        <v>45677</v>
      </c>
      <c r="F6" s="1"/>
      <c r="G6" t="s">
        <v>252</v>
      </c>
      <c r="H6" t="s">
        <v>245</v>
      </c>
      <c r="I6" s="1">
        <v>45684</v>
      </c>
      <c r="J6" t="s">
        <v>234</v>
      </c>
      <c r="K6" t="s">
        <v>235</v>
      </c>
      <c r="L6" t="s">
        <v>171</v>
      </c>
      <c r="M6" t="s">
        <v>253</v>
      </c>
      <c r="N6" t="s">
        <v>237</v>
      </c>
      <c r="O6" t="s">
        <v>230</v>
      </c>
      <c r="P6"/>
      <c r="Q6">
        <f ca="1">IF(OR(ISNUMBER(MATCH(L6,MasterData!$D$3:$D$18,0)),ISNUMBER(MATCH(L6,MasterData!$C$3:$C$18,0))),
    DATEDIF(E6,I6,"d"),
    DATEDIF(E6,TODAY(),"d"))</f>
        <v>7</v>
      </c>
      <c r="R6">
        <f t="shared" ca="1" si="0"/>
        <v>1</v>
      </c>
      <c r="S6">
        <f t="shared" ca="1" si="1"/>
        <v>0</v>
      </c>
      <c r="T6">
        <f t="shared" ca="1" si="2"/>
        <v>0</v>
      </c>
    </row>
    <row r="7" spans="1:20" x14ac:dyDescent="0.35">
      <c r="A7" s="72">
        <v>6000128546</v>
      </c>
      <c r="B7" s="72" t="s">
        <v>4</v>
      </c>
      <c r="C7" s="72" t="s">
        <v>230</v>
      </c>
      <c r="D7" s="180" t="s">
        <v>254</v>
      </c>
      <c r="E7" s="73">
        <v>45677</v>
      </c>
      <c r="F7" s="73">
        <v>45947</v>
      </c>
      <c r="G7" s="72" t="s">
        <v>255</v>
      </c>
      <c r="H7" s="72" t="s">
        <v>245</v>
      </c>
      <c r="I7" s="73">
        <v>45875</v>
      </c>
      <c r="J7" s="72" t="s">
        <v>560</v>
      </c>
      <c r="K7" s="72" t="s">
        <v>241</v>
      </c>
      <c r="L7" s="72" t="s">
        <v>183</v>
      </c>
      <c r="M7" s="72" t="s">
        <v>257</v>
      </c>
      <c r="N7" s="72" t="s">
        <v>237</v>
      </c>
      <c r="O7" s="72" t="s">
        <v>230</v>
      </c>
      <c r="P7" s="203" t="s">
        <v>798</v>
      </c>
      <c r="Q7" s="72">
        <v>-1</v>
      </c>
      <c r="R7" s="72">
        <f t="shared" si="0"/>
        <v>0</v>
      </c>
      <c r="S7" s="72">
        <f t="shared" si="1"/>
        <v>0</v>
      </c>
      <c r="T7" s="72">
        <v>1</v>
      </c>
    </row>
    <row r="8" spans="1:20" x14ac:dyDescent="0.35">
      <c r="A8">
        <v>6000128759</v>
      </c>
      <c r="B8" t="s">
        <v>258</v>
      </c>
      <c r="C8" t="s">
        <v>230</v>
      </c>
      <c r="D8" s="34" t="s">
        <v>251</v>
      </c>
      <c r="E8" s="1">
        <v>45679</v>
      </c>
      <c r="F8" s="1"/>
      <c r="G8" t="s">
        <v>259</v>
      </c>
      <c r="H8" t="s">
        <v>245</v>
      </c>
      <c r="I8" s="1">
        <v>45686</v>
      </c>
      <c r="J8" t="s">
        <v>234</v>
      </c>
      <c r="K8" t="s">
        <v>235</v>
      </c>
      <c r="L8" t="s">
        <v>171</v>
      </c>
      <c r="M8" t="s">
        <v>260</v>
      </c>
      <c r="N8" t="s">
        <v>237</v>
      </c>
      <c r="O8" t="s">
        <v>230</v>
      </c>
      <c r="P8"/>
      <c r="Q8">
        <f ca="1">IF(OR(ISNUMBER(MATCH(L8,MasterData!$D$3:$D$18,0)),ISNUMBER(MATCH(L8,MasterData!$C$3:$C$18,0))),
    DATEDIF(E8,I8,"d"),
    DATEDIF(E8,TODAY(),"d"))</f>
        <v>7</v>
      </c>
      <c r="R8">
        <f t="shared" ca="1" si="0"/>
        <v>1</v>
      </c>
      <c r="S8">
        <f t="shared" ca="1" si="1"/>
        <v>0</v>
      </c>
      <c r="T8">
        <f t="shared" ca="1" si="2"/>
        <v>0</v>
      </c>
    </row>
    <row r="9" spans="1:20" x14ac:dyDescent="0.35">
      <c r="A9">
        <v>6000129022</v>
      </c>
      <c r="B9" t="s">
        <v>261</v>
      </c>
      <c r="C9" t="s">
        <v>230</v>
      </c>
      <c r="D9" s="34" t="s">
        <v>231</v>
      </c>
      <c r="E9" s="1">
        <v>45680</v>
      </c>
      <c r="F9" s="1"/>
      <c r="G9" t="s">
        <v>262</v>
      </c>
      <c r="H9" t="s">
        <v>245</v>
      </c>
      <c r="I9" s="1">
        <v>45705</v>
      </c>
      <c r="J9" t="s">
        <v>234</v>
      </c>
      <c r="K9" t="s">
        <v>235</v>
      </c>
      <c r="L9" t="s">
        <v>171</v>
      </c>
      <c r="M9" t="s">
        <v>263</v>
      </c>
      <c r="N9" t="s">
        <v>237</v>
      </c>
      <c r="O9" t="s">
        <v>230</v>
      </c>
      <c r="P9"/>
      <c r="Q9">
        <f ca="1">IF(OR(ISNUMBER(MATCH(L9,MasterData!$D$3:$D$18,0)),ISNUMBER(MATCH(L9,MasterData!$C$3:$C$18,0))),
    DATEDIF(E9,I9,"d"),
    DATEDIF(E9,TODAY(),"d"))</f>
        <v>25</v>
      </c>
      <c r="R9">
        <f t="shared" ca="1" si="0"/>
        <v>0</v>
      </c>
      <c r="S9">
        <f t="shared" ca="1" si="1"/>
        <v>1</v>
      </c>
      <c r="T9">
        <f t="shared" ca="1" si="2"/>
        <v>0</v>
      </c>
    </row>
    <row r="10" spans="1:20" x14ac:dyDescent="0.35">
      <c r="A10">
        <v>6000129245</v>
      </c>
      <c r="B10" t="s">
        <v>264</v>
      </c>
      <c r="C10" t="s">
        <v>230</v>
      </c>
      <c r="D10" s="34" t="s">
        <v>251</v>
      </c>
      <c r="E10" s="1">
        <v>45684</v>
      </c>
      <c r="F10" s="1"/>
      <c r="G10" t="s">
        <v>265</v>
      </c>
      <c r="H10" t="s">
        <v>245</v>
      </c>
      <c r="I10" s="1">
        <v>45691</v>
      </c>
      <c r="J10" t="s">
        <v>234</v>
      </c>
      <c r="K10" t="s">
        <v>235</v>
      </c>
      <c r="L10" t="s">
        <v>171</v>
      </c>
      <c r="M10" t="s">
        <v>266</v>
      </c>
      <c r="N10" t="s">
        <v>237</v>
      </c>
      <c r="O10" t="s">
        <v>230</v>
      </c>
      <c r="P10"/>
      <c r="Q10">
        <f ca="1">IF(OR(ISNUMBER(MATCH(L10,MasterData!$D$3:$D$18,0)),ISNUMBER(MATCH(L10,MasterData!$C$3:$C$18,0))),
    DATEDIF(E10,I10,"d"),
    DATEDIF(E10,TODAY(),"d"))</f>
        <v>7</v>
      </c>
      <c r="R10">
        <f t="shared" ca="1" si="0"/>
        <v>1</v>
      </c>
      <c r="S10">
        <f t="shared" ca="1" si="1"/>
        <v>0</v>
      </c>
      <c r="T10">
        <f t="shared" ca="1" si="2"/>
        <v>0</v>
      </c>
    </row>
    <row r="11" spans="1:20" x14ac:dyDescent="0.35">
      <c r="A11">
        <v>6000129304</v>
      </c>
      <c r="B11" t="s">
        <v>267</v>
      </c>
      <c r="C11" t="s">
        <v>230</v>
      </c>
      <c r="D11" s="34" t="s">
        <v>254</v>
      </c>
      <c r="E11" s="1">
        <v>45684</v>
      </c>
      <c r="F11" s="1"/>
      <c r="G11" t="s">
        <v>268</v>
      </c>
      <c r="H11" t="s">
        <v>240</v>
      </c>
      <c r="I11" s="1">
        <v>45693</v>
      </c>
      <c r="J11" t="s">
        <v>234</v>
      </c>
      <c r="K11" t="s">
        <v>235</v>
      </c>
      <c r="L11" t="s">
        <v>171</v>
      </c>
      <c r="M11" t="s">
        <v>269</v>
      </c>
      <c r="N11" t="s">
        <v>237</v>
      </c>
      <c r="O11" t="s">
        <v>230</v>
      </c>
      <c r="P11"/>
      <c r="Q11">
        <f ca="1">IF(OR(ISNUMBER(MATCH(L11,MasterData!$D$3:$D$18,0)),ISNUMBER(MATCH(L11,MasterData!$C$3:$C$18,0))),
    DATEDIF(E11,I11,"d"),
    DATEDIF(E11,TODAY(),"d"))</f>
        <v>9</v>
      </c>
      <c r="R11">
        <f t="shared" ca="1" si="0"/>
        <v>0</v>
      </c>
      <c r="S11">
        <f t="shared" ca="1" si="1"/>
        <v>1</v>
      </c>
      <c r="T11">
        <f t="shared" ca="1" si="2"/>
        <v>0</v>
      </c>
    </row>
    <row r="12" spans="1:20" x14ac:dyDescent="0.35">
      <c r="A12">
        <v>6000129653</v>
      </c>
      <c r="B12" t="s">
        <v>230</v>
      </c>
      <c r="C12" t="s">
        <v>230</v>
      </c>
      <c r="D12" s="34" t="s">
        <v>247</v>
      </c>
      <c r="E12" s="1">
        <v>45686</v>
      </c>
      <c r="F12" s="1"/>
      <c r="G12" t="s">
        <v>248</v>
      </c>
      <c r="H12" t="s">
        <v>245</v>
      </c>
      <c r="I12" s="1">
        <v>45782</v>
      </c>
      <c r="J12" t="s">
        <v>201</v>
      </c>
      <c r="K12" t="s">
        <v>241</v>
      </c>
      <c r="L12" t="s">
        <v>171</v>
      </c>
      <c r="M12" t="s">
        <v>270</v>
      </c>
      <c r="N12" t="s">
        <v>237</v>
      </c>
      <c r="O12" t="s">
        <v>230</v>
      </c>
      <c r="P12"/>
      <c r="Q12">
        <f ca="1">IF(OR(ISNUMBER(MATCH(L12,MasterData!$D$3:$D$18,0)),ISNUMBER(MATCH(L12,MasterData!$C$3:$C$18,0))),
    DATEDIF(E12,I12,"d"),
    DATEDIF(E12,TODAY(),"d"))</f>
        <v>96</v>
      </c>
      <c r="R12">
        <f t="shared" ca="1" si="0"/>
        <v>0</v>
      </c>
      <c r="S12">
        <f t="shared" ca="1" si="1"/>
        <v>0</v>
      </c>
      <c r="T12">
        <f t="shared" ca="1" si="2"/>
        <v>1</v>
      </c>
    </row>
    <row r="13" spans="1:20" x14ac:dyDescent="0.35">
      <c r="A13">
        <v>6000129990</v>
      </c>
      <c r="B13" t="s">
        <v>271</v>
      </c>
      <c r="C13" t="s">
        <v>230</v>
      </c>
      <c r="D13" s="34" t="s">
        <v>254</v>
      </c>
      <c r="E13" s="1">
        <v>45688</v>
      </c>
      <c r="F13" s="1"/>
      <c r="G13" t="s">
        <v>255</v>
      </c>
      <c r="H13" t="s">
        <v>240</v>
      </c>
      <c r="I13" s="1">
        <v>45699</v>
      </c>
      <c r="J13" t="s">
        <v>234</v>
      </c>
      <c r="K13" t="s">
        <v>241</v>
      </c>
      <c r="L13" t="s">
        <v>171</v>
      </c>
      <c r="M13" t="s">
        <v>272</v>
      </c>
      <c r="N13" t="s">
        <v>237</v>
      </c>
      <c r="O13" t="s">
        <v>230</v>
      </c>
      <c r="P13"/>
      <c r="Q13">
        <f ca="1">IF(OR(ISNUMBER(MATCH(L13,MasterData!$D$3:$D$18,0)),ISNUMBER(MATCH(L13,MasterData!$C$3:$C$18,0))),
    DATEDIF(E13,I13,"d"),
    DATEDIF(E13,TODAY(),"d"))</f>
        <v>11</v>
      </c>
      <c r="R13">
        <f t="shared" ca="1" si="0"/>
        <v>0</v>
      </c>
      <c r="S13">
        <f t="shared" ca="1" si="1"/>
        <v>1</v>
      </c>
      <c r="T13">
        <f t="shared" ca="1" si="2"/>
        <v>0</v>
      </c>
    </row>
    <row r="14" spans="1:20" x14ac:dyDescent="0.35">
      <c r="A14">
        <v>6000130122</v>
      </c>
      <c r="B14" t="s">
        <v>273</v>
      </c>
      <c r="C14" t="s">
        <v>230</v>
      </c>
      <c r="D14" s="34" t="s">
        <v>274</v>
      </c>
      <c r="E14" s="1">
        <v>45691</v>
      </c>
      <c r="F14" s="1"/>
      <c r="G14" t="s">
        <v>275</v>
      </c>
      <c r="H14" t="s">
        <v>233</v>
      </c>
      <c r="I14" s="1">
        <v>45708</v>
      </c>
      <c r="J14" t="s">
        <v>234</v>
      </c>
      <c r="K14" t="s">
        <v>241</v>
      </c>
      <c r="L14" t="s">
        <v>171</v>
      </c>
      <c r="M14" t="s">
        <v>276</v>
      </c>
      <c r="N14" t="s">
        <v>237</v>
      </c>
      <c r="O14" t="s">
        <v>230</v>
      </c>
      <c r="P14"/>
      <c r="Q14">
        <f ca="1">IF(OR(ISNUMBER(MATCH(L14,MasterData!$D$3:$D$18,0)),ISNUMBER(MATCH(L14,MasterData!$C$3:$C$18,0))),
    DATEDIF(E14,I14,"d"),
    DATEDIF(E14,TODAY(),"d"))</f>
        <v>17</v>
      </c>
      <c r="R14">
        <f t="shared" ca="1" si="0"/>
        <v>0</v>
      </c>
      <c r="S14">
        <f t="shared" ca="1" si="1"/>
        <v>1</v>
      </c>
      <c r="T14">
        <f t="shared" ca="1" si="2"/>
        <v>0</v>
      </c>
    </row>
    <row r="15" spans="1:20" x14ac:dyDescent="0.35">
      <c r="A15">
        <v>6000130131</v>
      </c>
      <c r="B15" t="s">
        <v>277</v>
      </c>
      <c r="C15" t="s">
        <v>230</v>
      </c>
      <c r="D15" s="34" t="s">
        <v>274</v>
      </c>
      <c r="E15" s="1">
        <v>45691</v>
      </c>
      <c r="F15" s="1"/>
      <c r="G15" t="s">
        <v>278</v>
      </c>
      <c r="H15" t="s">
        <v>233</v>
      </c>
      <c r="I15" s="1">
        <v>45708</v>
      </c>
      <c r="J15" t="s">
        <v>234</v>
      </c>
      <c r="K15" t="s">
        <v>241</v>
      </c>
      <c r="L15" t="s">
        <v>171</v>
      </c>
      <c r="M15" t="s">
        <v>279</v>
      </c>
      <c r="N15" t="s">
        <v>237</v>
      </c>
      <c r="O15" t="s">
        <v>230</v>
      </c>
      <c r="P15"/>
      <c r="Q15">
        <f ca="1">IF(OR(ISNUMBER(MATCH(L15,MasterData!$D$3:$D$18,0)),ISNUMBER(MATCH(L15,MasterData!$C$3:$C$18,0))),
    DATEDIF(E15,I15,"d"),
    DATEDIF(E15,TODAY(),"d"))</f>
        <v>17</v>
      </c>
      <c r="R15">
        <f t="shared" ca="1" si="0"/>
        <v>0</v>
      </c>
      <c r="S15">
        <f t="shared" ca="1" si="1"/>
        <v>1</v>
      </c>
      <c r="T15">
        <f t="shared" ca="1" si="2"/>
        <v>0</v>
      </c>
    </row>
    <row r="16" spans="1:20" x14ac:dyDescent="0.35">
      <c r="A16">
        <v>6000130842</v>
      </c>
      <c r="B16" t="s">
        <v>280</v>
      </c>
      <c r="C16" t="s">
        <v>230</v>
      </c>
      <c r="D16" s="34" t="s">
        <v>247</v>
      </c>
      <c r="E16" s="1">
        <v>45698</v>
      </c>
      <c r="F16" s="1"/>
      <c r="G16" t="s">
        <v>281</v>
      </c>
      <c r="H16" t="s">
        <v>240</v>
      </c>
      <c r="I16" s="1">
        <v>45831</v>
      </c>
      <c r="J16" t="s">
        <v>234</v>
      </c>
      <c r="K16" t="s">
        <v>241</v>
      </c>
      <c r="L16" t="s">
        <v>171</v>
      </c>
      <c r="M16" t="s">
        <v>282</v>
      </c>
      <c r="N16" t="s">
        <v>237</v>
      </c>
      <c r="O16" t="s">
        <v>230</v>
      </c>
      <c r="P16"/>
      <c r="Q16">
        <f ca="1">IF(OR(ISNUMBER(MATCH(L16,MasterData!$D$3:$D$18,0)),ISNUMBER(MATCH(L16,MasterData!$C$3:$C$18,0))),
    DATEDIF(E16,I16,"d"),
    DATEDIF(E16,TODAY(),"d"))</f>
        <v>133</v>
      </c>
      <c r="R16">
        <f t="shared" ca="1" si="0"/>
        <v>0</v>
      </c>
      <c r="S16">
        <f t="shared" ca="1" si="1"/>
        <v>0</v>
      </c>
      <c r="T16">
        <f t="shared" ca="1" si="2"/>
        <v>1</v>
      </c>
    </row>
    <row r="17" spans="1:20" x14ac:dyDescent="0.35">
      <c r="A17">
        <v>6000130889</v>
      </c>
      <c r="B17" t="s">
        <v>283</v>
      </c>
      <c r="C17" t="s">
        <v>230</v>
      </c>
      <c r="D17" s="34" t="s">
        <v>251</v>
      </c>
      <c r="E17" s="1">
        <v>45698</v>
      </c>
      <c r="F17" s="1"/>
      <c r="G17" t="s">
        <v>284</v>
      </c>
      <c r="H17" t="s">
        <v>233</v>
      </c>
      <c r="I17" s="1">
        <v>45705</v>
      </c>
      <c r="J17" t="s">
        <v>234</v>
      </c>
      <c r="K17" t="s">
        <v>241</v>
      </c>
      <c r="L17" t="s">
        <v>171</v>
      </c>
      <c r="M17" t="s">
        <v>285</v>
      </c>
      <c r="N17" t="s">
        <v>237</v>
      </c>
      <c r="O17" t="s">
        <v>230</v>
      </c>
      <c r="P17"/>
      <c r="Q17">
        <f ca="1">IF(OR(ISNUMBER(MATCH(L17,MasterData!$D$3:$D$18,0)),ISNUMBER(MATCH(L17,MasterData!$C$3:$C$18,0))),
    DATEDIF(E17,I17,"d"),
    DATEDIF(E17,TODAY(),"d"))</f>
        <v>7</v>
      </c>
      <c r="R17">
        <f t="shared" ca="1" si="0"/>
        <v>1</v>
      </c>
      <c r="S17">
        <f t="shared" ca="1" si="1"/>
        <v>0</v>
      </c>
      <c r="T17">
        <f t="shared" ca="1" si="2"/>
        <v>0</v>
      </c>
    </row>
    <row r="18" spans="1:20" x14ac:dyDescent="0.35">
      <c r="A18">
        <v>6000131438</v>
      </c>
      <c r="B18" t="s">
        <v>286</v>
      </c>
      <c r="C18" t="s">
        <v>230</v>
      </c>
      <c r="D18" s="34" t="s">
        <v>247</v>
      </c>
      <c r="E18" s="1">
        <v>45701</v>
      </c>
      <c r="F18" s="1"/>
      <c r="G18" t="s">
        <v>287</v>
      </c>
      <c r="H18" t="s">
        <v>401</v>
      </c>
      <c r="I18" s="1">
        <v>45831</v>
      </c>
      <c r="J18" t="s">
        <v>234</v>
      </c>
      <c r="K18" t="s">
        <v>241</v>
      </c>
      <c r="L18" t="s">
        <v>171</v>
      </c>
      <c r="M18" t="s">
        <v>289</v>
      </c>
      <c r="N18" t="s">
        <v>237</v>
      </c>
      <c r="O18" t="s">
        <v>230</v>
      </c>
      <c r="P18"/>
      <c r="Q18">
        <f ca="1">IF(OR(ISNUMBER(MATCH(L18,MasterData!$D$3:$D$18,0)),ISNUMBER(MATCH(L18,MasterData!$C$3:$C$18,0))),
    DATEDIF(E18,I18,"d"),
    DATEDIF(E18,TODAY(),"d"))</f>
        <v>130</v>
      </c>
      <c r="R18">
        <f t="shared" ca="1" si="0"/>
        <v>0</v>
      </c>
      <c r="S18">
        <f t="shared" ca="1" si="1"/>
        <v>0</v>
      </c>
      <c r="T18">
        <f t="shared" ca="1" si="2"/>
        <v>1</v>
      </c>
    </row>
    <row r="19" spans="1:20" x14ac:dyDescent="0.35">
      <c r="A19">
        <v>6000131514</v>
      </c>
      <c r="B19" t="s">
        <v>230</v>
      </c>
      <c r="C19" t="s">
        <v>230</v>
      </c>
      <c r="D19" s="34" t="s">
        <v>251</v>
      </c>
      <c r="E19" s="1">
        <v>45702</v>
      </c>
      <c r="F19" s="1"/>
      <c r="G19" t="s">
        <v>290</v>
      </c>
      <c r="H19" t="s">
        <v>233</v>
      </c>
      <c r="I19" s="1">
        <v>45723</v>
      </c>
      <c r="J19" t="s">
        <v>201</v>
      </c>
      <c r="K19" t="s">
        <v>241</v>
      </c>
      <c r="L19" t="s">
        <v>171</v>
      </c>
      <c r="M19" t="s">
        <v>291</v>
      </c>
      <c r="N19" t="s">
        <v>237</v>
      </c>
      <c r="O19" t="s">
        <v>230</v>
      </c>
      <c r="P19"/>
      <c r="Q19">
        <f ca="1">IF(OR(ISNUMBER(MATCH(L19,MasterData!$D$3:$D$18,0)),ISNUMBER(MATCH(L19,MasterData!$C$3:$C$18,0))),
    DATEDIF(E19,I19,"d"),
    DATEDIF(E19,TODAY(),"d"))</f>
        <v>21</v>
      </c>
      <c r="R19">
        <f t="shared" ca="1" si="0"/>
        <v>0</v>
      </c>
      <c r="S19">
        <f t="shared" ca="1" si="1"/>
        <v>1</v>
      </c>
      <c r="T19">
        <f t="shared" ca="1" si="2"/>
        <v>0</v>
      </c>
    </row>
    <row r="20" spans="1:20" x14ac:dyDescent="0.35">
      <c r="A20">
        <v>6000131715</v>
      </c>
      <c r="B20" t="s">
        <v>292</v>
      </c>
      <c r="C20" t="s">
        <v>230</v>
      </c>
      <c r="D20" s="34" t="s">
        <v>231</v>
      </c>
      <c r="E20" s="1">
        <v>45705</v>
      </c>
      <c r="F20" s="1"/>
      <c r="G20" t="s">
        <v>293</v>
      </c>
      <c r="H20" t="s">
        <v>233</v>
      </c>
      <c r="I20" s="1">
        <v>45713</v>
      </c>
      <c r="J20" t="s">
        <v>234</v>
      </c>
      <c r="K20" t="s">
        <v>235</v>
      </c>
      <c r="L20" t="s">
        <v>171</v>
      </c>
      <c r="M20" t="s">
        <v>294</v>
      </c>
      <c r="N20" t="s">
        <v>237</v>
      </c>
      <c r="O20" t="s">
        <v>230</v>
      </c>
      <c r="P20"/>
      <c r="Q20">
        <f ca="1">IF(OR(ISNUMBER(MATCH(L20,MasterData!$D$3:$D$18,0)),ISNUMBER(MATCH(L20,MasterData!$C$3:$C$18,0))),
    DATEDIF(E20,I20,"d"),
    DATEDIF(E20,TODAY(),"d"))</f>
        <v>8</v>
      </c>
      <c r="R20">
        <f t="shared" ca="1" si="0"/>
        <v>0</v>
      </c>
      <c r="S20">
        <f t="shared" ca="1" si="1"/>
        <v>1</v>
      </c>
      <c r="T20">
        <f t="shared" ca="1" si="2"/>
        <v>0</v>
      </c>
    </row>
    <row r="21" spans="1:20" x14ac:dyDescent="0.35">
      <c r="A21">
        <v>6000132000</v>
      </c>
      <c r="B21" t="s">
        <v>295</v>
      </c>
      <c r="C21" t="s">
        <v>230</v>
      </c>
      <c r="D21" s="34" t="s">
        <v>254</v>
      </c>
      <c r="E21" s="1">
        <v>45707</v>
      </c>
      <c r="F21" s="1"/>
      <c r="G21" t="s">
        <v>255</v>
      </c>
      <c r="H21" t="s">
        <v>240</v>
      </c>
      <c r="I21" s="1">
        <v>45735</v>
      </c>
      <c r="J21" t="s">
        <v>234</v>
      </c>
      <c r="K21" t="s">
        <v>241</v>
      </c>
      <c r="L21" t="s">
        <v>171</v>
      </c>
      <c r="M21" t="s">
        <v>296</v>
      </c>
      <c r="N21" t="s">
        <v>237</v>
      </c>
      <c r="O21" t="s">
        <v>230</v>
      </c>
      <c r="P21"/>
      <c r="Q21">
        <f ca="1">IF(OR(ISNUMBER(MATCH(L21,MasterData!$D$3:$D$18,0)),ISNUMBER(MATCH(L21,MasterData!$C$3:$C$18,0))),
    DATEDIF(E21,I21,"d"),
    DATEDIF(E21,TODAY(),"d"))</f>
        <v>28</v>
      </c>
      <c r="R21">
        <f t="shared" ca="1" si="0"/>
        <v>0</v>
      </c>
      <c r="S21">
        <f t="shared" ca="1" si="1"/>
        <v>1</v>
      </c>
      <c r="T21">
        <f t="shared" ca="1" si="2"/>
        <v>0</v>
      </c>
    </row>
    <row r="22" spans="1:20" x14ac:dyDescent="0.35">
      <c r="A22">
        <v>6000132651</v>
      </c>
      <c r="B22" t="s">
        <v>297</v>
      </c>
      <c r="C22" t="s">
        <v>230</v>
      </c>
      <c r="D22" s="34" t="s">
        <v>247</v>
      </c>
      <c r="E22" s="1">
        <v>45714</v>
      </c>
      <c r="F22" s="1"/>
      <c r="G22" t="s">
        <v>287</v>
      </c>
      <c r="H22" t="s">
        <v>240</v>
      </c>
      <c r="I22" s="1">
        <v>45723</v>
      </c>
      <c r="J22" t="s">
        <v>234</v>
      </c>
      <c r="K22" t="s">
        <v>235</v>
      </c>
      <c r="L22" t="s">
        <v>171</v>
      </c>
      <c r="M22" t="s">
        <v>298</v>
      </c>
      <c r="N22" t="s">
        <v>237</v>
      </c>
      <c r="O22" t="s">
        <v>230</v>
      </c>
      <c r="P22"/>
      <c r="Q22">
        <f ca="1">IF(OR(ISNUMBER(MATCH(L22,MasterData!$D$3:$D$18,0)),ISNUMBER(MATCH(L22,MasterData!$C$3:$C$18,0))),
    DATEDIF(E22,I22,"d"),
    DATEDIF(E22,TODAY(),"d"))</f>
        <v>9</v>
      </c>
      <c r="R22">
        <f t="shared" ca="1" si="0"/>
        <v>0</v>
      </c>
      <c r="S22">
        <f t="shared" ca="1" si="1"/>
        <v>1</v>
      </c>
      <c r="T22">
        <f t="shared" ca="1" si="2"/>
        <v>0</v>
      </c>
    </row>
    <row r="23" spans="1:20" x14ac:dyDescent="0.35">
      <c r="A23">
        <v>6000133013</v>
      </c>
      <c r="B23" t="s">
        <v>299</v>
      </c>
      <c r="C23" t="s">
        <v>230</v>
      </c>
      <c r="D23" s="34" t="s">
        <v>231</v>
      </c>
      <c r="E23" s="1">
        <v>45719</v>
      </c>
      <c r="F23" s="1"/>
      <c r="G23" t="s">
        <v>300</v>
      </c>
      <c r="H23" t="s">
        <v>245</v>
      </c>
      <c r="I23" s="1">
        <v>45734</v>
      </c>
      <c r="J23" t="s">
        <v>234</v>
      </c>
      <c r="K23" t="s">
        <v>235</v>
      </c>
      <c r="L23" t="s">
        <v>171</v>
      </c>
      <c r="M23" t="s">
        <v>301</v>
      </c>
      <c r="N23" t="s">
        <v>237</v>
      </c>
      <c r="O23" t="s">
        <v>230</v>
      </c>
      <c r="P23"/>
      <c r="Q23">
        <f ca="1">IF(OR(ISNUMBER(MATCH(L23,MasterData!$D$3:$D$18,0)),ISNUMBER(MATCH(L23,MasterData!$C$3:$C$18,0))),
    DATEDIF(E23,I23,"d"),
    DATEDIF(E23,TODAY(),"d"))</f>
        <v>15</v>
      </c>
      <c r="R23">
        <f t="shared" ca="1" si="0"/>
        <v>0</v>
      </c>
      <c r="S23">
        <f t="shared" ca="1" si="1"/>
        <v>1</v>
      </c>
      <c r="T23">
        <f t="shared" ca="1" si="2"/>
        <v>0</v>
      </c>
    </row>
    <row r="24" spans="1:20" x14ac:dyDescent="0.35">
      <c r="A24">
        <v>6000133061</v>
      </c>
      <c r="B24" t="s">
        <v>302</v>
      </c>
      <c r="C24" t="s">
        <v>230</v>
      </c>
      <c r="D24" s="34" t="s">
        <v>254</v>
      </c>
      <c r="E24" s="1">
        <v>45719</v>
      </c>
      <c r="F24" s="1"/>
      <c r="G24" t="s">
        <v>255</v>
      </c>
      <c r="H24" t="s">
        <v>245</v>
      </c>
      <c r="I24" s="1">
        <v>45735</v>
      </c>
      <c r="J24" t="s">
        <v>234</v>
      </c>
      <c r="K24" t="s">
        <v>241</v>
      </c>
      <c r="L24" t="s">
        <v>171</v>
      </c>
      <c r="M24" t="s">
        <v>303</v>
      </c>
      <c r="N24" t="s">
        <v>237</v>
      </c>
      <c r="O24" t="s">
        <v>230</v>
      </c>
      <c r="P24"/>
      <c r="Q24">
        <f ca="1">IF(OR(ISNUMBER(MATCH(L24,MasterData!$D$3:$D$18,0)),ISNUMBER(MATCH(L24,MasterData!$C$3:$C$18,0))),
    DATEDIF(E24,I24,"d"),
    DATEDIF(E24,TODAY(),"d"))</f>
        <v>16</v>
      </c>
      <c r="R24">
        <f t="shared" ca="1" si="0"/>
        <v>0</v>
      </c>
      <c r="S24">
        <f t="shared" ca="1" si="1"/>
        <v>1</v>
      </c>
      <c r="T24">
        <f t="shared" ca="1" si="2"/>
        <v>0</v>
      </c>
    </row>
    <row r="25" spans="1:20" x14ac:dyDescent="0.35">
      <c r="A25">
        <v>6000133063</v>
      </c>
      <c r="B25" t="s">
        <v>304</v>
      </c>
      <c r="C25" t="s">
        <v>230</v>
      </c>
      <c r="D25" s="34" t="s">
        <v>305</v>
      </c>
      <c r="E25" s="1">
        <v>45719</v>
      </c>
      <c r="F25" s="1"/>
      <c r="G25" t="s">
        <v>306</v>
      </c>
      <c r="H25" t="s">
        <v>245</v>
      </c>
      <c r="I25" s="1">
        <v>45778</v>
      </c>
      <c r="J25" t="s">
        <v>234</v>
      </c>
      <c r="K25" t="s">
        <v>235</v>
      </c>
      <c r="L25" t="s">
        <v>171</v>
      </c>
      <c r="M25" t="s">
        <v>307</v>
      </c>
      <c r="N25" t="s">
        <v>237</v>
      </c>
      <c r="O25" t="s">
        <v>230</v>
      </c>
      <c r="P25"/>
      <c r="Q25">
        <f ca="1">IF(OR(ISNUMBER(MATCH(L25,MasterData!$D$3:$D$18,0)),ISNUMBER(MATCH(L25,MasterData!$C$3:$C$18,0))),
    DATEDIF(E25,I25,"d"),
    DATEDIF(E25,TODAY(),"d"))</f>
        <v>59</v>
      </c>
      <c r="R25">
        <f t="shared" ca="1" si="0"/>
        <v>0</v>
      </c>
      <c r="S25">
        <f t="shared" ca="1" si="1"/>
        <v>0</v>
      </c>
      <c r="T25">
        <f t="shared" ca="1" si="2"/>
        <v>1</v>
      </c>
    </row>
    <row r="26" spans="1:20" x14ac:dyDescent="0.35">
      <c r="A26">
        <v>6000133075</v>
      </c>
      <c r="B26" t="s">
        <v>308</v>
      </c>
      <c r="C26" t="s">
        <v>230</v>
      </c>
      <c r="D26" s="34" t="s">
        <v>305</v>
      </c>
      <c r="E26" s="1">
        <v>45719</v>
      </c>
      <c r="F26" s="1"/>
      <c r="G26" t="s">
        <v>306</v>
      </c>
      <c r="H26" t="s">
        <v>240</v>
      </c>
      <c r="I26" s="1">
        <v>45758</v>
      </c>
      <c r="J26" t="s">
        <v>234</v>
      </c>
      <c r="K26" t="s">
        <v>235</v>
      </c>
      <c r="L26" t="s">
        <v>171</v>
      </c>
      <c r="M26" t="s">
        <v>309</v>
      </c>
      <c r="N26" t="s">
        <v>237</v>
      </c>
      <c r="O26" t="s">
        <v>230</v>
      </c>
      <c r="P26"/>
      <c r="Q26">
        <f ca="1">IF(OR(ISNUMBER(MATCH(L26,MasterData!$D$3:$D$18,0)),ISNUMBER(MATCH(L26,MasterData!$C$3:$C$18,0))),
    DATEDIF(E26,I26,"d"),
    DATEDIF(E26,TODAY(),"d"))</f>
        <v>39</v>
      </c>
      <c r="R26">
        <f t="shared" ca="1" si="0"/>
        <v>0</v>
      </c>
      <c r="S26">
        <f t="shared" ca="1" si="1"/>
        <v>0</v>
      </c>
      <c r="T26">
        <f t="shared" ca="1" si="2"/>
        <v>1</v>
      </c>
    </row>
    <row r="27" spans="1:20" x14ac:dyDescent="0.35">
      <c r="A27">
        <v>6000133085</v>
      </c>
      <c r="B27" t="s">
        <v>230</v>
      </c>
      <c r="C27" t="s">
        <v>230</v>
      </c>
      <c r="D27" s="34" t="s">
        <v>251</v>
      </c>
      <c r="E27" s="1">
        <v>45719</v>
      </c>
      <c r="F27" s="1"/>
      <c r="G27" t="s">
        <v>290</v>
      </c>
      <c r="H27" t="s">
        <v>240</v>
      </c>
      <c r="I27" s="1">
        <v>45731</v>
      </c>
      <c r="J27" t="s">
        <v>201</v>
      </c>
      <c r="K27" t="s">
        <v>241</v>
      </c>
      <c r="L27" t="s">
        <v>171</v>
      </c>
      <c r="M27" t="s">
        <v>310</v>
      </c>
      <c r="N27" t="s">
        <v>237</v>
      </c>
      <c r="O27" t="s">
        <v>230</v>
      </c>
      <c r="P27"/>
      <c r="Q27">
        <f ca="1">IF(OR(ISNUMBER(MATCH(L27,MasterData!$D$3:$D$18,0)),ISNUMBER(MATCH(L27,MasterData!$C$3:$C$18,0))),
    DATEDIF(E27,I27,"d"),
    DATEDIF(E27,TODAY(),"d"))</f>
        <v>12</v>
      </c>
      <c r="R27">
        <f t="shared" ca="1" si="0"/>
        <v>0</v>
      </c>
      <c r="S27">
        <f t="shared" ca="1" si="1"/>
        <v>1</v>
      </c>
      <c r="T27">
        <f t="shared" ca="1" si="2"/>
        <v>0</v>
      </c>
    </row>
    <row r="28" spans="1:20" x14ac:dyDescent="0.35">
      <c r="A28">
        <v>6000133086</v>
      </c>
      <c r="B28" t="s">
        <v>230</v>
      </c>
      <c r="C28" t="s">
        <v>230</v>
      </c>
      <c r="D28" s="34" t="s">
        <v>251</v>
      </c>
      <c r="E28" s="1">
        <v>45719</v>
      </c>
      <c r="F28" s="1"/>
      <c r="G28" t="s">
        <v>290</v>
      </c>
      <c r="H28" t="s">
        <v>240</v>
      </c>
      <c r="I28" s="1">
        <v>45773</v>
      </c>
      <c r="J28" t="s">
        <v>201</v>
      </c>
      <c r="K28" t="s">
        <v>241</v>
      </c>
      <c r="L28" t="s">
        <v>171</v>
      </c>
      <c r="M28" t="s">
        <v>311</v>
      </c>
      <c r="N28" t="s">
        <v>237</v>
      </c>
      <c r="O28" t="s">
        <v>230</v>
      </c>
      <c r="P28"/>
      <c r="Q28">
        <f ca="1">IF(OR(ISNUMBER(MATCH(L28,MasterData!$D$3:$D$18,0)),ISNUMBER(MATCH(L28,MasterData!$C$3:$C$18,0))),
    DATEDIF(E28,I28,"d"),
    DATEDIF(E28,TODAY(),"d"))</f>
        <v>54</v>
      </c>
      <c r="R28">
        <f t="shared" ca="1" si="0"/>
        <v>0</v>
      </c>
      <c r="S28">
        <f t="shared" ca="1" si="1"/>
        <v>0</v>
      </c>
      <c r="T28">
        <f t="shared" ca="1" si="2"/>
        <v>1</v>
      </c>
    </row>
    <row r="29" spans="1:20" x14ac:dyDescent="0.35">
      <c r="A29">
        <v>6000133087</v>
      </c>
      <c r="B29" t="s">
        <v>230</v>
      </c>
      <c r="C29" t="s">
        <v>230</v>
      </c>
      <c r="D29" s="34" t="s">
        <v>251</v>
      </c>
      <c r="E29" s="1">
        <v>45719</v>
      </c>
      <c r="F29" s="1"/>
      <c r="G29" t="s">
        <v>290</v>
      </c>
      <c r="H29" t="s">
        <v>245</v>
      </c>
      <c r="I29" s="1">
        <v>45807</v>
      </c>
      <c r="J29" t="s">
        <v>201</v>
      </c>
      <c r="K29" t="s">
        <v>241</v>
      </c>
      <c r="L29" t="s">
        <v>171</v>
      </c>
      <c r="M29" t="s">
        <v>312</v>
      </c>
      <c r="N29" t="s">
        <v>237</v>
      </c>
      <c r="O29" t="s">
        <v>230</v>
      </c>
      <c r="P29"/>
      <c r="Q29">
        <f ca="1">IF(OR(ISNUMBER(MATCH(L29,MasterData!$D$3:$D$18,0)),ISNUMBER(MATCH(L29,MasterData!$C$3:$C$18,0))),
    DATEDIF(E29,I29,"d"),
    DATEDIF(E29,TODAY(),"d"))</f>
        <v>88</v>
      </c>
      <c r="R29">
        <f t="shared" ca="1" si="0"/>
        <v>0</v>
      </c>
      <c r="S29">
        <f t="shared" ca="1" si="1"/>
        <v>0</v>
      </c>
      <c r="T29">
        <f t="shared" ca="1" si="2"/>
        <v>1</v>
      </c>
    </row>
    <row r="30" spans="1:20" x14ac:dyDescent="0.35">
      <c r="A30">
        <v>6000133442</v>
      </c>
      <c r="B30" t="s">
        <v>230</v>
      </c>
      <c r="C30" t="s">
        <v>230</v>
      </c>
      <c r="D30" s="34" t="s">
        <v>247</v>
      </c>
      <c r="E30" s="1">
        <v>45722</v>
      </c>
      <c r="F30" s="1"/>
      <c r="G30" t="s">
        <v>248</v>
      </c>
      <c r="H30" t="s">
        <v>245</v>
      </c>
      <c r="I30" s="1">
        <v>45786</v>
      </c>
      <c r="J30" t="s">
        <v>201</v>
      </c>
      <c r="K30" t="s">
        <v>241</v>
      </c>
      <c r="L30" t="s">
        <v>171</v>
      </c>
      <c r="M30" t="s">
        <v>313</v>
      </c>
      <c r="N30" t="s">
        <v>237</v>
      </c>
      <c r="O30" t="s">
        <v>230</v>
      </c>
      <c r="P30"/>
      <c r="Q30">
        <f ca="1">IF(OR(ISNUMBER(MATCH(L30,MasterData!$D$3:$D$18,0)),ISNUMBER(MATCH(L30,MasterData!$C$3:$C$18,0))),
    DATEDIF(E30,I30,"d"),
    DATEDIF(E30,TODAY(),"d"))</f>
        <v>64</v>
      </c>
      <c r="R30">
        <f t="shared" ca="1" si="0"/>
        <v>0</v>
      </c>
      <c r="S30">
        <f t="shared" ca="1" si="1"/>
        <v>0</v>
      </c>
      <c r="T30">
        <f t="shared" ca="1" si="2"/>
        <v>1</v>
      </c>
    </row>
    <row r="31" spans="1:20" x14ac:dyDescent="0.35">
      <c r="A31">
        <v>6000133644</v>
      </c>
      <c r="B31" t="s">
        <v>314</v>
      </c>
      <c r="C31" t="s">
        <v>230</v>
      </c>
      <c r="D31" s="34" t="s">
        <v>274</v>
      </c>
      <c r="E31" s="1">
        <v>45723</v>
      </c>
      <c r="F31" s="1"/>
      <c r="G31" t="s">
        <v>315</v>
      </c>
      <c r="H31" t="s">
        <v>240</v>
      </c>
      <c r="I31" s="1">
        <v>45903</v>
      </c>
      <c r="J31" t="s">
        <v>234</v>
      </c>
      <c r="K31" t="s">
        <v>241</v>
      </c>
      <c r="L31" t="s">
        <v>171</v>
      </c>
      <c r="M31" t="s">
        <v>316</v>
      </c>
      <c r="N31" t="s">
        <v>237</v>
      </c>
      <c r="O31" t="s">
        <v>230</v>
      </c>
      <c r="P31"/>
      <c r="Q31">
        <f ca="1">IF(OR(ISNUMBER(MATCH(L31,MasterData!$D$3:$D$18,0)),ISNUMBER(MATCH(L31,MasterData!$C$3:$C$18,0))),
    DATEDIF(E31,I31,"d"),
    DATEDIF(E31,TODAY(),"d"))</f>
        <v>180</v>
      </c>
      <c r="R31">
        <f t="shared" ca="1" si="0"/>
        <v>0</v>
      </c>
      <c r="S31">
        <f t="shared" ca="1" si="1"/>
        <v>0</v>
      </c>
      <c r="T31">
        <f t="shared" ca="1" si="2"/>
        <v>1</v>
      </c>
    </row>
    <row r="32" spans="1:20" x14ac:dyDescent="0.35">
      <c r="A32">
        <v>6000133647</v>
      </c>
      <c r="B32" t="s">
        <v>317</v>
      </c>
      <c r="C32" t="s">
        <v>230</v>
      </c>
      <c r="D32" s="34" t="s">
        <v>231</v>
      </c>
      <c r="E32" s="1">
        <v>45723</v>
      </c>
      <c r="F32" s="1"/>
      <c r="G32" t="s">
        <v>318</v>
      </c>
      <c r="H32" t="s">
        <v>245</v>
      </c>
      <c r="I32" s="1">
        <v>45733</v>
      </c>
      <c r="J32" t="s">
        <v>234</v>
      </c>
      <c r="K32" t="s">
        <v>235</v>
      </c>
      <c r="L32" t="s">
        <v>171</v>
      </c>
      <c r="M32" t="s">
        <v>319</v>
      </c>
      <c r="N32" t="s">
        <v>237</v>
      </c>
      <c r="O32" t="s">
        <v>230</v>
      </c>
      <c r="P32"/>
      <c r="Q32">
        <f ca="1">IF(OR(ISNUMBER(MATCH(L32,MasterData!$D$3:$D$18,0)),ISNUMBER(MATCH(L32,MasterData!$C$3:$C$18,0))),
    DATEDIF(E32,I32,"d"),
    DATEDIF(E32,TODAY(),"d"))</f>
        <v>10</v>
      </c>
      <c r="R32">
        <f t="shared" ca="1" si="0"/>
        <v>0</v>
      </c>
      <c r="S32">
        <f t="shared" ca="1" si="1"/>
        <v>1</v>
      </c>
      <c r="T32">
        <f t="shared" ca="1" si="2"/>
        <v>0</v>
      </c>
    </row>
    <row r="33" spans="1:20" x14ac:dyDescent="0.35">
      <c r="A33">
        <v>6000133780</v>
      </c>
      <c r="B33" t="s">
        <v>320</v>
      </c>
      <c r="C33" t="s">
        <v>230</v>
      </c>
      <c r="D33" s="34" t="s">
        <v>274</v>
      </c>
      <c r="E33" s="1">
        <v>45726</v>
      </c>
      <c r="F33" s="1"/>
      <c r="G33" t="s">
        <v>321</v>
      </c>
      <c r="H33" t="s">
        <v>240</v>
      </c>
      <c r="I33" s="1">
        <v>45741</v>
      </c>
      <c r="J33" t="s">
        <v>234</v>
      </c>
      <c r="K33" t="s">
        <v>235</v>
      </c>
      <c r="L33" t="s">
        <v>171</v>
      </c>
      <c r="M33" t="s">
        <v>322</v>
      </c>
      <c r="N33" t="s">
        <v>237</v>
      </c>
      <c r="O33" t="s">
        <v>230</v>
      </c>
      <c r="P33"/>
      <c r="Q33">
        <f ca="1">IF(OR(ISNUMBER(MATCH(L33,MasterData!$D$3:$D$18,0)),ISNUMBER(MATCH(L33,MasterData!$C$3:$C$18,0))),
    DATEDIF(E33,I33,"d"),
    DATEDIF(E33,TODAY(),"d"))</f>
        <v>15</v>
      </c>
      <c r="R33">
        <f t="shared" ca="1" si="0"/>
        <v>0</v>
      </c>
      <c r="S33">
        <f t="shared" ca="1" si="1"/>
        <v>1</v>
      </c>
      <c r="T33">
        <f t="shared" ca="1" si="2"/>
        <v>0</v>
      </c>
    </row>
    <row r="34" spans="1:20" x14ac:dyDescent="0.35">
      <c r="A34">
        <v>6000133782</v>
      </c>
      <c r="B34" t="s">
        <v>323</v>
      </c>
      <c r="C34" t="s">
        <v>230</v>
      </c>
      <c r="D34" s="34" t="s">
        <v>254</v>
      </c>
      <c r="E34" s="1">
        <v>45726</v>
      </c>
      <c r="F34" s="1"/>
      <c r="G34" t="s">
        <v>255</v>
      </c>
      <c r="H34" t="s">
        <v>240</v>
      </c>
      <c r="I34" s="1">
        <v>45735</v>
      </c>
      <c r="J34" t="s">
        <v>234</v>
      </c>
      <c r="K34" t="s">
        <v>241</v>
      </c>
      <c r="L34" t="s">
        <v>171</v>
      </c>
      <c r="M34" t="s">
        <v>324</v>
      </c>
      <c r="N34" t="s">
        <v>237</v>
      </c>
      <c r="O34" t="s">
        <v>230</v>
      </c>
      <c r="P34"/>
      <c r="Q34">
        <f ca="1">IF(OR(ISNUMBER(MATCH(L34,MasterData!$D$3:$D$18,0)),ISNUMBER(MATCH(L34,MasterData!$C$3:$C$18,0))),
    DATEDIF(E34,I34,"d"),
    DATEDIF(E34,TODAY(),"d"))</f>
        <v>9</v>
      </c>
      <c r="R34">
        <f t="shared" ca="1" si="0"/>
        <v>0</v>
      </c>
      <c r="S34">
        <f t="shared" ca="1" si="1"/>
        <v>1</v>
      </c>
      <c r="T34">
        <f t="shared" ca="1" si="2"/>
        <v>0</v>
      </c>
    </row>
    <row r="35" spans="1:20" x14ac:dyDescent="0.35">
      <c r="A35">
        <v>6000133815</v>
      </c>
      <c r="B35" t="s">
        <v>325</v>
      </c>
      <c r="C35" t="s">
        <v>230</v>
      </c>
      <c r="D35" s="34" t="s">
        <v>254</v>
      </c>
      <c r="E35" s="1">
        <v>45726</v>
      </c>
      <c r="F35" s="1"/>
      <c r="G35" t="s">
        <v>255</v>
      </c>
      <c r="H35" t="s">
        <v>240</v>
      </c>
      <c r="I35" s="1">
        <v>45748</v>
      </c>
      <c r="J35" t="s">
        <v>234</v>
      </c>
      <c r="K35" t="s">
        <v>241</v>
      </c>
      <c r="L35" t="s">
        <v>171</v>
      </c>
      <c r="M35" t="s">
        <v>326</v>
      </c>
      <c r="N35" t="s">
        <v>237</v>
      </c>
      <c r="O35" t="s">
        <v>230</v>
      </c>
      <c r="P35"/>
      <c r="Q35">
        <f ca="1">IF(OR(ISNUMBER(MATCH(L35,MasterData!$D$3:$D$18,0)),ISNUMBER(MATCH(L35,MasterData!$C$3:$C$18,0))),
    DATEDIF(E35,I35,"d"),
    DATEDIF(E35,TODAY(),"d"))</f>
        <v>22</v>
      </c>
      <c r="R35">
        <f t="shared" ca="1" si="0"/>
        <v>0</v>
      </c>
      <c r="S35">
        <f t="shared" ca="1" si="1"/>
        <v>1</v>
      </c>
      <c r="T35">
        <f t="shared" ca="1" si="2"/>
        <v>0</v>
      </c>
    </row>
    <row r="36" spans="1:20" x14ac:dyDescent="0.35">
      <c r="A36">
        <v>6000133897</v>
      </c>
      <c r="B36" t="s">
        <v>230</v>
      </c>
      <c r="C36" t="s">
        <v>230</v>
      </c>
      <c r="D36" s="34" t="s">
        <v>231</v>
      </c>
      <c r="E36" s="1">
        <v>45727</v>
      </c>
      <c r="F36" s="1"/>
      <c r="G36" t="s">
        <v>248</v>
      </c>
      <c r="H36" t="s">
        <v>240</v>
      </c>
      <c r="I36" s="1">
        <v>45751</v>
      </c>
      <c r="J36" t="s">
        <v>201</v>
      </c>
      <c r="K36" t="s">
        <v>241</v>
      </c>
      <c r="L36" t="s">
        <v>171</v>
      </c>
      <c r="M36" t="s">
        <v>327</v>
      </c>
      <c r="N36" t="s">
        <v>237</v>
      </c>
      <c r="O36" t="s">
        <v>230</v>
      </c>
      <c r="P36"/>
      <c r="Q36">
        <f ca="1">IF(OR(ISNUMBER(MATCH(L36,MasterData!$D$3:$D$18,0)),ISNUMBER(MATCH(L36,MasterData!$C$3:$C$18,0))),
    DATEDIF(E36,I36,"d"),
    DATEDIF(E36,TODAY(),"d"))</f>
        <v>24</v>
      </c>
      <c r="R36">
        <f t="shared" ca="1" si="0"/>
        <v>0</v>
      </c>
      <c r="S36">
        <f t="shared" ca="1" si="1"/>
        <v>1</v>
      </c>
      <c r="T36">
        <f t="shared" ca="1" si="2"/>
        <v>0</v>
      </c>
    </row>
    <row r="37" spans="1:20" x14ac:dyDescent="0.35">
      <c r="A37">
        <v>6000134052</v>
      </c>
      <c r="B37" t="s">
        <v>328</v>
      </c>
      <c r="D37" s="34">
        <v>3014</v>
      </c>
      <c r="E37" s="1">
        <v>45728</v>
      </c>
      <c r="F37" s="1"/>
      <c r="G37" t="s">
        <v>329</v>
      </c>
      <c r="H37" t="s">
        <v>330</v>
      </c>
      <c r="I37" s="1">
        <v>45852</v>
      </c>
      <c r="K37" t="s">
        <v>235</v>
      </c>
      <c r="L37" t="s">
        <v>171</v>
      </c>
      <c r="M37" t="s">
        <v>331</v>
      </c>
      <c r="N37" t="s">
        <v>332</v>
      </c>
      <c r="P37"/>
      <c r="Q37">
        <f ca="1">IF(OR(ISNUMBER(MATCH(L37,MasterData!$D$3:$D$18,0)),ISNUMBER(MATCH(L37,MasterData!$C$3:$C$18,0))),
    DATEDIF(E37,I37,"d"),
    DATEDIF(E37,TODAY(),"d"))</f>
        <v>124</v>
      </c>
      <c r="R37">
        <f t="shared" ca="1" si="0"/>
        <v>0</v>
      </c>
      <c r="S37">
        <f t="shared" ca="1" si="1"/>
        <v>0</v>
      </c>
      <c r="T37">
        <f t="shared" ca="1" si="2"/>
        <v>1</v>
      </c>
    </row>
    <row r="38" spans="1:20" x14ac:dyDescent="0.35">
      <c r="A38">
        <v>6000134157</v>
      </c>
      <c r="B38" t="s">
        <v>333</v>
      </c>
      <c r="C38" t="s">
        <v>230</v>
      </c>
      <c r="D38" s="34" t="s">
        <v>231</v>
      </c>
      <c r="E38" s="1">
        <v>45729</v>
      </c>
      <c r="F38" s="1"/>
      <c r="G38" t="s">
        <v>293</v>
      </c>
      <c r="H38" t="s">
        <v>245</v>
      </c>
      <c r="I38" s="1">
        <v>45737</v>
      </c>
      <c r="J38" t="s">
        <v>234</v>
      </c>
      <c r="K38" t="s">
        <v>235</v>
      </c>
      <c r="L38" t="s">
        <v>171</v>
      </c>
      <c r="M38" t="s">
        <v>334</v>
      </c>
      <c r="N38" t="s">
        <v>237</v>
      </c>
      <c r="O38" t="s">
        <v>230</v>
      </c>
      <c r="P38"/>
      <c r="Q38">
        <f ca="1">IF(OR(ISNUMBER(MATCH(L38,MasterData!$D$3:$D$18,0)),ISNUMBER(MATCH(L38,MasterData!$C$3:$C$18,0))),
    DATEDIF(E38,I38,"d"),
    DATEDIF(E38,TODAY(),"d"))</f>
        <v>8</v>
      </c>
      <c r="R38">
        <f t="shared" ca="1" si="0"/>
        <v>0</v>
      </c>
      <c r="S38">
        <f t="shared" ca="1" si="1"/>
        <v>1</v>
      </c>
      <c r="T38">
        <f t="shared" ca="1" si="2"/>
        <v>0</v>
      </c>
    </row>
    <row r="39" spans="1:20" x14ac:dyDescent="0.35">
      <c r="A39">
        <v>6000134167</v>
      </c>
      <c r="B39" t="s">
        <v>230</v>
      </c>
      <c r="C39" t="s">
        <v>230</v>
      </c>
      <c r="D39" s="34" t="s">
        <v>251</v>
      </c>
      <c r="E39" s="1">
        <v>45729</v>
      </c>
      <c r="F39" s="1"/>
      <c r="G39" t="s">
        <v>335</v>
      </c>
      <c r="H39" t="s">
        <v>240</v>
      </c>
      <c r="I39" s="1">
        <v>45792</v>
      </c>
      <c r="J39" t="s">
        <v>201</v>
      </c>
      <c r="K39" t="s">
        <v>241</v>
      </c>
      <c r="L39" t="s">
        <v>171</v>
      </c>
      <c r="M39" t="s">
        <v>336</v>
      </c>
      <c r="N39" t="s">
        <v>237</v>
      </c>
      <c r="O39" t="s">
        <v>230</v>
      </c>
      <c r="P39"/>
      <c r="Q39">
        <f ca="1">IF(OR(ISNUMBER(MATCH(L39,MasterData!$D$3:$D$18,0)),ISNUMBER(MATCH(L39,MasterData!$C$3:$C$18,0))),
    DATEDIF(E39,I39,"d"),
    DATEDIF(E39,TODAY(),"d"))</f>
        <v>63</v>
      </c>
      <c r="R39">
        <f t="shared" ca="1" si="0"/>
        <v>0</v>
      </c>
      <c r="S39">
        <f t="shared" ca="1" si="1"/>
        <v>0</v>
      </c>
      <c r="T39">
        <f t="shared" ca="1" si="2"/>
        <v>1</v>
      </c>
    </row>
    <row r="40" spans="1:20" x14ac:dyDescent="0.35">
      <c r="A40">
        <v>6000134304</v>
      </c>
      <c r="B40" t="s">
        <v>337</v>
      </c>
      <c r="C40" t="s">
        <v>230</v>
      </c>
      <c r="D40" s="34" t="s">
        <v>338</v>
      </c>
      <c r="E40" s="1">
        <v>45729</v>
      </c>
      <c r="F40" s="1"/>
      <c r="G40" t="s">
        <v>339</v>
      </c>
      <c r="H40" t="s">
        <v>245</v>
      </c>
      <c r="I40" s="1">
        <v>45782</v>
      </c>
      <c r="J40" t="s">
        <v>234</v>
      </c>
      <c r="K40" t="s">
        <v>235</v>
      </c>
      <c r="L40" t="s">
        <v>171</v>
      </c>
      <c r="M40" t="s">
        <v>340</v>
      </c>
      <c r="N40" t="s">
        <v>237</v>
      </c>
      <c r="O40" t="s">
        <v>230</v>
      </c>
      <c r="P40"/>
      <c r="Q40">
        <f ca="1">IF(OR(ISNUMBER(MATCH(L40,MasterData!$D$3:$D$18,0)),ISNUMBER(MATCH(L40,MasterData!$C$3:$C$18,0))),
    DATEDIF(E40,I40,"d"),
    DATEDIF(E40,TODAY(),"d"))</f>
        <v>53</v>
      </c>
      <c r="R40">
        <f t="shared" ca="1" si="0"/>
        <v>0</v>
      </c>
      <c r="S40">
        <f t="shared" ca="1" si="1"/>
        <v>0</v>
      </c>
      <c r="T40">
        <f t="shared" ca="1" si="2"/>
        <v>1</v>
      </c>
    </row>
    <row r="41" spans="1:20" x14ac:dyDescent="0.35">
      <c r="A41">
        <v>6000134423</v>
      </c>
      <c r="B41" t="s">
        <v>341</v>
      </c>
      <c r="C41" t="s">
        <v>230</v>
      </c>
      <c r="D41" s="34" t="s">
        <v>231</v>
      </c>
      <c r="E41" s="1">
        <v>45730</v>
      </c>
      <c r="F41" s="1"/>
      <c r="G41" t="s">
        <v>293</v>
      </c>
      <c r="H41" t="s">
        <v>245</v>
      </c>
      <c r="I41" s="1">
        <v>45748</v>
      </c>
      <c r="J41" t="s">
        <v>234</v>
      </c>
      <c r="K41" t="s">
        <v>235</v>
      </c>
      <c r="L41" t="s">
        <v>171</v>
      </c>
      <c r="M41" t="s">
        <v>342</v>
      </c>
      <c r="N41" t="s">
        <v>237</v>
      </c>
      <c r="O41" t="s">
        <v>230</v>
      </c>
      <c r="P41"/>
      <c r="Q41">
        <f ca="1">IF(OR(ISNUMBER(MATCH(L41,MasterData!$D$3:$D$18,0)),ISNUMBER(MATCH(L41,MasterData!$C$3:$C$18,0))),
    DATEDIF(E41,I41,"d"),
    DATEDIF(E41,TODAY(),"d"))</f>
        <v>18</v>
      </c>
      <c r="R41">
        <f t="shared" ca="1" si="0"/>
        <v>0</v>
      </c>
      <c r="S41">
        <f t="shared" ca="1" si="1"/>
        <v>1</v>
      </c>
      <c r="T41">
        <f t="shared" ca="1" si="2"/>
        <v>0</v>
      </c>
    </row>
    <row r="42" spans="1:20" x14ac:dyDescent="0.35">
      <c r="A42">
        <v>6000134460</v>
      </c>
      <c r="B42" t="s">
        <v>343</v>
      </c>
      <c r="C42" t="s">
        <v>230</v>
      </c>
      <c r="D42" s="34" t="s">
        <v>231</v>
      </c>
      <c r="E42" s="1">
        <v>45730</v>
      </c>
      <c r="F42" s="1"/>
      <c r="G42" t="s">
        <v>329</v>
      </c>
      <c r="H42" t="s">
        <v>240</v>
      </c>
      <c r="I42" s="1">
        <v>45748</v>
      </c>
      <c r="J42" t="s">
        <v>234</v>
      </c>
      <c r="K42" t="s">
        <v>235</v>
      </c>
      <c r="L42" t="s">
        <v>171</v>
      </c>
      <c r="M42" t="s">
        <v>344</v>
      </c>
      <c r="N42" t="s">
        <v>237</v>
      </c>
      <c r="O42" t="s">
        <v>230</v>
      </c>
      <c r="P42"/>
      <c r="Q42">
        <f ca="1">IF(OR(ISNUMBER(MATCH(L42,MasterData!$D$3:$D$18,0)),ISNUMBER(MATCH(L42,MasterData!$C$3:$C$18,0))),
    DATEDIF(E42,I42,"d"),
    DATEDIF(E42,TODAY(),"d"))</f>
        <v>18</v>
      </c>
      <c r="R42">
        <f t="shared" ca="1" si="0"/>
        <v>0</v>
      </c>
      <c r="S42">
        <f t="shared" ca="1" si="1"/>
        <v>1</v>
      </c>
      <c r="T42">
        <f t="shared" ca="1" si="2"/>
        <v>0</v>
      </c>
    </row>
    <row r="43" spans="1:20" x14ac:dyDescent="0.35">
      <c r="A43">
        <v>6000134543</v>
      </c>
      <c r="B43" t="s">
        <v>345</v>
      </c>
      <c r="C43" t="s">
        <v>230</v>
      </c>
      <c r="D43" s="34" t="s">
        <v>274</v>
      </c>
      <c r="E43" s="1">
        <v>45733</v>
      </c>
      <c r="F43" s="1"/>
      <c r="G43" t="s">
        <v>346</v>
      </c>
      <c r="H43" t="s">
        <v>240</v>
      </c>
      <c r="I43" s="1">
        <v>45754</v>
      </c>
      <c r="J43" t="s">
        <v>234</v>
      </c>
      <c r="K43" t="s">
        <v>347</v>
      </c>
      <c r="L43" t="s">
        <v>171</v>
      </c>
      <c r="M43" t="s">
        <v>348</v>
      </c>
      <c r="N43" t="s">
        <v>237</v>
      </c>
      <c r="O43" t="s">
        <v>230</v>
      </c>
      <c r="P43"/>
      <c r="Q43">
        <f ca="1">IF(OR(ISNUMBER(MATCH(L43,MasterData!$D$3:$D$18,0)),ISNUMBER(MATCH(L43,MasterData!$C$3:$C$18,0))),
    DATEDIF(E43,I43,"d"),
    DATEDIF(E43,TODAY(),"d"))</f>
        <v>21</v>
      </c>
      <c r="R43">
        <f t="shared" ca="1" si="0"/>
        <v>0</v>
      </c>
      <c r="S43">
        <f t="shared" ca="1" si="1"/>
        <v>1</v>
      </c>
      <c r="T43">
        <f t="shared" ca="1" si="2"/>
        <v>0</v>
      </c>
    </row>
    <row r="44" spans="1:20" x14ac:dyDescent="0.35">
      <c r="A44">
        <v>6000134731</v>
      </c>
      <c r="B44" t="s">
        <v>349</v>
      </c>
      <c r="C44" t="s">
        <v>230</v>
      </c>
      <c r="D44" s="34" t="s">
        <v>231</v>
      </c>
      <c r="E44" s="1">
        <v>45734</v>
      </c>
      <c r="F44" s="1"/>
      <c r="G44" t="s">
        <v>293</v>
      </c>
      <c r="H44" t="s">
        <v>245</v>
      </c>
      <c r="I44" s="1">
        <v>45743</v>
      </c>
      <c r="J44" t="s">
        <v>234</v>
      </c>
      <c r="K44" t="s">
        <v>235</v>
      </c>
      <c r="L44" t="s">
        <v>171</v>
      </c>
      <c r="M44" t="s">
        <v>350</v>
      </c>
      <c r="N44" t="s">
        <v>237</v>
      </c>
      <c r="O44" t="s">
        <v>230</v>
      </c>
      <c r="P44"/>
      <c r="Q44">
        <f ca="1">IF(OR(ISNUMBER(MATCH(L44,MasterData!$D$3:$D$18,0)),ISNUMBER(MATCH(L44,MasterData!$C$3:$C$18,0))),
    DATEDIF(E44,I44,"d"),
    DATEDIF(E44,TODAY(),"d"))</f>
        <v>9</v>
      </c>
      <c r="R44">
        <f t="shared" ca="1" si="0"/>
        <v>0</v>
      </c>
      <c r="S44">
        <f t="shared" ca="1" si="1"/>
        <v>1</v>
      </c>
      <c r="T44">
        <f t="shared" ca="1" si="2"/>
        <v>0</v>
      </c>
    </row>
    <row r="45" spans="1:20" x14ac:dyDescent="0.35">
      <c r="A45">
        <v>6000134816</v>
      </c>
      <c r="B45" t="s">
        <v>351</v>
      </c>
      <c r="C45" t="s">
        <v>230</v>
      </c>
      <c r="D45" s="34" t="s">
        <v>305</v>
      </c>
      <c r="E45" s="1">
        <v>45735</v>
      </c>
      <c r="F45" s="1"/>
      <c r="G45" t="s">
        <v>306</v>
      </c>
      <c r="H45" t="s">
        <v>245</v>
      </c>
      <c r="I45" s="1">
        <v>45762</v>
      </c>
      <c r="J45" t="s">
        <v>234</v>
      </c>
      <c r="K45" t="s">
        <v>235</v>
      </c>
      <c r="L45" t="s">
        <v>171</v>
      </c>
      <c r="M45" t="s">
        <v>352</v>
      </c>
      <c r="N45" t="s">
        <v>237</v>
      </c>
      <c r="O45" t="s">
        <v>230</v>
      </c>
      <c r="P45"/>
      <c r="Q45">
        <f ca="1">IF(OR(ISNUMBER(MATCH(L45,MasterData!$D$3:$D$18,0)),ISNUMBER(MATCH(L45,MasterData!$C$3:$C$18,0))),
    DATEDIF(E45,I45,"d"),
    DATEDIF(E45,TODAY(),"d"))</f>
        <v>27</v>
      </c>
      <c r="R45">
        <f t="shared" ca="1" si="0"/>
        <v>0</v>
      </c>
      <c r="S45">
        <f t="shared" ca="1" si="1"/>
        <v>1</v>
      </c>
      <c r="T45">
        <f t="shared" ca="1" si="2"/>
        <v>0</v>
      </c>
    </row>
    <row r="46" spans="1:20" x14ac:dyDescent="0.35">
      <c r="A46">
        <v>6000134850</v>
      </c>
      <c r="B46" t="s">
        <v>353</v>
      </c>
      <c r="C46" t="s">
        <v>230</v>
      </c>
      <c r="D46" s="34" t="s">
        <v>274</v>
      </c>
      <c r="E46" s="1">
        <v>45735</v>
      </c>
      <c r="F46" s="1"/>
      <c r="G46" t="s">
        <v>354</v>
      </c>
      <c r="H46" t="s">
        <v>240</v>
      </c>
      <c r="I46" s="1">
        <v>45761</v>
      </c>
      <c r="J46" t="s">
        <v>234</v>
      </c>
      <c r="K46" t="s">
        <v>241</v>
      </c>
      <c r="L46" t="s">
        <v>171</v>
      </c>
      <c r="M46" t="s">
        <v>355</v>
      </c>
      <c r="N46" t="s">
        <v>237</v>
      </c>
      <c r="O46" t="s">
        <v>230</v>
      </c>
      <c r="P46"/>
      <c r="Q46">
        <f ca="1">IF(OR(ISNUMBER(MATCH(L46,MasterData!$D$3:$D$18,0)),ISNUMBER(MATCH(L46,MasterData!$C$3:$C$18,0))),
    DATEDIF(E46,I46,"d"),
    DATEDIF(E46,TODAY(),"d"))</f>
        <v>26</v>
      </c>
      <c r="R46">
        <f t="shared" ca="1" si="0"/>
        <v>0</v>
      </c>
      <c r="S46">
        <f t="shared" ca="1" si="1"/>
        <v>1</v>
      </c>
      <c r="T46">
        <f t="shared" ca="1" si="2"/>
        <v>0</v>
      </c>
    </row>
    <row r="47" spans="1:20" x14ac:dyDescent="0.35">
      <c r="A47">
        <v>6000134958</v>
      </c>
      <c r="B47" t="s">
        <v>356</v>
      </c>
      <c r="C47" t="s">
        <v>230</v>
      </c>
      <c r="D47" s="34" t="s">
        <v>247</v>
      </c>
      <c r="E47" s="1">
        <v>45736</v>
      </c>
      <c r="F47" s="1"/>
      <c r="G47" t="s">
        <v>357</v>
      </c>
      <c r="H47" t="s">
        <v>245</v>
      </c>
      <c r="I47" s="1">
        <v>45750</v>
      </c>
      <c r="J47" t="s">
        <v>234</v>
      </c>
      <c r="K47" t="s">
        <v>241</v>
      </c>
      <c r="L47" t="s">
        <v>171</v>
      </c>
      <c r="M47" t="s">
        <v>358</v>
      </c>
      <c r="N47" t="s">
        <v>237</v>
      </c>
      <c r="O47" t="s">
        <v>230</v>
      </c>
      <c r="P47"/>
      <c r="Q47">
        <f ca="1">IF(OR(ISNUMBER(MATCH(L47,MasterData!$D$3:$D$18,0)),ISNUMBER(MATCH(L47,MasterData!$C$3:$C$18,0))),
    DATEDIF(E47,I47,"d"),
    DATEDIF(E47,TODAY(),"d"))</f>
        <v>14</v>
      </c>
      <c r="R47">
        <f t="shared" ca="1" si="0"/>
        <v>0</v>
      </c>
      <c r="S47">
        <f t="shared" ca="1" si="1"/>
        <v>1</v>
      </c>
      <c r="T47">
        <f t="shared" ca="1" si="2"/>
        <v>0</v>
      </c>
    </row>
    <row r="48" spans="1:20" x14ac:dyDescent="0.35">
      <c r="A48">
        <v>6000135155</v>
      </c>
      <c r="B48" t="s">
        <v>359</v>
      </c>
      <c r="C48" t="s">
        <v>230</v>
      </c>
      <c r="D48" s="34" t="s">
        <v>251</v>
      </c>
      <c r="E48" s="1">
        <v>45737</v>
      </c>
      <c r="F48" s="1"/>
      <c r="G48" t="s">
        <v>360</v>
      </c>
      <c r="H48" t="s">
        <v>245</v>
      </c>
      <c r="I48" s="1">
        <v>45757</v>
      </c>
      <c r="J48" t="s">
        <v>234</v>
      </c>
      <c r="K48" t="s">
        <v>235</v>
      </c>
      <c r="L48" t="s">
        <v>171</v>
      </c>
      <c r="M48" t="s">
        <v>361</v>
      </c>
      <c r="N48" t="s">
        <v>237</v>
      </c>
      <c r="O48" t="s">
        <v>230</v>
      </c>
      <c r="P48"/>
      <c r="Q48">
        <f ca="1">IF(OR(ISNUMBER(MATCH(L48,MasterData!$D$3:$D$18,0)),ISNUMBER(MATCH(L48,MasterData!$C$3:$C$18,0))),
    DATEDIF(E48,I48,"d"),
    DATEDIF(E48,TODAY(),"d"))</f>
        <v>20</v>
      </c>
      <c r="R48">
        <f t="shared" ca="1" si="0"/>
        <v>0</v>
      </c>
      <c r="S48">
        <f t="shared" ca="1" si="1"/>
        <v>1</v>
      </c>
      <c r="T48">
        <f t="shared" ca="1" si="2"/>
        <v>0</v>
      </c>
    </row>
    <row r="49" spans="1:20" x14ac:dyDescent="0.35">
      <c r="A49">
        <v>6000135247</v>
      </c>
      <c r="B49" t="s">
        <v>230</v>
      </c>
      <c r="C49" t="s">
        <v>230</v>
      </c>
      <c r="D49" s="34" t="s">
        <v>254</v>
      </c>
      <c r="E49" s="1">
        <v>45740</v>
      </c>
      <c r="F49" s="1"/>
      <c r="G49" t="s">
        <v>248</v>
      </c>
      <c r="H49" t="s">
        <v>245</v>
      </c>
      <c r="I49" s="1">
        <v>45779</v>
      </c>
      <c r="J49" t="s">
        <v>201</v>
      </c>
      <c r="K49" t="s">
        <v>241</v>
      </c>
      <c r="L49" t="s">
        <v>171</v>
      </c>
      <c r="M49" t="s">
        <v>362</v>
      </c>
      <c r="N49" t="s">
        <v>237</v>
      </c>
      <c r="O49" t="s">
        <v>230</v>
      </c>
      <c r="P49"/>
      <c r="Q49">
        <f ca="1">IF(OR(ISNUMBER(MATCH(L49,MasterData!$D$3:$D$18,0)),ISNUMBER(MATCH(L49,MasterData!$C$3:$C$18,0))),
    DATEDIF(E49,I49,"d"),
    DATEDIF(E49,TODAY(),"d"))</f>
        <v>39</v>
      </c>
      <c r="R49">
        <f t="shared" ca="1" si="0"/>
        <v>0</v>
      </c>
      <c r="S49">
        <f t="shared" ca="1" si="1"/>
        <v>0</v>
      </c>
      <c r="T49">
        <f t="shared" ca="1" si="2"/>
        <v>1</v>
      </c>
    </row>
    <row r="50" spans="1:20" x14ac:dyDescent="0.35">
      <c r="A50">
        <v>6000135249</v>
      </c>
      <c r="B50" t="s">
        <v>363</v>
      </c>
      <c r="C50" t="s">
        <v>230</v>
      </c>
      <c r="D50" s="34" t="s">
        <v>274</v>
      </c>
      <c r="E50" s="1">
        <v>45740</v>
      </c>
      <c r="F50" s="1"/>
      <c r="G50" t="s">
        <v>321</v>
      </c>
      <c r="H50" t="s">
        <v>245</v>
      </c>
      <c r="I50" s="1">
        <v>45782</v>
      </c>
      <c r="J50" t="s">
        <v>234</v>
      </c>
      <c r="K50" t="s">
        <v>241</v>
      </c>
      <c r="L50" t="s">
        <v>171</v>
      </c>
      <c r="M50" t="s">
        <v>364</v>
      </c>
      <c r="N50" t="s">
        <v>237</v>
      </c>
      <c r="O50" t="s">
        <v>230</v>
      </c>
      <c r="P50"/>
      <c r="Q50">
        <f ca="1">IF(OR(ISNUMBER(MATCH(L50,MasterData!$D$3:$D$18,0)),ISNUMBER(MATCH(L50,MasterData!$C$3:$C$18,0))),
    DATEDIF(E50,I50,"d"),
    DATEDIF(E50,TODAY(),"d"))</f>
        <v>42</v>
      </c>
      <c r="R50">
        <f t="shared" ca="1" si="0"/>
        <v>0</v>
      </c>
      <c r="S50">
        <f t="shared" ca="1" si="1"/>
        <v>0</v>
      </c>
      <c r="T50">
        <f t="shared" ca="1" si="2"/>
        <v>1</v>
      </c>
    </row>
    <row r="51" spans="1:20" x14ac:dyDescent="0.35">
      <c r="A51">
        <v>6000135321</v>
      </c>
      <c r="B51" t="s">
        <v>365</v>
      </c>
      <c r="C51" t="s">
        <v>230</v>
      </c>
      <c r="D51" s="34" t="s">
        <v>254</v>
      </c>
      <c r="E51" s="1">
        <v>45740</v>
      </c>
      <c r="F51" s="1"/>
      <c r="G51" t="s">
        <v>255</v>
      </c>
      <c r="H51" t="s">
        <v>245</v>
      </c>
      <c r="I51" s="1">
        <v>45784</v>
      </c>
      <c r="J51" t="s">
        <v>234</v>
      </c>
      <c r="K51" t="s">
        <v>241</v>
      </c>
      <c r="L51" t="s">
        <v>171</v>
      </c>
      <c r="M51" t="s">
        <v>366</v>
      </c>
      <c r="N51" t="s">
        <v>237</v>
      </c>
      <c r="O51" t="s">
        <v>230</v>
      </c>
      <c r="P51"/>
      <c r="Q51">
        <f ca="1">IF(OR(ISNUMBER(MATCH(L51,MasterData!$D$3:$D$18,0)),ISNUMBER(MATCH(L51,MasterData!$C$3:$C$18,0))),
    DATEDIF(E51,I51,"d"),
    DATEDIF(E51,TODAY(),"d"))</f>
        <v>44</v>
      </c>
      <c r="R51">
        <f t="shared" ca="1" si="0"/>
        <v>0</v>
      </c>
      <c r="S51">
        <f t="shared" ca="1" si="1"/>
        <v>0</v>
      </c>
      <c r="T51">
        <f t="shared" ca="1" si="2"/>
        <v>1</v>
      </c>
    </row>
    <row r="52" spans="1:20" x14ac:dyDescent="0.35">
      <c r="A52">
        <v>6000135513</v>
      </c>
      <c r="B52" t="s">
        <v>367</v>
      </c>
      <c r="C52" t="s">
        <v>230</v>
      </c>
      <c r="D52" s="34" t="s">
        <v>247</v>
      </c>
      <c r="E52" s="1">
        <v>45742</v>
      </c>
      <c r="F52" s="1"/>
      <c r="G52" t="s">
        <v>268</v>
      </c>
      <c r="H52" t="s">
        <v>230</v>
      </c>
      <c r="I52" s="1">
        <v>45749</v>
      </c>
      <c r="J52" t="s">
        <v>234</v>
      </c>
      <c r="K52" t="s">
        <v>235</v>
      </c>
      <c r="L52" t="s">
        <v>171</v>
      </c>
      <c r="M52" t="s">
        <v>368</v>
      </c>
      <c r="N52" t="s">
        <v>237</v>
      </c>
      <c r="O52" t="s">
        <v>230</v>
      </c>
      <c r="P52"/>
      <c r="Q52">
        <f ca="1">IF(OR(ISNUMBER(MATCH(L52,MasterData!$D$3:$D$18,0)),ISNUMBER(MATCH(L52,MasterData!$C$3:$C$18,0))),
    DATEDIF(E52,I52,"d"),
    DATEDIF(E52,TODAY(),"d"))</f>
        <v>7</v>
      </c>
      <c r="R52">
        <f t="shared" ca="1" si="0"/>
        <v>1</v>
      </c>
      <c r="S52">
        <f t="shared" ca="1" si="1"/>
        <v>0</v>
      </c>
      <c r="T52">
        <f t="shared" ca="1" si="2"/>
        <v>0</v>
      </c>
    </row>
    <row r="53" spans="1:20" x14ac:dyDescent="0.35">
      <c r="A53">
        <v>6000135668</v>
      </c>
      <c r="B53" t="s">
        <v>369</v>
      </c>
      <c r="C53" t="s">
        <v>230</v>
      </c>
      <c r="D53" s="34" t="s">
        <v>231</v>
      </c>
      <c r="E53" s="1">
        <v>45743</v>
      </c>
      <c r="F53" s="1"/>
      <c r="G53" t="s">
        <v>315</v>
      </c>
      <c r="H53" t="s">
        <v>233</v>
      </c>
      <c r="I53" s="1">
        <v>45782</v>
      </c>
      <c r="J53" t="s">
        <v>234</v>
      </c>
      <c r="K53" t="s">
        <v>241</v>
      </c>
      <c r="L53" t="s">
        <v>171</v>
      </c>
      <c r="M53" t="s">
        <v>370</v>
      </c>
      <c r="N53" t="s">
        <v>237</v>
      </c>
      <c r="O53" t="s">
        <v>230</v>
      </c>
      <c r="P53"/>
      <c r="Q53">
        <f ca="1">IF(OR(ISNUMBER(MATCH(L53,MasterData!$D$3:$D$18,0)),ISNUMBER(MATCH(L53,MasterData!$C$3:$C$18,0))),
    DATEDIF(E53,I53,"d"),
    DATEDIF(E53,TODAY(),"d"))</f>
        <v>39</v>
      </c>
      <c r="R53">
        <f t="shared" ca="1" si="0"/>
        <v>0</v>
      </c>
      <c r="S53">
        <f t="shared" ca="1" si="1"/>
        <v>0</v>
      </c>
      <c r="T53">
        <f t="shared" ca="1" si="2"/>
        <v>1</v>
      </c>
    </row>
    <row r="54" spans="1:20" x14ac:dyDescent="0.35">
      <c r="A54">
        <v>6000135843</v>
      </c>
      <c r="B54" t="s">
        <v>230</v>
      </c>
      <c r="C54" t="s">
        <v>230</v>
      </c>
      <c r="D54" s="34" t="s">
        <v>251</v>
      </c>
      <c r="E54" s="1">
        <v>45744</v>
      </c>
      <c r="F54" s="1"/>
      <c r="G54" t="s">
        <v>290</v>
      </c>
      <c r="H54" t="s">
        <v>233</v>
      </c>
      <c r="I54" s="1">
        <v>45759</v>
      </c>
      <c r="J54" t="s">
        <v>201</v>
      </c>
      <c r="K54" t="s">
        <v>241</v>
      </c>
      <c r="L54" t="s">
        <v>171</v>
      </c>
      <c r="M54" t="s">
        <v>371</v>
      </c>
      <c r="N54" t="s">
        <v>237</v>
      </c>
      <c r="O54" t="s">
        <v>230</v>
      </c>
      <c r="P54"/>
      <c r="Q54">
        <f ca="1">IF(OR(ISNUMBER(MATCH(L54,MasterData!$D$3:$D$18,0)),ISNUMBER(MATCH(L54,MasterData!$C$3:$C$18,0))),
    DATEDIF(E54,I54,"d"),
    DATEDIF(E54,TODAY(),"d"))</f>
        <v>15</v>
      </c>
      <c r="R54">
        <f t="shared" ca="1" si="0"/>
        <v>0</v>
      </c>
      <c r="S54">
        <f t="shared" ca="1" si="1"/>
        <v>1</v>
      </c>
      <c r="T54">
        <f t="shared" ca="1" si="2"/>
        <v>0</v>
      </c>
    </row>
    <row r="55" spans="1:20" x14ac:dyDescent="0.35">
      <c r="A55">
        <v>6000135916</v>
      </c>
      <c r="B55" t="s">
        <v>372</v>
      </c>
      <c r="C55" t="s">
        <v>230</v>
      </c>
      <c r="D55" s="34" t="s">
        <v>251</v>
      </c>
      <c r="E55" s="1">
        <v>45747</v>
      </c>
      <c r="F55" s="1"/>
      <c r="G55" t="s">
        <v>373</v>
      </c>
      <c r="H55" t="s">
        <v>233</v>
      </c>
      <c r="I55" s="1">
        <v>45754</v>
      </c>
      <c r="J55" t="s">
        <v>234</v>
      </c>
      <c r="K55" t="s">
        <v>235</v>
      </c>
      <c r="L55" t="s">
        <v>171</v>
      </c>
      <c r="M55" t="s">
        <v>374</v>
      </c>
      <c r="N55" t="s">
        <v>237</v>
      </c>
      <c r="O55" t="s">
        <v>230</v>
      </c>
      <c r="P55"/>
      <c r="Q55">
        <f ca="1">IF(OR(ISNUMBER(MATCH(L55,MasterData!$D$3:$D$18,0)),ISNUMBER(MATCH(L55,MasterData!$C$3:$C$18,0))),
    DATEDIF(E55,I55,"d"),
    DATEDIF(E55,TODAY(),"d"))</f>
        <v>7</v>
      </c>
      <c r="R55">
        <f t="shared" ca="1" si="0"/>
        <v>1</v>
      </c>
      <c r="S55">
        <f t="shared" ca="1" si="1"/>
        <v>0</v>
      </c>
      <c r="T55">
        <f t="shared" ca="1" si="2"/>
        <v>0</v>
      </c>
    </row>
    <row r="56" spans="1:20" x14ac:dyDescent="0.35">
      <c r="A56">
        <v>6000135930</v>
      </c>
      <c r="B56" t="s">
        <v>375</v>
      </c>
      <c r="C56" t="s">
        <v>230</v>
      </c>
      <c r="D56" s="34" t="s">
        <v>254</v>
      </c>
      <c r="E56" s="1">
        <v>45747</v>
      </c>
      <c r="F56" s="1"/>
      <c r="G56" t="s">
        <v>268</v>
      </c>
      <c r="H56" t="s">
        <v>233</v>
      </c>
      <c r="I56" s="1">
        <v>45758</v>
      </c>
      <c r="J56" t="s">
        <v>234</v>
      </c>
      <c r="K56" t="s">
        <v>235</v>
      </c>
      <c r="L56" t="s">
        <v>171</v>
      </c>
      <c r="M56" t="s">
        <v>376</v>
      </c>
      <c r="N56" t="s">
        <v>237</v>
      </c>
      <c r="O56" t="s">
        <v>230</v>
      </c>
      <c r="P56"/>
      <c r="Q56">
        <f ca="1">IF(OR(ISNUMBER(MATCH(L56,MasterData!$D$3:$D$18,0)),ISNUMBER(MATCH(L56,MasterData!$C$3:$C$18,0))),
    DATEDIF(E56,I56,"d"),
    DATEDIF(E56,TODAY(),"d"))</f>
        <v>11</v>
      </c>
      <c r="R56">
        <f t="shared" ca="1" si="0"/>
        <v>0</v>
      </c>
      <c r="S56">
        <f t="shared" ca="1" si="1"/>
        <v>1</v>
      </c>
      <c r="T56">
        <f t="shared" ca="1" si="2"/>
        <v>0</v>
      </c>
    </row>
    <row r="57" spans="1:20" x14ac:dyDescent="0.35">
      <c r="A57">
        <v>6000136043</v>
      </c>
      <c r="B57" t="s">
        <v>230</v>
      </c>
      <c r="C57" t="s">
        <v>230</v>
      </c>
      <c r="D57" s="34" t="s">
        <v>251</v>
      </c>
      <c r="E57" s="1">
        <v>45748</v>
      </c>
      <c r="F57" s="1"/>
      <c r="G57" t="s">
        <v>290</v>
      </c>
      <c r="H57" t="s">
        <v>377</v>
      </c>
      <c r="I57" s="1">
        <v>45786</v>
      </c>
      <c r="J57" t="s">
        <v>201</v>
      </c>
      <c r="K57" t="s">
        <v>241</v>
      </c>
      <c r="L57" t="s">
        <v>171</v>
      </c>
      <c r="M57" t="s">
        <v>378</v>
      </c>
      <c r="N57" t="s">
        <v>237</v>
      </c>
      <c r="O57" t="s">
        <v>230</v>
      </c>
      <c r="P57"/>
      <c r="Q57">
        <f ca="1">IF(OR(ISNUMBER(MATCH(L57,MasterData!$D$3:$D$18,0)),ISNUMBER(MATCH(L57,MasterData!$C$3:$C$18,0))),
    DATEDIF(E57,I57,"d"),
    DATEDIF(E57,TODAY(),"d"))</f>
        <v>38</v>
      </c>
      <c r="R57">
        <f t="shared" ca="1" si="0"/>
        <v>0</v>
      </c>
      <c r="S57">
        <f t="shared" ca="1" si="1"/>
        <v>0</v>
      </c>
      <c r="T57">
        <f t="shared" ca="1" si="2"/>
        <v>1</v>
      </c>
    </row>
    <row r="58" spans="1:20" x14ac:dyDescent="0.35">
      <c r="A58">
        <v>6000136104</v>
      </c>
      <c r="B58" t="s">
        <v>379</v>
      </c>
      <c r="C58" t="s">
        <v>230</v>
      </c>
      <c r="D58" s="34" t="s">
        <v>274</v>
      </c>
      <c r="E58" s="1">
        <v>45748</v>
      </c>
      <c r="F58" s="1"/>
      <c r="G58" t="s">
        <v>380</v>
      </c>
      <c r="H58" t="s">
        <v>233</v>
      </c>
      <c r="I58" s="1">
        <v>45755</v>
      </c>
      <c r="J58" t="s">
        <v>234</v>
      </c>
      <c r="K58" t="s">
        <v>241</v>
      </c>
      <c r="L58" t="s">
        <v>171</v>
      </c>
      <c r="M58" t="s">
        <v>381</v>
      </c>
      <c r="N58" t="s">
        <v>237</v>
      </c>
      <c r="O58" t="s">
        <v>230</v>
      </c>
      <c r="P58"/>
      <c r="Q58">
        <f ca="1">IF(OR(ISNUMBER(MATCH(L58,MasterData!$D$3:$D$18,0)),ISNUMBER(MATCH(L58,MasterData!$C$3:$C$18,0))),
    DATEDIF(E58,I58,"d"),
    DATEDIF(E58,TODAY(),"d"))</f>
        <v>7</v>
      </c>
      <c r="R58">
        <f t="shared" ca="1" si="0"/>
        <v>1</v>
      </c>
      <c r="S58">
        <f t="shared" ca="1" si="1"/>
        <v>0</v>
      </c>
      <c r="T58">
        <f t="shared" ca="1" si="2"/>
        <v>0</v>
      </c>
    </row>
    <row r="59" spans="1:20" x14ac:dyDescent="0.35">
      <c r="A59">
        <v>6000136206</v>
      </c>
      <c r="B59" t="s">
        <v>382</v>
      </c>
      <c r="C59" t="s">
        <v>230</v>
      </c>
      <c r="D59" s="34" t="s">
        <v>383</v>
      </c>
      <c r="E59" s="1">
        <v>45749</v>
      </c>
      <c r="F59" s="1"/>
      <c r="G59" t="s">
        <v>384</v>
      </c>
      <c r="H59" t="s">
        <v>245</v>
      </c>
      <c r="I59" s="1">
        <v>45798</v>
      </c>
      <c r="J59" t="s">
        <v>234</v>
      </c>
      <c r="K59" t="s">
        <v>241</v>
      </c>
      <c r="L59" t="s">
        <v>171</v>
      </c>
      <c r="M59" t="s">
        <v>385</v>
      </c>
      <c r="N59" t="s">
        <v>237</v>
      </c>
      <c r="O59" t="s">
        <v>230</v>
      </c>
      <c r="P59"/>
      <c r="Q59">
        <f ca="1">IF(OR(ISNUMBER(MATCH(L59,MasterData!$D$3:$D$18,0)),ISNUMBER(MATCH(L59,MasterData!$C$3:$C$18,0))),
    DATEDIF(E59,I59,"d"),
    DATEDIF(E59,TODAY(),"d"))</f>
        <v>49</v>
      </c>
      <c r="R59">
        <f t="shared" ca="1" si="0"/>
        <v>0</v>
      </c>
      <c r="S59">
        <f t="shared" ca="1" si="1"/>
        <v>0</v>
      </c>
      <c r="T59">
        <f t="shared" ca="1" si="2"/>
        <v>1</v>
      </c>
    </row>
    <row r="60" spans="1:20" x14ac:dyDescent="0.35">
      <c r="A60">
        <v>6000136305</v>
      </c>
      <c r="B60" t="s">
        <v>386</v>
      </c>
      <c r="C60" t="s">
        <v>230</v>
      </c>
      <c r="D60" s="34" t="s">
        <v>387</v>
      </c>
      <c r="E60" s="1">
        <v>45749</v>
      </c>
      <c r="F60" s="1"/>
      <c r="G60" t="s">
        <v>388</v>
      </c>
      <c r="H60" t="s">
        <v>233</v>
      </c>
      <c r="I60" s="1">
        <v>45756</v>
      </c>
      <c r="J60" t="s">
        <v>234</v>
      </c>
      <c r="K60" t="s">
        <v>241</v>
      </c>
      <c r="L60" t="s">
        <v>171</v>
      </c>
      <c r="M60" t="s">
        <v>389</v>
      </c>
      <c r="N60" t="s">
        <v>237</v>
      </c>
      <c r="O60" t="s">
        <v>230</v>
      </c>
      <c r="P60"/>
      <c r="Q60">
        <f ca="1">IF(OR(ISNUMBER(MATCH(L60,MasterData!$D$3:$D$18,0)),ISNUMBER(MATCH(L60,MasterData!$C$3:$C$18,0))),
    DATEDIF(E60,I60,"d"),
    DATEDIF(E60,TODAY(),"d"))</f>
        <v>7</v>
      </c>
      <c r="R60">
        <f t="shared" ca="1" si="0"/>
        <v>1</v>
      </c>
      <c r="S60">
        <f t="shared" ca="1" si="1"/>
        <v>0</v>
      </c>
      <c r="T60">
        <f t="shared" ca="1" si="2"/>
        <v>0</v>
      </c>
    </row>
    <row r="61" spans="1:20" x14ac:dyDescent="0.35">
      <c r="A61">
        <v>6000136404</v>
      </c>
      <c r="B61" t="s">
        <v>390</v>
      </c>
      <c r="C61" t="s">
        <v>230</v>
      </c>
      <c r="D61" s="34" t="s">
        <v>247</v>
      </c>
      <c r="E61" s="1">
        <v>45750</v>
      </c>
      <c r="F61" s="1"/>
      <c r="G61" t="s">
        <v>357</v>
      </c>
      <c r="H61" t="s">
        <v>245</v>
      </c>
      <c r="I61" s="1">
        <v>45764</v>
      </c>
      <c r="J61" t="s">
        <v>234</v>
      </c>
      <c r="K61" t="s">
        <v>241</v>
      </c>
      <c r="L61" t="s">
        <v>171</v>
      </c>
      <c r="M61" t="s">
        <v>391</v>
      </c>
      <c r="N61" t="s">
        <v>237</v>
      </c>
      <c r="O61" t="s">
        <v>230</v>
      </c>
      <c r="P61"/>
      <c r="Q61">
        <f ca="1">IF(OR(ISNUMBER(MATCH(L61,MasterData!$D$3:$D$18,0)),ISNUMBER(MATCH(L61,MasterData!$C$3:$C$18,0))),
    DATEDIF(E61,I61,"d"),
    DATEDIF(E61,TODAY(),"d"))</f>
        <v>14</v>
      </c>
      <c r="R61">
        <f t="shared" ca="1" si="0"/>
        <v>0</v>
      </c>
      <c r="S61">
        <f t="shared" ca="1" si="1"/>
        <v>1</v>
      </c>
      <c r="T61">
        <f t="shared" ca="1" si="2"/>
        <v>0</v>
      </c>
    </row>
    <row r="62" spans="1:20" x14ac:dyDescent="0.35">
      <c r="A62">
        <v>6000136413</v>
      </c>
      <c r="B62" t="s">
        <v>392</v>
      </c>
      <c r="C62" t="s">
        <v>230</v>
      </c>
      <c r="D62" s="34" t="s">
        <v>254</v>
      </c>
      <c r="E62" s="1">
        <v>45750</v>
      </c>
      <c r="F62" s="1"/>
      <c r="G62" t="s">
        <v>357</v>
      </c>
      <c r="H62" t="s">
        <v>245</v>
      </c>
      <c r="I62" s="1">
        <v>45758</v>
      </c>
      <c r="J62" t="s">
        <v>234</v>
      </c>
      <c r="K62" t="s">
        <v>241</v>
      </c>
      <c r="L62" t="s">
        <v>171</v>
      </c>
      <c r="M62" t="s">
        <v>393</v>
      </c>
      <c r="N62" t="s">
        <v>237</v>
      </c>
      <c r="O62" t="s">
        <v>230</v>
      </c>
      <c r="P62"/>
      <c r="Q62">
        <f ca="1">IF(OR(ISNUMBER(MATCH(L62,MasterData!$D$3:$D$18,0)),ISNUMBER(MATCH(L62,MasterData!$C$3:$C$18,0))),
    DATEDIF(E62,I62,"d"),
    DATEDIF(E62,TODAY(),"d"))</f>
        <v>8</v>
      </c>
      <c r="R62">
        <f t="shared" ca="1" si="0"/>
        <v>0</v>
      </c>
      <c r="S62">
        <f t="shared" ca="1" si="1"/>
        <v>1</v>
      </c>
      <c r="T62">
        <f t="shared" ca="1" si="2"/>
        <v>0</v>
      </c>
    </row>
    <row r="63" spans="1:20" x14ac:dyDescent="0.35">
      <c r="A63">
        <v>6000136417</v>
      </c>
      <c r="B63" t="s">
        <v>394</v>
      </c>
      <c r="C63" t="s">
        <v>230</v>
      </c>
      <c r="D63" s="34" t="s">
        <v>254</v>
      </c>
      <c r="E63" s="1">
        <v>45750</v>
      </c>
      <c r="F63" s="1"/>
      <c r="G63" t="s">
        <v>357</v>
      </c>
      <c r="H63" t="s">
        <v>240</v>
      </c>
      <c r="I63" s="1">
        <v>45758</v>
      </c>
      <c r="J63" t="s">
        <v>234</v>
      </c>
      <c r="K63" t="s">
        <v>241</v>
      </c>
      <c r="L63" t="s">
        <v>171</v>
      </c>
      <c r="M63" t="s">
        <v>395</v>
      </c>
      <c r="N63" t="s">
        <v>237</v>
      </c>
      <c r="O63" t="s">
        <v>230</v>
      </c>
      <c r="P63"/>
      <c r="Q63">
        <f ca="1">IF(OR(ISNUMBER(MATCH(L63,MasterData!$D$3:$D$18,0)),ISNUMBER(MATCH(L63,MasterData!$C$3:$C$18,0))),
    DATEDIF(E63,I63,"d"),
    DATEDIF(E63,TODAY(),"d"))</f>
        <v>8</v>
      </c>
      <c r="R63">
        <f t="shared" ca="1" si="0"/>
        <v>0</v>
      </c>
      <c r="S63">
        <f t="shared" ca="1" si="1"/>
        <v>1</v>
      </c>
      <c r="T63">
        <f t="shared" ca="1" si="2"/>
        <v>0</v>
      </c>
    </row>
    <row r="64" spans="1:20" x14ac:dyDescent="0.35">
      <c r="A64">
        <v>6000136696</v>
      </c>
      <c r="B64" t="s">
        <v>396</v>
      </c>
      <c r="C64" t="s">
        <v>230</v>
      </c>
      <c r="D64" s="34" t="s">
        <v>254</v>
      </c>
      <c r="E64" s="1">
        <v>45755</v>
      </c>
      <c r="F64" s="1"/>
      <c r="G64" t="s">
        <v>357</v>
      </c>
      <c r="H64" t="s">
        <v>245</v>
      </c>
      <c r="I64" s="1">
        <v>45763</v>
      </c>
      <c r="J64" t="s">
        <v>234</v>
      </c>
      <c r="K64" t="s">
        <v>241</v>
      </c>
      <c r="L64" t="s">
        <v>171</v>
      </c>
      <c r="M64" t="s">
        <v>397</v>
      </c>
      <c r="N64" t="s">
        <v>237</v>
      </c>
      <c r="O64" t="s">
        <v>230</v>
      </c>
      <c r="P64"/>
      <c r="Q64">
        <f ca="1">IF(OR(ISNUMBER(MATCH(L64,MasterData!$D$3:$D$18,0)),ISNUMBER(MATCH(L64,MasterData!$C$3:$C$18,0))),
    DATEDIF(E64,I64,"d"),
    DATEDIF(E64,TODAY(),"d"))</f>
        <v>8</v>
      </c>
      <c r="R64">
        <f t="shared" ca="1" si="0"/>
        <v>0</v>
      </c>
      <c r="S64">
        <f t="shared" ca="1" si="1"/>
        <v>1</v>
      </c>
      <c r="T64">
        <f t="shared" ca="1" si="2"/>
        <v>0</v>
      </c>
    </row>
    <row r="65" spans="1:20" x14ac:dyDescent="0.35">
      <c r="A65">
        <v>6000136707</v>
      </c>
      <c r="B65" t="s">
        <v>398</v>
      </c>
      <c r="C65" t="s">
        <v>230</v>
      </c>
      <c r="D65" s="34" t="s">
        <v>254</v>
      </c>
      <c r="E65" s="1">
        <v>45755</v>
      </c>
      <c r="F65" s="1"/>
      <c r="G65" t="s">
        <v>357</v>
      </c>
      <c r="H65" t="s">
        <v>245</v>
      </c>
      <c r="I65" s="1">
        <v>45763</v>
      </c>
      <c r="J65" t="s">
        <v>234</v>
      </c>
      <c r="K65" t="s">
        <v>241</v>
      </c>
      <c r="L65" t="s">
        <v>171</v>
      </c>
      <c r="M65" t="s">
        <v>399</v>
      </c>
      <c r="N65" t="s">
        <v>237</v>
      </c>
      <c r="O65" t="s">
        <v>230</v>
      </c>
      <c r="P65"/>
      <c r="Q65">
        <f ca="1">IF(OR(ISNUMBER(MATCH(L65,MasterData!$D$3:$D$18,0)),ISNUMBER(MATCH(L65,MasterData!$C$3:$C$18,0))),
    DATEDIF(E65,I65,"d"),
    DATEDIF(E65,TODAY(),"d"))</f>
        <v>8</v>
      </c>
      <c r="R65">
        <f t="shared" ca="1" si="0"/>
        <v>0</v>
      </c>
      <c r="S65">
        <f t="shared" ca="1" si="1"/>
        <v>1</v>
      </c>
      <c r="T65">
        <f t="shared" ca="1" si="2"/>
        <v>0</v>
      </c>
    </row>
    <row r="66" spans="1:20" x14ac:dyDescent="0.35">
      <c r="A66">
        <v>6000136806</v>
      </c>
      <c r="B66" t="s">
        <v>230</v>
      </c>
      <c r="C66" t="s">
        <v>230</v>
      </c>
      <c r="D66" s="34" t="s">
        <v>251</v>
      </c>
      <c r="E66" s="1">
        <v>45755</v>
      </c>
      <c r="F66" s="1"/>
      <c r="G66" t="s">
        <v>400</v>
      </c>
      <c r="H66" t="s">
        <v>401</v>
      </c>
      <c r="I66" s="1">
        <v>45789</v>
      </c>
      <c r="J66" t="s">
        <v>201</v>
      </c>
      <c r="K66" t="s">
        <v>241</v>
      </c>
      <c r="L66" t="s">
        <v>171</v>
      </c>
      <c r="M66" t="s">
        <v>402</v>
      </c>
      <c r="N66" t="s">
        <v>237</v>
      </c>
      <c r="O66" t="s">
        <v>230</v>
      </c>
      <c r="P66"/>
      <c r="Q66">
        <f ca="1">IF(OR(ISNUMBER(MATCH(L66,MasterData!$D$3:$D$18,0)),ISNUMBER(MATCH(L66,MasterData!$C$3:$C$18,0))),
    DATEDIF(E66,I66,"d"),
    DATEDIF(E66,TODAY(),"d"))</f>
        <v>34</v>
      </c>
      <c r="R66">
        <f t="shared" ca="1" si="0"/>
        <v>0</v>
      </c>
      <c r="S66">
        <f t="shared" ca="1" si="1"/>
        <v>0</v>
      </c>
      <c r="T66">
        <f t="shared" ca="1" si="2"/>
        <v>1</v>
      </c>
    </row>
    <row r="67" spans="1:20" x14ac:dyDescent="0.35">
      <c r="A67">
        <v>6000136916</v>
      </c>
      <c r="B67" t="s">
        <v>403</v>
      </c>
      <c r="C67" t="s">
        <v>230</v>
      </c>
      <c r="D67" s="34" t="s">
        <v>254</v>
      </c>
      <c r="E67" s="1">
        <v>45756</v>
      </c>
      <c r="F67" s="1"/>
      <c r="G67" t="s">
        <v>357</v>
      </c>
      <c r="H67" t="s">
        <v>245</v>
      </c>
      <c r="I67" s="1">
        <v>45764</v>
      </c>
      <c r="J67" t="s">
        <v>234</v>
      </c>
      <c r="K67" t="s">
        <v>241</v>
      </c>
      <c r="L67" t="s">
        <v>171</v>
      </c>
      <c r="M67" t="s">
        <v>404</v>
      </c>
      <c r="N67" t="s">
        <v>237</v>
      </c>
      <c r="O67" t="s">
        <v>230</v>
      </c>
      <c r="P67"/>
      <c r="Q67">
        <f ca="1">IF(OR(ISNUMBER(MATCH(L67,MasterData!$D$3:$D$18,0)),ISNUMBER(MATCH(L67,MasterData!$C$3:$C$18,0))),
    DATEDIF(E67,I67,"d"),
    DATEDIF(E67,TODAY(),"d"))</f>
        <v>8</v>
      </c>
      <c r="R67">
        <f t="shared" ref="R67:R130" ca="1" si="3">IF(AND($Q67&gt;=0,$Q67&lt;=7),1,0)</f>
        <v>0</v>
      </c>
      <c r="S67">
        <f t="shared" ref="S67:S130" ca="1" si="4">IF(AND($Q67&gt;7,Q67&lt;=30),1,0)</f>
        <v>1</v>
      </c>
      <c r="T67">
        <f t="shared" ref="T67:T130" ca="1" si="5">IF($Q67&gt;30,1,0)</f>
        <v>0</v>
      </c>
    </row>
    <row r="68" spans="1:20" x14ac:dyDescent="0.35">
      <c r="A68">
        <v>6000137097</v>
      </c>
      <c r="B68" t="s">
        <v>405</v>
      </c>
      <c r="C68" t="s">
        <v>230</v>
      </c>
      <c r="D68" s="34" t="s">
        <v>251</v>
      </c>
      <c r="E68" s="1">
        <v>45757</v>
      </c>
      <c r="F68" s="1"/>
      <c r="G68" t="s">
        <v>406</v>
      </c>
      <c r="H68" t="s">
        <v>233</v>
      </c>
      <c r="I68" s="1">
        <v>45765</v>
      </c>
      <c r="J68" t="s">
        <v>234</v>
      </c>
      <c r="K68" t="s">
        <v>235</v>
      </c>
      <c r="L68" t="s">
        <v>171</v>
      </c>
      <c r="M68" t="s">
        <v>407</v>
      </c>
      <c r="N68" t="s">
        <v>237</v>
      </c>
      <c r="O68" t="s">
        <v>230</v>
      </c>
      <c r="P68"/>
      <c r="Q68">
        <f ca="1">IF(OR(ISNUMBER(MATCH(L68,MasterData!$D$3:$D$18,0)),ISNUMBER(MATCH(L68,MasterData!$C$3:$C$18,0))),
    DATEDIF(E68,I68,"d"),
    DATEDIF(E68,TODAY(),"d"))</f>
        <v>8</v>
      </c>
      <c r="R68">
        <f t="shared" ca="1" si="3"/>
        <v>0</v>
      </c>
      <c r="S68">
        <f t="shared" ca="1" si="4"/>
        <v>1</v>
      </c>
      <c r="T68">
        <f t="shared" ca="1" si="5"/>
        <v>0</v>
      </c>
    </row>
    <row r="69" spans="1:20" x14ac:dyDescent="0.35">
      <c r="A69">
        <v>6000137324</v>
      </c>
      <c r="B69" t="s">
        <v>408</v>
      </c>
      <c r="C69" t="s">
        <v>230</v>
      </c>
      <c r="D69" s="34" t="s">
        <v>274</v>
      </c>
      <c r="E69" s="1">
        <v>45761</v>
      </c>
      <c r="F69" s="1"/>
      <c r="G69" t="s">
        <v>380</v>
      </c>
      <c r="H69" t="s">
        <v>233</v>
      </c>
      <c r="I69" s="1">
        <v>45771</v>
      </c>
      <c r="J69" t="s">
        <v>234</v>
      </c>
      <c r="K69" t="s">
        <v>347</v>
      </c>
      <c r="L69" t="s">
        <v>171</v>
      </c>
      <c r="M69" t="s">
        <v>409</v>
      </c>
      <c r="N69" t="s">
        <v>237</v>
      </c>
      <c r="O69" t="s">
        <v>230</v>
      </c>
      <c r="P69"/>
      <c r="Q69">
        <f ca="1">IF(OR(ISNUMBER(MATCH(L69,MasterData!$D$3:$D$18,0)),ISNUMBER(MATCH(L69,MasterData!$C$3:$C$18,0))),
    DATEDIF(E69,I69,"d"),
    DATEDIF(E69,TODAY(),"d"))</f>
        <v>10</v>
      </c>
      <c r="R69">
        <f t="shared" ca="1" si="3"/>
        <v>0</v>
      </c>
      <c r="S69">
        <f t="shared" ca="1" si="4"/>
        <v>1</v>
      </c>
      <c r="T69">
        <f t="shared" ca="1" si="5"/>
        <v>0</v>
      </c>
    </row>
    <row r="70" spans="1:20" x14ac:dyDescent="0.35">
      <c r="A70">
        <v>6000137341</v>
      </c>
      <c r="B70" t="s">
        <v>410</v>
      </c>
      <c r="C70" t="s">
        <v>230</v>
      </c>
      <c r="D70" s="34" t="s">
        <v>251</v>
      </c>
      <c r="E70" s="1">
        <v>45761</v>
      </c>
      <c r="F70" s="1"/>
      <c r="G70" t="s">
        <v>411</v>
      </c>
      <c r="H70" t="s">
        <v>245</v>
      </c>
      <c r="I70" s="1">
        <v>45768</v>
      </c>
      <c r="J70" t="s">
        <v>234</v>
      </c>
      <c r="K70" t="s">
        <v>235</v>
      </c>
      <c r="L70" t="s">
        <v>171</v>
      </c>
      <c r="M70" t="s">
        <v>412</v>
      </c>
      <c r="N70" t="s">
        <v>237</v>
      </c>
      <c r="O70" t="s">
        <v>230</v>
      </c>
      <c r="P70"/>
      <c r="Q70">
        <f ca="1">IF(OR(ISNUMBER(MATCH(L70,MasterData!$D$3:$D$18,0)),ISNUMBER(MATCH(L70,MasterData!$C$3:$C$18,0))),
    DATEDIF(E70,I70,"d"),
    DATEDIF(E70,TODAY(),"d"))</f>
        <v>7</v>
      </c>
      <c r="R70">
        <f t="shared" ca="1" si="3"/>
        <v>1</v>
      </c>
      <c r="S70">
        <f t="shared" ca="1" si="4"/>
        <v>0</v>
      </c>
      <c r="T70">
        <f t="shared" ca="1" si="5"/>
        <v>0</v>
      </c>
    </row>
    <row r="71" spans="1:20" x14ac:dyDescent="0.35">
      <c r="A71">
        <v>6000137533</v>
      </c>
      <c r="B71" t="s">
        <v>230</v>
      </c>
      <c r="C71" t="s">
        <v>230</v>
      </c>
      <c r="D71" s="34" t="s">
        <v>413</v>
      </c>
      <c r="E71" s="1">
        <v>45762</v>
      </c>
      <c r="F71" s="1"/>
      <c r="G71" t="s">
        <v>400</v>
      </c>
      <c r="H71" t="s">
        <v>245</v>
      </c>
      <c r="I71" s="1">
        <v>45782</v>
      </c>
      <c r="J71" t="s">
        <v>201</v>
      </c>
      <c r="K71" t="s">
        <v>241</v>
      </c>
      <c r="L71" t="s">
        <v>171</v>
      </c>
      <c r="M71" t="s">
        <v>414</v>
      </c>
      <c r="N71" t="s">
        <v>237</v>
      </c>
      <c r="O71" t="s">
        <v>230</v>
      </c>
      <c r="P71"/>
      <c r="Q71">
        <f ca="1">IF(OR(ISNUMBER(MATCH(L71,MasterData!$D$3:$D$18,0)),ISNUMBER(MATCH(L71,MasterData!$C$3:$C$18,0))),
    DATEDIF(E71,I71,"d"),
    DATEDIF(E71,TODAY(),"d"))</f>
        <v>20</v>
      </c>
      <c r="R71">
        <f t="shared" ca="1" si="3"/>
        <v>0</v>
      </c>
      <c r="S71">
        <f t="shared" ca="1" si="4"/>
        <v>1</v>
      </c>
      <c r="T71">
        <f t="shared" ca="1" si="5"/>
        <v>0</v>
      </c>
    </row>
    <row r="72" spans="1:20" x14ac:dyDescent="0.35">
      <c r="A72">
        <v>6000137544</v>
      </c>
      <c r="B72" t="s">
        <v>415</v>
      </c>
      <c r="C72" t="s">
        <v>230</v>
      </c>
      <c r="D72" s="34" t="s">
        <v>247</v>
      </c>
      <c r="E72" s="1">
        <v>45762</v>
      </c>
      <c r="F72" s="1"/>
      <c r="G72" t="s">
        <v>268</v>
      </c>
      <c r="H72" t="s">
        <v>233</v>
      </c>
      <c r="I72" s="1">
        <v>45821</v>
      </c>
      <c r="J72" t="s">
        <v>234</v>
      </c>
      <c r="K72" t="s">
        <v>235</v>
      </c>
      <c r="L72" t="s">
        <v>171</v>
      </c>
      <c r="M72" t="s">
        <v>416</v>
      </c>
      <c r="N72" t="s">
        <v>237</v>
      </c>
      <c r="O72" t="s">
        <v>230</v>
      </c>
      <c r="P72"/>
      <c r="Q72">
        <f ca="1">IF(OR(ISNUMBER(MATCH(L72,MasterData!$D$3:$D$18,0)),ISNUMBER(MATCH(L72,MasterData!$C$3:$C$18,0))),
    DATEDIF(E72,I72,"d"),
    DATEDIF(E72,TODAY(),"d"))</f>
        <v>59</v>
      </c>
      <c r="R72">
        <f t="shared" ca="1" si="3"/>
        <v>0</v>
      </c>
      <c r="S72">
        <f t="shared" ca="1" si="4"/>
        <v>0</v>
      </c>
      <c r="T72">
        <f t="shared" ca="1" si="5"/>
        <v>1</v>
      </c>
    </row>
    <row r="73" spans="1:20" x14ac:dyDescent="0.35">
      <c r="A73">
        <v>6000137636</v>
      </c>
      <c r="B73" t="s">
        <v>417</v>
      </c>
      <c r="C73" t="s">
        <v>230</v>
      </c>
      <c r="D73" s="34" t="s">
        <v>274</v>
      </c>
      <c r="E73" s="1">
        <v>45763</v>
      </c>
      <c r="F73" s="1"/>
      <c r="G73" t="s">
        <v>321</v>
      </c>
      <c r="H73" t="s">
        <v>240</v>
      </c>
      <c r="I73" s="1">
        <v>45782</v>
      </c>
      <c r="J73" t="s">
        <v>234</v>
      </c>
      <c r="K73" t="s">
        <v>347</v>
      </c>
      <c r="L73" t="s">
        <v>171</v>
      </c>
      <c r="M73" t="s">
        <v>418</v>
      </c>
      <c r="N73" t="s">
        <v>237</v>
      </c>
      <c r="O73" t="s">
        <v>230</v>
      </c>
      <c r="P73"/>
      <c r="Q73">
        <f ca="1">IF(OR(ISNUMBER(MATCH(L73,MasterData!$D$3:$D$18,0)),ISNUMBER(MATCH(L73,MasterData!$C$3:$C$18,0))),
    DATEDIF(E73,I73,"d"),
    DATEDIF(E73,TODAY(),"d"))</f>
        <v>19</v>
      </c>
      <c r="R73">
        <f t="shared" ca="1" si="3"/>
        <v>0</v>
      </c>
      <c r="S73">
        <f t="shared" ca="1" si="4"/>
        <v>1</v>
      </c>
      <c r="T73">
        <f t="shared" ca="1" si="5"/>
        <v>0</v>
      </c>
    </row>
    <row r="74" spans="1:20" x14ac:dyDescent="0.35">
      <c r="A74">
        <v>6000137924</v>
      </c>
      <c r="B74" t="s">
        <v>419</v>
      </c>
      <c r="C74" t="s">
        <v>230</v>
      </c>
      <c r="D74" s="34" t="s">
        <v>231</v>
      </c>
      <c r="E74" s="1">
        <v>45769</v>
      </c>
      <c r="F74" s="1"/>
      <c r="G74" t="s">
        <v>420</v>
      </c>
      <c r="H74" t="s">
        <v>240</v>
      </c>
      <c r="I74" s="1">
        <v>45782</v>
      </c>
      <c r="J74" t="s">
        <v>234</v>
      </c>
      <c r="K74" t="s">
        <v>235</v>
      </c>
      <c r="L74" t="s">
        <v>171</v>
      </c>
      <c r="M74" t="s">
        <v>421</v>
      </c>
      <c r="N74" t="s">
        <v>237</v>
      </c>
      <c r="O74" t="s">
        <v>230</v>
      </c>
      <c r="P74"/>
      <c r="Q74">
        <f ca="1">IF(OR(ISNUMBER(MATCH(L74,MasterData!$D$3:$D$18,0)),ISNUMBER(MATCH(L74,MasterData!$C$3:$C$18,0))),
    DATEDIF(E74,I74,"d"),
    DATEDIF(E74,TODAY(),"d"))</f>
        <v>13</v>
      </c>
      <c r="R74">
        <f t="shared" ca="1" si="3"/>
        <v>0</v>
      </c>
      <c r="S74">
        <f t="shared" ca="1" si="4"/>
        <v>1</v>
      </c>
      <c r="T74">
        <f t="shared" ca="1" si="5"/>
        <v>0</v>
      </c>
    </row>
    <row r="75" spans="1:20" x14ac:dyDescent="0.35">
      <c r="A75">
        <v>6000138263</v>
      </c>
      <c r="B75" t="s">
        <v>230</v>
      </c>
      <c r="C75" t="s">
        <v>230</v>
      </c>
      <c r="D75" s="34" t="s">
        <v>274</v>
      </c>
      <c r="E75" s="1">
        <v>45771</v>
      </c>
      <c r="F75" s="1"/>
      <c r="G75" t="s">
        <v>422</v>
      </c>
      <c r="H75" t="s">
        <v>245</v>
      </c>
      <c r="I75" s="1">
        <v>45850</v>
      </c>
      <c r="J75" t="s">
        <v>201</v>
      </c>
      <c r="K75" t="s">
        <v>241</v>
      </c>
      <c r="L75" t="s">
        <v>171</v>
      </c>
      <c r="M75" t="s">
        <v>423</v>
      </c>
      <c r="N75" t="s">
        <v>237</v>
      </c>
      <c r="O75" t="s">
        <v>230</v>
      </c>
      <c r="P75"/>
      <c r="Q75">
        <f ca="1">IF(OR(ISNUMBER(MATCH(L75,MasterData!$D$3:$D$18,0)),ISNUMBER(MATCH(L75,MasterData!$C$3:$C$18,0))),
    DATEDIF(E75,I75,"d"),
    DATEDIF(E75,TODAY(),"d"))</f>
        <v>79</v>
      </c>
      <c r="R75">
        <f t="shared" ca="1" si="3"/>
        <v>0</v>
      </c>
      <c r="S75">
        <f t="shared" ca="1" si="4"/>
        <v>0</v>
      </c>
      <c r="T75">
        <f t="shared" ca="1" si="5"/>
        <v>1</v>
      </c>
    </row>
    <row r="76" spans="1:20" x14ac:dyDescent="0.35">
      <c r="A76">
        <v>6000138316</v>
      </c>
      <c r="B76" t="s">
        <v>424</v>
      </c>
      <c r="C76" t="s">
        <v>230</v>
      </c>
      <c r="D76" s="34" t="s">
        <v>254</v>
      </c>
      <c r="E76" s="1">
        <v>45772</v>
      </c>
      <c r="F76" s="1"/>
      <c r="G76" t="s">
        <v>357</v>
      </c>
      <c r="H76" t="s">
        <v>245</v>
      </c>
      <c r="I76" s="1">
        <v>45779</v>
      </c>
      <c r="J76" t="s">
        <v>234</v>
      </c>
      <c r="K76" t="s">
        <v>241</v>
      </c>
      <c r="L76" t="s">
        <v>171</v>
      </c>
      <c r="M76" t="s">
        <v>425</v>
      </c>
      <c r="N76" t="s">
        <v>237</v>
      </c>
      <c r="O76" t="s">
        <v>230</v>
      </c>
      <c r="P76"/>
      <c r="Q76">
        <f ca="1">IF(OR(ISNUMBER(MATCH(L76,MasterData!$D$3:$D$18,0)),ISNUMBER(MATCH(L76,MasterData!$C$3:$C$18,0))),
    DATEDIF(E76,I76,"d"),
    DATEDIF(E76,TODAY(),"d"))</f>
        <v>7</v>
      </c>
      <c r="R76">
        <f t="shared" ca="1" si="3"/>
        <v>1</v>
      </c>
      <c r="S76">
        <f t="shared" ca="1" si="4"/>
        <v>0</v>
      </c>
      <c r="T76">
        <f t="shared" ca="1" si="5"/>
        <v>0</v>
      </c>
    </row>
    <row r="77" spans="1:20" x14ac:dyDescent="0.35">
      <c r="A77">
        <v>6000138428</v>
      </c>
      <c r="B77" t="s">
        <v>426</v>
      </c>
      <c r="C77" t="s">
        <v>230</v>
      </c>
      <c r="D77" s="34" t="s">
        <v>254</v>
      </c>
      <c r="E77" s="1">
        <v>45772</v>
      </c>
      <c r="F77" s="1"/>
      <c r="G77" t="s">
        <v>357</v>
      </c>
      <c r="H77" t="s">
        <v>233</v>
      </c>
      <c r="I77" s="1">
        <v>45848</v>
      </c>
      <c r="J77" t="s">
        <v>234</v>
      </c>
      <c r="K77" t="s">
        <v>235</v>
      </c>
      <c r="L77" t="s">
        <v>171</v>
      </c>
      <c r="M77" t="s">
        <v>427</v>
      </c>
      <c r="N77" t="s">
        <v>237</v>
      </c>
      <c r="O77" t="s">
        <v>230</v>
      </c>
      <c r="P77"/>
      <c r="Q77">
        <f ca="1">IF(OR(ISNUMBER(MATCH(L77,MasterData!$D$3:$D$18,0)),ISNUMBER(MATCH(L77,MasterData!$C$3:$C$18,0))),
    DATEDIF(E77,I77,"d"),
    DATEDIF(E77,TODAY(),"d"))</f>
        <v>76</v>
      </c>
      <c r="R77">
        <f t="shared" ca="1" si="3"/>
        <v>0</v>
      </c>
      <c r="S77">
        <f t="shared" ca="1" si="4"/>
        <v>0</v>
      </c>
      <c r="T77">
        <f t="shared" ca="1" si="5"/>
        <v>1</v>
      </c>
    </row>
    <row r="78" spans="1:20" x14ac:dyDescent="0.35">
      <c r="A78">
        <v>6000138437</v>
      </c>
      <c r="B78" t="s">
        <v>428</v>
      </c>
      <c r="C78" t="s">
        <v>230</v>
      </c>
      <c r="D78" s="34" t="s">
        <v>254</v>
      </c>
      <c r="E78" s="1">
        <v>45772</v>
      </c>
      <c r="F78" s="1"/>
      <c r="G78" t="s">
        <v>357</v>
      </c>
      <c r="H78" t="s">
        <v>245</v>
      </c>
      <c r="I78" s="1">
        <v>45845</v>
      </c>
      <c r="J78" t="s">
        <v>234</v>
      </c>
      <c r="K78" t="s">
        <v>241</v>
      </c>
      <c r="L78" t="s">
        <v>171</v>
      </c>
      <c r="M78" t="s">
        <v>429</v>
      </c>
      <c r="N78" t="s">
        <v>237</v>
      </c>
      <c r="O78" t="s">
        <v>230</v>
      </c>
      <c r="P78"/>
      <c r="Q78">
        <f ca="1">IF(OR(ISNUMBER(MATCH(L78,MasterData!$D$3:$D$18,0)),ISNUMBER(MATCH(L78,MasterData!$C$3:$C$18,0))),
    DATEDIF(E78,I78,"d"),
    DATEDIF(E78,TODAY(),"d"))</f>
        <v>73</v>
      </c>
      <c r="R78">
        <f t="shared" ca="1" si="3"/>
        <v>0</v>
      </c>
      <c r="S78">
        <f t="shared" ca="1" si="4"/>
        <v>0</v>
      </c>
      <c r="T78">
        <f t="shared" ca="1" si="5"/>
        <v>1</v>
      </c>
    </row>
    <row r="79" spans="1:20" x14ac:dyDescent="0.35">
      <c r="A79">
        <v>6000138440</v>
      </c>
      <c r="B79" t="s">
        <v>430</v>
      </c>
      <c r="C79" t="s">
        <v>230</v>
      </c>
      <c r="D79" s="34" t="s">
        <v>254</v>
      </c>
      <c r="E79" s="1">
        <v>45772</v>
      </c>
      <c r="F79" s="1"/>
      <c r="G79" t="s">
        <v>357</v>
      </c>
      <c r="H79" t="s">
        <v>245</v>
      </c>
      <c r="I79" s="1">
        <v>45786</v>
      </c>
      <c r="J79" t="s">
        <v>234</v>
      </c>
      <c r="K79" t="s">
        <v>235</v>
      </c>
      <c r="L79" t="s">
        <v>171</v>
      </c>
      <c r="M79" t="s">
        <v>431</v>
      </c>
      <c r="N79" t="s">
        <v>237</v>
      </c>
      <c r="O79" t="s">
        <v>230</v>
      </c>
      <c r="P79"/>
      <c r="Q79">
        <f ca="1">IF(OR(ISNUMBER(MATCH(L79,MasterData!$D$3:$D$18,0)),ISNUMBER(MATCH(L79,MasterData!$C$3:$C$18,0))),
    DATEDIF(E79,I79,"d"),
    DATEDIF(E79,TODAY(),"d"))</f>
        <v>14</v>
      </c>
      <c r="R79">
        <f t="shared" ca="1" si="3"/>
        <v>0</v>
      </c>
      <c r="S79">
        <f t="shared" ca="1" si="4"/>
        <v>1</v>
      </c>
      <c r="T79">
        <f t="shared" ca="1" si="5"/>
        <v>0</v>
      </c>
    </row>
    <row r="80" spans="1:20" x14ac:dyDescent="0.35">
      <c r="A80">
        <v>6000138454</v>
      </c>
      <c r="B80" t="s">
        <v>637</v>
      </c>
      <c r="D80" s="34" t="s">
        <v>274</v>
      </c>
      <c r="E80" s="1">
        <v>45772</v>
      </c>
      <c r="F80" s="1"/>
      <c r="G80" t="s">
        <v>329</v>
      </c>
      <c r="H80" s="35" t="s">
        <v>638</v>
      </c>
      <c r="I80" s="1">
        <v>45854</v>
      </c>
      <c r="J80" t="s">
        <v>234</v>
      </c>
      <c r="K80" t="s">
        <v>347</v>
      </c>
      <c r="L80" t="s">
        <v>171</v>
      </c>
      <c r="M80" t="s">
        <v>639</v>
      </c>
      <c r="N80" t="s">
        <v>237</v>
      </c>
      <c r="P80"/>
      <c r="Q80">
        <f ca="1">IF(OR(ISNUMBER(MATCH(L80,MasterData!$D$3:$D$18,0)),ISNUMBER(MATCH(L80,MasterData!$C$3:$C$18,0))),
    DATEDIF(E80,I80,"d"),
    DATEDIF(E80,TODAY(),"d"))</f>
        <v>82</v>
      </c>
      <c r="R80">
        <f t="shared" ca="1" si="3"/>
        <v>0</v>
      </c>
      <c r="S80">
        <f t="shared" ca="1" si="4"/>
        <v>0</v>
      </c>
      <c r="T80">
        <f t="shared" ca="1" si="5"/>
        <v>1</v>
      </c>
    </row>
    <row r="81" spans="1:20" x14ac:dyDescent="0.35">
      <c r="A81">
        <v>6000138481</v>
      </c>
      <c r="B81" t="s">
        <v>432</v>
      </c>
      <c r="C81" t="s">
        <v>230</v>
      </c>
      <c r="D81" s="34" t="s">
        <v>231</v>
      </c>
      <c r="E81" s="1">
        <v>45775</v>
      </c>
      <c r="F81" s="1"/>
      <c r="G81" t="s">
        <v>300</v>
      </c>
      <c r="H81" t="s">
        <v>245</v>
      </c>
      <c r="I81" s="1">
        <v>45786</v>
      </c>
      <c r="J81" t="s">
        <v>234</v>
      </c>
      <c r="K81" t="s">
        <v>241</v>
      </c>
      <c r="L81" t="s">
        <v>171</v>
      </c>
      <c r="M81" t="s">
        <v>433</v>
      </c>
      <c r="N81" t="s">
        <v>237</v>
      </c>
      <c r="O81" t="s">
        <v>230</v>
      </c>
      <c r="P81"/>
      <c r="Q81">
        <f ca="1">IF(OR(ISNUMBER(MATCH(L81,MasterData!$D$3:$D$18,0)),ISNUMBER(MATCH(L81,MasterData!$C$3:$C$18,0))),
    DATEDIF(E81,I81,"d"),
    DATEDIF(E81,TODAY(),"d"))</f>
        <v>11</v>
      </c>
      <c r="R81">
        <f t="shared" ca="1" si="3"/>
        <v>0</v>
      </c>
      <c r="S81">
        <f t="shared" ca="1" si="4"/>
        <v>1</v>
      </c>
      <c r="T81">
        <f t="shared" ca="1" si="5"/>
        <v>0</v>
      </c>
    </row>
    <row r="82" spans="1:20" x14ac:dyDescent="0.35">
      <c r="A82">
        <v>6000138500</v>
      </c>
      <c r="B82" t="s">
        <v>434</v>
      </c>
      <c r="C82" t="s">
        <v>230</v>
      </c>
      <c r="D82" s="34" t="s">
        <v>254</v>
      </c>
      <c r="E82" s="1">
        <v>45775</v>
      </c>
      <c r="F82" s="1"/>
      <c r="G82" t="s">
        <v>255</v>
      </c>
      <c r="H82" t="s">
        <v>233</v>
      </c>
      <c r="I82" s="1">
        <v>45832</v>
      </c>
      <c r="J82" t="s">
        <v>234</v>
      </c>
      <c r="K82" t="s">
        <v>241</v>
      </c>
      <c r="L82" t="s">
        <v>171</v>
      </c>
      <c r="M82" t="s">
        <v>435</v>
      </c>
      <c r="N82" t="s">
        <v>237</v>
      </c>
      <c r="O82" t="s">
        <v>230</v>
      </c>
      <c r="P82"/>
      <c r="Q82">
        <f ca="1">IF(OR(ISNUMBER(MATCH(L82,MasterData!$D$3:$D$18,0)),ISNUMBER(MATCH(L82,MasterData!$C$3:$C$18,0))),
    DATEDIF(E82,I82,"d"),
    DATEDIF(E82,TODAY(),"d"))</f>
        <v>57</v>
      </c>
      <c r="R82">
        <f t="shared" ca="1" si="3"/>
        <v>0</v>
      </c>
      <c r="S82">
        <f t="shared" ca="1" si="4"/>
        <v>0</v>
      </c>
      <c r="T82">
        <f t="shared" ca="1" si="5"/>
        <v>1</v>
      </c>
    </row>
    <row r="83" spans="1:20" x14ac:dyDescent="0.35">
      <c r="A83">
        <v>6000138582</v>
      </c>
      <c r="B83" t="s">
        <v>436</v>
      </c>
      <c r="C83" t="s">
        <v>230</v>
      </c>
      <c r="D83" s="34" t="s">
        <v>231</v>
      </c>
      <c r="E83" s="1">
        <v>45775</v>
      </c>
      <c r="F83" s="1"/>
      <c r="G83" t="s">
        <v>293</v>
      </c>
      <c r="H83" t="s">
        <v>245</v>
      </c>
      <c r="I83" s="1">
        <v>45824</v>
      </c>
      <c r="J83" t="s">
        <v>234</v>
      </c>
      <c r="K83" t="s">
        <v>235</v>
      </c>
      <c r="L83" t="s">
        <v>171</v>
      </c>
      <c r="M83" t="s">
        <v>437</v>
      </c>
      <c r="N83" t="s">
        <v>237</v>
      </c>
      <c r="O83" t="s">
        <v>230</v>
      </c>
      <c r="P83"/>
      <c r="Q83">
        <f ca="1">IF(OR(ISNUMBER(MATCH(L83,MasterData!$D$3:$D$18,0)),ISNUMBER(MATCH(L83,MasterData!$C$3:$C$18,0))),
    DATEDIF(E83,I83,"d"),
    DATEDIF(E83,TODAY(),"d"))</f>
        <v>49</v>
      </c>
      <c r="R83">
        <f t="shared" ca="1" si="3"/>
        <v>0</v>
      </c>
      <c r="S83">
        <f t="shared" ca="1" si="4"/>
        <v>0</v>
      </c>
      <c r="T83">
        <f t="shared" ca="1" si="5"/>
        <v>1</v>
      </c>
    </row>
    <row r="84" spans="1:20" x14ac:dyDescent="0.35">
      <c r="A84">
        <v>6000138600</v>
      </c>
      <c r="B84" t="s">
        <v>438</v>
      </c>
      <c r="C84" t="s">
        <v>230</v>
      </c>
      <c r="D84" s="34" t="s">
        <v>274</v>
      </c>
      <c r="E84" s="1">
        <v>45775</v>
      </c>
      <c r="F84" s="1"/>
      <c r="G84" t="s">
        <v>439</v>
      </c>
      <c r="H84" t="s">
        <v>245</v>
      </c>
      <c r="I84" s="1">
        <v>45812</v>
      </c>
      <c r="J84" t="s">
        <v>234</v>
      </c>
      <c r="K84" t="s">
        <v>241</v>
      </c>
      <c r="L84" t="s">
        <v>171</v>
      </c>
      <c r="M84" t="s">
        <v>440</v>
      </c>
      <c r="N84" t="s">
        <v>237</v>
      </c>
      <c r="O84" t="s">
        <v>230</v>
      </c>
      <c r="P84"/>
      <c r="Q84">
        <f ca="1">IF(OR(ISNUMBER(MATCH(L84,MasterData!$D$3:$D$18,0)),ISNUMBER(MATCH(L84,MasterData!$C$3:$C$18,0))),
    DATEDIF(E84,I84,"d"),
    DATEDIF(E84,TODAY(),"d"))</f>
        <v>37</v>
      </c>
      <c r="R84">
        <f t="shared" ca="1" si="3"/>
        <v>0</v>
      </c>
      <c r="S84">
        <f t="shared" ca="1" si="4"/>
        <v>0</v>
      </c>
      <c r="T84">
        <f t="shared" ca="1" si="5"/>
        <v>1</v>
      </c>
    </row>
    <row r="85" spans="1:20" x14ac:dyDescent="0.35">
      <c r="A85">
        <v>6000138844</v>
      </c>
      <c r="B85" t="s">
        <v>441</v>
      </c>
      <c r="C85" t="s">
        <v>230</v>
      </c>
      <c r="D85" s="34" t="s">
        <v>231</v>
      </c>
      <c r="E85" s="1">
        <v>45777</v>
      </c>
      <c r="F85" s="1"/>
      <c r="G85" t="s">
        <v>300</v>
      </c>
      <c r="H85" t="s">
        <v>245</v>
      </c>
      <c r="I85" s="1">
        <v>45807</v>
      </c>
      <c r="J85" t="s">
        <v>201</v>
      </c>
      <c r="K85" t="s">
        <v>241</v>
      </c>
      <c r="L85" t="s">
        <v>171</v>
      </c>
      <c r="M85" t="s">
        <v>442</v>
      </c>
      <c r="N85" t="s">
        <v>237</v>
      </c>
      <c r="O85" t="s">
        <v>230</v>
      </c>
      <c r="P85"/>
      <c r="Q85">
        <f ca="1">IF(OR(ISNUMBER(MATCH(L85,MasterData!$D$3:$D$18,0)),ISNUMBER(MATCH(L85,MasterData!$C$3:$C$18,0))),
    DATEDIF(E85,I85,"d"),
    DATEDIF(E85,TODAY(),"d"))</f>
        <v>30</v>
      </c>
      <c r="R85">
        <f t="shared" ca="1" si="3"/>
        <v>0</v>
      </c>
      <c r="S85">
        <f t="shared" ca="1" si="4"/>
        <v>1</v>
      </c>
      <c r="T85">
        <f t="shared" ca="1" si="5"/>
        <v>0</v>
      </c>
    </row>
    <row r="86" spans="1:20" x14ac:dyDescent="0.35">
      <c r="A86">
        <v>6000138916</v>
      </c>
      <c r="B86" t="s">
        <v>230</v>
      </c>
      <c r="C86" t="s">
        <v>230</v>
      </c>
      <c r="D86" s="34" t="s">
        <v>231</v>
      </c>
      <c r="E86" s="1">
        <v>45779</v>
      </c>
      <c r="F86" s="1"/>
      <c r="G86" t="s">
        <v>248</v>
      </c>
      <c r="H86" t="s">
        <v>245</v>
      </c>
      <c r="I86" s="1">
        <v>45817</v>
      </c>
      <c r="J86" t="s">
        <v>201</v>
      </c>
      <c r="K86" t="s">
        <v>241</v>
      </c>
      <c r="L86" t="s">
        <v>171</v>
      </c>
      <c r="M86" t="s">
        <v>443</v>
      </c>
      <c r="N86" t="s">
        <v>237</v>
      </c>
      <c r="O86" t="s">
        <v>230</v>
      </c>
      <c r="P86"/>
      <c r="Q86">
        <f ca="1">IF(OR(ISNUMBER(MATCH(L86,MasterData!$D$3:$D$18,0)),ISNUMBER(MATCH(L86,MasterData!$C$3:$C$18,0))),
    DATEDIF(E86,I86,"d"),
    DATEDIF(E86,TODAY(),"d"))</f>
        <v>38</v>
      </c>
      <c r="R86">
        <f t="shared" ca="1" si="3"/>
        <v>0</v>
      </c>
      <c r="S86">
        <f t="shared" ca="1" si="4"/>
        <v>0</v>
      </c>
      <c r="T86">
        <f t="shared" ca="1" si="5"/>
        <v>1</v>
      </c>
    </row>
    <row r="87" spans="1:20" x14ac:dyDescent="0.35">
      <c r="A87">
        <v>6000139044</v>
      </c>
      <c r="B87" t="s">
        <v>444</v>
      </c>
      <c r="C87" t="s">
        <v>230</v>
      </c>
      <c r="D87" s="34" t="s">
        <v>254</v>
      </c>
      <c r="E87" s="1">
        <v>45782</v>
      </c>
      <c r="F87" s="1"/>
      <c r="G87" t="s">
        <v>357</v>
      </c>
      <c r="H87" t="s">
        <v>233</v>
      </c>
      <c r="I87" s="1">
        <v>45805</v>
      </c>
      <c r="J87" t="s">
        <v>234</v>
      </c>
      <c r="K87" t="s">
        <v>241</v>
      </c>
      <c r="L87" t="s">
        <v>171</v>
      </c>
      <c r="M87" t="s">
        <v>445</v>
      </c>
      <c r="N87" t="s">
        <v>237</v>
      </c>
      <c r="O87" t="s">
        <v>230</v>
      </c>
      <c r="P87"/>
      <c r="Q87">
        <f ca="1">IF(OR(ISNUMBER(MATCH(L87,MasterData!$D$3:$D$18,0)),ISNUMBER(MATCH(L87,MasterData!$C$3:$C$18,0))),
    DATEDIF(E87,I87,"d"),
    DATEDIF(E87,TODAY(),"d"))</f>
        <v>23</v>
      </c>
      <c r="R87">
        <f t="shared" ca="1" si="3"/>
        <v>0</v>
      </c>
      <c r="S87">
        <f t="shared" ca="1" si="4"/>
        <v>1</v>
      </c>
      <c r="T87">
        <f t="shared" ca="1" si="5"/>
        <v>0</v>
      </c>
    </row>
    <row r="88" spans="1:20" x14ac:dyDescent="0.35">
      <c r="A88">
        <v>6000139205</v>
      </c>
      <c r="B88" t="s">
        <v>446</v>
      </c>
      <c r="C88" t="s">
        <v>230</v>
      </c>
      <c r="D88" s="34" t="s">
        <v>231</v>
      </c>
      <c r="E88" s="1">
        <v>45783</v>
      </c>
      <c r="F88" s="1"/>
      <c r="G88" t="s">
        <v>329</v>
      </c>
      <c r="H88" t="s">
        <v>233</v>
      </c>
      <c r="I88" s="1">
        <v>45812</v>
      </c>
      <c r="J88" t="s">
        <v>234</v>
      </c>
      <c r="K88" t="s">
        <v>235</v>
      </c>
      <c r="L88" t="s">
        <v>171</v>
      </c>
      <c r="M88" t="s">
        <v>447</v>
      </c>
      <c r="N88" t="s">
        <v>237</v>
      </c>
      <c r="O88" t="s">
        <v>230</v>
      </c>
      <c r="P88"/>
      <c r="Q88">
        <f ca="1">IF(OR(ISNUMBER(MATCH(L88,MasterData!$D$3:$D$18,0)),ISNUMBER(MATCH(L88,MasterData!$C$3:$C$18,0))),
    DATEDIF(E88,I88,"d"),
    DATEDIF(E88,TODAY(),"d"))</f>
        <v>29</v>
      </c>
      <c r="R88">
        <f t="shared" ca="1" si="3"/>
        <v>0</v>
      </c>
      <c r="S88">
        <f t="shared" ca="1" si="4"/>
        <v>1</v>
      </c>
      <c r="T88">
        <f t="shared" ca="1" si="5"/>
        <v>0</v>
      </c>
    </row>
    <row r="89" spans="1:20" x14ac:dyDescent="0.35">
      <c r="A89">
        <v>6000139326</v>
      </c>
      <c r="B89" t="s">
        <v>448</v>
      </c>
      <c r="C89" t="s">
        <v>230</v>
      </c>
      <c r="D89" s="34" t="s">
        <v>449</v>
      </c>
      <c r="E89" s="1">
        <v>45784</v>
      </c>
      <c r="F89" s="1"/>
      <c r="G89" t="s">
        <v>450</v>
      </c>
      <c r="H89" t="s">
        <v>245</v>
      </c>
      <c r="I89" s="1">
        <v>45791</v>
      </c>
      <c r="J89" t="s">
        <v>234</v>
      </c>
      <c r="K89" t="s">
        <v>241</v>
      </c>
      <c r="L89" t="s">
        <v>171</v>
      </c>
      <c r="M89" t="s">
        <v>451</v>
      </c>
      <c r="N89" t="s">
        <v>237</v>
      </c>
      <c r="O89" t="s">
        <v>230</v>
      </c>
      <c r="P89"/>
      <c r="Q89">
        <f ca="1">IF(OR(ISNUMBER(MATCH(L89,MasterData!$D$3:$D$18,0)),ISNUMBER(MATCH(L89,MasterData!$C$3:$C$18,0))),
    DATEDIF(E89,I89,"d"),
    DATEDIF(E89,TODAY(),"d"))</f>
        <v>7</v>
      </c>
      <c r="R89">
        <f t="shared" ca="1" si="3"/>
        <v>1</v>
      </c>
      <c r="S89">
        <f t="shared" ca="1" si="4"/>
        <v>0</v>
      </c>
      <c r="T89">
        <f t="shared" ca="1" si="5"/>
        <v>0</v>
      </c>
    </row>
    <row r="90" spans="1:20" x14ac:dyDescent="0.35">
      <c r="A90">
        <v>6000139329</v>
      </c>
      <c r="B90" t="s">
        <v>452</v>
      </c>
      <c r="C90" t="s">
        <v>230</v>
      </c>
      <c r="D90" s="34" t="s">
        <v>231</v>
      </c>
      <c r="E90" s="1">
        <v>45784</v>
      </c>
      <c r="F90" s="1"/>
      <c r="G90" t="s">
        <v>453</v>
      </c>
      <c r="H90" t="s">
        <v>240</v>
      </c>
      <c r="I90" s="1">
        <v>45812</v>
      </c>
      <c r="J90" t="s">
        <v>234</v>
      </c>
      <c r="K90" t="s">
        <v>235</v>
      </c>
      <c r="L90" t="s">
        <v>171</v>
      </c>
      <c r="M90" t="s">
        <v>454</v>
      </c>
      <c r="N90" t="s">
        <v>237</v>
      </c>
      <c r="O90" t="s">
        <v>230</v>
      </c>
      <c r="P90"/>
      <c r="Q90">
        <f ca="1">IF(OR(ISNUMBER(MATCH(L90,MasterData!$D$3:$D$18,0)),ISNUMBER(MATCH(L90,MasterData!$C$3:$C$18,0))),
    DATEDIF(E90,I90,"d"),
    DATEDIF(E90,TODAY(),"d"))</f>
        <v>28</v>
      </c>
      <c r="R90">
        <f t="shared" ca="1" si="3"/>
        <v>0</v>
      </c>
      <c r="S90">
        <f t="shared" ca="1" si="4"/>
        <v>1</v>
      </c>
      <c r="T90">
        <f t="shared" ca="1" si="5"/>
        <v>0</v>
      </c>
    </row>
    <row r="91" spans="1:20" x14ac:dyDescent="0.35">
      <c r="A91">
        <v>6000139369</v>
      </c>
      <c r="B91" t="s">
        <v>455</v>
      </c>
      <c r="C91" t="s">
        <v>230</v>
      </c>
      <c r="D91" s="34" t="s">
        <v>254</v>
      </c>
      <c r="E91" s="1">
        <v>45785</v>
      </c>
      <c r="F91" s="1"/>
      <c r="G91" t="s">
        <v>357</v>
      </c>
      <c r="H91" t="s">
        <v>233</v>
      </c>
      <c r="I91" s="1">
        <v>45870</v>
      </c>
      <c r="J91" t="s">
        <v>234</v>
      </c>
      <c r="K91" t="s">
        <v>241</v>
      </c>
      <c r="L91" t="s">
        <v>171</v>
      </c>
      <c r="M91" t="s">
        <v>458</v>
      </c>
      <c r="N91" t="s">
        <v>237</v>
      </c>
      <c r="O91" t="s">
        <v>230</v>
      </c>
      <c r="P91"/>
      <c r="Q91">
        <f ca="1">IF(OR(ISNUMBER(MATCH(L91,MasterData!$D$3:$D$18,0)),ISNUMBER(MATCH(L91,MasterData!$C$3:$C$18,0))),
    DATEDIF(E91,I91,"d"),
    DATEDIF(E91,TODAY(),"d"))</f>
        <v>85</v>
      </c>
      <c r="R91">
        <f t="shared" ca="1" si="3"/>
        <v>0</v>
      </c>
      <c r="S91">
        <f t="shared" ca="1" si="4"/>
        <v>0</v>
      </c>
      <c r="T91">
        <f t="shared" ca="1" si="5"/>
        <v>1</v>
      </c>
    </row>
    <row r="92" spans="1:20" x14ac:dyDescent="0.35">
      <c r="A92">
        <v>6000139374</v>
      </c>
      <c r="B92" t="s">
        <v>230</v>
      </c>
      <c r="C92" t="s">
        <v>230</v>
      </c>
      <c r="D92" s="34" t="s">
        <v>254</v>
      </c>
      <c r="E92" s="1">
        <v>45784</v>
      </c>
      <c r="F92" s="1"/>
      <c r="G92" t="s">
        <v>400</v>
      </c>
      <c r="H92" t="s">
        <v>240</v>
      </c>
      <c r="I92" s="1">
        <v>45876</v>
      </c>
      <c r="J92" t="s">
        <v>245</v>
      </c>
      <c r="K92" t="s">
        <v>241</v>
      </c>
      <c r="L92" t="s">
        <v>164</v>
      </c>
      <c r="M92" t="s">
        <v>459</v>
      </c>
      <c r="N92" t="s">
        <v>237</v>
      </c>
      <c r="O92" t="s">
        <v>230</v>
      </c>
      <c r="P92" s="204" t="s">
        <v>798</v>
      </c>
      <c r="Q92">
        <f ca="1">IF(OR(ISNUMBER(MATCH(L92,MasterData!$D$3:$D$18,0)),ISNUMBER(MATCH(L92,MasterData!$C$3:$C$18,0))),
    DATEDIF(E92,I92,"d"),
    DATEDIF(E92,TODAY(),"d"))</f>
        <v>223</v>
      </c>
      <c r="R92">
        <f t="shared" ca="1" si="3"/>
        <v>0</v>
      </c>
      <c r="S92">
        <f t="shared" ca="1" si="4"/>
        <v>0</v>
      </c>
      <c r="T92">
        <f t="shared" ca="1" si="5"/>
        <v>1</v>
      </c>
    </row>
    <row r="93" spans="1:20" x14ac:dyDescent="0.35">
      <c r="A93">
        <v>6000139577</v>
      </c>
      <c r="B93" t="s">
        <v>460</v>
      </c>
      <c r="C93" t="s">
        <v>230</v>
      </c>
      <c r="D93" s="34" t="s">
        <v>251</v>
      </c>
      <c r="E93" s="1">
        <v>45786</v>
      </c>
      <c r="F93" s="1"/>
      <c r="G93" t="s">
        <v>461</v>
      </c>
      <c r="H93" t="s">
        <v>233</v>
      </c>
      <c r="I93" s="1">
        <v>45793</v>
      </c>
      <c r="J93" t="s">
        <v>234</v>
      </c>
      <c r="K93" t="s">
        <v>347</v>
      </c>
      <c r="L93" t="s">
        <v>171</v>
      </c>
      <c r="M93" t="s">
        <v>462</v>
      </c>
      <c r="N93" t="s">
        <v>237</v>
      </c>
      <c r="O93" t="s">
        <v>230</v>
      </c>
      <c r="P93"/>
      <c r="Q93">
        <f ca="1">IF(OR(ISNUMBER(MATCH(L93,MasterData!$D$3:$D$18,0)),ISNUMBER(MATCH(L93,MasterData!$C$3:$C$18,0))),
    DATEDIF(E93,I93,"d"),
    DATEDIF(E93,TODAY(),"d"))</f>
        <v>7</v>
      </c>
      <c r="R93">
        <f t="shared" ca="1" si="3"/>
        <v>1</v>
      </c>
      <c r="S93">
        <f t="shared" ca="1" si="4"/>
        <v>0</v>
      </c>
      <c r="T93">
        <f t="shared" ca="1" si="5"/>
        <v>0</v>
      </c>
    </row>
    <row r="94" spans="1:20" x14ac:dyDescent="0.35">
      <c r="A94">
        <v>6000139584</v>
      </c>
      <c r="B94" t="s">
        <v>463</v>
      </c>
      <c r="C94" t="s">
        <v>230</v>
      </c>
      <c r="D94" s="34" t="s">
        <v>254</v>
      </c>
      <c r="E94" s="1">
        <v>45786</v>
      </c>
      <c r="F94" s="1"/>
      <c r="G94" t="s">
        <v>357</v>
      </c>
      <c r="H94" t="s">
        <v>233</v>
      </c>
      <c r="I94" s="1">
        <v>45797</v>
      </c>
      <c r="J94" t="s">
        <v>234</v>
      </c>
      <c r="K94" t="s">
        <v>241</v>
      </c>
      <c r="L94" t="s">
        <v>171</v>
      </c>
      <c r="M94" t="s">
        <v>464</v>
      </c>
      <c r="N94" t="s">
        <v>237</v>
      </c>
      <c r="O94" t="s">
        <v>230</v>
      </c>
      <c r="P94"/>
      <c r="Q94">
        <f ca="1">IF(OR(ISNUMBER(MATCH(L94,MasterData!$D$3:$D$18,0)),ISNUMBER(MATCH(L94,MasterData!$C$3:$C$18,0))),
    DATEDIF(E94,I94,"d"),
    DATEDIF(E94,TODAY(),"d"))</f>
        <v>11</v>
      </c>
      <c r="R94">
        <f t="shared" ca="1" si="3"/>
        <v>0</v>
      </c>
      <c r="S94">
        <f t="shared" ca="1" si="4"/>
        <v>1</v>
      </c>
      <c r="T94">
        <f t="shared" ca="1" si="5"/>
        <v>0</v>
      </c>
    </row>
    <row r="95" spans="1:20" x14ac:dyDescent="0.35">
      <c r="A95">
        <v>6000139600</v>
      </c>
      <c r="B95" t="s">
        <v>465</v>
      </c>
      <c r="C95" t="s">
        <v>230</v>
      </c>
      <c r="D95" s="34" t="s">
        <v>254</v>
      </c>
      <c r="E95" s="1">
        <v>45786</v>
      </c>
      <c r="F95" s="1"/>
      <c r="G95" t="s">
        <v>357</v>
      </c>
      <c r="H95" t="s">
        <v>240</v>
      </c>
      <c r="I95" s="1">
        <v>45811</v>
      </c>
      <c r="J95" t="s">
        <v>234</v>
      </c>
      <c r="K95" t="s">
        <v>347</v>
      </c>
      <c r="L95" t="s">
        <v>171</v>
      </c>
      <c r="M95" t="s">
        <v>466</v>
      </c>
      <c r="N95" t="s">
        <v>237</v>
      </c>
      <c r="O95" t="s">
        <v>230</v>
      </c>
      <c r="P95"/>
      <c r="Q95">
        <f ca="1">IF(OR(ISNUMBER(MATCH(L95,MasterData!$D$3:$D$18,0)),ISNUMBER(MATCH(L95,MasterData!$C$3:$C$18,0))),
    DATEDIF(E95,I95,"d"),
    DATEDIF(E95,TODAY(),"d"))</f>
        <v>25</v>
      </c>
      <c r="R95">
        <f t="shared" ca="1" si="3"/>
        <v>0</v>
      </c>
      <c r="S95">
        <f t="shared" ca="1" si="4"/>
        <v>1</v>
      </c>
      <c r="T95">
        <f t="shared" ca="1" si="5"/>
        <v>0</v>
      </c>
    </row>
    <row r="96" spans="1:20" x14ac:dyDescent="0.35">
      <c r="A96">
        <v>6000139702</v>
      </c>
      <c r="B96" t="s">
        <v>230</v>
      </c>
      <c r="C96" t="s">
        <v>230</v>
      </c>
      <c r="D96" s="34" t="s">
        <v>251</v>
      </c>
      <c r="E96" s="1">
        <v>45789</v>
      </c>
      <c r="F96" s="1"/>
      <c r="G96" t="s">
        <v>400</v>
      </c>
      <c r="H96" t="s">
        <v>240</v>
      </c>
      <c r="I96" s="1">
        <v>45810</v>
      </c>
      <c r="J96" t="s">
        <v>201</v>
      </c>
      <c r="K96" t="s">
        <v>347</v>
      </c>
      <c r="L96" t="s">
        <v>171</v>
      </c>
      <c r="M96" t="s">
        <v>467</v>
      </c>
      <c r="N96" t="s">
        <v>237</v>
      </c>
      <c r="O96" t="s">
        <v>230</v>
      </c>
      <c r="P96"/>
      <c r="Q96">
        <f ca="1">IF(OR(ISNUMBER(MATCH(L96,MasterData!$D$3:$D$18,0)),ISNUMBER(MATCH(L96,MasterData!$C$3:$C$18,0))),
    DATEDIF(E96,I96,"d"),
    DATEDIF(E96,TODAY(),"d"))</f>
        <v>21</v>
      </c>
      <c r="R96">
        <f t="shared" ca="1" si="3"/>
        <v>0</v>
      </c>
      <c r="S96">
        <f t="shared" ca="1" si="4"/>
        <v>1</v>
      </c>
      <c r="T96">
        <f t="shared" ca="1" si="5"/>
        <v>0</v>
      </c>
    </row>
    <row r="97" spans="1:20" x14ac:dyDescent="0.35">
      <c r="A97">
        <v>6000139704</v>
      </c>
      <c r="B97" t="s">
        <v>468</v>
      </c>
      <c r="C97" t="s">
        <v>230</v>
      </c>
      <c r="D97" s="34" t="s">
        <v>251</v>
      </c>
      <c r="E97" s="1">
        <v>45789</v>
      </c>
      <c r="F97" s="1"/>
      <c r="G97" t="s">
        <v>469</v>
      </c>
      <c r="H97" t="s">
        <v>245</v>
      </c>
      <c r="I97" s="1">
        <v>45797</v>
      </c>
      <c r="J97" t="s">
        <v>234</v>
      </c>
      <c r="K97" t="s">
        <v>235</v>
      </c>
      <c r="L97" t="s">
        <v>171</v>
      </c>
      <c r="M97" t="s">
        <v>470</v>
      </c>
      <c r="N97" t="s">
        <v>237</v>
      </c>
      <c r="O97" t="s">
        <v>230</v>
      </c>
      <c r="P97"/>
      <c r="Q97">
        <f ca="1">IF(OR(ISNUMBER(MATCH(L97,MasterData!$D$3:$D$18,0)),ISNUMBER(MATCH(L97,MasterData!$C$3:$C$18,0))),
    DATEDIF(E97,I97,"d"),
    DATEDIF(E97,TODAY(),"d"))</f>
        <v>8</v>
      </c>
      <c r="R97">
        <f t="shared" ca="1" si="3"/>
        <v>0</v>
      </c>
      <c r="S97">
        <f t="shared" ca="1" si="4"/>
        <v>1</v>
      </c>
      <c r="T97">
        <f t="shared" ca="1" si="5"/>
        <v>0</v>
      </c>
    </row>
    <row r="98" spans="1:20" x14ac:dyDescent="0.35">
      <c r="A98">
        <v>6000139963</v>
      </c>
      <c r="B98" t="s">
        <v>471</v>
      </c>
      <c r="C98" t="s">
        <v>230</v>
      </c>
      <c r="D98" s="34" t="s">
        <v>247</v>
      </c>
      <c r="E98" s="1">
        <v>45791</v>
      </c>
      <c r="F98" s="1"/>
      <c r="G98" t="s">
        <v>268</v>
      </c>
      <c r="H98" t="s">
        <v>377</v>
      </c>
      <c r="I98" s="1">
        <v>45805</v>
      </c>
      <c r="J98" t="s">
        <v>234</v>
      </c>
      <c r="K98" t="s">
        <v>347</v>
      </c>
      <c r="L98" t="s">
        <v>171</v>
      </c>
      <c r="M98" t="s">
        <v>472</v>
      </c>
      <c r="N98" t="s">
        <v>237</v>
      </c>
      <c r="O98" t="s">
        <v>230</v>
      </c>
      <c r="P98"/>
      <c r="Q98">
        <f ca="1">IF(OR(ISNUMBER(MATCH(L98,MasterData!$D$3:$D$18,0)),ISNUMBER(MATCH(L98,MasterData!$C$3:$C$18,0))),
    DATEDIF(E98,I98,"d"),
    DATEDIF(E98,TODAY(),"d"))</f>
        <v>14</v>
      </c>
      <c r="R98">
        <f t="shared" ca="1" si="3"/>
        <v>0</v>
      </c>
      <c r="S98">
        <f t="shared" ca="1" si="4"/>
        <v>1</v>
      </c>
      <c r="T98">
        <f t="shared" ca="1" si="5"/>
        <v>0</v>
      </c>
    </row>
    <row r="99" spans="1:20" x14ac:dyDescent="0.35">
      <c r="A99">
        <v>6000139986</v>
      </c>
      <c r="B99" t="s">
        <v>473</v>
      </c>
      <c r="C99" t="s">
        <v>230</v>
      </c>
      <c r="D99" s="34" t="s">
        <v>254</v>
      </c>
      <c r="E99" s="1">
        <v>45791</v>
      </c>
      <c r="F99" s="1"/>
      <c r="G99" t="s">
        <v>255</v>
      </c>
      <c r="H99" t="s">
        <v>240</v>
      </c>
      <c r="I99" s="1">
        <v>45805</v>
      </c>
      <c r="J99" t="s">
        <v>234</v>
      </c>
      <c r="K99" t="s">
        <v>347</v>
      </c>
      <c r="L99" t="s">
        <v>171</v>
      </c>
      <c r="M99" t="s">
        <v>474</v>
      </c>
      <c r="N99" t="s">
        <v>237</v>
      </c>
      <c r="O99" t="s">
        <v>230</v>
      </c>
      <c r="P99"/>
      <c r="Q99">
        <f ca="1">IF(OR(ISNUMBER(MATCH(L99,MasterData!$D$3:$D$18,0)),ISNUMBER(MATCH(L99,MasterData!$C$3:$C$18,0))),
    DATEDIF(E99,I99,"d"),
    DATEDIF(E99,TODAY(),"d"))</f>
        <v>14</v>
      </c>
      <c r="R99">
        <f t="shared" ca="1" si="3"/>
        <v>0</v>
      </c>
      <c r="S99">
        <f t="shared" ca="1" si="4"/>
        <v>1</v>
      </c>
      <c r="T99">
        <f t="shared" ca="1" si="5"/>
        <v>0</v>
      </c>
    </row>
    <row r="100" spans="1:20" x14ac:dyDescent="0.35">
      <c r="A100">
        <v>6000140063</v>
      </c>
      <c r="B100" t="s">
        <v>5</v>
      </c>
      <c r="C100" t="s">
        <v>230</v>
      </c>
      <c r="D100" s="34" t="s">
        <v>231</v>
      </c>
      <c r="E100" s="1">
        <v>45792</v>
      </c>
      <c r="F100" s="1"/>
      <c r="G100" t="s">
        <v>300</v>
      </c>
      <c r="H100" t="s">
        <v>245</v>
      </c>
      <c r="I100" s="1">
        <v>45891</v>
      </c>
      <c r="J100" t="s">
        <v>234</v>
      </c>
      <c r="K100" t="s">
        <v>241</v>
      </c>
      <c r="L100" t="s">
        <v>171</v>
      </c>
      <c r="M100" t="s">
        <v>475</v>
      </c>
      <c r="N100" t="s">
        <v>237</v>
      </c>
      <c r="O100" t="s">
        <v>230</v>
      </c>
      <c r="P100" s="204" t="s">
        <v>798</v>
      </c>
      <c r="Q100">
        <f ca="1">IF(OR(ISNUMBER(MATCH(L100,MasterData!$D$3:$D$18,0)),ISNUMBER(MATCH(L100,MasterData!$C$3:$C$18,0))),
    DATEDIF(E100,I100,"d"),
    DATEDIF(E100,TODAY(),"d"))</f>
        <v>99</v>
      </c>
      <c r="R100">
        <f t="shared" ca="1" si="3"/>
        <v>0</v>
      </c>
      <c r="S100">
        <f t="shared" ca="1" si="4"/>
        <v>0</v>
      </c>
      <c r="T100">
        <f t="shared" ca="1" si="5"/>
        <v>1</v>
      </c>
    </row>
    <row r="101" spans="1:20" x14ac:dyDescent="0.35">
      <c r="A101">
        <v>6000140103</v>
      </c>
      <c r="B101" t="s">
        <v>476</v>
      </c>
      <c r="C101" t="s">
        <v>230</v>
      </c>
      <c r="D101" s="34" t="s">
        <v>274</v>
      </c>
      <c r="E101" s="1">
        <v>45792</v>
      </c>
      <c r="F101" s="1"/>
      <c r="G101" t="s">
        <v>354</v>
      </c>
      <c r="H101" t="s">
        <v>240</v>
      </c>
      <c r="I101" s="1">
        <v>45800</v>
      </c>
      <c r="J101" t="s">
        <v>234</v>
      </c>
      <c r="K101" t="s">
        <v>347</v>
      </c>
      <c r="L101" t="s">
        <v>171</v>
      </c>
      <c r="M101" t="s">
        <v>477</v>
      </c>
      <c r="N101" t="s">
        <v>237</v>
      </c>
      <c r="O101" t="s">
        <v>230</v>
      </c>
      <c r="P101"/>
      <c r="Q101">
        <f ca="1">IF(OR(ISNUMBER(MATCH(L101,MasterData!$D$3:$D$18,0)),ISNUMBER(MATCH(L101,MasterData!$C$3:$C$18,0))),
    DATEDIF(E101,I101,"d"),
    DATEDIF(E101,TODAY(),"d"))</f>
        <v>8</v>
      </c>
      <c r="R101">
        <f t="shared" ca="1" si="3"/>
        <v>0</v>
      </c>
      <c r="S101">
        <f t="shared" ca="1" si="4"/>
        <v>1</v>
      </c>
      <c r="T101">
        <f t="shared" ca="1" si="5"/>
        <v>0</v>
      </c>
    </row>
    <row r="102" spans="1:20" x14ac:dyDescent="0.35">
      <c r="A102">
        <v>6000140225</v>
      </c>
      <c r="B102" t="s">
        <v>230</v>
      </c>
      <c r="C102" t="s">
        <v>230</v>
      </c>
      <c r="D102" s="34" t="s">
        <v>231</v>
      </c>
      <c r="E102" s="1">
        <v>45793</v>
      </c>
      <c r="F102" s="1"/>
      <c r="G102" t="s">
        <v>248</v>
      </c>
      <c r="H102" t="s">
        <v>245</v>
      </c>
      <c r="I102" s="1">
        <v>45817</v>
      </c>
      <c r="J102" t="s">
        <v>201</v>
      </c>
      <c r="K102" t="s">
        <v>241</v>
      </c>
      <c r="L102" t="s">
        <v>171</v>
      </c>
      <c r="M102" t="s">
        <v>478</v>
      </c>
      <c r="N102" t="s">
        <v>237</v>
      </c>
      <c r="O102" t="s">
        <v>230</v>
      </c>
      <c r="P102"/>
      <c r="Q102">
        <f ca="1">IF(OR(ISNUMBER(MATCH(L102,MasterData!$D$3:$D$18,0)),ISNUMBER(MATCH(L102,MasterData!$C$3:$C$18,0))),
    DATEDIF(E102,I102,"d"),
    DATEDIF(E102,TODAY(),"d"))</f>
        <v>24</v>
      </c>
      <c r="R102">
        <f t="shared" ca="1" si="3"/>
        <v>0</v>
      </c>
      <c r="S102">
        <f t="shared" ca="1" si="4"/>
        <v>1</v>
      </c>
      <c r="T102">
        <f t="shared" ca="1" si="5"/>
        <v>0</v>
      </c>
    </row>
    <row r="103" spans="1:20" x14ac:dyDescent="0.35">
      <c r="A103">
        <v>6000140321</v>
      </c>
      <c r="B103" t="s">
        <v>479</v>
      </c>
      <c r="C103" t="s">
        <v>230</v>
      </c>
      <c r="D103" s="34" t="s">
        <v>480</v>
      </c>
      <c r="E103" s="1">
        <v>45796</v>
      </c>
      <c r="F103" s="1"/>
      <c r="G103" t="s">
        <v>329</v>
      </c>
      <c r="H103" t="s">
        <v>240</v>
      </c>
      <c r="I103" s="1">
        <v>45805</v>
      </c>
      <c r="J103" t="s">
        <v>234</v>
      </c>
      <c r="K103" t="s">
        <v>241</v>
      </c>
      <c r="L103" t="s">
        <v>171</v>
      </c>
      <c r="M103" t="s">
        <v>481</v>
      </c>
      <c r="N103" t="s">
        <v>237</v>
      </c>
      <c r="O103" t="s">
        <v>230</v>
      </c>
      <c r="P103"/>
      <c r="Q103">
        <f ca="1">IF(OR(ISNUMBER(MATCH(L103,MasterData!$D$3:$D$18,0)),ISNUMBER(MATCH(L103,MasterData!$C$3:$C$18,0))),
    DATEDIF(E103,I103,"d"),
    DATEDIF(E103,TODAY(),"d"))</f>
        <v>9</v>
      </c>
      <c r="R103">
        <f t="shared" ca="1" si="3"/>
        <v>0</v>
      </c>
      <c r="S103">
        <f t="shared" ca="1" si="4"/>
        <v>1</v>
      </c>
      <c r="T103">
        <f t="shared" ca="1" si="5"/>
        <v>0</v>
      </c>
    </row>
    <row r="104" spans="1:20" x14ac:dyDescent="0.35">
      <c r="A104">
        <v>6000140327</v>
      </c>
      <c r="B104" t="s">
        <v>482</v>
      </c>
      <c r="C104" t="s">
        <v>230</v>
      </c>
      <c r="D104" s="34" t="s">
        <v>480</v>
      </c>
      <c r="E104" s="1">
        <v>45796</v>
      </c>
      <c r="F104" s="1">
        <v>45798</v>
      </c>
      <c r="G104" t="s">
        <v>329</v>
      </c>
      <c r="H104" t="s">
        <v>233</v>
      </c>
      <c r="I104" s="1">
        <v>45805</v>
      </c>
      <c r="J104" t="s">
        <v>234</v>
      </c>
      <c r="K104" t="s">
        <v>241</v>
      </c>
      <c r="L104" t="s">
        <v>171</v>
      </c>
      <c r="M104" t="s">
        <v>483</v>
      </c>
      <c r="N104" t="s">
        <v>237</v>
      </c>
      <c r="O104" t="s">
        <v>230</v>
      </c>
      <c r="P104"/>
      <c r="Q104">
        <f ca="1">IF(OR(ISNUMBER(MATCH(L104,MasterData!$D$3:$D$18,0)),ISNUMBER(MATCH(L104,MasterData!$C$3:$C$18,0))),
    DATEDIF(E104,I104,"d"),
    DATEDIF(E104,TODAY(),"d"))</f>
        <v>9</v>
      </c>
      <c r="R104">
        <f t="shared" ca="1" si="3"/>
        <v>0</v>
      </c>
      <c r="S104">
        <f t="shared" ca="1" si="4"/>
        <v>1</v>
      </c>
      <c r="T104">
        <f t="shared" ca="1" si="5"/>
        <v>0</v>
      </c>
    </row>
    <row r="105" spans="1:20" x14ac:dyDescent="0.35">
      <c r="A105">
        <v>6000140374</v>
      </c>
      <c r="B105" t="s">
        <v>484</v>
      </c>
      <c r="C105" t="s">
        <v>230</v>
      </c>
      <c r="D105" s="34" t="s">
        <v>254</v>
      </c>
      <c r="E105" s="1">
        <v>45796</v>
      </c>
      <c r="F105" s="1"/>
      <c r="G105" t="s">
        <v>255</v>
      </c>
      <c r="H105" t="s">
        <v>240</v>
      </c>
      <c r="I105" s="1">
        <v>45812</v>
      </c>
      <c r="J105" t="s">
        <v>234</v>
      </c>
      <c r="K105" t="s">
        <v>241</v>
      </c>
      <c r="L105" t="s">
        <v>171</v>
      </c>
      <c r="M105" t="s">
        <v>485</v>
      </c>
      <c r="N105" t="s">
        <v>237</v>
      </c>
      <c r="O105" t="s">
        <v>230</v>
      </c>
      <c r="P105"/>
      <c r="Q105">
        <f ca="1">IF(OR(ISNUMBER(MATCH(L105,MasterData!$D$3:$D$18,0)),ISNUMBER(MATCH(L105,MasterData!$C$3:$C$18,0))),
    DATEDIF(E105,I105,"d"),
    DATEDIF(E105,TODAY(),"d"))</f>
        <v>16</v>
      </c>
      <c r="R105">
        <f t="shared" ca="1" si="3"/>
        <v>0</v>
      </c>
      <c r="S105">
        <f t="shared" ca="1" si="4"/>
        <v>1</v>
      </c>
      <c r="T105">
        <f t="shared" ca="1" si="5"/>
        <v>0</v>
      </c>
    </row>
    <row r="106" spans="1:20" x14ac:dyDescent="0.35">
      <c r="A106">
        <v>6000140405</v>
      </c>
      <c r="B106" t="s">
        <v>230</v>
      </c>
      <c r="C106" t="s">
        <v>230</v>
      </c>
      <c r="D106" s="34" t="s">
        <v>231</v>
      </c>
      <c r="E106" s="1">
        <v>45796</v>
      </c>
      <c r="F106" s="1"/>
      <c r="G106" t="s">
        <v>248</v>
      </c>
      <c r="H106" t="s">
        <v>245</v>
      </c>
      <c r="I106" s="1">
        <v>45842</v>
      </c>
      <c r="J106" t="s">
        <v>201</v>
      </c>
      <c r="K106" t="s">
        <v>241</v>
      </c>
      <c r="L106" t="s">
        <v>171</v>
      </c>
      <c r="M106" t="s">
        <v>486</v>
      </c>
      <c r="N106" t="s">
        <v>237</v>
      </c>
      <c r="O106" t="s">
        <v>230</v>
      </c>
      <c r="P106"/>
      <c r="Q106">
        <f ca="1">IF(OR(ISNUMBER(MATCH(L106,MasterData!$D$3:$D$18,0)),ISNUMBER(MATCH(L106,MasterData!$C$3:$C$18,0))),
    DATEDIF(E106,I106,"d"),
    DATEDIF(E106,TODAY(),"d"))</f>
        <v>46</v>
      </c>
      <c r="R106">
        <f t="shared" ca="1" si="3"/>
        <v>0</v>
      </c>
      <c r="S106">
        <f t="shared" ca="1" si="4"/>
        <v>0</v>
      </c>
      <c r="T106">
        <f t="shared" ca="1" si="5"/>
        <v>1</v>
      </c>
    </row>
    <row r="107" spans="1:20" x14ac:dyDescent="0.35">
      <c r="A107">
        <v>6000140433</v>
      </c>
      <c r="B107" t="s">
        <v>487</v>
      </c>
      <c r="C107" t="s">
        <v>230</v>
      </c>
      <c r="D107" s="34" t="s">
        <v>231</v>
      </c>
      <c r="E107" s="1">
        <v>45796</v>
      </c>
      <c r="F107" s="1"/>
      <c r="G107" t="s">
        <v>488</v>
      </c>
      <c r="H107" t="s">
        <v>245</v>
      </c>
      <c r="I107" s="1">
        <v>45807</v>
      </c>
      <c r="J107" t="s">
        <v>234</v>
      </c>
      <c r="K107" t="s">
        <v>235</v>
      </c>
      <c r="L107" t="s">
        <v>171</v>
      </c>
      <c r="M107" t="s">
        <v>489</v>
      </c>
      <c r="N107" t="s">
        <v>237</v>
      </c>
      <c r="O107" t="s">
        <v>230</v>
      </c>
      <c r="P107"/>
      <c r="Q107">
        <f ca="1">IF(OR(ISNUMBER(MATCH(L107,MasterData!$D$3:$D$18,0)),ISNUMBER(MATCH(L107,MasterData!$C$3:$C$18,0))),
    DATEDIF(E107,I107,"d"),
    DATEDIF(E107,TODAY(),"d"))</f>
        <v>11</v>
      </c>
      <c r="R107">
        <f t="shared" ca="1" si="3"/>
        <v>0</v>
      </c>
      <c r="S107">
        <f t="shared" ca="1" si="4"/>
        <v>1</v>
      </c>
      <c r="T107">
        <f t="shared" ca="1" si="5"/>
        <v>0</v>
      </c>
    </row>
    <row r="108" spans="1:20" x14ac:dyDescent="0.35">
      <c r="A108">
        <v>6000140519</v>
      </c>
      <c r="B108" t="s">
        <v>490</v>
      </c>
      <c r="C108" t="s">
        <v>230</v>
      </c>
      <c r="D108" s="34" t="s">
        <v>274</v>
      </c>
      <c r="E108" s="1">
        <v>45797</v>
      </c>
      <c r="F108" s="1"/>
      <c r="G108" t="s">
        <v>275</v>
      </c>
      <c r="H108" t="s">
        <v>245</v>
      </c>
      <c r="I108" s="1">
        <v>45813</v>
      </c>
      <c r="J108" t="s">
        <v>234</v>
      </c>
      <c r="K108" t="s">
        <v>235</v>
      </c>
      <c r="L108" t="s">
        <v>171</v>
      </c>
      <c r="M108" t="s">
        <v>491</v>
      </c>
      <c r="N108" t="s">
        <v>237</v>
      </c>
      <c r="O108" t="s">
        <v>230</v>
      </c>
      <c r="P108"/>
      <c r="Q108">
        <f ca="1">IF(OR(ISNUMBER(MATCH(L108,MasterData!$D$3:$D$18,0)),ISNUMBER(MATCH(L108,MasterData!$C$3:$C$18,0))),
    DATEDIF(E108,I108,"d"),
    DATEDIF(E108,TODAY(),"d"))</f>
        <v>16</v>
      </c>
      <c r="R108">
        <f t="shared" ca="1" si="3"/>
        <v>0</v>
      </c>
      <c r="S108">
        <f t="shared" ca="1" si="4"/>
        <v>1</v>
      </c>
      <c r="T108">
        <f t="shared" ca="1" si="5"/>
        <v>0</v>
      </c>
    </row>
    <row r="109" spans="1:20" x14ac:dyDescent="0.35">
      <c r="A109">
        <v>6000140636</v>
      </c>
      <c r="B109" t="s">
        <v>492</v>
      </c>
      <c r="C109" t="s">
        <v>230</v>
      </c>
      <c r="D109" s="34" t="s">
        <v>274</v>
      </c>
      <c r="E109" s="1">
        <v>45797</v>
      </c>
      <c r="F109" s="1"/>
      <c r="G109" t="s">
        <v>321</v>
      </c>
      <c r="H109" t="s">
        <v>245</v>
      </c>
      <c r="I109" s="1">
        <v>45807</v>
      </c>
      <c r="J109" t="s">
        <v>234</v>
      </c>
      <c r="K109" t="s">
        <v>241</v>
      </c>
      <c r="L109" t="s">
        <v>171</v>
      </c>
      <c r="M109" t="s">
        <v>493</v>
      </c>
      <c r="N109" t="s">
        <v>237</v>
      </c>
      <c r="O109" t="s">
        <v>230</v>
      </c>
      <c r="P109"/>
      <c r="Q109">
        <f ca="1">IF(OR(ISNUMBER(MATCH(L109,MasterData!$D$3:$D$18,0)),ISNUMBER(MATCH(L109,MasterData!$C$3:$C$18,0))),
    DATEDIF(E109,I109,"d"),
    DATEDIF(E109,TODAY(),"d"))</f>
        <v>10</v>
      </c>
      <c r="R109">
        <f t="shared" ca="1" si="3"/>
        <v>0</v>
      </c>
      <c r="S109">
        <f t="shared" ca="1" si="4"/>
        <v>1</v>
      </c>
      <c r="T109">
        <f t="shared" ca="1" si="5"/>
        <v>0</v>
      </c>
    </row>
    <row r="110" spans="1:20" x14ac:dyDescent="0.35">
      <c r="A110">
        <v>6000140745</v>
      </c>
      <c r="B110" t="s">
        <v>494</v>
      </c>
      <c r="C110" t="s">
        <v>230</v>
      </c>
      <c r="D110" s="34" t="s">
        <v>254</v>
      </c>
      <c r="E110" s="1">
        <v>45798</v>
      </c>
      <c r="F110" s="1"/>
      <c r="G110" t="s">
        <v>357</v>
      </c>
      <c r="H110" t="s">
        <v>245</v>
      </c>
      <c r="I110" s="1">
        <v>45839</v>
      </c>
      <c r="J110" t="s">
        <v>234</v>
      </c>
      <c r="K110" t="s">
        <v>235</v>
      </c>
      <c r="L110" t="s">
        <v>171</v>
      </c>
      <c r="M110" t="s">
        <v>495</v>
      </c>
      <c r="N110" t="s">
        <v>237</v>
      </c>
      <c r="O110" t="s">
        <v>230</v>
      </c>
      <c r="P110"/>
      <c r="Q110">
        <f ca="1">IF(OR(ISNUMBER(MATCH(L110,MasterData!$D$3:$D$18,0)),ISNUMBER(MATCH(L110,MasterData!$C$3:$C$18,0))),
    DATEDIF(E110,I110,"d"),
    DATEDIF(E110,TODAY(),"d"))</f>
        <v>41</v>
      </c>
      <c r="R110">
        <f t="shared" ca="1" si="3"/>
        <v>0</v>
      </c>
      <c r="S110">
        <f t="shared" ca="1" si="4"/>
        <v>0</v>
      </c>
      <c r="T110">
        <f t="shared" ca="1" si="5"/>
        <v>1</v>
      </c>
    </row>
    <row r="111" spans="1:20" x14ac:dyDescent="0.35">
      <c r="A111">
        <v>6000140747</v>
      </c>
      <c r="B111" t="s">
        <v>496</v>
      </c>
      <c r="C111" t="s">
        <v>230</v>
      </c>
      <c r="D111" s="34" t="s">
        <v>247</v>
      </c>
      <c r="E111" s="1">
        <v>45798</v>
      </c>
      <c r="F111" s="1">
        <v>45804</v>
      </c>
      <c r="G111" t="s">
        <v>268</v>
      </c>
      <c r="H111" t="s">
        <v>245</v>
      </c>
      <c r="I111" s="1">
        <v>45811</v>
      </c>
      <c r="J111" t="s">
        <v>234</v>
      </c>
      <c r="K111" t="s">
        <v>241</v>
      </c>
      <c r="L111" t="s">
        <v>171</v>
      </c>
      <c r="M111" t="s">
        <v>497</v>
      </c>
      <c r="N111" t="s">
        <v>237</v>
      </c>
      <c r="O111" t="s">
        <v>230</v>
      </c>
      <c r="P111"/>
      <c r="Q111">
        <f ca="1">IF(OR(ISNUMBER(MATCH(L111,MasterData!$D$3:$D$18,0)),ISNUMBER(MATCH(L111,MasterData!$C$3:$C$18,0))),
    DATEDIF(E111,I111,"d"),
    DATEDIF(E111,TODAY(),"d"))</f>
        <v>13</v>
      </c>
      <c r="R111">
        <f t="shared" ca="1" si="3"/>
        <v>0</v>
      </c>
      <c r="S111">
        <f t="shared" ca="1" si="4"/>
        <v>1</v>
      </c>
      <c r="T111">
        <f t="shared" ca="1" si="5"/>
        <v>0</v>
      </c>
    </row>
    <row r="112" spans="1:20" x14ac:dyDescent="0.35">
      <c r="A112">
        <v>6000140763</v>
      </c>
      <c r="B112" t="s">
        <v>498</v>
      </c>
      <c r="C112" t="s">
        <v>230</v>
      </c>
      <c r="D112" s="34" t="s">
        <v>247</v>
      </c>
      <c r="E112" s="1">
        <v>45798</v>
      </c>
      <c r="F112" s="1">
        <v>45806</v>
      </c>
      <c r="G112" t="s">
        <v>268</v>
      </c>
      <c r="H112" t="s">
        <v>245</v>
      </c>
      <c r="I112" s="1">
        <v>45807</v>
      </c>
      <c r="J112" t="s">
        <v>234</v>
      </c>
      <c r="K112" t="s">
        <v>241</v>
      </c>
      <c r="L112" t="s">
        <v>171</v>
      </c>
      <c r="M112" t="s">
        <v>499</v>
      </c>
      <c r="N112" t="s">
        <v>237</v>
      </c>
      <c r="O112" t="s">
        <v>230</v>
      </c>
      <c r="P112"/>
      <c r="Q112">
        <f ca="1">IF(OR(ISNUMBER(MATCH(L112,MasterData!$D$3:$D$18,0)),ISNUMBER(MATCH(L112,MasterData!$C$3:$C$18,0))),
    DATEDIF(E112,I112,"d"),
    DATEDIF(E112,TODAY(),"d"))</f>
        <v>9</v>
      </c>
      <c r="R112">
        <f t="shared" ca="1" si="3"/>
        <v>0</v>
      </c>
      <c r="S112">
        <f t="shared" ca="1" si="4"/>
        <v>1</v>
      </c>
      <c r="T112">
        <f t="shared" ca="1" si="5"/>
        <v>0</v>
      </c>
    </row>
    <row r="113" spans="1:20" x14ac:dyDescent="0.35">
      <c r="A113">
        <v>6000140765</v>
      </c>
      <c r="B113" t="s">
        <v>500</v>
      </c>
      <c r="C113" t="s">
        <v>230</v>
      </c>
      <c r="D113" s="34" t="s">
        <v>247</v>
      </c>
      <c r="E113" s="1">
        <v>45798</v>
      </c>
      <c r="F113" s="1">
        <v>45804</v>
      </c>
      <c r="G113" t="s">
        <v>268</v>
      </c>
      <c r="H113" t="s">
        <v>245</v>
      </c>
      <c r="I113" s="1">
        <v>45813</v>
      </c>
      <c r="J113" t="s">
        <v>234</v>
      </c>
      <c r="K113" t="s">
        <v>241</v>
      </c>
      <c r="L113" t="s">
        <v>171</v>
      </c>
      <c r="M113" t="s">
        <v>501</v>
      </c>
      <c r="N113" t="s">
        <v>237</v>
      </c>
      <c r="O113" t="s">
        <v>230</v>
      </c>
      <c r="P113"/>
      <c r="Q113">
        <f ca="1">IF(OR(ISNUMBER(MATCH(L113,MasterData!$D$3:$D$18,0)),ISNUMBER(MATCH(L113,MasterData!$C$3:$C$18,0))),
    DATEDIF(E113,I113,"d"),
    DATEDIF(E113,TODAY(),"d"))</f>
        <v>15</v>
      </c>
      <c r="R113">
        <f t="shared" ca="1" si="3"/>
        <v>0</v>
      </c>
      <c r="S113">
        <f t="shared" ca="1" si="4"/>
        <v>1</v>
      </c>
      <c r="T113">
        <f t="shared" ca="1" si="5"/>
        <v>0</v>
      </c>
    </row>
    <row r="114" spans="1:20" x14ac:dyDescent="0.35">
      <c r="A114">
        <v>6000140809</v>
      </c>
      <c r="B114" t="s">
        <v>502</v>
      </c>
      <c r="D114" s="34" t="s">
        <v>247</v>
      </c>
      <c r="E114" s="1">
        <v>45798</v>
      </c>
      <c r="F114" s="1">
        <v>45811</v>
      </c>
      <c r="G114" t="s">
        <v>268</v>
      </c>
      <c r="H114" t="s">
        <v>503</v>
      </c>
      <c r="I114" s="1">
        <v>45824</v>
      </c>
      <c r="J114" t="s">
        <v>234</v>
      </c>
      <c r="K114" t="s">
        <v>241</v>
      </c>
      <c r="L114" t="s">
        <v>171</v>
      </c>
      <c r="M114" t="s">
        <v>504</v>
      </c>
      <c r="N114" t="s">
        <v>237</v>
      </c>
      <c r="P114"/>
      <c r="Q114">
        <f ca="1">IF(OR(ISNUMBER(MATCH(L114,MasterData!$D$3:$D$18,0)),ISNUMBER(MATCH(L114,MasterData!$C$3:$C$18,0))),
    DATEDIF(E114,I114,"d"),
    DATEDIF(E114,TODAY(),"d"))</f>
        <v>26</v>
      </c>
      <c r="R114">
        <f t="shared" ca="1" si="3"/>
        <v>0</v>
      </c>
      <c r="S114">
        <f t="shared" ca="1" si="4"/>
        <v>1</v>
      </c>
      <c r="T114">
        <f t="shared" ca="1" si="5"/>
        <v>0</v>
      </c>
    </row>
    <row r="115" spans="1:20" x14ac:dyDescent="0.35">
      <c r="A115">
        <v>6000140812</v>
      </c>
      <c r="B115" t="s">
        <v>505</v>
      </c>
      <c r="C115" t="s">
        <v>230</v>
      </c>
      <c r="D115" s="34" t="s">
        <v>506</v>
      </c>
      <c r="E115" s="1">
        <v>45798</v>
      </c>
      <c r="F115" s="1"/>
      <c r="G115" t="s">
        <v>507</v>
      </c>
      <c r="H115" t="s">
        <v>240</v>
      </c>
      <c r="I115" s="1">
        <v>45806</v>
      </c>
      <c r="J115" t="s">
        <v>234</v>
      </c>
      <c r="K115" t="s">
        <v>241</v>
      </c>
      <c r="L115" t="s">
        <v>171</v>
      </c>
      <c r="M115" t="s">
        <v>508</v>
      </c>
      <c r="N115" t="s">
        <v>237</v>
      </c>
      <c r="O115" t="s">
        <v>230</v>
      </c>
      <c r="P115"/>
      <c r="Q115">
        <f ca="1">IF(OR(ISNUMBER(MATCH(L115,MasterData!$D$3:$D$18,0)),ISNUMBER(MATCH(L115,MasterData!$C$3:$C$18,0))),
    DATEDIF(E115,I115,"d"),
    DATEDIF(E115,TODAY(),"d"))</f>
        <v>8</v>
      </c>
      <c r="R115">
        <f t="shared" ca="1" si="3"/>
        <v>0</v>
      </c>
      <c r="S115">
        <f t="shared" ca="1" si="4"/>
        <v>1</v>
      </c>
      <c r="T115">
        <f t="shared" ca="1" si="5"/>
        <v>0</v>
      </c>
    </row>
    <row r="116" spans="1:20" x14ac:dyDescent="0.35">
      <c r="A116">
        <v>6000140821</v>
      </c>
      <c r="B116" t="s">
        <v>230</v>
      </c>
      <c r="C116" t="s">
        <v>230</v>
      </c>
      <c r="D116" s="34" t="s">
        <v>251</v>
      </c>
      <c r="E116" s="1">
        <v>45798</v>
      </c>
      <c r="F116" s="1"/>
      <c r="G116" t="s">
        <v>422</v>
      </c>
      <c r="H116" t="s">
        <v>240</v>
      </c>
      <c r="I116" s="1">
        <v>45813</v>
      </c>
      <c r="J116" t="s">
        <v>201</v>
      </c>
      <c r="K116" t="s">
        <v>235</v>
      </c>
      <c r="L116" t="s">
        <v>171</v>
      </c>
      <c r="M116" t="s">
        <v>509</v>
      </c>
      <c r="N116" t="s">
        <v>237</v>
      </c>
      <c r="O116" t="s">
        <v>230</v>
      </c>
      <c r="P116"/>
      <c r="Q116">
        <f ca="1">IF(OR(ISNUMBER(MATCH(L116,MasterData!$D$3:$D$18,0)),ISNUMBER(MATCH(L116,MasterData!$C$3:$C$18,0))),
    DATEDIF(E116,I116,"d"),
    DATEDIF(E116,TODAY(),"d"))</f>
        <v>15</v>
      </c>
      <c r="R116">
        <f t="shared" ca="1" si="3"/>
        <v>0</v>
      </c>
      <c r="S116">
        <f t="shared" ca="1" si="4"/>
        <v>1</v>
      </c>
      <c r="T116">
        <f t="shared" ca="1" si="5"/>
        <v>0</v>
      </c>
    </row>
    <row r="117" spans="1:20" x14ac:dyDescent="0.35">
      <c r="A117">
        <v>6000140852</v>
      </c>
      <c r="B117" t="s">
        <v>510</v>
      </c>
      <c r="C117" t="s">
        <v>230</v>
      </c>
      <c r="D117" s="34" t="s">
        <v>511</v>
      </c>
      <c r="E117" s="1">
        <v>45799</v>
      </c>
      <c r="F117" s="1"/>
      <c r="G117" t="s">
        <v>512</v>
      </c>
      <c r="H117" t="s">
        <v>245</v>
      </c>
      <c r="I117" s="1">
        <v>45807</v>
      </c>
      <c r="J117" t="s">
        <v>234</v>
      </c>
      <c r="K117" t="s">
        <v>235</v>
      </c>
      <c r="L117" t="s">
        <v>171</v>
      </c>
      <c r="M117" t="s">
        <v>513</v>
      </c>
      <c r="N117" t="s">
        <v>237</v>
      </c>
      <c r="O117" t="s">
        <v>230</v>
      </c>
      <c r="P117"/>
      <c r="Q117">
        <f ca="1">IF(OR(ISNUMBER(MATCH(L117,MasterData!$D$3:$D$18,0)),ISNUMBER(MATCH(L117,MasterData!$C$3:$C$18,0))),
    DATEDIF(E117,I117,"d"),
    DATEDIF(E117,TODAY(),"d"))</f>
        <v>8</v>
      </c>
      <c r="R117">
        <f t="shared" ca="1" si="3"/>
        <v>0</v>
      </c>
      <c r="S117">
        <f t="shared" ca="1" si="4"/>
        <v>1</v>
      </c>
      <c r="T117">
        <f t="shared" ca="1" si="5"/>
        <v>0</v>
      </c>
    </row>
    <row r="118" spans="1:20" x14ac:dyDescent="0.35">
      <c r="A118">
        <v>6000140887</v>
      </c>
      <c r="B118" t="s">
        <v>514</v>
      </c>
      <c r="C118" t="s">
        <v>230</v>
      </c>
      <c r="D118" s="34" t="s">
        <v>254</v>
      </c>
      <c r="E118" s="1">
        <v>45799</v>
      </c>
      <c r="F118" s="1">
        <v>45803</v>
      </c>
      <c r="G118" t="s">
        <v>357</v>
      </c>
      <c r="H118" t="s">
        <v>240</v>
      </c>
      <c r="I118" s="1">
        <v>45811</v>
      </c>
      <c r="J118" t="s">
        <v>234</v>
      </c>
      <c r="K118" t="s">
        <v>241</v>
      </c>
      <c r="L118" t="s">
        <v>171</v>
      </c>
      <c r="M118" t="s">
        <v>515</v>
      </c>
      <c r="N118" t="s">
        <v>237</v>
      </c>
      <c r="O118" t="s">
        <v>230</v>
      </c>
      <c r="P118"/>
      <c r="Q118">
        <f ca="1">IF(OR(ISNUMBER(MATCH(L118,MasterData!$D$3:$D$18,0)),ISNUMBER(MATCH(L118,MasterData!$C$3:$C$18,0))),
    DATEDIF(E118,I118,"d"),
    DATEDIF(E118,TODAY(),"d"))</f>
        <v>12</v>
      </c>
      <c r="R118">
        <f t="shared" ca="1" si="3"/>
        <v>0</v>
      </c>
      <c r="S118">
        <f t="shared" ca="1" si="4"/>
        <v>1</v>
      </c>
      <c r="T118">
        <f t="shared" ca="1" si="5"/>
        <v>0</v>
      </c>
    </row>
    <row r="119" spans="1:20" x14ac:dyDescent="0.35">
      <c r="A119">
        <v>6000141017</v>
      </c>
      <c r="B119" t="s">
        <v>516</v>
      </c>
      <c r="C119" t="s">
        <v>230</v>
      </c>
      <c r="D119" s="34" t="s">
        <v>247</v>
      </c>
      <c r="E119" s="1">
        <v>45800</v>
      </c>
      <c r="F119" s="1"/>
      <c r="G119" t="s">
        <v>268</v>
      </c>
      <c r="H119" t="s">
        <v>230</v>
      </c>
      <c r="I119" s="1">
        <v>45847</v>
      </c>
      <c r="J119" t="s">
        <v>234</v>
      </c>
      <c r="K119" t="s">
        <v>235</v>
      </c>
      <c r="L119" t="s">
        <v>171</v>
      </c>
      <c r="M119" t="s">
        <v>517</v>
      </c>
      <c r="N119" t="s">
        <v>237</v>
      </c>
      <c r="O119" t="s">
        <v>230</v>
      </c>
      <c r="P119"/>
      <c r="Q119">
        <f ca="1">IF(OR(ISNUMBER(MATCH(L119,MasterData!$D$3:$D$18,0)),ISNUMBER(MATCH(L119,MasterData!$C$3:$C$18,0))),
    DATEDIF(E119,I119,"d"),
    DATEDIF(E119,TODAY(),"d"))</f>
        <v>47</v>
      </c>
      <c r="R119">
        <f t="shared" ca="1" si="3"/>
        <v>0</v>
      </c>
      <c r="S119">
        <f t="shared" ca="1" si="4"/>
        <v>0</v>
      </c>
      <c r="T119">
        <f t="shared" ca="1" si="5"/>
        <v>1</v>
      </c>
    </row>
    <row r="120" spans="1:20" x14ac:dyDescent="0.35">
      <c r="A120">
        <v>6000141018</v>
      </c>
      <c r="B120" t="s">
        <v>518</v>
      </c>
      <c r="C120" t="s">
        <v>230</v>
      </c>
      <c r="D120" s="34" t="s">
        <v>519</v>
      </c>
      <c r="E120" s="1">
        <v>45800</v>
      </c>
      <c r="F120" s="1"/>
      <c r="G120" t="s">
        <v>520</v>
      </c>
      <c r="H120" t="s">
        <v>233</v>
      </c>
      <c r="I120" s="1">
        <v>45832</v>
      </c>
      <c r="J120" t="s">
        <v>234</v>
      </c>
      <c r="K120" t="s">
        <v>235</v>
      </c>
      <c r="L120" t="s">
        <v>171</v>
      </c>
      <c r="M120" t="s">
        <v>521</v>
      </c>
      <c r="N120" t="s">
        <v>237</v>
      </c>
      <c r="O120" t="s">
        <v>230</v>
      </c>
      <c r="P120"/>
      <c r="Q120">
        <f ca="1">IF(OR(ISNUMBER(MATCH(L120,MasterData!$D$3:$D$18,0)),ISNUMBER(MATCH(L120,MasterData!$C$3:$C$18,0))),
    DATEDIF(E120,I120,"d"),
    DATEDIF(E120,TODAY(),"d"))</f>
        <v>32</v>
      </c>
      <c r="R120">
        <f t="shared" ca="1" si="3"/>
        <v>0</v>
      </c>
      <c r="S120">
        <f t="shared" ca="1" si="4"/>
        <v>0</v>
      </c>
      <c r="T120">
        <f t="shared" ca="1" si="5"/>
        <v>1</v>
      </c>
    </row>
    <row r="121" spans="1:20" x14ac:dyDescent="0.35">
      <c r="A121">
        <v>6000141038</v>
      </c>
      <c r="B121" t="s">
        <v>522</v>
      </c>
      <c r="C121" t="s">
        <v>230</v>
      </c>
      <c r="D121" s="34" t="s">
        <v>231</v>
      </c>
      <c r="E121" s="1">
        <v>45800</v>
      </c>
      <c r="F121" s="1"/>
      <c r="G121" t="s">
        <v>232</v>
      </c>
      <c r="H121" t="s">
        <v>240</v>
      </c>
      <c r="I121" s="1">
        <v>45811</v>
      </c>
      <c r="J121" t="s">
        <v>234</v>
      </c>
      <c r="K121" t="s">
        <v>235</v>
      </c>
      <c r="L121" t="s">
        <v>171</v>
      </c>
      <c r="M121" t="s">
        <v>523</v>
      </c>
      <c r="N121" t="s">
        <v>237</v>
      </c>
      <c r="O121" t="s">
        <v>230</v>
      </c>
      <c r="P121"/>
      <c r="Q121">
        <f ca="1">IF(OR(ISNUMBER(MATCH(L121,MasterData!$D$3:$D$18,0)),ISNUMBER(MATCH(L121,MasterData!$C$3:$C$18,0))),
    DATEDIF(E121,I121,"d"),
    DATEDIF(E121,TODAY(),"d"))</f>
        <v>11</v>
      </c>
      <c r="R121">
        <f t="shared" ca="1" si="3"/>
        <v>0</v>
      </c>
      <c r="S121">
        <f t="shared" ca="1" si="4"/>
        <v>1</v>
      </c>
      <c r="T121">
        <f t="shared" ca="1" si="5"/>
        <v>0</v>
      </c>
    </row>
    <row r="122" spans="1:20" x14ac:dyDescent="0.35">
      <c r="A122">
        <v>6000141080</v>
      </c>
      <c r="B122" t="s">
        <v>524</v>
      </c>
      <c r="C122" t="s">
        <v>230</v>
      </c>
      <c r="D122" s="34" t="s">
        <v>274</v>
      </c>
      <c r="E122" s="1">
        <v>45800</v>
      </c>
      <c r="F122" s="1"/>
      <c r="G122" t="s">
        <v>321</v>
      </c>
      <c r="H122" t="s">
        <v>245</v>
      </c>
      <c r="I122" s="1">
        <v>45810</v>
      </c>
      <c r="J122" t="s">
        <v>234</v>
      </c>
      <c r="K122" t="s">
        <v>241</v>
      </c>
      <c r="L122" t="s">
        <v>171</v>
      </c>
      <c r="M122" t="s">
        <v>525</v>
      </c>
      <c r="N122" t="s">
        <v>237</v>
      </c>
      <c r="O122" t="s">
        <v>230</v>
      </c>
      <c r="P122"/>
      <c r="Q122">
        <f ca="1">IF(OR(ISNUMBER(MATCH(L122,MasterData!$D$3:$D$18,0)),ISNUMBER(MATCH(L122,MasterData!$C$3:$C$18,0))),
    DATEDIF(E122,I122,"d"),
    DATEDIF(E122,TODAY(),"d"))</f>
        <v>10</v>
      </c>
      <c r="R122">
        <f t="shared" ca="1" si="3"/>
        <v>0</v>
      </c>
      <c r="S122">
        <f t="shared" ca="1" si="4"/>
        <v>1</v>
      </c>
      <c r="T122">
        <f t="shared" ca="1" si="5"/>
        <v>0</v>
      </c>
    </row>
    <row r="123" spans="1:20" x14ac:dyDescent="0.35">
      <c r="A123">
        <v>6000141241</v>
      </c>
      <c r="B123" t="s">
        <v>526</v>
      </c>
      <c r="C123" t="s">
        <v>230</v>
      </c>
      <c r="D123" s="34" t="s">
        <v>480</v>
      </c>
      <c r="E123" s="1">
        <v>45803</v>
      </c>
      <c r="F123" s="1"/>
      <c r="G123" t="s">
        <v>329</v>
      </c>
      <c r="H123" t="s">
        <v>240</v>
      </c>
      <c r="I123" s="1">
        <v>45847</v>
      </c>
      <c r="J123" t="s">
        <v>234</v>
      </c>
      <c r="K123" t="s">
        <v>235</v>
      </c>
      <c r="L123" t="s">
        <v>171</v>
      </c>
      <c r="M123" t="s">
        <v>527</v>
      </c>
      <c r="N123" t="s">
        <v>237</v>
      </c>
      <c r="O123" t="s">
        <v>230</v>
      </c>
      <c r="P123"/>
      <c r="Q123">
        <f ca="1">IF(OR(ISNUMBER(MATCH(L123,MasterData!$D$3:$D$18,0)),ISNUMBER(MATCH(L123,MasterData!$C$3:$C$18,0))),
    DATEDIF(E123,I123,"d"),
    DATEDIF(E123,TODAY(),"d"))</f>
        <v>44</v>
      </c>
      <c r="R123">
        <f t="shared" ca="1" si="3"/>
        <v>0</v>
      </c>
      <c r="S123">
        <f t="shared" ca="1" si="4"/>
        <v>0</v>
      </c>
      <c r="T123">
        <f t="shared" ca="1" si="5"/>
        <v>1</v>
      </c>
    </row>
    <row r="124" spans="1:20" x14ac:dyDescent="0.35">
      <c r="A124">
        <v>6000141291</v>
      </c>
      <c r="B124" t="s">
        <v>528</v>
      </c>
      <c r="C124" t="s">
        <v>230</v>
      </c>
      <c r="D124" s="34" t="s">
        <v>251</v>
      </c>
      <c r="E124" s="1">
        <v>45803</v>
      </c>
      <c r="F124" s="1"/>
      <c r="G124" t="s">
        <v>529</v>
      </c>
      <c r="H124" t="s">
        <v>230</v>
      </c>
      <c r="I124" s="1">
        <v>45811</v>
      </c>
      <c r="J124" t="s">
        <v>234</v>
      </c>
      <c r="K124" t="s">
        <v>235</v>
      </c>
      <c r="L124" t="s">
        <v>171</v>
      </c>
      <c r="M124" t="s">
        <v>530</v>
      </c>
      <c r="N124" t="s">
        <v>237</v>
      </c>
      <c r="O124" t="s">
        <v>230</v>
      </c>
      <c r="P124"/>
      <c r="Q124">
        <f ca="1">IF(OR(ISNUMBER(MATCH(L124,MasterData!$D$3:$D$18,0)),ISNUMBER(MATCH(L124,MasterData!$C$3:$C$18,0))),
    DATEDIF(E124,I124,"d"),
    DATEDIF(E124,TODAY(),"d"))</f>
        <v>8</v>
      </c>
      <c r="R124">
        <f t="shared" ca="1" si="3"/>
        <v>0</v>
      </c>
      <c r="S124">
        <f t="shared" ca="1" si="4"/>
        <v>1</v>
      </c>
      <c r="T124">
        <f t="shared" ca="1" si="5"/>
        <v>0</v>
      </c>
    </row>
    <row r="125" spans="1:20" x14ac:dyDescent="0.35">
      <c r="A125">
        <v>6000141328</v>
      </c>
      <c r="B125" t="s">
        <v>531</v>
      </c>
      <c r="C125" t="s">
        <v>230</v>
      </c>
      <c r="D125" s="34" t="s">
        <v>480</v>
      </c>
      <c r="E125" s="1">
        <v>45804</v>
      </c>
      <c r="F125" s="1">
        <v>45805</v>
      </c>
      <c r="G125" t="s">
        <v>354</v>
      </c>
      <c r="H125" t="s">
        <v>240</v>
      </c>
      <c r="I125" s="1">
        <v>45811</v>
      </c>
      <c r="J125" t="s">
        <v>234</v>
      </c>
      <c r="K125" t="s">
        <v>347</v>
      </c>
      <c r="L125" t="s">
        <v>171</v>
      </c>
      <c r="M125" t="s">
        <v>532</v>
      </c>
      <c r="N125" t="s">
        <v>237</v>
      </c>
      <c r="O125" t="s">
        <v>230</v>
      </c>
      <c r="P125"/>
      <c r="Q125">
        <f ca="1">IF(OR(ISNUMBER(MATCH(L125,MasterData!$D$3:$D$18,0)),ISNUMBER(MATCH(L125,MasterData!$C$3:$C$18,0))),
    DATEDIF(E125,I125,"d"),
    DATEDIF(E125,TODAY(),"d"))</f>
        <v>7</v>
      </c>
      <c r="R125">
        <f t="shared" ca="1" si="3"/>
        <v>1</v>
      </c>
      <c r="S125">
        <f t="shared" ca="1" si="4"/>
        <v>0</v>
      </c>
      <c r="T125">
        <f t="shared" ca="1" si="5"/>
        <v>0</v>
      </c>
    </row>
    <row r="126" spans="1:20" x14ac:dyDescent="0.35">
      <c r="A126">
        <v>6000141409</v>
      </c>
      <c r="B126" t="s">
        <v>533</v>
      </c>
      <c r="C126" t="s">
        <v>230</v>
      </c>
      <c r="D126" s="34" t="s">
        <v>506</v>
      </c>
      <c r="E126" s="1">
        <v>45804</v>
      </c>
      <c r="F126" s="1"/>
      <c r="G126" t="s">
        <v>534</v>
      </c>
      <c r="H126" t="s">
        <v>240</v>
      </c>
      <c r="I126" s="1">
        <v>45812</v>
      </c>
      <c r="J126" t="s">
        <v>234</v>
      </c>
      <c r="K126" t="s">
        <v>235</v>
      </c>
      <c r="L126" t="s">
        <v>171</v>
      </c>
      <c r="M126" t="s">
        <v>535</v>
      </c>
      <c r="N126" t="s">
        <v>237</v>
      </c>
      <c r="O126" t="s">
        <v>230</v>
      </c>
      <c r="P126"/>
      <c r="Q126">
        <f ca="1">IF(OR(ISNUMBER(MATCH(L126,MasterData!$D$3:$D$18,0)),ISNUMBER(MATCH(L126,MasterData!$C$3:$C$18,0))),
    DATEDIF(E126,I126,"d"),
    DATEDIF(E126,TODAY(),"d"))</f>
        <v>8</v>
      </c>
      <c r="R126">
        <f t="shared" ca="1" si="3"/>
        <v>0</v>
      </c>
      <c r="S126">
        <f t="shared" ca="1" si="4"/>
        <v>1</v>
      </c>
      <c r="T126">
        <f t="shared" ca="1" si="5"/>
        <v>0</v>
      </c>
    </row>
    <row r="127" spans="1:20" x14ac:dyDescent="0.35">
      <c r="A127">
        <v>6000141456</v>
      </c>
      <c r="B127" t="s">
        <v>536</v>
      </c>
      <c r="C127" t="s">
        <v>230</v>
      </c>
      <c r="D127" s="34" t="s">
        <v>254</v>
      </c>
      <c r="E127" s="1">
        <v>45804</v>
      </c>
      <c r="F127" s="1"/>
      <c r="G127" t="s">
        <v>537</v>
      </c>
      <c r="H127" t="s">
        <v>240</v>
      </c>
      <c r="I127" s="1">
        <v>45846</v>
      </c>
      <c r="J127" t="s">
        <v>234</v>
      </c>
      <c r="K127" t="s">
        <v>235</v>
      </c>
      <c r="L127" t="s">
        <v>171</v>
      </c>
      <c r="M127" t="s">
        <v>538</v>
      </c>
      <c r="N127" t="s">
        <v>237</v>
      </c>
      <c r="O127" t="s">
        <v>230</v>
      </c>
      <c r="P127"/>
      <c r="Q127">
        <f ca="1">IF(OR(ISNUMBER(MATCH(L127,MasterData!$D$3:$D$18,0)),ISNUMBER(MATCH(L127,MasterData!$C$3:$C$18,0))),
    DATEDIF(E127,I127,"d"),
    DATEDIF(E127,TODAY(),"d"))</f>
        <v>42</v>
      </c>
      <c r="R127">
        <f t="shared" ca="1" si="3"/>
        <v>0</v>
      </c>
      <c r="S127">
        <f t="shared" ca="1" si="4"/>
        <v>0</v>
      </c>
      <c r="T127">
        <f t="shared" ca="1" si="5"/>
        <v>1</v>
      </c>
    </row>
    <row r="128" spans="1:20" x14ac:dyDescent="0.35">
      <c r="A128">
        <v>6000141519</v>
      </c>
      <c r="B128" t="s">
        <v>539</v>
      </c>
      <c r="C128" t="s">
        <v>230</v>
      </c>
      <c r="D128" s="34" t="s">
        <v>247</v>
      </c>
      <c r="E128" s="1">
        <v>45805</v>
      </c>
      <c r="F128" s="1"/>
      <c r="G128" t="s">
        <v>453</v>
      </c>
      <c r="H128" t="s">
        <v>240</v>
      </c>
      <c r="I128" s="1">
        <v>45819</v>
      </c>
      <c r="J128" t="s">
        <v>234</v>
      </c>
      <c r="K128" t="s">
        <v>235</v>
      </c>
      <c r="L128" t="s">
        <v>171</v>
      </c>
      <c r="M128" t="s">
        <v>540</v>
      </c>
      <c r="N128" t="s">
        <v>237</v>
      </c>
      <c r="O128" t="s">
        <v>230</v>
      </c>
      <c r="P128"/>
      <c r="Q128">
        <f ca="1">IF(OR(ISNUMBER(MATCH(L128,MasterData!$D$3:$D$18,0)),ISNUMBER(MATCH(L128,MasterData!$C$3:$C$18,0))),
    DATEDIF(E128,I128,"d"),
    DATEDIF(E128,TODAY(),"d"))</f>
        <v>14</v>
      </c>
      <c r="R128">
        <f t="shared" ca="1" si="3"/>
        <v>0</v>
      </c>
      <c r="S128">
        <f t="shared" ca="1" si="4"/>
        <v>1</v>
      </c>
      <c r="T128">
        <f t="shared" ca="1" si="5"/>
        <v>0</v>
      </c>
    </row>
    <row r="129" spans="1:20" x14ac:dyDescent="0.35">
      <c r="A129">
        <v>6000141525</v>
      </c>
      <c r="B129" t="s">
        <v>541</v>
      </c>
      <c r="C129" t="s">
        <v>230</v>
      </c>
      <c r="D129" s="34" t="s">
        <v>274</v>
      </c>
      <c r="E129" s="1">
        <v>45805</v>
      </c>
      <c r="F129" s="1"/>
      <c r="G129" t="s">
        <v>321</v>
      </c>
      <c r="H129" t="s">
        <v>245</v>
      </c>
      <c r="I129" s="1">
        <v>45813</v>
      </c>
      <c r="J129" t="s">
        <v>234</v>
      </c>
      <c r="K129" t="s">
        <v>241</v>
      </c>
      <c r="L129" t="s">
        <v>171</v>
      </c>
      <c r="M129" t="s">
        <v>542</v>
      </c>
      <c r="N129" t="s">
        <v>237</v>
      </c>
      <c r="O129" t="s">
        <v>230</v>
      </c>
      <c r="P129"/>
      <c r="Q129">
        <f ca="1">IF(OR(ISNUMBER(MATCH(L129,MasterData!$D$3:$D$18,0)),ISNUMBER(MATCH(L129,MasterData!$C$3:$C$18,0))),
    DATEDIF(E129,I129,"d"),
    DATEDIF(E129,TODAY(),"d"))</f>
        <v>8</v>
      </c>
      <c r="R129">
        <f t="shared" ca="1" si="3"/>
        <v>0</v>
      </c>
      <c r="S129">
        <f t="shared" ca="1" si="4"/>
        <v>1</v>
      </c>
      <c r="T129">
        <f t="shared" ca="1" si="5"/>
        <v>0</v>
      </c>
    </row>
    <row r="130" spans="1:20" x14ac:dyDescent="0.35">
      <c r="A130">
        <v>6000141527</v>
      </c>
      <c r="B130" t="s">
        <v>543</v>
      </c>
      <c r="C130" t="s">
        <v>230</v>
      </c>
      <c r="D130" s="34" t="s">
        <v>274</v>
      </c>
      <c r="E130" s="1">
        <v>45805</v>
      </c>
      <c r="F130" s="1"/>
      <c r="G130" t="s">
        <v>544</v>
      </c>
      <c r="H130" t="s">
        <v>245</v>
      </c>
      <c r="I130" s="1">
        <v>45813</v>
      </c>
      <c r="J130" t="s">
        <v>234</v>
      </c>
      <c r="K130" t="s">
        <v>235</v>
      </c>
      <c r="L130" t="s">
        <v>171</v>
      </c>
      <c r="M130" t="s">
        <v>545</v>
      </c>
      <c r="N130" t="s">
        <v>237</v>
      </c>
      <c r="O130" t="s">
        <v>230</v>
      </c>
      <c r="P130"/>
      <c r="Q130">
        <f ca="1">IF(OR(ISNUMBER(MATCH(L130,MasterData!$D$3:$D$18,0)),ISNUMBER(MATCH(L130,MasterData!$C$3:$C$18,0))),
    DATEDIF(E130,I130,"d"),
    DATEDIF(E130,TODAY(),"d"))</f>
        <v>8</v>
      </c>
      <c r="R130">
        <f t="shared" ca="1" si="3"/>
        <v>0</v>
      </c>
      <c r="S130">
        <f t="shared" ca="1" si="4"/>
        <v>1</v>
      </c>
      <c r="T130">
        <f t="shared" ca="1" si="5"/>
        <v>0</v>
      </c>
    </row>
    <row r="131" spans="1:20" x14ac:dyDescent="0.35">
      <c r="A131">
        <v>6000141568</v>
      </c>
      <c r="B131" t="s">
        <v>230</v>
      </c>
      <c r="C131" t="s">
        <v>230</v>
      </c>
      <c r="D131" s="34">
        <v>3003</v>
      </c>
      <c r="E131" s="1">
        <v>45805</v>
      </c>
      <c r="F131" s="1"/>
      <c r="G131" t="s">
        <v>400</v>
      </c>
      <c r="H131" t="s">
        <v>245</v>
      </c>
      <c r="I131" s="1">
        <v>45843</v>
      </c>
      <c r="J131" t="s">
        <v>201</v>
      </c>
      <c r="K131" t="s">
        <v>241</v>
      </c>
      <c r="L131" t="s">
        <v>171</v>
      </c>
      <c r="M131" t="s">
        <v>546</v>
      </c>
      <c r="N131" t="s">
        <v>237</v>
      </c>
      <c r="O131" t="s">
        <v>230</v>
      </c>
      <c r="P131"/>
      <c r="Q131">
        <f ca="1">IF(OR(ISNUMBER(MATCH(L131,MasterData!$D$3:$D$18,0)),ISNUMBER(MATCH(L131,MasterData!$C$3:$C$18,0))),
    DATEDIF(E131,I131,"d"),
    DATEDIF(E131,TODAY(),"d"))</f>
        <v>38</v>
      </c>
      <c r="R131">
        <f t="shared" ref="R131:R191" ca="1" si="6">IF(AND($Q131&gt;=0,$Q131&lt;=7),1,0)</f>
        <v>0</v>
      </c>
      <c r="S131">
        <f t="shared" ref="S131:S191" ca="1" si="7">IF(AND($Q131&gt;7,Q131&lt;=30),1,0)</f>
        <v>0</v>
      </c>
      <c r="T131">
        <f t="shared" ref="T131:T191" ca="1" si="8">IF($Q131&gt;30,1,0)</f>
        <v>1</v>
      </c>
    </row>
    <row r="132" spans="1:20" x14ac:dyDescent="0.35">
      <c r="A132">
        <v>6000141573</v>
      </c>
      <c r="B132" t="s">
        <v>547</v>
      </c>
      <c r="C132" t="s">
        <v>230</v>
      </c>
      <c r="D132" s="34" t="s">
        <v>480</v>
      </c>
      <c r="E132" s="1">
        <v>45805</v>
      </c>
      <c r="F132" s="1"/>
      <c r="G132" t="s">
        <v>275</v>
      </c>
      <c r="H132" t="s">
        <v>233</v>
      </c>
      <c r="I132" s="1">
        <v>45835</v>
      </c>
      <c r="J132" t="s">
        <v>234</v>
      </c>
      <c r="K132" t="s">
        <v>241</v>
      </c>
      <c r="L132" t="s">
        <v>171</v>
      </c>
      <c r="M132" t="s">
        <v>548</v>
      </c>
      <c r="N132" t="s">
        <v>237</v>
      </c>
      <c r="O132" t="s">
        <v>230</v>
      </c>
      <c r="P132"/>
      <c r="Q132">
        <f ca="1">IF(OR(ISNUMBER(MATCH(L132,MasterData!$D$3:$D$18,0)),ISNUMBER(MATCH(L132,MasterData!$C$3:$C$18,0))),
    DATEDIF(E132,I132,"d"),
    DATEDIF(E132,TODAY(),"d"))</f>
        <v>30</v>
      </c>
      <c r="R132">
        <f t="shared" ca="1" si="6"/>
        <v>0</v>
      </c>
      <c r="S132">
        <f t="shared" ca="1" si="7"/>
        <v>1</v>
      </c>
      <c r="T132">
        <f t="shared" ca="1" si="8"/>
        <v>0</v>
      </c>
    </row>
    <row r="133" spans="1:20" x14ac:dyDescent="0.35">
      <c r="A133">
        <v>6000141657</v>
      </c>
      <c r="B133" t="s">
        <v>549</v>
      </c>
      <c r="C133" t="s">
        <v>230</v>
      </c>
      <c r="D133" s="34" t="s">
        <v>231</v>
      </c>
      <c r="E133" s="1">
        <v>45806</v>
      </c>
      <c r="F133" s="1"/>
      <c r="G133" t="s">
        <v>453</v>
      </c>
      <c r="H133" t="s">
        <v>233</v>
      </c>
      <c r="I133" s="1">
        <v>45839</v>
      </c>
      <c r="J133" t="s">
        <v>234</v>
      </c>
      <c r="K133" t="s">
        <v>235</v>
      </c>
      <c r="L133" t="s">
        <v>171</v>
      </c>
      <c r="M133" t="s">
        <v>550</v>
      </c>
      <c r="N133" t="s">
        <v>237</v>
      </c>
      <c r="O133" t="s">
        <v>230</v>
      </c>
      <c r="P133"/>
      <c r="Q133">
        <f ca="1">IF(OR(ISNUMBER(MATCH(L133,MasterData!$D$3:$D$18,0)),ISNUMBER(MATCH(L133,MasterData!$C$3:$C$18,0))),
    DATEDIF(E133,I133,"d"),
    DATEDIF(E133,TODAY(),"d"))</f>
        <v>33</v>
      </c>
      <c r="R133">
        <f t="shared" ca="1" si="6"/>
        <v>0</v>
      </c>
      <c r="S133">
        <f t="shared" ca="1" si="7"/>
        <v>0</v>
      </c>
      <c r="T133">
        <f t="shared" ca="1" si="8"/>
        <v>1</v>
      </c>
    </row>
    <row r="134" spans="1:20" x14ac:dyDescent="0.35">
      <c r="A134">
        <v>6000141721</v>
      </c>
      <c r="B134" t="s">
        <v>551</v>
      </c>
      <c r="C134" t="s">
        <v>230</v>
      </c>
      <c r="D134" s="34" t="s">
        <v>480</v>
      </c>
      <c r="E134" s="1">
        <v>45807</v>
      </c>
      <c r="F134" s="1"/>
      <c r="G134" t="s">
        <v>552</v>
      </c>
      <c r="H134" t="s">
        <v>240</v>
      </c>
      <c r="I134" s="1">
        <v>45814</v>
      </c>
      <c r="J134" t="s">
        <v>234</v>
      </c>
      <c r="K134" t="s">
        <v>241</v>
      </c>
      <c r="L134" t="s">
        <v>171</v>
      </c>
      <c r="M134" t="s">
        <v>553</v>
      </c>
      <c r="N134" t="s">
        <v>237</v>
      </c>
      <c r="O134" t="s">
        <v>230</v>
      </c>
      <c r="P134"/>
      <c r="Q134">
        <f ca="1">IF(OR(ISNUMBER(MATCH(L134,MasterData!$D$3:$D$18,0)),ISNUMBER(MATCH(L134,MasterData!$C$3:$C$18,0))),
    DATEDIF(E134,I134,"d"),
    DATEDIF(E134,TODAY(),"d"))</f>
        <v>7</v>
      </c>
      <c r="R134">
        <f t="shared" ca="1" si="6"/>
        <v>1</v>
      </c>
      <c r="S134">
        <f t="shared" ca="1" si="7"/>
        <v>0</v>
      </c>
      <c r="T134">
        <f t="shared" ca="1" si="8"/>
        <v>0</v>
      </c>
    </row>
    <row r="135" spans="1:20" x14ac:dyDescent="0.35">
      <c r="A135">
        <v>6000141724</v>
      </c>
      <c r="B135" t="s">
        <v>554</v>
      </c>
      <c r="C135" t="s">
        <v>230</v>
      </c>
      <c r="D135" s="34" t="s">
        <v>480</v>
      </c>
      <c r="E135" s="1">
        <v>45807</v>
      </c>
      <c r="F135" s="1"/>
      <c r="G135" t="s">
        <v>275</v>
      </c>
      <c r="H135" t="s">
        <v>240</v>
      </c>
      <c r="I135" s="1">
        <v>45814</v>
      </c>
      <c r="J135" t="s">
        <v>234</v>
      </c>
      <c r="K135" t="s">
        <v>347</v>
      </c>
      <c r="L135" t="s">
        <v>171</v>
      </c>
      <c r="M135" t="s">
        <v>555</v>
      </c>
      <c r="N135" t="s">
        <v>237</v>
      </c>
      <c r="O135" t="s">
        <v>230</v>
      </c>
      <c r="P135"/>
      <c r="Q135">
        <f ca="1">IF(OR(ISNUMBER(MATCH(L135,MasterData!$D$3:$D$18,0)),ISNUMBER(MATCH(L135,MasterData!$C$3:$C$18,0))),
    DATEDIF(E135,I135,"d"),
    DATEDIF(E135,TODAY(),"d"))</f>
        <v>7</v>
      </c>
      <c r="R135">
        <f t="shared" ca="1" si="6"/>
        <v>1</v>
      </c>
      <c r="S135">
        <f t="shared" ca="1" si="7"/>
        <v>0</v>
      </c>
      <c r="T135">
        <f t="shared" ca="1" si="8"/>
        <v>0</v>
      </c>
    </row>
    <row r="136" spans="1:20" x14ac:dyDescent="0.35">
      <c r="A136">
        <v>6000141747</v>
      </c>
      <c r="B136" t="s">
        <v>556</v>
      </c>
      <c r="C136" t="s">
        <v>230</v>
      </c>
      <c r="D136" s="34" t="s">
        <v>254</v>
      </c>
      <c r="E136" s="1">
        <v>45807</v>
      </c>
      <c r="F136" s="1">
        <v>45812</v>
      </c>
      <c r="G136" t="s">
        <v>255</v>
      </c>
      <c r="H136" t="s">
        <v>240</v>
      </c>
      <c r="I136" s="1">
        <v>45820</v>
      </c>
      <c r="J136" t="s">
        <v>234</v>
      </c>
      <c r="K136" t="s">
        <v>347</v>
      </c>
      <c r="L136" t="s">
        <v>171</v>
      </c>
      <c r="M136" t="s">
        <v>557</v>
      </c>
      <c r="N136" t="s">
        <v>237</v>
      </c>
      <c r="O136" t="s">
        <v>230</v>
      </c>
      <c r="P136"/>
      <c r="Q136">
        <f ca="1">IF(OR(ISNUMBER(MATCH(L136,MasterData!$D$3:$D$18,0)),ISNUMBER(MATCH(L136,MasterData!$C$3:$C$18,0))),
    DATEDIF(E136,I136,"d"),
    DATEDIF(E136,TODAY(),"d"))</f>
        <v>13</v>
      </c>
      <c r="R136">
        <f t="shared" ca="1" si="6"/>
        <v>0</v>
      </c>
      <c r="S136">
        <f t="shared" ca="1" si="7"/>
        <v>1</v>
      </c>
      <c r="T136">
        <f t="shared" ca="1" si="8"/>
        <v>0</v>
      </c>
    </row>
    <row r="137" spans="1:20" x14ac:dyDescent="0.35">
      <c r="A137">
        <v>6000141793</v>
      </c>
      <c r="B137" t="s">
        <v>558</v>
      </c>
      <c r="C137" t="s">
        <v>230</v>
      </c>
      <c r="D137" s="34" t="s">
        <v>480</v>
      </c>
      <c r="E137" s="1">
        <v>45810</v>
      </c>
      <c r="F137" s="1">
        <v>45828</v>
      </c>
      <c r="G137" t="s">
        <v>559</v>
      </c>
      <c r="H137" t="s">
        <v>233</v>
      </c>
      <c r="I137" s="1">
        <v>45833</v>
      </c>
      <c r="J137" t="s">
        <v>234</v>
      </c>
      <c r="K137" t="s">
        <v>241</v>
      </c>
      <c r="L137" t="s">
        <v>171</v>
      </c>
      <c r="M137" t="s">
        <v>561</v>
      </c>
      <c r="N137" t="s">
        <v>237</v>
      </c>
      <c r="O137" t="s">
        <v>230</v>
      </c>
      <c r="P137"/>
      <c r="Q137">
        <f ca="1">IF(OR(ISNUMBER(MATCH(L137,MasterData!$D$3:$D$18,0)),ISNUMBER(MATCH(L137,MasterData!$C$3:$C$18,0))),
    DATEDIF(E137,I137,"d"),
    DATEDIF(E137,TODAY(),"d"))</f>
        <v>23</v>
      </c>
      <c r="R137">
        <f t="shared" ca="1" si="6"/>
        <v>0</v>
      </c>
      <c r="S137">
        <f t="shared" ca="1" si="7"/>
        <v>1</v>
      </c>
      <c r="T137">
        <f t="shared" ca="1" si="8"/>
        <v>0</v>
      </c>
    </row>
    <row r="138" spans="1:20" x14ac:dyDescent="0.35">
      <c r="A138">
        <v>6000141959</v>
      </c>
      <c r="B138" t="s">
        <v>562</v>
      </c>
      <c r="C138" t="s">
        <v>230</v>
      </c>
      <c r="D138" s="34" t="s">
        <v>506</v>
      </c>
      <c r="E138" s="1">
        <v>45811</v>
      </c>
      <c r="F138" s="1"/>
      <c r="G138" t="s">
        <v>507</v>
      </c>
      <c r="H138" t="s">
        <v>233</v>
      </c>
      <c r="I138" s="1">
        <v>45819</v>
      </c>
      <c r="J138" t="s">
        <v>234</v>
      </c>
      <c r="K138" t="s">
        <v>235</v>
      </c>
      <c r="L138" t="s">
        <v>171</v>
      </c>
      <c r="M138" t="s">
        <v>563</v>
      </c>
      <c r="N138" t="s">
        <v>237</v>
      </c>
      <c r="O138" t="s">
        <v>230</v>
      </c>
      <c r="P138"/>
      <c r="Q138">
        <f ca="1">IF(OR(ISNUMBER(MATCH(L138,MasterData!$D$3:$D$18,0)),ISNUMBER(MATCH(L138,MasterData!$C$3:$C$18,0))),
    DATEDIF(E138,I138,"d"),
    DATEDIF(E138,TODAY(),"d"))</f>
        <v>8</v>
      </c>
      <c r="R138">
        <f t="shared" ca="1" si="6"/>
        <v>0</v>
      </c>
      <c r="S138">
        <f t="shared" ca="1" si="7"/>
        <v>1</v>
      </c>
      <c r="T138">
        <f t="shared" ca="1" si="8"/>
        <v>0</v>
      </c>
    </row>
    <row r="139" spans="1:20" x14ac:dyDescent="0.35">
      <c r="A139">
        <v>6000142018</v>
      </c>
      <c r="B139" t="s">
        <v>564</v>
      </c>
      <c r="C139" t="s">
        <v>230</v>
      </c>
      <c r="D139" s="34" t="s">
        <v>231</v>
      </c>
      <c r="E139" s="1">
        <v>45811</v>
      </c>
      <c r="F139" s="1">
        <v>45817</v>
      </c>
      <c r="G139" t="s">
        <v>293</v>
      </c>
      <c r="H139" t="s">
        <v>377</v>
      </c>
      <c r="I139" s="1">
        <v>45819</v>
      </c>
      <c r="J139" t="s">
        <v>234</v>
      </c>
      <c r="K139" t="s">
        <v>241</v>
      </c>
      <c r="L139" t="s">
        <v>171</v>
      </c>
      <c r="M139" t="s">
        <v>565</v>
      </c>
      <c r="N139" t="s">
        <v>237</v>
      </c>
      <c r="O139" t="s">
        <v>230</v>
      </c>
      <c r="P139"/>
      <c r="Q139">
        <f ca="1">IF(OR(ISNUMBER(MATCH(L139,MasterData!$D$3:$D$18,0)),ISNUMBER(MATCH(L139,MasterData!$C$3:$C$18,0))),
    DATEDIF(E139,I139,"d"),
    DATEDIF(E139,TODAY(),"d"))</f>
        <v>8</v>
      </c>
      <c r="R139">
        <f t="shared" ca="1" si="6"/>
        <v>0</v>
      </c>
      <c r="S139">
        <f t="shared" ca="1" si="7"/>
        <v>1</v>
      </c>
      <c r="T139">
        <f t="shared" ca="1" si="8"/>
        <v>0</v>
      </c>
    </row>
    <row r="140" spans="1:20" x14ac:dyDescent="0.35">
      <c r="A140">
        <v>6000142063</v>
      </c>
      <c r="B140" t="s">
        <v>566</v>
      </c>
      <c r="C140" t="s">
        <v>230</v>
      </c>
      <c r="D140" s="34" t="s">
        <v>480</v>
      </c>
      <c r="E140" s="1">
        <v>45811</v>
      </c>
      <c r="F140" s="1"/>
      <c r="G140" t="s">
        <v>329</v>
      </c>
      <c r="H140" t="s">
        <v>233</v>
      </c>
      <c r="I140" s="1">
        <v>45819</v>
      </c>
      <c r="J140" t="s">
        <v>234</v>
      </c>
      <c r="K140" t="s">
        <v>241</v>
      </c>
      <c r="L140" t="s">
        <v>171</v>
      </c>
      <c r="M140" t="s">
        <v>567</v>
      </c>
      <c r="N140" t="s">
        <v>237</v>
      </c>
      <c r="O140" t="s">
        <v>230</v>
      </c>
      <c r="P140"/>
      <c r="Q140">
        <f ca="1">IF(OR(ISNUMBER(MATCH(L140,MasterData!$D$3:$D$18,0)),ISNUMBER(MATCH(L140,MasterData!$C$3:$C$18,0))),
    DATEDIF(E140,I140,"d"),
    DATEDIF(E140,TODAY(),"d"))</f>
        <v>8</v>
      </c>
      <c r="R140">
        <f t="shared" ca="1" si="6"/>
        <v>0</v>
      </c>
      <c r="S140">
        <f t="shared" ca="1" si="7"/>
        <v>1</v>
      </c>
      <c r="T140">
        <f t="shared" ca="1" si="8"/>
        <v>0</v>
      </c>
    </row>
    <row r="141" spans="1:20" x14ac:dyDescent="0.35">
      <c r="A141">
        <v>6000142101</v>
      </c>
      <c r="B141" t="s">
        <v>568</v>
      </c>
      <c r="C141" t="s">
        <v>230</v>
      </c>
      <c r="D141" s="34" t="s">
        <v>506</v>
      </c>
      <c r="E141" s="1">
        <v>45812</v>
      </c>
      <c r="F141" s="1"/>
      <c r="G141" t="s">
        <v>534</v>
      </c>
      <c r="H141" t="s">
        <v>233</v>
      </c>
      <c r="I141" s="1">
        <v>45846</v>
      </c>
      <c r="J141" t="s">
        <v>234</v>
      </c>
      <c r="K141" t="s">
        <v>235</v>
      </c>
      <c r="L141" t="s">
        <v>171</v>
      </c>
      <c r="M141" t="s">
        <v>569</v>
      </c>
      <c r="N141" t="s">
        <v>237</v>
      </c>
      <c r="O141" t="s">
        <v>230</v>
      </c>
      <c r="P141"/>
      <c r="Q141">
        <f ca="1">IF(OR(ISNUMBER(MATCH(L141,MasterData!$D$3:$D$18,0)),ISNUMBER(MATCH(L141,MasterData!$C$3:$C$18,0))),
    DATEDIF(E141,I141,"d"),
    DATEDIF(E141,TODAY(),"d"))</f>
        <v>34</v>
      </c>
      <c r="R141">
        <f t="shared" ca="1" si="6"/>
        <v>0</v>
      </c>
      <c r="S141">
        <f t="shared" ca="1" si="7"/>
        <v>0</v>
      </c>
      <c r="T141">
        <f t="shared" ca="1" si="8"/>
        <v>1</v>
      </c>
    </row>
    <row r="142" spans="1:20" x14ac:dyDescent="0.35">
      <c r="A142">
        <v>6000142210</v>
      </c>
      <c r="B142" t="s">
        <v>570</v>
      </c>
      <c r="C142" t="s">
        <v>230</v>
      </c>
      <c r="D142" s="34" t="s">
        <v>449</v>
      </c>
      <c r="E142" s="1">
        <v>45812</v>
      </c>
      <c r="F142" s="1"/>
      <c r="G142" t="s">
        <v>450</v>
      </c>
      <c r="H142" t="s">
        <v>233</v>
      </c>
      <c r="I142" s="1">
        <v>45820</v>
      </c>
      <c r="J142" t="s">
        <v>234</v>
      </c>
      <c r="K142" t="s">
        <v>241</v>
      </c>
      <c r="L142" t="s">
        <v>171</v>
      </c>
      <c r="M142" t="s">
        <v>571</v>
      </c>
      <c r="N142" t="s">
        <v>237</v>
      </c>
      <c r="O142" t="s">
        <v>230</v>
      </c>
      <c r="P142"/>
      <c r="Q142">
        <f ca="1">IF(OR(ISNUMBER(MATCH(L142,MasterData!$D$3:$D$18,0)),ISNUMBER(MATCH(L142,MasterData!$C$3:$C$18,0))),
    DATEDIF(E142,I142,"d"),
    DATEDIF(E142,TODAY(),"d"))</f>
        <v>8</v>
      </c>
      <c r="R142">
        <f t="shared" ca="1" si="6"/>
        <v>0</v>
      </c>
      <c r="S142">
        <f t="shared" ca="1" si="7"/>
        <v>1</v>
      </c>
      <c r="T142">
        <f t="shared" ca="1" si="8"/>
        <v>0</v>
      </c>
    </row>
    <row r="143" spans="1:20" x14ac:dyDescent="0.35">
      <c r="A143">
        <v>6000142258</v>
      </c>
      <c r="B143" t="s">
        <v>572</v>
      </c>
      <c r="C143" t="s">
        <v>230</v>
      </c>
      <c r="D143" s="34" t="s">
        <v>254</v>
      </c>
      <c r="E143" s="1">
        <v>45812</v>
      </c>
      <c r="F143" s="1"/>
      <c r="G143" t="s">
        <v>268</v>
      </c>
      <c r="H143" t="s">
        <v>233</v>
      </c>
      <c r="I143" s="1">
        <v>45831</v>
      </c>
      <c r="J143" t="s">
        <v>234</v>
      </c>
      <c r="K143" t="s">
        <v>235</v>
      </c>
      <c r="L143" t="s">
        <v>171</v>
      </c>
      <c r="M143" t="s">
        <v>573</v>
      </c>
      <c r="N143" t="s">
        <v>237</v>
      </c>
      <c r="O143" t="s">
        <v>230</v>
      </c>
      <c r="P143"/>
      <c r="Q143">
        <f ca="1">IF(OR(ISNUMBER(MATCH(L143,MasterData!$D$3:$D$18,0)),ISNUMBER(MATCH(L143,MasterData!$C$3:$C$18,0))),
    DATEDIF(E143,I143,"d"),
    DATEDIF(E143,TODAY(),"d"))</f>
        <v>19</v>
      </c>
      <c r="R143">
        <f t="shared" ca="1" si="6"/>
        <v>0</v>
      </c>
      <c r="S143">
        <f t="shared" ca="1" si="7"/>
        <v>1</v>
      </c>
      <c r="T143">
        <f t="shared" ca="1" si="8"/>
        <v>0</v>
      </c>
    </row>
    <row r="144" spans="1:20" x14ac:dyDescent="0.35">
      <c r="A144">
        <v>6000142276</v>
      </c>
      <c r="B144" t="s">
        <v>574</v>
      </c>
      <c r="C144" t="s">
        <v>230</v>
      </c>
      <c r="D144" s="34" t="s">
        <v>506</v>
      </c>
      <c r="E144" s="1">
        <v>45812</v>
      </c>
      <c r="F144" s="1"/>
      <c r="G144" t="s">
        <v>575</v>
      </c>
      <c r="H144" t="s">
        <v>233</v>
      </c>
      <c r="I144" s="1">
        <v>45855</v>
      </c>
      <c r="J144" t="s">
        <v>234</v>
      </c>
      <c r="K144" t="s">
        <v>235</v>
      </c>
      <c r="L144" t="s">
        <v>171</v>
      </c>
      <c r="M144" t="s">
        <v>576</v>
      </c>
      <c r="N144" t="s">
        <v>237</v>
      </c>
      <c r="O144" t="s">
        <v>230</v>
      </c>
      <c r="P144"/>
      <c r="Q144">
        <f ca="1">IF(OR(ISNUMBER(MATCH(L144,MasterData!$D$3:$D$18,0)),ISNUMBER(MATCH(L144,MasterData!$C$3:$C$18,0))),
    DATEDIF(E144,I144,"d"),
    DATEDIF(E144,TODAY(),"d"))</f>
        <v>43</v>
      </c>
      <c r="R144">
        <f t="shared" ca="1" si="6"/>
        <v>0</v>
      </c>
      <c r="S144">
        <f t="shared" ca="1" si="7"/>
        <v>0</v>
      </c>
      <c r="T144">
        <f t="shared" ca="1" si="8"/>
        <v>1</v>
      </c>
    </row>
    <row r="145" spans="1:20" x14ac:dyDescent="0.35">
      <c r="A145">
        <v>6000142286</v>
      </c>
      <c r="B145" t="s">
        <v>600</v>
      </c>
      <c r="C145" t="s">
        <v>230</v>
      </c>
      <c r="D145" s="34" t="s">
        <v>231</v>
      </c>
      <c r="E145" s="1">
        <v>45813</v>
      </c>
      <c r="F145" s="1"/>
      <c r="G145" t="s">
        <v>318</v>
      </c>
      <c r="H145" t="s">
        <v>233</v>
      </c>
      <c r="I145" s="1">
        <v>45840</v>
      </c>
      <c r="J145" t="s">
        <v>234</v>
      </c>
      <c r="K145" t="s">
        <v>241</v>
      </c>
      <c r="L145" t="s">
        <v>171</v>
      </c>
      <c r="M145" t="s">
        <v>319</v>
      </c>
      <c r="N145" t="s">
        <v>237</v>
      </c>
      <c r="O145" t="s">
        <v>230</v>
      </c>
      <c r="P145"/>
      <c r="Q145">
        <f ca="1">IF(OR(ISNUMBER(MATCH(L145,MasterData!$D$3:$D$18,0)),ISNUMBER(MATCH(L145,MasterData!$C$3:$C$18,0))),
    DATEDIF(E145,I145,"d"),
    DATEDIF(E145,TODAY(),"d"))</f>
        <v>27</v>
      </c>
      <c r="R145">
        <f t="shared" ca="1" si="6"/>
        <v>0</v>
      </c>
      <c r="S145">
        <f t="shared" ca="1" si="7"/>
        <v>1</v>
      </c>
      <c r="T145">
        <f t="shared" ca="1" si="8"/>
        <v>0</v>
      </c>
    </row>
    <row r="146" spans="1:20" x14ac:dyDescent="0.35">
      <c r="A146">
        <v>6000142434</v>
      </c>
      <c r="B146" t="s">
        <v>7</v>
      </c>
      <c r="C146" t="s">
        <v>230</v>
      </c>
      <c r="D146" s="34" t="s">
        <v>251</v>
      </c>
      <c r="E146" s="1">
        <v>45813</v>
      </c>
      <c r="F146" s="1">
        <v>45828</v>
      </c>
      <c r="G146" t="s">
        <v>577</v>
      </c>
      <c r="H146" t="s">
        <v>233</v>
      </c>
      <c r="I146" s="1">
        <v>45814</v>
      </c>
      <c r="J146" t="s">
        <v>560</v>
      </c>
      <c r="K146" t="s">
        <v>235</v>
      </c>
      <c r="L146" t="s">
        <v>183</v>
      </c>
      <c r="M146" t="s">
        <v>578</v>
      </c>
      <c r="N146" t="s">
        <v>237</v>
      </c>
      <c r="O146" t="s">
        <v>230</v>
      </c>
      <c r="P146" s="204" t="s">
        <v>798</v>
      </c>
      <c r="Q146">
        <f ca="1">IF(OR(ISNUMBER(MATCH(L146,MasterData!$D$3:$D$18,0)),ISNUMBER(MATCH(L146,MasterData!$C$3:$C$18,0))),
    DATEDIF(E146,I146,"d"),
    DATEDIF(E146,TODAY(),"d"))</f>
        <v>194</v>
      </c>
      <c r="R146">
        <f t="shared" ca="1" si="6"/>
        <v>0</v>
      </c>
      <c r="S146">
        <f t="shared" ca="1" si="7"/>
        <v>0</v>
      </c>
      <c r="T146">
        <f t="shared" ca="1" si="8"/>
        <v>1</v>
      </c>
    </row>
    <row r="147" spans="1:20" x14ac:dyDescent="0.35">
      <c r="A147">
        <v>6000142441</v>
      </c>
      <c r="B147" t="s">
        <v>6</v>
      </c>
      <c r="C147" t="s">
        <v>230</v>
      </c>
      <c r="D147" s="34" t="s">
        <v>231</v>
      </c>
      <c r="E147" s="1">
        <v>45813</v>
      </c>
      <c r="F147" s="1"/>
      <c r="G147" t="s">
        <v>453</v>
      </c>
      <c r="H147" t="s">
        <v>233</v>
      </c>
      <c r="I147" s="1">
        <v>45910</v>
      </c>
      <c r="J147" t="s">
        <v>591</v>
      </c>
      <c r="K147" t="s">
        <v>235</v>
      </c>
      <c r="L147" t="s">
        <v>171</v>
      </c>
      <c r="M147" t="s">
        <v>579</v>
      </c>
      <c r="N147" t="s">
        <v>237</v>
      </c>
      <c r="O147" t="s">
        <v>230</v>
      </c>
      <c r="P147" s="204" t="s">
        <v>798</v>
      </c>
      <c r="Q147">
        <f ca="1">IF(OR(ISNUMBER(MATCH(L147,MasterData!$D$3:$D$18,0)),ISNUMBER(MATCH(L147,MasterData!$C$3:$C$18,0))),
    DATEDIF(E147,I147,"d"),
    DATEDIF(E147,TODAY(),"d"))</f>
        <v>97</v>
      </c>
      <c r="R147">
        <f t="shared" ca="1" si="6"/>
        <v>0</v>
      </c>
      <c r="S147">
        <f t="shared" ca="1" si="7"/>
        <v>0</v>
      </c>
      <c r="T147">
        <f t="shared" ca="1" si="8"/>
        <v>1</v>
      </c>
    </row>
    <row r="148" spans="1:20" x14ac:dyDescent="0.35">
      <c r="A148">
        <v>6000142523</v>
      </c>
      <c r="B148" t="s">
        <v>580</v>
      </c>
      <c r="C148" t="s">
        <v>230</v>
      </c>
      <c r="D148" s="34" t="s">
        <v>581</v>
      </c>
      <c r="E148" s="1">
        <v>45814</v>
      </c>
      <c r="F148" s="1"/>
      <c r="G148" t="s">
        <v>582</v>
      </c>
      <c r="H148" t="s">
        <v>233</v>
      </c>
      <c r="I148" s="1">
        <v>45821</v>
      </c>
      <c r="J148" t="s">
        <v>234</v>
      </c>
      <c r="K148" t="s">
        <v>241</v>
      </c>
      <c r="L148" t="s">
        <v>171</v>
      </c>
      <c r="M148" t="s">
        <v>583</v>
      </c>
      <c r="N148" t="s">
        <v>237</v>
      </c>
      <c r="O148" t="s">
        <v>230</v>
      </c>
      <c r="P148"/>
      <c r="Q148">
        <f ca="1">IF(OR(ISNUMBER(MATCH(L148,MasterData!$D$3:$D$18,0)),ISNUMBER(MATCH(L148,MasterData!$C$3:$C$18,0))),
    DATEDIF(E148,I148,"d"),
    DATEDIF(E148,TODAY(),"d"))</f>
        <v>7</v>
      </c>
      <c r="R148">
        <f t="shared" ca="1" si="6"/>
        <v>1</v>
      </c>
      <c r="S148">
        <f t="shared" ca="1" si="7"/>
        <v>0</v>
      </c>
      <c r="T148">
        <f t="shared" ca="1" si="8"/>
        <v>0</v>
      </c>
    </row>
    <row r="149" spans="1:20" x14ac:dyDescent="0.35">
      <c r="A149">
        <v>6000142666</v>
      </c>
      <c r="B149" t="s">
        <v>584</v>
      </c>
      <c r="C149" t="s">
        <v>230</v>
      </c>
      <c r="D149" s="34" t="s">
        <v>480</v>
      </c>
      <c r="E149" s="1">
        <v>45818</v>
      </c>
      <c r="F149" s="1"/>
      <c r="G149" t="s">
        <v>552</v>
      </c>
      <c r="H149" t="s">
        <v>233</v>
      </c>
      <c r="I149" s="1">
        <v>45833</v>
      </c>
      <c r="J149" t="s">
        <v>234</v>
      </c>
      <c r="K149" t="s">
        <v>241</v>
      </c>
      <c r="L149" t="s">
        <v>171</v>
      </c>
      <c r="M149" t="s">
        <v>585</v>
      </c>
      <c r="N149" t="s">
        <v>237</v>
      </c>
      <c r="O149" t="s">
        <v>230</v>
      </c>
      <c r="P149"/>
      <c r="Q149">
        <f ca="1">IF(OR(ISNUMBER(MATCH(L149,MasterData!$D$3:$D$18,0)),ISNUMBER(MATCH(L149,MasterData!$C$3:$C$18,0))),
    DATEDIF(E149,I149,"d"),
    DATEDIF(E149,TODAY(),"d"))</f>
        <v>15</v>
      </c>
      <c r="R149">
        <f t="shared" ca="1" si="6"/>
        <v>0</v>
      </c>
      <c r="S149">
        <f t="shared" ca="1" si="7"/>
        <v>1</v>
      </c>
      <c r="T149">
        <f t="shared" ca="1" si="8"/>
        <v>0</v>
      </c>
    </row>
    <row r="150" spans="1:20" x14ac:dyDescent="0.35">
      <c r="A150">
        <v>6000142675</v>
      </c>
      <c r="B150" t="s">
        <v>230</v>
      </c>
      <c r="C150" t="s">
        <v>230</v>
      </c>
      <c r="D150" s="34" t="s">
        <v>254</v>
      </c>
      <c r="E150" s="1">
        <v>45818</v>
      </c>
      <c r="F150" s="1"/>
      <c r="G150" t="s">
        <v>400</v>
      </c>
      <c r="H150" t="s">
        <v>233</v>
      </c>
      <c r="I150" s="1">
        <v>45857</v>
      </c>
      <c r="J150" t="s">
        <v>245</v>
      </c>
      <c r="K150" t="s">
        <v>241</v>
      </c>
      <c r="L150" t="s">
        <v>171</v>
      </c>
      <c r="M150" t="s">
        <v>586</v>
      </c>
      <c r="N150" t="s">
        <v>237</v>
      </c>
      <c r="O150" t="s">
        <v>230</v>
      </c>
      <c r="P150"/>
      <c r="Q150">
        <f ca="1">IF(OR(ISNUMBER(MATCH(L150,MasterData!$D$3:$D$18,0)),ISNUMBER(MATCH(L150,MasterData!$C$3:$C$18,0))),
    DATEDIF(E150,I150,"d"),
    DATEDIF(E150,TODAY(),"d"))</f>
        <v>39</v>
      </c>
      <c r="R150">
        <f t="shared" ca="1" si="6"/>
        <v>0</v>
      </c>
      <c r="S150">
        <f t="shared" ca="1" si="7"/>
        <v>0</v>
      </c>
      <c r="T150">
        <f t="shared" ca="1" si="8"/>
        <v>1</v>
      </c>
    </row>
    <row r="151" spans="1:20" x14ac:dyDescent="0.35">
      <c r="A151">
        <v>6000142684</v>
      </c>
      <c r="B151" t="s">
        <v>587</v>
      </c>
      <c r="C151" t="s">
        <v>230</v>
      </c>
      <c r="D151" s="34" t="s">
        <v>251</v>
      </c>
      <c r="E151" s="1">
        <v>45818</v>
      </c>
      <c r="F151" s="1"/>
      <c r="G151" t="s">
        <v>588</v>
      </c>
      <c r="H151" t="s">
        <v>233</v>
      </c>
      <c r="I151" s="1">
        <v>45825</v>
      </c>
      <c r="J151" t="s">
        <v>234</v>
      </c>
      <c r="K151" t="s">
        <v>235</v>
      </c>
      <c r="L151" t="s">
        <v>171</v>
      </c>
      <c r="M151" t="s">
        <v>589</v>
      </c>
      <c r="N151" t="s">
        <v>237</v>
      </c>
      <c r="O151" t="s">
        <v>230</v>
      </c>
      <c r="P151"/>
      <c r="Q151">
        <f ca="1">IF(OR(ISNUMBER(MATCH(L151,MasterData!$D$3:$D$18,0)),ISNUMBER(MATCH(L151,MasterData!$C$3:$C$18,0))),
    DATEDIF(E151,I151,"d"),
    DATEDIF(E151,TODAY(),"d"))</f>
        <v>7</v>
      </c>
      <c r="R151">
        <f t="shared" ca="1" si="6"/>
        <v>1</v>
      </c>
      <c r="S151">
        <f t="shared" ca="1" si="7"/>
        <v>0</v>
      </c>
      <c r="T151">
        <f t="shared" ca="1" si="8"/>
        <v>0</v>
      </c>
    </row>
    <row r="152" spans="1:20" x14ac:dyDescent="0.35">
      <c r="A152">
        <v>6000142800</v>
      </c>
      <c r="B152" t="s">
        <v>590</v>
      </c>
      <c r="C152" t="s">
        <v>230</v>
      </c>
      <c r="D152" s="34" t="s">
        <v>480</v>
      </c>
      <c r="E152" s="1">
        <v>45819</v>
      </c>
      <c r="F152" s="1"/>
      <c r="G152" t="s">
        <v>552</v>
      </c>
      <c r="H152" t="s">
        <v>233</v>
      </c>
      <c r="I152" s="1">
        <v>45840</v>
      </c>
      <c r="J152" t="s">
        <v>234</v>
      </c>
      <c r="K152" t="s">
        <v>241</v>
      </c>
      <c r="L152" t="s">
        <v>171</v>
      </c>
      <c r="M152" t="s">
        <v>592</v>
      </c>
      <c r="N152" t="s">
        <v>237</v>
      </c>
      <c r="O152" t="s">
        <v>230</v>
      </c>
      <c r="P152"/>
      <c r="Q152">
        <f ca="1">IF(OR(ISNUMBER(MATCH(L152,MasterData!$D$3:$D$18,0)),ISNUMBER(MATCH(L152,MasterData!$C$3:$C$18,0))),
    DATEDIF(E152,I152,"d"),
    DATEDIF(E152,TODAY(),"d"))</f>
        <v>21</v>
      </c>
      <c r="R152">
        <f t="shared" ca="1" si="6"/>
        <v>0</v>
      </c>
      <c r="S152">
        <f t="shared" ca="1" si="7"/>
        <v>1</v>
      </c>
      <c r="T152">
        <f t="shared" ca="1" si="8"/>
        <v>0</v>
      </c>
    </row>
    <row r="153" spans="1:20" x14ac:dyDescent="0.35">
      <c r="A153">
        <v>6000142856</v>
      </c>
      <c r="B153" t="s">
        <v>593</v>
      </c>
      <c r="C153" t="s">
        <v>230</v>
      </c>
      <c r="D153" s="34" t="s">
        <v>594</v>
      </c>
      <c r="E153" s="1">
        <v>45819</v>
      </c>
      <c r="F153" s="1"/>
      <c r="G153" t="s">
        <v>552</v>
      </c>
      <c r="H153" t="s">
        <v>230</v>
      </c>
      <c r="I153" s="1">
        <v>45826</v>
      </c>
      <c r="J153" t="s">
        <v>234</v>
      </c>
      <c r="K153" t="s">
        <v>241</v>
      </c>
      <c r="L153" t="s">
        <v>171</v>
      </c>
      <c r="M153" t="s">
        <v>595</v>
      </c>
      <c r="N153" t="s">
        <v>237</v>
      </c>
      <c r="O153" t="s">
        <v>230</v>
      </c>
      <c r="P153"/>
      <c r="Q153">
        <f ca="1">IF(OR(ISNUMBER(MATCH(L153,MasterData!$D$3:$D$18,0)),ISNUMBER(MATCH(L153,MasterData!$C$3:$C$18,0))),
    DATEDIF(E153,I153,"d"),
    DATEDIF(E153,TODAY(),"d"))</f>
        <v>7</v>
      </c>
      <c r="R153">
        <f t="shared" ca="1" si="6"/>
        <v>1</v>
      </c>
      <c r="S153">
        <f t="shared" ca="1" si="7"/>
        <v>0</v>
      </c>
      <c r="T153">
        <f t="shared" ca="1" si="8"/>
        <v>0</v>
      </c>
    </row>
    <row r="154" spans="1:20" x14ac:dyDescent="0.35">
      <c r="A154">
        <v>6000142896</v>
      </c>
      <c r="B154" t="s">
        <v>230</v>
      </c>
      <c r="C154" t="s">
        <v>230</v>
      </c>
      <c r="D154" s="34" t="s">
        <v>254</v>
      </c>
      <c r="E154" s="1">
        <v>45819</v>
      </c>
      <c r="F154" s="1"/>
      <c r="G154" t="s">
        <v>400</v>
      </c>
      <c r="H154" t="s">
        <v>240</v>
      </c>
      <c r="I154" s="1">
        <v>45856</v>
      </c>
      <c r="J154" t="s">
        <v>631</v>
      </c>
      <c r="K154" t="s">
        <v>347</v>
      </c>
      <c r="L154" t="s">
        <v>164</v>
      </c>
      <c r="M154" t="s">
        <v>596</v>
      </c>
      <c r="N154" t="s">
        <v>237</v>
      </c>
      <c r="O154" t="s">
        <v>230</v>
      </c>
      <c r="P154" s="204" t="s">
        <v>798</v>
      </c>
      <c r="Q154">
        <f ca="1">IF(OR(ISNUMBER(MATCH(L154,MasterData!$D$3:$D$18,0)),ISNUMBER(MATCH(L154,MasterData!$C$3:$C$18,0))),
    DATEDIF(E154,I154,"d"),
    DATEDIF(E154,TODAY(),"d"))</f>
        <v>188</v>
      </c>
      <c r="R154">
        <f t="shared" ca="1" si="6"/>
        <v>0</v>
      </c>
      <c r="S154">
        <f t="shared" ca="1" si="7"/>
        <v>0</v>
      </c>
      <c r="T154">
        <f t="shared" ca="1" si="8"/>
        <v>1</v>
      </c>
    </row>
    <row r="155" spans="1:20" x14ac:dyDescent="0.35">
      <c r="A155">
        <v>6000142903</v>
      </c>
      <c r="B155" t="s">
        <v>230</v>
      </c>
      <c r="C155" t="s">
        <v>230</v>
      </c>
      <c r="D155" s="34" t="s">
        <v>251</v>
      </c>
      <c r="E155" s="1">
        <v>45819</v>
      </c>
      <c r="F155" s="1">
        <v>45842</v>
      </c>
      <c r="G155" t="s">
        <v>601</v>
      </c>
      <c r="H155" t="s">
        <v>233</v>
      </c>
      <c r="I155" s="1">
        <v>45833</v>
      </c>
      <c r="J155" t="s">
        <v>620</v>
      </c>
      <c r="K155" t="s">
        <v>241</v>
      </c>
      <c r="L155" t="s">
        <v>171</v>
      </c>
      <c r="M155" t="s">
        <v>603</v>
      </c>
      <c r="N155" t="s">
        <v>237</v>
      </c>
      <c r="O155" t="s">
        <v>230</v>
      </c>
      <c r="P155"/>
      <c r="Q155">
        <f ca="1">IF(OR(ISNUMBER(MATCH(L155,MasterData!$D$3:$D$18,0)),ISNUMBER(MATCH(L155,MasterData!$C$3:$C$18,0))),
    DATEDIF(E155,I155,"d"),
    DATEDIF(E155,TODAY(),"d"))</f>
        <v>14</v>
      </c>
      <c r="R155">
        <f t="shared" ca="1" si="6"/>
        <v>0</v>
      </c>
      <c r="S155">
        <f t="shared" ca="1" si="7"/>
        <v>1</v>
      </c>
      <c r="T155">
        <f t="shared" ca="1" si="8"/>
        <v>0</v>
      </c>
    </row>
    <row r="156" spans="1:20" x14ac:dyDescent="0.35">
      <c r="A156">
        <v>6000143191</v>
      </c>
      <c r="B156" t="s">
        <v>230</v>
      </c>
      <c r="C156" t="s">
        <v>230</v>
      </c>
      <c r="D156" s="34" t="s">
        <v>254</v>
      </c>
      <c r="E156" s="1">
        <v>45821</v>
      </c>
      <c r="F156" s="1"/>
      <c r="G156" t="s">
        <v>400</v>
      </c>
      <c r="H156" t="s">
        <v>240</v>
      </c>
      <c r="I156" s="1">
        <v>45845</v>
      </c>
      <c r="J156" t="s">
        <v>201</v>
      </c>
      <c r="K156" t="s">
        <v>241</v>
      </c>
      <c r="L156" t="s">
        <v>171</v>
      </c>
      <c r="M156" t="s">
        <v>597</v>
      </c>
      <c r="N156" t="s">
        <v>237</v>
      </c>
      <c r="O156" t="s">
        <v>230</v>
      </c>
      <c r="P156"/>
      <c r="Q156">
        <f ca="1">IF(OR(ISNUMBER(MATCH(L156,MasterData!$D$3:$D$18,0)),ISNUMBER(MATCH(L156,MasterData!$C$3:$C$18,0))),
    DATEDIF(E156,I156,"d"),
    DATEDIF(E156,TODAY(),"d"))</f>
        <v>24</v>
      </c>
      <c r="R156">
        <f t="shared" ca="1" si="6"/>
        <v>0</v>
      </c>
      <c r="S156">
        <f t="shared" ca="1" si="7"/>
        <v>1</v>
      </c>
      <c r="T156">
        <f t="shared" ca="1" si="8"/>
        <v>0</v>
      </c>
    </row>
    <row r="157" spans="1:20" x14ac:dyDescent="0.35">
      <c r="A157">
        <v>6000143230</v>
      </c>
      <c r="B157" t="s">
        <v>230</v>
      </c>
      <c r="C157" t="s">
        <v>230</v>
      </c>
      <c r="D157" s="34" t="s">
        <v>254</v>
      </c>
      <c r="E157" s="1">
        <v>45821</v>
      </c>
      <c r="F157" s="1"/>
      <c r="G157" t="s">
        <v>400</v>
      </c>
      <c r="H157" t="s">
        <v>233</v>
      </c>
      <c r="I157" s="1">
        <v>45845</v>
      </c>
      <c r="J157" t="s">
        <v>201</v>
      </c>
      <c r="K157" t="s">
        <v>241</v>
      </c>
      <c r="L157" t="s">
        <v>171</v>
      </c>
      <c r="M157" t="s">
        <v>598</v>
      </c>
      <c r="N157" t="s">
        <v>237</v>
      </c>
      <c r="O157" t="s">
        <v>230</v>
      </c>
      <c r="P157"/>
      <c r="Q157">
        <f ca="1">IF(OR(ISNUMBER(MATCH(L157,MasterData!$D$3:$D$18,0)),ISNUMBER(MATCH(L157,MasterData!$C$3:$C$18,0))),
    DATEDIF(E157,I157,"d"),
    DATEDIF(E157,TODAY(),"d"))</f>
        <v>24</v>
      </c>
      <c r="R157">
        <f t="shared" ca="1" si="6"/>
        <v>0</v>
      </c>
      <c r="S157">
        <f t="shared" ca="1" si="7"/>
        <v>1</v>
      </c>
      <c r="T157">
        <f t="shared" ca="1" si="8"/>
        <v>0</v>
      </c>
    </row>
    <row r="158" spans="1:20" x14ac:dyDescent="0.35">
      <c r="A158">
        <v>6000143231</v>
      </c>
      <c r="B158" t="s">
        <v>230</v>
      </c>
      <c r="C158" t="s">
        <v>230</v>
      </c>
      <c r="D158" s="34" t="s">
        <v>254</v>
      </c>
      <c r="E158" s="1">
        <v>45821</v>
      </c>
      <c r="F158" s="1"/>
      <c r="G158" t="s">
        <v>400</v>
      </c>
      <c r="H158" t="s">
        <v>233</v>
      </c>
      <c r="I158" s="1">
        <v>45848</v>
      </c>
      <c r="J158" t="s">
        <v>631</v>
      </c>
      <c r="K158" t="s">
        <v>241</v>
      </c>
      <c r="L158" t="s">
        <v>171</v>
      </c>
      <c r="M158" t="s">
        <v>599</v>
      </c>
      <c r="N158" t="s">
        <v>237</v>
      </c>
      <c r="O158" t="s">
        <v>230</v>
      </c>
      <c r="P158"/>
      <c r="Q158">
        <f ca="1">IF(OR(ISNUMBER(MATCH(L158,MasterData!$D$3:$D$18,0)),ISNUMBER(MATCH(L158,MasterData!$C$3:$C$18,0))),
    DATEDIF(E158,I158,"d"),
    DATEDIF(E158,TODAY(),"d"))</f>
        <v>27</v>
      </c>
      <c r="R158">
        <f t="shared" ca="1" si="6"/>
        <v>0</v>
      </c>
      <c r="S158">
        <f t="shared" ca="1" si="7"/>
        <v>1</v>
      </c>
      <c r="T158">
        <f t="shared" ca="1" si="8"/>
        <v>0</v>
      </c>
    </row>
    <row r="159" spans="1:20" x14ac:dyDescent="0.35">
      <c r="A159">
        <v>6000143290</v>
      </c>
      <c r="B159" t="s">
        <v>230</v>
      </c>
      <c r="C159" t="s">
        <v>230</v>
      </c>
      <c r="D159" s="34" t="s">
        <v>254</v>
      </c>
      <c r="E159" s="1">
        <v>45824</v>
      </c>
      <c r="F159" s="1"/>
      <c r="G159" t="s">
        <v>400</v>
      </c>
      <c r="H159" t="s">
        <v>604</v>
      </c>
      <c r="I159" s="1">
        <v>45845</v>
      </c>
      <c r="J159" t="s">
        <v>201</v>
      </c>
      <c r="K159" t="s">
        <v>241</v>
      </c>
      <c r="L159" t="s">
        <v>171</v>
      </c>
      <c r="M159" t="s">
        <v>605</v>
      </c>
      <c r="N159" t="s">
        <v>237</v>
      </c>
      <c r="O159" t="s">
        <v>230</v>
      </c>
      <c r="P159"/>
      <c r="Q159">
        <f ca="1">IF(OR(ISNUMBER(MATCH(L159,MasterData!$D$3:$D$18,0)),ISNUMBER(MATCH(L159,MasterData!$C$3:$C$18,0))),
    DATEDIF(E159,I159,"d"),
    DATEDIF(E159,TODAY(),"d"))</f>
        <v>21</v>
      </c>
      <c r="R159">
        <f t="shared" ca="1" si="6"/>
        <v>0</v>
      </c>
      <c r="S159">
        <f t="shared" ca="1" si="7"/>
        <v>1</v>
      </c>
      <c r="T159">
        <f t="shared" ca="1" si="8"/>
        <v>0</v>
      </c>
    </row>
    <row r="160" spans="1:20" x14ac:dyDescent="0.35">
      <c r="A160">
        <v>6000143344</v>
      </c>
      <c r="B160" t="s">
        <v>606</v>
      </c>
      <c r="C160" t="s">
        <v>230</v>
      </c>
      <c r="D160" s="34" t="s">
        <v>594</v>
      </c>
      <c r="E160" s="1">
        <v>45824</v>
      </c>
      <c r="F160" s="1"/>
      <c r="G160" t="s">
        <v>607</v>
      </c>
      <c r="H160" t="s">
        <v>233</v>
      </c>
      <c r="I160" s="1">
        <v>45832</v>
      </c>
      <c r="J160" t="s">
        <v>234</v>
      </c>
      <c r="K160" t="s">
        <v>241</v>
      </c>
      <c r="L160" t="s">
        <v>171</v>
      </c>
      <c r="M160" t="s">
        <v>608</v>
      </c>
      <c r="N160" t="s">
        <v>237</v>
      </c>
      <c r="O160" t="s">
        <v>230</v>
      </c>
      <c r="P160"/>
      <c r="Q160">
        <f ca="1">IF(OR(ISNUMBER(MATCH(L160,MasterData!$D$3:$D$18,0)),ISNUMBER(MATCH(L160,MasterData!$C$3:$C$18,0))),
    DATEDIF(E160,I160,"d"),
    DATEDIF(E160,TODAY(),"d"))</f>
        <v>8</v>
      </c>
      <c r="R160">
        <f t="shared" ca="1" si="6"/>
        <v>0</v>
      </c>
      <c r="S160">
        <f t="shared" ca="1" si="7"/>
        <v>1</v>
      </c>
      <c r="T160">
        <f t="shared" ca="1" si="8"/>
        <v>0</v>
      </c>
    </row>
    <row r="161" spans="1:20" x14ac:dyDescent="0.35">
      <c r="A161">
        <v>6000143384</v>
      </c>
      <c r="B161" t="s">
        <v>609</v>
      </c>
      <c r="C161" t="s">
        <v>230</v>
      </c>
      <c r="D161" s="34" t="s">
        <v>480</v>
      </c>
      <c r="E161" s="1">
        <v>45824</v>
      </c>
      <c r="F161" s="1"/>
      <c r="G161" t="s">
        <v>329</v>
      </c>
      <c r="H161" t="s">
        <v>233</v>
      </c>
      <c r="I161" s="1">
        <v>45833</v>
      </c>
      <c r="J161" t="s">
        <v>234</v>
      </c>
      <c r="K161" t="s">
        <v>241</v>
      </c>
      <c r="L161" t="s">
        <v>171</v>
      </c>
      <c r="M161" t="s">
        <v>610</v>
      </c>
      <c r="N161" t="s">
        <v>237</v>
      </c>
      <c r="O161" t="s">
        <v>230</v>
      </c>
      <c r="P161"/>
      <c r="Q161">
        <f ca="1">IF(OR(ISNUMBER(MATCH(L161,MasterData!$D$3:$D$18,0)),ISNUMBER(MATCH(L161,MasterData!$C$3:$C$18,0))),
    DATEDIF(E161,I161,"d"),
    DATEDIF(E161,TODAY(),"d"))</f>
        <v>9</v>
      </c>
      <c r="R161">
        <f t="shared" ca="1" si="6"/>
        <v>0</v>
      </c>
      <c r="S161">
        <f t="shared" ca="1" si="7"/>
        <v>1</v>
      </c>
      <c r="T161">
        <f t="shared" ca="1" si="8"/>
        <v>0</v>
      </c>
    </row>
    <row r="162" spans="1:20" x14ac:dyDescent="0.35">
      <c r="A162">
        <v>6000143505</v>
      </c>
      <c r="B162" t="s">
        <v>230</v>
      </c>
      <c r="C162" t="s">
        <v>230</v>
      </c>
      <c r="D162" s="34" t="s">
        <v>480</v>
      </c>
      <c r="E162" s="1">
        <v>45825</v>
      </c>
      <c r="F162" s="1"/>
      <c r="G162" t="s">
        <v>611</v>
      </c>
      <c r="H162" t="s">
        <v>233</v>
      </c>
      <c r="I162" s="1">
        <v>45852</v>
      </c>
      <c r="J162" t="s">
        <v>256</v>
      </c>
      <c r="K162" t="s">
        <v>241</v>
      </c>
      <c r="L162" t="s">
        <v>171</v>
      </c>
      <c r="M162" t="s">
        <v>612</v>
      </c>
      <c r="N162" t="s">
        <v>237</v>
      </c>
      <c r="O162" t="s">
        <v>230</v>
      </c>
      <c r="P162"/>
      <c r="Q162">
        <f ca="1">IF(OR(ISNUMBER(MATCH(L162,MasterData!$D$3:$D$18,0)),ISNUMBER(MATCH(L162,MasterData!$C$3:$C$18,0))),
    DATEDIF(E162,I162,"d"),
    DATEDIF(E162,TODAY(),"d"))</f>
        <v>27</v>
      </c>
      <c r="R162">
        <f t="shared" ca="1" si="6"/>
        <v>0</v>
      </c>
      <c r="S162">
        <f t="shared" ca="1" si="7"/>
        <v>1</v>
      </c>
      <c r="T162">
        <f t="shared" ca="1" si="8"/>
        <v>0</v>
      </c>
    </row>
    <row r="163" spans="1:20" x14ac:dyDescent="0.35">
      <c r="A163">
        <v>6000143525</v>
      </c>
      <c r="B163" t="s">
        <v>230</v>
      </c>
      <c r="C163" t="s">
        <v>230</v>
      </c>
      <c r="D163" s="34" t="s">
        <v>480</v>
      </c>
      <c r="E163" s="1">
        <v>45825</v>
      </c>
      <c r="F163" s="1"/>
      <c r="G163" t="s">
        <v>613</v>
      </c>
      <c r="H163" t="s">
        <v>233</v>
      </c>
      <c r="I163" s="1">
        <v>45842</v>
      </c>
      <c r="J163" t="s">
        <v>201</v>
      </c>
      <c r="K163" t="s">
        <v>241</v>
      </c>
      <c r="L163" t="s">
        <v>171</v>
      </c>
      <c r="M163" t="s">
        <v>614</v>
      </c>
      <c r="N163" t="s">
        <v>237</v>
      </c>
      <c r="O163" t="s">
        <v>230</v>
      </c>
      <c r="P163"/>
      <c r="Q163">
        <f ca="1">IF(OR(ISNUMBER(MATCH(L163,MasterData!$D$3:$D$18,0)),ISNUMBER(MATCH(L163,MasterData!$C$3:$C$18,0))),
    DATEDIF(E163,I163,"d"),
    DATEDIF(E163,TODAY(),"d"))</f>
        <v>17</v>
      </c>
      <c r="R163">
        <f t="shared" ca="1" si="6"/>
        <v>0</v>
      </c>
      <c r="S163">
        <f t="shared" ca="1" si="7"/>
        <v>1</v>
      </c>
      <c r="T163">
        <f t="shared" ca="1" si="8"/>
        <v>0</v>
      </c>
    </row>
    <row r="164" spans="1:20" x14ac:dyDescent="0.35">
      <c r="A164">
        <v>6000143567</v>
      </c>
      <c r="B164" t="s">
        <v>615</v>
      </c>
      <c r="C164" t="s">
        <v>230</v>
      </c>
      <c r="D164" s="34" t="s">
        <v>231</v>
      </c>
      <c r="E164" s="1">
        <v>45826</v>
      </c>
      <c r="F164" s="1"/>
      <c r="G164" t="s">
        <v>293</v>
      </c>
      <c r="H164" t="s">
        <v>245</v>
      </c>
      <c r="I164" s="1">
        <v>45833</v>
      </c>
      <c r="J164" t="s">
        <v>234</v>
      </c>
      <c r="K164" t="s">
        <v>241</v>
      </c>
      <c r="L164" t="s">
        <v>171</v>
      </c>
      <c r="M164" t="s">
        <v>616</v>
      </c>
      <c r="N164" t="s">
        <v>237</v>
      </c>
      <c r="O164" t="s">
        <v>230</v>
      </c>
      <c r="P164"/>
      <c r="Q164">
        <f ca="1">IF(OR(ISNUMBER(MATCH(L164,MasterData!$D$3:$D$18,0)),ISNUMBER(MATCH(L164,MasterData!$C$3:$C$18,0))),
    DATEDIF(E164,I164,"d"),
    DATEDIF(E164,TODAY(),"d"))</f>
        <v>7</v>
      </c>
      <c r="R164">
        <f t="shared" ca="1" si="6"/>
        <v>1</v>
      </c>
      <c r="S164">
        <f t="shared" ca="1" si="7"/>
        <v>0</v>
      </c>
      <c r="T164">
        <f t="shared" ca="1" si="8"/>
        <v>0</v>
      </c>
    </row>
    <row r="165" spans="1:20" x14ac:dyDescent="0.35">
      <c r="A165">
        <v>6000143642</v>
      </c>
      <c r="B165" t="s">
        <v>230</v>
      </c>
      <c r="C165" t="s">
        <v>230</v>
      </c>
      <c r="D165" s="34" t="s">
        <v>251</v>
      </c>
      <c r="E165" s="1">
        <v>45826</v>
      </c>
      <c r="F165" s="1"/>
      <c r="G165" t="s">
        <v>400</v>
      </c>
      <c r="H165" t="s">
        <v>233</v>
      </c>
      <c r="I165" s="1">
        <v>45836</v>
      </c>
      <c r="J165" t="s">
        <v>201</v>
      </c>
      <c r="K165" t="s">
        <v>241</v>
      </c>
      <c r="L165" t="s">
        <v>171</v>
      </c>
      <c r="M165" t="s">
        <v>617</v>
      </c>
      <c r="N165" t="s">
        <v>237</v>
      </c>
      <c r="O165" t="s">
        <v>230</v>
      </c>
      <c r="P165"/>
      <c r="Q165">
        <f ca="1">IF(OR(ISNUMBER(MATCH(L165,MasterData!$D$3:$D$18,0)),ISNUMBER(MATCH(L165,MasterData!$C$3:$C$18,0))),
    DATEDIF(E165,I165,"d"),
    DATEDIF(E165,TODAY(),"d"))</f>
        <v>10</v>
      </c>
      <c r="R165">
        <f t="shared" ca="1" si="6"/>
        <v>0</v>
      </c>
      <c r="S165">
        <f t="shared" ca="1" si="7"/>
        <v>1</v>
      </c>
      <c r="T165">
        <f t="shared" ca="1" si="8"/>
        <v>0</v>
      </c>
    </row>
    <row r="166" spans="1:20" x14ac:dyDescent="0.35">
      <c r="B166" t="s">
        <v>8</v>
      </c>
      <c r="D166" s="34" t="s">
        <v>660</v>
      </c>
      <c r="E166" s="1">
        <v>45826</v>
      </c>
      <c r="F166" s="1"/>
      <c r="G166" t="s">
        <v>661</v>
      </c>
      <c r="I166" s="1">
        <v>45887.499571759261</v>
      </c>
      <c r="K166" t="s">
        <v>235</v>
      </c>
      <c r="L166" t="s">
        <v>164</v>
      </c>
      <c r="M166" t="s">
        <v>662</v>
      </c>
      <c r="N166" t="s">
        <v>237</v>
      </c>
      <c r="P166" s="204" t="s">
        <v>798</v>
      </c>
      <c r="Q166">
        <f ca="1">IF(OR(ISNUMBER(MATCH(L166,MasterData!$D$3:$D$18,0)),ISNUMBER(MATCH(L166,MasterData!$C$3:$C$18,0))),
    DATEDIF(E166,I166,"d"),
    DATEDIF(E166,TODAY(),"d"))</f>
        <v>181</v>
      </c>
      <c r="R166">
        <f ca="1">IF(AND($Q166&gt;=0,$Q166&lt;=7),1,0)</f>
        <v>0</v>
      </c>
      <c r="S166">
        <f ca="1">IF(AND($Q166&gt;7,Q166&lt;=30),1,0)</f>
        <v>0</v>
      </c>
      <c r="T166">
        <f ca="1">IF($Q166&gt;30,1,0)</f>
        <v>1</v>
      </c>
    </row>
    <row r="167" spans="1:20" x14ac:dyDescent="0.35">
      <c r="A167">
        <v>6000144089</v>
      </c>
      <c r="B167" t="s">
        <v>230</v>
      </c>
      <c r="C167" t="s">
        <v>230</v>
      </c>
      <c r="D167" s="34" t="s">
        <v>231</v>
      </c>
      <c r="E167" s="1">
        <v>45833</v>
      </c>
      <c r="F167" s="1"/>
      <c r="G167" t="s">
        <v>248</v>
      </c>
      <c r="H167" t="s">
        <v>245</v>
      </c>
      <c r="I167" s="1">
        <v>45843</v>
      </c>
      <c r="J167" t="s">
        <v>201</v>
      </c>
      <c r="K167" t="s">
        <v>241</v>
      </c>
      <c r="L167" t="s">
        <v>171</v>
      </c>
      <c r="M167" t="s">
        <v>621</v>
      </c>
      <c r="N167" t="s">
        <v>237</v>
      </c>
      <c r="O167" t="s">
        <v>230</v>
      </c>
      <c r="P167"/>
      <c r="Q167">
        <f ca="1">IF(OR(ISNUMBER(MATCH(L167,MasterData!$D$3:$D$18,0)),ISNUMBER(MATCH(L167,MasterData!$C$3:$C$18,0))),
    DATEDIF(E167,I167,"d"),
    DATEDIF(E167,TODAY(),"d"))</f>
        <v>10</v>
      </c>
      <c r="R167">
        <f t="shared" ca="1" si="6"/>
        <v>0</v>
      </c>
      <c r="S167">
        <f t="shared" ca="1" si="7"/>
        <v>1</v>
      </c>
      <c r="T167">
        <f t="shared" ca="1" si="8"/>
        <v>0</v>
      </c>
    </row>
    <row r="168" spans="1:20" x14ac:dyDescent="0.35">
      <c r="A168">
        <v>6000144129</v>
      </c>
      <c r="B168" t="s">
        <v>230</v>
      </c>
      <c r="C168" t="s">
        <v>230</v>
      </c>
      <c r="D168" s="34" t="s">
        <v>231</v>
      </c>
      <c r="E168" s="1">
        <v>45833</v>
      </c>
      <c r="F168" s="1"/>
      <c r="G168" t="s">
        <v>248</v>
      </c>
      <c r="H168" t="s">
        <v>245</v>
      </c>
      <c r="I168" s="1">
        <v>45843</v>
      </c>
      <c r="J168" t="s">
        <v>201</v>
      </c>
      <c r="K168" t="s">
        <v>241</v>
      </c>
      <c r="L168" t="s">
        <v>171</v>
      </c>
      <c r="M168" t="s">
        <v>622</v>
      </c>
      <c r="N168" t="s">
        <v>237</v>
      </c>
      <c r="O168" t="s">
        <v>230</v>
      </c>
      <c r="P168"/>
      <c r="Q168">
        <f ca="1">IF(OR(ISNUMBER(MATCH(L168,MasterData!$D$3:$D$18,0)),ISNUMBER(MATCH(L168,MasterData!$C$3:$C$18,0))),
    DATEDIF(E168,I168,"d"),
    DATEDIF(E168,TODAY(),"d"))</f>
        <v>10</v>
      </c>
      <c r="R168">
        <f t="shared" ca="1" si="6"/>
        <v>0</v>
      </c>
      <c r="S168">
        <f t="shared" ca="1" si="7"/>
        <v>1</v>
      </c>
      <c r="T168">
        <f t="shared" ca="1" si="8"/>
        <v>0</v>
      </c>
    </row>
    <row r="169" spans="1:20" x14ac:dyDescent="0.35">
      <c r="A169">
        <v>6000144490</v>
      </c>
      <c r="B169" t="s">
        <v>625</v>
      </c>
      <c r="C169" t="s">
        <v>230</v>
      </c>
      <c r="D169" s="34" t="s">
        <v>231</v>
      </c>
      <c r="E169" s="1">
        <v>45838</v>
      </c>
      <c r="F169" s="1"/>
      <c r="G169" t="s">
        <v>248</v>
      </c>
      <c r="H169" t="s">
        <v>245</v>
      </c>
      <c r="I169" s="1">
        <v>45876</v>
      </c>
      <c r="J169" t="s">
        <v>245</v>
      </c>
      <c r="K169" t="s">
        <v>241</v>
      </c>
      <c r="L169" t="s">
        <v>171</v>
      </c>
      <c r="M169" t="s">
        <v>626</v>
      </c>
      <c r="N169" t="s">
        <v>237</v>
      </c>
      <c r="O169" t="s">
        <v>230</v>
      </c>
      <c r="P169"/>
      <c r="Q169">
        <f ca="1">IF(OR(ISNUMBER(MATCH(L169,MasterData!$D$3:$D$18,0)),ISNUMBER(MATCH(L169,MasterData!$C$3:$C$18,0))),
    DATEDIF(E169,I169,"d"),
    DATEDIF(E169,TODAY(),"d"))</f>
        <v>38</v>
      </c>
      <c r="R169">
        <f t="shared" ca="1" si="6"/>
        <v>0</v>
      </c>
      <c r="S169">
        <f t="shared" ca="1" si="7"/>
        <v>0</v>
      </c>
      <c r="T169">
        <f t="shared" ca="1" si="8"/>
        <v>1</v>
      </c>
    </row>
    <row r="170" spans="1:20" x14ac:dyDescent="0.35">
      <c r="A170">
        <v>6000144523</v>
      </c>
      <c r="B170" t="s">
        <v>627</v>
      </c>
      <c r="C170" t="s">
        <v>230</v>
      </c>
      <c r="D170" s="34" t="s">
        <v>254</v>
      </c>
      <c r="E170" s="1">
        <v>45838</v>
      </c>
      <c r="F170" s="1"/>
      <c r="G170" t="s">
        <v>268</v>
      </c>
      <c r="H170" t="s">
        <v>240</v>
      </c>
      <c r="I170" s="1">
        <v>45859</v>
      </c>
      <c r="J170" t="s">
        <v>245</v>
      </c>
      <c r="K170" t="s">
        <v>235</v>
      </c>
      <c r="L170" t="s">
        <v>171</v>
      </c>
      <c r="M170" t="s">
        <v>629</v>
      </c>
      <c r="N170" t="s">
        <v>237</v>
      </c>
      <c r="O170" t="s">
        <v>230</v>
      </c>
      <c r="P170"/>
      <c r="Q170">
        <f ca="1">IF(OR(ISNUMBER(MATCH(L170,MasterData!$D$3:$D$18,0)),ISNUMBER(MATCH(L170,MasterData!$C$3:$C$18,0))),
    DATEDIF(E170,I170,"d"),
    DATEDIF(E170,TODAY(),"d"))</f>
        <v>21</v>
      </c>
      <c r="R170">
        <f t="shared" ca="1" si="6"/>
        <v>0</v>
      </c>
      <c r="S170">
        <f t="shared" ca="1" si="7"/>
        <v>1</v>
      </c>
      <c r="T170">
        <f t="shared" ca="1" si="8"/>
        <v>0</v>
      </c>
    </row>
    <row r="171" spans="1:20" x14ac:dyDescent="0.35">
      <c r="A171">
        <v>6000144785</v>
      </c>
      <c r="B171" t="s">
        <v>632</v>
      </c>
      <c r="C171" t="s">
        <v>230</v>
      </c>
      <c r="D171" s="34" t="s">
        <v>231</v>
      </c>
      <c r="E171" s="1">
        <v>45840</v>
      </c>
      <c r="F171" s="1"/>
      <c r="G171" t="s">
        <v>248</v>
      </c>
      <c r="H171" t="s">
        <v>245</v>
      </c>
      <c r="I171" s="1">
        <v>45858</v>
      </c>
      <c r="J171" t="s">
        <v>245</v>
      </c>
      <c r="K171" t="s">
        <v>235</v>
      </c>
      <c r="L171" t="s">
        <v>171</v>
      </c>
      <c r="M171" t="s">
        <v>633</v>
      </c>
      <c r="N171" t="s">
        <v>237</v>
      </c>
      <c r="O171" t="s">
        <v>230</v>
      </c>
      <c r="P171"/>
      <c r="Q171">
        <f ca="1">IF(OR(ISNUMBER(MATCH(L171,MasterData!$D$3:$D$18,0)),ISNUMBER(MATCH(L171,MasterData!$C$3:$C$18,0))),
    DATEDIF(E171,I171,"d"),
    DATEDIF(E171,TODAY(),"d"))</f>
        <v>18</v>
      </c>
      <c r="R171">
        <f t="shared" ca="1" si="6"/>
        <v>0</v>
      </c>
      <c r="S171">
        <f t="shared" ca="1" si="7"/>
        <v>1</v>
      </c>
      <c r="T171">
        <f t="shared" ca="1" si="8"/>
        <v>0</v>
      </c>
    </row>
    <row r="172" spans="1:20" x14ac:dyDescent="0.35">
      <c r="A172">
        <v>6000144855</v>
      </c>
      <c r="B172" t="s">
        <v>230</v>
      </c>
      <c r="C172" t="s">
        <v>230</v>
      </c>
      <c r="D172" s="34" t="s">
        <v>251</v>
      </c>
      <c r="E172" s="1">
        <v>45841</v>
      </c>
      <c r="F172" s="1"/>
      <c r="G172" t="s">
        <v>400</v>
      </c>
      <c r="H172" t="s">
        <v>230</v>
      </c>
      <c r="I172" s="1">
        <v>45860</v>
      </c>
      <c r="J172" t="s">
        <v>201</v>
      </c>
      <c r="K172" t="s">
        <v>241</v>
      </c>
      <c r="L172" t="s">
        <v>171</v>
      </c>
      <c r="M172" t="s">
        <v>634</v>
      </c>
      <c r="N172" t="s">
        <v>237</v>
      </c>
      <c r="O172" t="s">
        <v>230</v>
      </c>
      <c r="P172"/>
      <c r="Q172">
        <f ca="1">IF(OR(ISNUMBER(MATCH(L172,MasterData!$D$3:$D$18,0)),ISNUMBER(MATCH(L172,MasterData!$C$3:$C$18,0))),
    DATEDIF(E172,I172,"d"),
    DATEDIF(E172,TODAY(),"d"))</f>
        <v>19</v>
      </c>
      <c r="R172">
        <f t="shared" ca="1" si="6"/>
        <v>0</v>
      </c>
      <c r="S172">
        <f t="shared" ca="1" si="7"/>
        <v>1</v>
      </c>
      <c r="T172">
        <f t="shared" ca="1" si="8"/>
        <v>0</v>
      </c>
    </row>
    <row r="173" spans="1:20" x14ac:dyDescent="0.35">
      <c r="A173">
        <v>6000144869</v>
      </c>
      <c r="B173" t="s">
        <v>635</v>
      </c>
      <c r="C173" t="s">
        <v>230</v>
      </c>
      <c r="D173" s="34" t="s">
        <v>231</v>
      </c>
      <c r="E173" s="1">
        <v>45841</v>
      </c>
      <c r="F173" s="1"/>
      <c r="G173" t="s">
        <v>248</v>
      </c>
      <c r="H173" t="s">
        <v>245</v>
      </c>
      <c r="I173" s="1">
        <v>45870</v>
      </c>
      <c r="J173" t="s">
        <v>234</v>
      </c>
      <c r="K173" t="s">
        <v>235</v>
      </c>
      <c r="L173" t="s">
        <v>171</v>
      </c>
      <c r="M173" t="s">
        <v>636</v>
      </c>
      <c r="N173" t="s">
        <v>237</v>
      </c>
      <c r="O173" t="s">
        <v>230</v>
      </c>
      <c r="P173"/>
      <c r="Q173">
        <f ca="1">IF(OR(ISNUMBER(MATCH(L173,MasterData!$D$3:$D$18,0)),ISNUMBER(MATCH(L173,MasterData!$C$3:$C$18,0))),
    DATEDIF(E173,I173,"d"),
    DATEDIF(E173,TODAY(),"d"))</f>
        <v>29</v>
      </c>
      <c r="R173">
        <f t="shared" ca="1" si="6"/>
        <v>0</v>
      </c>
      <c r="S173">
        <f t="shared" ca="1" si="7"/>
        <v>1</v>
      </c>
      <c r="T173">
        <f t="shared" ca="1" si="8"/>
        <v>0</v>
      </c>
    </row>
    <row r="174" spans="1:20" x14ac:dyDescent="0.35">
      <c r="A174">
        <v>6000145148</v>
      </c>
      <c r="B174" t="s">
        <v>644</v>
      </c>
      <c r="C174" t="s">
        <v>230</v>
      </c>
      <c r="D174" s="34" t="s">
        <v>480</v>
      </c>
      <c r="E174" s="1">
        <v>45845</v>
      </c>
      <c r="F174" s="1"/>
      <c r="G174" t="s">
        <v>552</v>
      </c>
      <c r="H174" t="s">
        <v>245</v>
      </c>
      <c r="I174" s="1">
        <v>45853</v>
      </c>
      <c r="J174" t="s">
        <v>245</v>
      </c>
      <c r="K174" t="s">
        <v>241</v>
      </c>
      <c r="L174" t="s">
        <v>171</v>
      </c>
      <c r="M174" t="s">
        <v>645</v>
      </c>
      <c r="N174" t="s">
        <v>237</v>
      </c>
      <c r="O174" t="s">
        <v>230</v>
      </c>
      <c r="P174"/>
      <c r="Q174">
        <f ca="1">IF(OR(ISNUMBER(MATCH(L174,MasterData!$D$3:$D$18,0)),ISNUMBER(MATCH(L174,MasterData!$C$3:$C$18,0))),
    DATEDIF(E174,I174,"d"),
    DATEDIF(E174,TODAY(),"d"))</f>
        <v>8</v>
      </c>
      <c r="R174">
        <f t="shared" ca="1" si="6"/>
        <v>0</v>
      </c>
      <c r="S174">
        <f t="shared" ca="1" si="7"/>
        <v>1</v>
      </c>
      <c r="T174">
        <f t="shared" ca="1" si="8"/>
        <v>0</v>
      </c>
    </row>
    <row r="175" spans="1:20" x14ac:dyDescent="0.35">
      <c r="A175">
        <v>6000145298</v>
      </c>
      <c r="B175" t="s">
        <v>230</v>
      </c>
      <c r="C175" t="s">
        <v>230</v>
      </c>
      <c r="D175" s="34" t="s">
        <v>231</v>
      </c>
      <c r="E175" s="1">
        <v>45846</v>
      </c>
      <c r="F175" s="1"/>
      <c r="G175" t="s">
        <v>248</v>
      </c>
      <c r="H175" t="s">
        <v>245</v>
      </c>
      <c r="I175" s="1">
        <v>45856</v>
      </c>
      <c r="J175" t="s">
        <v>245</v>
      </c>
      <c r="K175" t="s">
        <v>241</v>
      </c>
      <c r="L175" t="s">
        <v>171</v>
      </c>
      <c r="M175" t="s">
        <v>486</v>
      </c>
      <c r="N175" t="s">
        <v>237</v>
      </c>
      <c r="O175" t="s">
        <v>230</v>
      </c>
      <c r="P175"/>
      <c r="Q175">
        <f ca="1">IF(OR(ISNUMBER(MATCH(L175,MasterData!$D$3:$D$18,0)),ISNUMBER(MATCH(L175,MasterData!$C$3:$C$18,0))),
    DATEDIF(E175,I175,"d"),
    DATEDIF(E175,TODAY(),"d"))</f>
        <v>10</v>
      </c>
      <c r="R175">
        <f t="shared" ca="1" si="6"/>
        <v>0</v>
      </c>
      <c r="S175">
        <f t="shared" ca="1" si="7"/>
        <v>1</v>
      </c>
      <c r="T175">
        <f t="shared" ca="1" si="8"/>
        <v>0</v>
      </c>
    </row>
    <row r="176" spans="1:20" x14ac:dyDescent="0.35">
      <c r="A176">
        <v>6000145337</v>
      </c>
      <c r="B176" t="s">
        <v>646</v>
      </c>
      <c r="C176" t="s">
        <v>230</v>
      </c>
      <c r="D176" s="34" t="s">
        <v>231</v>
      </c>
      <c r="E176" s="1">
        <v>45846</v>
      </c>
      <c r="F176" s="1"/>
      <c r="G176" t="s">
        <v>248</v>
      </c>
      <c r="H176" t="s">
        <v>245</v>
      </c>
      <c r="I176" s="1">
        <v>45873</v>
      </c>
      <c r="J176" t="s">
        <v>234</v>
      </c>
      <c r="K176" t="s">
        <v>235</v>
      </c>
      <c r="L176" t="s">
        <v>171</v>
      </c>
      <c r="M176" t="s">
        <v>486</v>
      </c>
      <c r="N176" t="s">
        <v>237</v>
      </c>
      <c r="O176" t="s">
        <v>230</v>
      </c>
      <c r="P176"/>
      <c r="Q176">
        <f ca="1">IF(OR(ISNUMBER(MATCH(L176,MasterData!$D$3:$D$18,0)),ISNUMBER(MATCH(L176,MasterData!$C$3:$C$18,0))),
    DATEDIF(E176,I176,"d"),
    DATEDIF(E176,TODAY(),"d"))</f>
        <v>27</v>
      </c>
      <c r="R176">
        <f t="shared" ca="1" si="6"/>
        <v>0</v>
      </c>
      <c r="S176">
        <f t="shared" ca="1" si="7"/>
        <v>1</v>
      </c>
      <c r="T176">
        <f t="shared" ca="1" si="8"/>
        <v>0</v>
      </c>
    </row>
    <row r="177" spans="1:20" x14ac:dyDescent="0.35">
      <c r="A177">
        <v>6000145415</v>
      </c>
      <c r="B177" t="s">
        <v>647</v>
      </c>
      <c r="C177" t="s">
        <v>230</v>
      </c>
      <c r="D177" s="34" t="s">
        <v>254</v>
      </c>
      <c r="E177" s="1">
        <v>45847</v>
      </c>
      <c r="F177" s="1"/>
      <c r="G177" t="s">
        <v>268</v>
      </c>
      <c r="H177" t="s">
        <v>230</v>
      </c>
      <c r="I177" s="1">
        <v>45876</v>
      </c>
      <c r="J177" t="s">
        <v>245</v>
      </c>
      <c r="K177" t="s">
        <v>241</v>
      </c>
      <c r="L177" t="s">
        <v>171</v>
      </c>
      <c r="M177" t="s">
        <v>648</v>
      </c>
      <c r="N177" t="s">
        <v>237</v>
      </c>
      <c r="O177" t="s">
        <v>230</v>
      </c>
      <c r="P177"/>
      <c r="Q177">
        <f ca="1">IF(OR(ISNUMBER(MATCH(L177,MasterData!$D$3:$D$18,0)),ISNUMBER(MATCH(L177,MasterData!$C$3:$C$18,0))),
    DATEDIF(E177,I177,"d"),
    DATEDIF(E177,TODAY(),"d"))</f>
        <v>29</v>
      </c>
      <c r="R177">
        <f t="shared" ca="1" si="6"/>
        <v>0</v>
      </c>
      <c r="S177">
        <f t="shared" ca="1" si="7"/>
        <v>1</v>
      </c>
      <c r="T177">
        <f t="shared" ca="1" si="8"/>
        <v>0</v>
      </c>
    </row>
    <row r="178" spans="1:20" x14ac:dyDescent="0.35">
      <c r="A178">
        <v>6000146508</v>
      </c>
      <c r="B178" t="s">
        <v>640</v>
      </c>
      <c r="D178" s="34" t="s">
        <v>254</v>
      </c>
      <c r="E178" s="1">
        <v>45825</v>
      </c>
      <c r="F178" s="1"/>
      <c r="G178" t="s">
        <v>641</v>
      </c>
      <c r="I178" s="1">
        <v>45895.441759259258</v>
      </c>
      <c r="K178" t="s">
        <v>241</v>
      </c>
      <c r="L178" t="s">
        <v>171</v>
      </c>
      <c r="M178" t="s">
        <v>642</v>
      </c>
      <c r="N178" t="s">
        <v>237</v>
      </c>
      <c r="P178"/>
      <c r="Q178">
        <f ca="1">IF(OR(ISNUMBER(MATCH(L178,MasterData!$D$3:$D$18,0)),ISNUMBER(MATCH(L178,MasterData!$C$3:$C$18,0))),
    DATEDIF(E178,I178,"d"),
    DATEDIF(E178,TODAY(),"d"))</f>
        <v>70</v>
      </c>
      <c r="R178">
        <f t="shared" ca="1" si="6"/>
        <v>0</v>
      </c>
      <c r="S178">
        <f t="shared" ca="1" si="7"/>
        <v>0</v>
      </c>
      <c r="T178">
        <f t="shared" ca="1" si="8"/>
        <v>1</v>
      </c>
    </row>
    <row r="179" spans="1:20" x14ac:dyDescent="0.35">
      <c r="B179" t="s">
        <v>663</v>
      </c>
      <c r="D179" s="34">
        <v>3010</v>
      </c>
      <c r="E179" s="1">
        <v>45826</v>
      </c>
      <c r="F179" s="1"/>
      <c r="G179" t="s">
        <v>664</v>
      </c>
      <c r="I179" s="1">
        <v>45854</v>
      </c>
      <c r="K179" t="s">
        <v>235</v>
      </c>
      <c r="L179" t="s">
        <v>171</v>
      </c>
      <c r="M179" t="s">
        <v>665</v>
      </c>
      <c r="N179" t="s">
        <v>237</v>
      </c>
      <c r="P179"/>
      <c r="Q179">
        <f ca="1">IF(OR(ISNUMBER(MATCH(L179,MasterData!$D$3:$D$18,0)),ISNUMBER(MATCH(L179,MasterData!$C$3:$C$18,0))),
    DATEDIF(E179,I179,"d"),
    DATEDIF(E179,TODAY(),"d"))</f>
        <v>28</v>
      </c>
      <c r="R179">
        <f t="shared" ca="1" si="6"/>
        <v>0</v>
      </c>
      <c r="S179">
        <f t="shared" ca="1" si="7"/>
        <v>1</v>
      </c>
      <c r="T179">
        <f t="shared" ca="1" si="8"/>
        <v>0</v>
      </c>
    </row>
    <row r="180" spans="1:20" x14ac:dyDescent="0.35">
      <c r="B180" t="s">
        <v>666</v>
      </c>
      <c r="D180" s="34">
        <v>3010</v>
      </c>
      <c r="E180" s="1">
        <v>45828</v>
      </c>
      <c r="F180" s="1"/>
      <c r="G180" t="s">
        <v>667</v>
      </c>
      <c r="I180" s="1">
        <v>45854</v>
      </c>
      <c r="K180" t="s">
        <v>235</v>
      </c>
      <c r="L180" t="s">
        <v>171</v>
      </c>
      <c r="M180" t="s">
        <v>668</v>
      </c>
      <c r="N180" t="s">
        <v>237</v>
      </c>
      <c r="P180"/>
      <c r="Q180">
        <f ca="1">IF(OR(ISNUMBER(MATCH(L180,MasterData!$D$3:$D$18,0)),ISNUMBER(MATCH(L180,MasterData!$C$3:$C$18,0))),
    DATEDIF(E180,I180,"d"),
    DATEDIF(E180,TODAY(),"d"))</f>
        <v>26</v>
      </c>
      <c r="R180">
        <f t="shared" ca="1" si="6"/>
        <v>0</v>
      </c>
      <c r="S180">
        <f t="shared" ca="1" si="7"/>
        <v>1</v>
      </c>
      <c r="T180">
        <f t="shared" ca="1" si="8"/>
        <v>0</v>
      </c>
    </row>
    <row r="181" spans="1:20" x14ac:dyDescent="0.35">
      <c r="B181" t="s">
        <v>10</v>
      </c>
      <c r="D181" s="34" t="s">
        <v>231</v>
      </c>
      <c r="E181" s="1">
        <v>45828</v>
      </c>
      <c r="F181" s="1"/>
      <c r="G181" t="s">
        <v>669</v>
      </c>
      <c r="I181" s="1">
        <v>45895.398414351854</v>
      </c>
      <c r="K181" t="s">
        <v>235</v>
      </c>
      <c r="L181" t="s">
        <v>171</v>
      </c>
      <c r="M181" t="s">
        <v>670</v>
      </c>
      <c r="N181" t="s">
        <v>237</v>
      </c>
      <c r="P181" s="204" t="s">
        <v>798</v>
      </c>
      <c r="Q181">
        <f ca="1">IF(OR(ISNUMBER(MATCH(L181,MasterData!$D$3:$D$18,0)),ISNUMBER(MATCH(L181,MasterData!$C$3:$C$18,0))),
    DATEDIF(E181,I181,"d"),
    DATEDIF(E181,TODAY(),"d"))</f>
        <v>67</v>
      </c>
      <c r="R181">
        <f t="shared" ca="1" si="6"/>
        <v>0</v>
      </c>
      <c r="S181">
        <f t="shared" ca="1" si="7"/>
        <v>0</v>
      </c>
      <c r="T181">
        <f t="shared" ca="1" si="8"/>
        <v>1</v>
      </c>
    </row>
    <row r="182" spans="1:20" x14ac:dyDescent="0.35">
      <c r="B182" t="s">
        <v>11</v>
      </c>
      <c r="D182" s="34">
        <v>3014</v>
      </c>
      <c r="E182" s="1">
        <v>45840</v>
      </c>
      <c r="F182" s="1"/>
      <c r="G182" t="s">
        <v>649</v>
      </c>
      <c r="H182" t="s">
        <v>650</v>
      </c>
      <c r="I182" s="1">
        <v>45883</v>
      </c>
      <c r="J182" t="s">
        <v>650</v>
      </c>
      <c r="K182" t="s">
        <v>235</v>
      </c>
      <c r="L182" t="s">
        <v>171</v>
      </c>
      <c r="M182" t="s">
        <v>651</v>
      </c>
      <c r="N182" t="s">
        <v>237</v>
      </c>
      <c r="P182" s="204" t="s">
        <v>798</v>
      </c>
      <c r="Q182">
        <f ca="1">IF(OR(ISNUMBER(MATCH(L182,MasterData!$D$3:$D$18,0)),ISNUMBER(MATCH(L182,MasterData!$C$3:$C$18,0))),
    DATEDIF(E182,I182,"d"),
    DATEDIF(E182,TODAY(),"d"))</f>
        <v>43</v>
      </c>
      <c r="R182">
        <f t="shared" ca="1" si="6"/>
        <v>0</v>
      </c>
      <c r="S182">
        <f t="shared" ca="1" si="7"/>
        <v>0</v>
      </c>
      <c r="T182">
        <f t="shared" ca="1" si="8"/>
        <v>1</v>
      </c>
    </row>
    <row r="183" spans="1:20" x14ac:dyDescent="0.35">
      <c r="B183" t="s">
        <v>671</v>
      </c>
      <c r="D183" s="34">
        <v>7092</v>
      </c>
      <c r="E183" s="1">
        <v>45841</v>
      </c>
      <c r="F183" s="1"/>
      <c r="G183" t="s">
        <v>672</v>
      </c>
      <c r="I183" s="1">
        <v>45859</v>
      </c>
      <c r="K183" t="s">
        <v>241</v>
      </c>
      <c r="L183" t="s">
        <v>171</v>
      </c>
      <c r="M183" t="s">
        <v>673</v>
      </c>
      <c r="N183" t="s">
        <v>237</v>
      </c>
      <c r="P183"/>
      <c r="Q183">
        <f ca="1">IF(OR(ISNUMBER(MATCH(L183,MasterData!$D$3:$D$18,0)),ISNUMBER(MATCH(L183,MasterData!$C$3:$C$18,0))),
    DATEDIF(E183,I183,"d"),
    DATEDIF(E183,TODAY(),"d"))</f>
        <v>18</v>
      </c>
      <c r="R183">
        <f t="shared" ca="1" si="6"/>
        <v>0</v>
      </c>
      <c r="S183">
        <f t="shared" ca="1" si="7"/>
        <v>1</v>
      </c>
      <c r="T183">
        <f t="shared" ca="1" si="8"/>
        <v>0</v>
      </c>
    </row>
    <row r="184" spans="1:20" x14ac:dyDescent="0.35">
      <c r="B184" t="s">
        <v>12</v>
      </c>
      <c r="D184" s="34" t="s">
        <v>231</v>
      </c>
      <c r="E184" s="1">
        <v>45845</v>
      </c>
      <c r="F184" s="1"/>
      <c r="G184" t="s">
        <v>669</v>
      </c>
      <c r="I184" s="1">
        <v>45901</v>
      </c>
      <c r="K184" t="s">
        <v>235</v>
      </c>
      <c r="L184" t="s">
        <v>171</v>
      </c>
      <c r="M184" t="s">
        <v>674</v>
      </c>
      <c r="N184" t="s">
        <v>237</v>
      </c>
      <c r="P184" s="204" t="s">
        <v>798</v>
      </c>
      <c r="Q184">
        <f ca="1">IF(OR(ISNUMBER(MATCH(L184,MasterData!$D$3:$D$18,0)),ISNUMBER(MATCH(L184,MasterData!$C$3:$C$18,0))),
    DATEDIF(E184,I184,"d"),
    DATEDIF(E184,TODAY(),"d"))</f>
        <v>56</v>
      </c>
      <c r="R184">
        <f t="shared" ca="1" si="6"/>
        <v>0</v>
      </c>
      <c r="S184">
        <f t="shared" ca="1" si="7"/>
        <v>0</v>
      </c>
      <c r="T184">
        <f t="shared" ca="1" si="8"/>
        <v>1</v>
      </c>
    </row>
    <row r="185" spans="1:20" x14ac:dyDescent="0.35">
      <c r="B185" t="s">
        <v>675</v>
      </c>
      <c r="D185" s="34">
        <v>3014</v>
      </c>
      <c r="E185" s="1">
        <v>45845</v>
      </c>
      <c r="F185" s="1"/>
      <c r="G185" t="s">
        <v>676</v>
      </c>
      <c r="I185" s="1">
        <v>45859</v>
      </c>
      <c r="K185" t="s">
        <v>347</v>
      </c>
      <c r="L185" t="s">
        <v>171</v>
      </c>
      <c r="M185" t="s">
        <v>677</v>
      </c>
      <c r="N185" t="s">
        <v>237</v>
      </c>
      <c r="P185"/>
      <c r="Q185">
        <f ca="1">IF(OR(ISNUMBER(MATCH(L185,MasterData!$D$3:$D$18,0)),ISNUMBER(MATCH(L185,MasterData!$C$3:$C$18,0))),
    DATEDIF(E185,I185,"d"),
    DATEDIF(E185,TODAY(),"d"))</f>
        <v>14</v>
      </c>
      <c r="R185">
        <f t="shared" ca="1" si="6"/>
        <v>0</v>
      </c>
      <c r="S185">
        <f t="shared" ca="1" si="7"/>
        <v>1</v>
      </c>
      <c r="T185">
        <f t="shared" ca="1" si="8"/>
        <v>0</v>
      </c>
    </row>
    <row r="186" spans="1:20" x14ac:dyDescent="0.35">
      <c r="B186" t="s">
        <v>13</v>
      </c>
      <c r="D186" s="34">
        <v>3014</v>
      </c>
      <c r="E186" s="1">
        <v>45846</v>
      </c>
      <c r="F186" s="1"/>
      <c r="G186" t="s">
        <v>652</v>
      </c>
      <c r="H186" t="s">
        <v>240</v>
      </c>
      <c r="I186" s="1">
        <v>45883</v>
      </c>
      <c r="J186" t="s">
        <v>245</v>
      </c>
      <c r="K186" t="s">
        <v>241</v>
      </c>
      <c r="L186" t="s">
        <v>164</v>
      </c>
      <c r="M186" t="s">
        <v>653</v>
      </c>
      <c r="N186" t="s">
        <v>237</v>
      </c>
      <c r="P186" s="204" t="s">
        <v>798</v>
      </c>
      <c r="Q186">
        <f ca="1">IF(OR(ISNUMBER(MATCH(L186,MasterData!$D$3:$D$18,0)),ISNUMBER(MATCH(L186,MasterData!$C$3:$C$18,0))),
    DATEDIF(E186,I186,"d"),
    DATEDIF(E186,TODAY(),"d"))</f>
        <v>161</v>
      </c>
      <c r="R186">
        <f t="shared" ca="1" si="6"/>
        <v>0</v>
      </c>
      <c r="S186">
        <f t="shared" ca="1" si="7"/>
        <v>0</v>
      </c>
      <c r="T186">
        <f t="shared" ca="1" si="8"/>
        <v>1</v>
      </c>
    </row>
    <row r="187" spans="1:20" x14ac:dyDescent="0.35">
      <c r="B187" t="s">
        <v>654</v>
      </c>
      <c r="D187" s="34">
        <v>3014</v>
      </c>
      <c r="E187" s="1">
        <v>45847</v>
      </c>
      <c r="F187" s="1"/>
      <c r="G187" t="s">
        <v>652</v>
      </c>
      <c r="H187" t="s">
        <v>245</v>
      </c>
      <c r="I187" s="1">
        <v>45854</v>
      </c>
      <c r="J187" t="s">
        <v>245</v>
      </c>
      <c r="K187" t="s">
        <v>347</v>
      </c>
      <c r="L187" t="s">
        <v>171</v>
      </c>
      <c r="M187" t="s">
        <v>655</v>
      </c>
      <c r="N187" t="s">
        <v>237</v>
      </c>
      <c r="P187"/>
      <c r="Q187">
        <f ca="1">IF(OR(ISNUMBER(MATCH(L187,MasterData!$D$3:$D$18,0)),ISNUMBER(MATCH(L187,MasterData!$C$3:$C$18,0))),
    DATEDIF(E187,I187,"d"),
    DATEDIF(E187,TODAY(),"d"))</f>
        <v>7</v>
      </c>
      <c r="R187">
        <f t="shared" ca="1" si="6"/>
        <v>1</v>
      </c>
      <c r="S187">
        <f t="shared" ca="1" si="7"/>
        <v>0</v>
      </c>
      <c r="T187">
        <f t="shared" ca="1" si="8"/>
        <v>0</v>
      </c>
    </row>
    <row r="188" spans="1:20" x14ac:dyDescent="0.35">
      <c r="B188" t="s">
        <v>656</v>
      </c>
      <c r="D188" s="34">
        <v>3014</v>
      </c>
      <c r="E188" s="1">
        <v>45847</v>
      </c>
      <c r="F188" s="1"/>
      <c r="G188" t="s">
        <v>657</v>
      </c>
      <c r="H188" t="s">
        <v>658</v>
      </c>
      <c r="I188" s="1">
        <v>45854</v>
      </c>
      <c r="J188" t="s">
        <v>650</v>
      </c>
      <c r="K188" t="s">
        <v>241</v>
      </c>
      <c r="L188" t="s">
        <v>171</v>
      </c>
      <c r="M188" t="s">
        <v>659</v>
      </c>
      <c r="N188" t="s">
        <v>237</v>
      </c>
      <c r="P188"/>
      <c r="Q188">
        <f ca="1">IF(OR(ISNUMBER(MATCH(L188,MasterData!$D$3:$D$18,0)),ISNUMBER(MATCH(L188,MasterData!$C$3:$C$18,0))),
    DATEDIF(E188,I188,"d"),
    DATEDIF(E188,TODAY(),"d"))</f>
        <v>7</v>
      </c>
      <c r="R188">
        <f t="shared" ca="1" si="6"/>
        <v>1</v>
      </c>
      <c r="S188">
        <f t="shared" ca="1" si="7"/>
        <v>0</v>
      </c>
      <c r="T188">
        <f t="shared" ca="1" si="8"/>
        <v>0</v>
      </c>
    </row>
    <row r="189" spans="1:20" x14ac:dyDescent="0.35">
      <c r="B189" t="s">
        <v>678</v>
      </c>
      <c r="D189" s="34">
        <v>3009</v>
      </c>
      <c r="E189" s="1">
        <v>45846</v>
      </c>
      <c r="F189" s="1"/>
      <c r="G189" t="s">
        <v>679</v>
      </c>
      <c r="I189" s="1">
        <v>45863</v>
      </c>
      <c r="K189" t="s">
        <v>235</v>
      </c>
      <c r="L189" t="s">
        <v>171</v>
      </c>
      <c r="M189" t="s">
        <v>680</v>
      </c>
      <c r="N189" t="s">
        <v>237</v>
      </c>
      <c r="P189"/>
      <c r="Q189">
        <f ca="1">IF(OR(ISNUMBER(MATCH(L189,MasterData!$D$3:$D$18,0)),ISNUMBER(MATCH(L189,MasterData!$C$3:$C$18,0))),
    DATEDIF(E189,I189,"d"),
    DATEDIF(E189,TODAY(),"d"))</f>
        <v>17</v>
      </c>
      <c r="R189">
        <f t="shared" ca="1" si="6"/>
        <v>0</v>
      </c>
      <c r="S189">
        <f t="shared" ca="1" si="7"/>
        <v>1</v>
      </c>
      <c r="T189">
        <f t="shared" ca="1" si="8"/>
        <v>0</v>
      </c>
    </row>
    <row r="190" spans="1:20" x14ac:dyDescent="0.35">
      <c r="B190" t="s">
        <v>685</v>
      </c>
      <c r="D190" s="34" t="s">
        <v>254</v>
      </c>
      <c r="E190" s="1">
        <v>45852</v>
      </c>
      <c r="F190" s="1"/>
      <c r="G190" t="s">
        <v>686</v>
      </c>
      <c r="I190" s="1">
        <v>45866</v>
      </c>
      <c r="K190" t="s">
        <v>235</v>
      </c>
      <c r="L190" t="s">
        <v>171</v>
      </c>
      <c r="M190" t="s">
        <v>687</v>
      </c>
      <c r="N190" t="s">
        <v>237</v>
      </c>
      <c r="P190"/>
      <c r="Q190">
        <f ca="1">IF(OR(ISNUMBER(MATCH(L190,MasterData!$D$3:$D$18,0)),ISNUMBER(MATCH(L190,MasterData!$C$3:$C$18,0))),
    DATEDIF(E190,I190,"d"),
    DATEDIF(E190,TODAY(),"d"))</f>
        <v>14</v>
      </c>
      <c r="R190">
        <f t="shared" ca="1" si="6"/>
        <v>0</v>
      </c>
      <c r="S190">
        <f t="shared" ca="1" si="7"/>
        <v>1</v>
      </c>
      <c r="T190">
        <f t="shared" ca="1" si="8"/>
        <v>0</v>
      </c>
    </row>
    <row r="191" spans="1:20" x14ac:dyDescent="0.35">
      <c r="B191" t="s">
        <v>688</v>
      </c>
      <c r="D191" s="34">
        <v>3014</v>
      </c>
      <c r="E191" s="1">
        <v>45852</v>
      </c>
      <c r="F191" s="1"/>
      <c r="G191" t="s">
        <v>689</v>
      </c>
      <c r="I191" s="1">
        <v>45859</v>
      </c>
      <c r="K191" t="s">
        <v>241</v>
      </c>
      <c r="L191" t="s">
        <v>171</v>
      </c>
      <c r="M191" t="s">
        <v>690</v>
      </c>
      <c r="N191" t="s">
        <v>237</v>
      </c>
      <c r="P191"/>
      <c r="Q191">
        <f ca="1">IF(OR(ISNUMBER(MATCH(L191,MasterData!$D$3:$D$18,0)),ISNUMBER(MATCH(L191,MasterData!$C$3:$C$18,0))),
    DATEDIF(E191,I191,"d"),
    DATEDIF(E191,TODAY(),"d"))</f>
        <v>7</v>
      </c>
      <c r="R191">
        <f t="shared" ca="1" si="6"/>
        <v>1</v>
      </c>
      <c r="S191">
        <f t="shared" ca="1" si="7"/>
        <v>0</v>
      </c>
      <c r="T191">
        <f t="shared" ca="1" si="8"/>
        <v>0</v>
      </c>
    </row>
    <row r="192" spans="1:20" x14ac:dyDescent="0.35">
      <c r="B192" t="s">
        <v>14</v>
      </c>
      <c r="D192" s="34">
        <v>3014</v>
      </c>
      <c r="E192" s="1">
        <v>45853</v>
      </c>
      <c r="F192" s="1"/>
      <c r="G192" t="s">
        <v>676</v>
      </c>
      <c r="I192" s="1">
        <v>45875</v>
      </c>
      <c r="K192" t="s">
        <v>347</v>
      </c>
      <c r="L192" t="s">
        <v>171</v>
      </c>
      <c r="M192" t="s">
        <v>684</v>
      </c>
      <c r="N192" t="s">
        <v>237</v>
      </c>
      <c r="P192" s="204" t="s">
        <v>798</v>
      </c>
      <c r="Q192">
        <f ca="1">IF(OR(ISNUMBER(MATCH(L192,MasterData!$D$3:$D$18,0)),ISNUMBER(MATCH(L192,MasterData!$C$3:$C$18,0))),
    DATEDIF(E192,I192,"d"),
    DATEDIF(E192,TODAY(),"d"))</f>
        <v>22</v>
      </c>
      <c r="R192">
        <f ca="1">IF(AND($Q192&gt;=0,$Q192&lt;=7),1,0)</f>
        <v>0</v>
      </c>
      <c r="S192">
        <f ca="1">IF(AND($Q192&gt;7,Q192&lt;=30),1,0)</f>
        <v>1</v>
      </c>
      <c r="T192">
        <f ca="1">IF($Q192&gt;30,1,0)</f>
        <v>0</v>
      </c>
    </row>
    <row r="193" spans="1:20" x14ac:dyDescent="0.35">
      <c r="B193" t="s">
        <v>691</v>
      </c>
      <c r="D193" s="34" t="s">
        <v>254</v>
      </c>
      <c r="E193" s="1">
        <v>45854</v>
      </c>
      <c r="F193" s="1"/>
      <c r="G193" t="s">
        <v>692</v>
      </c>
      <c r="I193" s="1">
        <v>45862</v>
      </c>
      <c r="K193" t="s">
        <v>235</v>
      </c>
      <c r="L193" t="s">
        <v>171</v>
      </c>
      <c r="M193" t="s">
        <v>693</v>
      </c>
      <c r="N193" t="s">
        <v>237</v>
      </c>
      <c r="P193"/>
      <c r="Q193">
        <f ca="1">IF(OR(ISNUMBER(MATCH(L193,MasterData!$D$3:$D$18,0)),ISNUMBER(MATCH(L193,MasterData!$C$3:$C$18,0))),
    DATEDIF(E193,I193,"d"),
    DATEDIF(E193,TODAY(),"d"))</f>
        <v>8</v>
      </c>
      <c r="R193">
        <f t="shared" ref="R193:R199" ca="1" si="9">IF(AND($Q193&gt;=0,$Q193&lt;=7),1,0)</f>
        <v>0</v>
      </c>
      <c r="S193">
        <f t="shared" ref="S193:S199" ca="1" si="10">IF(AND($Q193&gt;7,Q193&lt;=30),1,0)</f>
        <v>1</v>
      </c>
      <c r="T193">
        <f t="shared" ref="T193:T199" ca="1" si="11">IF($Q193&gt;30,1,0)</f>
        <v>0</v>
      </c>
    </row>
    <row r="194" spans="1:20" x14ac:dyDescent="0.35">
      <c r="B194" t="s">
        <v>15</v>
      </c>
      <c r="D194" s="34">
        <v>3014</v>
      </c>
      <c r="E194" s="1">
        <v>45856</v>
      </c>
      <c r="F194" s="1"/>
      <c r="G194" t="s">
        <v>686</v>
      </c>
      <c r="I194" s="1">
        <v>45874</v>
      </c>
      <c r="K194" t="s">
        <v>235</v>
      </c>
      <c r="L194" t="s">
        <v>171</v>
      </c>
      <c r="M194" t="s">
        <v>697</v>
      </c>
      <c r="N194" t="s">
        <v>237</v>
      </c>
      <c r="P194" s="204" t="s">
        <v>798</v>
      </c>
      <c r="Q194">
        <f ca="1">IF(OR(ISNUMBER(MATCH(L194,MasterData!$D$3:$D$18,0)),ISNUMBER(MATCH(L194,MasterData!$C$3:$C$18,0))),
    DATEDIF(E194,I194,"d"),
    DATEDIF(E194,TODAY(),"d"))</f>
        <v>18</v>
      </c>
      <c r="R194">
        <f t="shared" ca="1" si="9"/>
        <v>0</v>
      </c>
      <c r="S194">
        <f t="shared" ca="1" si="10"/>
        <v>1</v>
      </c>
      <c r="T194">
        <f t="shared" ca="1" si="11"/>
        <v>0</v>
      </c>
    </row>
    <row r="195" spans="1:20" x14ac:dyDescent="0.35">
      <c r="A195">
        <v>6000146356</v>
      </c>
      <c r="B195" t="s">
        <v>698</v>
      </c>
      <c r="D195" s="34">
        <v>3014</v>
      </c>
      <c r="E195" s="1">
        <v>45859</v>
      </c>
      <c r="F195" s="1"/>
      <c r="G195" t="s">
        <v>699</v>
      </c>
      <c r="H195" t="s">
        <v>245</v>
      </c>
      <c r="I195" s="1">
        <v>45866</v>
      </c>
      <c r="K195" t="s">
        <v>241</v>
      </c>
      <c r="L195" t="s">
        <v>171</v>
      </c>
      <c r="M195" t="s">
        <v>700</v>
      </c>
      <c r="N195" t="s">
        <v>237</v>
      </c>
      <c r="P195"/>
      <c r="Q195">
        <f ca="1">IF(OR(ISNUMBER(MATCH(L195,MasterData!$D$3:$D$18,0)),ISNUMBER(MATCH(L195,MasterData!$C$3:$C$18,0))),
    DATEDIF(E195,I195,"d"),
    DATEDIF(E195,TODAY(),"d"))</f>
        <v>7</v>
      </c>
      <c r="R195">
        <f ca="1">IF(AND($Q195&gt;=0,$Q195&lt;=7),1,0)</f>
        <v>1</v>
      </c>
      <c r="S195">
        <f ca="1">IF(AND($Q195&gt;7,Q195&lt;=30),1,0)</f>
        <v>0</v>
      </c>
      <c r="T195">
        <f ca="1">IF($Q195&gt;30,1,0)</f>
        <v>0</v>
      </c>
    </row>
    <row r="196" spans="1:20" x14ac:dyDescent="0.35">
      <c r="B196" t="s">
        <v>16</v>
      </c>
      <c r="D196" s="34">
        <v>3014</v>
      </c>
      <c r="E196" s="1">
        <v>45859</v>
      </c>
      <c r="F196" s="1"/>
      <c r="G196" t="s">
        <v>689</v>
      </c>
      <c r="I196" s="1">
        <v>45869</v>
      </c>
      <c r="K196" t="s">
        <v>235</v>
      </c>
      <c r="L196" t="s">
        <v>171</v>
      </c>
      <c r="M196" t="s">
        <v>701</v>
      </c>
      <c r="N196" t="s">
        <v>237</v>
      </c>
      <c r="P196" s="204" t="s">
        <v>798</v>
      </c>
      <c r="Q196">
        <f ca="1">IF(OR(ISNUMBER(MATCH(L196,MasterData!$D$3:$D$18,0)),ISNUMBER(MATCH(L196,MasterData!$C$3:$C$18,0))),
    DATEDIF(E196,I196,"d"),
    DATEDIF(E196,TODAY(),"d"))</f>
        <v>10</v>
      </c>
      <c r="R196">
        <f t="shared" ca="1" si="9"/>
        <v>0</v>
      </c>
      <c r="S196">
        <f t="shared" ca="1" si="10"/>
        <v>1</v>
      </c>
      <c r="T196">
        <f t="shared" ca="1" si="11"/>
        <v>0</v>
      </c>
    </row>
    <row r="197" spans="1:20" x14ac:dyDescent="0.35">
      <c r="B197" t="s">
        <v>17</v>
      </c>
      <c r="D197" s="34" t="s">
        <v>480</v>
      </c>
      <c r="E197" s="1">
        <v>45859</v>
      </c>
      <c r="F197" s="1"/>
      <c r="G197" t="s">
        <v>702</v>
      </c>
      <c r="I197" s="1">
        <v>45874</v>
      </c>
      <c r="K197" t="s">
        <v>235</v>
      </c>
      <c r="L197" t="s">
        <v>171</v>
      </c>
      <c r="M197" t="s">
        <v>703</v>
      </c>
      <c r="N197" t="s">
        <v>237</v>
      </c>
      <c r="P197" s="204" t="s">
        <v>798</v>
      </c>
      <c r="Q197">
        <f ca="1">IF(OR(ISNUMBER(MATCH(L197,MasterData!$D$3:$D$18,0)),ISNUMBER(MATCH(L197,MasterData!$C$3:$C$18,0))),
    DATEDIF(E197,I197,"d"),
    DATEDIF(E197,TODAY(),"d"))</f>
        <v>15</v>
      </c>
      <c r="R197">
        <f t="shared" ca="1" si="9"/>
        <v>0</v>
      </c>
      <c r="S197">
        <f t="shared" ca="1" si="10"/>
        <v>1</v>
      </c>
      <c r="T197">
        <f t="shared" ca="1" si="11"/>
        <v>0</v>
      </c>
    </row>
    <row r="198" spans="1:20" x14ac:dyDescent="0.35">
      <c r="A198">
        <v>6000147166</v>
      </c>
      <c r="B198" t="s">
        <v>18</v>
      </c>
      <c r="D198" s="34" t="s">
        <v>660</v>
      </c>
      <c r="E198" s="1">
        <v>45862</v>
      </c>
      <c r="F198" s="1"/>
      <c r="G198" t="s">
        <v>704</v>
      </c>
      <c r="I198" s="1">
        <v>45882</v>
      </c>
      <c r="K198" t="s">
        <v>235</v>
      </c>
      <c r="L198" t="s">
        <v>171</v>
      </c>
      <c r="M198" t="s">
        <v>705</v>
      </c>
      <c r="N198" t="s">
        <v>237</v>
      </c>
      <c r="P198" s="204" t="s">
        <v>798</v>
      </c>
      <c r="Q198">
        <f ca="1">IF(OR(ISNUMBER(MATCH(L198,MasterData!$D$3:$D$18,0)),ISNUMBER(MATCH(L198,MasterData!$C$3:$C$18,0))),
    DATEDIF(E198,I198,"d"),
    DATEDIF(E198,TODAY(),"d"))</f>
        <v>20</v>
      </c>
      <c r="R198">
        <f t="shared" ca="1" si="9"/>
        <v>0</v>
      </c>
      <c r="S198">
        <f t="shared" ca="1" si="10"/>
        <v>1</v>
      </c>
      <c r="T198">
        <f t="shared" ca="1" si="11"/>
        <v>0</v>
      </c>
    </row>
    <row r="199" spans="1:20" x14ac:dyDescent="0.35">
      <c r="B199" t="s">
        <v>706</v>
      </c>
      <c r="D199" s="34" t="s">
        <v>480</v>
      </c>
      <c r="E199" s="1">
        <v>45862</v>
      </c>
      <c r="F199" s="1"/>
      <c r="G199" t="s">
        <v>689</v>
      </c>
      <c r="I199" s="1">
        <v>45867</v>
      </c>
      <c r="K199" t="s">
        <v>241</v>
      </c>
      <c r="L199" t="s">
        <v>171</v>
      </c>
      <c r="M199" t="s">
        <v>707</v>
      </c>
      <c r="N199" t="s">
        <v>237</v>
      </c>
      <c r="P199"/>
      <c r="Q199">
        <f ca="1">IF(OR(ISNUMBER(MATCH(L199,MasterData!$D$3:$D$18,0)),ISNUMBER(MATCH(L199,MasterData!$C$3:$C$18,0))),
    DATEDIF(E199,I199,"d"),
    DATEDIF(E199,TODAY(),"d"))</f>
        <v>5</v>
      </c>
      <c r="R199">
        <f t="shared" ca="1" si="9"/>
        <v>1</v>
      </c>
      <c r="S199">
        <f t="shared" ca="1" si="10"/>
        <v>0</v>
      </c>
      <c r="T199">
        <f t="shared" ca="1" si="11"/>
        <v>0</v>
      </c>
    </row>
    <row r="200" spans="1:20" x14ac:dyDescent="0.35">
      <c r="B200" t="s">
        <v>19</v>
      </c>
      <c r="D200" s="34">
        <v>3003</v>
      </c>
      <c r="E200" s="1">
        <v>45863</v>
      </c>
      <c r="F200" s="1"/>
      <c r="G200" t="s">
        <v>692</v>
      </c>
      <c r="I200" s="1">
        <v>45874</v>
      </c>
      <c r="K200" t="s">
        <v>241</v>
      </c>
      <c r="L200" t="s">
        <v>171</v>
      </c>
      <c r="M200" t="s">
        <v>708</v>
      </c>
      <c r="N200" t="s">
        <v>237</v>
      </c>
      <c r="P200" s="204" t="s">
        <v>798</v>
      </c>
      <c r="Q200">
        <f ca="1">IF(OR(ISNUMBER(MATCH(L200,MasterData!$D$3:$D$18,0)),ISNUMBER(MATCH(L200,MasterData!$C$3:$C$18,0))),
    DATEDIF(E200,I200,"d"),
    DATEDIF(E200,TODAY(),"d"))</f>
        <v>11</v>
      </c>
      <c r="R200">
        <f ca="1">IF(AND($Q200&gt;=0,$Q200&lt;=7),1,0)</f>
        <v>0</v>
      </c>
      <c r="S200">
        <f ca="1">IF(AND($Q200&gt;7,Q200&lt;=30),1,0)</f>
        <v>1</v>
      </c>
      <c r="T200">
        <f ca="1">IF($Q200&gt;30,1,0)</f>
        <v>0</v>
      </c>
    </row>
    <row r="201" spans="1:20" x14ac:dyDescent="0.35">
      <c r="B201" t="s">
        <v>709</v>
      </c>
      <c r="D201" s="34" t="s">
        <v>231</v>
      </c>
      <c r="E201" s="1">
        <v>45867</v>
      </c>
      <c r="F201" s="1"/>
      <c r="G201" t="s">
        <v>710</v>
      </c>
      <c r="I201" s="1">
        <v>45869</v>
      </c>
      <c r="K201" t="s">
        <v>235</v>
      </c>
      <c r="L201" t="s">
        <v>171</v>
      </c>
      <c r="M201" t="s">
        <v>711</v>
      </c>
      <c r="N201" t="s">
        <v>237</v>
      </c>
      <c r="P201"/>
      <c r="Q201">
        <f ca="1">IF(OR(ISNUMBER(MATCH(L201,MasterData!$D$3:$D$18,0)),ISNUMBER(MATCH(L201,MasterData!$C$3:$C$18,0))),
    DATEDIF(E201,I201,"d"),
    DATEDIF(E201,TODAY(),"d"))</f>
        <v>2</v>
      </c>
      <c r="R201">
        <f t="shared" ref="R201:R264" ca="1" si="12">IF(AND($Q201&gt;=0,$Q201&lt;=7),1,0)</f>
        <v>1</v>
      </c>
      <c r="S201">
        <f t="shared" ref="S201:S264" ca="1" si="13">IF(AND($Q201&gt;7,Q201&lt;=30),1,0)</f>
        <v>0</v>
      </c>
      <c r="T201">
        <f t="shared" ref="T201:T264" ca="1" si="14">IF($Q201&gt;30,1,0)</f>
        <v>0</v>
      </c>
    </row>
    <row r="202" spans="1:20" x14ac:dyDescent="0.35">
      <c r="B202" t="s">
        <v>712</v>
      </c>
      <c r="D202" s="34" t="s">
        <v>480</v>
      </c>
      <c r="E202" s="1">
        <v>45867</v>
      </c>
      <c r="F202" s="1"/>
      <c r="G202" t="s">
        <v>699</v>
      </c>
      <c r="I202" s="1">
        <v>45868</v>
      </c>
      <c r="K202" t="s">
        <v>241</v>
      </c>
      <c r="L202" t="s">
        <v>171</v>
      </c>
      <c r="M202" t="s">
        <v>713</v>
      </c>
      <c r="N202" t="s">
        <v>237</v>
      </c>
      <c r="P202"/>
      <c r="Q202">
        <f ca="1">IF(OR(ISNUMBER(MATCH(L202,MasterData!$D$3:$D$18,0)),ISNUMBER(MATCH(L202,MasterData!$C$3:$C$18,0))),
    DATEDIF(E202,I202,"d"),
    DATEDIF(E202,TODAY(),"d"))</f>
        <v>1</v>
      </c>
      <c r="R202">
        <f t="shared" ca="1" si="12"/>
        <v>1</v>
      </c>
      <c r="S202">
        <f t="shared" ca="1" si="13"/>
        <v>0</v>
      </c>
      <c r="T202">
        <f t="shared" ca="1" si="14"/>
        <v>0</v>
      </c>
    </row>
    <row r="203" spans="1:20" x14ac:dyDescent="0.35">
      <c r="B203" t="s">
        <v>714</v>
      </c>
      <c r="D203" s="34" t="s">
        <v>231</v>
      </c>
      <c r="E203" s="1">
        <v>45867</v>
      </c>
      <c r="F203" s="1"/>
      <c r="G203" t="s">
        <v>715</v>
      </c>
      <c r="I203" s="1">
        <v>45896.52511574074</v>
      </c>
      <c r="K203" t="s">
        <v>235</v>
      </c>
      <c r="L203" t="s">
        <v>171</v>
      </c>
      <c r="M203" t="s">
        <v>716</v>
      </c>
      <c r="N203" t="s">
        <v>237</v>
      </c>
      <c r="P203"/>
      <c r="Q203">
        <f ca="1">IF(OR(ISNUMBER(MATCH(L203,MasterData!$D$3:$D$18,0)),ISNUMBER(MATCH(L203,MasterData!$C$3:$C$18,0))),
    DATEDIF(E203,I203,"d"),
    DATEDIF(E203,TODAY(),"d"))</f>
        <v>29</v>
      </c>
      <c r="R203">
        <f t="shared" ca="1" si="12"/>
        <v>0</v>
      </c>
      <c r="S203">
        <f t="shared" ca="1" si="13"/>
        <v>1</v>
      </c>
      <c r="T203">
        <f t="shared" ca="1" si="14"/>
        <v>0</v>
      </c>
    </row>
    <row r="204" spans="1:20" x14ac:dyDescent="0.35">
      <c r="B204" t="s">
        <v>20</v>
      </c>
      <c r="D204" s="34" t="s">
        <v>717</v>
      </c>
      <c r="E204" s="1">
        <v>45868</v>
      </c>
      <c r="F204" s="1"/>
      <c r="G204" t="s">
        <v>718</v>
      </c>
      <c r="I204" s="1">
        <v>45895.570856481485</v>
      </c>
      <c r="K204" t="s">
        <v>241</v>
      </c>
      <c r="L204" t="s">
        <v>171</v>
      </c>
      <c r="M204" t="s">
        <v>719</v>
      </c>
      <c r="N204" t="s">
        <v>237</v>
      </c>
      <c r="P204" s="204" t="s">
        <v>798</v>
      </c>
      <c r="Q204">
        <f ca="1">IF(OR(ISNUMBER(MATCH(L204,MasterData!$D$3:$D$18,0)),ISNUMBER(MATCH(L204,MasterData!$C$3:$C$18,0))),
    DATEDIF(E204,I204,"d"),
    DATEDIF(E204,TODAY(),"d"))</f>
        <v>27</v>
      </c>
      <c r="R204">
        <f t="shared" ca="1" si="12"/>
        <v>0</v>
      </c>
      <c r="S204">
        <f t="shared" ca="1" si="13"/>
        <v>1</v>
      </c>
      <c r="T204">
        <f t="shared" ca="1" si="14"/>
        <v>0</v>
      </c>
    </row>
    <row r="205" spans="1:20" x14ac:dyDescent="0.35">
      <c r="B205" t="s">
        <v>21</v>
      </c>
      <c r="D205" s="34">
        <v>3366</v>
      </c>
      <c r="E205" s="1">
        <v>45868</v>
      </c>
      <c r="F205" s="1"/>
      <c r="G205" t="s">
        <v>720</v>
      </c>
      <c r="I205" s="1">
        <v>45895.400914351849</v>
      </c>
      <c r="K205" t="s">
        <v>241</v>
      </c>
      <c r="L205" t="s">
        <v>171</v>
      </c>
      <c r="M205" t="s">
        <v>721</v>
      </c>
      <c r="N205" t="s">
        <v>237</v>
      </c>
      <c r="P205" s="204" t="s">
        <v>798</v>
      </c>
      <c r="Q205">
        <f ca="1">IF(OR(ISNUMBER(MATCH(L205,MasterData!$D$3:$D$18,0)),ISNUMBER(MATCH(L205,MasterData!$C$3:$C$18,0))),
    DATEDIF(E205,I205,"d"),
    DATEDIF(E205,TODAY(),"d"))</f>
        <v>27</v>
      </c>
      <c r="R205">
        <f t="shared" ca="1" si="12"/>
        <v>0</v>
      </c>
      <c r="S205">
        <f t="shared" ca="1" si="13"/>
        <v>1</v>
      </c>
      <c r="T205">
        <f t="shared" ca="1" si="14"/>
        <v>0</v>
      </c>
    </row>
    <row r="206" spans="1:20" x14ac:dyDescent="0.35">
      <c r="B206" t="s">
        <v>22</v>
      </c>
      <c r="D206" s="34" t="s">
        <v>717</v>
      </c>
      <c r="E206" s="1">
        <v>45869</v>
      </c>
      <c r="G206" t="s">
        <v>722</v>
      </c>
      <c r="I206" s="1">
        <v>45870</v>
      </c>
      <c r="K206" t="s">
        <v>235</v>
      </c>
      <c r="L206" t="s">
        <v>171</v>
      </c>
      <c r="M206" t="s">
        <v>723</v>
      </c>
      <c r="N206" t="s">
        <v>237</v>
      </c>
      <c r="P206" s="204" t="s">
        <v>798</v>
      </c>
      <c r="Q206">
        <f ca="1">IF(OR(ISNUMBER(MATCH(L206,MasterData!$D$3:$D$18,0)),ISNUMBER(MATCH(L206,MasterData!$C$3:$C$18,0))),
    DATEDIF(E206,I206,"d"),
    DATEDIF(E206,TODAY(),"d"))</f>
        <v>1</v>
      </c>
      <c r="R206">
        <f t="shared" ca="1" si="12"/>
        <v>1</v>
      </c>
      <c r="S206">
        <f t="shared" ca="1" si="13"/>
        <v>0</v>
      </c>
      <c r="T206">
        <f t="shared" ca="1" si="14"/>
        <v>0</v>
      </c>
    </row>
    <row r="207" spans="1:20" x14ac:dyDescent="0.35">
      <c r="B207" t="s">
        <v>23</v>
      </c>
      <c r="D207" s="34" t="s">
        <v>480</v>
      </c>
      <c r="E207" s="1">
        <v>45870</v>
      </c>
      <c r="G207" t="s">
        <v>724</v>
      </c>
      <c r="I207" s="1">
        <v>45881</v>
      </c>
      <c r="K207" t="s">
        <v>235</v>
      </c>
      <c r="L207" t="s">
        <v>171</v>
      </c>
      <c r="M207" t="s">
        <v>725</v>
      </c>
      <c r="N207" t="s">
        <v>237</v>
      </c>
      <c r="P207" s="204" t="s">
        <v>798</v>
      </c>
      <c r="Q207">
        <f ca="1">IF(OR(ISNUMBER(MATCH(L207,MasterData!$D$3:$D$18,0)),ISNUMBER(MATCH(L207,MasterData!$C$3:$C$18,0))),
    DATEDIF(E207,I207,"d"),
    DATEDIF(E207,TODAY(),"d"))</f>
        <v>11</v>
      </c>
      <c r="R207">
        <f t="shared" ca="1" si="12"/>
        <v>0</v>
      </c>
      <c r="S207">
        <f t="shared" ca="1" si="13"/>
        <v>1</v>
      </c>
      <c r="T207">
        <f t="shared" ca="1" si="14"/>
        <v>0</v>
      </c>
    </row>
    <row r="208" spans="1:20" x14ac:dyDescent="0.35">
      <c r="B208" t="s">
        <v>24</v>
      </c>
      <c r="D208" s="34" t="s">
        <v>254</v>
      </c>
      <c r="E208" s="1">
        <v>45873</v>
      </c>
      <c r="G208" t="s">
        <v>727</v>
      </c>
      <c r="I208" s="1">
        <v>45874</v>
      </c>
      <c r="K208" t="s">
        <v>241</v>
      </c>
      <c r="L208" t="s">
        <v>171</v>
      </c>
      <c r="M208" t="s">
        <v>728</v>
      </c>
      <c r="N208" t="s">
        <v>237</v>
      </c>
      <c r="P208" s="204" t="s">
        <v>798</v>
      </c>
      <c r="Q208">
        <f ca="1">IF(OR(ISNUMBER(MATCH(L208,MasterData!$D$3:$D$18,0)),ISNUMBER(MATCH(L208,MasterData!$C$3:$C$18,0))),
    DATEDIF(E208,I208,"d"),
    DATEDIF(E208,TODAY(),"d"))</f>
        <v>1</v>
      </c>
      <c r="R208">
        <f t="shared" ca="1" si="12"/>
        <v>1</v>
      </c>
      <c r="S208">
        <f t="shared" ca="1" si="13"/>
        <v>0</v>
      </c>
      <c r="T208">
        <f t="shared" ca="1" si="14"/>
        <v>0</v>
      </c>
    </row>
    <row r="209" spans="2:20" x14ac:dyDescent="0.35">
      <c r="B209" t="s">
        <v>25</v>
      </c>
      <c r="D209" s="34">
        <v>5975</v>
      </c>
      <c r="E209" s="1">
        <v>45876</v>
      </c>
      <c r="G209" t="s">
        <v>248</v>
      </c>
      <c r="H209" t="s">
        <v>245</v>
      </c>
      <c r="I209" s="1">
        <v>45883.327187499999</v>
      </c>
      <c r="K209" t="s">
        <v>241</v>
      </c>
      <c r="L209" t="s">
        <v>164</v>
      </c>
      <c r="M209" t="s">
        <v>729</v>
      </c>
      <c r="N209" t="s">
        <v>237</v>
      </c>
      <c r="P209" s="204" t="s">
        <v>798</v>
      </c>
      <c r="Q209">
        <f ca="1">IF(OR(ISNUMBER(MATCH(L209,MasterData!$D$3:$D$18,0)),ISNUMBER(MATCH(L209,MasterData!$C$3:$C$18,0))),
    DATEDIF(E209,I209,"d"),
    DATEDIF(E209,TODAY(),"d"))</f>
        <v>131</v>
      </c>
      <c r="R209">
        <f t="shared" ca="1" si="12"/>
        <v>0</v>
      </c>
      <c r="S209">
        <f t="shared" ca="1" si="13"/>
        <v>0</v>
      </c>
      <c r="T209">
        <f t="shared" ca="1" si="14"/>
        <v>1</v>
      </c>
    </row>
    <row r="210" spans="2:20" x14ac:dyDescent="0.35">
      <c r="B210" t="s">
        <v>26</v>
      </c>
      <c r="D210" s="34">
        <v>5975</v>
      </c>
      <c r="E210" s="1">
        <v>45876</v>
      </c>
      <c r="G210" t="s">
        <v>248</v>
      </c>
      <c r="H210" t="s">
        <v>245</v>
      </c>
      <c r="I210" s="1">
        <v>45897.422789351855</v>
      </c>
      <c r="K210" t="s">
        <v>241</v>
      </c>
      <c r="L210" t="s">
        <v>171</v>
      </c>
      <c r="M210" t="s">
        <v>729</v>
      </c>
      <c r="N210" t="s">
        <v>237</v>
      </c>
      <c r="P210" s="204" t="s">
        <v>798</v>
      </c>
      <c r="Q210">
        <f ca="1">IF(OR(ISNUMBER(MATCH(L210,MasterData!$D$3:$D$18,0)),ISNUMBER(MATCH(L210,MasterData!$C$3:$C$18,0))),
    DATEDIF(E210,I210,"d"),
    DATEDIF(E210,TODAY(),"d"))</f>
        <v>21</v>
      </c>
      <c r="R210">
        <f t="shared" ca="1" si="12"/>
        <v>0</v>
      </c>
      <c r="S210">
        <f t="shared" ca="1" si="13"/>
        <v>1</v>
      </c>
      <c r="T210">
        <f t="shared" ca="1" si="14"/>
        <v>0</v>
      </c>
    </row>
    <row r="211" spans="2:20" x14ac:dyDescent="0.35">
      <c r="B211" t="s">
        <v>730</v>
      </c>
      <c r="D211" s="34">
        <v>5975</v>
      </c>
      <c r="E211" s="1">
        <v>45877</v>
      </c>
      <c r="G211" t="s">
        <v>248</v>
      </c>
      <c r="H211" t="s">
        <v>245</v>
      </c>
      <c r="I211" s="1">
        <v>45896.544803240744</v>
      </c>
      <c r="K211" t="s">
        <v>241</v>
      </c>
      <c r="L211" t="s">
        <v>171</v>
      </c>
      <c r="M211" t="s">
        <v>731</v>
      </c>
      <c r="N211" t="s">
        <v>237</v>
      </c>
      <c r="P211"/>
      <c r="Q211">
        <f ca="1">IF(OR(ISNUMBER(MATCH(L211,MasterData!$D$3:$D$18,0)),ISNUMBER(MATCH(L211,MasterData!$C$3:$C$18,0))),
    DATEDIF(E211,I211,"d"),
    DATEDIF(E211,TODAY(),"d"))</f>
        <v>19</v>
      </c>
      <c r="R211">
        <f t="shared" ca="1" si="12"/>
        <v>0</v>
      </c>
      <c r="S211">
        <f t="shared" ca="1" si="13"/>
        <v>1</v>
      </c>
      <c r="T211">
        <f t="shared" ca="1" si="14"/>
        <v>0</v>
      </c>
    </row>
    <row r="212" spans="2:20" x14ac:dyDescent="0.35">
      <c r="B212" t="s">
        <v>732</v>
      </c>
      <c r="D212" s="34" t="s">
        <v>480</v>
      </c>
      <c r="E212" s="1">
        <v>45881</v>
      </c>
      <c r="G212" t="s">
        <v>733</v>
      </c>
      <c r="I212" s="1">
        <v>45881</v>
      </c>
      <c r="K212" t="s">
        <v>347</v>
      </c>
      <c r="L212" t="s">
        <v>171</v>
      </c>
      <c r="M212" t="s">
        <v>734</v>
      </c>
      <c r="N212" t="s">
        <v>237</v>
      </c>
      <c r="P212"/>
      <c r="Q212">
        <f ca="1">IF(OR(ISNUMBER(MATCH(L212,MasterData!$D$3:$D$18,0)),ISNUMBER(MATCH(L212,MasterData!$C$3:$C$18,0))),
    DATEDIF(E212,I212,"d"),
    DATEDIF(E212,TODAY(),"d"))</f>
        <v>0</v>
      </c>
      <c r="R212">
        <f t="shared" ca="1" si="12"/>
        <v>1</v>
      </c>
      <c r="S212">
        <f t="shared" ca="1" si="13"/>
        <v>0</v>
      </c>
      <c r="T212">
        <f t="shared" ca="1" si="14"/>
        <v>0</v>
      </c>
    </row>
    <row r="213" spans="2:20" x14ac:dyDescent="0.35">
      <c r="B213" t="s">
        <v>27</v>
      </c>
      <c r="D213" s="34" t="s">
        <v>717</v>
      </c>
      <c r="E213" s="1">
        <v>45881</v>
      </c>
      <c r="G213" t="s">
        <v>735</v>
      </c>
      <c r="H213" t="s">
        <v>736</v>
      </c>
      <c r="I213" s="1">
        <v>45910</v>
      </c>
      <c r="K213" t="s">
        <v>241</v>
      </c>
      <c r="L213" t="s">
        <v>171</v>
      </c>
      <c r="M213" t="s">
        <v>737</v>
      </c>
      <c r="N213" t="s">
        <v>237</v>
      </c>
      <c r="P213" s="204" t="s">
        <v>798</v>
      </c>
      <c r="Q213">
        <f ca="1">IF(OR(ISNUMBER(MATCH(L213,MasterData!$D$3:$D$18,0)),ISNUMBER(MATCH(L213,MasterData!$C$3:$C$18,0))),
    DATEDIF(E213,I213,"d"),
    DATEDIF(E213,TODAY(),"d"))</f>
        <v>29</v>
      </c>
      <c r="R213">
        <f t="shared" ca="1" si="12"/>
        <v>0</v>
      </c>
      <c r="S213">
        <f t="shared" ca="1" si="13"/>
        <v>1</v>
      </c>
      <c r="T213">
        <f t="shared" ca="1" si="14"/>
        <v>0</v>
      </c>
    </row>
    <row r="214" spans="2:20" x14ac:dyDescent="0.35">
      <c r="B214" t="s">
        <v>28</v>
      </c>
      <c r="D214" s="34">
        <v>3014</v>
      </c>
      <c r="E214" s="1">
        <v>45882</v>
      </c>
      <c r="G214" t="s">
        <v>738</v>
      </c>
      <c r="H214" t="s">
        <v>736</v>
      </c>
      <c r="I214" s="1">
        <v>45915</v>
      </c>
      <c r="K214" t="s">
        <v>235</v>
      </c>
      <c r="L214" t="s">
        <v>171</v>
      </c>
      <c r="M214" t="s">
        <v>739</v>
      </c>
      <c r="N214" t="s">
        <v>237</v>
      </c>
      <c r="P214" s="204" t="s">
        <v>798</v>
      </c>
      <c r="Q214">
        <f ca="1">IF(OR(ISNUMBER(MATCH(L214,MasterData!$D$3:$D$18,0)),ISNUMBER(MATCH(L214,MasterData!$C$3:$C$18,0))),
    DATEDIF(E214,I214,"d"),
    DATEDIF(E214,TODAY(),"d"))</f>
        <v>33</v>
      </c>
      <c r="R214">
        <f t="shared" ca="1" si="12"/>
        <v>0</v>
      </c>
      <c r="S214">
        <f t="shared" ca="1" si="13"/>
        <v>0</v>
      </c>
      <c r="T214">
        <f t="shared" ca="1" si="14"/>
        <v>1</v>
      </c>
    </row>
    <row r="215" spans="2:20" x14ac:dyDescent="0.35">
      <c r="B215" t="s">
        <v>740</v>
      </c>
      <c r="D215" s="34">
        <v>3014</v>
      </c>
      <c r="E215" s="179">
        <v>45884.675428240742</v>
      </c>
      <c r="G215" t="s">
        <v>741</v>
      </c>
      <c r="I215" s="179">
        <v>45895.349780092591</v>
      </c>
      <c r="J215" t="s">
        <v>742</v>
      </c>
      <c r="K215" t="s">
        <v>235</v>
      </c>
      <c r="L215" t="s">
        <v>171</v>
      </c>
      <c r="M215" t="s">
        <v>743</v>
      </c>
      <c r="N215" t="s">
        <v>744</v>
      </c>
      <c r="P215"/>
      <c r="Q215">
        <f ca="1">IF(OR(ISNUMBER(MATCH(L215,MasterData!$D$3:$D$18,0)),ISNUMBER(MATCH(L215,MasterData!$C$3:$C$18,0))),
    DATEDIF(E215,I215,"d"),
    DATEDIF(E215,TODAY(),"d"))</f>
        <v>11</v>
      </c>
      <c r="R215">
        <f t="shared" ca="1" si="12"/>
        <v>0</v>
      </c>
      <c r="S215">
        <f t="shared" ca="1" si="13"/>
        <v>1</v>
      </c>
      <c r="T215">
        <f t="shared" ca="1" si="14"/>
        <v>0</v>
      </c>
    </row>
    <row r="216" spans="2:20" x14ac:dyDescent="0.35">
      <c r="B216" t="s">
        <v>745</v>
      </c>
      <c r="D216" s="34" t="s">
        <v>746</v>
      </c>
      <c r="E216" s="179">
        <v>45887.449328703704</v>
      </c>
      <c r="G216" t="s">
        <v>738</v>
      </c>
      <c r="I216" s="1">
        <v>45916</v>
      </c>
      <c r="J216" t="s">
        <v>747</v>
      </c>
      <c r="K216" t="s">
        <v>235</v>
      </c>
      <c r="L216" t="s">
        <v>171</v>
      </c>
      <c r="M216" t="s">
        <v>748</v>
      </c>
      <c r="N216" t="s">
        <v>744</v>
      </c>
      <c r="P216" s="193" t="s">
        <v>799</v>
      </c>
      <c r="Q216">
        <f ca="1">IF(OR(ISNUMBER(MATCH(L216,MasterData!$D$3:$D$18,0)),ISNUMBER(MATCH(L216,MasterData!$C$3:$C$18,0))),
    DATEDIF(E216,I216,"d"),
    DATEDIF(E216,TODAY(),"d"))</f>
        <v>29</v>
      </c>
      <c r="R216">
        <f t="shared" ca="1" si="12"/>
        <v>0</v>
      </c>
      <c r="S216">
        <f t="shared" ca="1" si="13"/>
        <v>1</v>
      </c>
      <c r="T216">
        <f t="shared" ca="1" si="14"/>
        <v>0</v>
      </c>
    </row>
    <row r="217" spans="2:20" x14ac:dyDescent="0.35">
      <c r="B217" t="s">
        <v>29</v>
      </c>
      <c r="D217" s="34" t="s">
        <v>254</v>
      </c>
      <c r="E217" s="179">
        <v>45887.466793981483</v>
      </c>
      <c r="G217" t="s">
        <v>749</v>
      </c>
      <c r="I217" s="179">
        <v>45903</v>
      </c>
      <c r="J217" t="s">
        <v>747</v>
      </c>
      <c r="K217" t="s">
        <v>241</v>
      </c>
      <c r="L217" t="s">
        <v>171</v>
      </c>
      <c r="M217" t="s">
        <v>750</v>
      </c>
      <c r="N217" t="s">
        <v>744</v>
      </c>
      <c r="P217" s="204" t="s">
        <v>798</v>
      </c>
      <c r="Q217">
        <f ca="1">IF(OR(ISNUMBER(MATCH(L217,MasterData!$D$3:$D$18,0)),ISNUMBER(MATCH(L217,MasterData!$C$3:$C$18,0))),
    DATEDIF(E217,I217,"d"),
    DATEDIF(E217,TODAY(),"d"))</f>
        <v>16</v>
      </c>
      <c r="R217">
        <f t="shared" ca="1" si="12"/>
        <v>0</v>
      </c>
      <c r="S217">
        <f t="shared" ca="1" si="13"/>
        <v>1</v>
      </c>
      <c r="T217">
        <f t="shared" ca="1" si="14"/>
        <v>0</v>
      </c>
    </row>
    <row r="218" spans="2:20" x14ac:dyDescent="0.35">
      <c r="B218" t="s">
        <v>751</v>
      </c>
      <c r="D218" s="34">
        <v>3010</v>
      </c>
      <c r="E218" s="179">
        <v>45887.607604166667</v>
      </c>
      <c r="G218" t="s">
        <v>752</v>
      </c>
      <c r="I218" s="179">
        <v>45891.336944444447</v>
      </c>
      <c r="J218" t="s">
        <v>753</v>
      </c>
      <c r="K218" t="s">
        <v>241</v>
      </c>
      <c r="L218" t="s">
        <v>171</v>
      </c>
      <c r="M218" t="s">
        <v>754</v>
      </c>
      <c r="N218" t="s">
        <v>744</v>
      </c>
      <c r="P218"/>
      <c r="Q218">
        <f ca="1">IF(OR(ISNUMBER(MATCH(L218,MasterData!$D$3:$D$18,0)),ISNUMBER(MATCH(L218,MasterData!$C$3:$C$18,0))),
    DATEDIF(E218,I218,"d"),
    DATEDIF(E218,TODAY(),"d"))</f>
        <v>4</v>
      </c>
      <c r="R218">
        <f t="shared" ca="1" si="12"/>
        <v>1</v>
      </c>
      <c r="S218">
        <f t="shared" ca="1" si="13"/>
        <v>0</v>
      </c>
      <c r="T218">
        <f t="shared" ca="1" si="14"/>
        <v>0</v>
      </c>
    </row>
    <row r="219" spans="2:20" x14ac:dyDescent="0.35">
      <c r="B219" t="s">
        <v>30</v>
      </c>
      <c r="D219" s="34" t="s">
        <v>254</v>
      </c>
      <c r="E219" s="179">
        <v>45887.680798611109</v>
      </c>
      <c r="G219" t="s">
        <v>755</v>
      </c>
      <c r="I219" s="179">
        <v>45903</v>
      </c>
      <c r="J219" t="s">
        <v>753</v>
      </c>
      <c r="K219" t="s">
        <v>241</v>
      </c>
      <c r="L219" t="s">
        <v>171</v>
      </c>
      <c r="M219" t="s">
        <v>756</v>
      </c>
      <c r="N219" t="s">
        <v>744</v>
      </c>
      <c r="P219" s="204" t="s">
        <v>798</v>
      </c>
      <c r="Q219">
        <f ca="1">IF(OR(ISNUMBER(MATCH(L219,MasterData!$D$3:$D$18,0)),ISNUMBER(MATCH(L219,MasterData!$C$3:$C$18,0))),
    DATEDIF(E219,I219,"d"),
    DATEDIF(E219,TODAY(),"d"))</f>
        <v>16</v>
      </c>
      <c r="R219">
        <f t="shared" ca="1" si="12"/>
        <v>0</v>
      </c>
      <c r="S219">
        <f t="shared" ca="1" si="13"/>
        <v>1</v>
      </c>
      <c r="T219">
        <f t="shared" ca="1" si="14"/>
        <v>0</v>
      </c>
    </row>
    <row r="220" spans="2:20" x14ac:dyDescent="0.35">
      <c r="B220" t="s">
        <v>31</v>
      </c>
      <c r="D220" s="34">
        <v>3003</v>
      </c>
      <c r="E220" s="179">
        <v>45887.701516203706</v>
      </c>
      <c r="G220" t="s">
        <v>755</v>
      </c>
      <c r="I220" s="179">
        <v>45903</v>
      </c>
      <c r="J220" t="s">
        <v>753</v>
      </c>
      <c r="K220" t="s">
        <v>241</v>
      </c>
      <c r="L220" t="s">
        <v>171</v>
      </c>
      <c r="M220" t="s">
        <v>757</v>
      </c>
      <c r="N220" t="s">
        <v>744</v>
      </c>
      <c r="P220" s="204" t="s">
        <v>798</v>
      </c>
      <c r="Q220">
        <f ca="1">IF(OR(ISNUMBER(MATCH(L220,MasterData!$D$3:$D$18,0)),ISNUMBER(MATCH(L220,MasterData!$C$3:$C$18,0))),
    DATEDIF(E220,I220,"d"),
    DATEDIF(E220,TODAY(),"d"))</f>
        <v>16</v>
      </c>
      <c r="R220">
        <f t="shared" ca="1" si="12"/>
        <v>0</v>
      </c>
      <c r="S220">
        <f t="shared" ca="1" si="13"/>
        <v>1</v>
      </c>
      <c r="T220">
        <f t="shared" ca="1" si="14"/>
        <v>0</v>
      </c>
    </row>
    <row r="221" spans="2:20" x14ac:dyDescent="0.35">
      <c r="B221" t="s">
        <v>758</v>
      </c>
      <c r="D221" s="34">
        <v>3366</v>
      </c>
      <c r="E221" s="179">
        <v>45887.842199074075</v>
      </c>
      <c r="G221" t="s">
        <v>759</v>
      </c>
      <c r="I221" s="179">
        <v>45896.525173611109</v>
      </c>
      <c r="J221" t="s">
        <v>760</v>
      </c>
      <c r="K221" t="s">
        <v>235</v>
      </c>
      <c r="L221" t="s">
        <v>171</v>
      </c>
      <c r="M221" t="s">
        <v>761</v>
      </c>
      <c r="N221" t="s">
        <v>744</v>
      </c>
      <c r="P221"/>
      <c r="Q221">
        <f ca="1">IF(OR(ISNUMBER(MATCH(L221,MasterData!$D$3:$D$18,0)),ISNUMBER(MATCH(L221,MasterData!$C$3:$C$18,0))),
    DATEDIF(E221,I221,"d"),
    DATEDIF(E221,TODAY(),"d"))</f>
        <v>9</v>
      </c>
      <c r="R221">
        <f t="shared" ca="1" si="12"/>
        <v>0</v>
      </c>
      <c r="S221">
        <f t="shared" ca="1" si="13"/>
        <v>1</v>
      </c>
      <c r="T221">
        <f t="shared" ca="1" si="14"/>
        <v>0</v>
      </c>
    </row>
    <row r="222" spans="2:20" x14ac:dyDescent="0.35">
      <c r="B222" t="s">
        <v>762</v>
      </c>
      <c r="D222" s="34" t="s">
        <v>746</v>
      </c>
      <c r="E222" s="179">
        <v>45888.412893518522</v>
      </c>
      <c r="G222" t="s">
        <v>738</v>
      </c>
      <c r="I222" s="179">
        <v>45905.405312499999</v>
      </c>
      <c r="J222" t="s">
        <v>747</v>
      </c>
      <c r="K222" t="s">
        <v>235</v>
      </c>
      <c r="L222" t="s">
        <v>171</v>
      </c>
      <c r="M222" t="s">
        <v>763</v>
      </c>
      <c r="N222" t="s">
        <v>744</v>
      </c>
      <c r="P222" s="193" t="s">
        <v>799</v>
      </c>
      <c r="Q222">
        <f ca="1">IF(OR(ISNUMBER(MATCH(L222,MasterData!$D$3:$D$18,0)),ISNUMBER(MATCH(L222,MasterData!$C$3:$C$18,0))),
    DATEDIF(E222,I222,"d"),
    DATEDIF(E222,TODAY(),"d"))</f>
        <v>17</v>
      </c>
      <c r="R222">
        <f t="shared" ca="1" si="12"/>
        <v>0</v>
      </c>
      <c r="S222">
        <f t="shared" ca="1" si="13"/>
        <v>1</v>
      </c>
      <c r="T222">
        <f t="shared" ca="1" si="14"/>
        <v>0</v>
      </c>
    </row>
    <row r="223" spans="2:20" x14ac:dyDescent="0.35">
      <c r="B223" t="s">
        <v>32</v>
      </c>
      <c r="D223" s="34">
        <v>3003</v>
      </c>
      <c r="E223" s="179">
        <v>45889.527708333335</v>
      </c>
      <c r="G223" t="s">
        <v>749</v>
      </c>
      <c r="I223" s="179">
        <v>45911.536944444444</v>
      </c>
      <c r="J223" t="s">
        <v>753</v>
      </c>
      <c r="K223" t="s">
        <v>347</v>
      </c>
      <c r="L223" t="s">
        <v>171</v>
      </c>
      <c r="M223" t="s">
        <v>764</v>
      </c>
      <c r="N223" t="s">
        <v>744</v>
      </c>
      <c r="P223" s="204" t="s">
        <v>798</v>
      </c>
      <c r="Q223">
        <f ca="1">IF(OR(ISNUMBER(MATCH(L223,MasterData!$D$3:$D$18,0)),ISNUMBER(MATCH(L223,MasterData!$C$3:$C$18,0))),
    DATEDIF(E223,I223,"d"),
    DATEDIF(E223,TODAY(),"d"))</f>
        <v>22</v>
      </c>
      <c r="R223">
        <f t="shared" ca="1" si="12"/>
        <v>0</v>
      </c>
      <c r="S223">
        <f t="shared" ca="1" si="13"/>
        <v>1</v>
      </c>
      <c r="T223">
        <f t="shared" ca="1" si="14"/>
        <v>0</v>
      </c>
    </row>
    <row r="224" spans="2:20" x14ac:dyDescent="0.35">
      <c r="B224" t="s">
        <v>765</v>
      </c>
      <c r="D224" s="34" t="s">
        <v>717</v>
      </c>
      <c r="E224" s="179">
        <v>45889.974976851852</v>
      </c>
      <c r="G224" t="s">
        <v>766</v>
      </c>
      <c r="I224" s="179">
        <v>45926.382384259261</v>
      </c>
      <c r="J224" t="s">
        <v>760</v>
      </c>
      <c r="K224" t="s">
        <v>347</v>
      </c>
      <c r="L224" t="s">
        <v>171</v>
      </c>
      <c r="M224" t="s">
        <v>767</v>
      </c>
      <c r="N224" t="s">
        <v>744</v>
      </c>
      <c r="P224" s="193" t="s">
        <v>799</v>
      </c>
      <c r="Q224">
        <f ca="1">IF(OR(ISNUMBER(MATCH(L224,MasterData!$D$3:$D$18,0)),ISNUMBER(MATCH(L224,MasterData!$C$3:$C$18,0))),
    DATEDIF(E224,I224,"d"),
    DATEDIF(E224,TODAY(),"d"))</f>
        <v>37</v>
      </c>
      <c r="R224">
        <f t="shared" ca="1" si="12"/>
        <v>0</v>
      </c>
      <c r="S224">
        <f t="shared" ca="1" si="13"/>
        <v>0</v>
      </c>
      <c r="T224">
        <f t="shared" ca="1" si="14"/>
        <v>1</v>
      </c>
    </row>
    <row r="225" spans="2:20" x14ac:dyDescent="0.35">
      <c r="B225" t="s">
        <v>768</v>
      </c>
      <c r="D225" s="34" t="s">
        <v>480</v>
      </c>
      <c r="E225" s="179">
        <v>45890.36917824074</v>
      </c>
      <c r="G225" t="s">
        <v>769</v>
      </c>
      <c r="I225" s="179">
        <v>45898.44</v>
      </c>
      <c r="J225" t="s">
        <v>753</v>
      </c>
      <c r="K225" t="s">
        <v>235</v>
      </c>
      <c r="L225" t="s">
        <v>171</v>
      </c>
      <c r="M225" t="s">
        <v>770</v>
      </c>
      <c r="N225" t="s">
        <v>771</v>
      </c>
      <c r="P225"/>
      <c r="Q225">
        <f ca="1">IF(OR(ISNUMBER(MATCH(L225,MasterData!$D$3:$D$18,0)),ISNUMBER(MATCH(L225,MasterData!$C$3:$C$18,0))),
    DATEDIF(E225,I225,"d"),
    DATEDIF(E225,TODAY(),"d"))</f>
        <v>8</v>
      </c>
      <c r="R225">
        <f t="shared" ca="1" si="12"/>
        <v>0</v>
      </c>
      <c r="S225">
        <f t="shared" ca="1" si="13"/>
        <v>1</v>
      </c>
      <c r="T225">
        <f t="shared" ca="1" si="14"/>
        <v>0</v>
      </c>
    </row>
    <row r="226" spans="2:20" x14ac:dyDescent="0.35">
      <c r="B226" t="s">
        <v>33</v>
      </c>
      <c r="D226" s="34" t="s">
        <v>480</v>
      </c>
      <c r="E226" s="179">
        <v>45890.637569444443</v>
      </c>
      <c r="G226" t="s">
        <v>649</v>
      </c>
      <c r="I226" s="179">
        <v>45931.442662037036</v>
      </c>
      <c r="J226" t="s">
        <v>753</v>
      </c>
      <c r="K226" t="s">
        <v>241</v>
      </c>
      <c r="L226" t="s">
        <v>171</v>
      </c>
      <c r="M226" t="s">
        <v>772</v>
      </c>
      <c r="N226" t="s">
        <v>744</v>
      </c>
      <c r="P226" s="204" t="s">
        <v>798</v>
      </c>
      <c r="Q226">
        <f ca="1">IF(OR(ISNUMBER(MATCH(L226,MasterData!$D$3:$D$18,0)),ISNUMBER(MATCH(L226,MasterData!$C$3:$C$18,0))),
    DATEDIF(E226,I226,"d"),
    DATEDIF(E226,TODAY(),"d"))</f>
        <v>41</v>
      </c>
      <c r="R226">
        <f t="shared" ca="1" si="12"/>
        <v>0</v>
      </c>
      <c r="S226">
        <f t="shared" ca="1" si="13"/>
        <v>0</v>
      </c>
      <c r="T226">
        <f t="shared" ca="1" si="14"/>
        <v>1</v>
      </c>
    </row>
    <row r="227" spans="2:20" x14ac:dyDescent="0.35">
      <c r="B227" t="s">
        <v>41</v>
      </c>
      <c r="D227" s="34" t="s">
        <v>746</v>
      </c>
      <c r="E227" s="179">
        <v>45891.361898148149</v>
      </c>
      <c r="G227" t="s">
        <v>773</v>
      </c>
      <c r="I227" s="179">
        <v>45894.525810185187</v>
      </c>
      <c r="J227" t="s">
        <v>753</v>
      </c>
      <c r="K227" t="s">
        <v>235</v>
      </c>
      <c r="L227" t="s">
        <v>171</v>
      </c>
      <c r="M227" t="s">
        <v>774</v>
      </c>
      <c r="N227" t="s">
        <v>744</v>
      </c>
      <c r="P227" s="204" t="s">
        <v>798</v>
      </c>
      <c r="Q227">
        <f ca="1">IF(OR(ISNUMBER(MATCH(L227,MasterData!$D$3:$D$18,0)),ISNUMBER(MATCH(L227,MasterData!$C$3:$C$18,0))),
    DATEDIF(E227,I227,"d"),
    DATEDIF(E227,TODAY(),"d"))</f>
        <v>3</v>
      </c>
      <c r="R227">
        <f t="shared" ca="1" si="12"/>
        <v>1</v>
      </c>
      <c r="S227">
        <f t="shared" ca="1" si="13"/>
        <v>0</v>
      </c>
      <c r="T227">
        <f t="shared" ca="1" si="14"/>
        <v>0</v>
      </c>
    </row>
    <row r="228" spans="2:20" x14ac:dyDescent="0.35">
      <c r="B228" t="s">
        <v>775</v>
      </c>
      <c r="D228" s="34" t="s">
        <v>746</v>
      </c>
      <c r="E228" s="179">
        <v>45891.448854166665</v>
      </c>
      <c r="G228" t="s">
        <v>776</v>
      </c>
      <c r="I228" s="179">
        <v>45891.521145833336</v>
      </c>
      <c r="J228" t="s">
        <v>753</v>
      </c>
      <c r="K228" t="s">
        <v>241</v>
      </c>
      <c r="L228" t="s">
        <v>171</v>
      </c>
      <c r="M228" t="s">
        <v>777</v>
      </c>
      <c r="N228" t="s">
        <v>744</v>
      </c>
      <c r="P228"/>
      <c r="Q228">
        <f ca="1">IF(OR(ISNUMBER(MATCH(L228,MasterData!$D$3:$D$18,0)),ISNUMBER(MATCH(L228,MasterData!$C$3:$C$18,0))),
    DATEDIF(E228,I228,"d"),
    DATEDIF(E228,TODAY(),"d"))</f>
        <v>0</v>
      </c>
      <c r="R228">
        <f t="shared" ca="1" si="12"/>
        <v>1</v>
      </c>
      <c r="S228">
        <f t="shared" ca="1" si="13"/>
        <v>0</v>
      </c>
      <c r="T228">
        <f t="shared" ca="1" si="14"/>
        <v>0</v>
      </c>
    </row>
    <row r="229" spans="2:20" x14ac:dyDescent="0.35">
      <c r="B229" t="s">
        <v>35</v>
      </c>
      <c r="D229" s="34" t="s">
        <v>746</v>
      </c>
      <c r="E229" s="179">
        <v>45891.829895833333</v>
      </c>
      <c r="G229" t="s">
        <v>778</v>
      </c>
      <c r="I229" s="179">
        <v>45901.364317129628</v>
      </c>
      <c r="J229" t="s">
        <v>753</v>
      </c>
      <c r="K229" t="s">
        <v>235</v>
      </c>
      <c r="L229" t="s">
        <v>171</v>
      </c>
      <c r="M229" t="s">
        <v>779</v>
      </c>
      <c r="N229" t="s">
        <v>744</v>
      </c>
      <c r="P229" s="204" t="s">
        <v>798</v>
      </c>
      <c r="Q229">
        <f ca="1">IF(OR(ISNUMBER(MATCH(L229,MasterData!$D$3:$D$18,0)),ISNUMBER(MATCH(L229,MasterData!$C$3:$C$18,0))),
    DATEDIF(E229,I229,"d"),
    DATEDIF(E229,TODAY(),"d"))</f>
        <v>10</v>
      </c>
      <c r="R229">
        <f t="shared" ca="1" si="12"/>
        <v>0</v>
      </c>
      <c r="S229">
        <f t="shared" ca="1" si="13"/>
        <v>1</v>
      </c>
      <c r="T229">
        <f t="shared" ca="1" si="14"/>
        <v>0</v>
      </c>
    </row>
    <row r="230" spans="2:20" x14ac:dyDescent="0.35">
      <c r="B230" t="s">
        <v>38</v>
      </c>
      <c r="D230" s="34" t="s">
        <v>746</v>
      </c>
      <c r="E230" s="179">
        <v>45891.837696759256</v>
      </c>
      <c r="G230" t="s">
        <v>778</v>
      </c>
      <c r="I230" s="179">
        <v>45894.335069444445</v>
      </c>
      <c r="J230" t="s">
        <v>753</v>
      </c>
      <c r="K230" t="s">
        <v>235</v>
      </c>
      <c r="L230" t="s">
        <v>164</v>
      </c>
      <c r="M230" t="s">
        <v>780</v>
      </c>
      <c r="N230" t="s">
        <v>744</v>
      </c>
      <c r="P230" s="204" t="s">
        <v>798</v>
      </c>
      <c r="Q230">
        <f ca="1">IF(OR(ISNUMBER(MATCH(L230,MasterData!$D$3:$D$18,0)),ISNUMBER(MATCH(L230,MasterData!$C$3:$C$18,0))),
    DATEDIF(E230,I230,"d"),
    DATEDIF(E230,TODAY(),"d"))</f>
        <v>116</v>
      </c>
      <c r="R230">
        <f t="shared" ca="1" si="12"/>
        <v>0</v>
      </c>
      <c r="S230">
        <f t="shared" ca="1" si="13"/>
        <v>0</v>
      </c>
      <c r="T230">
        <f t="shared" ca="1" si="14"/>
        <v>1</v>
      </c>
    </row>
    <row r="231" spans="2:20" x14ac:dyDescent="0.35">
      <c r="B231" t="s">
        <v>36</v>
      </c>
      <c r="D231" s="34" t="s">
        <v>746</v>
      </c>
      <c r="E231" s="179">
        <v>45891.859375</v>
      </c>
      <c r="G231" t="s">
        <v>778</v>
      </c>
      <c r="I231" s="179">
        <v>45894.332777777781</v>
      </c>
      <c r="J231" t="s">
        <v>753</v>
      </c>
      <c r="K231" t="s">
        <v>235</v>
      </c>
      <c r="L231" t="s">
        <v>164</v>
      </c>
      <c r="M231" t="s">
        <v>781</v>
      </c>
      <c r="N231" t="s">
        <v>744</v>
      </c>
      <c r="P231" s="204" t="s">
        <v>798</v>
      </c>
      <c r="Q231">
        <f ca="1">IF(OR(ISNUMBER(MATCH(L231,MasterData!$D$3:$D$18,0)),ISNUMBER(MATCH(L231,MasterData!$C$3:$C$18,0))),
    DATEDIF(E231,I231,"d"),
    DATEDIF(E231,TODAY(),"d"))</f>
        <v>116</v>
      </c>
      <c r="R231">
        <f t="shared" ca="1" si="12"/>
        <v>0</v>
      </c>
      <c r="S231">
        <f t="shared" ca="1" si="13"/>
        <v>0</v>
      </c>
      <c r="T231">
        <f t="shared" ca="1" si="14"/>
        <v>1</v>
      </c>
    </row>
    <row r="232" spans="2:20" x14ac:dyDescent="0.35">
      <c r="B232" t="s">
        <v>37</v>
      </c>
      <c r="D232" s="34" t="s">
        <v>746</v>
      </c>
      <c r="E232" s="179">
        <v>45891.867268518516</v>
      </c>
      <c r="G232" t="s">
        <v>778</v>
      </c>
      <c r="I232" s="179">
        <v>45894.334374999999</v>
      </c>
      <c r="J232" t="s">
        <v>753</v>
      </c>
      <c r="K232" t="s">
        <v>235</v>
      </c>
      <c r="L232" t="s">
        <v>164</v>
      </c>
      <c r="M232" t="s">
        <v>782</v>
      </c>
      <c r="N232" t="s">
        <v>744</v>
      </c>
      <c r="P232" s="204" t="s">
        <v>798</v>
      </c>
      <c r="Q232">
        <f ca="1">IF(OR(ISNUMBER(MATCH(L232,MasterData!$D$3:$D$18,0)),ISNUMBER(MATCH(L232,MasterData!$C$3:$C$18,0))),
    DATEDIF(E232,I232,"d"),
    DATEDIF(E232,TODAY(),"d"))</f>
        <v>116</v>
      </c>
      <c r="R232">
        <f t="shared" ca="1" si="12"/>
        <v>0</v>
      </c>
      <c r="S232">
        <f t="shared" ca="1" si="13"/>
        <v>0</v>
      </c>
      <c r="T232">
        <f t="shared" ca="1" si="14"/>
        <v>1</v>
      </c>
    </row>
    <row r="233" spans="2:20" x14ac:dyDescent="0.35">
      <c r="B233" t="s">
        <v>39</v>
      </c>
      <c r="D233" s="34">
        <v>3014</v>
      </c>
      <c r="E233" s="179">
        <v>45891.879328703704</v>
      </c>
      <c r="G233" t="s">
        <v>778</v>
      </c>
      <c r="I233" s="179">
        <v>45894.375335648147</v>
      </c>
      <c r="J233" t="s">
        <v>753</v>
      </c>
      <c r="K233" t="s">
        <v>235</v>
      </c>
      <c r="L233" t="s">
        <v>164</v>
      </c>
      <c r="M233" t="s">
        <v>783</v>
      </c>
      <c r="N233" t="s">
        <v>744</v>
      </c>
      <c r="P233" s="204" t="s">
        <v>798</v>
      </c>
      <c r="Q233">
        <f ca="1">IF(OR(ISNUMBER(MATCH(L233,MasterData!$D$3:$D$18,0)),ISNUMBER(MATCH(L233,MasterData!$C$3:$C$18,0))),
    DATEDIF(E233,I233,"d"),
    DATEDIF(E233,TODAY(),"d"))</f>
        <v>116</v>
      </c>
      <c r="R233">
        <f t="shared" ca="1" si="12"/>
        <v>0</v>
      </c>
      <c r="S233">
        <f t="shared" ca="1" si="13"/>
        <v>0</v>
      </c>
      <c r="T233">
        <f t="shared" ca="1" si="14"/>
        <v>1</v>
      </c>
    </row>
    <row r="234" spans="2:20" x14ac:dyDescent="0.35">
      <c r="B234" t="s">
        <v>40</v>
      </c>
      <c r="D234" s="34" t="s">
        <v>746</v>
      </c>
      <c r="E234" s="179">
        <v>45894.349247685182</v>
      </c>
      <c r="G234" t="s">
        <v>738</v>
      </c>
      <c r="I234" s="179">
        <v>45896.4059837963</v>
      </c>
      <c r="J234" t="s">
        <v>747</v>
      </c>
      <c r="K234" t="s">
        <v>235</v>
      </c>
      <c r="L234" t="s">
        <v>164</v>
      </c>
      <c r="M234" t="s">
        <v>784</v>
      </c>
      <c r="N234" t="s">
        <v>744</v>
      </c>
      <c r="P234" s="204" t="s">
        <v>798</v>
      </c>
      <c r="Q234">
        <f ca="1">IF(OR(ISNUMBER(MATCH(L234,MasterData!$D$3:$D$18,0)),ISNUMBER(MATCH(L234,MasterData!$C$3:$C$18,0))),
    DATEDIF(E234,I234,"d"),
    DATEDIF(E234,TODAY(),"d"))</f>
        <v>113</v>
      </c>
      <c r="R234">
        <f t="shared" ca="1" si="12"/>
        <v>0</v>
      </c>
      <c r="S234">
        <f t="shared" ca="1" si="13"/>
        <v>0</v>
      </c>
      <c r="T234">
        <f t="shared" ca="1" si="14"/>
        <v>1</v>
      </c>
    </row>
    <row r="235" spans="2:20" x14ac:dyDescent="0.35">
      <c r="B235" t="s">
        <v>785</v>
      </c>
      <c r="D235" s="34">
        <v>3009</v>
      </c>
      <c r="E235" s="179">
        <v>45894.382754629631</v>
      </c>
      <c r="G235" t="s">
        <v>786</v>
      </c>
      <c r="I235" s="179">
        <v>45897.4924537037</v>
      </c>
      <c r="J235" t="s">
        <v>753</v>
      </c>
      <c r="K235" t="s">
        <v>235</v>
      </c>
      <c r="L235" t="s">
        <v>171</v>
      </c>
      <c r="M235" t="s">
        <v>787</v>
      </c>
      <c r="N235" t="s">
        <v>744</v>
      </c>
      <c r="P235"/>
      <c r="Q235">
        <f ca="1">IF(OR(ISNUMBER(MATCH(L235,MasterData!$D$3:$D$18,0)),ISNUMBER(MATCH(L235,MasterData!$C$3:$C$18,0))),
    DATEDIF(E235,I235,"d"),
    DATEDIF(E235,TODAY(),"d"))</f>
        <v>3</v>
      </c>
      <c r="R235">
        <f t="shared" ca="1" si="12"/>
        <v>1</v>
      </c>
      <c r="S235">
        <f t="shared" ca="1" si="13"/>
        <v>0</v>
      </c>
      <c r="T235">
        <f t="shared" ca="1" si="14"/>
        <v>0</v>
      </c>
    </row>
    <row r="236" spans="2:20" x14ac:dyDescent="0.35">
      <c r="B236" t="s">
        <v>42</v>
      </c>
      <c r="D236" s="34">
        <v>3009</v>
      </c>
      <c r="E236" s="179">
        <v>45894.397002314814</v>
      </c>
      <c r="G236" t="s">
        <v>786</v>
      </c>
      <c r="I236" s="179">
        <v>45895.396203703705</v>
      </c>
      <c r="J236" t="s">
        <v>753</v>
      </c>
      <c r="K236" t="s">
        <v>235</v>
      </c>
      <c r="L236" t="s">
        <v>171</v>
      </c>
      <c r="M236" t="s">
        <v>788</v>
      </c>
      <c r="N236" t="s">
        <v>744</v>
      </c>
      <c r="P236" s="204" t="s">
        <v>798</v>
      </c>
      <c r="Q236">
        <f ca="1">IF(OR(ISNUMBER(MATCH(L236,MasterData!$D$3:$D$18,0)),ISNUMBER(MATCH(L236,MasterData!$C$3:$C$18,0))),
    DATEDIF(E236,I236,"d"),
    DATEDIF(E236,TODAY(),"d"))</f>
        <v>1</v>
      </c>
      <c r="R236">
        <f t="shared" ca="1" si="12"/>
        <v>1</v>
      </c>
      <c r="S236">
        <f t="shared" ca="1" si="13"/>
        <v>0</v>
      </c>
      <c r="T236">
        <f t="shared" ca="1" si="14"/>
        <v>0</v>
      </c>
    </row>
    <row r="237" spans="2:20" x14ac:dyDescent="0.35">
      <c r="B237" t="s">
        <v>789</v>
      </c>
      <c r="D237" s="34" t="s">
        <v>480</v>
      </c>
      <c r="E237" s="179">
        <v>45895.431354166663</v>
      </c>
      <c r="G237" t="s">
        <v>652</v>
      </c>
      <c r="I237" s="179">
        <v>45897.504745370374</v>
      </c>
      <c r="J237" t="s">
        <v>753</v>
      </c>
      <c r="K237" t="s">
        <v>241</v>
      </c>
      <c r="L237" t="s">
        <v>171</v>
      </c>
      <c r="M237" t="s">
        <v>790</v>
      </c>
      <c r="N237" t="s">
        <v>744</v>
      </c>
      <c r="P237"/>
      <c r="Q237">
        <f ca="1">IF(OR(ISNUMBER(MATCH(L237,MasterData!$D$3:$D$18,0)),ISNUMBER(MATCH(L237,MasterData!$C$3:$C$18,0))),
    DATEDIF(E237,I237,"d"),
    DATEDIF(E237,TODAY(),"d"))</f>
        <v>2</v>
      </c>
      <c r="R237">
        <f t="shared" ca="1" si="12"/>
        <v>1</v>
      </c>
      <c r="S237">
        <f t="shared" ca="1" si="13"/>
        <v>0</v>
      </c>
      <c r="T237">
        <f t="shared" ca="1" si="14"/>
        <v>0</v>
      </c>
    </row>
    <row r="238" spans="2:20" x14ac:dyDescent="0.35">
      <c r="B238" t="s">
        <v>791</v>
      </c>
      <c r="D238" s="34" t="s">
        <v>746</v>
      </c>
      <c r="E238" s="179">
        <v>45896.384687500002</v>
      </c>
      <c r="G238" t="s">
        <v>738</v>
      </c>
      <c r="I238" s="179">
        <v>45896.40148148148</v>
      </c>
      <c r="J238" t="s">
        <v>747</v>
      </c>
      <c r="K238" t="s">
        <v>235</v>
      </c>
      <c r="L238" t="s">
        <v>164</v>
      </c>
      <c r="M238" t="s">
        <v>792</v>
      </c>
      <c r="N238" t="s">
        <v>744</v>
      </c>
      <c r="P238" s="193" t="s">
        <v>799</v>
      </c>
      <c r="Q238">
        <f ca="1">IF(OR(ISNUMBER(MATCH(L238,MasterData!$D$3:$D$18,0)),ISNUMBER(MATCH(L238,MasterData!$C$3:$C$18,0))),
    DATEDIF(E238,I238,"d"),
    DATEDIF(E238,TODAY(),"d"))</f>
        <v>111</v>
      </c>
      <c r="R238">
        <f t="shared" ca="1" si="12"/>
        <v>0</v>
      </c>
      <c r="S238">
        <f t="shared" ca="1" si="13"/>
        <v>0</v>
      </c>
      <c r="T238">
        <f t="shared" ca="1" si="14"/>
        <v>1</v>
      </c>
    </row>
    <row r="239" spans="2:20" x14ac:dyDescent="0.35">
      <c r="B239" t="s">
        <v>43</v>
      </c>
      <c r="D239" s="34">
        <v>3014</v>
      </c>
      <c r="E239" s="179">
        <v>45896.644363425927</v>
      </c>
      <c r="G239" t="s">
        <v>652</v>
      </c>
      <c r="I239" s="179">
        <v>45897.497881944444</v>
      </c>
      <c r="J239" t="s">
        <v>753</v>
      </c>
      <c r="K239" t="s">
        <v>241</v>
      </c>
      <c r="L239" t="s">
        <v>164</v>
      </c>
      <c r="M239" t="s">
        <v>793</v>
      </c>
      <c r="N239" t="s">
        <v>744</v>
      </c>
      <c r="P239" s="204" t="s">
        <v>798</v>
      </c>
      <c r="Q239">
        <f ca="1">IF(OR(ISNUMBER(MATCH(L239,MasterData!$D$3:$D$18,0)),ISNUMBER(MATCH(L239,MasterData!$C$3:$C$18,0))),
    DATEDIF(E239,I239,"d"),
    DATEDIF(E239,TODAY(),"d"))</f>
        <v>111</v>
      </c>
      <c r="R239">
        <f t="shared" ca="1" si="12"/>
        <v>0</v>
      </c>
      <c r="S239">
        <f t="shared" ca="1" si="13"/>
        <v>0</v>
      </c>
      <c r="T239">
        <f t="shared" ca="1" si="14"/>
        <v>1</v>
      </c>
    </row>
    <row r="240" spans="2:20" x14ac:dyDescent="0.35">
      <c r="B240" t="s">
        <v>794</v>
      </c>
      <c r="D240" s="34">
        <v>3011</v>
      </c>
      <c r="E240" s="179">
        <v>45896.646574074075</v>
      </c>
      <c r="G240" t="s">
        <v>795</v>
      </c>
      <c r="I240" s="179">
        <v>45903</v>
      </c>
      <c r="J240" t="s">
        <v>753</v>
      </c>
      <c r="K240" t="s">
        <v>241</v>
      </c>
      <c r="L240" t="s">
        <v>171</v>
      </c>
      <c r="M240" t="s">
        <v>796</v>
      </c>
      <c r="N240" t="s">
        <v>744</v>
      </c>
      <c r="P240" s="193" t="s">
        <v>799</v>
      </c>
      <c r="Q240">
        <f ca="1">IF(OR(ISNUMBER(MATCH(L240,MasterData!$D$3:$D$18,0)),ISNUMBER(MATCH(L240,MasterData!$C$3:$C$18,0))),
    DATEDIF(E240,I240,"d"),
    DATEDIF(E240,TODAY(),"d"))</f>
        <v>7</v>
      </c>
      <c r="R240">
        <f t="shared" ca="1" si="12"/>
        <v>1</v>
      </c>
      <c r="S240">
        <f t="shared" ca="1" si="13"/>
        <v>0</v>
      </c>
      <c r="T240">
        <f t="shared" ca="1" si="14"/>
        <v>0</v>
      </c>
    </row>
    <row r="241" spans="2:20" x14ac:dyDescent="0.35">
      <c r="B241" t="s">
        <v>800</v>
      </c>
      <c r="D241" s="34" t="s">
        <v>254</v>
      </c>
      <c r="E241" s="179">
        <v>45898</v>
      </c>
      <c r="G241" t="s">
        <v>801</v>
      </c>
      <c r="I241" s="179">
        <v>45904</v>
      </c>
      <c r="K241" t="s">
        <v>235</v>
      </c>
      <c r="L241" t="s">
        <v>171</v>
      </c>
      <c r="M241" t="s">
        <v>802</v>
      </c>
      <c r="N241" t="s">
        <v>237</v>
      </c>
      <c r="P241" s="193" t="s">
        <v>799</v>
      </c>
      <c r="Q241">
        <f ca="1">IF(OR(ISNUMBER(MATCH(L241,MasterData!$D$3:$D$18,0)),ISNUMBER(MATCH(L241,MasterData!$C$3:$C$18,0))),
    DATEDIF(E241,I241,"d"),
    DATEDIF(E241,TODAY(),"d"))</f>
        <v>6</v>
      </c>
      <c r="R241">
        <f t="shared" ca="1" si="12"/>
        <v>1</v>
      </c>
      <c r="S241">
        <f t="shared" ca="1" si="13"/>
        <v>0</v>
      </c>
      <c r="T241">
        <f t="shared" ca="1" si="14"/>
        <v>0</v>
      </c>
    </row>
    <row r="242" spans="2:20" x14ac:dyDescent="0.35">
      <c r="B242" t="s">
        <v>803</v>
      </c>
      <c r="D242" s="34">
        <v>3014</v>
      </c>
      <c r="E242" s="179">
        <v>45833</v>
      </c>
      <c r="G242" t="s">
        <v>804</v>
      </c>
      <c r="I242" s="179">
        <v>45901</v>
      </c>
      <c r="K242" t="s">
        <v>241</v>
      </c>
      <c r="L242" t="s">
        <v>174</v>
      </c>
      <c r="M242" t="s">
        <v>805</v>
      </c>
      <c r="N242" t="s">
        <v>237</v>
      </c>
      <c r="P242" s="193" t="s">
        <v>799</v>
      </c>
      <c r="Q242">
        <f ca="1">IF(OR(ISNUMBER(MATCH(L242,MasterData!$D$3:$D$18,0)),ISNUMBER(MATCH(L242,MasterData!$C$3:$C$18,0))),
    DATEDIF(E242,I242,"d"),
    DATEDIF(E242,TODAY(),"d"))</f>
        <v>174</v>
      </c>
      <c r="R242">
        <f t="shared" ca="1" si="12"/>
        <v>0</v>
      </c>
      <c r="S242">
        <f t="shared" ca="1" si="13"/>
        <v>0</v>
      </c>
      <c r="T242">
        <f t="shared" ca="1" si="14"/>
        <v>1</v>
      </c>
    </row>
    <row r="243" spans="2:20" x14ac:dyDescent="0.35">
      <c r="B243" t="s">
        <v>44</v>
      </c>
      <c r="D243" s="34" t="s">
        <v>746</v>
      </c>
      <c r="E243" s="179">
        <v>45901</v>
      </c>
      <c r="G243" t="s">
        <v>806</v>
      </c>
      <c r="I243" s="179">
        <v>45927</v>
      </c>
      <c r="K243" t="s">
        <v>241</v>
      </c>
      <c r="L243" t="s">
        <v>171</v>
      </c>
      <c r="M243" t="s">
        <v>807</v>
      </c>
      <c r="N243" t="s">
        <v>237</v>
      </c>
      <c r="P243" s="204" t="s">
        <v>798</v>
      </c>
      <c r="Q243">
        <f ca="1">IF(OR(ISNUMBER(MATCH(L243,MasterData!$D$3:$D$18,0)),ISNUMBER(MATCH(L243,MasterData!$C$3:$C$18,0))),
    DATEDIF(E243,I243,"d"),
    DATEDIF(E243,TODAY(),"d"))</f>
        <v>26</v>
      </c>
      <c r="R243">
        <f t="shared" ca="1" si="12"/>
        <v>0</v>
      </c>
      <c r="S243">
        <f t="shared" ca="1" si="13"/>
        <v>1</v>
      </c>
      <c r="T243">
        <f t="shared" ca="1" si="14"/>
        <v>0</v>
      </c>
    </row>
    <row r="244" spans="2:20" x14ac:dyDescent="0.35">
      <c r="B244" t="s">
        <v>808</v>
      </c>
      <c r="D244" s="34" t="s">
        <v>480</v>
      </c>
      <c r="E244" s="179">
        <v>45901</v>
      </c>
      <c r="G244" t="s">
        <v>733</v>
      </c>
      <c r="I244" s="179">
        <v>45910</v>
      </c>
      <c r="K244" t="s">
        <v>235</v>
      </c>
      <c r="L244" t="s">
        <v>171</v>
      </c>
      <c r="M244" t="s">
        <v>809</v>
      </c>
      <c r="N244" t="s">
        <v>237</v>
      </c>
      <c r="P244" s="193" t="s">
        <v>799</v>
      </c>
      <c r="Q244">
        <f ca="1">IF(OR(ISNUMBER(MATCH(L244,MasterData!$D$3:$D$18,0)),ISNUMBER(MATCH(L244,MasterData!$C$3:$C$18,0))),
    DATEDIF(E244,I244,"d"),
    DATEDIF(E244,TODAY(),"d"))</f>
        <v>9</v>
      </c>
      <c r="R244">
        <f t="shared" ca="1" si="12"/>
        <v>0</v>
      </c>
      <c r="S244">
        <f t="shared" ca="1" si="13"/>
        <v>1</v>
      </c>
      <c r="T244">
        <f t="shared" ca="1" si="14"/>
        <v>0</v>
      </c>
    </row>
    <row r="245" spans="2:20" x14ac:dyDescent="0.35">
      <c r="B245" t="s">
        <v>810</v>
      </c>
      <c r="D245" s="34">
        <v>3014</v>
      </c>
      <c r="E245" s="179">
        <v>45901</v>
      </c>
      <c r="G245" t="s">
        <v>804</v>
      </c>
      <c r="I245" s="179">
        <v>45909</v>
      </c>
      <c r="K245" t="s">
        <v>347</v>
      </c>
      <c r="L245" t="s">
        <v>171</v>
      </c>
      <c r="M245" t="s">
        <v>811</v>
      </c>
      <c r="N245" t="s">
        <v>237</v>
      </c>
      <c r="P245" s="193" t="s">
        <v>799</v>
      </c>
      <c r="Q245">
        <f ca="1">IF(OR(ISNUMBER(MATCH(L245,MasterData!$D$3:$D$18,0)),ISNUMBER(MATCH(L245,MasterData!$C$3:$C$18,0))),
    DATEDIF(E245,I245,"d"),
    DATEDIF(E245,TODAY(),"d"))</f>
        <v>8</v>
      </c>
      <c r="R245">
        <f t="shared" ca="1" si="12"/>
        <v>0</v>
      </c>
      <c r="S245">
        <f t="shared" ca="1" si="13"/>
        <v>1</v>
      </c>
      <c r="T245">
        <f t="shared" ca="1" si="14"/>
        <v>0</v>
      </c>
    </row>
    <row r="246" spans="2:20" x14ac:dyDescent="0.35">
      <c r="B246" t="s">
        <v>812</v>
      </c>
      <c r="D246" s="34" t="s">
        <v>717</v>
      </c>
      <c r="E246" s="179">
        <v>45901</v>
      </c>
      <c r="G246" t="s">
        <v>813</v>
      </c>
      <c r="I246" s="179">
        <v>45910</v>
      </c>
      <c r="K246" t="s">
        <v>235</v>
      </c>
      <c r="L246" t="s">
        <v>171</v>
      </c>
      <c r="M246" t="s">
        <v>814</v>
      </c>
      <c r="N246" t="s">
        <v>237</v>
      </c>
      <c r="P246" s="204" t="s">
        <v>798</v>
      </c>
      <c r="Q246">
        <f ca="1">IF(OR(ISNUMBER(MATCH(L246,MasterData!$D$3:$D$18,0)),ISNUMBER(MATCH(L246,MasterData!$C$3:$C$18,0))),
    DATEDIF(E246,I246,"d"),
    DATEDIF(E246,TODAY(),"d"))</f>
        <v>9</v>
      </c>
      <c r="R246">
        <f t="shared" ca="1" si="12"/>
        <v>0</v>
      </c>
      <c r="S246">
        <f t="shared" ca="1" si="13"/>
        <v>1</v>
      </c>
      <c r="T246">
        <f t="shared" ca="1" si="14"/>
        <v>0</v>
      </c>
    </row>
    <row r="247" spans="2:20" x14ac:dyDescent="0.35">
      <c r="B247" t="s">
        <v>815</v>
      </c>
      <c r="D247" s="34">
        <v>3010</v>
      </c>
      <c r="E247" s="179">
        <v>45902</v>
      </c>
      <c r="G247" t="s">
        <v>816</v>
      </c>
      <c r="I247" s="179">
        <v>45910</v>
      </c>
      <c r="K247" t="s">
        <v>235</v>
      </c>
      <c r="L247" t="s">
        <v>171</v>
      </c>
      <c r="M247" t="s">
        <v>817</v>
      </c>
      <c r="N247" t="s">
        <v>237</v>
      </c>
      <c r="P247" s="193" t="s">
        <v>799</v>
      </c>
      <c r="Q247">
        <f ca="1">IF(OR(ISNUMBER(MATCH(L247,MasterData!$D$3:$D$18,0)),ISNUMBER(MATCH(L247,MasterData!$C$3:$C$18,0))),
    DATEDIF(E247,I247,"d"),
    DATEDIF(E247,TODAY(),"d"))</f>
        <v>8</v>
      </c>
      <c r="R247">
        <f t="shared" ca="1" si="12"/>
        <v>0</v>
      </c>
      <c r="S247">
        <f t="shared" ca="1" si="13"/>
        <v>1</v>
      </c>
      <c r="T247">
        <f t="shared" ca="1" si="14"/>
        <v>0</v>
      </c>
    </row>
    <row r="248" spans="2:20" x14ac:dyDescent="0.35">
      <c r="B248" t="s">
        <v>45</v>
      </c>
      <c r="D248" s="34" t="s">
        <v>746</v>
      </c>
      <c r="E248" s="179">
        <v>45902</v>
      </c>
      <c r="G248" t="s">
        <v>818</v>
      </c>
      <c r="I248" s="179">
        <v>45926</v>
      </c>
      <c r="K248" t="s">
        <v>241</v>
      </c>
      <c r="L248" t="s">
        <v>171</v>
      </c>
      <c r="M248" t="s">
        <v>819</v>
      </c>
      <c r="N248" t="s">
        <v>237</v>
      </c>
      <c r="P248" s="204" t="s">
        <v>798</v>
      </c>
      <c r="Q248">
        <f ca="1">IF(OR(ISNUMBER(MATCH(L248,MasterData!$D$3:$D$18,0)),ISNUMBER(MATCH(L248,MasterData!$C$3:$C$18,0))),
    DATEDIF(E248,I248,"d"),
    DATEDIF(E248,TODAY(),"d"))</f>
        <v>24</v>
      </c>
      <c r="R248">
        <f t="shared" ca="1" si="12"/>
        <v>0</v>
      </c>
      <c r="S248">
        <f t="shared" ca="1" si="13"/>
        <v>1</v>
      </c>
      <c r="T248">
        <f t="shared" ca="1" si="14"/>
        <v>0</v>
      </c>
    </row>
    <row r="249" spans="2:20" x14ac:dyDescent="0.35">
      <c r="B249" t="s">
        <v>820</v>
      </c>
      <c r="D249" s="34" t="s">
        <v>480</v>
      </c>
      <c r="E249" s="179">
        <v>45903</v>
      </c>
      <c r="G249" t="s">
        <v>821</v>
      </c>
      <c r="I249" s="179">
        <v>45911</v>
      </c>
      <c r="K249" t="s">
        <v>235</v>
      </c>
      <c r="L249" t="s">
        <v>169</v>
      </c>
      <c r="M249" t="s">
        <v>822</v>
      </c>
      <c r="N249" t="s">
        <v>237</v>
      </c>
      <c r="Q249">
        <f ca="1">IF(OR(ISNUMBER(MATCH(L249,MasterData!$D$3:$D$18,0)),ISNUMBER(MATCH(L249,MasterData!$C$3:$C$18,0))),
    DATEDIF(E249,I249,"d"),
    DATEDIF(E249,TODAY(),"d"))</f>
        <v>104</v>
      </c>
      <c r="R249">
        <f t="shared" ca="1" si="12"/>
        <v>0</v>
      </c>
      <c r="S249">
        <f t="shared" ca="1" si="13"/>
        <v>0</v>
      </c>
      <c r="T249">
        <f t="shared" ca="1" si="14"/>
        <v>1</v>
      </c>
    </row>
    <row r="250" spans="2:20" x14ac:dyDescent="0.35">
      <c r="B250" t="s">
        <v>46</v>
      </c>
      <c r="D250" s="34">
        <v>5026</v>
      </c>
      <c r="E250" s="179">
        <v>45903</v>
      </c>
      <c r="G250" t="s">
        <v>823</v>
      </c>
      <c r="I250" s="179">
        <v>45924</v>
      </c>
      <c r="K250" t="s">
        <v>235</v>
      </c>
      <c r="L250" t="s">
        <v>171</v>
      </c>
      <c r="M250" t="s">
        <v>824</v>
      </c>
      <c r="N250" t="s">
        <v>237</v>
      </c>
      <c r="P250" s="204" t="s">
        <v>798</v>
      </c>
      <c r="Q250">
        <f ca="1">IF(OR(ISNUMBER(MATCH(L250,MasterData!$D$3:$D$18,0)),ISNUMBER(MATCH(L250,MasterData!$C$3:$C$18,0))),
    DATEDIF(E250,I250,"d"),
    DATEDIF(E250,TODAY(),"d"))</f>
        <v>21</v>
      </c>
      <c r="R250">
        <f t="shared" ca="1" si="12"/>
        <v>0</v>
      </c>
      <c r="S250">
        <f t="shared" ca="1" si="13"/>
        <v>1</v>
      </c>
      <c r="T250">
        <f t="shared" ca="1" si="14"/>
        <v>0</v>
      </c>
    </row>
    <row r="251" spans="2:20" x14ac:dyDescent="0.35">
      <c r="B251" t="s">
        <v>825</v>
      </c>
      <c r="D251" s="34">
        <v>3010</v>
      </c>
      <c r="E251" s="179">
        <v>45903</v>
      </c>
      <c r="G251" t="s">
        <v>826</v>
      </c>
      <c r="I251" s="179">
        <v>45916</v>
      </c>
      <c r="K251" t="s">
        <v>235</v>
      </c>
      <c r="L251" t="s">
        <v>171</v>
      </c>
      <c r="M251" t="s">
        <v>827</v>
      </c>
      <c r="N251" t="s">
        <v>237</v>
      </c>
      <c r="Q251">
        <f ca="1">IF(OR(ISNUMBER(MATCH(L251,MasterData!$D$3:$D$18,0)),ISNUMBER(MATCH(L251,MasterData!$C$3:$C$18,0))),
    DATEDIF(E251,I251,"d"),
    DATEDIF(E251,TODAY(),"d"))</f>
        <v>13</v>
      </c>
      <c r="R251">
        <f t="shared" ca="1" si="12"/>
        <v>0</v>
      </c>
      <c r="S251">
        <f t="shared" ca="1" si="13"/>
        <v>1</v>
      </c>
      <c r="T251">
        <f t="shared" ca="1" si="14"/>
        <v>0</v>
      </c>
    </row>
    <row r="252" spans="2:20" x14ac:dyDescent="0.35">
      <c r="B252" t="s">
        <v>828</v>
      </c>
      <c r="D252" s="34" t="s">
        <v>717</v>
      </c>
      <c r="E252" s="179">
        <v>45904</v>
      </c>
      <c r="G252" t="s">
        <v>829</v>
      </c>
      <c r="I252" s="179">
        <v>45904</v>
      </c>
      <c r="K252" t="s">
        <v>235</v>
      </c>
      <c r="L252" t="s">
        <v>171</v>
      </c>
      <c r="M252" t="s">
        <v>830</v>
      </c>
      <c r="N252" t="s">
        <v>237</v>
      </c>
      <c r="Q252">
        <f ca="1">IF(OR(ISNUMBER(MATCH(L252,MasterData!$D$3:$D$18,0)),ISNUMBER(MATCH(L252,MasterData!$C$3:$C$18,0))),
    DATEDIF(E252,I252,"d"),
    DATEDIF(E252,TODAY(),"d"))</f>
        <v>0</v>
      </c>
      <c r="R252">
        <f t="shared" ca="1" si="12"/>
        <v>1</v>
      </c>
      <c r="S252">
        <f t="shared" ca="1" si="13"/>
        <v>0</v>
      </c>
      <c r="T252">
        <f t="shared" ca="1" si="14"/>
        <v>0</v>
      </c>
    </row>
    <row r="253" spans="2:20" x14ac:dyDescent="0.35">
      <c r="B253" t="s">
        <v>831</v>
      </c>
      <c r="D253" s="34" t="s">
        <v>480</v>
      </c>
      <c r="E253" s="179">
        <v>45904</v>
      </c>
      <c r="G253" t="s">
        <v>738</v>
      </c>
      <c r="I253" s="179">
        <v>45908</v>
      </c>
      <c r="K253" t="s">
        <v>235</v>
      </c>
      <c r="L253" t="s">
        <v>171</v>
      </c>
      <c r="M253" t="s">
        <v>832</v>
      </c>
      <c r="N253" t="s">
        <v>237</v>
      </c>
      <c r="Q253">
        <f ca="1">IF(OR(ISNUMBER(MATCH(L253,MasterData!$D$3:$D$18,0)),ISNUMBER(MATCH(L253,MasterData!$C$3:$C$18,0))),
    DATEDIF(E253,I253,"d"),
    DATEDIF(E253,TODAY(),"d"))</f>
        <v>4</v>
      </c>
      <c r="R253">
        <f t="shared" ca="1" si="12"/>
        <v>1</v>
      </c>
      <c r="S253">
        <f t="shared" ca="1" si="13"/>
        <v>0</v>
      </c>
      <c r="T253">
        <f t="shared" ca="1" si="14"/>
        <v>0</v>
      </c>
    </row>
    <row r="254" spans="2:20" x14ac:dyDescent="0.35">
      <c r="B254" t="s">
        <v>47</v>
      </c>
      <c r="D254" s="34" t="s">
        <v>746</v>
      </c>
      <c r="E254" s="179">
        <v>45904</v>
      </c>
      <c r="G254" t="s">
        <v>658</v>
      </c>
      <c r="I254" s="179">
        <v>45922</v>
      </c>
      <c r="K254" t="s">
        <v>241</v>
      </c>
      <c r="L254" t="s">
        <v>171</v>
      </c>
      <c r="M254" t="s">
        <v>833</v>
      </c>
      <c r="N254" t="s">
        <v>237</v>
      </c>
      <c r="P254" s="204" t="s">
        <v>798</v>
      </c>
      <c r="Q254">
        <f ca="1">IF(OR(ISNUMBER(MATCH(L254,MasterData!$D$3:$D$18,0)),ISNUMBER(MATCH(L254,MasterData!$C$3:$C$18,0))),
    DATEDIF(E254,I254,"d"),
    DATEDIF(E254,TODAY(),"d"))</f>
        <v>18</v>
      </c>
      <c r="R254">
        <f t="shared" ca="1" si="12"/>
        <v>0</v>
      </c>
      <c r="S254">
        <f t="shared" ca="1" si="13"/>
        <v>1</v>
      </c>
      <c r="T254">
        <f t="shared" ca="1" si="14"/>
        <v>0</v>
      </c>
    </row>
    <row r="255" spans="2:20" x14ac:dyDescent="0.35">
      <c r="B255" t="s">
        <v>51</v>
      </c>
      <c r="D255" s="34">
        <v>3014</v>
      </c>
      <c r="E255" s="179">
        <v>45905</v>
      </c>
      <c r="G255" t="s">
        <v>834</v>
      </c>
      <c r="I255" s="179">
        <v>45905</v>
      </c>
      <c r="K255" t="s">
        <v>241</v>
      </c>
      <c r="L255" t="s">
        <v>164</v>
      </c>
      <c r="M255" t="s">
        <v>835</v>
      </c>
      <c r="N255" t="s">
        <v>237</v>
      </c>
      <c r="P255" s="204" t="s">
        <v>798</v>
      </c>
      <c r="Q255">
        <f ca="1">IF(OR(ISNUMBER(MATCH(L255,MasterData!$D$3:$D$18,0)),ISNUMBER(MATCH(L255,MasterData!$C$3:$C$18,0))),
    DATEDIF(E255,I255,"d"),
    DATEDIF(E255,TODAY(),"d"))</f>
        <v>102</v>
      </c>
      <c r="R255">
        <f t="shared" ca="1" si="12"/>
        <v>0</v>
      </c>
      <c r="S255">
        <f t="shared" ca="1" si="13"/>
        <v>0</v>
      </c>
      <c r="T255">
        <f t="shared" ca="1" si="14"/>
        <v>1</v>
      </c>
    </row>
    <row r="256" spans="2:20" x14ac:dyDescent="0.35">
      <c r="B256" t="s">
        <v>836</v>
      </c>
      <c r="D256" s="34" t="s">
        <v>717</v>
      </c>
      <c r="E256" s="179">
        <v>45909</v>
      </c>
      <c r="G256" t="s">
        <v>837</v>
      </c>
      <c r="I256" s="179">
        <v>45919</v>
      </c>
      <c r="K256" t="s">
        <v>241</v>
      </c>
      <c r="L256" t="s">
        <v>171</v>
      </c>
      <c r="M256" t="s">
        <v>838</v>
      </c>
      <c r="N256" t="s">
        <v>237</v>
      </c>
      <c r="Q256">
        <f ca="1">IF(OR(ISNUMBER(MATCH(L256,MasterData!$D$3:$D$18,0)),ISNUMBER(MATCH(L256,MasterData!$C$3:$C$18,0))),
    DATEDIF(E256,I256,"d"),
    DATEDIF(E256,TODAY(),"d"))</f>
        <v>10</v>
      </c>
      <c r="R256">
        <f t="shared" ca="1" si="12"/>
        <v>0</v>
      </c>
      <c r="S256">
        <f t="shared" ca="1" si="13"/>
        <v>1</v>
      </c>
      <c r="T256">
        <f t="shared" ca="1" si="14"/>
        <v>0</v>
      </c>
    </row>
    <row r="257" spans="2:20" x14ac:dyDescent="0.35">
      <c r="B257" t="s">
        <v>48</v>
      </c>
      <c r="D257" s="34" t="s">
        <v>746</v>
      </c>
      <c r="E257" s="179">
        <v>45909</v>
      </c>
      <c r="G257" t="s">
        <v>839</v>
      </c>
      <c r="I257" s="179">
        <v>45909</v>
      </c>
      <c r="K257" t="s">
        <v>347</v>
      </c>
      <c r="L257" t="s">
        <v>164</v>
      </c>
      <c r="M257" t="s">
        <v>840</v>
      </c>
      <c r="N257" t="s">
        <v>237</v>
      </c>
      <c r="P257" s="204" t="s">
        <v>798</v>
      </c>
      <c r="Q257">
        <f ca="1">IF(OR(ISNUMBER(MATCH(L257,MasterData!$D$3:$D$18,0)),ISNUMBER(MATCH(L257,MasterData!$C$3:$C$18,0))),
    DATEDIF(E257,I257,"d"),
    DATEDIF(E257,TODAY(),"d"))</f>
        <v>98</v>
      </c>
      <c r="R257">
        <f t="shared" ca="1" si="12"/>
        <v>0</v>
      </c>
      <c r="S257">
        <f t="shared" ca="1" si="13"/>
        <v>0</v>
      </c>
      <c r="T257">
        <f t="shared" ca="1" si="14"/>
        <v>1</v>
      </c>
    </row>
    <row r="258" spans="2:20" x14ac:dyDescent="0.35">
      <c r="B258" t="s">
        <v>841</v>
      </c>
      <c r="D258" s="34" t="s">
        <v>480</v>
      </c>
      <c r="E258" s="179">
        <v>45910</v>
      </c>
      <c r="G258" t="s">
        <v>842</v>
      </c>
      <c r="I258" s="179">
        <v>45917</v>
      </c>
      <c r="K258" t="s">
        <v>235</v>
      </c>
      <c r="L258" t="s">
        <v>171</v>
      </c>
      <c r="M258" t="s">
        <v>843</v>
      </c>
      <c r="N258" t="s">
        <v>237</v>
      </c>
      <c r="P258" s="193" t="s">
        <v>799</v>
      </c>
      <c r="Q258">
        <f ca="1">IF(OR(ISNUMBER(MATCH(L258,MasterData!$D$3:$D$18,0)),ISNUMBER(MATCH(L258,MasterData!$C$3:$C$18,0))),
    DATEDIF(E258,I258,"d"),
    DATEDIF(E258,TODAY(),"d"))</f>
        <v>7</v>
      </c>
      <c r="R258">
        <f t="shared" ca="1" si="12"/>
        <v>1</v>
      </c>
      <c r="S258">
        <f t="shared" ca="1" si="13"/>
        <v>0</v>
      </c>
      <c r="T258">
        <f t="shared" ca="1" si="14"/>
        <v>0</v>
      </c>
    </row>
    <row r="259" spans="2:20" x14ac:dyDescent="0.35">
      <c r="B259" t="s">
        <v>844</v>
      </c>
      <c r="D259" s="34" t="s">
        <v>746</v>
      </c>
      <c r="E259" s="179">
        <v>45911</v>
      </c>
      <c r="G259" t="s">
        <v>839</v>
      </c>
      <c r="I259" s="179">
        <v>45911</v>
      </c>
      <c r="K259" t="s">
        <v>241</v>
      </c>
      <c r="L259" t="s">
        <v>164</v>
      </c>
      <c r="M259" t="s">
        <v>845</v>
      </c>
      <c r="N259" t="s">
        <v>237</v>
      </c>
      <c r="Q259">
        <f ca="1">IF(OR(ISNUMBER(MATCH(L259,MasterData!$D$3:$D$18,0)),ISNUMBER(MATCH(L259,MasterData!$C$3:$C$18,0))),
    DATEDIF(E259,I259,"d"),
    DATEDIF(E259,TODAY(),"d"))</f>
        <v>96</v>
      </c>
      <c r="R259">
        <f t="shared" ca="1" si="12"/>
        <v>0</v>
      </c>
      <c r="S259">
        <f t="shared" ca="1" si="13"/>
        <v>0</v>
      </c>
      <c r="T259">
        <f t="shared" ca="1" si="14"/>
        <v>1</v>
      </c>
    </row>
    <row r="260" spans="2:20" x14ac:dyDescent="0.35">
      <c r="B260" t="s">
        <v>49</v>
      </c>
      <c r="D260" s="34">
        <v>3014</v>
      </c>
      <c r="E260" s="179">
        <v>45911</v>
      </c>
      <c r="G260" t="s">
        <v>846</v>
      </c>
      <c r="I260" s="179">
        <v>45924</v>
      </c>
      <c r="K260" t="s">
        <v>241</v>
      </c>
      <c r="L260" t="s">
        <v>171</v>
      </c>
      <c r="M260" t="s">
        <v>847</v>
      </c>
      <c r="N260" t="s">
        <v>237</v>
      </c>
      <c r="P260" s="204" t="s">
        <v>798</v>
      </c>
      <c r="Q260">
        <f ca="1">IF(OR(ISNUMBER(MATCH(L260,MasterData!$D$3:$D$18,0)),ISNUMBER(MATCH(L260,MasterData!$C$3:$C$18,0))),
    DATEDIF(E260,I260,"d"),
    DATEDIF(E260,TODAY(),"d"))</f>
        <v>13</v>
      </c>
      <c r="R260">
        <f t="shared" ca="1" si="12"/>
        <v>0</v>
      </c>
      <c r="S260">
        <f t="shared" ca="1" si="13"/>
        <v>1</v>
      </c>
      <c r="T260">
        <f t="shared" ca="1" si="14"/>
        <v>0</v>
      </c>
    </row>
    <row r="261" spans="2:20" x14ac:dyDescent="0.35">
      <c r="B261" t="s">
        <v>50</v>
      </c>
      <c r="D261" s="34" t="s">
        <v>746</v>
      </c>
      <c r="E261" s="179">
        <v>45911</v>
      </c>
      <c r="G261" t="s">
        <v>848</v>
      </c>
      <c r="I261" s="179">
        <v>45911</v>
      </c>
      <c r="K261" t="s">
        <v>235</v>
      </c>
      <c r="L261" t="s">
        <v>164</v>
      </c>
      <c r="M261" t="s">
        <v>849</v>
      </c>
      <c r="N261" t="s">
        <v>237</v>
      </c>
      <c r="P261" s="204" t="s">
        <v>798</v>
      </c>
      <c r="Q261">
        <f ca="1">IF(OR(ISNUMBER(MATCH(L261,MasterData!$D$3:$D$18,0)),ISNUMBER(MATCH(L261,MasterData!$C$3:$C$18,0))),
    DATEDIF(E261,I261,"d"),
    DATEDIF(E261,TODAY(),"d"))</f>
        <v>96</v>
      </c>
      <c r="R261">
        <f t="shared" ca="1" si="12"/>
        <v>0</v>
      </c>
      <c r="S261">
        <f t="shared" ca="1" si="13"/>
        <v>0</v>
      </c>
      <c r="T261">
        <f t="shared" ca="1" si="14"/>
        <v>1</v>
      </c>
    </row>
    <row r="262" spans="2:20" x14ac:dyDescent="0.35">
      <c r="B262" t="s">
        <v>850</v>
      </c>
      <c r="D262" s="34" t="s">
        <v>480</v>
      </c>
      <c r="E262" s="179">
        <v>45911</v>
      </c>
      <c r="G262" t="s">
        <v>848</v>
      </c>
      <c r="I262" s="179">
        <v>45911</v>
      </c>
      <c r="K262" t="s">
        <v>241</v>
      </c>
      <c r="L262" t="s">
        <v>171</v>
      </c>
      <c r="M262" t="s">
        <v>851</v>
      </c>
      <c r="N262" t="s">
        <v>237</v>
      </c>
      <c r="Q262">
        <f ca="1">IF(OR(ISNUMBER(MATCH(L262,MasterData!$D$3:$D$18,0)),ISNUMBER(MATCH(L262,MasterData!$C$3:$C$18,0))),
    DATEDIF(E262,I262,"d"),
    DATEDIF(E262,TODAY(),"d"))</f>
        <v>0</v>
      </c>
      <c r="R262">
        <f t="shared" ca="1" si="12"/>
        <v>1</v>
      </c>
      <c r="S262">
        <f t="shared" ca="1" si="13"/>
        <v>0</v>
      </c>
      <c r="T262">
        <f t="shared" ca="1" si="14"/>
        <v>0</v>
      </c>
    </row>
    <row r="263" spans="2:20" x14ac:dyDescent="0.35">
      <c r="B263" t="s">
        <v>852</v>
      </c>
      <c r="D263" s="34">
        <v>3003</v>
      </c>
      <c r="E263" s="179">
        <v>45912</v>
      </c>
      <c r="G263" t="s">
        <v>853</v>
      </c>
      <c r="I263" s="179">
        <v>45917</v>
      </c>
      <c r="K263" t="s">
        <v>241</v>
      </c>
      <c r="L263" t="s">
        <v>171</v>
      </c>
      <c r="M263" t="s">
        <v>854</v>
      </c>
      <c r="N263" t="s">
        <v>237</v>
      </c>
      <c r="Q263">
        <f ca="1">IF(OR(ISNUMBER(MATCH(L263,MasterData!$D$3:$D$18,0)),ISNUMBER(MATCH(L263,MasterData!$C$3:$C$18,0))),
    DATEDIF(E263,I263,"d"),
    DATEDIF(E263,TODAY(),"d"))</f>
        <v>5</v>
      </c>
      <c r="R263">
        <f t="shared" ca="1" si="12"/>
        <v>1</v>
      </c>
      <c r="S263">
        <f t="shared" ca="1" si="13"/>
        <v>0</v>
      </c>
      <c r="T263">
        <f t="shared" ca="1" si="14"/>
        <v>0</v>
      </c>
    </row>
    <row r="264" spans="2:20" x14ac:dyDescent="0.35">
      <c r="B264" t="s">
        <v>855</v>
      </c>
      <c r="D264" s="34" t="s">
        <v>480</v>
      </c>
      <c r="E264" s="179">
        <v>45915</v>
      </c>
      <c r="G264" t="s">
        <v>834</v>
      </c>
      <c r="I264" s="179">
        <v>45918</v>
      </c>
      <c r="K264" t="s">
        <v>241</v>
      </c>
      <c r="L264" t="s">
        <v>169</v>
      </c>
      <c r="M264" t="s">
        <v>856</v>
      </c>
      <c r="N264" t="s">
        <v>237</v>
      </c>
      <c r="Q264">
        <f ca="1">IF(OR(ISNUMBER(MATCH(L264,MasterData!$D$3:$D$18,0)),ISNUMBER(MATCH(L264,MasterData!$C$3:$C$18,0))),
    DATEDIF(E264,I264,"d"),
    DATEDIF(E264,TODAY(),"d"))</f>
        <v>92</v>
      </c>
      <c r="R264">
        <f t="shared" ca="1" si="12"/>
        <v>0</v>
      </c>
      <c r="S264">
        <f t="shared" ca="1" si="13"/>
        <v>0</v>
      </c>
      <c r="T264">
        <f t="shared" ca="1" si="14"/>
        <v>1</v>
      </c>
    </row>
    <row r="265" spans="2:20" x14ac:dyDescent="0.35">
      <c r="B265" t="s">
        <v>857</v>
      </c>
      <c r="D265" s="34" t="s">
        <v>480</v>
      </c>
      <c r="E265" s="179">
        <v>45916</v>
      </c>
      <c r="G265" t="s">
        <v>245</v>
      </c>
      <c r="I265" s="179">
        <v>45924</v>
      </c>
      <c r="K265" t="s">
        <v>241</v>
      </c>
      <c r="L265" t="s">
        <v>171</v>
      </c>
      <c r="M265" t="s">
        <v>858</v>
      </c>
      <c r="N265" t="s">
        <v>237</v>
      </c>
      <c r="Q265">
        <f ca="1">IF(OR(ISNUMBER(MATCH(L265,MasterData!$D$3:$D$18,0)),ISNUMBER(MATCH(L265,MasterData!$C$3:$C$18,0))),
    DATEDIF(E265,I265,"d"),
    DATEDIF(E265,TODAY(),"d"))</f>
        <v>8</v>
      </c>
      <c r="R265">
        <f t="shared" ref="R265:R328" ca="1" si="15">IF(AND($Q265&gt;=0,$Q265&lt;=7),1,0)</f>
        <v>0</v>
      </c>
      <c r="S265">
        <f t="shared" ref="S265:S308" ca="1" si="16">IF(AND($Q265&gt;7,Q265&lt;=30),1,0)</f>
        <v>1</v>
      </c>
      <c r="T265">
        <f t="shared" ref="T265:T328" ca="1" si="17">IF($Q265&gt;30,1,0)</f>
        <v>0</v>
      </c>
    </row>
    <row r="266" spans="2:20" x14ac:dyDescent="0.35">
      <c r="B266" t="s">
        <v>859</v>
      </c>
      <c r="D266" s="34" t="s">
        <v>746</v>
      </c>
      <c r="E266" s="179">
        <v>45916</v>
      </c>
      <c r="G266" t="s">
        <v>839</v>
      </c>
      <c r="I266" s="179">
        <v>45924</v>
      </c>
      <c r="K266" t="s">
        <v>241</v>
      </c>
      <c r="L266" t="s">
        <v>171</v>
      </c>
      <c r="M266" t="s">
        <v>860</v>
      </c>
      <c r="N266" t="s">
        <v>237</v>
      </c>
      <c r="Q266">
        <f ca="1">IF(OR(ISNUMBER(MATCH(L266,MasterData!$D$3:$D$18,0)),ISNUMBER(MATCH(L266,MasterData!$C$3:$C$18,0))),
    DATEDIF(E266,I266,"d"),
    DATEDIF(E266,TODAY(),"d"))</f>
        <v>8</v>
      </c>
      <c r="R266">
        <f t="shared" ca="1" si="15"/>
        <v>0</v>
      </c>
      <c r="S266">
        <f t="shared" ca="1" si="16"/>
        <v>1</v>
      </c>
      <c r="T266">
        <f t="shared" ca="1" si="17"/>
        <v>0</v>
      </c>
    </row>
    <row r="267" spans="2:20" x14ac:dyDescent="0.35">
      <c r="B267" t="s">
        <v>861</v>
      </c>
      <c r="D267" s="34" t="s">
        <v>480</v>
      </c>
      <c r="E267" s="179">
        <v>45916</v>
      </c>
      <c r="G267" t="s">
        <v>862</v>
      </c>
      <c r="I267" s="179">
        <v>45927</v>
      </c>
      <c r="K267" t="s">
        <v>347</v>
      </c>
      <c r="L267" t="s">
        <v>171</v>
      </c>
      <c r="M267" t="s">
        <v>863</v>
      </c>
      <c r="N267" t="s">
        <v>237</v>
      </c>
      <c r="Q267">
        <f ca="1">IF(OR(ISNUMBER(MATCH(L267,MasterData!$D$3:$D$18,0)),ISNUMBER(MATCH(L267,MasterData!$C$3:$C$18,0))),
    DATEDIF(E267,I267,"d"),
    DATEDIF(E267,TODAY(),"d"))</f>
        <v>11</v>
      </c>
      <c r="R267">
        <f t="shared" ca="1" si="15"/>
        <v>0</v>
      </c>
      <c r="S267">
        <f t="shared" ca="1" si="16"/>
        <v>1</v>
      </c>
      <c r="T267">
        <f t="shared" ca="1" si="17"/>
        <v>0</v>
      </c>
    </row>
    <row r="268" spans="2:20" x14ac:dyDescent="0.35">
      <c r="B268" t="s">
        <v>864</v>
      </c>
      <c r="D268" s="34" t="s">
        <v>480</v>
      </c>
      <c r="E268" s="179">
        <v>45916</v>
      </c>
      <c r="G268" t="s">
        <v>862</v>
      </c>
      <c r="I268" s="179">
        <v>45917</v>
      </c>
      <c r="K268" t="s">
        <v>347</v>
      </c>
      <c r="L268" t="s">
        <v>171</v>
      </c>
      <c r="M268" t="s">
        <v>865</v>
      </c>
      <c r="N268" t="s">
        <v>237</v>
      </c>
      <c r="Q268">
        <f ca="1">IF(OR(ISNUMBER(MATCH(L268,MasterData!$D$3:$D$18,0)),ISNUMBER(MATCH(L268,MasterData!$C$3:$C$18,0))),
    DATEDIF(E268,I268,"d"),
    DATEDIF(E268,TODAY(),"d"))</f>
        <v>1</v>
      </c>
      <c r="R268">
        <f t="shared" ca="1" si="15"/>
        <v>1</v>
      </c>
      <c r="S268">
        <f t="shared" ca="1" si="16"/>
        <v>0</v>
      </c>
      <c r="T268">
        <f t="shared" ca="1" si="17"/>
        <v>0</v>
      </c>
    </row>
    <row r="269" spans="2:20" x14ac:dyDescent="0.35">
      <c r="B269" t="s">
        <v>52</v>
      </c>
      <c r="D269" s="34">
        <v>3009</v>
      </c>
      <c r="E269" s="179">
        <v>45917</v>
      </c>
      <c r="G269" t="s">
        <v>866</v>
      </c>
      <c r="I269" s="179">
        <v>45918</v>
      </c>
      <c r="K269" t="s">
        <v>235</v>
      </c>
      <c r="L269" t="s">
        <v>171</v>
      </c>
      <c r="M269" t="s">
        <v>867</v>
      </c>
      <c r="N269" t="s">
        <v>237</v>
      </c>
      <c r="P269" s="204" t="s">
        <v>798</v>
      </c>
      <c r="Q269">
        <f ca="1">IF(OR(ISNUMBER(MATCH(L269,MasterData!$D$3:$D$18,0)),ISNUMBER(MATCH(L269,MasterData!$C$3:$C$18,0))),
    DATEDIF(E269,I269,"d"),
    DATEDIF(E269,TODAY(),"d"))</f>
        <v>1</v>
      </c>
      <c r="R269">
        <f t="shared" ca="1" si="15"/>
        <v>1</v>
      </c>
      <c r="S269">
        <f t="shared" ca="1" si="16"/>
        <v>0</v>
      </c>
      <c r="T269">
        <f t="shared" ca="1" si="17"/>
        <v>0</v>
      </c>
    </row>
    <row r="270" spans="2:20" x14ac:dyDescent="0.35">
      <c r="B270" t="s">
        <v>868</v>
      </c>
      <c r="D270" s="34">
        <v>5240</v>
      </c>
      <c r="E270" s="179">
        <v>45917</v>
      </c>
      <c r="G270" t="s">
        <v>869</v>
      </c>
      <c r="I270" s="179">
        <v>45918</v>
      </c>
      <c r="K270" t="s">
        <v>235</v>
      </c>
      <c r="L270" t="s">
        <v>171</v>
      </c>
      <c r="M270" t="s">
        <v>870</v>
      </c>
      <c r="N270" t="s">
        <v>237</v>
      </c>
      <c r="Q270">
        <f ca="1">IF(OR(ISNUMBER(MATCH(L270,MasterData!$D$3:$D$18,0)),ISNUMBER(MATCH(L270,MasterData!$C$3:$C$18,0))),
    DATEDIF(E270,I270,"d"),
    DATEDIF(E270,TODAY(),"d"))</f>
        <v>1</v>
      </c>
      <c r="R270">
        <f t="shared" ca="1" si="15"/>
        <v>1</v>
      </c>
      <c r="S270">
        <f t="shared" ca="1" si="16"/>
        <v>0</v>
      </c>
      <c r="T270">
        <f t="shared" ca="1" si="17"/>
        <v>0</v>
      </c>
    </row>
    <row r="271" spans="2:20" x14ac:dyDescent="0.35">
      <c r="B271" t="s">
        <v>871</v>
      </c>
      <c r="D271" s="34">
        <v>3366</v>
      </c>
      <c r="E271" s="179">
        <v>45918</v>
      </c>
      <c r="G271" t="s">
        <v>720</v>
      </c>
      <c r="I271" s="179">
        <v>45919</v>
      </c>
      <c r="K271" t="s">
        <v>235</v>
      </c>
      <c r="L271" t="s">
        <v>171</v>
      </c>
      <c r="M271" t="s">
        <v>872</v>
      </c>
      <c r="N271" t="s">
        <v>237</v>
      </c>
      <c r="Q271">
        <f ca="1">IF(OR(ISNUMBER(MATCH(L271,MasterData!$D$3:$D$18,0)),ISNUMBER(MATCH(L271,MasterData!$C$3:$C$18,0))),
    DATEDIF(E271,I271,"d"),
    DATEDIF(E271,TODAY(),"d"))</f>
        <v>1</v>
      </c>
      <c r="R271">
        <f t="shared" ca="1" si="15"/>
        <v>1</v>
      </c>
      <c r="S271">
        <f t="shared" ca="1" si="16"/>
        <v>0</v>
      </c>
      <c r="T271">
        <f t="shared" ca="1" si="17"/>
        <v>0</v>
      </c>
    </row>
    <row r="272" spans="2:20" x14ac:dyDescent="0.35">
      <c r="B272" t="s">
        <v>873</v>
      </c>
      <c r="D272" s="34">
        <v>3366</v>
      </c>
      <c r="E272" s="179">
        <v>45918</v>
      </c>
      <c r="G272" t="s">
        <v>720</v>
      </c>
      <c r="I272" s="179">
        <v>45919</v>
      </c>
      <c r="K272" t="s">
        <v>235</v>
      </c>
      <c r="L272" t="s">
        <v>171</v>
      </c>
      <c r="M272" t="s">
        <v>874</v>
      </c>
      <c r="N272" t="s">
        <v>237</v>
      </c>
      <c r="Q272">
        <f ca="1">IF(OR(ISNUMBER(MATCH(L272,MasterData!$D$3:$D$18,0)),ISNUMBER(MATCH(L272,MasterData!$C$3:$C$18,0))),
    DATEDIF(E272,I272,"d"),
    DATEDIF(E272,TODAY(),"d"))</f>
        <v>1</v>
      </c>
      <c r="R272">
        <f t="shared" ca="1" si="15"/>
        <v>1</v>
      </c>
      <c r="S272">
        <f t="shared" ca="1" si="16"/>
        <v>0</v>
      </c>
      <c r="T272">
        <f t="shared" ca="1" si="17"/>
        <v>0</v>
      </c>
    </row>
    <row r="273" spans="2:20" x14ac:dyDescent="0.35">
      <c r="B273" t="s">
        <v>875</v>
      </c>
      <c r="D273" s="34" t="s">
        <v>660</v>
      </c>
      <c r="E273" s="179">
        <v>45918</v>
      </c>
      <c r="G273" t="s">
        <v>876</v>
      </c>
      <c r="I273" s="179">
        <v>45922</v>
      </c>
      <c r="K273" t="s">
        <v>235</v>
      </c>
      <c r="L273" t="s">
        <v>171</v>
      </c>
      <c r="M273" t="s">
        <v>877</v>
      </c>
      <c r="N273" t="s">
        <v>237</v>
      </c>
      <c r="Q273">
        <f ca="1">IF(OR(ISNUMBER(MATCH(L273,MasterData!$D$3:$D$18,0)),ISNUMBER(MATCH(L273,MasterData!$C$3:$C$18,0))),
    DATEDIF(E273,I273,"d"),
    DATEDIF(E273,TODAY(),"d"))</f>
        <v>4</v>
      </c>
      <c r="R273">
        <f t="shared" ca="1" si="15"/>
        <v>1</v>
      </c>
      <c r="S273">
        <f t="shared" ca="1" si="16"/>
        <v>0</v>
      </c>
      <c r="T273">
        <f t="shared" ca="1" si="17"/>
        <v>0</v>
      </c>
    </row>
    <row r="274" spans="2:20" x14ac:dyDescent="0.35">
      <c r="B274" t="s">
        <v>878</v>
      </c>
      <c r="D274" s="34" t="s">
        <v>717</v>
      </c>
      <c r="E274" s="179">
        <v>45919</v>
      </c>
      <c r="G274" t="s">
        <v>879</v>
      </c>
      <c r="I274" s="179">
        <v>45919</v>
      </c>
      <c r="K274" t="s">
        <v>241</v>
      </c>
      <c r="L274" t="s">
        <v>164</v>
      </c>
      <c r="M274" t="s">
        <v>880</v>
      </c>
      <c r="N274" t="s">
        <v>237</v>
      </c>
      <c r="Q274">
        <f ca="1">IF(OR(ISNUMBER(MATCH(L274,MasterData!$D$3:$D$18,0)),ISNUMBER(MATCH(L274,MasterData!$C$3:$C$18,0))),
    DATEDIF(E274,I274,"d"),
    DATEDIF(E274,TODAY(),"d"))</f>
        <v>88</v>
      </c>
      <c r="R274">
        <f t="shared" ca="1" si="15"/>
        <v>0</v>
      </c>
      <c r="S274">
        <f t="shared" ca="1" si="16"/>
        <v>0</v>
      </c>
      <c r="T274">
        <f t="shared" ca="1" si="17"/>
        <v>1</v>
      </c>
    </row>
    <row r="275" spans="2:20" x14ac:dyDescent="0.35">
      <c r="B275" t="s">
        <v>881</v>
      </c>
      <c r="D275" s="34" t="s">
        <v>717</v>
      </c>
      <c r="E275" s="179">
        <v>45919</v>
      </c>
      <c r="G275" t="s">
        <v>882</v>
      </c>
      <c r="I275" s="179">
        <v>45924</v>
      </c>
      <c r="K275" t="s">
        <v>241</v>
      </c>
      <c r="L275" t="s">
        <v>171</v>
      </c>
      <c r="M275" t="s">
        <v>883</v>
      </c>
      <c r="N275" t="s">
        <v>237</v>
      </c>
      <c r="Q275">
        <f ca="1">IF(OR(ISNUMBER(MATCH(L275,MasterData!$D$3:$D$18,0)),ISNUMBER(MATCH(L275,MasterData!$C$3:$C$18,0))),
    DATEDIF(E275,I275,"d"),
    DATEDIF(E275,TODAY(),"d"))</f>
        <v>5</v>
      </c>
      <c r="R275">
        <f t="shared" ca="1" si="15"/>
        <v>1</v>
      </c>
      <c r="S275">
        <f t="shared" ca="1" si="16"/>
        <v>0</v>
      </c>
      <c r="T275">
        <f t="shared" ca="1" si="17"/>
        <v>0</v>
      </c>
    </row>
    <row r="276" spans="2:20" x14ac:dyDescent="0.35">
      <c r="B276" t="s">
        <v>54</v>
      </c>
      <c r="D276" s="34" t="s">
        <v>480</v>
      </c>
      <c r="E276" s="179">
        <v>45922</v>
      </c>
      <c r="G276" t="s">
        <v>715</v>
      </c>
      <c r="I276" s="179">
        <v>45924</v>
      </c>
      <c r="K276" t="s">
        <v>235</v>
      </c>
      <c r="L276" t="s">
        <v>171</v>
      </c>
      <c r="M276" t="s">
        <v>884</v>
      </c>
      <c r="N276" t="s">
        <v>237</v>
      </c>
      <c r="P276" s="204" t="s">
        <v>798</v>
      </c>
      <c r="Q276">
        <f ca="1">IF(OR(ISNUMBER(MATCH(L276,MasterData!$D$3:$D$18,0)),ISNUMBER(MATCH(L276,MasterData!$C$3:$C$18,0))),
    DATEDIF(E276,I276,"d"),
    DATEDIF(E276,TODAY(),"d"))</f>
        <v>2</v>
      </c>
      <c r="R276">
        <f t="shared" ca="1" si="15"/>
        <v>1</v>
      </c>
      <c r="S276">
        <f t="shared" ca="1" si="16"/>
        <v>0</v>
      </c>
      <c r="T276">
        <f t="shared" ca="1" si="17"/>
        <v>0</v>
      </c>
    </row>
    <row r="277" spans="2:20" x14ac:dyDescent="0.35">
      <c r="B277" t="s">
        <v>885</v>
      </c>
      <c r="D277" s="34" t="s">
        <v>746</v>
      </c>
      <c r="E277" s="179">
        <v>45922</v>
      </c>
      <c r="G277" t="s">
        <v>886</v>
      </c>
      <c r="I277" s="179">
        <v>45923</v>
      </c>
      <c r="K277" t="s">
        <v>235</v>
      </c>
      <c r="L277" t="s">
        <v>171</v>
      </c>
      <c r="M277" t="s">
        <v>887</v>
      </c>
      <c r="N277" t="s">
        <v>237</v>
      </c>
      <c r="Q277">
        <f ca="1">IF(OR(ISNUMBER(MATCH(L277,MasterData!$D$3:$D$18,0)),ISNUMBER(MATCH(L277,MasterData!$C$3:$C$18,0))),
    DATEDIF(E277,I277,"d"),
    DATEDIF(E277,TODAY(),"d"))</f>
        <v>1</v>
      </c>
      <c r="R277">
        <f t="shared" ca="1" si="15"/>
        <v>1</v>
      </c>
      <c r="S277">
        <f t="shared" ca="1" si="16"/>
        <v>0</v>
      </c>
      <c r="T277">
        <f t="shared" ca="1" si="17"/>
        <v>0</v>
      </c>
    </row>
    <row r="278" spans="2:20" x14ac:dyDescent="0.35">
      <c r="B278" t="s">
        <v>888</v>
      </c>
      <c r="D278" s="34">
        <v>3010</v>
      </c>
      <c r="E278" s="179">
        <v>45922</v>
      </c>
      <c r="G278" t="s">
        <v>816</v>
      </c>
      <c r="I278" s="179">
        <v>45926</v>
      </c>
      <c r="K278" t="s">
        <v>241</v>
      </c>
      <c r="L278" t="s">
        <v>171</v>
      </c>
      <c r="M278" t="s">
        <v>889</v>
      </c>
      <c r="N278" t="s">
        <v>237</v>
      </c>
      <c r="Q278">
        <f ca="1">IF(OR(ISNUMBER(MATCH(L278,MasterData!$D$3:$D$18,0)),ISNUMBER(MATCH(L278,MasterData!$C$3:$C$18,0))),
    DATEDIF(E278,I278,"d"),
    DATEDIF(E278,TODAY(),"d"))</f>
        <v>4</v>
      </c>
      <c r="R278">
        <f t="shared" ca="1" si="15"/>
        <v>1</v>
      </c>
      <c r="S278">
        <f t="shared" ca="1" si="16"/>
        <v>0</v>
      </c>
      <c r="T278">
        <f t="shared" ca="1" si="17"/>
        <v>0</v>
      </c>
    </row>
    <row r="279" spans="2:20" x14ac:dyDescent="0.35">
      <c r="B279" t="s">
        <v>55</v>
      </c>
      <c r="D279" s="34" t="s">
        <v>480</v>
      </c>
      <c r="E279" s="179">
        <v>45922</v>
      </c>
      <c r="G279" t="s">
        <v>715</v>
      </c>
      <c r="I279" s="179">
        <v>45923</v>
      </c>
      <c r="K279" t="s">
        <v>235</v>
      </c>
      <c r="L279" t="s">
        <v>171</v>
      </c>
      <c r="M279" t="s">
        <v>890</v>
      </c>
      <c r="N279" t="s">
        <v>237</v>
      </c>
      <c r="P279" s="204" t="s">
        <v>798</v>
      </c>
      <c r="Q279">
        <f ca="1">IF(OR(ISNUMBER(MATCH(L279,MasterData!$D$3:$D$18,0)),ISNUMBER(MATCH(L279,MasterData!$C$3:$C$18,0))),
    DATEDIF(E279,I279,"d"),
    DATEDIF(E279,TODAY(),"d"))</f>
        <v>1</v>
      </c>
      <c r="R279">
        <f t="shared" ca="1" si="15"/>
        <v>1</v>
      </c>
      <c r="S279">
        <f t="shared" ca="1" si="16"/>
        <v>0</v>
      </c>
      <c r="T279">
        <f t="shared" ca="1" si="17"/>
        <v>0</v>
      </c>
    </row>
    <row r="280" spans="2:20" x14ac:dyDescent="0.35">
      <c r="B280" t="s">
        <v>891</v>
      </c>
      <c r="D280" s="34">
        <v>5026</v>
      </c>
      <c r="E280" s="179">
        <v>45922</v>
      </c>
      <c r="G280" t="s">
        <v>892</v>
      </c>
      <c r="I280" s="179">
        <v>45922</v>
      </c>
      <c r="K280" t="s">
        <v>235</v>
      </c>
      <c r="L280" t="s">
        <v>164</v>
      </c>
      <c r="M280" t="s">
        <v>893</v>
      </c>
      <c r="N280" t="s">
        <v>237</v>
      </c>
      <c r="Q280">
        <f ca="1">IF(OR(ISNUMBER(MATCH(L280,MasterData!$D$3:$D$18,0)),ISNUMBER(MATCH(L280,MasterData!$C$3:$C$18,0))),
    DATEDIF(E280,I280,"d"),
    DATEDIF(E280,TODAY(),"d"))</f>
        <v>85</v>
      </c>
      <c r="R280">
        <f t="shared" ca="1" si="15"/>
        <v>0</v>
      </c>
      <c r="S280">
        <f t="shared" ca="1" si="16"/>
        <v>0</v>
      </c>
      <c r="T280">
        <f t="shared" ca="1" si="17"/>
        <v>1</v>
      </c>
    </row>
    <row r="281" spans="2:20" x14ac:dyDescent="0.35">
      <c r="B281" t="s">
        <v>56</v>
      </c>
      <c r="D281" s="34" t="s">
        <v>480</v>
      </c>
      <c r="E281" s="179">
        <v>45922</v>
      </c>
      <c r="G281" t="s">
        <v>715</v>
      </c>
      <c r="I281" s="179">
        <v>45925</v>
      </c>
      <c r="K281" t="s">
        <v>235</v>
      </c>
      <c r="L281" t="s">
        <v>171</v>
      </c>
      <c r="M281" t="s">
        <v>894</v>
      </c>
      <c r="N281" t="s">
        <v>237</v>
      </c>
      <c r="P281" s="204" t="s">
        <v>798</v>
      </c>
      <c r="Q281">
        <f ca="1">IF(OR(ISNUMBER(MATCH(L281,MasterData!$D$3:$D$18,0)),ISNUMBER(MATCH(L281,MasterData!$C$3:$C$18,0))),
    DATEDIF(E281,I281,"d"),
    DATEDIF(E281,TODAY(),"d"))</f>
        <v>3</v>
      </c>
      <c r="R281">
        <f t="shared" ca="1" si="15"/>
        <v>1</v>
      </c>
      <c r="S281">
        <f t="shared" ca="1" si="16"/>
        <v>0</v>
      </c>
      <c r="T281">
        <f t="shared" ca="1" si="17"/>
        <v>0</v>
      </c>
    </row>
    <row r="282" spans="2:20" x14ac:dyDescent="0.35">
      <c r="B282" t="s">
        <v>895</v>
      </c>
      <c r="D282" s="34">
        <v>7092</v>
      </c>
      <c r="E282" s="179">
        <v>45922</v>
      </c>
      <c r="G282" t="s">
        <v>896</v>
      </c>
      <c r="I282" s="179">
        <v>45927</v>
      </c>
      <c r="K282" t="s">
        <v>241</v>
      </c>
      <c r="L282" t="s">
        <v>171</v>
      </c>
      <c r="M282" t="s">
        <v>897</v>
      </c>
      <c r="N282" t="s">
        <v>237</v>
      </c>
      <c r="Q282">
        <f ca="1">IF(OR(ISNUMBER(MATCH(L282,MasterData!$D$3:$D$18,0)),ISNUMBER(MATCH(L282,MasterData!$C$3:$C$18,0))),
    DATEDIF(E282,I282,"d"),
    DATEDIF(E282,TODAY(),"d"))</f>
        <v>5</v>
      </c>
      <c r="R282">
        <f t="shared" ca="1" si="15"/>
        <v>1</v>
      </c>
      <c r="S282">
        <f t="shared" ca="1" si="16"/>
        <v>0</v>
      </c>
      <c r="T282">
        <f t="shared" ca="1" si="17"/>
        <v>0</v>
      </c>
    </row>
    <row r="283" spans="2:20" x14ac:dyDescent="0.35">
      <c r="B283" t="s">
        <v>57</v>
      </c>
      <c r="D283" s="34" t="s">
        <v>480</v>
      </c>
      <c r="E283" s="179">
        <v>45922</v>
      </c>
      <c r="G283" t="s">
        <v>715</v>
      </c>
      <c r="I283" s="179">
        <v>45923</v>
      </c>
      <c r="K283" t="s">
        <v>235</v>
      </c>
      <c r="L283" t="s">
        <v>171</v>
      </c>
      <c r="M283" t="s">
        <v>898</v>
      </c>
      <c r="N283" t="s">
        <v>237</v>
      </c>
      <c r="P283" s="204" t="s">
        <v>798</v>
      </c>
      <c r="Q283">
        <f ca="1">IF(OR(ISNUMBER(MATCH(L283,MasterData!$D$3:$D$18,0)),ISNUMBER(MATCH(L283,MasterData!$C$3:$C$18,0))),
    DATEDIF(E283,I283,"d"),
    DATEDIF(E283,TODAY(),"d"))</f>
        <v>1</v>
      </c>
      <c r="R283">
        <f t="shared" ca="1" si="15"/>
        <v>1</v>
      </c>
      <c r="S283">
        <f t="shared" ca="1" si="16"/>
        <v>0</v>
      </c>
      <c r="T283">
        <f t="shared" ca="1" si="17"/>
        <v>0</v>
      </c>
    </row>
    <row r="284" spans="2:20" x14ac:dyDescent="0.35">
      <c r="B284" t="s">
        <v>58</v>
      </c>
      <c r="D284" s="34" t="s">
        <v>717</v>
      </c>
      <c r="E284" s="179">
        <v>45923</v>
      </c>
      <c r="G284" t="s">
        <v>715</v>
      </c>
      <c r="I284" s="179">
        <v>45925</v>
      </c>
      <c r="K284" t="s">
        <v>235</v>
      </c>
      <c r="L284" t="s">
        <v>171</v>
      </c>
      <c r="M284" t="s">
        <v>899</v>
      </c>
      <c r="N284" t="s">
        <v>237</v>
      </c>
      <c r="P284" s="204" t="s">
        <v>798</v>
      </c>
      <c r="Q284">
        <f ca="1">IF(OR(ISNUMBER(MATCH(L284,MasterData!$D$3:$D$18,0)),ISNUMBER(MATCH(L284,MasterData!$C$3:$C$18,0))),
    DATEDIF(E284,I284,"d"),
    DATEDIF(E284,TODAY(),"d"))</f>
        <v>2</v>
      </c>
      <c r="R284">
        <f t="shared" ca="1" si="15"/>
        <v>1</v>
      </c>
      <c r="S284">
        <f t="shared" ca="1" si="16"/>
        <v>0</v>
      </c>
      <c r="T284">
        <f t="shared" ca="1" si="17"/>
        <v>0</v>
      </c>
    </row>
    <row r="285" spans="2:20" x14ac:dyDescent="0.35">
      <c r="B285" t="s">
        <v>900</v>
      </c>
      <c r="D285" s="34" t="s">
        <v>746</v>
      </c>
      <c r="E285" s="179">
        <v>45924</v>
      </c>
      <c r="G285" t="s">
        <v>886</v>
      </c>
      <c r="I285" s="179">
        <v>45927</v>
      </c>
      <c r="K285" t="s">
        <v>235</v>
      </c>
      <c r="L285" t="s">
        <v>171</v>
      </c>
      <c r="M285" t="s">
        <v>901</v>
      </c>
      <c r="N285" t="s">
        <v>237</v>
      </c>
      <c r="Q285">
        <f ca="1">IF(OR(ISNUMBER(MATCH(L285,MasterData!$D$3:$D$18,0)),ISNUMBER(MATCH(L285,MasterData!$C$3:$C$18,0))),
    DATEDIF(E285,I285,"d"),
    DATEDIF(E285,TODAY(),"d"))</f>
        <v>3</v>
      </c>
      <c r="R285">
        <f t="shared" ca="1" si="15"/>
        <v>1</v>
      </c>
      <c r="S285">
        <f t="shared" ca="1" si="16"/>
        <v>0</v>
      </c>
      <c r="T285">
        <f t="shared" ca="1" si="17"/>
        <v>0</v>
      </c>
    </row>
    <row r="286" spans="2:20" x14ac:dyDescent="0.35">
      <c r="B286" t="s">
        <v>902</v>
      </c>
      <c r="D286" s="34" t="s">
        <v>717</v>
      </c>
      <c r="E286" s="179">
        <v>45924</v>
      </c>
      <c r="G286" t="s">
        <v>816</v>
      </c>
      <c r="I286" s="179">
        <v>45924</v>
      </c>
      <c r="K286" t="s">
        <v>235</v>
      </c>
      <c r="L286" t="s">
        <v>171</v>
      </c>
      <c r="M286" t="s">
        <v>903</v>
      </c>
      <c r="N286" t="s">
        <v>237</v>
      </c>
      <c r="Q286">
        <f ca="1">IF(OR(ISNUMBER(MATCH(L286,MasterData!$D$3:$D$18,0)),ISNUMBER(MATCH(L286,MasterData!$C$3:$C$18,0))),
    DATEDIF(E286,I286,"d"),
    DATEDIF(E286,TODAY(),"d"))</f>
        <v>0</v>
      </c>
      <c r="R286">
        <f t="shared" ca="1" si="15"/>
        <v>1</v>
      </c>
      <c r="S286">
        <f t="shared" ca="1" si="16"/>
        <v>0</v>
      </c>
      <c r="T286">
        <f t="shared" ca="1" si="17"/>
        <v>0</v>
      </c>
    </row>
    <row r="287" spans="2:20" x14ac:dyDescent="0.35">
      <c r="B287" t="s">
        <v>59</v>
      </c>
      <c r="D287" s="34" t="s">
        <v>717</v>
      </c>
      <c r="E287" s="179">
        <v>45924</v>
      </c>
      <c r="G287" t="s">
        <v>715</v>
      </c>
      <c r="I287" s="179">
        <v>45925</v>
      </c>
      <c r="K287" t="s">
        <v>235</v>
      </c>
      <c r="L287" t="s">
        <v>171</v>
      </c>
      <c r="M287" t="s">
        <v>904</v>
      </c>
      <c r="N287" t="s">
        <v>237</v>
      </c>
      <c r="P287" s="204" t="s">
        <v>798</v>
      </c>
      <c r="Q287">
        <f ca="1">IF(OR(ISNUMBER(MATCH(L287,MasterData!$D$3:$D$18,0)),ISNUMBER(MATCH(L287,MasterData!$C$3:$C$18,0))),
    DATEDIF(E287,I287,"d"),
    DATEDIF(E287,TODAY(),"d"))</f>
        <v>1</v>
      </c>
      <c r="R287">
        <f t="shared" ca="1" si="15"/>
        <v>1</v>
      </c>
      <c r="S287">
        <f t="shared" ca="1" si="16"/>
        <v>0</v>
      </c>
      <c r="T287">
        <f t="shared" ca="1" si="17"/>
        <v>0</v>
      </c>
    </row>
    <row r="288" spans="2:20" x14ac:dyDescent="0.35">
      <c r="B288" t="s">
        <v>60</v>
      </c>
      <c r="D288" s="34">
        <v>3366</v>
      </c>
      <c r="E288" s="179">
        <v>45924</v>
      </c>
      <c r="G288" t="s">
        <v>905</v>
      </c>
      <c r="I288" s="179">
        <v>45926</v>
      </c>
      <c r="K288" t="s">
        <v>235</v>
      </c>
      <c r="L288" t="s">
        <v>164</v>
      </c>
      <c r="M288" t="s">
        <v>906</v>
      </c>
      <c r="N288" t="s">
        <v>237</v>
      </c>
      <c r="P288" s="204" t="s">
        <v>798</v>
      </c>
      <c r="Q288">
        <f ca="1">IF(OR(ISNUMBER(MATCH(L288,MasterData!$D$3:$D$18,0)),ISNUMBER(MATCH(L288,MasterData!$C$3:$C$18,0))),
    DATEDIF(E288,I288,"d"),
    DATEDIF(E288,TODAY(),"d"))</f>
        <v>83</v>
      </c>
      <c r="R288">
        <f t="shared" ca="1" si="15"/>
        <v>0</v>
      </c>
      <c r="S288">
        <f t="shared" ca="1" si="16"/>
        <v>0</v>
      </c>
      <c r="T288">
        <f t="shared" ca="1" si="17"/>
        <v>1</v>
      </c>
    </row>
    <row r="289" spans="2:20" x14ac:dyDescent="0.35">
      <c r="B289" t="s">
        <v>61</v>
      </c>
      <c r="D289" s="34" t="s">
        <v>717</v>
      </c>
      <c r="E289" s="179">
        <v>45924</v>
      </c>
      <c r="G289" t="s">
        <v>715</v>
      </c>
      <c r="I289" s="179">
        <v>45926</v>
      </c>
      <c r="K289" t="s">
        <v>235</v>
      </c>
      <c r="L289" t="s">
        <v>171</v>
      </c>
      <c r="M289" t="s">
        <v>907</v>
      </c>
      <c r="N289" t="s">
        <v>237</v>
      </c>
      <c r="P289" s="204" t="s">
        <v>798</v>
      </c>
      <c r="Q289">
        <f ca="1">IF(OR(ISNUMBER(MATCH(L289,MasterData!$D$3:$D$18,0)),ISNUMBER(MATCH(L289,MasterData!$C$3:$C$18,0))),
    DATEDIF(E289,I289,"d"),
    DATEDIF(E289,TODAY(),"d"))</f>
        <v>2</v>
      </c>
      <c r="R289">
        <f t="shared" ca="1" si="15"/>
        <v>1</v>
      </c>
      <c r="S289">
        <f t="shared" ca="1" si="16"/>
        <v>0</v>
      </c>
      <c r="T289">
        <f t="shared" ca="1" si="17"/>
        <v>0</v>
      </c>
    </row>
    <row r="290" spans="2:20" x14ac:dyDescent="0.35">
      <c r="B290" t="s">
        <v>62</v>
      </c>
      <c r="D290" s="34" t="s">
        <v>717</v>
      </c>
      <c r="E290" s="179">
        <v>45924</v>
      </c>
      <c r="G290" t="s">
        <v>715</v>
      </c>
      <c r="I290" s="179">
        <v>45925</v>
      </c>
      <c r="K290" t="s">
        <v>235</v>
      </c>
      <c r="L290" t="s">
        <v>171</v>
      </c>
      <c r="M290" t="s">
        <v>908</v>
      </c>
      <c r="N290" t="s">
        <v>237</v>
      </c>
      <c r="P290" s="204" t="s">
        <v>798</v>
      </c>
      <c r="Q290">
        <f ca="1">IF(OR(ISNUMBER(MATCH(L290,MasterData!$D$3:$D$18,0)),ISNUMBER(MATCH(L290,MasterData!$C$3:$C$18,0))),
    DATEDIF(E290,I290,"d"),
    DATEDIF(E290,TODAY(),"d"))</f>
        <v>1</v>
      </c>
      <c r="R290">
        <f t="shared" ca="1" si="15"/>
        <v>1</v>
      </c>
      <c r="S290">
        <f t="shared" ca="1" si="16"/>
        <v>0</v>
      </c>
      <c r="T290">
        <f t="shared" ca="1" si="17"/>
        <v>0</v>
      </c>
    </row>
    <row r="291" spans="2:20" x14ac:dyDescent="0.35">
      <c r="B291" t="s">
        <v>63</v>
      </c>
      <c r="D291" s="34" t="s">
        <v>480</v>
      </c>
      <c r="E291" s="179">
        <v>45925</v>
      </c>
      <c r="G291" t="s">
        <v>804</v>
      </c>
      <c r="I291" s="179">
        <v>45925</v>
      </c>
      <c r="K291" t="s">
        <v>241</v>
      </c>
      <c r="L291" t="s">
        <v>164</v>
      </c>
      <c r="M291" t="s">
        <v>909</v>
      </c>
      <c r="N291" t="s">
        <v>237</v>
      </c>
      <c r="P291" s="204" t="s">
        <v>798</v>
      </c>
      <c r="Q291">
        <f ca="1">IF(OR(ISNUMBER(MATCH(L291,MasterData!$D$3:$D$18,0)),ISNUMBER(MATCH(L291,MasterData!$C$3:$C$18,0))),
    DATEDIF(E291,I291,"d"),
    DATEDIF(E291,TODAY(),"d"))</f>
        <v>82</v>
      </c>
      <c r="R291">
        <f t="shared" ca="1" si="15"/>
        <v>0</v>
      </c>
      <c r="S291">
        <f t="shared" ca="1" si="16"/>
        <v>0</v>
      </c>
      <c r="T291">
        <f t="shared" ca="1" si="17"/>
        <v>1</v>
      </c>
    </row>
    <row r="292" spans="2:20" x14ac:dyDescent="0.35">
      <c r="B292" t="s">
        <v>910</v>
      </c>
      <c r="D292" s="34">
        <v>3366</v>
      </c>
      <c r="E292" s="179">
        <v>45925</v>
      </c>
      <c r="G292" t="s">
        <v>911</v>
      </c>
      <c r="I292" s="179">
        <v>45926</v>
      </c>
      <c r="K292" t="s">
        <v>235</v>
      </c>
      <c r="L292" t="s">
        <v>171</v>
      </c>
      <c r="M292" t="s">
        <v>912</v>
      </c>
      <c r="N292" t="s">
        <v>237</v>
      </c>
      <c r="Q292">
        <f ca="1">IF(OR(ISNUMBER(MATCH(L292,MasterData!$D$3:$D$18,0)),ISNUMBER(MATCH(L292,MasterData!$C$3:$C$18,0))),
    DATEDIF(E292,I292,"d"),
    DATEDIF(E292,TODAY(),"d"))</f>
        <v>1</v>
      </c>
      <c r="R292">
        <f t="shared" ca="1" si="15"/>
        <v>1</v>
      </c>
      <c r="S292">
        <f t="shared" ca="1" si="16"/>
        <v>0</v>
      </c>
      <c r="T292">
        <f t="shared" ca="1" si="17"/>
        <v>0</v>
      </c>
    </row>
    <row r="293" spans="2:20" x14ac:dyDescent="0.35">
      <c r="B293" t="s">
        <v>64</v>
      </c>
      <c r="D293" s="34" t="s">
        <v>717</v>
      </c>
      <c r="E293" s="179">
        <v>45925</v>
      </c>
      <c r="G293" t="s">
        <v>715</v>
      </c>
      <c r="I293" s="179">
        <v>45926</v>
      </c>
      <c r="K293" t="s">
        <v>235</v>
      </c>
      <c r="L293" t="s">
        <v>171</v>
      </c>
      <c r="M293" t="s">
        <v>913</v>
      </c>
      <c r="N293" t="s">
        <v>237</v>
      </c>
      <c r="P293" s="204" t="s">
        <v>798</v>
      </c>
      <c r="Q293">
        <f ca="1">IF(OR(ISNUMBER(MATCH(L293,MasterData!$D$3:$D$18,0)),ISNUMBER(MATCH(L293,MasterData!$C$3:$C$18,0))),
    DATEDIF(E293,I293,"d"),
    DATEDIF(E293,TODAY(),"d"))</f>
        <v>1</v>
      </c>
      <c r="R293">
        <f t="shared" ca="1" si="15"/>
        <v>1</v>
      </c>
      <c r="S293">
        <f t="shared" ca="1" si="16"/>
        <v>0</v>
      </c>
      <c r="T293">
        <f t="shared" ca="1" si="17"/>
        <v>0</v>
      </c>
    </row>
    <row r="294" spans="2:20" x14ac:dyDescent="0.35">
      <c r="B294" t="s">
        <v>914</v>
      </c>
      <c r="D294" s="34" t="s">
        <v>746</v>
      </c>
      <c r="E294" s="179">
        <v>45925</v>
      </c>
      <c r="G294" t="s">
        <v>715</v>
      </c>
      <c r="I294" s="179">
        <v>45925</v>
      </c>
      <c r="K294" t="s">
        <v>241</v>
      </c>
      <c r="L294" t="s">
        <v>171</v>
      </c>
      <c r="M294" t="s">
        <v>915</v>
      </c>
      <c r="N294" t="s">
        <v>237</v>
      </c>
      <c r="Q294">
        <f ca="1">IF(OR(ISNUMBER(MATCH(L294,MasterData!$D$3:$D$18,0)),ISNUMBER(MATCH(L294,MasterData!$C$3:$C$18,0))),
    DATEDIF(E294,I294,"d"),
    DATEDIF(E294,TODAY(),"d"))</f>
        <v>0</v>
      </c>
      <c r="R294">
        <f t="shared" ca="1" si="15"/>
        <v>1</v>
      </c>
      <c r="S294">
        <f t="shared" ca="1" si="16"/>
        <v>0</v>
      </c>
      <c r="T294">
        <f t="shared" ca="1" si="17"/>
        <v>0</v>
      </c>
    </row>
    <row r="295" spans="2:20" x14ac:dyDescent="0.35">
      <c r="B295" t="s">
        <v>65</v>
      </c>
      <c r="D295" s="34">
        <v>3014</v>
      </c>
      <c r="E295" s="179">
        <v>45925</v>
      </c>
      <c r="G295" t="s">
        <v>916</v>
      </c>
      <c r="I295" s="179">
        <v>45925</v>
      </c>
      <c r="K295" t="s">
        <v>347</v>
      </c>
      <c r="L295" t="s">
        <v>171</v>
      </c>
      <c r="M295" t="s">
        <v>917</v>
      </c>
      <c r="N295" t="s">
        <v>237</v>
      </c>
      <c r="P295" s="204" t="s">
        <v>798</v>
      </c>
      <c r="Q295">
        <f ca="1">IF(OR(ISNUMBER(MATCH(L295,MasterData!$D$3:$D$18,0)),ISNUMBER(MATCH(L295,MasterData!$C$3:$C$18,0))),
    DATEDIF(E295,I295,"d"),
    DATEDIF(E295,TODAY(),"d"))</f>
        <v>0</v>
      </c>
      <c r="R295">
        <f t="shared" ca="1" si="15"/>
        <v>1</v>
      </c>
      <c r="S295">
        <f t="shared" ca="1" si="16"/>
        <v>0</v>
      </c>
      <c r="T295">
        <f t="shared" ca="1" si="17"/>
        <v>0</v>
      </c>
    </row>
    <row r="296" spans="2:20" x14ac:dyDescent="0.35">
      <c r="B296" t="s">
        <v>66</v>
      </c>
      <c r="D296" s="34">
        <v>3003</v>
      </c>
      <c r="E296" s="179">
        <v>45925</v>
      </c>
      <c r="G296" t="s">
        <v>853</v>
      </c>
      <c r="I296" s="179">
        <v>45925</v>
      </c>
      <c r="K296" t="s">
        <v>241</v>
      </c>
      <c r="L296" t="s">
        <v>164</v>
      </c>
      <c r="M296" t="s">
        <v>918</v>
      </c>
      <c r="N296" t="s">
        <v>237</v>
      </c>
      <c r="P296" s="204" t="s">
        <v>798</v>
      </c>
      <c r="Q296">
        <f ca="1">IF(OR(ISNUMBER(MATCH(L296,MasterData!$D$3:$D$18,0)),ISNUMBER(MATCH(L296,MasterData!$C$3:$C$18,0))),
    DATEDIF(E296,I296,"d"),
    DATEDIF(E296,TODAY(),"d"))</f>
        <v>82</v>
      </c>
      <c r="R296">
        <f t="shared" ca="1" si="15"/>
        <v>0</v>
      </c>
      <c r="S296">
        <f t="shared" ca="1" si="16"/>
        <v>0</v>
      </c>
      <c r="T296">
        <f t="shared" ca="1" si="17"/>
        <v>1</v>
      </c>
    </row>
    <row r="297" spans="2:20" x14ac:dyDescent="0.35">
      <c r="B297" t="s">
        <v>919</v>
      </c>
      <c r="D297" s="34">
        <v>3014</v>
      </c>
      <c r="E297" s="179">
        <v>45925</v>
      </c>
      <c r="G297" t="s">
        <v>715</v>
      </c>
      <c r="I297" s="179">
        <v>45926</v>
      </c>
      <c r="K297" t="s">
        <v>235</v>
      </c>
      <c r="L297" t="s">
        <v>171</v>
      </c>
      <c r="M297" t="s">
        <v>920</v>
      </c>
      <c r="N297" t="s">
        <v>237</v>
      </c>
      <c r="Q297">
        <f ca="1">IF(OR(ISNUMBER(MATCH(L297,MasterData!$D$3:$D$18,0)),ISNUMBER(MATCH(L297,MasterData!$C$3:$C$18,0))),
    DATEDIF(E297,I297,"d"),
    DATEDIF(E297,TODAY(),"d"))</f>
        <v>1</v>
      </c>
      <c r="R297">
        <f t="shared" ca="1" si="15"/>
        <v>1</v>
      </c>
      <c r="S297">
        <f t="shared" ca="1" si="16"/>
        <v>0</v>
      </c>
      <c r="T297">
        <f t="shared" ca="1" si="17"/>
        <v>0</v>
      </c>
    </row>
    <row r="298" spans="2:20" x14ac:dyDescent="0.35">
      <c r="B298" t="s">
        <v>921</v>
      </c>
      <c r="D298" s="34">
        <v>3014</v>
      </c>
      <c r="E298" s="179">
        <v>45925</v>
      </c>
      <c r="G298" t="s">
        <v>916</v>
      </c>
      <c r="I298" s="179">
        <v>45926</v>
      </c>
      <c r="K298" t="s">
        <v>347</v>
      </c>
      <c r="L298" t="s">
        <v>171</v>
      </c>
      <c r="M298" t="s">
        <v>922</v>
      </c>
      <c r="N298" t="s">
        <v>237</v>
      </c>
      <c r="Q298">
        <f ca="1">IF(OR(ISNUMBER(MATCH(L298,MasterData!$D$3:$D$18,0)),ISNUMBER(MATCH(L298,MasterData!$C$3:$C$18,0))),
    DATEDIF(E298,I298,"d"),
    DATEDIF(E298,TODAY(),"d"))</f>
        <v>1</v>
      </c>
      <c r="R298">
        <f t="shared" ca="1" si="15"/>
        <v>1</v>
      </c>
      <c r="S298">
        <f t="shared" ca="1" si="16"/>
        <v>0</v>
      </c>
      <c r="T298">
        <f t="shared" ca="1" si="17"/>
        <v>0</v>
      </c>
    </row>
    <row r="299" spans="2:20" x14ac:dyDescent="0.35">
      <c r="B299" t="s">
        <v>923</v>
      </c>
      <c r="D299" s="34">
        <v>3014</v>
      </c>
      <c r="E299" s="179">
        <v>45925</v>
      </c>
      <c r="G299" t="s">
        <v>924</v>
      </c>
      <c r="I299" s="179">
        <v>45926</v>
      </c>
      <c r="K299" t="s">
        <v>235</v>
      </c>
      <c r="L299" t="s">
        <v>171</v>
      </c>
      <c r="M299" t="s">
        <v>925</v>
      </c>
      <c r="N299" t="s">
        <v>237</v>
      </c>
      <c r="Q299">
        <f ca="1">IF(OR(ISNUMBER(MATCH(L299,MasterData!$D$3:$D$18,0)),ISNUMBER(MATCH(L299,MasterData!$C$3:$C$18,0))),
    DATEDIF(E299,I299,"d"),
    DATEDIF(E299,TODAY(),"d"))</f>
        <v>1</v>
      </c>
      <c r="R299">
        <f t="shared" ca="1" si="15"/>
        <v>1</v>
      </c>
      <c r="S299">
        <f t="shared" ca="1" si="16"/>
        <v>0</v>
      </c>
      <c r="T299">
        <f t="shared" ca="1" si="17"/>
        <v>0</v>
      </c>
    </row>
    <row r="300" spans="2:20" x14ac:dyDescent="0.35">
      <c r="B300" t="s">
        <v>67</v>
      </c>
      <c r="D300" s="34" t="s">
        <v>746</v>
      </c>
      <c r="E300" s="179">
        <v>45926</v>
      </c>
      <c r="G300" t="s">
        <v>816</v>
      </c>
      <c r="I300" s="179">
        <v>45926</v>
      </c>
      <c r="K300" t="s">
        <v>235</v>
      </c>
      <c r="L300" t="s">
        <v>164</v>
      </c>
      <c r="M300" t="s">
        <v>926</v>
      </c>
      <c r="N300" t="s">
        <v>237</v>
      </c>
      <c r="P300" s="204" t="s">
        <v>798</v>
      </c>
      <c r="Q300">
        <f ca="1">IF(OR(ISNUMBER(MATCH(L300,MasterData!$D$3:$D$18,0)),ISNUMBER(MATCH(L300,MasterData!$C$3:$C$18,0))),
    DATEDIF(E300,I300,"d"),
    DATEDIF(E300,TODAY(),"d"))</f>
        <v>81</v>
      </c>
      <c r="R300">
        <f t="shared" ca="1" si="15"/>
        <v>0</v>
      </c>
      <c r="S300">
        <f t="shared" ca="1" si="16"/>
        <v>0</v>
      </c>
      <c r="T300">
        <f t="shared" ca="1" si="17"/>
        <v>1</v>
      </c>
    </row>
    <row r="301" spans="2:20" x14ac:dyDescent="0.35">
      <c r="B301" t="s">
        <v>68</v>
      </c>
      <c r="D301" s="34">
        <v>3014</v>
      </c>
      <c r="E301" s="179">
        <v>45926</v>
      </c>
      <c r="G301" t="s">
        <v>715</v>
      </c>
      <c r="I301" s="179">
        <v>45927</v>
      </c>
      <c r="K301" t="s">
        <v>235</v>
      </c>
      <c r="L301" t="s">
        <v>171</v>
      </c>
      <c r="M301" t="s">
        <v>927</v>
      </c>
      <c r="N301" t="s">
        <v>237</v>
      </c>
      <c r="P301" s="204" t="s">
        <v>798</v>
      </c>
      <c r="Q301">
        <f ca="1">IF(OR(ISNUMBER(MATCH(L301,MasterData!$D$3:$D$18,0)),ISNUMBER(MATCH(L301,MasterData!$C$3:$C$18,0))),
    DATEDIF(E301,I301,"d"),
    DATEDIF(E301,TODAY(),"d"))</f>
        <v>1</v>
      </c>
      <c r="R301">
        <f t="shared" ca="1" si="15"/>
        <v>1</v>
      </c>
      <c r="S301">
        <f t="shared" ca="1" si="16"/>
        <v>0</v>
      </c>
      <c r="T301">
        <f t="shared" ca="1" si="17"/>
        <v>0</v>
      </c>
    </row>
    <row r="302" spans="2:20" x14ac:dyDescent="0.35">
      <c r="B302" t="s">
        <v>928</v>
      </c>
      <c r="D302" s="34">
        <v>3014</v>
      </c>
      <c r="E302" s="179">
        <v>45926</v>
      </c>
      <c r="G302" t="s">
        <v>715</v>
      </c>
      <c r="I302" s="179">
        <v>45926</v>
      </c>
      <c r="K302" t="s">
        <v>235</v>
      </c>
      <c r="L302" t="s">
        <v>171</v>
      </c>
      <c r="M302" t="s">
        <v>929</v>
      </c>
      <c r="N302" t="s">
        <v>237</v>
      </c>
      <c r="Q302">
        <f ca="1">IF(OR(ISNUMBER(MATCH(L302,MasterData!$D$3:$D$18,0)),ISNUMBER(MATCH(L302,MasterData!$C$3:$C$18,0))),
    DATEDIF(E302,I302,"d"),
    DATEDIF(E302,TODAY(),"d"))</f>
        <v>0</v>
      </c>
      <c r="R302">
        <f t="shared" ca="1" si="15"/>
        <v>1</v>
      </c>
      <c r="S302">
        <f t="shared" ca="1" si="16"/>
        <v>0</v>
      </c>
      <c r="T302">
        <f t="shared" ca="1" si="17"/>
        <v>0</v>
      </c>
    </row>
    <row r="303" spans="2:20" x14ac:dyDescent="0.35">
      <c r="B303" t="s">
        <v>69</v>
      </c>
      <c r="D303" s="34">
        <v>3014</v>
      </c>
      <c r="E303" s="179">
        <v>45926</v>
      </c>
      <c r="G303" t="s">
        <v>715</v>
      </c>
      <c r="I303" s="179">
        <v>45926</v>
      </c>
      <c r="K303" t="s">
        <v>235</v>
      </c>
      <c r="L303" t="s">
        <v>164</v>
      </c>
      <c r="M303" t="s">
        <v>930</v>
      </c>
      <c r="N303" t="s">
        <v>237</v>
      </c>
      <c r="P303" s="204" t="s">
        <v>798</v>
      </c>
      <c r="Q303">
        <f ca="1">IF(OR(ISNUMBER(MATCH(L303,MasterData!$D$3:$D$18,0)),ISNUMBER(MATCH(L303,MasterData!$C$3:$C$18,0))),
    DATEDIF(E303,I303,"d"),
    DATEDIF(E303,TODAY(),"d"))</f>
        <v>81</v>
      </c>
      <c r="R303">
        <f t="shared" ca="1" si="15"/>
        <v>0</v>
      </c>
      <c r="S303">
        <f t="shared" ca="1" si="16"/>
        <v>0</v>
      </c>
      <c r="T303">
        <f t="shared" ca="1" si="17"/>
        <v>1</v>
      </c>
    </row>
    <row r="304" spans="2:20" x14ac:dyDescent="0.35">
      <c r="B304" t="s">
        <v>70</v>
      </c>
      <c r="D304" s="34">
        <v>3014</v>
      </c>
      <c r="E304" s="179">
        <v>45927</v>
      </c>
      <c r="G304" t="s">
        <v>715</v>
      </c>
      <c r="I304" s="179">
        <v>45927</v>
      </c>
      <c r="K304" t="s">
        <v>235</v>
      </c>
      <c r="L304" t="s">
        <v>164</v>
      </c>
      <c r="M304" t="s">
        <v>931</v>
      </c>
      <c r="N304" t="s">
        <v>237</v>
      </c>
      <c r="P304" s="204" t="s">
        <v>798</v>
      </c>
      <c r="Q304">
        <f ca="1">IF(OR(ISNUMBER(MATCH(L304,MasterData!$D$3:$D$18,0)),ISNUMBER(MATCH(L304,MasterData!$C$3:$C$18,0))),
    DATEDIF(E304,I304,"d"),
    DATEDIF(E304,TODAY(),"d"))</f>
        <v>80</v>
      </c>
      <c r="R304">
        <f t="shared" ca="1" si="15"/>
        <v>0</v>
      </c>
      <c r="S304">
        <f t="shared" ca="1" si="16"/>
        <v>0</v>
      </c>
      <c r="T304">
        <f t="shared" ca="1" si="17"/>
        <v>1</v>
      </c>
    </row>
    <row r="305" spans="2:20" x14ac:dyDescent="0.35">
      <c r="B305" t="s">
        <v>932</v>
      </c>
      <c r="D305" s="34">
        <v>3014</v>
      </c>
      <c r="E305" s="179">
        <v>45927</v>
      </c>
      <c r="G305" t="s">
        <v>715</v>
      </c>
      <c r="I305" s="179">
        <v>45930</v>
      </c>
      <c r="K305" t="s">
        <v>235</v>
      </c>
      <c r="L305" t="s">
        <v>171</v>
      </c>
      <c r="M305" t="s">
        <v>933</v>
      </c>
      <c r="N305" t="s">
        <v>237</v>
      </c>
      <c r="Q305">
        <f ca="1">IF(OR(ISNUMBER(MATCH(L305,MasterData!$D$3:$D$18,0)),ISNUMBER(MATCH(L305,MasterData!$C$3:$C$18,0))),
    DATEDIF(E305,I305,"d"),
    DATEDIF(E305,TODAY(),"d"))</f>
        <v>3</v>
      </c>
      <c r="R305">
        <f t="shared" ca="1" si="15"/>
        <v>1</v>
      </c>
      <c r="S305">
        <f t="shared" ca="1" si="16"/>
        <v>0</v>
      </c>
      <c r="T305">
        <f t="shared" ca="1" si="17"/>
        <v>0</v>
      </c>
    </row>
    <row r="306" spans="2:20" x14ac:dyDescent="0.35">
      <c r="B306" t="s">
        <v>71</v>
      </c>
      <c r="D306" s="34">
        <v>3014</v>
      </c>
      <c r="E306" s="179">
        <v>45928</v>
      </c>
      <c r="G306" t="s">
        <v>715</v>
      </c>
      <c r="I306" s="179">
        <v>45928</v>
      </c>
      <c r="K306" t="s">
        <v>235</v>
      </c>
      <c r="L306" t="s">
        <v>164</v>
      </c>
      <c r="M306" t="s">
        <v>934</v>
      </c>
      <c r="N306" t="s">
        <v>237</v>
      </c>
      <c r="P306" s="204" t="s">
        <v>798</v>
      </c>
      <c r="Q306">
        <f ca="1">IF(OR(ISNUMBER(MATCH(L306,MasterData!$D$3:$D$18,0)),ISNUMBER(MATCH(L306,MasterData!$C$3:$C$18,0))),
    DATEDIF(E306,I306,"d"),
    DATEDIF(E306,TODAY(),"d"))</f>
        <v>79</v>
      </c>
      <c r="R306">
        <f t="shared" ca="1" si="15"/>
        <v>0</v>
      </c>
      <c r="S306">
        <f t="shared" ca="1" si="16"/>
        <v>0</v>
      </c>
      <c r="T306">
        <f t="shared" ca="1" si="17"/>
        <v>1</v>
      </c>
    </row>
    <row r="307" spans="2:20" x14ac:dyDescent="0.35">
      <c r="B307" t="s">
        <v>72</v>
      </c>
      <c r="D307" s="34">
        <v>3014</v>
      </c>
      <c r="E307" s="179">
        <v>45928</v>
      </c>
      <c r="G307" t="s">
        <v>715</v>
      </c>
      <c r="I307" s="179">
        <v>45929</v>
      </c>
      <c r="K307" t="s">
        <v>235</v>
      </c>
      <c r="L307" t="s">
        <v>171</v>
      </c>
      <c r="M307" t="s">
        <v>935</v>
      </c>
      <c r="N307" t="s">
        <v>237</v>
      </c>
      <c r="P307" s="204" t="s">
        <v>798</v>
      </c>
      <c r="Q307">
        <f ca="1">IF(OR(ISNUMBER(MATCH(L307,MasterData!$D$3:$D$18,0)),ISNUMBER(MATCH(L307,MasterData!$C$3:$C$18,0))),
    DATEDIF(E307,I307,"d"),
    DATEDIF(E307,TODAY(),"d"))</f>
        <v>1</v>
      </c>
      <c r="R307">
        <f t="shared" ca="1" si="15"/>
        <v>1</v>
      </c>
      <c r="S307">
        <f t="shared" ca="1" si="16"/>
        <v>0</v>
      </c>
      <c r="T307">
        <f t="shared" ca="1" si="17"/>
        <v>0</v>
      </c>
    </row>
    <row r="308" spans="2:20" x14ac:dyDescent="0.35">
      <c r="B308" t="s">
        <v>73</v>
      </c>
      <c r="D308" s="34">
        <v>3014</v>
      </c>
      <c r="E308" s="179">
        <v>45928</v>
      </c>
      <c r="G308" t="s">
        <v>804</v>
      </c>
      <c r="I308" s="179">
        <v>45930</v>
      </c>
      <c r="K308" t="s">
        <v>235</v>
      </c>
      <c r="L308" t="s">
        <v>171</v>
      </c>
      <c r="M308" t="s">
        <v>936</v>
      </c>
      <c r="N308" t="s">
        <v>237</v>
      </c>
      <c r="P308" s="204" t="s">
        <v>798</v>
      </c>
      <c r="Q308">
        <f ca="1">IF(OR(ISNUMBER(MATCH(L308,MasterData!$D$3:$D$18,0)),ISNUMBER(MATCH(L308,MasterData!$C$3:$C$18,0))),
    DATEDIF(E308,I308,"d"),
    DATEDIF(E308,TODAY(),"d"))</f>
        <v>2</v>
      </c>
      <c r="R308">
        <f t="shared" ca="1" si="15"/>
        <v>1</v>
      </c>
      <c r="S308">
        <f t="shared" ca="1" si="16"/>
        <v>0</v>
      </c>
      <c r="T308">
        <f t="shared" ca="1" si="17"/>
        <v>0</v>
      </c>
    </row>
    <row r="309" spans="2:20" x14ac:dyDescent="0.35">
      <c r="B309" t="s">
        <v>74</v>
      </c>
      <c r="D309" s="34">
        <v>3014</v>
      </c>
      <c r="E309" s="179">
        <v>45929</v>
      </c>
      <c r="G309" t="s">
        <v>834</v>
      </c>
      <c r="I309" s="179">
        <v>45929</v>
      </c>
      <c r="K309" t="s">
        <v>241</v>
      </c>
      <c r="L309" t="s">
        <v>171</v>
      </c>
      <c r="M309" t="s">
        <v>937</v>
      </c>
      <c r="N309" t="s">
        <v>237</v>
      </c>
      <c r="P309" s="204" t="s">
        <v>798</v>
      </c>
      <c r="Q309">
        <f ca="1">IF(OR(ISNUMBER(MATCH(L309,MasterData!$D$3:$D$18,0)),ISNUMBER(MATCH(L309,MasterData!$C$3:$C$18,0))),
    DATEDIF(E309,I309,"d"),
    DATEDIF(E309,TODAY(),"d"))</f>
        <v>0</v>
      </c>
      <c r="R309">
        <f t="shared" ca="1" si="15"/>
        <v>1</v>
      </c>
      <c r="S309">
        <f t="shared" ref="S309:S316" ca="1" si="18">IF(AND($Q309&gt;7,Q309&lt;=30),1,0)</f>
        <v>0</v>
      </c>
      <c r="T309">
        <f t="shared" ca="1" si="17"/>
        <v>0</v>
      </c>
    </row>
    <row r="310" spans="2:20" x14ac:dyDescent="0.35">
      <c r="B310" t="s">
        <v>75</v>
      </c>
      <c r="D310" s="34">
        <v>3014</v>
      </c>
      <c r="E310" s="179">
        <v>45929</v>
      </c>
      <c r="G310" t="s">
        <v>715</v>
      </c>
      <c r="I310" s="179">
        <v>45929</v>
      </c>
      <c r="K310" t="s">
        <v>241</v>
      </c>
      <c r="L310" t="s">
        <v>171</v>
      </c>
      <c r="M310" t="s">
        <v>938</v>
      </c>
      <c r="N310" t="s">
        <v>237</v>
      </c>
      <c r="P310" s="204" t="s">
        <v>798</v>
      </c>
      <c r="Q310">
        <f ca="1">IF(OR(ISNUMBER(MATCH(L310,MasterData!$D$3:$D$18,0)),ISNUMBER(MATCH(L310,MasterData!$C$3:$C$18,0))),
    DATEDIF(E310,I310,"d"),
    DATEDIF(E310,TODAY(),"d"))</f>
        <v>0</v>
      </c>
      <c r="R310">
        <f t="shared" ca="1" si="15"/>
        <v>1</v>
      </c>
      <c r="S310">
        <f t="shared" ca="1" si="18"/>
        <v>0</v>
      </c>
      <c r="T310">
        <f t="shared" ca="1" si="17"/>
        <v>0</v>
      </c>
    </row>
    <row r="311" spans="2:20" x14ac:dyDescent="0.35">
      <c r="B311" t="s">
        <v>76</v>
      </c>
      <c r="D311" s="34">
        <v>3014</v>
      </c>
      <c r="E311" s="179">
        <v>45929</v>
      </c>
      <c r="G311" t="s">
        <v>715</v>
      </c>
      <c r="I311" s="179">
        <v>45929</v>
      </c>
      <c r="K311" t="s">
        <v>235</v>
      </c>
      <c r="L311" t="s">
        <v>171</v>
      </c>
      <c r="M311" t="s">
        <v>939</v>
      </c>
      <c r="N311" t="s">
        <v>237</v>
      </c>
      <c r="P311" s="204" t="s">
        <v>798</v>
      </c>
      <c r="Q311">
        <f ca="1">IF(OR(ISNUMBER(MATCH(L311,MasterData!$D$3:$D$18,0)),ISNUMBER(MATCH(L311,MasterData!$C$3:$C$18,0))),
    DATEDIF(E311,I311,"d"),
    DATEDIF(E311,TODAY(),"d"))</f>
        <v>0</v>
      </c>
      <c r="R311">
        <f t="shared" ca="1" si="15"/>
        <v>1</v>
      </c>
      <c r="S311">
        <f t="shared" ca="1" si="18"/>
        <v>0</v>
      </c>
      <c r="T311">
        <f t="shared" ca="1" si="17"/>
        <v>0</v>
      </c>
    </row>
    <row r="312" spans="2:20" x14ac:dyDescent="0.35">
      <c r="B312" t="s">
        <v>77</v>
      </c>
      <c r="D312" s="34" t="s">
        <v>746</v>
      </c>
      <c r="E312" s="179">
        <v>45929</v>
      </c>
      <c r="G312" t="s">
        <v>940</v>
      </c>
      <c r="I312" s="179">
        <v>45933</v>
      </c>
      <c r="K312" t="s">
        <v>235</v>
      </c>
      <c r="L312" t="s">
        <v>171</v>
      </c>
      <c r="M312" t="s">
        <v>941</v>
      </c>
      <c r="N312" t="s">
        <v>237</v>
      </c>
      <c r="P312" s="204" t="s">
        <v>798</v>
      </c>
      <c r="Q312">
        <f ca="1">IF(OR(ISNUMBER(MATCH(L312,MasterData!$D$3:$D$18,0)),ISNUMBER(MATCH(L312,MasterData!$C$3:$C$18,0))),
    DATEDIF(E312,I312,"d"),
    DATEDIF(E312,TODAY(),"d"))</f>
        <v>4</v>
      </c>
      <c r="R312">
        <f t="shared" ca="1" si="15"/>
        <v>1</v>
      </c>
      <c r="S312">
        <f t="shared" ca="1" si="18"/>
        <v>0</v>
      </c>
      <c r="T312">
        <f t="shared" ca="1" si="17"/>
        <v>0</v>
      </c>
    </row>
    <row r="313" spans="2:20" x14ac:dyDescent="0.35">
      <c r="B313" t="s">
        <v>78</v>
      </c>
      <c r="D313" s="34" t="s">
        <v>746</v>
      </c>
      <c r="E313" s="179">
        <v>45929</v>
      </c>
      <c r="G313" t="s">
        <v>816</v>
      </c>
      <c r="I313" s="179">
        <v>45931</v>
      </c>
      <c r="K313" t="s">
        <v>235</v>
      </c>
      <c r="L313" t="s">
        <v>171</v>
      </c>
      <c r="M313" t="s">
        <v>942</v>
      </c>
      <c r="N313" t="s">
        <v>237</v>
      </c>
      <c r="P313" s="204" t="s">
        <v>798</v>
      </c>
      <c r="Q313">
        <f ca="1">IF(OR(ISNUMBER(MATCH(L313,MasterData!$D$3:$D$18,0)),ISNUMBER(MATCH(L313,MasterData!$C$3:$C$18,0))),
    DATEDIF(E313,I313,"d"),
    DATEDIF(E313,TODAY(),"d"))</f>
        <v>2</v>
      </c>
      <c r="R313">
        <f t="shared" ca="1" si="15"/>
        <v>1</v>
      </c>
      <c r="S313">
        <f t="shared" ca="1" si="18"/>
        <v>0</v>
      </c>
      <c r="T313">
        <f t="shared" ca="1" si="17"/>
        <v>0</v>
      </c>
    </row>
    <row r="314" spans="2:20" x14ac:dyDescent="0.35">
      <c r="B314" t="s">
        <v>79</v>
      </c>
      <c r="D314" s="34">
        <v>3014</v>
      </c>
      <c r="E314" s="179">
        <v>45929</v>
      </c>
      <c r="G314" t="s">
        <v>804</v>
      </c>
      <c r="I314" s="179">
        <v>45929</v>
      </c>
      <c r="K314" t="s">
        <v>241</v>
      </c>
      <c r="L314" t="s">
        <v>164</v>
      </c>
      <c r="M314" t="s">
        <v>943</v>
      </c>
      <c r="N314" t="s">
        <v>237</v>
      </c>
      <c r="P314" s="204" t="s">
        <v>798</v>
      </c>
      <c r="Q314">
        <f ca="1">IF(OR(ISNUMBER(MATCH(L314,MasterData!$D$3:$D$18,0)),ISNUMBER(MATCH(L314,MasterData!$C$3:$C$18,0))),
    DATEDIF(E314,I314,"d"),
    DATEDIF(E314,TODAY(),"d"))</f>
        <v>78</v>
      </c>
      <c r="R314">
        <f t="shared" ca="1" si="15"/>
        <v>0</v>
      </c>
      <c r="S314">
        <f t="shared" ca="1" si="18"/>
        <v>0</v>
      </c>
      <c r="T314">
        <f t="shared" ca="1" si="17"/>
        <v>1</v>
      </c>
    </row>
    <row r="315" spans="2:20" x14ac:dyDescent="0.35">
      <c r="B315" t="s">
        <v>80</v>
      </c>
      <c r="D315" s="34">
        <v>3014</v>
      </c>
      <c r="E315" s="179">
        <v>45929</v>
      </c>
      <c r="G315" t="s">
        <v>804</v>
      </c>
      <c r="I315" s="179">
        <v>45929</v>
      </c>
      <c r="K315" t="s">
        <v>241</v>
      </c>
      <c r="L315" t="s">
        <v>164</v>
      </c>
      <c r="M315" t="s">
        <v>944</v>
      </c>
      <c r="N315" t="s">
        <v>237</v>
      </c>
      <c r="P315" s="204" t="s">
        <v>798</v>
      </c>
      <c r="Q315">
        <f ca="1">IF(OR(ISNUMBER(MATCH(L315,MasterData!$D$3:$D$18,0)),ISNUMBER(MATCH(L315,MasterData!$C$3:$C$18,0))),
    DATEDIF(E315,I315,"d"),
    DATEDIF(E315,TODAY(),"d"))</f>
        <v>78</v>
      </c>
      <c r="R315">
        <f t="shared" ca="1" si="15"/>
        <v>0</v>
      </c>
      <c r="S315">
        <f t="shared" ca="1" si="18"/>
        <v>0</v>
      </c>
      <c r="T315">
        <f t="shared" ca="1" si="17"/>
        <v>1</v>
      </c>
    </row>
    <row r="316" spans="2:20" x14ac:dyDescent="0.35">
      <c r="B316" t="s">
        <v>81</v>
      </c>
      <c r="D316" s="34" t="s">
        <v>254</v>
      </c>
      <c r="E316" s="179">
        <v>45929</v>
      </c>
      <c r="G316" t="s">
        <v>816</v>
      </c>
      <c r="I316" s="179">
        <v>45929</v>
      </c>
      <c r="K316" t="s">
        <v>241</v>
      </c>
      <c r="L316" t="s">
        <v>164</v>
      </c>
      <c r="M316" t="s">
        <v>945</v>
      </c>
      <c r="N316" t="s">
        <v>237</v>
      </c>
      <c r="P316" s="204" t="s">
        <v>798</v>
      </c>
      <c r="Q316">
        <f ca="1">IF(OR(ISNUMBER(MATCH(L316,MasterData!$D$3:$D$18,0)),ISNUMBER(MATCH(L316,MasterData!$C$3:$C$18,0))),
    DATEDIF(E316,I316,"d"),
    DATEDIF(E316,TODAY(),"d"))</f>
        <v>78</v>
      </c>
      <c r="R316">
        <f t="shared" ca="1" si="15"/>
        <v>0</v>
      </c>
      <c r="S316">
        <f t="shared" ca="1" si="18"/>
        <v>0</v>
      </c>
      <c r="T316">
        <f t="shared" ca="1" si="17"/>
        <v>1</v>
      </c>
    </row>
    <row r="317" spans="2:20" x14ac:dyDescent="0.35">
      <c r="B317" t="s">
        <v>946</v>
      </c>
      <c r="D317" s="34">
        <v>3006</v>
      </c>
      <c r="E317" s="179">
        <v>45929</v>
      </c>
      <c r="G317" t="s">
        <v>947</v>
      </c>
      <c r="I317" s="179">
        <v>45929</v>
      </c>
      <c r="K317" t="s">
        <v>241</v>
      </c>
      <c r="L317" t="s">
        <v>164</v>
      </c>
      <c r="M317" t="s">
        <v>948</v>
      </c>
      <c r="N317" t="s">
        <v>237</v>
      </c>
      <c r="Q317">
        <f ca="1">IF(OR(ISNUMBER(MATCH(L317,MasterData!$D$3:$D$18,0)),ISNUMBER(MATCH(L317,MasterData!$C$3:$C$18,0))),
    DATEDIF(E317,I317,"d"),
    DATEDIF(E317,TODAY(),"d"))</f>
        <v>78</v>
      </c>
      <c r="R317">
        <f t="shared" ca="1" si="15"/>
        <v>0</v>
      </c>
      <c r="S317">
        <f t="shared" ref="S317:S330" ca="1" si="19">IF(AND($Q317&gt;7,Q317&lt;=30),1,0)</f>
        <v>0</v>
      </c>
      <c r="T317">
        <f t="shared" ca="1" si="17"/>
        <v>1</v>
      </c>
    </row>
    <row r="318" spans="2:20" x14ac:dyDescent="0.35">
      <c r="B318" t="s">
        <v>949</v>
      </c>
      <c r="D318" s="34" t="s">
        <v>254</v>
      </c>
      <c r="E318" s="179">
        <v>45930</v>
      </c>
      <c r="G318" t="s">
        <v>727</v>
      </c>
      <c r="I318" s="179">
        <v>45930</v>
      </c>
      <c r="K318" t="s">
        <v>235</v>
      </c>
      <c r="L318" t="s">
        <v>164</v>
      </c>
      <c r="M318" t="s">
        <v>950</v>
      </c>
      <c r="N318" t="s">
        <v>237</v>
      </c>
      <c r="Q318">
        <f ca="1">IF(OR(ISNUMBER(MATCH(L318,MasterData!$D$3:$D$18,0)),ISNUMBER(MATCH(L318,MasterData!$C$3:$C$18,0))),
    DATEDIF(E318,I318,"d"),
    DATEDIF(E318,TODAY(),"d"))</f>
        <v>77</v>
      </c>
      <c r="R318">
        <f t="shared" ca="1" si="15"/>
        <v>0</v>
      </c>
      <c r="S318">
        <f t="shared" ca="1" si="19"/>
        <v>0</v>
      </c>
      <c r="T318">
        <f t="shared" ca="1" si="17"/>
        <v>1</v>
      </c>
    </row>
    <row r="319" spans="2:20" x14ac:dyDescent="0.35">
      <c r="B319" t="s">
        <v>951</v>
      </c>
      <c r="D319" s="34">
        <v>5975</v>
      </c>
      <c r="E319" s="179">
        <v>45930</v>
      </c>
      <c r="G319" t="s">
        <v>710</v>
      </c>
      <c r="I319" s="179">
        <v>45931</v>
      </c>
      <c r="K319" t="s">
        <v>235</v>
      </c>
      <c r="L319" t="s">
        <v>171</v>
      </c>
      <c r="M319" t="s">
        <v>952</v>
      </c>
      <c r="N319" t="s">
        <v>237</v>
      </c>
      <c r="Q319">
        <f ca="1">IF(OR(ISNUMBER(MATCH(L319,MasterData!$D$3:$D$18,0)),ISNUMBER(MATCH(L319,MasterData!$C$3:$C$18,0))),
    DATEDIF(E319,I319,"d"),
    DATEDIF(E319,TODAY(),"d"))</f>
        <v>1</v>
      </c>
      <c r="R319">
        <f t="shared" ca="1" si="15"/>
        <v>1</v>
      </c>
      <c r="S319">
        <f t="shared" ca="1" si="19"/>
        <v>0</v>
      </c>
      <c r="T319">
        <f t="shared" ca="1" si="17"/>
        <v>0</v>
      </c>
    </row>
    <row r="320" spans="2:20" x14ac:dyDescent="0.35">
      <c r="B320" t="s">
        <v>953</v>
      </c>
      <c r="D320" s="34" t="s">
        <v>480</v>
      </c>
      <c r="E320" s="179">
        <v>45930</v>
      </c>
      <c r="G320" t="s">
        <v>848</v>
      </c>
      <c r="I320" s="179">
        <v>45930</v>
      </c>
      <c r="K320" t="s">
        <v>347</v>
      </c>
      <c r="L320" t="s">
        <v>164</v>
      </c>
      <c r="M320" t="s">
        <v>954</v>
      </c>
      <c r="N320" t="s">
        <v>237</v>
      </c>
      <c r="Q320">
        <f ca="1">IF(OR(ISNUMBER(MATCH(L320,MasterData!$D$3:$D$18,0)),ISNUMBER(MATCH(L320,MasterData!$C$3:$C$18,0))),
    DATEDIF(E320,I320,"d"),
    DATEDIF(E320,TODAY(),"d"))</f>
        <v>77</v>
      </c>
      <c r="R320">
        <f t="shared" ca="1" si="15"/>
        <v>0</v>
      </c>
      <c r="S320">
        <f t="shared" ca="1" si="19"/>
        <v>0</v>
      </c>
      <c r="T320">
        <f t="shared" ca="1" si="17"/>
        <v>1</v>
      </c>
    </row>
    <row r="321" spans="2:20" x14ac:dyDescent="0.35">
      <c r="B321" t="s">
        <v>955</v>
      </c>
      <c r="D321" s="34">
        <v>3014</v>
      </c>
      <c r="E321" s="179">
        <v>45930</v>
      </c>
      <c r="G321" t="s">
        <v>804</v>
      </c>
      <c r="I321" s="179">
        <v>45930</v>
      </c>
      <c r="K321" t="s">
        <v>235</v>
      </c>
      <c r="L321" t="s">
        <v>164</v>
      </c>
      <c r="M321" t="s">
        <v>956</v>
      </c>
      <c r="N321" t="s">
        <v>237</v>
      </c>
      <c r="Q321">
        <f ca="1">IF(OR(ISNUMBER(MATCH(L321,MasterData!$D$3:$D$18,0)),ISNUMBER(MATCH(L321,MasterData!$C$3:$C$18,0))),
    DATEDIF(E321,I321,"d"),
    DATEDIF(E321,TODAY(),"d"))</f>
        <v>77</v>
      </c>
      <c r="R321">
        <f t="shared" ca="1" si="15"/>
        <v>0</v>
      </c>
      <c r="S321">
        <f t="shared" ca="1" si="19"/>
        <v>0</v>
      </c>
      <c r="T321">
        <f t="shared" ca="1" si="17"/>
        <v>1</v>
      </c>
    </row>
    <row r="322" spans="2:20" x14ac:dyDescent="0.35">
      <c r="B322" t="s">
        <v>957</v>
      </c>
      <c r="D322" s="34" t="s">
        <v>480</v>
      </c>
      <c r="E322" s="179">
        <v>45931</v>
      </c>
      <c r="G322" t="s">
        <v>715</v>
      </c>
      <c r="I322" s="179">
        <v>45931</v>
      </c>
      <c r="K322" t="s">
        <v>241</v>
      </c>
      <c r="L322" t="s">
        <v>171</v>
      </c>
      <c r="M322" t="s">
        <v>958</v>
      </c>
      <c r="N322" t="s">
        <v>237</v>
      </c>
      <c r="Q322">
        <f ca="1">IF(OR(ISNUMBER(MATCH(L322,MasterData!$D$3:$D$18,0)),ISNUMBER(MATCH(L322,MasterData!$C$3:$C$18,0))),
    DATEDIF(E322,I322,"d"),
    DATEDIF(E322,TODAY(),"d"))</f>
        <v>0</v>
      </c>
      <c r="R322">
        <f t="shared" ca="1" si="15"/>
        <v>1</v>
      </c>
      <c r="S322">
        <f t="shared" ca="1" si="19"/>
        <v>0</v>
      </c>
      <c r="T322">
        <f t="shared" ca="1" si="17"/>
        <v>0</v>
      </c>
    </row>
    <row r="323" spans="2:20" x14ac:dyDescent="0.35">
      <c r="B323" t="s">
        <v>959</v>
      </c>
      <c r="D323" s="34">
        <v>3003</v>
      </c>
      <c r="E323" s="179">
        <v>45931</v>
      </c>
      <c r="G323" t="s">
        <v>727</v>
      </c>
      <c r="I323" s="179">
        <v>45931</v>
      </c>
      <c r="K323" t="s">
        <v>235</v>
      </c>
      <c r="L323" t="s">
        <v>171</v>
      </c>
      <c r="M323" t="s">
        <v>960</v>
      </c>
      <c r="N323" t="s">
        <v>237</v>
      </c>
      <c r="Q323">
        <f ca="1">IF(OR(ISNUMBER(MATCH(L323,MasterData!$D$3:$D$18,0)),ISNUMBER(MATCH(L323,MasterData!$C$3:$C$18,0))),
    DATEDIF(E323,I323,"d"),
    DATEDIF(E323,TODAY(),"d"))</f>
        <v>0</v>
      </c>
      <c r="R323">
        <f t="shared" ca="1" si="15"/>
        <v>1</v>
      </c>
      <c r="S323">
        <f t="shared" ca="1" si="19"/>
        <v>0</v>
      </c>
      <c r="T323">
        <f t="shared" ca="1" si="17"/>
        <v>0</v>
      </c>
    </row>
    <row r="324" spans="2:20" x14ac:dyDescent="0.35">
      <c r="B324" t="s">
        <v>961</v>
      </c>
      <c r="D324" s="34" t="s">
        <v>480</v>
      </c>
      <c r="E324" s="179">
        <v>45931</v>
      </c>
      <c r="G324" t="s">
        <v>804</v>
      </c>
      <c r="I324" s="179">
        <v>45931</v>
      </c>
      <c r="K324" t="s">
        <v>241</v>
      </c>
      <c r="L324" t="s">
        <v>164</v>
      </c>
      <c r="M324" t="s">
        <v>962</v>
      </c>
      <c r="N324" t="s">
        <v>237</v>
      </c>
      <c r="Q324">
        <f ca="1">IF(OR(ISNUMBER(MATCH(L324,MasterData!$D$3:$D$18,0)),ISNUMBER(MATCH(L324,MasterData!$C$3:$C$18,0))),
    DATEDIF(E324,I324,"d"),
    DATEDIF(E324,TODAY(),"d"))</f>
        <v>76</v>
      </c>
      <c r="R324">
        <f t="shared" ca="1" si="15"/>
        <v>0</v>
      </c>
      <c r="S324">
        <f t="shared" ca="1" si="19"/>
        <v>0</v>
      </c>
      <c r="T324">
        <f t="shared" ca="1" si="17"/>
        <v>1</v>
      </c>
    </row>
    <row r="325" spans="2:20" x14ac:dyDescent="0.35">
      <c r="B325" t="s">
        <v>963</v>
      </c>
      <c r="D325" s="34" t="s">
        <v>964</v>
      </c>
      <c r="E325" s="179">
        <v>45931</v>
      </c>
      <c r="G325" t="s">
        <v>816</v>
      </c>
      <c r="I325" s="179">
        <v>45931</v>
      </c>
      <c r="K325" t="s">
        <v>235</v>
      </c>
      <c r="L325" t="s">
        <v>171</v>
      </c>
      <c r="M325" t="s">
        <v>965</v>
      </c>
      <c r="N325" t="s">
        <v>237</v>
      </c>
      <c r="Q325">
        <f ca="1">IF(OR(ISNUMBER(MATCH(L325,MasterData!$D$3:$D$18,0)),ISNUMBER(MATCH(L325,MasterData!$C$3:$C$18,0))),
    DATEDIF(E325,I325,"d"),
    DATEDIF(E325,TODAY(),"d"))</f>
        <v>0</v>
      </c>
      <c r="R325">
        <f t="shared" ca="1" si="15"/>
        <v>1</v>
      </c>
      <c r="S325">
        <f t="shared" ca="1" si="19"/>
        <v>0</v>
      </c>
      <c r="T325">
        <f t="shared" ca="1" si="17"/>
        <v>0</v>
      </c>
    </row>
    <row r="326" spans="2:20" x14ac:dyDescent="0.35">
      <c r="B326" t="s">
        <v>966</v>
      </c>
      <c r="D326" s="34" t="s">
        <v>717</v>
      </c>
      <c r="E326" s="179">
        <v>45931</v>
      </c>
      <c r="G326" t="s">
        <v>967</v>
      </c>
      <c r="I326" s="179">
        <v>45931</v>
      </c>
      <c r="K326" t="s">
        <v>235</v>
      </c>
      <c r="L326" t="s">
        <v>171</v>
      </c>
      <c r="M326" t="s">
        <v>968</v>
      </c>
      <c r="N326" t="s">
        <v>237</v>
      </c>
      <c r="Q326">
        <f ca="1">IF(OR(ISNUMBER(MATCH(L326,MasterData!$D$3:$D$18,0)),ISNUMBER(MATCH(L326,MasterData!$C$3:$C$18,0))),
    DATEDIF(E326,I326,"d"),
    DATEDIF(E326,TODAY(),"d"))</f>
        <v>0</v>
      </c>
      <c r="R326">
        <f t="shared" ca="1" si="15"/>
        <v>1</v>
      </c>
      <c r="S326">
        <f t="shared" ca="1" si="19"/>
        <v>0</v>
      </c>
      <c r="T326">
        <f t="shared" ca="1" si="17"/>
        <v>0</v>
      </c>
    </row>
    <row r="327" spans="2:20" x14ac:dyDescent="0.35">
      <c r="B327" t="s">
        <v>969</v>
      </c>
      <c r="D327" s="34" t="s">
        <v>480</v>
      </c>
      <c r="E327" s="179">
        <v>45931</v>
      </c>
      <c r="G327" t="s">
        <v>715</v>
      </c>
      <c r="I327" s="179">
        <v>45931</v>
      </c>
      <c r="K327" t="s">
        <v>241</v>
      </c>
      <c r="L327" t="s">
        <v>171</v>
      </c>
      <c r="M327" t="s">
        <v>970</v>
      </c>
      <c r="N327" t="s">
        <v>237</v>
      </c>
      <c r="Q327">
        <f ca="1">IF(OR(ISNUMBER(MATCH(L327,MasterData!$D$3:$D$18,0)),ISNUMBER(MATCH(L327,MasterData!$C$3:$C$18,0))),
    DATEDIF(E327,I327,"d"),
    DATEDIF(E327,TODAY(),"d"))</f>
        <v>0</v>
      </c>
      <c r="R327">
        <f t="shared" ca="1" si="15"/>
        <v>1</v>
      </c>
      <c r="S327">
        <f t="shared" ca="1" si="19"/>
        <v>0</v>
      </c>
      <c r="T327">
        <f t="shared" ca="1" si="17"/>
        <v>0</v>
      </c>
    </row>
    <row r="328" spans="2:20" x14ac:dyDescent="0.35">
      <c r="B328" t="s">
        <v>971</v>
      </c>
      <c r="D328" s="34" t="s">
        <v>480</v>
      </c>
      <c r="E328" s="179">
        <v>45932</v>
      </c>
      <c r="G328" t="s">
        <v>715</v>
      </c>
      <c r="I328" s="179">
        <v>45932</v>
      </c>
      <c r="K328" t="s">
        <v>241</v>
      </c>
      <c r="L328" t="s">
        <v>171</v>
      </c>
      <c r="M328" t="s">
        <v>972</v>
      </c>
      <c r="N328" t="s">
        <v>237</v>
      </c>
      <c r="Q328">
        <f ca="1">IF(OR(ISNUMBER(MATCH(L328,MasterData!$D$3:$D$18,0)),ISNUMBER(MATCH(L328,MasterData!$C$3:$C$18,0))),
    DATEDIF(E328,I328,"d"),
    DATEDIF(E328,TODAY(),"d"))</f>
        <v>0</v>
      </c>
      <c r="R328">
        <f t="shared" ca="1" si="15"/>
        <v>1</v>
      </c>
      <c r="S328">
        <f t="shared" ca="1" si="19"/>
        <v>0</v>
      </c>
      <c r="T328">
        <f t="shared" ca="1" si="17"/>
        <v>0</v>
      </c>
    </row>
    <row r="329" spans="2:20" x14ac:dyDescent="0.35">
      <c r="B329" t="s">
        <v>973</v>
      </c>
      <c r="D329" s="34" t="s">
        <v>480</v>
      </c>
      <c r="E329" s="179">
        <v>45932</v>
      </c>
      <c r="G329" t="s">
        <v>974</v>
      </c>
      <c r="I329" s="179">
        <v>45932</v>
      </c>
      <c r="K329" t="s">
        <v>241</v>
      </c>
      <c r="L329" t="s">
        <v>164</v>
      </c>
      <c r="M329" t="s">
        <v>975</v>
      </c>
      <c r="N329" t="s">
        <v>237</v>
      </c>
      <c r="Q329">
        <f ca="1">IF(OR(ISNUMBER(MATCH(L329,MasterData!$D$3:$D$18,0)),ISNUMBER(MATCH(L329,MasterData!$C$3:$C$18,0))),
    DATEDIF(E329,I329,"d"),
    DATEDIF(E329,TODAY(),"d"))</f>
        <v>75</v>
      </c>
      <c r="R329">
        <f t="shared" ref="R329:R330" ca="1" si="20">IF(AND($Q329&gt;=0,$Q329&lt;=7),1,0)</f>
        <v>0</v>
      </c>
      <c r="S329">
        <f t="shared" ca="1" si="19"/>
        <v>0</v>
      </c>
      <c r="T329">
        <f t="shared" ref="T329:T330" ca="1" si="21">IF($Q329&gt;30,1,0)</f>
        <v>1</v>
      </c>
    </row>
    <row r="330" spans="2:20" x14ac:dyDescent="0.35">
      <c r="B330" t="s">
        <v>976</v>
      </c>
      <c r="D330" s="34" t="s">
        <v>717</v>
      </c>
      <c r="E330" s="179">
        <v>45932</v>
      </c>
      <c r="G330" t="s">
        <v>715</v>
      </c>
      <c r="I330" s="179">
        <v>45933</v>
      </c>
      <c r="K330" t="s">
        <v>235</v>
      </c>
      <c r="L330" t="s">
        <v>171</v>
      </c>
      <c r="M330" t="s">
        <v>977</v>
      </c>
      <c r="N330" t="s">
        <v>237</v>
      </c>
      <c r="Q330">
        <f ca="1">IF(OR(ISNUMBER(MATCH(L330,MasterData!$D$3:$D$18,0)),ISNUMBER(MATCH(L330,MasterData!$C$3:$C$18,0))),
    DATEDIF(E330,I330,"d"),
    DATEDIF(E330,TODAY(),"d"))</f>
        <v>1</v>
      </c>
      <c r="R330">
        <f t="shared" ca="1" si="20"/>
        <v>1</v>
      </c>
      <c r="S330">
        <f t="shared" ca="1" si="19"/>
        <v>0</v>
      </c>
      <c r="T330">
        <f t="shared" ca="1" si="21"/>
        <v>0</v>
      </c>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DED08961-D76E-4F5C-AA51-7582E137F0CF}"/>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153A4ECD-FBB9-4785-A340-B3926D08FA76}"/>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E7F060C1-CCB3-4318-A225-E42A46159E61}"/>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EBCEEDA3-E952-427B-8158-245B0E9EE212}"/>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D63418BB-A114-453C-A4D2-C0767F6B8BC0}"/>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62EA52D-4EC7-4C32-9C58-3DB4E23FF1E8}"/>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EBE1CBC-88E9-4357-A33C-12381101E232}"/>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D4D7602-CA59-4B26-B5C6-539BC7E0C67C}"/>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4E68A15-C29E-45F1-A515-1331DCF4E9C6}"/>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F08B417-7E1A-4897-BAA5-CF0EDB7AA662}"/>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E57D60D-626E-42A4-8085-7F9908AB035D}"/>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F5AA7A0-E309-40B8-8610-F4F5C55F2EDF}"/>
    <hyperlink ref="B241" r:id="rId13" display="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C1F2FDD6-BD50-4DF2-AE26-CA47302E7E3A}"/>
    <hyperlink ref="B244" r:id="rId14" display="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831A7BEE-6C95-4612-A40D-7894DD67191E}"/>
    <hyperlink ref="B245" r:id="rId15" display="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A5926EC6-D0DC-4625-A3BF-22586CDA32F2}"/>
    <hyperlink ref="B246" r:id="rId16" display="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xr:uid="{F9850921-2DC5-45A8-9CD0-D1BED850D173}"/>
    <hyperlink ref="B247" r:id="rId17" display="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98EB71D1-5800-41E3-AE16-84B08377B33C}"/>
    <hyperlink ref="B248" r:id="rId18" display="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9FB2F560-C334-45AA-BB6B-F53BF53CE471}"/>
    <hyperlink ref="B242" r:id="rId19" display="https://myit.siemens.com/now/nav/ui/classic/params/target/incident.do%3Fsys_id%3Dc5156d00c3eea650fab2bc65e0013162%26sysparm_stack%3D%26sysparm_view%3D" xr:uid="{0BA9CEFE-8901-4DF5-AFF2-D4D54B3778A6}"/>
    <hyperlink ref="B249" r:id="rId20" display="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DC67D6BE-FD90-45F8-802E-30F0E79C50EC}"/>
    <hyperlink ref="B250" r:id="rId21" display="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354B1D5A-915F-4D73-91B5-6E8A3F426E8B}"/>
    <hyperlink ref="B251" r:id="rId22" display="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C0C540D4-D77B-42CE-890B-6AA6C78C7D7C}"/>
    <hyperlink ref="B253" r:id="rId23" display="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6590C60F-5975-4929-BA18-B102FFCF81BE}"/>
    <hyperlink ref="B254" r:id="rId24" display="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598D981D-7619-45F8-8817-61455CCA78DC}"/>
    <hyperlink ref="B252" r:id="rId25" display="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F04858E-C646-4B8F-98C8-309D71172142}"/>
    <hyperlink ref="B255" r:id="rId26" display="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788734D-42ED-40B1-BB09-DA4E7D0E64A1}"/>
    <hyperlink ref="B256" r:id="rId27" display="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FC0DDDA-C9AC-4A2E-9F27-380E2D138EFA}"/>
    <hyperlink ref="B257" r:id="rId28" display="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519DC7D1-28E1-41EB-AB95-84FA5C888F6C}"/>
    <hyperlink ref="B258" r:id="rId29" display="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5D49C1E-2528-4895-864B-06F4EBC0BA7D}"/>
    <hyperlink ref="B259" r:id="rId30" display="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6007DDE-9809-4062-9D9B-DC5AF201D0A3}"/>
    <hyperlink ref="B260" r:id="rId31" display="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4D9D1D6-E258-41C8-97B6-8AE835C17C7C}"/>
    <hyperlink ref="B261" r:id="rId32" display="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7499142-8CC9-44C0-AB59-9460E207EFDC}"/>
    <hyperlink ref="B262" r:id="rId33" display="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E459064-2B21-4203-AD13-D2D1BF1946C2}"/>
    <hyperlink ref="B263" r:id="rId34" display="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5F2A4ED-4454-4CAC-B7E0-DC61B279E748}"/>
    <hyperlink ref="B264" r:id="rId35" display="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2AE7A7D-4C37-455D-8E17-6A96FBB9F842}"/>
    <hyperlink ref="B265" r:id="rId36" display="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B0BB800-A98A-4EDE-B47C-3019E2C34F4E}"/>
    <hyperlink ref="B266" r:id="rId37" display="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EBE7B3C-6811-4049-9F2C-A440129BAC3F}"/>
    <hyperlink ref="B268" r:id="rId38" display="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CDBF7AB-E2D6-480A-BE79-BABD839FE212}"/>
    <hyperlink ref="B269" r:id="rId39" display="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96E3BEE-A97B-44D0-925E-9006D7D2787F}"/>
    <hyperlink ref="B270" r:id="rId40" display="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D23B57-FB6C-4740-ADF5-B397EDE33AA3}"/>
    <hyperlink ref="B271" r:id="rId41" display="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7A2A92A-DF83-48A4-876B-4FAEA673B41F}"/>
    <hyperlink ref="B272" r:id="rId42" display="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EAD882D-EF05-4A0F-A428-BE407FBE54AA}"/>
    <hyperlink ref="B273" r:id="rId43" display="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FBD4B01-5B8D-4BCC-BCEF-51A9A9E16AA6}"/>
    <hyperlink ref="B274" r:id="rId44" display="https://myit.siemens.com/incident.do?sys_id=3c85b10ac3c0be90304cf7bc7a01312d&amp;sysparm_record_target=incident&amp;sysparm_record_row=2&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C1C86D2-0B57-4EFB-A44B-B007337EF9D5}"/>
    <hyperlink ref="B275" r:id="rId45" display="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6F41536-B77D-45FC-8B98-9835D31B9E9E}"/>
    <hyperlink ref="B276" r:id="rId46" display="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02534BB-B588-47F5-B556-2AD5F0EEB72D}"/>
    <hyperlink ref="B277" r:id="rId47" display="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B7AD60D-B98C-4F52-8A45-422308A48CB2}"/>
    <hyperlink ref="B279" r:id="rId48" display="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5753CB4-A6A1-411D-BB35-14B07DCCC0AB}"/>
    <hyperlink ref="B280" r:id="rId49" display="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6EEFA3B-EF3F-48F5-9202-BF2DAE6DBAA9}"/>
    <hyperlink ref="B281" r:id="rId50" display="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6B4D265-67F3-4361-917C-4C8273CD6FB8}"/>
    <hyperlink ref="B283" r:id="rId51" display="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EF26D33-DEC4-4EFF-97C6-AD50D9ABB09E}"/>
    <hyperlink ref="B284" r:id="rId52" display="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8308FC0-EFCD-4227-8F67-EE0504ABE180}"/>
    <hyperlink ref="B286" r:id="rId53" display="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5C2FC9D-2E0C-45CC-AD2F-A7DCBA8EB6CE}"/>
    <hyperlink ref="B287" r:id="rId54" display="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E979E19-D299-4D05-B679-D2BA94D6141A}"/>
    <hyperlink ref="B288" r:id="rId55" display="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334382B-4D57-4FBA-A14E-D8649D3EBD5A}"/>
    <hyperlink ref="B289" r:id="rId56" display="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654E9F7-1B60-4A8B-AE95-1ACF320EB80F}"/>
    <hyperlink ref="B290" r:id="rId57" display="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80674E6-297D-40B2-B85D-31871248AB01}"/>
    <hyperlink ref="B291" r:id="rId58" display="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4335AF6-F75B-4178-9E9C-DD600ADB488F}"/>
    <hyperlink ref="B292" r:id="rId59" display="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588E893-E01C-4872-B0FC-CC70674AF125}"/>
    <hyperlink ref="B293" r:id="rId60" display="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3FB2A32-11B1-4735-B09B-9C29C47B119C}"/>
    <hyperlink ref="B294" r:id="rId61" display="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40C0F9C-0F57-4149-9AFB-BA5C95C85CF9}"/>
    <hyperlink ref="B295" r:id="rId62" display="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89C7718-04EE-46C3-BBC2-A61E5CD8883E}"/>
    <hyperlink ref="B296" r:id="rId63" display="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10114B-0629-4354-A657-DBF788B7A14A}"/>
    <hyperlink ref="B298" r:id="rId64" display="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CB0273B-FC10-4076-B13E-959A871CD86E}"/>
    <hyperlink ref="B299" r:id="rId65" display="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5904E9E4-7CE4-4793-BA27-71F4DE9DDE57}"/>
    <hyperlink ref="B300" r:id="rId66" display="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51234BB-DEDE-42F6-8060-F9312A004E90}"/>
    <hyperlink ref="B302" r:id="rId67" display="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B891BF77-0861-4770-9D58-BEBEDBA41FB8}"/>
    <hyperlink ref="B303" r:id="rId68" display="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6CF69415-59DE-4568-A502-E3F59A193F08}"/>
    <hyperlink ref="B304" r:id="rId69" display="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C3952E97-62D8-402A-AE85-2804CEB8FA9E}"/>
    <hyperlink ref="B305" r:id="rId70" display="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4A0D1FD-52B8-44F3-9A6C-6B1BCC97AB92}"/>
    <hyperlink ref="B306" r:id="rId71" display="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879FC18-87E0-4AD5-A023-718D8B27D944}"/>
    <hyperlink ref="B307" r:id="rId72" display="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95BDEE9-8EF5-4974-935B-F5854CE1BB31}"/>
    <hyperlink ref="B308" r:id="rId73" display="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C74B593-FEFB-4385-A578-017B1FC6163A}"/>
    <hyperlink ref="B309" r:id="rId74" display="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C562A45-90DE-4F7C-8430-2389F02A0B51}"/>
    <hyperlink ref="B310" r:id="rId75" display="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E4EE16F-89FB-4799-A199-737013E17480}"/>
    <hyperlink ref="B311" r:id="rId76" display="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759E658-610A-4CCC-BC78-89C65CF05E01}"/>
    <hyperlink ref="B312" r:id="rId77" display="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8E3656F-3E32-4713-B142-12B285836EB4}"/>
    <hyperlink ref="B313" r:id="rId78" display="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4013E02-BD51-4377-A217-61C4D2BFC753}"/>
    <hyperlink ref="B314" r:id="rId79" display="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6778C23-2A17-44E7-B7B3-AAA89ADB4011}"/>
    <hyperlink ref="B315" r:id="rId80" display="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7AC50F4-CFC9-404A-9705-FD61870D470E}"/>
    <hyperlink ref="B316" r:id="rId81" display="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592A5C55-F22D-4862-8EFD-08EA339DCE29}"/>
    <hyperlink ref="B243" r:id="rId82" display="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5AF1B4C4-38D0-4EFF-AE59-50E631A29F55}"/>
    <hyperlink ref="B267" r:id="rId83" display="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BA4F5AA-65E4-481D-A427-96422C8208BA}"/>
    <hyperlink ref="B278" r:id="rId84" display="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7EAB46B-FEFD-480E-A816-28F839B93A13}"/>
    <hyperlink ref="B282" r:id="rId85" display="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EE1BD09-31E1-4BB1-9BF7-B3F8E571C0E7}"/>
    <hyperlink ref="B285" r:id="rId86" display="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87954AA-E745-426B-8082-E6D2E826C507}"/>
    <hyperlink ref="B301" r:id="rId87" display="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0E582ED4-43FB-457F-B47E-401A7F10BD30}"/>
    <hyperlink ref="B317" r:id="rId88" display="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8F9FBF91-05A5-4D74-849E-CECC394D0DC6}"/>
    <hyperlink ref="B318" r:id="rId89" display="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6C87697-CE79-4D55-8AB1-B9F885FED7A1}"/>
    <hyperlink ref="B319" r:id="rId90" display="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4AB6844-5CC2-4CA9-81AE-18E924B328C7}"/>
    <hyperlink ref="B320" r:id="rId91" display="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611E321-A0F2-4DC8-9EA9-25C1DE63DAED}"/>
    <hyperlink ref="B321" r:id="rId92" display="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72355AF-1093-45FB-8B5E-DF4231DA1A92}"/>
    <hyperlink ref="B322" r:id="rId93" display="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14FD3F4-673A-4966-AE80-B4E218EC6D86}"/>
    <hyperlink ref="B323" r:id="rId94" display="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490CBF6-2D7D-4F69-922D-B58C5F5DEA15}"/>
    <hyperlink ref="B324" r:id="rId95" display="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816E5EE-7CB9-4142-869B-C81C22ADA266}"/>
    <hyperlink ref="B325" r:id="rId96" display="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37A5DBA-4399-4A6D-8901-3F05F9142719}"/>
    <hyperlink ref="B326" r:id="rId97" display="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162D96C-D1E4-4B7D-973C-492C48C9042F}"/>
    <hyperlink ref="B327" r:id="rId98" display="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A201F64-19E6-4647-9149-A82ED131A592}"/>
    <hyperlink ref="B328" r:id="rId99" display="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D4406A5-3668-4579-91CD-8F291705F6D7}"/>
    <hyperlink ref="B329" r:id="rId100" display="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0F4B467-B257-48F8-A04A-07D62258E576}"/>
    <hyperlink ref="B330" r:id="rId101" display="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94651A7C-C651-4EEA-9047-6FECDF3806FA}"/>
  </hyperlinks>
  <pageMargins left="0.7" right="0.7" top="0.75" bottom="0.75" header="0.3" footer="0.3"/>
  <tableParts count="1">
    <tablePart r:id="rId10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A42D5-6A42-44B3-AFCA-2BBFE0D943C7}">
  <dimension ref="A1:U348"/>
  <sheetViews>
    <sheetView zoomScale="55" zoomScaleNormal="55" workbookViewId="0">
      <selection activeCell="R41" sqref="R41"/>
    </sheetView>
  </sheetViews>
  <sheetFormatPr defaultRowHeight="14.5" x14ac:dyDescent="0.35"/>
  <cols>
    <col min="1" max="1" width="13.54296875" bestFit="1" customWidth="1"/>
    <col min="2" max="2" width="19.81640625" customWidth="1"/>
    <col min="3" max="3" width="13.81640625" customWidth="1"/>
    <col min="4" max="4" width="7.54296875" customWidth="1"/>
    <col min="5" max="5" width="18.7265625" customWidth="1"/>
    <col min="6" max="6" width="12.453125" customWidth="1"/>
    <col min="7" max="7" width="60.7265625" customWidth="1"/>
    <col min="8" max="8" width="31" customWidth="1"/>
    <col min="9" max="9" width="19.54296875" customWidth="1"/>
    <col min="10" max="10" width="30.81640625" customWidth="1"/>
    <col min="11" max="11" width="12.453125" customWidth="1"/>
    <col min="12" max="12" width="17.453125" customWidth="1"/>
    <col min="13" max="13" width="81.1796875" customWidth="1"/>
    <col min="14" max="14" width="39.1796875" customWidth="1"/>
    <col min="15" max="15" width="14.7265625" customWidth="1"/>
    <col min="16" max="17" width="14.7265625" style="204" customWidth="1"/>
    <col min="18" max="21" width="14.7265625" customWidth="1"/>
  </cols>
  <sheetData>
    <row r="1" spans="1:21" x14ac:dyDescent="0.35">
      <c r="A1" t="s">
        <v>1</v>
      </c>
      <c r="B1" t="s">
        <v>0</v>
      </c>
      <c r="C1" t="s">
        <v>214</v>
      </c>
      <c r="D1" t="s">
        <v>215</v>
      </c>
      <c r="E1" t="s">
        <v>216</v>
      </c>
      <c r="F1" t="s">
        <v>217</v>
      </c>
      <c r="G1" t="s">
        <v>218</v>
      </c>
      <c r="H1" t="s">
        <v>219</v>
      </c>
      <c r="I1" t="s">
        <v>220</v>
      </c>
      <c r="J1" t="s">
        <v>221</v>
      </c>
      <c r="K1" t="s">
        <v>161</v>
      </c>
      <c r="L1" t="s">
        <v>222</v>
      </c>
      <c r="M1" t="s">
        <v>223</v>
      </c>
      <c r="N1" t="s">
        <v>224</v>
      </c>
      <c r="O1" t="s">
        <v>225</v>
      </c>
      <c r="P1" s="193" t="s">
        <v>797</v>
      </c>
      <c r="Q1" s="193" t="s">
        <v>978</v>
      </c>
      <c r="R1" t="s">
        <v>226</v>
      </c>
      <c r="S1" t="s">
        <v>694</v>
      </c>
      <c r="T1" t="s">
        <v>695</v>
      </c>
      <c r="U1" t="s">
        <v>696</v>
      </c>
    </row>
    <row r="2" spans="1:21" x14ac:dyDescent="0.35">
      <c r="A2">
        <v>6000127070</v>
      </c>
      <c r="B2" t="s">
        <v>229</v>
      </c>
      <c r="C2" t="s">
        <v>230</v>
      </c>
      <c r="D2" s="34" t="s">
        <v>231</v>
      </c>
      <c r="E2" s="1">
        <v>45663</v>
      </c>
      <c r="F2" s="1"/>
      <c r="G2" t="s">
        <v>232</v>
      </c>
      <c r="H2" t="s">
        <v>233</v>
      </c>
      <c r="I2" s="1">
        <v>45727</v>
      </c>
      <c r="J2" t="s">
        <v>234</v>
      </c>
      <c r="K2" t="s">
        <v>235</v>
      </c>
      <c r="L2" t="s">
        <v>171</v>
      </c>
      <c r="M2" t="s">
        <v>236</v>
      </c>
      <c r="N2" t="s">
        <v>237</v>
      </c>
      <c r="O2" t="s">
        <v>230</v>
      </c>
      <c r="P2"/>
      <c r="Q2" s="193" t="str">
        <f>IF(OR(
    AND(COUNTIF(Bugs!A:A,B2)&gt;0,ISNUMBER(SEARCH("x",INDEX(Bugs!C:C,MATCH(B2,Bugs!A:A,0))))),
    AND(COUNTIF(Bugs!B:B,B2)&gt;0,ISNUMBER(SEARCH("x",INDEX(Bugs!C:C,MATCH(B2,Bugs!B:B,0))))),
    AND(COUNTIF(Bugs!A:A,B2)&gt;0,ISNUMBER(SEARCH("x",INDEX(Bugs!D:D,MATCH(B2,Bugs!A:A,0))))),
    AND(COUNTIF(Bugs!B:B,B2)&gt;0,ISNUMBER(SEARCH("x",INDEX(Bugs!D:D,MATCH(B2,Bugs!B:B,0)))))
),"Y","")</f>
        <v/>
      </c>
      <c r="R2">
        <f ca="1">IF(OR(ISNUMBER(MATCH(L2,MasterData!$D$3:$D$18,0)),ISNUMBER(MATCH(L2,MasterData!$C$3:$C$18,0))),
    DATEDIF(E2,I2,"d"),
    DATEDIF(E2,TODAY(),"d"))</f>
        <v>64</v>
      </c>
      <c r="S2">
        <f ca="1">IF(AND($R2&gt;=0,$R2&lt;=7),1,0)</f>
        <v>0</v>
      </c>
      <c r="T2">
        <f ca="1">IF(AND($R2&gt;7,R2&lt;=30),1,0)</f>
        <v>0</v>
      </c>
      <c r="U2">
        <f ca="1">IF($R2&gt;30,1,0)</f>
        <v>1</v>
      </c>
    </row>
    <row r="3" spans="1:21" x14ac:dyDescent="0.35">
      <c r="A3">
        <v>6000127209</v>
      </c>
      <c r="B3" t="s">
        <v>238</v>
      </c>
      <c r="C3" t="s">
        <v>230</v>
      </c>
      <c r="D3" s="34" t="s">
        <v>231</v>
      </c>
      <c r="E3" s="1">
        <v>45664</v>
      </c>
      <c r="F3" s="1"/>
      <c r="G3" t="s">
        <v>239</v>
      </c>
      <c r="H3" t="s">
        <v>240</v>
      </c>
      <c r="I3" s="1">
        <v>45673</v>
      </c>
      <c r="J3" t="s">
        <v>234</v>
      </c>
      <c r="K3" t="s">
        <v>241</v>
      </c>
      <c r="L3" t="s">
        <v>171</v>
      </c>
      <c r="M3" t="s">
        <v>242</v>
      </c>
      <c r="N3" t="s">
        <v>237</v>
      </c>
      <c r="O3" t="s">
        <v>230</v>
      </c>
      <c r="P3"/>
      <c r="Q3" s="193" t="str">
        <f>IF(OR(
    AND(COUNTIF(Bugs!A:A,B3)&gt;0,ISNUMBER(SEARCH("x",INDEX(Bugs!C:C,MATCH(B3,Bugs!A:A,0))))),
    AND(COUNTIF(Bugs!B:B,B3)&gt;0,ISNUMBER(SEARCH("x",INDEX(Bugs!C:C,MATCH(B3,Bugs!B:B,0))))),
    AND(COUNTIF(Bugs!A:A,B3)&gt;0,ISNUMBER(SEARCH("x",INDEX(Bugs!D:D,MATCH(B3,Bugs!A:A,0))))),
    AND(COUNTIF(Bugs!B:B,B3)&gt;0,ISNUMBER(SEARCH("x",INDEX(Bugs!D:D,MATCH(B3,Bugs!B:B,0)))))
),"Y","")</f>
        <v/>
      </c>
      <c r="R3">
        <f ca="1">IF(OR(ISNUMBER(MATCH(L3,MasterData!$D$3:$D$18,0)),ISNUMBER(MATCH(L3,MasterData!$C$3:$C$18,0))),
    DATEDIF(E3,I3,"d"),
    DATEDIF(E3,TODAY(),"d"))</f>
        <v>9</v>
      </c>
      <c r="S3">
        <f t="shared" ref="S3:S66" ca="1" si="0">IF(AND($R3&gt;=0,$R3&lt;=7),1,0)</f>
        <v>0</v>
      </c>
      <c r="T3">
        <f t="shared" ref="T3:T66" ca="1" si="1">IF(AND($R3&gt;7,R3&lt;=30),1,0)</f>
        <v>1</v>
      </c>
      <c r="U3">
        <f t="shared" ref="U3:U66" ca="1" si="2">IF($R3&gt;30,1,0)</f>
        <v>0</v>
      </c>
    </row>
    <row r="4" spans="1:21" x14ac:dyDescent="0.35">
      <c r="A4">
        <v>6000127632</v>
      </c>
      <c r="B4" t="s">
        <v>243</v>
      </c>
      <c r="C4" t="s">
        <v>230</v>
      </c>
      <c r="D4" s="34" t="s">
        <v>231</v>
      </c>
      <c r="E4" s="1">
        <v>45667</v>
      </c>
      <c r="F4" s="1"/>
      <c r="G4" t="s">
        <v>244</v>
      </c>
      <c r="H4" t="s">
        <v>245</v>
      </c>
      <c r="I4" s="1">
        <v>45679</v>
      </c>
      <c r="J4" t="s">
        <v>234</v>
      </c>
      <c r="K4" t="s">
        <v>235</v>
      </c>
      <c r="L4" t="s">
        <v>171</v>
      </c>
      <c r="M4" t="s">
        <v>246</v>
      </c>
      <c r="N4" t="s">
        <v>237</v>
      </c>
      <c r="O4" t="s">
        <v>230</v>
      </c>
      <c r="P4"/>
      <c r="Q4" s="193" t="str">
        <f>IF(OR(
    AND(COUNTIF(Bugs!A:A,B4)&gt;0,ISNUMBER(SEARCH("x",INDEX(Bugs!C:C,MATCH(B4,Bugs!A:A,0))))),
    AND(COUNTIF(Bugs!B:B,B4)&gt;0,ISNUMBER(SEARCH("x",INDEX(Bugs!C:C,MATCH(B4,Bugs!B:B,0))))),
    AND(COUNTIF(Bugs!A:A,B4)&gt;0,ISNUMBER(SEARCH("x",INDEX(Bugs!D:D,MATCH(B4,Bugs!A:A,0))))),
    AND(COUNTIF(Bugs!B:B,B4)&gt;0,ISNUMBER(SEARCH("x",INDEX(Bugs!D:D,MATCH(B4,Bugs!B:B,0)))))
),"Y","")</f>
        <v/>
      </c>
      <c r="R4">
        <f ca="1">IF(OR(ISNUMBER(MATCH(L4,MasterData!$D$3:$D$18,0)),ISNUMBER(MATCH(L4,MasterData!$C$3:$C$18,0))),
    DATEDIF(E4,I4,"d"),
    DATEDIF(E4,TODAY(),"d"))</f>
        <v>12</v>
      </c>
      <c r="S4">
        <f t="shared" ca="1" si="0"/>
        <v>0</v>
      </c>
      <c r="T4">
        <f t="shared" ca="1" si="1"/>
        <v>1</v>
      </c>
      <c r="U4">
        <f t="shared" ca="1" si="2"/>
        <v>0</v>
      </c>
    </row>
    <row r="5" spans="1:21" x14ac:dyDescent="0.35">
      <c r="A5">
        <v>6000128352</v>
      </c>
      <c r="B5" t="s">
        <v>230</v>
      </c>
      <c r="C5" t="s">
        <v>230</v>
      </c>
      <c r="D5" s="34" t="s">
        <v>247</v>
      </c>
      <c r="E5" s="1">
        <v>45674</v>
      </c>
      <c r="F5" s="1"/>
      <c r="G5" t="s">
        <v>248</v>
      </c>
      <c r="H5" t="s">
        <v>240</v>
      </c>
      <c r="I5" s="1">
        <v>45688</v>
      </c>
      <c r="J5" t="s">
        <v>201</v>
      </c>
      <c r="K5" t="s">
        <v>241</v>
      </c>
      <c r="L5" t="s">
        <v>171</v>
      </c>
      <c r="M5" t="s">
        <v>249</v>
      </c>
      <c r="N5" t="s">
        <v>237</v>
      </c>
      <c r="O5" t="s">
        <v>230</v>
      </c>
      <c r="P5"/>
      <c r="Q5" s="193" t="str">
        <f>IF(OR(
    AND(COUNTIF(Bugs!A:A,B5)&gt;0,ISNUMBER(SEARCH("x",INDEX(Bugs!C:C,MATCH(B5,Bugs!A:A,0))))),
    AND(COUNTIF(Bugs!B:B,B5)&gt;0,ISNUMBER(SEARCH("x",INDEX(Bugs!C:C,MATCH(B5,Bugs!B:B,0))))),
    AND(COUNTIF(Bugs!A:A,B5)&gt;0,ISNUMBER(SEARCH("x",INDEX(Bugs!D:D,MATCH(B5,Bugs!A:A,0))))),
    AND(COUNTIF(Bugs!B:B,B5)&gt;0,ISNUMBER(SEARCH("x",INDEX(Bugs!D:D,MATCH(B5,Bugs!B:B,0)))))
),"Y","")</f>
        <v/>
      </c>
      <c r="R5">
        <f ca="1">IF(OR(ISNUMBER(MATCH(L5,MasterData!$D$3:$D$18,0)),ISNUMBER(MATCH(L5,MasterData!$C$3:$C$18,0))),
    DATEDIF(E5,I5,"d"),
    DATEDIF(E5,TODAY(),"d"))</f>
        <v>14</v>
      </c>
      <c r="S5">
        <f t="shared" ca="1" si="0"/>
        <v>0</v>
      </c>
      <c r="T5">
        <f t="shared" ca="1" si="1"/>
        <v>1</v>
      </c>
      <c r="U5">
        <f t="shared" ca="1" si="2"/>
        <v>0</v>
      </c>
    </row>
    <row r="6" spans="1:21" x14ac:dyDescent="0.35">
      <c r="A6">
        <v>6000128500</v>
      </c>
      <c r="B6" t="s">
        <v>250</v>
      </c>
      <c r="C6" t="s">
        <v>230</v>
      </c>
      <c r="D6" s="34" t="s">
        <v>251</v>
      </c>
      <c r="E6" s="1">
        <v>45677</v>
      </c>
      <c r="F6" s="1"/>
      <c r="G6" t="s">
        <v>252</v>
      </c>
      <c r="H6" t="s">
        <v>245</v>
      </c>
      <c r="I6" s="1">
        <v>45684</v>
      </c>
      <c r="J6" t="s">
        <v>234</v>
      </c>
      <c r="K6" t="s">
        <v>235</v>
      </c>
      <c r="L6" t="s">
        <v>171</v>
      </c>
      <c r="M6" t="s">
        <v>253</v>
      </c>
      <c r="N6" t="s">
        <v>237</v>
      </c>
      <c r="O6" t="s">
        <v>230</v>
      </c>
      <c r="P6"/>
      <c r="Q6" s="193" t="str">
        <f>IF(OR(
    AND(COUNTIF(Bugs!A:A,B6)&gt;0,ISNUMBER(SEARCH("x",INDEX(Bugs!C:C,MATCH(B6,Bugs!A:A,0))))),
    AND(COUNTIF(Bugs!B:B,B6)&gt;0,ISNUMBER(SEARCH("x",INDEX(Bugs!C:C,MATCH(B6,Bugs!B:B,0))))),
    AND(COUNTIF(Bugs!A:A,B6)&gt;0,ISNUMBER(SEARCH("x",INDEX(Bugs!D:D,MATCH(B6,Bugs!A:A,0))))),
    AND(COUNTIF(Bugs!B:B,B6)&gt;0,ISNUMBER(SEARCH("x",INDEX(Bugs!D:D,MATCH(B6,Bugs!B:B,0)))))
),"Y","")</f>
        <v/>
      </c>
      <c r="R6">
        <f ca="1">IF(OR(ISNUMBER(MATCH(L6,MasterData!$D$3:$D$18,0)),ISNUMBER(MATCH(L6,MasterData!$C$3:$C$18,0))),
    DATEDIF(E6,I6,"d"),
    DATEDIF(E6,TODAY(),"d"))</f>
        <v>7</v>
      </c>
      <c r="S6">
        <f t="shared" ca="1" si="0"/>
        <v>1</v>
      </c>
      <c r="T6">
        <f t="shared" ca="1" si="1"/>
        <v>0</v>
      </c>
      <c r="U6">
        <f t="shared" ca="1" si="2"/>
        <v>0</v>
      </c>
    </row>
    <row r="7" spans="1:21" x14ac:dyDescent="0.35">
      <c r="A7" s="72">
        <v>6000128546</v>
      </c>
      <c r="B7" s="72" t="s">
        <v>4</v>
      </c>
      <c r="C7" s="72" t="s">
        <v>230</v>
      </c>
      <c r="D7" s="180" t="s">
        <v>254</v>
      </c>
      <c r="E7" s="73">
        <v>45677</v>
      </c>
      <c r="F7" s="73">
        <v>45947</v>
      </c>
      <c r="G7" s="72" t="s">
        <v>255</v>
      </c>
      <c r="H7" s="72" t="s">
        <v>245</v>
      </c>
      <c r="I7" s="73">
        <v>45875</v>
      </c>
      <c r="J7" s="72" t="s">
        <v>560</v>
      </c>
      <c r="K7" s="72" t="s">
        <v>241</v>
      </c>
      <c r="L7" s="72" t="s">
        <v>183</v>
      </c>
      <c r="M7" s="72" t="s">
        <v>257</v>
      </c>
      <c r="N7" s="72" t="s">
        <v>237</v>
      </c>
      <c r="O7" s="72" t="s">
        <v>230</v>
      </c>
      <c r="P7" s="203" t="s">
        <v>798</v>
      </c>
      <c r="Q7" s="203" t="str">
        <f>IF(OR(
    AND(COUNTIF(Bugs!A:A,B7)&gt;0,ISNUMBER(SEARCH("x",INDEX(Bugs!C:C,MATCH(B7,Bugs!A:A,0))))),
    AND(COUNTIF(Bugs!B:B,B7)&gt;0,ISNUMBER(SEARCH("x",INDEX(Bugs!C:C,MATCH(B7,Bugs!B:B,0))))),
    AND(COUNTIF(Bugs!A:A,B7)&gt;0,ISNUMBER(SEARCH("x",INDEX(Bugs!D:D,MATCH(B7,Bugs!A:A,0))))),
    AND(COUNTIF(Bugs!B:B,B7)&gt;0,ISNUMBER(SEARCH("x",INDEX(Bugs!D:D,MATCH(B7,Bugs!B:B,0)))))
),"Y","")</f>
        <v/>
      </c>
      <c r="R7" s="72">
        <v>-1</v>
      </c>
      <c r="S7" s="72">
        <f t="shared" si="0"/>
        <v>0</v>
      </c>
      <c r="T7" s="72">
        <f t="shared" si="1"/>
        <v>0</v>
      </c>
      <c r="U7" s="72">
        <v>1</v>
      </c>
    </row>
    <row r="8" spans="1:21" x14ac:dyDescent="0.35">
      <c r="A8">
        <v>6000128759</v>
      </c>
      <c r="B8" t="s">
        <v>258</v>
      </c>
      <c r="C8" t="s">
        <v>230</v>
      </c>
      <c r="D8" s="34" t="s">
        <v>251</v>
      </c>
      <c r="E8" s="1">
        <v>45679</v>
      </c>
      <c r="F8" s="1"/>
      <c r="G8" t="s">
        <v>259</v>
      </c>
      <c r="H8" t="s">
        <v>245</v>
      </c>
      <c r="I8" s="1">
        <v>45686</v>
      </c>
      <c r="J8" t="s">
        <v>234</v>
      </c>
      <c r="K8" t="s">
        <v>235</v>
      </c>
      <c r="L8" t="s">
        <v>171</v>
      </c>
      <c r="M8" t="s">
        <v>260</v>
      </c>
      <c r="N8" t="s">
        <v>237</v>
      </c>
      <c r="O8" t="s">
        <v>230</v>
      </c>
      <c r="P8"/>
      <c r="Q8" s="193" t="str">
        <f>IF(OR(
    AND(COUNTIF(Bugs!A:A,B8)&gt;0,ISNUMBER(SEARCH("x",INDEX(Bugs!C:C,MATCH(B8,Bugs!A:A,0))))),
    AND(COUNTIF(Bugs!B:B,B8)&gt;0,ISNUMBER(SEARCH("x",INDEX(Bugs!C:C,MATCH(B8,Bugs!B:B,0))))),
    AND(COUNTIF(Bugs!A:A,B8)&gt;0,ISNUMBER(SEARCH("x",INDEX(Bugs!D:D,MATCH(B8,Bugs!A:A,0))))),
    AND(COUNTIF(Bugs!B:B,B8)&gt;0,ISNUMBER(SEARCH("x",INDEX(Bugs!D:D,MATCH(B8,Bugs!B:B,0)))))
),"Y","")</f>
        <v/>
      </c>
      <c r="R8">
        <f ca="1">IF(OR(ISNUMBER(MATCH(L8,MasterData!$D$3:$D$18,0)),ISNUMBER(MATCH(L8,MasterData!$C$3:$C$18,0))),
    DATEDIF(E8,I8,"d"),
    DATEDIF(E8,TODAY(),"d"))</f>
        <v>7</v>
      </c>
      <c r="S8">
        <f t="shared" ca="1" si="0"/>
        <v>1</v>
      </c>
      <c r="T8">
        <f t="shared" ca="1" si="1"/>
        <v>0</v>
      </c>
      <c r="U8">
        <f t="shared" ca="1" si="2"/>
        <v>0</v>
      </c>
    </row>
    <row r="9" spans="1:21" x14ac:dyDescent="0.35">
      <c r="A9">
        <v>6000129022</v>
      </c>
      <c r="B9" t="s">
        <v>261</v>
      </c>
      <c r="C9" t="s">
        <v>230</v>
      </c>
      <c r="D9" s="34" t="s">
        <v>231</v>
      </c>
      <c r="E9" s="1">
        <v>45680</v>
      </c>
      <c r="F9" s="1"/>
      <c r="G9" t="s">
        <v>262</v>
      </c>
      <c r="H9" t="s">
        <v>245</v>
      </c>
      <c r="I9" s="1">
        <v>45705</v>
      </c>
      <c r="J9" t="s">
        <v>234</v>
      </c>
      <c r="K9" t="s">
        <v>235</v>
      </c>
      <c r="L9" t="s">
        <v>171</v>
      </c>
      <c r="M9" t="s">
        <v>263</v>
      </c>
      <c r="N9" t="s">
        <v>237</v>
      </c>
      <c r="O9" t="s">
        <v>230</v>
      </c>
      <c r="P9"/>
      <c r="Q9" s="193" t="str">
        <f>IF(OR(
    AND(COUNTIF(Bugs!A:A,B9)&gt;0,ISNUMBER(SEARCH("x",INDEX(Bugs!C:C,MATCH(B9,Bugs!A:A,0))))),
    AND(COUNTIF(Bugs!B:B,B9)&gt;0,ISNUMBER(SEARCH("x",INDEX(Bugs!C:C,MATCH(B9,Bugs!B:B,0))))),
    AND(COUNTIF(Bugs!A:A,B9)&gt;0,ISNUMBER(SEARCH("x",INDEX(Bugs!D:D,MATCH(B9,Bugs!A:A,0))))),
    AND(COUNTIF(Bugs!B:B,B9)&gt;0,ISNUMBER(SEARCH("x",INDEX(Bugs!D:D,MATCH(B9,Bugs!B:B,0)))))
),"Y","")</f>
        <v/>
      </c>
      <c r="R9">
        <f ca="1">IF(OR(ISNUMBER(MATCH(L9,MasterData!$D$3:$D$18,0)),ISNUMBER(MATCH(L9,MasterData!$C$3:$C$18,0))),
    DATEDIF(E9,I9,"d"),
    DATEDIF(E9,TODAY(),"d"))</f>
        <v>25</v>
      </c>
      <c r="S9">
        <f t="shared" ca="1" si="0"/>
        <v>0</v>
      </c>
      <c r="T9">
        <f t="shared" ca="1" si="1"/>
        <v>1</v>
      </c>
      <c r="U9">
        <f t="shared" ca="1" si="2"/>
        <v>0</v>
      </c>
    </row>
    <row r="10" spans="1:21" x14ac:dyDescent="0.35">
      <c r="A10">
        <v>6000129245</v>
      </c>
      <c r="B10" t="s">
        <v>264</v>
      </c>
      <c r="C10" t="s">
        <v>230</v>
      </c>
      <c r="D10" s="34" t="s">
        <v>251</v>
      </c>
      <c r="E10" s="1">
        <v>45684</v>
      </c>
      <c r="F10" s="1"/>
      <c r="G10" t="s">
        <v>265</v>
      </c>
      <c r="H10" t="s">
        <v>245</v>
      </c>
      <c r="I10" s="1">
        <v>45691</v>
      </c>
      <c r="J10" t="s">
        <v>234</v>
      </c>
      <c r="K10" t="s">
        <v>235</v>
      </c>
      <c r="L10" t="s">
        <v>171</v>
      </c>
      <c r="M10" t="s">
        <v>266</v>
      </c>
      <c r="N10" t="s">
        <v>237</v>
      </c>
      <c r="O10" t="s">
        <v>230</v>
      </c>
      <c r="P10"/>
      <c r="Q10" s="193" t="str">
        <f>IF(OR(
    AND(COUNTIF(Bugs!A:A,B10)&gt;0,ISNUMBER(SEARCH("x",INDEX(Bugs!C:C,MATCH(B10,Bugs!A:A,0))))),
    AND(COUNTIF(Bugs!B:B,B10)&gt;0,ISNUMBER(SEARCH("x",INDEX(Bugs!C:C,MATCH(B10,Bugs!B:B,0))))),
    AND(COUNTIF(Bugs!A:A,B10)&gt;0,ISNUMBER(SEARCH("x",INDEX(Bugs!D:D,MATCH(B10,Bugs!A:A,0))))),
    AND(COUNTIF(Bugs!B:B,B10)&gt;0,ISNUMBER(SEARCH("x",INDEX(Bugs!D:D,MATCH(B10,Bugs!B:B,0)))))
),"Y","")</f>
        <v/>
      </c>
      <c r="R10">
        <f ca="1">IF(OR(ISNUMBER(MATCH(L10,MasterData!$D$3:$D$18,0)),ISNUMBER(MATCH(L10,MasterData!$C$3:$C$18,0))),
    DATEDIF(E10,I10,"d"),
    DATEDIF(E10,TODAY(),"d"))</f>
        <v>7</v>
      </c>
      <c r="S10">
        <f t="shared" ca="1" si="0"/>
        <v>1</v>
      </c>
      <c r="T10">
        <f t="shared" ca="1" si="1"/>
        <v>0</v>
      </c>
      <c r="U10">
        <f t="shared" ca="1" si="2"/>
        <v>0</v>
      </c>
    </row>
    <row r="11" spans="1:21" x14ac:dyDescent="0.35">
      <c r="A11">
        <v>6000129304</v>
      </c>
      <c r="B11" t="s">
        <v>267</v>
      </c>
      <c r="C11" t="s">
        <v>230</v>
      </c>
      <c r="D11" s="34" t="s">
        <v>254</v>
      </c>
      <c r="E11" s="1">
        <v>45684</v>
      </c>
      <c r="F11" s="1"/>
      <c r="G11" t="s">
        <v>268</v>
      </c>
      <c r="H11" t="s">
        <v>240</v>
      </c>
      <c r="I11" s="1">
        <v>45693</v>
      </c>
      <c r="J11" t="s">
        <v>234</v>
      </c>
      <c r="K11" t="s">
        <v>235</v>
      </c>
      <c r="L11" t="s">
        <v>171</v>
      </c>
      <c r="M11" t="s">
        <v>269</v>
      </c>
      <c r="N11" t="s">
        <v>237</v>
      </c>
      <c r="O11" t="s">
        <v>230</v>
      </c>
      <c r="P11"/>
      <c r="Q11" s="193" t="str">
        <f>IF(OR(
    AND(COUNTIF(Bugs!A:A,B11)&gt;0,ISNUMBER(SEARCH("x",INDEX(Bugs!C:C,MATCH(B11,Bugs!A:A,0))))),
    AND(COUNTIF(Bugs!B:B,B11)&gt;0,ISNUMBER(SEARCH("x",INDEX(Bugs!C:C,MATCH(B11,Bugs!B:B,0))))),
    AND(COUNTIF(Bugs!A:A,B11)&gt;0,ISNUMBER(SEARCH("x",INDEX(Bugs!D:D,MATCH(B11,Bugs!A:A,0))))),
    AND(COUNTIF(Bugs!B:B,B11)&gt;0,ISNUMBER(SEARCH("x",INDEX(Bugs!D:D,MATCH(B11,Bugs!B:B,0)))))
),"Y","")</f>
        <v/>
      </c>
      <c r="R11">
        <f ca="1">IF(OR(ISNUMBER(MATCH(L11,MasterData!$D$3:$D$18,0)),ISNUMBER(MATCH(L11,MasterData!$C$3:$C$18,0))),
    DATEDIF(E11,I11,"d"),
    DATEDIF(E11,TODAY(),"d"))</f>
        <v>9</v>
      </c>
      <c r="S11">
        <f t="shared" ca="1" si="0"/>
        <v>0</v>
      </c>
      <c r="T11">
        <f t="shared" ca="1" si="1"/>
        <v>1</v>
      </c>
      <c r="U11">
        <f t="shared" ca="1" si="2"/>
        <v>0</v>
      </c>
    </row>
    <row r="12" spans="1:21" x14ac:dyDescent="0.35">
      <c r="A12">
        <v>6000129653</v>
      </c>
      <c r="B12" t="s">
        <v>230</v>
      </c>
      <c r="C12" t="s">
        <v>230</v>
      </c>
      <c r="D12" s="34" t="s">
        <v>247</v>
      </c>
      <c r="E12" s="1">
        <v>45686</v>
      </c>
      <c r="F12" s="1"/>
      <c r="G12" t="s">
        <v>248</v>
      </c>
      <c r="H12" t="s">
        <v>245</v>
      </c>
      <c r="I12" s="1">
        <v>45782</v>
      </c>
      <c r="J12" t="s">
        <v>201</v>
      </c>
      <c r="K12" t="s">
        <v>241</v>
      </c>
      <c r="L12" t="s">
        <v>171</v>
      </c>
      <c r="M12" t="s">
        <v>270</v>
      </c>
      <c r="N12" t="s">
        <v>237</v>
      </c>
      <c r="O12" t="s">
        <v>230</v>
      </c>
      <c r="P12"/>
      <c r="Q12" s="193" t="str">
        <f>IF(OR(
    AND(COUNTIF(Bugs!A:A,B12)&gt;0,ISNUMBER(SEARCH("x",INDEX(Bugs!C:C,MATCH(B12,Bugs!A:A,0))))),
    AND(COUNTIF(Bugs!B:B,B12)&gt;0,ISNUMBER(SEARCH("x",INDEX(Bugs!C:C,MATCH(B12,Bugs!B:B,0))))),
    AND(COUNTIF(Bugs!A:A,B12)&gt;0,ISNUMBER(SEARCH("x",INDEX(Bugs!D:D,MATCH(B12,Bugs!A:A,0))))),
    AND(COUNTIF(Bugs!B:B,B12)&gt;0,ISNUMBER(SEARCH("x",INDEX(Bugs!D:D,MATCH(B12,Bugs!B:B,0)))))
),"Y","")</f>
        <v/>
      </c>
      <c r="R12">
        <f ca="1">IF(OR(ISNUMBER(MATCH(L12,MasterData!$D$3:$D$18,0)),ISNUMBER(MATCH(L12,MasterData!$C$3:$C$18,0))),
    DATEDIF(E12,I12,"d"),
    DATEDIF(E12,TODAY(),"d"))</f>
        <v>96</v>
      </c>
      <c r="S12">
        <f t="shared" ca="1" si="0"/>
        <v>0</v>
      </c>
      <c r="T12">
        <f t="shared" ca="1" si="1"/>
        <v>0</v>
      </c>
      <c r="U12">
        <f t="shared" ca="1" si="2"/>
        <v>1</v>
      </c>
    </row>
    <row r="13" spans="1:21" x14ac:dyDescent="0.35">
      <c r="A13">
        <v>6000129990</v>
      </c>
      <c r="B13" t="s">
        <v>271</v>
      </c>
      <c r="C13" t="s">
        <v>230</v>
      </c>
      <c r="D13" s="34" t="s">
        <v>254</v>
      </c>
      <c r="E13" s="1">
        <v>45688</v>
      </c>
      <c r="F13" s="1"/>
      <c r="G13" t="s">
        <v>255</v>
      </c>
      <c r="H13" t="s">
        <v>240</v>
      </c>
      <c r="I13" s="1">
        <v>45699</v>
      </c>
      <c r="J13" t="s">
        <v>234</v>
      </c>
      <c r="K13" t="s">
        <v>241</v>
      </c>
      <c r="L13" t="s">
        <v>171</v>
      </c>
      <c r="M13" t="s">
        <v>272</v>
      </c>
      <c r="N13" t="s">
        <v>237</v>
      </c>
      <c r="O13" t="s">
        <v>230</v>
      </c>
      <c r="P13"/>
      <c r="Q13" s="193" t="str">
        <f>IF(OR(
    AND(COUNTIF(Bugs!A:A,B13)&gt;0,ISNUMBER(SEARCH("x",INDEX(Bugs!C:C,MATCH(B13,Bugs!A:A,0))))),
    AND(COUNTIF(Bugs!B:B,B13)&gt;0,ISNUMBER(SEARCH("x",INDEX(Bugs!C:C,MATCH(B13,Bugs!B:B,0))))),
    AND(COUNTIF(Bugs!A:A,B13)&gt;0,ISNUMBER(SEARCH("x",INDEX(Bugs!D:D,MATCH(B13,Bugs!A:A,0))))),
    AND(COUNTIF(Bugs!B:B,B13)&gt;0,ISNUMBER(SEARCH("x",INDEX(Bugs!D:D,MATCH(B13,Bugs!B:B,0)))))
),"Y","")</f>
        <v/>
      </c>
      <c r="R13">
        <f ca="1">IF(OR(ISNUMBER(MATCH(L13,MasterData!$D$3:$D$18,0)),ISNUMBER(MATCH(L13,MasterData!$C$3:$C$18,0))),
    DATEDIF(E13,I13,"d"),
    DATEDIF(E13,TODAY(),"d"))</f>
        <v>11</v>
      </c>
      <c r="S13">
        <f t="shared" ca="1" si="0"/>
        <v>0</v>
      </c>
      <c r="T13">
        <f t="shared" ca="1" si="1"/>
        <v>1</v>
      </c>
      <c r="U13">
        <f t="shared" ca="1" si="2"/>
        <v>0</v>
      </c>
    </row>
    <row r="14" spans="1:21" x14ac:dyDescent="0.35">
      <c r="A14">
        <v>6000130122</v>
      </c>
      <c r="B14" t="s">
        <v>273</v>
      </c>
      <c r="C14" t="s">
        <v>230</v>
      </c>
      <c r="D14" s="34" t="s">
        <v>274</v>
      </c>
      <c r="E14" s="1">
        <v>45691</v>
      </c>
      <c r="F14" s="1"/>
      <c r="G14" t="s">
        <v>275</v>
      </c>
      <c r="H14" t="s">
        <v>233</v>
      </c>
      <c r="I14" s="1">
        <v>45708</v>
      </c>
      <c r="J14" t="s">
        <v>234</v>
      </c>
      <c r="K14" t="s">
        <v>241</v>
      </c>
      <c r="L14" t="s">
        <v>171</v>
      </c>
      <c r="M14" t="s">
        <v>276</v>
      </c>
      <c r="N14" t="s">
        <v>237</v>
      </c>
      <c r="O14" t="s">
        <v>230</v>
      </c>
      <c r="P14"/>
      <c r="Q14" s="193" t="str">
        <f>IF(OR(
    AND(COUNTIF(Bugs!A:A,B14)&gt;0,ISNUMBER(SEARCH("x",INDEX(Bugs!C:C,MATCH(B14,Bugs!A:A,0))))),
    AND(COUNTIF(Bugs!B:B,B14)&gt;0,ISNUMBER(SEARCH("x",INDEX(Bugs!C:C,MATCH(B14,Bugs!B:B,0))))),
    AND(COUNTIF(Bugs!A:A,B14)&gt;0,ISNUMBER(SEARCH("x",INDEX(Bugs!D:D,MATCH(B14,Bugs!A:A,0))))),
    AND(COUNTIF(Bugs!B:B,B14)&gt;0,ISNUMBER(SEARCH("x",INDEX(Bugs!D:D,MATCH(B14,Bugs!B:B,0)))))
),"Y","")</f>
        <v/>
      </c>
      <c r="R14">
        <f ca="1">IF(OR(ISNUMBER(MATCH(L14,MasterData!$D$3:$D$18,0)),ISNUMBER(MATCH(L14,MasterData!$C$3:$C$18,0))),
    DATEDIF(E14,I14,"d"),
    DATEDIF(E14,TODAY(),"d"))</f>
        <v>17</v>
      </c>
      <c r="S14">
        <f t="shared" ca="1" si="0"/>
        <v>0</v>
      </c>
      <c r="T14">
        <f t="shared" ca="1" si="1"/>
        <v>1</v>
      </c>
      <c r="U14">
        <f t="shared" ca="1" si="2"/>
        <v>0</v>
      </c>
    </row>
    <row r="15" spans="1:21" x14ac:dyDescent="0.35">
      <c r="A15">
        <v>6000130131</v>
      </c>
      <c r="B15" t="s">
        <v>277</v>
      </c>
      <c r="C15" t="s">
        <v>230</v>
      </c>
      <c r="D15" s="34" t="s">
        <v>274</v>
      </c>
      <c r="E15" s="1">
        <v>45691</v>
      </c>
      <c r="F15" s="1"/>
      <c r="G15" t="s">
        <v>278</v>
      </c>
      <c r="H15" t="s">
        <v>233</v>
      </c>
      <c r="I15" s="1">
        <v>45708</v>
      </c>
      <c r="J15" t="s">
        <v>234</v>
      </c>
      <c r="K15" t="s">
        <v>241</v>
      </c>
      <c r="L15" t="s">
        <v>171</v>
      </c>
      <c r="M15" t="s">
        <v>279</v>
      </c>
      <c r="N15" t="s">
        <v>237</v>
      </c>
      <c r="O15" t="s">
        <v>230</v>
      </c>
      <c r="P15"/>
      <c r="Q15" s="193" t="str">
        <f>IF(OR(
    AND(COUNTIF(Bugs!A:A,B15)&gt;0,ISNUMBER(SEARCH("x",INDEX(Bugs!C:C,MATCH(B15,Bugs!A:A,0))))),
    AND(COUNTIF(Bugs!B:B,B15)&gt;0,ISNUMBER(SEARCH("x",INDEX(Bugs!C:C,MATCH(B15,Bugs!B:B,0))))),
    AND(COUNTIF(Bugs!A:A,B15)&gt;0,ISNUMBER(SEARCH("x",INDEX(Bugs!D:D,MATCH(B15,Bugs!A:A,0))))),
    AND(COUNTIF(Bugs!B:B,B15)&gt;0,ISNUMBER(SEARCH("x",INDEX(Bugs!D:D,MATCH(B15,Bugs!B:B,0)))))
),"Y","")</f>
        <v/>
      </c>
      <c r="R15">
        <f ca="1">IF(OR(ISNUMBER(MATCH(L15,MasterData!$D$3:$D$18,0)),ISNUMBER(MATCH(L15,MasterData!$C$3:$C$18,0))),
    DATEDIF(E15,I15,"d"),
    DATEDIF(E15,TODAY(),"d"))</f>
        <v>17</v>
      </c>
      <c r="S15">
        <f t="shared" ca="1" si="0"/>
        <v>0</v>
      </c>
      <c r="T15">
        <f t="shared" ca="1" si="1"/>
        <v>1</v>
      </c>
      <c r="U15">
        <f t="shared" ca="1" si="2"/>
        <v>0</v>
      </c>
    </row>
    <row r="16" spans="1:21" x14ac:dyDescent="0.35">
      <c r="A16">
        <v>6000130842</v>
      </c>
      <c r="B16" t="s">
        <v>280</v>
      </c>
      <c r="C16" t="s">
        <v>230</v>
      </c>
      <c r="D16" s="34" t="s">
        <v>247</v>
      </c>
      <c r="E16" s="1">
        <v>45698</v>
      </c>
      <c r="F16" s="1"/>
      <c r="G16" t="s">
        <v>281</v>
      </c>
      <c r="H16" t="s">
        <v>240</v>
      </c>
      <c r="I16" s="1">
        <v>45831</v>
      </c>
      <c r="J16" t="s">
        <v>234</v>
      </c>
      <c r="K16" t="s">
        <v>241</v>
      </c>
      <c r="L16" t="s">
        <v>171</v>
      </c>
      <c r="M16" t="s">
        <v>282</v>
      </c>
      <c r="N16" t="s">
        <v>237</v>
      </c>
      <c r="O16" t="s">
        <v>230</v>
      </c>
      <c r="P16"/>
      <c r="Q16" s="193" t="str">
        <f>IF(OR(
    AND(COUNTIF(Bugs!A:A,B16)&gt;0,ISNUMBER(SEARCH("x",INDEX(Bugs!C:C,MATCH(B16,Bugs!A:A,0))))),
    AND(COUNTIF(Bugs!B:B,B16)&gt;0,ISNUMBER(SEARCH("x",INDEX(Bugs!C:C,MATCH(B16,Bugs!B:B,0))))),
    AND(COUNTIF(Bugs!A:A,B16)&gt;0,ISNUMBER(SEARCH("x",INDEX(Bugs!D:D,MATCH(B16,Bugs!A:A,0))))),
    AND(COUNTIF(Bugs!B:B,B16)&gt;0,ISNUMBER(SEARCH("x",INDEX(Bugs!D:D,MATCH(B16,Bugs!B:B,0)))))
),"Y","")</f>
        <v/>
      </c>
      <c r="R16">
        <f ca="1">IF(OR(ISNUMBER(MATCH(L16,MasterData!$D$3:$D$18,0)),ISNUMBER(MATCH(L16,MasterData!$C$3:$C$18,0))),
    DATEDIF(E16,I16,"d"),
    DATEDIF(E16,TODAY(),"d"))</f>
        <v>133</v>
      </c>
      <c r="S16">
        <f t="shared" ca="1" si="0"/>
        <v>0</v>
      </c>
      <c r="T16">
        <f t="shared" ca="1" si="1"/>
        <v>0</v>
      </c>
      <c r="U16">
        <f t="shared" ca="1" si="2"/>
        <v>1</v>
      </c>
    </row>
    <row r="17" spans="1:21" x14ac:dyDescent="0.35">
      <c r="A17">
        <v>6000130889</v>
      </c>
      <c r="B17" t="s">
        <v>283</v>
      </c>
      <c r="C17" t="s">
        <v>230</v>
      </c>
      <c r="D17" s="34" t="s">
        <v>251</v>
      </c>
      <c r="E17" s="1">
        <v>45698</v>
      </c>
      <c r="F17" s="1"/>
      <c r="G17" t="s">
        <v>284</v>
      </c>
      <c r="H17" t="s">
        <v>233</v>
      </c>
      <c r="I17" s="1">
        <v>45705</v>
      </c>
      <c r="J17" t="s">
        <v>234</v>
      </c>
      <c r="K17" t="s">
        <v>241</v>
      </c>
      <c r="L17" t="s">
        <v>171</v>
      </c>
      <c r="M17" t="s">
        <v>285</v>
      </c>
      <c r="N17" t="s">
        <v>237</v>
      </c>
      <c r="O17" t="s">
        <v>230</v>
      </c>
      <c r="P17"/>
      <c r="Q17" s="193" t="str">
        <f>IF(OR(
    AND(COUNTIF(Bugs!A:A,B17)&gt;0,ISNUMBER(SEARCH("x",INDEX(Bugs!C:C,MATCH(B17,Bugs!A:A,0))))),
    AND(COUNTIF(Bugs!B:B,B17)&gt;0,ISNUMBER(SEARCH("x",INDEX(Bugs!C:C,MATCH(B17,Bugs!B:B,0))))),
    AND(COUNTIF(Bugs!A:A,B17)&gt;0,ISNUMBER(SEARCH("x",INDEX(Bugs!D:D,MATCH(B17,Bugs!A:A,0))))),
    AND(COUNTIF(Bugs!B:B,B17)&gt;0,ISNUMBER(SEARCH("x",INDEX(Bugs!D:D,MATCH(B17,Bugs!B:B,0)))))
),"Y","")</f>
        <v/>
      </c>
      <c r="R17">
        <f ca="1">IF(OR(ISNUMBER(MATCH(L17,MasterData!$D$3:$D$18,0)),ISNUMBER(MATCH(L17,MasterData!$C$3:$C$18,0))),
    DATEDIF(E17,I17,"d"),
    DATEDIF(E17,TODAY(),"d"))</f>
        <v>7</v>
      </c>
      <c r="S17">
        <f t="shared" ca="1" si="0"/>
        <v>1</v>
      </c>
      <c r="T17">
        <f t="shared" ca="1" si="1"/>
        <v>0</v>
      </c>
      <c r="U17">
        <f t="shared" ca="1" si="2"/>
        <v>0</v>
      </c>
    </row>
    <row r="18" spans="1:21" x14ac:dyDescent="0.35">
      <c r="A18">
        <v>6000131438</v>
      </c>
      <c r="B18" t="s">
        <v>286</v>
      </c>
      <c r="C18" t="s">
        <v>230</v>
      </c>
      <c r="D18" s="34" t="s">
        <v>247</v>
      </c>
      <c r="E18" s="1">
        <v>45701</v>
      </c>
      <c r="F18" s="1"/>
      <c r="G18" t="s">
        <v>287</v>
      </c>
      <c r="H18" t="s">
        <v>401</v>
      </c>
      <c r="I18" s="1">
        <v>45831</v>
      </c>
      <c r="J18" t="s">
        <v>234</v>
      </c>
      <c r="K18" t="s">
        <v>241</v>
      </c>
      <c r="L18" t="s">
        <v>171</v>
      </c>
      <c r="M18" t="s">
        <v>289</v>
      </c>
      <c r="N18" t="s">
        <v>237</v>
      </c>
      <c r="O18" t="s">
        <v>230</v>
      </c>
      <c r="P18"/>
      <c r="Q18" s="193" t="str">
        <f>IF(OR(
    AND(COUNTIF(Bugs!A:A,B18)&gt;0,ISNUMBER(SEARCH("x",INDEX(Bugs!C:C,MATCH(B18,Bugs!A:A,0))))),
    AND(COUNTIF(Bugs!B:B,B18)&gt;0,ISNUMBER(SEARCH("x",INDEX(Bugs!C:C,MATCH(B18,Bugs!B:B,0))))),
    AND(COUNTIF(Bugs!A:A,B18)&gt;0,ISNUMBER(SEARCH("x",INDEX(Bugs!D:D,MATCH(B18,Bugs!A:A,0))))),
    AND(COUNTIF(Bugs!B:B,B18)&gt;0,ISNUMBER(SEARCH("x",INDEX(Bugs!D:D,MATCH(B18,Bugs!B:B,0)))))
),"Y","")</f>
        <v/>
      </c>
      <c r="R18">
        <f ca="1">IF(OR(ISNUMBER(MATCH(L18,MasterData!$D$3:$D$18,0)),ISNUMBER(MATCH(L18,MasterData!$C$3:$C$18,0))),
    DATEDIF(E18,I18,"d"),
    DATEDIF(E18,TODAY(),"d"))</f>
        <v>130</v>
      </c>
      <c r="S18">
        <f t="shared" ca="1" si="0"/>
        <v>0</v>
      </c>
      <c r="T18">
        <f t="shared" ca="1" si="1"/>
        <v>0</v>
      </c>
      <c r="U18">
        <f t="shared" ca="1" si="2"/>
        <v>1</v>
      </c>
    </row>
    <row r="19" spans="1:21" x14ac:dyDescent="0.35">
      <c r="A19">
        <v>6000131514</v>
      </c>
      <c r="B19" t="s">
        <v>230</v>
      </c>
      <c r="C19" t="s">
        <v>230</v>
      </c>
      <c r="D19" s="34" t="s">
        <v>251</v>
      </c>
      <c r="E19" s="1">
        <v>45702</v>
      </c>
      <c r="F19" s="1"/>
      <c r="G19" t="s">
        <v>290</v>
      </c>
      <c r="H19" t="s">
        <v>233</v>
      </c>
      <c r="I19" s="1">
        <v>45723</v>
      </c>
      <c r="J19" t="s">
        <v>201</v>
      </c>
      <c r="K19" t="s">
        <v>241</v>
      </c>
      <c r="L19" t="s">
        <v>171</v>
      </c>
      <c r="M19" t="s">
        <v>291</v>
      </c>
      <c r="N19" t="s">
        <v>237</v>
      </c>
      <c r="O19" t="s">
        <v>230</v>
      </c>
      <c r="P19"/>
      <c r="Q19" s="193" t="str">
        <f>IF(OR(
    AND(COUNTIF(Bugs!A:A,B19)&gt;0,ISNUMBER(SEARCH("x",INDEX(Bugs!C:C,MATCH(B19,Bugs!A:A,0))))),
    AND(COUNTIF(Bugs!B:B,B19)&gt;0,ISNUMBER(SEARCH("x",INDEX(Bugs!C:C,MATCH(B19,Bugs!B:B,0))))),
    AND(COUNTIF(Bugs!A:A,B19)&gt;0,ISNUMBER(SEARCH("x",INDEX(Bugs!D:D,MATCH(B19,Bugs!A:A,0))))),
    AND(COUNTIF(Bugs!B:B,B19)&gt;0,ISNUMBER(SEARCH("x",INDEX(Bugs!D:D,MATCH(B19,Bugs!B:B,0)))))
),"Y","")</f>
        <v/>
      </c>
      <c r="R19">
        <f ca="1">IF(OR(ISNUMBER(MATCH(L19,MasterData!$D$3:$D$18,0)),ISNUMBER(MATCH(L19,MasterData!$C$3:$C$18,0))),
    DATEDIF(E19,I19,"d"),
    DATEDIF(E19,TODAY(),"d"))</f>
        <v>21</v>
      </c>
      <c r="S19">
        <f t="shared" ca="1" si="0"/>
        <v>0</v>
      </c>
      <c r="T19">
        <f t="shared" ca="1" si="1"/>
        <v>1</v>
      </c>
      <c r="U19">
        <f t="shared" ca="1" si="2"/>
        <v>0</v>
      </c>
    </row>
    <row r="20" spans="1:21" x14ac:dyDescent="0.35">
      <c r="A20">
        <v>6000131715</v>
      </c>
      <c r="B20" t="s">
        <v>292</v>
      </c>
      <c r="C20" t="s">
        <v>230</v>
      </c>
      <c r="D20" s="34" t="s">
        <v>231</v>
      </c>
      <c r="E20" s="1">
        <v>45705</v>
      </c>
      <c r="F20" s="1"/>
      <c r="G20" t="s">
        <v>293</v>
      </c>
      <c r="H20" t="s">
        <v>233</v>
      </c>
      <c r="I20" s="1">
        <v>45713</v>
      </c>
      <c r="J20" t="s">
        <v>234</v>
      </c>
      <c r="K20" t="s">
        <v>235</v>
      </c>
      <c r="L20" t="s">
        <v>171</v>
      </c>
      <c r="M20" t="s">
        <v>294</v>
      </c>
      <c r="N20" t="s">
        <v>237</v>
      </c>
      <c r="O20" t="s">
        <v>230</v>
      </c>
      <c r="P20"/>
      <c r="Q20" s="193" t="str">
        <f>IF(OR(
    AND(COUNTIF(Bugs!A:A,B20)&gt;0,ISNUMBER(SEARCH("x",INDEX(Bugs!C:C,MATCH(B20,Bugs!A:A,0))))),
    AND(COUNTIF(Bugs!B:B,B20)&gt;0,ISNUMBER(SEARCH("x",INDEX(Bugs!C:C,MATCH(B20,Bugs!B:B,0))))),
    AND(COUNTIF(Bugs!A:A,B20)&gt;0,ISNUMBER(SEARCH("x",INDEX(Bugs!D:D,MATCH(B20,Bugs!A:A,0))))),
    AND(COUNTIF(Bugs!B:B,B20)&gt;0,ISNUMBER(SEARCH("x",INDEX(Bugs!D:D,MATCH(B20,Bugs!B:B,0)))))
),"Y","")</f>
        <v/>
      </c>
      <c r="R20">
        <f ca="1">IF(OR(ISNUMBER(MATCH(L20,MasterData!$D$3:$D$18,0)),ISNUMBER(MATCH(L20,MasterData!$C$3:$C$18,0))),
    DATEDIF(E20,I20,"d"),
    DATEDIF(E20,TODAY(),"d"))</f>
        <v>8</v>
      </c>
      <c r="S20">
        <f t="shared" ca="1" si="0"/>
        <v>0</v>
      </c>
      <c r="T20">
        <f t="shared" ca="1" si="1"/>
        <v>1</v>
      </c>
      <c r="U20">
        <f t="shared" ca="1" si="2"/>
        <v>0</v>
      </c>
    </row>
    <row r="21" spans="1:21" x14ac:dyDescent="0.35">
      <c r="A21">
        <v>6000132000</v>
      </c>
      <c r="B21" t="s">
        <v>295</v>
      </c>
      <c r="C21" t="s">
        <v>230</v>
      </c>
      <c r="D21" s="34" t="s">
        <v>254</v>
      </c>
      <c r="E21" s="1">
        <v>45707</v>
      </c>
      <c r="F21" s="1"/>
      <c r="G21" t="s">
        <v>255</v>
      </c>
      <c r="H21" t="s">
        <v>240</v>
      </c>
      <c r="I21" s="1">
        <v>45735</v>
      </c>
      <c r="J21" t="s">
        <v>234</v>
      </c>
      <c r="K21" t="s">
        <v>241</v>
      </c>
      <c r="L21" t="s">
        <v>171</v>
      </c>
      <c r="M21" t="s">
        <v>296</v>
      </c>
      <c r="N21" t="s">
        <v>237</v>
      </c>
      <c r="O21" t="s">
        <v>230</v>
      </c>
      <c r="P21"/>
      <c r="Q21" s="193" t="str">
        <f>IF(OR(
    AND(COUNTIF(Bugs!A:A,B21)&gt;0,ISNUMBER(SEARCH("x",INDEX(Bugs!C:C,MATCH(B21,Bugs!A:A,0))))),
    AND(COUNTIF(Bugs!B:B,B21)&gt;0,ISNUMBER(SEARCH("x",INDEX(Bugs!C:C,MATCH(B21,Bugs!B:B,0))))),
    AND(COUNTIF(Bugs!A:A,B21)&gt;0,ISNUMBER(SEARCH("x",INDEX(Bugs!D:D,MATCH(B21,Bugs!A:A,0))))),
    AND(COUNTIF(Bugs!B:B,B21)&gt;0,ISNUMBER(SEARCH("x",INDEX(Bugs!D:D,MATCH(B21,Bugs!B:B,0)))))
),"Y","")</f>
        <v/>
      </c>
      <c r="R21">
        <f ca="1">IF(OR(ISNUMBER(MATCH(L21,MasterData!$D$3:$D$18,0)),ISNUMBER(MATCH(L21,MasterData!$C$3:$C$18,0))),
    DATEDIF(E21,I21,"d"),
    DATEDIF(E21,TODAY(),"d"))</f>
        <v>28</v>
      </c>
      <c r="S21">
        <f t="shared" ca="1" si="0"/>
        <v>0</v>
      </c>
      <c r="T21">
        <f t="shared" ca="1" si="1"/>
        <v>1</v>
      </c>
      <c r="U21">
        <f t="shared" ca="1" si="2"/>
        <v>0</v>
      </c>
    </row>
    <row r="22" spans="1:21" x14ac:dyDescent="0.35">
      <c r="A22">
        <v>6000132651</v>
      </c>
      <c r="B22" t="s">
        <v>297</v>
      </c>
      <c r="C22" t="s">
        <v>230</v>
      </c>
      <c r="D22" s="34" t="s">
        <v>247</v>
      </c>
      <c r="E22" s="1">
        <v>45714</v>
      </c>
      <c r="F22" s="1"/>
      <c r="G22" t="s">
        <v>287</v>
      </c>
      <c r="H22" t="s">
        <v>240</v>
      </c>
      <c r="I22" s="1">
        <v>45723</v>
      </c>
      <c r="J22" t="s">
        <v>234</v>
      </c>
      <c r="K22" t="s">
        <v>235</v>
      </c>
      <c r="L22" t="s">
        <v>171</v>
      </c>
      <c r="M22" t="s">
        <v>298</v>
      </c>
      <c r="N22" t="s">
        <v>237</v>
      </c>
      <c r="O22" t="s">
        <v>230</v>
      </c>
      <c r="P22"/>
      <c r="Q22" s="193" t="str">
        <f>IF(OR(
    AND(COUNTIF(Bugs!A:A,B22)&gt;0,ISNUMBER(SEARCH("x",INDEX(Bugs!C:C,MATCH(B22,Bugs!A:A,0))))),
    AND(COUNTIF(Bugs!B:B,B22)&gt;0,ISNUMBER(SEARCH("x",INDEX(Bugs!C:C,MATCH(B22,Bugs!B:B,0))))),
    AND(COUNTIF(Bugs!A:A,B22)&gt;0,ISNUMBER(SEARCH("x",INDEX(Bugs!D:D,MATCH(B22,Bugs!A:A,0))))),
    AND(COUNTIF(Bugs!B:B,B22)&gt;0,ISNUMBER(SEARCH("x",INDEX(Bugs!D:D,MATCH(B22,Bugs!B:B,0)))))
),"Y","")</f>
        <v/>
      </c>
      <c r="R22">
        <f ca="1">IF(OR(ISNUMBER(MATCH(L22,MasterData!$D$3:$D$18,0)),ISNUMBER(MATCH(L22,MasterData!$C$3:$C$18,0))),
    DATEDIF(E22,I22,"d"),
    DATEDIF(E22,TODAY(),"d"))</f>
        <v>9</v>
      </c>
      <c r="S22">
        <f t="shared" ca="1" si="0"/>
        <v>0</v>
      </c>
      <c r="T22">
        <f t="shared" ca="1" si="1"/>
        <v>1</v>
      </c>
      <c r="U22">
        <f t="shared" ca="1" si="2"/>
        <v>0</v>
      </c>
    </row>
    <row r="23" spans="1:21" x14ac:dyDescent="0.35">
      <c r="A23">
        <v>6000133013</v>
      </c>
      <c r="B23" t="s">
        <v>299</v>
      </c>
      <c r="C23" t="s">
        <v>230</v>
      </c>
      <c r="D23" s="34" t="s">
        <v>231</v>
      </c>
      <c r="E23" s="1">
        <v>45719</v>
      </c>
      <c r="F23" s="1"/>
      <c r="G23" t="s">
        <v>300</v>
      </c>
      <c r="H23" t="s">
        <v>245</v>
      </c>
      <c r="I23" s="1">
        <v>45734</v>
      </c>
      <c r="J23" t="s">
        <v>234</v>
      </c>
      <c r="K23" t="s">
        <v>235</v>
      </c>
      <c r="L23" t="s">
        <v>171</v>
      </c>
      <c r="M23" t="s">
        <v>301</v>
      </c>
      <c r="N23" t="s">
        <v>237</v>
      </c>
      <c r="O23" t="s">
        <v>230</v>
      </c>
      <c r="P23"/>
      <c r="Q23" s="193" t="str">
        <f>IF(OR(
    AND(COUNTIF(Bugs!A:A,B23)&gt;0,ISNUMBER(SEARCH("x",INDEX(Bugs!C:C,MATCH(B23,Bugs!A:A,0))))),
    AND(COUNTIF(Bugs!B:B,B23)&gt;0,ISNUMBER(SEARCH("x",INDEX(Bugs!C:C,MATCH(B23,Bugs!B:B,0))))),
    AND(COUNTIF(Bugs!A:A,B23)&gt;0,ISNUMBER(SEARCH("x",INDEX(Bugs!D:D,MATCH(B23,Bugs!A:A,0))))),
    AND(COUNTIF(Bugs!B:B,B23)&gt;0,ISNUMBER(SEARCH("x",INDEX(Bugs!D:D,MATCH(B23,Bugs!B:B,0)))))
),"Y","")</f>
        <v/>
      </c>
      <c r="R23">
        <f ca="1">IF(OR(ISNUMBER(MATCH(L23,MasterData!$D$3:$D$18,0)),ISNUMBER(MATCH(L23,MasterData!$C$3:$C$18,0))),
    DATEDIF(E23,I23,"d"),
    DATEDIF(E23,TODAY(),"d"))</f>
        <v>15</v>
      </c>
      <c r="S23">
        <f t="shared" ca="1" si="0"/>
        <v>0</v>
      </c>
      <c r="T23">
        <f t="shared" ca="1" si="1"/>
        <v>1</v>
      </c>
      <c r="U23">
        <f t="shared" ca="1" si="2"/>
        <v>0</v>
      </c>
    </row>
    <row r="24" spans="1:21" x14ac:dyDescent="0.35">
      <c r="A24">
        <v>6000133061</v>
      </c>
      <c r="B24" t="s">
        <v>302</v>
      </c>
      <c r="C24" t="s">
        <v>230</v>
      </c>
      <c r="D24" s="34" t="s">
        <v>254</v>
      </c>
      <c r="E24" s="1">
        <v>45719</v>
      </c>
      <c r="F24" s="1"/>
      <c r="G24" t="s">
        <v>255</v>
      </c>
      <c r="H24" t="s">
        <v>245</v>
      </c>
      <c r="I24" s="1">
        <v>45735</v>
      </c>
      <c r="J24" t="s">
        <v>234</v>
      </c>
      <c r="K24" t="s">
        <v>241</v>
      </c>
      <c r="L24" t="s">
        <v>171</v>
      </c>
      <c r="M24" t="s">
        <v>303</v>
      </c>
      <c r="N24" t="s">
        <v>237</v>
      </c>
      <c r="O24" t="s">
        <v>230</v>
      </c>
      <c r="P24"/>
      <c r="Q24" s="193" t="str">
        <f>IF(OR(
    AND(COUNTIF(Bugs!A:A,B24)&gt;0,ISNUMBER(SEARCH("x",INDEX(Bugs!C:C,MATCH(B24,Bugs!A:A,0))))),
    AND(COUNTIF(Bugs!B:B,B24)&gt;0,ISNUMBER(SEARCH("x",INDEX(Bugs!C:C,MATCH(B24,Bugs!B:B,0))))),
    AND(COUNTIF(Bugs!A:A,B24)&gt;0,ISNUMBER(SEARCH("x",INDEX(Bugs!D:D,MATCH(B24,Bugs!A:A,0))))),
    AND(COUNTIF(Bugs!B:B,B24)&gt;0,ISNUMBER(SEARCH("x",INDEX(Bugs!D:D,MATCH(B24,Bugs!B:B,0)))))
),"Y","")</f>
        <v/>
      </c>
      <c r="R24">
        <f ca="1">IF(OR(ISNUMBER(MATCH(L24,MasterData!$D$3:$D$18,0)),ISNUMBER(MATCH(L24,MasterData!$C$3:$C$18,0))),
    DATEDIF(E24,I24,"d"),
    DATEDIF(E24,TODAY(),"d"))</f>
        <v>16</v>
      </c>
      <c r="S24">
        <f t="shared" ca="1" si="0"/>
        <v>0</v>
      </c>
      <c r="T24">
        <f t="shared" ca="1" si="1"/>
        <v>1</v>
      </c>
      <c r="U24">
        <f t="shared" ca="1" si="2"/>
        <v>0</v>
      </c>
    </row>
    <row r="25" spans="1:21" x14ac:dyDescent="0.35">
      <c r="A25">
        <v>6000133063</v>
      </c>
      <c r="B25" t="s">
        <v>304</v>
      </c>
      <c r="C25" t="s">
        <v>230</v>
      </c>
      <c r="D25" s="34" t="s">
        <v>305</v>
      </c>
      <c r="E25" s="1">
        <v>45719</v>
      </c>
      <c r="F25" s="1"/>
      <c r="G25" t="s">
        <v>306</v>
      </c>
      <c r="H25" t="s">
        <v>245</v>
      </c>
      <c r="I25" s="1">
        <v>45778</v>
      </c>
      <c r="J25" t="s">
        <v>234</v>
      </c>
      <c r="K25" t="s">
        <v>235</v>
      </c>
      <c r="L25" t="s">
        <v>171</v>
      </c>
      <c r="M25" t="s">
        <v>307</v>
      </c>
      <c r="N25" t="s">
        <v>237</v>
      </c>
      <c r="O25" t="s">
        <v>230</v>
      </c>
      <c r="P25"/>
      <c r="Q25" s="193" t="str">
        <f>IF(OR(
    AND(COUNTIF(Bugs!A:A,B25)&gt;0,ISNUMBER(SEARCH("x",INDEX(Bugs!C:C,MATCH(B25,Bugs!A:A,0))))),
    AND(COUNTIF(Bugs!B:B,B25)&gt;0,ISNUMBER(SEARCH("x",INDEX(Bugs!C:C,MATCH(B25,Bugs!B:B,0))))),
    AND(COUNTIF(Bugs!A:A,B25)&gt;0,ISNUMBER(SEARCH("x",INDEX(Bugs!D:D,MATCH(B25,Bugs!A:A,0))))),
    AND(COUNTIF(Bugs!B:B,B25)&gt;0,ISNUMBER(SEARCH("x",INDEX(Bugs!D:D,MATCH(B25,Bugs!B:B,0)))))
),"Y","")</f>
        <v/>
      </c>
      <c r="R25">
        <f ca="1">IF(OR(ISNUMBER(MATCH(L25,MasterData!$D$3:$D$18,0)),ISNUMBER(MATCH(L25,MasterData!$C$3:$C$18,0))),
    DATEDIF(E25,I25,"d"),
    DATEDIF(E25,TODAY(),"d"))</f>
        <v>59</v>
      </c>
      <c r="S25">
        <f t="shared" ca="1" si="0"/>
        <v>0</v>
      </c>
      <c r="T25">
        <f t="shared" ca="1" si="1"/>
        <v>0</v>
      </c>
      <c r="U25">
        <f t="shared" ca="1" si="2"/>
        <v>1</v>
      </c>
    </row>
    <row r="26" spans="1:21" x14ac:dyDescent="0.35">
      <c r="A26">
        <v>6000133075</v>
      </c>
      <c r="B26" t="s">
        <v>308</v>
      </c>
      <c r="C26" t="s">
        <v>230</v>
      </c>
      <c r="D26" s="34" t="s">
        <v>305</v>
      </c>
      <c r="E26" s="1">
        <v>45719</v>
      </c>
      <c r="F26" s="1"/>
      <c r="G26" t="s">
        <v>306</v>
      </c>
      <c r="H26" t="s">
        <v>240</v>
      </c>
      <c r="I26" s="1">
        <v>45758</v>
      </c>
      <c r="J26" t="s">
        <v>234</v>
      </c>
      <c r="K26" t="s">
        <v>235</v>
      </c>
      <c r="L26" t="s">
        <v>171</v>
      </c>
      <c r="M26" t="s">
        <v>309</v>
      </c>
      <c r="N26" t="s">
        <v>237</v>
      </c>
      <c r="O26" t="s">
        <v>230</v>
      </c>
      <c r="P26"/>
      <c r="Q26" s="193" t="str">
        <f>IF(OR(
    AND(COUNTIF(Bugs!A:A,B26)&gt;0,ISNUMBER(SEARCH("x",INDEX(Bugs!C:C,MATCH(B26,Bugs!A:A,0))))),
    AND(COUNTIF(Bugs!B:B,B26)&gt;0,ISNUMBER(SEARCH("x",INDEX(Bugs!C:C,MATCH(B26,Bugs!B:B,0))))),
    AND(COUNTIF(Bugs!A:A,B26)&gt;0,ISNUMBER(SEARCH("x",INDEX(Bugs!D:D,MATCH(B26,Bugs!A:A,0))))),
    AND(COUNTIF(Bugs!B:B,B26)&gt;0,ISNUMBER(SEARCH("x",INDEX(Bugs!D:D,MATCH(B26,Bugs!B:B,0)))))
),"Y","")</f>
        <v/>
      </c>
      <c r="R26">
        <f ca="1">IF(OR(ISNUMBER(MATCH(L26,MasterData!$D$3:$D$18,0)),ISNUMBER(MATCH(L26,MasterData!$C$3:$C$18,0))),
    DATEDIF(E26,I26,"d"),
    DATEDIF(E26,TODAY(),"d"))</f>
        <v>39</v>
      </c>
      <c r="S26">
        <f t="shared" ca="1" si="0"/>
        <v>0</v>
      </c>
      <c r="T26">
        <f t="shared" ca="1" si="1"/>
        <v>0</v>
      </c>
      <c r="U26">
        <f t="shared" ca="1" si="2"/>
        <v>1</v>
      </c>
    </row>
    <row r="27" spans="1:21" x14ac:dyDescent="0.35">
      <c r="A27">
        <v>6000133085</v>
      </c>
      <c r="B27" t="s">
        <v>230</v>
      </c>
      <c r="C27" t="s">
        <v>230</v>
      </c>
      <c r="D27" s="34" t="s">
        <v>251</v>
      </c>
      <c r="E27" s="1">
        <v>45719</v>
      </c>
      <c r="F27" s="1"/>
      <c r="G27" t="s">
        <v>290</v>
      </c>
      <c r="H27" t="s">
        <v>240</v>
      </c>
      <c r="I27" s="1">
        <v>45731</v>
      </c>
      <c r="J27" t="s">
        <v>201</v>
      </c>
      <c r="K27" t="s">
        <v>241</v>
      </c>
      <c r="L27" t="s">
        <v>171</v>
      </c>
      <c r="M27" t="s">
        <v>310</v>
      </c>
      <c r="N27" t="s">
        <v>237</v>
      </c>
      <c r="O27" t="s">
        <v>230</v>
      </c>
      <c r="P27"/>
      <c r="Q27" s="193" t="str">
        <f>IF(OR(
    AND(COUNTIF(Bugs!A:A,B27)&gt;0,ISNUMBER(SEARCH("x",INDEX(Bugs!C:C,MATCH(B27,Bugs!A:A,0))))),
    AND(COUNTIF(Bugs!B:B,B27)&gt;0,ISNUMBER(SEARCH("x",INDEX(Bugs!C:C,MATCH(B27,Bugs!B:B,0))))),
    AND(COUNTIF(Bugs!A:A,B27)&gt;0,ISNUMBER(SEARCH("x",INDEX(Bugs!D:D,MATCH(B27,Bugs!A:A,0))))),
    AND(COUNTIF(Bugs!B:B,B27)&gt;0,ISNUMBER(SEARCH("x",INDEX(Bugs!D:D,MATCH(B27,Bugs!B:B,0)))))
),"Y","")</f>
        <v/>
      </c>
      <c r="R27">
        <f ca="1">IF(OR(ISNUMBER(MATCH(L27,MasterData!$D$3:$D$18,0)),ISNUMBER(MATCH(L27,MasterData!$C$3:$C$18,0))),
    DATEDIF(E27,I27,"d"),
    DATEDIF(E27,TODAY(),"d"))</f>
        <v>12</v>
      </c>
      <c r="S27">
        <f t="shared" ca="1" si="0"/>
        <v>0</v>
      </c>
      <c r="T27">
        <f t="shared" ca="1" si="1"/>
        <v>1</v>
      </c>
      <c r="U27">
        <f t="shared" ca="1" si="2"/>
        <v>0</v>
      </c>
    </row>
    <row r="28" spans="1:21" x14ac:dyDescent="0.35">
      <c r="A28">
        <v>6000133086</v>
      </c>
      <c r="B28" t="s">
        <v>230</v>
      </c>
      <c r="C28" t="s">
        <v>230</v>
      </c>
      <c r="D28" s="34" t="s">
        <v>251</v>
      </c>
      <c r="E28" s="1">
        <v>45719</v>
      </c>
      <c r="F28" s="1"/>
      <c r="G28" t="s">
        <v>290</v>
      </c>
      <c r="H28" t="s">
        <v>240</v>
      </c>
      <c r="I28" s="1">
        <v>45773</v>
      </c>
      <c r="J28" t="s">
        <v>201</v>
      </c>
      <c r="K28" t="s">
        <v>241</v>
      </c>
      <c r="L28" t="s">
        <v>171</v>
      </c>
      <c r="M28" t="s">
        <v>311</v>
      </c>
      <c r="N28" t="s">
        <v>237</v>
      </c>
      <c r="O28" t="s">
        <v>230</v>
      </c>
      <c r="P28"/>
      <c r="Q28" s="193" t="str">
        <f>IF(OR(
    AND(COUNTIF(Bugs!A:A,B28)&gt;0,ISNUMBER(SEARCH("x",INDEX(Bugs!C:C,MATCH(B28,Bugs!A:A,0))))),
    AND(COUNTIF(Bugs!B:B,B28)&gt;0,ISNUMBER(SEARCH("x",INDEX(Bugs!C:C,MATCH(B28,Bugs!B:B,0))))),
    AND(COUNTIF(Bugs!A:A,B28)&gt;0,ISNUMBER(SEARCH("x",INDEX(Bugs!D:D,MATCH(B28,Bugs!A:A,0))))),
    AND(COUNTIF(Bugs!B:B,B28)&gt;0,ISNUMBER(SEARCH("x",INDEX(Bugs!D:D,MATCH(B28,Bugs!B:B,0)))))
),"Y","")</f>
        <v/>
      </c>
      <c r="R28">
        <f ca="1">IF(OR(ISNUMBER(MATCH(L28,MasterData!$D$3:$D$18,0)),ISNUMBER(MATCH(L28,MasterData!$C$3:$C$18,0))),
    DATEDIF(E28,I28,"d"),
    DATEDIF(E28,TODAY(),"d"))</f>
        <v>54</v>
      </c>
      <c r="S28">
        <f t="shared" ca="1" si="0"/>
        <v>0</v>
      </c>
      <c r="T28">
        <f t="shared" ca="1" si="1"/>
        <v>0</v>
      </c>
      <c r="U28">
        <f t="shared" ca="1" si="2"/>
        <v>1</v>
      </c>
    </row>
    <row r="29" spans="1:21" x14ac:dyDescent="0.35">
      <c r="A29">
        <v>6000133087</v>
      </c>
      <c r="B29" t="s">
        <v>230</v>
      </c>
      <c r="C29" t="s">
        <v>230</v>
      </c>
      <c r="D29" s="34" t="s">
        <v>251</v>
      </c>
      <c r="E29" s="1">
        <v>45719</v>
      </c>
      <c r="F29" s="1"/>
      <c r="G29" t="s">
        <v>290</v>
      </c>
      <c r="H29" t="s">
        <v>245</v>
      </c>
      <c r="I29" s="1">
        <v>45807</v>
      </c>
      <c r="J29" t="s">
        <v>201</v>
      </c>
      <c r="K29" t="s">
        <v>241</v>
      </c>
      <c r="L29" t="s">
        <v>171</v>
      </c>
      <c r="M29" t="s">
        <v>312</v>
      </c>
      <c r="N29" t="s">
        <v>237</v>
      </c>
      <c r="O29" t="s">
        <v>230</v>
      </c>
      <c r="P29"/>
      <c r="Q29" s="193" t="str">
        <f>IF(OR(
    AND(COUNTIF(Bugs!A:A,B29)&gt;0,ISNUMBER(SEARCH("x",INDEX(Bugs!C:C,MATCH(B29,Bugs!A:A,0))))),
    AND(COUNTIF(Bugs!B:B,B29)&gt;0,ISNUMBER(SEARCH("x",INDEX(Bugs!C:C,MATCH(B29,Bugs!B:B,0))))),
    AND(COUNTIF(Bugs!A:A,B29)&gt;0,ISNUMBER(SEARCH("x",INDEX(Bugs!D:D,MATCH(B29,Bugs!A:A,0))))),
    AND(COUNTIF(Bugs!B:B,B29)&gt;0,ISNUMBER(SEARCH("x",INDEX(Bugs!D:D,MATCH(B29,Bugs!B:B,0)))))
),"Y","")</f>
        <v/>
      </c>
      <c r="R29">
        <f ca="1">IF(OR(ISNUMBER(MATCH(L29,MasterData!$D$3:$D$18,0)),ISNUMBER(MATCH(L29,MasterData!$C$3:$C$18,0))),
    DATEDIF(E29,I29,"d"),
    DATEDIF(E29,TODAY(),"d"))</f>
        <v>88</v>
      </c>
      <c r="S29">
        <f t="shared" ca="1" si="0"/>
        <v>0</v>
      </c>
      <c r="T29">
        <f t="shared" ca="1" si="1"/>
        <v>0</v>
      </c>
      <c r="U29">
        <f t="shared" ca="1" si="2"/>
        <v>1</v>
      </c>
    </row>
    <row r="30" spans="1:21" x14ac:dyDescent="0.35">
      <c r="A30">
        <v>6000133442</v>
      </c>
      <c r="B30" t="s">
        <v>230</v>
      </c>
      <c r="C30" t="s">
        <v>230</v>
      </c>
      <c r="D30" s="34" t="s">
        <v>247</v>
      </c>
      <c r="E30" s="1">
        <v>45722</v>
      </c>
      <c r="F30" s="1"/>
      <c r="G30" t="s">
        <v>248</v>
      </c>
      <c r="H30" t="s">
        <v>245</v>
      </c>
      <c r="I30" s="1">
        <v>45786</v>
      </c>
      <c r="J30" t="s">
        <v>201</v>
      </c>
      <c r="K30" t="s">
        <v>241</v>
      </c>
      <c r="L30" t="s">
        <v>171</v>
      </c>
      <c r="M30" t="s">
        <v>313</v>
      </c>
      <c r="N30" t="s">
        <v>237</v>
      </c>
      <c r="O30" t="s">
        <v>230</v>
      </c>
      <c r="P30"/>
      <c r="Q30" s="193" t="str">
        <f>IF(OR(
    AND(COUNTIF(Bugs!A:A,B30)&gt;0,ISNUMBER(SEARCH("x",INDEX(Bugs!C:C,MATCH(B30,Bugs!A:A,0))))),
    AND(COUNTIF(Bugs!B:B,B30)&gt;0,ISNUMBER(SEARCH("x",INDEX(Bugs!C:C,MATCH(B30,Bugs!B:B,0))))),
    AND(COUNTIF(Bugs!A:A,B30)&gt;0,ISNUMBER(SEARCH("x",INDEX(Bugs!D:D,MATCH(B30,Bugs!A:A,0))))),
    AND(COUNTIF(Bugs!B:B,B30)&gt;0,ISNUMBER(SEARCH("x",INDEX(Bugs!D:D,MATCH(B30,Bugs!B:B,0)))))
),"Y","")</f>
        <v/>
      </c>
      <c r="R30">
        <f ca="1">IF(OR(ISNUMBER(MATCH(L30,MasterData!$D$3:$D$18,0)),ISNUMBER(MATCH(L30,MasterData!$C$3:$C$18,0))),
    DATEDIF(E30,I30,"d"),
    DATEDIF(E30,TODAY(),"d"))</f>
        <v>64</v>
      </c>
      <c r="S30">
        <f t="shared" ca="1" si="0"/>
        <v>0</v>
      </c>
      <c r="T30">
        <f t="shared" ca="1" si="1"/>
        <v>0</v>
      </c>
      <c r="U30">
        <f t="shared" ca="1" si="2"/>
        <v>1</v>
      </c>
    </row>
    <row r="31" spans="1:21" x14ac:dyDescent="0.35">
      <c r="A31">
        <v>6000133644</v>
      </c>
      <c r="B31" t="s">
        <v>314</v>
      </c>
      <c r="C31" t="s">
        <v>230</v>
      </c>
      <c r="D31" s="34" t="s">
        <v>274</v>
      </c>
      <c r="E31" s="1">
        <v>45723</v>
      </c>
      <c r="F31" s="1"/>
      <c r="G31" t="s">
        <v>315</v>
      </c>
      <c r="H31" t="s">
        <v>240</v>
      </c>
      <c r="I31" s="1">
        <v>45903</v>
      </c>
      <c r="J31" t="s">
        <v>234</v>
      </c>
      <c r="K31" t="s">
        <v>241</v>
      </c>
      <c r="L31" t="s">
        <v>171</v>
      </c>
      <c r="M31" t="s">
        <v>316</v>
      </c>
      <c r="N31" t="s">
        <v>237</v>
      </c>
      <c r="O31" t="s">
        <v>230</v>
      </c>
      <c r="P31"/>
      <c r="Q31" s="193" t="str">
        <f>IF(OR(
    AND(COUNTIF(Bugs!A:A,B31)&gt;0,ISNUMBER(SEARCH("x",INDEX(Bugs!C:C,MATCH(B31,Bugs!A:A,0))))),
    AND(COUNTIF(Bugs!B:B,B31)&gt;0,ISNUMBER(SEARCH("x",INDEX(Bugs!C:C,MATCH(B31,Bugs!B:B,0))))),
    AND(COUNTIF(Bugs!A:A,B31)&gt;0,ISNUMBER(SEARCH("x",INDEX(Bugs!D:D,MATCH(B31,Bugs!A:A,0))))),
    AND(COUNTIF(Bugs!B:B,B31)&gt;0,ISNUMBER(SEARCH("x",INDEX(Bugs!D:D,MATCH(B31,Bugs!B:B,0)))))
),"Y","")</f>
        <v/>
      </c>
      <c r="R31">
        <f ca="1">IF(OR(ISNUMBER(MATCH(L31,MasterData!$D$3:$D$18,0)),ISNUMBER(MATCH(L31,MasterData!$C$3:$C$18,0))),
    DATEDIF(E31,I31,"d"),
    DATEDIF(E31,TODAY(),"d"))</f>
        <v>180</v>
      </c>
      <c r="S31">
        <f t="shared" ca="1" si="0"/>
        <v>0</v>
      </c>
      <c r="T31">
        <f t="shared" ca="1" si="1"/>
        <v>0</v>
      </c>
      <c r="U31">
        <f t="shared" ca="1" si="2"/>
        <v>1</v>
      </c>
    </row>
    <row r="32" spans="1:21" x14ac:dyDescent="0.35">
      <c r="A32">
        <v>6000133647</v>
      </c>
      <c r="B32" t="s">
        <v>317</v>
      </c>
      <c r="C32" t="s">
        <v>230</v>
      </c>
      <c r="D32" s="34" t="s">
        <v>231</v>
      </c>
      <c r="E32" s="1">
        <v>45723</v>
      </c>
      <c r="F32" s="1"/>
      <c r="G32" t="s">
        <v>318</v>
      </c>
      <c r="H32" t="s">
        <v>245</v>
      </c>
      <c r="I32" s="1">
        <v>45733</v>
      </c>
      <c r="J32" t="s">
        <v>234</v>
      </c>
      <c r="K32" t="s">
        <v>235</v>
      </c>
      <c r="L32" t="s">
        <v>171</v>
      </c>
      <c r="M32" t="s">
        <v>319</v>
      </c>
      <c r="N32" t="s">
        <v>237</v>
      </c>
      <c r="O32" t="s">
        <v>230</v>
      </c>
      <c r="P32"/>
      <c r="Q32" s="193" t="str">
        <f>IF(OR(
    AND(COUNTIF(Bugs!A:A,B32)&gt;0,ISNUMBER(SEARCH("x",INDEX(Bugs!C:C,MATCH(B32,Bugs!A:A,0))))),
    AND(COUNTIF(Bugs!B:B,B32)&gt;0,ISNUMBER(SEARCH("x",INDEX(Bugs!C:C,MATCH(B32,Bugs!B:B,0))))),
    AND(COUNTIF(Bugs!A:A,B32)&gt;0,ISNUMBER(SEARCH("x",INDEX(Bugs!D:D,MATCH(B32,Bugs!A:A,0))))),
    AND(COUNTIF(Bugs!B:B,B32)&gt;0,ISNUMBER(SEARCH("x",INDEX(Bugs!D:D,MATCH(B32,Bugs!B:B,0)))))
),"Y","")</f>
        <v/>
      </c>
      <c r="R32">
        <f ca="1">IF(OR(ISNUMBER(MATCH(L32,MasterData!$D$3:$D$18,0)),ISNUMBER(MATCH(L32,MasterData!$C$3:$C$18,0))),
    DATEDIF(E32,I32,"d"),
    DATEDIF(E32,TODAY(),"d"))</f>
        <v>10</v>
      </c>
      <c r="S32">
        <f t="shared" ca="1" si="0"/>
        <v>0</v>
      </c>
      <c r="T32">
        <f t="shared" ca="1" si="1"/>
        <v>1</v>
      </c>
      <c r="U32">
        <f t="shared" ca="1" si="2"/>
        <v>0</v>
      </c>
    </row>
    <row r="33" spans="1:21" x14ac:dyDescent="0.35">
      <c r="A33">
        <v>6000133780</v>
      </c>
      <c r="B33" t="s">
        <v>320</v>
      </c>
      <c r="C33" t="s">
        <v>230</v>
      </c>
      <c r="D33" s="34" t="s">
        <v>274</v>
      </c>
      <c r="E33" s="1">
        <v>45726</v>
      </c>
      <c r="F33" s="1"/>
      <c r="G33" t="s">
        <v>321</v>
      </c>
      <c r="H33" t="s">
        <v>240</v>
      </c>
      <c r="I33" s="1">
        <v>45741</v>
      </c>
      <c r="J33" t="s">
        <v>234</v>
      </c>
      <c r="K33" t="s">
        <v>235</v>
      </c>
      <c r="L33" t="s">
        <v>171</v>
      </c>
      <c r="M33" t="s">
        <v>322</v>
      </c>
      <c r="N33" t="s">
        <v>237</v>
      </c>
      <c r="O33" t="s">
        <v>230</v>
      </c>
      <c r="P33"/>
      <c r="Q33" s="193" t="str">
        <f>IF(OR(
    AND(COUNTIF(Bugs!A:A,B33)&gt;0,ISNUMBER(SEARCH("x",INDEX(Bugs!C:C,MATCH(B33,Bugs!A:A,0))))),
    AND(COUNTIF(Bugs!B:B,B33)&gt;0,ISNUMBER(SEARCH("x",INDEX(Bugs!C:C,MATCH(B33,Bugs!B:B,0))))),
    AND(COUNTIF(Bugs!A:A,B33)&gt;0,ISNUMBER(SEARCH("x",INDEX(Bugs!D:D,MATCH(B33,Bugs!A:A,0))))),
    AND(COUNTIF(Bugs!B:B,B33)&gt;0,ISNUMBER(SEARCH("x",INDEX(Bugs!D:D,MATCH(B33,Bugs!B:B,0)))))
),"Y","")</f>
        <v/>
      </c>
      <c r="R33">
        <f ca="1">IF(OR(ISNUMBER(MATCH(L33,MasterData!$D$3:$D$18,0)),ISNUMBER(MATCH(L33,MasterData!$C$3:$C$18,0))),
    DATEDIF(E33,I33,"d"),
    DATEDIF(E33,TODAY(),"d"))</f>
        <v>15</v>
      </c>
      <c r="S33">
        <f t="shared" ca="1" si="0"/>
        <v>0</v>
      </c>
      <c r="T33">
        <f t="shared" ca="1" si="1"/>
        <v>1</v>
      </c>
      <c r="U33">
        <f t="shared" ca="1" si="2"/>
        <v>0</v>
      </c>
    </row>
    <row r="34" spans="1:21" x14ac:dyDescent="0.35">
      <c r="A34">
        <v>6000133782</v>
      </c>
      <c r="B34" t="s">
        <v>323</v>
      </c>
      <c r="C34" t="s">
        <v>230</v>
      </c>
      <c r="D34" s="34" t="s">
        <v>254</v>
      </c>
      <c r="E34" s="1">
        <v>45726</v>
      </c>
      <c r="F34" s="1"/>
      <c r="G34" t="s">
        <v>255</v>
      </c>
      <c r="H34" t="s">
        <v>240</v>
      </c>
      <c r="I34" s="1">
        <v>45735</v>
      </c>
      <c r="J34" t="s">
        <v>234</v>
      </c>
      <c r="K34" t="s">
        <v>241</v>
      </c>
      <c r="L34" t="s">
        <v>171</v>
      </c>
      <c r="M34" t="s">
        <v>324</v>
      </c>
      <c r="N34" t="s">
        <v>237</v>
      </c>
      <c r="O34" t="s">
        <v>230</v>
      </c>
      <c r="P34"/>
      <c r="Q34" s="193" t="str">
        <f>IF(OR(
    AND(COUNTIF(Bugs!A:A,B34)&gt;0,ISNUMBER(SEARCH("x",INDEX(Bugs!C:C,MATCH(B34,Bugs!A:A,0))))),
    AND(COUNTIF(Bugs!B:B,B34)&gt;0,ISNUMBER(SEARCH("x",INDEX(Bugs!C:C,MATCH(B34,Bugs!B:B,0))))),
    AND(COUNTIF(Bugs!A:A,B34)&gt;0,ISNUMBER(SEARCH("x",INDEX(Bugs!D:D,MATCH(B34,Bugs!A:A,0))))),
    AND(COUNTIF(Bugs!B:B,B34)&gt;0,ISNUMBER(SEARCH("x",INDEX(Bugs!D:D,MATCH(B34,Bugs!B:B,0)))))
),"Y","")</f>
        <v/>
      </c>
      <c r="R34">
        <f ca="1">IF(OR(ISNUMBER(MATCH(L34,MasterData!$D$3:$D$18,0)),ISNUMBER(MATCH(L34,MasterData!$C$3:$C$18,0))),
    DATEDIF(E34,I34,"d"),
    DATEDIF(E34,TODAY(),"d"))</f>
        <v>9</v>
      </c>
      <c r="S34">
        <f t="shared" ca="1" si="0"/>
        <v>0</v>
      </c>
      <c r="T34">
        <f t="shared" ca="1" si="1"/>
        <v>1</v>
      </c>
      <c r="U34">
        <f t="shared" ca="1" si="2"/>
        <v>0</v>
      </c>
    </row>
    <row r="35" spans="1:21" x14ac:dyDescent="0.35">
      <c r="A35">
        <v>6000133815</v>
      </c>
      <c r="B35" t="s">
        <v>325</v>
      </c>
      <c r="C35" t="s">
        <v>230</v>
      </c>
      <c r="D35" s="34" t="s">
        <v>254</v>
      </c>
      <c r="E35" s="1">
        <v>45726</v>
      </c>
      <c r="F35" s="1"/>
      <c r="G35" t="s">
        <v>255</v>
      </c>
      <c r="H35" t="s">
        <v>240</v>
      </c>
      <c r="I35" s="1">
        <v>45748</v>
      </c>
      <c r="J35" t="s">
        <v>234</v>
      </c>
      <c r="K35" t="s">
        <v>241</v>
      </c>
      <c r="L35" t="s">
        <v>171</v>
      </c>
      <c r="M35" t="s">
        <v>326</v>
      </c>
      <c r="N35" t="s">
        <v>237</v>
      </c>
      <c r="O35" t="s">
        <v>230</v>
      </c>
      <c r="P35"/>
      <c r="Q35" s="193" t="str">
        <f>IF(OR(
    AND(COUNTIF(Bugs!A:A,B35)&gt;0,ISNUMBER(SEARCH("x",INDEX(Bugs!C:C,MATCH(B35,Bugs!A:A,0))))),
    AND(COUNTIF(Bugs!B:B,B35)&gt;0,ISNUMBER(SEARCH("x",INDEX(Bugs!C:C,MATCH(B35,Bugs!B:B,0))))),
    AND(COUNTIF(Bugs!A:A,B35)&gt;0,ISNUMBER(SEARCH("x",INDEX(Bugs!D:D,MATCH(B35,Bugs!A:A,0))))),
    AND(COUNTIF(Bugs!B:B,B35)&gt;0,ISNUMBER(SEARCH("x",INDEX(Bugs!D:D,MATCH(B35,Bugs!B:B,0)))))
),"Y","")</f>
        <v/>
      </c>
      <c r="R35">
        <f ca="1">IF(OR(ISNUMBER(MATCH(L35,MasterData!$D$3:$D$18,0)),ISNUMBER(MATCH(L35,MasterData!$C$3:$C$18,0))),
    DATEDIF(E35,I35,"d"),
    DATEDIF(E35,TODAY(),"d"))</f>
        <v>22</v>
      </c>
      <c r="S35">
        <f t="shared" ca="1" si="0"/>
        <v>0</v>
      </c>
      <c r="T35">
        <f t="shared" ca="1" si="1"/>
        <v>1</v>
      </c>
      <c r="U35">
        <f t="shared" ca="1" si="2"/>
        <v>0</v>
      </c>
    </row>
    <row r="36" spans="1:21" x14ac:dyDescent="0.35">
      <c r="A36">
        <v>6000133897</v>
      </c>
      <c r="B36" t="s">
        <v>230</v>
      </c>
      <c r="C36" t="s">
        <v>230</v>
      </c>
      <c r="D36" s="34" t="s">
        <v>231</v>
      </c>
      <c r="E36" s="1">
        <v>45727</v>
      </c>
      <c r="F36" s="1"/>
      <c r="G36" t="s">
        <v>248</v>
      </c>
      <c r="H36" t="s">
        <v>240</v>
      </c>
      <c r="I36" s="1">
        <v>45751</v>
      </c>
      <c r="J36" t="s">
        <v>201</v>
      </c>
      <c r="K36" t="s">
        <v>241</v>
      </c>
      <c r="L36" t="s">
        <v>171</v>
      </c>
      <c r="M36" t="s">
        <v>327</v>
      </c>
      <c r="N36" t="s">
        <v>237</v>
      </c>
      <c r="O36" t="s">
        <v>230</v>
      </c>
      <c r="P36"/>
      <c r="Q36" s="193" t="str">
        <f>IF(OR(
    AND(COUNTIF(Bugs!A:A,B36)&gt;0,ISNUMBER(SEARCH("x",INDEX(Bugs!C:C,MATCH(B36,Bugs!A:A,0))))),
    AND(COUNTIF(Bugs!B:B,B36)&gt;0,ISNUMBER(SEARCH("x",INDEX(Bugs!C:C,MATCH(B36,Bugs!B:B,0))))),
    AND(COUNTIF(Bugs!A:A,B36)&gt;0,ISNUMBER(SEARCH("x",INDEX(Bugs!D:D,MATCH(B36,Bugs!A:A,0))))),
    AND(COUNTIF(Bugs!B:B,B36)&gt;0,ISNUMBER(SEARCH("x",INDEX(Bugs!D:D,MATCH(B36,Bugs!B:B,0)))))
),"Y","")</f>
        <v/>
      </c>
      <c r="R36">
        <f ca="1">IF(OR(ISNUMBER(MATCH(L36,MasterData!$D$3:$D$18,0)),ISNUMBER(MATCH(L36,MasterData!$C$3:$C$18,0))),
    DATEDIF(E36,I36,"d"),
    DATEDIF(E36,TODAY(),"d"))</f>
        <v>24</v>
      </c>
      <c r="S36">
        <f t="shared" ca="1" si="0"/>
        <v>0</v>
      </c>
      <c r="T36">
        <f t="shared" ca="1" si="1"/>
        <v>1</v>
      </c>
      <c r="U36">
        <f t="shared" ca="1" si="2"/>
        <v>0</v>
      </c>
    </row>
    <row r="37" spans="1:21" x14ac:dyDescent="0.35">
      <c r="A37">
        <v>6000134052</v>
      </c>
      <c r="B37" t="s">
        <v>328</v>
      </c>
      <c r="D37" s="34">
        <v>3014</v>
      </c>
      <c r="E37" s="1">
        <v>45728</v>
      </c>
      <c r="F37" s="1"/>
      <c r="G37" t="s">
        <v>329</v>
      </c>
      <c r="H37" t="s">
        <v>330</v>
      </c>
      <c r="I37" s="1">
        <v>45852</v>
      </c>
      <c r="K37" t="s">
        <v>235</v>
      </c>
      <c r="L37" t="s">
        <v>171</v>
      </c>
      <c r="M37" t="s">
        <v>331</v>
      </c>
      <c r="N37" t="s">
        <v>332</v>
      </c>
      <c r="P37"/>
      <c r="Q37" s="193" t="str">
        <f>IF(OR(
    AND(COUNTIF(Bugs!A:A,B37)&gt;0,ISNUMBER(SEARCH("x",INDEX(Bugs!C:C,MATCH(B37,Bugs!A:A,0))))),
    AND(COUNTIF(Bugs!B:B,B37)&gt;0,ISNUMBER(SEARCH("x",INDEX(Bugs!C:C,MATCH(B37,Bugs!B:B,0))))),
    AND(COUNTIF(Bugs!A:A,B37)&gt;0,ISNUMBER(SEARCH("x",INDEX(Bugs!D:D,MATCH(B37,Bugs!A:A,0))))),
    AND(COUNTIF(Bugs!B:B,B37)&gt;0,ISNUMBER(SEARCH("x",INDEX(Bugs!D:D,MATCH(B37,Bugs!B:B,0)))))
),"Y","")</f>
        <v/>
      </c>
      <c r="R37">
        <f ca="1">IF(OR(ISNUMBER(MATCH(L37,MasterData!$D$3:$D$18,0)),ISNUMBER(MATCH(L37,MasterData!$C$3:$C$18,0))),
    DATEDIF(E37,I37,"d"),
    DATEDIF(E37,TODAY(),"d"))</f>
        <v>124</v>
      </c>
      <c r="S37">
        <f t="shared" ca="1" si="0"/>
        <v>0</v>
      </c>
      <c r="T37">
        <f t="shared" ca="1" si="1"/>
        <v>0</v>
      </c>
      <c r="U37">
        <f t="shared" ca="1" si="2"/>
        <v>1</v>
      </c>
    </row>
    <row r="38" spans="1:21" x14ac:dyDescent="0.35">
      <c r="A38">
        <v>6000134157</v>
      </c>
      <c r="B38" t="s">
        <v>333</v>
      </c>
      <c r="C38" t="s">
        <v>230</v>
      </c>
      <c r="D38" s="34" t="s">
        <v>231</v>
      </c>
      <c r="E38" s="1">
        <v>45729</v>
      </c>
      <c r="F38" s="1"/>
      <c r="G38" t="s">
        <v>293</v>
      </c>
      <c r="H38" t="s">
        <v>245</v>
      </c>
      <c r="I38" s="1">
        <v>45737</v>
      </c>
      <c r="J38" t="s">
        <v>234</v>
      </c>
      <c r="K38" t="s">
        <v>235</v>
      </c>
      <c r="L38" t="s">
        <v>171</v>
      </c>
      <c r="M38" t="s">
        <v>334</v>
      </c>
      <c r="N38" t="s">
        <v>237</v>
      </c>
      <c r="O38" t="s">
        <v>230</v>
      </c>
      <c r="P38"/>
      <c r="Q38" s="193" t="str">
        <f>IF(OR(
    AND(COUNTIF(Bugs!A:A,B38)&gt;0,ISNUMBER(SEARCH("x",INDEX(Bugs!C:C,MATCH(B38,Bugs!A:A,0))))),
    AND(COUNTIF(Bugs!B:B,B38)&gt;0,ISNUMBER(SEARCH("x",INDEX(Bugs!C:C,MATCH(B38,Bugs!B:B,0))))),
    AND(COUNTIF(Bugs!A:A,B38)&gt;0,ISNUMBER(SEARCH("x",INDEX(Bugs!D:D,MATCH(B38,Bugs!A:A,0))))),
    AND(COUNTIF(Bugs!B:B,B38)&gt;0,ISNUMBER(SEARCH("x",INDEX(Bugs!D:D,MATCH(B38,Bugs!B:B,0)))))
),"Y","")</f>
        <v/>
      </c>
      <c r="R38">
        <f ca="1">IF(OR(ISNUMBER(MATCH(L38,MasterData!$D$3:$D$18,0)),ISNUMBER(MATCH(L38,MasterData!$C$3:$C$18,0))),
    DATEDIF(E38,I38,"d"),
    DATEDIF(E38,TODAY(),"d"))</f>
        <v>8</v>
      </c>
      <c r="S38">
        <f t="shared" ca="1" si="0"/>
        <v>0</v>
      </c>
      <c r="T38">
        <f t="shared" ca="1" si="1"/>
        <v>1</v>
      </c>
      <c r="U38">
        <f t="shared" ca="1" si="2"/>
        <v>0</v>
      </c>
    </row>
    <row r="39" spans="1:21" x14ac:dyDescent="0.35">
      <c r="A39">
        <v>6000134167</v>
      </c>
      <c r="B39" t="s">
        <v>230</v>
      </c>
      <c r="C39" t="s">
        <v>230</v>
      </c>
      <c r="D39" s="34" t="s">
        <v>251</v>
      </c>
      <c r="E39" s="1">
        <v>45729</v>
      </c>
      <c r="F39" s="1"/>
      <c r="G39" t="s">
        <v>335</v>
      </c>
      <c r="H39" t="s">
        <v>240</v>
      </c>
      <c r="I39" s="1">
        <v>45792</v>
      </c>
      <c r="J39" t="s">
        <v>201</v>
      </c>
      <c r="K39" t="s">
        <v>241</v>
      </c>
      <c r="L39" t="s">
        <v>171</v>
      </c>
      <c r="M39" t="s">
        <v>336</v>
      </c>
      <c r="N39" t="s">
        <v>237</v>
      </c>
      <c r="O39" t="s">
        <v>230</v>
      </c>
      <c r="P39"/>
      <c r="Q39" s="193" t="str">
        <f>IF(OR(
    AND(COUNTIF(Bugs!A:A,B39)&gt;0,ISNUMBER(SEARCH("x",INDEX(Bugs!C:C,MATCH(B39,Bugs!A:A,0))))),
    AND(COUNTIF(Bugs!B:B,B39)&gt;0,ISNUMBER(SEARCH("x",INDEX(Bugs!C:C,MATCH(B39,Bugs!B:B,0))))),
    AND(COUNTIF(Bugs!A:A,B39)&gt;0,ISNUMBER(SEARCH("x",INDEX(Bugs!D:D,MATCH(B39,Bugs!A:A,0))))),
    AND(COUNTIF(Bugs!B:B,B39)&gt;0,ISNUMBER(SEARCH("x",INDEX(Bugs!D:D,MATCH(B39,Bugs!B:B,0)))))
),"Y","")</f>
        <v/>
      </c>
      <c r="R39">
        <f ca="1">IF(OR(ISNUMBER(MATCH(L39,MasterData!$D$3:$D$18,0)),ISNUMBER(MATCH(L39,MasterData!$C$3:$C$18,0))),
    DATEDIF(E39,I39,"d"),
    DATEDIF(E39,TODAY(),"d"))</f>
        <v>63</v>
      </c>
      <c r="S39">
        <f t="shared" ca="1" si="0"/>
        <v>0</v>
      </c>
      <c r="T39">
        <f t="shared" ca="1" si="1"/>
        <v>0</v>
      </c>
      <c r="U39">
        <f t="shared" ca="1" si="2"/>
        <v>1</v>
      </c>
    </row>
    <row r="40" spans="1:21" x14ac:dyDescent="0.35">
      <c r="A40">
        <v>6000134304</v>
      </c>
      <c r="B40" t="s">
        <v>337</v>
      </c>
      <c r="C40" t="s">
        <v>230</v>
      </c>
      <c r="D40" s="34" t="s">
        <v>338</v>
      </c>
      <c r="E40" s="1">
        <v>45729</v>
      </c>
      <c r="F40" s="1"/>
      <c r="G40" t="s">
        <v>339</v>
      </c>
      <c r="H40" t="s">
        <v>245</v>
      </c>
      <c r="I40" s="1">
        <v>45782</v>
      </c>
      <c r="J40" t="s">
        <v>234</v>
      </c>
      <c r="K40" t="s">
        <v>235</v>
      </c>
      <c r="L40" t="s">
        <v>171</v>
      </c>
      <c r="M40" t="s">
        <v>340</v>
      </c>
      <c r="N40" t="s">
        <v>237</v>
      </c>
      <c r="O40" t="s">
        <v>230</v>
      </c>
      <c r="P40"/>
      <c r="Q40" s="193" t="str">
        <f>IF(OR(
    AND(COUNTIF(Bugs!A:A,B40)&gt;0,ISNUMBER(SEARCH("x",INDEX(Bugs!C:C,MATCH(B40,Bugs!A:A,0))))),
    AND(COUNTIF(Bugs!B:B,B40)&gt;0,ISNUMBER(SEARCH("x",INDEX(Bugs!C:C,MATCH(B40,Bugs!B:B,0))))),
    AND(COUNTIF(Bugs!A:A,B40)&gt;0,ISNUMBER(SEARCH("x",INDEX(Bugs!D:D,MATCH(B40,Bugs!A:A,0))))),
    AND(COUNTIF(Bugs!B:B,B40)&gt;0,ISNUMBER(SEARCH("x",INDEX(Bugs!D:D,MATCH(B40,Bugs!B:B,0)))))
),"Y","")</f>
        <v/>
      </c>
      <c r="R40">
        <f ca="1">IF(OR(ISNUMBER(MATCH(L40,MasterData!$D$3:$D$18,0)),ISNUMBER(MATCH(L40,MasterData!$C$3:$C$18,0))),
    DATEDIF(E40,I40,"d"),
    DATEDIF(E40,TODAY(),"d"))</f>
        <v>53</v>
      </c>
      <c r="S40">
        <f t="shared" ca="1" si="0"/>
        <v>0</v>
      </c>
      <c r="T40">
        <f t="shared" ca="1" si="1"/>
        <v>0</v>
      </c>
      <c r="U40">
        <f t="shared" ca="1" si="2"/>
        <v>1</v>
      </c>
    </row>
    <row r="41" spans="1:21" x14ac:dyDescent="0.35">
      <c r="A41">
        <v>6000134423</v>
      </c>
      <c r="B41" t="s">
        <v>341</v>
      </c>
      <c r="C41" t="s">
        <v>230</v>
      </c>
      <c r="D41" s="34" t="s">
        <v>231</v>
      </c>
      <c r="E41" s="1">
        <v>45730</v>
      </c>
      <c r="F41" s="1"/>
      <c r="G41" t="s">
        <v>293</v>
      </c>
      <c r="H41" t="s">
        <v>245</v>
      </c>
      <c r="I41" s="1">
        <v>45748</v>
      </c>
      <c r="J41" t="s">
        <v>234</v>
      </c>
      <c r="K41" t="s">
        <v>235</v>
      </c>
      <c r="L41" t="s">
        <v>171</v>
      </c>
      <c r="M41" t="s">
        <v>342</v>
      </c>
      <c r="N41" t="s">
        <v>237</v>
      </c>
      <c r="O41" t="s">
        <v>230</v>
      </c>
      <c r="P41"/>
      <c r="Q41" s="193" t="str">
        <f>IF(OR(
    AND(COUNTIF(Bugs!A:A,B41)&gt;0,ISNUMBER(SEARCH("x",INDEX(Bugs!C:C,MATCH(B41,Bugs!A:A,0))))),
    AND(COUNTIF(Bugs!B:B,B41)&gt;0,ISNUMBER(SEARCH("x",INDEX(Bugs!C:C,MATCH(B41,Bugs!B:B,0))))),
    AND(COUNTIF(Bugs!A:A,B41)&gt;0,ISNUMBER(SEARCH("x",INDEX(Bugs!D:D,MATCH(B41,Bugs!A:A,0))))),
    AND(COUNTIF(Bugs!B:B,B41)&gt;0,ISNUMBER(SEARCH("x",INDEX(Bugs!D:D,MATCH(B41,Bugs!B:B,0)))))
),"Y","")</f>
        <v/>
      </c>
      <c r="R41">
        <f ca="1">IF(OR(ISNUMBER(MATCH(L41,MasterData!$D$3:$D$18,0)),ISNUMBER(MATCH(L41,MasterData!$C$3:$C$18,0))),
    DATEDIF(E41,I41,"d"),
    DATEDIF(E41,TODAY(),"d"))</f>
        <v>18</v>
      </c>
      <c r="S41">
        <f t="shared" ca="1" si="0"/>
        <v>0</v>
      </c>
      <c r="T41">
        <f t="shared" ca="1" si="1"/>
        <v>1</v>
      </c>
      <c r="U41">
        <f t="shared" ca="1" si="2"/>
        <v>0</v>
      </c>
    </row>
    <row r="42" spans="1:21" x14ac:dyDescent="0.35">
      <c r="A42">
        <v>6000134460</v>
      </c>
      <c r="B42" t="s">
        <v>343</v>
      </c>
      <c r="C42" t="s">
        <v>230</v>
      </c>
      <c r="D42" s="34" t="s">
        <v>231</v>
      </c>
      <c r="E42" s="1">
        <v>45730</v>
      </c>
      <c r="F42" s="1"/>
      <c r="G42" t="s">
        <v>329</v>
      </c>
      <c r="H42" t="s">
        <v>240</v>
      </c>
      <c r="I42" s="1">
        <v>45748</v>
      </c>
      <c r="J42" t="s">
        <v>234</v>
      </c>
      <c r="K42" t="s">
        <v>235</v>
      </c>
      <c r="L42" t="s">
        <v>171</v>
      </c>
      <c r="M42" t="s">
        <v>344</v>
      </c>
      <c r="N42" t="s">
        <v>237</v>
      </c>
      <c r="O42" t="s">
        <v>230</v>
      </c>
      <c r="P42"/>
      <c r="Q42" s="193" t="str">
        <f>IF(OR(
    AND(COUNTIF(Bugs!A:A,B42)&gt;0,ISNUMBER(SEARCH("x",INDEX(Bugs!C:C,MATCH(B42,Bugs!A:A,0))))),
    AND(COUNTIF(Bugs!B:B,B42)&gt;0,ISNUMBER(SEARCH("x",INDEX(Bugs!C:C,MATCH(B42,Bugs!B:B,0))))),
    AND(COUNTIF(Bugs!A:A,B42)&gt;0,ISNUMBER(SEARCH("x",INDEX(Bugs!D:D,MATCH(B42,Bugs!A:A,0))))),
    AND(COUNTIF(Bugs!B:B,B42)&gt;0,ISNUMBER(SEARCH("x",INDEX(Bugs!D:D,MATCH(B42,Bugs!B:B,0)))))
),"Y","")</f>
        <v/>
      </c>
      <c r="R42">
        <f ca="1">IF(OR(ISNUMBER(MATCH(L42,MasterData!$D$3:$D$18,0)),ISNUMBER(MATCH(L42,MasterData!$C$3:$C$18,0))),
    DATEDIF(E42,I42,"d"),
    DATEDIF(E42,TODAY(),"d"))</f>
        <v>18</v>
      </c>
      <c r="S42">
        <f t="shared" ca="1" si="0"/>
        <v>0</v>
      </c>
      <c r="T42">
        <f t="shared" ca="1" si="1"/>
        <v>1</v>
      </c>
      <c r="U42">
        <f t="shared" ca="1" si="2"/>
        <v>0</v>
      </c>
    </row>
    <row r="43" spans="1:21" x14ac:dyDescent="0.35">
      <c r="A43">
        <v>6000134543</v>
      </c>
      <c r="B43" t="s">
        <v>345</v>
      </c>
      <c r="C43" t="s">
        <v>230</v>
      </c>
      <c r="D43" s="34" t="s">
        <v>274</v>
      </c>
      <c r="E43" s="1">
        <v>45733</v>
      </c>
      <c r="F43" s="1"/>
      <c r="G43" t="s">
        <v>346</v>
      </c>
      <c r="H43" t="s">
        <v>240</v>
      </c>
      <c r="I43" s="1">
        <v>45754</v>
      </c>
      <c r="J43" t="s">
        <v>234</v>
      </c>
      <c r="K43" t="s">
        <v>347</v>
      </c>
      <c r="L43" t="s">
        <v>171</v>
      </c>
      <c r="M43" t="s">
        <v>348</v>
      </c>
      <c r="N43" t="s">
        <v>237</v>
      </c>
      <c r="O43" t="s">
        <v>230</v>
      </c>
      <c r="P43"/>
      <c r="Q43" s="193" t="str">
        <f>IF(OR(
    AND(COUNTIF(Bugs!A:A,B43)&gt;0,ISNUMBER(SEARCH("x",INDEX(Bugs!C:C,MATCH(B43,Bugs!A:A,0))))),
    AND(COUNTIF(Bugs!B:B,B43)&gt;0,ISNUMBER(SEARCH("x",INDEX(Bugs!C:C,MATCH(B43,Bugs!B:B,0))))),
    AND(COUNTIF(Bugs!A:A,B43)&gt;0,ISNUMBER(SEARCH("x",INDEX(Bugs!D:D,MATCH(B43,Bugs!A:A,0))))),
    AND(COUNTIF(Bugs!B:B,B43)&gt;0,ISNUMBER(SEARCH("x",INDEX(Bugs!D:D,MATCH(B43,Bugs!B:B,0)))))
),"Y","")</f>
        <v/>
      </c>
      <c r="R43">
        <f ca="1">IF(OR(ISNUMBER(MATCH(L43,MasterData!$D$3:$D$18,0)),ISNUMBER(MATCH(L43,MasterData!$C$3:$C$18,0))),
    DATEDIF(E43,I43,"d"),
    DATEDIF(E43,TODAY(),"d"))</f>
        <v>21</v>
      </c>
      <c r="S43">
        <f t="shared" ca="1" si="0"/>
        <v>0</v>
      </c>
      <c r="T43">
        <f t="shared" ca="1" si="1"/>
        <v>1</v>
      </c>
      <c r="U43">
        <f t="shared" ca="1" si="2"/>
        <v>0</v>
      </c>
    </row>
    <row r="44" spans="1:21" x14ac:dyDescent="0.35">
      <c r="A44">
        <v>6000134731</v>
      </c>
      <c r="B44" t="s">
        <v>349</v>
      </c>
      <c r="C44" t="s">
        <v>230</v>
      </c>
      <c r="D44" s="34" t="s">
        <v>231</v>
      </c>
      <c r="E44" s="1">
        <v>45734</v>
      </c>
      <c r="F44" s="1"/>
      <c r="G44" t="s">
        <v>293</v>
      </c>
      <c r="H44" t="s">
        <v>245</v>
      </c>
      <c r="I44" s="1">
        <v>45743</v>
      </c>
      <c r="J44" t="s">
        <v>234</v>
      </c>
      <c r="K44" t="s">
        <v>235</v>
      </c>
      <c r="L44" t="s">
        <v>171</v>
      </c>
      <c r="M44" t="s">
        <v>350</v>
      </c>
      <c r="N44" t="s">
        <v>237</v>
      </c>
      <c r="O44" t="s">
        <v>230</v>
      </c>
      <c r="P44"/>
      <c r="Q44" s="193" t="str">
        <f>IF(OR(
    AND(COUNTIF(Bugs!A:A,B44)&gt;0,ISNUMBER(SEARCH("x",INDEX(Bugs!C:C,MATCH(B44,Bugs!A:A,0))))),
    AND(COUNTIF(Bugs!B:B,B44)&gt;0,ISNUMBER(SEARCH("x",INDEX(Bugs!C:C,MATCH(B44,Bugs!B:B,0))))),
    AND(COUNTIF(Bugs!A:A,B44)&gt;0,ISNUMBER(SEARCH("x",INDEX(Bugs!D:D,MATCH(B44,Bugs!A:A,0))))),
    AND(COUNTIF(Bugs!B:B,B44)&gt;0,ISNUMBER(SEARCH("x",INDEX(Bugs!D:D,MATCH(B44,Bugs!B:B,0)))))
),"Y","")</f>
        <v/>
      </c>
      <c r="R44">
        <f ca="1">IF(OR(ISNUMBER(MATCH(L44,MasterData!$D$3:$D$18,0)),ISNUMBER(MATCH(L44,MasterData!$C$3:$C$18,0))),
    DATEDIF(E44,I44,"d"),
    DATEDIF(E44,TODAY(),"d"))</f>
        <v>9</v>
      </c>
      <c r="S44">
        <f t="shared" ca="1" si="0"/>
        <v>0</v>
      </c>
      <c r="T44">
        <f t="shared" ca="1" si="1"/>
        <v>1</v>
      </c>
      <c r="U44">
        <f t="shared" ca="1" si="2"/>
        <v>0</v>
      </c>
    </row>
    <row r="45" spans="1:21" x14ac:dyDescent="0.35">
      <c r="A45">
        <v>6000134816</v>
      </c>
      <c r="B45" t="s">
        <v>351</v>
      </c>
      <c r="C45" t="s">
        <v>230</v>
      </c>
      <c r="D45" s="34" t="s">
        <v>305</v>
      </c>
      <c r="E45" s="1">
        <v>45735</v>
      </c>
      <c r="F45" s="1"/>
      <c r="G45" t="s">
        <v>306</v>
      </c>
      <c r="H45" t="s">
        <v>245</v>
      </c>
      <c r="I45" s="1">
        <v>45762</v>
      </c>
      <c r="J45" t="s">
        <v>234</v>
      </c>
      <c r="K45" t="s">
        <v>235</v>
      </c>
      <c r="L45" t="s">
        <v>171</v>
      </c>
      <c r="M45" t="s">
        <v>352</v>
      </c>
      <c r="N45" t="s">
        <v>237</v>
      </c>
      <c r="O45" t="s">
        <v>230</v>
      </c>
      <c r="P45"/>
      <c r="Q45" s="193" t="str">
        <f>IF(OR(
    AND(COUNTIF(Bugs!A:A,B45)&gt;0,ISNUMBER(SEARCH("x",INDEX(Bugs!C:C,MATCH(B45,Bugs!A:A,0))))),
    AND(COUNTIF(Bugs!B:B,B45)&gt;0,ISNUMBER(SEARCH("x",INDEX(Bugs!C:C,MATCH(B45,Bugs!B:B,0))))),
    AND(COUNTIF(Bugs!A:A,B45)&gt;0,ISNUMBER(SEARCH("x",INDEX(Bugs!D:D,MATCH(B45,Bugs!A:A,0))))),
    AND(COUNTIF(Bugs!B:B,B45)&gt;0,ISNUMBER(SEARCH("x",INDEX(Bugs!D:D,MATCH(B45,Bugs!B:B,0)))))
),"Y","")</f>
        <v/>
      </c>
      <c r="R45">
        <f ca="1">IF(OR(ISNUMBER(MATCH(L45,MasterData!$D$3:$D$18,0)),ISNUMBER(MATCH(L45,MasterData!$C$3:$C$18,0))),
    DATEDIF(E45,I45,"d"),
    DATEDIF(E45,TODAY(),"d"))</f>
        <v>27</v>
      </c>
      <c r="S45">
        <f t="shared" ca="1" si="0"/>
        <v>0</v>
      </c>
      <c r="T45">
        <f t="shared" ca="1" si="1"/>
        <v>1</v>
      </c>
      <c r="U45">
        <f t="shared" ca="1" si="2"/>
        <v>0</v>
      </c>
    </row>
    <row r="46" spans="1:21" x14ac:dyDescent="0.35">
      <c r="A46">
        <v>6000134850</v>
      </c>
      <c r="B46" t="s">
        <v>353</v>
      </c>
      <c r="C46" t="s">
        <v>230</v>
      </c>
      <c r="D46" s="34" t="s">
        <v>274</v>
      </c>
      <c r="E46" s="1">
        <v>45735</v>
      </c>
      <c r="F46" s="1"/>
      <c r="G46" t="s">
        <v>354</v>
      </c>
      <c r="H46" t="s">
        <v>240</v>
      </c>
      <c r="I46" s="1">
        <v>45761</v>
      </c>
      <c r="J46" t="s">
        <v>234</v>
      </c>
      <c r="K46" t="s">
        <v>241</v>
      </c>
      <c r="L46" t="s">
        <v>171</v>
      </c>
      <c r="M46" t="s">
        <v>355</v>
      </c>
      <c r="N46" t="s">
        <v>237</v>
      </c>
      <c r="O46" t="s">
        <v>230</v>
      </c>
      <c r="P46"/>
      <c r="Q46" s="193" t="str">
        <f>IF(OR(
    AND(COUNTIF(Bugs!A:A,B46)&gt;0,ISNUMBER(SEARCH("x",INDEX(Bugs!C:C,MATCH(B46,Bugs!A:A,0))))),
    AND(COUNTIF(Bugs!B:B,B46)&gt;0,ISNUMBER(SEARCH("x",INDEX(Bugs!C:C,MATCH(B46,Bugs!B:B,0))))),
    AND(COUNTIF(Bugs!A:A,B46)&gt;0,ISNUMBER(SEARCH("x",INDEX(Bugs!D:D,MATCH(B46,Bugs!A:A,0))))),
    AND(COUNTIF(Bugs!B:B,B46)&gt;0,ISNUMBER(SEARCH("x",INDEX(Bugs!D:D,MATCH(B46,Bugs!B:B,0)))))
),"Y","")</f>
        <v/>
      </c>
      <c r="R46">
        <f ca="1">IF(OR(ISNUMBER(MATCH(L46,MasterData!$D$3:$D$18,0)),ISNUMBER(MATCH(L46,MasterData!$C$3:$C$18,0))),
    DATEDIF(E46,I46,"d"),
    DATEDIF(E46,TODAY(),"d"))</f>
        <v>26</v>
      </c>
      <c r="S46">
        <f t="shared" ca="1" si="0"/>
        <v>0</v>
      </c>
      <c r="T46">
        <f t="shared" ca="1" si="1"/>
        <v>1</v>
      </c>
      <c r="U46">
        <f t="shared" ca="1" si="2"/>
        <v>0</v>
      </c>
    </row>
    <row r="47" spans="1:21" x14ac:dyDescent="0.35">
      <c r="A47">
        <v>6000134958</v>
      </c>
      <c r="B47" t="s">
        <v>356</v>
      </c>
      <c r="C47" t="s">
        <v>230</v>
      </c>
      <c r="D47" s="34" t="s">
        <v>247</v>
      </c>
      <c r="E47" s="1">
        <v>45736</v>
      </c>
      <c r="F47" s="1"/>
      <c r="G47" t="s">
        <v>357</v>
      </c>
      <c r="H47" t="s">
        <v>245</v>
      </c>
      <c r="I47" s="1">
        <v>45750</v>
      </c>
      <c r="J47" t="s">
        <v>234</v>
      </c>
      <c r="K47" t="s">
        <v>241</v>
      </c>
      <c r="L47" t="s">
        <v>171</v>
      </c>
      <c r="M47" t="s">
        <v>358</v>
      </c>
      <c r="N47" t="s">
        <v>237</v>
      </c>
      <c r="O47" t="s">
        <v>230</v>
      </c>
      <c r="P47"/>
      <c r="Q47" s="193" t="str">
        <f>IF(OR(
    AND(COUNTIF(Bugs!A:A,B47)&gt;0,ISNUMBER(SEARCH("x",INDEX(Bugs!C:C,MATCH(B47,Bugs!A:A,0))))),
    AND(COUNTIF(Bugs!B:B,B47)&gt;0,ISNUMBER(SEARCH("x",INDEX(Bugs!C:C,MATCH(B47,Bugs!B:B,0))))),
    AND(COUNTIF(Bugs!A:A,B47)&gt;0,ISNUMBER(SEARCH("x",INDEX(Bugs!D:D,MATCH(B47,Bugs!A:A,0))))),
    AND(COUNTIF(Bugs!B:B,B47)&gt;0,ISNUMBER(SEARCH("x",INDEX(Bugs!D:D,MATCH(B47,Bugs!B:B,0)))))
),"Y","")</f>
        <v/>
      </c>
      <c r="R47">
        <f ca="1">IF(OR(ISNUMBER(MATCH(L47,MasterData!$D$3:$D$18,0)),ISNUMBER(MATCH(L47,MasterData!$C$3:$C$18,0))),
    DATEDIF(E47,I47,"d"),
    DATEDIF(E47,TODAY(),"d"))</f>
        <v>14</v>
      </c>
      <c r="S47">
        <f t="shared" ca="1" si="0"/>
        <v>0</v>
      </c>
      <c r="T47">
        <f t="shared" ca="1" si="1"/>
        <v>1</v>
      </c>
      <c r="U47">
        <f t="shared" ca="1" si="2"/>
        <v>0</v>
      </c>
    </row>
    <row r="48" spans="1:21" x14ac:dyDescent="0.35">
      <c r="A48">
        <v>6000135155</v>
      </c>
      <c r="B48" t="s">
        <v>359</v>
      </c>
      <c r="C48" t="s">
        <v>230</v>
      </c>
      <c r="D48" s="34" t="s">
        <v>251</v>
      </c>
      <c r="E48" s="1">
        <v>45737</v>
      </c>
      <c r="F48" s="1"/>
      <c r="G48" t="s">
        <v>360</v>
      </c>
      <c r="H48" t="s">
        <v>245</v>
      </c>
      <c r="I48" s="1">
        <v>45757</v>
      </c>
      <c r="J48" t="s">
        <v>234</v>
      </c>
      <c r="K48" t="s">
        <v>235</v>
      </c>
      <c r="L48" t="s">
        <v>171</v>
      </c>
      <c r="M48" t="s">
        <v>361</v>
      </c>
      <c r="N48" t="s">
        <v>237</v>
      </c>
      <c r="O48" t="s">
        <v>230</v>
      </c>
      <c r="P48"/>
      <c r="Q48" s="193" t="str">
        <f>IF(OR(
    AND(COUNTIF(Bugs!A:A,B48)&gt;0,ISNUMBER(SEARCH("x",INDEX(Bugs!C:C,MATCH(B48,Bugs!A:A,0))))),
    AND(COUNTIF(Bugs!B:B,B48)&gt;0,ISNUMBER(SEARCH("x",INDEX(Bugs!C:C,MATCH(B48,Bugs!B:B,0))))),
    AND(COUNTIF(Bugs!A:A,B48)&gt;0,ISNUMBER(SEARCH("x",INDEX(Bugs!D:D,MATCH(B48,Bugs!A:A,0))))),
    AND(COUNTIF(Bugs!B:B,B48)&gt;0,ISNUMBER(SEARCH("x",INDEX(Bugs!D:D,MATCH(B48,Bugs!B:B,0)))))
),"Y","")</f>
        <v/>
      </c>
      <c r="R48">
        <f ca="1">IF(OR(ISNUMBER(MATCH(L48,MasterData!$D$3:$D$18,0)),ISNUMBER(MATCH(L48,MasterData!$C$3:$C$18,0))),
    DATEDIF(E48,I48,"d"),
    DATEDIF(E48,TODAY(),"d"))</f>
        <v>20</v>
      </c>
      <c r="S48">
        <f t="shared" ca="1" si="0"/>
        <v>0</v>
      </c>
      <c r="T48">
        <f t="shared" ca="1" si="1"/>
        <v>1</v>
      </c>
      <c r="U48">
        <f t="shared" ca="1" si="2"/>
        <v>0</v>
      </c>
    </row>
    <row r="49" spans="1:21" x14ac:dyDescent="0.35">
      <c r="A49">
        <v>6000135247</v>
      </c>
      <c r="B49" t="s">
        <v>230</v>
      </c>
      <c r="C49" t="s">
        <v>230</v>
      </c>
      <c r="D49" s="34" t="s">
        <v>254</v>
      </c>
      <c r="E49" s="1">
        <v>45740</v>
      </c>
      <c r="F49" s="1"/>
      <c r="G49" t="s">
        <v>248</v>
      </c>
      <c r="H49" t="s">
        <v>245</v>
      </c>
      <c r="I49" s="1">
        <v>45779</v>
      </c>
      <c r="J49" t="s">
        <v>201</v>
      </c>
      <c r="K49" t="s">
        <v>241</v>
      </c>
      <c r="L49" t="s">
        <v>171</v>
      </c>
      <c r="M49" t="s">
        <v>362</v>
      </c>
      <c r="N49" t="s">
        <v>237</v>
      </c>
      <c r="O49" t="s">
        <v>230</v>
      </c>
      <c r="P49"/>
      <c r="Q49" s="193" t="str">
        <f>IF(OR(
    AND(COUNTIF(Bugs!A:A,B49)&gt;0,ISNUMBER(SEARCH("x",INDEX(Bugs!C:C,MATCH(B49,Bugs!A:A,0))))),
    AND(COUNTIF(Bugs!B:B,B49)&gt;0,ISNUMBER(SEARCH("x",INDEX(Bugs!C:C,MATCH(B49,Bugs!B:B,0))))),
    AND(COUNTIF(Bugs!A:A,B49)&gt;0,ISNUMBER(SEARCH("x",INDEX(Bugs!D:D,MATCH(B49,Bugs!A:A,0))))),
    AND(COUNTIF(Bugs!B:B,B49)&gt;0,ISNUMBER(SEARCH("x",INDEX(Bugs!D:D,MATCH(B49,Bugs!B:B,0)))))
),"Y","")</f>
        <v/>
      </c>
      <c r="R49">
        <f ca="1">IF(OR(ISNUMBER(MATCH(L49,MasterData!$D$3:$D$18,0)),ISNUMBER(MATCH(L49,MasterData!$C$3:$C$18,0))),
    DATEDIF(E49,I49,"d"),
    DATEDIF(E49,TODAY(),"d"))</f>
        <v>39</v>
      </c>
      <c r="S49">
        <f t="shared" ca="1" si="0"/>
        <v>0</v>
      </c>
      <c r="T49">
        <f t="shared" ca="1" si="1"/>
        <v>0</v>
      </c>
      <c r="U49">
        <f t="shared" ca="1" si="2"/>
        <v>1</v>
      </c>
    </row>
    <row r="50" spans="1:21" x14ac:dyDescent="0.35">
      <c r="A50">
        <v>6000135249</v>
      </c>
      <c r="B50" t="s">
        <v>363</v>
      </c>
      <c r="C50" t="s">
        <v>230</v>
      </c>
      <c r="D50" s="34" t="s">
        <v>274</v>
      </c>
      <c r="E50" s="1">
        <v>45740</v>
      </c>
      <c r="F50" s="1"/>
      <c r="G50" t="s">
        <v>321</v>
      </c>
      <c r="H50" t="s">
        <v>245</v>
      </c>
      <c r="I50" s="1">
        <v>45782</v>
      </c>
      <c r="J50" t="s">
        <v>234</v>
      </c>
      <c r="K50" t="s">
        <v>241</v>
      </c>
      <c r="L50" t="s">
        <v>171</v>
      </c>
      <c r="M50" t="s">
        <v>364</v>
      </c>
      <c r="N50" t="s">
        <v>237</v>
      </c>
      <c r="O50" t="s">
        <v>230</v>
      </c>
      <c r="P50"/>
      <c r="Q50" s="193" t="str">
        <f>IF(OR(
    AND(COUNTIF(Bugs!A:A,B50)&gt;0,ISNUMBER(SEARCH("x",INDEX(Bugs!C:C,MATCH(B50,Bugs!A:A,0))))),
    AND(COUNTIF(Bugs!B:B,B50)&gt;0,ISNUMBER(SEARCH("x",INDEX(Bugs!C:C,MATCH(B50,Bugs!B:B,0))))),
    AND(COUNTIF(Bugs!A:A,B50)&gt;0,ISNUMBER(SEARCH("x",INDEX(Bugs!D:D,MATCH(B50,Bugs!A:A,0))))),
    AND(COUNTIF(Bugs!B:B,B50)&gt;0,ISNUMBER(SEARCH("x",INDEX(Bugs!D:D,MATCH(B50,Bugs!B:B,0)))))
),"Y","")</f>
        <v/>
      </c>
      <c r="R50">
        <f ca="1">IF(OR(ISNUMBER(MATCH(L50,MasterData!$D$3:$D$18,0)),ISNUMBER(MATCH(L50,MasterData!$C$3:$C$18,0))),
    DATEDIF(E50,I50,"d"),
    DATEDIF(E50,TODAY(),"d"))</f>
        <v>42</v>
      </c>
      <c r="S50">
        <f t="shared" ca="1" si="0"/>
        <v>0</v>
      </c>
      <c r="T50">
        <f t="shared" ca="1" si="1"/>
        <v>0</v>
      </c>
      <c r="U50">
        <f t="shared" ca="1" si="2"/>
        <v>1</v>
      </c>
    </row>
    <row r="51" spans="1:21" x14ac:dyDescent="0.35">
      <c r="A51">
        <v>6000135321</v>
      </c>
      <c r="B51" t="s">
        <v>365</v>
      </c>
      <c r="C51" t="s">
        <v>230</v>
      </c>
      <c r="D51" s="34" t="s">
        <v>254</v>
      </c>
      <c r="E51" s="1">
        <v>45740</v>
      </c>
      <c r="F51" s="1"/>
      <c r="G51" t="s">
        <v>255</v>
      </c>
      <c r="H51" t="s">
        <v>245</v>
      </c>
      <c r="I51" s="1">
        <v>45784</v>
      </c>
      <c r="J51" t="s">
        <v>234</v>
      </c>
      <c r="K51" t="s">
        <v>241</v>
      </c>
      <c r="L51" t="s">
        <v>171</v>
      </c>
      <c r="M51" t="s">
        <v>366</v>
      </c>
      <c r="N51" t="s">
        <v>237</v>
      </c>
      <c r="O51" t="s">
        <v>230</v>
      </c>
      <c r="P51"/>
      <c r="Q51" s="193" t="str">
        <f>IF(OR(
    AND(COUNTIF(Bugs!A:A,B51)&gt;0,ISNUMBER(SEARCH("x",INDEX(Bugs!C:C,MATCH(B51,Bugs!A:A,0))))),
    AND(COUNTIF(Bugs!B:B,B51)&gt;0,ISNUMBER(SEARCH("x",INDEX(Bugs!C:C,MATCH(B51,Bugs!B:B,0))))),
    AND(COUNTIF(Bugs!A:A,B51)&gt;0,ISNUMBER(SEARCH("x",INDEX(Bugs!D:D,MATCH(B51,Bugs!A:A,0))))),
    AND(COUNTIF(Bugs!B:B,B51)&gt;0,ISNUMBER(SEARCH("x",INDEX(Bugs!D:D,MATCH(B51,Bugs!B:B,0)))))
),"Y","")</f>
        <v/>
      </c>
      <c r="R51">
        <f ca="1">IF(OR(ISNUMBER(MATCH(L51,MasterData!$D$3:$D$18,0)),ISNUMBER(MATCH(L51,MasterData!$C$3:$C$18,0))),
    DATEDIF(E51,I51,"d"),
    DATEDIF(E51,TODAY(),"d"))</f>
        <v>44</v>
      </c>
      <c r="S51">
        <f t="shared" ca="1" si="0"/>
        <v>0</v>
      </c>
      <c r="T51">
        <f t="shared" ca="1" si="1"/>
        <v>0</v>
      </c>
      <c r="U51">
        <f t="shared" ca="1" si="2"/>
        <v>1</v>
      </c>
    </row>
    <row r="52" spans="1:21" x14ac:dyDescent="0.35">
      <c r="A52">
        <v>6000135513</v>
      </c>
      <c r="B52" t="s">
        <v>367</v>
      </c>
      <c r="C52" t="s">
        <v>230</v>
      </c>
      <c r="D52" s="34" t="s">
        <v>247</v>
      </c>
      <c r="E52" s="1">
        <v>45742</v>
      </c>
      <c r="F52" s="1"/>
      <c r="G52" t="s">
        <v>268</v>
      </c>
      <c r="H52" t="s">
        <v>230</v>
      </c>
      <c r="I52" s="1">
        <v>45749</v>
      </c>
      <c r="J52" t="s">
        <v>234</v>
      </c>
      <c r="K52" t="s">
        <v>235</v>
      </c>
      <c r="L52" t="s">
        <v>171</v>
      </c>
      <c r="M52" t="s">
        <v>368</v>
      </c>
      <c r="N52" t="s">
        <v>237</v>
      </c>
      <c r="O52" t="s">
        <v>230</v>
      </c>
      <c r="P52"/>
      <c r="Q52" s="193" t="str">
        <f>IF(OR(
    AND(COUNTIF(Bugs!A:A,B52)&gt;0,ISNUMBER(SEARCH("x",INDEX(Bugs!C:C,MATCH(B52,Bugs!A:A,0))))),
    AND(COUNTIF(Bugs!B:B,B52)&gt;0,ISNUMBER(SEARCH("x",INDEX(Bugs!C:C,MATCH(B52,Bugs!B:B,0))))),
    AND(COUNTIF(Bugs!A:A,B52)&gt;0,ISNUMBER(SEARCH("x",INDEX(Bugs!D:D,MATCH(B52,Bugs!A:A,0))))),
    AND(COUNTIF(Bugs!B:B,B52)&gt;0,ISNUMBER(SEARCH("x",INDEX(Bugs!D:D,MATCH(B52,Bugs!B:B,0)))))
),"Y","")</f>
        <v/>
      </c>
      <c r="R52">
        <f ca="1">IF(OR(ISNUMBER(MATCH(L52,MasterData!$D$3:$D$18,0)),ISNUMBER(MATCH(L52,MasterData!$C$3:$C$18,0))),
    DATEDIF(E52,I52,"d"),
    DATEDIF(E52,TODAY(),"d"))</f>
        <v>7</v>
      </c>
      <c r="S52">
        <f t="shared" ca="1" si="0"/>
        <v>1</v>
      </c>
      <c r="T52">
        <f t="shared" ca="1" si="1"/>
        <v>0</v>
      </c>
      <c r="U52">
        <f t="shared" ca="1" si="2"/>
        <v>0</v>
      </c>
    </row>
    <row r="53" spans="1:21" x14ac:dyDescent="0.35">
      <c r="A53">
        <v>6000135668</v>
      </c>
      <c r="B53" t="s">
        <v>369</v>
      </c>
      <c r="C53" t="s">
        <v>230</v>
      </c>
      <c r="D53" s="34" t="s">
        <v>231</v>
      </c>
      <c r="E53" s="1">
        <v>45743</v>
      </c>
      <c r="F53" s="1"/>
      <c r="G53" t="s">
        <v>315</v>
      </c>
      <c r="H53" t="s">
        <v>233</v>
      </c>
      <c r="I53" s="1">
        <v>45782</v>
      </c>
      <c r="J53" t="s">
        <v>234</v>
      </c>
      <c r="K53" t="s">
        <v>241</v>
      </c>
      <c r="L53" t="s">
        <v>171</v>
      </c>
      <c r="M53" t="s">
        <v>370</v>
      </c>
      <c r="N53" t="s">
        <v>237</v>
      </c>
      <c r="O53" t="s">
        <v>230</v>
      </c>
      <c r="P53"/>
      <c r="Q53" s="193" t="str">
        <f>IF(OR(
    AND(COUNTIF(Bugs!A:A,B53)&gt;0,ISNUMBER(SEARCH("x",INDEX(Bugs!C:C,MATCH(B53,Bugs!A:A,0))))),
    AND(COUNTIF(Bugs!B:B,B53)&gt;0,ISNUMBER(SEARCH("x",INDEX(Bugs!C:C,MATCH(B53,Bugs!B:B,0))))),
    AND(COUNTIF(Bugs!A:A,B53)&gt;0,ISNUMBER(SEARCH("x",INDEX(Bugs!D:D,MATCH(B53,Bugs!A:A,0))))),
    AND(COUNTIF(Bugs!B:B,B53)&gt;0,ISNUMBER(SEARCH("x",INDEX(Bugs!D:D,MATCH(B53,Bugs!B:B,0)))))
),"Y","")</f>
        <v/>
      </c>
      <c r="R53">
        <f ca="1">IF(OR(ISNUMBER(MATCH(L53,MasterData!$D$3:$D$18,0)),ISNUMBER(MATCH(L53,MasterData!$C$3:$C$18,0))),
    DATEDIF(E53,I53,"d"),
    DATEDIF(E53,TODAY(),"d"))</f>
        <v>39</v>
      </c>
      <c r="S53">
        <f t="shared" ca="1" si="0"/>
        <v>0</v>
      </c>
      <c r="T53">
        <f t="shared" ca="1" si="1"/>
        <v>0</v>
      </c>
      <c r="U53">
        <f t="shared" ca="1" si="2"/>
        <v>1</v>
      </c>
    </row>
    <row r="54" spans="1:21" x14ac:dyDescent="0.35">
      <c r="A54">
        <v>6000135843</v>
      </c>
      <c r="B54" t="s">
        <v>230</v>
      </c>
      <c r="C54" t="s">
        <v>230</v>
      </c>
      <c r="D54" s="34" t="s">
        <v>251</v>
      </c>
      <c r="E54" s="1">
        <v>45744</v>
      </c>
      <c r="F54" s="1"/>
      <c r="G54" t="s">
        <v>290</v>
      </c>
      <c r="H54" t="s">
        <v>233</v>
      </c>
      <c r="I54" s="1">
        <v>45759</v>
      </c>
      <c r="J54" t="s">
        <v>201</v>
      </c>
      <c r="K54" t="s">
        <v>241</v>
      </c>
      <c r="L54" t="s">
        <v>171</v>
      </c>
      <c r="M54" t="s">
        <v>371</v>
      </c>
      <c r="N54" t="s">
        <v>237</v>
      </c>
      <c r="O54" t="s">
        <v>230</v>
      </c>
      <c r="P54"/>
      <c r="Q54" s="193" t="str">
        <f>IF(OR(
    AND(COUNTIF(Bugs!A:A,B54)&gt;0,ISNUMBER(SEARCH("x",INDEX(Bugs!C:C,MATCH(B54,Bugs!A:A,0))))),
    AND(COUNTIF(Bugs!B:B,B54)&gt;0,ISNUMBER(SEARCH("x",INDEX(Bugs!C:C,MATCH(B54,Bugs!B:B,0))))),
    AND(COUNTIF(Bugs!A:A,B54)&gt;0,ISNUMBER(SEARCH("x",INDEX(Bugs!D:D,MATCH(B54,Bugs!A:A,0))))),
    AND(COUNTIF(Bugs!B:B,B54)&gt;0,ISNUMBER(SEARCH("x",INDEX(Bugs!D:D,MATCH(B54,Bugs!B:B,0)))))
),"Y","")</f>
        <v/>
      </c>
      <c r="R54">
        <f ca="1">IF(OR(ISNUMBER(MATCH(L54,MasterData!$D$3:$D$18,0)),ISNUMBER(MATCH(L54,MasterData!$C$3:$C$18,0))),
    DATEDIF(E54,I54,"d"),
    DATEDIF(E54,TODAY(),"d"))</f>
        <v>15</v>
      </c>
      <c r="S54">
        <f t="shared" ca="1" si="0"/>
        <v>0</v>
      </c>
      <c r="T54">
        <f t="shared" ca="1" si="1"/>
        <v>1</v>
      </c>
      <c r="U54">
        <f t="shared" ca="1" si="2"/>
        <v>0</v>
      </c>
    </row>
    <row r="55" spans="1:21" x14ac:dyDescent="0.35">
      <c r="A55">
        <v>6000135916</v>
      </c>
      <c r="B55" t="s">
        <v>372</v>
      </c>
      <c r="C55" t="s">
        <v>230</v>
      </c>
      <c r="D55" s="34" t="s">
        <v>251</v>
      </c>
      <c r="E55" s="1">
        <v>45747</v>
      </c>
      <c r="F55" s="1"/>
      <c r="G55" t="s">
        <v>373</v>
      </c>
      <c r="H55" t="s">
        <v>233</v>
      </c>
      <c r="I55" s="1">
        <v>45754</v>
      </c>
      <c r="J55" t="s">
        <v>234</v>
      </c>
      <c r="K55" t="s">
        <v>235</v>
      </c>
      <c r="L55" t="s">
        <v>171</v>
      </c>
      <c r="M55" t="s">
        <v>374</v>
      </c>
      <c r="N55" t="s">
        <v>237</v>
      </c>
      <c r="O55" t="s">
        <v>230</v>
      </c>
      <c r="P55"/>
      <c r="Q55" s="193" t="str">
        <f>IF(OR(
    AND(COUNTIF(Bugs!A:A,B55)&gt;0,ISNUMBER(SEARCH("x",INDEX(Bugs!C:C,MATCH(B55,Bugs!A:A,0))))),
    AND(COUNTIF(Bugs!B:B,B55)&gt;0,ISNUMBER(SEARCH("x",INDEX(Bugs!C:C,MATCH(B55,Bugs!B:B,0))))),
    AND(COUNTIF(Bugs!A:A,B55)&gt;0,ISNUMBER(SEARCH("x",INDEX(Bugs!D:D,MATCH(B55,Bugs!A:A,0))))),
    AND(COUNTIF(Bugs!B:B,B55)&gt;0,ISNUMBER(SEARCH("x",INDEX(Bugs!D:D,MATCH(B55,Bugs!B:B,0)))))
),"Y","")</f>
        <v/>
      </c>
      <c r="R55">
        <f ca="1">IF(OR(ISNUMBER(MATCH(L55,MasterData!$D$3:$D$18,0)),ISNUMBER(MATCH(L55,MasterData!$C$3:$C$18,0))),
    DATEDIF(E55,I55,"d"),
    DATEDIF(E55,TODAY(),"d"))</f>
        <v>7</v>
      </c>
      <c r="S55">
        <f t="shared" ca="1" si="0"/>
        <v>1</v>
      </c>
      <c r="T55">
        <f t="shared" ca="1" si="1"/>
        <v>0</v>
      </c>
      <c r="U55">
        <f t="shared" ca="1" si="2"/>
        <v>0</v>
      </c>
    </row>
    <row r="56" spans="1:21" x14ac:dyDescent="0.35">
      <c r="A56">
        <v>6000135930</v>
      </c>
      <c r="B56" t="s">
        <v>375</v>
      </c>
      <c r="C56" t="s">
        <v>230</v>
      </c>
      <c r="D56" s="34" t="s">
        <v>254</v>
      </c>
      <c r="E56" s="1">
        <v>45747</v>
      </c>
      <c r="F56" s="1"/>
      <c r="G56" t="s">
        <v>268</v>
      </c>
      <c r="H56" t="s">
        <v>233</v>
      </c>
      <c r="I56" s="1">
        <v>45758</v>
      </c>
      <c r="J56" t="s">
        <v>234</v>
      </c>
      <c r="K56" t="s">
        <v>235</v>
      </c>
      <c r="L56" t="s">
        <v>171</v>
      </c>
      <c r="M56" t="s">
        <v>376</v>
      </c>
      <c r="N56" t="s">
        <v>237</v>
      </c>
      <c r="O56" t="s">
        <v>230</v>
      </c>
      <c r="P56"/>
      <c r="Q56" s="193" t="str">
        <f>IF(OR(
    AND(COUNTIF(Bugs!A:A,B56)&gt;0,ISNUMBER(SEARCH("x",INDEX(Bugs!C:C,MATCH(B56,Bugs!A:A,0))))),
    AND(COUNTIF(Bugs!B:B,B56)&gt;0,ISNUMBER(SEARCH("x",INDEX(Bugs!C:C,MATCH(B56,Bugs!B:B,0))))),
    AND(COUNTIF(Bugs!A:A,B56)&gt;0,ISNUMBER(SEARCH("x",INDEX(Bugs!D:D,MATCH(B56,Bugs!A:A,0))))),
    AND(COUNTIF(Bugs!B:B,B56)&gt;0,ISNUMBER(SEARCH("x",INDEX(Bugs!D:D,MATCH(B56,Bugs!B:B,0)))))
),"Y","")</f>
        <v/>
      </c>
      <c r="R56">
        <f ca="1">IF(OR(ISNUMBER(MATCH(L56,MasterData!$D$3:$D$18,0)),ISNUMBER(MATCH(L56,MasterData!$C$3:$C$18,0))),
    DATEDIF(E56,I56,"d"),
    DATEDIF(E56,TODAY(),"d"))</f>
        <v>11</v>
      </c>
      <c r="S56">
        <f t="shared" ca="1" si="0"/>
        <v>0</v>
      </c>
      <c r="T56">
        <f t="shared" ca="1" si="1"/>
        <v>1</v>
      </c>
      <c r="U56">
        <f t="shared" ca="1" si="2"/>
        <v>0</v>
      </c>
    </row>
    <row r="57" spans="1:21" x14ac:dyDescent="0.35">
      <c r="A57">
        <v>6000136043</v>
      </c>
      <c r="B57" t="s">
        <v>230</v>
      </c>
      <c r="C57" t="s">
        <v>230</v>
      </c>
      <c r="D57" s="34" t="s">
        <v>251</v>
      </c>
      <c r="E57" s="1">
        <v>45748</v>
      </c>
      <c r="F57" s="1"/>
      <c r="G57" t="s">
        <v>290</v>
      </c>
      <c r="H57" t="s">
        <v>377</v>
      </c>
      <c r="I57" s="1">
        <v>45786</v>
      </c>
      <c r="J57" t="s">
        <v>201</v>
      </c>
      <c r="K57" t="s">
        <v>241</v>
      </c>
      <c r="L57" t="s">
        <v>171</v>
      </c>
      <c r="M57" t="s">
        <v>378</v>
      </c>
      <c r="N57" t="s">
        <v>237</v>
      </c>
      <c r="O57" t="s">
        <v>230</v>
      </c>
      <c r="P57"/>
      <c r="Q57" s="193" t="str">
        <f>IF(OR(
    AND(COUNTIF(Bugs!A:A,B57)&gt;0,ISNUMBER(SEARCH("x",INDEX(Bugs!C:C,MATCH(B57,Bugs!A:A,0))))),
    AND(COUNTIF(Bugs!B:B,B57)&gt;0,ISNUMBER(SEARCH("x",INDEX(Bugs!C:C,MATCH(B57,Bugs!B:B,0))))),
    AND(COUNTIF(Bugs!A:A,B57)&gt;0,ISNUMBER(SEARCH("x",INDEX(Bugs!D:D,MATCH(B57,Bugs!A:A,0))))),
    AND(COUNTIF(Bugs!B:B,B57)&gt;0,ISNUMBER(SEARCH("x",INDEX(Bugs!D:D,MATCH(B57,Bugs!B:B,0)))))
),"Y","")</f>
        <v/>
      </c>
      <c r="R57">
        <f ca="1">IF(OR(ISNUMBER(MATCH(L57,MasterData!$D$3:$D$18,0)),ISNUMBER(MATCH(L57,MasterData!$C$3:$C$18,0))),
    DATEDIF(E57,I57,"d"),
    DATEDIF(E57,TODAY(),"d"))</f>
        <v>38</v>
      </c>
      <c r="S57">
        <f t="shared" ca="1" si="0"/>
        <v>0</v>
      </c>
      <c r="T57">
        <f t="shared" ca="1" si="1"/>
        <v>0</v>
      </c>
      <c r="U57">
        <f t="shared" ca="1" si="2"/>
        <v>1</v>
      </c>
    </row>
    <row r="58" spans="1:21" x14ac:dyDescent="0.35">
      <c r="A58">
        <v>6000136104</v>
      </c>
      <c r="B58" t="s">
        <v>379</v>
      </c>
      <c r="C58" t="s">
        <v>230</v>
      </c>
      <c r="D58" s="34" t="s">
        <v>274</v>
      </c>
      <c r="E58" s="1">
        <v>45748</v>
      </c>
      <c r="F58" s="1"/>
      <c r="G58" t="s">
        <v>380</v>
      </c>
      <c r="H58" t="s">
        <v>233</v>
      </c>
      <c r="I58" s="1">
        <v>45755</v>
      </c>
      <c r="J58" t="s">
        <v>234</v>
      </c>
      <c r="K58" t="s">
        <v>241</v>
      </c>
      <c r="L58" t="s">
        <v>171</v>
      </c>
      <c r="M58" t="s">
        <v>381</v>
      </c>
      <c r="N58" t="s">
        <v>237</v>
      </c>
      <c r="O58" t="s">
        <v>230</v>
      </c>
      <c r="P58"/>
      <c r="Q58" s="193" t="str">
        <f>IF(OR(
    AND(COUNTIF(Bugs!A:A,B58)&gt;0,ISNUMBER(SEARCH("x",INDEX(Bugs!C:C,MATCH(B58,Bugs!A:A,0))))),
    AND(COUNTIF(Bugs!B:B,B58)&gt;0,ISNUMBER(SEARCH("x",INDEX(Bugs!C:C,MATCH(B58,Bugs!B:B,0))))),
    AND(COUNTIF(Bugs!A:A,B58)&gt;0,ISNUMBER(SEARCH("x",INDEX(Bugs!D:D,MATCH(B58,Bugs!A:A,0))))),
    AND(COUNTIF(Bugs!B:B,B58)&gt;0,ISNUMBER(SEARCH("x",INDEX(Bugs!D:D,MATCH(B58,Bugs!B:B,0)))))
),"Y","")</f>
        <v/>
      </c>
      <c r="R58">
        <f ca="1">IF(OR(ISNUMBER(MATCH(L58,MasterData!$D$3:$D$18,0)),ISNUMBER(MATCH(L58,MasterData!$C$3:$C$18,0))),
    DATEDIF(E58,I58,"d"),
    DATEDIF(E58,TODAY(),"d"))</f>
        <v>7</v>
      </c>
      <c r="S58">
        <f t="shared" ca="1" si="0"/>
        <v>1</v>
      </c>
      <c r="T58">
        <f t="shared" ca="1" si="1"/>
        <v>0</v>
      </c>
      <c r="U58">
        <f t="shared" ca="1" si="2"/>
        <v>0</v>
      </c>
    </row>
    <row r="59" spans="1:21" x14ac:dyDescent="0.35">
      <c r="A59">
        <v>6000136206</v>
      </c>
      <c r="B59" t="s">
        <v>382</v>
      </c>
      <c r="C59" t="s">
        <v>230</v>
      </c>
      <c r="D59" s="34" t="s">
        <v>383</v>
      </c>
      <c r="E59" s="1">
        <v>45749</v>
      </c>
      <c r="F59" s="1"/>
      <c r="G59" t="s">
        <v>384</v>
      </c>
      <c r="H59" t="s">
        <v>245</v>
      </c>
      <c r="I59" s="1">
        <v>45798</v>
      </c>
      <c r="J59" t="s">
        <v>234</v>
      </c>
      <c r="K59" t="s">
        <v>241</v>
      </c>
      <c r="L59" t="s">
        <v>171</v>
      </c>
      <c r="M59" t="s">
        <v>385</v>
      </c>
      <c r="N59" t="s">
        <v>237</v>
      </c>
      <c r="O59" t="s">
        <v>230</v>
      </c>
      <c r="P59"/>
      <c r="Q59" s="193" t="str">
        <f>IF(OR(
    AND(COUNTIF(Bugs!A:A,B59)&gt;0,ISNUMBER(SEARCH("x",INDEX(Bugs!C:C,MATCH(B59,Bugs!A:A,0))))),
    AND(COUNTIF(Bugs!B:B,B59)&gt;0,ISNUMBER(SEARCH("x",INDEX(Bugs!C:C,MATCH(B59,Bugs!B:B,0))))),
    AND(COUNTIF(Bugs!A:A,B59)&gt;0,ISNUMBER(SEARCH("x",INDEX(Bugs!D:D,MATCH(B59,Bugs!A:A,0))))),
    AND(COUNTIF(Bugs!B:B,B59)&gt;0,ISNUMBER(SEARCH("x",INDEX(Bugs!D:D,MATCH(B59,Bugs!B:B,0)))))
),"Y","")</f>
        <v/>
      </c>
      <c r="R59">
        <f ca="1">IF(OR(ISNUMBER(MATCH(L59,MasterData!$D$3:$D$18,0)),ISNUMBER(MATCH(L59,MasterData!$C$3:$C$18,0))),
    DATEDIF(E59,I59,"d"),
    DATEDIF(E59,TODAY(),"d"))</f>
        <v>49</v>
      </c>
      <c r="S59">
        <f t="shared" ca="1" si="0"/>
        <v>0</v>
      </c>
      <c r="T59">
        <f t="shared" ca="1" si="1"/>
        <v>0</v>
      </c>
      <c r="U59">
        <f t="shared" ca="1" si="2"/>
        <v>1</v>
      </c>
    </row>
    <row r="60" spans="1:21" x14ac:dyDescent="0.35">
      <c r="A60">
        <v>6000136305</v>
      </c>
      <c r="B60" t="s">
        <v>386</v>
      </c>
      <c r="C60" t="s">
        <v>230</v>
      </c>
      <c r="D60" s="34" t="s">
        <v>387</v>
      </c>
      <c r="E60" s="1">
        <v>45749</v>
      </c>
      <c r="F60" s="1"/>
      <c r="G60" t="s">
        <v>388</v>
      </c>
      <c r="H60" t="s">
        <v>233</v>
      </c>
      <c r="I60" s="1">
        <v>45756</v>
      </c>
      <c r="J60" t="s">
        <v>234</v>
      </c>
      <c r="K60" t="s">
        <v>241</v>
      </c>
      <c r="L60" t="s">
        <v>171</v>
      </c>
      <c r="M60" t="s">
        <v>389</v>
      </c>
      <c r="N60" t="s">
        <v>237</v>
      </c>
      <c r="O60" t="s">
        <v>230</v>
      </c>
      <c r="P60"/>
      <c r="Q60" s="193" t="str">
        <f>IF(OR(
    AND(COUNTIF(Bugs!A:A,B60)&gt;0,ISNUMBER(SEARCH("x",INDEX(Bugs!C:C,MATCH(B60,Bugs!A:A,0))))),
    AND(COUNTIF(Bugs!B:B,B60)&gt;0,ISNUMBER(SEARCH("x",INDEX(Bugs!C:C,MATCH(B60,Bugs!B:B,0))))),
    AND(COUNTIF(Bugs!A:A,B60)&gt;0,ISNUMBER(SEARCH("x",INDEX(Bugs!D:D,MATCH(B60,Bugs!A:A,0))))),
    AND(COUNTIF(Bugs!B:B,B60)&gt;0,ISNUMBER(SEARCH("x",INDEX(Bugs!D:D,MATCH(B60,Bugs!B:B,0)))))
),"Y","")</f>
        <v/>
      </c>
      <c r="R60">
        <f ca="1">IF(OR(ISNUMBER(MATCH(L60,MasterData!$D$3:$D$18,0)),ISNUMBER(MATCH(L60,MasterData!$C$3:$C$18,0))),
    DATEDIF(E60,I60,"d"),
    DATEDIF(E60,TODAY(),"d"))</f>
        <v>7</v>
      </c>
      <c r="S60">
        <f t="shared" ca="1" si="0"/>
        <v>1</v>
      </c>
      <c r="T60">
        <f t="shared" ca="1" si="1"/>
        <v>0</v>
      </c>
      <c r="U60">
        <f t="shared" ca="1" si="2"/>
        <v>0</v>
      </c>
    </row>
    <row r="61" spans="1:21" x14ac:dyDescent="0.35">
      <c r="A61">
        <v>6000136404</v>
      </c>
      <c r="B61" t="s">
        <v>390</v>
      </c>
      <c r="C61" t="s">
        <v>230</v>
      </c>
      <c r="D61" s="34" t="s">
        <v>247</v>
      </c>
      <c r="E61" s="1">
        <v>45750</v>
      </c>
      <c r="F61" s="1"/>
      <c r="G61" t="s">
        <v>357</v>
      </c>
      <c r="H61" t="s">
        <v>245</v>
      </c>
      <c r="I61" s="1">
        <v>45764</v>
      </c>
      <c r="J61" t="s">
        <v>234</v>
      </c>
      <c r="K61" t="s">
        <v>241</v>
      </c>
      <c r="L61" t="s">
        <v>171</v>
      </c>
      <c r="M61" t="s">
        <v>391</v>
      </c>
      <c r="N61" t="s">
        <v>237</v>
      </c>
      <c r="O61" t="s">
        <v>230</v>
      </c>
      <c r="P61"/>
      <c r="Q61" s="193" t="str">
        <f>IF(OR(
    AND(COUNTIF(Bugs!A:A,B61)&gt;0,ISNUMBER(SEARCH("x",INDEX(Bugs!C:C,MATCH(B61,Bugs!A:A,0))))),
    AND(COUNTIF(Bugs!B:B,B61)&gt;0,ISNUMBER(SEARCH("x",INDEX(Bugs!C:C,MATCH(B61,Bugs!B:B,0))))),
    AND(COUNTIF(Bugs!A:A,B61)&gt;0,ISNUMBER(SEARCH("x",INDEX(Bugs!D:D,MATCH(B61,Bugs!A:A,0))))),
    AND(COUNTIF(Bugs!B:B,B61)&gt;0,ISNUMBER(SEARCH("x",INDEX(Bugs!D:D,MATCH(B61,Bugs!B:B,0)))))
),"Y","")</f>
        <v/>
      </c>
      <c r="R61">
        <f ca="1">IF(OR(ISNUMBER(MATCH(L61,MasterData!$D$3:$D$18,0)),ISNUMBER(MATCH(L61,MasterData!$C$3:$C$18,0))),
    DATEDIF(E61,I61,"d"),
    DATEDIF(E61,TODAY(),"d"))</f>
        <v>14</v>
      </c>
      <c r="S61">
        <f t="shared" ca="1" si="0"/>
        <v>0</v>
      </c>
      <c r="T61">
        <f t="shared" ca="1" si="1"/>
        <v>1</v>
      </c>
      <c r="U61">
        <f t="shared" ca="1" si="2"/>
        <v>0</v>
      </c>
    </row>
    <row r="62" spans="1:21" x14ac:dyDescent="0.35">
      <c r="A62">
        <v>6000136413</v>
      </c>
      <c r="B62" t="s">
        <v>392</v>
      </c>
      <c r="C62" t="s">
        <v>230</v>
      </c>
      <c r="D62" s="34" t="s">
        <v>254</v>
      </c>
      <c r="E62" s="1">
        <v>45750</v>
      </c>
      <c r="F62" s="1"/>
      <c r="G62" t="s">
        <v>357</v>
      </c>
      <c r="H62" t="s">
        <v>245</v>
      </c>
      <c r="I62" s="1">
        <v>45758</v>
      </c>
      <c r="J62" t="s">
        <v>234</v>
      </c>
      <c r="K62" t="s">
        <v>241</v>
      </c>
      <c r="L62" t="s">
        <v>171</v>
      </c>
      <c r="M62" t="s">
        <v>393</v>
      </c>
      <c r="N62" t="s">
        <v>237</v>
      </c>
      <c r="O62" t="s">
        <v>230</v>
      </c>
      <c r="P62"/>
      <c r="Q62" s="193" t="str">
        <f>IF(OR(
    AND(COUNTIF(Bugs!A:A,B62)&gt;0,ISNUMBER(SEARCH("x",INDEX(Bugs!C:C,MATCH(B62,Bugs!A:A,0))))),
    AND(COUNTIF(Bugs!B:B,B62)&gt;0,ISNUMBER(SEARCH("x",INDEX(Bugs!C:C,MATCH(B62,Bugs!B:B,0))))),
    AND(COUNTIF(Bugs!A:A,B62)&gt;0,ISNUMBER(SEARCH("x",INDEX(Bugs!D:D,MATCH(B62,Bugs!A:A,0))))),
    AND(COUNTIF(Bugs!B:B,B62)&gt;0,ISNUMBER(SEARCH("x",INDEX(Bugs!D:D,MATCH(B62,Bugs!B:B,0)))))
),"Y","")</f>
        <v/>
      </c>
      <c r="R62">
        <f ca="1">IF(OR(ISNUMBER(MATCH(L62,MasterData!$D$3:$D$18,0)),ISNUMBER(MATCH(L62,MasterData!$C$3:$C$18,0))),
    DATEDIF(E62,I62,"d"),
    DATEDIF(E62,TODAY(),"d"))</f>
        <v>8</v>
      </c>
      <c r="S62">
        <f t="shared" ca="1" si="0"/>
        <v>0</v>
      </c>
      <c r="T62">
        <f t="shared" ca="1" si="1"/>
        <v>1</v>
      </c>
      <c r="U62">
        <f t="shared" ca="1" si="2"/>
        <v>0</v>
      </c>
    </row>
    <row r="63" spans="1:21" x14ac:dyDescent="0.35">
      <c r="A63">
        <v>6000136417</v>
      </c>
      <c r="B63" t="s">
        <v>394</v>
      </c>
      <c r="C63" t="s">
        <v>230</v>
      </c>
      <c r="D63" s="34" t="s">
        <v>254</v>
      </c>
      <c r="E63" s="1">
        <v>45750</v>
      </c>
      <c r="F63" s="1"/>
      <c r="G63" t="s">
        <v>357</v>
      </c>
      <c r="H63" t="s">
        <v>240</v>
      </c>
      <c r="I63" s="1">
        <v>45758</v>
      </c>
      <c r="J63" t="s">
        <v>234</v>
      </c>
      <c r="K63" t="s">
        <v>241</v>
      </c>
      <c r="L63" t="s">
        <v>171</v>
      </c>
      <c r="M63" t="s">
        <v>395</v>
      </c>
      <c r="N63" t="s">
        <v>237</v>
      </c>
      <c r="O63" t="s">
        <v>230</v>
      </c>
      <c r="P63"/>
      <c r="Q63" s="193" t="str">
        <f>IF(OR(
    AND(COUNTIF(Bugs!A:A,B63)&gt;0,ISNUMBER(SEARCH("x",INDEX(Bugs!C:C,MATCH(B63,Bugs!A:A,0))))),
    AND(COUNTIF(Bugs!B:B,B63)&gt;0,ISNUMBER(SEARCH("x",INDEX(Bugs!C:C,MATCH(B63,Bugs!B:B,0))))),
    AND(COUNTIF(Bugs!A:A,B63)&gt;0,ISNUMBER(SEARCH("x",INDEX(Bugs!D:D,MATCH(B63,Bugs!A:A,0))))),
    AND(COUNTIF(Bugs!B:B,B63)&gt;0,ISNUMBER(SEARCH("x",INDEX(Bugs!D:D,MATCH(B63,Bugs!B:B,0)))))
),"Y","")</f>
        <v/>
      </c>
      <c r="R63">
        <f ca="1">IF(OR(ISNUMBER(MATCH(L63,MasterData!$D$3:$D$18,0)),ISNUMBER(MATCH(L63,MasterData!$C$3:$C$18,0))),
    DATEDIF(E63,I63,"d"),
    DATEDIF(E63,TODAY(),"d"))</f>
        <v>8</v>
      </c>
      <c r="S63">
        <f t="shared" ca="1" si="0"/>
        <v>0</v>
      </c>
      <c r="T63">
        <f t="shared" ca="1" si="1"/>
        <v>1</v>
      </c>
      <c r="U63">
        <f t="shared" ca="1" si="2"/>
        <v>0</v>
      </c>
    </row>
    <row r="64" spans="1:21" x14ac:dyDescent="0.35">
      <c r="A64">
        <v>6000136696</v>
      </c>
      <c r="B64" t="s">
        <v>396</v>
      </c>
      <c r="C64" t="s">
        <v>230</v>
      </c>
      <c r="D64" s="34" t="s">
        <v>254</v>
      </c>
      <c r="E64" s="1">
        <v>45755</v>
      </c>
      <c r="F64" s="1"/>
      <c r="G64" t="s">
        <v>357</v>
      </c>
      <c r="H64" t="s">
        <v>245</v>
      </c>
      <c r="I64" s="1">
        <v>45763</v>
      </c>
      <c r="J64" t="s">
        <v>234</v>
      </c>
      <c r="K64" t="s">
        <v>241</v>
      </c>
      <c r="L64" t="s">
        <v>171</v>
      </c>
      <c r="M64" t="s">
        <v>397</v>
      </c>
      <c r="N64" t="s">
        <v>237</v>
      </c>
      <c r="O64" t="s">
        <v>230</v>
      </c>
      <c r="P64"/>
      <c r="Q64" s="193" t="str">
        <f>IF(OR(
    AND(COUNTIF(Bugs!A:A,B64)&gt;0,ISNUMBER(SEARCH("x",INDEX(Bugs!C:C,MATCH(B64,Bugs!A:A,0))))),
    AND(COUNTIF(Bugs!B:B,B64)&gt;0,ISNUMBER(SEARCH("x",INDEX(Bugs!C:C,MATCH(B64,Bugs!B:B,0))))),
    AND(COUNTIF(Bugs!A:A,B64)&gt;0,ISNUMBER(SEARCH("x",INDEX(Bugs!D:D,MATCH(B64,Bugs!A:A,0))))),
    AND(COUNTIF(Bugs!B:B,B64)&gt;0,ISNUMBER(SEARCH("x",INDEX(Bugs!D:D,MATCH(B64,Bugs!B:B,0)))))
),"Y","")</f>
        <v/>
      </c>
      <c r="R64">
        <f ca="1">IF(OR(ISNUMBER(MATCH(L64,MasterData!$D$3:$D$18,0)),ISNUMBER(MATCH(L64,MasterData!$C$3:$C$18,0))),
    DATEDIF(E64,I64,"d"),
    DATEDIF(E64,TODAY(),"d"))</f>
        <v>8</v>
      </c>
      <c r="S64">
        <f t="shared" ca="1" si="0"/>
        <v>0</v>
      </c>
      <c r="T64">
        <f t="shared" ca="1" si="1"/>
        <v>1</v>
      </c>
      <c r="U64">
        <f t="shared" ca="1" si="2"/>
        <v>0</v>
      </c>
    </row>
    <row r="65" spans="1:21" x14ac:dyDescent="0.35">
      <c r="A65">
        <v>6000136707</v>
      </c>
      <c r="B65" t="s">
        <v>398</v>
      </c>
      <c r="C65" t="s">
        <v>230</v>
      </c>
      <c r="D65" s="34" t="s">
        <v>254</v>
      </c>
      <c r="E65" s="1">
        <v>45755</v>
      </c>
      <c r="F65" s="1"/>
      <c r="G65" t="s">
        <v>357</v>
      </c>
      <c r="H65" t="s">
        <v>245</v>
      </c>
      <c r="I65" s="1">
        <v>45763</v>
      </c>
      <c r="J65" t="s">
        <v>234</v>
      </c>
      <c r="K65" t="s">
        <v>241</v>
      </c>
      <c r="L65" t="s">
        <v>171</v>
      </c>
      <c r="M65" t="s">
        <v>399</v>
      </c>
      <c r="N65" t="s">
        <v>237</v>
      </c>
      <c r="O65" t="s">
        <v>230</v>
      </c>
      <c r="P65"/>
      <c r="Q65" s="193" t="str">
        <f>IF(OR(
    AND(COUNTIF(Bugs!A:A,B65)&gt;0,ISNUMBER(SEARCH("x",INDEX(Bugs!C:C,MATCH(B65,Bugs!A:A,0))))),
    AND(COUNTIF(Bugs!B:B,B65)&gt;0,ISNUMBER(SEARCH("x",INDEX(Bugs!C:C,MATCH(B65,Bugs!B:B,0))))),
    AND(COUNTIF(Bugs!A:A,B65)&gt;0,ISNUMBER(SEARCH("x",INDEX(Bugs!D:D,MATCH(B65,Bugs!A:A,0))))),
    AND(COUNTIF(Bugs!B:B,B65)&gt;0,ISNUMBER(SEARCH("x",INDEX(Bugs!D:D,MATCH(B65,Bugs!B:B,0)))))
),"Y","")</f>
        <v/>
      </c>
      <c r="R65">
        <f ca="1">IF(OR(ISNUMBER(MATCH(L65,MasterData!$D$3:$D$18,0)),ISNUMBER(MATCH(L65,MasterData!$C$3:$C$18,0))),
    DATEDIF(E65,I65,"d"),
    DATEDIF(E65,TODAY(),"d"))</f>
        <v>8</v>
      </c>
      <c r="S65">
        <f t="shared" ca="1" si="0"/>
        <v>0</v>
      </c>
      <c r="T65">
        <f t="shared" ca="1" si="1"/>
        <v>1</v>
      </c>
      <c r="U65">
        <f t="shared" ca="1" si="2"/>
        <v>0</v>
      </c>
    </row>
    <row r="66" spans="1:21" x14ac:dyDescent="0.35">
      <c r="A66">
        <v>6000136806</v>
      </c>
      <c r="B66" t="s">
        <v>230</v>
      </c>
      <c r="C66" t="s">
        <v>230</v>
      </c>
      <c r="D66" s="34" t="s">
        <v>251</v>
      </c>
      <c r="E66" s="1">
        <v>45755</v>
      </c>
      <c r="F66" s="1"/>
      <c r="G66" t="s">
        <v>400</v>
      </c>
      <c r="H66" t="s">
        <v>401</v>
      </c>
      <c r="I66" s="1">
        <v>45789</v>
      </c>
      <c r="J66" t="s">
        <v>201</v>
      </c>
      <c r="K66" t="s">
        <v>241</v>
      </c>
      <c r="L66" t="s">
        <v>171</v>
      </c>
      <c r="M66" t="s">
        <v>402</v>
      </c>
      <c r="N66" t="s">
        <v>237</v>
      </c>
      <c r="O66" t="s">
        <v>230</v>
      </c>
      <c r="P66"/>
      <c r="Q66" s="193" t="str">
        <f>IF(OR(
    AND(COUNTIF(Bugs!A:A,B66)&gt;0,ISNUMBER(SEARCH("x",INDEX(Bugs!C:C,MATCH(B66,Bugs!A:A,0))))),
    AND(COUNTIF(Bugs!B:B,B66)&gt;0,ISNUMBER(SEARCH("x",INDEX(Bugs!C:C,MATCH(B66,Bugs!B:B,0))))),
    AND(COUNTIF(Bugs!A:A,B66)&gt;0,ISNUMBER(SEARCH("x",INDEX(Bugs!D:D,MATCH(B66,Bugs!A:A,0))))),
    AND(COUNTIF(Bugs!B:B,B66)&gt;0,ISNUMBER(SEARCH("x",INDEX(Bugs!D:D,MATCH(B66,Bugs!B:B,0)))))
),"Y","")</f>
        <v/>
      </c>
      <c r="R66">
        <f ca="1">IF(OR(ISNUMBER(MATCH(L66,MasterData!$D$3:$D$18,0)),ISNUMBER(MATCH(L66,MasterData!$C$3:$C$18,0))),
    DATEDIF(E66,I66,"d"),
    DATEDIF(E66,TODAY(),"d"))</f>
        <v>34</v>
      </c>
      <c r="S66">
        <f t="shared" ca="1" si="0"/>
        <v>0</v>
      </c>
      <c r="T66">
        <f t="shared" ca="1" si="1"/>
        <v>0</v>
      </c>
      <c r="U66">
        <f t="shared" ca="1" si="2"/>
        <v>1</v>
      </c>
    </row>
    <row r="67" spans="1:21" x14ac:dyDescent="0.35">
      <c r="A67">
        <v>6000136916</v>
      </c>
      <c r="B67" t="s">
        <v>403</v>
      </c>
      <c r="C67" t="s">
        <v>230</v>
      </c>
      <c r="D67" s="34" t="s">
        <v>254</v>
      </c>
      <c r="E67" s="1">
        <v>45756</v>
      </c>
      <c r="F67" s="1"/>
      <c r="G67" t="s">
        <v>357</v>
      </c>
      <c r="H67" t="s">
        <v>245</v>
      </c>
      <c r="I67" s="1">
        <v>45764</v>
      </c>
      <c r="J67" t="s">
        <v>234</v>
      </c>
      <c r="K67" t="s">
        <v>241</v>
      </c>
      <c r="L67" t="s">
        <v>171</v>
      </c>
      <c r="M67" t="s">
        <v>404</v>
      </c>
      <c r="N67" t="s">
        <v>237</v>
      </c>
      <c r="O67" t="s">
        <v>230</v>
      </c>
      <c r="P67"/>
      <c r="Q67" s="193" t="str">
        <f>IF(OR(
    AND(COUNTIF(Bugs!A:A,B67)&gt;0,ISNUMBER(SEARCH("x",INDEX(Bugs!C:C,MATCH(B67,Bugs!A:A,0))))),
    AND(COUNTIF(Bugs!B:B,B67)&gt;0,ISNUMBER(SEARCH("x",INDEX(Bugs!C:C,MATCH(B67,Bugs!B:B,0))))),
    AND(COUNTIF(Bugs!A:A,B67)&gt;0,ISNUMBER(SEARCH("x",INDEX(Bugs!D:D,MATCH(B67,Bugs!A:A,0))))),
    AND(COUNTIF(Bugs!B:B,B67)&gt;0,ISNUMBER(SEARCH("x",INDEX(Bugs!D:D,MATCH(B67,Bugs!B:B,0)))))
),"Y","")</f>
        <v/>
      </c>
      <c r="R67">
        <f ca="1">IF(OR(ISNUMBER(MATCH(L67,MasterData!$D$3:$D$18,0)),ISNUMBER(MATCH(L67,MasterData!$C$3:$C$18,0))),
    DATEDIF(E67,I67,"d"),
    DATEDIF(E67,TODAY(),"d"))</f>
        <v>8</v>
      </c>
      <c r="S67">
        <f t="shared" ref="S67:S130" ca="1" si="3">IF(AND($R67&gt;=0,$R67&lt;=7),1,0)</f>
        <v>0</v>
      </c>
      <c r="T67">
        <f t="shared" ref="T67:T130" ca="1" si="4">IF(AND($R67&gt;7,R67&lt;=30),1,0)</f>
        <v>1</v>
      </c>
      <c r="U67">
        <f t="shared" ref="U67:U130" ca="1" si="5">IF($R67&gt;30,1,0)</f>
        <v>0</v>
      </c>
    </row>
    <row r="68" spans="1:21" x14ac:dyDescent="0.35">
      <c r="A68">
        <v>6000137097</v>
      </c>
      <c r="B68" t="s">
        <v>405</v>
      </c>
      <c r="C68" t="s">
        <v>230</v>
      </c>
      <c r="D68" s="34" t="s">
        <v>251</v>
      </c>
      <c r="E68" s="1">
        <v>45757</v>
      </c>
      <c r="F68" s="1"/>
      <c r="G68" t="s">
        <v>406</v>
      </c>
      <c r="H68" t="s">
        <v>233</v>
      </c>
      <c r="I68" s="1">
        <v>45765</v>
      </c>
      <c r="J68" t="s">
        <v>234</v>
      </c>
      <c r="K68" t="s">
        <v>235</v>
      </c>
      <c r="L68" t="s">
        <v>171</v>
      </c>
      <c r="M68" t="s">
        <v>407</v>
      </c>
      <c r="N68" t="s">
        <v>237</v>
      </c>
      <c r="O68" t="s">
        <v>230</v>
      </c>
      <c r="P68"/>
      <c r="Q68" s="193" t="str">
        <f>IF(OR(
    AND(COUNTIF(Bugs!A:A,B68)&gt;0,ISNUMBER(SEARCH("x",INDEX(Bugs!C:C,MATCH(B68,Bugs!A:A,0))))),
    AND(COUNTIF(Bugs!B:B,B68)&gt;0,ISNUMBER(SEARCH("x",INDEX(Bugs!C:C,MATCH(B68,Bugs!B:B,0))))),
    AND(COUNTIF(Bugs!A:A,B68)&gt;0,ISNUMBER(SEARCH("x",INDEX(Bugs!D:D,MATCH(B68,Bugs!A:A,0))))),
    AND(COUNTIF(Bugs!B:B,B68)&gt;0,ISNUMBER(SEARCH("x",INDEX(Bugs!D:D,MATCH(B68,Bugs!B:B,0)))))
),"Y","")</f>
        <v/>
      </c>
      <c r="R68">
        <f ca="1">IF(OR(ISNUMBER(MATCH(L68,MasterData!$D$3:$D$18,0)),ISNUMBER(MATCH(L68,MasterData!$C$3:$C$18,0))),
    DATEDIF(E68,I68,"d"),
    DATEDIF(E68,TODAY(),"d"))</f>
        <v>8</v>
      </c>
      <c r="S68">
        <f t="shared" ca="1" si="3"/>
        <v>0</v>
      </c>
      <c r="T68">
        <f t="shared" ca="1" si="4"/>
        <v>1</v>
      </c>
      <c r="U68">
        <f t="shared" ca="1" si="5"/>
        <v>0</v>
      </c>
    </row>
    <row r="69" spans="1:21" x14ac:dyDescent="0.35">
      <c r="A69">
        <v>6000137324</v>
      </c>
      <c r="B69" t="s">
        <v>408</v>
      </c>
      <c r="C69" t="s">
        <v>230</v>
      </c>
      <c r="D69" s="34" t="s">
        <v>274</v>
      </c>
      <c r="E69" s="1">
        <v>45761</v>
      </c>
      <c r="F69" s="1"/>
      <c r="G69" t="s">
        <v>380</v>
      </c>
      <c r="H69" t="s">
        <v>233</v>
      </c>
      <c r="I69" s="1">
        <v>45771</v>
      </c>
      <c r="J69" t="s">
        <v>234</v>
      </c>
      <c r="K69" t="s">
        <v>347</v>
      </c>
      <c r="L69" t="s">
        <v>171</v>
      </c>
      <c r="M69" t="s">
        <v>409</v>
      </c>
      <c r="N69" t="s">
        <v>237</v>
      </c>
      <c r="O69" t="s">
        <v>230</v>
      </c>
      <c r="P69"/>
      <c r="Q69" s="193" t="str">
        <f>IF(OR(
    AND(COUNTIF(Bugs!A:A,B69)&gt;0,ISNUMBER(SEARCH("x",INDEX(Bugs!C:C,MATCH(B69,Bugs!A:A,0))))),
    AND(COUNTIF(Bugs!B:B,B69)&gt;0,ISNUMBER(SEARCH("x",INDEX(Bugs!C:C,MATCH(B69,Bugs!B:B,0))))),
    AND(COUNTIF(Bugs!A:A,B69)&gt;0,ISNUMBER(SEARCH("x",INDEX(Bugs!D:D,MATCH(B69,Bugs!A:A,0))))),
    AND(COUNTIF(Bugs!B:B,B69)&gt;0,ISNUMBER(SEARCH("x",INDEX(Bugs!D:D,MATCH(B69,Bugs!B:B,0)))))
),"Y","")</f>
        <v/>
      </c>
      <c r="R69">
        <f ca="1">IF(OR(ISNUMBER(MATCH(L69,MasterData!$D$3:$D$18,0)),ISNUMBER(MATCH(L69,MasterData!$C$3:$C$18,0))),
    DATEDIF(E69,I69,"d"),
    DATEDIF(E69,TODAY(),"d"))</f>
        <v>10</v>
      </c>
      <c r="S69">
        <f t="shared" ca="1" si="3"/>
        <v>0</v>
      </c>
      <c r="T69">
        <f t="shared" ca="1" si="4"/>
        <v>1</v>
      </c>
      <c r="U69">
        <f t="shared" ca="1" si="5"/>
        <v>0</v>
      </c>
    </row>
    <row r="70" spans="1:21" x14ac:dyDescent="0.35">
      <c r="A70">
        <v>6000137341</v>
      </c>
      <c r="B70" t="s">
        <v>410</v>
      </c>
      <c r="C70" t="s">
        <v>230</v>
      </c>
      <c r="D70" s="34" t="s">
        <v>251</v>
      </c>
      <c r="E70" s="1">
        <v>45761</v>
      </c>
      <c r="F70" s="1"/>
      <c r="G70" t="s">
        <v>411</v>
      </c>
      <c r="H70" t="s">
        <v>245</v>
      </c>
      <c r="I70" s="1">
        <v>45768</v>
      </c>
      <c r="J70" t="s">
        <v>234</v>
      </c>
      <c r="K70" t="s">
        <v>235</v>
      </c>
      <c r="L70" t="s">
        <v>171</v>
      </c>
      <c r="M70" t="s">
        <v>412</v>
      </c>
      <c r="N70" t="s">
        <v>237</v>
      </c>
      <c r="O70" t="s">
        <v>230</v>
      </c>
      <c r="P70"/>
      <c r="Q70" s="193" t="str">
        <f>IF(OR(
    AND(COUNTIF(Bugs!A:A,B70)&gt;0,ISNUMBER(SEARCH("x",INDEX(Bugs!C:C,MATCH(B70,Bugs!A:A,0))))),
    AND(COUNTIF(Bugs!B:B,B70)&gt;0,ISNUMBER(SEARCH("x",INDEX(Bugs!C:C,MATCH(B70,Bugs!B:B,0))))),
    AND(COUNTIF(Bugs!A:A,B70)&gt;0,ISNUMBER(SEARCH("x",INDEX(Bugs!D:D,MATCH(B70,Bugs!A:A,0))))),
    AND(COUNTIF(Bugs!B:B,B70)&gt;0,ISNUMBER(SEARCH("x",INDEX(Bugs!D:D,MATCH(B70,Bugs!B:B,0)))))
),"Y","")</f>
        <v/>
      </c>
      <c r="R70">
        <f ca="1">IF(OR(ISNUMBER(MATCH(L70,MasterData!$D$3:$D$18,0)),ISNUMBER(MATCH(L70,MasterData!$C$3:$C$18,0))),
    DATEDIF(E70,I70,"d"),
    DATEDIF(E70,TODAY(),"d"))</f>
        <v>7</v>
      </c>
      <c r="S70">
        <f t="shared" ca="1" si="3"/>
        <v>1</v>
      </c>
      <c r="T70">
        <f t="shared" ca="1" si="4"/>
        <v>0</v>
      </c>
      <c r="U70">
        <f t="shared" ca="1" si="5"/>
        <v>0</v>
      </c>
    </row>
    <row r="71" spans="1:21" x14ac:dyDescent="0.35">
      <c r="A71">
        <v>6000137533</v>
      </c>
      <c r="B71" t="s">
        <v>230</v>
      </c>
      <c r="C71" t="s">
        <v>230</v>
      </c>
      <c r="D71" s="34" t="s">
        <v>413</v>
      </c>
      <c r="E71" s="1">
        <v>45762</v>
      </c>
      <c r="F71" s="1"/>
      <c r="G71" t="s">
        <v>400</v>
      </c>
      <c r="H71" t="s">
        <v>245</v>
      </c>
      <c r="I71" s="1">
        <v>45782</v>
      </c>
      <c r="J71" t="s">
        <v>201</v>
      </c>
      <c r="K71" t="s">
        <v>241</v>
      </c>
      <c r="L71" t="s">
        <v>171</v>
      </c>
      <c r="M71" t="s">
        <v>414</v>
      </c>
      <c r="N71" t="s">
        <v>237</v>
      </c>
      <c r="O71" t="s">
        <v>230</v>
      </c>
      <c r="P71"/>
      <c r="Q71" s="193" t="str">
        <f>IF(OR(
    AND(COUNTIF(Bugs!A:A,B71)&gt;0,ISNUMBER(SEARCH("x",INDEX(Bugs!C:C,MATCH(B71,Bugs!A:A,0))))),
    AND(COUNTIF(Bugs!B:B,B71)&gt;0,ISNUMBER(SEARCH("x",INDEX(Bugs!C:C,MATCH(B71,Bugs!B:B,0))))),
    AND(COUNTIF(Bugs!A:A,B71)&gt;0,ISNUMBER(SEARCH("x",INDEX(Bugs!D:D,MATCH(B71,Bugs!A:A,0))))),
    AND(COUNTIF(Bugs!B:B,B71)&gt;0,ISNUMBER(SEARCH("x",INDEX(Bugs!D:D,MATCH(B71,Bugs!B:B,0)))))
),"Y","")</f>
        <v/>
      </c>
      <c r="R71">
        <f ca="1">IF(OR(ISNUMBER(MATCH(L71,MasterData!$D$3:$D$18,0)),ISNUMBER(MATCH(L71,MasterData!$C$3:$C$18,0))),
    DATEDIF(E71,I71,"d"),
    DATEDIF(E71,TODAY(),"d"))</f>
        <v>20</v>
      </c>
      <c r="S71">
        <f t="shared" ca="1" si="3"/>
        <v>0</v>
      </c>
      <c r="T71">
        <f t="shared" ca="1" si="4"/>
        <v>1</v>
      </c>
      <c r="U71">
        <f t="shared" ca="1" si="5"/>
        <v>0</v>
      </c>
    </row>
    <row r="72" spans="1:21" x14ac:dyDescent="0.35">
      <c r="A72">
        <v>6000137544</v>
      </c>
      <c r="B72" t="s">
        <v>415</v>
      </c>
      <c r="C72" t="s">
        <v>230</v>
      </c>
      <c r="D72" s="34" t="s">
        <v>247</v>
      </c>
      <c r="E72" s="1">
        <v>45762</v>
      </c>
      <c r="F72" s="1"/>
      <c r="G72" t="s">
        <v>268</v>
      </c>
      <c r="H72" t="s">
        <v>233</v>
      </c>
      <c r="I72" s="1">
        <v>45821</v>
      </c>
      <c r="J72" t="s">
        <v>234</v>
      </c>
      <c r="K72" t="s">
        <v>235</v>
      </c>
      <c r="L72" t="s">
        <v>171</v>
      </c>
      <c r="M72" t="s">
        <v>416</v>
      </c>
      <c r="N72" t="s">
        <v>237</v>
      </c>
      <c r="O72" t="s">
        <v>230</v>
      </c>
      <c r="P72"/>
      <c r="Q72" s="193" t="str">
        <f>IF(OR(
    AND(COUNTIF(Bugs!A:A,B72)&gt;0,ISNUMBER(SEARCH("x",INDEX(Bugs!C:C,MATCH(B72,Bugs!A:A,0))))),
    AND(COUNTIF(Bugs!B:B,B72)&gt;0,ISNUMBER(SEARCH("x",INDEX(Bugs!C:C,MATCH(B72,Bugs!B:B,0))))),
    AND(COUNTIF(Bugs!A:A,B72)&gt;0,ISNUMBER(SEARCH("x",INDEX(Bugs!D:D,MATCH(B72,Bugs!A:A,0))))),
    AND(COUNTIF(Bugs!B:B,B72)&gt;0,ISNUMBER(SEARCH("x",INDEX(Bugs!D:D,MATCH(B72,Bugs!B:B,0)))))
),"Y","")</f>
        <v/>
      </c>
      <c r="R72">
        <f ca="1">IF(OR(ISNUMBER(MATCH(L72,MasterData!$D$3:$D$18,0)),ISNUMBER(MATCH(L72,MasterData!$C$3:$C$18,0))),
    DATEDIF(E72,I72,"d"),
    DATEDIF(E72,TODAY(),"d"))</f>
        <v>59</v>
      </c>
      <c r="S72">
        <f t="shared" ca="1" si="3"/>
        <v>0</v>
      </c>
      <c r="T72">
        <f t="shared" ca="1" si="4"/>
        <v>0</v>
      </c>
      <c r="U72">
        <f t="shared" ca="1" si="5"/>
        <v>1</v>
      </c>
    </row>
    <row r="73" spans="1:21" x14ac:dyDescent="0.35">
      <c r="A73">
        <v>6000137636</v>
      </c>
      <c r="B73" t="s">
        <v>417</v>
      </c>
      <c r="C73" t="s">
        <v>230</v>
      </c>
      <c r="D73" s="34" t="s">
        <v>274</v>
      </c>
      <c r="E73" s="1">
        <v>45763</v>
      </c>
      <c r="F73" s="1"/>
      <c r="G73" t="s">
        <v>321</v>
      </c>
      <c r="H73" t="s">
        <v>240</v>
      </c>
      <c r="I73" s="1">
        <v>45782</v>
      </c>
      <c r="J73" t="s">
        <v>234</v>
      </c>
      <c r="K73" t="s">
        <v>347</v>
      </c>
      <c r="L73" t="s">
        <v>171</v>
      </c>
      <c r="M73" t="s">
        <v>418</v>
      </c>
      <c r="N73" t="s">
        <v>237</v>
      </c>
      <c r="O73" t="s">
        <v>230</v>
      </c>
      <c r="P73"/>
      <c r="Q73" s="193" t="str">
        <f>IF(OR(
    AND(COUNTIF(Bugs!A:A,B73)&gt;0,ISNUMBER(SEARCH("x",INDEX(Bugs!C:C,MATCH(B73,Bugs!A:A,0))))),
    AND(COUNTIF(Bugs!B:B,B73)&gt;0,ISNUMBER(SEARCH("x",INDEX(Bugs!C:C,MATCH(B73,Bugs!B:B,0))))),
    AND(COUNTIF(Bugs!A:A,B73)&gt;0,ISNUMBER(SEARCH("x",INDEX(Bugs!D:D,MATCH(B73,Bugs!A:A,0))))),
    AND(COUNTIF(Bugs!B:B,B73)&gt;0,ISNUMBER(SEARCH("x",INDEX(Bugs!D:D,MATCH(B73,Bugs!B:B,0)))))
),"Y","")</f>
        <v/>
      </c>
      <c r="R73">
        <f ca="1">IF(OR(ISNUMBER(MATCH(L73,MasterData!$D$3:$D$18,0)),ISNUMBER(MATCH(L73,MasterData!$C$3:$C$18,0))),
    DATEDIF(E73,I73,"d"),
    DATEDIF(E73,TODAY(),"d"))</f>
        <v>19</v>
      </c>
      <c r="S73">
        <f t="shared" ca="1" si="3"/>
        <v>0</v>
      </c>
      <c r="T73">
        <f t="shared" ca="1" si="4"/>
        <v>1</v>
      </c>
      <c r="U73">
        <f t="shared" ca="1" si="5"/>
        <v>0</v>
      </c>
    </row>
    <row r="74" spans="1:21" x14ac:dyDescent="0.35">
      <c r="A74">
        <v>6000137924</v>
      </c>
      <c r="B74" t="s">
        <v>419</v>
      </c>
      <c r="C74" t="s">
        <v>230</v>
      </c>
      <c r="D74" s="34" t="s">
        <v>231</v>
      </c>
      <c r="E74" s="1">
        <v>45769</v>
      </c>
      <c r="F74" s="1"/>
      <c r="G74" t="s">
        <v>420</v>
      </c>
      <c r="H74" t="s">
        <v>240</v>
      </c>
      <c r="I74" s="1">
        <v>45782</v>
      </c>
      <c r="J74" t="s">
        <v>234</v>
      </c>
      <c r="K74" t="s">
        <v>235</v>
      </c>
      <c r="L74" t="s">
        <v>171</v>
      </c>
      <c r="M74" t="s">
        <v>421</v>
      </c>
      <c r="N74" t="s">
        <v>237</v>
      </c>
      <c r="O74" t="s">
        <v>230</v>
      </c>
      <c r="P74"/>
      <c r="Q74" s="193" t="str">
        <f>IF(OR(
    AND(COUNTIF(Bugs!A:A,B74)&gt;0,ISNUMBER(SEARCH("x",INDEX(Bugs!C:C,MATCH(B74,Bugs!A:A,0))))),
    AND(COUNTIF(Bugs!B:B,B74)&gt;0,ISNUMBER(SEARCH("x",INDEX(Bugs!C:C,MATCH(B74,Bugs!B:B,0))))),
    AND(COUNTIF(Bugs!A:A,B74)&gt;0,ISNUMBER(SEARCH("x",INDEX(Bugs!D:D,MATCH(B74,Bugs!A:A,0))))),
    AND(COUNTIF(Bugs!B:B,B74)&gt;0,ISNUMBER(SEARCH("x",INDEX(Bugs!D:D,MATCH(B74,Bugs!B:B,0)))))
),"Y","")</f>
        <v/>
      </c>
      <c r="R74">
        <f ca="1">IF(OR(ISNUMBER(MATCH(L74,MasterData!$D$3:$D$18,0)),ISNUMBER(MATCH(L74,MasterData!$C$3:$C$18,0))),
    DATEDIF(E74,I74,"d"),
    DATEDIF(E74,TODAY(),"d"))</f>
        <v>13</v>
      </c>
      <c r="S74">
        <f t="shared" ca="1" si="3"/>
        <v>0</v>
      </c>
      <c r="T74">
        <f t="shared" ca="1" si="4"/>
        <v>1</v>
      </c>
      <c r="U74">
        <f t="shared" ca="1" si="5"/>
        <v>0</v>
      </c>
    </row>
    <row r="75" spans="1:21" x14ac:dyDescent="0.35">
      <c r="A75">
        <v>6000138263</v>
      </c>
      <c r="B75" t="s">
        <v>230</v>
      </c>
      <c r="C75" t="s">
        <v>230</v>
      </c>
      <c r="D75" s="34" t="s">
        <v>274</v>
      </c>
      <c r="E75" s="1">
        <v>45771</v>
      </c>
      <c r="F75" s="1"/>
      <c r="G75" t="s">
        <v>422</v>
      </c>
      <c r="H75" t="s">
        <v>245</v>
      </c>
      <c r="I75" s="1">
        <v>45850</v>
      </c>
      <c r="J75" t="s">
        <v>201</v>
      </c>
      <c r="K75" t="s">
        <v>241</v>
      </c>
      <c r="L75" t="s">
        <v>171</v>
      </c>
      <c r="M75" t="s">
        <v>423</v>
      </c>
      <c r="N75" t="s">
        <v>237</v>
      </c>
      <c r="O75" t="s">
        <v>230</v>
      </c>
      <c r="P75"/>
      <c r="Q75" s="193" t="str">
        <f>IF(OR(
    AND(COUNTIF(Bugs!A:A,B75)&gt;0,ISNUMBER(SEARCH("x",INDEX(Bugs!C:C,MATCH(B75,Bugs!A:A,0))))),
    AND(COUNTIF(Bugs!B:B,B75)&gt;0,ISNUMBER(SEARCH("x",INDEX(Bugs!C:C,MATCH(B75,Bugs!B:B,0))))),
    AND(COUNTIF(Bugs!A:A,B75)&gt;0,ISNUMBER(SEARCH("x",INDEX(Bugs!D:D,MATCH(B75,Bugs!A:A,0))))),
    AND(COUNTIF(Bugs!B:B,B75)&gt;0,ISNUMBER(SEARCH("x",INDEX(Bugs!D:D,MATCH(B75,Bugs!B:B,0)))))
),"Y","")</f>
        <v/>
      </c>
      <c r="R75">
        <f ca="1">IF(OR(ISNUMBER(MATCH(L75,MasterData!$D$3:$D$18,0)),ISNUMBER(MATCH(L75,MasterData!$C$3:$C$18,0))),
    DATEDIF(E75,I75,"d"),
    DATEDIF(E75,TODAY(),"d"))</f>
        <v>79</v>
      </c>
      <c r="S75">
        <f t="shared" ca="1" si="3"/>
        <v>0</v>
      </c>
      <c r="T75">
        <f t="shared" ca="1" si="4"/>
        <v>0</v>
      </c>
      <c r="U75">
        <f t="shared" ca="1" si="5"/>
        <v>1</v>
      </c>
    </row>
    <row r="76" spans="1:21" x14ac:dyDescent="0.35">
      <c r="A76">
        <v>6000138316</v>
      </c>
      <c r="B76" t="s">
        <v>424</v>
      </c>
      <c r="C76" t="s">
        <v>230</v>
      </c>
      <c r="D76" s="34" t="s">
        <v>254</v>
      </c>
      <c r="E76" s="1">
        <v>45772</v>
      </c>
      <c r="F76" s="1"/>
      <c r="G76" t="s">
        <v>357</v>
      </c>
      <c r="H76" t="s">
        <v>245</v>
      </c>
      <c r="I76" s="1">
        <v>45779</v>
      </c>
      <c r="J76" t="s">
        <v>234</v>
      </c>
      <c r="K76" t="s">
        <v>241</v>
      </c>
      <c r="L76" t="s">
        <v>171</v>
      </c>
      <c r="M76" t="s">
        <v>425</v>
      </c>
      <c r="N76" t="s">
        <v>237</v>
      </c>
      <c r="O76" t="s">
        <v>230</v>
      </c>
      <c r="P76"/>
      <c r="Q76" s="193" t="str">
        <f>IF(OR(
    AND(COUNTIF(Bugs!A:A,B76)&gt;0,ISNUMBER(SEARCH("x",INDEX(Bugs!C:C,MATCH(B76,Bugs!A:A,0))))),
    AND(COUNTIF(Bugs!B:B,B76)&gt;0,ISNUMBER(SEARCH("x",INDEX(Bugs!C:C,MATCH(B76,Bugs!B:B,0))))),
    AND(COUNTIF(Bugs!A:A,B76)&gt;0,ISNUMBER(SEARCH("x",INDEX(Bugs!D:D,MATCH(B76,Bugs!A:A,0))))),
    AND(COUNTIF(Bugs!B:B,B76)&gt;0,ISNUMBER(SEARCH("x",INDEX(Bugs!D:D,MATCH(B76,Bugs!B:B,0)))))
),"Y","")</f>
        <v/>
      </c>
      <c r="R76">
        <f ca="1">IF(OR(ISNUMBER(MATCH(L76,MasterData!$D$3:$D$18,0)),ISNUMBER(MATCH(L76,MasterData!$C$3:$C$18,0))),
    DATEDIF(E76,I76,"d"),
    DATEDIF(E76,TODAY(),"d"))</f>
        <v>7</v>
      </c>
      <c r="S76">
        <f t="shared" ca="1" si="3"/>
        <v>1</v>
      </c>
      <c r="T76">
        <f t="shared" ca="1" si="4"/>
        <v>0</v>
      </c>
      <c r="U76">
        <f t="shared" ca="1" si="5"/>
        <v>0</v>
      </c>
    </row>
    <row r="77" spans="1:21" x14ac:dyDescent="0.35">
      <c r="A77">
        <v>6000138428</v>
      </c>
      <c r="B77" t="s">
        <v>426</v>
      </c>
      <c r="C77" t="s">
        <v>230</v>
      </c>
      <c r="D77" s="34" t="s">
        <v>254</v>
      </c>
      <c r="E77" s="1">
        <v>45772</v>
      </c>
      <c r="F77" s="1"/>
      <c r="G77" t="s">
        <v>357</v>
      </c>
      <c r="H77" t="s">
        <v>233</v>
      </c>
      <c r="I77" s="1">
        <v>45848</v>
      </c>
      <c r="J77" t="s">
        <v>234</v>
      </c>
      <c r="K77" t="s">
        <v>235</v>
      </c>
      <c r="L77" t="s">
        <v>171</v>
      </c>
      <c r="M77" t="s">
        <v>427</v>
      </c>
      <c r="N77" t="s">
        <v>237</v>
      </c>
      <c r="O77" t="s">
        <v>230</v>
      </c>
      <c r="P77"/>
      <c r="Q77" s="193" t="str">
        <f>IF(OR(
    AND(COUNTIF(Bugs!A:A,B77)&gt;0,ISNUMBER(SEARCH("x",INDEX(Bugs!C:C,MATCH(B77,Bugs!A:A,0))))),
    AND(COUNTIF(Bugs!B:B,B77)&gt;0,ISNUMBER(SEARCH("x",INDEX(Bugs!C:C,MATCH(B77,Bugs!B:B,0))))),
    AND(COUNTIF(Bugs!A:A,B77)&gt;0,ISNUMBER(SEARCH("x",INDEX(Bugs!D:D,MATCH(B77,Bugs!A:A,0))))),
    AND(COUNTIF(Bugs!B:B,B77)&gt;0,ISNUMBER(SEARCH("x",INDEX(Bugs!D:D,MATCH(B77,Bugs!B:B,0)))))
),"Y","")</f>
        <v/>
      </c>
      <c r="R77">
        <f ca="1">IF(OR(ISNUMBER(MATCH(L77,MasterData!$D$3:$D$18,0)),ISNUMBER(MATCH(L77,MasterData!$C$3:$C$18,0))),
    DATEDIF(E77,I77,"d"),
    DATEDIF(E77,TODAY(),"d"))</f>
        <v>76</v>
      </c>
      <c r="S77">
        <f t="shared" ca="1" si="3"/>
        <v>0</v>
      </c>
      <c r="T77">
        <f t="shared" ca="1" si="4"/>
        <v>0</v>
      </c>
      <c r="U77">
        <f t="shared" ca="1" si="5"/>
        <v>1</v>
      </c>
    </row>
    <row r="78" spans="1:21" x14ac:dyDescent="0.35">
      <c r="A78">
        <v>6000138437</v>
      </c>
      <c r="B78" t="s">
        <v>428</v>
      </c>
      <c r="C78" t="s">
        <v>230</v>
      </c>
      <c r="D78" s="34" t="s">
        <v>254</v>
      </c>
      <c r="E78" s="1">
        <v>45772</v>
      </c>
      <c r="F78" s="1"/>
      <c r="G78" t="s">
        <v>357</v>
      </c>
      <c r="H78" t="s">
        <v>245</v>
      </c>
      <c r="I78" s="1">
        <v>45845</v>
      </c>
      <c r="J78" t="s">
        <v>234</v>
      </c>
      <c r="K78" t="s">
        <v>241</v>
      </c>
      <c r="L78" t="s">
        <v>171</v>
      </c>
      <c r="M78" t="s">
        <v>429</v>
      </c>
      <c r="N78" t="s">
        <v>237</v>
      </c>
      <c r="O78" t="s">
        <v>230</v>
      </c>
      <c r="P78"/>
      <c r="Q78" s="193" t="str">
        <f>IF(OR(
    AND(COUNTIF(Bugs!A:A,B78)&gt;0,ISNUMBER(SEARCH("x",INDEX(Bugs!C:C,MATCH(B78,Bugs!A:A,0))))),
    AND(COUNTIF(Bugs!B:B,B78)&gt;0,ISNUMBER(SEARCH("x",INDEX(Bugs!C:C,MATCH(B78,Bugs!B:B,0))))),
    AND(COUNTIF(Bugs!A:A,B78)&gt;0,ISNUMBER(SEARCH("x",INDEX(Bugs!D:D,MATCH(B78,Bugs!A:A,0))))),
    AND(COUNTIF(Bugs!B:B,B78)&gt;0,ISNUMBER(SEARCH("x",INDEX(Bugs!D:D,MATCH(B78,Bugs!B:B,0)))))
),"Y","")</f>
        <v/>
      </c>
      <c r="R78">
        <f ca="1">IF(OR(ISNUMBER(MATCH(L78,MasterData!$D$3:$D$18,0)),ISNUMBER(MATCH(L78,MasterData!$C$3:$C$18,0))),
    DATEDIF(E78,I78,"d"),
    DATEDIF(E78,TODAY(),"d"))</f>
        <v>73</v>
      </c>
      <c r="S78">
        <f t="shared" ca="1" si="3"/>
        <v>0</v>
      </c>
      <c r="T78">
        <f t="shared" ca="1" si="4"/>
        <v>0</v>
      </c>
      <c r="U78">
        <f t="shared" ca="1" si="5"/>
        <v>1</v>
      </c>
    </row>
    <row r="79" spans="1:21" x14ac:dyDescent="0.35">
      <c r="A79">
        <v>6000138440</v>
      </c>
      <c r="B79" t="s">
        <v>430</v>
      </c>
      <c r="C79" t="s">
        <v>230</v>
      </c>
      <c r="D79" s="34" t="s">
        <v>254</v>
      </c>
      <c r="E79" s="1">
        <v>45772</v>
      </c>
      <c r="F79" s="1"/>
      <c r="G79" t="s">
        <v>357</v>
      </c>
      <c r="H79" t="s">
        <v>245</v>
      </c>
      <c r="I79" s="1">
        <v>45786</v>
      </c>
      <c r="J79" t="s">
        <v>234</v>
      </c>
      <c r="K79" t="s">
        <v>235</v>
      </c>
      <c r="L79" t="s">
        <v>171</v>
      </c>
      <c r="M79" t="s">
        <v>431</v>
      </c>
      <c r="N79" t="s">
        <v>237</v>
      </c>
      <c r="O79" t="s">
        <v>230</v>
      </c>
      <c r="P79"/>
      <c r="Q79" s="193" t="str">
        <f>IF(OR(
    AND(COUNTIF(Bugs!A:A,B79)&gt;0,ISNUMBER(SEARCH("x",INDEX(Bugs!C:C,MATCH(B79,Bugs!A:A,0))))),
    AND(COUNTIF(Bugs!B:B,B79)&gt;0,ISNUMBER(SEARCH("x",INDEX(Bugs!C:C,MATCH(B79,Bugs!B:B,0))))),
    AND(COUNTIF(Bugs!A:A,B79)&gt;0,ISNUMBER(SEARCH("x",INDEX(Bugs!D:D,MATCH(B79,Bugs!A:A,0))))),
    AND(COUNTIF(Bugs!B:B,B79)&gt;0,ISNUMBER(SEARCH("x",INDEX(Bugs!D:D,MATCH(B79,Bugs!B:B,0)))))
),"Y","")</f>
        <v/>
      </c>
      <c r="R79">
        <f ca="1">IF(OR(ISNUMBER(MATCH(L79,MasterData!$D$3:$D$18,0)),ISNUMBER(MATCH(L79,MasterData!$C$3:$C$18,0))),
    DATEDIF(E79,I79,"d"),
    DATEDIF(E79,TODAY(),"d"))</f>
        <v>14</v>
      </c>
      <c r="S79">
        <f t="shared" ca="1" si="3"/>
        <v>0</v>
      </c>
      <c r="T79">
        <f t="shared" ca="1" si="4"/>
        <v>1</v>
      </c>
      <c r="U79">
        <f t="shared" ca="1" si="5"/>
        <v>0</v>
      </c>
    </row>
    <row r="80" spans="1:21" x14ac:dyDescent="0.35">
      <c r="A80">
        <v>6000138454</v>
      </c>
      <c r="B80" t="s">
        <v>637</v>
      </c>
      <c r="D80" s="34" t="s">
        <v>274</v>
      </c>
      <c r="E80" s="1">
        <v>45772</v>
      </c>
      <c r="F80" s="1"/>
      <c r="G80" t="s">
        <v>329</v>
      </c>
      <c r="H80" s="35" t="s">
        <v>638</v>
      </c>
      <c r="I80" s="1">
        <v>45854</v>
      </c>
      <c r="J80" t="s">
        <v>234</v>
      </c>
      <c r="K80" t="s">
        <v>347</v>
      </c>
      <c r="L80" t="s">
        <v>171</v>
      </c>
      <c r="M80" t="s">
        <v>639</v>
      </c>
      <c r="N80" t="s">
        <v>237</v>
      </c>
      <c r="P80"/>
      <c r="Q80" s="193" t="str">
        <f>IF(OR(
    AND(COUNTIF(Bugs!A:A,B80)&gt;0,ISNUMBER(SEARCH("x",INDEX(Bugs!C:C,MATCH(B80,Bugs!A:A,0))))),
    AND(COUNTIF(Bugs!B:B,B80)&gt;0,ISNUMBER(SEARCH("x",INDEX(Bugs!C:C,MATCH(B80,Bugs!B:B,0))))),
    AND(COUNTIF(Bugs!A:A,B80)&gt;0,ISNUMBER(SEARCH("x",INDEX(Bugs!D:D,MATCH(B80,Bugs!A:A,0))))),
    AND(COUNTIF(Bugs!B:B,B80)&gt;0,ISNUMBER(SEARCH("x",INDEX(Bugs!D:D,MATCH(B80,Bugs!B:B,0)))))
),"Y","")</f>
        <v/>
      </c>
      <c r="R80">
        <f ca="1">IF(OR(ISNUMBER(MATCH(L80,MasterData!$D$3:$D$18,0)),ISNUMBER(MATCH(L80,MasterData!$C$3:$C$18,0))),
    DATEDIF(E80,I80,"d"),
    DATEDIF(E80,TODAY(),"d"))</f>
        <v>82</v>
      </c>
      <c r="S80">
        <f t="shared" ca="1" si="3"/>
        <v>0</v>
      </c>
      <c r="T80">
        <f t="shared" ca="1" si="4"/>
        <v>0</v>
      </c>
      <c r="U80">
        <f t="shared" ca="1" si="5"/>
        <v>1</v>
      </c>
    </row>
    <row r="81" spans="1:21" x14ac:dyDescent="0.35">
      <c r="A81">
        <v>6000138481</v>
      </c>
      <c r="B81" t="s">
        <v>432</v>
      </c>
      <c r="C81" t="s">
        <v>230</v>
      </c>
      <c r="D81" s="34" t="s">
        <v>231</v>
      </c>
      <c r="E81" s="1">
        <v>45775</v>
      </c>
      <c r="F81" s="1"/>
      <c r="G81" t="s">
        <v>300</v>
      </c>
      <c r="H81" t="s">
        <v>245</v>
      </c>
      <c r="I81" s="1">
        <v>45786</v>
      </c>
      <c r="J81" t="s">
        <v>234</v>
      </c>
      <c r="K81" t="s">
        <v>241</v>
      </c>
      <c r="L81" t="s">
        <v>171</v>
      </c>
      <c r="M81" t="s">
        <v>433</v>
      </c>
      <c r="N81" t="s">
        <v>237</v>
      </c>
      <c r="O81" t="s">
        <v>230</v>
      </c>
      <c r="P81"/>
      <c r="Q81" s="193" t="str">
        <f>IF(OR(
    AND(COUNTIF(Bugs!A:A,B81)&gt;0,ISNUMBER(SEARCH("x",INDEX(Bugs!C:C,MATCH(B81,Bugs!A:A,0))))),
    AND(COUNTIF(Bugs!B:B,B81)&gt;0,ISNUMBER(SEARCH("x",INDEX(Bugs!C:C,MATCH(B81,Bugs!B:B,0))))),
    AND(COUNTIF(Bugs!A:A,B81)&gt;0,ISNUMBER(SEARCH("x",INDEX(Bugs!D:D,MATCH(B81,Bugs!A:A,0))))),
    AND(COUNTIF(Bugs!B:B,B81)&gt;0,ISNUMBER(SEARCH("x",INDEX(Bugs!D:D,MATCH(B81,Bugs!B:B,0)))))
),"Y","")</f>
        <v/>
      </c>
      <c r="R81">
        <f ca="1">IF(OR(ISNUMBER(MATCH(L81,MasterData!$D$3:$D$18,0)),ISNUMBER(MATCH(L81,MasterData!$C$3:$C$18,0))),
    DATEDIF(E81,I81,"d"),
    DATEDIF(E81,TODAY(),"d"))</f>
        <v>11</v>
      </c>
      <c r="S81">
        <f t="shared" ca="1" si="3"/>
        <v>0</v>
      </c>
      <c r="T81">
        <f t="shared" ca="1" si="4"/>
        <v>1</v>
      </c>
      <c r="U81">
        <f t="shared" ca="1" si="5"/>
        <v>0</v>
      </c>
    </row>
    <row r="82" spans="1:21" x14ac:dyDescent="0.35">
      <c r="A82">
        <v>6000138500</v>
      </c>
      <c r="B82" t="s">
        <v>434</v>
      </c>
      <c r="C82" t="s">
        <v>230</v>
      </c>
      <c r="D82" s="34" t="s">
        <v>254</v>
      </c>
      <c r="E82" s="1">
        <v>45775</v>
      </c>
      <c r="F82" s="1"/>
      <c r="G82" t="s">
        <v>255</v>
      </c>
      <c r="H82" t="s">
        <v>233</v>
      </c>
      <c r="I82" s="1">
        <v>45832</v>
      </c>
      <c r="J82" t="s">
        <v>234</v>
      </c>
      <c r="K82" t="s">
        <v>241</v>
      </c>
      <c r="L82" t="s">
        <v>171</v>
      </c>
      <c r="M82" t="s">
        <v>435</v>
      </c>
      <c r="N82" t="s">
        <v>237</v>
      </c>
      <c r="O82" t="s">
        <v>230</v>
      </c>
      <c r="P82"/>
      <c r="Q82" s="193" t="str">
        <f>IF(OR(
    AND(COUNTIF(Bugs!A:A,B82)&gt;0,ISNUMBER(SEARCH("x",INDEX(Bugs!C:C,MATCH(B82,Bugs!A:A,0))))),
    AND(COUNTIF(Bugs!B:B,B82)&gt;0,ISNUMBER(SEARCH("x",INDEX(Bugs!C:C,MATCH(B82,Bugs!B:B,0))))),
    AND(COUNTIF(Bugs!A:A,B82)&gt;0,ISNUMBER(SEARCH("x",INDEX(Bugs!D:D,MATCH(B82,Bugs!A:A,0))))),
    AND(COUNTIF(Bugs!B:B,B82)&gt;0,ISNUMBER(SEARCH("x",INDEX(Bugs!D:D,MATCH(B82,Bugs!B:B,0)))))
),"Y","")</f>
        <v/>
      </c>
      <c r="R82">
        <f ca="1">IF(OR(ISNUMBER(MATCH(L82,MasterData!$D$3:$D$18,0)),ISNUMBER(MATCH(L82,MasterData!$C$3:$C$18,0))),
    DATEDIF(E82,I82,"d"),
    DATEDIF(E82,TODAY(),"d"))</f>
        <v>57</v>
      </c>
      <c r="S82">
        <f t="shared" ca="1" si="3"/>
        <v>0</v>
      </c>
      <c r="T82">
        <f t="shared" ca="1" si="4"/>
        <v>0</v>
      </c>
      <c r="U82">
        <f t="shared" ca="1" si="5"/>
        <v>1</v>
      </c>
    </row>
    <row r="83" spans="1:21" x14ac:dyDescent="0.35">
      <c r="A83">
        <v>6000138582</v>
      </c>
      <c r="B83" t="s">
        <v>436</v>
      </c>
      <c r="C83" t="s">
        <v>230</v>
      </c>
      <c r="D83" s="34" t="s">
        <v>231</v>
      </c>
      <c r="E83" s="1">
        <v>45775</v>
      </c>
      <c r="F83" s="1"/>
      <c r="G83" t="s">
        <v>293</v>
      </c>
      <c r="H83" t="s">
        <v>245</v>
      </c>
      <c r="I83" s="1">
        <v>45824</v>
      </c>
      <c r="J83" t="s">
        <v>234</v>
      </c>
      <c r="K83" t="s">
        <v>235</v>
      </c>
      <c r="L83" t="s">
        <v>171</v>
      </c>
      <c r="M83" t="s">
        <v>437</v>
      </c>
      <c r="N83" t="s">
        <v>237</v>
      </c>
      <c r="O83" t="s">
        <v>230</v>
      </c>
      <c r="P83"/>
      <c r="Q83" s="193" t="str">
        <f>IF(OR(
    AND(COUNTIF(Bugs!A:A,B83)&gt;0,ISNUMBER(SEARCH("x",INDEX(Bugs!C:C,MATCH(B83,Bugs!A:A,0))))),
    AND(COUNTIF(Bugs!B:B,B83)&gt;0,ISNUMBER(SEARCH("x",INDEX(Bugs!C:C,MATCH(B83,Bugs!B:B,0))))),
    AND(COUNTIF(Bugs!A:A,B83)&gt;0,ISNUMBER(SEARCH("x",INDEX(Bugs!D:D,MATCH(B83,Bugs!A:A,0))))),
    AND(COUNTIF(Bugs!B:B,B83)&gt;0,ISNUMBER(SEARCH("x",INDEX(Bugs!D:D,MATCH(B83,Bugs!B:B,0)))))
),"Y","")</f>
        <v/>
      </c>
      <c r="R83">
        <f ca="1">IF(OR(ISNUMBER(MATCH(L83,MasterData!$D$3:$D$18,0)),ISNUMBER(MATCH(L83,MasterData!$C$3:$C$18,0))),
    DATEDIF(E83,I83,"d"),
    DATEDIF(E83,TODAY(),"d"))</f>
        <v>49</v>
      </c>
      <c r="S83">
        <f t="shared" ca="1" si="3"/>
        <v>0</v>
      </c>
      <c r="T83">
        <f t="shared" ca="1" si="4"/>
        <v>0</v>
      </c>
      <c r="U83">
        <f t="shared" ca="1" si="5"/>
        <v>1</v>
      </c>
    </row>
    <row r="84" spans="1:21" x14ac:dyDescent="0.35">
      <c r="A84">
        <v>6000138600</v>
      </c>
      <c r="B84" t="s">
        <v>438</v>
      </c>
      <c r="C84" t="s">
        <v>230</v>
      </c>
      <c r="D84" s="34" t="s">
        <v>274</v>
      </c>
      <c r="E84" s="1">
        <v>45775</v>
      </c>
      <c r="F84" s="1"/>
      <c r="G84" t="s">
        <v>439</v>
      </c>
      <c r="H84" t="s">
        <v>245</v>
      </c>
      <c r="I84" s="1">
        <v>45812</v>
      </c>
      <c r="J84" t="s">
        <v>234</v>
      </c>
      <c r="K84" t="s">
        <v>241</v>
      </c>
      <c r="L84" t="s">
        <v>171</v>
      </c>
      <c r="M84" t="s">
        <v>440</v>
      </c>
      <c r="N84" t="s">
        <v>237</v>
      </c>
      <c r="O84" t="s">
        <v>230</v>
      </c>
      <c r="P84"/>
      <c r="Q84" s="193" t="str">
        <f>IF(OR(
    AND(COUNTIF(Bugs!A:A,B84)&gt;0,ISNUMBER(SEARCH("x",INDEX(Bugs!C:C,MATCH(B84,Bugs!A:A,0))))),
    AND(COUNTIF(Bugs!B:B,B84)&gt;0,ISNUMBER(SEARCH("x",INDEX(Bugs!C:C,MATCH(B84,Bugs!B:B,0))))),
    AND(COUNTIF(Bugs!A:A,B84)&gt;0,ISNUMBER(SEARCH("x",INDEX(Bugs!D:D,MATCH(B84,Bugs!A:A,0))))),
    AND(COUNTIF(Bugs!B:B,B84)&gt;0,ISNUMBER(SEARCH("x",INDEX(Bugs!D:D,MATCH(B84,Bugs!B:B,0)))))
),"Y","")</f>
        <v/>
      </c>
      <c r="R84">
        <f ca="1">IF(OR(ISNUMBER(MATCH(L84,MasterData!$D$3:$D$18,0)),ISNUMBER(MATCH(L84,MasterData!$C$3:$C$18,0))),
    DATEDIF(E84,I84,"d"),
    DATEDIF(E84,TODAY(),"d"))</f>
        <v>37</v>
      </c>
      <c r="S84">
        <f t="shared" ca="1" si="3"/>
        <v>0</v>
      </c>
      <c r="T84">
        <f t="shared" ca="1" si="4"/>
        <v>0</v>
      </c>
      <c r="U84">
        <f t="shared" ca="1" si="5"/>
        <v>1</v>
      </c>
    </row>
    <row r="85" spans="1:21" x14ac:dyDescent="0.35">
      <c r="A85">
        <v>6000138844</v>
      </c>
      <c r="B85" t="s">
        <v>441</v>
      </c>
      <c r="C85" t="s">
        <v>230</v>
      </c>
      <c r="D85" s="34" t="s">
        <v>231</v>
      </c>
      <c r="E85" s="1">
        <v>45777</v>
      </c>
      <c r="F85" s="1"/>
      <c r="G85" t="s">
        <v>300</v>
      </c>
      <c r="H85" t="s">
        <v>245</v>
      </c>
      <c r="I85" s="1">
        <v>45807</v>
      </c>
      <c r="J85" t="s">
        <v>201</v>
      </c>
      <c r="K85" t="s">
        <v>241</v>
      </c>
      <c r="L85" t="s">
        <v>171</v>
      </c>
      <c r="M85" t="s">
        <v>442</v>
      </c>
      <c r="N85" t="s">
        <v>237</v>
      </c>
      <c r="O85" t="s">
        <v>230</v>
      </c>
      <c r="P85"/>
      <c r="Q85" s="193" t="str">
        <f>IF(OR(
    AND(COUNTIF(Bugs!A:A,B85)&gt;0,ISNUMBER(SEARCH("x",INDEX(Bugs!C:C,MATCH(B85,Bugs!A:A,0))))),
    AND(COUNTIF(Bugs!B:B,B85)&gt;0,ISNUMBER(SEARCH("x",INDEX(Bugs!C:C,MATCH(B85,Bugs!B:B,0))))),
    AND(COUNTIF(Bugs!A:A,B85)&gt;0,ISNUMBER(SEARCH("x",INDEX(Bugs!D:D,MATCH(B85,Bugs!A:A,0))))),
    AND(COUNTIF(Bugs!B:B,B85)&gt;0,ISNUMBER(SEARCH("x",INDEX(Bugs!D:D,MATCH(B85,Bugs!B:B,0)))))
),"Y","")</f>
        <v/>
      </c>
      <c r="R85">
        <f ca="1">IF(OR(ISNUMBER(MATCH(L85,MasterData!$D$3:$D$18,0)),ISNUMBER(MATCH(L85,MasterData!$C$3:$C$18,0))),
    DATEDIF(E85,I85,"d"),
    DATEDIF(E85,TODAY(),"d"))</f>
        <v>30</v>
      </c>
      <c r="S85">
        <f t="shared" ca="1" si="3"/>
        <v>0</v>
      </c>
      <c r="T85">
        <f t="shared" ca="1" si="4"/>
        <v>1</v>
      </c>
      <c r="U85">
        <f t="shared" ca="1" si="5"/>
        <v>0</v>
      </c>
    </row>
    <row r="86" spans="1:21" x14ac:dyDescent="0.35">
      <c r="A86">
        <v>6000138916</v>
      </c>
      <c r="B86" t="s">
        <v>230</v>
      </c>
      <c r="C86" t="s">
        <v>230</v>
      </c>
      <c r="D86" s="34" t="s">
        <v>231</v>
      </c>
      <c r="E86" s="1">
        <v>45779</v>
      </c>
      <c r="F86" s="1"/>
      <c r="G86" t="s">
        <v>248</v>
      </c>
      <c r="H86" t="s">
        <v>245</v>
      </c>
      <c r="I86" s="1">
        <v>45817</v>
      </c>
      <c r="J86" t="s">
        <v>201</v>
      </c>
      <c r="K86" t="s">
        <v>241</v>
      </c>
      <c r="L86" t="s">
        <v>171</v>
      </c>
      <c r="M86" t="s">
        <v>443</v>
      </c>
      <c r="N86" t="s">
        <v>237</v>
      </c>
      <c r="O86" t="s">
        <v>230</v>
      </c>
      <c r="P86"/>
      <c r="Q86" s="193" t="str">
        <f>IF(OR(
    AND(COUNTIF(Bugs!A:A,B86)&gt;0,ISNUMBER(SEARCH("x",INDEX(Bugs!C:C,MATCH(B86,Bugs!A:A,0))))),
    AND(COUNTIF(Bugs!B:B,B86)&gt;0,ISNUMBER(SEARCH("x",INDEX(Bugs!C:C,MATCH(B86,Bugs!B:B,0))))),
    AND(COUNTIF(Bugs!A:A,B86)&gt;0,ISNUMBER(SEARCH("x",INDEX(Bugs!D:D,MATCH(B86,Bugs!A:A,0))))),
    AND(COUNTIF(Bugs!B:B,B86)&gt;0,ISNUMBER(SEARCH("x",INDEX(Bugs!D:D,MATCH(B86,Bugs!B:B,0)))))
),"Y","")</f>
        <v/>
      </c>
      <c r="R86">
        <f ca="1">IF(OR(ISNUMBER(MATCH(L86,MasterData!$D$3:$D$18,0)),ISNUMBER(MATCH(L86,MasterData!$C$3:$C$18,0))),
    DATEDIF(E86,I86,"d"),
    DATEDIF(E86,TODAY(),"d"))</f>
        <v>38</v>
      </c>
      <c r="S86">
        <f t="shared" ca="1" si="3"/>
        <v>0</v>
      </c>
      <c r="T86">
        <f t="shared" ca="1" si="4"/>
        <v>0</v>
      </c>
      <c r="U86">
        <f t="shared" ca="1" si="5"/>
        <v>1</v>
      </c>
    </row>
    <row r="87" spans="1:21" x14ac:dyDescent="0.35">
      <c r="A87">
        <v>6000139044</v>
      </c>
      <c r="B87" t="s">
        <v>444</v>
      </c>
      <c r="C87" t="s">
        <v>230</v>
      </c>
      <c r="D87" s="34" t="s">
        <v>254</v>
      </c>
      <c r="E87" s="1">
        <v>45782</v>
      </c>
      <c r="F87" s="1"/>
      <c r="G87" t="s">
        <v>357</v>
      </c>
      <c r="H87" t="s">
        <v>233</v>
      </c>
      <c r="I87" s="1">
        <v>45805</v>
      </c>
      <c r="J87" t="s">
        <v>234</v>
      </c>
      <c r="K87" t="s">
        <v>241</v>
      </c>
      <c r="L87" t="s">
        <v>171</v>
      </c>
      <c r="M87" t="s">
        <v>445</v>
      </c>
      <c r="N87" t="s">
        <v>237</v>
      </c>
      <c r="O87" t="s">
        <v>230</v>
      </c>
      <c r="P87"/>
      <c r="Q87" s="193" t="str">
        <f>IF(OR(
    AND(COUNTIF(Bugs!A:A,B87)&gt;0,ISNUMBER(SEARCH("x",INDEX(Bugs!C:C,MATCH(B87,Bugs!A:A,0))))),
    AND(COUNTIF(Bugs!B:B,B87)&gt;0,ISNUMBER(SEARCH("x",INDEX(Bugs!C:C,MATCH(B87,Bugs!B:B,0))))),
    AND(COUNTIF(Bugs!A:A,B87)&gt;0,ISNUMBER(SEARCH("x",INDEX(Bugs!D:D,MATCH(B87,Bugs!A:A,0))))),
    AND(COUNTIF(Bugs!B:B,B87)&gt;0,ISNUMBER(SEARCH("x",INDEX(Bugs!D:D,MATCH(B87,Bugs!B:B,0)))))
),"Y","")</f>
        <v/>
      </c>
      <c r="R87">
        <f ca="1">IF(OR(ISNUMBER(MATCH(L87,MasterData!$D$3:$D$18,0)),ISNUMBER(MATCH(L87,MasterData!$C$3:$C$18,0))),
    DATEDIF(E87,I87,"d"),
    DATEDIF(E87,TODAY(),"d"))</f>
        <v>23</v>
      </c>
      <c r="S87">
        <f t="shared" ca="1" si="3"/>
        <v>0</v>
      </c>
      <c r="T87">
        <f t="shared" ca="1" si="4"/>
        <v>1</v>
      </c>
      <c r="U87">
        <f t="shared" ca="1" si="5"/>
        <v>0</v>
      </c>
    </row>
    <row r="88" spans="1:21" x14ac:dyDescent="0.35">
      <c r="A88">
        <v>6000139205</v>
      </c>
      <c r="B88" t="s">
        <v>446</v>
      </c>
      <c r="C88" t="s">
        <v>230</v>
      </c>
      <c r="D88" s="34" t="s">
        <v>231</v>
      </c>
      <c r="E88" s="1">
        <v>45783</v>
      </c>
      <c r="F88" s="1"/>
      <c r="G88" t="s">
        <v>329</v>
      </c>
      <c r="H88" t="s">
        <v>233</v>
      </c>
      <c r="I88" s="1">
        <v>45812</v>
      </c>
      <c r="J88" t="s">
        <v>234</v>
      </c>
      <c r="K88" t="s">
        <v>235</v>
      </c>
      <c r="L88" t="s">
        <v>171</v>
      </c>
      <c r="M88" t="s">
        <v>447</v>
      </c>
      <c r="N88" t="s">
        <v>237</v>
      </c>
      <c r="O88" t="s">
        <v>230</v>
      </c>
      <c r="P88"/>
      <c r="Q88" s="193" t="str">
        <f>IF(OR(
    AND(COUNTIF(Bugs!A:A,B88)&gt;0,ISNUMBER(SEARCH("x",INDEX(Bugs!C:C,MATCH(B88,Bugs!A:A,0))))),
    AND(COUNTIF(Bugs!B:B,B88)&gt;0,ISNUMBER(SEARCH("x",INDEX(Bugs!C:C,MATCH(B88,Bugs!B:B,0))))),
    AND(COUNTIF(Bugs!A:A,B88)&gt;0,ISNUMBER(SEARCH("x",INDEX(Bugs!D:D,MATCH(B88,Bugs!A:A,0))))),
    AND(COUNTIF(Bugs!B:B,B88)&gt;0,ISNUMBER(SEARCH("x",INDEX(Bugs!D:D,MATCH(B88,Bugs!B:B,0)))))
),"Y","")</f>
        <v/>
      </c>
      <c r="R88">
        <f ca="1">IF(OR(ISNUMBER(MATCH(L88,MasterData!$D$3:$D$18,0)),ISNUMBER(MATCH(L88,MasterData!$C$3:$C$18,0))),
    DATEDIF(E88,I88,"d"),
    DATEDIF(E88,TODAY(),"d"))</f>
        <v>29</v>
      </c>
      <c r="S88">
        <f t="shared" ca="1" si="3"/>
        <v>0</v>
      </c>
      <c r="T88">
        <f t="shared" ca="1" si="4"/>
        <v>1</v>
      </c>
      <c r="U88">
        <f t="shared" ca="1" si="5"/>
        <v>0</v>
      </c>
    </row>
    <row r="89" spans="1:21" x14ac:dyDescent="0.35">
      <c r="A89">
        <v>6000139326</v>
      </c>
      <c r="B89" t="s">
        <v>448</v>
      </c>
      <c r="C89" t="s">
        <v>230</v>
      </c>
      <c r="D89" s="34" t="s">
        <v>449</v>
      </c>
      <c r="E89" s="1">
        <v>45784</v>
      </c>
      <c r="F89" s="1"/>
      <c r="G89" t="s">
        <v>450</v>
      </c>
      <c r="H89" t="s">
        <v>245</v>
      </c>
      <c r="I89" s="1">
        <v>45791</v>
      </c>
      <c r="J89" t="s">
        <v>234</v>
      </c>
      <c r="K89" t="s">
        <v>241</v>
      </c>
      <c r="L89" t="s">
        <v>171</v>
      </c>
      <c r="M89" t="s">
        <v>451</v>
      </c>
      <c r="N89" t="s">
        <v>237</v>
      </c>
      <c r="O89" t="s">
        <v>230</v>
      </c>
      <c r="P89"/>
      <c r="Q89" s="193" t="str">
        <f>IF(OR(
    AND(COUNTIF(Bugs!A:A,B89)&gt;0,ISNUMBER(SEARCH("x",INDEX(Bugs!C:C,MATCH(B89,Bugs!A:A,0))))),
    AND(COUNTIF(Bugs!B:B,B89)&gt;0,ISNUMBER(SEARCH("x",INDEX(Bugs!C:C,MATCH(B89,Bugs!B:B,0))))),
    AND(COUNTIF(Bugs!A:A,B89)&gt;0,ISNUMBER(SEARCH("x",INDEX(Bugs!D:D,MATCH(B89,Bugs!A:A,0))))),
    AND(COUNTIF(Bugs!B:B,B89)&gt;0,ISNUMBER(SEARCH("x",INDEX(Bugs!D:D,MATCH(B89,Bugs!B:B,0)))))
),"Y","")</f>
        <v/>
      </c>
      <c r="R89">
        <f ca="1">IF(OR(ISNUMBER(MATCH(L89,MasterData!$D$3:$D$18,0)),ISNUMBER(MATCH(L89,MasterData!$C$3:$C$18,0))),
    DATEDIF(E89,I89,"d"),
    DATEDIF(E89,TODAY(),"d"))</f>
        <v>7</v>
      </c>
      <c r="S89">
        <f t="shared" ca="1" si="3"/>
        <v>1</v>
      </c>
      <c r="T89">
        <f t="shared" ca="1" si="4"/>
        <v>0</v>
      </c>
      <c r="U89">
        <f t="shared" ca="1" si="5"/>
        <v>0</v>
      </c>
    </row>
    <row r="90" spans="1:21" x14ac:dyDescent="0.35">
      <c r="A90">
        <v>6000139329</v>
      </c>
      <c r="B90" t="s">
        <v>452</v>
      </c>
      <c r="C90" t="s">
        <v>230</v>
      </c>
      <c r="D90" s="34" t="s">
        <v>231</v>
      </c>
      <c r="E90" s="1">
        <v>45784</v>
      </c>
      <c r="F90" s="1"/>
      <c r="G90" t="s">
        <v>453</v>
      </c>
      <c r="H90" t="s">
        <v>240</v>
      </c>
      <c r="I90" s="1">
        <v>45812</v>
      </c>
      <c r="J90" t="s">
        <v>234</v>
      </c>
      <c r="K90" t="s">
        <v>235</v>
      </c>
      <c r="L90" t="s">
        <v>171</v>
      </c>
      <c r="M90" t="s">
        <v>454</v>
      </c>
      <c r="N90" t="s">
        <v>237</v>
      </c>
      <c r="O90" t="s">
        <v>230</v>
      </c>
      <c r="P90"/>
      <c r="Q90" s="193" t="str">
        <f>IF(OR(
    AND(COUNTIF(Bugs!A:A,B90)&gt;0,ISNUMBER(SEARCH("x",INDEX(Bugs!C:C,MATCH(B90,Bugs!A:A,0))))),
    AND(COUNTIF(Bugs!B:B,B90)&gt;0,ISNUMBER(SEARCH("x",INDEX(Bugs!C:C,MATCH(B90,Bugs!B:B,0))))),
    AND(COUNTIF(Bugs!A:A,B90)&gt;0,ISNUMBER(SEARCH("x",INDEX(Bugs!D:D,MATCH(B90,Bugs!A:A,0))))),
    AND(COUNTIF(Bugs!B:B,B90)&gt;0,ISNUMBER(SEARCH("x",INDEX(Bugs!D:D,MATCH(B90,Bugs!B:B,0)))))
),"Y","")</f>
        <v/>
      </c>
      <c r="R90">
        <f ca="1">IF(OR(ISNUMBER(MATCH(L90,MasterData!$D$3:$D$18,0)),ISNUMBER(MATCH(L90,MasterData!$C$3:$C$18,0))),
    DATEDIF(E90,I90,"d"),
    DATEDIF(E90,TODAY(),"d"))</f>
        <v>28</v>
      </c>
      <c r="S90">
        <f t="shared" ca="1" si="3"/>
        <v>0</v>
      </c>
      <c r="T90">
        <f t="shared" ca="1" si="4"/>
        <v>1</v>
      </c>
      <c r="U90">
        <f t="shared" ca="1" si="5"/>
        <v>0</v>
      </c>
    </row>
    <row r="91" spans="1:21" x14ac:dyDescent="0.35">
      <c r="A91">
        <v>6000139369</v>
      </c>
      <c r="B91" t="s">
        <v>455</v>
      </c>
      <c r="C91" t="s">
        <v>230</v>
      </c>
      <c r="D91" s="34" t="s">
        <v>254</v>
      </c>
      <c r="E91" s="1">
        <v>45785</v>
      </c>
      <c r="F91" s="1"/>
      <c r="G91" t="s">
        <v>357</v>
      </c>
      <c r="H91" t="s">
        <v>233</v>
      </c>
      <c r="I91" s="1">
        <v>45870</v>
      </c>
      <c r="J91" t="s">
        <v>234</v>
      </c>
      <c r="K91" t="s">
        <v>241</v>
      </c>
      <c r="L91" t="s">
        <v>171</v>
      </c>
      <c r="M91" t="s">
        <v>458</v>
      </c>
      <c r="N91" t="s">
        <v>237</v>
      </c>
      <c r="O91" t="s">
        <v>230</v>
      </c>
      <c r="P91"/>
      <c r="Q91" s="193" t="str">
        <f>IF(OR(
    AND(COUNTIF(Bugs!A:A,B91)&gt;0,ISNUMBER(SEARCH("x",INDEX(Bugs!C:C,MATCH(B91,Bugs!A:A,0))))),
    AND(COUNTIF(Bugs!B:B,B91)&gt;0,ISNUMBER(SEARCH("x",INDEX(Bugs!C:C,MATCH(B91,Bugs!B:B,0))))),
    AND(COUNTIF(Bugs!A:A,B91)&gt;0,ISNUMBER(SEARCH("x",INDEX(Bugs!D:D,MATCH(B91,Bugs!A:A,0))))),
    AND(COUNTIF(Bugs!B:B,B91)&gt;0,ISNUMBER(SEARCH("x",INDEX(Bugs!D:D,MATCH(B91,Bugs!B:B,0)))))
),"Y","")</f>
        <v/>
      </c>
      <c r="R91">
        <f ca="1">IF(OR(ISNUMBER(MATCH(L91,MasterData!$D$3:$D$18,0)),ISNUMBER(MATCH(L91,MasterData!$C$3:$C$18,0))),
    DATEDIF(E91,I91,"d"),
    DATEDIF(E91,TODAY(),"d"))</f>
        <v>85</v>
      </c>
      <c r="S91">
        <f t="shared" ca="1" si="3"/>
        <v>0</v>
      </c>
      <c r="T91">
        <f t="shared" ca="1" si="4"/>
        <v>0</v>
      </c>
      <c r="U91">
        <f t="shared" ca="1" si="5"/>
        <v>1</v>
      </c>
    </row>
    <row r="92" spans="1:21" x14ac:dyDescent="0.35">
      <c r="A92">
        <v>6000139374</v>
      </c>
      <c r="B92" t="s">
        <v>230</v>
      </c>
      <c r="C92" t="s">
        <v>230</v>
      </c>
      <c r="D92" s="34" t="s">
        <v>254</v>
      </c>
      <c r="E92" s="1">
        <v>45784</v>
      </c>
      <c r="F92" s="1"/>
      <c r="G92" t="s">
        <v>400</v>
      </c>
      <c r="H92" t="s">
        <v>240</v>
      </c>
      <c r="I92" s="1">
        <v>45876</v>
      </c>
      <c r="J92" t="s">
        <v>245</v>
      </c>
      <c r="K92" t="s">
        <v>241</v>
      </c>
      <c r="L92" t="s">
        <v>164</v>
      </c>
      <c r="M92" t="s">
        <v>459</v>
      </c>
      <c r="N92" t="s">
        <v>237</v>
      </c>
      <c r="O92" t="s">
        <v>230</v>
      </c>
      <c r="P92" s="204" t="s">
        <v>798</v>
      </c>
      <c r="Q92" s="193" t="str">
        <f>IF(OR(
    AND(COUNTIF(Bugs!A:A,B92)&gt;0,ISNUMBER(SEARCH("x",INDEX(Bugs!C:C,MATCH(B92,Bugs!A:A,0))))),
    AND(COUNTIF(Bugs!B:B,B92)&gt;0,ISNUMBER(SEARCH("x",INDEX(Bugs!C:C,MATCH(B92,Bugs!B:B,0))))),
    AND(COUNTIF(Bugs!A:A,B92)&gt;0,ISNUMBER(SEARCH("x",INDEX(Bugs!D:D,MATCH(B92,Bugs!A:A,0))))),
    AND(COUNTIF(Bugs!B:B,B92)&gt;0,ISNUMBER(SEARCH("x",INDEX(Bugs!D:D,MATCH(B92,Bugs!B:B,0)))))
),"Y","")</f>
        <v/>
      </c>
      <c r="R92">
        <f ca="1">IF(OR(ISNUMBER(MATCH(L92,MasterData!$D$3:$D$18,0)),ISNUMBER(MATCH(L92,MasterData!$C$3:$C$18,0))),
    DATEDIF(E92,I92,"d"),
    DATEDIF(E92,TODAY(),"d"))</f>
        <v>223</v>
      </c>
      <c r="S92">
        <f t="shared" ca="1" si="3"/>
        <v>0</v>
      </c>
      <c r="T92">
        <f t="shared" ca="1" si="4"/>
        <v>0</v>
      </c>
      <c r="U92">
        <f t="shared" ca="1" si="5"/>
        <v>1</v>
      </c>
    </row>
    <row r="93" spans="1:21" x14ac:dyDescent="0.35">
      <c r="A93">
        <v>6000139577</v>
      </c>
      <c r="B93" t="s">
        <v>460</v>
      </c>
      <c r="C93" t="s">
        <v>230</v>
      </c>
      <c r="D93" s="34" t="s">
        <v>251</v>
      </c>
      <c r="E93" s="1">
        <v>45786</v>
      </c>
      <c r="F93" s="1"/>
      <c r="G93" t="s">
        <v>461</v>
      </c>
      <c r="H93" t="s">
        <v>233</v>
      </c>
      <c r="I93" s="1">
        <v>45793</v>
      </c>
      <c r="J93" t="s">
        <v>234</v>
      </c>
      <c r="K93" t="s">
        <v>347</v>
      </c>
      <c r="L93" t="s">
        <v>171</v>
      </c>
      <c r="M93" t="s">
        <v>462</v>
      </c>
      <c r="N93" t="s">
        <v>237</v>
      </c>
      <c r="O93" t="s">
        <v>230</v>
      </c>
      <c r="P93"/>
      <c r="Q93" s="193" t="str">
        <f>IF(OR(
    AND(COUNTIF(Bugs!A:A,B93)&gt;0,ISNUMBER(SEARCH("x",INDEX(Bugs!C:C,MATCH(B93,Bugs!A:A,0))))),
    AND(COUNTIF(Bugs!B:B,B93)&gt;0,ISNUMBER(SEARCH("x",INDEX(Bugs!C:C,MATCH(B93,Bugs!B:B,0))))),
    AND(COUNTIF(Bugs!A:A,B93)&gt;0,ISNUMBER(SEARCH("x",INDEX(Bugs!D:D,MATCH(B93,Bugs!A:A,0))))),
    AND(COUNTIF(Bugs!B:B,B93)&gt;0,ISNUMBER(SEARCH("x",INDEX(Bugs!D:D,MATCH(B93,Bugs!B:B,0)))))
),"Y","")</f>
        <v/>
      </c>
      <c r="R93">
        <f ca="1">IF(OR(ISNUMBER(MATCH(L93,MasterData!$D$3:$D$18,0)),ISNUMBER(MATCH(L93,MasterData!$C$3:$C$18,0))),
    DATEDIF(E93,I93,"d"),
    DATEDIF(E93,TODAY(),"d"))</f>
        <v>7</v>
      </c>
      <c r="S93">
        <f t="shared" ca="1" si="3"/>
        <v>1</v>
      </c>
      <c r="T93">
        <f t="shared" ca="1" si="4"/>
        <v>0</v>
      </c>
      <c r="U93">
        <f t="shared" ca="1" si="5"/>
        <v>0</v>
      </c>
    </row>
    <row r="94" spans="1:21" x14ac:dyDescent="0.35">
      <c r="A94">
        <v>6000139584</v>
      </c>
      <c r="B94" t="s">
        <v>463</v>
      </c>
      <c r="C94" t="s">
        <v>230</v>
      </c>
      <c r="D94" s="34" t="s">
        <v>254</v>
      </c>
      <c r="E94" s="1">
        <v>45786</v>
      </c>
      <c r="F94" s="1"/>
      <c r="G94" t="s">
        <v>357</v>
      </c>
      <c r="H94" t="s">
        <v>233</v>
      </c>
      <c r="I94" s="1">
        <v>45797</v>
      </c>
      <c r="J94" t="s">
        <v>234</v>
      </c>
      <c r="K94" t="s">
        <v>241</v>
      </c>
      <c r="L94" t="s">
        <v>171</v>
      </c>
      <c r="M94" t="s">
        <v>464</v>
      </c>
      <c r="N94" t="s">
        <v>237</v>
      </c>
      <c r="O94" t="s">
        <v>230</v>
      </c>
      <c r="P94"/>
      <c r="Q94" s="193" t="str">
        <f>IF(OR(
    AND(COUNTIF(Bugs!A:A,B94)&gt;0,ISNUMBER(SEARCH("x",INDEX(Bugs!C:C,MATCH(B94,Bugs!A:A,0))))),
    AND(COUNTIF(Bugs!B:B,B94)&gt;0,ISNUMBER(SEARCH("x",INDEX(Bugs!C:C,MATCH(B94,Bugs!B:B,0))))),
    AND(COUNTIF(Bugs!A:A,B94)&gt;0,ISNUMBER(SEARCH("x",INDEX(Bugs!D:D,MATCH(B94,Bugs!A:A,0))))),
    AND(COUNTIF(Bugs!B:B,B94)&gt;0,ISNUMBER(SEARCH("x",INDEX(Bugs!D:D,MATCH(B94,Bugs!B:B,0)))))
),"Y","")</f>
        <v/>
      </c>
      <c r="R94">
        <f ca="1">IF(OR(ISNUMBER(MATCH(L94,MasterData!$D$3:$D$18,0)),ISNUMBER(MATCH(L94,MasterData!$C$3:$C$18,0))),
    DATEDIF(E94,I94,"d"),
    DATEDIF(E94,TODAY(),"d"))</f>
        <v>11</v>
      </c>
      <c r="S94">
        <f t="shared" ca="1" si="3"/>
        <v>0</v>
      </c>
      <c r="T94">
        <f t="shared" ca="1" si="4"/>
        <v>1</v>
      </c>
      <c r="U94">
        <f t="shared" ca="1" si="5"/>
        <v>0</v>
      </c>
    </row>
    <row r="95" spans="1:21" x14ac:dyDescent="0.35">
      <c r="A95">
        <v>6000139600</v>
      </c>
      <c r="B95" t="s">
        <v>465</v>
      </c>
      <c r="C95" t="s">
        <v>230</v>
      </c>
      <c r="D95" s="34" t="s">
        <v>254</v>
      </c>
      <c r="E95" s="1">
        <v>45786</v>
      </c>
      <c r="F95" s="1"/>
      <c r="G95" t="s">
        <v>357</v>
      </c>
      <c r="H95" t="s">
        <v>240</v>
      </c>
      <c r="I95" s="1">
        <v>45811</v>
      </c>
      <c r="J95" t="s">
        <v>234</v>
      </c>
      <c r="K95" t="s">
        <v>347</v>
      </c>
      <c r="L95" t="s">
        <v>171</v>
      </c>
      <c r="M95" t="s">
        <v>466</v>
      </c>
      <c r="N95" t="s">
        <v>237</v>
      </c>
      <c r="O95" t="s">
        <v>230</v>
      </c>
      <c r="P95"/>
      <c r="Q95" s="193" t="str">
        <f>IF(OR(
    AND(COUNTIF(Bugs!A:A,B95)&gt;0,ISNUMBER(SEARCH("x",INDEX(Bugs!C:C,MATCH(B95,Bugs!A:A,0))))),
    AND(COUNTIF(Bugs!B:B,B95)&gt;0,ISNUMBER(SEARCH("x",INDEX(Bugs!C:C,MATCH(B95,Bugs!B:B,0))))),
    AND(COUNTIF(Bugs!A:A,B95)&gt;0,ISNUMBER(SEARCH("x",INDEX(Bugs!D:D,MATCH(B95,Bugs!A:A,0))))),
    AND(COUNTIF(Bugs!B:B,B95)&gt;0,ISNUMBER(SEARCH("x",INDEX(Bugs!D:D,MATCH(B95,Bugs!B:B,0)))))
),"Y","")</f>
        <v/>
      </c>
      <c r="R95">
        <f ca="1">IF(OR(ISNUMBER(MATCH(L95,MasterData!$D$3:$D$18,0)),ISNUMBER(MATCH(L95,MasterData!$C$3:$C$18,0))),
    DATEDIF(E95,I95,"d"),
    DATEDIF(E95,TODAY(),"d"))</f>
        <v>25</v>
      </c>
      <c r="S95">
        <f t="shared" ca="1" si="3"/>
        <v>0</v>
      </c>
      <c r="T95">
        <f t="shared" ca="1" si="4"/>
        <v>1</v>
      </c>
      <c r="U95">
        <f t="shared" ca="1" si="5"/>
        <v>0</v>
      </c>
    </row>
    <row r="96" spans="1:21" x14ac:dyDescent="0.35">
      <c r="A96">
        <v>6000139702</v>
      </c>
      <c r="B96" t="s">
        <v>230</v>
      </c>
      <c r="C96" t="s">
        <v>230</v>
      </c>
      <c r="D96" s="34" t="s">
        <v>251</v>
      </c>
      <c r="E96" s="1">
        <v>45789</v>
      </c>
      <c r="F96" s="1"/>
      <c r="G96" t="s">
        <v>400</v>
      </c>
      <c r="H96" t="s">
        <v>240</v>
      </c>
      <c r="I96" s="1">
        <v>45810</v>
      </c>
      <c r="J96" t="s">
        <v>201</v>
      </c>
      <c r="K96" t="s">
        <v>347</v>
      </c>
      <c r="L96" t="s">
        <v>171</v>
      </c>
      <c r="M96" t="s">
        <v>467</v>
      </c>
      <c r="N96" t="s">
        <v>237</v>
      </c>
      <c r="O96" t="s">
        <v>230</v>
      </c>
      <c r="P96"/>
      <c r="Q96" s="193" t="str">
        <f>IF(OR(
    AND(COUNTIF(Bugs!A:A,B96)&gt;0,ISNUMBER(SEARCH("x",INDEX(Bugs!C:C,MATCH(B96,Bugs!A:A,0))))),
    AND(COUNTIF(Bugs!B:B,B96)&gt;0,ISNUMBER(SEARCH("x",INDEX(Bugs!C:C,MATCH(B96,Bugs!B:B,0))))),
    AND(COUNTIF(Bugs!A:A,B96)&gt;0,ISNUMBER(SEARCH("x",INDEX(Bugs!D:D,MATCH(B96,Bugs!A:A,0))))),
    AND(COUNTIF(Bugs!B:B,B96)&gt;0,ISNUMBER(SEARCH("x",INDEX(Bugs!D:D,MATCH(B96,Bugs!B:B,0)))))
),"Y","")</f>
        <v/>
      </c>
      <c r="R96">
        <f ca="1">IF(OR(ISNUMBER(MATCH(L96,MasterData!$D$3:$D$18,0)),ISNUMBER(MATCH(L96,MasterData!$C$3:$C$18,0))),
    DATEDIF(E96,I96,"d"),
    DATEDIF(E96,TODAY(),"d"))</f>
        <v>21</v>
      </c>
      <c r="S96">
        <f t="shared" ca="1" si="3"/>
        <v>0</v>
      </c>
      <c r="T96">
        <f t="shared" ca="1" si="4"/>
        <v>1</v>
      </c>
      <c r="U96">
        <f t="shared" ca="1" si="5"/>
        <v>0</v>
      </c>
    </row>
    <row r="97" spans="1:21" x14ac:dyDescent="0.35">
      <c r="A97">
        <v>6000139704</v>
      </c>
      <c r="B97" t="s">
        <v>468</v>
      </c>
      <c r="C97" t="s">
        <v>230</v>
      </c>
      <c r="D97" s="34" t="s">
        <v>251</v>
      </c>
      <c r="E97" s="1">
        <v>45789</v>
      </c>
      <c r="F97" s="1"/>
      <c r="G97" t="s">
        <v>469</v>
      </c>
      <c r="H97" t="s">
        <v>245</v>
      </c>
      <c r="I97" s="1">
        <v>45797</v>
      </c>
      <c r="J97" t="s">
        <v>234</v>
      </c>
      <c r="K97" t="s">
        <v>235</v>
      </c>
      <c r="L97" t="s">
        <v>171</v>
      </c>
      <c r="M97" t="s">
        <v>470</v>
      </c>
      <c r="N97" t="s">
        <v>237</v>
      </c>
      <c r="O97" t="s">
        <v>230</v>
      </c>
      <c r="P97"/>
      <c r="Q97" s="193" t="str">
        <f>IF(OR(
    AND(COUNTIF(Bugs!A:A,B97)&gt;0,ISNUMBER(SEARCH("x",INDEX(Bugs!C:C,MATCH(B97,Bugs!A:A,0))))),
    AND(COUNTIF(Bugs!B:B,B97)&gt;0,ISNUMBER(SEARCH("x",INDEX(Bugs!C:C,MATCH(B97,Bugs!B:B,0))))),
    AND(COUNTIF(Bugs!A:A,B97)&gt;0,ISNUMBER(SEARCH("x",INDEX(Bugs!D:D,MATCH(B97,Bugs!A:A,0))))),
    AND(COUNTIF(Bugs!B:B,B97)&gt;0,ISNUMBER(SEARCH("x",INDEX(Bugs!D:D,MATCH(B97,Bugs!B:B,0)))))
),"Y","")</f>
        <v/>
      </c>
      <c r="R97">
        <f ca="1">IF(OR(ISNUMBER(MATCH(L97,MasterData!$D$3:$D$18,0)),ISNUMBER(MATCH(L97,MasterData!$C$3:$C$18,0))),
    DATEDIF(E97,I97,"d"),
    DATEDIF(E97,TODAY(),"d"))</f>
        <v>8</v>
      </c>
      <c r="S97">
        <f t="shared" ca="1" si="3"/>
        <v>0</v>
      </c>
      <c r="T97">
        <f t="shared" ca="1" si="4"/>
        <v>1</v>
      </c>
      <c r="U97">
        <f t="shared" ca="1" si="5"/>
        <v>0</v>
      </c>
    </row>
    <row r="98" spans="1:21" x14ac:dyDescent="0.35">
      <c r="A98">
        <v>6000139963</v>
      </c>
      <c r="B98" t="s">
        <v>471</v>
      </c>
      <c r="C98" t="s">
        <v>230</v>
      </c>
      <c r="D98" s="34" t="s">
        <v>247</v>
      </c>
      <c r="E98" s="1">
        <v>45791</v>
      </c>
      <c r="F98" s="1"/>
      <c r="G98" t="s">
        <v>268</v>
      </c>
      <c r="H98" t="s">
        <v>377</v>
      </c>
      <c r="I98" s="1">
        <v>45805</v>
      </c>
      <c r="J98" t="s">
        <v>234</v>
      </c>
      <c r="K98" t="s">
        <v>347</v>
      </c>
      <c r="L98" t="s">
        <v>171</v>
      </c>
      <c r="M98" t="s">
        <v>472</v>
      </c>
      <c r="N98" t="s">
        <v>237</v>
      </c>
      <c r="O98" t="s">
        <v>230</v>
      </c>
      <c r="P98"/>
      <c r="Q98" s="193" t="str">
        <f>IF(OR(
    AND(COUNTIF(Bugs!A:A,B98)&gt;0,ISNUMBER(SEARCH("x",INDEX(Bugs!C:C,MATCH(B98,Bugs!A:A,0))))),
    AND(COUNTIF(Bugs!B:B,B98)&gt;0,ISNUMBER(SEARCH("x",INDEX(Bugs!C:C,MATCH(B98,Bugs!B:B,0))))),
    AND(COUNTIF(Bugs!A:A,B98)&gt;0,ISNUMBER(SEARCH("x",INDEX(Bugs!D:D,MATCH(B98,Bugs!A:A,0))))),
    AND(COUNTIF(Bugs!B:B,B98)&gt;0,ISNUMBER(SEARCH("x",INDEX(Bugs!D:D,MATCH(B98,Bugs!B:B,0)))))
),"Y","")</f>
        <v/>
      </c>
      <c r="R98">
        <f ca="1">IF(OR(ISNUMBER(MATCH(L98,MasterData!$D$3:$D$18,0)),ISNUMBER(MATCH(L98,MasterData!$C$3:$C$18,0))),
    DATEDIF(E98,I98,"d"),
    DATEDIF(E98,TODAY(),"d"))</f>
        <v>14</v>
      </c>
      <c r="S98">
        <f t="shared" ca="1" si="3"/>
        <v>0</v>
      </c>
      <c r="T98">
        <f t="shared" ca="1" si="4"/>
        <v>1</v>
      </c>
      <c r="U98">
        <f t="shared" ca="1" si="5"/>
        <v>0</v>
      </c>
    </row>
    <row r="99" spans="1:21" x14ac:dyDescent="0.35">
      <c r="A99">
        <v>6000139986</v>
      </c>
      <c r="B99" t="s">
        <v>473</v>
      </c>
      <c r="C99" t="s">
        <v>230</v>
      </c>
      <c r="D99" s="34" t="s">
        <v>254</v>
      </c>
      <c r="E99" s="1">
        <v>45791</v>
      </c>
      <c r="F99" s="1"/>
      <c r="G99" t="s">
        <v>255</v>
      </c>
      <c r="H99" t="s">
        <v>240</v>
      </c>
      <c r="I99" s="1">
        <v>45805</v>
      </c>
      <c r="J99" t="s">
        <v>234</v>
      </c>
      <c r="K99" t="s">
        <v>347</v>
      </c>
      <c r="L99" t="s">
        <v>171</v>
      </c>
      <c r="M99" t="s">
        <v>474</v>
      </c>
      <c r="N99" t="s">
        <v>237</v>
      </c>
      <c r="O99" t="s">
        <v>230</v>
      </c>
      <c r="P99"/>
      <c r="Q99" s="193" t="str">
        <f>IF(OR(
    AND(COUNTIF(Bugs!A:A,B99)&gt;0,ISNUMBER(SEARCH("x",INDEX(Bugs!C:C,MATCH(B99,Bugs!A:A,0))))),
    AND(COUNTIF(Bugs!B:B,B99)&gt;0,ISNUMBER(SEARCH("x",INDEX(Bugs!C:C,MATCH(B99,Bugs!B:B,0))))),
    AND(COUNTIF(Bugs!A:A,B99)&gt;0,ISNUMBER(SEARCH("x",INDEX(Bugs!D:D,MATCH(B99,Bugs!A:A,0))))),
    AND(COUNTIF(Bugs!B:B,B99)&gt;0,ISNUMBER(SEARCH("x",INDEX(Bugs!D:D,MATCH(B99,Bugs!B:B,0)))))
),"Y","")</f>
        <v/>
      </c>
      <c r="R99">
        <f ca="1">IF(OR(ISNUMBER(MATCH(L99,MasterData!$D$3:$D$18,0)),ISNUMBER(MATCH(L99,MasterData!$C$3:$C$18,0))),
    DATEDIF(E99,I99,"d"),
    DATEDIF(E99,TODAY(),"d"))</f>
        <v>14</v>
      </c>
      <c r="S99">
        <f t="shared" ca="1" si="3"/>
        <v>0</v>
      </c>
      <c r="T99">
        <f t="shared" ca="1" si="4"/>
        <v>1</v>
      </c>
      <c r="U99">
        <f t="shared" ca="1" si="5"/>
        <v>0</v>
      </c>
    </row>
    <row r="100" spans="1:21" x14ac:dyDescent="0.35">
      <c r="A100">
        <v>6000140063</v>
      </c>
      <c r="B100" t="s">
        <v>5</v>
      </c>
      <c r="C100" t="s">
        <v>230</v>
      </c>
      <c r="D100" s="34" t="s">
        <v>231</v>
      </c>
      <c r="E100" s="1">
        <v>45792</v>
      </c>
      <c r="F100" s="1"/>
      <c r="G100" t="s">
        <v>300</v>
      </c>
      <c r="H100" t="s">
        <v>245</v>
      </c>
      <c r="I100" s="1">
        <v>45891</v>
      </c>
      <c r="J100" t="s">
        <v>234</v>
      </c>
      <c r="K100" t="s">
        <v>241</v>
      </c>
      <c r="L100" t="s">
        <v>171</v>
      </c>
      <c r="M100" t="s">
        <v>475</v>
      </c>
      <c r="N100" t="s">
        <v>237</v>
      </c>
      <c r="O100" t="s">
        <v>230</v>
      </c>
      <c r="P100" s="204" t="s">
        <v>798</v>
      </c>
      <c r="Q100" s="193" t="str">
        <f>IF(OR(
    AND(COUNTIF(Bugs!A:A,B100)&gt;0,ISNUMBER(SEARCH("x",INDEX(Bugs!C:C,MATCH(B100,Bugs!A:A,0))))),
    AND(COUNTIF(Bugs!B:B,B100)&gt;0,ISNUMBER(SEARCH("x",INDEX(Bugs!C:C,MATCH(B100,Bugs!B:B,0))))),
    AND(COUNTIF(Bugs!A:A,B100)&gt;0,ISNUMBER(SEARCH("x",INDEX(Bugs!D:D,MATCH(B100,Bugs!A:A,0))))),
    AND(COUNTIF(Bugs!B:B,B100)&gt;0,ISNUMBER(SEARCH("x",INDEX(Bugs!D:D,MATCH(B100,Bugs!B:B,0)))))
),"Y","")</f>
        <v/>
      </c>
      <c r="R100">
        <f ca="1">IF(OR(ISNUMBER(MATCH(L100,MasterData!$D$3:$D$18,0)),ISNUMBER(MATCH(L100,MasterData!$C$3:$C$18,0))),
    DATEDIF(E100,I100,"d"),
    DATEDIF(E100,TODAY(),"d"))</f>
        <v>99</v>
      </c>
      <c r="S100">
        <f t="shared" ca="1" si="3"/>
        <v>0</v>
      </c>
      <c r="T100">
        <f t="shared" ca="1" si="4"/>
        <v>0</v>
      </c>
      <c r="U100">
        <f t="shared" ca="1" si="5"/>
        <v>1</v>
      </c>
    </row>
    <row r="101" spans="1:21" x14ac:dyDescent="0.35">
      <c r="A101">
        <v>6000140103</v>
      </c>
      <c r="B101" t="s">
        <v>476</v>
      </c>
      <c r="C101" t="s">
        <v>230</v>
      </c>
      <c r="D101" s="34" t="s">
        <v>274</v>
      </c>
      <c r="E101" s="1">
        <v>45792</v>
      </c>
      <c r="F101" s="1"/>
      <c r="G101" t="s">
        <v>354</v>
      </c>
      <c r="H101" t="s">
        <v>240</v>
      </c>
      <c r="I101" s="1">
        <v>45800</v>
      </c>
      <c r="J101" t="s">
        <v>234</v>
      </c>
      <c r="K101" t="s">
        <v>347</v>
      </c>
      <c r="L101" t="s">
        <v>171</v>
      </c>
      <c r="M101" t="s">
        <v>477</v>
      </c>
      <c r="N101" t="s">
        <v>237</v>
      </c>
      <c r="O101" t="s">
        <v>230</v>
      </c>
      <c r="P101"/>
      <c r="Q101" s="193" t="str">
        <f>IF(OR(
    AND(COUNTIF(Bugs!A:A,B101)&gt;0,ISNUMBER(SEARCH("x",INDEX(Bugs!C:C,MATCH(B101,Bugs!A:A,0))))),
    AND(COUNTIF(Bugs!B:B,B101)&gt;0,ISNUMBER(SEARCH("x",INDEX(Bugs!C:C,MATCH(B101,Bugs!B:B,0))))),
    AND(COUNTIF(Bugs!A:A,B101)&gt;0,ISNUMBER(SEARCH("x",INDEX(Bugs!D:D,MATCH(B101,Bugs!A:A,0))))),
    AND(COUNTIF(Bugs!B:B,B101)&gt;0,ISNUMBER(SEARCH("x",INDEX(Bugs!D:D,MATCH(B101,Bugs!B:B,0)))))
),"Y","")</f>
        <v/>
      </c>
      <c r="R101">
        <f ca="1">IF(OR(ISNUMBER(MATCH(L101,MasterData!$D$3:$D$18,0)),ISNUMBER(MATCH(L101,MasterData!$C$3:$C$18,0))),
    DATEDIF(E101,I101,"d"),
    DATEDIF(E101,TODAY(),"d"))</f>
        <v>8</v>
      </c>
      <c r="S101">
        <f t="shared" ca="1" si="3"/>
        <v>0</v>
      </c>
      <c r="T101">
        <f t="shared" ca="1" si="4"/>
        <v>1</v>
      </c>
      <c r="U101">
        <f t="shared" ca="1" si="5"/>
        <v>0</v>
      </c>
    </row>
    <row r="102" spans="1:21" x14ac:dyDescent="0.35">
      <c r="A102">
        <v>6000140225</v>
      </c>
      <c r="B102" t="s">
        <v>230</v>
      </c>
      <c r="C102" t="s">
        <v>230</v>
      </c>
      <c r="D102" s="34" t="s">
        <v>231</v>
      </c>
      <c r="E102" s="1">
        <v>45793</v>
      </c>
      <c r="F102" s="1"/>
      <c r="G102" t="s">
        <v>248</v>
      </c>
      <c r="H102" t="s">
        <v>245</v>
      </c>
      <c r="I102" s="1">
        <v>45817</v>
      </c>
      <c r="J102" t="s">
        <v>201</v>
      </c>
      <c r="K102" t="s">
        <v>241</v>
      </c>
      <c r="L102" t="s">
        <v>171</v>
      </c>
      <c r="M102" t="s">
        <v>478</v>
      </c>
      <c r="N102" t="s">
        <v>237</v>
      </c>
      <c r="O102" t="s">
        <v>230</v>
      </c>
      <c r="P102"/>
      <c r="Q102" s="193" t="str">
        <f>IF(OR(
    AND(COUNTIF(Bugs!A:A,B102)&gt;0,ISNUMBER(SEARCH("x",INDEX(Bugs!C:C,MATCH(B102,Bugs!A:A,0))))),
    AND(COUNTIF(Bugs!B:B,B102)&gt;0,ISNUMBER(SEARCH("x",INDEX(Bugs!C:C,MATCH(B102,Bugs!B:B,0))))),
    AND(COUNTIF(Bugs!A:A,B102)&gt;0,ISNUMBER(SEARCH("x",INDEX(Bugs!D:D,MATCH(B102,Bugs!A:A,0))))),
    AND(COUNTIF(Bugs!B:B,B102)&gt;0,ISNUMBER(SEARCH("x",INDEX(Bugs!D:D,MATCH(B102,Bugs!B:B,0)))))
),"Y","")</f>
        <v/>
      </c>
      <c r="R102">
        <f ca="1">IF(OR(ISNUMBER(MATCH(L102,MasterData!$D$3:$D$18,0)),ISNUMBER(MATCH(L102,MasterData!$C$3:$C$18,0))),
    DATEDIF(E102,I102,"d"),
    DATEDIF(E102,TODAY(),"d"))</f>
        <v>24</v>
      </c>
      <c r="S102">
        <f t="shared" ca="1" si="3"/>
        <v>0</v>
      </c>
      <c r="T102">
        <f t="shared" ca="1" si="4"/>
        <v>1</v>
      </c>
      <c r="U102">
        <f t="shared" ca="1" si="5"/>
        <v>0</v>
      </c>
    </row>
    <row r="103" spans="1:21" x14ac:dyDescent="0.35">
      <c r="A103">
        <v>6000140321</v>
      </c>
      <c r="B103" t="s">
        <v>479</v>
      </c>
      <c r="C103" t="s">
        <v>230</v>
      </c>
      <c r="D103" s="34" t="s">
        <v>480</v>
      </c>
      <c r="E103" s="1">
        <v>45796</v>
      </c>
      <c r="F103" s="1"/>
      <c r="G103" t="s">
        <v>329</v>
      </c>
      <c r="H103" t="s">
        <v>240</v>
      </c>
      <c r="I103" s="1">
        <v>45805</v>
      </c>
      <c r="J103" t="s">
        <v>234</v>
      </c>
      <c r="K103" t="s">
        <v>241</v>
      </c>
      <c r="L103" t="s">
        <v>171</v>
      </c>
      <c r="M103" t="s">
        <v>481</v>
      </c>
      <c r="N103" t="s">
        <v>237</v>
      </c>
      <c r="O103" t="s">
        <v>230</v>
      </c>
      <c r="P103"/>
      <c r="Q103" s="193" t="str">
        <f>IF(OR(
    AND(COUNTIF(Bugs!A:A,B103)&gt;0,ISNUMBER(SEARCH("x",INDEX(Bugs!C:C,MATCH(B103,Bugs!A:A,0))))),
    AND(COUNTIF(Bugs!B:B,B103)&gt;0,ISNUMBER(SEARCH("x",INDEX(Bugs!C:C,MATCH(B103,Bugs!B:B,0))))),
    AND(COUNTIF(Bugs!A:A,B103)&gt;0,ISNUMBER(SEARCH("x",INDEX(Bugs!D:D,MATCH(B103,Bugs!A:A,0))))),
    AND(COUNTIF(Bugs!B:B,B103)&gt;0,ISNUMBER(SEARCH("x",INDEX(Bugs!D:D,MATCH(B103,Bugs!B:B,0)))))
),"Y","")</f>
        <v/>
      </c>
      <c r="R103">
        <f ca="1">IF(OR(ISNUMBER(MATCH(L103,MasterData!$D$3:$D$18,0)),ISNUMBER(MATCH(L103,MasterData!$C$3:$C$18,0))),
    DATEDIF(E103,I103,"d"),
    DATEDIF(E103,TODAY(),"d"))</f>
        <v>9</v>
      </c>
      <c r="S103">
        <f t="shared" ca="1" si="3"/>
        <v>0</v>
      </c>
      <c r="T103">
        <f t="shared" ca="1" si="4"/>
        <v>1</v>
      </c>
      <c r="U103">
        <f t="shared" ca="1" si="5"/>
        <v>0</v>
      </c>
    </row>
    <row r="104" spans="1:21" x14ac:dyDescent="0.35">
      <c r="A104">
        <v>6000140327</v>
      </c>
      <c r="B104" t="s">
        <v>482</v>
      </c>
      <c r="C104" t="s">
        <v>230</v>
      </c>
      <c r="D104" s="34" t="s">
        <v>480</v>
      </c>
      <c r="E104" s="1">
        <v>45796</v>
      </c>
      <c r="F104" s="1">
        <v>45798</v>
      </c>
      <c r="G104" t="s">
        <v>329</v>
      </c>
      <c r="H104" t="s">
        <v>233</v>
      </c>
      <c r="I104" s="1">
        <v>45805</v>
      </c>
      <c r="J104" t="s">
        <v>234</v>
      </c>
      <c r="K104" t="s">
        <v>241</v>
      </c>
      <c r="L104" t="s">
        <v>171</v>
      </c>
      <c r="M104" t="s">
        <v>483</v>
      </c>
      <c r="N104" t="s">
        <v>237</v>
      </c>
      <c r="O104" t="s">
        <v>230</v>
      </c>
      <c r="P104"/>
      <c r="Q104" s="193" t="str">
        <f>IF(OR(
    AND(COUNTIF(Bugs!A:A,B104)&gt;0,ISNUMBER(SEARCH("x",INDEX(Bugs!C:C,MATCH(B104,Bugs!A:A,0))))),
    AND(COUNTIF(Bugs!B:B,B104)&gt;0,ISNUMBER(SEARCH("x",INDEX(Bugs!C:C,MATCH(B104,Bugs!B:B,0))))),
    AND(COUNTIF(Bugs!A:A,B104)&gt;0,ISNUMBER(SEARCH("x",INDEX(Bugs!D:D,MATCH(B104,Bugs!A:A,0))))),
    AND(COUNTIF(Bugs!B:B,B104)&gt;0,ISNUMBER(SEARCH("x",INDEX(Bugs!D:D,MATCH(B104,Bugs!B:B,0)))))
),"Y","")</f>
        <v/>
      </c>
      <c r="R104">
        <f ca="1">IF(OR(ISNUMBER(MATCH(L104,MasterData!$D$3:$D$18,0)),ISNUMBER(MATCH(L104,MasterData!$C$3:$C$18,0))),
    DATEDIF(E104,I104,"d"),
    DATEDIF(E104,TODAY(),"d"))</f>
        <v>9</v>
      </c>
      <c r="S104">
        <f t="shared" ca="1" si="3"/>
        <v>0</v>
      </c>
      <c r="T104">
        <f t="shared" ca="1" si="4"/>
        <v>1</v>
      </c>
      <c r="U104">
        <f t="shared" ca="1" si="5"/>
        <v>0</v>
      </c>
    </row>
    <row r="105" spans="1:21" x14ac:dyDescent="0.35">
      <c r="A105">
        <v>6000140374</v>
      </c>
      <c r="B105" t="s">
        <v>484</v>
      </c>
      <c r="C105" t="s">
        <v>230</v>
      </c>
      <c r="D105" s="34" t="s">
        <v>254</v>
      </c>
      <c r="E105" s="1">
        <v>45796</v>
      </c>
      <c r="F105" s="1"/>
      <c r="G105" t="s">
        <v>255</v>
      </c>
      <c r="H105" t="s">
        <v>240</v>
      </c>
      <c r="I105" s="1">
        <v>45812</v>
      </c>
      <c r="J105" t="s">
        <v>234</v>
      </c>
      <c r="K105" t="s">
        <v>241</v>
      </c>
      <c r="L105" t="s">
        <v>171</v>
      </c>
      <c r="M105" t="s">
        <v>485</v>
      </c>
      <c r="N105" t="s">
        <v>237</v>
      </c>
      <c r="O105" t="s">
        <v>230</v>
      </c>
      <c r="P105"/>
      <c r="Q105" s="193" t="str">
        <f>IF(OR(
    AND(COUNTIF(Bugs!A:A,B105)&gt;0,ISNUMBER(SEARCH("x",INDEX(Bugs!C:C,MATCH(B105,Bugs!A:A,0))))),
    AND(COUNTIF(Bugs!B:B,B105)&gt;0,ISNUMBER(SEARCH("x",INDEX(Bugs!C:C,MATCH(B105,Bugs!B:B,0))))),
    AND(COUNTIF(Bugs!A:A,B105)&gt;0,ISNUMBER(SEARCH("x",INDEX(Bugs!D:D,MATCH(B105,Bugs!A:A,0))))),
    AND(COUNTIF(Bugs!B:B,B105)&gt;0,ISNUMBER(SEARCH("x",INDEX(Bugs!D:D,MATCH(B105,Bugs!B:B,0)))))
),"Y","")</f>
        <v/>
      </c>
      <c r="R105">
        <f ca="1">IF(OR(ISNUMBER(MATCH(L105,MasterData!$D$3:$D$18,0)),ISNUMBER(MATCH(L105,MasterData!$C$3:$C$18,0))),
    DATEDIF(E105,I105,"d"),
    DATEDIF(E105,TODAY(),"d"))</f>
        <v>16</v>
      </c>
      <c r="S105">
        <f t="shared" ca="1" si="3"/>
        <v>0</v>
      </c>
      <c r="T105">
        <f t="shared" ca="1" si="4"/>
        <v>1</v>
      </c>
      <c r="U105">
        <f t="shared" ca="1" si="5"/>
        <v>0</v>
      </c>
    </row>
    <row r="106" spans="1:21" x14ac:dyDescent="0.35">
      <c r="A106">
        <v>6000140405</v>
      </c>
      <c r="B106" t="s">
        <v>230</v>
      </c>
      <c r="C106" t="s">
        <v>230</v>
      </c>
      <c r="D106" s="34" t="s">
        <v>231</v>
      </c>
      <c r="E106" s="1">
        <v>45796</v>
      </c>
      <c r="F106" s="1"/>
      <c r="G106" t="s">
        <v>248</v>
      </c>
      <c r="H106" t="s">
        <v>245</v>
      </c>
      <c r="I106" s="1">
        <v>45842</v>
      </c>
      <c r="J106" t="s">
        <v>201</v>
      </c>
      <c r="K106" t="s">
        <v>241</v>
      </c>
      <c r="L106" t="s">
        <v>171</v>
      </c>
      <c r="M106" t="s">
        <v>486</v>
      </c>
      <c r="N106" t="s">
        <v>237</v>
      </c>
      <c r="O106" t="s">
        <v>230</v>
      </c>
      <c r="P106"/>
      <c r="Q106" s="193" t="str">
        <f>IF(OR(
    AND(COUNTIF(Bugs!A:A,B106)&gt;0,ISNUMBER(SEARCH("x",INDEX(Bugs!C:C,MATCH(B106,Bugs!A:A,0))))),
    AND(COUNTIF(Bugs!B:B,B106)&gt;0,ISNUMBER(SEARCH("x",INDEX(Bugs!C:C,MATCH(B106,Bugs!B:B,0))))),
    AND(COUNTIF(Bugs!A:A,B106)&gt;0,ISNUMBER(SEARCH("x",INDEX(Bugs!D:D,MATCH(B106,Bugs!A:A,0))))),
    AND(COUNTIF(Bugs!B:B,B106)&gt;0,ISNUMBER(SEARCH("x",INDEX(Bugs!D:D,MATCH(B106,Bugs!B:B,0)))))
),"Y","")</f>
        <v/>
      </c>
      <c r="R106">
        <f ca="1">IF(OR(ISNUMBER(MATCH(L106,MasterData!$D$3:$D$18,0)),ISNUMBER(MATCH(L106,MasterData!$C$3:$C$18,0))),
    DATEDIF(E106,I106,"d"),
    DATEDIF(E106,TODAY(),"d"))</f>
        <v>46</v>
      </c>
      <c r="S106">
        <f t="shared" ca="1" si="3"/>
        <v>0</v>
      </c>
      <c r="T106">
        <f t="shared" ca="1" si="4"/>
        <v>0</v>
      </c>
      <c r="U106">
        <f t="shared" ca="1" si="5"/>
        <v>1</v>
      </c>
    </row>
    <row r="107" spans="1:21" x14ac:dyDescent="0.35">
      <c r="A107">
        <v>6000140433</v>
      </c>
      <c r="B107" t="s">
        <v>487</v>
      </c>
      <c r="C107" t="s">
        <v>230</v>
      </c>
      <c r="D107" s="34" t="s">
        <v>231</v>
      </c>
      <c r="E107" s="1">
        <v>45796</v>
      </c>
      <c r="F107" s="1"/>
      <c r="G107" t="s">
        <v>488</v>
      </c>
      <c r="H107" t="s">
        <v>245</v>
      </c>
      <c r="I107" s="1">
        <v>45807</v>
      </c>
      <c r="J107" t="s">
        <v>234</v>
      </c>
      <c r="K107" t="s">
        <v>235</v>
      </c>
      <c r="L107" t="s">
        <v>171</v>
      </c>
      <c r="M107" t="s">
        <v>489</v>
      </c>
      <c r="N107" t="s">
        <v>237</v>
      </c>
      <c r="O107" t="s">
        <v>230</v>
      </c>
      <c r="P107"/>
      <c r="Q107" s="193" t="str">
        <f>IF(OR(
    AND(COUNTIF(Bugs!A:A,B107)&gt;0,ISNUMBER(SEARCH("x",INDEX(Bugs!C:C,MATCH(B107,Bugs!A:A,0))))),
    AND(COUNTIF(Bugs!B:B,B107)&gt;0,ISNUMBER(SEARCH("x",INDEX(Bugs!C:C,MATCH(B107,Bugs!B:B,0))))),
    AND(COUNTIF(Bugs!A:A,B107)&gt;0,ISNUMBER(SEARCH("x",INDEX(Bugs!D:D,MATCH(B107,Bugs!A:A,0))))),
    AND(COUNTIF(Bugs!B:B,B107)&gt;0,ISNUMBER(SEARCH("x",INDEX(Bugs!D:D,MATCH(B107,Bugs!B:B,0)))))
),"Y","")</f>
        <v/>
      </c>
      <c r="R107">
        <f ca="1">IF(OR(ISNUMBER(MATCH(L107,MasterData!$D$3:$D$18,0)),ISNUMBER(MATCH(L107,MasterData!$C$3:$C$18,0))),
    DATEDIF(E107,I107,"d"),
    DATEDIF(E107,TODAY(),"d"))</f>
        <v>11</v>
      </c>
      <c r="S107">
        <f t="shared" ca="1" si="3"/>
        <v>0</v>
      </c>
      <c r="T107">
        <f t="shared" ca="1" si="4"/>
        <v>1</v>
      </c>
      <c r="U107">
        <f t="shared" ca="1" si="5"/>
        <v>0</v>
      </c>
    </row>
    <row r="108" spans="1:21" x14ac:dyDescent="0.35">
      <c r="A108">
        <v>6000140519</v>
      </c>
      <c r="B108" t="s">
        <v>490</v>
      </c>
      <c r="C108" t="s">
        <v>230</v>
      </c>
      <c r="D108" s="34" t="s">
        <v>274</v>
      </c>
      <c r="E108" s="1">
        <v>45797</v>
      </c>
      <c r="F108" s="1"/>
      <c r="G108" t="s">
        <v>275</v>
      </c>
      <c r="H108" t="s">
        <v>245</v>
      </c>
      <c r="I108" s="1">
        <v>45813</v>
      </c>
      <c r="J108" t="s">
        <v>234</v>
      </c>
      <c r="K108" t="s">
        <v>235</v>
      </c>
      <c r="L108" t="s">
        <v>171</v>
      </c>
      <c r="M108" t="s">
        <v>491</v>
      </c>
      <c r="N108" t="s">
        <v>237</v>
      </c>
      <c r="O108" t="s">
        <v>230</v>
      </c>
      <c r="P108"/>
      <c r="Q108" s="193" t="str">
        <f>IF(OR(
    AND(COUNTIF(Bugs!A:A,B108)&gt;0,ISNUMBER(SEARCH("x",INDEX(Bugs!C:C,MATCH(B108,Bugs!A:A,0))))),
    AND(COUNTIF(Bugs!B:B,B108)&gt;0,ISNUMBER(SEARCH("x",INDEX(Bugs!C:C,MATCH(B108,Bugs!B:B,0))))),
    AND(COUNTIF(Bugs!A:A,B108)&gt;0,ISNUMBER(SEARCH("x",INDEX(Bugs!D:D,MATCH(B108,Bugs!A:A,0))))),
    AND(COUNTIF(Bugs!B:B,B108)&gt;0,ISNUMBER(SEARCH("x",INDEX(Bugs!D:D,MATCH(B108,Bugs!B:B,0)))))
),"Y","")</f>
        <v/>
      </c>
      <c r="R108">
        <f ca="1">IF(OR(ISNUMBER(MATCH(L108,MasterData!$D$3:$D$18,0)),ISNUMBER(MATCH(L108,MasterData!$C$3:$C$18,0))),
    DATEDIF(E108,I108,"d"),
    DATEDIF(E108,TODAY(),"d"))</f>
        <v>16</v>
      </c>
      <c r="S108">
        <f t="shared" ca="1" si="3"/>
        <v>0</v>
      </c>
      <c r="T108">
        <f t="shared" ca="1" si="4"/>
        <v>1</v>
      </c>
      <c r="U108">
        <f t="shared" ca="1" si="5"/>
        <v>0</v>
      </c>
    </row>
    <row r="109" spans="1:21" x14ac:dyDescent="0.35">
      <c r="A109">
        <v>6000140636</v>
      </c>
      <c r="B109" t="s">
        <v>492</v>
      </c>
      <c r="C109" t="s">
        <v>230</v>
      </c>
      <c r="D109" s="34" t="s">
        <v>274</v>
      </c>
      <c r="E109" s="1">
        <v>45797</v>
      </c>
      <c r="F109" s="1"/>
      <c r="G109" t="s">
        <v>321</v>
      </c>
      <c r="H109" t="s">
        <v>245</v>
      </c>
      <c r="I109" s="1">
        <v>45807</v>
      </c>
      <c r="J109" t="s">
        <v>234</v>
      </c>
      <c r="K109" t="s">
        <v>241</v>
      </c>
      <c r="L109" t="s">
        <v>171</v>
      </c>
      <c r="M109" t="s">
        <v>493</v>
      </c>
      <c r="N109" t="s">
        <v>237</v>
      </c>
      <c r="O109" t="s">
        <v>230</v>
      </c>
      <c r="P109"/>
      <c r="Q109" s="193" t="str">
        <f>IF(OR(
    AND(COUNTIF(Bugs!A:A,B109)&gt;0,ISNUMBER(SEARCH("x",INDEX(Bugs!C:C,MATCH(B109,Bugs!A:A,0))))),
    AND(COUNTIF(Bugs!B:B,B109)&gt;0,ISNUMBER(SEARCH("x",INDEX(Bugs!C:C,MATCH(B109,Bugs!B:B,0))))),
    AND(COUNTIF(Bugs!A:A,B109)&gt;0,ISNUMBER(SEARCH("x",INDEX(Bugs!D:D,MATCH(B109,Bugs!A:A,0))))),
    AND(COUNTIF(Bugs!B:B,B109)&gt;0,ISNUMBER(SEARCH("x",INDEX(Bugs!D:D,MATCH(B109,Bugs!B:B,0)))))
),"Y","")</f>
        <v/>
      </c>
      <c r="R109">
        <f ca="1">IF(OR(ISNUMBER(MATCH(L109,MasterData!$D$3:$D$18,0)),ISNUMBER(MATCH(L109,MasterData!$C$3:$C$18,0))),
    DATEDIF(E109,I109,"d"),
    DATEDIF(E109,TODAY(),"d"))</f>
        <v>10</v>
      </c>
      <c r="S109">
        <f t="shared" ca="1" si="3"/>
        <v>0</v>
      </c>
      <c r="T109">
        <f t="shared" ca="1" si="4"/>
        <v>1</v>
      </c>
      <c r="U109">
        <f t="shared" ca="1" si="5"/>
        <v>0</v>
      </c>
    </row>
    <row r="110" spans="1:21" x14ac:dyDescent="0.35">
      <c r="A110">
        <v>6000140745</v>
      </c>
      <c r="B110" t="s">
        <v>494</v>
      </c>
      <c r="C110" t="s">
        <v>230</v>
      </c>
      <c r="D110" s="34" t="s">
        <v>254</v>
      </c>
      <c r="E110" s="1">
        <v>45798</v>
      </c>
      <c r="F110" s="1"/>
      <c r="G110" t="s">
        <v>357</v>
      </c>
      <c r="H110" t="s">
        <v>245</v>
      </c>
      <c r="I110" s="1">
        <v>45839</v>
      </c>
      <c r="J110" t="s">
        <v>234</v>
      </c>
      <c r="K110" t="s">
        <v>235</v>
      </c>
      <c r="L110" t="s">
        <v>171</v>
      </c>
      <c r="M110" t="s">
        <v>495</v>
      </c>
      <c r="N110" t="s">
        <v>237</v>
      </c>
      <c r="O110" t="s">
        <v>230</v>
      </c>
      <c r="P110"/>
      <c r="Q110" s="193" t="str">
        <f>IF(OR(
    AND(COUNTIF(Bugs!A:A,B110)&gt;0,ISNUMBER(SEARCH("x",INDEX(Bugs!C:C,MATCH(B110,Bugs!A:A,0))))),
    AND(COUNTIF(Bugs!B:B,B110)&gt;0,ISNUMBER(SEARCH("x",INDEX(Bugs!C:C,MATCH(B110,Bugs!B:B,0))))),
    AND(COUNTIF(Bugs!A:A,B110)&gt;0,ISNUMBER(SEARCH("x",INDEX(Bugs!D:D,MATCH(B110,Bugs!A:A,0))))),
    AND(COUNTIF(Bugs!B:B,B110)&gt;0,ISNUMBER(SEARCH("x",INDEX(Bugs!D:D,MATCH(B110,Bugs!B:B,0)))))
),"Y","")</f>
        <v/>
      </c>
      <c r="R110">
        <f ca="1">IF(OR(ISNUMBER(MATCH(L110,MasterData!$D$3:$D$18,0)),ISNUMBER(MATCH(L110,MasterData!$C$3:$C$18,0))),
    DATEDIF(E110,I110,"d"),
    DATEDIF(E110,TODAY(),"d"))</f>
        <v>41</v>
      </c>
      <c r="S110">
        <f t="shared" ca="1" si="3"/>
        <v>0</v>
      </c>
      <c r="T110">
        <f t="shared" ca="1" si="4"/>
        <v>0</v>
      </c>
      <c r="U110">
        <f t="shared" ca="1" si="5"/>
        <v>1</v>
      </c>
    </row>
    <row r="111" spans="1:21" x14ac:dyDescent="0.35">
      <c r="A111">
        <v>6000140747</v>
      </c>
      <c r="B111" t="s">
        <v>496</v>
      </c>
      <c r="C111" t="s">
        <v>230</v>
      </c>
      <c r="D111" s="34" t="s">
        <v>247</v>
      </c>
      <c r="E111" s="1">
        <v>45798</v>
      </c>
      <c r="F111" s="1">
        <v>45804</v>
      </c>
      <c r="G111" t="s">
        <v>268</v>
      </c>
      <c r="H111" t="s">
        <v>245</v>
      </c>
      <c r="I111" s="1">
        <v>45811</v>
      </c>
      <c r="J111" t="s">
        <v>234</v>
      </c>
      <c r="K111" t="s">
        <v>241</v>
      </c>
      <c r="L111" t="s">
        <v>171</v>
      </c>
      <c r="M111" t="s">
        <v>497</v>
      </c>
      <c r="N111" t="s">
        <v>237</v>
      </c>
      <c r="O111" t="s">
        <v>230</v>
      </c>
      <c r="P111"/>
      <c r="Q111" s="193" t="str">
        <f>IF(OR(
    AND(COUNTIF(Bugs!A:A,B111)&gt;0,ISNUMBER(SEARCH("x",INDEX(Bugs!C:C,MATCH(B111,Bugs!A:A,0))))),
    AND(COUNTIF(Bugs!B:B,B111)&gt;0,ISNUMBER(SEARCH("x",INDEX(Bugs!C:C,MATCH(B111,Bugs!B:B,0))))),
    AND(COUNTIF(Bugs!A:A,B111)&gt;0,ISNUMBER(SEARCH("x",INDEX(Bugs!D:D,MATCH(B111,Bugs!A:A,0))))),
    AND(COUNTIF(Bugs!B:B,B111)&gt;0,ISNUMBER(SEARCH("x",INDEX(Bugs!D:D,MATCH(B111,Bugs!B:B,0)))))
),"Y","")</f>
        <v/>
      </c>
      <c r="R111">
        <f ca="1">IF(OR(ISNUMBER(MATCH(L111,MasterData!$D$3:$D$18,0)),ISNUMBER(MATCH(L111,MasterData!$C$3:$C$18,0))),
    DATEDIF(E111,I111,"d"),
    DATEDIF(E111,TODAY(),"d"))</f>
        <v>13</v>
      </c>
      <c r="S111">
        <f t="shared" ca="1" si="3"/>
        <v>0</v>
      </c>
      <c r="T111">
        <f t="shared" ca="1" si="4"/>
        <v>1</v>
      </c>
      <c r="U111">
        <f t="shared" ca="1" si="5"/>
        <v>0</v>
      </c>
    </row>
    <row r="112" spans="1:21" x14ac:dyDescent="0.35">
      <c r="A112">
        <v>6000140763</v>
      </c>
      <c r="B112" t="s">
        <v>498</v>
      </c>
      <c r="C112" t="s">
        <v>230</v>
      </c>
      <c r="D112" s="34" t="s">
        <v>247</v>
      </c>
      <c r="E112" s="1">
        <v>45798</v>
      </c>
      <c r="F112" s="1">
        <v>45806</v>
      </c>
      <c r="G112" t="s">
        <v>268</v>
      </c>
      <c r="H112" t="s">
        <v>245</v>
      </c>
      <c r="I112" s="1">
        <v>45807</v>
      </c>
      <c r="J112" t="s">
        <v>234</v>
      </c>
      <c r="K112" t="s">
        <v>241</v>
      </c>
      <c r="L112" t="s">
        <v>171</v>
      </c>
      <c r="M112" t="s">
        <v>499</v>
      </c>
      <c r="N112" t="s">
        <v>237</v>
      </c>
      <c r="O112" t="s">
        <v>230</v>
      </c>
      <c r="P112"/>
      <c r="Q112" s="193" t="str">
        <f>IF(OR(
    AND(COUNTIF(Bugs!A:A,B112)&gt;0,ISNUMBER(SEARCH("x",INDEX(Bugs!C:C,MATCH(B112,Bugs!A:A,0))))),
    AND(COUNTIF(Bugs!B:B,B112)&gt;0,ISNUMBER(SEARCH("x",INDEX(Bugs!C:C,MATCH(B112,Bugs!B:B,0))))),
    AND(COUNTIF(Bugs!A:A,B112)&gt;0,ISNUMBER(SEARCH("x",INDEX(Bugs!D:D,MATCH(B112,Bugs!A:A,0))))),
    AND(COUNTIF(Bugs!B:B,B112)&gt;0,ISNUMBER(SEARCH("x",INDEX(Bugs!D:D,MATCH(B112,Bugs!B:B,0)))))
),"Y","")</f>
        <v/>
      </c>
      <c r="R112">
        <f ca="1">IF(OR(ISNUMBER(MATCH(L112,MasterData!$D$3:$D$18,0)),ISNUMBER(MATCH(L112,MasterData!$C$3:$C$18,0))),
    DATEDIF(E112,I112,"d"),
    DATEDIF(E112,TODAY(),"d"))</f>
        <v>9</v>
      </c>
      <c r="S112">
        <f t="shared" ca="1" si="3"/>
        <v>0</v>
      </c>
      <c r="T112">
        <f t="shared" ca="1" si="4"/>
        <v>1</v>
      </c>
      <c r="U112">
        <f t="shared" ca="1" si="5"/>
        <v>0</v>
      </c>
    </row>
    <row r="113" spans="1:21" x14ac:dyDescent="0.35">
      <c r="A113">
        <v>6000140765</v>
      </c>
      <c r="B113" t="s">
        <v>500</v>
      </c>
      <c r="C113" t="s">
        <v>230</v>
      </c>
      <c r="D113" s="34" t="s">
        <v>247</v>
      </c>
      <c r="E113" s="1">
        <v>45798</v>
      </c>
      <c r="F113" s="1">
        <v>45804</v>
      </c>
      <c r="G113" t="s">
        <v>268</v>
      </c>
      <c r="H113" t="s">
        <v>245</v>
      </c>
      <c r="I113" s="1">
        <v>45813</v>
      </c>
      <c r="J113" t="s">
        <v>234</v>
      </c>
      <c r="K113" t="s">
        <v>241</v>
      </c>
      <c r="L113" t="s">
        <v>171</v>
      </c>
      <c r="M113" t="s">
        <v>501</v>
      </c>
      <c r="N113" t="s">
        <v>237</v>
      </c>
      <c r="O113" t="s">
        <v>230</v>
      </c>
      <c r="P113"/>
      <c r="Q113" s="193" t="str">
        <f>IF(OR(
    AND(COUNTIF(Bugs!A:A,B113)&gt;0,ISNUMBER(SEARCH("x",INDEX(Bugs!C:C,MATCH(B113,Bugs!A:A,0))))),
    AND(COUNTIF(Bugs!B:B,B113)&gt;0,ISNUMBER(SEARCH("x",INDEX(Bugs!C:C,MATCH(B113,Bugs!B:B,0))))),
    AND(COUNTIF(Bugs!A:A,B113)&gt;0,ISNUMBER(SEARCH("x",INDEX(Bugs!D:D,MATCH(B113,Bugs!A:A,0))))),
    AND(COUNTIF(Bugs!B:B,B113)&gt;0,ISNUMBER(SEARCH("x",INDEX(Bugs!D:D,MATCH(B113,Bugs!B:B,0)))))
),"Y","")</f>
        <v/>
      </c>
      <c r="R113">
        <f ca="1">IF(OR(ISNUMBER(MATCH(L113,MasterData!$D$3:$D$18,0)),ISNUMBER(MATCH(L113,MasterData!$C$3:$C$18,0))),
    DATEDIF(E113,I113,"d"),
    DATEDIF(E113,TODAY(),"d"))</f>
        <v>15</v>
      </c>
      <c r="S113">
        <f t="shared" ca="1" si="3"/>
        <v>0</v>
      </c>
      <c r="T113">
        <f t="shared" ca="1" si="4"/>
        <v>1</v>
      </c>
      <c r="U113">
        <f t="shared" ca="1" si="5"/>
        <v>0</v>
      </c>
    </row>
    <row r="114" spans="1:21" x14ac:dyDescent="0.35">
      <c r="A114">
        <v>6000140809</v>
      </c>
      <c r="B114" t="s">
        <v>502</v>
      </c>
      <c r="D114" s="34" t="s">
        <v>247</v>
      </c>
      <c r="E114" s="1">
        <v>45798</v>
      </c>
      <c r="F114" s="1">
        <v>45811</v>
      </c>
      <c r="G114" t="s">
        <v>268</v>
      </c>
      <c r="H114" t="s">
        <v>503</v>
      </c>
      <c r="I114" s="1">
        <v>45824</v>
      </c>
      <c r="J114" t="s">
        <v>234</v>
      </c>
      <c r="K114" t="s">
        <v>241</v>
      </c>
      <c r="L114" t="s">
        <v>171</v>
      </c>
      <c r="M114" t="s">
        <v>504</v>
      </c>
      <c r="N114" t="s">
        <v>237</v>
      </c>
      <c r="P114"/>
      <c r="Q114" s="193" t="str">
        <f>IF(OR(
    AND(COUNTIF(Bugs!A:A,B114)&gt;0,ISNUMBER(SEARCH("x",INDEX(Bugs!C:C,MATCH(B114,Bugs!A:A,0))))),
    AND(COUNTIF(Bugs!B:B,B114)&gt;0,ISNUMBER(SEARCH("x",INDEX(Bugs!C:C,MATCH(B114,Bugs!B:B,0))))),
    AND(COUNTIF(Bugs!A:A,B114)&gt;0,ISNUMBER(SEARCH("x",INDEX(Bugs!D:D,MATCH(B114,Bugs!A:A,0))))),
    AND(COUNTIF(Bugs!B:B,B114)&gt;0,ISNUMBER(SEARCH("x",INDEX(Bugs!D:D,MATCH(B114,Bugs!B:B,0)))))
),"Y","")</f>
        <v/>
      </c>
      <c r="R114">
        <f ca="1">IF(OR(ISNUMBER(MATCH(L114,MasterData!$D$3:$D$18,0)),ISNUMBER(MATCH(L114,MasterData!$C$3:$C$18,0))),
    DATEDIF(E114,I114,"d"),
    DATEDIF(E114,TODAY(),"d"))</f>
        <v>26</v>
      </c>
      <c r="S114">
        <f t="shared" ca="1" si="3"/>
        <v>0</v>
      </c>
      <c r="T114">
        <f t="shared" ca="1" si="4"/>
        <v>1</v>
      </c>
      <c r="U114">
        <f t="shared" ca="1" si="5"/>
        <v>0</v>
      </c>
    </row>
    <row r="115" spans="1:21" x14ac:dyDescent="0.35">
      <c r="A115">
        <v>6000140812</v>
      </c>
      <c r="B115" t="s">
        <v>505</v>
      </c>
      <c r="C115" t="s">
        <v>230</v>
      </c>
      <c r="D115" s="34" t="s">
        <v>506</v>
      </c>
      <c r="E115" s="1">
        <v>45798</v>
      </c>
      <c r="F115" s="1"/>
      <c r="G115" t="s">
        <v>507</v>
      </c>
      <c r="H115" t="s">
        <v>240</v>
      </c>
      <c r="I115" s="1">
        <v>45806</v>
      </c>
      <c r="J115" t="s">
        <v>234</v>
      </c>
      <c r="K115" t="s">
        <v>241</v>
      </c>
      <c r="L115" t="s">
        <v>171</v>
      </c>
      <c r="M115" t="s">
        <v>508</v>
      </c>
      <c r="N115" t="s">
        <v>237</v>
      </c>
      <c r="O115" t="s">
        <v>230</v>
      </c>
      <c r="P115"/>
      <c r="Q115" s="193" t="str">
        <f>IF(OR(
    AND(COUNTIF(Bugs!A:A,B115)&gt;0,ISNUMBER(SEARCH("x",INDEX(Bugs!C:C,MATCH(B115,Bugs!A:A,0))))),
    AND(COUNTIF(Bugs!B:B,B115)&gt;0,ISNUMBER(SEARCH("x",INDEX(Bugs!C:C,MATCH(B115,Bugs!B:B,0))))),
    AND(COUNTIF(Bugs!A:A,B115)&gt;0,ISNUMBER(SEARCH("x",INDEX(Bugs!D:D,MATCH(B115,Bugs!A:A,0))))),
    AND(COUNTIF(Bugs!B:B,B115)&gt;0,ISNUMBER(SEARCH("x",INDEX(Bugs!D:D,MATCH(B115,Bugs!B:B,0)))))
),"Y","")</f>
        <v/>
      </c>
      <c r="R115">
        <f ca="1">IF(OR(ISNUMBER(MATCH(L115,MasterData!$D$3:$D$18,0)),ISNUMBER(MATCH(L115,MasterData!$C$3:$C$18,0))),
    DATEDIF(E115,I115,"d"),
    DATEDIF(E115,TODAY(),"d"))</f>
        <v>8</v>
      </c>
      <c r="S115">
        <f t="shared" ca="1" si="3"/>
        <v>0</v>
      </c>
      <c r="T115">
        <f t="shared" ca="1" si="4"/>
        <v>1</v>
      </c>
      <c r="U115">
        <f t="shared" ca="1" si="5"/>
        <v>0</v>
      </c>
    </row>
    <row r="116" spans="1:21" x14ac:dyDescent="0.35">
      <c r="A116">
        <v>6000140821</v>
      </c>
      <c r="B116" t="s">
        <v>230</v>
      </c>
      <c r="C116" t="s">
        <v>230</v>
      </c>
      <c r="D116" s="34" t="s">
        <v>251</v>
      </c>
      <c r="E116" s="1">
        <v>45798</v>
      </c>
      <c r="F116" s="1"/>
      <c r="G116" t="s">
        <v>422</v>
      </c>
      <c r="H116" t="s">
        <v>240</v>
      </c>
      <c r="I116" s="1">
        <v>45813</v>
      </c>
      <c r="J116" t="s">
        <v>201</v>
      </c>
      <c r="K116" t="s">
        <v>235</v>
      </c>
      <c r="L116" t="s">
        <v>171</v>
      </c>
      <c r="M116" t="s">
        <v>509</v>
      </c>
      <c r="N116" t="s">
        <v>237</v>
      </c>
      <c r="O116" t="s">
        <v>230</v>
      </c>
      <c r="P116"/>
      <c r="Q116" s="193" t="str">
        <f>IF(OR(
    AND(COUNTIF(Bugs!A:A,B116)&gt;0,ISNUMBER(SEARCH("x",INDEX(Bugs!C:C,MATCH(B116,Bugs!A:A,0))))),
    AND(COUNTIF(Bugs!B:B,B116)&gt;0,ISNUMBER(SEARCH("x",INDEX(Bugs!C:C,MATCH(B116,Bugs!B:B,0))))),
    AND(COUNTIF(Bugs!A:A,B116)&gt;0,ISNUMBER(SEARCH("x",INDEX(Bugs!D:D,MATCH(B116,Bugs!A:A,0))))),
    AND(COUNTIF(Bugs!B:B,B116)&gt;0,ISNUMBER(SEARCH("x",INDEX(Bugs!D:D,MATCH(B116,Bugs!B:B,0)))))
),"Y","")</f>
        <v/>
      </c>
      <c r="R116">
        <f ca="1">IF(OR(ISNUMBER(MATCH(L116,MasterData!$D$3:$D$18,0)),ISNUMBER(MATCH(L116,MasterData!$C$3:$C$18,0))),
    DATEDIF(E116,I116,"d"),
    DATEDIF(E116,TODAY(),"d"))</f>
        <v>15</v>
      </c>
      <c r="S116">
        <f t="shared" ca="1" si="3"/>
        <v>0</v>
      </c>
      <c r="T116">
        <f t="shared" ca="1" si="4"/>
        <v>1</v>
      </c>
      <c r="U116">
        <f t="shared" ca="1" si="5"/>
        <v>0</v>
      </c>
    </row>
    <row r="117" spans="1:21" x14ac:dyDescent="0.35">
      <c r="A117">
        <v>6000140852</v>
      </c>
      <c r="B117" t="s">
        <v>510</v>
      </c>
      <c r="C117" t="s">
        <v>230</v>
      </c>
      <c r="D117" s="34" t="s">
        <v>511</v>
      </c>
      <c r="E117" s="1">
        <v>45799</v>
      </c>
      <c r="F117" s="1"/>
      <c r="G117" t="s">
        <v>512</v>
      </c>
      <c r="H117" t="s">
        <v>245</v>
      </c>
      <c r="I117" s="1">
        <v>45807</v>
      </c>
      <c r="J117" t="s">
        <v>234</v>
      </c>
      <c r="K117" t="s">
        <v>235</v>
      </c>
      <c r="L117" t="s">
        <v>171</v>
      </c>
      <c r="M117" t="s">
        <v>513</v>
      </c>
      <c r="N117" t="s">
        <v>237</v>
      </c>
      <c r="O117" t="s">
        <v>230</v>
      </c>
      <c r="P117"/>
      <c r="Q117" s="193" t="str">
        <f>IF(OR(
    AND(COUNTIF(Bugs!A:A,B117)&gt;0,ISNUMBER(SEARCH("x",INDEX(Bugs!C:C,MATCH(B117,Bugs!A:A,0))))),
    AND(COUNTIF(Bugs!B:B,B117)&gt;0,ISNUMBER(SEARCH("x",INDEX(Bugs!C:C,MATCH(B117,Bugs!B:B,0))))),
    AND(COUNTIF(Bugs!A:A,B117)&gt;0,ISNUMBER(SEARCH("x",INDEX(Bugs!D:D,MATCH(B117,Bugs!A:A,0))))),
    AND(COUNTIF(Bugs!B:B,B117)&gt;0,ISNUMBER(SEARCH("x",INDEX(Bugs!D:D,MATCH(B117,Bugs!B:B,0)))))
),"Y","")</f>
        <v/>
      </c>
      <c r="R117">
        <f ca="1">IF(OR(ISNUMBER(MATCH(L117,MasterData!$D$3:$D$18,0)),ISNUMBER(MATCH(L117,MasterData!$C$3:$C$18,0))),
    DATEDIF(E117,I117,"d"),
    DATEDIF(E117,TODAY(),"d"))</f>
        <v>8</v>
      </c>
      <c r="S117">
        <f t="shared" ca="1" si="3"/>
        <v>0</v>
      </c>
      <c r="T117">
        <f t="shared" ca="1" si="4"/>
        <v>1</v>
      </c>
      <c r="U117">
        <f t="shared" ca="1" si="5"/>
        <v>0</v>
      </c>
    </row>
    <row r="118" spans="1:21" x14ac:dyDescent="0.35">
      <c r="A118">
        <v>6000140887</v>
      </c>
      <c r="B118" t="s">
        <v>514</v>
      </c>
      <c r="C118" t="s">
        <v>230</v>
      </c>
      <c r="D118" s="34" t="s">
        <v>254</v>
      </c>
      <c r="E118" s="1">
        <v>45799</v>
      </c>
      <c r="F118" s="1">
        <v>45803</v>
      </c>
      <c r="G118" t="s">
        <v>357</v>
      </c>
      <c r="H118" t="s">
        <v>240</v>
      </c>
      <c r="I118" s="1">
        <v>45811</v>
      </c>
      <c r="J118" t="s">
        <v>234</v>
      </c>
      <c r="K118" t="s">
        <v>241</v>
      </c>
      <c r="L118" t="s">
        <v>171</v>
      </c>
      <c r="M118" t="s">
        <v>515</v>
      </c>
      <c r="N118" t="s">
        <v>237</v>
      </c>
      <c r="O118" t="s">
        <v>230</v>
      </c>
      <c r="P118"/>
      <c r="Q118" s="193" t="str">
        <f>IF(OR(
    AND(COUNTIF(Bugs!A:A,B118)&gt;0,ISNUMBER(SEARCH("x",INDEX(Bugs!C:C,MATCH(B118,Bugs!A:A,0))))),
    AND(COUNTIF(Bugs!B:B,B118)&gt;0,ISNUMBER(SEARCH("x",INDEX(Bugs!C:C,MATCH(B118,Bugs!B:B,0))))),
    AND(COUNTIF(Bugs!A:A,B118)&gt;0,ISNUMBER(SEARCH("x",INDEX(Bugs!D:D,MATCH(B118,Bugs!A:A,0))))),
    AND(COUNTIF(Bugs!B:B,B118)&gt;0,ISNUMBER(SEARCH("x",INDEX(Bugs!D:D,MATCH(B118,Bugs!B:B,0)))))
),"Y","")</f>
        <v/>
      </c>
      <c r="R118">
        <f ca="1">IF(OR(ISNUMBER(MATCH(L118,MasterData!$D$3:$D$18,0)),ISNUMBER(MATCH(L118,MasterData!$C$3:$C$18,0))),
    DATEDIF(E118,I118,"d"),
    DATEDIF(E118,TODAY(),"d"))</f>
        <v>12</v>
      </c>
      <c r="S118">
        <f t="shared" ca="1" si="3"/>
        <v>0</v>
      </c>
      <c r="T118">
        <f t="shared" ca="1" si="4"/>
        <v>1</v>
      </c>
      <c r="U118">
        <f t="shared" ca="1" si="5"/>
        <v>0</v>
      </c>
    </row>
    <row r="119" spans="1:21" x14ac:dyDescent="0.35">
      <c r="A119">
        <v>6000141017</v>
      </c>
      <c r="B119" t="s">
        <v>516</v>
      </c>
      <c r="C119" t="s">
        <v>230</v>
      </c>
      <c r="D119" s="34" t="s">
        <v>247</v>
      </c>
      <c r="E119" s="1">
        <v>45800</v>
      </c>
      <c r="F119" s="1"/>
      <c r="G119" t="s">
        <v>268</v>
      </c>
      <c r="H119" t="s">
        <v>230</v>
      </c>
      <c r="I119" s="1">
        <v>45847</v>
      </c>
      <c r="J119" t="s">
        <v>234</v>
      </c>
      <c r="K119" t="s">
        <v>235</v>
      </c>
      <c r="L119" t="s">
        <v>171</v>
      </c>
      <c r="M119" t="s">
        <v>517</v>
      </c>
      <c r="N119" t="s">
        <v>237</v>
      </c>
      <c r="O119" t="s">
        <v>230</v>
      </c>
      <c r="P119"/>
      <c r="Q119" s="193" t="str">
        <f>IF(OR(
    AND(COUNTIF(Bugs!A:A,B119)&gt;0,ISNUMBER(SEARCH("x",INDEX(Bugs!C:C,MATCH(B119,Bugs!A:A,0))))),
    AND(COUNTIF(Bugs!B:B,B119)&gt;0,ISNUMBER(SEARCH("x",INDEX(Bugs!C:C,MATCH(B119,Bugs!B:B,0))))),
    AND(COUNTIF(Bugs!A:A,B119)&gt;0,ISNUMBER(SEARCH("x",INDEX(Bugs!D:D,MATCH(B119,Bugs!A:A,0))))),
    AND(COUNTIF(Bugs!B:B,B119)&gt;0,ISNUMBER(SEARCH("x",INDEX(Bugs!D:D,MATCH(B119,Bugs!B:B,0)))))
),"Y","")</f>
        <v/>
      </c>
      <c r="R119">
        <f ca="1">IF(OR(ISNUMBER(MATCH(L119,MasterData!$D$3:$D$18,0)),ISNUMBER(MATCH(L119,MasterData!$C$3:$C$18,0))),
    DATEDIF(E119,I119,"d"),
    DATEDIF(E119,TODAY(),"d"))</f>
        <v>47</v>
      </c>
      <c r="S119">
        <f t="shared" ca="1" si="3"/>
        <v>0</v>
      </c>
      <c r="T119">
        <f t="shared" ca="1" si="4"/>
        <v>0</v>
      </c>
      <c r="U119">
        <f t="shared" ca="1" si="5"/>
        <v>1</v>
      </c>
    </row>
    <row r="120" spans="1:21" x14ac:dyDescent="0.35">
      <c r="A120">
        <v>6000141018</v>
      </c>
      <c r="B120" t="s">
        <v>518</v>
      </c>
      <c r="C120" t="s">
        <v>230</v>
      </c>
      <c r="D120" s="34" t="s">
        <v>519</v>
      </c>
      <c r="E120" s="1">
        <v>45800</v>
      </c>
      <c r="F120" s="1"/>
      <c r="G120" t="s">
        <v>520</v>
      </c>
      <c r="H120" t="s">
        <v>233</v>
      </c>
      <c r="I120" s="1">
        <v>45832</v>
      </c>
      <c r="J120" t="s">
        <v>234</v>
      </c>
      <c r="K120" t="s">
        <v>235</v>
      </c>
      <c r="L120" t="s">
        <v>171</v>
      </c>
      <c r="M120" t="s">
        <v>521</v>
      </c>
      <c r="N120" t="s">
        <v>237</v>
      </c>
      <c r="O120" t="s">
        <v>230</v>
      </c>
      <c r="P120"/>
      <c r="Q120" s="193" t="str">
        <f>IF(OR(
    AND(COUNTIF(Bugs!A:A,B120)&gt;0,ISNUMBER(SEARCH("x",INDEX(Bugs!C:C,MATCH(B120,Bugs!A:A,0))))),
    AND(COUNTIF(Bugs!B:B,B120)&gt;0,ISNUMBER(SEARCH("x",INDEX(Bugs!C:C,MATCH(B120,Bugs!B:B,0))))),
    AND(COUNTIF(Bugs!A:A,B120)&gt;0,ISNUMBER(SEARCH("x",INDEX(Bugs!D:D,MATCH(B120,Bugs!A:A,0))))),
    AND(COUNTIF(Bugs!B:B,B120)&gt;0,ISNUMBER(SEARCH("x",INDEX(Bugs!D:D,MATCH(B120,Bugs!B:B,0)))))
),"Y","")</f>
        <v/>
      </c>
      <c r="R120">
        <f ca="1">IF(OR(ISNUMBER(MATCH(L120,MasterData!$D$3:$D$18,0)),ISNUMBER(MATCH(L120,MasterData!$C$3:$C$18,0))),
    DATEDIF(E120,I120,"d"),
    DATEDIF(E120,TODAY(),"d"))</f>
        <v>32</v>
      </c>
      <c r="S120">
        <f t="shared" ca="1" si="3"/>
        <v>0</v>
      </c>
      <c r="T120">
        <f t="shared" ca="1" si="4"/>
        <v>0</v>
      </c>
      <c r="U120">
        <f t="shared" ca="1" si="5"/>
        <v>1</v>
      </c>
    </row>
    <row r="121" spans="1:21" x14ac:dyDescent="0.35">
      <c r="A121">
        <v>6000141038</v>
      </c>
      <c r="B121" t="s">
        <v>522</v>
      </c>
      <c r="C121" t="s">
        <v>230</v>
      </c>
      <c r="D121" s="34" t="s">
        <v>231</v>
      </c>
      <c r="E121" s="1">
        <v>45800</v>
      </c>
      <c r="F121" s="1"/>
      <c r="G121" t="s">
        <v>232</v>
      </c>
      <c r="H121" t="s">
        <v>240</v>
      </c>
      <c r="I121" s="1">
        <v>45811</v>
      </c>
      <c r="J121" t="s">
        <v>234</v>
      </c>
      <c r="K121" t="s">
        <v>235</v>
      </c>
      <c r="L121" t="s">
        <v>171</v>
      </c>
      <c r="M121" t="s">
        <v>523</v>
      </c>
      <c r="N121" t="s">
        <v>237</v>
      </c>
      <c r="O121" t="s">
        <v>230</v>
      </c>
      <c r="P121"/>
      <c r="Q121" s="193" t="str">
        <f>IF(OR(
    AND(COUNTIF(Bugs!A:A,B121)&gt;0,ISNUMBER(SEARCH("x",INDEX(Bugs!C:C,MATCH(B121,Bugs!A:A,0))))),
    AND(COUNTIF(Bugs!B:B,B121)&gt;0,ISNUMBER(SEARCH("x",INDEX(Bugs!C:C,MATCH(B121,Bugs!B:B,0))))),
    AND(COUNTIF(Bugs!A:A,B121)&gt;0,ISNUMBER(SEARCH("x",INDEX(Bugs!D:D,MATCH(B121,Bugs!A:A,0))))),
    AND(COUNTIF(Bugs!B:B,B121)&gt;0,ISNUMBER(SEARCH("x",INDEX(Bugs!D:D,MATCH(B121,Bugs!B:B,0)))))
),"Y","")</f>
        <v/>
      </c>
      <c r="R121">
        <f ca="1">IF(OR(ISNUMBER(MATCH(L121,MasterData!$D$3:$D$18,0)),ISNUMBER(MATCH(L121,MasterData!$C$3:$C$18,0))),
    DATEDIF(E121,I121,"d"),
    DATEDIF(E121,TODAY(),"d"))</f>
        <v>11</v>
      </c>
      <c r="S121">
        <f t="shared" ca="1" si="3"/>
        <v>0</v>
      </c>
      <c r="T121">
        <f t="shared" ca="1" si="4"/>
        <v>1</v>
      </c>
      <c r="U121">
        <f t="shared" ca="1" si="5"/>
        <v>0</v>
      </c>
    </row>
    <row r="122" spans="1:21" x14ac:dyDescent="0.35">
      <c r="A122">
        <v>6000141080</v>
      </c>
      <c r="B122" t="s">
        <v>524</v>
      </c>
      <c r="C122" t="s">
        <v>230</v>
      </c>
      <c r="D122" s="34" t="s">
        <v>274</v>
      </c>
      <c r="E122" s="1">
        <v>45800</v>
      </c>
      <c r="F122" s="1"/>
      <c r="G122" t="s">
        <v>321</v>
      </c>
      <c r="H122" t="s">
        <v>245</v>
      </c>
      <c r="I122" s="1">
        <v>45810</v>
      </c>
      <c r="J122" t="s">
        <v>234</v>
      </c>
      <c r="K122" t="s">
        <v>241</v>
      </c>
      <c r="L122" t="s">
        <v>171</v>
      </c>
      <c r="M122" t="s">
        <v>525</v>
      </c>
      <c r="N122" t="s">
        <v>237</v>
      </c>
      <c r="O122" t="s">
        <v>230</v>
      </c>
      <c r="P122"/>
      <c r="Q122" s="193" t="str">
        <f>IF(OR(
    AND(COUNTIF(Bugs!A:A,B122)&gt;0,ISNUMBER(SEARCH("x",INDEX(Bugs!C:C,MATCH(B122,Bugs!A:A,0))))),
    AND(COUNTIF(Bugs!B:B,B122)&gt;0,ISNUMBER(SEARCH("x",INDEX(Bugs!C:C,MATCH(B122,Bugs!B:B,0))))),
    AND(COUNTIF(Bugs!A:A,B122)&gt;0,ISNUMBER(SEARCH("x",INDEX(Bugs!D:D,MATCH(B122,Bugs!A:A,0))))),
    AND(COUNTIF(Bugs!B:B,B122)&gt;0,ISNUMBER(SEARCH("x",INDEX(Bugs!D:D,MATCH(B122,Bugs!B:B,0)))))
),"Y","")</f>
        <v/>
      </c>
      <c r="R122">
        <f ca="1">IF(OR(ISNUMBER(MATCH(L122,MasterData!$D$3:$D$18,0)),ISNUMBER(MATCH(L122,MasterData!$C$3:$C$18,0))),
    DATEDIF(E122,I122,"d"),
    DATEDIF(E122,TODAY(),"d"))</f>
        <v>10</v>
      </c>
      <c r="S122">
        <f t="shared" ca="1" si="3"/>
        <v>0</v>
      </c>
      <c r="T122">
        <f t="shared" ca="1" si="4"/>
        <v>1</v>
      </c>
      <c r="U122">
        <f t="shared" ca="1" si="5"/>
        <v>0</v>
      </c>
    </row>
    <row r="123" spans="1:21" x14ac:dyDescent="0.35">
      <c r="A123">
        <v>6000141241</v>
      </c>
      <c r="B123" t="s">
        <v>526</v>
      </c>
      <c r="C123" t="s">
        <v>230</v>
      </c>
      <c r="D123" s="34" t="s">
        <v>480</v>
      </c>
      <c r="E123" s="1">
        <v>45803</v>
      </c>
      <c r="F123" s="1"/>
      <c r="G123" t="s">
        <v>329</v>
      </c>
      <c r="H123" t="s">
        <v>240</v>
      </c>
      <c r="I123" s="1">
        <v>45847</v>
      </c>
      <c r="J123" t="s">
        <v>234</v>
      </c>
      <c r="K123" t="s">
        <v>235</v>
      </c>
      <c r="L123" t="s">
        <v>171</v>
      </c>
      <c r="M123" t="s">
        <v>527</v>
      </c>
      <c r="N123" t="s">
        <v>237</v>
      </c>
      <c r="O123" t="s">
        <v>230</v>
      </c>
      <c r="P123"/>
      <c r="Q123" s="193" t="str">
        <f>IF(OR(
    AND(COUNTIF(Bugs!A:A,B123)&gt;0,ISNUMBER(SEARCH("x",INDEX(Bugs!C:C,MATCH(B123,Bugs!A:A,0))))),
    AND(COUNTIF(Bugs!B:B,B123)&gt;0,ISNUMBER(SEARCH("x",INDEX(Bugs!C:C,MATCH(B123,Bugs!B:B,0))))),
    AND(COUNTIF(Bugs!A:A,B123)&gt;0,ISNUMBER(SEARCH("x",INDEX(Bugs!D:D,MATCH(B123,Bugs!A:A,0))))),
    AND(COUNTIF(Bugs!B:B,B123)&gt;0,ISNUMBER(SEARCH("x",INDEX(Bugs!D:D,MATCH(B123,Bugs!B:B,0)))))
),"Y","")</f>
        <v/>
      </c>
      <c r="R123">
        <f ca="1">IF(OR(ISNUMBER(MATCH(L123,MasterData!$D$3:$D$18,0)),ISNUMBER(MATCH(L123,MasterData!$C$3:$C$18,0))),
    DATEDIF(E123,I123,"d"),
    DATEDIF(E123,TODAY(),"d"))</f>
        <v>44</v>
      </c>
      <c r="S123">
        <f t="shared" ca="1" si="3"/>
        <v>0</v>
      </c>
      <c r="T123">
        <f t="shared" ca="1" si="4"/>
        <v>0</v>
      </c>
      <c r="U123">
        <f t="shared" ca="1" si="5"/>
        <v>1</v>
      </c>
    </row>
    <row r="124" spans="1:21" x14ac:dyDescent="0.35">
      <c r="A124">
        <v>6000141291</v>
      </c>
      <c r="B124" t="s">
        <v>528</v>
      </c>
      <c r="C124" t="s">
        <v>230</v>
      </c>
      <c r="D124" s="34" t="s">
        <v>251</v>
      </c>
      <c r="E124" s="1">
        <v>45803</v>
      </c>
      <c r="F124" s="1"/>
      <c r="G124" t="s">
        <v>529</v>
      </c>
      <c r="H124" t="s">
        <v>230</v>
      </c>
      <c r="I124" s="1">
        <v>45811</v>
      </c>
      <c r="J124" t="s">
        <v>234</v>
      </c>
      <c r="K124" t="s">
        <v>235</v>
      </c>
      <c r="L124" t="s">
        <v>171</v>
      </c>
      <c r="M124" t="s">
        <v>530</v>
      </c>
      <c r="N124" t="s">
        <v>237</v>
      </c>
      <c r="O124" t="s">
        <v>230</v>
      </c>
      <c r="P124"/>
      <c r="Q124" s="193" t="str">
        <f>IF(OR(
    AND(COUNTIF(Bugs!A:A,B124)&gt;0,ISNUMBER(SEARCH("x",INDEX(Bugs!C:C,MATCH(B124,Bugs!A:A,0))))),
    AND(COUNTIF(Bugs!B:B,B124)&gt;0,ISNUMBER(SEARCH("x",INDEX(Bugs!C:C,MATCH(B124,Bugs!B:B,0))))),
    AND(COUNTIF(Bugs!A:A,B124)&gt;0,ISNUMBER(SEARCH("x",INDEX(Bugs!D:D,MATCH(B124,Bugs!A:A,0))))),
    AND(COUNTIF(Bugs!B:B,B124)&gt;0,ISNUMBER(SEARCH("x",INDEX(Bugs!D:D,MATCH(B124,Bugs!B:B,0)))))
),"Y","")</f>
        <v/>
      </c>
      <c r="R124">
        <f ca="1">IF(OR(ISNUMBER(MATCH(L124,MasterData!$D$3:$D$18,0)),ISNUMBER(MATCH(L124,MasterData!$C$3:$C$18,0))),
    DATEDIF(E124,I124,"d"),
    DATEDIF(E124,TODAY(),"d"))</f>
        <v>8</v>
      </c>
      <c r="S124">
        <f t="shared" ca="1" si="3"/>
        <v>0</v>
      </c>
      <c r="T124">
        <f t="shared" ca="1" si="4"/>
        <v>1</v>
      </c>
      <c r="U124">
        <f t="shared" ca="1" si="5"/>
        <v>0</v>
      </c>
    </row>
    <row r="125" spans="1:21" x14ac:dyDescent="0.35">
      <c r="A125">
        <v>6000141328</v>
      </c>
      <c r="B125" t="s">
        <v>531</v>
      </c>
      <c r="C125" t="s">
        <v>230</v>
      </c>
      <c r="D125" s="34" t="s">
        <v>480</v>
      </c>
      <c r="E125" s="1">
        <v>45804</v>
      </c>
      <c r="F125" s="1">
        <v>45805</v>
      </c>
      <c r="G125" t="s">
        <v>354</v>
      </c>
      <c r="H125" t="s">
        <v>240</v>
      </c>
      <c r="I125" s="1">
        <v>45811</v>
      </c>
      <c r="J125" t="s">
        <v>234</v>
      </c>
      <c r="K125" t="s">
        <v>347</v>
      </c>
      <c r="L125" t="s">
        <v>171</v>
      </c>
      <c r="M125" t="s">
        <v>532</v>
      </c>
      <c r="N125" t="s">
        <v>237</v>
      </c>
      <c r="O125" t="s">
        <v>230</v>
      </c>
      <c r="P125"/>
      <c r="Q125" s="193" t="str">
        <f>IF(OR(
    AND(COUNTIF(Bugs!A:A,B125)&gt;0,ISNUMBER(SEARCH("x",INDEX(Bugs!C:C,MATCH(B125,Bugs!A:A,0))))),
    AND(COUNTIF(Bugs!B:B,B125)&gt;0,ISNUMBER(SEARCH("x",INDEX(Bugs!C:C,MATCH(B125,Bugs!B:B,0))))),
    AND(COUNTIF(Bugs!A:A,B125)&gt;0,ISNUMBER(SEARCH("x",INDEX(Bugs!D:D,MATCH(B125,Bugs!A:A,0))))),
    AND(COUNTIF(Bugs!B:B,B125)&gt;0,ISNUMBER(SEARCH("x",INDEX(Bugs!D:D,MATCH(B125,Bugs!B:B,0)))))
),"Y","")</f>
        <v/>
      </c>
      <c r="R125">
        <f ca="1">IF(OR(ISNUMBER(MATCH(L125,MasterData!$D$3:$D$18,0)),ISNUMBER(MATCH(L125,MasterData!$C$3:$C$18,0))),
    DATEDIF(E125,I125,"d"),
    DATEDIF(E125,TODAY(),"d"))</f>
        <v>7</v>
      </c>
      <c r="S125">
        <f t="shared" ca="1" si="3"/>
        <v>1</v>
      </c>
      <c r="T125">
        <f t="shared" ca="1" si="4"/>
        <v>0</v>
      </c>
      <c r="U125">
        <f t="shared" ca="1" si="5"/>
        <v>0</v>
      </c>
    </row>
    <row r="126" spans="1:21" x14ac:dyDescent="0.35">
      <c r="A126">
        <v>6000141409</v>
      </c>
      <c r="B126" t="s">
        <v>533</v>
      </c>
      <c r="C126" t="s">
        <v>230</v>
      </c>
      <c r="D126" s="34" t="s">
        <v>506</v>
      </c>
      <c r="E126" s="1">
        <v>45804</v>
      </c>
      <c r="F126" s="1"/>
      <c r="G126" t="s">
        <v>534</v>
      </c>
      <c r="H126" t="s">
        <v>240</v>
      </c>
      <c r="I126" s="1">
        <v>45812</v>
      </c>
      <c r="J126" t="s">
        <v>234</v>
      </c>
      <c r="K126" t="s">
        <v>235</v>
      </c>
      <c r="L126" t="s">
        <v>171</v>
      </c>
      <c r="M126" t="s">
        <v>535</v>
      </c>
      <c r="N126" t="s">
        <v>237</v>
      </c>
      <c r="O126" t="s">
        <v>230</v>
      </c>
      <c r="P126"/>
      <c r="Q126" s="193" t="str">
        <f>IF(OR(
    AND(COUNTIF(Bugs!A:A,B126)&gt;0,ISNUMBER(SEARCH("x",INDEX(Bugs!C:C,MATCH(B126,Bugs!A:A,0))))),
    AND(COUNTIF(Bugs!B:B,B126)&gt;0,ISNUMBER(SEARCH("x",INDEX(Bugs!C:C,MATCH(B126,Bugs!B:B,0))))),
    AND(COUNTIF(Bugs!A:A,B126)&gt;0,ISNUMBER(SEARCH("x",INDEX(Bugs!D:D,MATCH(B126,Bugs!A:A,0))))),
    AND(COUNTIF(Bugs!B:B,B126)&gt;0,ISNUMBER(SEARCH("x",INDEX(Bugs!D:D,MATCH(B126,Bugs!B:B,0)))))
),"Y","")</f>
        <v/>
      </c>
      <c r="R126">
        <f ca="1">IF(OR(ISNUMBER(MATCH(L126,MasterData!$D$3:$D$18,0)),ISNUMBER(MATCH(L126,MasterData!$C$3:$C$18,0))),
    DATEDIF(E126,I126,"d"),
    DATEDIF(E126,TODAY(),"d"))</f>
        <v>8</v>
      </c>
      <c r="S126">
        <f t="shared" ca="1" si="3"/>
        <v>0</v>
      </c>
      <c r="T126">
        <f t="shared" ca="1" si="4"/>
        <v>1</v>
      </c>
      <c r="U126">
        <f t="shared" ca="1" si="5"/>
        <v>0</v>
      </c>
    </row>
    <row r="127" spans="1:21" x14ac:dyDescent="0.35">
      <c r="A127">
        <v>6000141456</v>
      </c>
      <c r="B127" t="s">
        <v>536</v>
      </c>
      <c r="C127" t="s">
        <v>230</v>
      </c>
      <c r="D127" s="34" t="s">
        <v>254</v>
      </c>
      <c r="E127" s="1">
        <v>45804</v>
      </c>
      <c r="F127" s="1"/>
      <c r="G127" t="s">
        <v>537</v>
      </c>
      <c r="H127" t="s">
        <v>240</v>
      </c>
      <c r="I127" s="1">
        <v>45846</v>
      </c>
      <c r="J127" t="s">
        <v>234</v>
      </c>
      <c r="K127" t="s">
        <v>235</v>
      </c>
      <c r="L127" t="s">
        <v>171</v>
      </c>
      <c r="M127" t="s">
        <v>538</v>
      </c>
      <c r="N127" t="s">
        <v>237</v>
      </c>
      <c r="O127" t="s">
        <v>230</v>
      </c>
      <c r="P127"/>
      <c r="Q127" s="193" t="str">
        <f>IF(OR(
    AND(COUNTIF(Bugs!A:A,B127)&gt;0,ISNUMBER(SEARCH("x",INDEX(Bugs!C:C,MATCH(B127,Bugs!A:A,0))))),
    AND(COUNTIF(Bugs!B:B,B127)&gt;0,ISNUMBER(SEARCH("x",INDEX(Bugs!C:C,MATCH(B127,Bugs!B:B,0))))),
    AND(COUNTIF(Bugs!A:A,B127)&gt;0,ISNUMBER(SEARCH("x",INDEX(Bugs!D:D,MATCH(B127,Bugs!A:A,0))))),
    AND(COUNTIF(Bugs!B:B,B127)&gt;0,ISNUMBER(SEARCH("x",INDEX(Bugs!D:D,MATCH(B127,Bugs!B:B,0)))))
),"Y","")</f>
        <v/>
      </c>
      <c r="R127">
        <f ca="1">IF(OR(ISNUMBER(MATCH(L127,MasterData!$D$3:$D$18,0)),ISNUMBER(MATCH(L127,MasterData!$C$3:$C$18,0))),
    DATEDIF(E127,I127,"d"),
    DATEDIF(E127,TODAY(),"d"))</f>
        <v>42</v>
      </c>
      <c r="S127">
        <f t="shared" ca="1" si="3"/>
        <v>0</v>
      </c>
      <c r="T127">
        <f t="shared" ca="1" si="4"/>
        <v>0</v>
      </c>
      <c r="U127">
        <f t="shared" ca="1" si="5"/>
        <v>1</v>
      </c>
    </row>
    <row r="128" spans="1:21" x14ac:dyDescent="0.35">
      <c r="A128">
        <v>6000141519</v>
      </c>
      <c r="B128" t="s">
        <v>539</v>
      </c>
      <c r="C128" t="s">
        <v>230</v>
      </c>
      <c r="D128" s="34" t="s">
        <v>247</v>
      </c>
      <c r="E128" s="1">
        <v>45805</v>
      </c>
      <c r="F128" s="1"/>
      <c r="G128" t="s">
        <v>453</v>
      </c>
      <c r="H128" t="s">
        <v>240</v>
      </c>
      <c r="I128" s="1">
        <v>45819</v>
      </c>
      <c r="J128" t="s">
        <v>234</v>
      </c>
      <c r="K128" t="s">
        <v>235</v>
      </c>
      <c r="L128" t="s">
        <v>171</v>
      </c>
      <c r="M128" t="s">
        <v>540</v>
      </c>
      <c r="N128" t="s">
        <v>237</v>
      </c>
      <c r="O128" t="s">
        <v>230</v>
      </c>
      <c r="P128"/>
      <c r="Q128" s="193" t="str">
        <f>IF(OR(
    AND(COUNTIF(Bugs!A:A,B128)&gt;0,ISNUMBER(SEARCH("x",INDEX(Bugs!C:C,MATCH(B128,Bugs!A:A,0))))),
    AND(COUNTIF(Bugs!B:B,B128)&gt;0,ISNUMBER(SEARCH("x",INDEX(Bugs!C:C,MATCH(B128,Bugs!B:B,0))))),
    AND(COUNTIF(Bugs!A:A,B128)&gt;0,ISNUMBER(SEARCH("x",INDEX(Bugs!D:D,MATCH(B128,Bugs!A:A,0))))),
    AND(COUNTIF(Bugs!B:B,B128)&gt;0,ISNUMBER(SEARCH("x",INDEX(Bugs!D:D,MATCH(B128,Bugs!B:B,0)))))
),"Y","")</f>
        <v/>
      </c>
      <c r="R128">
        <f ca="1">IF(OR(ISNUMBER(MATCH(L128,MasterData!$D$3:$D$18,0)),ISNUMBER(MATCH(L128,MasterData!$C$3:$C$18,0))),
    DATEDIF(E128,I128,"d"),
    DATEDIF(E128,TODAY(),"d"))</f>
        <v>14</v>
      </c>
      <c r="S128">
        <f t="shared" ca="1" si="3"/>
        <v>0</v>
      </c>
      <c r="T128">
        <f t="shared" ca="1" si="4"/>
        <v>1</v>
      </c>
      <c r="U128">
        <f t="shared" ca="1" si="5"/>
        <v>0</v>
      </c>
    </row>
    <row r="129" spans="1:21" x14ac:dyDescent="0.35">
      <c r="A129">
        <v>6000141525</v>
      </c>
      <c r="B129" t="s">
        <v>541</v>
      </c>
      <c r="C129" t="s">
        <v>230</v>
      </c>
      <c r="D129" s="34" t="s">
        <v>274</v>
      </c>
      <c r="E129" s="1">
        <v>45805</v>
      </c>
      <c r="F129" s="1"/>
      <c r="G129" t="s">
        <v>321</v>
      </c>
      <c r="H129" t="s">
        <v>245</v>
      </c>
      <c r="I129" s="1">
        <v>45813</v>
      </c>
      <c r="J129" t="s">
        <v>234</v>
      </c>
      <c r="K129" t="s">
        <v>241</v>
      </c>
      <c r="L129" t="s">
        <v>171</v>
      </c>
      <c r="M129" t="s">
        <v>542</v>
      </c>
      <c r="N129" t="s">
        <v>237</v>
      </c>
      <c r="O129" t="s">
        <v>230</v>
      </c>
      <c r="P129"/>
      <c r="Q129" s="193" t="str">
        <f>IF(OR(
    AND(COUNTIF(Bugs!A:A,B129)&gt;0,ISNUMBER(SEARCH("x",INDEX(Bugs!C:C,MATCH(B129,Bugs!A:A,0))))),
    AND(COUNTIF(Bugs!B:B,B129)&gt;0,ISNUMBER(SEARCH("x",INDEX(Bugs!C:C,MATCH(B129,Bugs!B:B,0))))),
    AND(COUNTIF(Bugs!A:A,B129)&gt;0,ISNUMBER(SEARCH("x",INDEX(Bugs!D:D,MATCH(B129,Bugs!A:A,0))))),
    AND(COUNTIF(Bugs!B:B,B129)&gt;0,ISNUMBER(SEARCH("x",INDEX(Bugs!D:D,MATCH(B129,Bugs!B:B,0)))))
),"Y","")</f>
        <v/>
      </c>
      <c r="R129">
        <f ca="1">IF(OR(ISNUMBER(MATCH(L129,MasterData!$D$3:$D$18,0)),ISNUMBER(MATCH(L129,MasterData!$C$3:$C$18,0))),
    DATEDIF(E129,I129,"d"),
    DATEDIF(E129,TODAY(),"d"))</f>
        <v>8</v>
      </c>
      <c r="S129">
        <f t="shared" ca="1" si="3"/>
        <v>0</v>
      </c>
      <c r="T129">
        <f t="shared" ca="1" si="4"/>
        <v>1</v>
      </c>
      <c r="U129">
        <f t="shared" ca="1" si="5"/>
        <v>0</v>
      </c>
    </row>
    <row r="130" spans="1:21" x14ac:dyDescent="0.35">
      <c r="A130">
        <v>6000141527</v>
      </c>
      <c r="B130" t="s">
        <v>543</v>
      </c>
      <c r="C130" t="s">
        <v>230</v>
      </c>
      <c r="D130" s="34" t="s">
        <v>274</v>
      </c>
      <c r="E130" s="1">
        <v>45805</v>
      </c>
      <c r="F130" s="1"/>
      <c r="G130" t="s">
        <v>544</v>
      </c>
      <c r="H130" t="s">
        <v>245</v>
      </c>
      <c r="I130" s="1">
        <v>45813</v>
      </c>
      <c r="J130" t="s">
        <v>234</v>
      </c>
      <c r="K130" t="s">
        <v>235</v>
      </c>
      <c r="L130" t="s">
        <v>171</v>
      </c>
      <c r="M130" t="s">
        <v>545</v>
      </c>
      <c r="N130" t="s">
        <v>237</v>
      </c>
      <c r="O130" t="s">
        <v>230</v>
      </c>
      <c r="P130"/>
      <c r="Q130" s="193" t="str">
        <f>IF(OR(
    AND(COUNTIF(Bugs!A:A,B130)&gt;0,ISNUMBER(SEARCH("x",INDEX(Bugs!C:C,MATCH(B130,Bugs!A:A,0))))),
    AND(COUNTIF(Bugs!B:B,B130)&gt;0,ISNUMBER(SEARCH("x",INDEX(Bugs!C:C,MATCH(B130,Bugs!B:B,0))))),
    AND(COUNTIF(Bugs!A:A,B130)&gt;0,ISNUMBER(SEARCH("x",INDEX(Bugs!D:D,MATCH(B130,Bugs!A:A,0))))),
    AND(COUNTIF(Bugs!B:B,B130)&gt;0,ISNUMBER(SEARCH("x",INDEX(Bugs!D:D,MATCH(B130,Bugs!B:B,0)))))
),"Y","")</f>
        <v/>
      </c>
      <c r="R130">
        <f ca="1">IF(OR(ISNUMBER(MATCH(L130,MasterData!$D$3:$D$18,0)),ISNUMBER(MATCH(L130,MasterData!$C$3:$C$18,0))),
    DATEDIF(E130,I130,"d"),
    DATEDIF(E130,TODAY(),"d"))</f>
        <v>8</v>
      </c>
      <c r="S130">
        <f t="shared" ca="1" si="3"/>
        <v>0</v>
      </c>
      <c r="T130">
        <f t="shared" ca="1" si="4"/>
        <v>1</v>
      </c>
      <c r="U130">
        <f t="shared" ca="1" si="5"/>
        <v>0</v>
      </c>
    </row>
    <row r="131" spans="1:21" x14ac:dyDescent="0.35">
      <c r="A131">
        <v>6000141568</v>
      </c>
      <c r="B131" t="s">
        <v>230</v>
      </c>
      <c r="C131" t="s">
        <v>230</v>
      </c>
      <c r="D131" s="34">
        <v>3003</v>
      </c>
      <c r="E131" s="1">
        <v>45805</v>
      </c>
      <c r="F131" s="1"/>
      <c r="G131" t="s">
        <v>400</v>
      </c>
      <c r="H131" t="s">
        <v>245</v>
      </c>
      <c r="I131" s="1">
        <v>45843</v>
      </c>
      <c r="J131" t="s">
        <v>201</v>
      </c>
      <c r="K131" t="s">
        <v>241</v>
      </c>
      <c r="L131" t="s">
        <v>171</v>
      </c>
      <c r="M131" t="s">
        <v>546</v>
      </c>
      <c r="N131" t="s">
        <v>237</v>
      </c>
      <c r="O131" t="s">
        <v>230</v>
      </c>
      <c r="P131"/>
      <c r="Q131" s="193" t="str">
        <f>IF(OR(
    AND(COUNTIF(Bugs!A:A,B131)&gt;0,ISNUMBER(SEARCH("x",INDEX(Bugs!C:C,MATCH(B131,Bugs!A:A,0))))),
    AND(COUNTIF(Bugs!B:B,B131)&gt;0,ISNUMBER(SEARCH("x",INDEX(Bugs!C:C,MATCH(B131,Bugs!B:B,0))))),
    AND(COUNTIF(Bugs!A:A,B131)&gt;0,ISNUMBER(SEARCH("x",INDEX(Bugs!D:D,MATCH(B131,Bugs!A:A,0))))),
    AND(COUNTIF(Bugs!B:B,B131)&gt;0,ISNUMBER(SEARCH("x",INDEX(Bugs!D:D,MATCH(B131,Bugs!B:B,0)))))
),"Y","")</f>
        <v/>
      </c>
      <c r="R131">
        <f ca="1">IF(OR(ISNUMBER(MATCH(L131,MasterData!$D$3:$D$18,0)),ISNUMBER(MATCH(L131,MasterData!$C$3:$C$18,0))),
    DATEDIF(E131,I131,"d"),
    DATEDIF(E131,TODAY(),"d"))</f>
        <v>38</v>
      </c>
      <c r="S131">
        <f t="shared" ref="S131:S191" ca="1" si="6">IF(AND($R131&gt;=0,$R131&lt;=7),1,0)</f>
        <v>0</v>
      </c>
      <c r="T131">
        <f t="shared" ref="T131:T191" ca="1" si="7">IF(AND($R131&gt;7,R131&lt;=30),1,0)</f>
        <v>0</v>
      </c>
      <c r="U131">
        <f t="shared" ref="U131:U191" ca="1" si="8">IF($R131&gt;30,1,0)</f>
        <v>1</v>
      </c>
    </row>
    <row r="132" spans="1:21" x14ac:dyDescent="0.35">
      <c r="A132">
        <v>6000141573</v>
      </c>
      <c r="B132" t="s">
        <v>547</v>
      </c>
      <c r="C132" t="s">
        <v>230</v>
      </c>
      <c r="D132" s="34" t="s">
        <v>480</v>
      </c>
      <c r="E132" s="1">
        <v>45805</v>
      </c>
      <c r="F132" s="1"/>
      <c r="G132" t="s">
        <v>275</v>
      </c>
      <c r="H132" t="s">
        <v>233</v>
      </c>
      <c r="I132" s="1">
        <v>45835</v>
      </c>
      <c r="J132" t="s">
        <v>234</v>
      </c>
      <c r="K132" t="s">
        <v>241</v>
      </c>
      <c r="L132" t="s">
        <v>171</v>
      </c>
      <c r="M132" t="s">
        <v>548</v>
      </c>
      <c r="N132" t="s">
        <v>237</v>
      </c>
      <c r="O132" t="s">
        <v>230</v>
      </c>
      <c r="P132"/>
      <c r="Q132" s="193" t="str">
        <f>IF(OR(
    AND(COUNTIF(Bugs!A:A,B132)&gt;0,ISNUMBER(SEARCH("x",INDEX(Bugs!C:C,MATCH(B132,Bugs!A:A,0))))),
    AND(COUNTIF(Bugs!B:B,B132)&gt;0,ISNUMBER(SEARCH("x",INDEX(Bugs!C:C,MATCH(B132,Bugs!B:B,0))))),
    AND(COUNTIF(Bugs!A:A,B132)&gt;0,ISNUMBER(SEARCH("x",INDEX(Bugs!D:D,MATCH(B132,Bugs!A:A,0))))),
    AND(COUNTIF(Bugs!B:B,B132)&gt;0,ISNUMBER(SEARCH("x",INDEX(Bugs!D:D,MATCH(B132,Bugs!B:B,0)))))
),"Y","")</f>
        <v/>
      </c>
      <c r="R132">
        <f ca="1">IF(OR(ISNUMBER(MATCH(L132,MasterData!$D$3:$D$18,0)),ISNUMBER(MATCH(L132,MasterData!$C$3:$C$18,0))),
    DATEDIF(E132,I132,"d"),
    DATEDIF(E132,TODAY(),"d"))</f>
        <v>30</v>
      </c>
      <c r="S132">
        <f t="shared" ca="1" si="6"/>
        <v>0</v>
      </c>
      <c r="T132">
        <f t="shared" ca="1" si="7"/>
        <v>1</v>
      </c>
      <c r="U132">
        <f t="shared" ca="1" si="8"/>
        <v>0</v>
      </c>
    </row>
    <row r="133" spans="1:21" x14ac:dyDescent="0.35">
      <c r="A133">
        <v>6000141657</v>
      </c>
      <c r="B133" t="s">
        <v>549</v>
      </c>
      <c r="C133" t="s">
        <v>230</v>
      </c>
      <c r="D133" s="34" t="s">
        <v>231</v>
      </c>
      <c r="E133" s="1">
        <v>45806</v>
      </c>
      <c r="F133" s="1"/>
      <c r="G133" t="s">
        <v>453</v>
      </c>
      <c r="H133" t="s">
        <v>233</v>
      </c>
      <c r="I133" s="1">
        <v>45839</v>
      </c>
      <c r="J133" t="s">
        <v>234</v>
      </c>
      <c r="K133" t="s">
        <v>235</v>
      </c>
      <c r="L133" t="s">
        <v>171</v>
      </c>
      <c r="M133" t="s">
        <v>550</v>
      </c>
      <c r="N133" t="s">
        <v>237</v>
      </c>
      <c r="O133" t="s">
        <v>230</v>
      </c>
      <c r="P133"/>
      <c r="Q133" s="193" t="str">
        <f>IF(OR(
    AND(COUNTIF(Bugs!A:A,B133)&gt;0,ISNUMBER(SEARCH("x",INDEX(Bugs!C:C,MATCH(B133,Bugs!A:A,0))))),
    AND(COUNTIF(Bugs!B:B,B133)&gt;0,ISNUMBER(SEARCH("x",INDEX(Bugs!C:C,MATCH(B133,Bugs!B:B,0))))),
    AND(COUNTIF(Bugs!A:A,B133)&gt;0,ISNUMBER(SEARCH("x",INDEX(Bugs!D:D,MATCH(B133,Bugs!A:A,0))))),
    AND(COUNTIF(Bugs!B:B,B133)&gt;0,ISNUMBER(SEARCH("x",INDEX(Bugs!D:D,MATCH(B133,Bugs!B:B,0)))))
),"Y","")</f>
        <v/>
      </c>
      <c r="R133">
        <f ca="1">IF(OR(ISNUMBER(MATCH(L133,MasterData!$D$3:$D$18,0)),ISNUMBER(MATCH(L133,MasterData!$C$3:$C$18,0))),
    DATEDIF(E133,I133,"d"),
    DATEDIF(E133,TODAY(),"d"))</f>
        <v>33</v>
      </c>
      <c r="S133">
        <f t="shared" ca="1" si="6"/>
        <v>0</v>
      </c>
      <c r="T133">
        <f t="shared" ca="1" si="7"/>
        <v>0</v>
      </c>
      <c r="U133">
        <f t="shared" ca="1" si="8"/>
        <v>1</v>
      </c>
    </row>
    <row r="134" spans="1:21" x14ac:dyDescent="0.35">
      <c r="A134">
        <v>6000141721</v>
      </c>
      <c r="B134" t="s">
        <v>551</v>
      </c>
      <c r="C134" t="s">
        <v>230</v>
      </c>
      <c r="D134" s="34" t="s">
        <v>480</v>
      </c>
      <c r="E134" s="1">
        <v>45807</v>
      </c>
      <c r="F134" s="1"/>
      <c r="G134" t="s">
        <v>552</v>
      </c>
      <c r="H134" t="s">
        <v>240</v>
      </c>
      <c r="I134" s="1">
        <v>45814</v>
      </c>
      <c r="J134" t="s">
        <v>234</v>
      </c>
      <c r="K134" t="s">
        <v>241</v>
      </c>
      <c r="L134" t="s">
        <v>171</v>
      </c>
      <c r="M134" t="s">
        <v>553</v>
      </c>
      <c r="N134" t="s">
        <v>237</v>
      </c>
      <c r="O134" t="s">
        <v>230</v>
      </c>
      <c r="P134"/>
      <c r="Q134" s="193" t="str">
        <f>IF(OR(
    AND(COUNTIF(Bugs!A:A,B134)&gt;0,ISNUMBER(SEARCH("x",INDEX(Bugs!C:C,MATCH(B134,Bugs!A:A,0))))),
    AND(COUNTIF(Bugs!B:B,B134)&gt;0,ISNUMBER(SEARCH("x",INDEX(Bugs!C:C,MATCH(B134,Bugs!B:B,0))))),
    AND(COUNTIF(Bugs!A:A,B134)&gt;0,ISNUMBER(SEARCH("x",INDEX(Bugs!D:D,MATCH(B134,Bugs!A:A,0))))),
    AND(COUNTIF(Bugs!B:B,B134)&gt;0,ISNUMBER(SEARCH("x",INDEX(Bugs!D:D,MATCH(B134,Bugs!B:B,0)))))
),"Y","")</f>
        <v/>
      </c>
      <c r="R134">
        <f ca="1">IF(OR(ISNUMBER(MATCH(L134,MasterData!$D$3:$D$18,0)),ISNUMBER(MATCH(L134,MasterData!$C$3:$C$18,0))),
    DATEDIF(E134,I134,"d"),
    DATEDIF(E134,TODAY(),"d"))</f>
        <v>7</v>
      </c>
      <c r="S134">
        <f t="shared" ca="1" si="6"/>
        <v>1</v>
      </c>
      <c r="T134">
        <f t="shared" ca="1" si="7"/>
        <v>0</v>
      </c>
      <c r="U134">
        <f t="shared" ca="1" si="8"/>
        <v>0</v>
      </c>
    </row>
    <row r="135" spans="1:21" x14ac:dyDescent="0.35">
      <c r="A135">
        <v>6000141724</v>
      </c>
      <c r="B135" t="s">
        <v>554</v>
      </c>
      <c r="C135" t="s">
        <v>230</v>
      </c>
      <c r="D135" s="34" t="s">
        <v>480</v>
      </c>
      <c r="E135" s="1">
        <v>45807</v>
      </c>
      <c r="F135" s="1"/>
      <c r="G135" t="s">
        <v>275</v>
      </c>
      <c r="H135" t="s">
        <v>240</v>
      </c>
      <c r="I135" s="1">
        <v>45814</v>
      </c>
      <c r="J135" t="s">
        <v>234</v>
      </c>
      <c r="K135" t="s">
        <v>347</v>
      </c>
      <c r="L135" t="s">
        <v>171</v>
      </c>
      <c r="M135" t="s">
        <v>555</v>
      </c>
      <c r="N135" t="s">
        <v>237</v>
      </c>
      <c r="O135" t="s">
        <v>230</v>
      </c>
      <c r="P135"/>
      <c r="Q135" s="193" t="str">
        <f>IF(OR(
    AND(COUNTIF(Bugs!A:A,B135)&gt;0,ISNUMBER(SEARCH("x",INDEX(Bugs!C:C,MATCH(B135,Bugs!A:A,0))))),
    AND(COUNTIF(Bugs!B:B,B135)&gt;0,ISNUMBER(SEARCH("x",INDEX(Bugs!C:C,MATCH(B135,Bugs!B:B,0))))),
    AND(COUNTIF(Bugs!A:A,B135)&gt;0,ISNUMBER(SEARCH("x",INDEX(Bugs!D:D,MATCH(B135,Bugs!A:A,0))))),
    AND(COUNTIF(Bugs!B:B,B135)&gt;0,ISNUMBER(SEARCH("x",INDEX(Bugs!D:D,MATCH(B135,Bugs!B:B,0)))))
),"Y","")</f>
        <v/>
      </c>
      <c r="R135">
        <f ca="1">IF(OR(ISNUMBER(MATCH(L135,MasterData!$D$3:$D$18,0)),ISNUMBER(MATCH(L135,MasterData!$C$3:$C$18,0))),
    DATEDIF(E135,I135,"d"),
    DATEDIF(E135,TODAY(),"d"))</f>
        <v>7</v>
      </c>
      <c r="S135">
        <f t="shared" ca="1" si="6"/>
        <v>1</v>
      </c>
      <c r="T135">
        <f t="shared" ca="1" si="7"/>
        <v>0</v>
      </c>
      <c r="U135">
        <f t="shared" ca="1" si="8"/>
        <v>0</v>
      </c>
    </row>
    <row r="136" spans="1:21" x14ac:dyDescent="0.35">
      <c r="A136">
        <v>6000141747</v>
      </c>
      <c r="B136" t="s">
        <v>556</v>
      </c>
      <c r="C136" t="s">
        <v>230</v>
      </c>
      <c r="D136" s="34" t="s">
        <v>254</v>
      </c>
      <c r="E136" s="1">
        <v>45807</v>
      </c>
      <c r="F136" s="1">
        <v>45812</v>
      </c>
      <c r="G136" t="s">
        <v>255</v>
      </c>
      <c r="H136" t="s">
        <v>240</v>
      </c>
      <c r="I136" s="1">
        <v>45820</v>
      </c>
      <c r="J136" t="s">
        <v>234</v>
      </c>
      <c r="K136" t="s">
        <v>347</v>
      </c>
      <c r="L136" t="s">
        <v>171</v>
      </c>
      <c r="M136" t="s">
        <v>557</v>
      </c>
      <c r="N136" t="s">
        <v>237</v>
      </c>
      <c r="O136" t="s">
        <v>230</v>
      </c>
      <c r="P136"/>
      <c r="Q136" s="193" t="str">
        <f>IF(OR(
    AND(COUNTIF(Bugs!A:A,B136)&gt;0,ISNUMBER(SEARCH("x",INDEX(Bugs!C:C,MATCH(B136,Bugs!A:A,0))))),
    AND(COUNTIF(Bugs!B:B,B136)&gt;0,ISNUMBER(SEARCH("x",INDEX(Bugs!C:C,MATCH(B136,Bugs!B:B,0))))),
    AND(COUNTIF(Bugs!A:A,B136)&gt;0,ISNUMBER(SEARCH("x",INDEX(Bugs!D:D,MATCH(B136,Bugs!A:A,0))))),
    AND(COUNTIF(Bugs!B:B,B136)&gt;0,ISNUMBER(SEARCH("x",INDEX(Bugs!D:D,MATCH(B136,Bugs!B:B,0)))))
),"Y","")</f>
        <v/>
      </c>
      <c r="R136">
        <f ca="1">IF(OR(ISNUMBER(MATCH(L136,MasterData!$D$3:$D$18,0)),ISNUMBER(MATCH(L136,MasterData!$C$3:$C$18,0))),
    DATEDIF(E136,I136,"d"),
    DATEDIF(E136,TODAY(),"d"))</f>
        <v>13</v>
      </c>
      <c r="S136">
        <f t="shared" ca="1" si="6"/>
        <v>0</v>
      </c>
      <c r="T136">
        <f t="shared" ca="1" si="7"/>
        <v>1</v>
      </c>
      <c r="U136">
        <f t="shared" ca="1" si="8"/>
        <v>0</v>
      </c>
    </row>
    <row r="137" spans="1:21" x14ac:dyDescent="0.35">
      <c r="A137">
        <v>6000141793</v>
      </c>
      <c r="B137" t="s">
        <v>558</v>
      </c>
      <c r="C137" t="s">
        <v>230</v>
      </c>
      <c r="D137" s="34" t="s">
        <v>480</v>
      </c>
      <c r="E137" s="1">
        <v>45810</v>
      </c>
      <c r="F137" s="1">
        <v>45828</v>
      </c>
      <c r="G137" t="s">
        <v>559</v>
      </c>
      <c r="H137" t="s">
        <v>233</v>
      </c>
      <c r="I137" s="1">
        <v>45833</v>
      </c>
      <c r="J137" t="s">
        <v>234</v>
      </c>
      <c r="K137" t="s">
        <v>241</v>
      </c>
      <c r="L137" t="s">
        <v>171</v>
      </c>
      <c r="M137" t="s">
        <v>561</v>
      </c>
      <c r="N137" t="s">
        <v>237</v>
      </c>
      <c r="O137" t="s">
        <v>230</v>
      </c>
      <c r="P137"/>
      <c r="Q137" s="193" t="str">
        <f>IF(OR(
    AND(COUNTIF(Bugs!A:A,B137)&gt;0,ISNUMBER(SEARCH("x",INDEX(Bugs!C:C,MATCH(B137,Bugs!A:A,0))))),
    AND(COUNTIF(Bugs!B:B,B137)&gt;0,ISNUMBER(SEARCH("x",INDEX(Bugs!C:C,MATCH(B137,Bugs!B:B,0))))),
    AND(COUNTIF(Bugs!A:A,B137)&gt;0,ISNUMBER(SEARCH("x",INDEX(Bugs!D:D,MATCH(B137,Bugs!A:A,0))))),
    AND(COUNTIF(Bugs!B:B,B137)&gt;0,ISNUMBER(SEARCH("x",INDEX(Bugs!D:D,MATCH(B137,Bugs!B:B,0)))))
),"Y","")</f>
        <v/>
      </c>
      <c r="R137">
        <f ca="1">IF(OR(ISNUMBER(MATCH(L137,MasterData!$D$3:$D$18,0)),ISNUMBER(MATCH(L137,MasterData!$C$3:$C$18,0))),
    DATEDIF(E137,I137,"d"),
    DATEDIF(E137,TODAY(),"d"))</f>
        <v>23</v>
      </c>
      <c r="S137">
        <f t="shared" ca="1" si="6"/>
        <v>0</v>
      </c>
      <c r="T137">
        <f t="shared" ca="1" si="7"/>
        <v>1</v>
      </c>
      <c r="U137">
        <f t="shared" ca="1" si="8"/>
        <v>0</v>
      </c>
    </row>
    <row r="138" spans="1:21" x14ac:dyDescent="0.35">
      <c r="A138">
        <v>6000141959</v>
      </c>
      <c r="B138" t="s">
        <v>562</v>
      </c>
      <c r="C138" t="s">
        <v>230</v>
      </c>
      <c r="D138" s="34" t="s">
        <v>506</v>
      </c>
      <c r="E138" s="1">
        <v>45811</v>
      </c>
      <c r="F138" s="1"/>
      <c r="G138" t="s">
        <v>507</v>
      </c>
      <c r="H138" t="s">
        <v>233</v>
      </c>
      <c r="I138" s="1">
        <v>45819</v>
      </c>
      <c r="J138" t="s">
        <v>234</v>
      </c>
      <c r="K138" t="s">
        <v>235</v>
      </c>
      <c r="L138" t="s">
        <v>171</v>
      </c>
      <c r="M138" t="s">
        <v>563</v>
      </c>
      <c r="N138" t="s">
        <v>237</v>
      </c>
      <c r="O138" t="s">
        <v>230</v>
      </c>
      <c r="P138"/>
      <c r="Q138" s="193" t="str">
        <f>IF(OR(
    AND(COUNTIF(Bugs!A:A,B138)&gt;0,ISNUMBER(SEARCH("x",INDEX(Bugs!C:C,MATCH(B138,Bugs!A:A,0))))),
    AND(COUNTIF(Bugs!B:B,B138)&gt;0,ISNUMBER(SEARCH("x",INDEX(Bugs!C:C,MATCH(B138,Bugs!B:B,0))))),
    AND(COUNTIF(Bugs!A:A,B138)&gt;0,ISNUMBER(SEARCH("x",INDEX(Bugs!D:D,MATCH(B138,Bugs!A:A,0))))),
    AND(COUNTIF(Bugs!B:B,B138)&gt;0,ISNUMBER(SEARCH("x",INDEX(Bugs!D:D,MATCH(B138,Bugs!B:B,0)))))
),"Y","")</f>
        <v/>
      </c>
      <c r="R138">
        <f ca="1">IF(OR(ISNUMBER(MATCH(L138,MasterData!$D$3:$D$18,0)),ISNUMBER(MATCH(L138,MasterData!$C$3:$C$18,0))),
    DATEDIF(E138,I138,"d"),
    DATEDIF(E138,TODAY(),"d"))</f>
        <v>8</v>
      </c>
      <c r="S138">
        <f t="shared" ca="1" si="6"/>
        <v>0</v>
      </c>
      <c r="T138">
        <f t="shared" ca="1" si="7"/>
        <v>1</v>
      </c>
      <c r="U138">
        <f t="shared" ca="1" si="8"/>
        <v>0</v>
      </c>
    </row>
    <row r="139" spans="1:21" x14ac:dyDescent="0.35">
      <c r="A139">
        <v>6000142018</v>
      </c>
      <c r="B139" t="s">
        <v>564</v>
      </c>
      <c r="C139" t="s">
        <v>230</v>
      </c>
      <c r="D139" s="34" t="s">
        <v>231</v>
      </c>
      <c r="E139" s="1">
        <v>45811</v>
      </c>
      <c r="F139" s="1">
        <v>45817</v>
      </c>
      <c r="G139" t="s">
        <v>293</v>
      </c>
      <c r="H139" t="s">
        <v>377</v>
      </c>
      <c r="I139" s="1">
        <v>45819</v>
      </c>
      <c r="J139" t="s">
        <v>234</v>
      </c>
      <c r="K139" t="s">
        <v>241</v>
      </c>
      <c r="L139" t="s">
        <v>171</v>
      </c>
      <c r="M139" t="s">
        <v>565</v>
      </c>
      <c r="N139" t="s">
        <v>237</v>
      </c>
      <c r="O139" t="s">
        <v>230</v>
      </c>
      <c r="P139"/>
      <c r="Q139" s="193" t="str">
        <f>IF(OR(
    AND(COUNTIF(Bugs!A:A,B139)&gt;0,ISNUMBER(SEARCH("x",INDEX(Bugs!C:C,MATCH(B139,Bugs!A:A,0))))),
    AND(COUNTIF(Bugs!B:B,B139)&gt;0,ISNUMBER(SEARCH("x",INDEX(Bugs!C:C,MATCH(B139,Bugs!B:B,0))))),
    AND(COUNTIF(Bugs!A:A,B139)&gt;0,ISNUMBER(SEARCH("x",INDEX(Bugs!D:D,MATCH(B139,Bugs!A:A,0))))),
    AND(COUNTIF(Bugs!B:B,B139)&gt;0,ISNUMBER(SEARCH("x",INDEX(Bugs!D:D,MATCH(B139,Bugs!B:B,0)))))
),"Y","")</f>
        <v/>
      </c>
      <c r="R139">
        <f ca="1">IF(OR(ISNUMBER(MATCH(L139,MasterData!$D$3:$D$18,0)),ISNUMBER(MATCH(L139,MasterData!$C$3:$C$18,0))),
    DATEDIF(E139,I139,"d"),
    DATEDIF(E139,TODAY(),"d"))</f>
        <v>8</v>
      </c>
      <c r="S139">
        <f t="shared" ca="1" si="6"/>
        <v>0</v>
      </c>
      <c r="T139">
        <f t="shared" ca="1" si="7"/>
        <v>1</v>
      </c>
      <c r="U139">
        <f t="shared" ca="1" si="8"/>
        <v>0</v>
      </c>
    </row>
    <row r="140" spans="1:21" x14ac:dyDescent="0.35">
      <c r="A140">
        <v>6000142063</v>
      </c>
      <c r="B140" t="s">
        <v>566</v>
      </c>
      <c r="C140" t="s">
        <v>230</v>
      </c>
      <c r="D140" s="34" t="s">
        <v>480</v>
      </c>
      <c r="E140" s="1">
        <v>45811</v>
      </c>
      <c r="F140" s="1"/>
      <c r="G140" t="s">
        <v>329</v>
      </c>
      <c r="H140" t="s">
        <v>233</v>
      </c>
      <c r="I140" s="1">
        <v>45819</v>
      </c>
      <c r="J140" t="s">
        <v>234</v>
      </c>
      <c r="K140" t="s">
        <v>241</v>
      </c>
      <c r="L140" t="s">
        <v>171</v>
      </c>
      <c r="M140" t="s">
        <v>567</v>
      </c>
      <c r="N140" t="s">
        <v>237</v>
      </c>
      <c r="O140" t="s">
        <v>230</v>
      </c>
      <c r="P140"/>
      <c r="Q140" s="193" t="str">
        <f>IF(OR(
    AND(COUNTIF(Bugs!A:A,B140)&gt;0,ISNUMBER(SEARCH("x",INDEX(Bugs!C:C,MATCH(B140,Bugs!A:A,0))))),
    AND(COUNTIF(Bugs!B:B,B140)&gt;0,ISNUMBER(SEARCH("x",INDEX(Bugs!C:C,MATCH(B140,Bugs!B:B,0))))),
    AND(COUNTIF(Bugs!A:A,B140)&gt;0,ISNUMBER(SEARCH("x",INDEX(Bugs!D:D,MATCH(B140,Bugs!A:A,0))))),
    AND(COUNTIF(Bugs!B:B,B140)&gt;0,ISNUMBER(SEARCH("x",INDEX(Bugs!D:D,MATCH(B140,Bugs!B:B,0)))))
),"Y","")</f>
        <v/>
      </c>
      <c r="R140">
        <f ca="1">IF(OR(ISNUMBER(MATCH(L140,MasterData!$D$3:$D$18,0)),ISNUMBER(MATCH(L140,MasterData!$C$3:$C$18,0))),
    DATEDIF(E140,I140,"d"),
    DATEDIF(E140,TODAY(),"d"))</f>
        <v>8</v>
      </c>
      <c r="S140">
        <f t="shared" ca="1" si="6"/>
        <v>0</v>
      </c>
      <c r="T140">
        <f t="shared" ca="1" si="7"/>
        <v>1</v>
      </c>
      <c r="U140">
        <f t="shared" ca="1" si="8"/>
        <v>0</v>
      </c>
    </row>
    <row r="141" spans="1:21" x14ac:dyDescent="0.35">
      <c r="A141">
        <v>6000142101</v>
      </c>
      <c r="B141" t="s">
        <v>568</v>
      </c>
      <c r="C141" t="s">
        <v>230</v>
      </c>
      <c r="D141" s="34" t="s">
        <v>506</v>
      </c>
      <c r="E141" s="1">
        <v>45812</v>
      </c>
      <c r="F141" s="1"/>
      <c r="G141" t="s">
        <v>534</v>
      </c>
      <c r="H141" t="s">
        <v>233</v>
      </c>
      <c r="I141" s="1">
        <v>45846</v>
      </c>
      <c r="J141" t="s">
        <v>234</v>
      </c>
      <c r="K141" t="s">
        <v>235</v>
      </c>
      <c r="L141" t="s">
        <v>171</v>
      </c>
      <c r="M141" t="s">
        <v>569</v>
      </c>
      <c r="N141" t="s">
        <v>237</v>
      </c>
      <c r="O141" t="s">
        <v>230</v>
      </c>
      <c r="P141"/>
      <c r="Q141" s="193" t="str">
        <f>IF(OR(
    AND(COUNTIF(Bugs!A:A,B141)&gt;0,ISNUMBER(SEARCH("x",INDEX(Bugs!C:C,MATCH(B141,Bugs!A:A,0))))),
    AND(COUNTIF(Bugs!B:B,B141)&gt;0,ISNUMBER(SEARCH("x",INDEX(Bugs!C:C,MATCH(B141,Bugs!B:B,0))))),
    AND(COUNTIF(Bugs!A:A,B141)&gt;0,ISNUMBER(SEARCH("x",INDEX(Bugs!D:D,MATCH(B141,Bugs!A:A,0))))),
    AND(COUNTIF(Bugs!B:B,B141)&gt;0,ISNUMBER(SEARCH("x",INDEX(Bugs!D:D,MATCH(B141,Bugs!B:B,0)))))
),"Y","")</f>
        <v/>
      </c>
      <c r="R141">
        <f ca="1">IF(OR(ISNUMBER(MATCH(L141,MasterData!$D$3:$D$18,0)),ISNUMBER(MATCH(L141,MasterData!$C$3:$C$18,0))),
    DATEDIF(E141,I141,"d"),
    DATEDIF(E141,TODAY(),"d"))</f>
        <v>34</v>
      </c>
      <c r="S141">
        <f t="shared" ca="1" si="6"/>
        <v>0</v>
      </c>
      <c r="T141">
        <f t="shared" ca="1" si="7"/>
        <v>0</v>
      </c>
      <c r="U141">
        <f t="shared" ca="1" si="8"/>
        <v>1</v>
      </c>
    </row>
    <row r="142" spans="1:21" x14ac:dyDescent="0.35">
      <c r="A142">
        <v>6000142210</v>
      </c>
      <c r="B142" t="s">
        <v>570</v>
      </c>
      <c r="C142" t="s">
        <v>230</v>
      </c>
      <c r="D142" s="34" t="s">
        <v>449</v>
      </c>
      <c r="E142" s="1">
        <v>45812</v>
      </c>
      <c r="F142" s="1"/>
      <c r="G142" t="s">
        <v>450</v>
      </c>
      <c r="H142" t="s">
        <v>233</v>
      </c>
      <c r="I142" s="1">
        <v>45820</v>
      </c>
      <c r="J142" t="s">
        <v>234</v>
      </c>
      <c r="K142" t="s">
        <v>241</v>
      </c>
      <c r="L142" t="s">
        <v>171</v>
      </c>
      <c r="M142" t="s">
        <v>571</v>
      </c>
      <c r="N142" t="s">
        <v>237</v>
      </c>
      <c r="O142" t="s">
        <v>230</v>
      </c>
      <c r="P142"/>
      <c r="Q142" s="193" t="str">
        <f>IF(OR(
    AND(COUNTIF(Bugs!A:A,B142)&gt;0,ISNUMBER(SEARCH("x",INDEX(Bugs!C:C,MATCH(B142,Bugs!A:A,0))))),
    AND(COUNTIF(Bugs!B:B,B142)&gt;0,ISNUMBER(SEARCH("x",INDEX(Bugs!C:C,MATCH(B142,Bugs!B:B,0))))),
    AND(COUNTIF(Bugs!A:A,B142)&gt;0,ISNUMBER(SEARCH("x",INDEX(Bugs!D:D,MATCH(B142,Bugs!A:A,0))))),
    AND(COUNTIF(Bugs!B:B,B142)&gt;0,ISNUMBER(SEARCH("x",INDEX(Bugs!D:D,MATCH(B142,Bugs!B:B,0)))))
),"Y","")</f>
        <v/>
      </c>
      <c r="R142">
        <f ca="1">IF(OR(ISNUMBER(MATCH(L142,MasterData!$D$3:$D$18,0)),ISNUMBER(MATCH(L142,MasterData!$C$3:$C$18,0))),
    DATEDIF(E142,I142,"d"),
    DATEDIF(E142,TODAY(),"d"))</f>
        <v>8</v>
      </c>
      <c r="S142">
        <f t="shared" ca="1" si="6"/>
        <v>0</v>
      </c>
      <c r="T142">
        <f t="shared" ca="1" si="7"/>
        <v>1</v>
      </c>
      <c r="U142">
        <f t="shared" ca="1" si="8"/>
        <v>0</v>
      </c>
    </row>
    <row r="143" spans="1:21" x14ac:dyDescent="0.35">
      <c r="A143">
        <v>6000142258</v>
      </c>
      <c r="B143" t="s">
        <v>572</v>
      </c>
      <c r="C143" t="s">
        <v>230</v>
      </c>
      <c r="D143" s="34" t="s">
        <v>254</v>
      </c>
      <c r="E143" s="1">
        <v>45812</v>
      </c>
      <c r="F143" s="1"/>
      <c r="G143" t="s">
        <v>268</v>
      </c>
      <c r="H143" t="s">
        <v>233</v>
      </c>
      <c r="I143" s="1">
        <v>45831</v>
      </c>
      <c r="J143" t="s">
        <v>234</v>
      </c>
      <c r="K143" t="s">
        <v>235</v>
      </c>
      <c r="L143" t="s">
        <v>171</v>
      </c>
      <c r="M143" t="s">
        <v>573</v>
      </c>
      <c r="N143" t="s">
        <v>237</v>
      </c>
      <c r="O143" t="s">
        <v>230</v>
      </c>
      <c r="P143"/>
      <c r="Q143" s="193" t="str">
        <f>IF(OR(
    AND(COUNTIF(Bugs!A:A,B143)&gt;0,ISNUMBER(SEARCH("x",INDEX(Bugs!C:C,MATCH(B143,Bugs!A:A,0))))),
    AND(COUNTIF(Bugs!B:B,B143)&gt;0,ISNUMBER(SEARCH("x",INDEX(Bugs!C:C,MATCH(B143,Bugs!B:B,0))))),
    AND(COUNTIF(Bugs!A:A,B143)&gt;0,ISNUMBER(SEARCH("x",INDEX(Bugs!D:D,MATCH(B143,Bugs!A:A,0))))),
    AND(COUNTIF(Bugs!B:B,B143)&gt;0,ISNUMBER(SEARCH("x",INDEX(Bugs!D:D,MATCH(B143,Bugs!B:B,0)))))
),"Y","")</f>
        <v/>
      </c>
      <c r="R143">
        <f ca="1">IF(OR(ISNUMBER(MATCH(L143,MasterData!$D$3:$D$18,0)),ISNUMBER(MATCH(L143,MasterData!$C$3:$C$18,0))),
    DATEDIF(E143,I143,"d"),
    DATEDIF(E143,TODAY(),"d"))</f>
        <v>19</v>
      </c>
      <c r="S143">
        <f t="shared" ca="1" si="6"/>
        <v>0</v>
      </c>
      <c r="T143">
        <f t="shared" ca="1" si="7"/>
        <v>1</v>
      </c>
      <c r="U143">
        <f t="shared" ca="1" si="8"/>
        <v>0</v>
      </c>
    </row>
    <row r="144" spans="1:21" x14ac:dyDescent="0.35">
      <c r="A144">
        <v>6000142276</v>
      </c>
      <c r="B144" t="s">
        <v>574</v>
      </c>
      <c r="C144" t="s">
        <v>230</v>
      </c>
      <c r="D144" s="34" t="s">
        <v>506</v>
      </c>
      <c r="E144" s="1">
        <v>45812</v>
      </c>
      <c r="F144" s="1"/>
      <c r="G144" t="s">
        <v>575</v>
      </c>
      <c r="H144" t="s">
        <v>233</v>
      </c>
      <c r="I144" s="1">
        <v>45855</v>
      </c>
      <c r="J144" t="s">
        <v>234</v>
      </c>
      <c r="K144" t="s">
        <v>235</v>
      </c>
      <c r="L144" t="s">
        <v>171</v>
      </c>
      <c r="M144" t="s">
        <v>576</v>
      </c>
      <c r="N144" t="s">
        <v>237</v>
      </c>
      <c r="O144" t="s">
        <v>230</v>
      </c>
      <c r="P144"/>
      <c r="Q144" s="193" t="str">
        <f>IF(OR(
    AND(COUNTIF(Bugs!A:A,B144)&gt;0,ISNUMBER(SEARCH("x",INDEX(Bugs!C:C,MATCH(B144,Bugs!A:A,0))))),
    AND(COUNTIF(Bugs!B:B,B144)&gt;0,ISNUMBER(SEARCH("x",INDEX(Bugs!C:C,MATCH(B144,Bugs!B:B,0))))),
    AND(COUNTIF(Bugs!A:A,B144)&gt;0,ISNUMBER(SEARCH("x",INDEX(Bugs!D:D,MATCH(B144,Bugs!A:A,0))))),
    AND(COUNTIF(Bugs!B:B,B144)&gt;0,ISNUMBER(SEARCH("x",INDEX(Bugs!D:D,MATCH(B144,Bugs!B:B,0)))))
),"Y","")</f>
        <v/>
      </c>
      <c r="R144">
        <f ca="1">IF(OR(ISNUMBER(MATCH(L144,MasterData!$D$3:$D$18,0)),ISNUMBER(MATCH(L144,MasterData!$C$3:$C$18,0))),
    DATEDIF(E144,I144,"d"),
    DATEDIF(E144,TODAY(),"d"))</f>
        <v>43</v>
      </c>
      <c r="S144">
        <f t="shared" ca="1" si="6"/>
        <v>0</v>
      </c>
      <c r="T144">
        <f t="shared" ca="1" si="7"/>
        <v>0</v>
      </c>
      <c r="U144">
        <f t="shared" ca="1" si="8"/>
        <v>1</v>
      </c>
    </row>
    <row r="145" spans="1:21" x14ac:dyDescent="0.35">
      <c r="A145">
        <v>6000142286</v>
      </c>
      <c r="B145" t="s">
        <v>600</v>
      </c>
      <c r="C145" t="s">
        <v>230</v>
      </c>
      <c r="D145" s="34" t="s">
        <v>231</v>
      </c>
      <c r="E145" s="1">
        <v>45813</v>
      </c>
      <c r="F145" s="1"/>
      <c r="G145" t="s">
        <v>318</v>
      </c>
      <c r="H145" t="s">
        <v>233</v>
      </c>
      <c r="I145" s="1">
        <v>45840</v>
      </c>
      <c r="J145" t="s">
        <v>234</v>
      </c>
      <c r="K145" t="s">
        <v>241</v>
      </c>
      <c r="L145" t="s">
        <v>171</v>
      </c>
      <c r="M145" t="s">
        <v>319</v>
      </c>
      <c r="N145" t="s">
        <v>237</v>
      </c>
      <c r="O145" t="s">
        <v>230</v>
      </c>
      <c r="P145"/>
      <c r="Q145" s="193" t="str">
        <f>IF(OR(
    AND(COUNTIF(Bugs!A:A,B145)&gt;0,ISNUMBER(SEARCH("x",INDEX(Bugs!C:C,MATCH(B145,Bugs!A:A,0))))),
    AND(COUNTIF(Bugs!B:B,B145)&gt;0,ISNUMBER(SEARCH("x",INDEX(Bugs!C:C,MATCH(B145,Bugs!B:B,0))))),
    AND(COUNTIF(Bugs!A:A,B145)&gt;0,ISNUMBER(SEARCH("x",INDEX(Bugs!D:D,MATCH(B145,Bugs!A:A,0))))),
    AND(COUNTIF(Bugs!B:B,B145)&gt;0,ISNUMBER(SEARCH("x",INDEX(Bugs!D:D,MATCH(B145,Bugs!B:B,0)))))
),"Y","")</f>
        <v/>
      </c>
      <c r="R145">
        <f ca="1">IF(OR(ISNUMBER(MATCH(L145,MasterData!$D$3:$D$18,0)),ISNUMBER(MATCH(L145,MasterData!$C$3:$C$18,0))),
    DATEDIF(E145,I145,"d"),
    DATEDIF(E145,TODAY(),"d"))</f>
        <v>27</v>
      </c>
      <c r="S145">
        <f t="shared" ca="1" si="6"/>
        <v>0</v>
      </c>
      <c r="T145">
        <f t="shared" ca="1" si="7"/>
        <v>1</v>
      </c>
      <c r="U145">
        <f t="shared" ca="1" si="8"/>
        <v>0</v>
      </c>
    </row>
    <row r="146" spans="1:21" x14ac:dyDescent="0.35">
      <c r="A146">
        <v>6000142434</v>
      </c>
      <c r="B146" t="s">
        <v>7</v>
      </c>
      <c r="C146" t="s">
        <v>230</v>
      </c>
      <c r="D146" s="34" t="s">
        <v>251</v>
      </c>
      <c r="E146" s="1">
        <v>45813</v>
      </c>
      <c r="F146" s="1">
        <v>45828</v>
      </c>
      <c r="G146" t="s">
        <v>577</v>
      </c>
      <c r="H146" t="s">
        <v>233</v>
      </c>
      <c r="I146" s="1">
        <v>45814</v>
      </c>
      <c r="J146" t="s">
        <v>560</v>
      </c>
      <c r="K146" t="s">
        <v>235</v>
      </c>
      <c r="L146" t="s">
        <v>183</v>
      </c>
      <c r="M146" t="s">
        <v>578</v>
      </c>
      <c r="N146" t="s">
        <v>237</v>
      </c>
      <c r="O146" t="s">
        <v>230</v>
      </c>
      <c r="P146" s="204" t="s">
        <v>798</v>
      </c>
      <c r="Q146" s="193" t="str">
        <f>IF(OR(
    AND(COUNTIF(Bugs!A:A,B146)&gt;0,ISNUMBER(SEARCH("x",INDEX(Bugs!C:C,MATCH(B146,Bugs!A:A,0))))),
    AND(COUNTIF(Bugs!B:B,B146)&gt;0,ISNUMBER(SEARCH("x",INDEX(Bugs!C:C,MATCH(B146,Bugs!B:B,0))))),
    AND(COUNTIF(Bugs!A:A,B146)&gt;0,ISNUMBER(SEARCH("x",INDEX(Bugs!D:D,MATCH(B146,Bugs!A:A,0))))),
    AND(COUNTIF(Bugs!B:B,B146)&gt;0,ISNUMBER(SEARCH("x",INDEX(Bugs!D:D,MATCH(B146,Bugs!B:B,0)))))
),"Y","")</f>
        <v/>
      </c>
      <c r="R146">
        <f ca="1">IF(OR(ISNUMBER(MATCH(L146,MasterData!$D$3:$D$18,0)),ISNUMBER(MATCH(L146,MasterData!$C$3:$C$18,0))),
    DATEDIF(E146,I146,"d"),
    DATEDIF(E146,TODAY(),"d"))</f>
        <v>194</v>
      </c>
      <c r="S146">
        <f t="shared" ca="1" si="6"/>
        <v>0</v>
      </c>
      <c r="T146">
        <f t="shared" ca="1" si="7"/>
        <v>0</v>
      </c>
      <c r="U146">
        <f t="shared" ca="1" si="8"/>
        <v>1</v>
      </c>
    </row>
    <row r="147" spans="1:21" x14ac:dyDescent="0.35">
      <c r="A147">
        <v>6000142441</v>
      </c>
      <c r="B147" t="s">
        <v>6</v>
      </c>
      <c r="C147" t="s">
        <v>230</v>
      </c>
      <c r="D147" s="34" t="s">
        <v>231</v>
      </c>
      <c r="E147" s="1">
        <v>45813</v>
      </c>
      <c r="F147" s="1"/>
      <c r="G147" t="s">
        <v>453</v>
      </c>
      <c r="H147" t="s">
        <v>233</v>
      </c>
      <c r="I147" s="1">
        <v>45910</v>
      </c>
      <c r="J147" t="s">
        <v>591</v>
      </c>
      <c r="K147" t="s">
        <v>235</v>
      </c>
      <c r="L147" t="s">
        <v>171</v>
      </c>
      <c r="M147" t="s">
        <v>579</v>
      </c>
      <c r="N147" t="s">
        <v>237</v>
      </c>
      <c r="O147" t="s">
        <v>230</v>
      </c>
      <c r="P147" s="204" t="s">
        <v>798</v>
      </c>
      <c r="Q147" s="193" t="str">
        <f>IF(OR(
    AND(COUNTIF(Bugs!A:A,B147)&gt;0,ISNUMBER(SEARCH("x",INDEX(Bugs!C:C,MATCH(B147,Bugs!A:A,0))))),
    AND(COUNTIF(Bugs!B:B,B147)&gt;0,ISNUMBER(SEARCH("x",INDEX(Bugs!C:C,MATCH(B147,Bugs!B:B,0))))),
    AND(COUNTIF(Bugs!A:A,B147)&gt;0,ISNUMBER(SEARCH("x",INDEX(Bugs!D:D,MATCH(B147,Bugs!A:A,0))))),
    AND(COUNTIF(Bugs!B:B,B147)&gt;0,ISNUMBER(SEARCH("x",INDEX(Bugs!D:D,MATCH(B147,Bugs!B:B,0)))))
),"Y","")</f>
        <v/>
      </c>
      <c r="R147">
        <f ca="1">IF(OR(ISNUMBER(MATCH(L147,MasterData!$D$3:$D$18,0)),ISNUMBER(MATCH(L147,MasterData!$C$3:$C$18,0))),
    DATEDIF(E147,I147,"d"),
    DATEDIF(E147,TODAY(),"d"))</f>
        <v>97</v>
      </c>
      <c r="S147">
        <f t="shared" ca="1" si="6"/>
        <v>0</v>
      </c>
      <c r="T147">
        <f t="shared" ca="1" si="7"/>
        <v>0</v>
      </c>
      <c r="U147">
        <f t="shared" ca="1" si="8"/>
        <v>1</v>
      </c>
    </row>
    <row r="148" spans="1:21" x14ac:dyDescent="0.35">
      <c r="A148">
        <v>6000142523</v>
      </c>
      <c r="B148" t="s">
        <v>580</v>
      </c>
      <c r="C148" t="s">
        <v>230</v>
      </c>
      <c r="D148" s="34" t="s">
        <v>581</v>
      </c>
      <c r="E148" s="1">
        <v>45814</v>
      </c>
      <c r="F148" s="1"/>
      <c r="G148" t="s">
        <v>582</v>
      </c>
      <c r="H148" t="s">
        <v>233</v>
      </c>
      <c r="I148" s="1">
        <v>45821</v>
      </c>
      <c r="J148" t="s">
        <v>234</v>
      </c>
      <c r="K148" t="s">
        <v>241</v>
      </c>
      <c r="L148" t="s">
        <v>171</v>
      </c>
      <c r="M148" t="s">
        <v>583</v>
      </c>
      <c r="N148" t="s">
        <v>237</v>
      </c>
      <c r="O148" t="s">
        <v>230</v>
      </c>
      <c r="P148"/>
      <c r="Q148" s="193" t="str">
        <f>IF(OR(
    AND(COUNTIF(Bugs!A:A,B148)&gt;0,ISNUMBER(SEARCH("x",INDEX(Bugs!C:C,MATCH(B148,Bugs!A:A,0))))),
    AND(COUNTIF(Bugs!B:B,B148)&gt;0,ISNUMBER(SEARCH("x",INDEX(Bugs!C:C,MATCH(B148,Bugs!B:B,0))))),
    AND(COUNTIF(Bugs!A:A,B148)&gt;0,ISNUMBER(SEARCH("x",INDEX(Bugs!D:D,MATCH(B148,Bugs!A:A,0))))),
    AND(COUNTIF(Bugs!B:B,B148)&gt;0,ISNUMBER(SEARCH("x",INDEX(Bugs!D:D,MATCH(B148,Bugs!B:B,0)))))
),"Y","")</f>
        <v/>
      </c>
      <c r="R148">
        <f ca="1">IF(OR(ISNUMBER(MATCH(L148,MasterData!$D$3:$D$18,0)),ISNUMBER(MATCH(L148,MasterData!$C$3:$C$18,0))),
    DATEDIF(E148,I148,"d"),
    DATEDIF(E148,TODAY(),"d"))</f>
        <v>7</v>
      </c>
      <c r="S148">
        <f t="shared" ca="1" si="6"/>
        <v>1</v>
      </c>
      <c r="T148">
        <f t="shared" ca="1" si="7"/>
        <v>0</v>
      </c>
      <c r="U148">
        <f t="shared" ca="1" si="8"/>
        <v>0</v>
      </c>
    </row>
    <row r="149" spans="1:21" x14ac:dyDescent="0.35">
      <c r="A149">
        <v>6000142666</v>
      </c>
      <c r="B149" t="s">
        <v>584</v>
      </c>
      <c r="C149" t="s">
        <v>230</v>
      </c>
      <c r="D149" s="34" t="s">
        <v>480</v>
      </c>
      <c r="E149" s="1">
        <v>45818</v>
      </c>
      <c r="F149" s="1"/>
      <c r="G149" t="s">
        <v>552</v>
      </c>
      <c r="H149" t="s">
        <v>233</v>
      </c>
      <c r="I149" s="1">
        <v>45833</v>
      </c>
      <c r="J149" t="s">
        <v>234</v>
      </c>
      <c r="K149" t="s">
        <v>241</v>
      </c>
      <c r="L149" t="s">
        <v>171</v>
      </c>
      <c r="M149" t="s">
        <v>585</v>
      </c>
      <c r="N149" t="s">
        <v>237</v>
      </c>
      <c r="O149" t="s">
        <v>230</v>
      </c>
      <c r="P149"/>
      <c r="Q149" s="193" t="str">
        <f>IF(OR(
    AND(COUNTIF(Bugs!A:A,B149)&gt;0,ISNUMBER(SEARCH("x",INDEX(Bugs!C:C,MATCH(B149,Bugs!A:A,0))))),
    AND(COUNTIF(Bugs!B:B,B149)&gt;0,ISNUMBER(SEARCH("x",INDEX(Bugs!C:C,MATCH(B149,Bugs!B:B,0))))),
    AND(COUNTIF(Bugs!A:A,B149)&gt;0,ISNUMBER(SEARCH("x",INDEX(Bugs!D:D,MATCH(B149,Bugs!A:A,0))))),
    AND(COUNTIF(Bugs!B:B,B149)&gt;0,ISNUMBER(SEARCH("x",INDEX(Bugs!D:D,MATCH(B149,Bugs!B:B,0)))))
),"Y","")</f>
        <v/>
      </c>
      <c r="R149">
        <f ca="1">IF(OR(ISNUMBER(MATCH(L149,MasterData!$D$3:$D$18,0)),ISNUMBER(MATCH(L149,MasterData!$C$3:$C$18,0))),
    DATEDIF(E149,I149,"d"),
    DATEDIF(E149,TODAY(),"d"))</f>
        <v>15</v>
      </c>
      <c r="S149">
        <f t="shared" ca="1" si="6"/>
        <v>0</v>
      </c>
      <c r="T149">
        <f t="shared" ca="1" si="7"/>
        <v>1</v>
      </c>
      <c r="U149">
        <f t="shared" ca="1" si="8"/>
        <v>0</v>
      </c>
    </row>
    <row r="150" spans="1:21" x14ac:dyDescent="0.35">
      <c r="A150">
        <v>6000142675</v>
      </c>
      <c r="B150" t="s">
        <v>230</v>
      </c>
      <c r="C150" t="s">
        <v>230</v>
      </c>
      <c r="D150" s="34" t="s">
        <v>254</v>
      </c>
      <c r="E150" s="1">
        <v>45818</v>
      </c>
      <c r="F150" s="1"/>
      <c r="G150" t="s">
        <v>400</v>
      </c>
      <c r="H150" t="s">
        <v>233</v>
      </c>
      <c r="I150" s="1">
        <v>45857</v>
      </c>
      <c r="J150" t="s">
        <v>245</v>
      </c>
      <c r="K150" t="s">
        <v>241</v>
      </c>
      <c r="L150" t="s">
        <v>171</v>
      </c>
      <c r="M150" t="s">
        <v>586</v>
      </c>
      <c r="N150" t="s">
        <v>237</v>
      </c>
      <c r="O150" t="s">
        <v>230</v>
      </c>
      <c r="P150"/>
      <c r="Q150" s="193" t="str">
        <f>IF(OR(
    AND(COUNTIF(Bugs!A:A,B150)&gt;0,ISNUMBER(SEARCH("x",INDEX(Bugs!C:C,MATCH(B150,Bugs!A:A,0))))),
    AND(COUNTIF(Bugs!B:B,B150)&gt;0,ISNUMBER(SEARCH("x",INDEX(Bugs!C:C,MATCH(B150,Bugs!B:B,0))))),
    AND(COUNTIF(Bugs!A:A,B150)&gt;0,ISNUMBER(SEARCH("x",INDEX(Bugs!D:D,MATCH(B150,Bugs!A:A,0))))),
    AND(COUNTIF(Bugs!B:B,B150)&gt;0,ISNUMBER(SEARCH("x",INDEX(Bugs!D:D,MATCH(B150,Bugs!B:B,0)))))
),"Y","")</f>
        <v/>
      </c>
      <c r="R150">
        <f ca="1">IF(OR(ISNUMBER(MATCH(L150,MasterData!$D$3:$D$18,0)),ISNUMBER(MATCH(L150,MasterData!$C$3:$C$18,0))),
    DATEDIF(E150,I150,"d"),
    DATEDIF(E150,TODAY(),"d"))</f>
        <v>39</v>
      </c>
      <c r="S150">
        <f t="shared" ca="1" si="6"/>
        <v>0</v>
      </c>
      <c r="T150">
        <f t="shared" ca="1" si="7"/>
        <v>0</v>
      </c>
      <c r="U150">
        <f t="shared" ca="1" si="8"/>
        <v>1</v>
      </c>
    </row>
    <row r="151" spans="1:21" x14ac:dyDescent="0.35">
      <c r="A151">
        <v>6000142684</v>
      </c>
      <c r="B151" t="s">
        <v>587</v>
      </c>
      <c r="C151" t="s">
        <v>230</v>
      </c>
      <c r="D151" s="34" t="s">
        <v>251</v>
      </c>
      <c r="E151" s="1">
        <v>45818</v>
      </c>
      <c r="F151" s="1"/>
      <c r="G151" t="s">
        <v>588</v>
      </c>
      <c r="H151" t="s">
        <v>233</v>
      </c>
      <c r="I151" s="1">
        <v>45825</v>
      </c>
      <c r="J151" t="s">
        <v>234</v>
      </c>
      <c r="K151" t="s">
        <v>235</v>
      </c>
      <c r="L151" t="s">
        <v>171</v>
      </c>
      <c r="M151" t="s">
        <v>589</v>
      </c>
      <c r="N151" t="s">
        <v>237</v>
      </c>
      <c r="O151" t="s">
        <v>230</v>
      </c>
      <c r="P151"/>
      <c r="Q151" s="193" t="str">
        <f>IF(OR(
    AND(COUNTIF(Bugs!A:A,B151)&gt;0,ISNUMBER(SEARCH("x",INDEX(Bugs!C:C,MATCH(B151,Bugs!A:A,0))))),
    AND(COUNTIF(Bugs!B:B,B151)&gt;0,ISNUMBER(SEARCH("x",INDEX(Bugs!C:C,MATCH(B151,Bugs!B:B,0))))),
    AND(COUNTIF(Bugs!A:A,B151)&gt;0,ISNUMBER(SEARCH("x",INDEX(Bugs!D:D,MATCH(B151,Bugs!A:A,0))))),
    AND(COUNTIF(Bugs!B:B,B151)&gt;0,ISNUMBER(SEARCH("x",INDEX(Bugs!D:D,MATCH(B151,Bugs!B:B,0)))))
),"Y","")</f>
        <v/>
      </c>
      <c r="R151">
        <f ca="1">IF(OR(ISNUMBER(MATCH(L151,MasterData!$D$3:$D$18,0)),ISNUMBER(MATCH(L151,MasterData!$C$3:$C$18,0))),
    DATEDIF(E151,I151,"d"),
    DATEDIF(E151,TODAY(),"d"))</f>
        <v>7</v>
      </c>
      <c r="S151">
        <f t="shared" ca="1" si="6"/>
        <v>1</v>
      </c>
      <c r="T151">
        <f t="shared" ca="1" si="7"/>
        <v>0</v>
      </c>
      <c r="U151">
        <f t="shared" ca="1" si="8"/>
        <v>0</v>
      </c>
    </row>
    <row r="152" spans="1:21" x14ac:dyDescent="0.35">
      <c r="A152">
        <v>6000142800</v>
      </c>
      <c r="B152" t="s">
        <v>590</v>
      </c>
      <c r="C152" t="s">
        <v>230</v>
      </c>
      <c r="D152" s="34" t="s">
        <v>480</v>
      </c>
      <c r="E152" s="1">
        <v>45819</v>
      </c>
      <c r="F152" s="1"/>
      <c r="G152" t="s">
        <v>552</v>
      </c>
      <c r="H152" t="s">
        <v>233</v>
      </c>
      <c r="I152" s="1">
        <v>45840</v>
      </c>
      <c r="J152" t="s">
        <v>234</v>
      </c>
      <c r="K152" t="s">
        <v>241</v>
      </c>
      <c r="L152" t="s">
        <v>171</v>
      </c>
      <c r="M152" t="s">
        <v>592</v>
      </c>
      <c r="N152" t="s">
        <v>237</v>
      </c>
      <c r="O152" t="s">
        <v>230</v>
      </c>
      <c r="P152"/>
      <c r="Q152" s="193" t="str">
        <f>IF(OR(
    AND(COUNTIF(Bugs!A:A,B152)&gt;0,ISNUMBER(SEARCH("x",INDEX(Bugs!C:C,MATCH(B152,Bugs!A:A,0))))),
    AND(COUNTIF(Bugs!B:B,B152)&gt;0,ISNUMBER(SEARCH("x",INDEX(Bugs!C:C,MATCH(B152,Bugs!B:B,0))))),
    AND(COUNTIF(Bugs!A:A,B152)&gt;0,ISNUMBER(SEARCH("x",INDEX(Bugs!D:D,MATCH(B152,Bugs!A:A,0))))),
    AND(COUNTIF(Bugs!B:B,B152)&gt;0,ISNUMBER(SEARCH("x",INDEX(Bugs!D:D,MATCH(B152,Bugs!B:B,0)))))
),"Y","")</f>
        <v/>
      </c>
      <c r="R152">
        <f ca="1">IF(OR(ISNUMBER(MATCH(L152,MasterData!$D$3:$D$18,0)),ISNUMBER(MATCH(L152,MasterData!$C$3:$C$18,0))),
    DATEDIF(E152,I152,"d"),
    DATEDIF(E152,TODAY(),"d"))</f>
        <v>21</v>
      </c>
      <c r="S152">
        <f t="shared" ca="1" si="6"/>
        <v>0</v>
      </c>
      <c r="T152">
        <f t="shared" ca="1" si="7"/>
        <v>1</v>
      </c>
      <c r="U152">
        <f t="shared" ca="1" si="8"/>
        <v>0</v>
      </c>
    </row>
    <row r="153" spans="1:21" x14ac:dyDescent="0.35">
      <c r="A153">
        <v>6000142856</v>
      </c>
      <c r="B153" t="s">
        <v>593</v>
      </c>
      <c r="C153" t="s">
        <v>230</v>
      </c>
      <c r="D153" s="34" t="s">
        <v>594</v>
      </c>
      <c r="E153" s="1">
        <v>45819</v>
      </c>
      <c r="F153" s="1"/>
      <c r="G153" t="s">
        <v>552</v>
      </c>
      <c r="H153" t="s">
        <v>230</v>
      </c>
      <c r="I153" s="1">
        <v>45826</v>
      </c>
      <c r="J153" t="s">
        <v>234</v>
      </c>
      <c r="K153" t="s">
        <v>241</v>
      </c>
      <c r="L153" t="s">
        <v>171</v>
      </c>
      <c r="M153" t="s">
        <v>595</v>
      </c>
      <c r="N153" t="s">
        <v>237</v>
      </c>
      <c r="O153" t="s">
        <v>230</v>
      </c>
      <c r="P153"/>
      <c r="Q153" s="193" t="str">
        <f>IF(OR(
    AND(COUNTIF(Bugs!A:A,B153)&gt;0,ISNUMBER(SEARCH("x",INDEX(Bugs!C:C,MATCH(B153,Bugs!A:A,0))))),
    AND(COUNTIF(Bugs!B:B,B153)&gt;0,ISNUMBER(SEARCH("x",INDEX(Bugs!C:C,MATCH(B153,Bugs!B:B,0))))),
    AND(COUNTIF(Bugs!A:A,B153)&gt;0,ISNUMBER(SEARCH("x",INDEX(Bugs!D:D,MATCH(B153,Bugs!A:A,0))))),
    AND(COUNTIF(Bugs!B:B,B153)&gt;0,ISNUMBER(SEARCH("x",INDEX(Bugs!D:D,MATCH(B153,Bugs!B:B,0)))))
),"Y","")</f>
        <v/>
      </c>
      <c r="R153">
        <f ca="1">IF(OR(ISNUMBER(MATCH(L153,MasterData!$D$3:$D$18,0)),ISNUMBER(MATCH(L153,MasterData!$C$3:$C$18,0))),
    DATEDIF(E153,I153,"d"),
    DATEDIF(E153,TODAY(),"d"))</f>
        <v>7</v>
      </c>
      <c r="S153">
        <f t="shared" ca="1" si="6"/>
        <v>1</v>
      </c>
      <c r="T153">
        <f t="shared" ca="1" si="7"/>
        <v>0</v>
      </c>
      <c r="U153">
        <f t="shared" ca="1" si="8"/>
        <v>0</v>
      </c>
    </row>
    <row r="154" spans="1:21" x14ac:dyDescent="0.35">
      <c r="A154">
        <v>6000142896</v>
      </c>
      <c r="B154" t="s">
        <v>230</v>
      </c>
      <c r="C154" t="s">
        <v>230</v>
      </c>
      <c r="D154" s="34" t="s">
        <v>254</v>
      </c>
      <c r="E154" s="1">
        <v>45819</v>
      </c>
      <c r="F154" s="1"/>
      <c r="G154" t="s">
        <v>400</v>
      </c>
      <c r="H154" t="s">
        <v>240</v>
      </c>
      <c r="I154" s="1">
        <v>45856</v>
      </c>
      <c r="J154" t="s">
        <v>631</v>
      </c>
      <c r="K154" t="s">
        <v>347</v>
      </c>
      <c r="L154" t="s">
        <v>164</v>
      </c>
      <c r="M154" t="s">
        <v>596</v>
      </c>
      <c r="N154" t="s">
        <v>237</v>
      </c>
      <c r="O154" t="s">
        <v>230</v>
      </c>
      <c r="P154" s="204" t="s">
        <v>798</v>
      </c>
      <c r="Q154" s="193" t="str">
        <f>IF(OR(
    AND(COUNTIF(Bugs!A:A,B154)&gt;0,ISNUMBER(SEARCH("x",INDEX(Bugs!C:C,MATCH(B154,Bugs!A:A,0))))),
    AND(COUNTIF(Bugs!B:B,B154)&gt;0,ISNUMBER(SEARCH("x",INDEX(Bugs!C:C,MATCH(B154,Bugs!B:B,0))))),
    AND(COUNTIF(Bugs!A:A,B154)&gt;0,ISNUMBER(SEARCH("x",INDEX(Bugs!D:D,MATCH(B154,Bugs!A:A,0))))),
    AND(COUNTIF(Bugs!B:B,B154)&gt;0,ISNUMBER(SEARCH("x",INDEX(Bugs!D:D,MATCH(B154,Bugs!B:B,0)))))
),"Y","")</f>
        <v/>
      </c>
      <c r="R154">
        <f ca="1">IF(OR(ISNUMBER(MATCH(L154,MasterData!$D$3:$D$18,0)),ISNUMBER(MATCH(L154,MasterData!$C$3:$C$18,0))),
    DATEDIF(E154,I154,"d"),
    DATEDIF(E154,TODAY(),"d"))</f>
        <v>188</v>
      </c>
      <c r="S154">
        <f t="shared" ca="1" si="6"/>
        <v>0</v>
      </c>
      <c r="T154">
        <f t="shared" ca="1" si="7"/>
        <v>0</v>
      </c>
      <c r="U154">
        <f t="shared" ca="1" si="8"/>
        <v>1</v>
      </c>
    </row>
    <row r="155" spans="1:21" x14ac:dyDescent="0.35">
      <c r="A155">
        <v>6000142903</v>
      </c>
      <c r="B155" t="s">
        <v>230</v>
      </c>
      <c r="C155" t="s">
        <v>230</v>
      </c>
      <c r="D155" s="34" t="s">
        <v>251</v>
      </c>
      <c r="E155" s="1">
        <v>45819</v>
      </c>
      <c r="F155" s="1">
        <v>45842</v>
      </c>
      <c r="G155" t="s">
        <v>601</v>
      </c>
      <c r="H155" t="s">
        <v>233</v>
      </c>
      <c r="I155" s="1">
        <v>45833</v>
      </c>
      <c r="J155" t="s">
        <v>620</v>
      </c>
      <c r="K155" t="s">
        <v>241</v>
      </c>
      <c r="L155" t="s">
        <v>171</v>
      </c>
      <c r="M155" t="s">
        <v>603</v>
      </c>
      <c r="N155" t="s">
        <v>237</v>
      </c>
      <c r="O155" t="s">
        <v>230</v>
      </c>
      <c r="P155"/>
      <c r="Q155" s="193" t="str">
        <f>IF(OR(
    AND(COUNTIF(Bugs!A:A,B155)&gt;0,ISNUMBER(SEARCH("x",INDEX(Bugs!C:C,MATCH(B155,Bugs!A:A,0))))),
    AND(COUNTIF(Bugs!B:B,B155)&gt;0,ISNUMBER(SEARCH("x",INDEX(Bugs!C:C,MATCH(B155,Bugs!B:B,0))))),
    AND(COUNTIF(Bugs!A:A,B155)&gt;0,ISNUMBER(SEARCH("x",INDEX(Bugs!D:D,MATCH(B155,Bugs!A:A,0))))),
    AND(COUNTIF(Bugs!B:B,B155)&gt;0,ISNUMBER(SEARCH("x",INDEX(Bugs!D:D,MATCH(B155,Bugs!B:B,0)))))
),"Y","")</f>
        <v/>
      </c>
      <c r="R155">
        <f ca="1">IF(OR(ISNUMBER(MATCH(L155,MasterData!$D$3:$D$18,0)),ISNUMBER(MATCH(L155,MasterData!$C$3:$C$18,0))),
    DATEDIF(E155,I155,"d"),
    DATEDIF(E155,TODAY(),"d"))</f>
        <v>14</v>
      </c>
      <c r="S155">
        <f t="shared" ca="1" si="6"/>
        <v>0</v>
      </c>
      <c r="T155">
        <f t="shared" ca="1" si="7"/>
        <v>1</v>
      </c>
      <c r="U155">
        <f t="shared" ca="1" si="8"/>
        <v>0</v>
      </c>
    </row>
    <row r="156" spans="1:21" x14ac:dyDescent="0.35">
      <c r="A156">
        <v>6000143191</v>
      </c>
      <c r="B156" t="s">
        <v>230</v>
      </c>
      <c r="C156" t="s">
        <v>230</v>
      </c>
      <c r="D156" s="34" t="s">
        <v>254</v>
      </c>
      <c r="E156" s="1">
        <v>45821</v>
      </c>
      <c r="F156" s="1"/>
      <c r="G156" t="s">
        <v>400</v>
      </c>
      <c r="H156" t="s">
        <v>240</v>
      </c>
      <c r="I156" s="1">
        <v>45845</v>
      </c>
      <c r="J156" t="s">
        <v>201</v>
      </c>
      <c r="K156" t="s">
        <v>241</v>
      </c>
      <c r="L156" t="s">
        <v>171</v>
      </c>
      <c r="M156" t="s">
        <v>597</v>
      </c>
      <c r="N156" t="s">
        <v>237</v>
      </c>
      <c r="O156" t="s">
        <v>230</v>
      </c>
      <c r="P156"/>
      <c r="Q156" s="193" t="str">
        <f>IF(OR(
    AND(COUNTIF(Bugs!A:A,B156)&gt;0,ISNUMBER(SEARCH("x",INDEX(Bugs!C:C,MATCH(B156,Bugs!A:A,0))))),
    AND(COUNTIF(Bugs!B:B,B156)&gt;0,ISNUMBER(SEARCH("x",INDEX(Bugs!C:C,MATCH(B156,Bugs!B:B,0))))),
    AND(COUNTIF(Bugs!A:A,B156)&gt;0,ISNUMBER(SEARCH("x",INDEX(Bugs!D:D,MATCH(B156,Bugs!A:A,0))))),
    AND(COUNTIF(Bugs!B:B,B156)&gt;0,ISNUMBER(SEARCH("x",INDEX(Bugs!D:D,MATCH(B156,Bugs!B:B,0)))))
),"Y","")</f>
        <v/>
      </c>
      <c r="R156">
        <f ca="1">IF(OR(ISNUMBER(MATCH(L156,MasterData!$D$3:$D$18,0)),ISNUMBER(MATCH(L156,MasterData!$C$3:$C$18,0))),
    DATEDIF(E156,I156,"d"),
    DATEDIF(E156,TODAY(),"d"))</f>
        <v>24</v>
      </c>
      <c r="S156">
        <f t="shared" ca="1" si="6"/>
        <v>0</v>
      </c>
      <c r="T156">
        <f t="shared" ca="1" si="7"/>
        <v>1</v>
      </c>
      <c r="U156">
        <f t="shared" ca="1" si="8"/>
        <v>0</v>
      </c>
    </row>
    <row r="157" spans="1:21" x14ac:dyDescent="0.35">
      <c r="A157">
        <v>6000143230</v>
      </c>
      <c r="B157" t="s">
        <v>230</v>
      </c>
      <c r="C157" t="s">
        <v>230</v>
      </c>
      <c r="D157" s="34" t="s">
        <v>254</v>
      </c>
      <c r="E157" s="1">
        <v>45821</v>
      </c>
      <c r="F157" s="1"/>
      <c r="G157" t="s">
        <v>400</v>
      </c>
      <c r="H157" t="s">
        <v>233</v>
      </c>
      <c r="I157" s="1">
        <v>45845</v>
      </c>
      <c r="J157" t="s">
        <v>201</v>
      </c>
      <c r="K157" t="s">
        <v>241</v>
      </c>
      <c r="L157" t="s">
        <v>171</v>
      </c>
      <c r="M157" t="s">
        <v>598</v>
      </c>
      <c r="N157" t="s">
        <v>237</v>
      </c>
      <c r="O157" t="s">
        <v>230</v>
      </c>
      <c r="P157"/>
      <c r="Q157" s="193" t="str">
        <f>IF(OR(
    AND(COUNTIF(Bugs!A:A,B157)&gt;0,ISNUMBER(SEARCH("x",INDEX(Bugs!C:C,MATCH(B157,Bugs!A:A,0))))),
    AND(COUNTIF(Bugs!B:B,B157)&gt;0,ISNUMBER(SEARCH("x",INDEX(Bugs!C:C,MATCH(B157,Bugs!B:B,0))))),
    AND(COUNTIF(Bugs!A:A,B157)&gt;0,ISNUMBER(SEARCH("x",INDEX(Bugs!D:D,MATCH(B157,Bugs!A:A,0))))),
    AND(COUNTIF(Bugs!B:B,B157)&gt;0,ISNUMBER(SEARCH("x",INDEX(Bugs!D:D,MATCH(B157,Bugs!B:B,0)))))
),"Y","")</f>
        <v/>
      </c>
      <c r="R157">
        <f ca="1">IF(OR(ISNUMBER(MATCH(L157,MasterData!$D$3:$D$18,0)),ISNUMBER(MATCH(L157,MasterData!$C$3:$C$18,0))),
    DATEDIF(E157,I157,"d"),
    DATEDIF(E157,TODAY(),"d"))</f>
        <v>24</v>
      </c>
      <c r="S157">
        <f t="shared" ca="1" si="6"/>
        <v>0</v>
      </c>
      <c r="T157">
        <f t="shared" ca="1" si="7"/>
        <v>1</v>
      </c>
      <c r="U157">
        <f t="shared" ca="1" si="8"/>
        <v>0</v>
      </c>
    </row>
    <row r="158" spans="1:21" x14ac:dyDescent="0.35">
      <c r="A158">
        <v>6000143231</v>
      </c>
      <c r="B158" t="s">
        <v>230</v>
      </c>
      <c r="C158" t="s">
        <v>230</v>
      </c>
      <c r="D158" s="34" t="s">
        <v>254</v>
      </c>
      <c r="E158" s="1">
        <v>45821</v>
      </c>
      <c r="F158" s="1"/>
      <c r="G158" t="s">
        <v>400</v>
      </c>
      <c r="H158" t="s">
        <v>233</v>
      </c>
      <c r="I158" s="1">
        <v>45848</v>
      </c>
      <c r="J158" t="s">
        <v>631</v>
      </c>
      <c r="K158" t="s">
        <v>241</v>
      </c>
      <c r="L158" t="s">
        <v>171</v>
      </c>
      <c r="M158" t="s">
        <v>599</v>
      </c>
      <c r="N158" t="s">
        <v>237</v>
      </c>
      <c r="O158" t="s">
        <v>230</v>
      </c>
      <c r="P158"/>
      <c r="Q158" s="193" t="str">
        <f>IF(OR(
    AND(COUNTIF(Bugs!A:A,B158)&gt;0,ISNUMBER(SEARCH("x",INDEX(Bugs!C:C,MATCH(B158,Bugs!A:A,0))))),
    AND(COUNTIF(Bugs!B:B,B158)&gt;0,ISNUMBER(SEARCH("x",INDEX(Bugs!C:C,MATCH(B158,Bugs!B:B,0))))),
    AND(COUNTIF(Bugs!A:A,B158)&gt;0,ISNUMBER(SEARCH("x",INDEX(Bugs!D:D,MATCH(B158,Bugs!A:A,0))))),
    AND(COUNTIF(Bugs!B:B,B158)&gt;0,ISNUMBER(SEARCH("x",INDEX(Bugs!D:D,MATCH(B158,Bugs!B:B,0)))))
),"Y","")</f>
        <v/>
      </c>
      <c r="R158">
        <f ca="1">IF(OR(ISNUMBER(MATCH(L158,MasterData!$D$3:$D$18,0)),ISNUMBER(MATCH(L158,MasterData!$C$3:$C$18,0))),
    DATEDIF(E158,I158,"d"),
    DATEDIF(E158,TODAY(),"d"))</f>
        <v>27</v>
      </c>
      <c r="S158">
        <f t="shared" ca="1" si="6"/>
        <v>0</v>
      </c>
      <c r="T158">
        <f t="shared" ca="1" si="7"/>
        <v>1</v>
      </c>
      <c r="U158">
        <f t="shared" ca="1" si="8"/>
        <v>0</v>
      </c>
    </row>
    <row r="159" spans="1:21" x14ac:dyDescent="0.35">
      <c r="A159">
        <v>6000143290</v>
      </c>
      <c r="B159" t="s">
        <v>230</v>
      </c>
      <c r="C159" t="s">
        <v>230</v>
      </c>
      <c r="D159" s="34" t="s">
        <v>254</v>
      </c>
      <c r="E159" s="1">
        <v>45824</v>
      </c>
      <c r="F159" s="1"/>
      <c r="G159" t="s">
        <v>400</v>
      </c>
      <c r="H159" t="s">
        <v>604</v>
      </c>
      <c r="I159" s="1">
        <v>45845</v>
      </c>
      <c r="J159" t="s">
        <v>201</v>
      </c>
      <c r="K159" t="s">
        <v>241</v>
      </c>
      <c r="L159" t="s">
        <v>171</v>
      </c>
      <c r="M159" t="s">
        <v>605</v>
      </c>
      <c r="N159" t="s">
        <v>237</v>
      </c>
      <c r="O159" t="s">
        <v>230</v>
      </c>
      <c r="P159"/>
      <c r="Q159" s="193" t="str">
        <f>IF(OR(
    AND(COUNTIF(Bugs!A:A,B159)&gt;0,ISNUMBER(SEARCH("x",INDEX(Bugs!C:C,MATCH(B159,Bugs!A:A,0))))),
    AND(COUNTIF(Bugs!B:B,B159)&gt;0,ISNUMBER(SEARCH("x",INDEX(Bugs!C:C,MATCH(B159,Bugs!B:B,0))))),
    AND(COUNTIF(Bugs!A:A,B159)&gt;0,ISNUMBER(SEARCH("x",INDEX(Bugs!D:D,MATCH(B159,Bugs!A:A,0))))),
    AND(COUNTIF(Bugs!B:B,B159)&gt;0,ISNUMBER(SEARCH("x",INDEX(Bugs!D:D,MATCH(B159,Bugs!B:B,0)))))
),"Y","")</f>
        <v/>
      </c>
      <c r="R159">
        <f ca="1">IF(OR(ISNUMBER(MATCH(L159,MasterData!$D$3:$D$18,0)),ISNUMBER(MATCH(L159,MasterData!$C$3:$C$18,0))),
    DATEDIF(E159,I159,"d"),
    DATEDIF(E159,TODAY(),"d"))</f>
        <v>21</v>
      </c>
      <c r="S159">
        <f t="shared" ca="1" si="6"/>
        <v>0</v>
      </c>
      <c r="T159">
        <f t="shared" ca="1" si="7"/>
        <v>1</v>
      </c>
      <c r="U159">
        <f t="shared" ca="1" si="8"/>
        <v>0</v>
      </c>
    </row>
    <row r="160" spans="1:21" x14ac:dyDescent="0.35">
      <c r="A160">
        <v>6000143344</v>
      </c>
      <c r="B160" t="s">
        <v>606</v>
      </c>
      <c r="C160" t="s">
        <v>230</v>
      </c>
      <c r="D160" s="34" t="s">
        <v>594</v>
      </c>
      <c r="E160" s="1">
        <v>45824</v>
      </c>
      <c r="F160" s="1"/>
      <c r="G160" t="s">
        <v>607</v>
      </c>
      <c r="H160" t="s">
        <v>233</v>
      </c>
      <c r="I160" s="1">
        <v>45832</v>
      </c>
      <c r="J160" t="s">
        <v>234</v>
      </c>
      <c r="K160" t="s">
        <v>241</v>
      </c>
      <c r="L160" t="s">
        <v>171</v>
      </c>
      <c r="M160" t="s">
        <v>608</v>
      </c>
      <c r="N160" t="s">
        <v>237</v>
      </c>
      <c r="O160" t="s">
        <v>230</v>
      </c>
      <c r="P160"/>
      <c r="Q160" s="193" t="str">
        <f>IF(OR(
    AND(COUNTIF(Bugs!A:A,B160)&gt;0,ISNUMBER(SEARCH("x",INDEX(Bugs!C:C,MATCH(B160,Bugs!A:A,0))))),
    AND(COUNTIF(Bugs!B:B,B160)&gt;0,ISNUMBER(SEARCH("x",INDEX(Bugs!C:C,MATCH(B160,Bugs!B:B,0))))),
    AND(COUNTIF(Bugs!A:A,B160)&gt;0,ISNUMBER(SEARCH("x",INDEX(Bugs!D:D,MATCH(B160,Bugs!A:A,0))))),
    AND(COUNTIF(Bugs!B:B,B160)&gt;0,ISNUMBER(SEARCH("x",INDEX(Bugs!D:D,MATCH(B160,Bugs!B:B,0)))))
),"Y","")</f>
        <v/>
      </c>
      <c r="R160">
        <f ca="1">IF(OR(ISNUMBER(MATCH(L160,MasterData!$D$3:$D$18,0)),ISNUMBER(MATCH(L160,MasterData!$C$3:$C$18,0))),
    DATEDIF(E160,I160,"d"),
    DATEDIF(E160,TODAY(),"d"))</f>
        <v>8</v>
      </c>
      <c r="S160">
        <f t="shared" ca="1" si="6"/>
        <v>0</v>
      </c>
      <c r="T160">
        <f t="shared" ca="1" si="7"/>
        <v>1</v>
      </c>
      <c r="U160">
        <f t="shared" ca="1" si="8"/>
        <v>0</v>
      </c>
    </row>
    <row r="161" spans="1:21" x14ac:dyDescent="0.35">
      <c r="A161">
        <v>6000143384</v>
      </c>
      <c r="B161" t="s">
        <v>609</v>
      </c>
      <c r="C161" t="s">
        <v>230</v>
      </c>
      <c r="D161" s="34" t="s">
        <v>480</v>
      </c>
      <c r="E161" s="1">
        <v>45824</v>
      </c>
      <c r="F161" s="1"/>
      <c r="G161" t="s">
        <v>329</v>
      </c>
      <c r="H161" t="s">
        <v>233</v>
      </c>
      <c r="I161" s="1">
        <v>45833</v>
      </c>
      <c r="J161" t="s">
        <v>234</v>
      </c>
      <c r="K161" t="s">
        <v>241</v>
      </c>
      <c r="L161" t="s">
        <v>171</v>
      </c>
      <c r="M161" t="s">
        <v>610</v>
      </c>
      <c r="N161" t="s">
        <v>237</v>
      </c>
      <c r="O161" t="s">
        <v>230</v>
      </c>
      <c r="P161"/>
      <c r="Q161" s="193" t="str">
        <f>IF(OR(
    AND(COUNTIF(Bugs!A:A,B161)&gt;0,ISNUMBER(SEARCH("x",INDEX(Bugs!C:C,MATCH(B161,Bugs!A:A,0))))),
    AND(COUNTIF(Bugs!B:B,B161)&gt;0,ISNUMBER(SEARCH("x",INDEX(Bugs!C:C,MATCH(B161,Bugs!B:B,0))))),
    AND(COUNTIF(Bugs!A:A,B161)&gt;0,ISNUMBER(SEARCH("x",INDEX(Bugs!D:D,MATCH(B161,Bugs!A:A,0))))),
    AND(COUNTIF(Bugs!B:B,B161)&gt;0,ISNUMBER(SEARCH("x",INDEX(Bugs!D:D,MATCH(B161,Bugs!B:B,0)))))
),"Y","")</f>
        <v/>
      </c>
      <c r="R161">
        <f ca="1">IF(OR(ISNUMBER(MATCH(L161,MasterData!$D$3:$D$18,0)),ISNUMBER(MATCH(L161,MasterData!$C$3:$C$18,0))),
    DATEDIF(E161,I161,"d"),
    DATEDIF(E161,TODAY(),"d"))</f>
        <v>9</v>
      </c>
      <c r="S161">
        <f t="shared" ca="1" si="6"/>
        <v>0</v>
      </c>
      <c r="T161">
        <f t="shared" ca="1" si="7"/>
        <v>1</v>
      </c>
      <c r="U161">
        <f t="shared" ca="1" si="8"/>
        <v>0</v>
      </c>
    </row>
    <row r="162" spans="1:21" x14ac:dyDescent="0.35">
      <c r="A162">
        <v>6000143505</v>
      </c>
      <c r="B162" t="s">
        <v>230</v>
      </c>
      <c r="C162" t="s">
        <v>230</v>
      </c>
      <c r="D162" s="34" t="s">
        <v>480</v>
      </c>
      <c r="E162" s="1">
        <v>45825</v>
      </c>
      <c r="F162" s="1"/>
      <c r="G162" t="s">
        <v>611</v>
      </c>
      <c r="H162" t="s">
        <v>233</v>
      </c>
      <c r="I162" s="1">
        <v>45852</v>
      </c>
      <c r="J162" t="s">
        <v>256</v>
      </c>
      <c r="K162" t="s">
        <v>241</v>
      </c>
      <c r="L162" t="s">
        <v>171</v>
      </c>
      <c r="M162" t="s">
        <v>612</v>
      </c>
      <c r="N162" t="s">
        <v>237</v>
      </c>
      <c r="O162" t="s">
        <v>230</v>
      </c>
      <c r="P162"/>
      <c r="Q162" s="193" t="str">
        <f>IF(OR(
    AND(COUNTIF(Bugs!A:A,B162)&gt;0,ISNUMBER(SEARCH("x",INDEX(Bugs!C:C,MATCH(B162,Bugs!A:A,0))))),
    AND(COUNTIF(Bugs!B:B,B162)&gt;0,ISNUMBER(SEARCH("x",INDEX(Bugs!C:C,MATCH(B162,Bugs!B:B,0))))),
    AND(COUNTIF(Bugs!A:A,B162)&gt;0,ISNUMBER(SEARCH("x",INDEX(Bugs!D:D,MATCH(B162,Bugs!A:A,0))))),
    AND(COUNTIF(Bugs!B:B,B162)&gt;0,ISNUMBER(SEARCH("x",INDEX(Bugs!D:D,MATCH(B162,Bugs!B:B,0)))))
),"Y","")</f>
        <v/>
      </c>
      <c r="R162">
        <f ca="1">IF(OR(ISNUMBER(MATCH(L162,MasterData!$D$3:$D$18,0)),ISNUMBER(MATCH(L162,MasterData!$C$3:$C$18,0))),
    DATEDIF(E162,I162,"d"),
    DATEDIF(E162,TODAY(),"d"))</f>
        <v>27</v>
      </c>
      <c r="S162">
        <f t="shared" ca="1" si="6"/>
        <v>0</v>
      </c>
      <c r="T162">
        <f t="shared" ca="1" si="7"/>
        <v>1</v>
      </c>
      <c r="U162">
        <f t="shared" ca="1" si="8"/>
        <v>0</v>
      </c>
    </row>
    <row r="163" spans="1:21" x14ac:dyDescent="0.35">
      <c r="A163">
        <v>6000143525</v>
      </c>
      <c r="B163" t="s">
        <v>230</v>
      </c>
      <c r="C163" t="s">
        <v>230</v>
      </c>
      <c r="D163" s="34" t="s">
        <v>480</v>
      </c>
      <c r="E163" s="1">
        <v>45825</v>
      </c>
      <c r="F163" s="1"/>
      <c r="G163" t="s">
        <v>613</v>
      </c>
      <c r="H163" t="s">
        <v>233</v>
      </c>
      <c r="I163" s="1">
        <v>45842</v>
      </c>
      <c r="J163" t="s">
        <v>201</v>
      </c>
      <c r="K163" t="s">
        <v>241</v>
      </c>
      <c r="L163" t="s">
        <v>171</v>
      </c>
      <c r="M163" t="s">
        <v>614</v>
      </c>
      <c r="N163" t="s">
        <v>237</v>
      </c>
      <c r="O163" t="s">
        <v>230</v>
      </c>
      <c r="P163"/>
      <c r="Q163" s="193" t="str">
        <f>IF(OR(
    AND(COUNTIF(Bugs!A:A,B163)&gt;0,ISNUMBER(SEARCH("x",INDEX(Bugs!C:C,MATCH(B163,Bugs!A:A,0))))),
    AND(COUNTIF(Bugs!B:B,B163)&gt;0,ISNUMBER(SEARCH("x",INDEX(Bugs!C:C,MATCH(B163,Bugs!B:B,0))))),
    AND(COUNTIF(Bugs!A:A,B163)&gt;0,ISNUMBER(SEARCH("x",INDEX(Bugs!D:D,MATCH(B163,Bugs!A:A,0))))),
    AND(COUNTIF(Bugs!B:B,B163)&gt;0,ISNUMBER(SEARCH("x",INDEX(Bugs!D:D,MATCH(B163,Bugs!B:B,0)))))
),"Y","")</f>
        <v/>
      </c>
      <c r="R163">
        <f ca="1">IF(OR(ISNUMBER(MATCH(L163,MasterData!$D$3:$D$18,0)),ISNUMBER(MATCH(L163,MasterData!$C$3:$C$18,0))),
    DATEDIF(E163,I163,"d"),
    DATEDIF(E163,TODAY(),"d"))</f>
        <v>17</v>
      </c>
      <c r="S163">
        <f t="shared" ca="1" si="6"/>
        <v>0</v>
      </c>
      <c r="T163">
        <f t="shared" ca="1" si="7"/>
        <v>1</v>
      </c>
      <c r="U163">
        <f t="shared" ca="1" si="8"/>
        <v>0</v>
      </c>
    </row>
    <row r="164" spans="1:21" x14ac:dyDescent="0.35">
      <c r="A164">
        <v>6000143567</v>
      </c>
      <c r="B164" t="s">
        <v>615</v>
      </c>
      <c r="C164" t="s">
        <v>230</v>
      </c>
      <c r="D164" s="34" t="s">
        <v>231</v>
      </c>
      <c r="E164" s="1">
        <v>45826</v>
      </c>
      <c r="F164" s="1"/>
      <c r="G164" t="s">
        <v>293</v>
      </c>
      <c r="H164" t="s">
        <v>245</v>
      </c>
      <c r="I164" s="1">
        <v>45833</v>
      </c>
      <c r="J164" t="s">
        <v>234</v>
      </c>
      <c r="K164" t="s">
        <v>241</v>
      </c>
      <c r="L164" t="s">
        <v>171</v>
      </c>
      <c r="M164" t="s">
        <v>616</v>
      </c>
      <c r="N164" t="s">
        <v>237</v>
      </c>
      <c r="O164" t="s">
        <v>230</v>
      </c>
      <c r="P164"/>
      <c r="Q164" s="193" t="str">
        <f>IF(OR(
    AND(COUNTIF(Bugs!A:A,B164)&gt;0,ISNUMBER(SEARCH("x",INDEX(Bugs!C:C,MATCH(B164,Bugs!A:A,0))))),
    AND(COUNTIF(Bugs!B:B,B164)&gt;0,ISNUMBER(SEARCH("x",INDEX(Bugs!C:C,MATCH(B164,Bugs!B:B,0))))),
    AND(COUNTIF(Bugs!A:A,B164)&gt;0,ISNUMBER(SEARCH("x",INDEX(Bugs!D:D,MATCH(B164,Bugs!A:A,0))))),
    AND(COUNTIF(Bugs!B:B,B164)&gt;0,ISNUMBER(SEARCH("x",INDEX(Bugs!D:D,MATCH(B164,Bugs!B:B,0)))))
),"Y","")</f>
        <v/>
      </c>
      <c r="R164">
        <f ca="1">IF(OR(ISNUMBER(MATCH(L164,MasterData!$D$3:$D$18,0)),ISNUMBER(MATCH(L164,MasterData!$C$3:$C$18,0))),
    DATEDIF(E164,I164,"d"),
    DATEDIF(E164,TODAY(),"d"))</f>
        <v>7</v>
      </c>
      <c r="S164">
        <f t="shared" ca="1" si="6"/>
        <v>1</v>
      </c>
      <c r="T164">
        <f t="shared" ca="1" si="7"/>
        <v>0</v>
      </c>
      <c r="U164">
        <f t="shared" ca="1" si="8"/>
        <v>0</v>
      </c>
    </row>
    <row r="165" spans="1:21" x14ac:dyDescent="0.35">
      <c r="A165">
        <v>6000143642</v>
      </c>
      <c r="B165" t="s">
        <v>230</v>
      </c>
      <c r="C165" t="s">
        <v>230</v>
      </c>
      <c r="D165" s="34" t="s">
        <v>251</v>
      </c>
      <c r="E165" s="1">
        <v>45826</v>
      </c>
      <c r="F165" s="1"/>
      <c r="G165" t="s">
        <v>400</v>
      </c>
      <c r="H165" t="s">
        <v>233</v>
      </c>
      <c r="I165" s="1">
        <v>45836</v>
      </c>
      <c r="J165" t="s">
        <v>201</v>
      </c>
      <c r="K165" t="s">
        <v>241</v>
      </c>
      <c r="L165" t="s">
        <v>171</v>
      </c>
      <c r="M165" t="s">
        <v>617</v>
      </c>
      <c r="N165" t="s">
        <v>237</v>
      </c>
      <c r="O165" t="s">
        <v>230</v>
      </c>
      <c r="P165"/>
      <c r="Q165" s="193" t="str">
        <f>IF(OR(
    AND(COUNTIF(Bugs!A:A,B165)&gt;0,ISNUMBER(SEARCH("x",INDEX(Bugs!C:C,MATCH(B165,Bugs!A:A,0))))),
    AND(COUNTIF(Bugs!B:B,B165)&gt;0,ISNUMBER(SEARCH("x",INDEX(Bugs!C:C,MATCH(B165,Bugs!B:B,0))))),
    AND(COUNTIF(Bugs!A:A,B165)&gt;0,ISNUMBER(SEARCH("x",INDEX(Bugs!D:D,MATCH(B165,Bugs!A:A,0))))),
    AND(COUNTIF(Bugs!B:B,B165)&gt;0,ISNUMBER(SEARCH("x",INDEX(Bugs!D:D,MATCH(B165,Bugs!B:B,0)))))
),"Y","")</f>
        <v/>
      </c>
      <c r="R165">
        <f ca="1">IF(OR(ISNUMBER(MATCH(L165,MasterData!$D$3:$D$18,0)),ISNUMBER(MATCH(L165,MasterData!$C$3:$C$18,0))),
    DATEDIF(E165,I165,"d"),
    DATEDIF(E165,TODAY(),"d"))</f>
        <v>10</v>
      </c>
      <c r="S165">
        <f t="shared" ca="1" si="6"/>
        <v>0</v>
      </c>
      <c r="T165">
        <f t="shared" ca="1" si="7"/>
        <v>1</v>
      </c>
      <c r="U165">
        <f t="shared" ca="1" si="8"/>
        <v>0</v>
      </c>
    </row>
    <row r="166" spans="1:21" x14ac:dyDescent="0.35">
      <c r="B166" t="s">
        <v>8</v>
      </c>
      <c r="D166" s="34" t="s">
        <v>660</v>
      </c>
      <c r="E166" s="1">
        <v>45826</v>
      </c>
      <c r="F166" s="1"/>
      <c r="G166" t="s">
        <v>661</v>
      </c>
      <c r="I166" s="1">
        <v>45887.499571759261</v>
      </c>
      <c r="K166" t="s">
        <v>235</v>
      </c>
      <c r="L166" t="s">
        <v>164</v>
      </c>
      <c r="M166" t="s">
        <v>662</v>
      </c>
      <c r="N166" t="s">
        <v>237</v>
      </c>
      <c r="P166" s="204" t="s">
        <v>798</v>
      </c>
      <c r="Q166" s="193" t="str">
        <f>IF(OR(
    AND(COUNTIF(Bugs!A:A,B166)&gt;0,ISNUMBER(SEARCH("x",INDEX(Bugs!C:C,MATCH(B166,Bugs!A:A,0))))),
    AND(COUNTIF(Bugs!B:B,B166)&gt;0,ISNUMBER(SEARCH("x",INDEX(Bugs!C:C,MATCH(B166,Bugs!B:B,0))))),
    AND(COUNTIF(Bugs!A:A,B166)&gt;0,ISNUMBER(SEARCH("x",INDEX(Bugs!D:D,MATCH(B166,Bugs!A:A,0))))),
    AND(COUNTIF(Bugs!B:B,B166)&gt;0,ISNUMBER(SEARCH("x",INDEX(Bugs!D:D,MATCH(B166,Bugs!B:B,0)))))
),"Y","")</f>
        <v>Y</v>
      </c>
      <c r="R166">
        <f ca="1">IF(OR(ISNUMBER(MATCH(L166,MasterData!$D$3:$D$18,0)),ISNUMBER(MATCH(L166,MasterData!$C$3:$C$18,0))),
    DATEDIF(E166,I166,"d"),
    DATEDIF(E166,TODAY(),"d"))</f>
        <v>181</v>
      </c>
      <c r="S166">
        <f ca="1">IF(AND($R166&gt;=0,$R166&lt;=7),1,0)</f>
        <v>0</v>
      </c>
      <c r="T166">
        <f ca="1">IF(AND($R166&gt;7,R166&lt;=30),1,0)</f>
        <v>0</v>
      </c>
      <c r="U166">
        <f ca="1">IF($R166&gt;30,1,0)</f>
        <v>1</v>
      </c>
    </row>
    <row r="167" spans="1:21" x14ac:dyDescent="0.35">
      <c r="A167">
        <v>6000144089</v>
      </c>
      <c r="B167" t="s">
        <v>230</v>
      </c>
      <c r="C167" t="s">
        <v>230</v>
      </c>
      <c r="D167" s="34" t="s">
        <v>231</v>
      </c>
      <c r="E167" s="1">
        <v>45833</v>
      </c>
      <c r="F167" s="1"/>
      <c r="G167" t="s">
        <v>248</v>
      </c>
      <c r="H167" t="s">
        <v>245</v>
      </c>
      <c r="I167" s="1">
        <v>45843</v>
      </c>
      <c r="J167" t="s">
        <v>201</v>
      </c>
      <c r="K167" t="s">
        <v>241</v>
      </c>
      <c r="L167" t="s">
        <v>171</v>
      </c>
      <c r="M167" t="s">
        <v>621</v>
      </c>
      <c r="N167" t="s">
        <v>237</v>
      </c>
      <c r="O167" t="s">
        <v>230</v>
      </c>
      <c r="P167"/>
      <c r="Q167" s="193" t="str">
        <f>IF(OR(
    AND(COUNTIF(Bugs!A:A,B167)&gt;0,ISNUMBER(SEARCH("x",INDEX(Bugs!C:C,MATCH(B167,Bugs!A:A,0))))),
    AND(COUNTIF(Bugs!B:B,B167)&gt;0,ISNUMBER(SEARCH("x",INDEX(Bugs!C:C,MATCH(B167,Bugs!B:B,0))))),
    AND(COUNTIF(Bugs!A:A,B167)&gt;0,ISNUMBER(SEARCH("x",INDEX(Bugs!D:D,MATCH(B167,Bugs!A:A,0))))),
    AND(COUNTIF(Bugs!B:B,B167)&gt;0,ISNUMBER(SEARCH("x",INDEX(Bugs!D:D,MATCH(B167,Bugs!B:B,0)))))
),"Y","")</f>
        <v/>
      </c>
      <c r="R167">
        <f ca="1">IF(OR(ISNUMBER(MATCH(L167,MasterData!$D$3:$D$18,0)),ISNUMBER(MATCH(L167,MasterData!$C$3:$C$18,0))),
    DATEDIF(E167,I167,"d"),
    DATEDIF(E167,TODAY(),"d"))</f>
        <v>10</v>
      </c>
      <c r="S167">
        <f t="shared" ca="1" si="6"/>
        <v>0</v>
      </c>
      <c r="T167">
        <f t="shared" ca="1" si="7"/>
        <v>1</v>
      </c>
      <c r="U167">
        <f t="shared" ca="1" si="8"/>
        <v>0</v>
      </c>
    </row>
    <row r="168" spans="1:21" x14ac:dyDescent="0.35">
      <c r="A168">
        <v>6000144129</v>
      </c>
      <c r="B168" t="s">
        <v>230</v>
      </c>
      <c r="C168" t="s">
        <v>230</v>
      </c>
      <c r="D168" s="34" t="s">
        <v>231</v>
      </c>
      <c r="E168" s="1">
        <v>45833</v>
      </c>
      <c r="F168" s="1"/>
      <c r="G168" t="s">
        <v>248</v>
      </c>
      <c r="H168" t="s">
        <v>245</v>
      </c>
      <c r="I168" s="1">
        <v>45843</v>
      </c>
      <c r="J168" t="s">
        <v>201</v>
      </c>
      <c r="K168" t="s">
        <v>241</v>
      </c>
      <c r="L168" t="s">
        <v>171</v>
      </c>
      <c r="M168" t="s">
        <v>622</v>
      </c>
      <c r="N168" t="s">
        <v>237</v>
      </c>
      <c r="O168" t="s">
        <v>230</v>
      </c>
      <c r="P168"/>
      <c r="Q168" s="193" t="str">
        <f>IF(OR(
    AND(COUNTIF(Bugs!A:A,B168)&gt;0,ISNUMBER(SEARCH("x",INDEX(Bugs!C:C,MATCH(B168,Bugs!A:A,0))))),
    AND(COUNTIF(Bugs!B:B,B168)&gt;0,ISNUMBER(SEARCH("x",INDEX(Bugs!C:C,MATCH(B168,Bugs!B:B,0))))),
    AND(COUNTIF(Bugs!A:A,B168)&gt;0,ISNUMBER(SEARCH("x",INDEX(Bugs!D:D,MATCH(B168,Bugs!A:A,0))))),
    AND(COUNTIF(Bugs!B:B,B168)&gt;0,ISNUMBER(SEARCH("x",INDEX(Bugs!D:D,MATCH(B168,Bugs!B:B,0)))))
),"Y","")</f>
        <v/>
      </c>
      <c r="R168">
        <f ca="1">IF(OR(ISNUMBER(MATCH(L168,MasterData!$D$3:$D$18,0)),ISNUMBER(MATCH(L168,MasterData!$C$3:$C$18,0))),
    DATEDIF(E168,I168,"d"),
    DATEDIF(E168,TODAY(),"d"))</f>
        <v>10</v>
      </c>
      <c r="S168">
        <f t="shared" ca="1" si="6"/>
        <v>0</v>
      </c>
      <c r="T168">
        <f t="shared" ca="1" si="7"/>
        <v>1</v>
      </c>
      <c r="U168">
        <f t="shared" ca="1" si="8"/>
        <v>0</v>
      </c>
    </row>
    <row r="169" spans="1:21" x14ac:dyDescent="0.35">
      <c r="A169">
        <v>6000144490</v>
      </c>
      <c r="B169" t="s">
        <v>625</v>
      </c>
      <c r="C169" t="s">
        <v>230</v>
      </c>
      <c r="D169" s="34" t="s">
        <v>231</v>
      </c>
      <c r="E169" s="1">
        <v>45838</v>
      </c>
      <c r="F169" s="1"/>
      <c r="G169" t="s">
        <v>248</v>
      </c>
      <c r="H169" t="s">
        <v>245</v>
      </c>
      <c r="I169" s="1">
        <v>45876</v>
      </c>
      <c r="J169" t="s">
        <v>245</v>
      </c>
      <c r="K169" t="s">
        <v>241</v>
      </c>
      <c r="L169" t="s">
        <v>171</v>
      </c>
      <c r="M169" t="s">
        <v>626</v>
      </c>
      <c r="N169" t="s">
        <v>237</v>
      </c>
      <c r="O169" t="s">
        <v>230</v>
      </c>
      <c r="P169"/>
      <c r="Q169" s="193" t="str">
        <f>IF(OR(
    AND(COUNTIF(Bugs!A:A,B169)&gt;0,ISNUMBER(SEARCH("x",INDEX(Bugs!C:C,MATCH(B169,Bugs!A:A,0))))),
    AND(COUNTIF(Bugs!B:B,B169)&gt;0,ISNUMBER(SEARCH("x",INDEX(Bugs!C:C,MATCH(B169,Bugs!B:B,0))))),
    AND(COUNTIF(Bugs!A:A,B169)&gt;0,ISNUMBER(SEARCH("x",INDEX(Bugs!D:D,MATCH(B169,Bugs!A:A,0))))),
    AND(COUNTIF(Bugs!B:B,B169)&gt;0,ISNUMBER(SEARCH("x",INDEX(Bugs!D:D,MATCH(B169,Bugs!B:B,0)))))
),"Y","")</f>
        <v/>
      </c>
      <c r="R169">
        <f ca="1">IF(OR(ISNUMBER(MATCH(L169,MasterData!$D$3:$D$18,0)),ISNUMBER(MATCH(L169,MasterData!$C$3:$C$18,0))),
    DATEDIF(E169,I169,"d"),
    DATEDIF(E169,TODAY(),"d"))</f>
        <v>38</v>
      </c>
      <c r="S169">
        <f t="shared" ca="1" si="6"/>
        <v>0</v>
      </c>
      <c r="T169">
        <f t="shared" ca="1" si="7"/>
        <v>0</v>
      </c>
      <c r="U169">
        <f t="shared" ca="1" si="8"/>
        <v>1</v>
      </c>
    </row>
    <row r="170" spans="1:21" x14ac:dyDescent="0.35">
      <c r="A170">
        <v>6000144523</v>
      </c>
      <c r="B170" t="s">
        <v>627</v>
      </c>
      <c r="C170" t="s">
        <v>230</v>
      </c>
      <c r="D170" s="34" t="s">
        <v>254</v>
      </c>
      <c r="E170" s="1">
        <v>45838</v>
      </c>
      <c r="F170" s="1"/>
      <c r="G170" t="s">
        <v>268</v>
      </c>
      <c r="H170" t="s">
        <v>240</v>
      </c>
      <c r="I170" s="1">
        <v>45859</v>
      </c>
      <c r="J170" t="s">
        <v>245</v>
      </c>
      <c r="K170" t="s">
        <v>235</v>
      </c>
      <c r="L170" t="s">
        <v>171</v>
      </c>
      <c r="M170" t="s">
        <v>629</v>
      </c>
      <c r="N170" t="s">
        <v>237</v>
      </c>
      <c r="O170" t="s">
        <v>230</v>
      </c>
      <c r="P170"/>
      <c r="Q170" s="193" t="str">
        <f>IF(OR(
    AND(COUNTIF(Bugs!A:A,B170)&gt;0,ISNUMBER(SEARCH("x",INDEX(Bugs!C:C,MATCH(B170,Bugs!A:A,0))))),
    AND(COUNTIF(Bugs!B:B,B170)&gt;0,ISNUMBER(SEARCH("x",INDEX(Bugs!C:C,MATCH(B170,Bugs!B:B,0))))),
    AND(COUNTIF(Bugs!A:A,B170)&gt;0,ISNUMBER(SEARCH("x",INDEX(Bugs!D:D,MATCH(B170,Bugs!A:A,0))))),
    AND(COUNTIF(Bugs!B:B,B170)&gt;0,ISNUMBER(SEARCH("x",INDEX(Bugs!D:D,MATCH(B170,Bugs!B:B,0)))))
),"Y","")</f>
        <v/>
      </c>
      <c r="R170">
        <f ca="1">IF(OR(ISNUMBER(MATCH(L170,MasterData!$D$3:$D$18,0)),ISNUMBER(MATCH(L170,MasterData!$C$3:$C$18,0))),
    DATEDIF(E170,I170,"d"),
    DATEDIF(E170,TODAY(),"d"))</f>
        <v>21</v>
      </c>
      <c r="S170">
        <f t="shared" ca="1" si="6"/>
        <v>0</v>
      </c>
      <c r="T170">
        <f t="shared" ca="1" si="7"/>
        <v>1</v>
      </c>
      <c r="U170">
        <f t="shared" ca="1" si="8"/>
        <v>0</v>
      </c>
    </row>
    <row r="171" spans="1:21" x14ac:dyDescent="0.35">
      <c r="A171">
        <v>6000144785</v>
      </c>
      <c r="B171" t="s">
        <v>632</v>
      </c>
      <c r="C171" t="s">
        <v>230</v>
      </c>
      <c r="D171" s="34" t="s">
        <v>231</v>
      </c>
      <c r="E171" s="1">
        <v>45840</v>
      </c>
      <c r="F171" s="1"/>
      <c r="G171" t="s">
        <v>248</v>
      </c>
      <c r="H171" t="s">
        <v>245</v>
      </c>
      <c r="I171" s="1">
        <v>45858</v>
      </c>
      <c r="J171" t="s">
        <v>245</v>
      </c>
      <c r="K171" t="s">
        <v>235</v>
      </c>
      <c r="L171" t="s">
        <v>171</v>
      </c>
      <c r="M171" t="s">
        <v>633</v>
      </c>
      <c r="N171" t="s">
        <v>237</v>
      </c>
      <c r="O171" t="s">
        <v>230</v>
      </c>
      <c r="P171"/>
      <c r="Q171" s="193" t="str">
        <f>IF(OR(
    AND(COUNTIF(Bugs!A:A,B171)&gt;0,ISNUMBER(SEARCH("x",INDEX(Bugs!C:C,MATCH(B171,Bugs!A:A,0))))),
    AND(COUNTIF(Bugs!B:B,B171)&gt;0,ISNUMBER(SEARCH("x",INDEX(Bugs!C:C,MATCH(B171,Bugs!B:B,0))))),
    AND(COUNTIF(Bugs!A:A,B171)&gt;0,ISNUMBER(SEARCH("x",INDEX(Bugs!D:D,MATCH(B171,Bugs!A:A,0))))),
    AND(COUNTIF(Bugs!B:B,B171)&gt;0,ISNUMBER(SEARCH("x",INDEX(Bugs!D:D,MATCH(B171,Bugs!B:B,0)))))
),"Y","")</f>
        <v/>
      </c>
      <c r="R171">
        <f ca="1">IF(OR(ISNUMBER(MATCH(L171,MasterData!$D$3:$D$18,0)),ISNUMBER(MATCH(L171,MasterData!$C$3:$C$18,0))),
    DATEDIF(E171,I171,"d"),
    DATEDIF(E171,TODAY(),"d"))</f>
        <v>18</v>
      </c>
      <c r="S171">
        <f t="shared" ca="1" si="6"/>
        <v>0</v>
      </c>
      <c r="T171">
        <f t="shared" ca="1" si="7"/>
        <v>1</v>
      </c>
      <c r="U171">
        <f t="shared" ca="1" si="8"/>
        <v>0</v>
      </c>
    </row>
    <row r="172" spans="1:21" x14ac:dyDescent="0.35">
      <c r="A172">
        <v>6000144855</v>
      </c>
      <c r="B172" t="s">
        <v>230</v>
      </c>
      <c r="C172" t="s">
        <v>230</v>
      </c>
      <c r="D172" s="34" t="s">
        <v>251</v>
      </c>
      <c r="E172" s="1">
        <v>45841</v>
      </c>
      <c r="F172" s="1"/>
      <c r="G172" t="s">
        <v>400</v>
      </c>
      <c r="H172" t="s">
        <v>230</v>
      </c>
      <c r="I172" s="1">
        <v>45860</v>
      </c>
      <c r="J172" t="s">
        <v>201</v>
      </c>
      <c r="K172" t="s">
        <v>241</v>
      </c>
      <c r="L172" t="s">
        <v>171</v>
      </c>
      <c r="M172" t="s">
        <v>634</v>
      </c>
      <c r="N172" t="s">
        <v>237</v>
      </c>
      <c r="O172" t="s">
        <v>230</v>
      </c>
      <c r="P172"/>
      <c r="Q172" s="193" t="str">
        <f>IF(OR(
    AND(COUNTIF(Bugs!A:A,B172)&gt;0,ISNUMBER(SEARCH("x",INDEX(Bugs!C:C,MATCH(B172,Bugs!A:A,0))))),
    AND(COUNTIF(Bugs!B:B,B172)&gt;0,ISNUMBER(SEARCH("x",INDEX(Bugs!C:C,MATCH(B172,Bugs!B:B,0))))),
    AND(COUNTIF(Bugs!A:A,B172)&gt;0,ISNUMBER(SEARCH("x",INDEX(Bugs!D:D,MATCH(B172,Bugs!A:A,0))))),
    AND(COUNTIF(Bugs!B:B,B172)&gt;0,ISNUMBER(SEARCH("x",INDEX(Bugs!D:D,MATCH(B172,Bugs!B:B,0)))))
),"Y","")</f>
        <v/>
      </c>
      <c r="R172">
        <f ca="1">IF(OR(ISNUMBER(MATCH(L172,MasterData!$D$3:$D$18,0)),ISNUMBER(MATCH(L172,MasterData!$C$3:$C$18,0))),
    DATEDIF(E172,I172,"d"),
    DATEDIF(E172,TODAY(),"d"))</f>
        <v>19</v>
      </c>
      <c r="S172">
        <f t="shared" ca="1" si="6"/>
        <v>0</v>
      </c>
      <c r="T172">
        <f t="shared" ca="1" si="7"/>
        <v>1</v>
      </c>
      <c r="U172">
        <f t="shared" ca="1" si="8"/>
        <v>0</v>
      </c>
    </row>
    <row r="173" spans="1:21" x14ac:dyDescent="0.35">
      <c r="A173">
        <v>6000144869</v>
      </c>
      <c r="B173" t="s">
        <v>635</v>
      </c>
      <c r="C173" t="s">
        <v>230</v>
      </c>
      <c r="D173" s="34" t="s">
        <v>231</v>
      </c>
      <c r="E173" s="1">
        <v>45841</v>
      </c>
      <c r="F173" s="1"/>
      <c r="G173" t="s">
        <v>248</v>
      </c>
      <c r="H173" t="s">
        <v>245</v>
      </c>
      <c r="I173" s="1">
        <v>45870</v>
      </c>
      <c r="J173" t="s">
        <v>234</v>
      </c>
      <c r="K173" t="s">
        <v>235</v>
      </c>
      <c r="L173" t="s">
        <v>171</v>
      </c>
      <c r="M173" t="s">
        <v>636</v>
      </c>
      <c r="N173" t="s">
        <v>237</v>
      </c>
      <c r="O173" t="s">
        <v>230</v>
      </c>
      <c r="P173"/>
      <c r="Q173" s="193" t="str">
        <f>IF(OR(
    AND(COUNTIF(Bugs!A:A,B173)&gt;0,ISNUMBER(SEARCH("x",INDEX(Bugs!C:C,MATCH(B173,Bugs!A:A,0))))),
    AND(COUNTIF(Bugs!B:B,B173)&gt;0,ISNUMBER(SEARCH("x",INDEX(Bugs!C:C,MATCH(B173,Bugs!B:B,0))))),
    AND(COUNTIF(Bugs!A:A,B173)&gt;0,ISNUMBER(SEARCH("x",INDEX(Bugs!D:D,MATCH(B173,Bugs!A:A,0))))),
    AND(COUNTIF(Bugs!B:B,B173)&gt;0,ISNUMBER(SEARCH("x",INDEX(Bugs!D:D,MATCH(B173,Bugs!B:B,0)))))
),"Y","")</f>
        <v/>
      </c>
      <c r="R173">
        <f ca="1">IF(OR(ISNUMBER(MATCH(L173,MasterData!$D$3:$D$18,0)),ISNUMBER(MATCH(L173,MasterData!$C$3:$C$18,0))),
    DATEDIF(E173,I173,"d"),
    DATEDIF(E173,TODAY(),"d"))</f>
        <v>29</v>
      </c>
      <c r="S173">
        <f t="shared" ca="1" si="6"/>
        <v>0</v>
      </c>
      <c r="T173">
        <f t="shared" ca="1" si="7"/>
        <v>1</v>
      </c>
      <c r="U173">
        <f t="shared" ca="1" si="8"/>
        <v>0</v>
      </c>
    </row>
    <row r="174" spans="1:21" x14ac:dyDescent="0.35">
      <c r="A174">
        <v>6000145148</v>
      </c>
      <c r="B174" t="s">
        <v>644</v>
      </c>
      <c r="C174" t="s">
        <v>230</v>
      </c>
      <c r="D174" s="34" t="s">
        <v>480</v>
      </c>
      <c r="E174" s="1">
        <v>45845</v>
      </c>
      <c r="F174" s="1"/>
      <c r="G174" t="s">
        <v>552</v>
      </c>
      <c r="H174" t="s">
        <v>245</v>
      </c>
      <c r="I174" s="1">
        <v>45853</v>
      </c>
      <c r="J174" t="s">
        <v>245</v>
      </c>
      <c r="K174" t="s">
        <v>241</v>
      </c>
      <c r="L174" t="s">
        <v>171</v>
      </c>
      <c r="M174" t="s">
        <v>645</v>
      </c>
      <c r="N174" t="s">
        <v>237</v>
      </c>
      <c r="O174" t="s">
        <v>230</v>
      </c>
      <c r="P174"/>
      <c r="Q174" s="193" t="str">
        <f>IF(OR(
    AND(COUNTIF(Bugs!A:A,B174)&gt;0,ISNUMBER(SEARCH("x",INDEX(Bugs!C:C,MATCH(B174,Bugs!A:A,0))))),
    AND(COUNTIF(Bugs!B:B,B174)&gt;0,ISNUMBER(SEARCH("x",INDEX(Bugs!C:C,MATCH(B174,Bugs!B:B,0))))),
    AND(COUNTIF(Bugs!A:A,B174)&gt;0,ISNUMBER(SEARCH("x",INDEX(Bugs!D:D,MATCH(B174,Bugs!A:A,0))))),
    AND(COUNTIF(Bugs!B:B,B174)&gt;0,ISNUMBER(SEARCH("x",INDEX(Bugs!D:D,MATCH(B174,Bugs!B:B,0)))))
),"Y","")</f>
        <v/>
      </c>
      <c r="R174">
        <f ca="1">IF(OR(ISNUMBER(MATCH(L174,MasterData!$D$3:$D$18,0)),ISNUMBER(MATCH(L174,MasterData!$C$3:$C$18,0))),
    DATEDIF(E174,I174,"d"),
    DATEDIF(E174,TODAY(),"d"))</f>
        <v>8</v>
      </c>
      <c r="S174">
        <f t="shared" ca="1" si="6"/>
        <v>0</v>
      </c>
      <c r="T174">
        <f t="shared" ca="1" si="7"/>
        <v>1</v>
      </c>
      <c r="U174">
        <f t="shared" ca="1" si="8"/>
        <v>0</v>
      </c>
    </row>
    <row r="175" spans="1:21" x14ac:dyDescent="0.35">
      <c r="A175">
        <v>6000145298</v>
      </c>
      <c r="B175" t="s">
        <v>230</v>
      </c>
      <c r="C175" t="s">
        <v>230</v>
      </c>
      <c r="D175" s="34" t="s">
        <v>231</v>
      </c>
      <c r="E175" s="1">
        <v>45846</v>
      </c>
      <c r="F175" s="1"/>
      <c r="G175" t="s">
        <v>248</v>
      </c>
      <c r="H175" t="s">
        <v>245</v>
      </c>
      <c r="I175" s="1">
        <v>45856</v>
      </c>
      <c r="J175" t="s">
        <v>245</v>
      </c>
      <c r="K175" t="s">
        <v>241</v>
      </c>
      <c r="L175" t="s">
        <v>171</v>
      </c>
      <c r="M175" t="s">
        <v>486</v>
      </c>
      <c r="N175" t="s">
        <v>237</v>
      </c>
      <c r="O175" t="s">
        <v>230</v>
      </c>
      <c r="P175"/>
      <c r="Q175" s="193" t="str">
        <f>IF(OR(
    AND(COUNTIF(Bugs!A:A,B175)&gt;0,ISNUMBER(SEARCH("x",INDEX(Bugs!C:C,MATCH(B175,Bugs!A:A,0))))),
    AND(COUNTIF(Bugs!B:B,B175)&gt;0,ISNUMBER(SEARCH("x",INDEX(Bugs!C:C,MATCH(B175,Bugs!B:B,0))))),
    AND(COUNTIF(Bugs!A:A,B175)&gt;0,ISNUMBER(SEARCH("x",INDEX(Bugs!D:D,MATCH(B175,Bugs!A:A,0))))),
    AND(COUNTIF(Bugs!B:B,B175)&gt;0,ISNUMBER(SEARCH("x",INDEX(Bugs!D:D,MATCH(B175,Bugs!B:B,0)))))
),"Y","")</f>
        <v/>
      </c>
      <c r="R175">
        <f ca="1">IF(OR(ISNUMBER(MATCH(L175,MasterData!$D$3:$D$18,0)),ISNUMBER(MATCH(L175,MasterData!$C$3:$C$18,0))),
    DATEDIF(E175,I175,"d"),
    DATEDIF(E175,TODAY(),"d"))</f>
        <v>10</v>
      </c>
      <c r="S175">
        <f t="shared" ca="1" si="6"/>
        <v>0</v>
      </c>
      <c r="T175">
        <f t="shared" ca="1" si="7"/>
        <v>1</v>
      </c>
      <c r="U175">
        <f t="shared" ca="1" si="8"/>
        <v>0</v>
      </c>
    </row>
    <row r="176" spans="1:21" x14ac:dyDescent="0.35">
      <c r="A176">
        <v>6000145337</v>
      </c>
      <c r="B176" t="s">
        <v>646</v>
      </c>
      <c r="C176" t="s">
        <v>230</v>
      </c>
      <c r="D176" s="34" t="s">
        <v>231</v>
      </c>
      <c r="E176" s="1">
        <v>45846</v>
      </c>
      <c r="F176" s="1"/>
      <c r="G176" t="s">
        <v>248</v>
      </c>
      <c r="H176" t="s">
        <v>245</v>
      </c>
      <c r="I176" s="1">
        <v>45873</v>
      </c>
      <c r="J176" t="s">
        <v>234</v>
      </c>
      <c r="K176" t="s">
        <v>235</v>
      </c>
      <c r="L176" t="s">
        <v>171</v>
      </c>
      <c r="M176" t="s">
        <v>486</v>
      </c>
      <c r="N176" t="s">
        <v>237</v>
      </c>
      <c r="O176" t="s">
        <v>230</v>
      </c>
      <c r="P176"/>
      <c r="Q176" s="193" t="str">
        <f>IF(OR(
    AND(COUNTIF(Bugs!A:A,B176)&gt;0,ISNUMBER(SEARCH("x",INDEX(Bugs!C:C,MATCH(B176,Bugs!A:A,0))))),
    AND(COUNTIF(Bugs!B:B,B176)&gt;0,ISNUMBER(SEARCH("x",INDEX(Bugs!C:C,MATCH(B176,Bugs!B:B,0))))),
    AND(COUNTIF(Bugs!A:A,B176)&gt;0,ISNUMBER(SEARCH("x",INDEX(Bugs!D:D,MATCH(B176,Bugs!A:A,0))))),
    AND(COUNTIF(Bugs!B:B,B176)&gt;0,ISNUMBER(SEARCH("x",INDEX(Bugs!D:D,MATCH(B176,Bugs!B:B,0)))))
),"Y","")</f>
        <v/>
      </c>
      <c r="R176">
        <f ca="1">IF(OR(ISNUMBER(MATCH(L176,MasterData!$D$3:$D$18,0)),ISNUMBER(MATCH(L176,MasterData!$C$3:$C$18,0))),
    DATEDIF(E176,I176,"d"),
    DATEDIF(E176,TODAY(),"d"))</f>
        <v>27</v>
      </c>
      <c r="S176">
        <f t="shared" ca="1" si="6"/>
        <v>0</v>
      </c>
      <c r="T176">
        <f t="shared" ca="1" si="7"/>
        <v>1</v>
      </c>
      <c r="U176">
        <f t="shared" ca="1" si="8"/>
        <v>0</v>
      </c>
    </row>
    <row r="177" spans="1:21" x14ac:dyDescent="0.35">
      <c r="A177">
        <v>6000145415</v>
      </c>
      <c r="B177" t="s">
        <v>647</v>
      </c>
      <c r="C177" t="s">
        <v>230</v>
      </c>
      <c r="D177" s="34" t="s">
        <v>254</v>
      </c>
      <c r="E177" s="1">
        <v>45847</v>
      </c>
      <c r="F177" s="1"/>
      <c r="G177" t="s">
        <v>268</v>
      </c>
      <c r="H177" t="s">
        <v>230</v>
      </c>
      <c r="I177" s="1">
        <v>45876</v>
      </c>
      <c r="J177" t="s">
        <v>245</v>
      </c>
      <c r="K177" t="s">
        <v>241</v>
      </c>
      <c r="L177" t="s">
        <v>171</v>
      </c>
      <c r="M177" t="s">
        <v>648</v>
      </c>
      <c r="N177" t="s">
        <v>237</v>
      </c>
      <c r="O177" t="s">
        <v>230</v>
      </c>
      <c r="P177"/>
      <c r="Q177" s="193" t="str">
        <f>IF(OR(
    AND(COUNTIF(Bugs!A:A,B177)&gt;0,ISNUMBER(SEARCH("x",INDEX(Bugs!C:C,MATCH(B177,Bugs!A:A,0))))),
    AND(COUNTIF(Bugs!B:B,B177)&gt;0,ISNUMBER(SEARCH("x",INDEX(Bugs!C:C,MATCH(B177,Bugs!B:B,0))))),
    AND(COUNTIF(Bugs!A:A,B177)&gt;0,ISNUMBER(SEARCH("x",INDEX(Bugs!D:D,MATCH(B177,Bugs!A:A,0))))),
    AND(COUNTIF(Bugs!B:B,B177)&gt;0,ISNUMBER(SEARCH("x",INDEX(Bugs!D:D,MATCH(B177,Bugs!B:B,0)))))
),"Y","")</f>
        <v/>
      </c>
      <c r="R177">
        <f ca="1">IF(OR(ISNUMBER(MATCH(L177,MasterData!$D$3:$D$18,0)),ISNUMBER(MATCH(L177,MasterData!$C$3:$C$18,0))),
    DATEDIF(E177,I177,"d"),
    DATEDIF(E177,TODAY(),"d"))</f>
        <v>29</v>
      </c>
      <c r="S177">
        <f t="shared" ca="1" si="6"/>
        <v>0</v>
      </c>
      <c r="T177">
        <f t="shared" ca="1" si="7"/>
        <v>1</v>
      </c>
      <c r="U177">
        <f t="shared" ca="1" si="8"/>
        <v>0</v>
      </c>
    </row>
    <row r="178" spans="1:21" x14ac:dyDescent="0.35">
      <c r="A178">
        <v>6000146508</v>
      </c>
      <c r="B178" t="s">
        <v>640</v>
      </c>
      <c r="D178" s="34" t="s">
        <v>254</v>
      </c>
      <c r="E178" s="1">
        <v>45825</v>
      </c>
      <c r="F178" s="1"/>
      <c r="G178" t="s">
        <v>641</v>
      </c>
      <c r="I178" s="1">
        <v>45895.441759259258</v>
      </c>
      <c r="K178" t="s">
        <v>241</v>
      </c>
      <c r="L178" t="s">
        <v>171</v>
      </c>
      <c r="M178" t="s">
        <v>642</v>
      </c>
      <c r="N178" t="s">
        <v>237</v>
      </c>
      <c r="P178"/>
      <c r="Q178" s="193" t="str">
        <f>IF(OR(
    AND(COUNTIF(Bugs!A:A,B178)&gt;0,ISNUMBER(SEARCH("x",INDEX(Bugs!C:C,MATCH(B178,Bugs!A:A,0))))),
    AND(COUNTIF(Bugs!B:B,B178)&gt;0,ISNUMBER(SEARCH("x",INDEX(Bugs!C:C,MATCH(B178,Bugs!B:B,0))))),
    AND(COUNTIF(Bugs!A:A,B178)&gt;0,ISNUMBER(SEARCH("x",INDEX(Bugs!D:D,MATCH(B178,Bugs!A:A,0))))),
    AND(COUNTIF(Bugs!B:B,B178)&gt;0,ISNUMBER(SEARCH("x",INDEX(Bugs!D:D,MATCH(B178,Bugs!B:B,0)))))
),"Y","")</f>
        <v/>
      </c>
      <c r="R178">
        <f ca="1">IF(OR(ISNUMBER(MATCH(L178,MasterData!$D$3:$D$18,0)),ISNUMBER(MATCH(L178,MasterData!$C$3:$C$18,0))),
    DATEDIF(E178,I178,"d"),
    DATEDIF(E178,TODAY(),"d"))</f>
        <v>70</v>
      </c>
      <c r="S178">
        <f t="shared" ca="1" si="6"/>
        <v>0</v>
      </c>
      <c r="T178">
        <f t="shared" ca="1" si="7"/>
        <v>0</v>
      </c>
      <c r="U178">
        <f t="shared" ca="1" si="8"/>
        <v>1</v>
      </c>
    </row>
    <row r="179" spans="1:21" x14ac:dyDescent="0.35">
      <c r="B179" t="s">
        <v>663</v>
      </c>
      <c r="D179" s="34">
        <v>3010</v>
      </c>
      <c r="E179" s="1">
        <v>45826</v>
      </c>
      <c r="F179" s="1"/>
      <c r="G179" t="s">
        <v>664</v>
      </c>
      <c r="I179" s="1">
        <v>45854</v>
      </c>
      <c r="K179" t="s">
        <v>235</v>
      </c>
      <c r="L179" t="s">
        <v>171</v>
      </c>
      <c r="M179" t="s">
        <v>665</v>
      </c>
      <c r="N179" t="s">
        <v>237</v>
      </c>
      <c r="P179"/>
      <c r="Q179" s="193" t="str">
        <f>IF(OR(
    AND(COUNTIF(Bugs!A:A,B179)&gt;0,ISNUMBER(SEARCH("x",INDEX(Bugs!C:C,MATCH(B179,Bugs!A:A,0))))),
    AND(COUNTIF(Bugs!B:B,B179)&gt;0,ISNUMBER(SEARCH("x",INDEX(Bugs!C:C,MATCH(B179,Bugs!B:B,0))))),
    AND(COUNTIF(Bugs!A:A,B179)&gt;0,ISNUMBER(SEARCH("x",INDEX(Bugs!D:D,MATCH(B179,Bugs!A:A,0))))),
    AND(COUNTIF(Bugs!B:B,B179)&gt;0,ISNUMBER(SEARCH("x",INDEX(Bugs!D:D,MATCH(B179,Bugs!B:B,0)))))
),"Y","")</f>
        <v/>
      </c>
      <c r="R179">
        <f ca="1">IF(OR(ISNUMBER(MATCH(L179,MasterData!$D$3:$D$18,0)),ISNUMBER(MATCH(L179,MasterData!$C$3:$C$18,0))),
    DATEDIF(E179,I179,"d"),
    DATEDIF(E179,TODAY(),"d"))</f>
        <v>28</v>
      </c>
      <c r="S179">
        <f t="shared" ca="1" si="6"/>
        <v>0</v>
      </c>
      <c r="T179">
        <f t="shared" ca="1" si="7"/>
        <v>1</v>
      </c>
      <c r="U179">
        <f t="shared" ca="1" si="8"/>
        <v>0</v>
      </c>
    </row>
    <row r="180" spans="1:21" x14ac:dyDescent="0.35">
      <c r="B180" t="s">
        <v>666</v>
      </c>
      <c r="D180" s="34">
        <v>3010</v>
      </c>
      <c r="E180" s="1">
        <v>45828</v>
      </c>
      <c r="F180" s="1"/>
      <c r="G180" t="s">
        <v>667</v>
      </c>
      <c r="I180" s="1">
        <v>45854</v>
      </c>
      <c r="K180" t="s">
        <v>235</v>
      </c>
      <c r="L180" t="s">
        <v>171</v>
      </c>
      <c r="M180" t="s">
        <v>668</v>
      </c>
      <c r="N180" t="s">
        <v>237</v>
      </c>
      <c r="P180"/>
      <c r="Q180" s="193" t="str">
        <f>IF(OR(
    AND(COUNTIF(Bugs!A:A,B180)&gt;0,ISNUMBER(SEARCH("x",INDEX(Bugs!C:C,MATCH(B180,Bugs!A:A,0))))),
    AND(COUNTIF(Bugs!B:B,B180)&gt;0,ISNUMBER(SEARCH("x",INDEX(Bugs!C:C,MATCH(B180,Bugs!B:B,0))))),
    AND(COUNTIF(Bugs!A:A,B180)&gt;0,ISNUMBER(SEARCH("x",INDEX(Bugs!D:D,MATCH(B180,Bugs!A:A,0))))),
    AND(COUNTIF(Bugs!B:B,B180)&gt;0,ISNUMBER(SEARCH("x",INDEX(Bugs!D:D,MATCH(B180,Bugs!B:B,0)))))
),"Y","")</f>
        <v/>
      </c>
      <c r="R180">
        <f ca="1">IF(OR(ISNUMBER(MATCH(L180,MasterData!$D$3:$D$18,0)),ISNUMBER(MATCH(L180,MasterData!$C$3:$C$18,0))),
    DATEDIF(E180,I180,"d"),
    DATEDIF(E180,TODAY(),"d"))</f>
        <v>26</v>
      </c>
      <c r="S180">
        <f t="shared" ca="1" si="6"/>
        <v>0</v>
      </c>
      <c r="T180">
        <f t="shared" ca="1" si="7"/>
        <v>1</v>
      </c>
      <c r="U180">
        <f t="shared" ca="1" si="8"/>
        <v>0</v>
      </c>
    </row>
    <row r="181" spans="1:21" x14ac:dyDescent="0.35">
      <c r="B181" t="s">
        <v>10</v>
      </c>
      <c r="D181" s="34" t="s">
        <v>231</v>
      </c>
      <c r="E181" s="1">
        <v>45828</v>
      </c>
      <c r="F181" s="1"/>
      <c r="G181" t="s">
        <v>669</v>
      </c>
      <c r="I181" s="1">
        <v>45895.398414351854</v>
      </c>
      <c r="K181" t="s">
        <v>235</v>
      </c>
      <c r="L181" t="s">
        <v>171</v>
      </c>
      <c r="M181" t="s">
        <v>670</v>
      </c>
      <c r="N181" t="s">
        <v>237</v>
      </c>
      <c r="P181" s="204" t="s">
        <v>798</v>
      </c>
      <c r="Q181" s="193" t="str">
        <f>IF(OR(
    AND(COUNTIF(Bugs!A:A,B181)&gt;0,ISNUMBER(SEARCH("x",INDEX(Bugs!C:C,MATCH(B181,Bugs!A:A,0))))),
    AND(COUNTIF(Bugs!B:B,B181)&gt;0,ISNUMBER(SEARCH("x",INDEX(Bugs!C:C,MATCH(B181,Bugs!B:B,0))))),
    AND(COUNTIF(Bugs!A:A,B181)&gt;0,ISNUMBER(SEARCH("x",INDEX(Bugs!D:D,MATCH(B181,Bugs!A:A,0))))),
    AND(COUNTIF(Bugs!B:B,B181)&gt;0,ISNUMBER(SEARCH("x",INDEX(Bugs!D:D,MATCH(B181,Bugs!B:B,0)))))
),"Y","")</f>
        <v/>
      </c>
      <c r="R181">
        <f ca="1">IF(OR(ISNUMBER(MATCH(L181,MasterData!$D$3:$D$18,0)),ISNUMBER(MATCH(L181,MasterData!$C$3:$C$18,0))),
    DATEDIF(E181,I181,"d"),
    DATEDIF(E181,TODAY(),"d"))</f>
        <v>67</v>
      </c>
      <c r="S181">
        <f t="shared" ca="1" si="6"/>
        <v>0</v>
      </c>
      <c r="T181">
        <f t="shared" ca="1" si="7"/>
        <v>0</v>
      </c>
      <c r="U181">
        <f t="shared" ca="1" si="8"/>
        <v>1</v>
      </c>
    </row>
    <row r="182" spans="1:21" x14ac:dyDescent="0.35">
      <c r="B182" t="s">
        <v>11</v>
      </c>
      <c r="D182" s="34">
        <v>3014</v>
      </c>
      <c r="E182" s="1">
        <v>45840</v>
      </c>
      <c r="F182" s="1"/>
      <c r="G182" t="s">
        <v>649</v>
      </c>
      <c r="H182" t="s">
        <v>650</v>
      </c>
      <c r="I182" s="1">
        <v>45883</v>
      </c>
      <c r="J182" t="s">
        <v>650</v>
      </c>
      <c r="K182" t="s">
        <v>235</v>
      </c>
      <c r="L182" t="s">
        <v>171</v>
      </c>
      <c r="M182" t="s">
        <v>651</v>
      </c>
      <c r="N182" t="s">
        <v>237</v>
      </c>
      <c r="P182" s="204" t="s">
        <v>798</v>
      </c>
      <c r="Q182" s="193" t="str">
        <f>IF(OR(
    AND(COUNTIF(Bugs!A:A,B182)&gt;0,ISNUMBER(SEARCH("x",INDEX(Bugs!C:C,MATCH(B182,Bugs!A:A,0))))),
    AND(COUNTIF(Bugs!B:B,B182)&gt;0,ISNUMBER(SEARCH("x",INDEX(Bugs!C:C,MATCH(B182,Bugs!B:B,0))))),
    AND(COUNTIF(Bugs!A:A,B182)&gt;0,ISNUMBER(SEARCH("x",INDEX(Bugs!D:D,MATCH(B182,Bugs!A:A,0))))),
    AND(COUNTIF(Bugs!B:B,B182)&gt;0,ISNUMBER(SEARCH("x",INDEX(Bugs!D:D,MATCH(B182,Bugs!B:B,0)))))
),"Y","")</f>
        <v/>
      </c>
      <c r="R182">
        <f ca="1">IF(OR(ISNUMBER(MATCH(L182,MasterData!$D$3:$D$18,0)),ISNUMBER(MATCH(L182,MasterData!$C$3:$C$18,0))),
    DATEDIF(E182,I182,"d"),
    DATEDIF(E182,TODAY(),"d"))</f>
        <v>43</v>
      </c>
      <c r="S182">
        <f t="shared" ca="1" si="6"/>
        <v>0</v>
      </c>
      <c r="T182">
        <f t="shared" ca="1" si="7"/>
        <v>0</v>
      </c>
      <c r="U182">
        <f t="shared" ca="1" si="8"/>
        <v>1</v>
      </c>
    </row>
    <row r="183" spans="1:21" x14ac:dyDescent="0.35">
      <c r="B183" t="s">
        <v>671</v>
      </c>
      <c r="D183" s="34">
        <v>7092</v>
      </c>
      <c r="E183" s="1">
        <v>45841</v>
      </c>
      <c r="F183" s="1"/>
      <c r="G183" t="s">
        <v>672</v>
      </c>
      <c r="I183" s="1">
        <v>45859</v>
      </c>
      <c r="K183" t="s">
        <v>241</v>
      </c>
      <c r="L183" t="s">
        <v>171</v>
      </c>
      <c r="M183" t="s">
        <v>673</v>
      </c>
      <c r="N183" t="s">
        <v>237</v>
      </c>
      <c r="P183"/>
      <c r="Q183" s="193" t="str">
        <f>IF(OR(
    AND(COUNTIF(Bugs!A:A,B183)&gt;0,ISNUMBER(SEARCH("x",INDEX(Bugs!C:C,MATCH(B183,Bugs!A:A,0))))),
    AND(COUNTIF(Bugs!B:B,B183)&gt;0,ISNUMBER(SEARCH("x",INDEX(Bugs!C:C,MATCH(B183,Bugs!B:B,0))))),
    AND(COUNTIF(Bugs!A:A,B183)&gt;0,ISNUMBER(SEARCH("x",INDEX(Bugs!D:D,MATCH(B183,Bugs!A:A,0))))),
    AND(COUNTIF(Bugs!B:B,B183)&gt;0,ISNUMBER(SEARCH("x",INDEX(Bugs!D:D,MATCH(B183,Bugs!B:B,0)))))
),"Y","")</f>
        <v/>
      </c>
      <c r="R183">
        <f ca="1">IF(OR(ISNUMBER(MATCH(L183,MasterData!$D$3:$D$18,0)),ISNUMBER(MATCH(L183,MasterData!$C$3:$C$18,0))),
    DATEDIF(E183,I183,"d"),
    DATEDIF(E183,TODAY(),"d"))</f>
        <v>18</v>
      </c>
      <c r="S183">
        <f t="shared" ca="1" si="6"/>
        <v>0</v>
      </c>
      <c r="T183">
        <f t="shared" ca="1" si="7"/>
        <v>1</v>
      </c>
      <c r="U183">
        <f t="shared" ca="1" si="8"/>
        <v>0</v>
      </c>
    </row>
    <row r="184" spans="1:21" x14ac:dyDescent="0.35">
      <c r="B184" t="s">
        <v>12</v>
      </c>
      <c r="D184" s="34" t="s">
        <v>231</v>
      </c>
      <c r="E184" s="1">
        <v>45845</v>
      </c>
      <c r="F184" s="1"/>
      <c r="G184" t="s">
        <v>669</v>
      </c>
      <c r="I184" s="1">
        <v>45901</v>
      </c>
      <c r="K184" t="s">
        <v>235</v>
      </c>
      <c r="L184" t="s">
        <v>171</v>
      </c>
      <c r="M184" t="s">
        <v>674</v>
      </c>
      <c r="N184" t="s">
        <v>237</v>
      </c>
      <c r="P184" s="204" t="s">
        <v>798</v>
      </c>
      <c r="Q184" s="193" t="str">
        <f>IF(OR(
    AND(COUNTIF(Bugs!A:A,B184)&gt;0,ISNUMBER(SEARCH("x",INDEX(Bugs!C:C,MATCH(B184,Bugs!A:A,0))))),
    AND(COUNTIF(Bugs!B:B,B184)&gt;0,ISNUMBER(SEARCH("x",INDEX(Bugs!C:C,MATCH(B184,Bugs!B:B,0))))),
    AND(COUNTIF(Bugs!A:A,B184)&gt;0,ISNUMBER(SEARCH("x",INDEX(Bugs!D:D,MATCH(B184,Bugs!A:A,0))))),
    AND(COUNTIF(Bugs!B:B,B184)&gt;0,ISNUMBER(SEARCH("x",INDEX(Bugs!D:D,MATCH(B184,Bugs!B:B,0)))))
),"Y","")</f>
        <v/>
      </c>
      <c r="R184">
        <f ca="1">IF(OR(ISNUMBER(MATCH(L184,MasterData!$D$3:$D$18,0)),ISNUMBER(MATCH(L184,MasterData!$C$3:$C$18,0))),
    DATEDIF(E184,I184,"d"),
    DATEDIF(E184,TODAY(),"d"))</f>
        <v>56</v>
      </c>
      <c r="S184">
        <f t="shared" ca="1" si="6"/>
        <v>0</v>
      </c>
      <c r="T184">
        <f t="shared" ca="1" si="7"/>
        <v>0</v>
      </c>
      <c r="U184">
        <f t="shared" ca="1" si="8"/>
        <v>1</v>
      </c>
    </row>
    <row r="185" spans="1:21" x14ac:dyDescent="0.35">
      <c r="B185" t="s">
        <v>675</v>
      </c>
      <c r="D185" s="34">
        <v>3014</v>
      </c>
      <c r="E185" s="1">
        <v>45845</v>
      </c>
      <c r="F185" s="1"/>
      <c r="G185" t="s">
        <v>676</v>
      </c>
      <c r="I185" s="1">
        <v>45859</v>
      </c>
      <c r="K185" t="s">
        <v>347</v>
      </c>
      <c r="L185" t="s">
        <v>171</v>
      </c>
      <c r="M185" t="s">
        <v>677</v>
      </c>
      <c r="N185" t="s">
        <v>237</v>
      </c>
      <c r="P185"/>
      <c r="Q185" s="193" t="str">
        <f>IF(OR(
    AND(COUNTIF(Bugs!A:A,B185)&gt;0,ISNUMBER(SEARCH("x",INDEX(Bugs!C:C,MATCH(B185,Bugs!A:A,0))))),
    AND(COUNTIF(Bugs!B:B,B185)&gt;0,ISNUMBER(SEARCH("x",INDEX(Bugs!C:C,MATCH(B185,Bugs!B:B,0))))),
    AND(COUNTIF(Bugs!A:A,B185)&gt;0,ISNUMBER(SEARCH("x",INDEX(Bugs!D:D,MATCH(B185,Bugs!A:A,0))))),
    AND(COUNTIF(Bugs!B:B,B185)&gt;0,ISNUMBER(SEARCH("x",INDEX(Bugs!D:D,MATCH(B185,Bugs!B:B,0)))))
),"Y","")</f>
        <v/>
      </c>
      <c r="R185">
        <f ca="1">IF(OR(ISNUMBER(MATCH(L185,MasterData!$D$3:$D$18,0)),ISNUMBER(MATCH(L185,MasterData!$C$3:$C$18,0))),
    DATEDIF(E185,I185,"d"),
    DATEDIF(E185,TODAY(),"d"))</f>
        <v>14</v>
      </c>
      <c r="S185">
        <f t="shared" ca="1" si="6"/>
        <v>0</v>
      </c>
      <c r="T185">
        <f t="shared" ca="1" si="7"/>
        <v>1</v>
      </c>
      <c r="U185">
        <f t="shared" ca="1" si="8"/>
        <v>0</v>
      </c>
    </row>
    <row r="186" spans="1:21" x14ac:dyDescent="0.35">
      <c r="B186" t="s">
        <v>13</v>
      </c>
      <c r="D186" s="34">
        <v>3014</v>
      </c>
      <c r="E186" s="1">
        <v>45846</v>
      </c>
      <c r="F186" s="1"/>
      <c r="G186" t="s">
        <v>652</v>
      </c>
      <c r="H186" t="s">
        <v>240</v>
      </c>
      <c r="I186" s="1">
        <v>45938</v>
      </c>
      <c r="J186" t="s">
        <v>245</v>
      </c>
      <c r="K186" t="s">
        <v>241</v>
      </c>
      <c r="L186" t="s">
        <v>171</v>
      </c>
      <c r="M186" t="s">
        <v>653</v>
      </c>
      <c r="N186" t="s">
        <v>237</v>
      </c>
      <c r="P186" s="204" t="s">
        <v>798</v>
      </c>
      <c r="Q186" s="193" t="str">
        <f>IF(OR(
    AND(COUNTIF(Bugs!A:A,B186)&gt;0,ISNUMBER(SEARCH("x",INDEX(Bugs!C:C,MATCH(B186,Bugs!A:A,0))))),
    AND(COUNTIF(Bugs!B:B,B186)&gt;0,ISNUMBER(SEARCH("x",INDEX(Bugs!C:C,MATCH(B186,Bugs!B:B,0))))),
    AND(COUNTIF(Bugs!A:A,B186)&gt;0,ISNUMBER(SEARCH("x",INDEX(Bugs!D:D,MATCH(B186,Bugs!A:A,0))))),
    AND(COUNTIF(Bugs!B:B,B186)&gt;0,ISNUMBER(SEARCH("x",INDEX(Bugs!D:D,MATCH(B186,Bugs!B:B,0)))))
),"Y","")</f>
        <v>Y</v>
      </c>
      <c r="R186">
        <f ca="1">IF(OR(ISNUMBER(MATCH(L186,MasterData!$D$3:$D$18,0)),ISNUMBER(MATCH(L186,MasterData!$C$3:$C$18,0))),
    DATEDIF(E186,I186,"d"),
    DATEDIF(E186,TODAY(),"d"))</f>
        <v>92</v>
      </c>
      <c r="S186">
        <f t="shared" ca="1" si="6"/>
        <v>0</v>
      </c>
      <c r="T186">
        <f t="shared" ca="1" si="7"/>
        <v>0</v>
      </c>
      <c r="U186">
        <f t="shared" ca="1" si="8"/>
        <v>1</v>
      </c>
    </row>
    <row r="187" spans="1:21" x14ac:dyDescent="0.35">
      <c r="B187" t="s">
        <v>654</v>
      </c>
      <c r="D187" s="34">
        <v>3014</v>
      </c>
      <c r="E187" s="1">
        <v>45847</v>
      </c>
      <c r="F187" s="1"/>
      <c r="G187" t="s">
        <v>652</v>
      </c>
      <c r="H187" t="s">
        <v>245</v>
      </c>
      <c r="I187" s="1">
        <v>45854</v>
      </c>
      <c r="J187" t="s">
        <v>245</v>
      </c>
      <c r="K187" t="s">
        <v>347</v>
      </c>
      <c r="L187" t="s">
        <v>171</v>
      </c>
      <c r="M187" t="s">
        <v>655</v>
      </c>
      <c r="N187" t="s">
        <v>237</v>
      </c>
      <c r="P187"/>
      <c r="Q187" s="193" t="str">
        <f>IF(OR(
    AND(COUNTIF(Bugs!A:A,B187)&gt;0,ISNUMBER(SEARCH("x",INDEX(Bugs!C:C,MATCH(B187,Bugs!A:A,0))))),
    AND(COUNTIF(Bugs!B:B,B187)&gt;0,ISNUMBER(SEARCH("x",INDEX(Bugs!C:C,MATCH(B187,Bugs!B:B,0))))),
    AND(COUNTIF(Bugs!A:A,B187)&gt;0,ISNUMBER(SEARCH("x",INDEX(Bugs!D:D,MATCH(B187,Bugs!A:A,0))))),
    AND(COUNTIF(Bugs!B:B,B187)&gt;0,ISNUMBER(SEARCH("x",INDEX(Bugs!D:D,MATCH(B187,Bugs!B:B,0)))))
),"Y","")</f>
        <v/>
      </c>
      <c r="R187">
        <f ca="1">IF(OR(ISNUMBER(MATCH(L187,MasterData!$D$3:$D$18,0)),ISNUMBER(MATCH(L187,MasterData!$C$3:$C$18,0))),
    DATEDIF(E187,I187,"d"),
    DATEDIF(E187,TODAY(),"d"))</f>
        <v>7</v>
      </c>
      <c r="S187">
        <f t="shared" ca="1" si="6"/>
        <v>1</v>
      </c>
      <c r="T187">
        <f t="shared" ca="1" si="7"/>
        <v>0</v>
      </c>
      <c r="U187">
        <f t="shared" ca="1" si="8"/>
        <v>0</v>
      </c>
    </row>
    <row r="188" spans="1:21" x14ac:dyDescent="0.35">
      <c r="B188" t="s">
        <v>656</v>
      </c>
      <c r="D188" s="34">
        <v>3014</v>
      </c>
      <c r="E188" s="1">
        <v>45847</v>
      </c>
      <c r="F188" s="1"/>
      <c r="G188" t="s">
        <v>657</v>
      </c>
      <c r="H188" t="s">
        <v>658</v>
      </c>
      <c r="I188" s="1">
        <v>45854</v>
      </c>
      <c r="J188" t="s">
        <v>650</v>
      </c>
      <c r="K188" t="s">
        <v>241</v>
      </c>
      <c r="L188" t="s">
        <v>171</v>
      </c>
      <c r="M188" t="s">
        <v>659</v>
      </c>
      <c r="N188" t="s">
        <v>237</v>
      </c>
      <c r="P188"/>
      <c r="Q188" s="193" t="str">
        <f>IF(OR(
    AND(COUNTIF(Bugs!A:A,B188)&gt;0,ISNUMBER(SEARCH("x",INDEX(Bugs!C:C,MATCH(B188,Bugs!A:A,0))))),
    AND(COUNTIF(Bugs!B:B,B188)&gt;0,ISNUMBER(SEARCH("x",INDEX(Bugs!C:C,MATCH(B188,Bugs!B:B,0))))),
    AND(COUNTIF(Bugs!A:A,B188)&gt;0,ISNUMBER(SEARCH("x",INDEX(Bugs!D:D,MATCH(B188,Bugs!A:A,0))))),
    AND(COUNTIF(Bugs!B:B,B188)&gt;0,ISNUMBER(SEARCH("x",INDEX(Bugs!D:D,MATCH(B188,Bugs!B:B,0)))))
),"Y","")</f>
        <v/>
      </c>
      <c r="R188">
        <f ca="1">IF(OR(ISNUMBER(MATCH(L188,MasterData!$D$3:$D$18,0)),ISNUMBER(MATCH(L188,MasterData!$C$3:$C$18,0))),
    DATEDIF(E188,I188,"d"),
    DATEDIF(E188,TODAY(),"d"))</f>
        <v>7</v>
      </c>
      <c r="S188">
        <f t="shared" ca="1" si="6"/>
        <v>1</v>
      </c>
      <c r="T188">
        <f t="shared" ca="1" si="7"/>
        <v>0</v>
      </c>
      <c r="U188">
        <f t="shared" ca="1" si="8"/>
        <v>0</v>
      </c>
    </row>
    <row r="189" spans="1:21" x14ac:dyDescent="0.35">
      <c r="B189" t="s">
        <v>678</v>
      </c>
      <c r="D189" s="34">
        <v>3009</v>
      </c>
      <c r="E189" s="1">
        <v>45846</v>
      </c>
      <c r="F189" s="1"/>
      <c r="G189" t="s">
        <v>679</v>
      </c>
      <c r="I189" s="1">
        <v>45863</v>
      </c>
      <c r="K189" t="s">
        <v>235</v>
      </c>
      <c r="L189" t="s">
        <v>171</v>
      </c>
      <c r="M189" t="s">
        <v>680</v>
      </c>
      <c r="N189" t="s">
        <v>237</v>
      </c>
      <c r="P189"/>
      <c r="Q189" s="193" t="str">
        <f>IF(OR(
    AND(COUNTIF(Bugs!A:A,B189)&gt;0,ISNUMBER(SEARCH("x",INDEX(Bugs!C:C,MATCH(B189,Bugs!A:A,0))))),
    AND(COUNTIF(Bugs!B:B,B189)&gt;0,ISNUMBER(SEARCH("x",INDEX(Bugs!C:C,MATCH(B189,Bugs!B:B,0))))),
    AND(COUNTIF(Bugs!A:A,B189)&gt;0,ISNUMBER(SEARCH("x",INDEX(Bugs!D:D,MATCH(B189,Bugs!A:A,0))))),
    AND(COUNTIF(Bugs!B:B,B189)&gt;0,ISNUMBER(SEARCH("x",INDEX(Bugs!D:D,MATCH(B189,Bugs!B:B,0)))))
),"Y","")</f>
        <v/>
      </c>
      <c r="R189">
        <f ca="1">IF(OR(ISNUMBER(MATCH(L189,MasterData!$D$3:$D$18,0)),ISNUMBER(MATCH(L189,MasterData!$C$3:$C$18,0))),
    DATEDIF(E189,I189,"d"),
    DATEDIF(E189,TODAY(),"d"))</f>
        <v>17</v>
      </c>
      <c r="S189">
        <f t="shared" ca="1" si="6"/>
        <v>0</v>
      </c>
      <c r="T189">
        <f t="shared" ca="1" si="7"/>
        <v>1</v>
      </c>
      <c r="U189">
        <f t="shared" ca="1" si="8"/>
        <v>0</v>
      </c>
    </row>
    <row r="190" spans="1:21" x14ac:dyDescent="0.35">
      <c r="B190" t="s">
        <v>685</v>
      </c>
      <c r="D190" s="34" t="s">
        <v>254</v>
      </c>
      <c r="E190" s="1">
        <v>45852</v>
      </c>
      <c r="F190" s="1"/>
      <c r="G190" t="s">
        <v>686</v>
      </c>
      <c r="I190" s="1">
        <v>45866</v>
      </c>
      <c r="K190" t="s">
        <v>235</v>
      </c>
      <c r="L190" t="s">
        <v>171</v>
      </c>
      <c r="M190" t="s">
        <v>687</v>
      </c>
      <c r="N190" t="s">
        <v>237</v>
      </c>
      <c r="P190"/>
      <c r="Q190" s="193" t="str">
        <f>IF(OR(
    AND(COUNTIF(Bugs!A:A,B190)&gt;0,ISNUMBER(SEARCH("x",INDEX(Bugs!C:C,MATCH(B190,Bugs!A:A,0))))),
    AND(COUNTIF(Bugs!B:B,B190)&gt;0,ISNUMBER(SEARCH("x",INDEX(Bugs!C:C,MATCH(B190,Bugs!B:B,0))))),
    AND(COUNTIF(Bugs!A:A,B190)&gt;0,ISNUMBER(SEARCH("x",INDEX(Bugs!D:D,MATCH(B190,Bugs!A:A,0))))),
    AND(COUNTIF(Bugs!B:B,B190)&gt;0,ISNUMBER(SEARCH("x",INDEX(Bugs!D:D,MATCH(B190,Bugs!B:B,0)))))
),"Y","")</f>
        <v/>
      </c>
      <c r="R190">
        <f ca="1">IF(OR(ISNUMBER(MATCH(L190,MasterData!$D$3:$D$18,0)),ISNUMBER(MATCH(L190,MasterData!$C$3:$C$18,0))),
    DATEDIF(E190,I190,"d"),
    DATEDIF(E190,TODAY(),"d"))</f>
        <v>14</v>
      </c>
      <c r="S190">
        <f t="shared" ca="1" si="6"/>
        <v>0</v>
      </c>
      <c r="T190">
        <f t="shared" ca="1" si="7"/>
        <v>1</v>
      </c>
      <c r="U190">
        <f t="shared" ca="1" si="8"/>
        <v>0</v>
      </c>
    </row>
    <row r="191" spans="1:21" x14ac:dyDescent="0.35">
      <c r="B191" t="s">
        <v>688</v>
      </c>
      <c r="D191" s="34">
        <v>3014</v>
      </c>
      <c r="E191" s="1">
        <v>45852</v>
      </c>
      <c r="F191" s="1"/>
      <c r="G191" t="s">
        <v>689</v>
      </c>
      <c r="I191" s="1">
        <v>45859</v>
      </c>
      <c r="K191" t="s">
        <v>241</v>
      </c>
      <c r="L191" t="s">
        <v>171</v>
      </c>
      <c r="M191" t="s">
        <v>690</v>
      </c>
      <c r="N191" t="s">
        <v>237</v>
      </c>
      <c r="P191"/>
      <c r="Q191" s="193" t="str">
        <f>IF(OR(
    AND(COUNTIF(Bugs!A:A,B191)&gt;0,ISNUMBER(SEARCH("x",INDEX(Bugs!C:C,MATCH(B191,Bugs!A:A,0))))),
    AND(COUNTIF(Bugs!B:B,B191)&gt;0,ISNUMBER(SEARCH("x",INDEX(Bugs!C:C,MATCH(B191,Bugs!B:B,0))))),
    AND(COUNTIF(Bugs!A:A,B191)&gt;0,ISNUMBER(SEARCH("x",INDEX(Bugs!D:D,MATCH(B191,Bugs!A:A,0))))),
    AND(COUNTIF(Bugs!B:B,B191)&gt;0,ISNUMBER(SEARCH("x",INDEX(Bugs!D:D,MATCH(B191,Bugs!B:B,0)))))
),"Y","")</f>
        <v/>
      </c>
      <c r="R191">
        <f ca="1">IF(OR(ISNUMBER(MATCH(L191,MasterData!$D$3:$D$18,0)),ISNUMBER(MATCH(L191,MasterData!$C$3:$C$18,0))),
    DATEDIF(E191,I191,"d"),
    DATEDIF(E191,TODAY(),"d"))</f>
        <v>7</v>
      </c>
      <c r="S191">
        <f t="shared" ca="1" si="6"/>
        <v>1</v>
      </c>
      <c r="T191">
        <f t="shared" ca="1" si="7"/>
        <v>0</v>
      </c>
      <c r="U191">
        <f t="shared" ca="1" si="8"/>
        <v>0</v>
      </c>
    </row>
    <row r="192" spans="1:21" x14ac:dyDescent="0.35">
      <c r="B192" t="s">
        <v>14</v>
      </c>
      <c r="D192" s="34">
        <v>3014</v>
      </c>
      <c r="E192" s="1">
        <v>45853</v>
      </c>
      <c r="F192" s="1"/>
      <c r="G192" t="s">
        <v>676</v>
      </c>
      <c r="I192" s="1">
        <v>45875</v>
      </c>
      <c r="K192" t="s">
        <v>347</v>
      </c>
      <c r="L192" t="s">
        <v>171</v>
      </c>
      <c r="M192" t="s">
        <v>684</v>
      </c>
      <c r="N192" t="s">
        <v>237</v>
      </c>
      <c r="P192" s="204" t="s">
        <v>798</v>
      </c>
      <c r="Q192" s="193" t="str">
        <f>IF(OR(
    AND(COUNTIF(Bugs!A:A,B192)&gt;0,ISNUMBER(SEARCH("x",INDEX(Bugs!C:C,MATCH(B192,Bugs!A:A,0))))),
    AND(COUNTIF(Bugs!B:B,B192)&gt;0,ISNUMBER(SEARCH("x",INDEX(Bugs!C:C,MATCH(B192,Bugs!B:B,0))))),
    AND(COUNTIF(Bugs!A:A,B192)&gt;0,ISNUMBER(SEARCH("x",INDEX(Bugs!D:D,MATCH(B192,Bugs!A:A,0))))),
    AND(COUNTIF(Bugs!B:B,B192)&gt;0,ISNUMBER(SEARCH("x",INDEX(Bugs!D:D,MATCH(B192,Bugs!B:B,0)))))
),"Y","")</f>
        <v>Y</v>
      </c>
      <c r="R192">
        <f ca="1">IF(OR(ISNUMBER(MATCH(L192,MasterData!$D$3:$D$18,0)),ISNUMBER(MATCH(L192,MasterData!$C$3:$C$18,0))),
    DATEDIF(E192,I192,"d"),
    DATEDIF(E192,TODAY(),"d"))</f>
        <v>22</v>
      </c>
      <c r="S192">
        <f ca="1">IF(AND($R192&gt;=0,$R192&lt;=7),1,0)</f>
        <v>0</v>
      </c>
      <c r="T192">
        <f ca="1">IF(AND($R192&gt;7,R192&lt;=30),1,0)</f>
        <v>1</v>
      </c>
      <c r="U192">
        <f ca="1">IF($R192&gt;30,1,0)</f>
        <v>0</v>
      </c>
    </row>
    <row r="193" spans="1:21" x14ac:dyDescent="0.35">
      <c r="B193" t="s">
        <v>691</v>
      </c>
      <c r="D193" s="34" t="s">
        <v>254</v>
      </c>
      <c r="E193" s="1">
        <v>45854</v>
      </c>
      <c r="F193" s="1"/>
      <c r="G193" t="s">
        <v>692</v>
      </c>
      <c r="I193" s="1">
        <v>45862</v>
      </c>
      <c r="K193" t="s">
        <v>235</v>
      </c>
      <c r="L193" t="s">
        <v>171</v>
      </c>
      <c r="M193" t="s">
        <v>693</v>
      </c>
      <c r="N193" t="s">
        <v>237</v>
      </c>
      <c r="P193"/>
      <c r="Q193" s="193" t="str">
        <f>IF(OR(
    AND(COUNTIF(Bugs!A:A,B193)&gt;0,ISNUMBER(SEARCH("x",INDEX(Bugs!C:C,MATCH(B193,Bugs!A:A,0))))),
    AND(COUNTIF(Bugs!B:B,B193)&gt;0,ISNUMBER(SEARCH("x",INDEX(Bugs!C:C,MATCH(B193,Bugs!B:B,0))))),
    AND(COUNTIF(Bugs!A:A,B193)&gt;0,ISNUMBER(SEARCH("x",INDEX(Bugs!D:D,MATCH(B193,Bugs!A:A,0))))),
    AND(COUNTIF(Bugs!B:B,B193)&gt;0,ISNUMBER(SEARCH("x",INDEX(Bugs!D:D,MATCH(B193,Bugs!B:B,0)))))
),"Y","")</f>
        <v/>
      </c>
      <c r="R193">
        <f ca="1">IF(OR(ISNUMBER(MATCH(L193,MasterData!$D$3:$D$18,0)),ISNUMBER(MATCH(L193,MasterData!$C$3:$C$18,0))),
    DATEDIF(E193,I193,"d"),
    DATEDIF(E193,TODAY(),"d"))</f>
        <v>8</v>
      </c>
      <c r="S193">
        <f t="shared" ref="S193:S199" ca="1" si="9">IF(AND($R193&gt;=0,$R193&lt;=7),1,0)</f>
        <v>0</v>
      </c>
      <c r="T193">
        <f t="shared" ref="T193:T199" ca="1" si="10">IF(AND($R193&gt;7,R193&lt;=30),1,0)</f>
        <v>1</v>
      </c>
      <c r="U193">
        <f t="shared" ref="U193:U199" ca="1" si="11">IF($R193&gt;30,1,0)</f>
        <v>0</v>
      </c>
    </row>
    <row r="194" spans="1:21" x14ac:dyDescent="0.35">
      <c r="B194" t="s">
        <v>15</v>
      </c>
      <c r="D194" s="34">
        <v>3014</v>
      </c>
      <c r="E194" s="1">
        <v>45856</v>
      </c>
      <c r="F194" s="1"/>
      <c r="G194" t="s">
        <v>686</v>
      </c>
      <c r="I194" s="1">
        <v>45874</v>
      </c>
      <c r="K194" t="s">
        <v>235</v>
      </c>
      <c r="L194" t="s">
        <v>171</v>
      </c>
      <c r="M194" t="s">
        <v>697</v>
      </c>
      <c r="N194" t="s">
        <v>237</v>
      </c>
      <c r="P194" s="204" t="s">
        <v>798</v>
      </c>
      <c r="Q194" s="193" t="str">
        <f>IF(OR(
    AND(COUNTIF(Bugs!A:A,B194)&gt;0,ISNUMBER(SEARCH("x",INDEX(Bugs!C:C,MATCH(B194,Bugs!A:A,0))))),
    AND(COUNTIF(Bugs!B:B,B194)&gt;0,ISNUMBER(SEARCH("x",INDEX(Bugs!C:C,MATCH(B194,Bugs!B:B,0))))),
    AND(COUNTIF(Bugs!A:A,B194)&gt;0,ISNUMBER(SEARCH("x",INDEX(Bugs!D:D,MATCH(B194,Bugs!A:A,0))))),
    AND(COUNTIF(Bugs!B:B,B194)&gt;0,ISNUMBER(SEARCH("x",INDEX(Bugs!D:D,MATCH(B194,Bugs!B:B,0)))))
),"Y","")</f>
        <v>Y</v>
      </c>
      <c r="R194">
        <f ca="1">IF(OR(ISNUMBER(MATCH(L194,MasterData!$D$3:$D$18,0)),ISNUMBER(MATCH(L194,MasterData!$C$3:$C$18,0))),
    DATEDIF(E194,I194,"d"),
    DATEDIF(E194,TODAY(),"d"))</f>
        <v>18</v>
      </c>
      <c r="S194">
        <f t="shared" ca="1" si="9"/>
        <v>0</v>
      </c>
      <c r="T194">
        <f t="shared" ca="1" si="10"/>
        <v>1</v>
      </c>
      <c r="U194">
        <f t="shared" ca="1" si="11"/>
        <v>0</v>
      </c>
    </row>
    <row r="195" spans="1:21" x14ac:dyDescent="0.35">
      <c r="A195">
        <v>6000146356</v>
      </c>
      <c r="B195" t="s">
        <v>698</v>
      </c>
      <c r="D195" s="34">
        <v>3014</v>
      </c>
      <c r="E195" s="1">
        <v>45859</v>
      </c>
      <c r="F195" s="1"/>
      <c r="G195" t="s">
        <v>699</v>
      </c>
      <c r="H195" t="s">
        <v>245</v>
      </c>
      <c r="I195" s="1">
        <v>45866</v>
      </c>
      <c r="K195" t="s">
        <v>241</v>
      </c>
      <c r="L195" t="s">
        <v>171</v>
      </c>
      <c r="M195" t="s">
        <v>700</v>
      </c>
      <c r="N195" t="s">
        <v>237</v>
      </c>
      <c r="P195"/>
      <c r="Q195" s="193" t="str">
        <f>IF(OR(
    AND(COUNTIF(Bugs!A:A,B195)&gt;0,ISNUMBER(SEARCH("x",INDEX(Bugs!C:C,MATCH(B195,Bugs!A:A,0))))),
    AND(COUNTIF(Bugs!B:B,B195)&gt;0,ISNUMBER(SEARCH("x",INDEX(Bugs!C:C,MATCH(B195,Bugs!B:B,0))))),
    AND(COUNTIF(Bugs!A:A,B195)&gt;0,ISNUMBER(SEARCH("x",INDEX(Bugs!D:D,MATCH(B195,Bugs!A:A,0))))),
    AND(COUNTIF(Bugs!B:B,B195)&gt;0,ISNUMBER(SEARCH("x",INDEX(Bugs!D:D,MATCH(B195,Bugs!B:B,0)))))
),"Y","")</f>
        <v/>
      </c>
      <c r="R195">
        <f ca="1">IF(OR(ISNUMBER(MATCH(L195,MasterData!$D$3:$D$18,0)),ISNUMBER(MATCH(L195,MasterData!$C$3:$C$18,0))),
    DATEDIF(E195,I195,"d"),
    DATEDIF(E195,TODAY(),"d"))</f>
        <v>7</v>
      </c>
      <c r="S195">
        <f ca="1">IF(AND($R195&gt;=0,$R195&lt;=7),1,0)</f>
        <v>1</v>
      </c>
      <c r="T195">
        <f ca="1">IF(AND($R195&gt;7,R195&lt;=30),1,0)</f>
        <v>0</v>
      </c>
      <c r="U195">
        <f ca="1">IF($R195&gt;30,1,0)</f>
        <v>0</v>
      </c>
    </row>
    <row r="196" spans="1:21" x14ac:dyDescent="0.35">
      <c r="B196" t="s">
        <v>16</v>
      </c>
      <c r="D196" s="34">
        <v>3014</v>
      </c>
      <c r="E196" s="1">
        <v>45859</v>
      </c>
      <c r="F196" s="1"/>
      <c r="G196" t="s">
        <v>689</v>
      </c>
      <c r="I196" s="1">
        <v>45869</v>
      </c>
      <c r="K196" t="s">
        <v>235</v>
      </c>
      <c r="L196" t="s">
        <v>171</v>
      </c>
      <c r="M196" t="s">
        <v>701</v>
      </c>
      <c r="N196" t="s">
        <v>237</v>
      </c>
      <c r="P196" s="204" t="s">
        <v>798</v>
      </c>
      <c r="Q196" s="193" t="str">
        <f>IF(OR(
    AND(COUNTIF(Bugs!A:A,B196)&gt;0,ISNUMBER(SEARCH("x",INDEX(Bugs!C:C,MATCH(B196,Bugs!A:A,0))))),
    AND(COUNTIF(Bugs!B:B,B196)&gt;0,ISNUMBER(SEARCH("x",INDEX(Bugs!C:C,MATCH(B196,Bugs!B:B,0))))),
    AND(COUNTIF(Bugs!A:A,B196)&gt;0,ISNUMBER(SEARCH("x",INDEX(Bugs!D:D,MATCH(B196,Bugs!A:A,0))))),
    AND(COUNTIF(Bugs!B:B,B196)&gt;0,ISNUMBER(SEARCH("x",INDEX(Bugs!D:D,MATCH(B196,Bugs!B:B,0)))))
),"Y","")</f>
        <v>Y</v>
      </c>
      <c r="R196">
        <f ca="1">IF(OR(ISNUMBER(MATCH(L196,MasterData!$D$3:$D$18,0)),ISNUMBER(MATCH(L196,MasterData!$C$3:$C$18,0))),
    DATEDIF(E196,I196,"d"),
    DATEDIF(E196,TODAY(),"d"))</f>
        <v>10</v>
      </c>
      <c r="S196">
        <f t="shared" ca="1" si="9"/>
        <v>0</v>
      </c>
      <c r="T196">
        <f t="shared" ca="1" si="10"/>
        <v>1</v>
      </c>
      <c r="U196">
        <f t="shared" ca="1" si="11"/>
        <v>0</v>
      </c>
    </row>
    <row r="197" spans="1:21" x14ac:dyDescent="0.35">
      <c r="B197" t="s">
        <v>17</v>
      </c>
      <c r="D197" s="34" t="s">
        <v>480</v>
      </c>
      <c r="E197" s="1">
        <v>45859</v>
      </c>
      <c r="F197" s="1"/>
      <c r="G197" t="s">
        <v>702</v>
      </c>
      <c r="I197" s="1">
        <v>45874</v>
      </c>
      <c r="K197" t="s">
        <v>235</v>
      </c>
      <c r="L197" t="s">
        <v>171</v>
      </c>
      <c r="M197" t="s">
        <v>703</v>
      </c>
      <c r="N197" t="s">
        <v>237</v>
      </c>
      <c r="P197" s="204" t="s">
        <v>798</v>
      </c>
      <c r="Q197" s="193" t="str">
        <f>IF(OR(
    AND(COUNTIF(Bugs!A:A,B197)&gt;0,ISNUMBER(SEARCH("x",INDEX(Bugs!C:C,MATCH(B197,Bugs!A:A,0))))),
    AND(COUNTIF(Bugs!B:B,B197)&gt;0,ISNUMBER(SEARCH("x",INDEX(Bugs!C:C,MATCH(B197,Bugs!B:B,0))))),
    AND(COUNTIF(Bugs!A:A,B197)&gt;0,ISNUMBER(SEARCH("x",INDEX(Bugs!D:D,MATCH(B197,Bugs!A:A,0))))),
    AND(COUNTIF(Bugs!B:B,B197)&gt;0,ISNUMBER(SEARCH("x",INDEX(Bugs!D:D,MATCH(B197,Bugs!B:B,0)))))
),"Y","")</f>
        <v>Y</v>
      </c>
      <c r="R197">
        <f ca="1">IF(OR(ISNUMBER(MATCH(L197,MasterData!$D$3:$D$18,0)),ISNUMBER(MATCH(L197,MasterData!$C$3:$C$18,0))),
    DATEDIF(E197,I197,"d"),
    DATEDIF(E197,TODAY(),"d"))</f>
        <v>15</v>
      </c>
      <c r="S197">
        <f t="shared" ca="1" si="9"/>
        <v>0</v>
      </c>
      <c r="T197">
        <f t="shared" ca="1" si="10"/>
        <v>1</v>
      </c>
      <c r="U197">
        <f t="shared" ca="1" si="11"/>
        <v>0</v>
      </c>
    </row>
    <row r="198" spans="1:21" x14ac:dyDescent="0.35">
      <c r="A198">
        <v>6000147166</v>
      </c>
      <c r="B198" t="s">
        <v>18</v>
      </c>
      <c r="D198" s="34" t="s">
        <v>660</v>
      </c>
      <c r="E198" s="1">
        <v>45862</v>
      </c>
      <c r="F198" s="1"/>
      <c r="G198" t="s">
        <v>704</v>
      </c>
      <c r="I198" s="1">
        <v>45882</v>
      </c>
      <c r="K198" t="s">
        <v>235</v>
      </c>
      <c r="L198" t="s">
        <v>171</v>
      </c>
      <c r="M198" t="s">
        <v>705</v>
      </c>
      <c r="N198" t="s">
        <v>237</v>
      </c>
      <c r="P198" s="204" t="s">
        <v>798</v>
      </c>
      <c r="Q198" s="193" t="str">
        <f>IF(OR(
    AND(COUNTIF(Bugs!A:A,B198)&gt;0,ISNUMBER(SEARCH("x",INDEX(Bugs!C:C,MATCH(B198,Bugs!A:A,0))))),
    AND(COUNTIF(Bugs!B:B,B198)&gt;0,ISNUMBER(SEARCH("x",INDEX(Bugs!C:C,MATCH(B198,Bugs!B:B,0))))),
    AND(COUNTIF(Bugs!A:A,B198)&gt;0,ISNUMBER(SEARCH("x",INDEX(Bugs!D:D,MATCH(B198,Bugs!A:A,0))))),
    AND(COUNTIF(Bugs!B:B,B198)&gt;0,ISNUMBER(SEARCH("x",INDEX(Bugs!D:D,MATCH(B198,Bugs!B:B,0)))))
),"Y","")</f>
        <v/>
      </c>
      <c r="R198">
        <f ca="1">IF(OR(ISNUMBER(MATCH(L198,MasterData!$D$3:$D$18,0)),ISNUMBER(MATCH(L198,MasterData!$C$3:$C$18,0))),
    DATEDIF(E198,I198,"d"),
    DATEDIF(E198,TODAY(),"d"))</f>
        <v>20</v>
      </c>
      <c r="S198">
        <f t="shared" ca="1" si="9"/>
        <v>0</v>
      </c>
      <c r="T198">
        <f t="shared" ca="1" si="10"/>
        <v>1</v>
      </c>
      <c r="U198">
        <f t="shared" ca="1" si="11"/>
        <v>0</v>
      </c>
    </row>
    <row r="199" spans="1:21" x14ac:dyDescent="0.35">
      <c r="B199" t="s">
        <v>706</v>
      </c>
      <c r="D199" s="34" t="s">
        <v>480</v>
      </c>
      <c r="E199" s="1">
        <v>45862</v>
      </c>
      <c r="F199" s="1"/>
      <c r="G199" t="s">
        <v>689</v>
      </c>
      <c r="I199" s="1">
        <v>45867</v>
      </c>
      <c r="K199" t="s">
        <v>241</v>
      </c>
      <c r="L199" t="s">
        <v>171</v>
      </c>
      <c r="M199" t="s">
        <v>707</v>
      </c>
      <c r="N199" t="s">
        <v>237</v>
      </c>
      <c r="P199"/>
      <c r="Q199" s="193" t="str">
        <f>IF(OR(
    AND(COUNTIF(Bugs!A:A,B199)&gt;0,ISNUMBER(SEARCH("x",INDEX(Bugs!C:C,MATCH(B199,Bugs!A:A,0))))),
    AND(COUNTIF(Bugs!B:B,B199)&gt;0,ISNUMBER(SEARCH("x",INDEX(Bugs!C:C,MATCH(B199,Bugs!B:B,0))))),
    AND(COUNTIF(Bugs!A:A,B199)&gt;0,ISNUMBER(SEARCH("x",INDEX(Bugs!D:D,MATCH(B199,Bugs!A:A,0))))),
    AND(COUNTIF(Bugs!B:B,B199)&gt;0,ISNUMBER(SEARCH("x",INDEX(Bugs!D:D,MATCH(B199,Bugs!B:B,0)))))
),"Y","")</f>
        <v/>
      </c>
      <c r="R199">
        <f ca="1">IF(OR(ISNUMBER(MATCH(L199,MasterData!$D$3:$D$18,0)),ISNUMBER(MATCH(L199,MasterData!$C$3:$C$18,0))),
    DATEDIF(E199,I199,"d"),
    DATEDIF(E199,TODAY(),"d"))</f>
        <v>5</v>
      </c>
      <c r="S199">
        <f t="shared" ca="1" si="9"/>
        <v>1</v>
      </c>
      <c r="T199">
        <f t="shared" ca="1" si="10"/>
        <v>0</v>
      </c>
      <c r="U199">
        <f t="shared" ca="1" si="11"/>
        <v>0</v>
      </c>
    </row>
    <row r="200" spans="1:21" x14ac:dyDescent="0.35">
      <c r="B200" t="s">
        <v>19</v>
      </c>
      <c r="D200" s="34">
        <v>3003</v>
      </c>
      <c r="E200" s="1">
        <v>45863</v>
      </c>
      <c r="F200" s="1"/>
      <c r="G200" t="s">
        <v>692</v>
      </c>
      <c r="I200" s="1">
        <v>45874</v>
      </c>
      <c r="K200" t="s">
        <v>241</v>
      </c>
      <c r="L200" t="s">
        <v>171</v>
      </c>
      <c r="M200" t="s">
        <v>708</v>
      </c>
      <c r="N200" t="s">
        <v>237</v>
      </c>
      <c r="P200" s="204" t="s">
        <v>798</v>
      </c>
      <c r="Q200" s="193" t="str">
        <f>IF(OR(
    AND(COUNTIF(Bugs!A:A,B200)&gt;0,ISNUMBER(SEARCH("x",INDEX(Bugs!C:C,MATCH(B200,Bugs!A:A,0))))),
    AND(COUNTIF(Bugs!B:B,B200)&gt;0,ISNUMBER(SEARCH("x",INDEX(Bugs!C:C,MATCH(B200,Bugs!B:B,0))))),
    AND(COUNTIF(Bugs!A:A,B200)&gt;0,ISNUMBER(SEARCH("x",INDEX(Bugs!D:D,MATCH(B200,Bugs!A:A,0))))),
    AND(COUNTIF(Bugs!B:B,B200)&gt;0,ISNUMBER(SEARCH("x",INDEX(Bugs!D:D,MATCH(B200,Bugs!B:B,0)))))
),"Y","")</f>
        <v>Y</v>
      </c>
      <c r="R200">
        <f ca="1">IF(OR(ISNUMBER(MATCH(L200,MasterData!$D$3:$D$18,0)),ISNUMBER(MATCH(L200,MasterData!$C$3:$C$18,0))),
    DATEDIF(E200,I200,"d"),
    DATEDIF(E200,TODAY(),"d"))</f>
        <v>11</v>
      </c>
      <c r="S200">
        <f ca="1">IF(AND($R200&gt;=0,$R200&lt;=7),1,0)</f>
        <v>0</v>
      </c>
      <c r="T200">
        <f ca="1">IF(AND($R200&gt;7,R200&lt;=30),1,0)</f>
        <v>1</v>
      </c>
      <c r="U200">
        <f ca="1">IF($R200&gt;30,1,0)</f>
        <v>0</v>
      </c>
    </row>
    <row r="201" spans="1:21" x14ac:dyDescent="0.35">
      <c r="B201" t="s">
        <v>709</v>
      </c>
      <c r="D201" s="34" t="s">
        <v>231</v>
      </c>
      <c r="E201" s="1">
        <v>45867</v>
      </c>
      <c r="F201" s="1"/>
      <c r="G201" t="s">
        <v>710</v>
      </c>
      <c r="I201" s="1">
        <v>45869</v>
      </c>
      <c r="K201" t="s">
        <v>235</v>
      </c>
      <c r="L201" t="s">
        <v>171</v>
      </c>
      <c r="M201" t="s">
        <v>711</v>
      </c>
      <c r="N201" t="s">
        <v>237</v>
      </c>
      <c r="P201"/>
      <c r="Q201" s="193" t="str">
        <f>IF(OR(
    AND(COUNTIF(Bugs!A:A,B201)&gt;0,ISNUMBER(SEARCH("x",INDEX(Bugs!C:C,MATCH(B201,Bugs!A:A,0))))),
    AND(COUNTIF(Bugs!B:B,B201)&gt;0,ISNUMBER(SEARCH("x",INDEX(Bugs!C:C,MATCH(B201,Bugs!B:B,0))))),
    AND(COUNTIF(Bugs!A:A,B201)&gt;0,ISNUMBER(SEARCH("x",INDEX(Bugs!D:D,MATCH(B201,Bugs!A:A,0))))),
    AND(COUNTIF(Bugs!B:B,B201)&gt;0,ISNUMBER(SEARCH("x",INDEX(Bugs!D:D,MATCH(B201,Bugs!B:B,0)))))
),"Y","")</f>
        <v/>
      </c>
      <c r="R201">
        <f ca="1">IF(OR(ISNUMBER(MATCH(L201,MasterData!$D$3:$D$18,0)),ISNUMBER(MATCH(L201,MasterData!$C$3:$C$18,0))),
    DATEDIF(E201,I201,"d"),
    DATEDIF(E201,TODAY(),"d"))</f>
        <v>2</v>
      </c>
      <c r="S201">
        <f t="shared" ref="S201:S264" ca="1" si="12">IF(AND($R201&gt;=0,$R201&lt;=7),1,0)</f>
        <v>1</v>
      </c>
      <c r="T201">
        <f t="shared" ref="T201:T264" ca="1" si="13">IF(AND($R201&gt;7,R201&lt;=30),1,0)</f>
        <v>0</v>
      </c>
      <c r="U201">
        <f t="shared" ref="U201:U264" ca="1" si="14">IF($R201&gt;30,1,0)</f>
        <v>0</v>
      </c>
    </row>
    <row r="202" spans="1:21" x14ac:dyDescent="0.35">
      <c r="B202" t="s">
        <v>712</v>
      </c>
      <c r="D202" s="34" t="s">
        <v>480</v>
      </c>
      <c r="E202" s="1">
        <v>45867</v>
      </c>
      <c r="F202" s="1"/>
      <c r="G202" t="s">
        <v>699</v>
      </c>
      <c r="I202" s="1">
        <v>45868</v>
      </c>
      <c r="K202" t="s">
        <v>241</v>
      </c>
      <c r="L202" t="s">
        <v>171</v>
      </c>
      <c r="M202" t="s">
        <v>713</v>
      </c>
      <c r="N202" t="s">
        <v>237</v>
      </c>
      <c r="P202"/>
      <c r="Q202" s="193" t="str">
        <f>IF(OR(
    AND(COUNTIF(Bugs!A:A,B202)&gt;0,ISNUMBER(SEARCH("x",INDEX(Bugs!C:C,MATCH(B202,Bugs!A:A,0))))),
    AND(COUNTIF(Bugs!B:B,B202)&gt;0,ISNUMBER(SEARCH("x",INDEX(Bugs!C:C,MATCH(B202,Bugs!B:B,0))))),
    AND(COUNTIF(Bugs!A:A,B202)&gt;0,ISNUMBER(SEARCH("x",INDEX(Bugs!D:D,MATCH(B202,Bugs!A:A,0))))),
    AND(COUNTIF(Bugs!B:B,B202)&gt;0,ISNUMBER(SEARCH("x",INDEX(Bugs!D:D,MATCH(B202,Bugs!B:B,0)))))
),"Y","")</f>
        <v/>
      </c>
      <c r="R202">
        <f ca="1">IF(OR(ISNUMBER(MATCH(L202,MasterData!$D$3:$D$18,0)),ISNUMBER(MATCH(L202,MasterData!$C$3:$C$18,0))),
    DATEDIF(E202,I202,"d"),
    DATEDIF(E202,TODAY(),"d"))</f>
        <v>1</v>
      </c>
      <c r="S202">
        <f t="shared" ca="1" si="12"/>
        <v>1</v>
      </c>
      <c r="T202">
        <f t="shared" ca="1" si="13"/>
        <v>0</v>
      </c>
      <c r="U202">
        <f t="shared" ca="1" si="14"/>
        <v>0</v>
      </c>
    </row>
    <row r="203" spans="1:21" x14ac:dyDescent="0.35">
      <c r="B203" t="s">
        <v>714</v>
      </c>
      <c r="D203" s="34" t="s">
        <v>231</v>
      </c>
      <c r="E203" s="1">
        <v>45867</v>
      </c>
      <c r="F203" s="1"/>
      <c r="G203" t="s">
        <v>715</v>
      </c>
      <c r="I203" s="1">
        <v>45896.52511574074</v>
      </c>
      <c r="K203" t="s">
        <v>235</v>
      </c>
      <c r="L203" t="s">
        <v>171</v>
      </c>
      <c r="M203" t="s">
        <v>716</v>
      </c>
      <c r="N203" t="s">
        <v>237</v>
      </c>
      <c r="P203"/>
      <c r="Q203" s="193" t="str">
        <f>IF(OR(
    AND(COUNTIF(Bugs!A:A,B203)&gt;0,ISNUMBER(SEARCH("x",INDEX(Bugs!C:C,MATCH(B203,Bugs!A:A,0))))),
    AND(COUNTIF(Bugs!B:B,B203)&gt;0,ISNUMBER(SEARCH("x",INDEX(Bugs!C:C,MATCH(B203,Bugs!B:B,0))))),
    AND(COUNTIF(Bugs!A:A,B203)&gt;0,ISNUMBER(SEARCH("x",INDEX(Bugs!D:D,MATCH(B203,Bugs!A:A,0))))),
    AND(COUNTIF(Bugs!B:B,B203)&gt;0,ISNUMBER(SEARCH("x",INDEX(Bugs!D:D,MATCH(B203,Bugs!B:B,0)))))
),"Y","")</f>
        <v/>
      </c>
      <c r="R203">
        <f ca="1">IF(OR(ISNUMBER(MATCH(L203,MasterData!$D$3:$D$18,0)),ISNUMBER(MATCH(L203,MasterData!$C$3:$C$18,0))),
    DATEDIF(E203,I203,"d"),
    DATEDIF(E203,TODAY(),"d"))</f>
        <v>29</v>
      </c>
      <c r="S203">
        <f t="shared" ca="1" si="12"/>
        <v>0</v>
      </c>
      <c r="T203">
        <f t="shared" ca="1" si="13"/>
        <v>1</v>
      </c>
      <c r="U203">
        <f t="shared" ca="1" si="14"/>
        <v>0</v>
      </c>
    </row>
    <row r="204" spans="1:21" x14ac:dyDescent="0.35">
      <c r="B204" t="s">
        <v>20</v>
      </c>
      <c r="D204" s="34" t="s">
        <v>717</v>
      </c>
      <c r="E204" s="1">
        <v>45868</v>
      </c>
      <c r="F204" s="1"/>
      <c r="G204" t="s">
        <v>718</v>
      </c>
      <c r="I204" s="1">
        <v>45895.570856481485</v>
      </c>
      <c r="K204" t="s">
        <v>241</v>
      </c>
      <c r="L204" t="s">
        <v>171</v>
      </c>
      <c r="M204" t="s">
        <v>719</v>
      </c>
      <c r="N204" t="s">
        <v>237</v>
      </c>
      <c r="P204" s="204" t="s">
        <v>798</v>
      </c>
      <c r="Q204" s="193" t="str">
        <f>IF(OR(
    AND(COUNTIF(Bugs!A:A,B204)&gt;0,ISNUMBER(SEARCH("x",INDEX(Bugs!C:C,MATCH(B204,Bugs!A:A,0))))),
    AND(COUNTIF(Bugs!B:B,B204)&gt;0,ISNUMBER(SEARCH("x",INDEX(Bugs!C:C,MATCH(B204,Bugs!B:B,0))))),
    AND(COUNTIF(Bugs!A:A,B204)&gt;0,ISNUMBER(SEARCH("x",INDEX(Bugs!D:D,MATCH(B204,Bugs!A:A,0))))),
    AND(COUNTIF(Bugs!B:B,B204)&gt;0,ISNUMBER(SEARCH("x",INDEX(Bugs!D:D,MATCH(B204,Bugs!B:B,0)))))
),"Y","")</f>
        <v/>
      </c>
      <c r="R204">
        <f ca="1">IF(OR(ISNUMBER(MATCH(L204,MasterData!$D$3:$D$18,0)),ISNUMBER(MATCH(L204,MasterData!$C$3:$C$18,0))),
    DATEDIF(E204,I204,"d"),
    DATEDIF(E204,TODAY(),"d"))</f>
        <v>27</v>
      </c>
      <c r="S204">
        <f t="shared" ca="1" si="12"/>
        <v>0</v>
      </c>
      <c r="T204">
        <f t="shared" ca="1" si="13"/>
        <v>1</v>
      </c>
      <c r="U204">
        <f t="shared" ca="1" si="14"/>
        <v>0</v>
      </c>
    </row>
    <row r="205" spans="1:21" x14ac:dyDescent="0.35">
      <c r="B205" t="s">
        <v>21</v>
      </c>
      <c r="D205" s="34">
        <v>3366</v>
      </c>
      <c r="E205" s="1">
        <v>45868</v>
      </c>
      <c r="F205" s="1"/>
      <c r="G205" t="s">
        <v>720</v>
      </c>
      <c r="I205" s="1">
        <v>45895.400914351849</v>
      </c>
      <c r="K205" t="s">
        <v>241</v>
      </c>
      <c r="L205" t="s">
        <v>171</v>
      </c>
      <c r="M205" t="s">
        <v>721</v>
      </c>
      <c r="N205" t="s">
        <v>237</v>
      </c>
      <c r="P205" s="204" t="s">
        <v>798</v>
      </c>
      <c r="Q205" s="193" t="str">
        <f>IF(OR(
    AND(COUNTIF(Bugs!A:A,B205)&gt;0,ISNUMBER(SEARCH("x",INDEX(Bugs!C:C,MATCH(B205,Bugs!A:A,0))))),
    AND(COUNTIF(Bugs!B:B,B205)&gt;0,ISNUMBER(SEARCH("x",INDEX(Bugs!C:C,MATCH(B205,Bugs!B:B,0))))),
    AND(COUNTIF(Bugs!A:A,B205)&gt;0,ISNUMBER(SEARCH("x",INDEX(Bugs!D:D,MATCH(B205,Bugs!A:A,0))))),
    AND(COUNTIF(Bugs!B:B,B205)&gt;0,ISNUMBER(SEARCH("x",INDEX(Bugs!D:D,MATCH(B205,Bugs!B:B,0)))))
),"Y","")</f>
        <v>Y</v>
      </c>
      <c r="R205">
        <f ca="1">IF(OR(ISNUMBER(MATCH(L205,MasterData!$D$3:$D$18,0)),ISNUMBER(MATCH(L205,MasterData!$C$3:$C$18,0))),
    DATEDIF(E205,I205,"d"),
    DATEDIF(E205,TODAY(),"d"))</f>
        <v>27</v>
      </c>
      <c r="S205">
        <f t="shared" ca="1" si="12"/>
        <v>0</v>
      </c>
      <c r="T205">
        <f t="shared" ca="1" si="13"/>
        <v>1</v>
      </c>
      <c r="U205">
        <f t="shared" ca="1" si="14"/>
        <v>0</v>
      </c>
    </row>
    <row r="206" spans="1:21" x14ac:dyDescent="0.35">
      <c r="B206" t="s">
        <v>22</v>
      </c>
      <c r="D206" s="34" t="s">
        <v>717</v>
      </c>
      <c r="E206" s="1">
        <v>45869</v>
      </c>
      <c r="G206" t="s">
        <v>722</v>
      </c>
      <c r="I206" s="1">
        <v>45870</v>
      </c>
      <c r="K206" t="s">
        <v>235</v>
      </c>
      <c r="L206" t="s">
        <v>171</v>
      </c>
      <c r="M206" t="s">
        <v>723</v>
      </c>
      <c r="N206" t="s">
        <v>237</v>
      </c>
      <c r="P206" s="204" t="s">
        <v>798</v>
      </c>
      <c r="Q206" s="193" t="str">
        <f>IF(OR(
    AND(COUNTIF(Bugs!A:A,B206)&gt;0,ISNUMBER(SEARCH("x",INDEX(Bugs!C:C,MATCH(B206,Bugs!A:A,0))))),
    AND(COUNTIF(Bugs!B:B,B206)&gt;0,ISNUMBER(SEARCH("x",INDEX(Bugs!C:C,MATCH(B206,Bugs!B:B,0))))),
    AND(COUNTIF(Bugs!A:A,B206)&gt;0,ISNUMBER(SEARCH("x",INDEX(Bugs!D:D,MATCH(B206,Bugs!A:A,0))))),
    AND(COUNTIF(Bugs!B:B,B206)&gt;0,ISNUMBER(SEARCH("x",INDEX(Bugs!D:D,MATCH(B206,Bugs!B:B,0)))))
),"Y","")</f>
        <v>Y</v>
      </c>
      <c r="R206">
        <f ca="1">IF(OR(ISNUMBER(MATCH(L206,MasterData!$D$3:$D$18,0)),ISNUMBER(MATCH(L206,MasterData!$C$3:$C$18,0))),
    DATEDIF(E206,I206,"d"),
    DATEDIF(E206,TODAY(),"d"))</f>
        <v>1</v>
      </c>
      <c r="S206">
        <f t="shared" ca="1" si="12"/>
        <v>1</v>
      </c>
      <c r="T206">
        <f t="shared" ca="1" si="13"/>
        <v>0</v>
      </c>
      <c r="U206">
        <f t="shared" ca="1" si="14"/>
        <v>0</v>
      </c>
    </row>
    <row r="207" spans="1:21" x14ac:dyDescent="0.35">
      <c r="B207" t="s">
        <v>23</v>
      </c>
      <c r="D207" s="34" t="s">
        <v>480</v>
      </c>
      <c r="E207" s="1">
        <v>45870</v>
      </c>
      <c r="G207" t="s">
        <v>724</v>
      </c>
      <c r="I207" s="1">
        <v>45881</v>
      </c>
      <c r="K207" t="s">
        <v>235</v>
      </c>
      <c r="L207" t="s">
        <v>171</v>
      </c>
      <c r="M207" t="s">
        <v>725</v>
      </c>
      <c r="N207" t="s">
        <v>237</v>
      </c>
      <c r="P207" s="204" t="s">
        <v>798</v>
      </c>
      <c r="Q207" s="193" t="str">
        <f>IF(OR(
    AND(COUNTIF(Bugs!A:A,B207)&gt;0,ISNUMBER(SEARCH("x",INDEX(Bugs!C:C,MATCH(B207,Bugs!A:A,0))))),
    AND(COUNTIF(Bugs!B:B,B207)&gt;0,ISNUMBER(SEARCH("x",INDEX(Bugs!C:C,MATCH(B207,Bugs!B:B,0))))),
    AND(COUNTIF(Bugs!A:A,B207)&gt;0,ISNUMBER(SEARCH("x",INDEX(Bugs!D:D,MATCH(B207,Bugs!A:A,0))))),
    AND(COUNTIF(Bugs!B:B,B207)&gt;0,ISNUMBER(SEARCH("x",INDEX(Bugs!D:D,MATCH(B207,Bugs!B:B,0)))))
),"Y","")</f>
        <v/>
      </c>
      <c r="R207">
        <f ca="1">IF(OR(ISNUMBER(MATCH(L207,MasterData!$D$3:$D$18,0)),ISNUMBER(MATCH(L207,MasterData!$C$3:$C$18,0))),
    DATEDIF(E207,I207,"d"),
    DATEDIF(E207,TODAY(),"d"))</f>
        <v>11</v>
      </c>
      <c r="S207">
        <f t="shared" ca="1" si="12"/>
        <v>0</v>
      </c>
      <c r="T207">
        <f t="shared" ca="1" si="13"/>
        <v>1</v>
      </c>
      <c r="U207">
        <f t="shared" ca="1" si="14"/>
        <v>0</v>
      </c>
    </row>
    <row r="208" spans="1:21" x14ac:dyDescent="0.35">
      <c r="B208" t="s">
        <v>24</v>
      </c>
      <c r="D208" s="34" t="s">
        <v>254</v>
      </c>
      <c r="E208" s="1">
        <v>45873</v>
      </c>
      <c r="G208" t="s">
        <v>727</v>
      </c>
      <c r="I208" s="1">
        <v>45874</v>
      </c>
      <c r="K208" t="s">
        <v>241</v>
      </c>
      <c r="L208" t="s">
        <v>171</v>
      </c>
      <c r="M208" t="s">
        <v>728</v>
      </c>
      <c r="N208" t="s">
        <v>237</v>
      </c>
      <c r="P208" s="204" t="s">
        <v>798</v>
      </c>
      <c r="Q208" s="193" t="str">
        <f>IF(OR(
    AND(COUNTIF(Bugs!A:A,B208)&gt;0,ISNUMBER(SEARCH("x",INDEX(Bugs!C:C,MATCH(B208,Bugs!A:A,0))))),
    AND(COUNTIF(Bugs!B:B,B208)&gt;0,ISNUMBER(SEARCH("x",INDEX(Bugs!C:C,MATCH(B208,Bugs!B:B,0))))),
    AND(COUNTIF(Bugs!A:A,B208)&gt;0,ISNUMBER(SEARCH("x",INDEX(Bugs!D:D,MATCH(B208,Bugs!A:A,0))))),
    AND(COUNTIF(Bugs!B:B,B208)&gt;0,ISNUMBER(SEARCH("x",INDEX(Bugs!D:D,MATCH(B208,Bugs!B:B,0)))))
),"Y","")</f>
        <v/>
      </c>
      <c r="R208">
        <f ca="1">IF(OR(ISNUMBER(MATCH(L208,MasterData!$D$3:$D$18,0)),ISNUMBER(MATCH(L208,MasterData!$C$3:$C$18,0))),
    DATEDIF(E208,I208,"d"),
    DATEDIF(E208,TODAY(),"d"))</f>
        <v>1</v>
      </c>
      <c r="S208">
        <f t="shared" ca="1" si="12"/>
        <v>1</v>
      </c>
      <c r="T208">
        <f t="shared" ca="1" si="13"/>
        <v>0</v>
      </c>
      <c r="U208">
        <f t="shared" ca="1" si="14"/>
        <v>0</v>
      </c>
    </row>
    <row r="209" spans="2:21" x14ac:dyDescent="0.35">
      <c r="B209" t="s">
        <v>25</v>
      </c>
      <c r="D209" s="34">
        <v>5975</v>
      </c>
      <c r="E209" s="1">
        <v>45876</v>
      </c>
      <c r="G209" t="s">
        <v>248</v>
      </c>
      <c r="H209" t="s">
        <v>245</v>
      </c>
      <c r="I209" s="1">
        <v>45883.327187499999</v>
      </c>
      <c r="K209" t="s">
        <v>241</v>
      </c>
      <c r="L209" t="s">
        <v>164</v>
      </c>
      <c r="M209" t="s">
        <v>729</v>
      </c>
      <c r="N209" t="s">
        <v>237</v>
      </c>
      <c r="P209" s="204" t="s">
        <v>798</v>
      </c>
      <c r="Q209" s="193" t="str">
        <f>IF(OR(
    AND(COUNTIF(Bugs!A:A,B209)&gt;0,ISNUMBER(SEARCH("x",INDEX(Bugs!C:C,MATCH(B209,Bugs!A:A,0))))),
    AND(COUNTIF(Bugs!B:B,B209)&gt;0,ISNUMBER(SEARCH("x",INDEX(Bugs!C:C,MATCH(B209,Bugs!B:B,0))))),
    AND(COUNTIF(Bugs!A:A,B209)&gt;0,ISNUMBER(SEARCH("x",INDEX(Bugs!D:D,MATCH(B209,Bugs!A:A,0))))),
    AND(COUNTIF(Bugs!B:B,B209)&gt;0,ISNUMBER(SEARCH("x",INDEX(Bugs!D:D,MATCH(B209,Bugs!B:B,0)))))
),"Y","")</f>
        <v/>
      </c>
      <c r="R209">
        <f ca="1">IF(OR(ISNUMBER(MATCH(L209,MasterData!$D$3:$D$18,0)),ISNUMBER(MATCH(L209,MasterData!$C$3:$C$18,0))),
    DATEDIF(E209,I209,"d"),
    DATEDIF(E209,TODAY(),"d"))</f>
        <v>131</v>
      </c>
      <c r="S209">
        <f t="shared" ca="1" si="12"/>
        <v>0</v>
      </c>
      <c r="T209">
        <f t="shared" ca="1" si="13"/>
        <v>0</v>
      </c>
      <c r="U209">
        <f t="shared" ca="1" si="14"/>
        <v>1</v>
      </c>
    </row>
    <row r="210" spans="2:21" x14ac:dyDescent="0.35">
      <c r="B210" t="s">
        <v>26</v>
      </c>
      <c r="D210" s="34">
        <v>5975</v>
      </c>
      <c r="E210" s="1">
        <v>45876</v>
      </c>
      <c r="G210" t="s">
        <v>248</v>
      </c>
      <c r="H210" t="s">
        <v>245</v>
      </c>
      <c r="I210" s="1">
        <v>45897.422789351855</v>
      </c>
      <c r="K210" t="s">
        <v>241</v>
      </c>
      <c r="L210" t="s">
        <v>171</v>
      </c>
      <c r="M210" t="s">
        <v>729</v>
      </c>
      <c r="N210" t="s">
        <v>237</v>
      </c>
      <c r="P210" s="204" t="s">
        <v>798</v>
      </c>
      <c r="Q210" s="193" t="str">
        <f>IF(OR(
    AND(COUNTIF(Bugs!A:A,B210)&gt;0,ISNUMBER(SEARCH("x",INDEX(Bugs!C:C,MATCH(B210,Bugs!A:A,0))))),
    AND(COUNTIF(Bugs!B:B,B210)&gt;0,ISNUMBER(SEARCH("x",INDEX(Bugs!C:C,MATCH(B210,Bugs!B:B,0))))),
    AND(COUNTIF(Bugs!A:A,B210)&gt;0,ISNUMBER(SEARCH("x",INDEX(Bugs!D:D,MATCH(B210,Bugs!A:A,0))))),
    AND(COUNTIF(Bugs!B:B,B210)&gt;0,ISNUMBER(SEARCH("x",INDEX(Bugs!D:D,MATCH(B210,Bugs!B:B,0)))))
),"Y","")</f>
        <v/>
      </c>
      <c r="R210">
        <f ca="1">IF(OR(ISNUMBER(MATCH(L210,MasterData!$D$3:$D$18,0)),ISNUMBER(MATCH(L210,MasterData!$C$3:$C$18,0))),
    DATEDIF(E210,I210,"d"),
    DATEDIF(E210,TODAY(),"d"))</f>
        <v>21</v>
      </c>
      <c r="S210">
        <f t="shared" ca="1" si="12"/>
        <v>0</v>
      </c>
      <c r="T210">
        <f t="shared" ca="1" si="13"/>
        <v>1</v>
      </c>
      <c r="U210">
        <f t="shared" ca="1" si="14"/>
        <v>0</v>
      </c>
    </row>
    <row r="211" spans="2:21" x14ac:dyDescent="0.35">
      <c r="B211" t="s">
        <v>730</v>
      </c>
      <c r="D211" s="34">
        <v>5975</v>
      </c>
      <c r="E211" s="1">
        <v>45877</v>
      </c>
      <c r="G211" t="s">
        <v>248</v>
      </c>
      <c r="H211" t="s">
        <v>245</v>
      </c>
      <c r="I211" s="1">
        <v>45896.544803240744</v>
      </c>
      <c r="K211" t="s">
        <v>241</v>
      </c>
      <c r="L211" t="s">
        <v>171</v>
      </c>
      <c r="M211" t="s">
        <v>731</v>
      </c>
      <c r="N211" t="s">
        <v>237</v>
      </c>
      <c r="P211"/>
      <c r="Q211" s="193" t="str">
        <f>IF(OR(
    AND(COUNTIF(Bugs!A:A,B211)&gt;0,ISNUMBER(SEARCH("x",INDEX(Bugs!C:C,MATCH(B211,Bugs!A:A,0))))),
    AND(COUNTIF(Bugs!B:B,B211)&gt;0,ISNUMBER(SEARCH("x",INDEX(Bugs!C:C,MATCH(B211,Bugs!B:B,0))))),
    AND(COUNTIF(Bugs!A:A,B211)&gt;0,ISNUMBER(SEARCH("x",INDEX(Bugs!D:D,MATCH(B211,Bugs!A:A,0))))),
    AND(COUNTIF(Bugs!B:B,B211)&gt;0,ISNUMBER(SEARCH("x",INDEX(Bugs!D:D,MATCH(B211,Bugs!B:B,0)))))
),"Y","")</f>
        <v/>
      </c>
      <c r="R211">
        <f ca="1">IF(OR(ISNUMBER(MATCH(L211,MasterData!$D$3:$D$18,0)),ISNUMBER(MATCH(L211,MasterData!$C$3:$C$18,0))),
    DATEDIF(E211,I211,"d"),
    DATEDIF(E211,TODAY(),"d"))</f>
        <v>19</v>
      </c>
      <c r="S211">
        <f t="shared" ca="1" si="12"/>
        <v>0</v>
      </c>
      <c r="T211">
        <f t="shared" ca="1" si="13"/>
        <v>1</v>
      </c>
      <c r="U211">
        <f t="shared" ca="1" si="14"/>
        <v>0</v>
      </c>
    </row>
    <row r="212" spans="2:21" x14ac:dyDescent="0.35">
      <c r="B212" t="s">
        <v>732</v>
      </c>
      <c r="D212" s="34" t="s">
        <v>480</v>
      </c>
      <c r="E212" s="1">
        <v>45881</v>
      </c>
      <c r="G212" t="s">
        <v>733</v>
      </c>
      <c r="I212" s="1">
        <v>45881</v>
      </c>
      <c r="K212" t="s">
        <v>347</v>
      </c>
      <c r="L212" t="s">
        <v>171</v>
      </c>
      <c r="M212" t="s">
        <v>734</v>
      </c>
      <c r="N212" t="s">
        <v>237</v>
      </c>
      <c r="P212"/>
      <c r="Q212" s="193" t="str">
        <f>IF(OR(
    AND(COUNTIF(Bugs!A:A,B212)&gt;0,ISNUMBER(SEARCH("x",INDEX(Bugs!C:C,MATCH(B212,Bugs!A:A,0))))),
    AND(COUNTIF(Bugs!B:B,B212)&gt;0,ISNUMBER(SEARCH("x",INDEX(Bugs!C:C,MATCH(B212,Bugs!B:B,0))))),
    AND(COUNTIF(Bugs!A:A,B212)&gt;0,ISNUMBER(SEARCH("x",INDEX(Bugs!D:D,MATCH(B212,Bugs!A:A,0))))),
    AND(COUNTIF(Bugs!B:B,B212)&gt;0,ISNUMBER(SEARCH("x",INDEX(Bugs!D:D,MATCH(B212,Bugs!B:B,0)))))
),"Y","")</f>
        <v/>
      </c>
      <c r="R212">
        <f ca="1">IF(OR(ISNUMBER(MATCH(L212,MasterData!$D$3:$D$18,0)),ISNUMBER(MATCH(L212,MasterData!$C$3:$C$18,0))),
    DATEDIF(E212,I212,"d"),
    DATEDIF(E212,TODAY(),"d"))</f>
        <v>0</v>
      </c>
      <c r="S212">
        <f t="shared" ca="1" si="12"/>
        <v>1</v>
      </c>
      <c r="T212">
        <f t="shared" ca="1" si="13"/>
        <v>0</v>
      </c>
      <c r="U212">
        <f t="shared" ca="1" si="14"/>
        <v>0</v>
      </c>
    </row>
    <row r="213" spans="2:21" x14ac:dyDescent="0.35">
      <c r="B213" t="s">
        <v>27</v>
      </c>
      <c r="D213" s="34" t="s">
        <v>717</v>
      </c>
      <c r="E213" s="1">
        <v>45881</v>
      </c>
      <c r="G213" t="s">
        <v>735</v>
      </c>
      <c r="H213" t="s">
        <v>736</v>
      </c>
      <c r="I213" s="1">
        <v>45910</v>
      </c>
      <c r="K213" t="s">
        <v>241</v>
      </c>
      <c r="L213" t="s">
        <v>171</v>
      </c>
      <c r="M213" t="s">
        <v>737</v>
      </c>
      <c r="N213" t="s">
        <v>237</v>
      </c>
      <c r="P213" s="204" t="s">
        <v>798</v>
      </c>
      <c r="Q213" s="193" t="str">
        <f>IF(OR(
    AND(COUNTIF(Bugs!A:A,B213)&gt;0,ISNUMBER(SEARCH("x",INDEX(Bugs!C:C,MATCH(B213,Bugs!A:A,0))))),
    AND(COUNTIF(Bugs!B:B,B213)&gt;0,ISNUMBER(SEARCH("x",INDEX(Bugs!C:C,MATCH(B213,Bugs!B:B,0))))),
    AND(COUNTIF(Bugs!A:A,B213)&gt;0,ISNUMBER(SEARCH("x",INDEX(Bugs!D:D,MATCH(B213,Bugs!A:A,0))))),
    AND(COUNTIF(Bugs!B:B,B213)&gt;0,ISNUMBER(SEARCH("x",INDEX(Bugs!D:D,MATCH(B213,Bugs!B:B,0)))))
),"Y","")</f>
        <v/>
      </c>
      <c r="R213">
        <f ca="1">IF(OR(ISNUMBER(MATCH(L213,MasterData!$D$3:$D$18,0)),ISNUMBER(MATCH(L213,MasterData!$C$3:$C$18,0))),
    DATEDIF(E213,I213,"d"),
    DATEDIF(E213,TODAY(),"d"))</f>
        <v>29</v>
      </c>
      <c r="S213">
        <f t="shared" ca="1" si="12"/>
        <v>0</v>
      </c>
      <c r="T213">
        <f t="shared" ca="1" si="13"/>
        <v>1</v>
      </c>
      <c r="U213">
        <f t="shared" ca="1" si="14"/>
        <v>0</v>
      </c>
    </row>
    <row r="214" spans="2:21" x14ac:dyDescent="0.35">
      <c r="B214" t="s">
        <v>28</v>
      </c>
      <c r="D214" s="34">
        <v>3014</v>
      </c>
      <c r="E214" s="1">
        <v>45882</v>
      </c>
      <c r="G214" t="s">
        <v>738</v>
      </c>
      <c r="H214" t="s">
        <v>736</v>
      </c>
      <c r="I214" s="1">
        <v>45915</v>
      </c>
      <c r="K214" t="s">
        <v>235</v>
      </c>
      <c r="L214" t="s">
        <v>171</v>
      </c>
      <c r="M214" t="s">
        <v>739</v>
      </c>
      <c r="N214" t="s">
        <v>237</v>
      </c>
      <c r="P214" s="204" t="s">
        <v>798</v>
      </c>
      <c r="Q214" s="193" t="str">
        <f>IF(OR(
    AND(COUNTIF(Bugs!A:A,B214)&gt;0,ISNUMBER(SEARCH("x",INDEX(Bugs!C:C,MATCH(B214,Bugs!A:A,0))))),
    AND(COUNTIF(Bugs!B:B,B214)&gt;0,ISNUMBER(SEARCH("x",INDEX(Bugs!C:C,MATCH(B214,Bugs!B:B,0))))),
    AND(COUNTIF(Bugs!A:A,B214)&gt;0,ISNUMBER(SEARCH("x",INDEX(Bugs!D:D,MATCH(B214,Bugs!A:A,0))))),
    AND(COUNTIF(Bugs!B:B,B214)&gt;0,ISNUMBER(SEARCH("x",INDEX(Bugs!D:D,MATCH(B214,Bugs!B:B,0)))))
),"Y","")</f>
        <v/>
      </c>
      <c r="R214">
        <f ca="1">IF(OR(ISNUMBER(MATCH(L214,MasterData!$D$3:$D$18,0)),ISNUMBER(MATCH(L214,MasterData!$C$3:$C$18,0))),
    DATEDIF(E214,I214,"d"),
    DATEDIF(E214,TODAY(),"d"))</f>
        <v>33</v>
      </c>
      <c r="S214">
        <f t="shared" ca="1" si="12"/>
        <v>0</v>
      </c>
      <c r="T214">
        <f t="shared" ca="1" si="13"/>
        <v>0</v>
      </c>
      <c r="U214">
        <f t="shared" ca="1" si="14"/>
        <v>1</v>
      </c>
    </row>
    <row r="215" spans="2:21" x14ac:dyDescent="0.35">
      <c r="B215" t="s">
        <v>740</v>
      </c>
      <c r="D215" s="34">
        <v>3014</v>
      </c>
      <c r="E215" s="179">
        <v>45884.675428240742</v>
      </c>
      <c r="G215" t="s">
        <v>741</v>
      </c>
      <c r="I215" s="179">
        <v>45895.349780092591</v>
      </c>
      <c r="J215" t="s">
        <v>742</v>
      </c>
      <c r="K215" t="s">
        <v>235</v>
      </c>
      <c r="L215" t="s">
        <v>171</v>
      </c>
      <c r="M215" t="s">
        <v>743</v>
      </c>
      <c r="N215" t="s">
        <v>744</v>
      </c>
      <c r="P215"/>
      <c r="Q215" s="193" t="str">
        <f>IF(OR(
    AND(COUNTIF(Bugs!A:A,B215)&gt;0,ISNUMBER(SEARCH("x",INDEX(Bugs!C:C,MATCH(B215,Bugs!A:A,0))))),
    AND(COUNTIF(Bugs!B:B,B215)&gt;0,ISNUMBER(SEARCH("x",INDEX(Bugs!C:C,MATCH(B215,Bugs!B:B,0))))),
    AND(COUNTIF(Bugs!A:A,B215)&gt;0,ISNUMBER(SEARCH("x",INDEX(Bugs!D:D,MATCH(B215,Bugs!A:A,0))))),
    AND(COUNTIF(Bugs!B:B,B215)&gt;0,ISNUMBER(SEARCH("x",INDEX(Bugs!D:D,MATCH(B215,Bugs!B:B,0)))))
),"Y","")</f>
        <v/>
      </c>
      <c r="R215">
        <f ca="1">IF(OR(ISNUMBER(MATCH(L215,MasterData!$D$3:$D$18,0)),ISNUMBER(MATCH(L215,MasterData!$C$3:$C$18,0))),
    DATEDIF(E215,I215,"d"),
    DATEDIF(E215,TODAY(),"d"))</f>
        <v>11</v>
      </c>
      <c r="S215">
        <f t="shared" ca="1" si="12"/>
        <v>0</v>
      </c>
      <c r="T215">
        <f t="shared" ca="1" si="13"/>
        <v>1</v>
      </c>
      <c r="U215">
        <f t="shared" ca="1" si="14"/>
        <v>0</v>
      </c>
    </row>
    <row r="216" spans="2:21" x14ac:dyDescent="0.35">
      <c r="B216" t="s">
        <v>745</v>
      </c>
      <c r="D216" s="34" t="s">
        <v>746</v>
      </c>
      <c r="E216" s="179">
        <v>45887.449328703704</v>
      </c>
      <c r="G216" t="s">
        <v>738</v>
      </c>
      <c r="I216" s="1">
        <v>45916</v>
      </c>
      <c r="J216" t="s">
        <v>747</v>
      </c>
      <c r="K216" t="s">
        <v>235</v>
      </c>
      <c r="L216" t="s">
        <v>171</v>
      </c>
      <c r="M216" t="s">
        <v>748</v>
      </c>
      <c r="N216" t="s">
        <v>744</v>
      </c>
      <c r="P216" s="193" t="s">
        <v>799</v>
      </c>
      <c r="Q216" s="193" t="str">
        <f>IF(OR(
    AND(COUNTIF(Bugs!A:A,B216)&gt;0,ISNUMBER(SEARCH("x",INDEX(Bugs!C:C,MATCH(B216,Bugs!A:A,0))))),
    AND(COUNTIF(Bugs!B:B,B216)&gt;0,ISNUMBER(SEARCH("x",INDEX(Bugs!C:C,MATCH(B216,Bugs!B:B,0))))),
    AND(COUNTIF(Bugs!A:A,B216)&gt;0,ISNUMBER(SEARCH("x",INDEX(Bugs!D:D,MATCH(B216,Bugs!A:A,0))))),
    AND(COUNTIF(Bugs!B:B,B216)&gt;0,ISNUMBER(SEARCH("x",INDEX(Bugs!D:D,MATCH(B216,Bugs!B:B,0)))))
),"Y","")</f>
        <v/>
      </c>
      <c r="R216">
        <f ca="1">IF(OR(ISNUMBER(MATCH(L216,MasterData!$D$3:$D$18,0)),ISNUMBER(MATCH(L216,MasterData!$C$3:$C$18,0))),
    DATEDIF(E216,I216,"d"),
    DATEDIF(E216,TODAY(),"d"))</f>
        <v>29</v>
      </c>
      <c r="S216">
        <f t="shared" ca="1" si="12"/>
        <v>0</v>
      </c>
      <c r="T216">
        <f t="shared" ca="1" si="13"/>
        <v>1</v>
      </c>
      <c r="U216">
        <f t="shared" ca="1" si="14"/>
        <v>0</v>
      </c>
    </row>
    <row r="217" spans="2:21" x14ac:dyDescent="0.35">
      <c r="B217" t="s">
        <v>29</v>
      </c>
      <c r="D217" s="34" t="s">
        <v>254</v>
      </c>
      <c r="E217" s="179">
        <v>45887.466793981483</v>
      </c>
      <c r="G217" t="s">
        <v>749</v>
      </c>
      <c r="I217" s="179">
        <v>45903</v>
      </c>
      <c r="J217" t="s">
        <v>747</v>
      </c>
      <c r="K217" t="s">
        <v>241</v>
      </c>
      <c r="L217" t="s">
        <v>171</v>
      </c>
      <c r="M217" t="s">
        <v>750</v>
      </c>
      <c r="N217" t="s">
        <v>744</v>
      </c>
      <c r="P217" s="204" t="s">
        <v>798</v>
      </c>
      <c r="Q217" s="193" t="str">
        <f>IF(OR(
    AND(COUNTIF(Bugs!A:A,B217)&gt;0,ISNUMBER(SEARCH("x",INDEX(Bugs!C:C,MATCH(B217,Bugs!A:A,0))))),
    AND(COUNTIF(Bugs!B:B,B217)&gt;0,ISNUMBER(SEARCH("x",INDEX(Bugs!C:C,MATCH(B217,Bugs!B:B,0))))),
    AND(COUNTIF(Bugs!A:A,B217)&gt;0,ISNUMBER(SEARCH("x",INDEX(Bugs!D:D,MATCH(B217,Bugs!A:A,0))))),
    AND(COUNTIF(Bugs!B:B,B217)&gt;0,ISNUMBER(SEARCH("x",INDEX(Bugs!D:D,MATCH(B217,Bugs!B:B,0)))))
),"Y","")</f>
        <v/>
      </c>
      <c r="R217">
        <f ca="1">IF(OR(ISNUMBER(MATCH(L217,MasterData!$D$3:$D$18,0)),ISNUMBER(MATCH(L217,MasterData!$C$3:$C$18,0))),
    DATEDIF(E217,I217,"d"),
    DATEDIF(E217,TODAY(),"d"))</f>
        <v>16</v>
      </c>
      <c r="S217">
        <f t="shared" ca="1" si="12"/>
        <v>0</v>
      </c>
      <c r="T217">
        <f t="shared" ca="1" si="13"/>
        <v>1</v>
      </c>
      <c r="U217">
        <f t="shared" ca="1" si="14"/>
        <v>0</v>
      </c>
    </row>
    <row r="218" spans="2:21" x14ac:dyDescent="0.35">
      <c r="B218" t="s">
        <v>751</v>
      </c>
      <c r="D218" s="34">
        <v>3010</v>
      </c>
      <c r="E218" s="179">
        <v>45887.607604166667</v>
      </c>
      <c r="G218" t="s">
        <v>752</v>
      </c>
      <c r="I218" s="179">
        <v>45891.336944444447</v>
      </c>
      <c r="J218" t="s">
        <v>753</v>
      </c>
      <c r="K218" t="s">
        <v>241</v>
      </c>
      <c r="L218" t="s">
        <v>171</v>
      </c>
      <c r="M218" t="s">
        <v>754</v>
      </c>
      <c r="N218" t="s">
        <v>744</v>
      </c>
      <c r="P218"/>
      <c r="Q218" s="193" t="str">
        <f>IF(OR(
    AND(COUNTIF(Bugs!A:A,B218)&gt;0,ISNUMBER(SEARCH("x",INDEX(Bugs!C:C,MATCH(B218,Bugs!A:A,0))))),
    AND(COUNTIF(Bugs!B:B,B218)&gt;0,ISNUMBER(SEARCH("x",INDEX(Bugs!C:C,MATCH(B218,Bugs!B:B,0))))),
    AND(COUNTIF(Bugs!A:A,B218)&gt;0,ISNUMBER(SEARCH("x",INDEX(Bugs!D:D,MATCH(B218,Bugs!A:A,0))))),
    AND(COUNTIF(Bugs!B:B,B218)&gt;0,ISNUMBER(SEARCH("x",INDEX(Bugs!D:D,MATCH(B218,Bugs!B:B,0)))))
),"Y","")</f>
        <v/>
      </c>
      <c r="R218">
        <f ca="1">IF(OR(ISNUMBER(MATCH(L218,MasterData!$D$3:$D$18,0)),ISNUMBER(MATCH(L218,MasterData!$C$3:$C$18,0))),
    DATEDIF(E218,I218,"d"),
    DATEDIF(E218,TODAY(),"d"))</f>
        <v>4</v>
      </c>
      <c r="S218">
        <f t="shared" ca="1" si="12"/>
        <v>1</v>
      </c>
      <c r="T218">
        <f t="shared" ca="1" si="13"/>
        <v>0</v>
      </c>
      <c r="U218">
        <f t="shared" ca="1" si="14"/>
        <v>0</v>
      </c>
    </row>
    <row r="219" spans="2:21" x14ac:dyDescent="0.35">
      <c r="B219" t="s">
        <v>30</v>
      </c>
      <c r="D219" s="34" t="s">
        <v>254</v>
      </c>
      <c r="E219" s="179">
        <v>45887.680798611109</v>
      </c>
      <c r="G219" t="s">
        <v>755</v>
      </c>
      <c r="I219" s="179">
        <v>45903</v>
      </c>
      <c r="J219" t="s">
        <v>753</v>
      </c>
      <c r="K219" t="s">
        <v>241</v>
      </c>
      <c r="L219" t="s">
        <v>171</v>
      </c>
      <c r="M219" t="s">
        <v>756</v>
      </c>
      <c r="N219" t="s">
        <v>744</v>
      </c>
      <c r="P219" s="204" t="s">
        <v>798</v>
      </c>
      <c r="Q219" s="193" t="str">
        <f>IF(OR(
    AND(COUNTIF(Bugs!A:A,B219)&gt;0,ISNUMBER(SEARCH("x",INDEX(Bugs!C:C,MATCH(B219,Bugs!A:A,0))))),
    AND(COUNTIF(Bugs!B:B,B219)&gt;0,ISNUMBER(SEARCH("x",INDEX(Bugs!C:C,MATCH(B219,Bugs!B:B,0))))),
    AND(COUNTIF(Bugs!A:A,B219)&gt;0,ISNUMBER(SEARCH("x",INDEX(Bugs!D:D,MATCH(B219,Bugs!A:A,0))))),
    AND(COUNTIF(Bugs!B:B,B219)&gt;0,ISNUMBER(SEARCH("x",INDEX(Bugs!D:D,MATCH(B219,Bugs!B:B,0)))))
),"Y","")</f>
        <v>Y</v>
      </c>
      <c r="R219">
        <f ca="1">IF(OR(ISNUMBER(MATCH(L219,MasterData!$D$3:$D$18,0)),ISNUMBER(MATCH(L219,MasterData!$C$3:$C$18,0))),
    DATEDIF(E219,I219,"d"),
    DATEDIF(E219,TODAY(),"d"))</f>
        <v>16</v>
      </c>
      <c r="S219">
        <f t="shared" ca="1" si="12"/>
        <v>0</v>
      </c>
      <c r="T219">
        <f t="shared" ca="1" si="13"/>
        <v>1</v>
      </c>
      <c r="U219">
        <f t="shared" ca="1" si="14"/>
        <v>0</v>
      </c>
    </row>
    <row r="220" spans="2:21" x14ac:dyDescent="0.35">
      <c r="B220" t="s">
        <v>31</v>
      </c>
      <c r="D220" s="34">
        <v>3003</v>
      </c>
      <c r="E220" s="179">
        <v>45887.701516203706</v>
      </c>
      <c r="G220" t="s">
        <v>755</v>
      </c>
      <c r="I220" s="179">
        <v>45903</v>
      </c>
      <c r="J220" t="s">
        <v>753</v>
      </c>
      <c r="K220" t="s">
        <v>241</v>
      </c>
      <c r="L220" t="s">
        <v>171</v>
      </c>
      <c r="M220" t="s">
        <v>757</v>
      </c>
      <c r="N220" t="s">
        <v>744</v>
      </c>
      <c r="P220" s="204" t="s">
        <v>798</v>
      </c>
      <c r="Q220" s="193" t="str">
        <f>IF(OR(
    AND(COUNTIF(Bugs!A:A,B220)&gt;0,ISNUMBER(SEARCH("x",INDEX(Bugs!C:C,MATCH(B220,Bugs!A:A,0))))),
    AND(COUNTIF(Bugs!B:B,B220)&gt;0,ISNUMBER(SEARCH("x",INDEX(Bugs!C:C,MATCH(B220,Bugs!B:B,0))))),
    AND(COUNTIF(Bugs!A:A,B220)&gt;0,ISNUMBER(SEARCH("x",INDEX(Bugs!D:D,MATCH(B220,Bugs!A:A,0))))),
    AND(COUNTIF(Bugs!B:B,B220)&gt;0,ISNUMBER(SEARCH("x",INDEX(Bugs!D:D,MATCH(B220,Bugs!B:B,0)))))
),"Y","")</f>
        <v>Y</v>
      </c>
      <c r="R220">
        <f ca="1">IF(OR(ISNUMBER(MATCH(L220,MasterData!$D$3:$D$18,0)),ISNUMBER(MATCH(L220,MasterData!$C$3:$C$18,0))),
    DATEDIF(E220,I220,"d"),
    DATEDIF(E220,TODAY(),"d"))</f>
        <v>16</v>
      </c>
      <c r="S220">
        <f t="shared" ca="1" si="12"/>
        <v>0</v>
      </c>
      <c r="T220">
        <f t="shared" ca="1" si="13"/>
        <v>1</v>
      </c>
      <c r="U220">
        <f t="shared" ca="1" si="14"/>
        <v>0</v>
      </c>
    </row>
    <row r="221" spans="2:21" x14ac:dyDescent="0.35">
      <c r="B221" t="s">
        <v>758</v>
      </c>
      <c r="D221" s="34">
        <v>3366</v>
      </c>
      <c r="E221" s="179">
        <v>45887.842199074075</v>
      </c>
      <c r="G221" t="s">
        <v>759</v>
      </c>
      <c r="I221" s="179">
        <v>45896.525173611109</v>
      </c>
      <c r="J221" t="s">
        <v>760</v>
      </c>
      <c r="K221" t="s">
        <v>235</v>
      </c>
      <c r="L221" t="s">
        <v>171</v>
      </c>
      <c r="M221" t="s">
        <v>761</v>
      </c>
      <c r="N221" t="s">
        <v>744</v>
      </c>
      <c r="P221"/>
      <c r="Q221" s="193" t="str">
        <f>IF(OR(
    AND(COUNTIF(Bugs!A:A,B221)&gt;0,ISNUMBER(SEARCH("x",INDEX(Bugs!C:C,MATCH(B221,Bugs!A:A,0))))),
    AND(COUNTIF(Bugs!B:B,B221)&gt;0,ISNUMBER(SEARCH("x",INDEX(Bugs!C:C,MATCH(B221,Bugs!B:B,0))))),
    AND(COUNTIF(Bugs!A:A,B221)&gt;0,ISNUMBER(SEARCH("x",INDEX(Bugs!D:D,MATCH(B221,Bugs!A:A,0))))),
    AND(COUNTIF(Bugs!B:B,B221)&gt;0,ISNUMBER(SEARCH("x",INDEX(Bugs!D:D,MATCH(B221,Bugs!B:B,0)))))
),"Y","")</f>
        <v/>
      </c>
      <c r="R221">
        <f ca="1">IF(OR(ISNUMBER(MATCH(L221,MasterData!$D$3:$D$18,0)),ISNUMBER(MATCH(L221,MasterData!$C$3:$C$18,0))),
    DATEDIF(E221,I221,"d"),
    DATEDIF(E221,TODAY(),"d"))</f>
        <v>9</v>
      </c>
      <c r="S221">
        <f t="shared" ca="1" si="12"/>
        <v>0</v>
      </c>
      <c r="T221">
        <f t="shared" ca="1" si="13"/>
        <v>1</v>
      </c>
      <c r="U221">
        <f t="shared" ca="1" si="14"/>
        <v>0</v>
      </c>
    </row>
    <row r="222" spans="2:21" x14ac:dyDescent="0.35">
      <c r="B222" t="s">
        <v>762</v>
      </c>
      <c r="D222" s="34" t="s">
        <v>746</v>
      </c>
      <c r="E222" s="179">
        <v>45888.412893518522</v>
      </c>
      <c r="G222" t="s">
        <v>738</v>
      </c>
      <c r="I222" s="179">
        <v>45905.405312499999</v>
      </c>
      <c r="J222" t="s">
        <v>747</v>
      </c>
      <c r="K222" t="s">
        <v>235</v>
      </c>
      <c r="L222" t="s">
        <v>171</v>
      </c>
      <c r="M222" t="s">
        <v>763</v>
      </c>
      <c r="N222" t="s">
        <v>744</v>
      </c>
      <c r="P222" s="193" t="s">
        <v>799</v>
      </c>
      <c r="Q222" s="193" t="str">
        <f>IF(OR(
    AND(COUNTIF(Bugs!A:A,B222)&gt;0,ISNUMBER(SEARCH("x",INDEX(Bugs!C:C,MATCH(B222,Bugs!A:A,0))))),
    AND(COUNTIF(Bugs!B:B,B222)&gt;0,ISNUMBER(SEARCH("x",INDEX(Bugs!C:C,MATCH(B222,Bugs!B:B,0))))),
    AND(COUNTIF(Bugs!A:A,B222)&gt;0,ISNUMBER(SEARCH("x",INDEX(Bugs!D:D,MATCH(B222,Bugs!A:A,0))))),
    AND(COUNTIF(Bugs!B:B,B222)&gt;0,ISNUMBER(SEARCH("x",INDEX(Bugs!D:D,MATCH(B222,Bugs!B:B,0)))))
),"Y","")</f>
        <v/>
      </c>
      <c r="R222">
        <f ca="1">IF(OR(ISNUMBER(MATCH(L222,MasterData!$D$3:$D$18,0)),ISNUMBER(MATCH(L222,MasterData!$C$3:$C$18,0))),
    DATEDIF(E222,I222,"d"),
    DATEDIF(E222,TODAY(),"d"))</f>
        <v>17</v>
      </c>
      <c r="S222">
        <f t="shared" ca="1" si="12"/>
        <v>0</v>
      </c>
      <c r="T222">
        <f t="shared" ca="1" si="13"/>
        <v>1</v>
      </c>
      <c r="U222">
        <f t="shared" ca="1" si="14"/>
        <v>0</v>
      </c>
    </row>
    <row r="223" spans="2:21" x14ac:dyDescent="0.35">
      <c r="B223" t="s">
        <v>32</v>
      </c>
      <c r="D223" s="34">
        <v>3003</v>
      </c>
      <c r="E223" s="179">
        <v>45889.527708333335</v>
      </c>
      <c r="G223" t="s">
        <v>749</v>
      </c>
      <c r="I223" s="179">
        <v>45911.536944444444</v>
      </c>
      <c r="J223" t="s">
        <v>753</v>
      </c>
      <c r="K223" t="s">
        <v>347</v>
      </c>
      <c r="L223" t="s">
        <v>171</v>
      </c>
      <c r="M223" t="s">
        <v>764</v>
      </c>
      <c r="N223" t="s">
        <v>744</v>
      </c>
      <c r="P223" s="204" t="s">
        <v>798</v>
      </c>
      <c r="Q223" s="193" t="str">
        <f>IF(OR(
    AND(COUNTIF(Bugs!A:A,B223)&gt;0,ISNUMBER(SEARCH("x",INDEX(Bugs!C:C,MATCH(B223,Bugs!A:A,0))))),
    AND(COUNTIF(Bugs!B:B,B223)&gt;0,ISNUMBER(SEARCH("x",INDEX(Bugs!C:C,MATCH(B223,Bugs!B:B,0))))),
    AND(COUNTIF(Bugs!A:A,B223)&gt;0,ISNUMBER(SEARCH("x",INDEX(Bugs!D:D,MATCH(B223,Bugs!A:A,0))))),
    AND(COUNTIF(Bugs!B:B,B223)&gt;0,ISNUMBER(SEARCH("x",INDEX(Bugs!D:D,MATCH(B223,Bugs!B:B,0)))))
),"Y","")</f>
        <v>Y</v>
      </c>
      <c r="R223">
        <f ca="1">IF(OR(ISNUMBER(MATCH(L223,MasterData!$D$3:$D$18,0)),ISNUMBER(MATCH(L223,MasterData!$C$3:$C$18,0))),
    DATEDIF(E223,I223,"d"),
    DATEDIF(E223,TODAY(),"d"))</f>
        <v>22</v>
      </c>
      <c r="S223">
        <f t="shared" ca="1" si="12"/>
        <v>0</v>
      </c>
      <c r="T223">
        <f t="shared" ca="1" si="13"/>
        <v>1</v>
      </c>
      <c r="U223">
        <f t="shared" ca="1" si="14"/>
        <v>0</v>
      </c>
    </row>
    <row r="224" spans="2:21" x14ac:dyDescent="0.35">
      <c r="B224" t="s">
        <v>765</v>
      </c>
      <c r="D224" s="34" t="s">
        <v>717</v>
      </c>
      <c r="E224" s="179">
        <v>45889.974976851852</v>
      </c>
      <c r="G224" t="s">
        <v>766</v>
      </c>
      <c r="I224" s="179">
        <v>45926.382384259261</v>
      </c>
      <c r="J224" t="s">
        <v>760</v>
      </c>
      <c r="K224" t="s">
        <v>347</v>
      </c>
      <c r="L224" t="s">
        <v>171</v>
      </c>
      <c r="M224" t="s">
        <v>767</v>
      </c>
      <c r="N224" t="s">
        <v>744</v>
      </c>
      <c r="P224" s="193" t="s">
        <v>799</v>
      </c>
      <c r="Q224" s="193" t="str">
        <f>IF(OR(
    AND(COUNTIF(Bugs!A:A,B224)&gt;0,ISNUMBER(SEARCH("x",INDEX(Bugs!C:C,MATCH(B224,Bugs!A:A,0))))),
    AND(COUNTIF(Bugs!B:B,B224)&gt;0,ISNUMBER(SEARCH("x",INDEX(Bugs!C:C,MATCH(B224,Bugs!B:B,0))))),
    AND(COUNTIF(Bugs!A:A,B224)&gt;0,ISNUMBER(SEARCH("x",INDEX(Bugs!D:D,MATCH(B224,Bugs!A:A,0))))),
    AND(COUNTIF(Bugs!B:B,B224)&gt;0,ISNUMBER(SEARCH("x",INDEX(Bugs!D:D,MATCH(B224,Bugs!B:B,0)))))
),"Y","")</f>
        <v/>
      </c>
      <c r="R224">
        <f ca="1">IF(OR(ISNUMBER(MATCH(L224,MasterData!$D$3:$D$18,0)),ISNUMBER(MATCH(L224,MasterData!$C$3:$C$18,0))),
    DATEDIF(E224,I224,"d"),
    DATEDIF(E224,TODAY(),"d"))</f>
        <v>37</v>
      </c>
      <c r="S224">
        <f t="shared" ca="1" si="12"/>
        <v>0</v>
      </c>
      <c r="T224">
        <f t="shared" ca="1" si="13"/>
        <v>0</v>
      </c>
      <c r="U224">
        <f t="shared" ca="1" si="14"/>
        <v>1</v>
      </c>
    </row>
    <row r="225" spans="2:21" x14ac:dyDescent="0.35">
      <c r="B225" t="s">
        <v>768</v>
      </c>
      <c r="D225" s="34" t="s">
        <v>480</v>
      </c>
      <c r="E225" s="179">
        <v>45890.36917824074</v>
      </c>
      <c r="G225" t="s">
        <v>769</v>
      </c>
      <c r="I225" s="179">
        <v>45898.44</v>
      </c>
      <c r="J225" t="s">
        <v>753</v>
      </c>
      <c r="K225" t="s">
        <v>235</v>
      </c>
      <c r="L225" t="s">
        <v>171</v>
      </c>
      <c r="M225" t="s">
        <v>770</v>
      </c>
      <c r="N225" t="s">
        <v>771</v>
      </c>
      <c r="P225"/>
      <c r="Q225" s="193" t="str">
        <f>IF(OR(
    AND(COUNTIF(Bugs!A:A,B225)&gt;0,ISNUMBER(SEARCH("x",INDEX(Bugs!C:C,MATCH(B225,Bugs!A:A,0))))),
    AND(COUNTIF(Bugs!B:B,B225)&gt;0,ISNUMBER(SEARCH("x",INDEX(Bugs!C:C,MATCH(B225,Bugs!B:B,0))))),
    AND(COUNTIF(Bugs!A:A,B225)&gt;0,ISNUMBER(SEARCH("x",INDEX(Bugs!D:D,MATCH(B225,Bugs!A:A,0))))),
    AND(COUNTIF(Bugs!B:B,B225)&gt;0,ISNUMBER(SEARCH("x",INDEX(Bugs!D:D,MATCH(B225,Bugs!B:B,0)))))
),"Y","")</f>
        <v/>
      </c>
      <c r="R225">
        <f ca="1">IF(OR(ISNUMBER(MATCH(L225,MasterData!$D$3:$D$18,0)),ISNUMBER(MATCH(L225,MasterData!$C$3:$C$18,0))),
    DATEDIF(E225,I225,"d"),
    DATEDIF(E225,TODAY(),"d"))</f>
        <v>8</v>
      </c>
      <c r="S225">
        <f t="shared" ca="1" si="12"/>
        <v>0</v>
      </c>
      <c r="T225">
        <f t="shared" ca="1" si="13"/>
        <v>1</v>
      </c>
      <c r="U225">
        <f t="shared" ca="1" si="14"/>
        <v>0</v>
      </c>
    </row>
    <row r="226" spans="2:21" x14ac:dyDescent="0.35">
      <c r="B226" t="s">
        <v>33</v>
      </c>
      <c r="D226" s="34" t="s">
        <v>480</v>
      </c>
      <c r="E226" s="179">
        <v>45890.637569444443</v>
      </c>
      <c r="G226" t="s">
        <v>649</v>
      </c>
      <c r="I226" s="179">
        <v>45931.442662037036</v>
      </c>
      <c r="J226" t="s">
        <v>753</v>
      </c>
      <c r="K226" t="s">
        <v>241</v>
      </c>
      <c r="L226" t="s">
        <v>171</v>
      </c>
      <c r="M226" t="s">
        <v>772</v>
      </c>
      <c r="N226" t="s">
        <v>744</v>
      </c>
      <c r="P226" s="204" t="s">
        <v>798</v>
      </c>
      <c r="Q226" s="193" t="str">
        <f>IF(OR(
    AND(COUNTIF(Bugs!A:A,B226)&gt;0,ISNUMBER(SEARCH("x",INDEX(Bugs!C:C,MATCH(B226,Bugs!A:A,0))))),
    AND(COUNTIF(Bugs!B:B,B226)&gt;0,ISNUMBER(SEARCH("x",INDEX(Bugs!C:C,MATCH(B226,Bugs!B:B,0))))),
    AND(COUNTIF(Bugs!A:A,B226)&gt;0,ISNUMBER(SEARCH("x",INDEX(Bugs!D:D,MATCH(B226,Bugs!A:A,0))))),
    AND(COUNTIF(Bugs!B:B,B226)&gt;0,ISNUMBER(SEARCH("x",INDEX(Bugs!D:D,MATCH(B226,Bugs!B:B,0)))))
),"Y","")</f>
        <v/>
      </c>
      <c r="R226">
        <f ca="1">IF(OR(ISNUMBER(MATCH(L226,MasterData!$D$3:$D$18,0)),ISNUMBER(MATCH(L226,MasterData!$C$3:$C$18,0))),
    DATEDIF(E226,I226,"d"),
    DATEDIF(E226,TODAY(),"d"))</f>
        <v>41</v>
      </c>
      <c r="S226">
        <f t="shared" ca="1" si="12"/>
        <v>0</v>
      </c>
      <c r="T226">
        <f t="shared" ca="1" si="13"/>
        <v>0</v>
      </c>
      <c r="U226">
        <f t="shared" ca="1" si="14"/>
        <v>1</v>
      </c>
    </row>
    <row r="227" spans="2:21" x14ac:dyDescent="0.35">
      <c r="B227" t="s">
        <v>41</v>
      </c>
      <c r="D227" s="34" t="s">
        <v>746</v>
      </c>
      <c r="E227" s="179">
        <v>45891.361898148149</v>
      </c>
      <c r="G227" t="s">
        <v>773</v>
      </c>
      <c r="I227" s="179">
        <v>45894.525810185187</v>
      </c>
      <c r="J227" t="s">
        <v>753</v>
      </c>
      <c r="K227" t="s">
        <v>235</v>
      </c>
      <c r="L227" t="s">
        <v>171</v>
      </c>
      <c r="M227" t="s">
        <v>774</v>
      </c>
      <c r="N227" t="s">
        <v>744</v>
      </c>
      <c r="P227" s="204" t="s">
        <v>798</v>
      </c>
      <c r="Q227" s="193" t="str">
        <f>IF(OR(
    AND(COUNTIF(Bugs!A:A,B227)&gt;0,ISNUMBER(SEARCH("x",INDEX(Bugs!C:C,MATCH(B227,Bugs!A:A,0))))),
    AND(COUNTIF(Bugs!B:B,B227)&gt;0,ISNUMBER(SEARCH("x",INDEX(Bugs!C:C,MATCH(B227,Bugs!B:B,0))))),
    AND(COUNTIF(Bugs!A:A,B227)&gt;0,ISNUMBER(SEARCH("x",INDEX(Bugs!D:D,MATCH(B227,Bugs!A:A,0))))),
    AND(COUNTIF(Bugs!B:B,B227)&gt;0,ISNUMBER(SEARCH("x",INDEX(Bugs!D:D,MATCH(B227,Bugs!B:B,0)))))
),"Y","")</f>
        <v/>
      </c>
      <c r="R227">
        <f ca="1">IF(OR(ISNUMBER(MATCH(L227,MasterData!$D$3:$D$18,0)),ISNUMBER(MATCH(L227,MasterData!$C$3:$C$18,0))),
    DATEDIF(E227,I227,"d"),
    DATEDIF(E227,TODAY(),"d"))</f>
        <v>3</v>
      </c>
      <c r="S227">
        <f t="shared" ca="1" si="12"/>
        <v>1</v>
      </c>
      <c r="T227">
        <f t="shared" ca="1" si="13"/>
        <v>0</v>
      </c>
      <c r="U227">
        <f t="shared" ca="1" si="14"/>
        <v>0</v>
      </c>
    </row>
    <row r="228" spans="2:21" x14ac:dyDescent="0.35">
      <c r="B228" t="s">
        <v>775</v>
      </c>
      <c r="D228" s="34" t="s">
        <v>746</v>
      </c>
      <c r="E228" s="179">
        <v>45891.448854166665</v>
      </c>
      <c r="G228" t="s">
        <v>776</v>
      </c>
      <c r="I228" s="179">
        <v>45891.521145833336</v>
      </c>
      <c r="J228" t="s">
        <v>753</v>
      </c>
      <c r="K228" t="s">
        <v>241</v>
      </c>
      <c r="L228" t="s">
        <v>171</v>
      </c>
      <c r="M228" t="s">
        <v>777</v>
      </c>
      <c r="N228" t="s">
        <v>744</v>
      </c>
      <c r="P228"/>
      <c r="Q228" s="193" t="str">
        <f>IF(OR(
    AND(COUNTIF(Bugs!A:A,B228)&gt;0,ISNUMBER(SEARCH("x",INDEX(Bugs!C:C,MATCH(B228,Bugs!A:A,0))))),
    AND(COUNTIF(Bugs!B:B,B228)&gt;0,ISNUMBER(SEARCH("x",INDEX(Bugs!C:C,MATCH(B228,Bugs!B:B,0))))),
    AND(COUNTIF(Bugs!A:A,B228)&gt;0,ISNUMBER(SEARCH("x",INDEX(Bugs!D:D,MATCH(B228,Bugs!A:A,0))))),
    AND(COUNTIF(Bugs!B:B,B228)&gt;0,ISNUMBER(SEARCH("x",INDEX(Bugs!D:D,MATCH(B228,Bugs!B:B,0)))))
),"Y","")</f>
        <v/>
      </c>
      <c r="R228">
        <f ca="1">IF(OR(ISNUMBER(MATCH(L228,MasterData!$D$3:$D$18,0)),ISNUMBER(MATCH(L228,MasterData!$C$3:$C$18,0))),
    DATEDIF(E228,I228,"d"),
    DATEDIF(E228,TODAY(),"d"))</f>
        <v>0</v>
      </c>
      <c r="S228">
        <f t="shared" ca="1" si="12"/>
        <v>1</v>
      </c>
      <c r="T228">
        <f t="shared" ca="1" si="13"/>
        <v>0</v>
      </c>
      <c r="U228">
        <f t="shared" ca="1" si="14"/>
        <v>0</v>
      </c>
    </row>
    <row r="229" spans="2:21" x14ac:dyDescent="0.35">
      <c r="B229" t="s">
        <v>35</v>
      </c>
      <c r="D229" s="34" t="s">
        <v>746</v>
      </c>
      <c r="E229" s="179">
        <v>45891.829895833333</v>
      </c>
      <c r="G229" t="s">
        <v>778</v>
      </c>
      <c r="I229" s="179">
        <v>45901.364317129628</v>
      </c>
      <c r="J229" t="s">
        <v>753</v>
      </c>
      <c r="K229" t="s">
        <v>235</v>
      </c>
      <c r="L229" t="s">
        <v>171</v>
      </c>
      <c r="M229" t="s">
        <v>779</v>
      </c>
      <c r="N229" t="s">
        <v>744</v>
      </c>
      <c r="P229" s="204" t="s">
        <v>798</v>
      </c>
      <c r="Q229" s="193" t="str">
        <f>IF(OR(
    AND(COUNTIF(Bugs!A:A,B229)&gt;0,ISNUMBER(SEARCH("x",INDEX(Bugs!C:C,MATCH(B229,Bugs!A:A,0))))),
    AND(COUNTIF(Bugs!B:B,B229)&gt;0,ISNUMBER(SEARCH("x",INDEX(Bugs!C:C,MATCH(B229,Bugs!B:B,0))))),
    AND(COUNTIF(Bugs!A:A,B229)&gt;0,ISNUMBER(SEARCH("x",INDEX(Bugs!D:D,MATCH(B229,Bugs!A:A,0))))),
    AND(COUNTIF(Bugs!B:B,B229)&gt;0,ISNUMBER(SEARCH("x",INDEX(Bugs!D:D,MATCH(B229,Bugs!B:B,0)))))
),"Y","")</f>
        <v/>
      </c>
      <c r="R229">
        <f ca="1">IF(OR(ISNUMBER(MATCH(L229,MasterData!$D$3:$D$18,0)),ISNUMBER(MATCH(L229,MasterData!$C$3:$C$18,0))),
    DATEDIF(E229,I229,"d"),
    DATEDIF(E229,TODAY(),"d"))</f>
        <v>10</v>
      </c>
      <c r="S229">
        <f t="shared" ca="1" si="12"/>
        <v>0</v>
      </c>
      <c r="T229">
        <f t="shared" ca="1" si="13"/>
        <v>1</v>
      </c>
      <c r="U229">
        <f t="shared" ca="1" si="14"/>
        <v>0</v>
      </c>
    </row>
    <row r="230" spans="2:21" x14ac:dyDescent="0.35">
      <c r="B230" t="s">
        <v>38</v>
      </c>
      <c r="D230" s="34" t="s">
        <v>746</v>
      </c>
      <c r="E230" s="179">
        <v>45891.837696759256</v>
      </c>
      <c r="G230" t="s">
        <v>778</v>
      </c>
      <c r="I230" s="179">
        <v>45894.335069444445</v>
      </c>
      <c r="J230" t="s">
        <v>753</v>
      </c>
      <c r="K230" t="s">
        <v>235</v>
      </c>
      <c r="L230" t="s">
        <v>164</v>
      </c>
      <c r="M230" t="s">
        <v>780</v>
      </c>
      <c r="N230" t="s">
        <v>744</v>
      </c>
      <c r="P230" s="204" t="s">
        <v>798</v>
      </c>
      <c r="Q230" s="193" t="str">
        <f>IF(OR(
    AND(COUNTIF(Bugs!A:A,B230)&gt;0,ISNUMBER(SEARCH("x",INDEX(Bugs!C:C,MATCH(B230,Bugs!A:A,0))))),
    AND(COUNTIF(Bugs!B:B,B230)&gt;0,ISNUMBER(SEARCH("x",INDEX(Bugs!C:C,MATCH(B230,Bugs!B:B,0))))),
    AND(COUNTIF(Bugs!A:A,B230)&gt;0,ISNUMBER(SEARCH("x",INDEX(Bugs!D:D,MATCH(B230,Bugs!A:A,0))))),
    AND(COUNTIF(Bugs!B:B,B230)&gt;0,ISNUMBER(SEARCH("x",INDEX(Bugs!D:D,MATCH(B230,Bugs!B:B,0)))))
),"Y","")</f>
        <v/>
      </c>
      <c r="R230">
        <f ca="1">IF(OR(ISNUMBER(MATCH(L230,MasterData!$D$3:$D$18,0)),ISNUMBER(MATCH(L230,MasterData!$C$3:$C$18,0))),
    DATEDIF(E230,I230,"d"),
    DATEDIF(E230,TODAY(),"d"))</f>
        <v>116</v>
      </c>
      <c r="S230">
        <f t="shared" ca="1" si="12"/>
        <v>0</v>
      </c>
      <c r="T230">
        <f t="shared" ca="1" si="13"/>
        <v>0</v>
      </c>
      <c r="U230">
        <f t="shared" ca="1" si="14"/>
        <v>1</v>
      </c>
    </row>
    <row r="231" spans="2:21" x14ac:dyDescent="0.35">
      <c r="B231" t="s">
        <v>36</v>
      </c>
      <c r="D231" s="34" t="s">
        <v>746</v>
      </c>
      <c r="E231" s="179">
        <v>45891.859375</v>
      </c>
      <c r="G231" t="s">
        <v>778</v>
      </c>
      <c r="I231" s="179">
        <v>45894.332777777781</v>
      </c>
      <c r="J231" t="s">
        <v>753</v>
      </c>
      <c r="K231" t="s">
        <v>235</v>
      </c>
      <c r="L231" t="s">
        <v>164</v>
      </c>
      <c r="M231" t="s">
        <v>781</v>
      </c>
      <c r="N231" t="s">
        <v>744</v>
      </c>
      <c r="P231" s="204" t="s">
        <v>798</v>
      </c>
      <c r="Q231" s="193" t="str">
        <f>IF(OR(
    AND(COUNTIF(Bugs!A:A,B231)&gt;0,ISNUMBER(SEARCH("x",INDEX(Bugs!C:C,MATCH(B231,Bugs!A:A,0))))),
    AND(COUNTIF(Bugs!B:B,B231)&gt;0,ISNUMBER(SEARCH("x",INDEX(Bugs!C:C,MATCH(B231,Bugs!B:B,0))))),
    AND(COUNTIF(Bugs!A:A,B231)&gt;0,ISNUMBER(SEARCH("x",INDEX(Bugs!D:D,MATCH(B231,Bugs!A:A,0))))),
    AND(COUNTIF(Bugs!B:B,B231)&gt;0,ISNUMBER(SEARCH("x",INDEX(Bugs!D:D,MATCH(B231,Bugs!B:B,0)))))
),"Y","")</f>
        <v>Y</v>
      </c>
      <c r="R231">
        <f ca="1">IF(OR(ISNUMBER(MATCH(L231,MasterData!$D$3:$D$18,0)),ISNUMBER(MATCH(L231,MasterData!$C$3:$C$18,0))),
    DATEDIF(E231,I231,"d"),
    DATEDIF(E231,TODAY(),"d"))</f>
        <v>116</v>
      </c>
      <c r="S231">
        <f t="shared" ca="1" si="12"/>
        <v>0</v>
      </c>
      <c r="T231">
        <f t="shared" ca="1" si="13"/>
        <v>0</v>
      </c>
      <c r="U231">
        <f t="shared" ca="1" si="14"/>
        <v>1</v>
      </c>
    </row>
    <row r="232" spans="2:21" x14ac:dyDescent="0.35">
      <c r="B232" t="s">
        <v>37</v>
      </c>
      <c r="D232" s="34" t="s">
        <v>746</v>
      </c>
      <c r="E232" s="179">
        <v>45891.867268518516</v>
      </c>
      <c r="G232" t="s">
        <v>778</v>
      </c>
      <c r="I232" s="179">
        <v>45894.334374999999</v>
      </c>
      <c r="J232" t="s">
        <v>753</v>
      </c>
      <c r="K232" t="s">
        <v>235</v>
      </c>
      <c r="L232" t="s">
        <v>164</v>
      </c>
      <c r="M232" t="s">
        <v>782</v>
      </c>
      <c r="N232" t="s">
        <v>744</v>
      </c>
      <c r="P232" s="204" t="s">
        <v>798</v>
      </c>
      <c r="Q232" s="193" t="str">
        <f>IF(OR(
    AND(COUNTIF(Bugs!A:A,B232)&gt;0,ISNUMBER(SEARCH("x",INDEX(Bugs!C:C,MATCH(B232,Bugs!A:A,0))))),
    AND(COUNTIF(Bugs!B:B,B232)&gt;0,ISNUMBER(SEARCH("x",INDEX(Bugs!C:C,MATCH(B232,Bugs!B:B,0))))),
    AND(COUNTIF(Bugs!A:A,B232)&gt;0,ISNUMBER(SEARCH("x",INDEX(Bugs!D:D,MATCH(B232,Bugs!A:A,0))))),
    AND(COUNTIF(Bugs!B:B,B232)&gt;0,ISNUMBER(SEARCH("x",INDEX(Bugs!D:D,MATCH(B232,Bugs!B:B,0)))))
),"Y","")</f>
        <v>Y</v>
      </c>
      <c r="R232">
        <f ca="1">IF(OR(ISNUMBER(MATCH(L232,MasterData!$D$3:$D$18,0)),ISNUMBER(MATCH(L232,MasterData!$C$3:$C$18,0))),
    DATEDIF(E232,I232,"d"),
    DATEDIF(E232,TODAY(),"d"))</f>
        <v>116</v>
      </c>
      <c r="S232">
        <f t="shared" ca="1" si="12"/>
        <v>0</v>
      </c>
      <c r="T232">
        <f t="shared" ca="1" si="13"/>
        <v>0</v>
      </c>
      <c r="U232">
        <f t="shared" ca="1" si="14"/>
        <v>1</v>
      </c>
    </row>
    <row r="233" spans="2:21" x14ac:dyDescent="0.35">
      <c r="B233" t="s">
        <v>39</v>
      </c>
      <c r="D233" s="34">
        <v>3014</v>
      </c>
      <c r="E233" s="179">
        <v>45891.879328703704</v>
      </c>
      <c r="G233" t="s">
        <v>778</v>
      </c>
      <c r="I233" s="179">
        <v>45894.375335648147</v>
      </c>
      <c r="J233" t="s">
        <v>753</v>
      </c>
      <c r="K233" t="s">
        <v>235</v>
      </c>
      <c r="L233" t="s">
        <v>164</v>
      </c>
      <c r="M233" t="s">
        <v>783</v>
      </c>
      <c r="N233" t="s">
        <v>744</v>
      </c>
      <c r="P233" s="204" t="s">
        <v>798</v>
      </c>
      <c r="Q233" s="193" t="str">
        <f>IF(OR(
    AND(COUNTIF(Bugs!A:A,B233)&gt;0,ISNUMBER(SEARCH("x",INDEX(Bugs!C:C,MATCH(B233,Bugs!A:A,0))))),
    AND(COUNTIF(Bugs!B:B,B233)&gt;0,ISNUMBER(SEARCH("x",INDEX(Bugs!C:C,MATCH(B233,Bugs!B:B,0))))),
    AND(COUNTIF(Bugs!A:A,B233)&gt;0,ISNUMBER(SEARCH("x",INDEX(Bugs!D:D,MATCH(B233,Bugs!A:A,0))))),
    AND(COUNTIF(Bugs!B:B,B233)&gt;0,ISNUMBER(SEARCH("x",INDEX(Bugs!D:D,MATCH(B233,Bugs!B:B,0)))))
),"Y","")</f>
        <v>Y</v>
      </c>
      <c r="R233">
        <f ca="1">IF(OR(ISNUMBER(MATCH(L233,MasterData!$D$3:$D$18,0)),ISNUMBER(MATCH(L233,MasterData!$C$3:$C$18,0))),
    DATEDIF(E233,I233,"d"),
    DATEDIF(E233,TODAY(),"d"))</f>
        <v>116</v>
      </c>
      <c r="S233">
        <f t="shared" ca="1" si="12"/>
        <v>0</v>
      </c>
      <c r="T233">
        <f t="shared" ca="1" si="13"/>
        <v>0</v>
      </c>
      <c r="U233">
        <f t="shared" ca="1" si="14"/>
        <v>1</v>
      </c>
    </row>
    <row r="234" spans="2:21" x14ac:dyDescent="0.35">
      <c r="B234" t="s">
        <v>40</v>
      </c>
      <c r="D234" s="34" t="s">
        <v>746</v>
      </c>
      <c r="E234" s="179">
        <v>45894.349247685182</v>
      </c>
      <c r="G234" t="s">
        <v>738</v>
      </c>
      <c r="I234" s="1">
        <v>45938</v>
      </c>
      <c r="J234" t="s">
        <v>747</v>
      </c>
      <c r="K234" t="s">
        <v>235</v>
      </c>
      <c r="L234" t="s">
        <v>171</v>
      </c>
      <c r="M234" t="s">
        <v>784</v>
      </c>
      <c r="N234" t="s">
        <v>744</v>
      </c>
      <c r="P234" s="204" t="s">
        <v>798</v>
      </c>
      <c r="Q234" s="193" t="str">
        <f>IF(OR(
    AND(COUNTIF(Bugs!A:A,B234)&gt;0,ISNUMBER(SEARCH("x",INDEX(Bugs!C:C,MATCH(B234,Bugs!A:A,0))))),
    AND(COUNTIF(Bugs!B:B,B234)&gt;0,ISNUMBER(SEARCH("x",INDEX(Bugs!C:C,MATCH(B234,Bugs!B:B,0))))),
    AND(COUNTIF(Bugs!A:A,B234)&gt;0,ISNUMBER(SEARCH("x",INDEX(Bugs!D:D,MATCH(B234,Bugs!A:A,0))))),
    AND(COUNTIF(Bugs!B:B,B234)&gt;0,ISNUMBER(SEARCH("x",INDEX(Bugs!D:D,MATCH(B234,Bugs!B:B,0)))))
),"Y","")</f>
        <v/>
      </c>
      <c r="R234">
        <f ca="1">IF(OR(ISNUMBER(MATCH(L234,MasterData!$D$3:$D$18,0)),ISNUMBER(MATCH(L234,MasterData!$C$3:$C$18,0))),
    DATEDIF(E234,I234,"d"),
    DATEDIF(E234,TODAY(),"d"))</f>
        <v>44</v>
      </c>
      <c r="S234">
        <f t="shared" ca="1" si="12"/>
        <v>0</v>
      </c>
      <c r="T234">
        <f t="shared" ca="1" si="13"/>
        <v>0</v>
      </c>
      <c r="U234">
        <f t="shared" ca="1" si="14"/>
        <v>1</v>
      </c>
    </row>
    <row r="235" spans="2:21" x14ac:dyDescent="0.35">
      <c r="B235" t="s">
        <v>785</v>
      </c>
      <c r="D235" s="34">
        <v>3009</v>
      </c>
      <c r="E235" s="179">
        <v>45894.382754629631</v>
      </c>
      <c r="G235" t="s">
        <v>786</v>
      </c>
      <c r="I235" s="179">
        <v>45897.4924537037</v>
      </c>
      <c r="J235" t="s">
        <v>753</v>
      </c>
      <c r="K235" t="s">
        <v>235</v>
      </c>
      <c r="L235" t="s">
        <v>171</v>
      </c>
      <c r="M235" t="s">
        <v>787</v>
      </c>
      <c r="N235" t="s">
        <v>744</v>
      </c>
      <c r="P235"/>
      <c r="Q235" s="193" t="str">
        <f>IF(OR(
    AND(COUNTIF(Bugs!A:A,B235)&gt;0,ISNUMBER(SEARCH("x",INDEX(Bugs!C:C,MATCH(B235,Bugs!A:A,0))))),
    AND(COUNTIF(Bugs!B:B,B235)&gt;0,ISNUMBER(SEARCH("x",INDEX(Bugs!C:C,MATCH(B235,Bugs!B:B,0))))),
    AND(COUNTIF(Bugs!A:A,B235)&gt;0,ISNUMBER(SEARCH("x",INDEX(Bugs!D:D,MATCH(B235,Bugs!A:A,0))))),
    AND(COUNTIF(Bugs!B:B,B235)&gt;0,ISNUMBER(SEARCH("x",INDEX(Bugs!D:D,MATCH(B235,Bugs!B:B,0)))))
),"Y","")</f>
        <v/>
      </c>
      <c r="R235">
        <f ca="1">IF(OR(ISNUMBER(MATCH(L235,MasterData!$D$3:$D$18,0)),ISNUMBER(MATCH(L235,MasterData!$C$3:$C$18,0))),
    DATEDIF(E235,I235,"d"),
    DATEDIF(E235,TODAY(),"d"))</f>
        <v>3</v>
      </c>
      <c r="S235">
        <f t="shared" ca="1" si="12"/>
        <v>1</v>
      </c>
      <c r="T235">
        <f t="shared" ca="1" si="13"/>
        <v>0</v>
      </c>
      <c r="U235">
        <f t="shared" ca="1" si="14"/>
        <v>0</v>
      </c>
    </row>
    <row r="236" spans="2:21" x14ac:dyDescent="0.35">
      <c r="B236" t="s">
        <v>42</v>
      </c>
      <c r="D236" s="34">
        <v>3009</v>
      </c>
      <c r="E236" s="179">
        <v>45894.397002314814</v>
      </c>
      <c r="G236" t="s">
        <v>786</v>
      </c>
      <c r="I236" s="179">
        <v>45895.396203703705</v>
      </c>
      <c r="J236" t="s">
        <v>753</v>
      </c>
      <c r="K236" t="s">
        <v>235</v>
      </c>
      <c r="L236" t="s">
        <v>171</v>
      </c>
      <c r="M236" t="s">
        <v>788</v>
      </c>
      <c r="N236" t="s">
        <v>744</v>
      </c>
      <c r="P236" s="204" t="s">
        <v>798</v>
      </c>
      <c r="Q236" s="193" t="str">
        <f>IF(OR(
    AND(COUNTIF(Bugs!A:A,B236)&gt;0,ISNUMBER(SEARCH("x",INDEX(Bugs!C:C,MATCH(B236,Bugs!A:A,0))))),
    AND(COUNTIF(Bugs!B:B,B236)&gt;0,ISNUMBER(SEARCH("x",INDEX(Bugs!C:C,MATCH(B236,Bugs!B:B,0))))),
    AND(COUNTIF(Bugs!A:A,B236)&gt;0,ISNUMBER(SEARCH("x",INDEX(Bugs!D:D,MATCH(B236,Bugs!A:A,0))))),
    AND(COUNTIF(Bugs!B:B,B236)&gt;0,ISNUMBER(SEARCH("x",INDEX(Bugs!D:D,MATCH(B236,Bugs!B:B,0)))))
),"Y","")</f>
        <v>Y</v>
      </c>
      <c r="R236">
        <f ca="1">IF(OR(ISNUMBER(MATCH(L236,MasterData!$D$3:$D$18,0)),ISNUMBER(MATCH(L236,MasterData!$C$3:$C$18,0))),
    DATEDIF(E236,I236,"d"),
    DATEDIF(E236,TODAY(),"d"))</f>
        <v>1</v>
      </c>
      <c r="S236">
        <f t="shared" ca="1" si="12"/>
        <v>1</v>
      </c>
      <c r="T236">
        <f t="shared" ca="1" si="13"/>
        <v>0</v>
      </c>
      <c r="U236">
        <f t="shared" ca="1" si="14"/>
        <v>0</v>
      </c>
    </row>
    <row r="237" spans="2:21" x14ac:dyDescent="0.35">
      <c r="B237" t="s">
        <v>789</v>
      </c>
      <c r="D237" s="34" t="s">
        <v>480</v>
      </c>
      <c r="E237" s="179">
        <v>45895.431354166663</v>
      </c>
      <c r="G237" t="s">
        <v>652</v>
      </c>
      <c r="I237" s="179">
        <v>45897.504745370374</v>
      </c>
      <c r="J237" t="s">
        <v>753</v>
      </c>
      <c r="K237" t="s">
        <v>241</v>
      </c>
      <c r="L237" t="s">
        <v>171</v>
      </c>
      <c r="M237" t="s">
        <v>790</v>
      </c>
      <c r="N237" t="s">
        <v>744</v>
      </c>
      <c r="P237"/>
      <c r="Q237" s="193" t="str">
        <f>IF(OR(
    AND(COUNTIF(Bugs!A:A,B237)&gt;0,ISNUMBER(SEARCH("x",INDEX(Bugs!C:C,MATCH(B237,Bugs!A:A,0))))),
    AND(COUNTIF(Bugs!B:B,B237)&gt;0,ISNUMBER(SEARCH("x",INDEX(Bugs!C:C,MATCH(B237,Bugs!B:B,0))))),
    AND(COUNTIF(Bugs!A:A,B237)&gt;0,ISNUMBER(SEARCH("x",INDEX(Bugs!D:D,MATCH(B237,Bugs!A:A,0))))),
    AND(COUNTIF(Bugs!B:B,B237)&gt;0,ISNUMBER(SEARCH("x",INDEX(Bugs!D:D,MATCH(B237,Bugs!B:B,0)))))
),"Y","")</f>
        <v/>
      </c>
      <c r="R237">
        <f ca="1">IF(OR(ISNUMBER(MATCH(L237,MasterData!$D$3:$D$18,0)),ISNUMBER(MATCH(L237,MasterData!$C$3:$C$18,0))),
    DATEDIF(E237,I237,"d"),
    DATEDIF(E237,TODAY(),"d"))</f>
        <v>2</v>
      </c>
      <c r="S237">
        <f t="shared" ca="1" si="12"/>
        <v>1</v>
      </c>
      <c r="T237">
        <f t="shared" ca="1" si="13"/>
        <v>0</v>
      </c>
      <c r="U237">
        <f t="shared" ca="1" si="14"/>
        <v>0</v>
      </c>
    </row>
    <row r="238" spans="2:21" x14ac:dyDescent="0.35">
      <c r="B238" t="s">
        <v>791</v>
      </c>
      <c r="D238" s="34" t="s">
        <v>746</v>
      </c>
      <c r="E238" s="179">
        <v>45896.384687500002</v>
      </c>
      <c r="G238" t="s">
        <v>738</v>
      </c>
      <c r="I238" s="179">
        <v>45896.40148148148</v>
      </c>
      <c r="J238" t="s">
        <v>747</v>
      </c>
      <c r="K238" t="s">
        <v>235</v>
      </c>
      <c r="L238" t="s">
        <v>164</v>
      </c>
      <c r="M238" t="s">
        <v>792</v>
      </c>
      <c r="N238" t="s">
        <v>744</v>
      </c>
      <c r="P238" s="193" t="s">
        <v>799</v>
      </c>
      <c r="Q238" s="193" t="str">
        <f>IF(OR(
    AND(COUNTIF(Bugs!A:A,B238)&gt;0,ISNUMBER(SEARCH("x",INDEX(Bugs!C:C,MATCH(B238,Bugs!A:A,0))))),
    AND(COUNTIF(Bugs!B:B,B238)&gt;0,ISNUMBER(SEARCH("x",INDEX(Bugs!C:C,MATCH(B238,Bugs!B:B,0))))),
    AND(COUNTIF(Bugs!A:A,B238)&gt;0,ISNUMBER(SEARCH("x",INDEX(Bugs!D:D,MATCH(B238,Bugs!A:A,0))))),
    AND(COUNTIF(Bugs!B:B,B238)&gt;0,ISNUMBER(SEARCH("x",INDEX(Bugs!D:D,MATCH(B238,Bugs!B:B,0)))))
),"Y","")</f>
        <v/>
      </c>
      <c r="R238">
        <f ca="1">IF(OR(ISNUMBER(MATCH(L238,MasterData!$D$3:$D$18,0)),ISNUMBER(MATCH(L238,MasterData!$C$3:$C$18,0))),
    DATEDIF(E238,I238,"d"),
    DATEDIF(E238,TODAY(),"d"))</f>
        <v>111</v>
      </c>
      <c r="S238">
        <f t="shared" ca="1" si="12"/>
        <v>0</v>
      </c>
      <c r="T238">
        <f t="shared" ca="1" si="13"/>
        <v>0</v>
      </c>
      <c r="U238">
        <f t="shared" ca="1" si="14"/>
        <v>1</v>
      </c>
    </row>
    <row r="239" spans="2:21" x14ac:dyDescent="0.35">
      <c r="B239" t="s">
        <v>43</v>
      </c>
      <c r="D239" s="34">
        <v>3014</v>
      </c>
      <c r="E239" s="179">
        <v>45896.644363425927</v>
      </c>
      <c r="G239" t="s">
        <v>652</v>
      </c>
      <c r="I239" s="179">
        <v>45939.497881944444</v>
      </c>
      <c r="J239" t="s">
        <v>753</v>
      </c>
      <c r="K239" t="s">
        <v>241</v>
      </c>
      <c r="L239" t="s">
        <v>171</v>
      </c>
      <c r="M239" t="s">
        <v>793</v>
      </c>
      <c r="N239" t="s">
        <v>744</v>
      </c>
      <c r="P239" s="204" t="s">
        <v>798</v>
      </c>
      <c r="Q239" s="193" t="str">
        <f>IF(OR(
    AND(COUNTIF(Bugs!A:A,B239)&gt;0,ISNUMBER(SEARCH("x",INDEX(Bugs!C:C,MATCH(B239,Bugs!A:A,0))))),
    AND(COUNTIF(Bugs!B:B,B239)&gt;0,ISNUMBER(SEARCH("x",INDEX(Bugs!C:C,MATCH(B239,Bugs!B:B,0))))),
    AND(COUNTIF(Bugs!A:A,B239)&gt;0,ISNUMBER(SEARCH("x",INDEX(Bugs!D:D,MATCH(B239,Bugs!A:A,0))))),
    AND(COUNTIF(Bugs!B:B,B239)&gt;0,ISNUMBER(SEARCH("x",INDEX(Bugs!D:D,MATCH(B239,Bugs!B:B,0)))))
),"Y","")</f>
        <v/>
      </c>
      <c r="R239">
        <f ca="1">IF(OR(ISNUMBER(MATCH(L239,MasterData!$D$3:$D$18,0)),ISNUMBER(MATCH(L239,MasterData!$C$3:$C$18,0))),
    DATEDIF(E239,I239,"d"),
    DATEDIF(E239,TODAY(),"d"))</f>
        <v>43</v>
      </c>
      <c r="S239">
        <f t="shared" ca="1" si="12"/>
        <v>0</v>
      </c>
      <c r="T239">
        <f t="shared" ca="1" si="13"/>
        <v>0</v>
      </c>
      <c r="U239">
        <f t="shared" ca="1" si="14"/>
        <v>1</v>
      </c>
    </row>
    <row r="240" spans="2:21" x14ac:dyDescent="0.35">
      <c r="B240" t="s">
        <v>794</v>
      </c>
      <c r="D240" s="34">
        <v>3011</v>
      </c>
      <c r="E240" s="179">
        <v>45896.646574074075</v>
      </c>
      <c r="G240" t="s">
        <v>795</v>
      </c>
      <c r="I240" s="179">
        <v>45903</v>
      </c>
      <c r="J240" t="s">
        <v>753</v>
      </c>
      <c r="K240" t="s">
        <v>241</v>
      </c>
      <c r="L240" t="s">
        <v>171</v>
      </c>
      <c r="M240" t="s">
        <v>796</v>
      </c>
      <c r="N240" t="s">
        <v>744</v>
      </c>
      <c r="P240" s="193" t="s">
        <v>799</v>
      </c>
      <c r="Q240" s="193" t="str">
        <f>IF(OR(
    AND(COUNTIF(Bugs!A:A,B240)&gt;0,ISNUMBER(SEARCH("x",INDEX(Bugs!C:C,MATCH(B240,Bugs!A:A,0))))),
    AND(COUNTIF(Bugs!B:B,B240)&gt;0,ISNUMBER(SEARCH("x",INDEX(Bugs!C:C,MATCH(B240,Bugs!B:B,0))))),
    AND(COUNTIF(Bugs!A:A,B240)&gt;0,ISNUMBER(SEARCH("x",INDEX(Bugs!D:D,MATCH(B240,Bugs!A:A,0))))),
    AND(COUNTIF(Bugs!B:B,B240)&gt;0,ISNUMBER(SEARCH("x",INDEX(Bugs!D:D,MATCH(B240,Bugs!B:B,0)))))
),"Y","")</f>
        <v/>
      </c>
      <c r="R240">
        <f ca="1">IF(OR(ISNUMBER(MATCH(L240,MasterData!$D$3:$D$18,0)),ISNUMBER(MATCH(L240,MasterData!$C$3:$C$18,0))),
    DATEDIF(E240,I240,"d"),
    DATEDIF(E240,TODAY(),"d"))</f>
        <v>7</v>
      </c>
      <c r="S240">
        <f t="shared" ca="1" si="12"/>
        <v>1</v>
      </c>
      <c r="T240">
        <f t="shared" ca="1" si="13"/>
        <v>0</v>
      </c>
      <c r="U240">
        <f t="shared" ca="1" si="14"/>
        <v>0</v>
      </c>
    </row>
    <row r="241" spans="2:21" x14ac:dyDescent="0.35">
      <c r="B241" t="s">
        <v>800</v>
      </c>
      <c r="D241" s="34" t="s">
        <v>254</v>
      </c>
      <c r="E241" s="179">
        <v>45898</v>
      </c>
      <c r="G241" t="s">
        <v>801</v>
      </c>
      <c r="I241" s="179">
        <v>45904</v>
      </c>
      <c r="K241" t="s">
        <v>235</v>
      </c>
      <c r="L241" t="s">
        <v>171</v>
      </c>
      <c r="M241" t="s">
        <v>802</v>
      </c>
      <c r="N241" t="s">
        <v>237</v>
      </c>
      <c r="P241" s="193" t="s">
        <v>799</v>
      </c>
      <c r="Q241" s="193" t="str">
        <f>IF(OR(
    AND(COUNTIF(Bugs!A:A,B241)&gt;0,ISNUMBER(SEARCH("x",INDEX(Bugs!C:C,MATCH(B241,Bugs!A:A,0))))),
    AND(COUNTIF(Bugs!B:B,B241)&gt;0,ISNUMBER(SEARCH("x",INDEX(Bugs!C:C,MATCH(B241,Bugs!B:B,0))))),
    AND(COUNTIF(Bugs!A:A,B241)&gt;0,ISNUMBER(SEARCH("x",INDEX(Bugs!D:D,MATCH(B241,Bugs!A:A,0))))),
    AND(COUNTIF(Bugs!B:B,B241)&gt;0,ISNUMBER(SEARCH("x",INDEX(Bugs!D:D,MATCH(B241,Bugs!B:B,0)))))
),"Y","")</f>
        <v/>
      </c>
      <c r="R241">
        <f ca="1">IF(OR(ISNUMBER(MATCH(L241,MasterData!$D$3:$D$18,0)),ISNUMBER(MATCH(L241,MasterData!$C$3:$C$18,0))),
    DATEDIF(E241,I241,"d"),
    DATEDIF(E241,TODAY(),"d"))</f>
        <v>6</v>
      </c>
      <c r="S241">
        <f t="shared" ca="1" si="12"/>
        <v>1</v>
      </c>
      <c r="T241">
        <f t="shared" ca="1" si="13"/>
        <v>0</v>
      </c>
      <c r="U241">
        <f t="shared" ca="1" si="14"/>
        <v>0</v>
      </c>
    </row>
    <row r="242" spans="2:21" x14ac:dyDescent="0.35">
      <c r="B242" t="s">
        <v>803</v>
      </c>
      <c r="D242" s="34">
        <v>3014</v>
      </c>
      <c r="E242" s="179">
        <v>45833</v>
      </c>
      <c r="G242" t="s">
        <v>804</v>
      </c>
      <c r="I242" s="179">
        <v>45938</v>
      </c>
      <c r="K242" t="s">
        <v>241</v>
      </c>
      <c r="L242" t="s">
        <v>171</v>
      </c>
      <c r="M242" t="s">
        <v>805</v>
      </c>
      <c r="N242" t="s">
        <v>237</v>
      </c>
      <c r="P242" s="193" t="s">
        <v>799</v>
      </c>
      <c r="Q242" s="193" t="str">
        <f>IF(OR(
    AND(COUNTIF(Bugs!A:A,B242)&gt;0,ISNUMBER(SEARCH("x",INDEX(Bugs!C:C,MATCH(B242,Bugs!A:A,0))))),
    AND(COUNTIF(Bugs!B:B,B242)&gt;0,ISNUMBER(SEARCH("x",INDEX(Bugs!C:C,MATCH(B242,Bugs!B:B,0))))),
    AND(COUNTIF(Bugs!A:A,B242)&gt;0,ISNUMBER(SEARCH("x",INDEX(Bugs!D:D,MATCH(B242,Bugs!A:A,0))))),
    AND(COUNTIF(Bugs!B:B,B242)&gt;0,ISNUMBER(SEARCH("x",INDEX(Bugs!D:D,MATCH(B242,Bugs!B:B,0)))))
),"Y","")</f>
        <v/>
      </c>
      <c r="R242">
        <f ca="1">IF(OR(ISNUMBER(MATCH(L242,MasterData!$D$3:$D$18,0)),ISNUMBER(MATCH(L242,MasterData!$C$3:$C$18,0))),
    DATEDIF(E242,I242,"d"),
    DATEDIF(E242,TODAY(),"d"))</f>
        <v>105</v>
      </c>
      <c r="S242">
        <f t="shared" ca="1" si="12"/>
        <v>0</v>
      </c>
      <c r="T242">
        <f t="shared" ca="1" si="13"/>
        <v>0</v>
      </c>
      <c r="U242">
        <f t="shared" ca="1" si="14"/>
        <v>1</v>
      </c>
    </row>
    <row r="243" spans="2:21" x14ac:dyDescent="0.35">
      <c r="B243" t="s">
        <v>44</v>
      </c>
      <c r="D243" s="34" t="s">
        <v>746</v>
      </c>
      <c r="E243" s="179">
        <v>45901</v>
      </c>
      <c r="G243" t="s">
        <v>806</v>
      </c>
      <c r="I243" s="179">
        <v>45927</v>
      </c>
      <c r="K243" t="s">
        <v>241</v>
      </c>
      <c r="L243" t="s">
        <v>171</v>
      </c>
      <c r="M243" t="s">
        <v>807</v>
      </c>
      <c r="N243" t="s">
        <v>237</v>
      </c>
      <c r="P243" s="204" t="s">
        <v>798</v>
      </c>
      <c r="Q243" s="193" t="str">
        <f>IF(OR(
    AND(COUNTIF(Bugs!A:A,B243)&gt;0,ISNUMBER(SEARCH("x",INDEX(Bugs!C:C,MATCH(B243,Bugs!A:A,0))))),
    AND(COUNTIF(Bugs!B:B,B243)&gt;0,ISNUMBER(SEARCH("x",INDEX(Bugs!C:C,MATCH(B243,Bugs!B:B,0))))),
    AND(COUNTIF(Bugs!A:A,B243)&gt;0,ISNUMBER(SEARCH("x",INDEX(Bugs!D:D,MATCH(B243,Bugs!A:A,0))))),
    AND(COUNTIF(Bugs!B:B,B243)&gt;0,ISNUMBER(SEARCH("x",INDEX(Bugs!D:D,MATCH(B243,Bugs!B:B,0)))))
),"Y","")</f>
        <v/>
      </c>
      <c r="R243">
        <f ca="1">IF(OR(ISNUMBER(MATCH(L243,MasterData!$D$3:$D$18,0)),ISNUMBER(MATCH(L243,MasterData!$C$3:$C$18,0))),
    DATEDIF(E243,I243,"d"),
    DATEDIF(E243,TODAY(),"d"))</f>
        <v>26</v>
      </c>
      <c r="S243">
        <f t="shared" ca="1" si="12"/>
        <v>0</v>
      </c>
      <c r="T243">
        <f t="shared" ca="1" si="13"/>
        <v>1</v>
      </c>
      <c r="U243">
        <f t="shared" ca="1" si="14"/>
        <v>0</v>
      </c>
    </row>
    <row r="244" spans="2:21" x14ac:dyDescent="0.35">
      <c r="B244" t="s">
        <v>808</v>
      </c>
      <c r="D244" s="34" t="s">
        <v>480</v>
      </c>
      <c r="E244" s="179">
        <v>45901</v>
      </c>
      <c r="G244" t="s">
        <v>733</v>
      </c>
      <c r="I244" s="179">
        <v>45910</v>
      </c>
      <c r="K244" t="s">
        <v>235</v>
      </c>
      <c r="L244" t="s">
        <v>171</v>
      </c>
      <c r="M244" t="s">
        <v>809</v>
      </c>
      <c r="N244" t="s">
        <v>237</v>
      </c>
      <c r="P244" s="193" t="s">
        <v>799</v>
      </c>
      <c r="Q244" s="193" t="str">
        <f>IF(OR(
    AND(COUNTIF(Bugs!A:A,B244)&gt;0,ISNUMBER(SEARCH("x",INDEX(Bugs!C:C,MATCH(B244,Bugs!A:A,0))))),
    AND(COUNTIF(Bugs!B:B,B244)&gt;0,ISNUMBER(SEARCH("x",INDEX(Bugs!C:C,MATCH(B244,Bugs!B:B,0))))),
    AND(COUNTIF(Bugs!A:A,B244)&gt;0,ISNUMBER(SEARCH("x",INDEX(Bugs!D:D,MATCH(B244,Bugs!A:A,0))))),
    AND(COUNTIF(Bugs!B:B,B244)&gt;0,ISNUMBER(SEARCH("x",INDEX(Bugs!D:D,MATCH(B244,Bugs!B:B,0)))))
),"Y","")</f>
        <v/>
      </c>
      <c r="R244">
        <f ca="1">IF(OR(ISNUMBER(MATCH(L244,MasterData!$D$3:$D$18,0)),ISNUMBER(MATCH(L244,MasterData!$C$3:$C$18,0))),
    DATEDIF(E244,I244,"d"),
    DATEDIF(E244,TODAY(),"d"))</f>
        <v>9</v>
      </c>
      <c r="S244">
        <f t="shared" ca="1" si="12"/>
        <v>0</v>
      </c>
      <c r="T244">
        <f t="shared" ca="1" si="13"/>
        <v>1</v>
      </c>
      <c r="U244">
        <f t="shared" ca="1" si="14"/>
        <v>0</v>
      </c>
    </row>
    <row r="245" spans="2:21" x14ac:dyDescent="0.35">
      <c r="B245" t="s">
        <v>810</v>
      </c>
      <c r="D245" s="34">
        <v>3014</v>
      </c>
      <c r="E245" s="179">
        <v>45901</v>
      </c>
      <c r="G245" t="s">
        <v>804</v>
      </c>
      <c r="I245" s="179">
        <v>45909</v>
      </c>
      <c r="K245" t="s">
        <v>347</v>
      </c>
      <c r="L245" t="s">
        <v>171</v>
      </c>
      <c r="M245" t="s">
        <v>811</v>
      </c>
      <c r="N245" t="s">
        <v>237</v>
      </c>
      <c r="P245" s="193" t="s">
        <v>799</v>
      </c>
      <c r="Q245" s="193" t="str">
        <f>IF(OR(
    AND(COUNTIF(Bugs!A:A,B245)&gt;0,ISNUMBER(SEARCH("x",INDEX(Bugs!C:C,MATCH(B245,Bugs!A:A,0))))),
    AND(COUNTIF(Bugs!B:B,B245)&gt;0,ISNUMBER(SEARCH("x",INDEX(Bugs!C:C,MATCH(B245,Bugs!B:B,0))))),
    AND(COUNTIF(Bugs!A:A,B245)&gt;0,ISNUMBER(SEARCH("x",INDEX(Bugs!D:D,MATCH(B245,Bugs!A:A,0))))),
    AND(COUNTIF(Bugs!B:B,B245)&gt;0,ISNUMBER(SEARCH("x",INDEX(Bugs!D:D,MATCH(B245,Bugs!B:B,0)))))
),"Y","")</f>
        <v/>
      </c>
      <c r="R245">
        <f ca="1">IF(OR(ISNUMBER(MATCH(L245,MasterData!$D$3:$D$18,0)),ISNUMBER(MATCH(L245,MasterData!$C$3:$C$18,0))),
    DATEDIF(E245,I245,"d"),
    DATEDIF(E245,TODAY(),"d"))</f>
        <v>8</v>
      </c>
      <c r="S245">
        <f t="shared" ca="1" si="12"/>
        <v>0</v>
      </c>
      <c r="T245">
        <f t="shared" ca="1" si="13"/>
        <v>1</v>
      </c>
      <c r="U245">
        <f t="shared" ca="1" si="14"/>
        <v>0</v>
      </c>
    </row>
    <row r="246" spans="2:21" x14ac:dyDescent="0.35">
      <c r="B246" t="s">
        <v>812</v>
      </c>
      <c r="D246" s="34" t="s">
        <v>717</v>
      </c>
      <c r="E246" s="179">
        <v>45901</v>
      </c>
      <c r="G246" t="s">
        <v>813</v>
      </c>
      <c r="I246" s="179">
        <v>45910</v>
      </c>
      <c r="K246" t="s">
        <v>235</v>
      </c>
      <c r="L246" t="s">
        <v>171</v>
      </c>
      <c r="M246" t="s">
        <v>814</v>
      </c>
      <c r="N246" t="s">
        <v>237</v>
      </c>
      <c r="P246" s="204" t="s">
        <v>798</v>
      </c>
      <c r="Q246" s="193" t="str">
        <f>IF(OR(
    AND(COUNTIF(Bugs!A:A,B246)&gt;0,ISNUMBER(SEARCH("x",INDEX(Bugs!C:C,MATCH(B246,Bugs!A:A,0))))),
    AND(COUNTIF(Bugs!B:B,B246)&gt;0,ISNUMBER(SEARCH("x",INDEX(Bugs!C:C,MATCH(B246,Bugs!B:B,0))))),
    AND(COUNTIF(Bugs!A:A,B246)&gt;0,ISNUMBER(SEARCH("x",INDEX(Bugs!D:D,MATCH(B246,Bugs!A:A,0))))),
    AND(COUNTIF(Bugs!B:B,B246)&gt;0,ISNUMBER(SEARCH("x",INDEX(Bugs!D:D,MATCH(B246,Bugs!B:B,0)))))
),"Y","")</f>
        <v/>
      </c>
      <c r="R246">
        <f ca="1">IF(OR(ISNUMBER(MATCH(L246,MasterData!$D$3:$D$18,0)),ISNUMBER(MATCH(L246,MasterData!$C$3:$C$18,0))),
    DATEDIF(E246,I246,"d"),
    DATEDIF(E246,TODAY(),"d"))</f>
        <v>9</v>
      </c>
      <c r="S246">
        <f t="shared" ca="1" si="12"/>
        <v>0</v>
      </c>
      <c r="T246">
        <f t="shared" ca="1" si="13"/>
        <v>1</v>
      </c>
      <c r="U246">
        <f t="shared" ca="1" si="14"/>
        <v>0</v>
      </c>
    </row>
    <row r="247" spans="2:21" x14ac:dyDescent="0.35">
      <c r="B247" t="s">
        <v>815</v>
      </c>
      <c r="D247" s="34">
        <v>3010</v>
      </c>
      <c r="E247" s="179">
        <v>45902</v>
      </c>
      <c r="G247" t="s">
        <v>816</v>
      </c>
      <c r="I247" s="179">
        <v>45910</v>
      </c>
      <c r="K247" t="s">
        <v>235</v>
      </c>
      <c r="L247" t="s">
        <v>171</v>
      </c>
      <c r="M247" t="s">
        <v>817</v>
      </c>
      <c r="N247" t="s">
        <v>237</v>
      </c>
      <c r="P247" s="193" t="s">
        <v>799</v>
      </c>
      <c r="Q247" s="193" t="str">
        <f>IF(OR(
    AND(COUNTIF(Bugs!A:A,B247)&gt;0,ISNUMBER(SEARCH("x",INDEX(Bugs!C:C,MATCH(B247,Bugs!A:A,0))))),
    AND(COUNTIF(Bugs!B:B,B247)&gt;0,ISNUMBER(SEARCH("x",INDEX(Bugs!C:C,MATCH(B247,Bugs!B:B,0))))),
    AND(COUNTIF(Bugs!A:A,B247)&gt;0,ISNUMBER(SEARCH("x",INDEX(Bugs!D:D,MATCH(B247,Bugs!A:A,0))))),
    AND(COUNTIF(Bugs!B:B,B247)&gt;0,ISNUMBER(SEARCH("x",INDEX(Bugs!D:D,MATCH(B247,Bugs!B:B,0)))))
),"Y","")</f>
        <v/>
      </c>
      <c r="R247">
        <f ca="1">IF(OR(ISNUMBER(MATCH(L247,MasterData!$D$3:$D$18,0)),ISNUMBER(MATCH(L247,MasterData!$C$3:$C$18,0))),
    DATEDIF(E247,I247,"d"),
    DATEDIF(E247,TODAY(),"d"))</f>
        <v>8</v>
      </c>
      <c r="S247">
        <f t="shared" ca="1" si="12"/>
        <v>0</v>
      </c>
      <c r="T247">
        <f t="shared" ca="1" si="13"/>
        <v>1</v>
      </c>
      <c r="U247">
        <f t="shared" ca="1" si="14"/>
        <v>0</v>
      </c>
    </row>
    <row r="248" spans="2:21" x14ac:dyDescent="0.35">
      <c r="B248" t="s">
        <v>45</v>
      </c>
      <c r="D248" s="34" t="s">
        <v>746</v>
      </c>
      <c r="E248" s="179">
        <v>45902</v>
      </c>
      <c r="G248" t="s">
        <v>818</v>
      </c>
      <c r="I248" s="179">
        <v>45926</v>
      </c>
      <c r="K248" t="s">
        <v>241</v>
      </c>
      <c r="L248" t="s">
        <v>171</v>
      </c>
      <c r="M248" t="s">
        <v>819</v>
      </c>
      <c r="N248" t="s">
        <v>237</v>
      </c>
      <c r="P248" s="204" t="s">
        <v>798</v>
      </c>
      <c r="Q248" s="193" t="str">
        <f>IF(OR(
    AND(COUNTIF(Bugs!A:A,B248)&gt;0,ISNUMBER(SEARCH("x",INDEX(Bugs!C:C,MATCH(B248,Bugs!A:A,0))))),
    AND(COUNTIF(Bugs!B:B,B248)&gt;0,ISNUMBER(SEARCH("x",INDEX(Bugs!C:C,MATCH(B248,Bugs!B:B,0))))),
    AND(COUNTIF(Bugs!A:A,B248)&gt;0,ISNUMBER(SEARCH("x",INDEX(Bugs!D:D,MATCH(B248,Bugs!A:A,0))))),
    AND(COUNTIF(Bugs!B:B,B248)&gt;0,ISNUMBER(SEARCH("x",INDEX(Bugs!D:D,MATCH(B248,Bugs!B:B,0)))))
),"Y","")</f>
        <v>Y</v>
      </c>
      <c r="R248">
        <f ca="1">IF(OR(ISNUMBER(MATCH(L248,MasterData!$D$3:$D$18,0)),ISNUMBER(MATCH(L248,MasterData!$C$3:$C$18,0))),
    DATEDIF(E248,I248,"d"),
    DATEDIF(E248,TODAY(),"d"))</f>
        <v>24</v>
      </c>
      <c r="S248">
        <f t="shared" ca="1" si="12"/>
        <v>0</v>
      </c>
      <c r="T248">
        <f t="shared" ca="1" si="13"/>
        <v>1</v>
      </c>
      <c r="U248">
        <f t="shared" ca="1" si="14"/>
        <v>0</v>
      </c>
    </row>
    <row r="249" spans="2:21" x14ac:dyDescent="0.35">
      <c r="B249" t="s">
        <v>820</v>
      </c>
      <c r="D249" s="34" t="s">
        <v>480</v>
      </c>
      <c r="E249" s="179">
        <v>45903</v>
      </c>
      <c r="G249" t="s">
        <v>821</v>
      </c>
      <c r="I249" s="179">
        <v>45911</v>
      </c>
      <c r="K249" t="s">
        <v>235</v>
      </c>
      <c r="L249" t="s">
        <v>169</v>
      </c>
      <c r="M249" t="s">
        <v>822</v>
      </c>
      <c r="N249" t="s">
        <v>237</v>
      </c>
      <c r="P249" s="193"/>
      <c r="Q249" s="193" t="str">
        <f>IF(OR(
    AND(COUNTIF(Bugs!A:A,B249)&gt;0,ISNUMBER(SEARCH("x",INDEX(Bugs!C:C,MATCH(B249,Bugs!A:A,0))))),
    AND(COUNTIF(Bugs!B:B,B249)&gt;0,ISNUMBER(SEARCH("x",INDEX(Bugs!C:C,MATCH(B249,Bugs!B:B,0))))),
    AND(COUNTIF(Bugs!A:A,B249)&gt;0,ISNUMBER(SEARCH("x",INDEX(Bugs!D:D,MATCH(B249,Bugs!A:A,0))))),
    AND(COUNTIF(Bugs!B:B,B249)&gt;0,ISNUMBER(SEARCH("x",INDEX(Bugs!D:D,MATCH(B249,Bugs!B:B,0)))))
),"Y","")</f>
        <v/>
      </c>
      <c r="R249">
        <f ca="1">IF(OR(ISNUMBER(MATCH(L249,MasterData!$D$3:$D$18,0)),ISNUMBER(MATCH(L249,MasterData!$C$3:$C$18,0))),
    DATEDIF(E249,I249,"d"),
    DATEDIF(E249,TODAY(),"d"))</f>
        <v>104</v>
      </c>
      <c r="S249">
        <f t="shared" ca="1" si="12"/>
        <v>0</v>
      </c>
      <c r="T249">
        <f t="shared" ca="1" si="13"/>
        <v>0</v>
      </c>
      <c r="U249">
        <f t="shared" ca="1" si="14"/>
        <v>1</v>
      </c>
    </row>
    <row r="250" spans="2:21" x14ac:dyDescent="0.35">
      <c r="B250" t="s">
        <v>46</v>
      </c>
      <c r="D250" s="34">
        <v>5026</v>
      </c>
      <c r="E250" s="179">
        <v>45903</v>
      </c>
      <c r="G250" t="s">
        <v>823</v>
      </c>
      <c r="I250" s="179">
        <v>45924</v>
      </c>
      <c r="K250" t="s">
        <v>235</v>
      </c>
      <c r="L250" t="s">
        <v>171</v>
      </c>
      <c r="M250" t="s">
        <v>824</v>
      </c>
      <c r="N250" t="s">
        <v>237</v>
      </c>
      <c r="P250" s="204" t="s">
        <v>798</v>
      </c>
      <c r="Q250" s="193" t="str">
        <f>IF(OR(
    AND(COUNTIF(Bugs!A:A,B250)&gt;0,ISNUMBER(SEARCH("x",INDEX(Bugs!C:C,MATCH(B250,Bugs!A:A,0))))),
    AND(COUNTIF(Bugs!B:B,B250)&gt;0,ISNUMBER(SEARCH("x",INDEX(Bugs!C:C,MATCH(B250,Bugs!B:B,0))))),
    AND(COUNTIF(Bugs!A:A,B250)&gt;0,ISNUMBER(SEARCH("x",INDEX(Bugs!D:D,MATCH(B250,Bugs!A:A,0))))),
    AND(COUNTIF(Bugs!B:B,B250)&gt;0,ISNUMBER(SEARCH("x",INDEX(Bugs!D:D,MATCH(B250,Bugs!B:B,0)))))
),"Y","")</f>
        <v/>
      </c>
      <c r="R250">
        <f ca="1">IF(OR(ISNUMBER(MATCH(L250,MasterData!$D$3:$D$18,0)),ISNUMBER(MATCH(L250,MasterData!$C$3:$C$18,0))),
    DATEDIF(E250,I250,"d"),
    DATEDIF(E250,TODAY(),"d"))</f>
        <v>21</v>
      </c>
      <c r="S250">
        <f t="shared" ca="1" si="12"/>
        <v>0</v>
      </c>
      <c r="T250">
        <f t="shared" ca="1" si="13"/>
        <v>1</v>
      </c>
      <c r="U250">
        <f t="shared" ca="1" si="14"/>
        <v>0</v>
      </c>
    </row>
    <row r="251" spans="2:21" x14ac:dyDescent="0.35">
      <c r="B251" t="s">
        <v>825</v>
      </c>
      <c r="D251" s="34">
        <v>3010</v>
      </c>
      <c r="E251" s="179">
        <v>45903</v>
      </c>
      <c r="G251" t="s">
        <v>826</v>
      </c>
      <c r="I251" s="179">
        <v>45916</v>
      </c>
      <c r="K251" t="s">
        <v>235</v>
      </c>
      <c r="L251" t="s">
        <v>171</v>
      </c>
      <c r="M251" t="s">
        <v>827</v>
      </c>
      <c r="N251" t="s">
        <v>237</v>
      </c>
      <c r="P251" s="193"/>
      <c r="Q251" s="193" t="str">
        <f>IF(OR(
    AND(COUNTIF(Bugs!A:A,B251)&gt;0,ISNUMBER(SEARCH("x",INDEX(Bugs!C:C,MATCH(B251,Bugs!A:A,0))))),
    AND(COUNTIF(Bugs!B:B,B251)&gt;0,ISNUMBER(SEARCH("x",INDEX(Bugs!C:C,MATCH(B251,Bugs!B:B,0))))),
    AND(COUNTIF(Bugs!A:A,B251)&gt;0,ISNUMBER(SEARCH("x",INDEX(Bugs!D:D,MATCH(B251,Bugs!A:A,0))))),
    AND(COUNTIF(Bugs!B:B,B251)&gt;0,ISNUMBER(SEARCH("x",INDEX(Bugs!D:D,MATCH(B251,Bugs!B:B,0)))))
),"Y","")</f>
        <v/>
      </c>
      <c r="R251">
        <f ca="1">IF(OR(ISNUMBER(MATCH(L251,MasterData!$D$3:$D$18,0)),ISNUMBER(MATCH(L251,MasterData!$C$3:$C$18,0))),
    DATEDIF(E251,I251,"d"),
    DATEDIF(E251,TODAY(),"d"))</f>
        <v>13</v>
      </c>
      <c r="S251">
        <f t="shared" ca="1" si="12"/>
        <v>0</v>
      </c>
      <c r="T251">
        <f t="shared" ca="1" si="13"/>
        <v>1</v>
      </c>
      <c r="U251">
        <f t="shared" ca="1" si="14"/>
        <v>0</v>
      </c>
    </row>
    <row r="252" spans="2:21" x14ac:dyDescent="0.35">
      <c r="B252" t="s">
        <v>828</v>
      </c>
      <c r="D252" s="34" t="s">
        <v>717</v>
      </c>
      <c r="E252" s="179">
        <v>45904</v>
      </c>
      <c r="G252" t="s">
        <v>829</v>
      </c>
      <c r="I252" s="179">
        <v>45904</v>
      </c>
      <c r="K252" t="s">
        <v>235</v>
      </c>
      <c r="L252" t="s">
        <v>171</v>
      </c>
      <c r="M252" t="s">
        <v>830</v>
      </c>
      <c r="N252" t="s">
        <v>237</v>
      </c>
      <c r="P252" s="193"/>
      <c r="Q252" s="193" t="str">
        <f>IF(OR(
    AND(COUNTIF(Bugs!A:A,B252)&gt;0,ISNUMBER(SEARCH("x",INDEX(Bugs!C:C,MATCH(B252,Bugs!A:A,0))))),
    AND(COUNTIF(Bugs!B:B,B252)&gt;0,ISNUMBER(SEARCH("x",INDEX(Bugs!C:C,MATCH(B252,Bugs!B:B,0))))),
    AND(COUNTIF(Bugs!A:A,B252)&gt;0,ISNUMBER(SEARCH("x",INDEX(Bugs!D:D,MATCH(B252,Bugs!A:A,0))))),
    AND(COUNTIF(Bugs!B:B,B252)&gt;0,ISNUMBER(SEARCH("x",INDEX(Bugs!D:D,MATCH(B252,Bugs!B:B,0)))))
),"Y","")</f>
        <v/>
      </c>
      <c r="R252">
        <f ca="1">IF(OR(ISNUMBER(MATCH(L252,MasterData!$D$3:$D$18,0)),ISNUMBER(MATCH(L252,MasterData!$C$3:$C$18,0))),
    DATEDIF(E252,I252,"d"),
    DATEDIF(E252,TODAY(),"d"))</f>
        <v>0</v>
      </c>
      <c r="S252">
        <f t="shared" ca="1" si="12"/>
        <v>1</v>
      </c>
      <c r="T252">
        <f t="shared" ca="1" si="13"/>
        <v>0</v>
      </c>
      <c r="U252">
        <f t="shared" ca="1" si="14"/>
        <v>0</v>
      </c>
    </row>
    <row r="253" spans="2:21" x14ac:dyDescent="0.35">
      <c r="B253" t="s">
        <v>831</v>
      </c>
      <c r="D253" s="34" t="s">
        <v>480</v>
      </c>
      <c r="E253" s="179">
        <v>45904</v>
      </c>
      <c r="G253" t="s">
        <v>738</v>
      </c>
      <c r="I253" s="179">
        <v>45908</v>
      </c>
      <c r="K253" t="s">
        <v>235</v>
      </c>
      <c r="L253" t="s">
        <v>171</v>
      </c>
      <c r="M253" t="s">
        <v>832</v>
      </c>
      <c r="N253" t="s">
        <v>237</v>
      </c>
      <c r="P253" s="193"/>
      <c r="Q253" s="193" t="str">
        <f>IF(OR(
    AND(COUNTIF(Bugs!A:A,B253)&gt;0,ISNUMBER(SEARCH("x",INDEX(Bugs!C:C,MATCH(B253,Bugs!A:A,0))))),
    AND(COUNTIF(Bugs!B:B,B253)&gt;0,ISNUMBER(SEARCH("x",INDEX(Bugs!C:C,MATCH(B253,Bugs!B:B,0))))),
    AND(COUNTIF(Bugs!A:A,B253)&gt;0,ISNUMBER(SEARCH("x",INDEX(Bugs!D:D,MATCH(B253,Bugs!A:A,0))))),
    AND(COUNTIF(Bugs!B:B,B253)&gt;0,ISNUMBER(SEARCH("x",INDEX(Bugs!D:D,MATCH(B253,Bugs!B:B,0)))))
),"Y","")</f>
        <v/>
      </c>
      <c r="R253">
        <f ca="1">IF(OR(ISNUMBER(MATCH(L253,MasterData!$D$3:$D$18,0)),ISNUMBER(MATCH(L253,MasterData!$C$3:$C$18,0))),
    DATEDIF(E253,I253,"d"),
    DATEDIF(E253,TODAY(),"d"))</f>
        <v>4</v>
      </c>
      <c r="S253">
        <f t="shared" ca="1" si="12"/>
        <v>1</v>
      </c>
      <c r="T253">
        <f t="shared" ca="1" si="13"/>
        <v>0</v>
      </c>
      <c r="U253">
        <f t="shared" ca="1" si="14"/>
        <v>0</v>
      </c>
    </row>
    <row r="254" spans="2:21" x14ac:dyDescent="0.35">
      <c r="B254" t="s">
        <v>47</v>
      </c>
      <c r="D254" s="34" t="s">
        <v>746</v>
      </c>
      <c r="E254" s="179">
        <v>45904</v>
      </c>
      <c r="G254" t="s">
        <v>658</v>
      </c>
      <c r="I254" s="179">
        <v>45922</v>
      </c>
      <c r="K254" t="s">
        <v>241</v>
      </c>
      <c r="L254" t="s">
        <v>171</v>
      </c>
      <c r="M254" t="s">
        <v>833</v>
      </c>
      <c r="N254" t="s">
        <v>237</v>
      </c>
      <c r="P254" s="204" t="s">
        <v>798</v>
      </c>
      <c r="Q254" s="193" t="str">
        <f>IF(OR(
    AND(COUNTIF(Bugs!A:A,B254)&gt;0,ISNUMBER(SEARCH("x",INDEX(Bugs!C:C,MATCH(B254,Bugs!A:A,0))))),
    AND(COUNTIF(Bugs!B:B,B254)&gt;0,ISNUMBER(SEARCH("x",INDEX(Bugs!C:C,MATCH(B254,Bugs!B:B,0))))),
    AND(COUNTIF(Bugs!A:A,B254)&gt;0,ISNUMBER(SEARCH("x",INDEX(Bugs!D:D,MATCH(B254,Bugs!A:A,0))))),
    AND(COUNTIF(Bugs!B:B,B254)&gt;0,ISNUMBER(SEARCH("x",INDEX(Bugs!D:D,MATCH(B254,Bugs!B:B,0)))))
),"Y","")</f>
        <v>Y</v>
      </c>
      <c r="R254">
        <f ca="1">IF(OR(ISNUMBER(MATCH(L254,MasterData!$D$3:$D$18,0)),ISNUMBER(MATCH(L254,MasterData!$C$3:$C$18,0))),
    DATEDIF(E254,I254,"d"),
    DATEDIF(E254,TODAY(),"d"))</f>
        <v>18</v>
      </c>
      <c r="S254">
        <f t="shared" ca="1" si="12"/>
        <v>0</v>
      </c>
      <c r="T254">
        <f t="shared" ca="1" si="13"/>
        <v>1</v>
      </c>
      <c r="U254">
        <f t="shared" ca="1" si="14"/>
        <v>0</v>
      </c>
    </row>
    <row r="255" spans="2:21" x14ac:dyDescent="0.35">
      <c r="B255" t="s">
        <v>51</v>
      </c>
      <c r="D255" s="34">
        <v>3014</v>
      </c>
      <c r="E255" s="179">
        <v>45905</v>
      </c>
      <c r="G255" t="s">
        <v>834</v>
      </c>
      <c r="I255" s="179">
        <v>45905</v>
      </c>
      <c r="K255" t="s">
        <v>241</v>
      </c>
      <c r="L255" t="s">
        <v>164</v>
      </c>
      <c r="M255" t="s">
        <v>835</v>
      </c>
      <c r="N255" t="s">
        <v>237</v>
      </c>
      <c r="P255" s="204" t="s">
        <v>798</v>
      </c>
      <c r="Q255" s="193" t="str">
        <f>IF(OR(
    AND(COUNTIF(Bugs!A:A,B255)&gt;0,ISNUMBER(SEARCH("x",INDEX(Bugs!C:C,MATCH(B255,Bugs!A:A,0))))),
    AND(COUNTIF(Bugs!B:B,B255)&gt;0,ISNUMBER(SEARCH("x",INDEX(Bugs!C:C,MATCH(B255,Bugs!B:B,0))))),
    AND(COUNTIF(Bugs!A:A,B255)&gt;0,ISNUMBER(SEARCH("x",INDEX(Bugs!D:D,MATCH(B255,Bugs!A:A,0))))),
    AND(COUNTIF(Bugs!B:B,B255)&gt;0,ISNUMBER(SEARCH("x",INDEX(Bugs!D:D,MATCH(B255,Bugs!B:B,0)))))
),"Y","")</f>
        <v>Y</v>
      </c>
      <c r="R255">
        <f ca="1">IF(OR(ISNUMBER(MATCH(L255,MasterData!$D$3:$D$18,0)),ISNUMBER(MATCH(L255,MasterData!$C$3:$C$18,0))),
    DATEDIF(E255,I255,"d"),
    DATEDIF(E255,TODAY(),"d"))</f>
        <v>102</v>
      </c>
      <c r="S255">
        <f t="shared" ca="1" si="12"/>
        <v>0</v>
      </c>
      <c r="T255">
        <f t="shared" ca="1" si="13"/>
        <v>0</v>
      </c>
      <c r="U255">
        <f t="shared" ca="1" si="14"/>
        <v>1</v>
      </c>
    </row>
    <row r="256" spans="2:21" x14ac:dyDescent="0.35">
      <c r="B256" t="s">
        <v>836</v>
      </c>
      <c r="D256" s="34" t="s">
        <v>717</v>
      </c>
      <c r="E256" s="179">
        <v>45909</v>
      </c>
      <c r="G256" t="s">
        <v>837</v>
      </c>
      <c r="I256" s="179">
        <v>45919</v>
      </c>
      <c r="K256" t="s">
        <v>241</v>
      </c>
      <c r="L256" t="s">
        <v>171</v>
      </c>
      <c r="M256" t="s">
        <v>838</v>
      </c>
      <c r="N256" t="s">
        <v>237</v>
      </c>
      <c r="P256" s="193"/>
      <c r="Q256" s="193" t="str">
        <f>IF(OR(
    AND(COUNTIF(Bugs!A:A,B256)&gt;0,ISNUMBER(SEARCH("x",INDEX(Bugs!C:C,MATCH(B256,Bugs!A:A,0))))),
    AND(COUNTIF(Bugs!B:B,B256)&gt;0,ISNUMBER(SEARCH("x",INDEX(Bugs!C:C,MATCH(B256,Bugs!B:B,0))))),
    AND(COUNTIF(Bugs!A:A,B256)&gt;0,ISNUMBER(SEARCH("x",INDEX(Bugs!D:D,MATCH(B256,Bugs!A:A,0))))),
    AND(COUNTIF(Bugs!B:B,B256)&gt;0,ISNUMBER(SEARCH("x",INDEX(Bugs!D:D,MATCH(B256,Bugs!B:B,0)))))
),"Y","")</f>
        <v/>
      </c>
      <c r="R256">
        <f ca="1">IF(OR(ISNUMBER(MATCH(L256,MasterData!$D$3:$D$18,0)),ISNUMBER(MATCH(L256,MasterData!$C$3:$C$18,0))),
    DATEDIF(E256,I256,"d"),
    DATEDIF(E256,TODAY(),"d"))</f>
        <v>10</v>
      </c>
      <c r="S256">
        <f t="shared" ca="1" si="12"/>
        <v>0</v>
      </c>
      <c r="T256">
        <f t="shared" ca="1" si="13"/>
        <v>1</v>
      </c>
      <c r="U256">
        <f t="shared" ca="1" si="14"/>
        <v>0</v>
      </c>
    </row>
    <row r="257" spans="2:21" x14ac:dyDescent="0.35">
      <c r="B257" t="s">
        <v>48</v>
      </c>
      <c r="D257" s="34" t="s">
        <v>746</v>
      </c>
      <c r="E257" s="179">
        <v>45909</v>
      </c>
      <c r="G257" t="s">
        <v>839</v>
      </c>
      <c r="I257" s="179">
        <v>45909</v>
      </c>
      <c r="K257" t="s">
        <v>347</v>
      </c>
      <c r="L257" t="s">
        <v>164</v>
      </c>
      <c r="M257" t="s">
        <v>840</v>
      </c>
      <c r="N257" t="s">
        <v>237</v>
      </c>
      <c r="P257" s="204" t="s">
        <v>798</v>
      </c>
      <c r="Q257" s="193" t="str">
        <f>IF(OR(
    AND(COUNTIF(Bugs!A:A,B257)&gt;0,ISNUMBER(SEARCH("x",INDEX(Bugs!C:C,MATCH(B257,Bugs!A:A,0))))),
    AND(COUNTIF(Bugs!B:B,B257)&gt;0,ISNUMBER(SEARCH("x",INDEX(Bugs!C:C,MATCH(B257,Bugs!B:B,0))))),
    AND(COUNTIF(Bugs!A:A,B257)&gt;0,ISNUMBER(SEARCH("x",INDEX(Bugs!D:D,MATCH(B257,Bugs!A:A,0))))),
    AND(COUNTIF(Bugs!B:B,B257)&gt;0,ISNUMBER(SEARCH("x",INDEX(Bugs!D:D,MATCH(B257,Bugs!B:B,0)))))
),"Y","")</f>
        <v/>
      </c>
      <c r="R257">
        <f ca="1">IF(OR(ISNUMBER(MATCH(L257,MasterData!$D$3:$D$18,0)),ISNUMBER(MATCH(L257,MasterData!$C$3:$C$18,0))),
    DATEDIF(E257,I257,"d"),
    DATEDIF(E257,TODAY(),"d"))</f>
        <v>98</v>
      </c>
      <c r="S257">
        <f t="shared" ca="1" si="12"/>
        <v>0</v>
      </c>
      <c r="T257">
        <f t="shared" ca="1" si="13"/>
        <v>0</v>
      </c>
      <c r="U257">
        <f t="shared" ca="1" si="14"/>
        <v>1</v>
      </c>
    </row>
    <row r="258" spans="2:21" x14ac:dyDescent="0.35">
      <c r="B258" t="s">
        <v>841</v>
      </c>
      <c r="D258" s="34" t="s">
        <v>480</v>
      </c>
      <c r="E258" s="179">
        <v>45910</v>
      </c>
      <c r="G258" t="s">
        <v>842</v>
      </c>
      <c r="I258" s="179">
        <v>45917</v>
      </c>
      <c r="K258" t="s">
        <v>235</v>
      </c>
      <c r="L258" t="s">
        <v>171</v>
      </c>
      <c r="M258" t="s">
        <v>843</v>
      </c>
      <c r="N258" t="s">
        <v>237</v>
      </c>
      <c r="P258" s="193" t="s">
        <v>799</v>
      </c>
      <c r="Q258" s="193" t="str">
        <f>IF(OR(
    AND(COUNTIF(Bugs!A:A,B258)&gt;0,ISNUMBER(SEARCH("x",INDEX(Bugs!C:C,MATCH(B258,Bugs!A:A,0))))),
    AND(COUNTIF(Bugs!B:B,B258)&gt;0,ISNUMBER(SEARCH("x",INDEX(Bugs!C:C,MATCH(B258,Bugs!B:B,0))))),
    AND(COUNTIF(Bugs!A:A,B258)&gt;0,ISNUMBER(SEARCH("x",INDEX(Bugs!D:D,MATCH(B258,Bugs!A:A,0))))),
    AND(COUNTIF(Bugs!B:B,B258)&gt;0,ISNUMBER(SEARCH("x",INDEX(Bugs!D:D,MATCH(B258,Bugs!B:B,0)))))
),"Y","")</f>
        <v/>
      </c>
      <c r="R258">
        <f ca="1">IF(OR(ISNUMBER(MATCH(L258,MasterData!$D$3:$D$18,0)),ISNUMBER(MATCH(L258,MasterData!$C$3:$C$18,0))),
    DATEDIF(E258,I258,"d"),
    DATEDIF(E258,TODAY(),"d"))</f>
        <v>7</v>
      </c>
      <c r="S258">
        <f t="shared" ca="1" si="12"/>
        <v>1</v>
      </c>
      <c r="T258">
        <f t="shared" ca="1" si="13"/>
        <v>0</v>
      </c>
      <c r="U258">
        <f t="shared" ca="1" si="14"/>
        <v>0</v>
      </c>
    </row>
    <row r="259" spans="2:21" x14ac:dyDescent="0.35">
      <c r="B259" t="s">
        <v>844</v>
      </c>
      <c r="D259" s="34" t="s">
        <v>746</v>
      </c>
      <c r="E259" s="179">
        <v>45911</v>
      </c>
      <c r="G259" t="s">
        <v>839</v>
      </c>
      <c r="I259" s="179">
        <v>45938</v>
      </c>
      <c r="K259" t="s">
        <v>241</v>
      </c>
      <c r="L259" t="s">
        <v>171</v>
      </c>
      <c r="M259" t="s">
        <v>845</v>
      </c>
      <c r="N259" t="s">
        <v>237</v>
      </c>
      <c r="P259" s="193"/>
      <c r="Q259" s="193" t="str">
        <f>IF(OR(
    AND(COUNTIF(Bugs!A:A,B259)&gt;0,ISNUMBER(SEARCH("x",INDEX(Bugs!C:C,MATCH(B259,Bugs!A:A,0))))),
    AND(COUNTIF(Bugs!B:B,B259)&gt;0,ISNUMBER(SEARCH("x",INDEX(Bugs!C:C,MATCH(B259,Bugs!B:B,0))))),
    AND(COUNTIF(Bugs!A:A,B259)&gt;0,ISNUMBER(SEARCH("x",INDEX(Bugs!D:D,MATCH(B259,Bugs!A:A,0))))),
    AND(COUNTIF(Bugs!B:B,B259)&gt;0,ISNUMBER(SEARCH("x",INDEX(Bugs!D:D,MATCH(B259,Bugs!B:B,0)))))
),"Y","")</f>
        <v/>
      </c>
      <c r="R259">
        <f ca="1">IF(OR(ISNUMBER(MATCH(L259,MasterData!$D$3:$D$18,0)),ISNUMBER(MATCH(L259,MasterData!$C$3:$C$18,0))),
    DATEDIF(E259,I259,"d"),
    DATEDIF(E259,TODAY(),"d"))</f>
        <v>27</v>
      </c>
      <c r="S259">
        <f t="shared" ca="1" si="12"/>
        <v>0</v>
      </c>
      <c r="T259">
        <f t="shared" ca="1" si="13"/>
        <v>1</v>
      </c>
      <c r="U259">
        <f t="shared" ca="1" si="14"/>
        <v>0</v>
      </c>
    </row>
    <row r="260" spans="2:21" x14ac:dyDescent="0.35">
      <c r="B260" t="s">
        <v>49</v>
      </c>
      <c r="D260" s="34">
        <v>3014</v>
      </c>
      <c r="E260" s="179">
        <v>45911</v>
      </c>
      <c r="G260" t="s">
        <v>846</v>
      </c>
      <c r="I260" s="179">
        <v>45924</v>
      </c>
      <c r="K260" t="s">
        <v>241</v>
      </c>
      <c r="L260" t="s">
        <v>171</v>
      </c>
      <c r="M260" t="s">
        <v>847</v>
      </c>
      <c r="N260" t="s">
        <v>237</v>
      </c>
      <c r="P260" s="204" t="s">
        <v>798</v>
      </c>
      <c r="Q260" s="193" t="str">
        <f>IF(OR(
    AND(COUNTIF(Bugs!A:A,B260)&gt;0,ISNUMBER(SEARCH("x",INDEX(Bugs!C:C,MATCH(B260,Bugs!A:A,0))))),
    AND(COUNTIF(Bugs!B:B,B260)&gt;0,ISNUMBER(SEARCH("x",INDEX(Bugs!C:C,MATCH(B260,Bugs!B:B,0))))),
    AND(COUNTIF(Bugs!A:A,B260)&gt;0,ISNUMBER(SEARCH("x",INDEX(Bugs!D:D,MATCH(B260,Bugs!A:A,0))))),
    AND(COUNTIF(Bugs!B:B,B260)&gt;0,ISNUMBER(SEARCH("x",INDEX(Bugs!D:D,MATCH(B260,Bugs!B:B,0)))))
),"Y","")</f>
        <v>Y</v>
      </c>
      <c r="R260">
        <f ca="1">IF(OR(ISNUMBER(MATCH(L260,MasterData!$D$3:$D$18,0)),ISNUMBER(MATCH(L260,MasterData!$C$3:$C$18,0))),
    DATEDIF(E260,I260,"d"),
    DATEDIF(E260,TODAY(),"d"))</f>
        <v>13</v>
      </c>
      <c r="S260">
        <f t="shared" ca="1" si="12"/>
        <v>0</v>
      </c>
      <c r="T260">
        <f t="shared" ca="1" si="13"/>
        <v>1</v>
      </c>
      <c r="U260">
        <f t="shared" ca="1" si="14"/>
        <v>0</v>
      </c>
    </row>
    <row r="261" spans="2:21" x14ac:dyDescent="0.35">
      <c r="B261" t="s">
        <v>50</v>
      </c>
      <c r="D261" s="34" t="s">
        <v>746</v>
      </c>
      <c r="E261" s="179">
        <v>45911</v>
      </c>
      <c r="G261" t="s">
        <v>848</v>
      </c>
      <c r="I261" s="179">
        <v>45911</v>
      </c>
      <c r="K261" t="s">
        <v>235</v>
      </c>
      <c r="L261" t="s">
        <v>164</v>
      </c>
      <c r="M261" t="s">
        <v>849</v>
      </c>
      <c r="N261" t="s">
        <v>237</v>
      </c>
      <c r="P261" s="204" t="s">
        <v>798</v>
      </c>
      <c r="Q261" s="193" t="str">
        <f>IF(OR(
    AND(COUNTIF(Bugs!A:A,B261)&gt;0,ISNUMBER(SEARCH("x",INDEX(Bugs!C:C,MATCH(B261,Bugs!A:A,0))))),
    AND(COUNTIF(Bugs!B:B,B261)&gt;0,ISNUMBER(SEARCH("x",INDEX(Bugs!C:C,MATCH(B261,Bugs!B:B,0))))),
    AND(COUNTIF(Bugs!A:A,B261)&gt;0,ISNUMBER(SEARCH("x",INDEX(Bugs!D:D,MATCH(B261,Bugs!A:A,0))))),
    AND(COUNTIF(Bugs!B:B,B261)&gt;0,ISNUMBER(SEARCH("x",INDEX(Bugs!D:D,MATCH(B261,Bugs!B:B,0)))))
),"Y","")</f>
        <v/>
      </c>
      <c r="R261">
        <f ca="1">IF(OR(ISNUMBER(MATCH(L261,MasterData!$D$3:$D$18,0)),ISNUMBER(MATCH(L261,MasterData!$C$3:$C$18,0))),
    DATEDIF(E261,I261,"d"),
    DATEDIF(E261,TODAY(),"d"))</f>
        <v>96</v>
      </c>
      <c r="S261">
        <f t="shared" ca="1" si="12"/>
        <v>0</v>
      </c>
      <c r="T261">
        <f t="shared" ca="1" si="13"/>
        <v>0</v>
      </c>
      <c r="U261">
        <f t="shared" ca="1" si="14"/>
        <v>1</v>
      </c>
    </row>
    <row r="262" spans="2:21" x14ac:dyDescent="0.35">
      <c r="B262" t="s">
        <v>850</v>
      </c>
      <c r="D262" s="34" t="s">
        <v>480</v>
      </c>
      <c r="E262" s="179">
        <v>45911</v>
      </c>
      <c r="G262" t="s">
        <v>848</v>
      </c>
      <c r="I262" s="179">
        <v>45911</v>
      </c>
      <c r="K262" t="s">
        <v>241</v>
      </c>
      <c r="L262" t="s">
        <v>171</v>
      </c>
      <c r="M262" t="s">
        <v>851</v>
      </c>
      <c r="N262" t="s">
        <v>237</v>
      </c>
      <c r="P262" s="193"/>
      <c r="Q262" s="193" t="str">
        <f>IF(OR(
    AND(COUNTIF(Bugs!A:A,B262)&gt;0,ISNUMBER(SEARCH("x",INDEX(Bugs!C:C,MATCH(B262,Bugs!A:A,0))))),
    AND(COUNTIF(Bugs!B:B,B262)&gt;0,ISNUMBER(SEARCH("x",INDEX(Bugs!C:C,MATCH(B262,Bugs!B:B,0))))),
    AND(COUNTIF(Bugs!A:A,B262)&gt;0,ISNUMBER(SEARCH("x",INDEX(Bugs!D:D,MATCH(B262,Bugs!A:A,0))))),
    AND(COUNTIF(Bugs!B:B,B262)&gt;0,ISNUMBER(SEARCH("x",INDEX(Bugs!D:D,MATCH(B262,Bugs!B:B,0)))))
),"Y","")</f>
        <v/>
      </c>
      <c r="R262">
        <f ca="1">IF(OR(ISNUMBER(MATCH(L262,MasterData!$D$3:$D$18,0)),ISNUMBER(MATCH(L262,MasterData!$C$3:$C$18,0))),
    DATEDIF(E262,I262,"d"),
    DATEDIF(E262,TODAY(),"d"))</f>
        <v>0</v>
      </c>
      <c r="S262">
        <f t="shared" ca="1" si="12"/>
        <v>1</v>
      </c>
      <c r="T262">
        <f t="shared" ca="1" si="13"/>
        <v>0</v>
      </c>
      <c r="U262">
        <f t="shared" ca="1" si="14"/>
        <v>0</v>
      </c>
    </row>
    <row r="263" spans="2:21" x14ac:dyDescent="0.35">
      <c r="B263" t="s">
        <v>852</v>
      </c>
      <c r="D263" s="34">
        <v>3003</v>
      </c>
      <c r="E263" s="179">
        <v>45912</v>
      </c>
      <c r="G263" t="s">
        <v>853</v>
      </c>
      <c r="I263" s="179">
        <v>45917</v>
      </c>
      <c r="K263" t="s">
        <v>241</v>
      </c>
      <c r="L263" t="s">
        <v>171</v>
      </c>
      <c r="M263" t="s">
        <v>854</v>
      </c>
      <c r="N263" t="s">
        <v>237</v>
      </c>
      <c r="P263" s="193"/>
      <c r="Q263" s="193" t="str">
        <f>IF(OR(
    AND(COUNTIF(Bugs!A:A,B263)&gt;0,ISNUMBER(SEARCH("x",INDEX(Bugs!C:C,MATCH(B263,Bugs!A:A,0))))),
    AND(COUNTIF(Bugs!B:B,B263)&gt;0,ISNUMBER(SEARCH("x",INDEX(Bugs!C:C,MATCH(B263,Bugs!B:B,0))))),
    AND(COUNTIF(Bugs!A:A,B263)&gt;0,ISNUMBER(SEARCH("x",INDEX(Bugs!D:D,MATCH(B263,Bugs!A:A,0))))),
    AND(COUNTIF(Bugs!B:B,B263)&gt;0,ISNUMBER(SEARCH("x",INDEX(Bugs!D:D,MATCH(B263,Bugs!B:B,0)))))
),"Y","")</f>
        <v/>
      </c>
      <c r="R263">
        <f ca="1">IF(OR(ISNUMBER(MATCH(L263,MasterData!$D$3:$D$18,0)),ISNUMBER(MATCH(L263,MasterData!$C$3:$C$18,0))),
    DATEDIF(E263,I263,"d"),
    DATEDIF(E263,TODAY(),"d"))</f>
        <v>5</v>
      </c>
      <c r="S263">
        <f t="shared" ca="1" si="12"/>
        <v>1</v>
      </c>
      <c r="T263">
        <f t="shared" ca="1" si="13"/>
        <v>0</v>
      </c>
      <c r="U263">
        <f t="shared" ca="1" si="14"/>
        <v>0</v>
      </c>
    </row>
    <row r="264" spans="2:21" x14ac:dyDescent="0.35">
      <c r="B264" t="s">
        <v>855</v>
      </c>
      <c r="D264" s="34" t="s">
        <v>480</v>
      </c>
      <c r="E264" s="179">
        <v>45915</v>
      </c>
      <c r="G264" t="s">
        <v>834</v>
      </c>
      <c r="I264" s="179">
        <v>45937</v>
      </c>
      <c r="K264" t="s">
        <v>241</v>
      </c>
      <c r="L264" t="s">
        <v>171</v>
      </c>
      <c r="M264" t="s">
        <v>856</v>
      </c>
      <c r="N264" t="s">
        <v>237</v>
      </c>
      <c r="P264" s="193"/>
      <c r="Q264" s="193" t="str">
        <f>IF(OR(
    AND(COUNTIF(Bugs!A:A,B264)&gt;0,ISNUMBER(SEARCH("x",INDEX(Bugs!C:C,MATCH(B264,Bugs!A:A,0))))),
    AND(COUNTIF(Bugs!B:B,B264)&gt;0,ISNUMBER(SEARCH("x",INDEX(Bugs!C:C,MATCH(B264,Bugs!B:B,0))))),
    AND(COUNTIF(Bugs!A:A,B264)&gt;0,ISNUMBER(SEARCH("x",INDEX(Bugs!D:D,MATCH(B264,Bugs!A:A,0))))),
    AND(COUNTIF(Bugs!B:B,B264)&gt;0,ISNUMBER(SEARCH("x",INDEX(Bugs!D:D,MATCH(B264,Bugs!B:B,0)))))
),"Y","")</f>
        <v/>
      </c>
      <c r="R264">
        <f ca="1">IF(OR(ISNUMBER(MATCH(L264,MasterData!$D$3:$D$18,0)),ISNUMBER(MATCH(L264,MasterData!$C$3:$C$18,0))),
    DATEDIF(E264,I264,"d"),
    DATEDIF(E264,TODAY(),"d"))</f>
        <v>22</v>
      </c>
      <c r="S264">
        <f t="shared" ca="1" si="12"/>
        <v>0</v>
      </c>
      <c r="T264">
        <f t="shared" ca="1" si="13"/>
        <v>1</v>
      </c>
      <c r="U264">
        <f t="shared" ca="1" si="14"/>
        <v>0</v>
      </c>
    </row>
    <row r="265" spans="2:21" x14ac:dyDescent="0.35">
      <c r="B265" t="s">
        <v>857</v>
      </c>
      <c r="D265" s="34" t="s">
        <v>480</v>
      </c>
      <c r="E265" s="179">
        <v>45916</v>
      </c>
      <c r="G265" t="s">
        <v>245</v>
      </c>
      <c r="I265" s="179">
        <v>45924</v>
      </c>
      <c r="K265" t="s">
        <v>241</v>
      </c>
      <c r="L265" t="s">
        <v>171</v>
      </c>
      <c r="M265" t="s">
        <v>858</v>
      </c>
      <c r="N265" t="s">
        <v>237</v>
      </c>
      <c r="P265" s="193"/>
      <c r="Q265" s="193" t="str">
        <f>IF(OR(
    AND(COUNTIF(Bugs!A:A,B265)&gt;0,ISNUMBER(SEARCH("x",INDEX(Bugs!C:C,MATCH(B265,Bugs!A:A,0))))),
    AND(COUNTIF(Bugs!B:B,B265)&gt;0,ISNUMBER(SEARCH("x",INDEX(Bugs!C:C,MATCH(B265,Bugs!B:B,0))))),
    AND(COUNTIF(Bugs!A:A,B265)&gt;0,ISNUMBER(SEARCH("x",INDEX(Bugs!D:D,MATCH(B265,Bugs!A:A,0))))),
    AND(COUNTIF(Bugs!B:B,B265)&gt;0,ISNUMBER(SEARCH("x",INDEX(Bugs!D:D,MATCH(B265,Bugs!B:B,0)))))
),"Y","")</f>
        <v/>
      </c>
      <c r="R265">
        <f ca="1">IF(OR(ISNUMBER(MATCH(L265,MasterData!$D$3:$D$18,0)),ISNUMBER(MATCH(L265,MasterData!$C$3:$C$18,0))),
    DATEDIF(E265,I265,"d"),
    DATEDIF(E265,TODAY(),"d"))</f>
        <v>8</v>
      </c>
      <c r="S265">
        <f t="shared" ref="S265:S328" ca="1" si="15">IF(AND($R265&gt;=0,$R265&lt;=7),1,0)</f>
        <v>0</v>
      </c>
      <c r="T265">
        <f t="shared" ref="T265:T328" ca="1" si="16">IF(AND($R265&gt;7,R265&lt;=30),1,0)</f>
        <v>1</v>
      </c>
      <c r="U265">
        <f t="shared" ref="U265:U328" ca="1" si="17">IF($R265&gt;30,1,0)</f>
        <v>0</v>
      </c>
    </row>
    <row r="266" spans="2:21" x14ac:dyDescent="0.35">
      <c r="B266" t="s">
        <v>859</v>
      </c>
      <c r="D266" s="34" t="s">
        <v>746</v>
      </c>
      <c r="E266" s="179">
        <v>45916</v>
      </c>
      <c r="G266" t="s">
        <v>839</v>
      </c>
      <c r="I266" s="179">
        <v>45924</v>
      </c>
      <c r="K266" t="s">
        <v>241</v>
      </c>
      <c r="L266" t="s">
        <v>171</v>
      </c>
      <c r="M266" t="s">
        <v>860</v>
      </c>
      <c r="N266" t="s">
        <v>237</v>
      </c>
      <c r="P266" s="193"/>
      <c r="Q266" s="193" t="str">
        <f>IF(OR(
    AND(COUNTIF(Bugs!A:A,B266)&gt;0,ISNUMBER(SEARCH("x",INDEX(Bugs!C:C,MATCH(B266,Bugs!A:A,0))))),
    AND(COUNTIF(Bugs!B:B,B266)&gt;0,ISNUMBER(SEARCH("x",INDEX(Bugs!C:C,MATCH(B266,Bugs!B:B,0))))),
    AND(COUNTIF(Bugs!A:A,B266)&gt;0,ISNUMBER(SEARCH("x",INDEX(Bugs!D:D,MATCH(B266,Bugs!A:A,0))))),
    AND(COUNTIF(Bugs!B:B,B266)&gt;0,ISNUMBER(SEARCH("x",INDEX(Bugs!D:D,MATCH(B266,Bugs!B:B,0)))))
),"Y","")</f>
        <v/>
      </c>
      <c r="R266">
        <f ca="1">IF(OR(ISNUMBER(MATCH(L266,MasterData!$D$3:$D$18,0)),ISNUMBER(MATCH(L266,MasterData!$C$3:$C$18,0))),
    DATEDIF(E266,I266,"d"),
    DATEDIF(E266,TODAY(),"d"))</f>
        <v>8</v>
      </c>
      <c r="S266">
        <f t="shared" ca="1" si="15"/>
        <v>0</v>
      </c>
      <c r="T266">
        <f t="shared" ca="1" si="16"/>
        <v>1</v>
      </c>
      <c r="U266">
        <f t="shared" ca="1" si="17"/>
        <v>0</v>
      </c>
    </row>
    <row r="267" spans="2:21" x14ac:dyDescent="0.35">
      <c r="B267" t="s">
        <v>861</v>
      </c>
      <c r="D267" s="34" t="s">
        <v>480</v>
      </c>
      <c r="E267" s="179">
        <v>45916</v>
      </c>
      <c r="G267" t="s">
        <v>862</v>
      </c>
      <c r="I267" s="179">
        <v>45927</v>
      </c>
      <c r="K267" t="s">
        <v>347</v>
      </c>
      <c r="L267" t="s">
        <v>171</v>
      </c>
      <c r="M267" t="s">
        <v>863</v>
      </c>
      <c r="N267" t="s">
        <v>237</v>
      </c>
      <c r="P267" s="193"/>
      <c r="Q267" s="193" t="str">
        <f>IF(OR(
    AND(COUNTIF(Bugs!A:A,B267)&gt;0,ISNUMBER(SEARCH("x",INDEX(Bugs!C:C,MATCH(B267,Bugs!A:A,0))))),
    AND(COUNTIF(Bugs!B:B,B267)&gt;0,ISNUMBER(SEARCH("x",INDEX(Bugs!C:C,MATCH(B267,Bugs!B:B,0))))),
    AND(COUNTIF(Bugs!A:A,B267)&gt;0,ISNUMBER(SEARCH("x",INDEX(Bugs!D:D,MATCH(B267,Bugs!A:A,0))))),
    AND(COUNTIF(Bugs!B:B,B267)&gt;0,ISNUMBER(SEARCH("x",INDEX(Bugs!D:D,MATCH(B267,Bugs!B:B,0)))))
),"Y","")</f>
        <v/>
      </c>
      <c r="R267">
        <f ca="1">IF(OR(ISNUMBER(MATCH(L267,MasterData!$D$3:$D$18,0)),ISNUMBER(MATCH(L267,MasterData!$C$3:$C$18,0))),
    DATEDIF(E267,I267,"d"),
    DATEDIF(E267,TODAY(),"d"))</f>
        <v>11</v>
      </c>
      <c r="S267">
        <f t="shared" ca="1" si="15"/>
        <v>0</v>
      </c>
      <c r="T267">
        <f t="shared" ca="1" si="16"/>
        <v>1</v>
      </c>
      <c r="U267">
        <f t="shared" ca="1" si="17"/>
        <v>0</v>
      </c>
    </row>
    <row r="268" spans="2:21" x14ac:dyDescent="0.35">
      <c r="B268" t="s">
        <v>864</v>
      </c>
      <c r="D268" s="34" t="s">
        <v>480</v>
      </c>
      <c r="E268" s="179">
        <v>45916</v>
      </c>
      <c r="G268" t="s">
        <v>862</v>
      </c>
      <c r="I268" s="179">
        <v>45917</v>
      </c>
      <c r="K268" t="s">
        <v>347</v>
      </c>
      <c r="L268" t="s">
        <v>171</v>
      </c>
      <c r="M268" t="s">
        <v>865</v>
      </c>
      <c r="N268" t="s">
        <v>237</v>
      </c>
      <c r="P268" s="193"/>
      <c r="Q268" s="193" t="str">
        <f>IF(OR(
    AND(COUNTIF(Bugs!A:A,B268)&gt;0,ISNUMBER(SEARCH("x",INDEX(Bugs!C:C,MATCH(B268,Bugs!A:A,0))))),
    AND(COUNTIF(Bugs!B:B,B268)&gt;0,ISNUMBER(SEARCH("x",INDEX(Bugs!C:C,MATCH(B268,Bugs!B:B,0))))),
    AND(COUNTIF(Bugs!A:A,B268)&gt;0,ISNUMBER(SEARCH("x",INDEX(Bugs!D:D,MATCH(B268,Bugs!A:A,0))))),
    AND(COUNTIF(Bugs!B:B,B268)&gt;0,ISNUMBER(SEARCH("x",INDEX(Bugs!D:D,MATCH(B268,Bugs!B:B,0)))))
),"Y","")</f>
        <v/>
      </c>
      <c r="R268">
        <f ca="1">IF(OR(ISNUMBER(MATCH(L268,MasterData!$D$3:$D$18,0)),ISNUMBER(MATCH(L268,MasterData!$C$3:$C$18,0))),
    DATEDIF(E268,I268,"d"),
    DATEDIF(E268,TODAY(),"d"))</f>
        <v>1</v>
      </c>
      <c r="S268">
        <f t="shared" ca="1" si="15"/>
        <v>1</v>
      </c>
      <c r="T268">
        <f t="shared" ca="1" si="16"/>
        <v>0</v>
      </c>
      <c r="U268">
        <f t="shared" ca="1" si="17"/>
        <v>0</v>
      </c>
    </row>
    <row r="269" spans="2:21" x14ac:dyDescent="0.35">
      <c r="B269" t="s">
        <v>52</v>
      </c>
      <c r="D269" s="34">
        <v>3009</v>
      </c>
      <c r="E269" s="179">
        <v>45917</v>
      </c>
      <c r="G269" t="s">
        <v>866</v>
      </c>
      <c r="I269" s="179">
        <v>45918</v>
      </c>
      <c r="K269" t="s">
        <v>235</v>
      </c>
      <c r="L269" t="s">
        <v>171</v>
      </c>
      <c r="M269" t="s">
        <v>867</v>
      </c>
      <c r="N269" t="s">
        <v>237</v>
      </c>
      <c r="P269" s="204" t="s">
        <v>798</v>
      </c>
      <c r="Q269" s="193" t="str">
        <f>IF(OR(
    AND(COUNTIF(Bugs!A:A,B269)&gt;0,ISNUMBER(SEARCH("x",INDEX(Bugs!C:C,MATCH(B269,Bugs!A:A,0))))),
    AND(COUNTIF(Bugs!B:B,B269)&gt;0,ISNUMBER(SEARCH("x",INDEX(Bugs!C:C,MATCH(B269,Bugs!B:B,0))))),
    AND(COUNTIF(Bugs!A:A,B269)&gt;0,ISNUMBER(SEARCH("x",INDEX(Bugs!D:D,MATCH(B269,Bugs!A:A,0))))),
    AND(COUNTIF(Bugs!B:B,B269)&gt;0,ISNUMBER(SEARCH("x",INDEX(Bugs!D:D,MATCH(B269,Bugs!B:B,0)))))
),"Y","")</f>
        <v>Y</v>
      </c>
      <c r="R269">
        <f ca="1">IF(OR(ISNUMBER(MATCH(L269,MasterData!$D$3:$D$18,0)),ISNUMBER(MATCH(L269,MasterData!$C$3:$C$18,0))),
    DATEDIF(E269,I269,"d"),
    DATEDIF(E269,TODAY(),"d"))</f>
        <v>1</v>
      </c>
      <c r="S269">
        <f t="shared" ca="1" si="15"/>
        <v>1</v>
      </c>
      <c r="T269">
        <f t="shared" ca="1" si="16"/>
        <v>0</v>
      </c>
      <c r="U269">
        <f t="shared" ca="1" si="17"/>
        <v>0</v>
      </c>
    </row>
    <row r="270" spans="2:21" x14ac:dyDescent="0.35">
      <c r="B270" t="s">
        <v>868</v>
      </c>
      <c r="D270" s="34">
        <v>5240</v>
      </c>
      <c r="E270" s="179">
        <v>45917</v>
      </c>
      <c r="G270" t="s">
        <v>869</v>
      </c>
      <c r="I270" s="179">
        <v>45918</v>
      </c>
      <c r="K270" t="s">
        <v>235</v>
      </c>
      <c r="L270" t="s">
        <v>171</v>
      </c>
      <c r="M270" t="s">
        <v>870</v>
      </c>
      <c r="N270" t="s">
        <v>237</v>
      </c>
      <c r="P270" s="193"/>
      <c r="Q270" s="193" t="str">
        <f>IF(OR(
    AND(COUNTIF(Bugs!A:A,B270)&gt;0,ISNUMBER(SEARCH("x",INDEX(Bugs!C:C,MATCH(B270,Bugs!A:A,0))))),
    AND(COUNTIF(Bugs!B:B,B270)&gt;0,ISNUMBER(SEARCH("x",INDEX(Bugs!C:C,MATCH(B270,Bugs!B:B,0))))),
    AND(COUNTIF(Bugs!A:A,B270)&gt;0,ISNUMBER(SEARCH("x",INDEX(Bugs!D:D,MATCH(B270,Bugs!A:A,0))))),
    AND(COUNTIF(Bugs!B:B,B270)&gt;0,ISNUMBER(SEARCH("x",INDEX(Bugs!D:D,MATCH(B270,Bugs!B:B,0)))))
),"Y","")</f>
        <v/>
      </c>
      <c r="R270">
        <f ca="1">IF(OR(ISNUMBER(MATCH(L270,MasterData!$D$3:$D$18,0)),ISNUMBER(MATCH(L270,MasterData!$C$3:$C$18,0))),
    DATEDIF(E270,I270,"d"),
    DATEDIF(E270,TODAY(),"d"))</f>
        <v>1</v>
      </c>
      <c r="S270">
        <f t="shared" ca="1" si="15"/>
        <v>1</v>
      </c>
      <c r="T270">
        <f t="shared" ca="1" si="16"/>
        <v>0</v>
      </c>
      <c r="U270">
        <f t="shared" ca="1" si="17"/>
        <v>0</v>
      </c>
    </row>
    <row r="271" spans="2:21" x14ac:dyDescent="0.35">
      <c r="B271" t="s">
        <v>871</v>
      </c>
      <c r="D271" s="34">
        <v>3366</v>
      </c>
      <c r="E271" s="179">
        <v>45918</v>
      </c>
      <c r="G271" t="s">
        <v>720</v>
      </c>
      <c r="I271" s="179">
        <v>45919</v>
      </c>
      <c r="K271" t="s">
        <v>235</v>
      </c>
      <c r="L271" t="s">
        <v>171</v>
      </c>
      <c r="M271" t="s">
        <v>872</v>
      </c>
      <c r="N271" t="s">
        <v>237</v>
      </c>
      <c r="P271" s="193"/>
      <c r="Q271" s="193" t="str">
        <f>IF(OR(
    AND(COUNTIF(Bugs!A:A,B271)&gt;0,ISNUMBER(SEARCH("x",INDEX(Bugs!C:C,MATCH(B271,Bugs!A:A,0))))),
    AND(COUNTIF(Bugs!B:B,B271)&gt;0,ISNUMBER(SEARCH("x",INDEX(Bugs!C:C,MATCH(B271,Bugs!B:B,0))))),
    AND(COUNTIF(Bugs!A:A,B271)&gt;0,ISNUMBER(SEARCH("x",INDEX(Bugs!D:D,MATCH(B271,Bugs!A:A,0))))),
    AND(COUNTIF(Bugs!B:B,B271)&gt;0,ISNUMBER(SEARCH("x",INDEX(Bugs!D:D,MATCH(B271,Bugs!B:B,0)))))
),"Y","")</f>
        <v/>
      </c>
      <c r="R271">
        <f ca="1">IF(OR(ISNUMBER(MATCH(L271,MasterData!$D$3:$D$18,0)),ISNUMBER(MATCH(L271,MasterData!$C$3:$C$18,0))),
    DATEDIF(E271,I271,"d"),
    DATEDIF(E271,TODAY(),"d"))</f>
        <v>1</v>
      </c>
      <c r="S271">
        <f t="shared" ca="1" si="15"/>
        <v>1</v>
      </c>
      <c r="T271">
        <f t="shared" ca="1" si="16"/>
        <v>0</v>
      </c>
      <c r="U271">
        <f t="shared" ca="1" si="17"/>
        <v>0</v>
      </c>
    </row>
    <row r="272" spans="2:21" x14ac:dyDescent="0.35">
      <c r="B272" t="s">
        <v>873</v>
      </c>
      <c r="D272" s="34">
        <v>3366</v>
      </c>
      <c r="E272" s="179">
        <v>45918</v>
      </c>
      <c r="G272" t="s">
        <v>720</v>
      </c>
      <c r="I272" s="179">
        <v>45919</v>
      </c>
      <c r="K272" t="s">
        <v>235</v>
      </c>
      <c r="L272" t="s">
        <v>171</v>
      </c>
      <c r="M272" t="s">
        <v>874</v>
      </c>
      <c r="N272" t="s">
        <v>237</v>
      </c>
      <c r="P272" s="193"/>
      <c r="Q272" s="193" t="str">
        <f>IF(OR(
    AND(COUNTIF(Bugs!A:A,B272)&gt;0,ISNUMBER(SEARCH("x",INDEX(Bugs!C:C,MATCH(B272,Bugs!A:A,0))))),
    AND(COUNTIF(Bugs!B:B,B272)&gt;0,ISNUMBER(SEARCH("x",INDEX(Bugs!C:C,MATCH(B272,Bugs!B:B,0))))),
    AND(COUNTIF(Bugs!A:A,B272)&gt;0,ISNUMBER(SEARCH("x",INDEX(Bugs!D:D,MATCH(B272,Bugs!A:A,0))))),
    AND(COUNTIF(Bugs!B:B,B272)&gt;0,ISNUMBER(SEARCH("x",INDEX(Bugs!D:D,MATCH(B272,Bugs!B:B,0)))))
),"Y","")</f>
        <v/>
      </c>
      <c r="R272">
        <f ca="1">IF(OR(ISNUMBER(MATCH(L272,MasterData!$D$3:$D$18,0)),ISNUMBER(MATCH(L272,MasterData!$C$3:$C$18,0))),
    DATEDIF(E272,I272,"d"),
    DATEDIF(E272,TODAY(),"d"))</f>
        <v>1</v>
      </c>
      <c r="S272">
        <f t="shared" ca="1" si="15"/>
        <v>1</v>
      </c>
      <c r="T272">
        <f t="shared" ca="1" si="16"/>
        <v>0</v>
      </c>
      <c r="U272">
        <f t="shared" ca="1" si="17"/>
        <v>0</v>
      </c>
    </row>
    <row r="273" spans="2:21" x14ac:dyDescent="0.35">
      <c r="B273" t="s">
        <v>875</v>
      </c>
      <c r="D273" s="34" t="s">
        <v>660</v>
      </c>
      <c r="E273" s="179">
        <v>45918</v>
      </c>
      <c r="G273" t="s">
        <v>876</v>
      </c>
      <c r="I273" s="179">
        <v>45922</v>
      </c>
      <c r="K273" t="s">
        <v>235</v>
      </c>
      <c r="L273" t="s">
        <v>171</v>
      </c>
      <c r="M273" t="s">
        <v>877</v>
      </c>
      <c r="N273" t="s">
        <v>237</v>
      </c>
      <c r="P273" s="193"/>
      <c r="Q273" s="193" t="str">
        <f>IF(OR(
    AND(COUNTIF(Bugs!A:A,B273)&gt;0,ISNUMBER(SEARCH("x",INDEX(Bugs!C:C,MATCH(B273,Bugs!A:A,0))))),
    AND(COUNTIF(Bugs!B:B,B273)&gt;0,ISNUMBER(SEARCH("x",INDEX(Bugs!C:C,MATCH(B273,Bugs!B:B,0))))),
    AND(COUNTIF(Bugs!A:A,B273)&gt;0,ISNUMBER(SEARCH("x",INDEX(Bugs!D:D,MATCH(B273,Bugs!A:A,0))))),
    AND(COUNTIF(Bugs!B:B,B273)&gt;0,ISNUMBER(SEARCH("x",INDEX(Bugs!D:D,MATCH(B273,Bugs!B:B,0)))))
),"Y","")</f>
        <v/>
      </c>
      <c r="R273">
        <f ca="1">IF(OR(ISNUMBER(MATCH(L273,MasterData!$D$3:$D$18,0)),ISNUMBER(MATCH(L273,MasterData!$C$3:$C$18,0))),
    DATEDIF(E273,I273,"d"),
    DATEDIF(E273,TODAY(),"d"))</f>
        <v>4</v>
      </c>
      <c r="S273">
        <f t="shared" ca="1" si="15"/>
        <v>1</v>
      </c>
      <c r="T273">
        <f t="shared" ca="1" si="16"/>
        <v>0</v>
      </c>
      <c r="U273">
        <f t="shared" ca="1" si="17"/>
        <v>0</v>
      </c>
    </row>
    <row r="274" spans="2:21" x14ac:dyDescent="0.35">
      <c r="B274" t="s">
        <v>878</v>
      </c>
      <c r="D274" s="34" t="s">
        <v>717</v>
      </c>
      <c r="E274" s="179">
        <v>45919</v>
      </c>
      <c r="G274" t="s">
        <v>879</v>
      </c>
      <c r="I274" s="179">
        <v>45919</v>
      </c>
      <c r="K274" t="s">
        <v>241</v>
      </c>
      <c r="L274" t="s">
        <v>164</v>
      </c>
      <c r="M274" t="s">
        <v>880</v>
      </c>
      <c r="N274" t="s">
        <v>237</v>
      </c>
      <c r="P274" s="193"/>
      <c r="Q274" s="193" t="str">
        <f>IF(OR(
    AND(COUNTIF(Bugs!A:A,B274)&gt;0,ISNUMBER(SEARCH("x",INDEX(Bugs!C:C,MATCH(B274,Bugs!A:A,0))))),
    AND(COUNTIF(Bugs!B:B,B274)&gt;0,ISNUMBER(SEARCH("x",INDEX(Bugs!C:C,MATCH(B274,Bugs!B:B,0))))),
    AND(COUNTIF(Bugs!A:A,B274)&gt;0,ISNUMBER(SEARCH("x",INDEX(Bugs!D:D,MATCH(B274,Bugs!A:A,0))))),
    AND(COUNTIF(Bugs!B:B,B274)&gt;0,ISNUMBER(SEARCH("x",INDEX(Bugs!D:D,MATCH(B274,Bugs!B:B,0)))))
),"Y","")</f>
        <v/>
      </c>
      <c r="R274">
        <f ca="1">IF(OR(ISNUMBER(MATCH(L274,MasterData!$D$3:$D$18,0)),ISNUMBER(MATCH(L274,MasterData!$C$3:$C$18,0))),
    DATEDIF(E274,I274,"d"),
    DATEDIF(E274,TODAY(),"d"))</f>
        <v>88</v>
      </c>
      <c r="S274">
        <f t="shared" ca="1" si="15"/>
        <v>0</v>
      </c>
      <c r="T274">
        <f t="shared" ca="1" si="16"/>
        <v>0</v>
      </c>
      <c r="U274">
        <f t="shared" ca="1" si="17"/>
        <v>1</v>
      </c>
    </row>
    <row r="275" spans="2:21" x14ac:dyDescent="0.35">
      <c r="B275" t="s">
        <v>881</v>
      </c>
      <c r="D275" s="34" t="s">
        <v>717</v>
      </c>
      <c r="E275" s="179">
        <v>45919</v>
      </c>
      <c r="G275" t="s">
        <v>882</v>
      </c>
      <c r="I275" s="179">
        <v>45924</v>
      </c>
      <c r="K275" t="s">
        <v>241</v>
      </c>
      <c r="L275" t="s">
        <v>171</v>
      </c>
      <c r="M275" t="s">
        <v>883</v>
      </c>
      <c r="N275" t="s">
        <v>237</v>
      </c>
      <c r="P275" s="193"/>
      <c r="Q275" s="193" t="str">
        <f>IF(OR(
    AND(COUNTIF(Bugs!A:A,B275)&gt;0,ISNUMBER(SEARCH("x",INDEX(Bugs!C:C,MATCH(B275,Bugs!A:A,0))))),
    AND(COUNTIF(Bugs!B:B,B275)&gt;0,ISNUMBER(SEARCH("x",INDEX(Bugs!C:C,MATCH(B275,Bugs!B:B,0))))),
    AND(COUNTIF(Bugs!A:A,B275)&gt;0,ISNUMBER(SEARCH("x",INDEX(Bugs!D:D,MATCH(B275,Bugs!A:A,0))))),
    AND(COUNTIF(Bugs!B:B,B275)&gt;0,ISNUMBER(SEARCH("x",INDEX(Bugs!D:D,MATCH(B275,Bugs!B:B,0)))))
),"Y","")</f>
        <v/>
      </c>
      <c r="R275">
        <f ca="1">IF(OR(ISNUMBER(MATCH(L275,MasterData!$D$3:$D$18,0)),ISNUMBER(MATCH(L275,MasterData!$C$3:$C$18,0))),
    DATEDIF(E275,I275,"d"),
    DATEDIF(E275,TODAY(),"d"))</f>
        <v>5</v>
      </c>
      <c r="S275">
        <f t="shared" ca="1" si="15"/>
        <v>1</v>
      </c>
      <c r="T275">
        <f t="shared" ca="1" si="16"/>
        <v>0</v>
      </c>
      <c r="U275">
        <f t="shared" ca="1" si="17"/>
        <v>0</v>
      </c>
    </row>
    <row r="276" spans="2:21" x14ac:dyDescent="0.35">
      <c r="B276" t="s">
        <v>54</v>
      </c>
      <c r="D276" s="34" t="s">
        <v>480</v>
      </c>
      <c r="E276" s="179">
        <v>45922</v>
      </c>
      <c r="G276" t="s">
        <v>715</v>
      </c>
      <c r="I276" s="179">
        <v>45924</v>
      </c>
      <c r="K276" t="s">
        <v>235</v>
      </c>
      <c r="L276" t="s">
        <v>171</v>
      </c>
      <c r="M276" t="s">
        <v>884</v>
      </c>
      <c r="N276" t="s">
        <v>237</v>
      </c>
      <c r="P276" s="204" t="s">
        <v>798</v>
      </c>
      <c r="Q276" s="193" t="str">
        <f>IF(OR(
    AND(COUNTIF(Bugs!A:A,B276)&gt;0,ISNUMBER(SEARCH("x",INDEX(Bugs!C:C,MATCH(B276,Bugs!A:A,0))))),
    AND(COUNTIF(Bugs!B:B,B276)&gt;0,ISNUMBER(SEARCH("x",INDEX(Bugs!C:C,MATCH(B276,Bugs!B:B,0))))),
    AND(COUNTIF(Bugs!A:A,B276)&gt;0,ISNUMBER(SEARCH("x",INDEX(Bugs!D:D,MATCH(B276,Bugs!A:A,0))))),
    AND(COUNTIF(Bugs!B:B,B276)&gt;0,ISNUMBER(SEARCH("x",INDEX(Bugs!D:D,MATCH(B276,Bugs!B:B,0)))))
),"Y","")</f>
        <v>Y</v>
      </c>
      <c r="R276">
        <f ca="1">IF(OR(ISNUMBER(MATCH(L276,MasterData!$D$3:$D$18,0)),ISNUMBER(MATCH(L276,MasterData!$C$3:$C$18,0))),
    DATEDIF(E276,I276,"d"),
    DATEDIF(E276,TODAY(),"d"))</f>
        <v>2</v>
      </c>
      <c r="S276">
        <f t="shared" ca="1" si="15"/>
        <v>1</v>
      </c>
      <c r="T276">
        <f t="shared" ca="1" si="16"/>
        <v>0</v>
      </c>
      <c r="U276">
        <f t="shared" ca="1" si="17"/>
        <v>0</v>
      </c>
    </row>
    <row r="277" spans="2:21" x14ac:dyDescent="0.35">
      <c r="B277" t="s">
        <v>885</v>
      </c>
      <c r="D277" s="34" t="s">
        <v>746</v>
      </c>
      <c r="E277" s="179">
        <v>45922</v>
      </c>
      <c r="G277" t="s">
        <v>886</v>
      </c>
      <c r="I277" s="179">
        <v>45923</v>
      </c>
      <c r="K277" t="s">
        <v>235</v>
      </c>
      <c r="L277" t="s">
        <v>171</v>
      </c>
      <c r="M277" t="s">
        <v>887</v>
      </c>
      <c r="N277" t="s">
        <v>237</v>
      </c>
      <c r="P277" s="193"/>
      <c r="Q277" s="193" t="str">
        <f>IF(OR(
    AND(COUNTIF(Bugs!A:A,B277)&gt;0,ISNUMBER(SEARCH("x",INDEX(Bugs!C:C,MATCH(B277,Bugs!A:A,0))))),
    AND(COUNTIF(Bugs!B:B,B277)&gt;0,ISNUMBER(SEARCH("x",INDEX(Bugs!C:C,MATCH(B277,Bugs!B:B,0))))),
    AND(COUNTIF(Bugs!A:A,B277)&gt;0,ISNUMBER(SEARCH("x",INDEX(Bugs!D:D,MATCH(B277,Bugs!A:A,0))))),
    AND(COUNTIF(Bugs!B:B,B277)&gt;0,ISNUMBER(SEARCH("x",INDEX(Bugs!D:D,MATCH(B277,Bugs!B:B,0)))))
),"Y","")</f>
        <v/>
      </c>
      <c r="R277">
        <f ca="1">IF(OR(ISNUMBER(MATCH(L277,MasterData!$D$3:$D$18,0)),ISNUMBER(MATCH(L277,MasterData!$C$3:$C$18,0))),
    DATEDIF(E277,I277,"d"),
    DATEDIF(E277,TODAY(),"d"))</f>
        <v>1</v>
      </c>
      <c r="S277">
        <f t="shared" ca="1" si="15"/>
        <v>1</v>
      </c>
      <c r="T277">
        <f t="shared" ca="1" si="16"/>
        <v>0</v>
      </c>
      <c r="U277">
        <f t="shared" ca="1" si="17"/>
        <v>0</v>
      </c>
    </row>
    <row r="278" spans="2:21" x14ac:dyDescent="0.35">
      <c r="B278" t="s">
        <v>888</v>
      </c>
      <c r="D278" s="34">
        <v>3010</v>
      </c>
      <c r="E278" s="179">
        <v>45922</v>
      </c>
      <c r="G278" t="s">
        <v>816</v>
      </c>
      <c r="I278" s="179">
        <v>45926</v>
      </c>
      <c r="K278" t="s">
        <v>241</v>
      </c>
      <c r="L278" t="s">
        <v>171</v>
      </c>
      <c r="M278" t="s">
        <v>889</v>
      </c>
      <c r="N278" t="s">
        <v>237</v>
      </c>
      <c r="P278" s="193"/>
      <c r="Q278" s="193" t="str">
        <f>IF(OR(
    AND(COUNTIF(Bugs!A:A,B278)&gt;0,ISNUMBER(SEARCH("x",INDEX(Bugs!C:C,MATCH(B278,Bugs!A:A,0))))),
    AND(COUNTIF(Bugs!B:B,B278)&gt;0,ISNUMBER(SEARCH("x",INDEX(Bugs!C:C,MATCH(B278,Bugs!B:B,0))))),
    AND(COUNTIF(Bugs!A:A,B278)&gt;0,ISNUMBER(SEARCH("x",INDEX(Bugs!D:D,MATCH(B278,Bugs!A:A,0))))),
    AND(COUNTIF(Bugs!B:B,B278)&gt;0,ISNUMBER(SEARCH("x",INDEX(Bugs!D:D,MATCH(B278,Bugs!B:B,0)))))
),"Y","")</f>
        <v/>
      </c>
      <c r="R278">
        <f ca="1">IF(OR(ISNUMBER(MATCH(L278,MasterData!$D$3:$D$18,0)),ISNUMBER(MATCH(L278,MasterData!$C$3:$C$18,0))),
    DATEDIF(E278,I278,"d"),
    DATEDIF(E278,TODAY(),"d"))</f>
        <v>4</v>
      </c>
      <c r="S278">
        <f t="shared" ca="1" si="15"/>
        <v>1</v>
      </c>
      <c r="T278">
        <f t="shared" ca="1" si="16"/>
        <v>0</v>
      </c>
      <c r="U278">
        <f t="shared" ca="1" si="17"/>
        <v>0</v>
      </c>
    </row>
    <row r="279" spans="2:21" x14ac:dyDescent="0.35">
      <c r="B279" t="s">
        <v>55</v>
      </c>
      <c r="D279" s="34" t="s">
        <v>480</v>
      </c>
      <c r="E279" s="179">
        <v>45922</v>
      </c>
      <c r="G279" t="s">
        <v>715</v>
      </c>
      <c r="I279" s="179">
        <v>45923</v>
      </c>
      <c r="K279" t="s">
        <v>235</v>
      </c>
      <c r="L279" t="s">
        <v>171</v>
      </c>
      <c r="M279" t="s">
        <v>890</v>
      </c>
      <c r="N279" t="s">
        <v>237</v>
      </c>
      <c r="P279" s="204" t="s">
        <v>798</v>
      </c>
      <c r="Q279" s="193" t="str">
        <f>IF(OR(
    AND(COUNTIF(Bugs!A:A,B279)&gt;0,ISNUMBER(SEARCH("x",INDEX(Bugs!C:C,MATCH(B279,Bugs!A:A,0))))),
    AND(COUNTIF(Bugs!B:B,B279)&gt;0,ISNUMBER(SEARCH("x",INDEX(Bugs!C:C,MATCH(B279,Bugs!B:B,0))))),
    AND(COUNTIF(Bugs!A:A,B279)&gt;0,ISNUMBER(SEARCH("x",INDEX(Bugs!D:D,MATCH(B279,Bugs!A:A,0))))),
    AND(COUNTIF(Bugs!B:B,B279)&gt;0,ISNUMBER(SEARCH("x",INDEX(Bugs!D:D,MATCH(B279,Bugs!B:B,0)))))
),"Y","")</f>
        <v>Y</v>
      </c>
      <c r="R279">
        <f ca="1">IF(OR(ISNUMBER(MATCH(L279,MasterData!$D$3:$D$18,0)),ISNUMBER(MATCH(L279,MasterData!$C$3:$C$18,0))),
    DATEDIF(E279,I279,"d"),
    DATEDIF(E279,TODAY(),"d"))</f>
        <v>1</v>
      </c>
      <c r="S279">
        <f t="shared" ca="1" si="15"/>
        <v>1</v>
      </c>
      <c r="T279">
        <f t="shared" ca="1" si="16"/>
        <v>0</v>
      </c>
      <c r="U279">
        <f t="shared" ca="1" si="17"/>
        <v>0</v>
      </c>
    </row>
    <row r="280" spans="2:21" x14ac:dyDescent="0.35">
      <c r="B280" t="s">
        <v>891</v>
      </c>
      <c r="D280" s="34">
        <v>5026</v>
      </c>
      <c r="E280" s="179">
        <v>45922</v>
      </c>
      <c r="G280" t="s">
        <v>892</v>
      </c>
      <c r="I280" s="179">
        <v>45939</v>
      </c>
      <c r="K280" t="s">
        <v>235</v>
      </c>
      <c r="L280" t="s">
        <v>171</v>
      </c>
      <c r="M280" t="s">
        <v>893</v>
      </c>
      <c r="N280" t="s">
        <v>237</v>
      </c>
      <c r="P280" s="193"/>
      <c r="Q280" s="193" t="str">
        <f>IF(OR(
    AND(COUNTIF(Bugs!A:A,B280)&gt;0,ISNUMBER(SEARCH("x",INDEX(Bugs!C:C,MATCH(B280,Bugs!A:A,0))))),
    AND(COUNTIF(Bugs!B:B,B280)&gt;0,ISNUMBER(SEARCH("x",INDEX(Bugs!C:C,MATCH(B280,Bugs!B:B,0))))),
    AND(COUNTIF(Bugs!A:A,B280)&gt;0,ISNUMBER(SEARCH("x",INDEX(Bugs!D:D,MATCH(B280,Bugs!A:A,0))))),
    AND(COUNTIF(Bugs!B:B,B280)&gt;0,ISNUMBER(SEARCH("x",INDEX(Bugs!D:D,MATCH(B280,Bugs!B:B,0)))))
),"Y","")</f>
        <v/>
      </c>
      <c r="R280">
        <f ca="1">IF(OR(ISNUMBER(MATCH(L280,MasterData!$D$3:$D$18,0)),ISNUMBER(MATCH(L280,MasterData!$C$3:$C$18,0))),
    DATEDIF(E280,I280,"d"),
    DATEDIF(E280,TODAY(),"d"))</f>
        <v>17</v>
      </c>
      <c r="S280">
        <f t="shared" ca="1" si="15"/>
        <v>0</v>
      </c>
      <c r="T280">
        <f t="shared" ca="1" si="16"/>
        <v>1</v>
      </c>
      <c r="U280">
        <f t="shared" ca="1" si="17"/>
        <v>0</v>
      </c>
    </row>
    <row r="281" spans="2:21" x14ac:dyDescent="0.35">
      <c r="B281" t="s">
        <v>56</v>
      </c>
      <c r="D281" s="34" t="s">
        <v>480</v>
      </c>
      <c r="E281" s="179">
        <v>45922</v>
      </c>
      <c r="G281" t="s">
        <v>715</v>
      </c>
      <c r="I281" s="179">
        <v>45925</v>
      </c>
      <c r="K281" t="s">
        <v>235</v>
      </c>
      <c r="L281" t="s">
        <v>171</v>
      </c>
      <c r="M281" t="s">
        <v>894</v>
      </c>
      <c r="N281" t="s">
        <v>237</v>
      </c>
      <c r="P281" s="204" t="s">
        <v>798</v>
      </c>
      <c r="Q281" s="193" t="str">
        <f>IF(OR(
    AND(COUNTIF(Bugs!A:A,B281)&gt;0,ISNUMBER(SEARCH("x",INDEX(Bugs!C:C,MATCH(B281,Bugs!A:A,0))))),
    AND(COUNTIF(Bugs!B:B,B281)&gt;0,ISNUMBER(SEARCH("x",INDEX(Bugs!C:C,MATCH(B281,Bugs!B:B,0))))),
    AND(COUNTIF(Bugs!A:A,B281)&gt;0,ISNUMBER(SEARCH("x",INDEX(Bugs!D:D,MATCH(B281,Bugs!A:A,0))))),
    AND(COUNTIF(Bugs!B:B,B281)&gt;0,ISNUMBER(SEARCH("x",INDEX(Bugs!D:D,MATCH(B281,Bugs!B:B,0)))))
),"Y","")</f>
        <v>Y</v>
      </c>
      <c r="R281">
        <f ca="1">IF(OR(ISNUMBER(MATCH(L281,MasterData!$D$3:$D$18,0)),ISNUMBER(MATCH(L281,MasterData!$C$3:$C$18,0))),
    DATEDIF(E281,I281,"d"),
    DATEDIF(E281,TODAY(),"d"))</f>
        <v>3</v>
      </c>
      <c r="S281">
        <f t="shared" ca="1" si="15"/>
        <v>1</v>
      </c>
      <c r="T281">
        <f t="shared" ca="1" si="16"/>
        <v>0</v>
      </c>
      <c r="U281">
        <f t="shared" ca="1" si="17"/>
        <v>0</v>
      </c>
    </row>
    <row r="282" spans="2:21" x14ac:dyDescent="0.35">
      <c r="B282" t="s">
        <v>895</v>
      </c>
      <c r="D282" s="34">
        <v>7092</v>
      </c>
      <c r="E282" s="179">
        <v>45922</v>
      </c>
      <c r="G282" t="s">
        <v>896</v>
      </c>
      <c r="I282" s="179">
        <v>45927</v>
      </c>
      <c r="K282" t="s">
        <v>241</v>
      </c>
      <c r="L282" t="s">
        <v>171</v>
      </c>
      <c r="M282" t="s">
        <v>897</v>
      </c>
      <c r="N282" t="s">
        <v>237</v>
      </c>
      <c r="P282" s="193"/>
      <c r="Q282" s="193" t="str">
        <f>IF(OR(
    AND(COUNTIF(Bugs!A:A,B282)&gt;0,ISNUMBER(SEARCH("x",INDEX(Bugs!C:C,MATCH(B282,Bugs!A:A,0))))),
    AND(COUNTIF(Bugs!B:B,B282)&gt;0,ISNUMBER(SEARCH("x",INDEX(Bugs!C:C,MATCH(B282,Bugs!B:B,0))))),
    AND(COUNTIF(Bugs!A:A,B282)&gt;0,ISNUMBER(SEARCH("x",INDEX(Bugs!D:D,MATCH(B282,Bugs!A:A,0))))),
    AND(COUNTIF(Bugs!B:B,B282)&gt;0,ISNUMBER(SEARCH("x",INDEX(Bugs!D:D,MATCH(B282,Bugs!B:B,0)))))
),"Y","")</f>
        <v/>
      </c>
      <c r="R282">
        <f ca="1">IF(OR(ISNUMBER(MATCH(L282,MasterData!$D$3:$D$18,0)),ISNUMBER(MATCH(L282,MasterData!$C$3:$C$18,0))),
    DATEDIF(E282,I282,"d"),
    DATEDIF(E282,TODAY(),"d"))</f>
        <v>5</v>
      </c>
      <c r="S282">
        <f t="shared" ca="1" si="15"/>
        <v>1</v>
      </c>
      <c r="T282">
        <f t="shared" ca="1" si="16"/>
        <v>0</v>
      </c>
      <c r="U282">
        <f t="shared" ca="1" si="17"/>
        <v>0</v>
      </c>
    </row>
    <row r="283" spans="2:21" x14ac:dyDescent="0.35">
      <c r="B283" t="s">
        <v>57</v>
      </c>
      <c r="D283" s="34" t="s">
        <v>480</v>
      </c>
      <c r="E283" s="179">
        <v>45922</v>
      </c>
      <c r="G283" t="s">
        <v>715</v>
      </c>
      <c r="I283" s="179">
        <v>45923</v>
      </c>
      <c r="K283" t="s">
        <v>235</v>
      </c>
      <c r="L283" t="s">
        <v>171</v>
      </c>
      <c r="M283" t="s">
        <v>898</v>
      </c>
      <c r="N283" t="s">
        <v>237</v>
      </c>
      <c r="P283" s="204" t="s">
        <v>798</v>
      </c>
      <c r="Q283" s="193" t="str">
        <f>IF(OR(
    AND(COUNTIF(Bugs!A:A,B283)&gt;0,ISNUMBER(SEARCH("x",INDEX(Bugs!C:C,MATCH(B283,Bugs!A:A,0))))),
    AND(COUNTIF(Bugs!B:B,B283)&gt;0,ISNUMBER(SEARCH("x",INDEX(Bugs!C:C,MATCH(B283,Bugs!B:B,0))))),
    AND(COUNTIF(Bugs!A:A,B283)&gt;0,ISNUMBER(SEARCH("x",INDEX(Bugs!D:D,MATCH(B283,Bugs!A:A,0))))),
    AND(COUNTIF(Bugs!B:B,B283)&gt;0,ISNUMBER(SEARCH("x",INDEX(Bugs!D:D,MATCH(B283,Bugs!B:B,0)))))
),"Y","")</f>
        <v>Y</v>
      </c>
      <c r="R283">
        <f ca="1">IF(OR(ISNUMBER(MATCH(L283,MasterData!$D$3:$D$18,0)),ISNUMBER(MATCH(L283,MasterData!$C$3:$C$18,0))),
    DATEDIF(E283,I283,"d"),
    DATEDIF(E283,TODAY(),"d"))</f>
        <v>1</v>
      </c>
      <c r="S283">
        <f t="shared" ca="1" si="15"/>
        <v>1</v>
      </c>
      <c r="T283">
        <f t="shared" ca="1" si="16"/>
        <v>0</v>
      </c>
      <c r="U283">
        <f t="shared" ca="1" si="17"/>
        <v>0</v>
      </c>
    </row>
    <row r="284" spans="2:21" x14ac:dyDescent="0.35">
      <c r="B284" t="s">
        <v>58</v>
      </c>
      <c r="D284" s="34" t="s">
        <v>717</v>
      </c>
      <c r="E284" s="179">
        <v>45923</v>
      </c>
      <c r="G284" t="s">
        <v>715</v>
      </c>
      <c r="I284" s="179">
        <v>45925</v>
      </c>
      <c r="K284" t="s">
        <v>235</v>
      </c>
      <c r="L284" t="s">
        <v>171</v>
      </c>
      <c r="M284" t="s">
        <v>899</v>
      </c>
      <c r="N284" t="s">
        <v>237</v>
      </c>
      <c r="P284" s="204" t="s">
        <v>798</v>
      </c>
      <c r="Q284" s="193" t="str">
        <f>IF(OR(
    AND(COUNTIF(Bugs!A:A,B284)&gt;0,ISNUMBER(SEARCH("x",INDEX(Bugs!C:C,MATCH(B284,Bugs!A:A,0))))),
    AND(COUNTIF(Bugs!B:B,B284)&gt;0,ISNUMBER(SEARCH("x",INDEX(Bugs!C:C,MATCH(B284,Bugs!B:B,0))))),
    AND(COUNTIF(Bugs!A:A,B284)&gt;0,ISNUMBER(SEARCH("x",INDEX(Bugs!D:D,MATCH(B284,Bugs!A:A,0))))),
    AND(COUNTIF(Bugs!B:B,B284)&gt;0,ISNUMBER(SEARCH("x",INDEX(Bugs!D:D,MATCH(B284,Bugs!B:B,0)))))
),"Y","")</f>
        <v>Y</v>
      </c>
      <c r="R284">
        <f ca="1">IF(OR(ISNUMBER(MATCH(L284,MasterData!$D$3:$D$18,0)),ISNUMBER(MATCH(L284,MasterData!$C$3:$C$18,0))),
    DATEDIF(E284,I284,"d"),
    DATEDIF(E284,TODAY(),"d"))</f>
        <v>2</v>
      </c>
      <c r="S284">
        <f t="shared" ca="1" si="15"/>
        <v>1</v>
      </c>
      <c r="T284">
        <f t="shared" ca="1" si="16"/>
        <v>0</v>
      </c>
      <c r="U284">
        <f t="shared" ca="1" si="17"/>
        <v>0</v>
      </c>
    </row>
    <row r="285" spans="2:21" x14ac:dyDescent="0.35">
      <c r="B285" t="s">
        <v>900</v>
      </c>
      <c r="D285" s="34" t="s">
        <v>746</v>
      </c>
      <c r="E285" s="179">
        <v>45924</v>
      </c>
      <c r="G285" t="s">
        <v>886</v>
      </c>
      <c r="I285" s="179">
        <v>45927</v>
      </c>
      <c r="K285" t="s">
        <v>235</v>
      </c>
      <c r="L285" t="s">
        <v>171</v>
      </c>
      <c r="M285" t="s">
        <v>901</v>
      </c>
      <c r="N285" t="s">
        <v>237</v>
      </c>
      <c r="P285" s="193"/>
      <c r="Q285" s="193" t="str">
        <f>IF(OR(
    AND(COUNTIF(Bugs!A:A,B285)&gt;0,ISNUMBER(SEARCH("x",INDEX(Bugs!C:C,MATCH(B285,Bugs!A:A,0))))),
    AND(COUNTIF(Bugs!B:B,B285)&gt;0,ISNUMBER(SEARCH("x",INDEX(Bugs!C:C,MATCH(B285,Bugs!B:B,0))))),
    AND(COUNTIF(Bugs!A:A,B285)&gt;0,ISNUMBER(SEARCH("x",INDEX(Bugs!D:D,MATCH(B285,Bugs!A:A,0))))),
    AND(COUNTIF(Bugs!B:B,B285)&gt;0,ISNUMBER(SEARCH("x",INDEX(Bugs!D:D,MATCH(B285,Bugs!B:B,0)))))
),"Y","")</f>
        <v/>
      </c>
      <c r="R285">
        <f ca="1">IF(OR(ISNUMBER(MATCH(L285,MasterData!$D$3:$D$18,0)),ISNUMBER(MATCH(L285,MasterData!$C$3:$C$18,0))),
    DATEDIF(E285,I285,"d"),
    DATEDIF(E285,TODAY(),"d"))</f>
        <v>3</v>
      </c>
      <c r="S285">
        <f t="shared" ca="1" si="15"/>
        <v>1</v>
      </c>
      <c r="T285">
        <f t="shared" ca="1" si="16"/>
        <v>0</v>
      </c>
      <c r="U285">
        <f t="shared" ca="1" si="17"/>
        <v>0</v>
      </c>
    </row>
    <row r="286" spans="2:21" x14ac:dyDescent="0.35">
      <c r="B286" t="s">
        <v>902</v>
      </c>
      <c r="D286" s="34" t="s">
        <v>717</v>
      </c>
      <c r="E286" s="179">
        <v>45924</v>
      </c>
      <c r="G286" t="s">
        <v>816</v>
      </c>
      <c r="I286" s="179">
        <v>45924</v>
      </c>
      <c r="K286" t="s">
        <v>235</v>
      </c>
      <c r="L286" t="s">
        <v>171</v>
      </c>
      <c r="M286" t="s">
        <v>903</v>
      </c>
      <c r="N286" t="s">
        <v>237</v>
      </c>
      <c r="P286" s="193"/>
      <c r="Q286" s="193" t="str">
        <f>IF(OR(
    AND(COUNTIF(Bugs!A:A,B286)&gt;0,ISNUMBER(SEARCH("x",INDEX(Bugs!C:C,MATCH(B286,Bugs!A:A,0))))),
    AND(COUNTIF(Bugs!B:B,B286)&gt;0,ISNUMBER(SEARCH("x",INDEX(Bugs!C:C,MATCH(B286,Bugs!B:B,0))))),
    AND(COUNTIF(Bugs!A:A,B286)&gt;0,ISNUMBER(SEARCH("x",INDEX(Bugs!D:D,MATCH(B286,Bugs!A:A,0))))),
    AND(COUNTIF(Bugs!B:B,B286)&gt;0,ISNUMBER(SEARCH("x",INDEX(Bugs!D:D,MATCH(B286,Bugs!B:B,0)))))
),"Y","")</f>
        <v/>
      </c>
      <c r="R286">
        <f ca="1">IF(OR(ISNUMBER(MATCH(L286,MasterData!$D$3:$D$18,0)),ISNUMBER(MATCH(L286,MasterData!$C$3:$C$18,0))),
    DATEDIF(E286,I286,"d"),
    DATEDIF(E286,TODAY(),"d"))</f>
        <v>0</v>
      </c>
      <c r="S286">
        <f t="shared" ca="1" si="15"/>
        <v>1</v>
      </c>
      <c r="T286">
        <f t="shared" ca="1" si="16"/>
        <v>0</v>
      </c>
      <c r="U286">
        <f t="shared" ca="1" si="17"/>
        <v>0</v>
      </c>
    </row>
    <row r="287" spans="2:21" x14ac:dyDescent="0.35">
      <c r="B287" t="s">
        <v>59</v>
      </c>
      <c r="D287" s="34" t="s">
        <v>717</v>
      </c>
      <c r="E287" s="179">
        <v>45924</v>
      </c>
      <c r="G287" t="s">
        <v>715</v>
      </c>
      <c r="I287" s="179">
        <v>45925</v>
      </c>
      <c r="K287" t="s">
        <v>235</v>
      </c>
      <c r="L287" t="s">
        <v>171</v>
      </c>
      <c r="M287" t="s">
        <v>904</v>
      </c>
      <c r="N287" t="s">
        <v>237</v>
      </c>
      <c r="P287" s="204" t="s">
        <v>798</v>
      </c>
      <c r="Q287" s="193" t="str">
        <f>IF(OR(
    AND(COUNTIF(Bugs!A:A,B287)&gt;0,ISNUMBER(SEARCH("x",INDEX(Bugs!C:C,MATCH(B287,Bugs!A:A,0))))),
    AND(COUNTIF(Bugs!B:B,B287)&gt;0,ISNUMBER(SEARCH("x",INDEX(Bugs!C:C,MATCH(B287,Bugs!B:B,0))))),
    AND(COUNTIF(Bugs!A:A,B287)&gt;0,ISNUMBER(SEARCH("x",INDEX(Bugs!D:D,MATCH(B287,Bugs!A:A,0))))),
    AND(COUNTIF(Bugs!B:B,B287)&gt;0,ISNUMBER(SEARCH("x",INDEX(Bugs!D:D,MATCH(B287,Bugs!B:B,0)))))
),"Y","")</f>
        <v>Y</v>
      </c>
      <c r="R287">
        <f ca="1">IF(OR(ISNUMBER(MATCH(L287,MasterData!$D$3:$D$18,0)),ISNUMBER(MATCH(L287,MasterData!$C$3:$C$18,0))),
    DATEDIF(E287,I287,"d"),
    DATEDIF(E287,TODAY(),"d"))</f>
        <v>1</v>
      </c>
      <c r="S287">
        <f t="shared" ca="1" si="15"/>
        <v>1</v>
      </c>
      <c r="T287">
        <f t="shared" ca="1" si="16"/>
        <v>0</v>
      </c>
      <c r="U287">
        <f t="shared" ca="1" si="17"/>
        <v>0</v>
      </c>
    </row>
    <row r="288" spans="2:21" x14ac:dyDescent="0.35">
      <c r="B288" t="s">
        <v>60</v>
      </c>
      <c r="D288" s="34">
        <v>3366</v>
      </c>
      <c r="E288" s="179">
        <v>45924</v>
      </c>
      <c r="G288" t="s">
        <v>905</v>
      </c>
      <c r="I288" s="179">
        <v>45926</v>
      </c>
      <c r="K288" t="s">
        <v>235</v>
      </c>
      <c r="L288" t="s">
        <v>169</v>
      </c>
      <c r="M288" t="s">
        <v>906</v>
      </c>
      <c r="N288" t="s">
        <v>237</v>
      </c>
      <c r="P288" s="204" t="s">
        <v>798</v>
      </c>
      <c r="Q288" s="193" t="str">
        <f>IF(OR(
    AND(COUNTIF(Bugs!A:A,B288)&gt;0,ISNUMBER(SEARCH("x",INDEX(Bugs!C:C,MATCH(B288,Bugs!A:A,0))))),
    AND(COUNTIF(Bugs!B:B,B288)&gt;0,ISNUMBER(SEARCH("x",INDEX(Bugs!C:C,MATCH(B288,Bugs!B:B,0))))),
    AND(COUNTIF(Bugs!A:A,B288)&gt;0,ISNUMBER(SEARCH("x",INDEX(Bugs!D:D,MATCH(B288,Bugs!A:A,0))))),
    AND(COUNTIF(Bugs!B:B,B288)&gt;0,ISNUMBER(SEARCH("x",INDEX(Bugs!D:D,MATCH(B288,Bugs!B:B,0)))))
),"Y","")</f>
        <v/>
      </c>
      <c r="R288">
        <f ca="1">IF(OR(ISNUMBER(MATCH(L288,MasterData!$D$3:$D$18,0)),ISNUMBER(MATCH(L288,MasterData!$C$3:$C$18,0))),
    DATEDIF(E288,I288,"d"),
    DATEDIF(E288,TODAY(),"d"))</f>
        <v>83</v>
      </c>
      <c r="S288">
        <f t="shared" ca="1" si="15"/>
        <v>0</v>
      </c>
      <c r="T288">
        <f t="shared" ca="1" si="16"/>
        <v>0</v>
      </c>
      <c r="U288">
        <f t="shared" ca="1" si="17"/>
        <v>1</v>
      </c>
    </row>
    <row r="289" spans="2:21" x14ac:dyDescent="0.35">
      <c r="B289" t="s">
        <v>61</v>
      </c>
      <c r="D289" s="34" t="s">
        <v>717</v>
      </c>
      <c r="E289" s="179">
        <v>45924</v>
      </c>
      <c r="G289" t="s">
        <v>715</v>
      </c>
      <c r="I289" s="179">
        <v>45926</v>
      </c>
      <c r="K289" t="s">
        <v>235</v>
      </c>
      <c r="L289" t="s">
        <v>171</v>
      </c>
      <c r="M289" t="s">
        <v>907</v>
      </c>
      <c r="N289" t="s">
        <v>237</v>
      </c>
      <c r="P289" s="204" t="s">
        <v>798</v>
      </c>
      <c r="Q289" s="193" t="str">
        <f>IF(OR(
    AND(COUNTIF(Bugs!A:A,B289)&gt;0,ISNUMBER(SEARCH("x",INDEX(Bugs!C:C,MATCH(B289,Bugs!A:A,0))))),
    AND(COUNTIF(Bugs!B:B,B289)&gt;0,ISNUMBER(SEARCH("x",INDEX(Bugs!C:C,MATCH(B289,Bugs!B:B,0))))),
    AND(COUNTIF(Bugs!A:A,B289)&gt;0,ISNUMBER(SEARCH("x",INDEX(Bugs!D:D,MATCH(B289,Bugs!A:A,0))))),
    AND(COUNTIF(Bugs!B:B,B289)&gt;0,ISNUMBER(SEARCH("x",INDEX(Bugs!D:D,MATCH(B289,Bugs!B:B,0)))))
),"Y","")</f>
        <v>Y</v>
      </c>
      <c r="R289">
        <f ca="1">IF(OR(ISNUMBER(MATCH(L289,MasterData!$D$3:$D$18,0)),ISNUMBER(MATCH(L289,MasterData!$C$3:$C$18,0))),
    DATEDIF(E289,I289,"d"),
    DATEDIF(E289,TODAY(),"d"))</f>
        <v>2</v>
      </c>
      <c r="S289">
        <f t="shared" ca="1" si="15"/>
        <v>1</v>
      </c>
      <c r="T289">
        <f t="shared" ca="1" si="16"/>
        <v>0</v>
      </c>
      <c r="U289">
        <f t="shared" ca="1" si="17"/>
        <v>0</v>
      </c>
    </row>
    <row r="290" spans="2:21" x14ac:dyDescent="0.35">
      <c r="B290" t="s">
        <v>62</v>
      </c>
      <c r="D290" s="34" t="s">
        <v>717</v>
      </c>
      <c r="E290" s="179">
        <v>45924</v>
      </c>
      <c r="G290" t="s">
        <v>715</v>
      </c>
      <c r="I290" s="179">
        <v>45925</v>
      </c>
      <c r="K290" t="s">
        <v>235</v>
      </c>
      <c r="L290" t="s">
        <v>171</v>
      </c>
      <c r="M290" t="s">
        <v>908</v>
      </c>
      <c r="N290" t="s">
        <v>237</v>
      </c>
      <c r="P290" s="204" t="s">
        <v>798</v>
      </c>
      <c r="Q290" s="193" t="str">
        <f>IF(OR(
    AND(COUNTIF(Bugs!A:A,B290)&gt;0,ISNUMBER(SEARCH("x",INDEX(Bugs!C:C,MATCH(B290,Bugs!A:A,0))))),
    AND(COUNTIF(Bugs!B:B,B290)&gt;0,ISNUMBER(SEARCH("x",INDEX(Bugs!C:C,MATCH(B290,Bugs!B:B,0))))),
    AND(COUNTIF(Bugs!A:A,B290)&gt;0,ISNUMBER(SEARCH("x",INDEX(Bugs!D:D,MATCH(B290,Bugs!A:A,0))))),
    AND(COUNTIF(Bugs!B:B,B290)&gt;0,ISNUMBER(SEARCH("x",INDEX(Bugs!D:D,MATCH(B290,Bugs!B:B,0)))))
),"Y","")</f>
        <v>Y</v>
      </c>
      <c r="R290">
        <f ca="1">IF(OR(ISNUMBER(MATCH(L290,MasterData!$D$3:$D$18,0)),ISNUMBER(MATCH(L290,MasterData!$C$3:$C$18,0))),
    DATEDIF(E290,I290,"d"),
    DATEDIF(E290,TODAY(),"d"))</f>
        <v>1</v>
      </c>
      <c r="S290">
        <f t="shared" ca="1" si="15"/>
        <v>1</v>
      </c>
      <c r="T290">
        <f t="shared" ca="1" si="16"/>
        <v>0</v>
      </c>
      <c r="U290">
        <f t="shared" ca="1" si="17"/>
        <v>0</v>
      </c>
    </row>
    <row r="291" spans="2:21" x14ac:dyDescent="0.35">
      <c r="B291" t="s">
        <v>63</v>
      </c>
      <c r="D291" s="34" t="s">
        <v>480</v>
      </c>
      <c r="E291" s="179">
        <v>45925</v>
      </c>
      <c r="G291" t="s">
        <v>804</v>
      </c>
      <c r="I291" s="179">
        <v>45925</v>
      </c>
      <c r="K291" t="s">
        <v>241</v>
      </c>
      <c r="L291" t="s">
        <v>164</v>
      </c>
      <c r="M291" t="s">
        <v>909</v>
      </c>
      <c r="N291" t="s">
        <v>237</v>
      </c>
      <c r="P291" s="204" t="s">
        <v>798</v>
      </c>
      <c r="Q291" s="193" t="str">
        <f>IF(OR(
    AND(COUNTIF(Bugs!A:A,B291)&gt;0,ISNUMBER(SEARCH("x",INDEX(Bugs!C:C,MATCH(B291,Bugs!A:A,0))))),
    AND(COUNTIF(Bugs!B:B,B291)&gt;0,ISNUMBER(SEARCH("x",INDEX(Bugs!C:C,MATCH(B291,Bugs!B:B,0))))),
    AND(COUNTIF(Bugs!A:A,B291)&gt;0,ISNUMBER(SEARCH("x",INDEX(Bugs!D:D,MATCH(B291,Bugs!A:A,0))))),
    AND(COUNTIF(Bugs!B:B,B291)&gt;0,ISNUMBER(SEARCH("x",INDEX(Bugs!D:D,MATCH(B291,Bugs!B:B,0)))))
),"Y","")</f>
        <v/>
      </c>
      <c r="R291">
        <f ca="1">IF(OR(ISNUMBER(MATCH(L291,MasterData!$D$3:$D$18,0)),ISNUMBER(MATCH(L291,MasterData!$C$3:$C$18,0))),
    DATEDIF(E291,I291,"d"),
    DATEDIF(E291,TODAY(),"d"))</f>
        <v>82</v>
      </c>
      <c r="S291">
        <f t="shared" ca="1" si="15"/>
        <v>0</v>
      </c>
      <c r="T291">
        <f t="shared" ca="1" si="16"/>
        <v>0</v>
      </c>
      <c r="U291">
        <f t="shared" ca="1" si="17"/>
        <v>1</v>
      </c>
    </row>
    <row r="292" spans="2:21" x14ac:dyDescent="0.35">
      <c r="B292" t="s">
        <v>910</v>
      </c>
      <c r="D292" s="34">
        <v>3366</v>
      </c>
      <c r="E292" s="179">
        <v>45925</v>
      </c>
      <c r="G292" t="s">
        <v>911</v>
      </c>
      <c r="I292" s="179">
        <v>45926</v>
      </c>
      <c r="K292" t="s">
        <v>235</v>
      </c>
      <c r="L292" t="s">
        <v>171</v>
      </c>
      <c r="M292" t="s">
        <v>912</v>
      </c>
      <c r="N292" t="s">
        <v>237</v>
      </c>
      <c r="P292" s="193"/>
      <c r="Q292" s="193" t="str">
        <f>IF(OR(
    AND(COUNTIF(Bugs!A:A,B292)&gt;0,ISNUMBER(SEARCH("x",INDEX(Bugs!C:C,MATCH(B292,Bugs!A:A,0))))),
    AND(COUNTIF(Bugs!B:B,B292)&gt;0,ISNUMBER(SEARCH("x",INDEX(Bugs!C:C,MATCH(B292,Bugs!B:B,0))))),
    AND(COUNTIF(Bugs!A:A,B292)&gt;0,ISNUMBER(SEARCH("x",INDEX(Bugs!D:D,MATCH(B292,Bugs!A:A,0))))),
    AND(COUNTIF(Bugs!B:B,B292)&gt;0,ISNUMBER(SEARCH("x",INDEX(Bugs!D:D,MATCH(B292,Bugs!B:B,0)))))
),"Y","")</f>
        <v/>
      </c>
      <c r="R292">
        <f ca="1">IF(OR(ISNUMBER(MATCH(L292,MasterData!$D$3:$D$18,0)),ISNUMBER(MATCH(L292,MasterData!$C$3:$C$18,0))),
    DATEDIF(E292,I292,"d"),
    DATEDIF(E292,TODAY(),"d"))</f>
        <v>1</v>
      </c>
      <c r="S292">
        <f t="shared" ca="1" si="15"/>
        <v>1</v>
      </c>
      <c r="T292">
        <f t="shared" ca="1" si="16"/>
        <v>0</v>
      </c>
      <c r="U292">
        <f t="shared" ca="1" si="17"/>
        <v>0</v>
      </c>
    </row>
    <row r="293" spans="2:21" x14ac:dyDescent="0.35">
      <c r="B293" t="s">
        <v>64</v>
      </c>
      <c r="D293" s="34" t="s">
        <v>717</v>
      </c>
      <c r="E293" s="179">
        <v>45925</v>
      </c>
      <c r="G293" t="s">
        <v>715</v>
      </c>
      <c r="I293" s="179">
        <v>45926</v>
      </c>
      <c r="K293" t="s">
        <v>235</v>
      </c>
      <c r="L293" t="s">
        <v>171</v>
      </c>
      <c r="M293" t="s">
        <v>913</v>
      </c>
      <c r="N293" t="s">
        <v>237</v>
      </c>
      <c r="P293" s="204" t="s">
        <v>798</v>
      </c>
      <c r="Q293" s="193" t="str">
        <f>IF(OR(
    AND(COUNTIF(Bugs!A:A,B293)&gt;0,ISNUMBER(SEARCH("x",INDEX(Bugs!C:C,MATCH(B293,Bugs!A:A,0))))),
    AND(COUNTIF(Bugs!B:B,B293)&gt;0,ISNUMBER(SEARCH("x",INDEX(Bugs!C:C,MATCH(B293,Bugs!B:B,0))))),
    AND(COUNTIF(Bugs!A:A,B293)&gt;0,ISNUMBER(SEARCH("x",INDEX(Bugs!D:D,MATCH(B293,Bugs!A:A,0))))),
    AND(COUNTIF(Bugs!B:B,B293)&gt;0,ISNUMBER(SEARCH("x",INDEX(Bugs!D:D,MATCH(B293,Bugs!B:B,0)))))
),"Y","")</f>
        <v>Y</v>
      </c>
      <c r="R293">
        <f ca="1">IF(OR(ISNUMBER(MATCH(L293,MasterData!$D$3:$D$18,0)),ISNUMBER(MATCH(L293,MasterData!$C$3:$C$18,0))),
    DATEDIF(E293,I293,"d"),
    DATEDIF(E293,TODAY(),"d"))</f>
        <v>1</v>
      </c>
      <c r="S293">
        <f t="shared" ca="1" si="15"/>
        <v>1</v>
      </c>
      <c r="T293">
        <f t="shared" ca="1" si="16"/>
        <v>0</v>
      </c>
      <c r="U293">
        <f t="shared" ca="1" si="17"/>
        <v>0</v>
      </c>
    </row>
    <row r="294" spans="2:21" x14ac:dyDescent="0.35">
      <c r="B294" t="s">
        <v>914</v>
      </c>
      <c r="D294" s="34" t="s">
        <v>746</v>
      </c>
      <c r="E294" s="179">
        <v>45925</v>
      </c>
      <c r="G294" t="s">
        <v>715</v>
      </c>
      <c r="I294" s="179">
        <v>45925</v>
      </c>
      <c r="K294" t="s">
        <v>241</v>
      </c>
      <c r="L294" t="s">
        <v>171</v>
      </c>
      <c r="M294" t="s">
        <v>915</v>
      </c>
      <c r="N294" t="s">
        <v>237</v>
      </c>
      <c r="P294" s="193"/>
      <c r="Q294" s="193" t="str">
        <f>IF(OR(
    AND(COUNTIF(Bugs!A:A,B294)&gt;0,ISNUMBER(SEARCH("x",INDEX(Bugs!C:C,MATCH(B294,Bugs!A:A,0))))),
    AND(COUNTIF(Bugs!B:B,B294)&gt;0,ISNUMBER(SEARCH("x",INDEX(Bugs!C:C,MATCH(B294,Bugs!B:B,0))))),
    AND(COUNTIF(Bugs!A:A,B294)&gt;0,ISNUMBER(SEARCH("x",INDEX(Bugs!D:D,MATCH(B294,Bugs!A:A,0))))),
    AND(COUNTIF(Bugs!B:B,B294)&gt;0,ISNUMBER(SEARCH("x",INDEX(Bugs!D:D,MATCH(B294,Bugs!B:B,0)))))
),"Y","")</f>
        <v/>
      </c>
      <c r="R294">
        <f ca="1">IF(OR(ISNUMBER(MATCH(L294,MasterData!$D$3:$D$18,0)),ISNUMBER(MATCH(L294,MasterData!$C$3:$C$18,0))),
    DATEDIF(E294,I294,"d"),
    DATEDIF(E294,TODAY(),"d"))</f>
        <v>0</v>
      </c>
      <c r="S294">
        <f t="shared" ca="1" si="15"/>
        <v>1</v>
      </c>
      <c r="T294">
        <f t="shared" ca="1" si="16"/>
        <v>0</v>
      </c>
      <c r="U294">
        <f t="shared" ca="1" si="17"/>
        <v>0</v>
      </c>
    </row>
    <row r="295" spans="2:21" x14ac:dyDescent="0.35">
      <c r="B295" t="s">
        <v>65</v>
      </c>
      <c r="D295" s="34">
        <v>3014</v>
      </c>
      <c r="E295" s="179">
        <v>45925</v>
      </c>
      <c r="G295" t="s">
        <v>916</v>
      </c>
      <c r="I295" s="179">
        <v>45925</v>
      </c>
      <c r="K295" t="s">
        <v>347</v>
      </c>
      <c r="L295" t="s">
        <v>171</v>
      </c>
      <c r="M295" t="s">
        <v>917</v>
      </c>
      <c r="N295" t="s">
        <v>237</v>
      </c>
      <c r="P295" s="204" t="s">
        <v>798</v>
      </c>
      <c r="Q295" s="193" t="str">
        <f>IF(OR(
    AND(COUNTIF(Bugs!A:A,B295)&gt;0,ISNUMBER(SEARCH("x",INDEX(Bugs!C:C,MATCH(B295,Bugs!A:A,0))))),
    AND(COUNTIF(Bugs!B:B,B295)&gt;0,ISNUMBER(SEARCH("x",INDEX(Bugs!C:C,MATCH(B295,Bugs!B:B,0))))),
    AND(COUNTIF(Bugs!A:A,B295)&gt;0,ISNUMBER(SEARCH("x",INDEX(Bugs!D:D,MATCH(B295,Bugs!A:A,0))))),
    AND(COUNTIF(Bugs!B:B,B295)&gt;0,ISNUMBER(SEARCH("x",INDEX(Bugs!D:D,MATCH(B295,Bugs!B:B,0)))))
),"Y","")</f>
        <v>Y</v>
      </c>
      <c r="R295">
        <f ca="1">IF(OR(ISNUMBER(MATCH(L295,MasterData!$D$3:$D$18,0)),ISNUMBER(MATCH(L295,MasterData!$C$3:$C$18,0))),
    DATEDIF(E295,I295,"d"),
    DATEDIF(E295,TODAY(),"d"))</f>
        <v>0</v>
      </c>
      <c r="S295">
        <f t="shared" ca="1" si="15"/>
        <v>1</v>
      </c>
      <c r="T295">
        <f t="shared" ca="1" si="16"/>
        <v>0</v>
      </c>
      <c r="U295">
        <f t="shared" ca="1" si="17"/>
        <v>0</v>
      </c>
    </row>
    <row r="296" spans="2:21" x14ac:dyDescent="0.35">
      <c r="B296" t="s">
        <v>66</v>
      </c>
      <c r="D296" s="34">
        <v>3003</v>
      </c>
      <c r="E296" s="179">
        <v>45925</v>
      </c>
      <c r="G296" t="s">
        <v>853</v>
      </c>
      <c r="I296" s="179">
        <v>45925</v>
      </c>
      <c r="K296" t="s">
        <v>241</v>
      </c>
      <c r="L296" t="s">
        <v>164</v>
      </c>
      <c r="M296" t="s">
        <v>918</v>
      </c>
      <c r="N296" t="s">
        <v>237</v>
      </c>
      <c r="P296" s="204" t="s">
        <v>798</v>
      </c>
      <c r="Q296" s="193" t="str">
        <f>IF(OR(
    AND(COUNTIF(Bugs!A:A,B296)&gt;0,ISNUMBER(SEARCH("x",INDEX(Bugs!C:C,MATCH(B296,Bugs!A:A,0))))),
    AND(COUNTIF(Bugs!B:B,B296)&gt;0,ISNUMBER(SEARCH("x",INDEX(Bugs!C:C,MATCH(B296,Bugs!B:B,0))))),
    AND(COUNTIF(Bugs!A:A,B296)&gt;0,ISNUMBER(SEARCH("x",INDEX(Bugs!D:D,MATCH(B296,Bugs!A:A,0))))),
    AND(COUNTIF(Bugs!B:B,B296)&gt;0,ISNUMBER(SEARCH("x",INDEX(Bugs!D:D,MATCH(B296,Bugs!B:B,0)))))
),"Y","")</f>
        <v>Y</v>
      </c>
      <c r="R296">
        <f ca="1">IF(OR(ISNUMBER(MATCH(L296,MasterData!$D$3:$D$18,0)),ISNUMBER(MATCH(L296,MasterData!$C$3:$C$18,0))),
    DATEDIF(E296,I296,"d"),
    DATEDIF(E296,TODAY(),"d"))</f>
        <v>82</v>
      </c>
      <c r="S296">
        <f t="shared" ca="1" si="15"/>
        <v>0</v>
      </c>
      <c r="T296">
        <f t="shared" ca="1" si="16"/>
        <v>0</v>
      </c>
      <c r="U296">
        <f t="shared" ca="1" si="17"/>
        <v>1</v>
      </c>
    </row>
    <row r="297" spans="2:21" x14ac:dyDescent="0.35">
      <c r="B297" t="s">
        <v>919</v>
      </c>
      <c r="D297" s="34">
        <v>3014</v>
      </c>
      <c r="E297" s="179">
        <v>45925</v>
      </c>
      <c r="G297" t="s">
        <v>715</v>
      </c>
      <c r="I297" s="179">
        <v>45926</v>
      </c>
      <c r="K297" t="s">
        <v>235</v>
      </c>
      <c r="L297" t="s">
        <v>171</v>
      </c>
      <c r="M297" t="s">
        <v>920</v>
      </c>
      <c r="N297" t="s">
        <v>237</v>
      </c>
      <c r="P297" s="193"/>
      <c r="Q297" s="193" t="str">
        <f>IF(OR(
    AND(COUNTIF(Bugs!A:A,B297)&gt;0,ISNUMBER(SEARCH("x",INDEX(Bugs!C:C,MATCH(B297,Bugs!A:A,0))))),
    AND(COUNTIF(Bugs!B:B,B297)&gt;0,ISNUMBER(SEARCH("x",INDEX(Bugs!C:C,MATCH(B297,Bugs!B:B,0))))),
    AND(COUNTIF(Bugs!A:A,B297)&gt;0,ISNUMBER(SEARCH("x",INDEX(Bugs!D:D,MATCH(B297,Bugs!A:A,0))))),
    AND(COUNTIF(Bugs!B:B,B297)&gt;0,ISNUMBER(SEARCH("x",INDEX(Bugs!D:D,MATCH(B297,Bugs!B:B,0)))))
),"Y","")</f>
        <v/>
      </c>
      <c r="R297">
        <f ca="1">IF(OR(ISNUMBER(MATCH(L297,MasterData!$D$3:$D$18,0)),ISNUMBER(MATCH(L297,MasterData!$C$3:$C$18,0))),
    DATEDIF(E297,I297,"d"),
    DATEDIF(E297,TODAY(),"d"))</f>
        <v>1</v>
      </c>
      <c r="S297">
        <f t="shared" ca="1" si="15"/>
        <v>1</v>
      </c>
      <c r="T297">
        <f t="shared" ca="1" si="16"/>
        <v>0</v>
      </c>
      <c r="U297">
        <f t="shared" ca="1" si="17"/>
        <v>0</v>
      </c>
    </row>
    <row r="298" spans="2:21" x14ac:dyDescent="0.35">
      <c r="B298" t="s">
        <v>921</v>
      </c>
      <c r="D298" s="34">
        <v>3014</v>
      </c>
      <c r="E298" s="179">
        <v>45925</v>
      </c>
      <c r="G298" t="s">
        <v>916</v>
      </c>
      <c r="I298" s="179">
        <v>45926</v>
      </c>
      <c r="K298" t="s">
        <v>347</v>
      </c>
      <c r="L298" t="s">
        <v>171</v>
      </c>
      <c r="M298" t="s">
        <v>922</v>
      </c>
      <c r="N298" t="s">
        <v>237</v>
      </c>
      <c r="P298" s="193"/>
      <c r="Q298" s="193" t="str">
        <f>IF(OR(
    AND(COUNTIF(Bugs!A:A,B298)&gt;0,ISNUMBER(SEARCH("x",INDEX(Bugs!C:C,MATCH(B298,Bugs!A:A,0))))),
    AND(COUNTIF(Bugs!B:B,B298)&gt;0,ISNUMBER(SEARCH("x",INDEX(Bugs!C:C,MATCH(B298,Bugs!B:B,0))))),
    AND(COUNTIF(Bugs!A:A,B298)&gt;0,ISNUMBER(SEARCH("x",INDEX(Bugs!D:D,MATCH(B298,Bugs!A:A,0))))),
    AND(COUNTIF(Bugs!B:B,B298)&gt;0,ISNUMBER(SEARCH("x",INDEX(Bugs!D:D,MATCH(B298,Bugs!B:B,0)))))
),"Y","")</f>
        <v/>
      </c>
      <c r="R298">
        <f ca="1">IF(OR(ISNUMBER(MATCH(L298,MasterData!$D$3:$D$18,0)),ISNUMBER(MATCH(L298,MasterData!$C$3:$C$18,0))),
    DATEDIF(E298,I298,"d"),
    DATEDIF(E298,TODAY(),"d"))</f>
        <v>1</v>
      </c>
      <c r="S298">
        <f t="shared" ca="1" si="15"/>
        <v>1</v>
      </c>
      <c r="T298">
        <f t="shared" ca="1" si="16"/>
        <v>0</v>
      </c>
      <c r="U298">
        <f t="shared" ca="1" si="17"/>
        <v>0</v>
      </c>
    </row>
    <row r="299" spans="2:21" x14ac:dyDescent="0.35">
      <c r="B299" t="s">
        <v>923</v>
      </c>
      <c r="D299" s="34">
        <v>3014</v>
      </c>
      <c r="E299" s="179">
        <v>45925</v>
      </c>
      <c r="G299" t="s">
        <v>924</v>
      </c>
      <c r="I299" s="179">
        <v>45926</v>
      </c>
      <c r="K299" t="s">
        <v>235</v>
      </c>
      <c r="L299" t="s">
        <v>171</v>
      </c>
      <c r="M299" t="s">
        <v>925</v>
      </c>
      <c r="N299" t="s">
        <v>237</v>
      </c>
      <c r="P299" s="193"/>
      <c r="Q299" s="193" t="str">
        <f>IF(OR(
    AND(COUNTIF(Bugs!A:A,B299)&gt;0,ISNUMBER(SEARCH("x",INDEX(Bugs!C:C,MATCH(B299,Bugs!A:A,0))))),
    AND(COUNTIF(Bugs!B:B,B299)&gt;0,ISNUMBER(SEARCH("x",INDEX(Bugs!C:C,MATCH(B299,Bugs!B:B,0))))),
    AND(COUNTIF(Bugs!A:A,B299)&gt;0,ISNUMBER(SEARCH("x",INDEX(Bugs!D:D,MATCH(B299,Bugs!A:A,0))))),
    AND(COUNTIF(Bugs!B:B,B299)&gt;0,ISNUMBER(SEARCH("x",INDEX(Bugs!D:D,MATCH(B299,Bugs!B:B,0)))))
),"Y","")</f>
        <v/>
      </c>
      <c r="R299">
        <f ca="1">IF(OR(ISNUMBER(MATCH(L299,MasterData!$D$3:$D$18,0)),ISNUMBER(MATCH(L299,MasterData!$C$3:$C$18,0))),
    DATEDIF(E299,I299,"d"),
    DATEDIF(E299,TODAY(),"d"))</f>
        <v>1</v>
      </c>
      <c r="S299">
        <f t="shared" ca="1" si="15"/>
        <v>1</v>
      </c>
      <c r="T299">
        <f t="shared" ca="1" si="16"/>
        <v>0</v>
      </c>
      <c r="U299">
        <f t="shared" ca="1" si="17"/>
        <v>0</v>
      </c>
    </row>
    <row r="300" spans="2:21" x14ac:dyDescent="0.35">
      <c r="B300" t="s">
        <v>67</v>
      </c>
      <c r="D300" s="34" t="s">
        <v>746</v>
      </c>
      <c r="E300" s="179">
        <v>45926</v>
      </c>
      <c r="G300" t="s">
        <v>816</v>
      </c>
      <c r="I300" s="179">
        <v>45938</v>
      </c>
      <c r="K300" t="s">
        <v>235</v>
      </c>
      <c r="L300" t="s">
        <v>171</v>
      </c>
      <c r="M300" t="s">
        <v>926</v>
      </c>
      <c r="N300" t="s">
        <v>237</v>
      </c>
      <c r="P300" s="204" t="s">
        <v>798</v>
      </c>
      <c r="Q300" s="193" t="str">
        <f>IF(OR(
    AND(COUNTIF(Bugs!A:A,B300)&gt;0,ISNUMBER(SEARCH("x",INDEX(Bugs!C:C,MATCH(B300,Bugs!A:A,0))))),
    AND(COUNTIF(Bugs!B:B,B300)&gt;0,ISNUMBER(SEARCH("x",INDEX(Bugs!C:C,MATCH(B300,Bugs!B:B,0))))),
    AND(COUNTIF(Bugs!A:A,B300)&gt;0,ISNUMBER(SEARCH("x",INDEX(Bugs!D:D,MATCH(B300,Bugs!A:A,0))))),
    AND(COUNTIF(Bugs!B:B,B300)&gt;0,ISNUMBER(SEARCH("x",INDEX(Bugs!D:D,MATCH(B300,Bugs!B:B,0)))))
),"Y","")</f>
        <v/>
      </c>
      <c r="R300">
        <f ca="1">IF(OR(ISNUMBER(MATCH(L300,MasterData!$D$3:$D$18,0)),ISNUMBER(MATCH(L300,MasterData!$C$3:$C$18,0))),
    DATEDIF(E300,I300,"d"),
    DATEDIF(E300,TODAY(),"d"))</f>
        <v>12</v>
      </c>
      <c r="S300">
        <f t="shared" ca="1" si="15"/>
        <v>0</v>
      </c>
      <c r="T300">
        <f t="shared" ca="1" si="16"/>
        <v>1</v>
      </c>
      <c r="U300">
        <f t="shared" ca="1" si="17"/>
        <v>0</v>
      </c>
    </row>
    <row r="301" spans="2:21" x14ac:dyDescent="0.35">
      <c r="B301" t="s">
        <v>68</v>
      </c>
      <c r="D301" s="34">
        <v>3014</v>
      </c>
      <c r="E301" s="179">
        <v>45926</v>
      </c>
      <c r="G301" t="s">
        <v>715</v>
      </c>
      <c r="I301" s="179">
        <v>45927</v>
      </c>
      <c r="K301" t="s">
        <v>235</v>
      </c>
      <c r="L301" t="s">
        <v>171</v>
      </c>
      <c r="M301" t="s">
        <v>927</v>
      </c>
      <c r="N301" t="s">
        <v>237</v>
      </c>
      <c r="P301" s="204" t="s">
        <v>798</v>
      </c>
      <c r="Q301" s="193" t="str">
        <f>IF(OR(
    AND(COUNTIF(Bugs!A:A,B301)&gt;0,ISNUMBER(SEARCH("x",INDEX(Bugs!C:C,MATCH(B301,Bugs!A:A,0))))),
    AND(COUNTIF(Bugs!B:B,B301)&gt;0,ISNUMBER(SEARCH("x",INDEX(Bugs!C:C,MATCH(B301,Bugs!B:B,0))))),
    AND(COUNTIF(Bugs!A:A,B301)&gt;0,ISNUMBER(SEARCH("x",INDEX(Bugs!D:D,MATCH(B301,Bugs!A:A,0))))),
    AND(COUNTIF(Bugs!B:B,B301)&gt;0,ISNUMBER(SEARCH("x",INDEX(Bugs!D:D,MATCH(B301,Bugs!B:B,0)))))
),"Y","")</f>
        <v>Y</v>
      </c>
      <c r="R301">
        <f ca="1">IF(OR(ISNUMBER(MATCH(L301,MasterData!$D$3:$D$18,0)),ISNUMBER(MATCH(L301,MasterData!$C$3:$C$18,0))),
    DATEDIF(E301,I301,"d"),
    DATEDIF(E301,TODAY(),"d"))</f>
        <v>1</v>
      </c>
      <c r="S301">
        <f t="shared" ca="1" si="15"/>
        <v>1</v>
      </c>
      <c r="T301">
        <f t="shared" ca="1" si="16"/>
        <v>0</v>
      </c>
      <c r="U301">
        <f t="shared" ca="1" si="17"/>
        <v>0</v>
      </c>
    </row>
    <row r="302" spans="2:21" x14ac:dyDescent="0.35">
      <c r="B302" t="s">
        <v>928</v>
      </c>
      <c r="D302" s="34">
        <v>3014</v>
      </c>
      <c r="E302" s="179">
        <v>45926</v>
      </c>
      <c r="G302" t="s">
        <v>715</v>
      </c>
      <c r="I302" s="179">
        <v>45926</v>
      </c>
      <c r="K302" t="s">
        <v>235</v>
      </c>
      <c r="L302" t="s">
        <v>171</v>
      </c>
      <c r="M302" t="s">
        <v>929</v>
      </c>
      <c r="N302" t="s">
        <v>237</v>
      </c>
      <c r="P302" s="193"/>
      <c r="Q302" s="193" t="str">
        <f>IF(OR(
    AND(COUNTIF(Bugs!A:A,B302)&gt;0,ISNUMBER(SEARCH("x",INDEX(Bugs!C:C,MATCH(B302,Bugs!A:A,0))))),
    AND(COUNTIF(Bugs!B:B,B302)&gt;0,ISNUMBER(SEARCH("x",INDEX(Bugs!C:C,MATCH(B302,Bugs!B:B,0))))),
    AND(COUNTIF(Bugs!A:A,B302)&gt;0,ISNUMBER(SEARCH("x",INDEX(Bugs!D:D,MATCH(B302,Bugs!A:A,0))))),
    AND(COUNTIF(Bugs!B:B,B302)&gt;0,ISNUMBER(SEARCH("x",INDEX(Bugs!D:D,MATCH(B302,Bugs!B:B,0)))))
),"Y","")</f>
        <v/>
      </c>
      <c r="R302">
        <f ca="1">IF(OR(ISNUMBER(MATCH(L302,MasterData!$D$3:$D$18,0)),ISNUMBER(MATCH(L302,MasterData!$C$3:$C$18,0))),
    DATEDIF(E302,I302,"d"),
    DATEDIF(E302,TODAY(),"d"))</f>
        <v>0</v>
      </c>
      <c r="S302">
        <f t="shared" ca="1" si="15"/>
        <v>1</v>
      </c>
      <c r="T302">
        <f t="shared" ca="1" si="16"/>
        <v>0</v>
      </c>
      <c r="U302">
        <f t="shared" ca="1" si="17"/>
        <v>0</v>
      </c>
    </row>
    <row r="303" spans="2:21" x14ac:dyDescent="0.35">
      <c r="B303" t="s">
        <v>69</v>
      </c>
      <c r="D303" s="34">
        <v>3014</v>
      </c>
      <c r="E303" s="179">
        <v>45926</v>
      </c>
      <c r="G303" t="s">
        <v>715</v>
      </c>
      <c r="I303" s="179">
        <v>45926</v>
      </c>
      <c r="K303" t="s">
        <v>235</v>
      </c>
      <c r="L303" t="s">
        <v>164</v>
      </c>
      <c r="M303" t="s">
        <v>930</v>
      </c>
      <c r="N303" t="s">
        <v>237</v>
      </c>
      <c r="P303" s="204" t="s">
        <v>798</v>
      </c>
      <c r="Q303" s="193" t="str">
        <f>IF(OR(
    AND(COUNTIF(Bugs!A:A,B303)&gt;0,ISNUMBER(SEARCH("x",INDEX(Bugs!C:C,MATCH(B303,Bugs!A:A,0))))),
    AND(COUNTIF(Bugs!B:B,B303)&gt;0,ISNUMBER(SEARCH("x",INDEX(Bugs!C:C,MATCH(B303,Bugs!B:B,0))))),
    AND(COUNTIF(Bugs!A:A,B303)&gt;0,ISNUMBER(SEARCH("x",INDEX(Bugs!D:D,MATCH(B303,Bugs!A:A,0))))),
    AND(COUNTIF(Bugs!B:B,B303)&gt;0,ISNUMBER(SEARCH("x",INDEX(Bugs!D:D,MATCH(B303,Bugs!B:B,0)))))
),"Y","")</f>
        <v>Y</v>
      </c>
      <c r="R303">
        <f ca="1">IF(OR(ISNUMBER(MATCH(L303,MasterData!$D$3:$D$18,0)),ISNUMBER(MATCH(L303,MasterData!$C$3:$C$18,0))),
    DATEDIF(E303,I303,"d"),
    DATEDIF(E303,TODAY(),"d"))</f>
        <v>81</v>
      </c>
      <c r="S303">
        <f t="shared" ca="1" si="15"/>
        <v>0</v>
      </c>
      <c r="T303">
        <f t="shared" ca="1" si="16"/>
        <v>0</v>
      </c>
      <c r="U303">
        <f t="shared" ca="1" si="17"/>
        <v>1</v>
      </c>
    </row>
    <row r="304" spans="2:21" x14ac:dyDescent="0.35">
      <c r="B304" t="s">
        <v>70</v>
      </c>
      <c r="D304" s="34">
        <v>3014</v>
      </c>
      <c r="E304" s="179">
        <v>45927</v>
      </c>
      <c r="G304" t="s">
        <v>715</v>
      </c>
      <c r="I304" s="179">
        <v>45927</v>
      </c>
      <c r="K304" t="s">
        <v>235</v>
      </c>
      <c r="L304" t="s">
        <v>164</v>
      </c>
      <c r="M304" t="s">
        <v>931</v>
      </c>
      <c r="N304" t="s">
        <v>237</v>
      </c>
      <c r="P304" s="204" t="s">
        <v>798</v>
      </c>
      <c r="Q304" s="193" t="str">
        <f>IF(OR(
    AND(COUNTIF(Bugs!A:A,B304)&gt;0,ISNUMBER(SEARCH("x",INDEX(Bugs!C:C,MATCH(B304,Bugs!A:A,0))))),
    AND(COUNTIF(Bugs!B:B,B304)&gt;0,ISNUMBER(SEARCH("x",INDEX(Bugs!C:C,MATCH(B304,Bugs!B:B,0))))),
    AND(COUNTIF(Bugs!A:A,B304)&gt;0,ISNUMBER(SEARCH("x",INDEX(Bugs!D:D,MATCH(B304,Bugs!A:A,0))))),
    AND(COUNTIF(Bugs!B:B,B304)&gt;0,ISNUMBER(SEARCH("x",INDEX(Bugs!D:D,MATCH(B304,Bugs!B:B,0)))))
),"Y","")</f>
        <v>Y</v>
      </c>
      <c r="R304">
        <f ca="1">IF(OR(ISNUMBER(MATCH(L304,MasterData!$D$3:$D$18,0)),ISNUMBER(MATCH(L304,MasterData!$C$3:$C$18,0))),
    DATEDIF(E304,I304,"d"),
    DATEDIF(E304,TODAY(),"d"))</f>
        <v>80</v>
      </c>
      <c r="S304">
        <f t="shared" ca="1" si="15"/>
        <v>0</v>
      </c>
      <c r="T304">
        <f t="shared" ca="1" si="16"/>
        <v>0</v>
      </c>
      <c r="U304">
        <f t="shared" ca="1" si="17"/>
        <v>1</v>
      </c>
    </row>
    <row r="305" spans="2:21" x14ac:dyDescent="0.35">
      <c r="B305" t="s">
        <v>932</v>
      </c>
      <c r="D305" s="34">
        <v>3014</v>
      </c>
      <c r="E305" s="179">
        <v>45927</v>
      </c>
      <c r="G305" t="s">
        <v>715</v>
      </c>
      <c r="I305" s="179">
        <v>45930</v>
      </c>
      <c r="K305" t="s">
        <v>235</v>
      </c>
      <c r="L305" t="s">
        <v>171</v>
      </c>
      <c r="M305" t="s">
        <v>933</v>
      </c>
      <c r="N305" t="s">
        <v>237</v>
      </c>
      <c r="P305" s="193"/>
      <c r="Q305" s="193" t="str">
        <f>IF(OR(
    AND(COUNTIF(Bugs!A:A,B305)&gt;0,ISNUMBER(SEARCH("x",INDEX(Bugs!C:C,MATCH(B305,Bugs!A:A,0))))),
    AND(COUNTIF(Bugs!B:B,B305)&gt;0,ISNUMBER(SEARCH("x",INDEX(Bugs!C:C,MATCH(B305,Bugs!B:B,0))))),
    AND(COUNTIF(Bugs!A:A,B305)&gt;0,ISNUMBER(SEARCH("x",INDEX(Bugs!D:D,MATCH(B305,Bugs!A:A,0))))),
    AND(COUNTIF(Bugs!B:B,B305)&gt;0,ISNUMBER(SEARCH("x",INDEX(Bugs!D:D,MATCH(B305,Bugs!B:B,0)))))
),"Y","")</f>
        <v/>
      </c>
      <c r="R305">
        <f ca="1">IF(OR(ISNUMBER(MATCH(L305,MasterData!$D$3:$D$18,0)),ISNUMBER(MATCH(L305,MasterData!$C$3:$C$18,0))),
    DATEDIF(E305,I305,"d"),
    DATEDIF(E305,TODAY(),"d"))</f>
        <v>3</v>
      </c>
      <c r="S305">
        <f t="shared" ca="1" si="15"/>
        <v>1</v>
      </c>
      <c r="T305">
        <f t="shared" ca="1" si="16"/>
        <v>0</v>
      </c>
      <c r="U305">
        <f t="shared" ca="1" si="17"/>
        <v>0</v>
      </c>
    </row>
    <row r="306" spans="2:21" x14ac:dyDescent="0.35">
      <c r="B306" t="s">
        <v>71</v>
      </c>
      <c r="D306" s="34">
        <v>3014</v>
      </c>
      <c r="E306" s="179">
        <v>45928</v>
      </c>
      <c r="G306" t="s">
        <v>715</v>
      </c>
      <c r="I306" s="179">
        <v>45939</v>
      </c>
      <c r="K306" t="s">
        <v>235</v>
      </c>
      <c r="L306" t="s">
        <v>171</v>
      </c>
      <c r="M306" t="s">
        <v>934</v>
      </c>
      <c r="N306" t="s">
        <v>237</v>
      </c>
      <c r="P306" s="204" t="s">
        <v>798</v>
      </c>
      <c r="Q306" s="193" t="str">
        <f>IF(OR(
    AND(COUNTIF(Bugs!A:A,B306)&gt;0,ISNUMBER(SEARCH("x",INDEX(Bugs!C:C,MATCH(B306,Bugs!A:A,0))))),
    AND(COUNTIF(Bugs!B:B,B306)&gt;0,ISNUMBER(SEARCH("x",INDEX(Bugs!C:C,MATCH(B306,Bugs!B:B,0))))),
    AND(COUNTIF(Bugs!A:A,B306)&gt;0,ISNUMBER(SEARCH("x",INDEX(Bugs!D:D,MATCH(B306,Bugs!A:A,0))))),
    AND(COUNTIF(Bugs!B:B,B306)&gt;0,ISNUMBER(SEARCH("x",INDEX(Bugs!D:D,MATCH(B306,Bugs!B:B,0)))))
),"Y","")</f>
        <v/>
      </c>
      <c r="R306">
        <f ca="1">IF(OR(ISNUMBER(MATCH(L306,MasterData!$D$3:$D$18,0)),ISNUMBER(MATCH(L306,MasterData!$C$3:$C$18,0))),
    DATEDIF(E306,I306,"d"),
    DATEDIF(E306,TODAY(),"d"))</f>
        <v>11</v>
      </c>
      <c r="S306">
        <f t="shared" ca="1" si="15"/>
        <v>0</v>
      </c>
      <c r="T306">
        <f t="shared" ca="1" si="16"/>
        <v>1</v>
      </c>
      <c r="U306">
        <f t="shared" ca="1" si="17"/>
        <v>0</v>
      </c>
    </row>
    <row r="307" spans="2:21" x14ac:dyDescent="0.35">
      <c r="B307" t="s">
        <v>72</v>
      </c>
      <c r="D307" s="34">
        <v>3014</v>
      </c>
      <c r="E307" s="179">
        <v>45928</v>
      </c>
      <c r="G307" t="s">
        <v>715</v>
      </c>
      <c r="I307" s="179">
        <v>45929</v>
      </c>
      <c r="K307" t="s">
        <v>235</v>
      </c>
      <c r="L307" t="s">
        <v>171</v>
      </c>
      <c r="M307" t="s">
        <v>935</v>
      </c>
      <c r="N307" t="s">
        <v>237</v>
      </c>
      <c r="P307" s="204" t="s">
        <v>798</v>
      </c>
      <c r="Q307" s="193" t="str">
        <f>IF(OR(
    AND(COUNTIF(Bugs!A:A,B307)&gt;0,ISNUMBER(SEARCH("x",INDEX(Bugs!C:C,MATCH(B307,Bugs!A:A,0))))),
    AND(COUNTIF(Bugs!B:B,B307)&gt;0,ISNUMBER(SEARCH("x",INDEX(Bugs!C:C,MATCH(B307,Bugs!B:B,0))))),
    AND(COUNTIF(Bugs!A:A,B307)&gt;0,ISNUMBER(SEARCH("x",INDEX(Bugs!D:D,MATCH(B307,Bugs!A:A,0))))),
    AND(COUNTIF(Bugs!B:B,B307)&gt;0,ISNUMBER(SEARCH("x",INDEX(Bugs!D:D,MATCH(B307,Bugs!B:B,0)))))
),"Y","")</f>
        <v/>
      </c>
      <c r="R307">
        <f ca="1">IF(OR(ISNUMBER(MATCH(L307,MasterData!$D$3:$D$18,0)),ISNUMBER(MATCH(L307,MasterData!$C$3:$C$18,0))),
    DATEDIF(E307,I307,"d"),
    DATEDIF(E307,TODAY(),"d"))</f>
        <v>1</v>
      </c>
      <c r="S307">
        <f t="shared" ca="1" si="15"/>
        <v>1</v>
      </c>
      <c r="T307">
        <f t="shared" ca="1" si="16"/>
        <v>0</v>
      </c>
      <c r="U307">
        <f t="shared" ca="1" si="17"/>
        <v>0</v>
      </c>
    </row>
    <row r="308" spans="2:21" x14ac:dyDescent="0.35">
      <c r="B308" t="s">
        <v>73</v>
      </c>
      <c r="D308" s="34">
        <v>3014</v>
      </c>
      <c r="E308" s="179">
        <v>45928</v>
      </c>
      <c r="G308" t="s">
        <v>804</v>
      </c>
      <c r="I308" s="179">
        <v>45930</v>
      </c>
      <c r="K308" t="s">
        <v>235</v>
      </c>
      <c r="L308" t="s">
        <v>171</v>
      </c>
      <c r="M308" t="s">
        <v>936</v>
      </c>
      <c r="N308" t="s">
        <v>237</v>
      </c>
      <c r="P308" s="204" t="s">
        <v>798</v>
      </c>
      <c r="Q308" s="193" t="str">
        <f>IF(OR(
    AND(COUNTIF(Bugs!A:A,B308)&gt;0,ISNUMBER(SEARCH("x",INDEX(Bugs!C:C,MATCH(B308,Bugs!A:A,0))))),
    AND(COUNTIF(Bugs!B:B,B308)&gt;0,ISNUMBER(SEARCH("x",INDEX(Bugs!C:C,MATCH(B308,Bugs!B:B,0))))),
    AND(COUNTIF(Bugs!A:A,B308)&gt;0,ISNUMBER(SEARCH("x",INDEX(Bugs!D:D,MATCH(B308,Bugs!A:A,0))))),
    AND(COUNTIF(Bugs!B:B,B308)&gt;0,ISNUMBER(SEARCH("x",INDEX(Bugs!D:D,MATCH(B308,Bugs!B:B,0)))))
),"Y","")</f>
        <v/>
      </c>
      <c r="R308">
        <f ca="1">IF(OR(ISNUMBER(MATCH(L308,MasterData!$D$3:$D$18,0)),ISNUMBER(MATCH(L308,MasterData!$C$3:$C$18,0))),
    DATEDIF(E308,I308,"d"),
    DATEDIF(E308,TODAY(),"d"))</f>
        <v>2</v>
      </c>
      <c r="S308">
        <f t="shared" ca="1" si="15"/>
        <v>1</v>
      </c>
      <c r="T308">
        <f t="shared" ca="1" si="16"/>
        <v>0</v>
      </c>
      <c r="U308">
        <f t="shared" ca="1" si="17"/>
        <v>0</v>
      </c>
    </row>
    <row r="309" spans="2:21" x14ac:dyDescent="0.35">
      <c r="B309" t="s">
        <v>74</v>
      </c>
      <c r="D309" s="34">
        <v>3014</v>
      </c>
      <c r="E309" s="179">
        <v>45929</v>
      </c>
      <c r="G309" t="s">
        <v>834</v>
      </c>
      <c r="I309" s="179">
        <v>45929</v>
      </c>
      <c r="K309" t="s">
        <v>241</v>
      </c>
      <c r="L309" t="s">
        <v>171</v>
      </c>
      <c r="M309" t="s">
        <v>937</v>
      </c>
      <c r="N309" t="s">
        <v>237</v>
      </c>
      <c r="P309" s="204" t="s">
        <v>798</v>
      </c>
      <c r="Q309" s="193" t="str">
        <f>IF(OR(
    AND(COUNTIF(Bugs!A:A,B309)&gt;0,ISNUMBER(SEARCH("x",INDEX(Bugs!C:C,MATCH(B309,Bugs!A:A,0))))),
    AND(COUNTIF(Bugs!B:B,B309)&gt;0,ISNUMBER(SEARCH("x",INDEX(Bugs!C:C,MATCH(B309,Bugs!B:B,0))))),
    AND(COUNTIF(Bugs!A:A,B309)&gt;0,ISNUMBER(SEARCH("x",INDEX(Bugs!D:D,MATCH(B309,Bugs!A:A,0))))),
    AND(COUNTIF(Bugs!B:B,B309)&gt;0,ISNUMBER(SEARCH("x",INDEX(Bugs!D:D,MATCH(B309,Bugs!B:B,0)))))
),"Y","")</f>
        <v/>
      </c>
      <c r="R309">
        <f ca="1">IF(OR(ISNUMBER(MATCH(L309,MasterData!$D$3:$D$18,0)),ISNUMBER(MATCH(L309,MasterData!$C$3:$C$18,0))),
    DATEDIF(E309,I309,"d"),
    DATEDIF(E309,TODAY(),"d"))</f>
        <v>0</v>
      </c>
      <c r="S309">
        <f t="shared" ca="1" si="15"/>
        <v>1</v>
      </c>
      <c r="T309">
        <f t="shared" ca="1" si="16"/>
        <v>0</v>
      </c>
      <c r="U309">
        <f t="shared" ca="1" si="17"/>
        <v>0</v>
      </c>
    </row>
    <row r="310" spans="2:21" x14ac:dyDescent="0.35">
      <c r="B310" t="s">
        <v>75</v>
      </c>
      <c r="D310" s="34">
        <v>3014</v>
      </c>
      <c r="E310" s="179">
        <v>45929</v>
      </c>
      <c r="G310" t="s">
        <v>715</v>
      </c>
      <c r="I310" s="179">
        <v>45929</v>
      </c>
      <c r="K310" t="s">
        <v>241</v>
      </c>
      <c r="L310" t="s">
        <v>171</v>
      </c>
      <c r="M310" t="s">
        <v>938</v>
      </c>
      <c r="N310" t="s">
        <v>237</v>
      </c>
      <c r="P310" s="204" t="s">
        <v>798</v>
      </c>
      <c r="Q310" s="193" t="str">
        <f>IF(OR(
    AND(COUNTIF(Bugs!A:A,B310)&gt;0,ISNUMBER(SEARCH("x",INDEX(Bugs!C:C,MATCH(B310,Bugs!A:A,0))))),
    AND(COUNTIF(Bugs!B:B,B310)&gt;0,ISNUMBER(SEARCH("x",INDEX(Bugs!C:C,MATCH(B310,Bugs!B:B,0))))),
    AND(COUNTIF(Bugs!A:A,B310)&gt;0,ISNUMBER(SEARCH("x",INDEX(Bugs!D:D,MATCH(B310,Bugs!A:A,0))))),
    AND(COUNTIF(Bugs!B:B,B310)&gt;0,ISNUMBER(SEARCH("x",INDEX(Bugs!D:D,MATCH(B310,Bugs!B:B,0)))))
),"Y","")</f>
        <v/>
      </c>
      <c r="R310">
        <f ca="1">IF(OR(ISNUMBER(MATCH(L310,MasterData!$D$3:$D$18,0)),ISNUMBER(MATCH(L310,MasterData!$C$3:$C$18,0))),
    DATEDIF(E310,I310,"d"),
    DATEDIF(E310,TODAY(),"d"))</f>
        <v>0</v>
      </c>
      <c r="S310">
        <f t="shared" ca="1" si="15"/>
        <v>1</v>
      </c>
      <c r="T310">
        <f t="shared" ca="1" si="16"/>
        <v>0</v>
      </c>
      <c r="U310">
        <f t="shared" ca="1" si="17"/>
        <v>0</v>
      </c>
    </row>
    <row r="311" spans="2:21" x14ac:dyDescent="0.35">
      <c r="B311" t="s">
        <v>76</v>
      </c>
      <c r="D311" s="34">
        <v>3014</v>
      </c>
      <c r="E311" s="179">
        <v>45929</v>
      </c>
      <c r="G311" t="s">
        <v>715</v>
      </c>
      <c r="I311" s="179">
        <v>45929</v>
      </c>
      <c r="K311" t="s">
        <v>235</v>
      </c>
      <c r="L311" t="s">
        <v>171</v>
      </c>
      <c r="M311" t="s">
        <v>939</v>
      </c>
      <c r="N311" t="s">
        <v>237</v>
      </c>
      <c r="P311" s="204" t="s">
        <v>798</v>
      </c>
      <c r="Q311" s="193" t="str">
        <f>IF(OR(
    AND(COUNTIF(Bugs!A:A,B311)&gt;0,ISNUMBER(SEARCH("x",INDEX(Bugs!C:C,MATCH(B311,Bugs!A:A,0))))),
    AND(COUNTIF(Bugs!B:B,B311)&gt;0,ISNUMBER(SEARCH("x",INDEX(Bugs!C:C,MATCH(B311,Bugs!B:B,0))))),
    AND(COUNTIF(Bugs!A:A,B311)&gt;0,ISNUMBER(SEARCH("x",INDEX(Bugs!D:D,MATCH(B311,Bugs!A:A,0))))),
    AND(COUNTIF(Bugs!B:B,B311)&gt;0,ISNUMBER(SEARCH("x",INDEX(Bugs!D:D,MATCH(B311,Bugs!B:B,0)))))
),"Y","")</f>
        <v/>
      </c>
      <c r="R311">
        <f ca="1">IF(OR(ISNUMBER(MATCH(L311,MasterData!$D$3:$D$18,0)),ISNUMBER(MATCH(L311,MasterData!$C$3:$C$18,0))),
    DATEDIF(E311,I311,"d"),
    DATEDIF(E311,TODAY(),"d"))</f>
        <v>0</v>
      </c>
      <c r="S311">
        <f t="shared" ca="1" si="15"/>
        <v>1</v>
      </c>
      <c r="T311">
        <f t="shared" ca="1" si="16"/>
        <v>0</v>
      </c>
      <c r="U311">
        <f t="shared" ca="1" si="17"/>
        <v>0</v>
      </c>
    </row>
    <row r="312" spans="2:21" x14ac:dyDescent="0.35">
      <c r="B312" t="s">
        <v>77</v>
      </c>
      <c r="D312" s="34" t="s">
        <v>746</v>
      </c>
      <c r="E312" s="179">
        <v>45929</v>
      </c>
      <c r="G312" t="s">
        <v>940</v>
      </c>
      <c r="I312" s="179">
        <v>45933</v>
      </c>
      <c r="K312" t="s">
        <v>235</v>
      </c>
      <c r="L312" t="s">
        <v>171</v>
      </c>
      <c r="M312" t="s">
        <v>941</v>
      </c>
      <c r="N312" t="s">
        <v>237</v>
      </c>
      <c r="P312" s="204" t="s">
        <v>798</v>
      </c>
      <c r="Q312" s="193" t="str">
        <f>IF(OR(
    AND(COUNTIF(Bugs!A:A,B312)&gt;0,ISNUMBER(SEARCH("x",INDEX(Bugs!C:C,MATCH(B312,Bugs!A:A,0))))),
    AND(COUNTIF(Bugs!B:B,B312)&gt;0,ISNUMBER(SEARCH("x",INDEX(Bugs!C:C,MATCH(B312,Bugs!B:B,0))))),
    AND(COUNTIF(Bugs!A:A,B312)&gt;0,ISNUMBER(SEARCH("x",INDEX(Bugs!D:D,MATCH(B312,Bugs!A:A,0))))),
    AND(COUNTIF(Bugs!B:B,B312)&gt;0,ISNUMBER(SEARCH("x",INDEX(Bugs!D:D,MATCH(B312,Bugs!B:B,0)))))
),"Y","")</f>
        <v/>
      </c>
      <c r="R312">
        <f ca="1">IF(OR(ISNUMBER(MATCH(L312,MasterData!$D$3:$D$18,0)),ISNUMBER(MATCH(L312,MasterData!$C$3:$C$18,0))),
    DATEDIF(E312,I312,"d"),
    DATEDIF(E312,TODAY(),"d"))</f>
        <v>4</v>
      </c>
      <c r="S312">
        <f t="shared" ca="1" si="15"/>
        <v>1</v>
      </c>
      <c r="T312">
        <f t="shared" ca="1" si="16"/>
        <v>0</v>
      </c>
      <c r="U312">
        <f t="shared" ca="1" si="17"/>
        <v>0</v>
      </c>
    </row>
    <row r="313" spans="2:21" x14ac:dyDescent="0.35">
      <c r="B313" t="s">
        <v>78</v>
      </c>
      <c r="D313" s="34" t="s">
        <v>746</v>
      </c>
      <c r="E313" s="179">
        <v>45929</v>
      </c>
      <c r="G313" t="s">
        <v>816</v>
      </c>
      <c r="I313" s="179">
        <v>45931</v>
      </c>
      <c r="K313" t="s">
        <v>235</v>
      </c>
      <c r="L313" t="s">
        <v>171</v>
      </c>
      <c r="M313" t="s">
        <v>942</v>
      </c>
      <c r="N313" t="s">
        <v>237</v>
      </c>
      <c r="P313" s="204" t="s">
        <v>798</v>
      </c>
      <c r="Q313" s="193" t="str">
        <f>IF(OR(
    AND(COUNTIF(Bugs!A:A,B313)&gt;0,ISNUMBER(SEARCH("x",INDEX(Bugs!C:C,MATCH(B313,Bugs!A:A,0))))),
    AND(COUNTIF(Bugs!B:B,B313)&gt;0,ISNUMBER(SEARCH("x",INDEX(Bugs!C:C,MATCH(B313,Bugs!B:B,0))))),
    AND(COUNTIF(Bugs!A:A,B313)&gt;0,ISNUMBER(SEARCH("x",INDEX(Bugs!D:D,MATCH(B313,Bugs!A:A,0))))),
    AND(COUNTIF(Bugs!B:B,B313)&gt;0,ISNUMBER(SEARCH("x",INDEX(Bugs!D:D,MATCH(B313,Bugs!B:B,0)))))
),"Y","")</f>
        <v/>
      </c>
      <c r="R313">
        <f ca="1">IF(OR(ISNUMBER(MATCH(L313,MasterData!$D$3:$D$18,0)),ISNUMBER(MATCH(L313,MasterData!$C$3:$C$18,0))),
    DATEDIF(E313,I313,"d"),
    DATEDIF(E313,TODAY(),"d"))</f>
        <v>2</v>
      </c>
      <c r="S313">
        <f t="shared" ca="1" si="15"/>
        <v>1</v>
      </c>
      <c r="T313">
        <f t="shared" ca="1" si="16"/>
        <v>0</v>
      </c>
      <c r="U313">
        <f t="shared" ca="1" si="17"/>
        <v>0</v>
      </c>
    </row>
    <row r="314" spans="2:21" x14ac:dyDescent="0.35">
      <c r="B314" t="s">
        <v>79</v>
      </c>
      <c r="D314" s="34">
        <v>3014</v>
      </c>
      <c r="E314" s="179">
        <v>45929</v>
      </c>
      <c r="G314" t="s">
        <v>804</v>
      </c>
      <c r="I314" s="179">
        <v>45929</v>
      </c>
      <c r="K314" t="s">
        <v>241</v>
      </c>
      <c r="L314" t="s">
        <v>164</v>
      </c>
      <c r="M314" t="s">
        <v>943</v>
      </c>
      <c r="N314" t="s">
        <v>237</v>
      </c>
      <c r="P314" s="204" t="s">
        <v>798</v>
      </c>
      <c r="Q314" s="193" t="str">
        <f>IF(OR(
    AND(COUNTIF(Bugs!A:A,B314)&gt;0,ISNUMBER(SEARCH("x",INDEX(Bugs!C:C,MATCH(B314,Bugs!A:A,0))))),
    AND(COUNTIF(Bugs!B:B,B314)&gt;0,ISNUMBER(SEARCH("x",INDEX(Bugs!C:C,MATCH(B314,Bugs!B:B,0))))),
    AND(COUNTIF(Bugs!A:A,B314)&gt;0,ISNUMBER(SEARCH("x",INDEX(Bugs!D:D,MATCH(B314,Bugs!A:A,0))))),
    AND(COUNTIF(Bugs!B:B,B314)&gt;0,ISNUMBER(SEARCH("x",INDEX(Bugs!D:D,MATCH(B314,Bugs!B:B,0)))))
),"Y","")</f>
        <v>Y</v>
      </c>
      <c r="R314">
        <f ca="1">IF(OR(ISNUMBER(MATCH(L314,MasterData!$D$3:$D$18,0)),ISNUMBER(MATCH(L314,MasterData!$C$3:$C$18,0))),
    DATEDIF(E314,I314,"d"),
    DATEDIF(E314,TODAY(),"d"))</f>
        <v>78</v>
      </c>
      <c r="S314">
        <f t="shared" ca="1" si="15"/>
        <v>0</v>
      </c>
      <c r="T314">
        <f t="shared" ca="1" si="16"/>
        <v>0</v>
      </c>
      <c r="U314">
        <f t="shared" ca="1" si="17"/>
        <v>1</v>
      </c>
    </row>
    <row r="315" spans="2:21" x14ac:dyDescent="0.35">
      <c r="B315" t="s">
        <v>80</v>
      </c>
      <c r="D315" s="34">
        <v>3014</v>
      </c>
      <c r="E315" s="179">
        <v>45929</v>
      </c>
      <c r="G315" t="s">
        <v>804</v>
      </c>
      <c r="I315" s="179">
        <v>45929</v>
      </c>
      <c r="K315" t="s">
        <v>241</v>
      </c>
      <c r="L315" t="s">
        <v>164</v>
      </c>
      <c r="M315" t="s">
        <v>944</v>
      </c>
      <c r="N315" t="s">
        <v>237</v>
      </c>
      <c r="P315" s="204" t="s">
        <v>798</v>
      </c>
      <c r="Q315" s="193" t="str">
        <f>IF(OR(
    AND(COUNTIF(Bugs!A:A,B315)&gt;0,ISNUMBER(SEARCH("x",INDEX(Bugs!C:C,MATCH(B315,Bugs!A:A,0))))),
    AND(COUNTIF(Bugs!B:B,B315)&gt;0,ISNUMBER(SEARCH("x",INDEX(Bugs!C:C,MATCH(B315,Bugs!B:B,0))))),
    AND(COUNTIF(Bugs!A:A,B315)&gt;0,ISNUMBER(SEARCH("x",INDEX(Bugs!D:D,MATCH(B315,Bugs!A:A,0))))),
    AND(COUNTIF(Bugs!B:B,B315)&gt;0,ISNUMBER(SEARCH("x",INDEX(Bugs!D:D,MATCH(B315,Bugs!B:B,0)))))
),"Y","")</f>
        <v>Y</v>
      </c>
      <c r="R315">
        <f ca="1">IF(OR(ISNUMBER(MATCH(L315,MasterData!$D$3:$D$18,0)),ISNUMBER(MATCH(L315,MasterData!$C$3:$C$18,0))),
    DATEDIF(E315,I315,"d"),
    DATEDIF(E315,TODAY(),"d"))</f>
        <v>78</v>
      </c>
      <c r="S315">
        <f t="shared" ca="1" si="15"/>
        <v>0</v>
      </c>
      <c r="T315">
        <f t="shared" ca="1" si="16"/>
        <v>0</v>
      </c>
      <c r="U315">
        <f t="shared" ca="1" si="17"/>
        <v>1</v>
      </c>
    </row>
    <row r="316" spans="2:21" x14ac:dyDescent="0.35">
      <c r="B316" t="s">
        <v>81</v>
      </c>
      <c r="D316" s="34" t="s">
        <v>254</v>
      </c>
      <c r="E316" s="179">
        <v>45929</v>
      </c>
      <c r="G316" t="s">
        <v>816</v>
      </c>
      <c r="I316" s="179">
        <v>45939</v>
      </c>
      <c r="K316" t="s">
        <v>241</v>
      </c>
      <c r="L316" t="s">
        <v>171</v>
      </c>
      <c r="M316" t="s">
        <v>945</v>
      </c>
      <c r="N316" t="s">
        <v>237</v>
      </c>
      <c r="P316" s="204" t="s">
        <v>798</v>
      </c>
      <c r="Q316" s="193" t="str">
        <f>IF(OR(
    AND(COUNTIF(Bugs!A:A,B316)&gt;0,ISNUMBER(SEARCH("x",INDEX(Bugs!C:C,MATCH(B316,Bugs!A:A,0))))),
    AND(COUNTIF(Bugs!B:B,B316)&gt;0,ISNUMBER(SEARCH("x",INDEX(Bugs!C:C,MATCH(B316,Bugs!B:B,0))))),
    AND(COUNTIF(Bugs!A:A,B316)&gt;0,ISNUMBER(SEARCH("x",INDEX(Bugs!D:D,MATCH(B316,Bugs!A:A,0))))),
    AND(COUNTIF(Bugs!B:B,B316)&gt;0,ISNUMBER(SEARCH("x",INDEX(Bugs!D:D,MATCH(B316,Bugs!B:B,0)))))
),"Y","")</f>
        <v>Y</v>
      </c>
      <c r="R316">
        <f ca="1">IF(OR(ISNUMBER(MATCH(L316,MasterData!$D$3:$D$18,0)),ISNUMBER(MATCH(L316,MasterData!$C$3:$C$18,0))),
    DATEDIF(E316,I316,"d"),
    DATEDIF(E316,TODAY(),"d"))</f>
        <v>10</v>
      </c>
      <c r="S316">
        <f t="shared" ca="1" si="15"/>
        <v>0</v>
      </c>
      <c r="T316">
        <f t="shared" ca="1" si="16"/>
        <v>1</v>
      </c>
      <c r="U316">
        <f t="shared" ca="1" si="17"/>
        <v>0</v>
      </c>
    </row>
    <row r="317" spans="2:21" x14ac:dyDescent="0.35">
      <c r="B317" t="s">
        <v>946</v>
      </c>
      <c r="D317" s="34">
        <v>3006</v>
      </c>
      <c r="E317" s="179">
        <v>45929</v>
      </c>
      <c r="G317" t="s">
        <v>947</v>
      </c>
      <c r="I317" s="179">
        <v>45938</v>
      </c>
      <c r="K317" t="s">
        <v>241</v>
      </c>
      <c r="L317" t="s">
        <v>171</v>
      </c>
      <c r="M317" t="s">
        <v>948</v>
      </c>
      <c r="N317" t="s">
        <v>237</v>
      </c>
      <c r="P317" s="193"/>
      <c r="Q317" s="193" t="str">
        <f>IF(OR(
    AND(COUNTIF(Bugs!A:A,B317)&gt;0,ISNUMBER(SEARCH("x",INDEX(Bugs!C:C,MATCH(B317,Bugs!A:A,0))))),
    AND(COUNTIF(Bugs!B:B,B317)&gt;0,ISNUMBER(SEARCH("x",INDEX(Bugs!C:C,MATCH(B317,Bugs!B:B,0))))),
    AND(COUNTIF(Bugs!A:A,B317)&gt;0,ISNUMBER(SEARCH("x",INDEX(Bugs!D:D,MATCH(B317,Bugs!A:A,0))))),
    AND(COUNTIF(Bugs!B:B,B317)&gt;0,ISNUMBER(SEARCH("x",INDEX(Bugs!D:D,MATCH(B317,Bugs!B:B,0)))))
),"Y","")</f>
        <v/>
      </c>
      <c r="R317">
        <f ca="1">IF(OR(ISNUMBER(MATCH(L317,MasterData!$D$3:$D$18,0)),ISNUMBER(MATCH(L317,MasterData!$C$3:$C$18,0))),
    DATEDIF(E317,I317,"d"),
    DATEDIF(E317,TODAY(),"d"))</f>
        <v>9</v>
      </c>
      <c r="S317">
        <f t="shared" ca="1" si="15"/>
        <v>0</v>
      </c>
      <c r="T317">
        <f t="shared" ca="1" si="16"/>
        <v>1</v>
      </c>
      <c r="U317">
        <f t="shared" ca="1" si="17"/>
        <v>0</v>
      </c>
    </row>
    <row r="318" spans="2:21" x14ac:dyDescent="0.35">
      <c r="B318" t="s">
        <v>949</v>
      </c>
      <c r="D318" s="34" t="s">
        <v>254</v>
      </c>
      <c r="E318" s="179">
        <v>45930</v>
      </c>
      <c r="G318" t="s">
        <v>727</v>
      </c>
      <c r="I318" s="179">
        <v>45930</v>
      </c>
      <c r="K318" t="s">
        <v>235</v>
      </c>
      <c r="L318" t="s">
        <v>164</v>
      </c>
      <c r="M318" t="s">
        <v>950</v>
      </c>
      <c r="N318" t="s">
        <v>237</v>
      </c>
      <c r="P318" s="193"/>
      <c r="Q318" s="193" t="str">
        <f>IF(OR(
    AND(COUNTIF(Bugs!A:A,B318)&gt;0,ISNUMBER(SEARCH("x",INDEX(Bugs!C:C,MATCH(B318,Bugs!A:A,0))))),
    AND(COUNTIF(Bugs!B:B,B318)&gt;0,ISNUMBER(SEARCH("x",INDEX(Bugs!C:C,MATCH(B318,Bugs!B:B,0))))),
    AND(COUNTIF(Bugs!A:A,B318)&gt;0,ISNUMBER(SEARCH("x",INDEX(Bugs!D:D,MATCH(B318,Bugs!A:A,0))))),
    AND(COUNTIF(Bugs!B:B,B318)&gt;0,ISNUMBER(SEARCH("x",INDEX(Bugs!D:D,MATCH(B318,Bugs!B:B,0)))))
),"Y","")</f>
        <v/>
      </c>
      <c r="R318">
        <f ca="1">IF(OR(ISNUMBER(MATCH(L318,MasterData!$D$3:$D$18,0)),ISNUMBER(MATCH(L318,MasterData!$C$3:$C$18,0))),
    DATEDIF(E318,I318,"d"),
    DATEDIF(E318,TODAY(),"d"))</f>
        <v>77</v>
      </c>
      <c r="S318">
        <f t="shared" ca="1" si="15"/>
        <v>0</v>
      </c>
      <c r="T318">
        <f t="shared" ca="1" si="16"/>
        <v>0</v>
      </c>
      <c r="U318">
        <f t="shared" ca="1" si="17"/>
        <v>1</v>
      </c>
    </row>
    <row r="319" spans="2:21" x14ac:dyDescent="0.35">
      <c r="B319" t="s">
        <v>951</v>
      </c>
      <c r="D319" s="34">
        <v>5975</v>
      </c>
      <c r="E319" s="179">
        <v>45930</v>
      </c>
      <c r="G319" t="s">
        <v>710</v>
      </c>
      <c r="I319" s="179">
        <v>45931</v>
      </c>
      <c r="K319" t="s">
        <v>235</v>
      </c>
      <c r="L319" t="s">
        <v>171</v>
      </c>
      <c r="M319" t="s">
        <v>952</v>
      </c>
      <c r="N319" t="s">
        <v>237</v>
      </c>
      <c r="P319" s="193"/>
      <c r="Q319" s="193" t="str">
        <f>IF(OR(
    AND(COUNTIF(Bugs!A:A,B319)&gt;0,ISNUMBER(SEARCH("x",INDEX(Bugs!C:C,MATCH(B319,Bugs!A:A,0))))),
    AND(COUNTIF(Bugs!B:B,B319)&gt;0,ISNUMBER(SEARCH("x",INDEX(Bugs!C:C,MATCH(B319,Bugs!B:B,0))))),
    AND(COUNTIF(Bugs!A:A,B319)&gt;0,ISNUMBER(SEARCH("x",INDEX(Bugs!D:D,MATCH(B319,Bugs!A:A,0))))),
    AND(COUNTIF(Bugs!B:B,B319)&gt;0,ISNUMBER(SEARCH("x",INDEX(Bugs!D:D,MATCH(B319,Bugs!B:B,0)))))
),"Y","")</f>
        <v/>
      </c>
      <c r="R319">
        <f ca="1">IF(OR(ISNUMBER(MATCH(L319,MasterData!$D$3:$D$18,0)),ISNUMBER(MATCH(L319,MasterData!$C$3:$C$18,0))),
    DATEDIF(E319,I319,"d"),
    DATEDIF(E319,TODAY(),"d"))</f>
        <v>1</v>
      </c>
      <c r="S319">
        <f t="shared" ca="1" si="15"/>
        <v>1</v>
      </c>
      <c r="T319">
        <f t="shared" ca="1" si="16"/>
        <v>0</v>
      </c>
      <c r="U319">
        <f t="shared" ca="1" si="17"/>
        <v>0</v>
      </c>
    </row>
    <row r="320" spans="2:21" x14ac:dyDescent="0.35">
      <c r="B320" t="s">
        <v>953</v>
      </c>
      <c r="D320" s="34" t="s">
        <v>480</v>
      </c>
      <c r="E320" s="179">
        <v>45930</v>
      </c>
      <c r="G320" t="s">
        <v>848</v>
      </c>
      <c r="I320" s="179">
        <v>45936</v>
      </c>
      <c r="K320" t="s">
        <v>347</v>
      </c>
      <c r="L320" t="s">
        <v>171</v>
      </c>
      <c r="M320" t="s">
        <v>954</v>
      </c>
      <c r="N320" t="s">
        <v>237</v>
      </c>
      <c r="P320" s="193"/>
      <c r="Q320" s="193" t="str">
        <f>IF(OR(
    AND(COUNTIF(Bugs!A:A,B320)&gt;0,ISNUMBER(SEARCH("x",INDEX(Bugs!C:C,MATCH(B320,Bugs!A:A,0))))),
    AND(COUNTIF(Bugs!B:B,B320)&gt;0,ISNUMBER(SEARCH("x",INDEX(Bugs!C:C,MATCH(B320,Bugs!B:B,0))))),
    AND(COUNTIF(Bugs!A:A,B320)&gt;0,ISNUMBER(SEARCH("x",INDEX(Bugs!D:D,MATCH(B320,Bugs!A:A,0))))),
    AND(COUNTIF(Bugs!B:B,B320)&gt;0,ISNUMBER(SEARCH("x",INDEX(Bugs!D:D,MATCH(B320,Bugs!B:B,0)))))
),"Y","")</f>
        <v/>
      </c>
      <c r="R320">
        <f ca="1">IF(OR(ISNUMBER(MATCH(L320,MasterData!$D$3:$D$18,0)),ISNUMBER(MATCH(L320,MasterData!$C$3:$C$18,0))),
    DATEDIF(E320,I320,"d"),
    DATEDIF(E320,TODAY(),"d"))</f>
        <v>6</v>
      </c>
      <c r="S320">
        <f t="shared" ca="1" si="15"/>
        <v>1</v>
      </c>
      <c r="T320">
        <f t="shared" ca="1" si="16"/>
        <v>0</v>
      </c>
      <c r="U320">
        <f t="shared" ca="1" si="17"/>
        <v>0</v>
      </c>
    </row>
    <row r="321" spans="2:21" x14ac:dyDescent="0.35">
      <c r="B321" t="s">
        <v>955</v>
      </c>
      <c r="D321" s="34">
        <v>3014</v>
      </c>
      <c r="E321" s="179">
        <v>45930</v>
      </c>
      <c r="G321" t="s">
        <v>804</v>
      </c>
      <c r="I321" s="179">
        <v>45936</v>
      </c>
      <c r="K321" t="s">
        <v>235</v>
      </c>
      <c r="L321" t="s">
        <v>171</v>
      </c>
      <c r="M321" t="s">
        <v>956</v>
      </c>
      <c r="N321" t="s">
        <v>237</v>
      </c>
      <c r="P321" s="193"/>
      <c r="Q321" s="193" t="str">
        <f>IF(OR(
    AND(COUNTIF(Bugs!A:A,B321)&gt;0,ISNUMBER(SEARCH("x",INDEX(Bugs!C:C,MATCH(B321,Bugs!A:A,0))))),
    AND(COUNTIF(Bugs!B:B,B321)&gt;0,ISNUMBER(SEARCH("x",INDEX(Bugs!C:C,MATCH(B321,Bugs!B:B,0))))),
    AND(COUNTIF(Bugs!A:A,B321)&gt;0,ISNUMBER(SEARCH("x",INDEX(Bugs!D:D,MATCH(B321,Bugs!A:A,0))))),
    AND(COUNTIF(Bugs!B:B,B321)&gt;0,ISNUMBER(SEARCH("x",INDEX(Bugs!D:D,MATCH(B321,Bugs!B:B,0)))))
),"Y","")</f>
        <v/>
      </c>
      <c r="R321">
        <f ca="1">IF(OR(ISNUMBER(MATCH(L321,MasterData!$D$3:$D$18,0)),ISNUMBER(MATCH(L321,MasterData!$C$3:$C$18,0))),
    DATEDIF(E321,I321,"d"),
    DATEDIF(E321,TODAY(),"d"))</f>
        <v>6</v>
      </c>
      <c r="S321">
        <f t="shared" ca="1" si="15"/>
        <v>1</v>
      </c>
      <c r="T321">
        <f t="shared" ca="1" si="16"/>
        <v>0</v>
      </c>
      <c r="U321">
        <f t="shared" ca="1" si="17"/>
        <v>0</v>
      </c>
    </row>
    <row r="322" spans="2:21" x14ac:dyDescent="0.35">
      <c r="B322" t="s">
        <v>957</v>
      </c>
      <c r="D322" s="34" t="s">
        <v>480</v>
      </c>
      <c r="E322" s="179">
        <v>45931</v>
      </c>
      <c r="G322" t="s">
        <v>715</v>
      </c>
      <c r="I322" s="179">
        <v>45931</v>
      </c>
      <c r="K322" t="s">
        <v>241</v>
      </c>
      <c r="L322" t="s">
        <v>171</v>
      </c>
      <c r="M322" t="s">
        <v>958</v>
      </c>
      <c r="N322" t="s">
        <v>237</v>
      </c>
      <c r="P322" s="193"/>
      <c r="Q322" s="193" t="str">
        <f>IF(OR(
    AND(COUNTIF(Bugs!A:A,B322)&gt;0,ISNUMBER(SEARCH("x",INDEX(Bugs!C:C,MATCH(B322,Bugs!A:A,0))))),
    AND(COUNTIF(Bugs!B:B,B322)&gt;0,ISNUMBER(SEARCH("x",INDEX(Bugs!C:C,MATCH(B322,Bugs!B:B,0))))),
    AND(COUNTIF(Bugs!A:A,B322)&gt;0,ISNUMBER(SEARCH("x",INDEX(Bugs!D:D,MATCH(B322,Bugs!A:A,0))))),
    AND(COUNTIF(Bugs!B:B,B322)&gt;0,ISNUMBER(SEARCH("x",INDEX(Bugs!D:D,MATCH(B322,Bugs!B:B,0)))))
),"Y","")</f>
        <v/>
      </c>
      <c r="R322">
        <f ca="1">IF(OR(ISNUMBER(MATCH(L322,MasterData!$D$3:$D$18,0)),ISNUMBER(MATCH(L322,MasterData!$C$3:$C$18,0))),
    DATEDIF(E322,I322,"d"),
    DATEDIF(E322,TODAY(),"d"))</f>
        <v>0</v>
      </c>
      <c r="S322">
        <f t="shared" ca="1" si="15"/>
        <v>1</v>
      </c>
      <c r="T322">
        <f t="shared" ca="1" si="16"/>
        <v>0</v>
      </c>
      <c r="U322">
        <f t="shared" ca="1" si="17"/>
        <v>0</v>
      </c>
    </row>
    <row r="323" spans="2:21" x14ac:dyDescent="0.35">
      <c r="B323" t="s">
        <v>959</v>
      </c>
      <c r="D323" s="34">
        <v>3003</v>
      </c>
      <c r="E323" s="179">
        <v>45931</v>
      </c>
      <c r="G323" t="s">
        <v>727</v>
      </c>
      <c r="I323" s="179">
        <v>45931</v>
      </c>
      <c r="K323" t="s">
        <v>235</v>
      </c>
      <c r="L323" t="s">
        <v>171</v>
      </c>
      <c r="M323" t="s">
        <v>960</v>
      </c>
      <c r="N323" t="s">
        <v>237</v>
      </c>
      <c r="P323" s="193"/>
      <c r="Q323" s="193" t="str">
        <f>IF(OR(
    AND(COUNTIF(Bugs!A:A,B323)&gt;0,ISNUMBER(SEARCH("x",INDEX(Bugs!C:C,MATCH(B323,Bugs!A:A,0))))),
    AND(COUNTIF(Bugs!B:B,B323)&gt;0,ISNUMBER(SEARCH("x",INDEX(Bugs!C:C,MATCH(B323,Bugs!B:B,0))))),
    AND(COUNTIF(Bugs!A:A,B323)&gt;0,ISNUMBER(SEARCH("x",INDEX(Bugs!D:D,MATCH(B323,Bugs!A:A,0))))),
    AND(COUNTIF(Bugs!B:B,B323)&gt;0,ISNUMBER(SEARCH("x",INDEX(Bugs!D:D,MATCH(B323,Bugs!B:B,0)))))
),"Y","")</f>
        <v/>
      </c>
      <c r="R323">
        <f ca="1">IF(OR(ISNUMBER(MATCH(L323,MasterData!$D$3:$D$18,0)),ISNUMBER(MATCH(L323,MasterData!$C$3:$C$18,0))),
    DATEDIF(E323,I323,"d"),
    DATEDIF(E323,TODAY(),"d"))</f>
        <v>0</v>
      </c>
      <c r="S323">
        <f t="shared" ca="1" si="15"/>
        <v>1</v>
      </c>
      <c r="T323">
        <f t="shared" ca="1" si="16"/>
        <v>0</v>
      </c>
      <c r="U323">
        <f t="shared" ca="1" si="17"/>
        <v>0</v>
      </c>
    </row>
    <row r="324" spans="2:21" x14ac:dyDescent="0.35">
      <c r="B324" t="s">
        <v>961</v>
      </c>
      <c r="D324" s="34" t="s">
        <v>480</v>
      </c>
      <c r="E324" s="179">
        <v>45931</v>
      </c>
      <c r="G324" t="s">
        <v>804</v>
      </c>
      <c r="I324" s="179">
        <v>45936</v>
      </c>
      <c r="K324" t="s">
        <v>241</v>
      </c>
      <c r="L324" t="s">
        <v>171</v>
      </c>
      <c r="M324" t="s">
        <v>962</v>
      </c>
      <c r="N324" t="s">
        <v>237</v>
      </c>
      <c r="P324" s="193"/>
      <c r="Q324" s="193" t="str">
        <f>IF(OR(
    AND(COUNTIF(Bugs!A:A,B324)&gt;0,ISNUMBER(SEARCH("x",INDEX(Bugs!C:C,MATCH(B324,Bugs!A:A,0))))),
    AND(COUNTIF(Bugs!B:B,B324)&gt;0,ISNUMBER(SEARCH("x",INDEX(Bugs!C:C,MATCH(B324,Bugs!B:B,0))))),
    AND(COUNTIF(Bugs!A:A,B324)&gt;0,ISNUMBER(SEARCH("x",INDEX(Bugs!D:D,MATCH(B324,Bugs!A:A,0))))),
    AND(COUNTIF(Bugs!B:B,B324)&gt;0,ISNUMBER(SEARCH("x",INDEX(Bugs!D:D,MATCH(B324,Bugs!B:B,0)))))
),"Y","")</f>
        <v/>
      </c>
      <c r="R324">
        <f ca="1">IF(OR(ISNUMBER(MATCH(L324,MasterData!$D$3:$D$18,0)),ISNUMBER(MATCH(L324,MasterData!$C$3:$C$18,0))),
    DATEDIF(E324,I324,"d"),
    DATEDIF(E324,TODAY(),"d"))</f>
        <v>5</v>
      </c>
      <c r="S324">
        <f t="shared" ca="1" si="15"/>
        <v>1</v>
      </c>
      <c r="T324">
        <f t="shared" ca="1" si="16"/>
        <v>0</v>
      </c>
      <c r="U324">
        <f t="shared" ca="1" si="17"/>
        <v>0</v>
      </c>
    </row>
    <row r="325" spans="2:21" x14ac:dyDescent="0.35">
      <c r="B325" t="s">
        <v>963</v>
      </c>
      <c r="D325" s="34" t="s">
        <v>746</v>
      </c>
      <c r="E325" s="179">
        <v>45931</v>
      </c>
      <c r="G325" t="s">
        <v>816</v>
      </c>
      <c r="I325" s="179">
        <v>45931</v>
      </c>
      <c r="K325" t="s">
        <v>235</v>
      </c>
      <c r="L325" t="s">
        <v>171</v>
      </c>
      <c r="M325" t="s">
        <v>965</v>
      </c>
      <c r="N325" t="s">
        <v>237</v>
      </c>
      <c r="P325" s="193"/>
      <c r="Q325" s="193" t="str">
        <f>IF(OR(
    AND(COUNTIF(Bugs!A:A,B325)&gt;0,ISNUMBER(SEARCH("x",INDEX(Bugs!C:C,MATCH(B325,Bugs!A:A,0))))),
    AND(COUNTIF(Bugs!B:B,B325)&gt;0,ISNUMBER(SEARCH("x",INDEX(Bugs!C:C,MATCH(B325,Bugs!B:B,0))))),
    AND(COUNTIF(Bugs!A:A,B325)&gt;0,ISNUMBER(SEARCH("x",INDEX(Bugs!D:D,MATCH(B325,Bugs!A:A,0))))),
    AND(COUNTIF(Bugs!B:B,B325)&gt;0,ISNUMBER(SEARCH("x",INDEX(Bugs!D:D,MATCH(B325,Bugs!B:B,0)))))
),"Y","")</f>
        <v/>
      </c>
      <c r="R325">
        <f ca="1">IF(OR(ISNUMBER(MATCH(L325,MasterData!$D$3:$D$18,0)),ISNUMBER(MATCH(L325,MasterData!$C$3:$C$18,0))),
    DATEDIF(E325,I325,"d"),
    DATEDIF(E325,TODAY(),"d"))</f>
        <v>0</v>
      </c>
      <c r="S325">
        <f t="shared" ca="1" si="15"/>
        <v>1</v>
      </c>
      <c r="T325">
        <f t="shared" ca="1" si="16"/>
        <v>0</v>
      </c>
      <c r="U325">
        <f t="shared" ca="1" si="17"/>
        <v>0</v>
      </c>
    </row>
    <row r="326" spans="2:21" x14ac:dyDescent="0.35">
      <c r="B326" t="s">
        <v>966</v>
      </c>
      <c r="D326" s="34" t="s">
        <v>717</v>
      </c>
      <c r="E326" s="179">
        <v>45931</v>
      </c>
      <c r="G326" t="s">
        <v>967</v>
      </c>
      <c r="I326" s="179">
        <v>45931</v>
      </c>
      <c r="K326" t="s">
        <v>235</v>
      </c>
      <c r="L326" t="s">
        <v>171</v>
      </c>
      <c r="M326" t="s">
        <v>968</v>
      </c>
      <c r="N326" t="s">
        <v>237</v>
      </c>
      <c r="P326" s="193"/>
      <c r="Q326" s="193" t="str">
        <f>IF(OR(
    AND(COUNTIF(Bugs!A:A,B326)&gt;0,ISNUMBER(SEARCH("x",INDEX(Bugs!C:C,MATCH(B326,Bugs!A:A,0))))),
    AND(COUNTIF(Bugs!B:B,B326)&gt;0,ISNUMBER(SEARCH("x",INDEX(Bugs!C:C,MATCH(B326,Bugs!B:B,0))))),
    AND(COUNTIF(Bugs!A:A,B326)&gt;0,ISNUMBER(SEARCH("x",INDEX(Bugs!D:D,MATCH(B326,Bugs!A:A,0))))),
    AND(COUNTIF(Bugs!B:B,B326)&gt;0,ISNUMBER(SEARCH("x",INDEX(Bugs!D:D,MATCH(B326,Bugs!B:B,0)))))
),"Y","")</f>
        <v/>
      </c>
      <c r="R326">
        <f ca="1">IF(OR(ISNUMBER(MATCH(L326,MasterData!$D$3:$D$18,0)),ISNUMBER(MATCH(L326,MasterData!$C$3:$C$18,0))),
    DATEDIF(E326,I326,"d"),
    DATEDIF(E326,TODAY(),"d"))</f>
        <v>0</v>
      </c>
      <c r="S326">
        <f t="shared" ca="1" si="15"/>
        <v>1</v>
      </c>
      <c r="T326">
        <f t="shared" ca="1" si="16"/>
        <v>0</v>
      </c>
      <c r="U326">
        <f t="shared" ca="1" si="17"/>
        <v>0</v>
      </c>
    </row>
    <row r="327" spans="2:21" x14ac:dyDescent="0.35">
      <c r="B327" t="s">
        <v>969</v>
      </c>
      <c r="D327" s="34" t="s">
        <v>480</v>
      </c>
      <c r="E327" s="179">
        <v>45931</v>
      </c>
      <c r="G327" t="s">
        <v>715</v>
      </c>
      <c r="I327" s="179">
        <v>45931</v>
      </c>
      <c r="K327" t="s">
        <v>241</v>
      </c>
      <c r="L327" t="s">
        <v>171</v>
      </c>
      <c r="M327" t="s">
        <v>970</v>
      </c>
      <c r="N327" t="s">
        <v>237</v>
      </c>
      <c r="P327" s="193"/>
      <c r="Q327" s="193" t="str">
        <f>IF(OR(
    AND(COUNTIF(Bugs!A:A,B327)&gt;0,ISNUMBER(SEARCH("x",INDEX(Bugs!C:C,MATCH(B327,Bugs!A:A,0))))),
    AND(COUNTIF(Bugs!B:B,B327)&gt;0,ISNUMBER(SEARCH("x",INDEX(Bugs!C:C,MATCH(B327,Bugs!B:B,0))))),
    AND(COUNTIF(Bugs!A:A,B327)&gt;0,ISNUMBER(SEARCH("x",INDEX(Bugs!D:D,MATCH(B327,Bugs!A:A,0))))),
    AND(COUNTIF(Bugs!B:B,B327)&gt;0,ISNUMBER(SEARCH("x",INDEX(Bugs!D:D,MATCH(B327,Bugs!B:B,0)))))
),"Y","")</f>
        <v/>
      </c>
      <c r="R327">
        <f ca="1">IF(OR(ISNUMBER(MATCH(L327,MasterData!$D$3:$D$18,0)),ISNUMBER(MATCH(L327,MasterData!$C$3:$C$18,0))),
    DATEDIF(E327,I327,"d"),
    DATEDIF(E327,TODAY(),"d"))</f>
        <v>0</v>
      </c>
      <c r="S327">
        <f t="shared" ca="1" si="15"/>
        <v>1</v>
      </c>
      <c r="T327">
        <f t="shared" ca="1" si="16"/>
        <v>0</v>
      </c>
      <c r="U327">
        <f t="shared" ca="1" si="17"/>
        <v>0</v>
      </c>
    </row>
    <row r="328" spans="2:21" x14ac:dyDescent="0.35">
      <c r="B328" t="s">
        <v>971</v>
      </c>
      <c r="D328" s="34" t="s">
        <v>480</v>
      </c>
      <c r="E328" s="179">
        <v>45932</v>
      </c>
      <c r="G328" t="s">
        <v>715</v>
      </c>
      <c r="I328" s="179">
        <v>45932</v>
      </c>
      <c r="K328" t="s">
        <v>241</v>
      </c>
      <c r="L328" t="s">
        <v>171</v>
      </c>
      <c r="M328" t="s">
        <v>972</v>
      </c>
      <c r="N328" t="s">
        <v>237</v>
      </c>
      <c r="P328" s="193"/>
      <c r="Q328" s="193" t="str">
        <f>IF(OR(
    AND(COUNTIF(Bugs!A:A,B328)&gt;0,ISNUMBER(SEARCH("x",INDEX(Bugs!C:C,MATCH(B328,Bugs!A:A,0))))),
    AND(COUNTIF(Bugs!B:B,B328)&gt;0,ISNUMBER(SEARCH("x",INDEX(Bugs!C:C,MATCH(B328,Bugs!B:B,0))))),
    AND(COUNTIF(Bugs!A:A,B328)&gt;0,ISNUMBER(SEARCH("x",INDEX(Bugs!D:D,MATCH(B328,Bugs!A:A,0))))),
    AND(COUNTIF(Bugs!B:B,B328)&gt;0,ISNUMBER(SEARCH("x",INDEX(Bugs!D:D,MATCH(B328,Bugs!B:B,0)))))
),"Y","")</f>
        <v/>
      </c>
      <c r="R328">
        <f ca="1">IF(OR(ISNUMBER(MATCH(L328,MasterData!$D$3:$D$18,0)),ISNUMBER(MATCH(L328,MasterData!$C$3:$C$18,0))),
    DATEDIF(E328,I328,"d"),
    DATEDIF(E328,TODAY(),"d"))</f>
        <v>0</v>
      </c>
      <c r="S328">
        <f t="shared" ca="1" si="15"/>
        <v>1</v>
      </c>
      <c r="T328">
        <f t="shared" ca="1" si="16"/>
        <v>0</v>
      </c>
      <c r="U328">
        <f t="shared" ca="1" si="17"/>
        <v>0</v>
      </c>
    </row>
    <row r="329" spans="2:21" x14ac:dyDescent="0.35">
      <c r="B329" t="s">
        <v>973</v>
      </c>
      <c r="D329" s="34" t="s">
        <v>480</v>
      </c>
      <c r="E329" s="179">
        <v>45932</v>
      </c>
      <c r="G329" t="s">
        <v>974</v>
      </c>
      <c r="I329" s="179">
        <v>45936</v>
      </c>
      <c r="K329" t="s">
        <v>241</v>
      </c>
      <c r="L329" t="s">
        <v>171</v>
      </c>
      <c r="M329" t="s">
        <v>975</v>
      </c>
      <c r="N329" t="s">
        <v>237</v>
      </c>
      <c r="P329" s="193"/>
      <c r="Q329" s="193" t="str">
        <f>IF(OR(
    AND(COUNTIF(Bugs!A:A,B329)&gt;0,ISNUMBER(SEARCH("x",INDEX(Bugs!C:C,MATCH(B329,Bugs!A:A,0))))),
    AND(COUNTIF(Bugs!B:B,B329)&gt;0,ISNUMBER(SEARCH("x",INDEX(Bugs!C:C,MATCH(B329,Bugs!B:B,0))))),
    AND(COUNTIF(Bugs!A:A,B329)&gt;0,ISNUMBER(SEARCH("x",INDEX(Bugs!D:D,MATCH(B329,Bugs!A:A,0))))),
    AND(COUNTIF(Bugs!B:B,B329)&gt;0,ISNUMBER(SEARCH("x",INDEX(Bugs!D:D,MATCH(B329,Bugs!B:B,0)))))
),"Y","")</f>
        <v/>
      </c>
      <c r="R329">
        <f ca="1">IF(OR(ISNUMBER(MATCH(L329,MasterData!$D$3:$D$18,0)),ISNUMBER(MATCH(L329,MasterData!$C$3:$C$18,0))),
    DATEDIF(E329,I329,"d"),
    DATEDIF(E329,TODAY(),"d"))</f>
        <v>4</v>
      </c>
      <c r="S329">
        <f t="shared" ref="S329:S348" ca="1" si="18">IF(AND($R329&gt;=0,$R329&lt;=7),1,0)</f>
        <v>1</v>
      </c>
      <c r="T329">
        <f t="shared" ref="T329:T330" ca="1" si="19">IF(AND($R329&gt;7,R329&lt;=30),1,0)</f>
        <v>0</v>
      </c>
      <c r="U329">
        <f t="shared" ref="U329:U348" ca="1" si="20">IF($R329&gt;30,1,0)</f>
        <v>0</v>
      </c>
    </row>
    <row r="330" spans="2:21" x14ac:dyDescent="0.35">
      <c r="B330" t="s">
        <v>976</v>
      </c>
      <c r="D330" s="34">
        <v>3014</v>
      </c>
      <c r="E330" s="179">
        <v>45932</v>
      </c>
      <c r="G330" t="s">
        <v>715</v>
      </c>
      <c r="I330" s="179">
        <v>45933</v>
      </c>
      <c r="K330" t="s">
        <v>235</v>
      </c>
      <c r="L330" t="s">
        <v>171</v>
      </c>
      <c r="M330" t="s">
        <v>977</v>
      </c>
      <c r="N330" t="s">
        <v>237</v>
      </c>
      <c r="P330" s="193"/>
      <c r="Q330" s="193" t="str">
        <f>IF(OR(
    AND(COUNTIF(Bugs!A:A,B330)&gt;0,ISNUMBER(SEARCH("x",INDEX(Bugs!C:C,MATCH(B330,Bugs!A:A,0))))),
    AND(COUNTIF(Bugs!B:B,B330)&gt;0,ISNUMBER(SEARCH("x",INDEX(Bugs!C:C,MATCH(B330,Bugs!B:B,0))))),
    AND(COUNTIF(Bugs!A:A,B330)&gt;0,ISNUMBER(SEARCH("x",INDEX(Bugs!D:D,MATCH(B330,Bugs!A:A,0))))),
    AND(COUNTIF(Bugs!B:B,B330)&gt;0,ISNUMBER(SEARCH("x",INDEX(Bugs!D:D,MATCH(B330,Bugs!B:B,0)))))
),"Y","")</f>
        <v/>
      </c>
      <c r="R330">
        <f ca="1">IF(OR(ISNUMBER(MATCH(L330,MasterData!$D$3:$D$18,0)),ISNUMBER(MATCH(L330,MasterData!$C$3:$C$18,0))),
    DATEDIF(E330,I330,"d"),
    DATEDIF(E330,TODAY(),"d"))</f>
        <v>1</v>
      </c>
      <c r="S330">
        <f t="shared" ca="1" si="18"/>
        <v>1</v>
      </c>
      <c r="T330">
        <f t="shared" ca="1" si="19"/>
        <v>0</v>
      </c>
      <c r="U330">
        <f t="shared" ca="1" si="20"/>
        <v>0</v>
      </c>
    </row>
    <row r="331" spans="2:21" x14ac:dyDescent="0.35">
      <c r="B331" t="s">
        <v>979</v>
      </c>
      <c r="D331" s="34">
        <v>3014</v>
      </c>
      <c r="E331" s="179">
        <v>45936</v>
      </c>
      <c r="G331" t="s">
        <v>718</v>
      </c>
      <c r="I331" s="179">
        <v>45938</v>
      </c>
      <c r="K331" t="s">
        <v>241</v>
      </c>
      <c r="L331" t="s">
        <v>171</v>
      </c>
      <c r="M331" t="s">
        <v>980</v>
      </c>
      <c r="N331" t="s">
        <v>237</v>
      </c>
      <c r="P331" s="193"/>
      <c r="Q331" s="193" t="str">
        <f>IF(OR(
    AND(COUNTIF(Bugs!A:A,B331)&gt;0,ISNUMBER(SEARCH("x",INDEX(Bugs!C:C,MATCH(B331,Bugs!A:A,0))))),
    AND(COUNTIF(Bugs!B:B,B331)&gt;0,ISNUMBER(SEARCH("x",INDEX(Bugs!C:C,MATCH(B331,Bugs!B:B,0))))),
    AND(COUNTIF(Bugs!A:A,B331)&gt;0,ISNUMBER(SEARCH("x",INDEX(Bugs!D:D,MATCH(B331,Bugs!A:A,0))))),
    AND(COUNTIF(Bugs!B:B,B331)&gt;0,ISNUMBER(SEARCH("x",INDEX(Bugs!D:D,MATCH(B331,Bugs!B:B,0)))))
),"Y","")</f>
        <v/>
      </c>
      <c r="R331">
        <f ca="1">IF(OR(ISNUMBER(MATCH(L331,MasterData!$D$3:$D$18,0)),ISNUMBER(MATCH(L331,MasterData!$C$3:$C$18,0))),
    DATEDIF(E331,I331,"d"),
    DATEDIF(E331,TODAY(),"d"))</f>
        <v>2</v>
      </c>
      <c r="S331">
        <f t="shared" ca="1" si="18"/>
        <v>1</v>
      </c>
      <c r="T331">
        <f t="shared" ref="T331:T342" ca="1" si="21">IF(AND($R331&gt;7,R331&lt;=30),1,0)</f>
        <v>0</v>
      </c>
      <c r="U331">
        <f t="shared" ca="1" si="20"/>
        <v>0</v>
      </c>
    </row>
    <row r="332" spans="2:21" x14ac:dyDescent="0.35">
      <c r="B332" t="s">
        <v>981</v>
      </c>
      <c r="D332" s="34">
        <v>3014</v>
      </c>
      <c r="E332" s="179">
        <v>45936</v>
      </c>
      <c r="G332" t="s">
        <v>982</v>
      </c>
      <c r="I332" s="179">
        <v>45936</v>
      </c>
      <c r="K332" t="s">
        <v>235</v>
      </c>
      <c r="L332" t="s">
        <v>171</v>
      </c>
      <c r="M332" t="s">
        <v>983</v>
      </c>
      <c r="N332" t="s">
        <v>237</v>
      </c>
      <c r="P332" s="193"/>
      <c r="Q332" s="193" t="str">
        <f>IF(OR(
    AND(COUNTIF(Bugs!A:A,B332)&gt;0,ISNUMBER(SEARCH("x",INDEX(Bugs!C:C,MATCH(B332,Bugs!A:A,0))))),
    AND(COUNTIF(Bugs!B:B,B332)&gt;0,ISNUMBER(SEARCH("x",INDEX(Bugs!C:C,MATCH(B332,Bugs!B:B,0))))),
    AND(COUNTIF(Bugs!A:A,B332)&gt;0,ISNUMBER(SEARCH("x",INDEX(Bugs!D:D,MATCH(B332,Bugs!A:A,0))))),
    AND(COUNTIF(Bugs!B:B,B332)&gt;0,ISNUMBER(SEARCH("x",INDEX(Bugs!D:D,MATCH(B332,Bugs!B:B,0)))))
),"Y","")</f>
        <v/>
      </c>
      <c r="R332">
        <f ca="1">IF(OR(ISNUMBER(MATCH(L332,MasterData!$D$3:$D$18,0)),ISNUMBER(MATCH(L332,MasterData!$C$3:$C$18,0))),
    DATEDIF(E332,I332,"d"),
    DATEDIF(E332,TODAY(),"d"))</f>
        <v>0</v>
      </c>
      <c r="S332">
        <f t="shared" ca="1" si="18"/>
        <v>1</v>
      </c>
      <c r="T332">
        <f t="shared" ca="1" si="21"/>
        <v>0</v>
      </c>
      <c r="U332">
        <f t="shared" ca="1" si="20"/>
        <v>0</v>
      </c>
    </row>
    <row r="333" spans="2:21" x14ac:dyDescent="0.35">
      <c r="B333" t="s">
        <v>82</v>
      </c>
      <c r="D333" s="34" t="s">
        <v>480</v>
      </c>
      <c r="E333" s="179">
        <v>45936</v>
      </c>
      <c r="G333" t="s">
        <v>715</v>
      </c>
      <c r="I333" s="179">
        <v>45936</v>
      </c>
      <c r="K333" t="s">
        <v>235</v>
      </c>
      <c r="L333" t="s">
        <v>164</v>
      </c>
      <c r="M333" t="s">
        <v>984</v>
      </c>
      <c r="N333" t="s">
        <v>237</v>
      </c>
      <c r="P333" s="204" t="s">
        <v>798</v>
      </c>
      <c r="Q333" s="193" t="str">
        <f>IF(OR(
    AND(COUNTIF(Bugs!A:A,B333)&gt;0,ISNUMBER(SEARCH("x",INDEX(Bugs!C:C,MATCH(B333,Bugs!A:A,0))))),
    AND(COUNTIF(Bugs!B:B,B333)&gt;0,ISNUMBER(SEARCH("x",INDEX(Bugs!C:C,MATCH(B333,Bugs!B:B,0))))),
    AND(COUNTIF(Bugs!A:A,B333)&gt;0,ISNUMBER(SEARCH("x",INDEX(Bugs!D:D,MATCH(B333,Bugs!A:A,0))))),
    AND(COUNTIF(Bugs!B:B,B333)&gt;0,ISNUMBER(SEARCH("x",INDEX(Bugs!D:D,MATCH(B333,Bugs!B:B,0)))))
),"Y","")</f>
        <v>Y</v>
      </c>
      <c r="R333">
        <f ca="1">IF(OR(ISNUMBER(MATCH(L333,MasterData!$D$3:$D$18,0)),ISNUMBER(MATCH(L333,MasterData!$C$3:$C$18,0))),
    DATEDIF(E333,I333,"d"),
    DATEDIF(E333,TODAY(),"d"))</f>
        <v>71</v>
      </c>
      <c r="S333">
        <f t="shared" ca="1" si="18"/>
        <v>0</v>
      </c>
      <c r="T333">
        <f t="shared" ca="1" si="21"/>
        <v>0</v>
      </c>
      <c r="U333">
        <f t="shared" ca="1" si="20"/>
        <v>1</v>
      </c>
    </row>
    <row r="334" spans="2:21" x14ac:dyDescent="0.35">
      <c r="B334" t="s">
        <v>985</v>
      </c>
      <c r="D334" s="34">
        <v>3014</v>
      </c>
      <c r="E334" s="179">
        <v>45936</v>
      </c>
      <c r="G334" t="s">
        <v>982</v>
      </c>
      <c r="I334" s="179">
        <v>45938</v>
      </c>
      <c r="K334" t="s">
        <v>241</v>
      </c>
      <c r="L334" t="s">
        <v>171</v>
      </c>
      <c r="M334" t="s">
        <v>986</v>
      </c>
      <c r="N334" t="s">
        <v>237</v>
      </c>
      <c r="P334" s="193"/>
      <c r="Q334" s="193" t="str">
        <f>IF(OR(
    AND(COUNTIF(Bugs!A:A,B334)&gt;0,ISNUMBER(SEARCH("x",INDEX(Bugs!C:C,MATCH(B334,Bugs!A:A,0))))),
    AND(COUNTIF(Bugs!B:B,B334)&gt;0,ISNUMBER(SEARCH("x",INDEX(Bugs!C:C,MATCH(B334,Bugs!B:B,0))))),
    AND(COUNTIF(Bugs!A:A,B334)&gt;0,ISNUMBER(SEARCH("x",INDEX(Bugs!D:D,MATCH(B334,Bugs!A:A,0))))),
    AND(COUNTIF(Bugs!B:B,B334)&gt;0,ISNUMBER(SEARCH("x",INDEX(Bugs!D:D,MATCH(B334,Bugs!B:B,0)))))
),"Y","")</f>
        <v/>
      </c>
      <c r="R334">
        <f ca="1">IF(OR(ISNUMBER(MATCH(L334,MasterData!$D$3:$D$18,0)),ISNUMBER(MATCH(L334,MasterData!$C$3:$C$18,0))),
    DATEDIF(E334,I334,"d"),
    DATEDIF(E334,TODAY(),"d"))</f>
        <v>2</v>
      </c>
      <c r="S334">
        <f t="shared" ca="1" si="18"/>
        <v>1</v>
      </c>
      <c r="T334">
        <f t="shared" ca="1" si="21"/>
        <v>0</v>
      </c>
      <c r="U334">
        <f t="shared" ca="1" si="20"/>
        <v>0</v>
      </c>
    </row>
    <row r="335" spans="2:21" x14ac:dyDescent="0.35">
      <c r="B335" t="s">
        <v>987</v>
      </c>
      <c r="D335" s="34">
        <v>3366</v>
      </c>
      <c r="E335" s="179">
        <v>45937</v>
      </c>
      <c r="G335" t="s">
        <v>905</v>
      </c>
      <c r="I335" s="179">
        <v>45938</v>
      </c>
      <c r="K335" t="s">
        <v>235</v>
      </c>
      <c r="L335" t="s">
        <v>171</v>
      </c>
      <c r="M335" t="s">
        <v>988</v>
      </c>
      <c r="N335" t="s">
        <v>237</v>
      </c>
      <c r="P335" s="193"/>
      <c r="Q335" s="193" t="str">
        <f>IF(OR(
    AND(COUNTIF(Bugs!A:A,B335)&gt;0,ISNUMBER(SEARCH("x",INDEX(Bugs!C:C,MATCH(B335,Bugs!A:A,0))))),
    AND(COUNTIF(Bugs!B:B,B335)&gt;0,ISNUMBER(SEARCH("x",INDEX(Bugs!C:C,MATCH(B335,Bugs!B:B,0))))),
    AND(COUNTIF(Bugs!A:A,B335)&gt;0,ISNUMBER(SEARCH("x",INDEX(Bugs!D:D,MATCH(B335,Bugs!A:A,0))))),
    AND(COUNTIF(Bugs!B:B,B335)&gt;0,ISNUMBER(SEARCH("x",INDEX(Bugs!D:D,MATCH(B335,Bugs!B:B,0)))))
),"Y","")</f>
        <v/>
      </c>
      <c r="R335">
        <f ca="1">IF(OR(ISNUMBER(MATCH(L335,MasterData!$D$3:$D$18,0)),ISNUMBER(MATCH(L335,MasterData!$C$3:$C$18,0))),
    DATEDIF(E335,I335,"d"),
    DATEDIF(E335,TODAY(),"d"))</f>
        <v>1</v>
      </c>
      <c r="S335">
        <f t="shared" ca="1" si="18"/>
        <v>1</v>
      </c>
      <c r="T335">
        <f t="shared" ca="1" si="21"/>
        <v>0</v>
      </c>
      <c r="U335">
        <f t="shared" ca="1" si="20"/>
        <v>0</v>
      </c>
    </row>
    <row r="336" spans="2:21" x14ac:dyDescent="0.35">
      <c r="B336" t="s">
        <v>989</v>
      </c>
      <c r="D336" s="34" t="s">
        <v>480</v>
      </c>
      <c r="E336" s="179">
        <v>45937</v>
      </c>
      <c r="G336" t="s">
        <v>715</v>
      </c>
      <c r="I336" s="179">
        <v>45939</v>
      </c>
      <c r="K336" t="s">
        <v>241</v>
      </c>
      <c r="L336" t="s">
        <v>171</v>
      </c>
      <c r="M336" t="s">
        <v>990</v>
      </c>
      <c r="N336" t="s">
        <v>237</v>
      </c>
      <c r="P336" s="193"/>
      <c r="Q336" s="193" t="str">
        <f>IF(OR(
    AND(COUNTIF(Bugs!A:A,B336)&gt;0,ISNUMBER(SEARCH("x",INDEX(Bugs!C:C,MATCH(B336,Bugs!A:A,0))))),
    AND(COUNTIF(Bugs!B:B,B336)&gt;0,ISNUMBER(SEARCH("x",INDEX(Bugs!C:C,MATCH(B336,Bugs!B:B,0))))),
    AND(COUNTIF(Bugs!A:A,B336)&gt;0,ISNUMBER(SEARCH("x",INDEX(Bugs!D:D,MATCH(B336,Bugs!A:A,0))))),
    AND(COUNTIF(Bugs!B:B,B336)&gt;0,ISNUMBER(SEARCH("x",INDEX(Bugs!D:D,MATCH(B336,Bugs!B:B,0)))))
),"Y","")</f>
        <v/>
      </c>
      <c r="R336">
        <f ca="1">IF(OR(ISNUMBER(MATCH(L336,MasterData!$D$3:$D$18,0)),ISNUMBER(MATCH(L336,MasterData!$C$3:$C$18,0))),
    DATEDIF(E336,I336,"d"),
    DATEDIF(E336,TODAY(),"d"))</f>
        <v>2</v>
      </c>
      <c r="S336">
        <f t="shared" ca="1" si="18"/>
        <v>1</v>
      </c>
      <c r="T336">
        <f t="shared" ca="1" si="21"/>
        <v>0</v>
      </c>
      <c r="U336">
        <f t="shared" ca="1" si="20"/>
        <v>0</v>
      </c>
    </row>
    <row r="337" spans="2:21" x14ac:dyDescent="0.35">
      <c r="B337" t="s">
        <v>991</v>
      </c>
      <c r="D337" s="34" t="s">
        <v>480</v>
      </c>
      <c r="E337" s="179">
        <v>45937</v>
      </c>
      <c r="G337" t="s">
        <v>886</v>
      </c>
      <c r="I337" s="179">
        <v>45938</v>
      </c>
      <c r="K337" t="s">
        <v>235</v>
      </c>
      <c r="L337" t="s">
        <v>171</v>
      </c>
      <c r="M337" t="s">
        <v>992</v>
      </c>
      <c r="N337" t="s">
        <v>237</v>
      </c>
      <c r="P337" s="193"/>
      <c r="Q337" s="193" t="str">
        <f>IF(OR(
    AND(COUNTIF(Bugs!A:A,B337)&gt;0,ISNUMBER(SEARCH("x",INDEX(Bugs!C:C,MATCH(B337,Bugs!A:A,0))))),
    AND(COUNTIF(Bugs!B:B,B337)&gt;0,ISNUMBER(SEARCH("x",INDEX(Bugs!C:C,MATCH(B337,Bugs!B:B,0))))),
    AND(COUNTIF(Bugs!A:A,B337)&gt;0,ISNUMBER(SEARCH("x",INDEX(Bugs!D:D,MATCH(B337,Bugs!A:A,0))))),
    AND(COUNTIF(Bugs!B:B,B337)&gt;0,ISNUMBER(SEARCH("x",INDEX(Bugs!D:D,MATCH(B337,Bugs!B:B,0)))))
),"Y","")</f>
        <v/>
      </c>
      <c r="R337">
        <f ca="1">IF(OR(ISNUMBER(MATCH(L337,MasterData!$D$3:$D$18,0)),ISNUMBER(MATCH(L337,MasterData!$C$3:$C$18,0))),
    DATEDIF(E337,I337,"d"),
    DATEDIF(E337,TODAY(),"d"))</f>
        <v>1</v>
      </c>
      <c r="S337">
        <f t="shared" ca="1" si="18"/>
        <v>1</v>
      </c>
      <c r="T337">
        <f t="shared" ca="1" si="21"/>
        <v>0</v>
      </c>
      <c r="U337">
        <f t="shared" ca="1" si="20"/>
        <v>0</v>
      </c>
    </row>
    <row r="338" spans="2:21" x14ac:dyDescent="0.35">
      <c r="B338" t="s">
        <v>993</v>
      </c>
      <c r="D338" s="34">
        <v>3014</v>
      </c>
      <c r="E338" s="179">
        <v>45937</v>
      </c>
      <c r="G338" t="s">
        <v>715</v>
      </c>
      <c r="I338" s="179">
        <v>45937</v>
      </c>
      <c r="K338" t="s">
        <v>235</v>
      </c>
      <c r="L338" t="s">
        <v>164</v>
      </c>
      <c r="M338" t="s">
        <v>994</v>
      </c>
      <c r="N338" t="s">
        <v>237</v>
      </c>
      <c r="P338" s="193"/>
      <c r="Q338" s="193" t="str">
        <f>IF(OR(
    AND(COUNTIF(Bugs!A:A,B338)&gt;0,ISNUMBER(SEARCH("x",INDEX(Bugs!C:C,MATCH(B338,Bugs!A:A,0))))),
    AND(COUNTIF(Bugs!B:B,B338)&gt;0,ISNUMBER(SEARCH("x",INDEX(Bugs!C:C,MATCH(B338,Bugs!B:B,0))))),
    AND(COUNTIF(Bugs!A:A,B338)&gt;0,ISNUMBER(SEARCH("x",INDEX(Bugs!D:D,MATCH(B338,Bugs!A:A,0))))),
    AND(COUNTIF(Bugs!B:B,B338)&gt;0,ISNUMBER(SEARCH("x",INDEX(Bugs!D:D,MATCH(B338,Bugs!B:B,0)))))
),"Y","")</f>
        <v/>
      </c>
      <c r="R338">
        <f ca="1">IF(OR(ISNUMBER(MATCH(L338,MasterData!$D$3:$D$18,0)),ISNUMBER(MATCH(L338,MasterData!$C$3:$C$18,0))),
    DATEDIF(E338,I338,"d"),
    DATEDIF(E338,TODAY(),"d"))</f>
        <v>70</v>
      </c>
      <c r="S338">
        <f t="shared" ca="1" si="18"/>
        <v>0</v>
      </c>
      <c r="T338">
        <f t="shared" ca="1" si="21"/>
        <v>0</v>
      </c>
      <c r="U338">
        <f t="shared" ca="1" si="20"/>
        <v>1</v>
      </c>
    </row>
    <row r="339" spans="2:21" x14ac:dyDescent="0.35">
      <c r="B339" t="s">
        <v>995</v>
      </c>
      <c r="D339" s="34">
        <v>3014</v>
      </c>
      <c r="E339" s="179">
        <v>45937</v>
      </c>
      <c r="G339" t="s">
        <v>715</v>
      </c>
      <c r="I339" s="179">
        <v>45938</v>
      </c>
      <c r="K339" t="s">
        <v>241</v>
      </c>
      <c r="L339" t="s">
        <v>171</v>
      </c>
      <c r="M339" t="s">
        <v>996</v>
      </c>
      <c r="N339" t="s">
        <v>237</v>
      </c>
      <c r="P339" s="193"/>
      <c r="Q339" s="193" t="str">
        <f>IF(OR(
    AND(COUNTIF(Bugs!A:A,B339)&gt;0,ISNUMBER(SEARCH("x",INDEX(Bugs!C:C,MATCH(B339,Bugs!A:A,0))))),
    AND(COUNTIF(Bugs!B:B,B339)&gt;0,ISNUMBER(SEARCH("x",INDEX(Bugs!C:C,MATCH(B339,Bugs!B:B,0))))),
    AND(COUNTIF(Bugs!A:A,B339)&gt;0,ISNUMBER(SEARCH("x",INDEX(Bugs!D:D,MATCH(B339,Bugs!A:A,0))))),
    AND(COUNTIF(Bugs!B:B,B339)&gt;0,ISNUMBER(SEARCH("x",INDEX(Bugs!D:D,MATCH(B339,Bugs!B:B,0)))))
),"Y","")</f>
        <v/>
      </c>
      <c r="R339">
        <f ca="1">IF(OR(ISNUMBER(MATCH(L339,MasterData!$D$3:$D$18,0)),ISNUMBER(MATCH(L339,MasterData!$C$3:$C$18,0))),
    DATEDIF(E339,I339,"d"),
    DATEDIF(E339,TODAY(),"d"))</f>
        <v>1</v>
      </c>
      <c r="S339">
        <f t="shared" ca="1" si="18"/>
        <v>1</v>
      </c>
      <c r="T339">
        <f t="shared" ca="1" si="21"/>
        <v>0</v>
      </c>
      <c r="U339">
        <f t="shared" ca="1" si="20"/>
        <v>0</v>
      </c>
    </row>
    <row r="340" spans="2:21" x14ac:dyDescent="0.35">
      <c r="B340" t="s">
        <v>83</v>
      </c>
      <c r="D340" s="34">
        <v>3014</v>
      </c>
      <c r="E340" s="179">
        <v>45937</v>
      </c>
      <c r="G340" t="s">
        <v>715</v>
      </c>
      <c r="I340" s="179">
        <v>45937</v>
      </c>
      <c r="K340" t="s">
        <v>235</v>
      </c>
      <c r="L340" t="s">
        <v>164</v>
      </c>
      <c r="M340" t="s">
        <v>997</v>
      </c>
      <c r="N340" t="s">
        <v>237</v>
      </c>
      <c r="P340" s="204" t="s">
        <v>798</v>
      </c>
      <c r="Q340" s="193" t="str">
        <f>IF(OR(
    AND(COUNTIF(Bugs!A:A,B340)&gt;0,ISNUMBER(SEARCH("x",INDEX(Bugs!C:C,MATCH(B340,Bugs!A:A,0))))),
    AND(COUNTIF(Bugs!B:B,B340)&gt;0,ISNUMBER(SEARCH("x",INDEX(Bugs!C:C,MATCH(B340,Bugs!B:B,0))))),
    AND(COUNTIF(Bugs!A:A,B340)&gt;0,ISNUMBER(SEARCH("x",INDEX(Bugs!D:D,MATCH(B340,Bugs!A:A,0))))),
    AND(COUNTIF(Bugs!B:B,B340)&gt;0,ISNUMBER(SEARCH("x",INDEX(Bugs!D:D,MATCH(B340,Bugs!B:B,0)))))
),"Y","")</f>
        <v>Y</v>
      </c>
      <c r="R340">
        <f ca="1">IF(OR(ISNUMBER(MATCH(L340,MasterData!$D$3:$D$18,0)),ISNUMBER(MATCH(L340,MasterData!$C$3:$C$18,0))),
    DATEDIF(E340,I340,"d"),
    DATEDIF(E340,TODAY(),"d"))</f>
        <v>70</v>
      </c>
      <c r="S340">
        <f t="shared" ca="1" si="18"/>
        <v>0</v>
      </c>
      <c r="T340">
        <f t="shared" ca="1" si="21"/>
        <v>0</v>
      </c>
      <c r="U340">
        <f t="shared" ca="1" si="20"/>
        <v>1</v>
      </c>
    </row>
    <row r="341" spans="2:21" x14ac:dyDescent="0.35">
      <c r="B341" t="s">
        <v>84</v>
      </c>
      <c r="D341" s="34" t="s">
        <v>746</v>
      </c>
      <c r="E341" s="179">
        <v>45938</v>
      </c>
      <c r="G341" t="s">
        <v>816</v>
      </c>
      <c r="I341" s="179">
        <v>45938</v>
      </c>
      <c r="K341" t="s">
        <v>235</v>
      </c>
      <c r="L341" t="s">
        <v>164</v>
      </c>
      <c r="M341" t="s">
        <v>998</v>
      </c>
      <c r="N341" t="s">
        <v>237</v>
      </c>
      <c r="P341" s="204" t="s">
        <v>798</v>
      </c>
      <c r="Q341" s="193" t="str">
        <f>IF(OR(
    AND(COUNTIF(Bugs!A:A,B341)&gt;0,ISNUMBER(SEARCH("x",INDEX(Bugs!C:C,MATCH(B341,Bugs!A:A,0))))),
    AND(COUNTIF(Bugs!B:B,B341)&gt;0,ISNUMBER(SEARCH("x",INDEX(Bugs!C:C,MATCH(B341,Bugs!B:B,0))))),
    AND(COUNTIF(Bugs!A:A,B341)&gt;0,ISNUMBER(SEARCH("x",INDEX(Bugs!D:D,MATCH(B341,Bugs!A:A,0))))),
    AND(COUNTIF(Bugs!B:B,B341)&gt;0,ISNUMBER(SEARCH("x",INDEX(Bugs!D:D,MATCH(B341,Bugs!B:B,0)))))
),"Y","")</f>
        <v>Y</v>
      </c>
      <c r="R341">
        <f ca="1">IF(OR(ISNUMBER(MATCH(L341,MasterData!$D$3:$D$18,0)),ISNUMBER(MATCH(L341,MasterData!$C$3:$C$18,0))),
    DATEDIF(E341,I341,"d"),
    DATEDIF(E341,TODAY(),"d"))</f>
        <v>69</v>
      </c>
      <c r="S341">
        <f t="shared" ca="1" si="18"/>
        <v>0</v>
      </c>
      <c r="T341">
        <f t="shared" ca="1" si="21"/>
        <v>0</v>
      </c>
      <c r="U341">
        <f t="shared" ca="1" si="20"/>
        <v>1</v>
      </c>
    </row>
    <row r="342" spans="2:21" x14ac:dyDescent="0.35">
      <c r="B342" t="s">
        <v>85</v>
      </c>
      <c r="D342" s="34" t="s">
        <v>480</v>
      </c>
      <c r="E342" s="179">
        <v>45938</v>
      </c>
      <c r="G342" t="s">
        <v>834</v>
      </c>
      <c r="I342" s="179">
        <v>45939</v>
      </c>
      <c r="K342" t="s">
        <v>235</v>
      </c>
      <c r="L342" t="s">
        <v>171</v>
      </c>
      <c r="M342" t="s">
        <v>999</v>
      </c>
      <c r="N342" t="s">
        <v>237</v>
      </c>
      <c r="P342" s="204" t="s">
        <v>798</v>
      </c>
      <c r="Q342" s="193" t="str">
        <f>IF(OR(
    AND(COUNTIF(Bugs!A:A,B342)&gt;0,ISNUMBER(SEARCH("x",INDEX(Bugs!C:C,MATCH(B342,Bugs!A:A,0))))),
    AND(COUNTIF(Bugs!B:B,B342)&gt;0,ISNUMBER(SEARCH("x",INDEX(Bugs!C:C,MATCH(B342,Bugs!B:B,0))))),
    AND(COUNTIF(Bugs!A:A,B342)&gt;0,ISNUMBER(SEARCH("x",INDEX(Bugs!D:D,MATCH(B342,Bugs!A:A,0))))),
    AND(COUNTIF(Bugs!B:B,B342)&gt;0,ISNUMBER(SEARCH("x",INDEX(Bugs!D:D,MATCH(B342,Bugs!B:B,0)))))
),"Y","")</f>
        <v>Y</v>
      </c>
      <c r="R342">
        <f ca="1">IF(OR(ISNUMBER(MATCH(L342,MasterData!$D$3:$D$18,0)),ISNUMBER(MATCH(L342,MasterData!$C$3:$C$18,0))),
    DATEDIF(E342,I342,"d"),
    DATEDIF(E342,TODAY(),"d"))</f>
        <v>1</v>
      </c>
      <c r="S342">
        <f t="shared" ca="1" si="18"/>
        <v>1</v>
      </c>
      <c r="T342">
        <f t="shared" ca="1" si="21"/>
        <v>0</v>
      </c>
      <c r="U342">
        <f t="shared" ca="1" si="20"/>
        <v>0</v>
      </c>
    </row>
    <row r="343" spans="2:21" x14ac:dyDescent="0.35">
      <c r="B343" t="s">
        <v>1000</v>
      </c>
      <c r="D343" s="34">
        <v>3014</v>
      </c>
      <c r="E343" s="179">
        <v>45938</v>
      </c>
      <c r="G343" t="s">
        <v>882</v>
      </c>
      <c r="I343" s="179">
        <v>45939</v>
      </c>
      <c r="K343" t="s">
        <v>235</v>
      </c>
      <c r="L343" t="s">
        <v>171</v>
      </c>
      <c r="M343" t="s">
        <v>1001</v>
      </c>
      <c r="N343" t="s">
        <v>237</v>
      </c>
      <c r="P343" s="204" t="s">
        <v>798</v>
      </c>
      <c r="Q343" s="193" t="str">
        <f>IF(OR(
    AND(COUNTIF(Bugs!A:A,B343)&gt;0,ISNUMBER(SEARCH("x",INDEX(Bugs!C:C,MATCH(B343,Bugs!A:A,0))))),
    AND(COUNTIF(Bugs!B:B,B343)&gt;0,ISNUMBER(SEARCH("x",INDEX(Bugs!C:C,MATCH(B343,Bugs!B:B,0))))),
    AND(COUNTIF(Bugs!A:A,B343)&gt;0,ISNUMBER(SEARCH("x",INDEX(Bugs!D:D,MATCH(B343,Bugs!A:A,0))))),
    AND(COUNTIF(Bugs!B:B,B343)&gt;0,ISNUMBER(SEARCH("x",INDEX(Bugs!D:D,MATCH(B343,Bugs!B:B,0)))))
),"Y","")</f>
        <v/>
      </c>
      <c r="R343">
        <f ca="1">IF(OR(ISNUMBER(MATCH(L343,MasterData!$D$3:$D$18,0)),ISNUMBER(MATCH(L343,MasterData!$C$3:$C$18,0))),
    DATEDIF(E343,I343,"d"),
    DATEDIF(E343,TODAY(),"d"))</f>
        <v>1</v>
      </c>
      <c r="S343">
        <f t="shared" ca="1" si="18"/>
        <v>1</v>
      </c>
      <c r="T343">
        <f t="shared" ref="T343:T348" ca="1" si="22">IF(AND($R343&gt;7,R343&lt;=30),1,0)</f>
        <v>0</v>
      </c>
      <c r="U343">
        <f t="shared" ca="1" si="20"/>
        <v>0</v>
      </c>
    </row>
    <row r="344" spans="2:21" x14ac:dyDescent="0.35">
      <c r="B344" t="s">
        <v>1002</v>
      </c>
      <c r="D344" s="34">
        <v>3014</v>
      </c>
      <c r="E344" s="179">
        <v>45939</v>
      </c>
      <c r="G344" t="s">
        <v>715</v>
      </c>
      <c r="I344" s="179">
        <v>45939</v>
      </c>
      <c r="K344" t="s">
        <v>241</v>
      </c>
      <c r="L344" t="s">
        <v>171</v>
      </c>
      <c r="M344" t="s">
        <v>1003</v>
      </c>
      <c r="N344" t="s">
        <v>237</v>
      </c>
      <c r="P344" s="204" t="s">
        <v>798</v>
      </c>
      <c r="Q344" s="193" t="str">
        <f>IF(OR(
    AND(COUNTIF(Bugs!A:A,B344)&gt;0,ISNUMBER(SEARCH("x",INDEX(Bugs!C:C,MATCH(B344,Bugs!A:A,0))))),
    AND(COUNTIF(Bugs!B:B,B344)&gt;0,ISNUMBER(SEARCH("x",INDEX(Bugs!C:C,MATCH(B344,Bugs!B:B,0))))),
    AND(COUNTIF(Bugs!A:A,B344)&gt;0,ISNUMBER(SEARCH("x",INDEX(Bugs!D:D,MATCH(B344,Bugs!A:A,0))))),
    AND(COUNTIF(Bugs!B:B,B344)&gt;0,ISNUMBER(SEARCH("x",INDEX(Bugs!D:D,MATCH(B344,Bugs!B:B,0)))))
),"Y","")</f>
        <v/>
      </c>
      <c r="R344">
        <f ca="1">IF(OR(ISNUMBER(MATCH(L344,MasterData!$D$3:$D$18,0)),ISNUMBER(MATCH(L344,MasterData!$C$3:$C$18,0))),
    DATEDIF(E344,I344,"d"),
    DATEDIF(E344,TODAY(),"d"))</f>
        <v>0</v>
      </c>
      <c r="S344">
        <f t="shared" ca="1" si="18"/>
        <v>1</v>
      </c>
      <c r="T344">
        <f t="shared" ca="1" si="22"/>
        <v>0</v>
      </c>
      <c r="U344">
        <f t="shared" ca="1" si="20"/>
        <v>0</v>
      </c>
    </row>
    <row r="345" spans="2:21" x14ac:dyDescent="0.35">
      <c r="B345" t="s">
        <v>1004</v>
      </c>
      <c r="D345" s="34" t="s">
        <v>746</v>
      </c>
      <c r="E345" s="179">
        <v>45940</v>
      </c>
      <c r="G345" t="s">
        <v>886</v>
      </c>
      <c r="I345" s="179">
        <v>45940</v>
      </c>
      <c r="K345" t="s">
        <v>235</v>
      </c>
      <c r="L345" t="s">
        <v>171</v>
      </c>
      <c r="M345" t="s">
        <v>1005</v>
      </c>
      <c r="N345" t="s">
        <v>237</v>
      </c>
      <c r="Q345" s="193" t="str">
        <f>IF(OR(
    AND(COUNTIF(Bugs!A:A,B345)&gt;0,ISNUMBER(SEARCH("x",INDEX(Bugs!C:C,MATCH(B345,Bugs!A:A,0))))),
    AND(COUNTIF(Bugs!B:B,B345)&gt;0,ISNUMBER(SEARCH("x",INDEX(Bugs!C:C,MATCH(B345,Bugs!B:B,0))))),
    AND(COUNTIF(Bugs!A:A,B345)&gt;0,ISNUMBER(SEARCH("x",INDEX(Bugs!D:D,MATCH(B345,Bugs!A:A,0))))),
    AND(COUNTIF(Bugs!B:B,B345)&gt;0,ISNUMBER(SEARCH("x",INDEX(Bugs!D:D,MATCH(B345,Bugs!B:B,0)))))
),"Y","")</f>
        <v/>
      </c>
      <c r="R345">
        <f ca="1">IF(OR(ISNUMBER(MATCH(L345,MasterData!$D$3:$D$18,0)),ISNUMBER(MATCH(L345,MasterData!$C$3:$C$18,0))),
    DATEDIF(E345,I345,"d"),
    DATEDIF(E345,TODAY(),"d"))</f>
        <v>0</v>
      </c>
      <c r="S345">
        <f t="shared" ca="1" si="18"/>
        <v>1</v>
      </c>
      <c r="T345">
        <f t="shared" ca="1" si="22"/>
        <v>0</v>
      </c>
      <c r="U345">
        <f t="shared" ca="1" si="20"/>
        <v>0</v>
      </c>
    </row>
    <row r="346" spans="2:21" x14ac:dyDescent="0.35">
      <c r="B346" t="s">
        <v>1006</v>
      </c>
      <c r="D346" s="34">
        <v>3014</v>
      </c>
      <c r="E346" s="179">
        <v>45940</v>
      </c>
      <c r="G346" t="s">
        <v>715</v>
      </c>
      <c r="I346" s="179">
        <v>45940</v>
      </c>
      <c r="K346" t="s">
        <v>235</v>
      </c>
      <c r="L346" t="s">
        <v>164</v>
      </c>
      <c r="M346" t="s">
        <v>1007</v>
      </c>
      <c r="N346" t="s">
        <v>237</v>
      </c>
      <c r="Q346" s="193" t="str">
        <f>IF(OR(
    AND(COUNTIF(Bugs!A:A,B346)&gt;0,ISNUMBER(SEARCH("x",INDEX(Bugs!C:C,MATCH(B346,Bugs!A:A,0))))),
    AND(COUNTIF(Bugs!B:B,B346)&gt;0,ISNUMBER(SEARCH("x",INDEX(Bugs!C:C,MATCH(B346,Bugs!B:B,0))))),
    AND(COUNTIF(Bugs!A:A,B346)&gt;0,ISNUMBER(SEARCH("x",INDEX(Bugs!D:D,MATCH(B346,Bugs!A:A,0))))),
    AND(COUNTIF(Bugs!B:B,B346)&gt;0,ISNUMBER(SEARCH("x",INDEX(Bugs!D:D,MATCH(B346,Bugs!B:B,0)))))
),"Y","")</f>
        <v/>
      </c>
      <c r="R346">
        <f ca="1">IF(OR(ISNUMBER(MATCH(L346,MasterData!$D$3:$D$18,0)),ISNUMBER(MATCH(L346,MasterData!$C$3:$C$18,0))),
    DATEDIF(E346,I346,"d"),
    DATEDIF(E346,TODAY(),"d"))</f>
        <v>67</v>
      </c>
      <c r="S346">
        <f t="shared" ca="1" si="18"/>
        <v>0</v>
      </c>
      <c r="T346">
        <f t="shared" ca="1" si="22"/>
        <v>0</v>
      </c>
      <c r="U346">
        <f t="shared" ca="1" si="20"/>
        <v>1</v>
      </c>
    </row>
    <row r="347" spans="2:21" x14ac:dyDescent="0.35">
      <c r="B347" t="s">
        <v>1008</v>
      </c>
      <c r="D347" s="34" t="s">
        <v>660</v>
      </c>
      <c r="E347" s="179">
        <v>45940</v>
      </c>
      <c r="G347" t="s">
        <v>876</v>
      </c>
      <c r="I347" s="179">
        <v>45940</v>
      </c>
      <c r="K347" t="s">
        <v>235</v>
      </c>
      <c r="L347" t="s">
        <v>164</v>
      </c>
      <c r="M347" t="s">
        <v>1009</v>
      </c>
      <c r="N347" t="s">
        <v>237</v>
      </c>
      <c r="Q347" s="193" t="str">
        <f>IF(OR(
    AND(COUNTIF(Bugs!A:A,B347)&gt;0,ISNUMBER(SEARCH("x",INDEX(Bugs!C:C,MATCH(B347,Bugs!A:A,0))))),
    AND(COUNTIF(Bugs!B:B,B347)&gt;0,ISNUMBER(SEARCH("x",INDEX(Bugs!C:C,MATCH(B347,Bugs!B:B,0))))),
    AND(COUNTIF(Bugs!A:A,B347)&gt;0,ISNUMBER(SEARCH("x",INDEX(Bugs!D:D,MATCH(B347,Bugs!A:A,0))))),
    AND(COUNTIF(Bugs!B:B,B347)&gt;0,ISNUMBER(SEARCH("x",INDEX(Bugs!D:D,MATCH(B347,Bugs!B:B,0)))))
),"Y","")</f>
        <v/>
      </c>
      <c r="R347">
        <f ca="1">IF(OR(ISNUMBER(MATCH(L347,MasterData!$D$3:$D$18,0)),ISNUMBER(MATCH(L347,MasterData!$C$3:$C$18,0))),
    DATEDIF(E347,I347,"d"),
    DATEDIF(E347,TODAY(),"d"))</f>
        <v>67</v>
      </c>
      <c r="S347">
        <f t="shared" ca="1" si="18"/>
        <v>0</v>
      </c>
      <c r="T347">
        <f t="shared" ca="1" si="22"/>
        <v>0</v>
      </c>
      <c r="U347">
        <f t="shared" ca="1" si="20"/>
        <v>1</v>
      </c>
    </row>
    <row r="348" spans="2:21" x14ac:dyDescent="0.35">
      <c r="B348" t="s">
        <v>1010</v>
      </c>
      <c r="D348" s="34">
        <v>3014</v>
      </c>
      <c r="E348" s="179">
        <v>45940</v>
      </c>
      <c r="G348" t="s">
        <v>715</v>
      </c>
      <c r="I348" s="179">
        <v>45940</v>
      </c>
      <c r="K348" t="s">
        <v>235</v>
      </c>
      <c r="L348" t="s">
        <v>164</v>
      </c>
      <c r="M348" t="s">
        <v>1011</v>
      </c>
      <c r="N348" t="s">
        <v>237</v>
      </c>
      <c r="Q348" s="193" t="str">
        <f>IF(OR(
    AND(COUNTIF(Bugs!A:A,B348)&gt;0,ISNUMBER(SEARCH("x",INDEX(Bugs!C:C,MATCH(B348,Bugs!A:A,0))))),
    AND(COUNTIF(Bugs!B:B,B348)&gt;0,ISNUMBER(SEARCH("x",INDEX(Bugs!C:C,MATCH(B348,Bugs!B:B,0))))),
    AND(COUNTIF(Bugs!A:A,B348)&gt;0,ISNUMBER(SEARCH("x",INDEX(Bugs!D:D,MATCH(B348,Bugs!A:A,0))))),
    AND(COUNTIF(Bugs!B:B,B348)&gt;0,ISNUMBER(SEARCH("x",INDEX(Bugs!D:D,MATCH(B348,Bugs!B:B,0)))))
),"Y","")</f>
        <v/>
      </c>
      <c r="R348">
        <f ca="1">IF(OR(ISNUMBER(MATCH(L348,MasterData!$D$3:$D$18,0)),ISNUMBER(MATCH(L348,MasterData!$C$3:$C$18,0))),
    DATEDIF(E348,I348,"d"),
    DATEDIF(E348,TODAY(),"d"))</f>
        <v>67</v>
      </c>
      <c r="S348">
        <f t="shared" ca="1" si="18"/>
        <v>0</v>
      </c>
      <c r="T348">
        <f t="shared" ca="1" si="22"/>
        <v>0</v>
      </c>
      <c r="U348">
        <f t="shared" ca="1" si="20"/>
        <v>1</v>
      </c>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3F7476EE-EAC0-42AD-A415-CA7B52A7D8CC}"/>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76888B8B-046D-4146-B84C-8F44D34EC9A8}"/>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ABA83AEB-E743-4189-9E66-B65DBF1E91D8}"/>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4D441A80-940A-43F5-AEAF-9891CE2D1B12}"/>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560CADB9-2D5B-4E86-BB97-C4B48D0E2396}"/>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77732E3-FA72-4F93-A7D7-006074A9542F}"/>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10801B2-5844-4D6E-A433-FCE784D61051}"/>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BA510E0-25E3-4D79-9075-676B313A11EF}"/>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E6449CC-5073-4048-8DB2-D8B3FD737585}"/>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EF07009-EFE0-45E0-9650-7F32CEF97137}"/>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C4D1E97-8F1B-4661-8914-26AC54EA777B}"/>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5393CB7-2D81-468F-9E98-35CC64C6AE9C}"/>
    <hyperlink ref="B241" r:id="rId13" display="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DED78382-46AC-43EC-90B1-45ADA795C241}"/>
    <hyperlink ref="B244" r:id="rId14" display="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720CAAEC-4A37-4FF1-A40C-98DC058AAC1E}"/>
    <hyperlink ref="B245" r:id="rId15" display="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606082AB-E4A3-435B-A730-362DA807E50D}"/>
    <hyperlink ref="B246" r:id="rId16" display="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xr:uid="{00C589A6-2FC1-4230-AFA8-7EE21917B22C}"/>
    <hyperlink ref="B247" r:id="rId17" display="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119BF690-C415-4D4B-8A78-6D708EE8045E}"/>
    <hyperlink ref="B248" r:id="rId18" display="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E370F241-EBE2-4AC2-8F13-0ED386D214C5}"/>
    <hyperlink ref="B242" r:id="rId19" display="https://myit.siemens.com/now/nav/ui/classic/params/target/incident.do%3Fsys_id%3Dc5156d00c3eea650fab2bc65e0013162%26sysparm_stack%3D%26sysparm_view%3D" xr:uid="{45E2CE98-7764-4A5A-A0F7-881322423F7A}"/>
    <hyperlink ref="B249" r:id="rId20" display="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17119921-E652-4660-A778-7C93DAD0662B}"/>
    <hyperlink ref="B250" r:id="rId21" display="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353BFFD2-21FD-4D58-8549-510CB16F1624}"/>
    <hyperlink ref="B251" r:id="rId22" display="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F704A651-BD50-4B49-9B47-9F683B9FEF10}"/>
    <hyperlink ref="B253" r:id="rId23" display="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AAF3CF53-5C65-45AF-B34F-D14EF852F540}"/>
    <hyperlink ref="B254" r:id="rId24" display="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1C8EE4CB-51B7-4743-939C-7EEA4B1E8665}"/>
    <hyperlink ref="B252" r:id="rId25" display="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3164998-752F-4FE1-B287-D43BF19F9B6A}"/>
    <hyperlink ref="B255" r:id="rId26" display="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483E3FC-D982-4A19-AA3F-884AFEE83786}"/>
    <hyperlink ref="B256" r:id="rId27" display="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871EC6F-C469-4EC8-A5B6-D87775BF3D6D}"/>
    <hyperlink ref="B257" r:id="rId28" display="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50148CBE-A28E-46A5-8230-119A8A005D0E}"/>
    <hyperlink ref="B258" r:id="rId29" display="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30FCF24-64EF-4530-A18D-7355981E7450}"/>
    <hyperlink ref="B259" r:id="rId30" display="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0C4FE51-3CFC-433F-A44C-7755DCDCC46A}"/>
    <hyperlink ref="B260" r:id="rId31" display="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D8B9E19-F820-4BF1-8A00-5120DD8A6566}"/>
    <hyperlink ref="B261" r:id="rId32" display="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F3D5E01-E843-4C21-B611-FAB003CC8360}"/>
    <hyperlink ref="B262" r:id="rId33" display="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8F60A65-6F4F-45C4-86EE-3DA6CD1363DA}"/>
    <hyperlink ref="B263" r:id="rId34" display="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FBA2FC1-C463-47CB-B70B-BC14097F1385}"/>
    <hyperlink ref="B264" r:id="rId35" display="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8D205AD-A181-4C10-8114-0A70B9E8F1B7}"/>
    <hyperlink ref="B265" r:id="rId36" display="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19C9514-D7D4-45C4-8FBE-773D3CB4386C}"/>
    <hyperlink ref="B266" r:id="rId37" display="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63B95D2-BC60-4804-9B5C-D78AB683FBD4}"/>
    <hyperlink ref="B268" r:id="rId38" display="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BF6852A-C697-4E32-A784-5F080EB749ED}"/>
    <hyperlink ref="B269" r:id="rId39" display="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9AAF531-5FF2-42E1-A36F-8B3D455FD315}"/>
    <hyperlink ref="B270" r:id="rId40" display="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2FD2E22-9A81-4BD6-B3A7-2645C347AF54}"/>
    <hyperlink ref="B271" r:id="rId41" display="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558A722-CE00-4331-A00F-FF558FE2B94D}"/>
    <hyperlink ref="B272" r:id="rId42" display="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2E961AF-7CF8-457E-B587-06F8D3DBD3F4}"/>
    <hyperlink ref="B273" r:id="rId43" display="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197A50F-89E7-4551-9B06-9994F37B0849}"/>
    <hyperlink ref="B274" r:id="rId44" display="https://myit.siemens.com/incident.do?sys_id=3c85b10ac3c0be90304cf7bc7a01312d&amp;sysparm_record_target=incident&amp;sysparm_record_row=2&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B090D50-D43D-44E2-A34B-45833C90CB20}"/>
    <hyperlink ref="B275" r:id="rId45" display="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0D5538B-A774-45A3-9243-8FFCE5CCF5F6}"/>
    <hyperlink ref="B276" r:id="rId46" display="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1F829B5-8E95-46AE-9E3D-DB53ADADD92B}"/>
    <hyperlink ref="B277" r:id="rId47" display="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4D9DF18-3052-48A1-A416-F9F3116685F9}"/>
    <hyperlink ref="B279" r:id="rId48" display="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A69069E-2124-4072-AF13-565B1FABAA73}"/>
    <hyperlink ref="B280" r:id="rId49" display="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5E5F7D5-777D-4543-A44B-869D8392E2A1}"/>
    <hyperlink ref="B281" r:id="rId50" display="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9C048C7-9F66-4CEA-AE0B-EBB4023EB078}"/>
    <hyperlink ref="B283" r:id="rId51" display="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A02DD4B-B8CF-4388-B8EA-6D835907D23C}"/>
    <hyperlink ref="B284" r:id="rId52" display="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30100BC-4DBE-4691-B300-E35563A9CF0E}"/>
    <hyperlink ref="B286" r:id="rId53" display="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AF5B575-DA94-4A68-B0AB-52A492873ACE}"/>
    <hyperlink ref="B287" r:id="rId54" display="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EEF7E59-214B-4CDA-BBC3-546E9D285BBE}"/>
    <hyperlink ref="B288" r:id="rId55" display="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0A0450A-2444-45FA-BAC2-51C05CDAA320}"/>
    <hyperlink ref="B289" r:id="rId56" display="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AF92C27-59E7-4692-963D-45D80B6A33F6}"/>
    <hyperlink ref="B290" r:id="rId57" display="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D19AE4B-740B-45EA-BC0D-A825EB585C06}"/>
    <hyperlink ref="B291" r:id="rId58" display="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C077721-BA00-4B90-8C51-99552244D046}"/>
    <hyperlink ref="B292" r:id="rId59" display="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3682473-5BFF-469D-8995-C1550AA17040}"/>
    <hyperlink ref="B293" r:id="rId60" display="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77582B5-99DB-4673-B6BC-121386EDB057}"/>
    <hyperlink ref="B294" r:id="rId61" display="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3E48526-3343-48D3-8012-D11E357F2862}"/>
    <hyperlink ref="B295" r:id="rId62" display="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152CF35-6DFD-424A-B10C-868BFA6AAEA1}"/>
    <hyperlink ref="B296" r:id="rId63" display="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6D40837-F7DF-42D1-B01B-5BFB38F3B2B9}"/>
    <hyperlink ref="B298" r:id="rId64" display="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8DA74B4-6917-4729-9D85-432A8D12F748}"/>
    <hyperlink ref="B299" r:id="rId65" display="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EFA30C28-2321-4EB4-9BD0-3CDAA9D330B5}"/>
    <hyperlink ref="B300" r:id="rId66" display="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B2FF575-7687-4995-B494-EF06632010E8}"/>
    <hyperlink ref="B302" r:id="rId67" display="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AF9E8E3C-1F56-4BD2-B6C1-9637FD9E515E}"/>
    <hyperlink ref="B303" r:id="rId68" display="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239010F6-1549-4165-9D0B-89B0EFC140C6}"/>
    <hyperlink ref="B304" r:id="rId69" display="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B9517D91-0A83-4E96-B906-100B95D37DC2}"/>
    <hyperlink ref="B305" r:id="rId70" display="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E0890A0-042F-4068-B250-21BFDA0E4114}"/>
    <hyperlink ref="B306" r:id="rId71" display="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A742DFE-A2C1-42EF-B028-E567B16556AC}"/>
    <hyperlink ref="B307" r:id="rId72" display="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4F8CA7F-7012-46B9-ACD2-6144D8ADD430}"/>
    <hyperlink ref="B308" r:id="rId73" display="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8D7854F-79AD-40DE-BEDD-3DDDA52DC1BD}"/>
    <hyperlink ref="B309" r:id="rId74" display="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F51A911-DA24-47D9-9C43-15B894E1D131}"/>
    <hyperlink ref="B310" r:id="rId75" display="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5E45BD3-A510-4624-8EF3-10C946BA7185}"/>
    <hyperlink ref="B311" r:id="rId76" display="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2DF5C1F-72E8-4052-8481-1A116DC8B135}"/>
    <hyperlink ref="B312" r:id="rId77" display="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82C74D7-0E43-4FFC-8561-8205D35A42BB}"/>
    <hyperlink ref="B313" r:id="rId78" display="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006D09F-7DE4-4FB5-86FD-EF137C9058E1}"/>
    <hyperlink ref="B314" r:id="rId79" display="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5DED415-820D-4F56-8CCD-9DF95EEE8FAF}"/>
    <hyperlink ref="B315" r:id="rId80" display="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83568DE-77DC-4F2F-83CD-789128F4081C}"/>
    <hyperlink ref="B316" r:id="rId81" display="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112A96F2-0BB5-481D-9E0E-6D9DD84A62B7}"/>
    <hyperlink ref="B243" r:id="rId82" display="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3F8AA694-6C10-451C-88E8-998ED30EEB39}"/>
    <hyperlink ref="B267" r:id="rId83" display="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97587C8-C659-4BE4-AFC5-7E80DF2752B8}"/>
    <hyperlink ref="B278" r:id="rId84" display="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01364CD-5954-4E8A-BAC2-3AA5C44B6999}"/>
    <hyperlink ref="B282" r:id="rId85" display="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15D42B6-64BB-4913-9A00-201440036CA2}"/>
    <hyperlink ref="B285" r:id="rId86" display="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938829A-0514-4168-BA35-F30F0D986012}"/>
    <hyperlink ref="B301" r:id="rId87" display="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C5DDD7A8-4486-41C9-80EA-715FDA7E8C5B}"/>
    <hyperlink ref="B317" r:id="rId88" display="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41D4FDA5-4D53-462D-AE4F-86D7253BAD1A}"/>
    <hyperlink ref="B318" r:id="rId89" display="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063AB83-69B2-4C50-B07E-5CDB2B53A562}"/>
    <hyperlink ref="B319" r:id="rId90" display="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4148A9C-4ADA-4798-A06C-F79E4D7C1839}"/>
    <hyperlink ref="B320" r:id="rId91" display="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516D42C-5351-49A4-B980-9E5D4DE28591}"/>
    <hyperlink ref="B321" r:id="rId92" display="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DCA3554-BE1F-4DDA-8D16-65DDA76096F7}"/>
    <hyperlink ref="B322" r:id="rId93" display="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CB17F9D-69FC-4467-B7D0-B851975EE4FC}"/>
    <hyperlink ref="B323" r:id="rId94" display="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252460E-05A3-4FD4-AB58-57AAFA8BD85A}"/>
    <hyperlink ref="B324" r:id="rId95" display="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8DD8699-5599-4341-9014-34A1CD723B32}"/>
    <hyperlink ref="B325" r:id="rId96" display="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24E8C67-0178-4268-B03B-A271BCCA3B6B}"/>
    <hyperlink ref="B326" r:id="rId97" display="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5415C20-27BB-45B5-8998-7CFC28C94D2F}"/>
    <hyperlink ref="B327" r:id="rId98" display="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863FAA2-B567-43AC-9D9B-A5BE9A9F0106}"/>
    <hyperlink ref="B328" r:id="rId99" display="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3D7B05D-C728-4D55-B925-2639C7974E41}"/>
    <hyperlink ref="B329" r:id="rId100" display="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C151C50-1B93-4C7A-987F-C4943CFD191A}"/>
    <hyperlink ref="B330" r:id="rId101" display="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DD811320-E20C-48F0-8F24-D2FC2828303D}"/>
    <hyperlink ref="B331" r:id="rId102" display="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F4B756E-2490-4357-BC7C-19B4FF94CF31}"/>
    <hyperlink ref="B332" r:id="rId103" display="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91E0CDF-FFDC-44BC-AB6C-164A66F3BB96}"/>
    <hyperlink ref="B333" r:id="rId104" display="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1E0666A-3437-4F93-8C81-9EB5B4ABEF96}"/>
    <hyperlink ref="B334" r:id="rId105" display="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166AE1E-6B04-4272-9CAE-C7577017C598}"/>
    <hyperlink ref="B335" r:id="rId106" display="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E733200-A933-434D-A920-04D1AD3130CA}"/>
    <hyperlink ref="B336" r:id="rId107" display="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F16C8E8-CA5E-4D86-8E83-B70BDF3DDFDA}"/>
    <hyperlink ref="B337" r:id="rId108" display="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1EEE559-3832-43A4-BF0E-2C8E5FCECDE4}"/>
    <hyperlink ref="B338" r:id="rId109" display="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2717F16-CA17-49B5-8316-41F6295C97C8}"/>
    <hyperlink ref="B339" r:id="rId110" display="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D363EB6-8F33-41CB-B484-A2B950069202}"/>
    <hyperlink ref="B340" r:id="rId111" display="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C1D7B89-B073-44FA-8A9D-33B8CC260CBC}"/>
    <hyperlink ref="B341" r:id="rId112" display="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5175778-40A6-47BA-86BB-B9496CA836B1}"/>
    <hyperlink ref="B342" r:id="rId113" display="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E1A9351-1C17-4844-AFFF-1B3A6A91A0F3}"/>
    <hyperlink ref="B343" r:id="rId114" display="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F6DBD0-6E4F-4852-B4DE-0D79E1FBB0F9}"/>
    <hyperlink ref="B344" r:id="rId115" display="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A9EA1E5-9A15-4800-B515-389EF3BCB874}"/>
    <hyperlink ref="B348" r:id="rId116" display="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E730C7C-84D1-49DF-9030-6FABFFAD5E05}"/>
    <hyperlink ref="B347" r:id="rId117" display="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AE4D7C6-DA64-4AB8-93E7-9361A4AF1176}"/>
    <hyperlink ref="B346" r:id="rId118" display="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1C97AC6-AA0B-453E-9B09-E4C876AA923E}"/>
    <hyperlink ref="B345" r:id="rId119" display="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9AB7653-0854-4645-B2E3-36B67B6E337C}"/>
  </hyperlinks>
  <pageMargins left="0.7" right="0.7" top="0.75" bottom="0.75" header="0.3" footer="0.3"/>
  <tableParts count="1">
    <tablePart r:id="rId120"/>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167D7-F162-476C-AB17-73D3DCAAD110}">
  <dimension ref="A1:U355"/>
  <sheetViews>
    <sheetView zoomScale="55" zoomScaleNormal="55" workbookViewId="0">
      <selection activeCell="R41" sqref="R41"/>
    </sheetView>
  </sheetViews>
  <sheetFormatPr defaultRowHeight="14.5" x14ac:dyDescent="0.35"/>
  <cols>
    <col min="1" max="1" width="13.54296875" bestFit="1" customWidth="1"/>
    <col min="2" max="2" width="19.81640625" customWidth="1"/>
    <col min="3" max="3" width="13.81640625" customWidth="1"/>
    <col min="4" max="4" width="9.7265625" bestFit="1" customWidth="1"/>
    <col min="5" max="5" width="18.7265625" customWidth="1"/>
    <col min="6" max="6" width="12.453125" customWidth="1"/>
    <col min="7" max="7" width="60.7265625" customWidth="1"/>
    <col min="8" max="8" width="31" customWidth="1"/>
    <col min="9" max="9" width="19.54296875" customWidth="1"/>
    <col min="10" max="10" width="30.81640625" customWidth="1"/>
    <col min="11" max="11" width="12.453125" customWidth="1"/>
    <col min="12" max="12" width="17.453125" customWidth="1"/>
    <col min="13" max="13" width="81.1796875" customWidth="1"/>
    <col min="14" max="14" width="39.1796875" customWidth="1"/>
    <col min="15" max="15" width="14.7265625" customWidth="1"/>
    <col min="16" max="17" width="14.7265625" style="204" customWidth="1"/>
    <col min="18" max="21" width="14.7265625" customWidth="1"/>
  </cols>
  <sheetData>
    <row r="1" spans="1:21" x14ac:dyDescent="0.35">
      <c r="A1" t="s">
        <v>1</v>
      </c>
      <c r="B1" t="s">
        <v>0</v>
      </c>
      <c r="C1" t="s">
        <v>214</v>
      </c>
      <c r="D1" t="s">
        <v>215</v>
      </c>
      <c r="E1" t="s">
        <v>216</v>
      </c>
      <c r="F1" t="s">
        <v>217</v>
      </c>
      <c r="G1" t="s">
        <v>218</v>
      </c>
      <c r="H1" t="s">
        <v>219</v>
      </c>
      <c r="I1" t="s">
        <v>220</v>
      </c>
      <c r="J1" t="s">
        <v>221</v>
      </c>
      <c r="K1" t="s">
        <v>161</v>
      </c>
      <c r="L1" t="s">
        <v>222</v>
      </c>
      <c r="M1" t="s">
        <v>223</v>
      </c>
      <c r="N1" t="s">
        <v>224</v>
      </c>
      <c r="O1" t="s">
        <v>225</v>
      </c>
      <c r="P1" s="193" t="s">
        <v>797</v>
      </c>
      <c r="Q1" s="193" t="s">
        <v>978</v>
      </c>
      <c r="R1" t="s">
        <v>226</v>
      </c>
      <c r="S1" t="s">
        <v>694</v>
      </c>
      <c r="T1" t="s">
        <v>695</v>
      </c>
      <c r="U1" t="s">
        <v>696</v>
      </c>
    </row>
    <row r="2" spans="1:21" x14ac:dyDescent="0.35">
      <c r="A2">
        <v>6000127070</v>
      </c>
      <c r="B2" t="s">
        <v>229</v>
      </c>
      <c r="C2" t="s">
        <v>230</v>
      </c>
      <c r="D2" s="34" t="s">
        <v>231</v>
      </c>
      <c r="E2" s="1">
        <v>45663</v>
      </c>
      <c r="F2" s="1"/>
      <c r="G2" t="s">
        <v>232</v>
      </c>
      <c r="H2" t="s">
        <v>233</v>
      </c>
      <c r="I2" s="1">
        <v>45727</v>
      </c>
      <c r="J2" t="s">
        <v>234</v>
      </c>
      <c r="K2" t="s">
        <v>235</v>
      </c>
      <c r="L2" t="s">
        <v>171</v>
      </c>
      <c r="M2" t="s">
        <v>236</v>
      </c>
      <c r="N2" t="s">
        <v>237</v>
      </c>
      <c r="O2" t="s">
        <v>230</v>
      </c>
      <c r="P2"/>
      <c r="Q2" s="193" t="str">
        <f>IF(OR(
    AND(COUNTIF(Bugs!A:A,B2)&gt;0,ISNUMBER(SEARCH("x",INDEX(Bugs!C:C,MATCH(B2,Bugs!A:A,0))))),
    AND(COUNTIF(Bugs!B:B,B2)&gt;0,ISNUMBER(SEARCH("x",INDEX(Bugs!C:C,MATCH(B2,Bugs!B:B,0))))),
    AND(COUNTIF(Bugs!A:A,B2)&gt;0,ISNUMBER(SEARCH("x",INDEX(Bugs!D:D,MATCH(B2,Bugs!A:A,0))))),
    AND(COUNTIF(Bugs!B:B,B2)&gt;0,ISNUMBER(SEARCH("x",INDEX(Bugs!D:D,MATCH(B2,Bugs!B:B,0)))))
),"Y","")</f>
        <v/>
      </c>
      <c r="R2">
        <f ca="1">IF(OR(ISNUMBER(MATCH(L2,MasterData!$D$3:$D$18,0)),ISNUMBER(MATCH(L2,MasterData!$C$3:$C$18,0))),
    DATEDIF(E2,I2,"d"),
    DATEDIF(E2,TODAY(),"d"))</f>
        <v>64</v>
      </c>
      <c r="S2">
        <f ca="1">IF(AND($R2&gt;=0,$R2&lt;=7),1,0)</f>
        <v>0</v>
      </c>
      <c r="T2">
        <f ca="1">IF(AND($R2&gt;7,R2&lt;=30),1,0)</f>
        <v>0</v>
      </c>
      <c r="U2">
        <f ca="1">IF($R2&gt;30,1,0)</f>
        <v>1</v>
      </c>
    </row>
    <row r="3" spans="1:21" x14ac:dyDescent="0.35">
      <c r="A3">
        <v>6000127209</v>
      </c>
      <c r="B3" t="s">
        <v>238</v>
      </c>
      <c r="C3" t="s">
        <v>230</v>
      </c>
      <c r="D3" s="34" t="s">
        <v>231</v>
      </c>
      <c r="E3" s="1">
        <v>45664</v>
      </c>
      <c r="F3" s="1"/>
      <c r="G3" t="s">
        <v>239</v>
      </c>
      <c r="H3" t="s">
        <v>240</v>
      </c>
      <c r="I3" s="1">
        <v>45673</v>
      </c>
      <c r="J3" t="s">
        <v>234</v>
      </c>
      <c r="K3" t="s">
        <v>241</v>
      </c>
      <c r="L3" t="s">
        <v>171</v>
      </c>
      <c r="M3" t="s">
        <v>242</v>
      </c>
      <c r="N3" t="s">
        <v>237</v>
      </c>
      <c r="O3" t="s">
        <v>230</v>
      </c>
      <c r="P3"/>
      <c r="Q3" s="193" t="str">
        <f>IF(OR(
    AND(COUNTIF(Bugs!A:A,B3)&gt;0,ISNUMBER(SEARCH("x",INDEX(Bugs!C:C,MATCH(B3,Bugs!A:A,0))))),
    AND(COUNTIF(Bugs!B:B,B3)&gt;0,ISNUMBER(SEARCH("x",INDEX(Bugs!C:C,MATCH(B3,Bugs!B:B,0))))),
    AND(COUNTIF(Bugs!A:A,B3)&gt;0,ISNUMBER(SEARCH("x",INDEX(Bugs!D:D,MATCH(B3,Bugs!A:A,0))))),
    AND(COUNTIF(Bugs!B:B,B3)&gt;0,ISNUMBER(SEARCH("x",INDEX(Bugs!D:D,MATCH(B3,Bugs!B:B,0)))))
),"Y","")</f>
        <v/>
      </c>
      <c r="R3">
        <f ca="1">IF(OR(ISNUMBER(MATCH(L3,MasterData!$D$3:$D$18,0)),ISNUMBER(MATCH(L3,MasterData!$C$3:$C$18,0))),
    DATEDIF(E3,I3,"d"),
    DATEDIF(E3,TODAY(),"d"))</f>
        <v>9</v>
      </c>
      <c r="S3">
        <f t="shared" ref="S3:S66" ca="1" si="0">IF(AND($R3&gt;=0,$R3&lt;=7),1,0)</f>
        <v>0</v>
      </c>
      <c r="T3">
        <f t="shared" ref="T3:T66" ca="1" si="1">IF(AND($R3&gt;7,R3&lt;=30),1,0)</f>
        <v>1</v>
      </c>
      <c r="U3">
        <f t="shared" ref="U3:U66" ca="1" si="2">IF($R3&gt;30,1,0)</f>
        <v>0</v>
      </c>
    </row>
    <row r="4" spans="1:21" x14ac:dyDescent="0.35">
      <c r="A4">
        <v>6000127632</v>
      </c>
      <c r="B4" t="s">
        <v>243</v>
      </c>
      <c r="C4" t="s">
        <v>230</v>
      </c>
      <c r="D4" s="34" t="s">
        <v>231</v>
      </c>
      <c r="E4" s="1">
        <v>45667</v>
      </c>
      <c r="F4" s="1"/>
      <c r="G4" t="s">
        <v>244</v>
      </c>
      <c r="H4" t="s">
        <v>245</v>
      </c>
      <c r="I4" s="1">
        <v>45679</v>
      </c>
      <c r="J4" t="s">
        <v>234</v>
      </c>
      <c r="K4" t="s">
        <v>235</v>
      </c>
      <c r="L4" t="s">
        <v>171</v>
      </c>
      <c r="M4" t="s">
        <v>246</v>
      </c>
      <c r="N4" t="s">
        <v>237</v>
      </c>
      <c r="O4" t="s">
        <v>230</v>
      </c>
      <c r="P4"/>
      <c r="Q4" s="193" t="str">
        <f>IF(OR(
    AND(COUNTIF(Bugs!A:A,B4)&gt;0,ISNUMBER(SEARCH("x",INDEX(Bugs!C:C,MATCH(B4,Bugs!A:A,0))))),
    AND(COUNTIF(Bugs!B:B,B4)&gt;0,ISNUMBER(SEARCH("x",INDEX(Bugs!C:C,MATCH(B4,Bugs!B:B,0))))),
    AND(COUNTIF(Bugs!A:A,B4)&gt;0,ISNUMBER(SEARCH("x",INDEX(Bugs!D:D,MATCH(B4,Bugs!A:A,0))))),
    AND(COUNTIF(Bugs!B:B,B4)&gt;0,ISNUMBER(SEARCH("x",INDEX(Bugs!D:D,MATCH(B4,Bugs!B:B,0)))))
),"Y","")</f>
        <v/>
      </c>
      <c r="R4">
        <f ca="1">IF(OR(ISNUMBER(MATCH(L4,MasterData!$D$3:$D$18,0)),ISNUMBER(MATCH(L4,MasterData!$C$3:$C$18,0))),
    DATEDIF(E4,I4,"d"),
    DATEDIF(E4,TODAY(),"d"))</f>
        <v>12</v>
      </c>
      <c r="S4">
        <f t="shared" ca="1" si="0"/>
        <v>0</v>
      </c>
      <c r="T4">
        <f t="shared" ca="1" si="1"/>
        <v>1</v>
      </c>
      <c r="U4">
        <f t="shared" ca="1" si="2"/>
        <v>0</v>
      </c>
    </row>
    <row r="5" spans="1:21" x14ac:dyDescent="0.35">
      <c r="A5">
        <v>6000128352</v>
      </c>
      <c r="B5" t="s">
        <v>230</v>
      </c>
      <c r="C5" t="s">
        <v>230</v>
      </c>
      <c r="D5" s="34" t="s">
        <v>247</v>
      </c>
      <c r="E5" s="1">
        <v>45674</v>
      </c>
      <c r="F5" s="1"/>
      <c r="G5" t="s">
        <v>248</v>
      </c>
      <c r="H5" t="s">
        <v>240</v>
      </c>
      <c r="I5" s="1">
        <v>45688</v>
      </c>
      <c r="J5" t="s">
        <v>201</v>
      </c>
      <c r="K5" t="s">
        <v>241</v>
      </c>
      <c r="L5" t="s">
        <v>171</v>
      </c>
      <c r="M5" t="s">
        <v>249</v>
      </c>
      <c r="N5" t="s">
        <v>237</v>
      </c>
      <c r="O5" t="s">
        <v>230</v>
      </c>
      <c r="P5"/>
      <c r="Q5" s="193" t="str">
        <f>IF(OR(
    AND(COUNTIF(Bugs!A:A,B5)&gt;0,ISNUMBER(SEARCH("x",INDEX(Bugs!C:C,MATCH(B5,Bugs!A:A,0))))),
    AND(COUNTIF(Bugs!B:B,B5)&gt;0,ISNUMBER(SEARCH("x",INDEX(Bugs!C:C,MATCH(B5,Bugs!B:B,0))))),
    AND(COUNTIF(Bugs!A:A,B5)&gt;0,ISNUMBER(SEARCH("x",INDEX(Bugs!D:D,MATCH(B5,Bugs!A:A,0))))),
    AND(COUNTIF(Bugs!B:B,B5)&gt;0,ISNUMBER(SEARCH("x",INDEX(Bugs!D:D,MATCH(B5,Bugs!B:B,0)))))
),"Y","")</f>
        <v/>
      </c>
      <c r="R5">
        <f ca="1">IF(OR(ISNUMBER(MATCH(L5,MasterData!$D$3:$D$18,0)),ISNUMBER(MATCH(L5,MasterData!$C$3:$C$18,0))),
    DATEDIF(E5,I5,"d"),
    DATEDIF(E5,TODAY(),"d"))</f>
        <v>14</v>
      </c>
      <c r="S5">
        <f t="shared" ca="1" si="0"/>
        <v>0</v>
      </c>
      <c r="T5">
        <f t="shared" ca="1" si="1"/>
        <v>1</v>
      </c>
      <c r="U5">
        <f t="shared" ca="1" si="2"/>
        <v>0</v>
      </c>
    </row>
    <row r="6" spans="1:21" x14ac:dyDescent="0.35">
      <c r="A6">
        <v>6000128500</v>
      </c>
      <c r="B6" t="s">
        <v>250</v>
      </c>
      <c r="C6" t="s">
        <v>230</v>
      </c>
      <c r="D6" s="34" t="s">
        <v>251</v>
      </c>
      <c r="E6" s="1">
        <v>45677</v>
      </c>
      <c r="F6" s="1"/>
      <c r="G6" t="s">
        <v>252</v>
      </c>
      <c r="H6" t="s">
        <v>245</v>
      </c>
      <c r="I6" s="1">
        <v>45684</v>
      </c>
      <c r="J6" t="s">
        <v>234</v>
      </c>
      <c r="K6" t="s">
        <v>235</v>
      </c>
      <c r="L6" t="s">
        <v>171</v>
      </c>
      <c r="M6" t="s">
        <v>253</v>
      </c>
      <c r="N6" t="s">
        <v>237</v>
      </c>
      <c r="O6" t="s">
        <v>230</v>
      </c>
      <c r="P6"/>
      <c r="Q6" s="193" t="str">
        <f>IF(OR(
    AND(COUNTIF(Bugs!A:A,B6)&gt;0,ISNUMBER(SEARCH("x",INDEX(Bugs!C:C,MATCH(B6,Bugs!A:A,0))))),
    AND(COUNTIF(Bugs!B:B,B6)&gt;0,ISNUMBER(SEARCH("x",INDEX(Bugs!C:C,MATCH(B6,Bugs!B:B,0))))),
    AND(COUNTIF(Bugs!A:A,B6)&gt;0,ISNUMBER(SEARCH("x",INDEX(Bugs!D:D,MATCH(B6,Bugs!A:A,0))))),
    AND(COUNTIF(Bugs!B:B,B6)&gt;0,ISNUMBER(SEARCH("x",INDEX(Bugs!D:D,MATCH(B6,Bugs!B:B,0)))))
),"Y","")</f>
        <v/>
      </c>
      <c r="R6">
        <f ca="1">IF(OR(ISNUMBER(MATCH(L6,MasterData!$D$3:$D$18,0)),ISNUMBER(MATCH(L6,MasterData!$C$3:$C$18,0))),
    DATEDIF(E6,I6,"d"),
    DATEDIF(E6,TODAY(),"d"))</f>
        <v>7</v>
      </c>
      <c r="S6">
        <f t="shared" ca="1" si="0"/>
        <v>1</v>
      </c>
      <c r="T6">
        <f t="shared" ca="1" si="1"/>
        <v>0</v>
      </c>
      <c r="U6">
        <f t="shared" ca="1" si="2"/>
        <v>0</v>
      </c>
    </row>
    <row r="7" spans="1:21" x14ac:dyDescent="0.35">
      <c r="A7" s="72">
        <v>6000128546</v>
      </c>
      <c r="B7" s="72" t="s">
        <v>4</v>
      </c>
      <c r="C7" s="72" t="s">
        <v>230</v>
      </c>
      <c r="D7" s="180" t="s">
        <v>254</v>
      </c>
      <c r="E7" s="73">
        <v>45677</v>
      </c>
      <c r="F7" s="73">
        <v>45947</v>
      </c>
      <c r="G7" s="72" t="s">
        <v>255</v>
      </c>
      <c r="H7" s="72" t="s">
        <v>245</v>
      </c>
      <c r="I7" s="73">
        <v>45875</v>
      </c>
      <c r="J7" s="72" t="s">
        <v>560</v>
      </c>
      <c r="K7" s="72" t="s">
        <v>241</v>
      </c>
      <c r="L7" s="72" t="s">
        <v>183</v>
      </c>
      <c r="M7" s="72" t="s">
        <v>257</v>
      </c>
      <c r="N7" s="72" t="s">
        <v>237</v>
      </c>
      <c r="O7" s="72" t="s">
        <v>230</v>
      </c>
      <c r="P7" s="203" t="s">
        <v>798</v>
      </c>
      <c r="Q7" s="72" t="str">
        <f>IF(OR(
    AND(COUNTIF(Bugs!A:A,B7)&gt;0,ISNUMBER(SEARCH("x",INDEX(Bugs!C:C,MATCH(B7,Bugs!A:A,0))))),
    AND(COUNTIF(Bugs!B:B,B7)&gt;0,ISNUMBER(SEARCH("x",INDEX(Bugs!C:C,MATCH(B7,Bugs!B:B,0))))),
    AND(COUNTIF(Bugs!A:A,B7)&gt;0,ISNUMBER(SEARCH("x",INDEX(Bugs!D:D,MATCH(B7,Bugs!A:A,0))))),
    AND(COUNTIF(Bugs!B:B,B7)&gt;0,ISNUMBER(SEARCH("x",INDEX(Bugs!D:D,MATCH(B7,Bugs!B:B,0)))))
),"Y","")</f>
        <v/>
      </c>
      <c r="R7" s="72">
        <v>-1</v>
      </c>
      <c r="S7" s="72">
        <f t="shared" si="0"/>
        <v>0</v>
      </c>
      <c r="T7" s="72">
        <f t="shared" si="1"/>
        <v>0</v>
      </c>
      <c r="U7" s="72">
        <v>1</v>
      </c>
    </row>
    <row r="8" spans="1:21" x14ac:dyDescent="0.35">
      <c r="A8">
        <v>6000128759</v>
      </c>
      <c r="B8" t="s">
        <v>258</v>
      </c>
      <c r="C8" t="s">
        <v>230</v>
      </c>
      <c r="D8" s="34" t="s">
        <v>251</v>
      </c>
      <c r="E8" s="1">
        <v>45679</v>
      </c>
      <c r="F8" s="1"/>
      <c r="G8" t="s">
        <v>259</v>
      </c>
      <c r="H8" t="s">
        <v>245</v>
      </c>
      <c r="I8" s="1">
        <v>45686</v>
      </c>
      <c r="J8" t="s">
        <v>234</v>
      </c>
      <c r="K8" t="s">
        <v>235</v>
      </c>
      <c r="L8" t="s">
        <v>171</v>
      </c>
      <c r="M8" t="s">
        <v>260</v>
      </c>
      <c r="N8" t="s">
        <v>237</v>
      </c>
      <c r="O8" t="s">
        <v>230</v>
      </c>
      <c r="P8"/>
      <c r="Q8" s="193" t="str">
        <f>IF(OR(
    AND(COUNTIF(Bugs!A:A,B8)&gt;0,ISNUMBER(SEARCH("x",INDEX(Bugs!C:C,MATCH(B8,Bugs!A:A,0))))),
    AND(COUNTIF(Bugs!B:B,B8)&gt;0,ISNUMBER(SEARCH("x",INDEX(Bugs!C:C,MATCH(B8,Bugs!B:B,0))))),
    AND(COUNTIF(Bugs!A:A,B8)&gt;0,ISNUMBER(SEARCH("x",INDEX(Bugs!D:D,MATCH(B8,Bugs!A:A,0))))),
    AND(COUNTIF(Bugs!B:B,B8)&gt;0,ISNUMBER(SEARCH("x",INDEX(Bugs!D:D,MATCH(B8,Bugs!B:B,0)))))
),"Y","")</f>
        <v/>
      </c>
      <c r="R8">
        <f ca="1">IF(OR(ISNUMBER(MATCH(L8,MasterData!$D$3:$D$18,0)),ISNUMBER(MATCH(L8,MasterData!$C$3:$C$18,0))),
    DATEDIF(E8,I8,"d"),
    DATEDIF(E8,TODAY(),"d"))</f>
        <v>7</v>
      </c>
      <c r="S8">
        <f t="shared" ca="1" si="0"/>
        <v>1</v>
      </c>
      <c r="T8">
        <f t="shared" ca="1" si="1"/>
        <v>0</v>
      </c>
      <c r="U8">
        <f t="shared" ca="1" si="2"/>
        <v>0</v>
      </c>
    </row>
    <row r="9" spans="1:21" x14ac:dyDescent="0.35">
      <c r="A9">
        <v>6000129022</v>
      </c>
      <c r="B9" t="s">
        <v>261</v>
      </c>
      <c r="C9" t="s">
        <v>230</v>
      </c>
      <c r="D9" s="34" t="s">
        <v>231</v>
      </c>
      <c r="E9" s="1">
        <v>45680</v>
      </c>
      <c r="F9" s="1"/>
      <c r="G9" t="s">
        <v>262</v>
      </c>
      <c r="H9" t="s">
        <v>245</v>
      </c>
      <c r="I9" s="1">
        <v>45705</v>
      </c>
      <c r="J9" t="s">
        <v>234</v>
      </c>
      <c r="K9" t="s">
        <v>235</v>
      </c>
      <c r="L9" t="s">
        <v>171</v>
      </c>
      <c r="M9" t="s">
        <v>263</v>
      </c>
      <c r="N9" t="s">
        <v>237</v>
      </c>
      <c r="O9" t="s">
        <v>230</v>
      </c>
      <c r="P9"/>
      <c r="Q9" s="193" t="str">
        <f>IF(OR(
    AND(COUNTIF(Bugs!A:A,B9)&gt;0,ISNUMBER(SEARCH("x",INDEX(Bugs!C:C,MATCH(B9,Bugs!A:A,0))))),
    AND(COUNTIF(Bugs!B:B,B9)&gt;0,ISNUMBER(SEARCH("x",INDEX(Bugs!C:C,MATCH(B9,Bugs!B:B,0))))),
    AND(COUNTIF(Bugs!A:A,B9)&gt;0,ISNUMBER(SEARCH("x",INDEX(Bugs!D:D,MATCH(B9,Bugs!A:A,0))))),
    AND(COUNTIF(Bugs!B:B,B9)&gt;0,ISNUMBER(SEARCH("x",INDEX(Bugs!D:D,MATCH(B9,Bugs!B:B,0)))))
),"Y","")</f>
        <v/>
      </c>
      <c r="R9">
        <f ca="1">IF(OR(ISNUMBER(MATCH(L9,MasterData!$D$3:$D$18,0)),ISNUMBER(MATCH(L9,MasterData!$C$3:$C$18,0))),
    DATEDIF(E9,I9,"d"),
    DATEDIF(E9,TODAY(),"d"))</f>
        <v>25</v>
      </c>
      <c r="S9">
        <f t="shared" ca="1" si="0"/>
        <v>0</v>
      </c>
      <c r="T9">
        <f t="shared" ca="1" si="1"/>
        <v>1</v>
      </c>
      <c r="U9">
        <f t="shared" ca="1" si="2"/>
        <v>0</v>
      </c>
    </row>
    <row r="10" spans="1:21" x14ac:dyDescent="0.35">
      <c r="A10">
        <v>6000129245</v>
      </c>
      <c r="B10" t="s">
        <v>264</v>
      </c>
      <c r="C10" t="s">
        <v>230</v>
      </c>
      <c r="D10" s="34" t="s">
        <v>251</v>
      </c>
      <c r="E10" s="1">
        <v>45684</v>
      </c>
      <c r="F10" s="1"/>
      <c r="G10" t="s">
        <v>265</v>
      </c>
      <c r="H10" t="s">
        <v>245</v>
      </c>
      <c r="I10" s="1">
        <v>45691</v>
      </c>
      <c r="J10" t="s">
        <v>234</v>
      </c>
      <c r="K10" t="s">
        <v>235</v>
      </c>
      <c r="L10" t="s">
        <v>171</v>
      </c>
      <c r="M10" t="s">
        <v>266</v>
      </c>
      <c r="N10" t="s">
        <v>237</v>
      </c>
      <c r="O10" t="s">
        <v>230</v>
      </c>
      <c r="P10"/>
      <c r="Q10" s="193" t="str">
        <f>IF(OR(
    AND(COUNTIF(Bugs!A:A,B10)&gt;0,ISNUMBER(SEARCH("x",INDEX(Bugs!C:C,MATCH(B10,Bugs!A:A,0))))),
    AND(COUNTIF(Bugs!B:B,B10)&gt;0,ISNUMBER(SEARCH("x",INDEX(Bugs!C:C,MATCH(B10,Bugs!B:B,0))))),
    AND(COUNTIF(Bugs!A:A,B10)&gt;0,ISNUMBER(SEARCH("x",INDEX(Bugs!D:D,MATCH(B10,Bugs!A:A,0))))),
    AND(COUNTIF(Bugs!B:B,B10)&gt;0,ISNUMBER(SEARCH("x",INDEX(Bugs!D:D,MATCH(B10,Bugs!B:B,0)))))
),"Y","")</f>
        <v/>
      </c>
      <c r="R10">
        <f ca="1">IF(OR(ISNUMBER(MATCH(L10,MasterData!$D$3:$D$18,0)),ISNUMBER(MATCH(L10,MasterData!$C$3:$C$18,0))),
    DATEDIF(E10,I10,"d"),
    DATEDIF(E10,TODAY(),"d"))</f>
        <v>7</v>
      </c>
      <c r="S10">
        <f t="shared" ca="1" si="0"/>
        <v>1</v>
      </c>
      <c r="T10">
        <f t="shared" ca="1" si="1"/>
        <v>0</v>
      </c>
      <c r="U10">
        <f t="shared" ca="1" si="2"/>
        <v>0</v>
      </c>
    </row>
    <row r="11" spans="1:21" x14ac:dyDescent="0.35">
      <c r="A11">
        <v>6000129304</v>
      </c>
      <c r="B11" t="s">
        <v>267</v>
      </c>
      <c r="C11" t="s">
        <v>230</v>
      </c>
      <c r="D11" s="34" t="s">
        <v>254</v>
      </c>
      <c r="E11" s="1">
        <v>45684</v>
      </c>
      <c r="F11" s="1"/>
      <c r="G11" t="s">
        <v>268</v>
      </c>
      <c r="H11" t="s">
        <v>240</v>
      </c>
      <c r="I11" s="1">
        <v>45693</v>
      </c>
      <c r="J11" t="s">
        <v>234</v>
      </c>
      <c r="K11" t="s">
        <v>235</v>
      </c>
      <c r="L11" t="s">
        <v>171</v>
      </c>
      <c r="M11" t="s">
        <v>269</v>
      </c>
      <c r="N11" t="s">
        <v>237</v>
      </c>
      <c r="O11" t="s">
        <v>230</v>
      </c>
      <c r="P11"/>
      <c r="Q11" s="193" t="str">
        <f>IF(OR(
    AND(COUNTIF(Bugs!A:A,B11)&gt;0,ISNUMBER(SEARCH("x",INDEX(Bugs!C:C,MATCH(B11,Bugs!A:A,0))))),
    AND(COUNTIF(Bugs!B:B,B11)&gt;0,ISNUMBER(SEARCH("x",INDEX(Bugs!C:C,MATCH(B11,Bugs!B:B,0))))),
    AND(COUNTIF(Bugs!A:A,B11)&gt;0,ISNUMBER(SEARCH("x",INDEX(Bugs!D:D,MATCH(B11,Bugs!A:A,0))))),
    AND(COUNTIF(Bugs!B:B,B11)&gt;0,ISNUMBER(SEARCH("x",INDEX(Bugs!D:D,MATCH(B11,Bugs!B:B,0)))))
),"Y","")</f>
        <v/>
      </c>
      <c r="R11">
        <f ca="1">IF(OR(ISNUMBER(MATCH(L11,MasterData!$D$3:$D$18,0)),ISNUMBER(MATCH(L11,MasterData!$C$3:$C$18,0))),
    DATEDIF(E11,I11,"d"),
    DATEDIF(E11,TODAY(),"d"))</f>
        <v>9</v>
      </c>
      <c r="S11">
        <f t="shared" ca="1" si="0"/>
        <v>0</v>
      </c>
      <c r="T11">
        <f t="shared" ca="1" si="1"/>
        <v>1</v>
      </c>
      <c r="U11">
        <f t="shared" ca="1" si="2"/>
        <v>0</v>
      </c>
    </row>
    <row r="12" spans="1:21" x14ac:dyDescent="0.35">
      <c r="A12">
        <v>6000129653</v>
      </c>
      <c r="B12" t="s">
        <v>230</v>
      </c>
      <c r="C12" t="s">
        <v>230</v>
      </c>
      <c r="D12" s="34" t="s">
        <v>247</v>
      </c>
      <c r="E12" s="1">
        <v>45686</v>
      </c>
      <c r="F12" s="1"/>
      <c r="G12" t="s">
        <v>248</v>
      </c>
      <c r="H12" t="s">
        <v>245</v>
      </c>
      <c r="I12" s="1">
        <v>45782</v>
      </c>
      <c r="J12" t="s">
        <v>201</v>
      </c>
      <c r="K12" t="s">
        <v>241</v>
      </c>
      <c r="L12" t="s">
        <v>171</v>
      </c>
      <c r="M12" t="s">
        <v>270</v>
      </c>
      <c r="N12" t="s">
        <v>237</v>
      </c>
      <c r="O12" t="s">
        <v>230</v>
      </c>
      <c r="P12"/>
      <c r="Q12" s="193" t="str">
        <f>IF(OR(
    AND(COUNTIF(Bugs!A:A,B12)&gt;0,ISNUMBER(SEARCH("x",INDEX(Bugs!C:C,MATCH(B12,Bugs!A:A,0))))),
    AND(COUNTIF(Bugs!B:B,B12)&gt;0,ISNUMBER(SEARCH("x",INDEX(Bugs!C:C,MATCH(B12,Bugs!B:B,0))))),
    AND(COUNTIF(Bugs!A:A,B12)&gt;0,ISNUMBER(SEARCH("x",INDEX(Bugs!D:D,MATCH(B12,Bugs!A:A,0))))),
    AND(COUNTIF(Bugs!B:B,B12)&gt;0,ISNUMBER(SEARCH("x",INDEX(Bugs!D:D,MATCH(B12,Bugs!B:B,0)))))
),"Y","")</f>
        <v/>
      </c>
      <c r="R12">
        <f ca="1">IF(OR(ISNUMBER(MATCH(L12,MasterData!$D$3:$D$18,0)),ISNUMBER(MATCH(L12,MasterData!$C$3:$C$18,0))),
    DATEDIF(E12,I12,"d"),
    DATEDIF(E12,TODAY(),"d"))</f>
        <v>96</v>
      </c>
      <c r="S12">
        <f t="shared" ca="1" si="0"/>
        <v>0</v>
      </c>
      <c r="T12">
        <f t="shared" ca="1" si="1"/>
        <v>0</v>
      </c>
      <c r="U12">
        <f t="shared" ca="1" si="2"/>
        <v>1</v>
      </c>
    </row>
    <row r="13" spans="1:21" x14ac:dyDescent="0.35">
      <c r="A13">
        <v>6000129990</v>
      </c>
      <c r="B13" t="s">
        <v>271</v>
      </c>
      <c r="C13" t="s">
        <v>230</v>
      </c>
      <c r="D13" s="34" t="s">
        <v>254</v>
      </c>
      <c r="E13" s="1">
        <v>45688</v>
      </c>
      <c r="F13" s="1"/>
      <c r="G13" t="s">
        <v>255</v>
      </c>
      <c r="H13" t="s">
        <v>240</v>
      </c>
      <c r="I13" s="1">
        <v>45699</v>
      </c>
      <c r="J13" t="s">
        <v>234</v>
      </c>
      <c r="K13" t="s">
        <v>241</v>
      </c>
      <c r="L13" t="s">
        <v>171</v>
      </c>
      <c r="M13" t="s">
        <v>272</v>
      </c>
      <c r="N13" t="s">
        <v>237</v>
      </c>
      <c r="O13" t="s">
        <v>230</v>
      </c>
      <c r="P13"/>
      <c r="Q13" s="193" t="str">
        <f>IF(OR(
    AND(COUNTIF(Bugs!A:A,B13)&gt;0,ISNUMBER(SEARCH("x",INDEX(Bugs!C:C,MATCH(B13,Bugs!A:A,0))))),
    AND(COUNTIF(Bugs!B:B,B13)&gt;0,ISNUMBER(SEARCH("x",INDEX(Bugs!C:C,MATCH(B13,Bugs!B:B,0))))),
    AND(COUNTIF(Bugs!A:A,B13)&gt;0,ISNUMBER(SEARCH("x",INDEX(Bugs!D:D,MATCH(B13,Bugs!A:A,0))))),
    AND(COUNTIF(Bugs!B:B,B13)&gt;0,ISNUMBER(SEARCH("x",INDEX(Bugs!D:D,MATCH(B13,Bugs!B:B,0)))))
),"Y","")</f>
        <v/>
      </c>
      <c r="R13">
        <f ca="1">IF(OR(ISNUMBER(MATCH(L13,MasterData!$D$3:$D$18,0)),ISNUMBER(MATCH(L13,MasterData!$C$3:$C$18,0))),
    DATEDIF(E13,I13,"d"),
    DATEDIF(E13,TODAY(),"d"))</f>
        <v>11</v>
      </c>
      <c r="S13">
        <f t="shared" ca="1" si="0"/>
        <v>0</v>
      </c>
      <c r="T13">
        <f t="shared" ca="1" si="1"/>
        <v>1</v>
      </c>
      <c r="U13">
        <f t="shared" ca="1" si="2"/>
        <v>0</v>
      </c>
    </row>
    <row r="14" spans="1:21" x14ac:dyDescent="0.35">
      <c r="A14">
        <v>6000130122</v>
      </c>
      <c r="B14" t="s">
        <v>273</v>
      </c>
      <c r="C14" t="s">
        <v>230</v>
      </c>
      <c r="D14" s="34" t="s">
        <v>274</v>
      </c>
      <c r="E14" s="1">
        <v>45691</v>
      </c>
      <c r="F14" s="1"/>
      <c r="G14" t="s">
        <v>275</v>
      </c>
      <c r="H14" t="s">
        <v>233</v>
      </c>
      <c r="I14" s="1">
        <v>45708</v>
      </c>
      <c r="J14" t="s">
        <v>234</v>
      </c>
      <c r="K14" t="s">
        <v>241</v>
      </c>
      <c r="L14" t="s">
        <v>171</v>
      </c>
      <c r="M14" t="s">
        <v>276</v>
      </c>
      <c r="N14" t="s">
        <v>237</v>
      </c>
      <c r="O14" t="s">
        <v>230</v>
      </c>
      <c r="P14"/>
      <c r="Q14" s="193" t="str">
        <f>IF(OR(
    AND(COUNTIF(Bugs!A:A,B14)&gt;0,ISNUMBER(SEARCH("x",INDEX(Bugs!C:C,MATCH(B14,Bugs!A:A,0))))),
    AND(COUNTIF(Bugs!B:B,B14)&gt;0,ISNUMBER(SEARCH("x",INDEX(Bugs!C:C,MATCH(B14,Bugs!B:B,0))))),
    AND(COUNTIF(Bugs!A:A,B14)&gt;0,ISNUMBER(SEARCH("x",INDEX(Bugs!D:D,MATCH(B14,Bugs!A:A,0))))),
    AND(COUNTIF(Bugs!B:B,B14)&gt;0,ISNUMBER(SEARCH("x",INDEX(Bugs!D:D,MATCH(B14,Bugs!B:B,0)))))
),"Y","")</f>
        <v/>
      </c>
      <c r="R14">
        <f ca="1">IF(OR(ISNUMBER(MATCH(L14,MasterData!$D$3:$D$18,0)),ISNUMBER(MATCH(L14,MasterData!$C$3:$C$18,0))),
    DATEDIF(E14,I14,"d"),
    DATEDIF(E14,TODAY(),"d"))</f>
        <v>17</v>
      </c>
      <c r="S14">
        <f t="shared" ca="1" si="0"/>
        <v>0</v>
      </c>
      <c r="T14">
        <f t="shared" ca="1" si="1"/>
        <v>1</v>
      </c>
      <c r="U14">
        <f t="shared" ca="1" si="2"/>
        <v>0</v>
      </c>
    </row>
    <row r="15" spans="1:21" x14ac:dyDescent="0.35">
      <c r="A15">
        <v>6000130131</v>
      </c>
      <c r="B15" t="s">
        <v>277</v>
      </c>
      <c r="C15" t="s">
        <v>230</v>
      </c>
      <c r="D15" s="34" t="s">
        <v>274</v>
      </c>
      <c r="E15" s="1">
        <v>45691</v>
      </c>
      <c r="F15" s="1"/>
      <c r="G15" t="s">
        <v>278</v>
      </c>
      <c r="H15" t="s">
        <v>233</v>
      </c>
      <c r="I15" s="1">
        <v>45708</v>
      </c>
      <c r="J15" t="s">
        <v>234</v>
      </c>
      <c r="K15" t="s">
        <v>241</v>
      </c>
      <c r="L15" t="s">
        <v>171</v>
      </c>
      <c r="M15" t="s">
        <v>279</v>
      </c>
      <c r="N15" t="s">
        <v>237</v>
      </c>
      <c r="O15" t="s">
        <v>230</v>
      </c>
      <c r="P15"/>
      <c r="Q15" s="193" t="str">
        <f>IF(OR(
    AND(COUNTIF(Bugs!A:A,B15)&gt;0,ISNUMBER(SEARCH("x",INDEX(Bugs!C:C,MATCH(B15,Bugs!A:A,0))))),
    AND(COUNTIF(Bugs!B:B,B15)&gt;0,ISNUMBER(SEARCH("x",INDEX(Bugs!C:C,MATCH(B15,Bugs!B:B,0))))),
    AND(COUNTIF(Bugs!A:A,B15)&gt;0,ISNUMBER(SEARCH("x",INDEX(Bugs!D:D,MATCH(B15,Bugs!A:A,0))))),
    AND(COUNTIF(Bugs!B:B,B15)&gt;0,ISNUMBER(SEARCH("x",INDEX(Bugs!D:D,MATCH(B15,Bugs!B:B,0)))))
),"Y","")</f>
        <v/>
      </c>
      <c r="R15">
        <f ca="1">IF(OR(ISNUMBER(MATCH(L15,MasterData!$D$3:$D$18,0)),ISNUMBER(MATCH(L15,MasterData!$C$3:$C$18,0))),
    DATEDIF(E15,I15,"d"),
    DATEDIF(E15,TODAY(),"d"))</f>
        <v>17</v>
      </c>
      <c r="S15">
        <f t="shared" ca="1" si="0"/>
        <v>0</v>
      </c>
      <c r="T15">
        <f t="shared" ca="1" si="1"/>
        <v>1</v>
      </c>
      <c r="U15">
        <f t="shared" ca="1" si="2"/>
        <v>0</v>
      </c>
    </row>
    <row r="16" spans="1:21" x14ac:dyDescent="0.35">
      <c r="A16">
        <v>6000130842</v>
      </c>
      <c r="B16" t="s">
        <v>280</v>
      </c>
      <c r="C16" t="s">
        <v>230</v>
      </c>
      <c r="D16" s="34" t="s">
        <v>247</v>
      </c>
      <c r="E16" s="1">
        <v>45698</v>
      </c>
      <c r="F16" s="1"/>
      <c r="G16" t="s">
        <v>281</v>
      </c>
      <c r="H16" t="s">
        <v>240</v>
      </c>
      <c r="I16" s="1">
        <v>45831</v>
      </c>
      <c r="J16" t="s">
        <v>234</v>
      </c>
      <c r="K16" t="s">
        <v>241</v>
      </c>
      <c r="L16" t="s">
        <v>171</v>
      </c>
      <c r="M16" t="s">
        <v>282</v>
      </c>
      <c r="N16" t="s">
        <v>237</v>
      </c>
      <c r="O16" t="s">
        <v>230</v>
      </c>
      <c r="P16"/>
      <c r="Q16" s="193" t="str">
        <f>IF(OR(
    AND(COUNTIF(Bugs!A:A,B16)&gt;0,ISNUMBER(SEARCH("x",INDEX(Bugs!C:C,MATCH(B16,Bugs!A:A,0))))),
    AND(COUNTIF(Bugs!B:B,B16)&gt;0,ISNUMBER(SEARCH("x",INDEX(Bugs!C:C,MATCH(B16,Bugs!B:B,0))))),
    AND(COUNTIF(Bugs!A:A,B16)&gt;0,ISNUMBER(SEARCH("x",INDEX(Bugs!D:D,MATCH(B16,Bugs!A:A,0))))),
    AND(COUNTIF(Bugs!B:B,B16)&gt;0,ISNUMBER(SEARCH("x",INDEX(Bugs!D:D,MATCH(B16,Bugs!B:B,0)))))
),"Y","")</f>
        <v/>
      </c>
      <c r="R16">
        <f ca="1">IF(OR(ISNUMBER(MATCH(L16,MasterData!$D$3:$D$18,0)),ISNUMBER(MATCH(L16,MasterData!$C$3:$C$18,0))),
    DATEDIF(E16,I16,"d"),
    DATEDIF(E16,TODAY(),"d"))</f>
        <v>133</v>
      </c>
      <c r="S16">
        <f t="shared" ca="1" si="0"/>
        <v>0</v>
      </c>
      <c r="T16">
        <f t="shared" ca="1" si="1"/>
        <v>0</v>
      </c>
      <c r="U16">
        <f t="shared" ca="1" si="2"/>
        <v>1</v>
      </c>
    </row>
    <row r="17" spans="1:21" x14ac:dyDescent="0.35">
      <c r="A17">
        <v>6000130889</v>
      </c>
      <c r="B17" t="s">
        <v>283</v>
      </c>
      <c r="C17" t="s">
        <v>230</v>
      </c>
      <c r="D17" s="34" t="s">
        <v>251</v>
      </c>
      <c r="E17" s="1">
        <v>45698</v>
      </c>
      <c r="F17" s="1"/>
      <c r="G17" t="s">
        <v>284</v>
      </c>
      <c r="H17" t="s">
        <v>233</v>
      </c>
      <c r="I17" s="1">
        <v>45705</v>
      </c>
      <c r="J17" t="s">
        <v>234</v>
      </c>
      <c r="K17" t="s">
        <v>241</v>
      </c>
      <c r="L17" t="s">
        <v>171</v>
      </c>
      <c r="M17" t="s">
        <v>285</v>
      </c>
      <c r="N17" t="s">
        <v>237</v>
      </c>
      <c r="O17" t="s">
        <v>230</v>
      </c>
      <c r="P17"/>
      <c r="Q17" s="193" t="str">
        <f>IF(OR(
    AND(COUNTIF(Bugs!A:A,B17)&gt;0,ISNUMBER(SEARCH("x",INDEX(Bugs!C:C,MATCH(B17,Bugs!A:A,0))))),
    AND(COUNTIF(Bugs!B:B,B17)&gt;0,ISNUMBER(SEARCH("x",INDEX(Bugs!C:C,MATCH(B17,Bugs!B:B,0))))),
    AND(COUNTIF(Bugs!A:A,B17)&gt;0,ISNUMBER(SEARCH("x",INDEX(Bugs!D:D,MATCH(B17,Bugs!A:A,0))))),
    AND(COUNTIF(Bugs!B:B,B17)&gt;0,ISNUMBER(SEARCH("x",INDEX(Bugs!D:D,MATCH(B17,Bugs!B:B,0)))))
),"Y","")</f>
        <v/>
      </c>
      <c r="R17">
        <f ca="1">IF(OR(ISNUMBER(MATCH(L17,MasterData!$D$3:$D$18,0)),ISNUMBER(MATCH(L17,MasterData!$C$3:$C$18,0))),
    DATEDIF(E17,I17,"d"),
    DATEDIF(E17,TODAY(),"d"))</f>
        <v>7</v>
      </c>
      <c r="S17">
        <f t="shared" ca="1" si="0"/>
        <v>1</v>
      </c>
      <c r="T17">
        <f t="shared" ca="1" si="1"/>
        <v>0</v>
      </c>
      <c r="U17">
        <f t="shared" ca="1" si="2"/>
        <v>0</v>
      </c>
    </row>
    <row r="18" spans="1:21" x14ac:dyDescent="0.35">
      <c r="A18">
        <v>6000131438</v>
      </c>
      <c r="B18" t="s">
        <v>286</v>
      </c>
      <c r="C18" t="s">
        <v>230</v>
      </c>
      <c r="D18" s="34" t="s">
        <v>247</v>
      </c>
      <c r="E18" s="1">
        <v>45701</v>
      </c>
      <c r="F18" s="1"/>
      <c r="G18" t="s">
        <v>287</v>
      </c>
      <c r="H18" t="s">
        <v>401</v>
      </c>
      <c r="I18" s="1">
        <v>45831</v>
      </c>
      <c r="J18" t="s">
        <v>234</v>
      </c>
      <c r="K18" t="s">
        <v>241</v>
      </c>
      <c r="L18" t="s">
        <v>171</v>
      </c>
      <c r="M18" t="s">
        <v>289</v>
      </c>
      <c r="N18" t="s">
        <v>237</v>
      </c>
      <c r="O18" t="s">
        <v>230</v>
      </c>
      <c r="P18"/>
      <c r="Q18" s="193" t="str">
        <f>IF(OR(
    AND(COUNTIF(Bugs!A:A,B18)&gt;0,ISNUMBER(SEARCH("x",INDEX(Bugs!C:C,MATCH(B18,Bugs!A:A,0))))),
    AND(COUNTIF(Bugs!B:B,B18)&gt;0,ISNUMBER(SEARCH("x",INDEX(Bugs!C:C,MATCH(B18,Bugs!B:B,0))))),
    AND(COUNTIF(Bugs!A:A,B18)&gt;0,ISNUMBER(SEARCH("x",INDEX(Bugs!D:D,MATCH(B18,Bugs!A:A,0))))),
    AND(COUNTIF(Bugs!B:B,B18)&gt;0,ISNUMBER(SEARCH("x",INDEX(Bugs!D:D,MATCH(B18,Bugs!B:B,0)))))
),"Y","")</f>
        <v/>
      </c>
      <c r="R18">
        <f ca="1">IF(OR(ISNUMBER(MATCH(L18,MasterData!$D$3:$D$18,0)),ISNUMBER(MATCH(L18,MasterData!$C$3:$C$18,0))),
    DATEDIF(E18,I18,"d"),
    DATEDIF(E18,TODAY(),"d"))</f>
        <v>130</v>
      </c>
      <c r="S18">
        <f t="shared" ca="1" si="0"/>
        <v>0</v>
      </c>
      <c r="T18">
        <f t="shared" ca="1" si="1"/>
        <v>0</v>
      </c>
      <c r="U18">
        <f t="shared" ca="1" si="2"/>
        <v>1</v>
      </c>
    </row>
    <row r="19" spans="1:21" x14ac:dyDescent="0.35">
      <c r="A19">
        <v>6000131514</v>
      </c>
      <c r="B19" t="s">
        <v>230</v>
      </c>
      <c r="C19" t="s">
        <v>230</v>
      </c>
      <c r="D19" s="34" t="s">
        <v>251</v>
      </c>
      <c r="E19" s="1">
        <v>45702</v>
      </c>
      <c r="F19" s="1"/>
      <c r="G19" t="s">
        <v>290</v>
      </c>
      <c r="H19" t="s">
        <v>233</v>
      </c>
      <c r="I19" s="1">
        <v>45723</v>
      </c>
      <c r="J19" t="s">
        <v>201</v>
      </c>
      <c r="K19" t="s">
        <v>241</v>
      </c>
      <c r="L19" t="s">
        <v>171</v>
      </c>
      <c r="M19" t="s">
        <v>291</v>
      </c>
      <c r="N19" t="s">
        <v>237</v>
      </c>
      <c r="O19" t="s">
        <v>230</v>
      </c>
      <c r="P19"/>
      <c r="Q19" s="193" t="str">
        <f>IF(OR(
    AND(COUNTIF(Bugs!A:A,B19)&gt;0,ISNUMBER(SEARCH("x",INDEX(Bugs!C:C,MATCH(B19,Bugs!A:A,0))))),
    AND(COUNTIF(Bugs!B:B,B19)&gt;0,ISNUMBER(SEARCH("x",INDEX(Bugs!C:C,MATCH(B19,Bugs!B:B,0))))),
    AND(COUNTIF(Bugs!A:A,B19)&gt;0,ISNUMBER(SEARCH("x",INDEX(Bugs!D:D,MATCH(B19,Bugs!A:A,0))))),
    AND(COUNTIF(Bugs!B:B,B19)&gt;0,ISNUMBER(SEARCH("x",INDEX(Bugs!D:D,MATCH(B19,Bugs!B:B,0)))))
),"Y","")</f>
        <v/>
      </c>
      <c r="R19">
        <f ca="1">IF(OR(ISNUMBER(MATCH(L19,MasterData!$D$3:$D$18,0)),ISNUMBER(MATCH(L19,MasterData!$C$3:$C$18,0))),
    DATEDIF(E19,I19,"d"),
    DATEDIF(E19,TODAY(),"d"))</f>
        <v>21</v>
      </c>
      <c r="S19">
        <f t="shared" ca="1" si="0"/>
        <v>0</v>
      </c>
      <c r="T19">
        <f t="shared" ca="1" si="1"/>
        <v>1</v>
      </c>
      <c r="U19">
        <f t="shared" ca="1" si="2"/>
        <v>0</v>
      </c>
    </row>
    <row r="20" spans="1:21" x14ac:dyDescent="0.35">
      <c r="A20">
        <v>6000131715</v>
      </c>
      <c r="B20" t="s">
        <v>292</v>
      </c>
      <c r="C20" t="s">
        <v>230</v>
      </c>
      <c r="D20" s="34" t="s">
        <v>231</v>
      </c>
      <c r="E20" s="1">
        <v>45705</v>
      </c>
      <c r="F20" s="1"/>
      <c r="G20" t="s">
        <v>293</v>
      </c>
      <c r="H20" t="s">
        <v>233</v>
      </c>
      <c r="I20" s="1">
        <v>45713</v>
      </c>
      <c r="J20" t="s">
        <v>234</v>
      </c>
      <c r="K20" t="s">
        <v>235</v>
      </c>
      <c r="L20" t="s">
        <v>171</v>
      </c>
      <c r="M20" t="s">
        <v>294</v>
      </c>
      <c r="N20" t="s">
        <v>237</v>
      </c>
      <c r="O20" t="s">
        <v>230</v>
      </c>
      <c r="P20"/>
      <c r="Q20" s="193" t="str">
        <f>IF(OR(
    AND(COUNTIF(Bugs!A:A,B20)&gt;0,ISNUMBER(SEARCH("x",INDEX(Bugs!C:C,MATCH(B20,Bugs!A:A,0))))),
    AND(COUNTIF(Bugs!B:B,B20)&gt;0,ISNUMBER(SEARCH("x",INDEX(Bugs!C:C,MATCH(B20,Bugs!B:B,0))))),
    AND(COUNTIF(Bugs!A:A,B20)&gt;0,ISNUMBER(SEARCH("x",INDEX(Bugs!D:D,MATCH(B20,Bugs!A:A,0))))),
    AND(COUNTIF(Bugs!B:B,B20)&gt;0,ISNUMBER(SEARCH("x",INDEX(Bugs!D:D,MATCH(B20,Bugs!B:B,0)))))
),"Y","")</f>
        <v/>
      </c>
      <c r="R20">
        <f ca="1">IF(OR(ISNUMBER(MATCH(L20,MasterData!$D$3:$D$18,0)),ISNUMBER(MATCH(L20,MasterData!$C$3:$C$18,0))),
    DATEDIF(E20,I20,"d"),
    DATEDIF(E20,TODAY(),"d"))</f>
        <v>8</v>
      </c>
      <c r="S20">
        <f t="shared" ca="1" si="0"/>
        <v>0</v>
      </c>
      <c r="T20">
        <f t="shared" ca="1" si="1"/>
        <v>1</v>
      </c>
      <c r="U20">
        <f t="shared" ca="1" si="2"/>
        <v>0</v>
      </c>
    </row>
    <row r="21" spans="1:21" x14ac:dyDescent="0.35">
      <c r="A21">
        <v>6000132000</v>
      </c>
      <c r="B21" t="s">
        <v>295</v>
      </c>
      <c r="C21" t="s">
        <v>230</v>
      </c>
      <c r="D21" s="34" t="s">
        <v>254</v>
      </c>
      <c r="E21" s="1">
        <v>45707</v>
      </c>
      <c r="F21" s="1"/>
      <c r="G21" t="s">
        <v>255</v>
      </c>
      <c r="H21" t="s">
        <v>240</v>
      </c>
      <c r="I21" s="1">
        <v>45735</v>
      </c>
      <c r="J21" t="s">
        <v>234</v>
      </c>
      <c r="K21" t="s">
        <v>241</v>
      </c>
      <c r="L21" t="s">
        <v>171</v>
      </c>
      <c r="M21" t="s">
        <v>296</v>
      </c>
      <c r="N21" t="s">
        <v>237</v>
      </c>
      <c r="O21" t="s">
        <v>230</v>
      </c>
      <c r="P21"/>
      <c r="Q21" s="193" t="str">
        <f>IF(OR(
    AND(COUNTIF(Bugs!A:A,B21)&gt;0,ISNUMBER(SEARCH("x",INDEX(Bugs!C:C,MATCH(B21,Bugs!A:A,0))))),
    AND(COUNTIF(Bugs!B:B,B21)&gt;0,ISNUMBER(SEARCH("x",INDEX(Bugs!C:C,MATCH(B21,Bugs!B:B,0))))),
    AND(COUNTIF(Bugs!A:A,B21)&gt;0,ISNUMBER(SEARCH("x",INDEX(Bugs!D:D,MATCH(B21,Bugs!A:A,0))))),
    AND(COUNTIF(Bugs!B:B,B21)&gt;0,ISNUMBER(SEARCH("x",INDEX(Bugs!D:D,MATCH(B21,Bugs!B:B,0)))))
),"Y","")</f>
        <v/>
      </c>
      <c r="R21">
        <f ca="1">IF(OR(ISNUMBER(MATCH(L21,MasterData!$D$3:$D$18,0)),ISNUMBER(MATCH(L21,MasterData!$C$3:$C$18,0))),
    DATEDIF(E21,I21,"d"),
    DATEDIF(E21,TODAY(),"d"))</f>
        <v>28</v>
      </c>
      <c r="S21">
        <f t="shared" ca="1" si="0"/>
        <v>0</v>
      </c>
      <c r="T21">
        <f t="shared" ca="1" si="1"/>
        <v>1</v>
      </c>
      <c r="U21">
        <f t="shared" ca="1" si="2"/>
        <v>0</v>
      </c>
    </row>
    <row r="22" spans="1:21" x14ac:dyDescent="0.35">
      <c r="A22">
        <v>6000132651</v>
      </c>
      <c r="B22" t="s">
        <v>297</v>
      </c>
      <c r="C22" t="s">
        <v>230</v>
      </c>
      <c r="D22" s="34" t="s">
        <v>247</v>
      </c>
      <c r="E22" s="1">
        <v>45714</v>
      </c>
      <c r="F22" s="1"/>
      <c r="G22" t="s">
        <v>287</v>
      </c>
      <c r="H22" t="s">
        <v>240</v>
      </c>
      <c r="I22" s="1">
        <v>45723</v>
      </c>
      <c r="J22" t="s">
        <v>234</v>
      </c>
      <c r="K22" t="s">
        <v>235</v>
      </c>
      <c r="L22" t="s">
        <v>171</v>
      </c>
      <c r="M22" t="s">
        <v>298</v>
      </c>
      <c r="N22" t="s">
        <v>237</v>
      </c>
      <c r="O22" t="s">
        <v>230</v>
      </c>
      <c r="P22"/>
      <c r="Q22" s="193" t="str">
        <f>IF(OR(
    AND(COUNTIF(Bugs!A:A,B22)&gt;0,ISNUMBER(SEARCH("x",INDEX(Bugs!C:C,MATCH(B22,Bugs!A:A,0))))),
    AND(COUNTIF(Bugs!B:B,B22)&gt;0,ISNUMBER(SEARCH("x",INDEX(Bugs!C:C,MATCH(B22,Bugs!B:B,0))))),
    AND(COUNTIF(Bugs!A:A,B22)&gt;0,ISNUMBER(SEARCH("x",INDEX(Bugs!D:D,MATCH(B22,Bugs!A:A,0))))),
    AND(COUNTIF(Bugs!B:B,B22)&gt;0,ISNUMBER(SEARCH("x",INDEX(Bugs!D:D,MATCH(B22,Bugs!B:B,0)))))
),"Y","")</f>
        <v/>
      </c>
      <c r="R22">
        <f ca="1">IF(OR(ISNUMBER(MATCH(L22,MasterData!$D$3:$D$18,0)),ISNUMBER(MATCH(L22,MasterData!$C$3:$C$18,0))),
    DATEDIF(E22,I22,"d"),
    DATEDIF(E22,TODAY(),"d"))</f>
        <v>9</v>
      </c>
      <c r="S22">
        <f t="shared" ca="1" si="0"/>
        <v>0</v>
      </c>
      <c r="T22">
        <f t="shared" ca="1" si="1"/>
        <v>1</v>
      </c>
      <c r="U22">
        <f t="shared" ca="1" si="2"/>
        <v>0</v>
      </c>
    </row>
    <row r="23" spans="1:21" x14ac:dyDescent="0.35">
      <c r="A23">
        <v>6000133013</v>
      </c>
      <c r="B23" t="s">
        <v>299</v>
      </c>
      <c r="C23" t="s">
        <v>230</v>
      </c>
      <c r="D23" s="34" t="s">
        <v>231</v>
      </c>
      <c r="E23" s="1">
        <v>45719</v>
      </c>
      <c r="F23" s="1"/>
      <c r="G23" t="s">
        <v>300</v>
      </c>
      <c r="H23" t="s">
        <v>245</v>
      </c>
      <c r="I23" s="1">
        <v>45734</v>
      </c>
      <c r="J23" t="s">
        <v>234</v>
      </c>
      <c r="K23" t="s">
        <v>235</v>
      </c>
      <c r="L23" t="s">
        <v>171</v>
      </c>
      <c r="M23" t="s">
        <v>301</v>
      </c>
      <c r="N23" t="s">
        <v>237</v>
      </c>
      <c r="O23" t="s">
        <v>230</v>
      </c>
      <c r="P23"/>
      <c r="Q23" s="193" t="str">
        <f>IF(OR(
    AND(COUNTIF(Bugs!A:A,B23)&gt;0,ISNUMBER(SEARCH("x",INDEX(Bugs!C:C,MATCH(B23,Bugs!A:A,0))))),
    AND(COUNTIF(Bugs!B:B,B23)&gt;0,ISNUMBER(SEARCH("x",INDEX(Bugs!C:C,MATCH(B23,Bugs!B:B,0))))),
    AND(COUNTIF(Bugs!A:A,B23)&gt;0,ISNUMBER(SEARCH("x",INDEX(Bugs!D:D,MATCH(B23,Bugs!A:A,0))))),
    AND(COUNTIF(Bugs!B:B,B23)&gt;0,ISNUMBER(SEARCH("x",INDEX(Bugs!D:D,MATCH(B23,Bugs!B:B,0)))))
),"Y","")</f>
        <v/>
      </c>
      <c r="R23">
        <f ca="1">IF(OR(ISNUMBER(MATCH(L23,MasterData!$D$3:$D$18,0)),ISNUMBER(MATCH(L23,MasterData!$C$3:$C$18,0))),
    DATEDIF(E23,I23,"d"),
    DATEDIF(E23,TODAY(),"d"))</f>
        <v>15</v>
      </c>
      <c r="S23">
        <f t="shared" ca="1" si="0"/>
        <v>0</v>
      </c>
      <c r="T23">
        <f t="shared" ca="1" si="1"/>
        <v>1</v>
      </c>
      <c r="U23">
        <f t="shared" ca="1" si="2"/>
        <v>0</v>
      </c>
    </row>
    <row r="24" spans="1:21" x14ac:dyDescent="0.35">
      <c r="A24">
        <v>6000133061</v>
      </c>
      <c r="B24" t="s">
        <v>302</v>
      </c>
      <c r="C24" t="s">
        <v>230</v>
      </c>
      <c r="D24" s="34" t="s">
        <v>254</v>
      </c>
      <c r="E24" s="1">
        <v>45719</v>
      </c>
      <c r="F24" s="1"/>
      <c r="G24" t="s">
        <v>255</v>
      </c>
      <c r="H24" t="s">
        <v>245</v>
      </c>
      <c r="I24" s="1">
        <v>45735</v>
      </c>
      <c r="J24" t="s">
        <v>234</v>
      </c>
      <c r="K24" t="s">
        <v>241</v>
      </c>
      <c r="L24" t="s">
        <v>171</v>
      </c>
      <c r="M24" t="s">
        <v>303</v>
      </c>
      <c r="N24" t="s">
        <v>237</v>
      </c>
      <c r="O24" t="s">
        <v>230</v>
      </c>
      <c r="P24"/>
      <c r="Q24" s="193" t="str">
        <f>IF(OR(
    AND(COUNTIF(Bugs!A:A,B24)&gt;0,ISNUMBER(SEARCH("x",INDEX(Bugs!C:C,MATCH(B24,Bugs!A:A,0))))),
    AND(COUNTIF(Bugs!B:B,B24)&gt;0,ISNUMBER(SEARCH("x",INDEX(Bugs!C:C,MATCH(B24,Bugs!B:B,0))))),
    AND(COUNTIF(Bugs!A:A,B24)&gt;0,ISNUMBER(SEARCH("x",INDEX(Bugs!D:D,MATCH(B24,Bugs!A:A,0))))),
    AND(COUNTIF(Bugs!B:B,B24)&gt;0,ISNUMBER(SEARCH("x",INDEX(Bugs!D:D,MATCH(B24,Bugs!B:B,0)))))
),"Y","")</f>
        <v/>
      </c>
      <c r="R24">
        <f ca="1">IF(OR(ISNUMBER(MATCH(L24,MasterData!$D$3:$D$18,0)),ISNUMBER(MATCH(L24,MasterData!$C$3:$C$18,0))),
    DATEDIF(E24,I24,"d"),
    DATEDIF(E24,TODAY(),"d"))</f>
        <v>16</v>
      </c>
      <c r="S24">
        <f t="shared" ca="1" si="0"/>
        <v>0</v>
      </c>
      <c r="T24">
        <f t="shared" ca="1" si="1"/>
        <v>1</v>
      </c>
      <c r="U24">
        <f t="shared" ca="1" si="2"/>
        <v>0</v>
      </c>
    </row>
    <row r="25" spans="1:21" x14ac:dyDescent="0.35">
      <c r="A25">
        <v>6000133063</v>
      </c>
      <c r="B25" t="s">
        <v>304</v>
      </c>
      <c r="C25" t="s">
        <v>230</v>
      </c>
      <c r="D25" s="34" t="s">
        <v>305</v>
      </c>
      <c r="E25" s="1">
        <v>45719</v>
      </c>
      <c r="F25" s="1"/>
      <c r="G25" t="s">
        <v>306</v>
      </c>
      <c r="H25" t="s">
        <v>245</v>
      </c>
      <c r="I25" s="1">
        <v>45778</v>
      </c>
      <c r="J25" t="s">
        <v>234</v>
      </c>
      <c r="K25" t="s">
        <v>235</v>
      </c>
      <c r="L25" t="s">
        <v>171</v>
      </c>
      <c r="M25" t="s">
        <v>307</v>
      </c>
      <c r="N25" t="s">
        <v>237</v>
      </c>
      <c r="O25" t="s">
        <v>230</v>
      </c>
      <c r="P25"/>
      <c r="Q25" s="193" t="str">
        <f>IF(OR(
    AND(COUNTIF(Bugs!A:A,B25)&gt;0,ISNUMBER(SEARCH("x",INDEX(Bugs!C:C,MATCH(B25,Bugs!A:A,0))))),
    AND(COUNTIF(Bugs!B:B,B25)&gt;0,ISNUMBER(SEARCH("x",INDEX(Bugs!C:C,MATCH(B25,Bugs!B:B,0))))),
    AND(COUNTIF(Bugs!A:A,B25)&gt;0,ISNUMBER(SEARCH("x",INDEX(Bugs!D:D,MATCH(B25,Bugs!A:A,0))))),
    AND(COUNTIF(Bugs!B:B,B25)&gt;0,ISNUMBER(SEARCH("x",INDEX(Bugs!D:D,MATCH(B25,Bugs!B:B,0)))))
),"Y","")</f>
        <v/>
      </c>
      <c r="R25">
        <f ca="1">IF(OR(ISNUMBER(MATCH(L25,MasterData!$D$3:$D$18,0)),ISNUMBER(MATCH(L25,MasterData!$C$3:$C$18,0))),
    DATEDIF(E25,I25,"d"),
    DATEDIF(E25,TODAY(),"d"))</f>
        <v>59</v>
      </c>
      <c r="S25">
        <f t="shared" ca="1" si="0"/>
        <v>0</v>
      </c>
      <c r="T25">
        <f t="shared" ca="1" si="1"/>
        <v>0</v>
      </c>
      <c r="U25">
        <f t="shared" ca="1" si="2"/>
        <v>1</v>
      </c>
    </row>
    <row r="26" spans="1:21" x14ac:dyDescent="0.35">
      <c r="A26">
        <v>6000133075</v>
      </c>
      <c r="B26" t="s">
        <v>308</v>
      </c>
      <c r="C26" t="s">
        <v>230</v>
      </c>
      <c r="D26" s="34" t="s">
        <v>305</v>
      </c>
      <c r="E26" s="1">
        <v>45719</v>
      </c>
      <c r="F26" s="1"/>
      <c r="G26" t="s">
        <v>306</v>
      </c>
      <c r="H26" t="s">
        <v>240</v>
      </c>
      <c r="I26" s="1">
        <v>45758</v>
      </c>
      <c r="J26" t="s">
        <v>234</v>
      </c>
      <c r="K26" t="s">
        <v>235</v>
      </c>
      <c r="L26" t="s">
        <v>171</v>
      </c>
      <c r="M26" t="s">
        <v>309</v>
      </c>
      <c r="N26" t="s">
        <v>237</v>
      </c>
      <c r="O26" t="s">
        <v>230</v>
      </c>
      <c r="P26"/>
      <c r="Q26" s="193" t="str">
        <f>IF(OR(
    AND(COUNTIF(Bugs!A:A,B26)&gt;0,ISNUMBER(SEARCH("x",INDEX(Bugs!C:C,MATCH(B26,Bugs!A:A,0))))),
    AND(COUNTIF(Bugs!B:B,B26)&gt;0,ISNUMBER(SEARCH("x",INDEX(Bugs!C:C,MATCH(B26,Bugs!B:B,0))))),
    AND(COUNTIF(Bugs!A:A,B26)&gt;0,ISNUMBER(SEARCH("x",INDEX(Bugs!D:D,MATCH(B26,Bugs!A:A,0))))),
    AND(COUNTIF(Bugs!B:B,B26)&gt;0,ISNUMBER(SEARCH("x",INDEX(Bugs!D:D,MATCH(B26,Bugs!B:B,0)))))
),"Y","")</f>
        <v/>
      </c>
      <c r="R26">
        <f ca="1">IF(OR(ISNUMBER(MATCH(L26,MasterData!$D$3:$D$18,0)),ISNUMBER(MATCH(L26,MasterData!$C$3:$C$18,0))),
    DATEDIF(E26,I26,"d"),
    DATEDIF(E26,TODAY(),"d"))</f>
        <v>39</v>
      </c>
      <c r="S26">
        <f t="shared" ca="1" si="0"/>
        <v>0</v>
      </c>
      <c r="T26">
        <f t="shared" ca="1" si="1"/>
        <v>0</v>
      </c>
      <c r="U26">
        <f t="shared" ca="1" si="2"/>
        <v>1</v>
      </c>
    </row>
    <row r="27" spans="1:21" x14ac:dyDescent="0.35">
      <c r="A27">
        <v>6000133085</v>
      </c>
      <c r="B27" t="s">
        <v>230</v>
      </c>
      <c r="C27" t="s">
        <v>230</v>
      </c>
      <c r="D27" s="34" t="s">
        <v>251</v>
      </c>
      <c r="E27" s="1">
        <v>45719</v>
      </c>
      <c r="F27" s="1"/>
      <c r="G27" t="s">
        <v>290</v>
      </c>
      <c r="H27" t="s">
        <v>240</v>
      </c>
      <c r="I27" s="1">
        <v>45731</v>
      </c>
      <c r="J27" t="s">
        <v>201</v>
      </c>
      <c r="K27" t="s">
        <v>241</v>
      </c>
      <c r="L27" t="s">
        <v>171</v>
      </c>
      <c r="M27" t="s">
        <v>310</v>
      </c>
      <c r="N27" t="s">
        <v>237</v>
      </c>
      <c r="O27" t="s">
        <v>230</v>
      </c>
      <c r="P27"/>
      <c r="Q27" s="193" t="str">
        <f>IF(OR(
    AND(COUNTIF(Bugs!A:A,B27)&gt;0,ISNUMBER(SEARCH("x",INDEX(Bugs!C:C,MATCH(B27,Bugs!A:A,0))))),
    AND(COUNTIF(Bugs!B:B,B27)&gt;0,ISNUMBER(SEARCH("x",INDEX(Bugs!C:C,MATCH(B27,Bugs!B:B,0))))),
    AND(COUNTIF(Bugs!A:A,B27)&gt;0,ISNUMBER(SEARCH("x",INDEX(Bugs!D:D,MATCH(B27,Bugs!A:A,0))))),
    AND(COUNTIF(Bugs!B:B,B27)&gt;0,ISNUMBER(SEARCH("x",INDEX(Bugs!D:D,MATCH(B27,Bugs!B:B,0)))))
),"Y","")</f>
        <v/>
      </c>
      <c r="R27">
        <f ca="1">IF(OR(ISNUMBER(MATCH(L27,MasterData!$D$3:$D$18,0)),ISNUMBER(MATCH(L27,MasterData!$C$3:$C$18,0))),
    DATEDIF(E27,I27,"d"),
    DATEDIF(E27,TODAY(),"d"))</f>
        <v>12</v>
      </c>
      <c r="S27">
        <f t="shared" ca="1" si="0"/>
        <v>0</v>
      </c>
      <c r="T27">
        <f t="shared" ca="1" si="1"/>
        <v>1</v>
      </c>
      <c r="U27">
        <f t="shared" ca="1" si="2"/>
        <v>0</v>
      </c>
    </row>
    <row r="28" spans="1:21" x14ac:dyDescent="0.35">
      <c r="A28">
        <v>6000133086</v>
      </c>
      <c r="B28" t="s">
        <v>230</v>
      </c>
      <c r="C28" t="s">
        <v>230</v>
      </c>
      <c r="D28" s="34" t="s">
        <v>251</v>
      </c>
      <c r="E28" s="1">
        <v>45719</v>
      </c>
      <c r="F28" s="1"/>
      <c r="G28" t="s">
        <v>290</v>
      </c>
      <c r="H28" t="s">
        <v>240</v>
      </c>
      <c r="I28" s="1">
        <v>45773</v>
      </c>
      <c r="J28" t="s">
        <v>201</v>
      </c>
      <c r="K28" t="s">
        <v>241</v>
      </c>
      <c r="L28" t="s">
        <v>171</v>
      </c>
      <c r="M28" t="s">
        <v>311</v>
      </c>
      <c r="N28" t="s">
        <v>237</v>
      </c>
      <c r="O28" t="s">
        <v>230</v>
      </c>
      <c r="P28"/>
      <c r="Q28" s="193" t="str">
        <f>IF(OR(
    AND(COUNTIF(Bugs!A:A,B28)&gt;0,ISNUMBER(SEARCH("x",INDEX(Bugs!C:C,MATCH(B28,Bugs!A:A,0))))),
    AND(COUNTIF(Bugs!B:B,B28)&gt;0,ISNUMBER(SEARCH("x",INDEX(Bugs!C:C,MATCH(B28,Bugs!B:B,0))))),
    AND(COUNTIF(Bugs!A:A,B28)&gt;0,ISNUMBER(SEARCH("x",INDEX(Bugs!D:D,MATCH(B28,Bugs!A:A,0))))),
    AND(COUNTIF(Bugs!B:B,B28)&gt;0,ISNUMBER(SEARCH("x",INDEX(Bugs!D:D,MATCH(B28,Bugs!B:B,0)))))
),"Y","")</f>
        <v/>
      </c>
      <c r="R28">
        <f ca="1">IF(OR(ISNUMBER(MATCH(L28,MasterData!$D$3:$D$18,0)),ISNUMBER(MATCH(L28,MasterData!$C$3:$C$18,0))),
    DATEDIF(E28,I28,"d"),
    DATEDIF(E28,TODAY(),"d"))</f>
        <v>54</v>
      </c>
      <c r="S28">
        <f t="shared" ca="1" si="0"/>
        <v>0</v>
      </c>
      <c r="T28">
        <f t="shared" ca="1" si="1"/>
        <v>0</v>
      </c>
      <c r="U28">
        <f t="shared" ca="1" si="2"/>
        <v>1</v>
      </c>
    </row>
    <row r="29" spans="1:21" x14ac:dyDescent="0.35">
      <c r="A29">
        <v>6000133087</v>
      </c>
      <c r="B29" t="s">
        <v>230</v>
      </c>
      <c r="C29" t="s">
        <v>230</v>
      </c>
      <c r="D29" s="34" t="s">
        <v>251</v>
      </c>
      <c r="E29" s="1">
        <v>45719</v>
      </c>
      <c r="F29" s="1"/>
      <c r="G29" t="s">
        <v>290</v>
      </c>
      <c r="H29" t="s">
        <v>245</v>
      </c>
      <c r="I29" s="1">
        <v>45807</v>
      </c>
      <c r="J29" t="s">
        <v>201</v>
      </c>
      <c r="K29" t="s">
        <v>241</v>
      </c>
      <c r="L29" t="s">
        <v>171</v>
      </c>
      <c r="M29" t="s">
        <v>312</v>
      </c>
      <c r="N29" t="s">
        <v>237</v>
      </c>
      <c r="O29" t="s">
        <v>230</v>
      </c>
      <c r="P29"/>
      <c r="Q29" s="193" t="str">
        <f>IF(OR(
    AND(COUNTIF(Bugs!A:A,B29)&gt;0,ISNUMBER(SEARCH("x",INDEX(Bugs!C:C,MATCH(B29,Bugs!A:A,0))))),
    AND(COUNTIF(Bugs!B:B,B29)&gt;0,ISNUMBER(SEARCH("x",INDEX(Bugs!C:C,MATCH(B29,Bugs!B:B,0))))),
    AND(COUNTIF(Bugs!A:A,B29)&gt;0,ISNUMBER(SEARCH("x",INDEX(Bugs!D:D,MATCH(B29,Bugs!A:A,0))))),
    AND(COUNTIF(Bugs!B:B,B29)&gt;0,ISNUMBER(SEARCH("x",INDEX(Bugs!D:D,MATCH(B29,Bugs!B:B,0)))))
),"Y","")</f>
        <v/>
      </c>
      <c r="R29">
        <f ca="1">IF(OR(ISNUMBER(MATCH(L29,MasterData!$D$3:$D$18,0)),ISNUMBER(MATCH(L29,MasterData!$C$3:$C$18,0))),
    DATEDIF(E29,I29,"d"),
    DATEDIF(E29,TODAY(),"d"))</f>
        <v>88</v>
      </c>
      <c r="S29">
        <f t="shared" ca="1" si="0"/>
        <v>0</v>
      </c>
      <c r="T29">
        <f t="shared" ca="1" si="1"/>
        <v>0</v>
      </c>
      <c r="U29">
        <f t="shared" ca="1" si="2"/>
        <v>1</v>
      </c>
    </row>
    <row r="30" spans="1:21" x14ac:dyDescent="0.35">
      <c r="A30">
        <v>6000133442</v>
      </c>
      <c r="B30" t="s">
        <v>230</v>
      </c>
      <c r="C30" t="s">
        <v>230</v>
      </c>
      <c r="D30" s="34" t="s">
        <v>247</v>
      </c>
      <c r="E30" s="1">
        <v>45722</v>
      </c>
      <c r="F30" s="1"/>
      <c r="G30" t="s">
        <v>248</v>
      </c>
      <c r="H30" t="s">
        <v>245</v>
      </c>
      <c r="I30" s="1">
        <v>45786</v>
      </c>
      <c r="J30" t="s">
        <v>201</v>
      </c>
      <c r="K30" t="s">
        <v>241</v>
      </c>
      <c r="L30" t="s">
        <v>171</v>
      </c>
      <c r="M30" t="s">
        <v>313</v>
      </c>
      <c r="N30" t="s">
        <v>237</v>
      </c>
      <c r="O30" t="s">
        <v>230</v>
      </c>
      <c r="P30"/>
      <c r="Q30" s="193" t="str">
        <f>IF(OR(
    AND(COUNTIF(Bugs!A:A,B30)&gt;0,ISNUMBER(SEARCH("x",INDEX(Bugs!C:C,MATCH(B30,Bugs!A:A,0))))),
    AND(COUNTIF(Bugs!B:B,B30)&gt;0,ISNUMBER(SEARCH("x",INDEX(Bugs!C:C,MATCH(B30,Bugs!B:B,0))))),
    AND(COUNTIF(Bugs!A:A,B30)&gt;0,ISNUMBER(SEARCH("x",INDEX(Bugs!D:D,MATCH(B30,Bugs!A:A,0))))),
    AND(COUNTIF(Bugs!B:B,B30)&gt;0,ISNUMBER(SEARCH("x",INDEX(Bugs!D:D,MATCH(B30,Bugs!B:B,0)))))
),"Y","")</f>
        <v/>
      </c>
      <c r="R30">
        <f ca="1">IF(OR(ISNUMBER(MATCH(L30,MasterData!$D$3:$D$18,0)),ISNUMBER(MATCH(L30,MasterData!$C$3:$C$18,0))),
    DATEDIF(E30,I30,"d"),
    DATEDIF(E30,TODAY(),"d"))</f>
        <v>64</v>
      </c>
      <c r="S30">
        <f t="shared" ca="1" si="0"/>
        <v>0</v>
      </c>
      <c r="T30">
        <f t="shared" ca="1" si="1"/>
        <v>0</v>
      </c>
      <c r="U30">
        <f t="shared" ca="1" si="2"/>
        <v>1</v>
      </c>
    </row>
    <row r="31" spans="1:21" x14ac:dyDescent="0.35">
      <c r="A31">
        <v>6000133644</v>
      </c>
      <c r="B31" t="s">
        <v>314</v>
      </c>
      <c r="C31" t="s">
        <v>230</v>
      </c>
      <c r="D31" s="34" t="s">
        <v>274</v>
      </c>
      <c r="E31" s="1">
        <v>45723</v>
      </c>
      <c r="F31" s="1"/>
      <c r="G31" t="s">
        <v>315</v>
      </c>
      <c r="H31" t="s">
        <v>240</v>
      </c>
      <c r="I31" s="1">
        <v>45903</v>
      </c>
      <c r="J31" t="s">
        <v>234</v>
      </c>
      <c r="K31" t="s">
        <v>241</v>
      </c>
      <c r="L31" t="s">
        <v>171</v>
      </c>
      <c r="M31" t="s">
        <v>316</v>
      </c>
      <c r="N31" t="s">
        <v>237</v>
      </c>
      <c r="O31" t="s">
        <v>230</v>
      </c>
      <c r="P31"/>
      <c r="Q31" s="193" t="str">
        <f>IF(OR(
    AND(COUNTIF(Bugs!A:A,B31)&gt;0,ISNUMBER(SEARCH("x",INDEX(Bugs!C:C,MATCH(B31,Bugs!A:A,0))))),
    AND(COUNTIF(Bugs!B:B,B31)&gt;0,ISNUMBER(SEARCH("x",INDEX(Bugs!C:C,MATCH(B31,Bugs!B:B,0))))),
    AND(COUNTIF(Bugs!A:A,B31)&gt;0,ISNUMBER(SEARCH("x",INDEX(Bugs!D:D,MATCH(B31,Bugs!A:A,0))))),
    AND(COUNTIF(Bugs!B:B,B31)&gt;0,ISNUMBER(SEARCH("x",INDEX(Bugs!D:D,MATCH(B31,Bugs!B:B,0)))))
),"Y","")</f>
        <v/>
      </c>
      <c r="R31">
        <f ca="1">IF(OR(ISNUMBER(MATCH(L31,MasterData!$D$3:$D$18,0)),ISNUMBER(MATCH(L31,MasterData!$C$3:$C$18,0))),
    DATEDIF(E31,I31,"d"),
    DATEDIF(E31,TODAY(),"d"))</f>
        <v>180</v>
      </c>
      <c r="S31">
        <f t="shared" ca="1" si="0"/>
        <v>0</v>
      </c>
      <c r="T31">
        <f t="shared" ca="1" si="1"/>
        <v>0</v>
      </c>
      <c r="U31">
        <f t="shared" ca="1" si="2"/>
        <v>1</v>
      </c>
    </row>
    <row r="32" spans="1:21" x14ac:dyDescent="0.35">
      <c r="A32">
        <v>6000133647</v>
      </c>
      <c r="B32" t="s">
        <v>317</v>
      </c>
      <c r="C32" t="s">
        <v>230</v>
      </c>
      <c r="D32" s="34" t="s">
        <v>231</v>
      </c>
      <c r="E32" s="1">
        <v>45723</v>
      </c>
      <c r="F32" s="1"/>
      <c r="G32" t="s">
        <v>318</v>
      </c>
      <c r="H32" t="s">
        <v>245</v>
      </c>
      <c r="I32" s="1">
        <v>45733</v>
      </c>
      <c r="J32" t="s">
        <v>234</v>
      </c>
      <c r="K32" t="s">
        <v>235</v>
      </c>
      <c r="L32" t="s">
        <v>171</v>
      </c>
      <c r="M32" t="s">
        <v>319</v>
      </c>
      <c r="N32" t="s">
        <v>237</v>
      </c>
      <c r="O32" t="s">
        <v>230</v>
      </c>
      <c r="P32"/>
      <c r="Q32" s="193" t="str">
        <f>IF(OR(
    AND(COUNTIF(Bugs!A:A,B32)&gt;0,ISNUMBER(SEARCH("x",INDEX(Bugs!C:C,MATCH(B32,Bugs!A:A,0))))),
    AND(COUNTIF(Bugs!B:B,B32)&gt;0,ISNUMBER(SEARCH("x",INDEX(Bugs!C:C,MATCH(B32,Bugs!B:B,0))))),
    AND(COUNTIF(Bugs!A:A,B32)&gt;0,ISNUMBER(SEARCH("x",INDEX(Bugs!D:D,MATCH(B32,Bugs!A:A,0))))),
    AND(COUNTIF(Bugs!B:B,B32)&gt;0,ISNUMBER(SEARCH("x",INDEX(Bugs!D:D,MATCH(B32,Bugs!B:B,0)))))
),"Y","")</f>
        <v/>
      </c>
      <c r="R32">
        <f ca="1">IF(OR(ISNUMBER(MATCH(L32,MasterData!$D$3:$D$18,0)),ISNUMBER(MATCH(L32,MasterData!$C$3:$C$18,0))),
    DATEDIF(E32,I32,"d"),
    DATEDIF(E32,TODAY(),"d"))</f>
        <v>10</v>
      </c>
      <c r="S32">
        <f t="shared" ca="1" si="0"/>
        <v>0</v>
      </c>
      <c r="T32">
        <f t="shared" ca="1" si="1"/>
        <v>1</v>
      </c>
      <c r="U32">
        <f t="shared" ca="1" si="2"/>
        <v>0</v>
      </c>
    </row>
    <row r="33" spans="1:21" x14ac:dyDescent="0.35">
      <c r="A33">
        <v>6000133780</v>
      </c>
      <c r="B33" t="s">
        <v>320</v>
      </c>
      <c r="C33" t="s">
        <v>230</v>
      </c>
      <c r="D33" s="34" t="s">
        <v>274</v>
      </c>
      <c r="E33" s="1">
        <v>45726</v>
      </c>
      <c r="F33" s="1"/>
      <c r="G33" t="s">
        <v>321</v>
      </c>
      <c r="H33" t="s">
        <v>240</v>
      </c>
      <c r="I33" s="1">
        <v>45741</v>
      </c>
      <c r="J33" t="s">
        <v>234</v>
      </c>
      <c r="K33" t="s">
        <v>235</v>
      </c>
      <c r="L33" t="s">
        <v>171</v>
      </c>
      <c r="M33" t="s">
        <v>322</v>
      </c>
      <c r="N33" t="s">
        <v>237</v>
      </c>
      <c r="O33" t="s">
        <v>230</v>
      </c>
      <c r="P33"/>
      <c r="Q33" s="193" t="str">
        <f>IF(OR(
    AND(COUNTIF(Bugs!A:A,B33)&gt;0,ISNUMBER(SEARCH("x",INDEX(Bugs!C:C,MATCH(B33,Bugs!A:A,0))))),
    AND(COUNTIF(Bugs!B:B,B33)&gt;0,ISNUMBER(SEARCH("x",INDEX(Bugs!C:C,MATCH(B33,Bugs!B:B,0))))),
    AND(COUNTIF(Bugs!A:A,B33)&gt;0,ISNUMBER(SEARCH("x",INDEX(Bugs!D:D,MATCH(B33,Bugs!A:A,0))))),
    AND(COUNTIF(Bugs!B:B,B33)&gt;0,ISNUMBER(SEARCH("x",INDEX(Bugs!D:D,MATCH(B33,Bugs!B:B,0)))))
),"Y","")</f>
        <v/>
      </c>
      <c r="R33">
        <f ca="1">IF(OR(ISNUMBER(MATCH(L33,MasterData!$D$3:$D$18,0)),ISNUMBER(MATCH(L33,MasterData!$C$3:$C$18,0))),
    DATEDIF(E33,I33,"d"),
    DATEDIF(E33,TODAY(),"d"))</f>
        <v>15</v>
      </c>
      <c r="S33">
        <f t="shared" ca="1" si="0"/>
        <v>0</v>
      </c>
      <c r="T33">
        <f t="shared" ca="1" si="1"/>
        <v>1</v>
      </c>
      <c r="U33">
        <f t="shared" ca="1" si="2"/>
        <v>0</v>
      </c>
    </row>
    <row r="34" spans="1:21" x14ac:dyDescent="0.35">
      <c r="A34">
        <v>6000133782</v>
      </c>
      <c r="B34" t="s">
        <v>323</v>
      </c>
      <c r="C34" t="s">
        <v>230</v>
      </c>
      <c r="D34" s="34" t="s">
        <v>254</v>
      </c>
      <c r="E34" s="1">
        <v>45726</v>
      </c>
      <c r="F34" s="1"/>
      <c r="G34" t="s">
        <v>255</v>
      </c>
      <c r="H34" t="s">
        <v>240</v>
      </c>
      <c r="I34" s="1">
        <v>45735</v>
      </c>
      <c r="J34" t="s">
        <v>234</v>
      </c>
      <c r="K34" t="s">
        <v>241</v>
      </c>
      <c r="L34" t="s">
        <v>171</v>
      </c>
      <c r="M34" t="s">
        <v>324</v>
      </c>
      <c r="N34" t="s">
        <v>237</v>
      </c>
      <c r="O34" t="s">
        <v>230</v>
      </c>
      <c r="P34"/>
      <c r="Q34" s="193" t="str">
        <f>IF(OR(
    AND(COUNTIF(Bugs!A:A,B34)&gt;0,ISNUMBER(SEARCH("x",INDEX(Bugs!C:C,MATCH(B34,Bugs!A:A,0))))),
    AND(COUNTIF(Bugs!B:B,B34)&gt;0,ISNUMBER(SEARCH("x",INDEX(Bugs!C:C,MATCH(B34,Bugs!B:B,0))))),
    AND(COUNTIF(Bugs!A:A,B34)&gt;0,ISNUMBER(SEARCH("x",INDEX(Bugs!D:D,MATCH(B34,Bugs!A:A,0))))),
    AND(COUNTIF(Bugs!B:B,B34)&gt;0,ISNUMBER(SEARCH("x",INDEX(Bugs!D:D,MATCH(B34,Bugs!B:B,0)))))
),"Y","")</f>
        <v/>
      </c>
      <c r="R34">
        <f ca="1">IF(OR(ISNUMBER(MATCH(L34,MasterData!$D$3:$D$18,0)),ISNUMBER(MATCH(L34,MasterData!$C$3:$C$18,0))),
    DATEDIF(E34,I34,"d"),
    DATEDIF(E34,TODAY(),"d"))</f>
        <v>9</v>
      </c>
      <c r="S34">
        <f t="shared" ca="1" si="0"/>
        <v>0</v>
      </c>
      <c r="T34">
        <f t="shared" ca="1" si="1"/>
        <v>1</v>
      </c>
      <c r="U34">
        <f t="shared" ca="1" si="2"/>
        <v>0</v>
      </c>
    </row>
    <row r="35" spans="1:21" x14ac:dyDescent="0.35">
      <c r="A35">
        <v>6000133815</v>
      </c>
      <c r="B35" t="s">
        <v>325</v>
      </c>
      <c r="C35" t="s">
        <v>230</v>
      </c>
      <c r="D35" s="34" t="s">
        <v>254</v>
      </c>
      <c r="E35" s="1">
        <v>45726</v>
      </c>
      <c r="F35" s="1"/>
      <c r="G35" t="s">
        <v>255</v>
      </c>
      <c r="H35" t="s">
        <v>240</v>
      </c>
      <c r="I35" s="1">
        <v>45748</v>
      </c>
      <c r="J35" t="s">
        <v>234</v>
      </c>
      <c r="K35" t="s">
        <v>241</v>
      </c>
      <c r="L35" t="s">
        <v>171</v>
      </c>
      <c r="M35" t="s">
        <v>326</v>
      </c>
      <c r="N35" t="s">
        <v>237</v>
      </c>
      <c r="O35" t="s">
        <v>230</v>
      </c>
      <c r="P35"/>
      <c r="Q35" s="193" t="str">
        <f>IF(OR(
    AND(COUNTIF(Bugs!A:A,B35)&gt;0,ISNUMBER(SEARCH("x",INDEX(Bugs!C:C,MATCH(B35,Bugs!A:A,0))))),
    AND(COUNTIF(Bugs!B:B,B35)&gt;0,ISNUMBER(SEARCH("x",INDEX(Bugs!C:C,MATCH(B35,Bugs!B:B,0))))),
    AND(COUNTIF(Bugs!A:A,B35)&gt;0,ISNUMBER(SEARCH("x",INDEX(Bugs!D:D,MATCH(B35,Bugs!A:A,0))))),
    AND(COUNTIF(Bugs!B:B,B35)&gt;0,ISNUMBER(SEARCH("x",INDEX(Bugs!D:D,MATCH(B35,Bugs!B:B,0)))))
),"Y","")</f>
        <v/>
      </c>
      <c r="R35">
        <f ca="1">IF(OR(ISNUMBER(MATCH(L35,MasterData!$D$3:$D$18,0)),ISNUMBER(MATCH(L35,MasterData!$C$3:$C$18,0))),
    DATEDIF(E35,I35,"d"),
    DATEDIF(E35,TODAY(),"d"))</f>
        <v>22</v>
      </c>
      <c r="S35">
        <f t="shared" ca="1" si="0"/>
        <v>0</v>
      </c>
      <c r="T35">
        <f t="shared" ca="1" si="1"/>
        <v>1</v>
      </c>
      <c r="U35">
        <f t="shared" ca="1" si="2"/>
        <v>0</v>
      </c>
    </row>
    <row r="36" spans="1:21" x14ac:dyDescent="0.35">
      <c r="A36">
        <v>6000133897</v>
      </c>
      <c r="B36" t="s">
        <v>230</v>
      </c>
      <c r="C36" t="s">
        <v>230</v>
      </c>
      <c r="D36" s="34" t="s">
        <v>231</v>
      </c>
      <c r="E36" s="1">
        <v>45727</v>
      </c>
      <c r="F36" s="1"/>
      <c r="G36" t="s">
        <v>248</v>
      </c>
      <c r="H36" t="s">
        <v>240</v>
      </c>
      <c r="I36" s="1">
        <v>45751</v>
      </c>
      <c r="J36" t="s">
        <v>201</v>
      </c>
      <c r="K36" t="s">
        <v>241</v>
      </c>
      <c r="L36" t="s">
        <v>171</v>
      </c>
      <c r="M36" t="s">
        <v>327</v>
      </c>
      <c r="N36" t="s">
        <v>237</v>
      </c>
      <c r="O36" t="s">
        <v>230</v>
      </c>
      <c r="P36"/>
      <c r="Q36" s="193" t="str">
        <f>IF(OR(
    AND(COUNTIF(Bugs!A:A,B36)&gt;0,ISNUMBER(SEARCH("x",INDEX(Bugs!C:C,MATCH(B36,Bugs!A:A,0))))),
    AND(COUNTIF(Bugs!B:B,B36)&gt;0,ISNUMBER(SEARCH("x",INDEX(Bugs!C:C,MATCH(B36,Bugs!B:B,0))))),
    AND(COUNTIF(Bugs!A:A,B36)&gt;0,ISNUMBER(SEARCH("x",INDEX(Bugs!D:D,MATCH(B36,Bugs!A:A,0))))),
    AND(COUNTIF(Bugs!B:B,B36)&gt;0,ISNUMBER(SEARCH("x",INDEX(Bugs!D:D,MATCH(B36,Bugs!B:B,0)))))
),"Y","")</f>
        <v/>
      </c>
      <c r="R36">
        <f ca="1">IF(OR(ISNUMBER(MATCH(L36,MasterData!$D$3:$D$18,0)),ISNUMBER(MATCH(L36,MasterData!$C$3:$C$18,0))),
    DATEDIF(E36,I36,"d"),
    DATEDIF(E36,TODAY(),"d"))</f>
        <v>24</v>
      </c>
      <c r="S36">
        <f t="shared" ca="1" si="0"/>
        <v>0</v>
      </c>
      <c r="T36">
        <f t="shared" ca="1" si="1"/>
        <v>1</v>
      </c>
      <c r="U36">
        <f t="shared" ca="1" si="2"/>
        <v>0</v>
      </c>
    </row>
    <row r="37" spans="1:21" x14ac:dyDescent="0.35">
      <c r="A37">
        <v>6000134052</v>
      </c>
      <c r="B37" t="s">
        <v>328</v>
      </c>
      <c r="D37" s="34">
        <v>3014</v>
      </c>
      <c r="E37" s="1">
        <v>45728</v>
      </c>
      <c r="F37" s="1"/>
      <c r="G37" t="s">
        <v>329</v>
      </c>
      <c r="H37" t="s">
        <v>330</v>
      </c>
      <c r="I37" s="1">
        <v>45852</v>
      </c>
      <c r="K37" t="s">
        <v>235</v>
      </c>
      <c r="L37" t="s">
        <v>171</v>
      </c>
      <c r="M37" t="s">
        <v>331</v>
      </c>
      <c r="N37" t="s">
        <v>332</v>
      </c>
      <c r="P37"/>
      <c r="Q37" s="193" t="str">
        <f>IF(OR(
    AND(COUNTIF(Bugs!A:A,B37)&gt;0,ISNUMBER(SEARCH("x",INDEX(Bugs!C:C,MATCH(B37,Bugs!A:A,0))))),
    AND(COUNTIF(Bugs!B:B,B37)&gt;0,ISNUMBER(SEARCH("x",INDEX(Bugs!C:C,MATCH(B37,Bugs!B:B,0))))),
    AND(COUNTIF(Bugs!A:A,B37)&gt;0,ISNUMBER(SEARCH("x",INDEX(Bugs!D:D,MATCH(B37,Bugs!A:A,0))))),
    AND(COUNTIF(Bugs!B:B,B37)&gt;0,ISNUMBER(SEARCH("x",INDEX(Bugs!D:D,MATCH(B37,Bugs!B:B,0)))))
),"Y","")</f>
        <v/>
      </c>
      <c r="R37">
        <f ca="1">IF(OR(ISNUMBER(MATCH(L37,MasterData!$D$3:$D$18,0)),ISNUMBER(MATCH(L37,MasterData!$C$3:$C$18,0))),
    DATEDIF(E37,I37,"d"),
    DATEDIF(E37,TODAY(),"d"))</f>
        <v>124</v>
      </c>
      <c r="S37">
        <f t="shared" ca="1" si="0"/>
        <v>0</v>
      </c>
      <c r="T37">
        <f t="shared" ca="1" si="1"/>
        <v>0</v>
      </c>
      <c r="U37">
        <f t="shared" ca="1" si="2"/>
        <v>1</v>
      </c>
    </row>
    <row r="38" spans="1:21" x14ac:dyDescent="0.35">
      <c r="A38">
        <v>6000134157</v>
      </c>
      <c r="B38" t="s">
        <v>333</v>
      </c>
      <c r="C38" t="s">
        <v>230</v>
      </c>
      <c r="D38" s="34" t="s">
        <v>231</v>
      </c>
      <c r="E38" s="1">
        <v>45729</v>
      </c>
      <c r="F38" s="1"/>
      <c r="G38" t="s">
        <v>293</v>
      </c>
      <c r="H38" t="s">
        <v>245</v>
      </c>
      <c r="I38" s="1">
        <v>45737</v>
      </c>
      <c r="J38" t="s">
        <v>234</v>
      </c>
      <c r="K38" t="s">
        <v>235</v>
      </c>
      <c r="L38" t="s">
        <v>171</v>
      </c>
      <c r="M38" t="s">
        <v>334</v>
      </c>
      <c r="N38" t="s">
        <v>237</v>
      </c>
      <c r="O38" t="s">
        <v>230</v>
      </c>
      <c r="P38"/>
      <c r="Q38" s="193" t="str">
        <f>IF(OR(
    AND(COUNTIF(Bugs!A:A,B38)&gt;0,ISNUMBER(SEARCH("x",INDEX(Bugs!C:C,MATCH(B38,Bugs!A:A,0))))),
    AND(COUNTIF(Bugs!B:B,B38)&gt;0,ISNUMBER(SEARCH("x",INDEX(Bugs!C:C,MATCH(B38,Bugs!B:B,0))))),
    AND(COUNTIF(Bugs!A:A,B38)&gt;0,ISNUMBER(SEARCH("x",INDEX(Bugs!D:D,MATCH(B38,Bugs!A:A,0))))),
    AND(COUNTIF(Bugs!B:B,B38)&gt;0,ISNUMBER(SEARCH("x",INDEX(Bugs!D:D,MATCH(B38,Bugs!B:B,0)))))
),"Y","")</f>
        <v/>
      </c>
      <c r="R38">
        <f ca="1">IF(OR(ISNUMBER(MATCH(L38,MasterData!$D$3:$D$18,0)),ISNUMBER(MATCH(L38,MasterData!$C$3:$C$18,0))),
    DATEDIF(E38,I38,"d"),
    DATEDIF(E38,TODAY(),"d"))</f>
        <v>8</v>
      </c>
      <c r="S38">
        <f t="shared" ca="1" si="0"/>
        <v>0</v>
      </c>
      <c r="T38">
        <f t="shared" ca="1" si="1"/>
        <v>1</v>
      </c>
      <c r="U38">
        <f t="shared" ca="1" si="2"/>
        <v>0</v>
      </c>
    </row>
    <row r="39" spans="1:21" x14ac:dyDescent="0.35">
      <c r="A39">
        <v>6000134167</v>
      </c>
      <c r="B39" t="s">
        <v>230</v>
      </c>
      <c r="C39" t="s">
        <v>230</v>
      </c>
      <c r="D39" s="34" t="s">
        <v>251</v>
      </c>
      <c r="E39" s="1">
        <v>45729</v>
      </c>
      <c r="F39" s="1"/>
      <c r="G39" t="s">
        <v>335</v>
      </c>
      <c r="H39" t="s">
        <v>240</v>
      </c>
      <c r="I39" s="1">
        <v>45792</v>
      </c>
      <c r="J39" t="s">
        <v>201</v>
      </c>
      <c r="K39" t="s">
        <v>241</v>
      </c>
      <c r="L39" t="s">
        <v>171</v>
      </c>
      <c r="M39" t="s">
        <v>336</v>
      </c>
      <c r="N39" t="s">
        <v>237</v>
      </c>
      <c r="O39" t="s">
        <v>230</v>
      </c>
      <c r="P39"/>
      <c r="Q39" s="193" t="str">
        <f>IF(OR(
    AND(COUNTIF(Bugs!A:A,B39)&gt;0,ISNUMBER(SEARCH("x",INDEX(Bugs!C:C,MATCH(B39,Bugs!A:A,0))))),
    AND(COUNTIF(Bugs!B:B,B39)&gt;0,ISNUMBER(SEARCH("x",INDEX(Bugs!C:C,MATCH(B39,Bugs!B:B,0))))),
    AND(COUNTIF(Bugs!A:A,B39)&gt;0,ISNUMBER(SEARCH("x",INDEX(Bugs!D:D,MATCH(B39,Bugs!A:A,0))))),
    AND(COUNTIF(Bugs!B:B,B39)&gt;0,ISNUMBER(SEARCH("x",INDEX(Bugs!D:D,MATCH(B39,Bugs!B:B,0)))))
),"Y","")</f>
        <v/>
      </c>
      <c r="R39">
        <f ca="1">IF(OR(ISNUMBER(MATCH(L39,MasterData!$D$3:$D$18,0)),ISNUMBER(MATCH(L39,MasterData!$C$3:$C$18,0))),
    DATEDIF(E39,I39,"d"),
    DATEDIF(E39,TODAY(),"d"))</f>
        <v>63</v>
      </c>
      <c r="S39">
        <f t="shared" ca="1" si="0"/>
        <v>0</v>
      </c>
      <c r="T39">
        <f t="shared" ca="1" si="1"/>
        <v>0</v>
      </c>
      <c r="U39">
        <f t="shared" ca="1" si="2"/>
        <v>1</v>
      </c>
    </row>
    <row r="40" spans="1:21" x14ac:dyDescent="0.35">
      <c r="A40">
        <v>6000134304</v>
      </c>
      <c r="B40" t="s">
        <v>337</v>
      </c>
      <c r="C40" t="s">
        <v>230</v>
      </c>
      <c r="D40" s="34" t="s">
        <v>338</v>
      </c>
      <c r="E40" s="1">
        <v>45729</v>
      </c>
      <c r="F40" s="1"/>
      <c r="G40" t="s">
        <v>339</v>
      </c>
      <c r="H40" t="s">
        <v>245</v>
      </c>
      <c r="I40" s="1">
        <v>45782</v>
      </c>
      <c r="J40" t="s">
        <v>234</v>
      </c>
      <c r="K40" t="s">
        <v>235</v>
      </c>
      <c r="L40" t="s">
        <v>171</v>
      </c>
      <c r="M40" t="s">
        <v>340</v>
      </c>
      <c r="N40" t="s">
        <v>237</v>
      </c>
      <c r="O40" t="s">
        <v>230</v>
      </c>
      <c r="P40"/>
      <c r="Q40" s="193" t="str">
        <f>IF(OR(
    AND(COUNTIF(Bugs!A:A,B40)&gt;0,ISNUMBER(SEARCH("x",INDEX(Bugs!C:C,MATCH(B40,Bugs!A:A,0))))),
    AND(COUNTIF(Bugs!B:B,B40)&gt;0,ISNUMBER(SEARCH("x",INDEX(Bugs!C:C,MATCH(B40,Bugs!B:B,0))))),
    AND(COUNTIF(Bugs!A:A,B40)&gt;0,ISNUMBER(SEARCH("x",INDEX(Bugs!D:D,MATCH(B40,Bugs!A:A,0))))),
    AND(COUNTIF(Bugs!B:B,B40)&gt;0,ISNUMBER(SEARCH("x",INDEX(Bugs!D:D,MATCH(B40,Bugs!B:B,0)))))
),"Y","")</f>
        <v/>
      </c>
      <c r="R40">
        <f ca="1">IF(OR(ISNUMBER(MATCH(L40,MasterData!$D$3:$D$18,0)),ISNUMBER(MATCH(L40,MasterData!$C$3:$C$18,0))),
    DATEDIF(E40,I40,"d"),
    DATEDIF(E40,TODAY(),"d"))</f>
        <v>53</v>
      </c>
      <c r="S40">
        <f t="shared" ca="1" si="0"/>
        <v>0</v>
      </c>
      <c r="T40">
        <f t="shared" ca="1" si="1"/>
        <v>0</v>
      </c>
      <c r="U40">
        <f t="shared" ca="1" si="2"/>
        <v>1</v>
      </c>
    </row>
    <row r="41" spans="1:21" x14ac:dyDescent="0.35">
      <c r="A41">
        <v>6000134423</v>
      </c>
      <c r="B41" t="s">
        <v>341</v>
      </c>
      <c r="C41" t="s">
        <v>230</v>
      </c>
      <c r="D41" s="34" t="s">
        <v>231</v>
      </c>
      <c r="E41" s="1">
        <v>45730</v>
      </c>
      <c r="F41" s="1"/>
      <c r="G41" t="s">
        <v>293</v>
      </c>
      <c r="H41" t="s">
        <v>245</v>
      </c>
      <c r="I41" s="1">
        <v>45748</v>
      </c>
      <c r="J41" t="s">
        <v>234</v>
      </c>
      <c r="K41" t="s">
        <v>235</v>
      </c>
      <c r="L41" t="s">
        <v>171</v>
      </c>
      <c r="M41" t="s">
        <v>342</v>
      </c>
      <c r="N41" t="s">
        <v>237</v>
      </c>
      <c r="O41" t="s">
        <v>230</v>
      </c>
      <c r="P41"/>
      <c r="Q41" s="193" t="str">
        <f>IF(OR(
    AND(COUNTIF(Bugs!A:A,B41)&gt;0,ISNUMBER(SEARCH("x",INDEX(Bugs!C:C,MATCH(B41,Bugs!A:A,0))))),
    AND(COUNTIF(Bugs!B:B,B41)&gt;0,ISNUMBER(SEARCH("x",INDEX(Bugs!C:C,MATCH(B41,Bugs!B:B,0))))),
    AND(COUNTIF(Bugs!A:A,B41)&gt;0,ISNUMBER(SEARCH("x",INDEX(Bugs!D:D,MATCH(B41,Bugs!A:A,0))))),
    AND(COUNTIF(Bugs!B:B,B41)&gt;0,ISNUMBER(SEARCH("x",INDEX(Bugs!D:D,MATCH(B41,Bugs!B:B,0)))))
),"Y","")</f>
        <v/>
      </c>
      <c r="R41">
        <f ca="1">IF(OR(ISNUMBER(MATCH(L41,MasterData!$D$3:$D$18,0)),ISNUMBER(MATCH(L41,MasterData!$C$3:$C$18,0))),
    DATEDIF(E41,I41,"d"),
    DATEDIF(E41,TODAY(),"d"))</f>
        <v>18</v>
      </c>
      <c r="S41">
        <f t="shared" ca="1" si="0"/>
        <v>0</v>
      </c>
      <c r="T41">
        <f t="shared" ca="1" si="1"/>
        <v>1</v>
      </c>
      <c r="U41">
        <f t="shared" ca="1" si="2"/>
        <v>0</v>
      </c>
    </row>
    <row r="42" spans="1:21" x14ac:dyDescent="0.35">
      <c r="A42">
        <v>6000134460</v>
      </c>
      <c r="B42" t="s">
        <v>343</v>
      </c>
      <c r="C42" t="s">
        <v>230</v>
      </c>
      <c r="D42" s="34" t="s">
        <v>231</v>
      </c>
      <c r="E42" s="1">
        <v>45730</v>
      </c>
      <c r="F42" s="1"/>
      <c r="G42" t="s">
        <v>329</v>
      </c>
      <c r="H42" t="s">
        <v>240</v>
      </c>
      <c r="I42" s="1">
        <v>45748</v>
      </c>
      <c r="J42" t="s">
        <v>234</v>
      </c>
      <c r="K42" t="s">
        <v>235</v>
      </c>
      <c r="L42" t="s">
        <v>171</v>
      </c>
      <c r="M42" t="s">
        <v>344</v>
      </c>
      <c r="N42" t="s">
        <v>237</v>
      </c>
      <c r="O42" t="s">
        <v>230</v>
      </c>
      <c r="P42"/>
      <c r="Q42" s="193" t="str">
        <f>IF(OR(
    AND(COUNTIF(Bugs!A:A,B42)&gt;0,ISNUMBER(SEARCH("x",INDEX(Bugs!C:C,MATCH(B42,Bugs!A:A,0))))),
    AND(COUNTIF(Bugs!B:B,B42)&gt;0,ISNUMBER(SEARCH("x",INDEX(Bugs!C:C,MATCH(B42,Bugs!B:B,0))))),
    AND(COUNTIF(Bugs!A:A,B42)&gt;0,ISNUMBER(SEARCH("x",INDEX(Bugs!D:D,MATCH(B42,Bugs!A:A,0))))),
    AND(COUNTIF(Bugs!B:B,B42)&gt;0,ISNUMBER(SEARCH("x",INDEX(Bugs!D:D,MATCH(B42,Bugs!B:B,0)))))
),"Y","")</f>
        <v/>
      </c>
      <c r="R42">
        <f ca="1">IF(OR(ISNUMBER(MATCH(L42,MasterData!$D$3:$D$18,0)),ISNUMBER(MATCH(L42,MasterData!$C$3:$C$18,0))),
    DATEDIF(E42,I42,"d"),
    DATEDIF(E42,TODAY(),"d"))</f>
        <v>18</v>
      </c>
      <c r="S42">
        <f t="shared" ca="1" si="0"/>
        <v>0</v>
      </c>
      <c r="T42">
        <f t="shared" ca="1" si="1"/>
        <v>1</v>
      </c>
      <c r="U42">
        <f t="shared" ca="1" si="2"/>
        <v>0</v>
      </c>
    </row>
    <row r="43" spans="1:21" x14ac:dyDescent="0.35">
      <c r="A43">
        <v>6000134543</v>
      </c>
      <c r="B43" t="s">
        <v>345</v>
      </c>
      <c r="C43" t="s">
        <v>230</v>
      </c>
      <c r="D43" s="34" t="s">
        <v>274</v>
      </c>
      <c r="E43" s="1">
        <v>45733</v>
      </c>
      <c r="F43" s="1"/>
      <c r="G43" t="s">
        <v>346</v>
      </c>
      <c r="H43" t="s">
        <v>240</v>
      </c>
      <c r="I43" s="1">
        <v>45754</v>
      </c>
      <c r="J43" t="s">
        <v>234</v>
      </c>
      <c r="K43" t="s">
        <v>347</v>
      </c>
      <c r="L43" t="s">
        <v>171</v>
      </c>
      <c r="M43" t="s">
        <v>348</v>
      </c>
      <c r="N43" t="s">
        <v>237</v>
      </c>
      <c r="O43" t="s">
        <v>230</v>
      </c>
      <c r="P43"/>
      <c r="Q43" s="193" t="str">
        <f>IF(OR(
    AND(COUNTIF(Bugs!A:A,B43)&gt;0,ISNUMBER(SEARCH("x",INDEX(Bugs!C:C,MATCH(B43,Bugs!A:A,0))))),
    AND(COUNTIF(Bugs!B:B,B43)&gt;0,ISNUMBER(SEARCH("x",INDEX(Bugs!C:C,MATCH(B43,Bugs!B:B,0))))),
    AND(COUNTIF(Bugs!A:A,B43)&gt;0,ISNUMBER(SEARCH("x",INDEX(Bugs!D:D,MATCH(B43,Bugs!A:A,0))))),
    AND(COUNTIF(Bugs!B:B,B43)&gt;0,ISNUMBER(SEARCH("x",INDEX(Bugs!D:D,MATCH(B43,Bugs!B:B,0)))))
),"Y","")</f>
        <v/>
      </c>
      <c r="R43">
        <f ca="1">IF(OR(ISNUMBER(MATCH(L43,MasterData!$D$3:$D$18,0)),ISNUMBER(MATCH(L43,MasterData!$C$3:$C$18,0))),
    DATEDIF(E43,I43,"d"),
    DATEDIF(E43,TODAY(),"d"))</f>
        <v>21</v>
      </c>
      <c r="S43">
        <f t="shared" ca="1" si="0"/>
        <v>0</v>
      </c>
      <c r="T43">
        <f t="shared" ca="1" si="1"/>
        <v>1</v>
      </c>
      <c r="U43">
        <f t="shared" ca="1" si="2"/>
        <v>0</v>
      </c>
    </row>
    <row r="44" spans="1:21" x14ac:dyDescent="0.35">
      <c r="A44">
        <v>6000134731</v>
      </c>
      <c r="B44" t="s">
        <v>349</v>
      </c>
      <c r="C44" t="s">
        <v>230</v>
      </c>
      <c r="D44" s="34" t="s">
        <v>231</v>
      </c>
      <c r="E44" s="1">
        <v>45734</v>
      </c>
      <c r="F44" s="1"/>
      <c r="G44" t="s">
        <v>293</v>
      </c>
      <c r="H44" t="s">
        <v>245</v>
      </c>
      <c r="I44" s="1">
        <v>45743</v>
      </c>
      <c r="J44" t="s">
        <v>234</v>
      </c>
      <c r="K44" t="s">
        <v>235</v>
      </c>
      <c r="L44" t="s">
        <v>171</v>
      </c>
      <c r="M44" t="s">
        <v>350</v>
      </c>
      <c r="N44" t="s">
        <v>237</v>
      </c>
      <c r="O44" t="s">
        <v>230</v>
      </c>
      <c r="P44"/>
      <c r="Q44" s="193" t="str">
        <f>IF(OR(
    AND(COUNTIF(Bugs!A:A,B44)&gt;0,ISNUMBER(SEARCH("x",INDEX(Bugs!C:C,MATCH(B44,Bugs!A:A,0))))),
    AND(COUNTIF(Bugs!B:B,B44)&gt;0,ISNUMBER(SEARCH("x",INDEX(Bugs!C:C,MATCH(B44,Bugs!B:B,0))))),
    AND(COUNTIF(Bugs!A:A,B44)&gt;0,ISNUMBER(SEARCH("x",INDEX(Bugs!D:D,MATCH(B44,Bugs!A:A,0))))),
    AND(COUNTIF(Bugs!B:B,B44)&gt;0,ISNUMBER(SEARCH("x",INDEX(Bugs!D:D,MATCH(B44,Bugs!B:B,0)))))
),"Y","")</f>
        <v/>
      </c>
      <c r="R44">
        <f ca="1">IF(OR(ISNUMBER(MATCH(L44,MasterData!$D$3:$D$18,0)),ISNUMBER(MATCH(L44,MasterData!$C$3:$C$18,0))),
    DATEDIF(E44,I44,"d"),
    DATEDIF(E44,TODAY(),"d"))</f>
        <v>9</v>
      </c>
      <c r="S44">
        <f t="shared" ca="1" si="0"/>
        <v>0</v>
      </c>
      <c r="T44">
        <f t="shared" ca="1" si="1"/>
        <v>1</v>
      </c>
      <c r="U44">
        <f t="shared" ca="1" si="2"/>
        <v>0</v>
      </c>
    </row>
    <row r="45" spans="1:21" x14ac:dyDescent="0.35">
      <c r="A45">
        <v>6000134816</v>
      </c>
      <c r="B45" t="s">
        <v>351</v>
      </c>
      <c r="C45" t="s">
        <v>230</v>
      </c>
      <c r="D45" s="34" t="s">
        <v>305</v>
      </c>
      <c r="E45" s="1">
        <v>45735</v>
      </c>
      <c r="F45" s="1"/>
      <c r="G45" t="s">
        <v>306</v>
      </c>
      <c r="H45" t="s">
        <v>245</v>
      </c>
      <c r="I45" s="1">
        <v>45762</v>
      </c>
      <c r="J45" t="s">
        <v>234</v>
      </c>
      <c r="K45" t="s">
        <v>235</v>
      </c>
      <c r="L45" t="s">
        <v>171</v>
      </c>
      <c r="M45" t="s">
        <v>352</v>
      </c>
      <c r="N45" t="s">
        <v>237</v>
      </c>
      <c r="O45" t="s">
        <v>230</v>
      </c>
      <c r="P45"/>
      <c r="Q45" s="193" t="str">
        <f>IF(OR(
    AND(COUNTIF(Bugs!A:A,B45)&gt;0,ISNUMBER(SEARCH("x",INDEX(Bugs!C:C,MATCH(B45,Bugs!A:A,0))))),
    AND(COUNTIF(Bugs!B:B,B45)&gt;0,ISNUMBER(SEARCH("x",INDEX(Bugs!C:C,MATCH(B45,Bugs!B:B,0))))),
    AND(COUNTIF(Bugs!A:A,B45)&gt;0,ISNUMBER(SEARCH("x",INDEX(Bugs!D:D,MATCH(B45,Bugs!A:A,0))))),
    AND(COUNTIF(Bugs!B:B,B45)&gt;0,ISNUMBER(SEARCH("x",INDEX(Bugs!D:D,MATCH(B45,Bugs!B:B,0)))))
),"Y","")</f>
        <v/>
      </c>
      <c r="R45">
        <f ca="1">IF(OR(ISNUMBER(MATCH(L45,MasterData!$D$3:$D$18,0)),ISNUMBER(MATCH(L45,MasterData!$C$3:$C$18,0))),
    DATEDIF(E45,I45,"d"),
    DATEDIF(E45,TODAY(),"d"))</f>
        <v>27</v>
      </c>
      <c r="S45">
        <f t="shared" ca="1" si="0"/>
        <v>0</v>
      </c>
      <c r="T45">
        <f t="shared" ca="1" si="1"/>
        <v>1</v>
      </c>
      <c r="U45">
        <f t="shared" ca="1" si="2"/>
        <v>0</v>
      </c>
    </row>
    <row r="46" spans="1:21" x14ac:dyDescent="0.35">
      <c r="A46">
        <v>6000134850</v>
      </c>
      <c r="B46" t="s">
        <v>353</v>
      </c>
      <c r="C46" t="s">
        <v>230</v>
      </c>
      <c r="D46" s="34" t="s">
        <v>274</v>
      </c>
      <c r="E46" s="1">
        <v>45735</v>
      </c>
      <c r="F46" s="1"/>
      <c r="G46" t="s">
        <v>354</v>
      </c>
      <c r="H46" t="s">
        <v>240</v>
      </c>
      <c r="I46" s="1">
        <v>45761</v>
      </c>
      <c r="J46" t="s">
        <v>234</v>
      </c>
      <c r="K46" t="s">
        <v>241</v>
      </c>
      <c r="L46" t="s">
        <v>171</v>
      </c>
      <c r="M46" t="s">
        <v>355</v>
      </c>
      <c r="N46" t="s">
        <v>237</v>
      </c>
      <c r="O46" t="s">
        <v>230</v>
      </c>
      <c r="P46"/>
      <c r="Q46" s="193" t="str">
        <f>IF(OR(
    AND(COUNTIF(Bugs!A:A,B46)&gt;0,ISNUMBER(SEARCH("x",INDEX(Bugs!C:C,MATCH(B46,Bugs!A:A,0))))),
    AND(COUNTIF(Bugs!B:B,B46)&gt;0,ISNUMBER(SEARCH("x",INDEX(Bugs!C:C,MATCH(B46,Bugs!B:B,0))))),
    AND(COUNTIF(Bugs!A:A,B46)&gt;0,ISNUMBER(SEARCH("x",INDEX(Bugs!D:D,MATCH(B46,Bugs!A:A,0))))),
    AND(COUNTIF(Bugs!B:B,B46)&gt;0,ISNUMBER(SEARCH("x",INDEX(Bugs!D:D,MATCH(B46,Bugs!B:B,0)))))
),"Y","")</f>
        <v/>
      </c>
      <c r="R46">
        <f ca="1">IF(OR(ISNUMBER(MATCH(L46,MasterData!$D$3:$D$18,0)),ISNUMBER(MATCH(L46,MasterData!$C$3:$C$18,0))),
    DATEDIF(E46,I46,"d"),
    DATEDIF(E46,TODAY(),"d"))</f>
        <v>26</v>
      </c>
      <c r="S46">
        <f t="shared" ca="1" si="0"/>
        <v>0</v>
      </c>
      <c r="T46">
        <f t="shared" ca="1" si="1"/>
        <v>1</v>
      </c>
      <c r="U46">
        <f t="shared" ca="1" si="2"/>
        <v>0</v>
      </c>
    </row>
    <row r="47" spans="1:21" x14ac:dyDescent="0.35">
      <c r="A47">
        <v>6000134958</v>
      </c>
      <c r="B47" t="s">
        <v>356</v>
      </c>
      <c r="C47" t="s">
        <v>230</v>
      </c>
      <c r="D47" s="34" t="s">
        <v>247</v>
      </c>
      <c r="E47" s="1">
        <v>45736</v>
      </c>
      <c r="F47" s="1"/>
      <c r="G47" t="s">
        <v>357</v>
      </c>
      <c r="H47" t="s">
        <v>245</v>
      </c>
      <c r="I47" s="1">
        <v>45750</v>
      </c>
      <c r="J47" t="s">
        <v>234</v>
      </c>
      <c r="K47" t="s">
        <v>241</v>
      </c>
      <c r="L47" t="s">
        <v>171</v>
      </c>
      <c r="M47" t="s">
        <v>358</v>
      </c>
      <c r="N47" t="s">
        <v>237</v>
      </c>
      <c r="O47" t="s">
        <v>230</v>
      </c>
      <c r="P47"/>
      <c r="Q47" s="193" t="str">
        <f>IF(OR(
    AND(COUNTIF(Bugs!A:A,B47)&gt;0,ISNUMBER(SEARCH("x",INDEX(Bugs!C:C,MATCH(B47,Bugs!A:A,0))))),
    AND(COUNTIF(Bugs!B:B,B47)&gt;0,ISNUMBER(SEARCH("x",INDEX(Bugs!C:C,MATCH(B47,Bugs!B:B,0))))),
    AND(COUNTIF(Bugs!A:A,B47)&gt;0,ISNUMBER(SEARCH("x",INDEX(Bugs!D:D,MATCH(B47,Bugs!A:A,0))))),
    AND(COUNTIF(Bugs!B:B,B47)&gt;0,ISNUMBER(SEARCH("x",INDEX(Bugs!D:D,MATCH(B47,Bugs!B:B,0)))))
),"Y","")</f>
        <v/>
      </c>
      <c r="R47">
        <f ca="1">IF(OR(ISNUMBER(MATCH(L47,MasterData!$D$3:$D$18,0)),ISNUMBER(MATCH(L47,MasterData!$C$3:$C$18,0))),
    DATEDIF(E47,I47,"d"),
    DATEDIF(E47,TODAY(),"d"))</f>
        <v>14</v>
      </c>
      <c r="S47">
        <f t="shared" ca="1" si="0"/>
        <v>0</v>
      </c>
      <c r="T47">
        <f t="shared" ca="1" si="1"/>
        <v>1</v>
      </c>
      <c r="U47">
        <f t="shared" ca="1" si="2"/>
        <v>0</v>
      </c>
    </row>
    <row r="48" spans="1:21" x14ac:dyDescent="0.35">
      <c r="A48">
        <v>6000135155</v>
      </c>
      <c r="B48" t="s">
        <v>359</v>
      </c>
      <c r="C48" t="s">
        <v>230</v>
      </c>
      <c r="D48" s="34" t="s">
        <v>251</v>
      </c>
      <c r="E48" s="1">
        <v>45737</v>
      </c>
      <c r="F48" s="1"/>
      <c r="G48" t="s">
        <v>360</v>
      </c>
      <c r="H48" t="s">
        <v>245</v>
      </c>
      <c r="I48" s="1">
        <v>45757</v>
      </c>
      <c r="J48" t="s">
        <v>234</v>
      </c>
      <c r="K48" t="s">
        <v>235</v>
      </c>
      <c r="L48" t="s">
        <v>171</v>
      </c>
      <c r="M48" t="s">
        <v>361</v>
      </c>
      <c r="N48" t="s">
        <v>237</v>
      </c>
      <c r="O48" t="s">
        <v>230</v>
      </c>
      <c r="P48"/>
      <c r="Q48" s="193" t="str">
        <f>IF(OR(
    AND(COUNTIF(Bugs!A:A,B48)&gt;0,ISNUMBER(SEARCH("x",INDEX(Bugs!C:C,MATCH(B48,Bugs!A:A,0))))),
    AND(COUNTIF(Bugs!B:B,B48)&gt;0,ISNUMBER(SEARCH("x",INDEX(Bugs!C:C,MATCH(B48,Bugs!B:B,0))))),
    AND(COUNTIF(Bugs!A:A,B48)&gt;0,ISNUMBER(SEARCH("x",INDEX(Bugs!D:D,MATCH(B48,Bugs!A:A,0))))),
    AND(COUNTIF(Bugs!B:B,B48)&gt;0,ISNUMBER(SEARCH("x",INDEX(Bugs!D:D,MATCH(B48,Bugs!B:B,0)))))
),"Y","")</f>
        <v/>
      </c>
      <c r="R48">
        <f ca="1">IF(OR(ISNUMBER(MATCH(L48,MasterData!$D$3:$D$18,0)),ISNUMBER(MATCH(L48,MasterData!$C$3:$C$18,0))),
    DATEDIF(E48,I48,"d"),
    DATEDIF(E48,TODAY(),"d"))</f>
        <v>20</v>
      </c>
      <c r="S48">
        <f t="shared" ca="1" si="0"/>
        <v>0</v>
      </c>
      <c r="T48">
        <f t="shared" ca="1" si="1"/>
        <v>1</v>
      </c>
      <c r="U48">
        <f t="shared" ca="1" si="2"/>
        <v>0</v>
      </c>
    </row>
    <row r="49" spans="1:21" x14ac:dyDescent="0.35">
      <c r="A49">
        <v>6000135247</v>
      </c>
      <c r="B49" t="s">
        <v>230</v>
      </c>
      <c r="C49" t="s">
        <v>230</v>
      </c>
      <c r="D49" s="34" t="s">
        <v>254</v>
      </c>
      <c r="E49" s="1">
        <v>45740</v>
      </c>
      <c r="F49" s="1"/>
      <c r="G49" t="s">
        <v>248</v>
      </c>
      <c r="H49" t="s">
        <v>245</v>
      </c>
      <c r="I49" s="1">
        <v>45779</v>
      </c>
      <c r="J49" t="s">
        <v>201</v>
      </c>
      <c r="K49" t="s">
        <v>241</v>
      </c>
      <c r="L49" t="s">
        <v>171</v>
      </c>
      <c r="M49" t="s">
        <v>362</v>
      </c>
      <c r="N49" t="s">
        <v>237</v>
      </c>
      <c r="O49" t="s">
        <v>230</v>
      </c>
      <c r="P49"/>
      <c r="Q49" s="193" t="str">
        <f>IF(OR(
    AND(COUNTIF(Bugs!A:A,B49)&gt;0,ISNUMBER(SEARCH("x",INDEX(Bugs!C:C,MATCH(B49,Bugs!A:A,0))))),
    AND(COUNTIF(Bugs!B:B,B49)&gt;0,ISNUMBER(SEARCH("x",INDEX(Bugs!C:C,MATCH(B49,Bugs!B:B,0))))),
    AND(COUNTIF(Bugs!A:A,B49)&gt;0,ISNUMBER(SEARCH("x",INDEX(Bugs!D:D,MATCH(B49,Bugs!A:A,0))))),
    AND(COUNTIF(Bugs!B:B,B49)&gt;0,ISNUMBER(SEARCH("x",INDEX(Bugs!D:D,MATCH(B49,Bugs!B:B,0)))))
),"Y","")</f>
        <v/>
      </c>
      <c r="R49">
        <f ca="1">IF(OR(ISNUMBER(MATCH(L49,MasterData!$D$3:$D$18,0)),ISNUMBER(MATCH(L49,MasterData!$C$3:$C$18,0))),
    DATEDIF(E49,I49,"d"),
    DATEDIF(E49,TODAY(),"d"))</f>
        <v>39</v>
      </c>
      <c r="S49">
        <f t="shared" ca="1" si="0"/>
        <v>0</v>
      </c>
      <c r="T49">
        <f t="shared" ca="1" si="1"/>
        <v>0</v>
      </c>
      <c r="U49">
        <f t="shared" ca="1" si="2"/>
        <v>1</v>
      </c>
    </row>
    <row r="50" spans="1:21" x14ac:dyDescent="0.35">
      <c r="A50">
        <v>6000135249</v>
      </c>
      <c r="B50" t="s">
        <v>363</v>
      </c>
      <c r="C50" t="s">
        <v>230</v>
      </c>
      <c r="D50" s="34" t="s">
        <v>274</v>
      </c>
      <c r="E50" s="1">
        <v>45740</v>
      </c>
      <c r="F50" s="1"/>
      <c r="G50" t="s">
        <v>321</v>
      </c>
      <c r="H50" t="s">
        <v>245</v>
      </c>
      <c r="I50" s="1">
        <v>45782</v>
      </c>
      <c r="J50" t="s">
        <v>234</v>
      </c>
      <c r="K50" t="s">
        <v>241</v>
      </c>
      <c r="L50" t="s">
        <v>171</v>
      </c>
      <c r="M50" t="s">
        <v>364</v>
      </c>
      <c r="N50" t="s">
        <v>237</v>
      </c>
      <c r="O50" t="s">
        <v>230</v>
      </c>
      <c r="P50"/>
      <c r="Q50" s="193" t="str">
        <f>IF(OR(
    AND(COUNTIF(Bugs!A:A,B50)&gt;0,ISNUMBER(SEARCH("x",INDEX(Bugs!C:C,MATCH(B50,Bugs!A:A,0))))),
    AND(COUNTIF(Bugs!B:B,B50)&gt;0,ISNUMBER(SEARCH("x",INDEX(Bugs!C:C,MATCH(B50,Bugs!B:B,0))))),
    AND(COUNTIF(Bugs!A:A,B50)&gt;0,ISNUMBER(SEARCH("x",INDEX(Bugs!D:D,MATCH(B50,Bugs!A:A,0))))),
    AND(COUNTIF(Bugs!B:B,B50)&gt;0,ISNUMBER(SEARCH("x",INDEX(Bugs!D:D,MATCH(B50,Bugs!B:B,0)))))
),"Y","")</f>
        <v/>
      </c>
      <c r="R50">
        <f ca="1">IF(OR(ISNUMBER(MATCH(L50,MasterData!$D$3:$D$18,0)),ISNUMBER(MATCH(L50,MasterData!$C$3:$C$18,0))),
    DATEDIF(E50,I50,"d"),
    DATEDIF(E50,TODAY(),"d"))</f>
        <v>42</v>
      </c>
      <c r="S50">
        <f t="shared" ca="1" si="0"/>
        <v>0</v>
      </c>
      <c r="T50">
        <f t="shared" ca="1" si="1"/>
        <v>0</v>
      </c>
      <c r="U50">
        <f t="shared" ca="1" si="2"/>
        <v>1</v>
      </c>
    </row>
    <row r="51" spans="1:21" x14ac:dyDescent="0.35">
      <c r="A51">
        <v>6000135321</v>
      </c>
      <c r="B51" t="s">
        <v>365</v>
      </c>
      <c r="C51" t="s">
        <v>230</v>
      </c>
      <c r="D51" s="34" t="s">
        <v>254</v>
      </c>
      <c r="E51" s="1">
        <v>45740</v>
      </c>
      <c r="F51" s="1"/>
      <c r="G51" t="s">
        <v>255</v>
      </c>
      <c r="H51" t="s">
        <v>245</v>
      </c>
      <c r="I51" s="1">
        <v>45784</v>
      </c>
      <c r="J51" t="s">
        <v>234</v>
      </c>
      <c r="K51" t="s">
        <v>241</v>
      </c>
      <c r="L51" t="s">
        <v>171</v>
      </c>
      <c r="M51" t="s">
        <v>366</v>
      </c>
      <c r="N51" t="s">
        <v>237</v>
      </c>
      <c r="O51" t="s">
        <v>230</v>
      </c>
      <c r="P51"/>
      <c r="Q51" s="193" t="str">
        <f>IF(OR(
    AND(COUNTIF(Bugs!A:A,B51)&gt;0,ISNUMBER(SEARCH("x",INDEX(Bugs!C:C,MATCH(B51,Bugs!A:A,0))))),
    AND(COUNTIF(Bugs!B:B,B51)&gt;0,ISNUMBER(SEARCH("x",INDEX(Bugs!C:C,MATCH(B51,Bugs!B:B,0))))),
    AND(COUNTIF(Bugs!A:A,B51)&gt;0,ISNUMBER(SEARCH("x",INDEX(Bugs!D:D,MATCH(B51,Bugs!A:A,0))))),
    AND(COUNTIF(Bugs!B:B,B51)&gt;0,ISNUMBER(SEARCH("x",INDEX(Bugs!D:D,MATCH(B51,Bugs!B:B,0)))))
),"Y","")</f>
        <v/>
      </c>
      <c r="R51">
        <f ca="1">IF(OR(ISNUMBER(MATCH(L51,MasterData!$D$3:$D$18,0)),ISNUMBER(MATCH(L51,MasterData!$C$3:$C$18,0))),
    DATEDIF(E51,I51,"d"),
    DATEDIF(E51,TODAY(),"d"))</f>
        <v>44</v>
      </c>
      <c r="S51">
        <f t="shared" ca="1" si="0"/>
        <v>0</v>
      </c>
      <c r="T51">
        <f t="shared" ca="1" si="1"/>
        <v>0</v>
      </c>
      <c r="U51">
        <f t="shared" ca="1" si="2"/>
        <v>1</v>
      </c>
    </row>
    <row r="52" spans="1:21" x14ac:dyDescent="0.35">
      <c r="A52">
        <v>6000135513</v>
      </c>
      <c r="B52" t="s">
        <v>367</v>
      </c>
      <c r="C52" t="s">
        <v>230</v>
      </c>
      <c r="D52" s="34" t="s">
        <v>247</v>
      </c>
      <c r="E52" s="1">
        <v>45742</v>
      </c>
      <c r="F52" s="1"/>
      <c r="G52" t="s">
        <v>268</v>
      </c>
      <c r="H52" t="s">
        <v>230</v>
      </c>
      <c r="I52" s="1">
        <v>45749</v>
      </c>
      <c r="J52" t="s">
        <v>234</v>
      </c>
      <c r="K52" t="s">
        <v>235</v>
      </c>
      <c r="L52" t="s">
        <v>171</v>
      </c>
      <c r="M52" t="s">
        <v>368</v>
      </c>
      <c r="N52" t="s">
        <v>237</v>
      </c>
      <c r="O52" t="s">
        <v>230</v>
      </c>
      <c r="P52"/>
      <c r="Q52" s="193" t="str">
        <f>IF(OR(
    AND(COUNTIF(Bugs!A:A,B52)&gt;0,ISNUMBER(SEARCH("x",INDEX(Bugs!C:C,MATCH(B52,Bugs!A:A,0))))),
    AND(COUNTIF(Bugs!B:B,B52)&gt;0,ISNUMBER(SEARCH("x",INDEX(Bugs!C:C,MATCH(B52,Bugs!B:B,0))))),
    AND(COUNTIF(Bugs!A:A,B52)&gt;0,ISNUMBER(SEARCH("x",INDEX(Bugs!D:D,MATCH(B52,Bugs!A:A,0))))),
    AND(COUNTIF(Bugs!B:B,B52)&gt;0,ISNUMBER(SEARCH("x",INDEX(Bugs!D:D,MATCH(B52,Bugs!B:B,0)))))
),"Y","")</f>
        <v/>
      </c>
      <c r="R52">
        <f ca="1">IF(OR(ISNUMBER(MATCH(L52,MasterData!$D$3:$D$18,0)),ISNUMBER(MATCH(L52,MasterData!$C$3:$C$18,0))),
    DATEDIF(E52,I52,"d"),
    DATEDIF(E52,TODAY(),"d"))</f>
        <v>7</v>
      </c>
      <c r="S52">
        <f t="shared" ca="1" si="0"/>
        <v>1</v>
      </c>
      <c r="T52">
        <f t="shared" ca="1" si="1"/>
        <v>0</v>
      </c>
      <c r="U52">
        <f t="shared" ca="1" si="2"/>
        <v>0</v>
      </c>
    </row>
    <row r="53" spans="1:21" x14ac:dyDescent="0.35">
      <c r="A53">
        <v>6000135668</v>
      </c>
      <c r="B53" t="s">
        <v>369</v>
      </c>
      <c r="C53" t="s">
        <v>230</v>
      </c>
      <c r="D53" s="34" t="s">
        <v>231</v>
      </c>
      <c r="E53" s="1">
        <v>45743</v>
      </c>
      <c r="F53" s="1"/>
      <c r="G53" t="s">
        <v>315</v>
      </c>
      <c r="H53" t="s">
        <v>233</v>
      </c>
      <c r="I53" s="1">
        <v>45782</v>
      </c>
      <c r="J53" t="s">
        <v>234</v>
      </c>
      <c r="K53" t="s">
        <v>241</v>
      </c>
      <c r="L53" t="s">
        <v>171</v>
      </c>
      <c r="M53" t="s">
        <v>370</v>
      </c>
      <c r="N53" t="s">
        <v>237</v>
      </c>
      <c r="O53" t="s">
        <v>230</v>
      </c>
      <c r="P53"/>
      <c r="Q53" s="193" t="str">
        <f>IF(OR(
    AND(COUNTIF(Bugs!A:A,B53)&gt;0,ISNUMBER(SEARCH("x",INDEX(Bugs!C:C,MATCH(B53,Bugs!A:A,0))))),
    AND(COUNTIF(Bugs!B:B,B53)&gt;0,ISNUMBER(SEARCH("x",INDEX(Bugs!C:C,MATCH(B53,Bugs!B:B,0))))),
    AND(COUNTIF(Bugs!A:A,B53)&gt;0,ISNUMBER(SEARCH("x",INDEX(Bugs!D:D,MATCH(B53,Bugs!A:A,0))))),
    AND(COUNTIF(Bugs!B:B,B53)&gt;0,ISNUMBER(SEARCH("x",INDEX(Bugs!D:D,MATCH(B53,Bugs!B:B,0)))))
),"Y","")</f>
        <v/>
      </c>
      <c r="R53">
        <f ca="1">IF(OR(ISNUMBER(MATCH(L53,MasterData!$D$3:$D$18,0)),ISNUMBER(MATCH(L53,MasterData!$C$3:$C$18,0))),
    DATEDIF(E53,I53,"d"),
    DATEDIF(E53,TODAY(),"d"))</f>
        <v>39</v>
      </c>
      <c r="S53">
        <f t="shared" ca="1" si="0"/>
        <v>0</v>
      </c>
      <c r="T53">
        <f t="shared" ca="1" si="1"/>
        <v>0</v>
      </c>
      <c r="U53">
        <f t="shared" ca="1" si="2"/>
        <v>1</v>
      </c>
    </row>
    <row r="54" spans="1:21" x14ac:dyDescent="0.35">
      <c r="A54">
        <v>6000135843</v>
      </c>
      <c r="B54" t="s">
        <v>230</v>
      </c>
      <c r="C54" t="s">
        <v>230</v>
      </c>
      <c r="D54" s="34" t="s">
        <v>251</v>
      </c>
      <c r="E54" s="1">
        <v>45744</v>
      </c>
      <c r="F54" s="1"/>
      <c r="G54" t="s">
        <v>290</v>
      </c>
      <c r="H54" t="s">
        <v>233</v>
      </c>
      <c r="I54" s="1">
        <v>45759</v>
      </c>
      <c r="J54" t="s">
        <v>201</v>
      </c>
      <c r="K54" t="s">
        <v>241</v>
      </c>
      <c r="L54" t="s">
        <v>171</v>
      </c>
      <c r="M54" t="s">
        <v>371</v>
      </c>
      <c r="N54" t="s">
        <v>237</v>
      </c>
      <c r="O54" t="s">
        <v>230</v>
      </c>
      <c r="P54"/>
      <c r="Q54" s="193" t="str">
        <f>IF(OR(
    AND(COUNTIF(Bugs!A:A,B54)&gt;0,ISNUMBER(SEARCH("x",INDEX(Bugs!C:C,MATCH(B54,Bugs!A:A,0))))),
    AND(COUNTIF(Bugs!B:B,B54)&gt;0,ISNUMBER(SEARCH("x",INDEX(Bugs!C:C,MATCH(B54,Bugs!B:B,0))))),
    AND(COUNTIF(Bugs!A:A,B54)&gt;0,ISNUMBER(SEARCH("x",INDEX(Bugs!D:D,MATCH(B54,Bugs!A:A,0))))),
    AND(COUNTIF(Bugs!B:B,B54)&gt;0,ISNUMBER(SEARCH("x",INDEX(Bugs!D:D,MATCH(B54,Bugs!B:B,0)))))
),"Y","")</f>
        <v/>
      </c>
      <c r="R54">
        <f ca="1">IF(OR(ISNUMBER(MATCH(L54,MasterData!$D$3:$D$18,0)),ISNUMBER(MATCH(L54,MasterData!$C$3:$C$18,0))),
    DATEDIF(E54,I54,"d"),
    DATEDIF(E54,TODAY(),"d"))</f>
        <v>15</v>
      </c>
      <c r="S54">
        <f t="shared" ca="1" si="0"/>
        <v>0</v>
      </c>
      <c r="T54">
        <f t="shared" ca="1" si="1"/>
        <v>1</v>
      </c>
      <c r="U54">
        <f t="shared" ca="1" si="2"/>
        <v>0</v>
      </c>
    </row>
    <row r="55" spans="1:21" x14ac:dyDescent="0.35">
      <c r="A55">
        <v>6000135916</v>
      </c>
      <c r="B55" t="s">
        <v>372</v>
      </c>
      <c r="C55" t="s">
        <v>230</v>
      </c>
      <c r="D55" s="34" t="s">
        <v>251</v>
      </c>
      <c r="E55" s="1">
        <v>45747</v>
      </c>
      <c r="F55" s="1"/>
      <c r="G55" t="s">
        <v>373</v>
      </c>
      <c r="H55" t="s">
        <v>233</v>
      </c>
      <c r="I55" s="1">
        <v>45754</v>
      </c>
      <c r="J55" t="s">
        <v>234</v>
      </c>
      <c r="K55" t="s">
        <v>235</v>
      </c>
      <c r="L55" t="s">
        <v>171</v>
      </c>
      <c r="M55" t="s">
        <v>374</v>
      </c>
      <c r="N55" t="s">
        <v>237</v>
      </c>
      <c r="O55" t="s">
        <v>230</v>
      </c>
      <c r="P55"/>
      <c r="Q55" s="193" t="str">
        <f>IF(OR(
    AND(COUNTIF(Bugs!A:A,B55)&gt;0,ISNUMBER(SEARCH("x",INDEX(Bugs!C:C,MATCH(B55,Bugs!A:A,0))))),
    AND(COUNTIF(Bugs!B:B,B55)&gt;0,ISNUMBER(SEARCH("x",INDEX(Bugs!C:C,MATCH(B55,Bugs!B:B,0))))),
    AND(COUNTIF(Bugs!A:A,B55)&gt;0,ISNUMBER(SEARCH("x",INDEX(Bugs!D:D,MATCH(B55,Bugs!A:A,0))))),
    AND(COUNTIF(Bugs!B:B,B55)&gt;0,ISNUMBER(SEARCH("x",INDEX(Bugs!D:D,MATCH(B55,Bugs!B:B,0)))))
),"Y","")</f>
        <v/>
      </c>
      <c r="R55">
        <f ca="1">IF(OR(ISNUMBER(MATCH(L55,MasterData!$D$3:$D$18,0)),ISNUMBER(MATCH(L55,MasterData!$C$3:$C$18,0))),
    DATEDIF(E55,I55,"d"),
    DATEDIF(E55,TODAY(),"d"))</f>
        <v>7</v>
      </c>
      <c r="S55">
        <f t="shared" ca="1" si="0"/>
        <v>1</v>
      </c>
      <c r="T55">
        <f t="shared" ca="1" si="1"/>
        <v>0</v>
      </c>
      <c r="U55">
        <f t="shared" ca="1" si="2"/>
        <v>0</v>
      </c>
    </row>
    <row r="56" spans="1:21" x14ac:dyDescent="0.35">
      <c r="A56">
        <v>6000135930</v>
      </c>
      <c r="B56" t="s">
        <v>375</v>
      </c>
      <c r="C56" t="s">
        <v>230</v>
      </c>
      <c r="D56" s="34" t="s">
        <v>254</v>
      </c>
      <c r="E56" s="1">
        <v>45747</v>
      </c>
      <c r="F56" s="1"/>
      <c r="G56" t="s">
        <v>268</v>
      </c>
      <c r="H56" t="s">
        <v>233</v>
      </c>
      <c r="I56" s="1">
        <v>45758</v>
      </c>
      <c r="J56" t="s">
        <v>234</v>
      </c>
      <c r="K56" t="s">
        <v>235</v>
      </c>
      <c r="L56" t="s">
        <v>171</v>
      </c>
      <c r="M56" t="s">
        <v>376</v>
      </c>
      <c r="N56" t="s">
        <v>237</v>
      </c>
      <c r="O56" t="s">
        <v>230</v>
      </c>
      <c r="P56"/>
      <c r="Q56" s="193" t="str">
        <f>IF(OR(
    AND(COUNTIF(Bugs!A:A,B56)&gt;0,ISNUMBER(SEARCH("x",INDEX(Bugs!C:C,MATCH(B56,Bugs!A:A,0))))),
    AND(COUNTIF(Bugs!B:B,B56)&gt;0,ISNUMBER(SEARCH("x",INDEX(Bugs!C:C,MATCH(B56,Bugs!B:B,0))))),
    AND(COUNTIF(Bugs!A:A,B56)&gt;0,ISNUMBER(SEARCH("x",INDEX(Bugs!D:D,MATCH(B56,Bugs!A:A,0))))),
    AND(COUNTIF(Bugs!B:B,B56)&gt;0,ISNUMBER(SEARCH("x",INDEX(Bugs!D:D,MATCH(B56,Bugs!B:B,0)))))
),"Y","")</f>
        <v/>
      </c>
      <c r="R56">
        <f ca="1">IF(OR(ISNUMBER(MATCH(L56,MasterData!$D$3:$D$18,0)),ISNUMBER(MATCH(L56,MasterData!$C$3:$C$18,0))),
    DATEDIF(E56,I56,"d"),
    DATEDIF(E56,TODAY(),"d"))</f>
        <v>11</v>
      </c>
      <c r="S56">
        <f t="shared" ca="1" si="0"/>
        <v>0</v>
      </c>
      <c r="T56">
        <f t="shared" ca="1" si="1"/>
        <v>1</v>
      </c>
      <c r="U56">
        <f t="shared" ca="1" si="2"/>
        <v>0</v>
      </c>
    </row>
    <row r="57" spans="1:21" x14ac:dyDescent="0.35">
      <c r="A57">
        <v>6000136043</v>
      </c>
      <c r="B57" t="s">
        <v>230</v>
      </c>
      <c r="C57" t="s">
        <v>230</v>
      </c>
      <c r="D57" s="34" t="s">
        <v>251</v>
      </c>
      <c r="E57" s="1">
        <v>45748</v>
      </c>
      <c r="F57" s="1"/>
      <c r="G57" t="s">
        <v>290</v>
      </c>
      <c r="H57" t="s">
        <v>377</v>
      </c>
      <c r="I57" s="1">
        <v>45786</v>
      </c>
      <c r="J57" t="s">
        <v>201</v>
      </c>
      <c r="K57" t="s">
        <v>241</v>
      </c>
      <c r="L57" t="s">
        <v>171</v>
      </c>
      <c r="M57" t="s">
        <v>378</v>
      </c>
      <c r="N57" t="s">
        <v>237</v>
      </c>
      <c r="O57" t="s">
        <v>230</v>
      </c>
      <c r="P57"/>
      <c r="Q57" s="193" t="str">
        <f>IF(OR(
    AND(COUNTIF(Bugs!A:A,B57)&gt;0,ISNUMBER(SEARCH("x",INDEX(Bugs!C:C,MATCH(B57,Bugs!A:A,0))))),
    AND(COUNTIF(Bugs!B:B,B57)&gt;0,ISNUMBER(SEARCH("x",INDEX(Bugs!C:C,MATCH(B57,Bugs!B:B,0))))),
    AND(COUNTIF(Bugs!A:A,B57)&gt;0,ISNUMBER(SEARCH("x",INDEX(Bugs!D:D,MATCH(B57,Bugs!A:A,0))))),
    AND(COUNTIF(Bugs!B:B,B57)&gt;0,ISNUMBER(SEARCH("x",INDEX(Bugs!D:D,MATCH(B57,Bugs!B:B,0)))))
),"Y","")</f>
        <v/>
      </c>
      <c r="R57">
        <f ca="1">IF(OR(ISNUMBER(MATCH(L57,MasterData!$D$3:$D$18,0)),ISNUMBER(MATCH(L57,MasterData!$C$3:$C$18,0))),
    DATEDIF(E57,I57,"d"),
    DATEDIF(E57,TODAY(),"d"))</f>
        <v>38</v>
      </c>
      <c r="S57">
        <f t="shared" ca="1" si="0"/>
        <v>0</v>
      </c>
      <c r="T57">
        <f t="shared" ca="1" si="1"/>
        <v>0</v>
      </c>
      <c r="U57">
        <f t="shared" ca="1" si="2"/>
        <v>1</v>
      </c>
    </row>
    <row r="58" spans="1:21" x14ac:dyDescent="0.35">
      <c r="A58">
        <v>6000136104</v>
      </c>
      <c r="B58" t="s">
        <v>379</v>
      </c>
      <c r="C58" t="s">
        <v>230</v>
      </c>
      <c r="D58" s="34" t="s">
        <v>274</v>
      </c>
      <c r="E58" s="1">
        <v>45748</v>
      </c>
      <c r="F58" s="1"/>
      <c r="G58" t="s">
        <v>380</v>
      </c>
      <c r="H58" t="s">
        <v>233</v>
      </c>
      <c r="I58" s="1">
        <v>45755</v>
      </c>
      <c r="J58" t="s">
        <v>234</v>
      </c>
      <c r="K58" t="s">
        <v>241</v>
      </c>
      <c r="L58" t="s">
        <v>171</v>
      </c>
      <c r="M58" t="s">
        <v>381</v>
      </c>
      <c r="N58" t="s">
        <v>237</v>
      </c>
      <c r="O58" t="s">
        <v>230</v>
      </c>
      <c r="P58"/>
      <c r="Q58" s="193" t="str">
        <f>IF(OR(
    AND(COUNTIF(Bugs!A:A,B58)&gt;0,ISNUMBER(SEARCH("x",INDEX(Bugs!C:C,MATCH(B58,Bugs!A:A,0))))),
    AND(COUNTIF(Bugs!B:B,B58)&gt;0,ISNUMBER(SEARCH("x",INDEX(Bugs!C:C,MATCH(B58,Bugs!B:B,0))))),
    AND(COUNTIF(Bugs!A:A,B58)&gt;0,ISNUMBER(SEARCH("x",INDEX(Bugs!D:D,MATCH(B58,Bugs!A:A,0))))),
    AND(COUNTIF(Bugs!B:B,B58)&gt;0,ISNUMBER(SEARCH("x",INDEX(Bugs!D:D,MATCH(B58,Bugs!B:B,0)))))
),"Y","")</f>
        <v/>
      </c>
      <c r="R58">
        <f ca="1">IF(OR(ISNUMBER(MATCH(L58,MasterData!$D$3:$D$18,0)),ISNUMBER(MATCH(L58,MasterData!$C$3:$C$18,0))),
    DATEDIF(E58,I58,"d"),
    DATEDIF(E58,TODAY(),"d"))</f>
        <v>7</v>
      </c>
      <c r="S58">
        <f t="shared" ca="1" si="0"/>
        <v>1</v>
      </c>
      <c r="T58">
        <f t="shared" ca="1" si="1"/>
        <v>0</v>
      </c>
      <c r="U58">
        <f t="shared" ca="1" si="2"/>
        <v>0</v>
      </c>
    </row>
    <row r="59" spans="1:21" x14ac:dyDescent="0.35">
      <c r="A59">
        <v>6000136206</v>
      </c>
      <c r="B59" t="s">
        <v>382</v>
      </c>
      <c r="C59" t="s">
        <v>230</v>
      </c>
      <c r="D59" s="34" t="s">
        <v>383</v>
      </c>
      <c r="E59" s="1">
        <v>45749</v>
      </c>
      <c r="F59" s="1"/>
      <c r="G59" t="s">
        <v>384</v>
      </c>
      <c r="H59" t="s">
        <v>245</v>
      </c>
      <c r="I59" s="1">
        <v>45798</v>
      </c>
      <c r="J59" t="s">
        <v>234</v>
      </c>
      <c r="K59" t="s">
        <v>241</v>
      </c>
      <c r="L59" t="s">
        <v>171</v>
      </c>
      <c r="M59" t="s">
        <v>385</v>
      </c>
      <c r="N59" t="s">
        <v>237</v>
      </c>
      <c r="O59" t="s">
        <v>230</v>
      </c>
      <c r="P59"/>
      <c r="Q59" s="193" t="str">
        <f>IF(OR(
    AND(COUNTIF(Bugs!A:A,B59)&gt;0,ISNUMBER(SEARCH("x",INDEX(Bugs!C:C,MATCH(B59,Bugs!A:A,0))))),
    AND(COUNTIF(Bugs!B:B,B59)&gt;0,ISNUMBER(SEARCH("x",INDEX(Bugs!C:C,MATCH(B59,Bugs!B:B,0))))),
    AND(COUNTIF(Bugs!A:A,B59)&gt;0,ISNUMBER(SEARCH("x",INDEX(Bugs!D:D,MATCH(B59,Bugs!A:A,0))))),
    AND(COUNTIF(Bugs!B:B,B59)&gt;0,ISNUMBER(SEARCH("x",INDEX(Bugs!D:D,MATCH(B59,Bugs!B:B,0)))))
),"Y","")</f>
        <v/>
      </c>
      <c r="R59">
        <f ca="1">IF(OR(ISNUMBER(MATCH(L59,MasterData!$D$3:$D$18,0)),ISNUMBER(MATCH(L59,MasterData!$C$3:$C$18,0))),
    DATEDIF(E59,I59,"d"),
    DATEDIF(E59,TODAY(),"d"))</f>
        <v>49</v>
      </c>
      <c r="S59">
        <f t="shared" ca="1" si="0"/>
        <v>0</v>
      </c>
      <c r="T59">
        <f t="shared" ca="1" si="1"/>
        <v>0</v>
      </c>
      <c r="U59">
        <f t="shared" ca="1" si="2"/>
        <v>1</v>
      </c>
    </row>
    <row r="60" spans="1:21" x14ac:dyDescent="0.35">
      <c r="A60">
        <v>6000136305</v>
      </c>
      <c r="B60" t="s">
        <v>386</v>
      </c>
      <c r="C60" t="s">
        <v>230</v>
      </c>
      <c r="D60" s="34" t="s">
        <v>387</v>
      </c>
      <c r="E60" s="1">
        <v>45749</v>
      </c>
      <c r="F60" s="1"/>
      <c r="G60" t="s">
        <v>388</v>
      </c>
      <c r="H60" t="s">
        <v>233</v>
      </c>
      <c r="I60" s="1">
        <v>45756</v>
      </c>
      <c r="J60" t="s">
        <v>234</v>
      </c>
      <c r="K60" t="s">
        <v>241</v>
      </c>
      <c r="L60" t="s">
        <v>171</v>
      </c>
      <c r="M60" t="s">
        <v>389</v>
      </c>
      <c r="N60" t="s">
        <v>237</v>
      </c>
      <c r="O60" t="s">
        <v>230</v>
      </c>
      <c r="P60"/>
      <c r="Q60" s="193" t="str">
        <f>IF(OR(
    AND(COUNTIF(Bugs!A:A,B60)&gt;0,ISNUMBER(SEARCH("x",INDEX(Bugs!C:C,MATCH(B60,Bugs!A:A,0))))),
    AND(COUNTIF(Bugs!B:B,B60)&gt;0,ISNUMBER(SEARCH("x",INDEX(Bugs!C:C,MATCH(B60,Bugs!B:B,0))))),
    AND(COUNTIF(Bugs!A:A,B60)&gt;0,ISNUMBER(SEARCH("x",INDEX(Bugs!D:D,MATCH(B60,Bugs!A:A,0))))),
    AND(COUNTIF(Bugs!B:B,B60)&gt;0,ISNUMBER(SEARCH("x",INDEX(Bugs!D:D,MATCH(B60,Bugs!B:B,0)))))
),"Y","")</f>
        <v/>
      </c>
      <c r="R60">
        <f ca="1">IF(OR(ISNUMBER(MATCH(L60,MasterData!$D$3:$D$18,0)),ISNUMBER(MATCH(L60,MasterData!$C$3:$C$18,0))),
    DATEDIF(E60,I60,"d"),
    DATEDIF(E60,TODAY(),"d"))</f>
        <v>7</v>
      </c>
      <c r="S60">
        <f t="shared" ca="1" si="0"/>
        <v>1</v>
      </c>
      <c r="T60">
        <f t="shared" ca="1" si="1"/>
        <v>0</v>
      </c>
      <c r="U60">
        <f t="shared" ca="1" si="2"/>
        <v>0</v>
      </c>
    </row>
    <row r="61" spans="1:21" x14ac:dyDescent="0.35">
      <c r="A61">
        <v>6000136404</v>
      </c>
      <c r="B61" t="s">
        <v>390</v>
      </c>
      <c r="C61" t="s">
        <v>230</v>
      </c>
      <c r="D61" s="34" t="s">
        <v>247</v>
      </c>
      <c r="E61" s="1">
        <v>45750</v>
      </c>
      <c r="F61" s="1"/>
      <c r="G61" t="s">
        <v>357</v>
      </c>
      <c r="H61" t="s">
        <v>245</v>
      </c>
      <c r="I61" s="1">
        <v>45764</v>
      </c>
      <c r="J61" t="s">
        <v>234</v>
      </c>
      <c r="K61" t="s">
        <v>241</v>
      </c>
      <c r="L61" t="s">
        <v>171</v>
      </c>
      <c r="M61" t="s">
        <v>391</v>
      </c>
      <c r="N61" t="s">
        <v>237</v>
      </c>
      <c r="O61" t="s">
        <v>230</v>
      </c>
      <c r="P61"/>
      <c r="Q61" s="193" t="str">
        <f>IF(OR(
    AND(COUNTIF(Bugs!A:A,B61)&gt;0,ISNUMBER(SEARCH("x",INDEX(Bugs!C:C,MATCH(B61,Bugs!A:A,0))))),
    AND(COUNTIF(Bugs!B:B,B61)&gt;0,ISNUMBER(SEARCH("x",INDEX(Bugs!C:C,MATCH(B61,Bugs!B:B,0))))),
    AND(COUNTIF(Bugs!A:A,B61)&gt;0,ISNUMBER(SEARCH("x",INDEX(Bugs!D:D,MATCH(B61,Bugs!A:A,0))))),
    AND(COUNTIF(Bugs!B:B,B61)&gt;0,ISNUMBER(SEARCH("x",INDEX(Bugs!D:D,MATCH(B61,Bugs!B:B,0)))))
),"Y","")</f>
        <v/>
      </c>
      <c r="R61">
        <f ca="1">IF(OR(ISNUMBER(MATCH(L61,MasterData!$D$3:$D$18,0)),ISNUMBER(MATCH(L61,MasterData!$C$3:$C$18,0))),
    DATEDIF(E61,I61,"d"),
    DATEDIF(E61,TODAY(),"d"))</f>
        <v>14</v>
      </c>
      <c r="S61">
        <f t="shared" ca="1" si="0"/>
        <v>0</v>
      </c>
      <c r="T61">
        <f t="shared" ca="1" si="1"/>
        <v>1</v>
      </c>
      <c r="U61">
        <f t="shared" ca="1" si="2"/>
        <v>0</v>
      </c>
    </row>
    <row r="62" spans="1:21" x14ac:dyDescent="0.35">
      <c r="A62">
        <v>6000136413</v>
      </c>
      <c r="B62" t="s">
        <v>392</v>
      </c>
      <c r="C62" t="s">
        <v>230</v>
      </c>
      <c r="D62" s="34" t="s">
        <v>254</v>
      </c>
      <c r="E62" s="1">
        <v>45750</v>
      </c>
      <c r="F62" s="1"/>
      <c r="G62" t="s">
        <v>357</v>
      </c>
      <c r="H62" t="s">
        <v>245</v>
      </c>
      <c r="I62" s="1">
        <v>45758</v>
      </c>
      <c r="J62" t="s">
        <v>234</v>
      </c>
      <c r="K62" t="s">
        <v>241</v>
      </c>
      <c r="L62" t="s">
        <v>171</v>
      </c>
      <c r="M62" t="s">
        <v>393</v>
      </c>
      <c r="N62" t="s">
        <v>237</v>
      </c>
      <c r="O62" t="s">
        <v>230</v>
      </c>
      <c r="P62"/>
      <c r="Q62" s="193" t="str">
        <f>IF(OR(
    AND(COUNTIF(Bugs!A:A,B62)&gt;0,ISNUMBER(SEARCH("x",INDEX(Bugs!C:C,MATCH(B62,Bugs!A:A,0))))),
    AND(COUNTIF(Bugs!B:B,B62)&gt;0,ISNUMBER(SEARCH("x",INDEX(Bugs!C:C,MATCH(B62,Bugs!B:B,0))))),
    AND(COUNTIF(Bugs!A:A,B62)&gt;0,ISNUMBER(SEARCH("x",INDEX(Bugs!D:D,MATCH(B62,Bugs!A:A,0))))),
    AND(COUNTIF(Bugs!B:B,B62)&gt;0,ISNUMBER(SEARCH("x",INDEX(Bugs!D:D,MATCH(B62,Bugs!B:B,0)))))
),"Y","")</f>
        <v/>
      </c>
      <c r="R62">
        <f ca="1">IF(OR(ISNUMBER(MATCH(L62,MasterData!$D$3:$D$18,0)),ISNUMBER(MATCH(L62,MasterData!$C$3:$C$18,0))),
    DATEDIF(E62,I62,"d"),
    DATEDIF(E62,TODAY(),"d"))</f>
        <v>8</v>
      </c>
      <c r="S62">
        <f t="shared" ca="1" si="0"/>
        <v>0</v>
      </c>
      <c r="T62">
        <f t="shared" ca="1" si="1"/>
        <v>1</v>
      </c>
      <c r="U62">
        <f t="shared" ca="1" si="2"/>
        <v>0</v>
      </c>
    </row>
    <row r="63" spans="1:21" x14ac:dyDescent="0.35">
      <c r="A63">
        <v>6000136417</v>
      </c>
      <c r="B63" t="s">
        <v>394</v>
      </c>
      <c r="C63" t="s">
        <v>230</v>
      </c>
      <c r="D63" s="34" t="s">
        <v>254</v>
      </c>
      <c r="E63" s="1">
        <v>45750</v>
      </c>
      <c r="F63" s="1"/>
      <c r="G63" t="s">
        <v>357</v>
      </c>
      <c r="H63" t="s">
        <v>240</v>
      </c>
      <c r="I63" s="1">
        <v>45758</v>
      </c>
      <c r="J63" t="s">
        <v>234</v>
      </c>
      <c r="K63" t="s">
        <v>241</v>
      </c>
      <c r="L63" t="s">
        <v>171</v>
      </c>
      <c r="M63" t="s">
        <v>395</v>
      </c>
      <c r="N63" t="s">
        <v>237</v>
      </c>
      <c r="O63" t="s">
        <v>230</v>
      </c>
      <c r="P63"/>
      <c r="Q63" s="193" t="str">
        <f>IF(OR(
    AND(COUNTIF(Bugs!A:A,B63)&gt;0,ISNUMBER(SEARCH("x",INDEX(Bugs!C:C,MATCH(B63,Bugs!A:A,0))))),
    AND(COUNTIF(Bugs!B:B,B63)&gt;0,ISNUMBER(SEARCH("x",INDEX(Bugs!C:C,MATCH(B63,Bugs!B:B,0))))),
    AND(COUNTIF(Bugs!A:A,B63)&gt;0,ISNUMBER(SEARCH("x",INDEX(Bugs!D:D,MATCH(B63,Bugs!A:A,0))))),
    AND(COUNTIF(Bugs!B:B,B63)&gt;0,ISNUMBER(SEARCH("x",INDEX(Bugs!D:D,MATCH(B63,Bugs!B:B,0)))))
),"Y","")</f>
        <v/>
      </c>
      <c r="R63">
        <f ca="1">IF(OR(ISNUMBER(MATCH(L63,MasterData!$D$3:$D$18,0)),ISNUMBER(MATCH(L63,MasterData!$C$3:$C$18,0))),
    DATEDIF(E63,I63,"d"),
    DATEDIF(E63,TODAY(),"d"))</f>
        <v>8</v>
      </c>
      <c r="S63">
        <f t="shared" ca="1" si="0"/>
        <v>0</v>
      </c>
      <c r="T63">
        <f t="shared" ca="1" si="1"/>
        <v>1</v>
      </c>
      <c r="U63">
        <f t="shared" ca="1" si="2"/>
        <v>0</v>
      </c>
    </row>
    <row r="64" spans="1:21" x14ac:dyDescent="0.35">
      <c r="A64">
        <v>6000136696</v>
      </c>
      <c r="B64" t="s">
        <v>396</v>
      </c>
      <c r="C64" t="s">
        <v>230</v>
      </c>
      <c r="D64" s="34" t="s">
        <v>254</v>
      </c>
      <c r="E64" s="1">
        <v>45755</v>
      </c>
      <c r="F64" s="1"/>
      <c r="G64" t="s">
        <v>357</v>
      </c>
      <c r="H64" t="s">
        <v>245</v>
      </c>
      <c r="I64" s="1">
        <v>45763</v>
      </c>
      <c r="J64" t="s">
        <v>234</v>
      </c>
      <c r="K64" t="s">
        <v>241</v>
      </c>
      <c r="L64" t="s">
        <v>171</v>
      </c>
      <c r="M64" t="s">
        <v>397</v>
      </c>
      <c r="N64" t="s">
        <v>237</v>
      </c>
      <c r="O64" t="s">
        <v>230</v>
      </c>
      <c r="P64"/>
      <c r="Q64" s="193" t="str">
        <f>IF(OR(
    AND(COUNTIF(Bugs!A:A,B64)&gt;0,ISNUMBER(SEARCH("x",INDEX(Bugs!C:C,MATCH(B64,Bugs!A:A,0))))),
    AND(COUNTIF(Bugs!B:B,B64)&gt;0,ISNUMBER(SEARCH("x",INDEX(Bugs!C:C,MATCH(B64,Bugs!B:B,0))))),
    AND(COUNTIF(Bugs!A:A,B64)&gt;0,ISNUMBER(SEARCH("x",INDEX(Bugs!D:D,MATCH(B64,Bugs!A:A,0))))),
    AND(COUNTIF(Bugs!B:B,B64)&gt;0,ISNUMBER(SEARCH("x",INDEX(Bugs!D:D,MATCH(B64,Bugs!B:B,0)))))
),"Y","")</f>
        <v/>
      </c>
      <c r="R64">
        <f ca="1">IF(OR(ISNUMBER(MATCH(L64,MasterData!$D$3:$D$18,0)),ISNUMBER(MATCH(L64,MasterData!$C$3:$C$18,0))),
    DATEDIF(E64,I64,"d"),
    DATEDIF(E64,TODAY(),"d"))</f>
        <v>8</v>
      </c>
      <c r="S64">
        <f t="shared" ca="1" si="0"/>
        <v>0</v>
      </c>
      <c r="T64">
        <f t="shared" ca="1" si="1"/>
        <v>1</v>
      </c>
      <c r="U64">
        <f t="shared" ca="1" si="2"/>
        <v>0</v>
      </c>
    </row>
    <row r="65" spans="1:21" x14ac:dyDescent="0.35">
      <c r="A65">
        <v>6000136707</v>
      </c>
      <c r="B65" t="s">
        <v>398</v>
      </c>
      <c r="C65" t="s">
        <v>230</v>
      </c>
      <c r="D65" s="34" t="s">
        <v>254</v>
      </c>
      <c r="E65" s="1">
        <v>45755</v>
      </c>
      <c r="F65" s="1"/>
      <c r="G65" t="s">
        <v>357</v>
      </c>
      <c r="H65" t="s">
        <v>245</v>
      </c>
      <c r="I65" s="1">
        <v>45763</v>
      </c>
      <c r="J65" t="s">
        <v>234</v>
      </c>
      <c r="K65" t="s">
        <v>241</v>
      </c>
      <c r="L65" t="s">
        <v>171</v>
      </c>
      <c r="M65" t="s">
        <v>399</v>
      </c>
      <c r="N65" t="s">
        <v>237</v>
      </c>
      <c r="O65" t="s">
        <v>230</v>
      </c>
      <c r="P65"/>
      <c r="Q65" s="193" t="str">
        <f>IF(OR(
    AND(COUNTIF(Bugs!A:A,B65)&gt;0,ISNUMBER(SEARCH("x",INDEX(Bugs!C:C,MATCH(B65,Bugs!A:A,0))))),
    AND(COUNTIF(Bugs!B:B,B65)&gt;0,ISNUMBER(SEARCH("x",INDEX(Bugs!C:C,MATCH(B65,Bugs!B:B,0))))),
    AND(COUNTIF(Bugs!A:A,B65)&gt;0,ISNUMBER(SEARCH("x",INDEX(Bugs!D:D,MATCH(B65,Bugs!A:A,0))))),
    AND(COUNTIF(Bugs!B:B,B65)&gt;0,ISNUMBER(SEARCH("x",INDEX(Bugs!D:D,MATCH(B65,Bugs!B:B,0)))))
),"Y","")</f>
        <v/>
      </c>
      <c r="R65">
        <f ca="1">IF(OR(ISNUMBER(MATCH(L65,MasterData!$D$3:$D$18,0)),ISNUMBER(MATCH(L65,MasterData!$C$3:$C$18,0))),
    DATEDIF(E65,I65,"d"),
    DATEDIF(E65,TODAY(),"d"))</f>
        <v>8</v>
      </c>
      <c r="S65">
        <f t="shared" ca="1" si="0"/>
        <v>0</v>
      </c>
      <c r="T65">
        <f t="shared" ca="1" si="1"/>
        <v>1</v>
      </c>
      <c r="U65">
        <f t="shared" ca="1" si="2"/>
        <v>0</v>
      </c>
    </row>
    <row r="66" spans="1:21" x14ac:dyDescent="0.35">
      <c r="A66">
        <v>6000136806</v>
      </c>
      <c r="B66" t="s">
        <v>230</v>
      </c>
      <c r="C66" t="s">
        <v>230</v>
      </c>
      <c r="D66" s="34" t="s">
        <v>251</v>
      </c>
      <c r="E66" s="1">
        <v>45755</v>
      </c>
      <c r="F66" s="1"/>
      <c r="G66" t="s">
        <v>400</v>
      </c>
      <c r="H66" t="s">
        <v>401</v>
      </c>
      <c r="I66" s="1">
        <v>45789</v>
      </c>
      <c r="J66" t="s">
        <v>201</v>
      </c>
      <c r="K66" t="s">
        <v>241</v>
      </c>
      <c r="L66" t="s">
        <v>171</v>
      </c>
      <c r="M66" t="s">
        <v>402</v>
      </c>
      <c r="N66" t="s">
        <v>237</v>
      </c>
      <c r="O66" t="s">
        <v>230</v>
      </c>
      <c r="P66"/>
      <c r="Q66" s="193" t="str">
        <f>IF(OR(
    AND(COUNTIF(Bugs!A:A,B66)&gt;0,ISNUMBER(SEARCH("x",INDEX(Bugs!C:C,MATCH(B66,Bugs!A:A,0))))),
    AND(COUNTIF(Bugs!B:B,B66)&gt;0,ISNUMBER(SEARCH("x",INDEX(Bugs!C:C,MATCH(B66,Bugs!B:B,0))))),
    AND(COUNTIF(Bugs!A:A,B66)&gt;0,ISNUMBER(SEARCH("x",INDEX(Bugs!D:D,MATCH(B66,Bugs!A:A,0))))),
    AND(COUNTIF(Bugs!B:B,B66)&gt;0,ISNUMBER(SEARCH("x",INDEX(Bugs!D:D,MATCH(B66,Bugs!B:B,0)))))
),"Y","")</f>
        <v/>
      </c>
      <c r="R66">
        <f ca="1">IF(OR(ISNUMBER(MATCH(L66,MasterData!$D$3:$D$18,0)),ISNUMBER(MATCH(L66,MasterData!$C$3:$C$18,0))),
    DATEDIF(E66,I66,"d"),
    DATEDIF(E66,TODAY(),"d"))</f>
        <v>34</v>
      </c>
      <c r="S66">
        <f t="shared" ca="1" si="0"/>
        <v>0</v>
      </c>
      <c r="T66">
        <f t="shared" ca="1" si="1"/>
        <v>0</v>
      </c>
      <c r="U66">
        <f t="shared" ca="1" si="2"/>
        <v>1</v>
      </c>
    </row>
    <row r="67" spans="1:21" x14ac:dyDescent="0.35">
      <c r="A67">
        <v>6000136916</v>
      </c>
      <c r="B67" t="s">
        <v>403</v>
      </c>
      <c r="C67" t="s">
        <v>230</v>
      </c>
      <c r="D67" s="34" t="s">
        <v>254</v>
      </c>
      <c r="E67" s="1">
        <v>45756</v>
      </c>
      <c r="F67" s="1"/>
      <c r="G67" t="s">
        <v>357</v>
      </c>
      <c r="H67" t="s">
        <v>245</v>
      </c>
      <c r="I67" s="1">
        <v>45764</v>
      </c>
      <c r="J67" t="s">
        <v>234</v>
      </c>
      <c r="K67" t="s">
        <v>241</v>
      </c>
      <c r="L67" t="s">
        <v>171</v>
      </c>
      <c r="M67" t="s">
        <v>404</v>
      </c>
      <c r="N67" t="s">
        <v>237</v>
      </c>
      <c r="O67" t="s">
        <v>230</v>
      </c>
      <c r="P67"/>
      <c r="Q67" s="193" t="str">
        <f>IF(OR(
    AND(COUNTIF(Bugs!A:A,B67)&gt;0,ISNUMBER(SEARCH("x",INDEX(Bugs!C:C,MATCH(B67,Bugs!A:A,0))))),
    AND(COUNTIF(Bugs!B:B,B67)&gt;0,ISNUMBER(SEARCH("x",INDEX(Bugs!C:C,MATCH(B67,Bugs!B:B,0))))),
    AND(COUNTIF(Bugs!A:A,B67)&gt;0,ISNUMBER(SEARCH("x",INDEX(Bugs!D:D,MATCH(B67,Bugs!A:A,0))))),
    AND(COUNTIF(Bugs!B:B,B67)&gt;0,ISNUMBER(SEARCH("x",INDEX(Bugs!D:D,MATCH(B67,Bugs!B:B,0)))))
),"Y","")</f>
        <v/>
      </c>
      <c r="R67">
        <f ca="1">IF(OR(ISNUMBER(MATCH(L67,MasterData!$D$3:$D$18,0)),ISNUMBER(MATCH(L67,MasterData!$C$3:$C$18,0))),
    DATEDIF(E67,I67,"d"),
    DATEDIF(E67,TODAY(),"d"))</f>
        <v>8</v>
      </c>
      <c r="S67">
        <f t="shared" ref="S67:S130" ca="1" si="3">IF(AND($R67&gt;=0,$R67&lt;=7),1,0)</f>
        <v>0</v>
      </c>
      <c r="T67">
        <f t="shared" ref="T67:T130" ca="1" si="4">IF(AND($R67&gt;7,R67&lt;=30),1,0)</f>
        <v>1</v>
      </c>
      <c r="U67">
        <f t="shared" ref="U67:U130" ca="1" si="5">IF($R67&gt;30,1,0)</f>
        <v>0</v>
      </c>
    </row>
    <row r="68" spans="1:21" x14ac:dyDescent="0.35">
      <c r="A68">
        <v>6000137097</v>
      </c>
      <c r="B68" t="s">
        <v>405</v>
      </c>
      <c r="C68" t="s">
        <v>230</v>
      </c>
      <c r="D68" s="34" t="s">
        <v>251</v>
      </c>
      <c r="E68" s="1">
        <v>45757</v>
      </c>
      <c r="F68" s="1"/>
      <c r="G68" t="s">
        <v>406</v>
      </c>
      <c r="H68" t="s">
        <v>233</v>
      </c>
      <c r="I68" s="1">
        <v>45765</v>
      </c>
      <c r="J68" t="s">
        <v>234</v>
      </c>
      <c r="K68" t="s">
        <v>235</v>
      </c>
      <c r="L68" t="s">
        <v>171</v>
      </c>
      <c r="M68" t="s">
        <v>407</v>
      </c>
      <c r="N68" t="s">
        <v>237</v>
      </c>
      <c r="O68" t="s">
        <v>230</v>
      </c>
      <c r="P68"/>
      <c r="Q68" s="193" t="str">
        <f>IF(OR(
    AND(COUNTIF(Bugs!A:A,B68)&gt;0,ISNUMBER(SEARCH("x",INDEX(Bugs!C:C,MATCH(B68,Bugs!A:A,0))))),
    AND(COUNTIF(Bugs!B:B,B68)&gt;0,ISNUMBER(SEARCH("x",INDEX(Bugs!C:C,MATCH(B68,Bugs!B:B,0))))),
    AND(COUNTIF(Bugs!A:A,B68)&gt;0,ISNUMBER(SEARCH("x",INDEX(Bugs!D:D,MATCH(B68,Bugs!A:A,0))))),
    AND(COUNTIF(Bugs!B:B,B68)&gt;0,ISNUMBER(SEARCH("x",INDEX(Bugs!D:D,MATCH(B68,Bugs!B:B,0)))))
),"Y","")</f>
        <v/>
      </c>
      <c r="R68">
        <f ca="1">IF(OR(ISNUMBER(MATCH(L68,MasterData!$D$3:$D$18,0)),ISNUMBER(MATCH(L68,MasterData!$C$3:$C$18,0))),
    DATEDIF(E68,I68,"d"),
    DATEDIF(E68,TODAY(),"d"))</f>
        <v>8</v>
      </c>
      <c r="S68">
        <f t="shared" ca="1" si="3"/>
        <v>0</v>
      </c>
      <c r="T68">
        <f t="shared" ca="1" si="4"/>
        <v>1</v>
      </c>
      <c r="U68">
        <f t="shared" ca="1" si="5"/>
        <v>0</v>
      </c>
    </row>
    <row r="69" spans="1:21" x14ac:dyDescent="0.35">
      <c r="A69">
        <v>6000137324</v>
      </c>
      <c r="B69" t="s">
        <v>408</v>
      </c>
      <c r="C69" t="s">
        <v>230</v>
      </c>
      <c r="D69" s="34" t="s">
        <v>274</v>
      </c>
      <c r="E69" s="1">
        <v>45761</v>
      </c>
      <c r="F69" s="1"/>
      <c r="G69" t="s">
        <v>380</v>
      </c>
      <c r="H69" t="s">
        <v>233</v>
      </c>
      <c r="I69" s="1">
        <v>45771</v>
      </c>
      <c r="J69" t="s">
        <v>234</v>
      </c>
      <c r="K69" t="s">
        <v>347</v>
      </c>
      <c r="L69" t="s">
        <v>171</v>
      </c>
      <c r="M69" t="s">
        <v>409</v>
      </c>
      <c r="N69" t="s">
        <v>237</v>
      </c>
      <c r="O69" t="s">
        <v>230</v>
      </c>
      <c r="P69"/>
      <c r="Q69" s="193" t="str">
        <f>IF(OR(
    AND(COUNTIF(Bugs!A:A,B69)&gt;0,ISNUMBER(SEARCH("x",INDEX(Bugs!C:C,MATCH(B69,Bugs!A:A,0))))),
    AND(COUNTIF(Bugs!B:B,B69)&gt;0,ISNUMBER(SEARCH("x",INDEX(Bugs!C:C,MATCH(B69,Bugs!B:B,0))))),
    AND(COUNTIF(Bugs!A:A,B69)&gt;0,ISNUMBER(SEARCH("x",INDEX(Bugs!D:D,MATCH(B69,Bugs!A:A,0))))),
    AND(COUNTIF(Bugs!B:B,B69)&gt;0,ISNUMBER(SEARCH("x",INDEX(Bugs!D:D,MATCH(B69,Bugs!B:B,0)))))
),"Y","")</f>
        <v/>
      </c>
      <c r="R69">
        <f ca="1">IF(OR(ISNUMBER(MATCH(L69,MasterData!$D$3:$D$18,0)),ISNUMBER(MATCH(L69,MasterData!$C$3:$C$18,0))),
    DATEDIF(E69,I69,"d"),
    DATEDIF(E69,TODAY(),"d"))</f>
        <v>10</v>
      </c>
      <c r="S69">
        <f t="shared" ca="1" si="3"/>
        <v>0</v>
      </c>
      <c r="T69">
        <f t="shared" ca="1" si="4"/>
        <v>1</v>
      </c>
      <c r="U69">
        <f t="shared" ca="1" si="5"/>
        <v>0</v>
      </c>
    </row>
    <row r="70" spans="1:21" x14ac:dyDescent="0.35">
      <c r="A70">
        <v>6000137341</v>
      </c>
      <c r="B70" t="s">
        <v>410</v>
      </c>
      <c r="C70" t="s">
        <v>230</v>
      </c>
      <c r="D70" s="34" t="s">
        <v>251</v>
      </c>
      <c r="E70" s="1">
        <v>45761</v>
      </c>
      <c r="F70" s="1"/>
      <c r="G70" t="s">
        <v>411</v>
      </c>
      <c r="H70" t="s">
        <v>245</v>
      </c>
      <c r="I70" s="1">
        <v>45768</v>
      </c>
      <c r="J70" t="s">
        <v>234</v>
      </c>
      <c r="K70" t="s">
        <v>235</v>
      </c>
      <c r="L70" t="s">
        <v>171</v>
      </c>
      <c r="M70" t="s">
        <v>412</v>
      </c>
      <c r="N70" t="s">
        <v>237</v>
      </c>
      <c r="O70" t="s">
        <v>230</v>
      </c>
      <c r="P70"/>
      <c r="Q70" s="193" t="str">
        <f>IF(OR(
    AND(COUNTIF(Bugs!A:A,B70)&gt;0,ISNUMBER(SEARCH("x",INDEX(Bugs!C:C,MATCH(B70,Bugs!A:A,0))))),
    AND(COUNTIF(Bugs!B:B,B70)&gt;0,ISNUMBER(SEARCH("x",INDEX(Bugs!C:C,MATCH(B70,Bugs!B:B,0))))),
    AND(COUNTIF(Bugs!A:A,B70)&gt;0,ISNUMBER(SEARCH("x",INDEX(Bugs!D:D,MATCH(B70,Bugs!A:A,0))))),
    AND(COUNTIF(Bugs!B:B,B70)&gt;0,ISNUMBER(SEARCH("x",INDEX(Bugs!D:D,MATCH(B70,Bugs!B:B,0)))))
),"Y","")</f>
        <v/>
      </c>
      <c r="R70">
        <f ca="1">IF(OR(ISNUMBER(MATCH(L70,MasterData!$D$3:$D$18,0)),ISNUMBER(MATCH(L70,MasterData!$C$3:$C$18,0))),
    DATEDIF(E70,I70,"d"),
    DATEDIF(E70,TODAY(),"d"))</f>
        <v>7</v>
      </c>
      <c r="S70">
        <f t="shared" ca="1" si="3"/>
        <v>1</v>
      </c>
      <c r="T70">
        <f t="shared" ca="1" si="4"/>
        <v>0</v>
      </c>
      <c r="U70">
        <f t="shared" ca="1" si="5"/>
        <v>0</v>
      </c>
    </row>
    <row r="71" spans="1:21" x14ac:dyDescent="0.35">
      <c r="A71">
        <v>6000137533</v>
      </c>
      <c r="B71" t="s">
        <v>230</v>
      </c>
      <c r="C71" t="s">
        <v>230</v>
      </c>
      <c r="D71" s="34" t="s">
        <v>413</v>
      </c>
      <c r="E71" s="1">
        <v>45762</v>
      </c>
      <c r="F71" s="1"/>
      <c r="G71" t="s">
        <v>400</v>
      </c>
      <c r="H71" t="s">
        <v>245</v>
      </c>
      <c r="I71" s="1">
        <v>45782</v>
      </c>
      <c r="J71" t="s">
        <v>201</v>
      </c>
      <c r="K71" t="s">
        <v>241</v>
      </c>
      <c r="L71" t="s">
        <v>171</v>
      </c>
      <c r="M71" t="s">
        <v>414</v>
      </c>
      <c r="N71" t="s">
        <v>237</v>
      </c>
      <c r="O71" t="s">
        <v>230</v>
      </c>
      <c r="P71"/>
      <c r="Q71" s="193" t="str">
        <f>IF(OR(
    AND(COUNTIF(Bugs!A:A,B71)&gt;0,ISNUMBER(SEARCH("x",INDEX(Bugs!C:C,MATCH(B71,Bugs!A:A,0))))),
    AND(COUNTIF(Bugs!B:B,B71)&gt;0,ISNUMBER(SEARCH("x",INDEX(Bugs!C:C,MATCH(B71,Bugs!B:B,0))))),
    AND(COUNTIF(Bugs!A:A,B71)&gt;0,ISNUMBER(SEARCH("x",INDEX(Bugs!D:D,MATCH(B71,Bugs!A:A,0))))),
    AND(COUNTIF(Bugs!B:B,B71)&gt;0,ISNUMBER(SEARCH("x",INDEX(Bugs!D:D,MATCH(B71,Bugs!B:B,0)))))
),"Y","")</f>
        <v/>
      </c>
      <c r="R71">
        <f ca="1">IF(OR(ISNUMBER(MATCH(L71,MasterData!$D$3:$D$18,0)),ISNUMBER(MATCH(L71,MasterData!$C$3:$C$18,0))),
    DATEDIF(E71,I71,"d"),
    DATEDIF(E71,TODAY(),"d"))</f>
        <v>20</v>
      </c>
      <c r="S71">
        <f t="shared" ca="1" si="3"/>
        <v>0</v>
      </c>
      <c r="T71">
        <f t="shared" ca="1" si="4"/>
        <v>1</v>
      </c>
      <c r="U71">
        <f t="shared" ca="1" si="5"/>
        <v>0</v>
      </c>
    </row>
    <row r="72" spans="1:21" x14ac:dyDescent="0.35">
      <c r="A72">
        <v>6000137544</v>
      </c>
      <c r="B72" t="s">
        <v>415</v>
      </c>
      <c r="C72" t="s">
        <v>230</v>
      </c>
      <c r="D72" s="34" t="s">
        <v>247</v>
      </c>
      <c r="E72" s="1">
        <v>45762</v>
      </c>
      <c r="F72" s="1"/>
      <c r="G72" t="s">
        <v>268</v>
      </c>
      <c r="H72" t="s">
        <v>233</v>
      </c>
      <c r="I72" s="1">
        <v>45821</v>
      </c>
      <c r="J72" t="s">
        <v>234</v>
      </c>
      <c r="K72" t="s">
        <v>235</v>
      </c>
      <c r="L72" t="s">
        <v>171</v>
      </c>
      <c r="M72" t="s">
        <v>416</v>
      </c>
      <c r="N72" t="s">
        <v>237</v>
      </c>
      <c r="O72" t="s">
        <v>230</v>
      </c>
      <c r="P72"/>
      <c r="Q72" s="193" t="str">
        <f>IF(OR(
    AND(COUNTIF(Bugs!A:A,B72)&gt;0,ISNUMBER(SEARCH("x",INDEX(Bugs!C:C,MATCH(B72,Bugs!A:A,0))))),
    AND(COUNTIF(Bugs!B:B,B72)&gt;0,ISNUMBER(SEARCH("x",INDEX(Bugs!C:C,MATCH(B72,Bugs!B:B,0))))),
    AND(COUNTIF(Bugs!A:A,B72)&gt;0,ISNUMBER(SEARCH("x",INDEX(Bugs!D:D,MATCH(B72,Bugs!A:A,0))))),
    AND(COUNTIF(Bugs!B:B,B72)&gt;0,ISNUMBER(SEARCH("x",INDEX(Bugs!D:D,MATCH(B72,Bugs!B:B,0)))))
),"Y","")</f>
        <v/>
      </c>
      <c r="R72">
        <f ca="1">IF(OR(ISNUMBER(MATCH(L72,MasterData!$D$3:$D$18,0)),ISNUMBER(MATCH(L72,MasterData!$C$3:$C$18,0))),
    DATEDIF(E72,I72,"d"),
    DATEDIF(E72,TODAY(),"d"))</f>
        <v>59</v>
      </c>
      <c r="S72">
        <f t="shared" ca="1" si="3"/>
        <v>0</v>
      </c>
      <c r="T72">
        <f t="shared" ca="1" si="4"/>
        <v>0</v>
      </c>
      <c r="U72">
        <f t="shared" ca="1" si="5"/>
        <v>1</v>
      </c>
    </row>
    <row r="73" spans="1:21" x14ac:dyDescent="0.35">
      <c r="A73">
        <v>6000137636</v>
      </c>
      <c r="B73" t="s">
        <v>417</v>
      </c>
      <c r="C73" t="s">
        <v>230</v>
      </c>
      <c r="D73" s="34" t="s">
        <v>274</v>
      </c>
      <c r="E73" s="1">
        <v>45763</v>
      </c>
      <c r="F73" s="1"/>
      <c r="G73" t="s">
        <v>321</v>
      </c>
      <c r="H73" t="s">
        <v>240</v>
      </c>
      <c r="I73" s="1">
        <v>45782</v>
      </c>
      <c r="J73" t="s">
        <v>234</v>
      </c>
      <c r="K73" t="s">
        <v>347</v>
      </c>
      <c r="L73" t="s">
        <v>171</v>
      </c>
      <c r="M73" t="s">
        <v>418</v>
      </c>
      <c r="N73" t="s">
        <v>237</v>
      </c>
      <c r="O73" t="s">
        <v>230</v>
      </c>
      <c r="P73"/>
      <c r="Q73" s="193" t="str">
        <f>IF(OR(
    AND(COUNTIF(Bugs!A:A,B73)&gt;0,ISNUMBER(SEARCH("x",INDEX(Bugs!C:C,MATCH(B73,Bugs!A:A,0))))),
    AND(COUNTIF(Bugs!B:B,B73)&gt;0,ISNUMBER(SEARCH("x",INDEX(Bugs!C:C,MATCH(B73,Bugs!B:B,0))))),
    AND(COUNTIF(Bugs!A:A,B73)&gt;0,ISNUMBER(SEARCH("x",INDEX(Bugs!D:D,MATCH(B73,Bugs!A:A,0))))),
    AND(COUNTIF(Bugs!B:B,B73)&gt;0,ISNUMBER(SEARCH("x",INDEX(Bugs!D:D,MATCH(B73,Bugs!B:B,0)))))
),"Y","")</f>
        <v/>
      </c>
      <c r="R73">
        <f ca="1">IF(OR(ISNUMBER(MATCH(L73,MasterData!$D$3:$D$18,0)),ISNUMBER(MATCH(L73,MasterData!$C$3:$C$18,0))),
    DATEDIF(E73,I73,"d"),
    DATEDIF(E73,TODAY(),"d"))</f>
        <v>19</v>
      </c>
      <c r="S73">
        <f t="shared" ca="1" si="3"/>
        <v>0</v>
      </c>
      <c r="T73">
        <f t="shared" ca="1" si="4"/>
        <v>1</v>
      </c>
      <c r="U73">
        <f t="shared" ca="1" si="5"/>
        <v>0</v>
      </c>
    </row>
    <row r="74" spans="1:21" x14ac:dyDescent="0.35">
      <c r="A74">
        <v>6000137924</v>
      </c>
      <c r="B74" t="s">
        <v>419</v>
      </c>
      <c r="C74" t="s">
        <v>230</v>
      </c>
      <c r="D74" s="34" t="s">
        <v>231</v>
      </c>
      <c r="E74" s="1">
        <v>45769</v>
      </c>
      <c r="F74" s="1"/>
      <c r="G74" t="s">
        <v>420</v>
      </c>
      <c r="H74" t="s">
        <v>240</v>
      </c>
      <c r="I74" s="1">
        <v>45782</v>
      </c>
      <c r="J74" t="s">
        <v>234</v>
      </c>
      <c r="K74" t="s">
        <v>235</v>
      </c>
      <c r="L74" t="s">
        <v>171</v>
      </c>
      <c r="M74" t="s">
        <v>421</v>
      </c>
      <c r="N74" t="s">
        <v>237</v>
      </c>
      <c r="O74" t="s">
        <v>230</v>
      </c>
      <c r="P74"/>
      <c r="Q74" s="193" t="str">
        <f>IF(OR(
    AND(COUNTIF(Bugs!A:A,B74)&gt;0,ISNUMBER(SEARCH("x",INDEX(Bugs!C:C,MATCH(B74,Bugs!A:A,0))))),
    AND(COUNTIF(Bugs!B:B,B74)&gt;0,ISNUMBER(SEARCH("x",INDEX(Bugs!C:C,MATCH(B74,Bugs!B:B,0))))),
    AND(COUNTIF(Bugs!A:A,B74)&gt;0,ISNUMBER(SEARCH("x",INDEX(Bugs!D:D,MATCH(B74,Bugs!A:A,0))))),
    AND(COUNTIF(Bugs!B:B,B74)&gt;0,ISNUMBER(SEARCH("x",INDEX(Bugs!D:D,MATCH(B74,Bugs!B:B,0)))))
),"Y","")</f>
        <v/>
      </c>
      <c r="R74">
        <f ca="1">IF(OR(ISNUMBER(MATCH(L74,MasterData!$D$3:$D$18,0)),ISNUMBER(MATCH(L74,MasterData!$C$3:$C$18,0))),
    DATEDIF(E74,I74,"d"),
    DATEDIF(E74,TODAY(),"d"))</f>
        <v>13</v>
      </c>
      <c r="S74">
        <f t="shared" ca="1" si="3"/>
        <v>0</v>
      </c>
      <c r="T74">
        <f t="shared" ca="1" si="4"/>
        <v>1</v>
      </c>
      <c r="U74">
        <f t="shared" ca="1" si="5"/>
        <v>0</v>
      </c>
    </row>
    <row r="75" spans="1:21" x14ac:dyDescent="0.35">
      <c r="A75">
        <v>6000138263</v>
      </c>
      <c r="B75" t="s">
        <v>230</v>
      </c>
      <c r="C75" t="s">
        <v>230</v>
      </c>
      <c r="D75" s="34" t="s">
        <v>274</v>
      </c>
      <c r="E75" s="1">
        <v>45771</v>
      </c>
      <c r="F75" s="1"/>
      <c r="G75" t="s">
        <v>422</v>
      </c>
      <c r="H75" t="s">
        <v>245</v>
      </c>
      <c r="I75" s="1">
        <v>45850</v>
      </c>
      <c r="J75" t="s">
        <v>201</v>
      </c>
      <c r="K75" t="s">
        <v>241</v>
      </c>
      <c r="L75" t="s">
        <v>171</v>
      </c>
      <c r="M75" t="s">
        <v>423</v>
      </c>
      <c r="N75" t="s">
        <v>237</v>
      </c>
      <c r="O75" t="s">
        <v>230</v>
      </c>
      <c r="P75"/>
      <c r="Q75" s="193" t="str">
        <f>IF(OR(
    AND(COUNTIF(Bugs!A:A,B75)&gt;0,ISNUMBER(SEARCH("x",INDEX(Bugs!C:C,MATCH(B75,Bugs!A:A,0))))),
    AND(COUNTIF(Bugs!B:B,B75)&gt;0,ISNUMBER(SEARCH("x",INDEX(Bugs!C:C,MATCH(B75,Bugs!B:B,0))))),
    AND(COUNTIF(Bugs!A:A,B75)&gt;0,ISNUMBER(SEARCH("x",INDEX(Bugs!D:D,MATCH(B75,Bugs!A:A,0))))),
    AND(COUNTIF(Bugs!B:B,B75)&gt;0,ISNUMBER(SEARCH("x",INDEX(Bugs!D:D,MATCH(B75,Bugs!B:B,0)))))
),"Y","")</f>
        <v/>
      </c>
      <c r="R75">
        <f ca="1">IF(OR(ISNUMBER(MATCH(L75,MasterData!$D$3:$D$18,0)),ISNUMBER(MATCH(L75,MasterData!$C$3:$C$18,0))),
    DATEDIF(E75,I75,"d"),
    DATEDIF(E75,TODAY(),"d"))</f>
        <v>79</v>
      </c>
      <c r="S75">
        <f t="shared" ca="1" si="3"/>
        <v>0</v>
      </c>
      <c r="T75">
        <f t="shared" ca="1" si="4"/>
        <v>0</v>
      </c>
      <c r="U75">
        <f t="shared" ca="1" si="5"/>
        <v>1</v>
      </c>
    </row>
    <row r="76" spans="1:21" x14ac:dyDescent="0.35">
      <c r="A76">
        <v>6000138316</v>
      </c>
      <c r="B76" t="s">
        <v>424</v>
      </c>
      <c r="C76" t="s">
        <v>230</v>
      </c>
      <c r="D76" s="34" t="s">
        <v>254</v>
      </c>
      <c r="E76" s="1">
        <v>45772</v>
      </c>
      <c r="F76" s="1"/>
      <c r="G76" t="s">
        <v>357</v>
      </c>
      <c r="H76" t="s">
        <v>245</v>
      </c>
      <c r="I76" s="1">
        <v>45779</v>
      </c>
      <c r="J76" t="s">
        <v>234</v>
      </c>
      <c r="K76" t="s">
        <v>241</v>
      </c>
      <c r="L76" t="s">
        <v>171</v>
      </c>
      <c r="M76" t="s">
        <v>425</v>
      </c>
      <c r="N76" t="s">
        <v>237</v>
      </c>
      <c r="O76" t="s">
        <v>230</v>
      </c>
      <c r="P76"/>
      <c r="Q76" s="193" t="str">
        <f>IF(OR(
    AND(COUNTIF(Bugs!A:A,B76)&gt;0,ISNUMBER(SEARCH("x",INDEX(Bugs!C:C,MATCH(B76,Bugs!A:A,0))))),
    AND(COUNTIF(Bugs!B:B,B76)&gt;0,ISNUMBER(SEARCH("x",INDEX(Bugs!C:C,MATCH(B76,Bugs!B:B,0))))),
    AND(COUNTIF(Bugs!A:A,B76)&gt;0,ISNUMBER(SEARCH("x",INDEX(Bugs!D:D,MATCH(B76,Bugs!A:A,0))))),
    AND(COUNTIF(Bugs!B:B,B76)&gt;0,ISNUMBER(SEARCH("x",INDEX(Bugs!D:D,MATCH(B76,Bugs!B:B,0)))))
),"Y","")</f>
        <v/>
      </c>
      <c r="R76">
        <f ca="1">IF(OR(ISNUMBER(MATCH(L76,MasterData!$D$3:$D$18,0)),ISNUMBER(MATCH(L76,MasterData!$C$3:$C$18,0))),
    DATEDIF(E76,I76,"d"),
    DATEDIF(E76,TODAY(),"d"))</f>
        <v>7</v>
      </c>
      <c r="S76">
        <f t="shared" ca="1" si="3"/>
        <v>1</v>
      </c>
      <c r="T76">
        <f t="shared" ca="1" si="4"/>
        <v>0</v>
      </c>
      <c r="U76">
        <f t="shared" ca="1" si="5"/>
        <v>0</v>
      </c>
    </row>
    <row r="77" spans="1:21" x14ac:dyDescent="0.35">
      <c r="A77">
        <v>6000138428</v>
      </c>
      <c r="B77" t="s">
        <v>426</v>
      </c>
      <c r="C77" t="s">
        <v>230</v>
      </c>
      <c r="D77" s="34" t="s">
        <v>254</v>
      </c>
      <c r="E77" s="1">
        <v>45772</v>
      </c>
      <c r="F77" s="1"/>
      <c r="G77" t="s">
        <v>357</v>
      </c>
      <c r="H77" t="s">
        <v>233</v>
      </c>
      <c r="I77" s="1">
        <v>45848</v>
      </c>
      <c r="J77" t="s">
        <v>234</v>
      </c>
      <c r="K77" t="s">
        <v>235</v>
      </c>
      <c r="L77" t="s">
        <v>171</v>
      </c>
      <c r="M77" t="s">
        <v>427</v>
      </c>
      <c r="N77" t="s">
        <v>237</v>
      </c>
      <c r="O77" t="s">
        <v>230</v>
      </c>
      <c r="P77"/>
      <c r="Q77" s="193" t="str">
        <f>IF(OR(
    AND(COUNTIF(Bugs!A:A,B77)&gt;0,ISNUMBER(SEARCH("x",INDEX(Bugs!C:C,MATCH(B77,Bugs!A:A,0))))),
    AND(COUNTIF(Bugs!B:B,B77)&gt;0,ISNUMBER(SEARCH("x",INDEX(Bugs!C:C,MATCH(B77,Bugs!B:B,0))))),
    AND(COUNTIF(Bugs!A:A,B77)&gt;0,ISNUMBER(SEARCH("x",INDEX(Bugs!D:D,MATCH(B77,Bugs!A:A,0))))),
    AND(COUNTIF(Bugs!B:B,B77)&gt;0,ISNUMBER(SEARCH("x",INDEX(Bugs!D:D,MATCH(B77,Bugs!B:B,0)))))
),"Y","")</f>
        <v/>
      </c>
      <c r="R77">
        <f ca="1">IF(OR(ISNUMBER(MATCH(L77,MasterData!$D$3:$D$18,0)),ISNUMBER(MATCH(L77,MasterData!$C$3:$C$18,0))),
    DATEDIF(E77,I77,"d"),
    DATEDIF(E77,TODAY(),"d"))</f>
        <v>76</v>
      </c>
      <c r="S77">
        <f t="shared" ca="1" si="3"/>
        <v>0</v>
      </c>
      <c r="T77">
        <f t="shared" ca="1" si="4"/>
        <v>0</v>
      </c>
      <c r="U77">
        <f t="shared" ca="1" si="5"/>
        <v>1</v>
      </c>
    </row>
    <row r="78" spans="1:21" x14ac:dyDescent="0.35">
      <c r="A78">
        <v>6000138437</v>
      </c>
      <c r="B78" t="s">
        <v>428</v>
      </c>
      <c r="C78" t="s">
        <v>230</v>
      </c>
      <c r="D78" s="34" t="s">
        <v>254</v>
      </c>
      <c r="E78" s="1">
        <v>45772</v>
      </c>
      <c r="F78" s="1"/>
      <c r="G78" t="s">
        <v>357</v>
      </c>
      <c r="H78" t="s">
        <v>245</v>
      </c>
      <c r="I78" s="1">
        <v>45845</v>
      </c>
      <c r="J78" t="s">
        <v>234</v>
      </c>
      <c r="K78" t="s">
        <v>241</v>
      </c>
      <c r="L78" t="s">
        <v>171</v>
      </c>
      <c r="M78" t="s">
        <v>429</v>
      </c>
      <c r="N78" t="s">
        <v>237</v>
      </c>
      <c r="O78" t="s">
        <v>230</v>
      </c>
      <c r="P78"/>
      <c r="Q78" s="193" t="str">
        <f>IF(OR(
    AND(COUNTIF(Bugs!A:A,B78)&gt;0,ISNUMBER(SEARCH("x",INDEX(Bugs!C:C,MATCH(B78,Bugs!A:A,0))))),
    AND(COUNTIF(Bugs!B:B,B78)&gt;0,ISNUMBER(SEARCH("x",INDEX(Bugs!C:C,MATCH(B78,Bugs!B:B,0))))),
    AND(COUNTIF(Bugs!A:A,B78)&gt;0,ISNUMBER(SEARCH("x",INDEX(Bugs!D:D,MATCH(B78,Bugs!A:A,0))))),
    AND(COUNTIF(Bugs!B:B,B78)&gt;0,ISNUMBER(SEARCH("x",INDEX(Bugs!D:D,MATCH(B78,Bugs!B:B,0)))))
),"Y","")</f>
        <v/>
      </c>
      <c r="R78">
        <f ca="1">IF(OR(ISNUMBER(MATCH(L78,MasterData!$D$3:$D$18,0)),ISNUMBER(MATCH(L78,MasterData!$C$3:$C$18,0))),
    DATEDIF(E78,I78,"d"),
    DATEDIF(E78,TODAY(),"d"))</f>
        <v>73</v>
      </c>
      <c r="S78">
        <f t="shared" ca="1" si="3"/>
        <v>0</v>
      </c>
      <c r="T78">
        <f t="shared" ca="1" si="4"/>
        <v>0</v>
      </c>
      <c r="U78">
        <f t="shared" ca="1" si="5"/>
        <v>1</v>
      </c>
    </row>
    <row r="79" spans="1:21" x14ac:dyDescent="0.35">
      <c r="A79">
        <v>6000138440</v>
      </c>
      <c r="B79" t="s">
        <v>430</v>
      </c>
      <c r="C79" t="s">
        <v>230</v>
      </c>
      <c r="D79" s="34" t="s">
        <v>254</v>
      </c>
      <c r="E79" s="1">
        <v>45772</v>
      </c>
      <c r="F79" s="1"/>
      <c r="G79" t="s">
        <v>357</v>
      </c>
      <c r="H79" t="s">
        <v>245</v>
      </c>
      <c r="I79" s="1">
        <v>45786</v>
      </c>
      <c r="J79" t="s">
        <v>234</v>
      </c>
      <c r="K79" t="s">
        <v>235</v>
      </c>
      <c r="L79" t="s">
        <v>171</v>
      </c>
      <c r="M79" t="s">
        <v>431</v>
      </c>
      <c r="N79" t="s">
        <v>237</v>
      </c>
      <c r="O79" t="s">
        <v>230</v>
      </c>
      <c r="P79"/>
      <c r="Q79" s="193" t="str">
        <f>IF(OR(
    AND(COUNTIF(Bugs!A:A,B79)&gt;0,ISNUMBER(SEARCH("x",INDEX(Bugs!C:C,MATCH(B79,Bugs!A:A,0))))),
    AND(COUNTIF(Bugs!B:B,B79)&gt;0,ISNUMBER(SEARCH("x",INDEX(Bugs!C:C,MATCH(B79,Bugs!B:B,0))))),
    AND(COUNTIF(Bugs!A:A,B79)&gt;0,ISNUMBER(SEARCH("x",INDEX(Bugs!D:D,MATCH(B79,Bugs!A:A,0))))),
    AND(COUNTIF(Bugs!B:B,B79)&gt;0,ISNUMBER(SEARCH("x",INDEX(Bugs!D:D,MATCH(B79,Bugs!B:B,0)))))
),"Y","")</f>
        <v/>
      </c>
      <c r="R79">
        <f ca="1">IF(OR(ISNUMBER(MATCH(L79,MasterData!$D$3:$D$18,0)),ISNUMBER(MATCH(L79,MasterData!$C$3:$C$18,0))),
    DATEDIF(E79,I79,"d"),
    DATEDIF(E79,TODAY(),"d"))</f>
        <v>14</v>
      </c>
      <c r="S79">
        <f t="shared" ca="1" si="3"/>
        <v>0</v>
      </c>
      <c r="T79">
        <f t="shared" ca="1" si="4"/>
        <v>1</v>
      </c>
      <c r="U79">
        <f t="shared" ca="1" si="5"/>
        <v>0</v>
      </c>
    </row>
    <row r="80" spans="1:21" x14ac:dyDescent="0.35">
      <c r="A80">
        <v>6000138454</v>
      </c>
      <c r="B80" t="s">
        <v>637</v>
      </c>
      <c r="D80" s="34" t="s">
        <v>274</v>
      </c>
      <c r="E80" s="1">
        <v>45772</v>
      </c>
      <c r="F80" s="1"/>
      <c r="G80" t="s">
        <v>329</v>
      </c>
      <c r="H80" s="35" t="s">
        <v>638</v>
      </c>
      <c r="I80" s="1">
        <v>45854</v>
      </c>
      <c r="J80" t="s">
        <v>234</v>
      </c>
      <c r="K80" t="s">
        <v>347</v>
      </c>
      <c r="L80" t="s">
        <v>171</v>
      </c>
      <c r="M80" t="s">
        <v>639</v>
      </c>
      <c r="N80" t="s">
        <v>237</v>
      </c>
      <c r="P80"/>
      <c r="Q80" s="193" t="str">
        <f>IF(OR(
    AND(COUNTIF(Bugs!A:A,B80)&gt;0,ISNUMBER(SEARCH("x",INDEX(Bugs!C:C,MATCH(B80,Bugs!A:A,0))))),
    AND(COUNTIF(Bugs!B:B,B80)&gt;0,ISNUMBER(SEARCH("x",INDEX(Bugs!C:C,MATCH(B80,Bugs!B:B,0))))),
    AND(COUNTIF(Bugs!A:A,B80)&gt;0,ISNUMBER(SEARCH("x",INDEX(Bugs!D:D,MATCH(B80,Bugs!A:A,0))))),
    AND(COUNTIF(Bugs!B:B,B80)&gt;0,ISNUMBER(SEARCH("x",INDEX(Bugs!D:D,MATCH(B80,Bugs!B:B,0)))))
),"Y","")</f>
        <v/>
      </c>
      <c r="R80">
        <f ca="1">IF(OR(ISNUMBER(MATCH(L80,MasterData!$D$3:$D$18,0)),ISNUMBER(MATCH(L80,MasterData!$C$3:$C$18,0))),
    DATEDIF(E80,I80,"d"),
    DATEDIF(E80,TODAY(),"d"))</f>
        <v>82</v>
      </c>
      <c r="S80">
        <f t="shared" ca="1" si="3"/>
        <v>0</v>
      </c>
      <c r="T80">
        <f t="shared" ca="1" si="4"/>
        <v>0</v>
      </c>
      <c r="U80">
        <f t="shared" ca="1" si="5"/>
        <v>1</v>
      </c>
    </row>
    <row r="81" spans="1:21" x14ac:dyDescent="0.35">
      <c r="A81">
        <v>6000138481</v>
      </c>
      <c r="B81" t="s">
        <v>432</v>
      </c>
      <c r="C81" t="s">
        <v>230</v>
      </c>
      <c r="D81" s="34" t="s">
        <v>231</v>
      </c>
      <c r="E81" s="1">
        <v>45775</v>
      </c>
      <c r="F81" s="1"/>
      <c r="G81" t="s">
        <v>300</v>
      </c>
      <c r="H81" t="s">
        <v>245</v>
      </c>
      <c r="I81" s="1">
        <v>45786</v>
      </c>
      <c r="J81" t="s">
        <v>234</v>
      </c>
      <c r="K81" t="s">
        <v>241</v>
      </c>
      <c r="L81" t="s">
        <v>171</v>
      </c>
      <c r="M81" t="s">
        <v>433</v>
      </c>
      <c r="N81" t="s">
        <v>237</v>
      </c>
      <c r="O81" t="s">
        <v>230</v>
      </c>
      <c r="P81"/>
      <c r="Q81" s="193" t="str">
        <f>IF(OR(
    AND(COUNTIF(Bugs!A:A,B81)&gt;0,ISNUMBER(SEARCH("x",INDEX(Bugs!C:C,MATCH(B81,Bugs!A:A,0))))),
    AND(COUNTIF(Bugs!B:B,B81)&gt;0,ISNUMBER(SEARCH("x",INDEX(Bugs!C:C,MATCH(B81,Bugs!B:B,0))))),
    AND(COUNTIF(Bugs!A:A,B81)&gt;0,ISNUMBER(SEARCH("x",INDEX(Bugs!D:D,MATCH(B81,Bugs!A:A,0))))),
    AND(COUNTIF(Bugs!B:B,B81)&gt;0,ISNUMBER(SEARCH("x",INDEX(Bugs!D:D,MATCH(B81,Bugs!B:B,0)))))
),"Y","")</f>
        <v/>
      </c>
      <c r="R81">
        <f ca="1">IF(OR(ISNUMBER(MATCH(L81,MasterData!$D$3:$D$18,0)),ISNUMBER(MATCH(L81,MasterData!$C$3:$C$18,0))),
    DATEDIF(E81,I81,"d"),
    DATEDIF(E81,TODAY(),"d"))</f>
        <v>11</v>
      </c>
      <c r="S81">
        <f t="shared" ca="1" si="3"/>
        <v>0</v>
      </c>
      <c r="T81">
        <f t="shared" ca="1" si="4"/>
        <v>1</v>
      </c>
      <c r="U81">
        <f t="shared" ca="1" si="5"/>
        <v>0</v>
      </c>
    </row>
    <row r="82" spans="1:21" x14ac:dyDescent="0.35">
      <c r="A82">
        <v>6000138500</v>
      </c>
      <c r="B82" t="s">
        <v>434</v>
      </c>
      <c r="C82" t="s">
        <v>230</v>
      </c>
      <c r="D82" s="34" t="s">
        <v>254</v>
      </c>
      <c r="E82" s="1">
        <v>45775</v>
      </c>
      <c r="F82" s="1"/>
      <c r="G82" t="s">
        <v>255</v>
      </c>
      <c r="H82" t="s">
        <v>233</v>
      </c>
      <c r="I82" s="1">
        <v>45832</v>
      </c>
      <c r="J82" t="s">
        <v>234</v>
      </c>
      <c r="K82" t="s">
        <v>241</v>
      </c>
      <c r="L82" t="s">
        <v>171</v>
      </c>
      <c r="M82" t="s">
        <v>435</v>
      </c>
      <c r="N82" t="s">
        <v>237</v>
      </c>
      <c r="O82" t="s">
        <v>230</v>
      </c>
      <c r="P82"/>
      <c r="Q82" s="193" t="str">
        <f>IF(OR(
    AND(COUNTIF(Bugs!A:A,B82)&gt;0,ISNUMBER(SEARCH("x",INDEX(Bugs!C:C,MATCH(B82,Bugs!A:A,0))))),
    AND(COUNTIF(Bugs!B:B,B82)&gt;0,ISNUMBER(SEARCH("x",INDEX(Bugs!C:C,MATCH(B82,Bugs!B:B,0))))),
    AND(COUNTIF(Bugs!A:A,B82)&gt;0,ISNUMBER(SEARCH("x",INDEX(Bugs!D:D,MATCH(B82,Bugs!A:A,0))))),
    AND(COUNTIF(Bugs!B:B,B82)&gt;0,ISNUMBER(SEARCH("x",INDEX(Bugs!D:D,MATCH(B82,Bugs!B:B,0)))))
),"Y","")</f>
        <v/>
      </c>
      <c r="R82">
        <f ca="1">IF(OR(ISNUMBER(MATCH(L82,MasterData!$D$3:$D$18,0)),ISNUMBER(MATCH(L82,MasterData!$C$3:$C$18,0))),
    DATEDIF(E82,I82,"d"),
    DATEDIF(E82,TODAY(),"d"))</f>
        <v>57</v>
      </c>
      <c r="S82">
        <f t="shared" ca="1" si="3"/>
        <v>0</v>
      </c>
      <c r="T82">
        <f t="shared" ca="1" si="4"/>
        <v>0</v>
      </c>
      <c r="U82">
        <f t="shared" ca="1" si="5"/>
        <v>1</v>
      </c>
    </row>
    <row r="83" spans="1:21" x14ac:dyDescent="0.35">
      <c r="A83">
        <v>6000138582</v>
      </c>
      <c r="B83" t="s">
        <v>436</v>
      </c>
      <c r="C83" t="s">
        <v>230</v>
      </c>
      <c r="D83" s="34" t="s">
        <v>231</v>
      </c>
      <c r="E83" s="1">
        <v>45775</v>
      </c>
      <c r="F83" s="1"/>
      <c r="G83" t="s">
        <v>293</v>
      </c>
      <c r="H83" t="s">
        <v>245</v>
      </c>
      <c r="I83" s="1">
        <v>45824</v>
      </c>
      <c r="J83" t="s">
        <v>234</v>
      </c>
      <c r="K83" t="s">
        <v>235</v>
      </c>
      <c r="L83" t="s">
        <v>171</v>
      </c>
      <c r="M83" t="s">
        <v>437</v>
      </c>
      <c r="N83" t="s">
        <v>237</v>
      </c>
      <c r="O83" t="s">
        <v>230</v>
      </c>
      <c r="P83"/>
      <c r="Q83" s="193" t="str">
        <f>IF(OR(
    AND(COUNTIF(Bugs!A:A,B83)&gt;0,ISNUMBER(SEARCH("x",INDEX(Bugs!C:C,MATCH(B83,Bugs!A:A,0))))),
    AND(COUNTIF(Bugs!B:B,B83)&gt;0,ISNUMBER(SEARCH("x",INDEX(Bugs!C:C,MATCH(B83,Bugs!B:B,0))))),
    AND(COUNTIF(Bugs!A:A,B83)&gt;0,ISNUMBER(SEARCH("x",INDEX(Bugs!D:D,MATCH(B83,Bugs!A:A,0))))),
    AND(COUNTIF(Bugs!B:B,B83)&gt;0,ISNUMBER(SEARCH("x",INDEX(Bugs!D:D,MATCH(B83,Bugs!B:B,0)))))
),"Y","")</f>
        <v/>
      </c>
      <c r="R83">
        <f ca="1">IF(OR(ISNUMBER(MATCH(L83,MasterData!$D$3:$D$18,0)),ISNUMBER(MATCH(L83,MasterData!$C$3:$C$18,0))),
    DATEDIF(E83,I83,"d"),
    DATEDIF(E83,TODAY(),"d"))</f>
        <v>49</v>
      </c>
      <c r="S83">
        <f t="shared" ca="1" si="3"/>
        <v>0</v>
      </c>
      <c r="T83">
        <f t="shared" ca="1" si="4"/>
        <v>0</v>
      </c>
      <c r="U83">
        <f t="shared" ca="1" si="5"/>
        <v>1</v>
      </c>
    </row>
    <row r="84" spans="1:21" x14ac:dyDescent="0.35">
      <c r="A84">
        <v>6000138600</v>
      </c>
      <c r="B84" t="s">
        <v>438</v>
      </c>
      <c r="C84" t="s">
        <v>230</v>
      </c>
      <c r="D84" s="34" t="s">
        <v>274</v>
      </c>
      <c r="E84" s="1">
        <v>45775</v>
      </c>
      <c r="F84" s="1"/>
      <c r="G84" t="s">
        <v>439</v>
      </c>
      <c r="H84" t="s">
        <v>245</v>
      </c>
      <c r="I84" s="1">
        <v>45812</v>
      </c>
      <c r="J84" t="s">
        <v>234</v>
      </c>
      <c r="K84" t="s">
        <v>241</v>
      </c>
      <c r="L84" t="s">
        <v>171</v>
      </c>
      <c r="M84" t="s">
        <v>440</v>
      </c>
      <c r="N84" t="s">
        <v>237</v>
      </c>
      <c r="O84" t="s">
        <v>230</v>
      </c>
      <c r="P84"/>
      <c r="Q84" s="193" t="str">
        <f>IF(OR(
    AND(COUNTIF(Bugs!A:A,B84)&gt;0,ISNUMBER(SEARCH("x",INDEX(Bugs!C:C,MATCH(B84,Bugs!A:A,0))))),
    AND(COUNTIF(Bugs!B:B,B84)&gt;0,ISNUMBER(SEARCH("x",INDEX(Bugs!C:C,MATCH(B84,Bugs!B:B,0))))),
    AND(COUNTIF(Bugs!A:A,B84)&gt;0,ISNUMBER(SEARCH("x",INDEX(Bugs!D:D,MATCH(B84,Bugs!A:A,0))))),
    AND(COUNTIF(Bugs!B:B,B84)&gt;0,ISNUMBER(SEARCH("x",INDEX(Bugs!D:D,MATCH(B84,Bugs!B:B,0)))))
),"Y","")</f>
        <v/>
      </c>
      <c r="R84">
        <f ca="1">IF(OR(ISNUMBER(MATCH(L84,MasterData!$D$3:$D$18,0)),ISNUMBER(MATCH(L84,MasterData!$C$3:$C$18,0))),
    DATEDIF(E84,I84,"d"),
    DATEDIF(E84,TODAY(),"d"))</f>
        <v>37</v>
      </c>
      <c r="S84">
        <f t="shared" ca="1" si="3"/>
        <v>0</v>
      </c>
      <c r="T84">
        <f t="shared" ca="1" si="4"/>
        <v>0</v>
      </c>
      <c r="U84">
        <f t="shared" ca="1" si="5"/>
        <v>1</v>
      </c>
    </row>
    <row r="85" spans="1:21" x14ac:dyDescent="0.35">
      <c r="A85">
        <v>6000138844</v>
      </c>
      <c r="B85" t="s">
        <v>441</v>
      </c>
      <c r="C85" t="s">
        <v>230</v>
      </c>
      <c r="D85" s="34" t="s">
        <v>231</v>
      </c>
      <c r="E85" s="1">
        <v>45777</v>
      </c>
      <c r="F85" s="1"/>
      <c r="G85" t="s">
        <v>300</v>
      </c>
      <c r="H85" t="s">
        <v>245</v>
      </c>
      <c r="I85" s="1">
        <v>45807</v>
      </c>
      <c r="J85" t="s">
        <v>201</v>
      </c>
      <c r="K85" t="s">
        <v>241</v>
      </c>
      <c r="L85" t="s">
        <v>171</v>
      </c>
      <c r="M85" t="s">
        <v>442</v>
      </c>
      <c r="N85" t="s">
        <v>237</v>
      </c>
      <c r="O85" t="s">
        <v>230</v>
      </c>
      <c r="P85"/>
      <c r="Q85" s="193" t="str">
        <f>IF(OR(
    AND(COUNTIF(Bugs!A:A,B85)&gt;0,ISNUMBER(SEARCH("x",INDEX(Bugs!C:C,MATCH(B85,Bugs!A:A,0))))),
    AND(COUNTIF(Bugs!B:B,B85)&gt;0,ISNUMBER(SEARCH("x",INDEX(Bugs!C:C,MATCH(B85,Bugs!B:B,0))))),
    AND(COUNTIF(Bugs!A:A,B85)&gt;0,ISNUMBER(SEARCH("x",INDEX(Bugs!D:D,MATCH(B85,Bugs!A:A,0))))),
    AND(COUNTIF(Bugs!B:B,B85)&gt;0,ISNUMBER(SEARCH("x",INDEX(Bugs!D:D,MATCH(B85,Bugs!B:B,0)))))
),"Y","")</f>
        <v/>
      </c>
      <c r="R85">
        <f ca="1">IF(OR(ISNUMBER(MATCH(L85,MasterData!$D$3:$D$18,0)),ISNUMBER(MATCH(L85,MasterData!$C$3:$C$18,0))),
    DATEDIF(E85,I85,"d"),
    DATEDIF(E85,TODAY(),"d"))</f>
        <v>30</v>
      </c>
      <c r="S85">
        <f t="shared" ca="1" si="3"/>
        <v>0</v>
      </c>
      <c r="T85">
        <f t="shared" ca="1" si="4"/>
        <v>1</v>
      </c>
      <c r="U85">
        <f t="shared" ca="1" si="5"/>
        <v>0</v>
      </c>
    </row>
    <row r="86" spans="1:21" x14ac:dyDescent="0.35">
      <c r="A86">
        <v>6000138916</v>
      </c>
      <c r="B86" t="s">
        <v>230</v>
      </c>
      <c r="C86" t="s">
        <v>230</v>
      </c>
      <c r="D86" s="34" t="s">
        <v>231</v>
      </c>
      <c r="E86" s="1">
        <v>45779</v>
      </c>
      <c r="F86" s="1"/>
      <c r="G86" t="s">
        <v>248</v>
      </c>
      <c r="H86" t="s">
        <v>245</v>
      </c>
      <c r="I86" s="1">
        <v>45817</v>
      </c>
      <c r="J86" t="s">
        <v>201</v>
      </c>
      <c r="K86" t="s">
        <v>241</v>
      </c>
      <c r="L86" t="s">
        <v>171</v>
      </c>
      <c r="M86" t="s">
        <v>443</v>
      </c>
      <c r="N86" t="s">
        <v>237</v>
      </c>
      <c r="O86" t="s">
        <v>230</v>
      </c>
      <c r="P86"/>
      <c r="Q86" s="193" t="str">
        <f>IF(OR(
    AND(COUNTIF(Bugs!A:A,B86)&gt;0,ISNUMBER(SEARCH("x",INDEX(Bugs!C:C,MATCH(B86,Bugs!A:A,0))))),
    AND(COUNTIF(Bugs!B:B,B86)&gt;0,ISNUMBER(SEARCH("x",INDEX(Bugs!C:C,MATCH(B86,Bugs!B:B,0))))),
    AND(COUNTIF(Bugs!A:A,B86)&gt;0,ISNUMBER(SEARCH("x",INDEX(Bugs!D:D,MATCH(B86,Bugs!A:A,0))))),
    AND(COUNTIF(Bugs!B:B,B86)&gt;0,ISNUMBER(SEARCH("x",INDEX(Bugs!D:D,MATCH(B86,Bugs!B:B,0)))))
),"Y","")</f>
        <v/>
      </c>
      <c r="R86">
        <f ca="1">IF(OR(ISNUMBER(MATCH(L86,MasterData!$D$3:$D$18,0)),ISNUMBER(MATCH(L86,MasterData!$C$3:$C$18,0))),
    DATEDIF(E86,I86,"d"),
    DATEDIF(E86,TODAY(),"d"))</f>
        <v>38</v>
      </c>
      <c r="S86">
        <f t="shared" ca="1" si="3"/>
        <v>0</v>
      </c>
      <c r="T86">
        <f t="shared" ca="1" si="4"/>
        <v>0</v>
      </c>
      <c r="U86">
        <f t="shared" ca="1" si="5"/>
        <v>1</v>
      </c>
    </row>
    <row r="87" spans="1:21" x14ac:dyDescent="0.35">
      <c r="A87">
        <v>6000139044</v>
      </c>
      <c r="B87" t="s">
        <v>444</v>
      </c>
      <c r="C87" t="s">
        <v>230</v>
      </c>
      <c r="D87" s="34" t="s">
        <v>254</v>
      </c>
      <c r="E87" s="1">
        <v>45782</v>
      </c>
      <c r="F87" s="1"/>
      <c r="G87" t="s">
        <v>357</v>
      </c>
      <c r="H87" t="s">
        <v>233</v>
      </c>
      <c r="I87" s="1">
        <v>45805</v>
      </c>
      <c r="J87" t="s">
        <v>234</v>
      </c>
      <c r="K87" t="s">
        <v>241</v>
      </c>
      <c r="L87" t="s">
        <v>171</v>
      </c>
      <c r="M87" t="s">
        <v>445</v>
      </c>
      <c r="N87" t="s">
        <v>237</v>
      </c>
      <c r="O87" t="s">
        <v>230</v>
      </c>
      <c r="P87"/>
      <c r="Q87" s="193" t="str">
        <f>IF(OR(
    AND(COUNTIF(Bugs!A:A,B87)&gt;0,ISNUMBER(SEARCH("x",INDEX(Bugs!C:C,MATCH(B87,Bugs!A:A,0))))),
    AND(COUNTIF(Bugs!B:B,B87)&gt;0,ISNUMBER(SEARCH("x",INDEX(Bugs!C:C,MATCH(B87,Bugs!B:B,0))))),
    AND(COUNTIF(Bugs!A:A,B87)&gt;0,ISNUMBER(SEARCH("x",INDEX(Bugs!D:D,MATCH(B87,Bugs!A:A,0))))),
    AND(COUNTIF(Bugs!B:B,B87)&gt;0,ISNUMBER(SEARCH("x",INDEX(Bugs!D:D,MATCH(B87,Bugs!B:B,0)))))
),"Y","")</f>
        <v/>
      </c>
      <c r="R87">
        <f ca="1">IF(OR(ISNUMBER(MATCH(L87,MasterData!$D$3:$D$18,0)),ISNUMBER(MATCH(L87,MasterData!$C$3:$C$18,0))),
    DATEDIF(E87,I87,"d"),
    DATEDIF(E87,TODAY(),"d"))</f>
        <v>23</v>
      </c>
      <c r="S87">
        <f t="shared" ca="1" si="3"/>
        <v>0</v>
      </c>
      <c r="T87">
        <f t="shared" ca="1" si="4"/>
        <v>1</v>
      </c>
      <c r="U87">
        <f t="shared" ca="1" si="5"/>
        <v>0</v>
      </c>
    </row>
    <row r="88" spans="1:21" x14ac:dyDescent="0.35">
      <c r="A88">
        <v>6000139205</v>
      </c>
      <c r="B88" t="s">
        <v>446</v>
      </c>
      <c r="C88" t="s">
        <v>230</v>
      </c>
      <c r="D88" s="34" t="s">
        <v>231</v>
      </c>
      <c r="E88" s="1">
        <v>45783</v>
      </c>
      <c r="F88" s="1"/>
      <c r="G88" t="s">
        <v>329</v>
      </c>
      <c r="H88" t="s">
        <v>233</v>
      </c>
      <c r="I88" s="1">
        <v>45812</v>
      </c>
      <c r="J88" t="s">
        <v>234</v>
      </c>
      <c r="K88" t="s">
        <v>235</v>
      </c>
      <c r="L88" t="s">
        <v>171</v>
      </c>
      <c r="M88" t="s">
        <v>447</v>
      </c>
      <c r="N88" t="s">
        <v>237</v>
      </c>
      <c r="O88" t="s">
        <v>230</v>
      </c>
      <c r="P88"/>
      <c r="Q88" s="193" t="str">
        <f>IF(OR(
    AND(COUNTIF(Bugs!A:A,B88)&gt;0,ISNUMBER(SEARCH("x",INDEX(Bugs!C:C,MATCH(B88,Bugs!A:A,0))))),
    AND(COUNTIF(Bugs!B:B,B88)&gt;0,ISNUMBER(SEARCH("x",INDEX(Bugs!C:C,MATCH(B88,Bugs!B:B,0))))),
    AND(COUNTIF(Bugs!A:A,B88)&gt;0,ISNUMBER(SEARCH("x",INDEX(Bugs!D:D,MATCH(B88,Bugs!A:A,0))))),
    AND(COUNTIF(Bugs!B:B,B88)&gt;0,ISNUMBER(SEARCH("x",INDEX(Bugs!D:D,MATCH(B88,Bugs!B:B,0)))))
),"Y","")</f>
        <v/>
      </c>
      <c r="R88">
        <f ca="1">IF(OR(ISNUMBER(MATCH(L88,MasterData!$D$3:$D$18,0)),ISNUMBER(MATCH(L88,MasterData!$C$3:$C$18,0))),
    DATEDIF(E88,I88,"d"),
    DATEDIF(E88,TODAY(),"d"))</f>
        <v>29</v>
      </c>
      <c r="S88">
        <f t="shared" ca="1" si="3"/>
        <v>0</v>
      </c>
      <c r="T88">
        <f t="shared" ca="1" si="4"/>
        <v>1</v>
      </c>
      <c r="U88">
        <f t="shared" ca="1" si="5"/>
        <v>0</v>
      </c>
    </row>
    <row r="89" spans="1:21" x14ac:dyDescent="0.35">
      <c r="A89">
        <v>6000139326</v>
      </c>
      <c r="B89" t="s">
        <v>448</v>
      </c>
      <c r="C89" t="s">
        <v>230</v>
      </c>
      <c r="D89" s="34" t="s">
        <v>449</v>
      </c>
      <c r="E89" s="1">
        <v>45784</v>
      </c>
      <c r="F89" s="1"/>
      <c r="G89" t="s">
        <v>450</v>
      </c>
      <c r="H89" t="s">
        <v>245</v>
      </c>
      <c r="I89" s="1">
        <v>45791</v>
      </c>
      <c r="J89" t="s">
        <v>234</v>
      </c>
      <c r="K89" t="s">
        <v>241</v>
      </c>
      <c r="L89" t="s">
        <v>171</v>
      </c>
      <c r="M89" t="s">
        <v>451</v>
      </c>
      <c r="N89" t="s">
        <v>237</v>
      </c>
      <c r="O89" t="s">
        <v>230</v>
      </c>
      <c r="P89"/>
      <c r="Q89" s="193" t="str">
        <f>IF(OR(
    AND(COUNTIF(Bugs!A:A,B89)&gt;0,ISNUMBER(SEARCH("x",INDEX(Bugs!C:C,MATCH(B89,Bugs!A:A,0))))),
    AND(COUNTIF(Bugs!B:B,B89)&gt;0,ISNUMBER(SEARCH("x",INDEX(Bugs!C:C,MATCH(B89,Bugs!B:B,0))))),
    AND(COUNTIF(Bugs!A:A,B89)&gt;0,ISNUMBER(SEARCH("x",INDEX(Bugs!D:D,MATCH(B89,Bugs!A:A,0))))),
    AND(COUNTIF(Bugs!B:B,B89)&gt;0,ISNUMBER(SEARCH("x",INDEX(Bugs!D:D,MATCH(B89,Bugs!B:B,0)))))
),"Y","")</f>
        <v/>
      </c>
      <c r="R89">
        <f ca="1">IF(OR(ISNUMBER(MATCH(L89,MasterData!$D$3:$D$18,0)),ISNUMBER(MATCH(L89,MasterData!$C$3:$C$18,0))),
    DATEDIF(E89,I89,"d"),
    DATEDIF(E89,TODAY(),"d"))</f>
        <v>7</v>
      </c>
      <c r="S89">
        <f t="shared" ca="1" si="3"/>
        <v>1</v>
      </c>
      <c r="T89">
        <f t="shared" ca="1" si="4"/>
        <v>0</v>
      </c>
      <c r="U89">
        <f t="shared" ca="1" si="5"/>
        <v>0</v>
      </c>
    </row>
    <row r="90" spans="1:21" x14ac:dyDescent="0.35">
      <c r="A90">
        <v>6000139329</v>
      </c>
      <c r="B90" t="s">
        <v>452</v>
      </c>
      <c r="C90" t="s">
        <v>230</v>
      </c>
      <c r="D90" s="34" t="s">
        <v>231</v>
      </c>
      <c r="E90" s="1">
        <v>45784</v>
      </c>
      <c r="F90" s="1"/>
      <c r="G90" t="s">
        <v>453</v>
      </c>
      <c r="H90" t="s">
        <v>240</v>
      </c>
      <c r="I90" s="1">
        <v>45812</v>
      </c>
      <c r="J90" t="s">
        <v>234</v>
      </c>
      <c r="K90" t="s">
        <v>235</v>
      </c>
      <c r="L90" t="s">
        <v>171</v>
      </c>
      <c r="M90" t="s">
        <v>454</v>
      </c>
      <c r="N90" t="s">
        <v>237</v>
      </c>
      <c r="O90" t="s">
        <v>230</v>
      </c>
      <c r="P90"/>
      <c r="Q90" s="193" t="str">
        <f>IF(OR(
    AND(COUNTIF(Bugs!A:A,B90)&gt;0,ISNUMBER(SEARCH("x",INDEX(Bugs!C:C,MATCH(B90,Bugs!A:A,0))))),
    AND(COUNTIF(Bugs!B:B,B90)&gt;0,ISNUMBER(SEARCH("x",INDEX(Bugs!C:C,MATCH(B90,Bugs!B:B,0))))),
    AND(COUNTIF(Bugs!A:A,B90)&gt;0,ISNUMBER(SEARCH("x",INDEX(Bugs!D:D,MATCH(B90,Bugs!A:A,0))))),
    AND(COUNTIF(Bugs!B:B,B90)&gt;0,ISNUMBER(SEARCH("x",INDEX(Bugs!D:D,MATCH(B90,Bugs!B:B,0)))))
),"Y","")</f>
        <v/>
      </c>
      <c r="R90">
        <f ca="1">IF(OR(ISNUMBER(MATCH(L90,MasterData!$D$3:$D$18,0)),ISNUMBER(MATCH(L90,MasterData!$C$3:$C$18,0))),
    DATEDIF(E90,I90,"d"),
    DATEDIF(E90,TODAY(),"d"))</f>
        <v>28</v>
      </c>
      <c r="S90">
        <f t="shared" ca="1" si="3"/>
        <v>0</v>
      </c>
      <c r="T90">
        <f t="shared" ca="1" si="4"/>
        <v>1</v>
      </c>
      <c r="U90">
        <f t="shared" ca="1" si="5"/>
        <v>0</v>
      </c>
    </row>
    <row r="91" spans="1:21" x14ac:dyDescent="0.35">
      <c r="A91">
        <v>6000139369</v>
      </c>
      <c r="B91" t="s">
        <v>455</v>
      </c>
      <c r="C91" t="s">
        <v>230</v>
      </c>
      <c r="D91" s="34" t="s">
        <v>254</v>
      </c>
      <c r="E91" s="1">
        <v>45785</v>
      </c>
      <c r="F91" s="1"/>
      <c r="G91" t="s">
        <v>357</v>
      </c>
      <c r="H91" t="s">
        <v>233</v>
      </c>
      <c r="I91" s="1">
        <v>45870</v>
      </c>
      <c r="J91" t="s">
        <v>234</v>
      </c>
      <c r="K91" t="s">
        <v>241</v>
      </c>
      <c r="L91" t="s">
        <v>171</v>
      </c>
      <c r="M91" t="s">
        <v>458</v>
      </c>
      <c r="N91" t="s">
        <v>237</v>
      </c>
      <c r="O91" t="s">
        <v>230</v>
      </c>
      <c r="P91"/>
      <c r="Q91" s="193" t="str">
        <f>IF(OR(
    AND(COUNTIF(Bugs!A:A,B91)&gt;0,ISNUMBER(SEARCH("x",INDEX(Bugs!C:C,MATCH(B91,Bugs!A:A,0))))),
    AND(COUNTIF(Bugs!B:B,B91)&gt;0,ISNUMBER(SEARCH("x",INDEX(Bugs!C:C,MATCH(B91,Bugs!B:B,0))))),
    AND(COUNTIF(Bugs!A:A,B91)&gt;0,ISNUMBER(SEARCH("x",INDEX(Bugs!D:D,MATCH(B91,Bugs!A:A,0))))),
    AND(COUNTIF(Bugs!B:B,B91)&gt;0,ISNUMBER(SEARCH("x",INDEX(Bugs!D:D,MATCH(B91,Bugs!B:B,0)))))
),"Y","")</f>
        <v/>
      </c>
      <c r="R91">
        <f ca="1">IF(OR(ISNUMBER(MATCH(L91,MasterData!$D$3:$D$18,0)),ISNUMBER(MATCH(L91,MasterData!$C$3:$C$18,0))),
    DATEDIF(E91,I91,"d"),
    DATEDIF(E91,TODAY(),"d"))</f>
        <v>85</v>
      </c>
      <c r="S91">
        <f t="shared" ca="1" si="3"/>
        <v>0</v>
      </c>
      <c r="T91">
        <f t="shared" ca="1" si="4"/>
        <v>0</v>
      </c>
      <c r="U91">
        <f t="shared" ca="1" si="5"/>
        <v>1</v>
      </c>
    </row>
    <row r="92" spans="1:21" x14ac:dyDescent="0.35">
      <c r="A92">
        <v>6000139374</v>
      </c>
      <c r="B92" t="s">
        <v>230</v>
      </c>
      <c r="C92" t="s">
        <v>230</v>
      </c>
      <c r="D92" s="34" t="s">
        <v>254</v>
      </c>
      <c r="E92" s="1">
        <v>45784</v>
      </c>
      <c r="F92" s="1"/>
      <c r="G92" t="s">
        <v>400</v>
      </c>
      <c r="H92" t="s">
        <v>240</v>
      </c>
      <c r="I92" s="1">
        <v>45876</v>
      </c>
      <c r="J92" t="s">
        <v>245</v>
      </c>
      <c r="K92" t="s">
        <v>241</v>
      </c>
      <c r="L92" t="s">
        <v>164</v>
      </c>
      <c r="M92" t="s">
        <v>459</v>
      </c>
      <c r="N92" t="s">
        <v>237</v>
      </c>
      <c r="O92" t="s">
        <v>230</v>
      </c>
      <c r="P92" s="204" t="s">
        <v>798</v>
      </c>
      <c r="Q92" s="193" t="str">
        <f>IF(OR(
    AND(COUNTIF(Bugs!A:A,B92)&gt;0,ISNUMBER(SEARCH("x",INDEX(Bugs!C:C,MATCH(B92,Bugs!A:A,0))))),
    AND(COUNTIF(Bugs!B:B,B92)&gt;0,ISNUMBER(SEARCH("x",INDEX(Bugs!C:C,MATCH(B92,Bugs!B:B,0))))),
    AND(COUNTIF(Bugs!A:A,B92)&gt;0,ISNUMBER(SEARCH("x",INDEX(Bugs!D:D,MATCH(B92,Bugs!A:A,0))))),
    AND(COUNTIF(Bugs!B:B,B92)&gt;0,ISNUMBER(SEARCH("x",INDEX(Bugs!D:D,MATCH(B92,Bugs!B:B,0)))))
),"Y","")</f>
        <v/>
      </c>
      <c r="R92">
        <f ca="1">IF(OR(ISNUMBER(MATCH(L92,MasterData!$D$3:$D$18,0)),ISNUMBER(MATCH(L92,MasterData!$C$3:$C$18,0))),
    DATEDIF(E92,I92,"d"),
    DATEDIF(E92,TODAY(),"d"))</f>
        <v>223</v>
      </c>
      <c r="S92">
        <f t="shared" ca="1" si="3"/>
        <v>0</v>
      </c>
      <c r="T92">
        <f t="shared" ca="1" si="4"/>
        <v>0</v>
      </c>
      <c r="U92">
        <f t="shared" ca="1" si="5"/>
        <v>1</v>
      </c>
    </row>
    <row r="93" spans="1:21" x14ac:dyDescent="0.35">
      <c r="A93">
        <v>6000139577</v>
      </c>
      <c r="B93" t="s">
        <v>460</v>
      </c>
      <c r="C93" t="s">
        <v>230</v>
      </c>
      <c r="D93" s="34" t="s">
        <v>251</v>
      </c>
      <c r="E93" s="1">
        <v>45786</v>
      </c>
      <c r="F93" s="1"/>
      <c r="G93" t="s">
        <v>461</v>
      </c>
      <c r="H93" t="s">
        <v>233</v>
      </c>
      <c r="I93" s="1">
        <v>45793</v>
      </c>
      <c r="J93" t="s">
        <v>234</v>
      </c>
      <c r="K93" t="s">
        <v>347</v>
      </c>
      <c r="L93" t="s">
        <v>171</v>
      </c>
      <c r="M93" t="s">
        <v>462</v>
      </c>
      <c r="N93" t="s">
        <v>237</v>
      </c>
      <c r="O93" t="s">
        <v>230</v>
      </c>
      <c r="P93"/>
      <c r="Q93" s="193" t="str">
        <f>IF(OR(
    AND(COUNTIF(Bugs!A:A,B93)&gt;0,ISNUMBER(SEARCH("x",INDEX(Bugs!C:C,MATCH(B93,Bugs!A:A,0))))),
    AND(COUNTIF(Bugs!B:B,B93)&gt;0,ISNUMBER(SEARCH("x",INDEX(Bugs!C:C,MATCH(B93,Bugs!B:B,0))))),
    AND(COUNTIF(Bugs!A:A,B93)&gt;0,ISNUMBER(SEARCH("x",INDEX(Bugs!D:D,MATCH(B93,Bugs!A:A,0))))),
    AND(COUNTIF(Bugs!B:B,B93)&gt;0,ISNUMBER(SEARCH("x",INDEX(Bugs!D:D,MATCH(B93,Bugs!B:B,0)))))
),"Y","")</f>
        <v/>
      </c>
      <c r="R93">
        <f ca="1">IF(OR(ISNUMBER(MATCH(L93,MasterData!$D$3:$D$18,0)),ISNUMBER(MATCH(L93,MasterData!$C$3:$C$18,0))),
    DATEDIF(E93,I93,"d"),
    DATEDIF(E93,TODAY(),"d"))</f>
        <v>7</v>
      </c>
      <c r="S93">
        <f t="shared" ca="1" si="3"/>
        <v>1</v>
      </c>
      <c r="T93">
        <f t="shared" ca="1" si="4"/>
        <v>0</v>
      </c>
      <c r="U93">
        <f t="shared" ca="1" si="5"/>
        <v>0</v>
      </c>
    </row>
    <row r="94" spans="1:21" x14ac:dyDescent="0.35">
      <c r="A94">
        <v>6000139584</v>
      </c>
      <c r="B94" t="s">
        <v>463</v>
      </c>
      <c r="C94" t="s">
        <v>230</v>
      </c>
      <c r="D94" s="34" t="s">
        <v>254</v>
      </c>
      <c r="E94" s="1">
        <v>45786</v>
      </c>
      <c r="F94" s="1"/>
      <c r="G94" t="s">
        <v>357</v>
      </c>
      <c r="H94" t="s">
        <v>233</v>
      </c>
      <c r="I94" s="1">
        <v>45797</v>
      </c>
      <c r="J94" t="s">
        <v>234</v>
      </c>
      <c r="K94" t="s">
        <v>241</v>
      </c>
      <c r="L94" t="s">
        <v>171</v>
      </c>
      <c r="M94" t="s">
        <v>464</v>
      </c>
      <c r="N94" t="s">
        <v>237</v>
      </c>
      <c r="O94" t="s">
        <v>230</v>
      </c>
      <c r="P94"/>
      <c r="Q94" s="193" t="str">
        <f>IF(OR(
    AND(COUNTIF(Bugs!A:A,B94)&gt;0,ISNUMBER(SEARCH("x",INDEX(Bugs!C:C,MATCH(B94,Bugs!A:A,0))))),
    AND(COUNTIF(Bugs!B:B,B94)&gt;0,ISNUMBER(SEARCH("x",INDEX(Bugs!C:C,MATCH(B94,Bugs!B:B,0))))),
    AND(COUNTIF(Bugs!A:A,B94)&gt;0,ISNUMBER(SEARCH("x",INDEX(Bugs!D:D,MATCH(B94,Bugs!A:A,0))))),
    AND(COUNTIF(Bugs!B:B,B94)&gt;0,ISNUMBER(SEARCH("x",INDEX(Bugs!D:D,MATCH(B94,Bugs!B:B,0)))))
),"Y","")</f>
        <v/>
      </c>
      <c r="R94">
        <f ca="1">IF(OR(ISNUMBER(MATCH(L94,MasterData!$D$3:$D$18,0)),ISNUMBER(MATCH(L94,MasterData!$C$3:$C$18,0))),
    DATEDIF(E94,I94,"d"),
    DATEDIF(E94,TODAY(),"d"))</f>
        <v>11</v>
      </c>
      <c r="S94">
        <f t="shared" ca="1" si="3"/>
        <v>0</v>
      </c>
      <c r="T94">
        <f t="shared" ca="1" si="4"/>
        <v>1</v>
      </c>
      <c r="U94">
        <f t="shared" ca="1" si="5"/>
        <v>0</v>
      </c>
    </row>
    <row r="95" spans="1:21" x14ac:dyDescent="0.35">
      <c r="A95">
        <v>6000139600</v>
      </c>
      <c r="B95" t="s">
        <v>465</v>
      </c>
      <c r="C95" t="s">
        <v>230</v>
      </c>
      <c r="D95" s="34" t="s">
        <v>254</v>
      </c>
      <c r="E95" s="1">
        <v>45786</v>
      </c>
      <c r="F95" s="1"/>
      <c r="G95" t="s">
        <v>357</v>
      </c>
      <c r="H95" t="s">
        <v>240</v>
      </c>
      <c r="I95" s="1">
        <v>45811</v>
      </c>
      <c r="J95" t="s">
        <v>234</v>
      </c>
      <c r="K95" t="s">
        <v>347</v>
      </c>
      <c r="L95" t="s">
        <v>171</v>
      </c>
      <c r="M95" t="s">
        <v>466</v>
      </c>
      <c r="N95" t="s">
        <v>237</v>
      </c>
      <c r="O95" t="s">
        <v>230</v>
      </c>
      <c r="P95"/>
      <c r="Q95" s="193" t="str">
        <f>IF(OR(
    AND(COUNTIF(Bugs!A:A,B95)&gt;0,ISNUMBER(SEARCH("x",INDEX(Bugs!C:C,MATCH(B95,Bugs!A:A,0))))),
    AND(COUNTIF(Bugs!B:B,B95)&gt;0,ISNUMBER(SEARCH("x",INDEX(Bugs!C:C,MATCH(B95,Bugs!B:B,0))))),
    AND(COUNTIF(Bugs!A:A,B95)&gt;0,ISNUMBER(SEARCH("x",INDEX(Bugs!D:D,MATCH(B95,Bugs!A:A,0))))),
    AND(COUNTIF(Bugs!B:B,B95)&gt;0,ISNUMBER(SEARCH("x",INDEX(Bugs!D:D,MATCH(B95,Bugs!B:B,0)))))
),"Y","")</f>
        <v/>
      </c>
      <c r="R95">
        <f ca="1">IF(OR(ISNUMBER(MATCH(L95,MasterData!$D$3:$D$18,0)),ISNUMBER(MATCH(L95,MasterData!$C$3:$C$18,0))),
    DATEDIF(E95,I95,"d"),
    DATEDIF(E95,TODAY(),"d"))</f>
        <v>25</v>
      </c>
      <c r="S95">
        <f t="shared" ca="1" si="3"/>
        <v>0</v>
      </c>
      <c r="T95">
        <f t="shared" ca="1" si="4"/>
        <v>1</v>
      </c>
      <c r="U95">
        <f t="shared" ca="1" si="5"/>
        <v>0</v>
      </c>
    </row>
    <row r="96" spans="1:21" x14ac:dyDescent="0.35">
      <c r="A96">
        <v>6000139702</v>
      </c>
      <c r="B96" t="s">
        <v>230</v>
      </c>
      <c r="C96" t="s">
        <v>230</v>
      </c>
      <c r="D96" s="34" t="s">
        <v>251</v>
      </c>
      <c r="E96" s="1">
        <v>45789</v>
      </c>
      <c r="F96" s="1"/>
      <c r="G96" t="s">
        <v>400</v>
      </c>
      <c r="H96" t="s">
        <v>240</v>
      </c>
      <c r="I96" s="1">
        <v>45810</v>
      </c>
      <c r="J96" t="s">
        <v>201</v>
      </c>
      <c r="K96" t="s">
        <v>347</v>
      </c>
      <c r="L96" t="s">
        <v>171</v>
      </c>
      <c r="M96" t="s">
        <v>467</v>
      </c>
      <c r="N96" t="s">
        <v>237</v>
      </c>
      <c r="O96" t="s">
        <v>230</v>
      </c>
      <c r="P96"/>
      <c r="Q96" s="193" t="str">
        <f>IF(OR(
    AND(COUNTIF(Bugs!A:A,B96)&gt;0,ISNUMBER(SEARCH("x",INDEX(Bugs!C:C,MATCH(B96,Bugs!A:A,0))))),
    AND(COUNTIF(Bugs!B:B,B96)&gt;0,ISNUMBER(SEARCH("x",INDEX(Bugs!C:C,MATCH(B96,Bugs!B:B,0))))),
    AND(COUNTIF(Bugs!A:A,B96)&gt;0,ISNUMBER(SEARCH("x",INDEX(Bugs!D:D,MATCH(B96,Bugs!A:A,0))))),
    AND(COUNTIF(Bugs!B:B,B96)&gt;0,ISNUMBER(SEARCH("x",INDEX(Bugs!D:D,MATCH(B96,Bugs!B:B,0)))))
),"Y","")</f>
        <v/>
      </c>
      <c r="R96">
        <f ca="1">IF(OR(ISNUMBER(MATCH(L96,MasterData!$D$3:$D$18,0)),ISNUMBER(MATCH(L96,MasterData!$C$3:$C$18,0))),
    DATEDIF(E96,I96,"d"),
    DATEDIF(E96,TODAY(),"d"))</f>
        <v>21</v>
      </c>
      <c r="S96">
        <f t="shared" ca="1" si="3"/>
        <v>0</v>
      </c>
      <c r="T96">
        <f t="shared" ca="1" si="4"/>
        <v>1</v>
      </c>
      <c r="U96">
        <f t="shared" ca="1" si="5"/>
        <v>0</v>
      </c>
    </row>
    <row r="97" spans="1:21" x14ac:dyDescent="0.35">
      <c r="A97">
        <v>6000139704</v>
      </c>
      <c r="B97" t="s">
        <v>468</v>
      </c>
      <c r="C97" t="s">
        <v>230</v>
      </c>
      <c r="D97" s="34" t="s">
        <v>251</v>
      </c>
      <c r="E97" s="1">
        <v>45789</v>
      </c>
      <c r="F97" s="1"/>
      <c r="G97" t="s">
        <v>469</v>
      </c>
      <c r="H97" t="s">
        <v>245</v>
      </c>
      <c r="I97" s="1">
        <v>45797</v>
      </c>
      <c r="J97" t="s">
        <v>234</v>
      </c>
      <c r="K97" t="s">
        <v>235</v>
      </c>
      <c r="L97" t="s">
        <v>171</v>
      </c>
      <c r="M97" t="s">
        <v>470</v>
      </c>
      <c r="N97" t="s">
        <v>237</v>
      </c>
      <c r="O97" t="s">
        <v>230</v>
      </c>
      <c r="P97"/>
      <c r="Q97" s="193" t="str">
        <f>IF(OR(
    AND(COUNTIF(Bugs!A:A,B97)&gt;0,ISNUMBER(SEARCH("x",INDEX(Bugs!C:C,MATCH(B97,Bugs!A:A,0))))),
    AND(COUNTIF(Bugs!B:B,B97)&gt;0,ISNUMBER(SEARCH("x",INDEX(Bugs!C:C,MATCH(B97,Bugs!B:B,0))))),
    AND(COUNTIF(Bugs!A:A,B97)&gt;0,ISNUMBER(SEARCH("x",INDEX(Bugs!D:D,MATCH(B97,Bugs!A:A,0))))),
    AND(COUNTIF(Bugs!B:B,B97)&gt;0,ISNUMBER(SEARCH("x",INDEX(Bugs!D:D,MATCH(B97,Bugs!B:B,0)))))
),"Y","")</f>
        <v/>
      </c>
      <c r="R97">
        <f ca="1">IF(OR(ISNUMBER(MATCH(L97,MasterData!$D$3:$D$18,0)),ISNUMBER(MATCH(L97,MasterData!$C$3:$C$18,0))),
    DATEDIF(E97,I97,"d"),
    DATEDIF(E97,TODAY(),"d"))</f>
        <v>8</v>
      </c>
      <c r="S97">
        <f t="shared" ca="1" si="3"/>
        <v>0</v>
      </c>
      <c r="T97">
        <f t="shared" ca="1" si="4"/>
        <v>1</v>
      </c>
      <c r="U97">
        <f t="shared" ca="1" si="5"/>
        <v>0</v>
      </c>
    </row>
    <row r="98" spans="1:21" x14ac:dyDescent="0.35">
      <c r="A98">
        <v>6000139963</v>
      </c>
      <c r="B98" t="s">
        <v>471</v>
      </c>
      <c r="C98" t="s">
        <v>230</v>
      </c>
      <c r="D98" s="34" t="s">
        <v>247</v>
      </c>
      <c r="E98" s="1">
        <v>45791</v>
      </c>
      <c r="F98" s="1"/>
      <c r="G98" t="s">
        <v>268</v>
      </c>
      <c r="H98" t="s">
        <v>377</v>
      </c>
      <c r="I98" s="1">
        <v>45805</v>
      </c>
      <c r="J98" t="s">
        <v>234</v>
      </c>
      <c r="K98" t="s">
        <v>347</v>
      </c>
      <c r="L98" t="s">
        <v>171</v>
      </c>
      <c r="M98" t="s">
        <v>472</v>
      </c>
      <c r="N98" t="s">
        <v>237</v>
      </c>
      <c r="O98" t="s">
        <v>230</v>
      </c>
      <c r="P98"/>
      <c r="Q98" s="193" t="str">
        <f>IF(OR(
    AND(COUNTIF(Bugs!A:A,B98)&gt;0,ISNUMBER(SEARCH("x",INDEX(Bugs!C:C,MATCH(B98,Bugs!A:A,0))))),
    AND(COUNTIF(Bugs!B:B,B98)&gt;0,ISNUMBER(SEARCH("x",INDEX(Bugs!C:C,MATCH(B98,Bugs!B:B,0))))),
    AND(COUNTIF(Bugs!A:A,B98)&gt;0,ISNUMBER(SEARCH("x",INDEX(Bugs!D:D,MATCH(B98,Bugs!A:A,0))))),
    AND(COUNTIF(Bugs!B:B,B98)&gt;0,ISNUMBER(SEARCH("x",INDEX(Bugs!D:D,MATCH(B98,Bugs!B:B,0)))))
),"Y","")</f>
        <v/>
      </c>
      <c r="R98">
        <f ca="1">IF(OR(ISNUMBER(MATCH(L98,MasterData!$D$3:$D$18,0)),ISNUMBER(MATCH(L98,MasterData!$C$3:$C$18,0))),
    DATEDIF(E98,I98,"d"),
    DATEDIF(E98,TODAY(),"d"))</f>
        <v>14</v>
      </c>
      <c r="S98">
        <f t="shared" ca="1" si="3"/>
        <v>0</v>
      </c>
      <c r="T98">
        <f t="shared" ca="1" si="4"/>
        <v>1</v>
      </c>
      <c r="U98">
        <f t="shared" ca="1" si="5"/>
        <v>0</v>
      </c>
    </row>
    <row r="99" spans="1:21" x14ac:dyDescent="0.35">
      <c r="A99">
        <v>6000139986</v>
      </c>
      <c r="B99" t="s">
        <v>473</v>
      </c>
      <c r="C99" t="s">
        <v>230</v>
      </c>
      <c r="D99" s="34" t="s">
        <v>254</v>
      </c>
      <c r="E99" s="1">
        <v>45791</v>
      </c>
      <c r="F99" s="1"/>
      <c r="G99" t="s">
        <v>255</v>
      </c>
      <c r="H99" t="s">
        <v>240</v>
      </c>
      <c r="I99" s="1">
        <v>45805</v>
      </c>
      <c r="J99" t="s">
        <v>234</v>
      </c>
      <c r="K99" t="s">
        <v>347</v>
      </c>
      <c r="L99" t="s">
        <v>171</v>
      </c>
      <c r="M99" t="s">
        <v>474</v>
      </c>
      <c r="N99" t="s">
        <v>237</v>
      </c>
      <c r="O99" t="s">
        <v>230</v>
      </c>
      <c r="P99"/>
      <c r="Q99" s="193" t="str">
        <f>IF(OR(
    AND(COUNTIF(Bugs!A:A,B99)&gt;0,ISNUMBER(SEARCH("x",INDEX(Bugs!C:C,MATCH(B99,Bugs!A:A,0))))),
    AND(COUNTIF(Bugs!B:B,B99)&gt;0,ISNUMBER(SEARCH("x",INDEX(Bugs!C:C,MATCH(B99,Bugs!B:B,0))))),
    AND(COUNTIF(Bugs!A:A,B99)&gt;0,ISNUMBER(SEARCH("x",INDEX(Bugs!D:D,MATCH(B99,Bugs!A:A,0))))),
    AND(COUNTIF(Bugs!B:B,B99)&gt;0,ISNUMBER(SEARCH("x",INDEX(Bugs!D:D,MATCH(B99,Bugs!B:B,0)))))
),"Y","")</f>
        <v/>
      </c>
      <c r="R99">
        <f ca="1">IF(OR(ISNUMBER(MATCH(L99,MasterData!$D$3:$D$18,0)),ISNUMBER(MATCH(L99,MasterData!$C$3:$C$18,0))),
    DATEDIF(E99,I99,"d"),
    DATEDIF(E99,TODAY(),"d"))</f>
        <v>14</v>
      </c>
      <c r="S99">
        <f t="shared" ca="1" si="3"/>
        <v>0</v>
      </c>
      <c r="T99">
        <f t="shared" ca="1" si="4"/>
        <v>1</v>
      </c>
      <c r="U99">
        <f t="shared" ca="1" si="5"/>
        <v>0</v>
      </c>
    </row>
    <row r="100" spans="1:21" x14ac:dyDescent="0.35">
      <c r="A100">
        <v>6000140063</v>
      </c>
      <c r="B100" t="s">
        <v>5</v>
      </c>
      <c r="C100" t="s">
        <v>230</v>
      </c>
      <c r="D100" s="34" t="s">
        <v>231</v>
      </c>
      <c r="E100" s="1">
        <v>45792</v>
      </c>
      <c r="F100" s="1"/>
      <c r="G100" t="s">
        <v>300</v>
      </c>
      <c r="H100" t="s">
        <v>245</v>
      </c>
      <c r="I100" s="1">
        <v>45891</v>
      </c>
      <c r="J100" t="s">
        <v>234</v>
      </c>
      <c r="K100" t="s">
        <v>241</v>
      </c>
      <c r="L100" t="s">
        <v>171</v>
      </c>
      <c r="M100" t="s">
        <v>475</v>
      </c>
      <c r="N100" t="s">
        <v>237</v>
      </c>
      <c r="O100" t="s">
        <v>230</v>
      </c>
      <c r="P100" s="204" t="s">
        <v>798</v>
      </c>
      <c r="Q100" s="193" t="str">
        <f>IF(OR(
    AND(COUNTIF(Bugs!A:A,B100)&gt;0,ISNUMBER(SEARCH("x",INDEX(Bugs!C:C,MATCH(B100,Bugs!A:A,0))))),
    AND(COUNTIF(Bugs!B:B,B100)&gt;0,ISNUMBER(SEARCH("x",INDEX(Bugs!C:C,MATCH(B100,Bugs!B:B,0))))),
    AND(COUNTIF(Bugs!A:A,B100)&gt;0,ISNUMBER(SEARCH("x",INDEX(Bugs!D:D,MATCH(B100,Bugs!A:A,0))))),
    AND(COUNTIF(Bugs!B:B,B100)&gt;0,ISNUMBER(SEARCH("x",INDEX(Bugs!D:D,MATCH(B100,Bugs!B:B,0)))))
),"Y","")</f>
        <v/>
      </c>
      <c r="R100">
        <f ca="1">IF(OR(ISNUMBER(MATCH(L100,MasterData!$D$3:$D$18,0)),ISNUMBER(MATCH(L100,MasterData!$C$3:$C$18,0))),
    DATEDIF(E100,I100,"d"),
    DATEDIF(E100,TODAY(),"d"))</f>
        <v>99</v>
      </c>
      <c r="S100">
        <f t="shared" ca="1" si="3"/>
        <v>0</v>
      </c>
      <c r="T100">
        <f t="shared" ca="1" si="4"/>
        <v>0</v>
      </c>
      <c r="U100">
        <f t="shared" ca="1" si="5"/>
        <v>1</v>
      </c>
    </row>
    <row r="101" spans="1:21" x14ac:dyDescent="0.35">
      <c r="A101">
        <v>6000140103</v>
      </c>
      <c r="B101" t="s">
        <v>476</v>
      </c>
      <c r="C101" t="s">
        <v>230</v>
      </c>
      <c r="D101" s="34" t="s">
        <v>274</v>
      </c>
      <c r="E101" s="1">
        <v>45792</v>
      </c>
      <c r="F101" s="1"/>
      <c r="G101" t="s">
        <v>354</v>
      </c>
      <c r="H101" t="s">
        <v>240</v>
      </c>
      <c r="I101" s="1">
        <v>45800</v>
      </c>
      <c r="J101" t="s">
        <v>234</v>
      </c>
      <c r="K101" t="s">
        <v>347</v>
      </c>
      <c r="L101" t="s">
        <v>171</v>
      </c>
      <c r="M101" t="s">
        <v>477</v>
      </c>
      <c r="N101" t="s">
        <v>237</v>
      </c>
      <c r="O101" t="s">
        <v>230</v>
      </c>
      <c r="P101"/>
      <c r="Q101" s="193" t="str">
        <f>IF(OR(
    AND(COUNTIF(Bugs!A:A,B101)&gt;0,ISNUMBER(SEARCH("x",INDEX(Bugs!C:C,MATCH(B101,Bugs!A:A,0))))),
    AND(COUNTIF(Bugs!B:B,B101)&gt;0,ISNUMBER(SEARCH("x",INDEX(Bugs!C:C,MATCH(B101,Bugs!B:B,0))))),
    AND(COUNTIF(Bugs!A:A,B101)&gt;0,ISNUMBER(SEARCH("x",INDEX(Bugs!D:D,MATCH(B101,Bugs!A:A,0))))),
    AND(COUNTIF(Bugs!B:B,B101)&gt;0,ISNUMBER(SEARCH("x",INDEX(Bugs!D:D,MATCH(B101,Bugs!B:B,0)))))
),"Y","")</f>
        <v/>
      </c>
      <c r="R101">
        <f ca="1">IF(OR(ISNUMBER(MATCH(L101,MasterData!$D$3:$D$18,0)),ISNUMBER(MATCH(L101,MasterData!$C$3:$C$18,0))),
    DATEDIF(E101,I101,"d"),
    DATEDIF(E101,TODAY(),"d"))</f>
        <v>8</v>
      </c>
      <c r="S101">
        <f t="shared" ca="1" si="3"/>
        <v>0</v>
      </c>
      <c r="T101">
        <f t="shared" ca="1" si="4"/>
        <v>1</v>
      </c>
      <c r="U101">
        <f t="shared" ca="1" si="5"/>
        <v>0</v>
      </c>
    </row>
    <row r="102" spans="1:21" x14ac:dyDescent="0.35">
      <c r="A102">
        <v>6000140225</v>
      </c>
      <c r="B102" t="s">
        <v>230</v>
      </c>
      <c r="C102" t="s">
        <v>230</v>
      </c>
      <c r="D102" s="34" t="s">
        <v>231</v>
      </c>
      <c r="E102" s="1">
        <v>45793</v>
      </c>
      <c r="F102" s="1"/>
      <c r="G102" t="s">
        <v>248</v>
      </c>
      <c r="H102" t="s">
        <v>245</v>
      </c>
      <c r="I102" s="1">
        <v>45817</v>
      </c>
      <c r="J102" t="s">
        <v>201</v>
      </c>
      <c r="K102" t="s">
        <v>241</v>
      </c>
      <c r="L102" t="s">
        <v>171</v>
      </c>
      <c r="M102" t="s">
        <v>478</v>
      </c>
      <c r="N102" t="s">
        <v>237</v>
      </c>
      <c r="O102" t="s">
        <v>230</v>
      </c>
      <c r="P102"/>
      <c r="Q102" s="193" t="str">
        <f>IF(OR(
    AND(COUNTIF(Bugs!A:A,B102)&gt;0,ISNUMBER(SEARCH("x",INDEX(Bugs!C:C,MATCH(B102,Bugs!A:A,0))))),
    AND(COUNTIF(Bugs!B:B,B102)&gt;0,ISNUMBER(SEARCH("x",INDEX(Bugs!C:C,MATCH(B102,Bugs!B:B,0))))),
    AND(COUNTIF(Bugs!A:A,B102)&gt;0,ISNUMBER(SEARCH("x",INDEX(Bugs!D:D,MATCH(B102,Bugs!A:A,0))))),
    AND(COUNTIF(Bugs!B:B,B102)&gt;0,ISNUMBER(SEARCH("x",INDEX(Bugs!D:D,MATCH(B102,Bugs!B:B,0)))))
),"Y","")</f>
        <v/>
      </c>
      <c r="R102">
        <f ca="1">IF(OR(ISNUMBER(MATCH(L102,MasterData!$D$3:$D$18,0)),ISNUMBER(MATCH(L102,MasterData!$C$3:$C$18,0))),
    DATEDIF(E102,I102,"d"),
    DATEDIF(E102,TODAY(),"d"))</f>
        <v>24</v>
      </c>
      <c r="S102">
        <f t="shared" ca="1" si="3"/>
        <v>0</v>
      </c>
      <c r="T102">
        <f t="shared" ca="1" si="4"/>
        <v>1</v>
      </c>
      <c r="U102">
        <f t="shared" ca="1" si="5"/>
        <v>0</v>
      </c>
    </row>
    <row r="103" spans="1:21" x14ac:dyDescent="0.35">
      <c r="A103">
        <v>6000140321</v>
      </c>
      <c r="B103" t="s">
        <v>479</v>
      </c>
      <c r="C103" t="s">
        <v>230</v>
      </c>
      <c r="D103" s="34" t="s">
        <v>480</v>
      </c>
      <c r="E103" s="1">
        <v>45796</v>
      </c>
      <c r="F103" s="1"/>
      <c r="G103" t="s">
        <v>329</v>
      </c>
      <c r="H103" t="s">
        <v>240</v>
      </c>
      <c r="I103" s="1">
        <v>45805</v>
      </c>
      <c r="J103" t="s">
        <v>234</v>
      </c>
      <c r="K103" t="s">
        <v>241</v>
      </c>
      <c r="L103" t="s">
        <v>171</v>
      </c>
      <c r="M103" t="s">
        <v>481</v>
      </c>
      <c r="N103" t="s">
        <v>237</v>
      </c>
      <c r="O103" t="s">
        <v>230</v>
      </c>
      <c r="P103"/>
      <c r="Q103" s="193" t="str">
        <f>IF(OR(
    AND(COUNTIF(Bugs!A:A,B103)&gt;0,ISNUMBER(SEARCH("x",INDEX(Bugs!C:C,MATCH(B103,Bugs!A:A,0))))),
    AND(COUNTIF(Bugs!B:B,B103)&gt;0,ISNUMBER(SEARCH("x",INDEX(Bugs!C:C,MATCH(B103,Bugs!B:B,0))))),
    AND(COUNTIF(Bugs!A:A,B103)&gt;0,ISNUMBER(SEARCH("x",INDEX(Bugs!D:D,MATCH(B103,Bugs!A:A,0))))),
    AND(COUNTIF(Bugs!B:B,B103)&gt;0,ISNUMBER(SEARCH("x",INDEX(Bugs!D:D,MATCH(B103,Bugs!B:B,0)))))
),"Y","")</f>
        <v/>
      </c>
      <c r="R103">
        <f ca="1">IF(OR(ISNUMBER(MATCH(L103,MasterData!$D$3:$D$18,0)),ISNUMBER(MATCH(L103,MasterData!$C$3:$C$18,0))),
    DATEDIF(E103,I103,"d"),
    DATEDIF(E103,TODAY(),"d"))</f>
        <v>9</v>
      </c>
      <c r="S103">
        <f t="shared" ca="1" si="3"/>
        <v>0</v>
      </c>
      <c r="T103">
        <f t="shared" ca="1" si="4"/>
        <v>1</v>
      </c>
      <c r="U103">
        <f t="shared" ca="1" si="5"/>
        <v>0</v>
      </c>
    </row>
    <row r="104" spans="1:21" x14ac:dyDescent="0.35">
      <c r="A104">
        <v>6000140327</v>
      </c>
      <c r="B104" t="s">
        <v>482</v>
      </c>
      <c r="C104" t="s">
        <v>230</v>
      </c>
      <c r="D104" s="34" t="s">
        <v>480</v>
      </c>
      <c r="E104" s="1">
        <v>45796</v>
      </c>
      <c r="F104" s="1">
        <v>45798</v>
      </c>
      <c r="G104" t="s">
        <v>329</v>
      </c>
      <c r="H104" t="s">
        <v>233</v>
      </c>
      <c r="I104" s="1">
        <v>45805</v>
      </c>
      <c r="J104" t="s">
        <v>234</v>
      </c>
      <c r="K104" t="s">
        <v>241</v>
      </c>
      <c r="L104" t="s">
        <v>171</v>
      </c>
      <c r="M104" t="s">
        <v>483</v>
      </c>
      <c r="N104" t="s">
        <v>237</v>
      </c>
      <c r="O104" t="s">
        <v>230</v>
      </c>
      <c r="P104"/>
      <c r="Q104" s="193" t="str">
        <f>IF(OR(
    AND(COUNTIF(Bugs!A:A,B104)&gt;0,ISNUMBER(SEARCH("x",INDEX(Bugs!C:C,MATCH(B104,Bugs!A:A,0))))),
    AND(COUNTIF(Bugs!B:B,B104)&gt;0,ISNUMBER(SEARCH("x",INDEX(Bugs!C:C,MATCH(B104,Bugs!B:B,0))))),
    AND(COUNTIF(Bugs!A:A,B104)&gt;0,ISNUMBER(SEARCH("x",INDEX(Bugs!D:D,MATCH(B104,Bugs!A:A,0))))),
    AND(COUNTIF(Bugs!B:B,B104)&gt;0,ISNUMBER(SEARCH("x",INDEX(Bugs!D:D,MATCH(B104,Bugs!B:B,0)))))
),"Y","")</f>
        <v/>
      </c>
      <c r="R104">
        <f ca="1">IF(OR(ISNUMBER(MATCH(L104,MasterData!$D$3:$D$18,0)),ISNUMBER(MATCH(L104,MasterData!$C$3:$C$18,0))),
    DATEDIF(E104,I104,"d"),
    DATEDIF(E104,TODAY(),"d"))</f>
        <v>9</v>
      </c>
      <c r="S104">
        <f t="shared" ca="1" si="3"/>
        <v>0</v>
      </c>
      <c r="T104">
        <f t="shared" ca="1" si="4"/>
        <v>1</v>
      </c>
      <c r="U104">
        <f t="shared" ca="1" si="5"/>
        <v>0</v>
      </c>
    </row>
    <row r="105" spans="1:21" x14ac:dyDescent="0.35">
      <c r="A105">
        <v>6000140374</v>
      </c>
      <c r="B105" t="s">
        <v>484</v>
      </c>
      <c r="C105" t="s">
        <v>230</v>
      </c>
      <c r="D105" s="34" t="s">
        <v>254</v>
      </c>
      <c r="E105" s="1">
        <v>45796</v>
      </c>
      <c r="F105" s="1"/>
      <c r="G105" t="s">
        <v>255</v>
      </c>
      <c r="H105" t="s">
        <v>240</v>
      </c>
      <c r="I105" s="1">
        <v>45812</v>
      </c>
      <c r="J105" t="s">
        <v>234</v>
      </c>
      <c r="K105" t="s">
        <v>241</v>
      </c>
      <c r="L105" t="s">
        <v>171</v>
      </c>
      <c r="M105" t="s">
        <v>485</v>
      </c>
      <c r="N105" t="s">
        <v>237</v>
      </c>
      <c r="O105" t="s">
        <v>230</v>
      </c>
      <c r="P105"/>
      <c r="Q105" s="193" t="str">
        <f>IF(OR(
    AND(COUNTIF(Bugs!A:A,B105)&gt;0,ISNUMBER(SEARCH("x",INDEX(Bugs!C:C,MATCH(B105,Bugs!A:A,0))))),
    AND(COUNTIF(Bugs!B:B,B105)&gt;0,ISNUMBER(SEARCH("x",INDEX(Bugs!C:C,MATCH(B105,Bugs!B:B,0))))),
    AND(COUNTIF(Bugs!A:A,B105)&gt;0,ISNUMBER(SEARCH("x",INDEX(Bugs!D:D,MATCH(B105,Bugs!A:A,0))))),
    AND(COUNTIF(Bugs!B:B,B105)&gt;0,ISNUMBER(SEARCH("x",INDEX(Bugs!D:D,MATCH(B105,Bugs!B:B,0)))))
),"Y","")</f>
        <v/>
      </c>
      <c r="R105">
        <f ca="1">IF(OR(ISNUMBER(MATCH(L105,MasterData!$D$3:$D$18,0)),ISNUMBER(MATCH(L105,MasterData!$C$3:$C$18,0))),
    DATEDIF(E105,I105,"d"),
    DATEDIF(E105,TODAY(),"d"))</f>
        <v>16</v>
      </c>
      <c r="S105">
        <f t="shared" ca="1" si="3"/>
        <v>0</v>
      </c>
      <c r="T105">
        <f t="shared" ca="1" si="4"/>
        <v>1</v>
      </c>
      <c r="U105">
        <f t="shared" ca="1" si="5"/>
        <v>0</v>
      </c>
    </row>
    <row r="106" spans="1:21" x14ac:dyDescent="0.35">
      <c r="A106">
        <v>6000140405</v>
      </c>
      <c r="B106" t="s">
        <v>230</v>
      </c>
      <c r="C106" t="s">
        <v>230</v>
      </c>
      <c r="D106" s="34" t="s">
        <v>231</v>
      </c>
      <c r="E106" s="1">
        <v>45796</v>
      </c>
      <c r="F106" s="1"/>
      <c r="G106" t="s">
        <v>248</v>
      </c>
      <c r="H106" t="s">
        <v>245</v>
      </c>
      <c r="I106" s="1">
        <v>45842</v>
      </c>
      <c r="J106" t="s">
        <v>201</v>
      </c>
      <c r="K106" t="s">
        <v>241</v>
      </c>
      <c r="L106" t="s">
        <v>171</v>
      </c>
      <c r="M106" t="s">
        <v>486</v>
      </c>
      <c r="N106" t="s">
        <v>237</v>
      </c>
      <c r="O106" t="s">
        <v>230</v>
      </c>
      <c r="P106"/>
      <c r="Q106" s="193" t="str">
        <f>IF(OR(
    AND(COUNTIF(Bugs!A:A,B106)&gt;0,ISNUMBER(SEARCH("x",INDEX(Bugs!C:C,MATCH(B106,Bugs!A:A,0))))),
    AND(COUNTIF(Bugs!B:B,B106)&gt;0,ISNUMBER(SEARCH("x",INDEX(Bugs!C:C,MATCH(B106,Bugs!B:B,0))))),
    AND(COUNTIF(Bugs!A:A,B106)&gt;0,ISNUMBER(SEARCH("x",INDEX(Bugs!D:D,MATCH(B106,Bugs!A:A,0))))),
    AND(COUNTIF(Bugs!B:B,B106)&gt;0,ISNUMBER(SEARCH("x",INDEX(Bugs!D:D,MATCH(B106,Bugs!B:B,0)))))
),"Y","")</f>
        <v/>
      </c>
      <c r="R106">
        <f ca="1">IF(OR(ISNUMBER(MATCH(L106,MasterData!$D$3:$D$18,0)),ISNUMBER(MATCH(L106,MasterData!$C$3:$C$18,0))),
    DATEDIF(E106,I106,"d"),
    DATEDIF(E106,TODAY(),"d"))</f>
        <v>46</v>
      </c>
      <c r="S106">
        <f t="shared" ca="1" si="3"/>
        <v>0</v>
      </c>
      <c r="T106">
        <f t="shared" ca="1" si="4"/>
        <v>0</v>
      </c>
      <c r="U106">
        <f t="shared" ca="1" si="5"/>
        <v>1</v>
      </c>
    </row>
    <row r="107" spans="1:21" x14ac:dyDescent="0.35">
      <c r="A107">
        <v>6000140433</v>
      </c>
      <c r="B107" t="s">
        <v>487</v>
      </c>
      <c r="C107" t="s">
        <v>230</v>
      </c>
      <c r="D107" s="34" t="s">
        <v>231</v>
      </c>
      <c r="E107" s="1">
        <v>45796</v>
      </c>
      <c r="F107" s="1"/>
      <c r="G107" t="s">
        <v>488</v>
      </c>
      <c r="H107" t="s">
        <v>245</v>
      </c>
      <c r="I107" s="1">
        <v>45807</v>
      </c>
      <c r="J107" t="s">
        <v>234</v>
      </c>
      <c r="K107" t="s">
        <v>235</v>
      </c>
      <c r="L107" t="s">
        <v>171</v>
      </c>
      <c r="M107" t="s">
        <v>489</v>
      </c>
      <c r="N107" t="s">
        <v>237</v>
      </c>
      <c r="O107" t="s">
        <v>230</v>
      </c>
      <c r="P107"/>
      <c r="Q107" s="193" t="str">
        <f>IF(OR(
    AND(COUNTIF(Bugs!A:A,B107)&gt;0,ISNUMBER(SEARCH("x",INDEX(Bugs!C:C,MATCH(B107,Bugs!A:A,0))))),
    AND(COUNTIF(Bugs!B:B,B107)&gt;0,ISNUMBER(SEARCH("x",INDEX(Bugs!C:C,MATCH(B107,Bugs!B:B,0))))),
    AND(COUNTIF(Bugs!A:A,B107)&gt;0,ISNUMBER(SEARCH("x",INDEX(Bugs!D:D,MATCH(B107,Bugs!A:A,0))))),
    AND(COUNTIF(Bugs!B:B,B107)&gt;0,ISNUMBER(SEARCH("x",INDEX(Bugs!D:D,MATCH(B107,Bugs!B:B,0)))))
),"Y","")</f>
        <v/>
      </c>
      <c r="R107">
        <f ca="1">IF(OR(ISNUMBER(MATCH(L107,MasterData!$D$3:$D$18,0)),ISNUMBER(MATCH(L107,MasterData!$C$3:$C$18,0))),
    DATEDIF(E107,I107,"d"),
    DATEDIF(E107,TODAY(),"d"))</f>
        <v>11</v>
      </c>
      <c r="S107">
        <f t="shared" ca="1" si="3"/>
        <v>0</v>
      </c>
      <c r="T107">
        <f t="shared" ca="1" si="4"/>
        <v>1</v>
      </c>
      <c r="U107">
        <f t="shared" ca="1" si="5"/>
        <v>0</v>
      </c>
    </row>
    <row r="108" spans="1:21" x14ac:dyDescent="0.35">
      <c r="A108">
        <v>6000140519</v>
      </c>
      <c r="B108" t="s">
        <v>490</v>
      </c>
      <c r="C108" t="s">
        <v>230</v>
      </c>
      <c r="D108" s="34" t="s">
        <v>274</v>
      </c>
      <c r="E108" s="1">
        <v>45797</v>
      </c>
      <c r="F108" s="1"/>
      <c r="G108" t="s">
        <v>275</v>
      </c>
      <c r="H108" t="s">
        <v>245</v>
      </c>
      <c r="I108" s="1">
        <v>45813</v>
      </c>
      <c r="J108" t="s">
        <v>234</v>
      </c>
      <c r="K108" t="s">
        <v>235</v>
      </c>
      <c r="L108" t="s">
        <v>171</v>
      </c>
      <c r="M108" t="s">
        <v>491</v>
      </c>
      <c r="N108" t="s">
        <v>237</v>
      </c>
      <c r="O108" t="s">
        <v>230</v>
      </c>
      <c r="P108"/>
      <c r="Q108" s="193" t="str">
        <f>IF(OR(
    AND(COUNTIF(Bugs!A:A,B108)&gt;0,ISNUMBER(SEARCH("x",INDEX(Bugs!C:C,MATCH(B108,Bugs!A:A,0))))),
    AND(COUNTIF(Bugs!B:B,B108)&gt;0,ISNUMBER(SEARCH("x",INDEX(Bugs!C:C,MATCH(B108,Bugs!B:B,0))))),
    AND(COUNTIF(Bugs!A:A,B108)&gt;0,ISNUMBER(SEARCH("x",INDEX(Bugs!D:D,MATCH(B108,Bugs!A:A,0))))),
    AND(COUNTIF(Bugs!B:B,B108)&gt;0,ISNUMBER(SEARCH("x",INDEX(Bugs!D:D,MATCH(B108,Bugs!B:B,0)))))
),"Y","")</f>
        <v/>
      </c>
      <c r="R108">
        <f ca="1">IF(OR(ISNUMBER(MATCH(L108,MasterData!$D$3:$D$18,0)),ISNUMBER(MATCH(L108,MasterData!$C$3:$C$18,0))),
    DATEDIF(E108,I108,"d"),
    DATEDIF(E108,TODAY(),"d"))</f>
        <v>16</v>
      </c>
      <c r="S108">
        <f t="shared" ca="1" si="3"/>
        <v>0</v>
      </c>
      <c r="T108">
        <f t="shared" ca="1" si="4"/>
        <v>1</v>
      </c>
      <c r="U108">
        <f t="shared" ca="1" si="5"/>
        <v>0</v>
      </c>
    </row>
    <row r="109" spans="1:21" x14ac:dyDescent="0.35">
      <c r="A109">
        <v>6000140636</v>
      </c>
      <c r="B109" t="s">
        <v>492</v>
      </c>
      <c r="C109" t="s">
        <v>230</v>
      </c>
      <c r="D109" s="34" t="s">
        <v>274</v>
      </c>
      <c r="E109" s="1">
        <v>45797</v>
      </c>
      <c r="F109" s="1"/>
      <c r="G109" t="s">
        <v>321</v>
      </c>
      <c r="H109" t="s">
        <v>245</v>
      </c>
      <c r="I109" s="1">
        <v>45807</v>
      </c>
      <c r="J109" t="s">
        <v>234</v>
      </c>
      <c r="K109" t="s">
        <v>241</v>
      </c>
      <c r="L109" t="s">
        <v>171</v>
      </c>
      <c r="M109" t="s">
        <v>493</v>
      </c>
      <c r="N109" t="s">
        <v>237</v>
      </c>
      <c r="O109" t="s">
        <v>230</v>
      </c>
      <c r="P109"/>
      <c r="Q109" s="193" t="str">
        <f>IF(OR(
    AND(COUNTIF(Bugs!A:A,B109)&gt;0,ISNUMBER(SEARCH("x",INDEX(Bugs!C:C,MATCH(B109,Bugs!A:A,0))))),
    AND(COUNTIF(Bugs!B:B,B109)&gt;0,ISNUMBER(SEARCH("x",INDEX(Bugs!C:C,MATCH(B109,Bugs!B:B,0))))),
    AND(COUNTIF(Bugs!A:A,B109)&gt;0,ISNUMBER(SEARCH("x",INDEX(Bugs!D:D,MATCH(B109,Bugs!A:A,0))))),
    AND(COUNTIF(Bugs!B:B,B109)&gt;0,ISNUMBER(SEARCH("x",INDEX(Bugs!D:D,MATCH(B109,Bugs!B:B,0)))))
),"Y","")</f>
        <v/>
      </c>
      <c r="R109">
        <f ca="1">IF(OR(ISNUMBER(MATCH(L109,MasterData!$D$3:$D$18,0)),ISNUMBER(MATCH(L109,MasterData!$C$3:$C$18,0))),
    DATEDIF(E109,I109,"d"),
    DATEDIF(E109,TODAY(),"d"))</f>
        <v>10</v>
      </c>
      <c r="S109">
        <f t="shared" ca="1" si="3"/>
        <v>0</v>
      </c>
      <c r="T109">
        <f t="shared" ca="1" si="4"/>
        <v>1</v>
      </c>
      <c r="U109">
        <f t="shared" ca="1" si="5"/>
        <v>0</v>
      </c>
    </row>
    <row r="110" spans="1:21" x14ac:dyDescent="0.35">
      <c r="A110">
        <v>6000140745</v>
      </c>
      <c r="B110" t="s">
        <v>494</v>
      </c>
      <c r="C110" t="s">
        <v>230</v>
      </c>
      <c r="D110" s="34" t="s">
        <v>254</v>
      </c>
      <c r="E110" s="1">
        <v>45798</v>
      </c>
      <c r="F110" s="1"/>
      <c r="G110" t="s">
        <v>357</v>
      </c>
      <c r="H110" t="s">
        <v>245</v>
      </c>
      <c r="I110" s="1">
        <v>45839</v>
      </c>
      <c r="J110" t="s">
        <v>234</v>
      </c>
      <c r="K110" t="s">
        <v>235</v>
      </c>
      <c r="L110" t="s">
        <v>171</v>
      </c>
      <c r="M110" t="s">
        <v>495</v>
      </c>
      <c r="N110" t="s">
        <v>237</v>
      </c>
      <c r="O110" t="s">
        <v>230</v>
      </c>
      <c r="P110"/>
      <c r="Q110" s="193" t="str">
        <f>IF(OR(
    AND(COUNTIF(Bugs!A:A,B110)&gt;0,ISNUMBER(SEARCH("x",INDEX(Bugs!C:C,MATCH(B110,Bugs!A:A,0))))),
    AND(COUNTIF(Bugs!B:B,B110)&gt;0,ISNUMBER(SEARCH("x",INDEX(Bugs!C:C,MATCH(B110,Bugs!B:B,0))))),
    AND(COUNTIF(Bugs!A:A,B110)&gt;0,ISNUMBER(SEARCH("x",INDEX(Bugs!D:D,MATCH(B110,Bugs!A:A,0))))),
    AND(COUNTIF(Bugs!B:B,B110)&gt;0,ISNUMBER(SEARCH("x",INDEX(Bugs!D:D,MATCH(B110,Bugs!B:B,0)))))
),"Y","")</f>
        <v/>
      </c>
      <c r="R110">
        <f ca="1">IF(OR(ISNUMBER(MATCH(L110,MasterData!$D$3:$D$18,0)),ISNUMBER(MATCH(L110,MasterData!$C$3:$C$18,0))),
    DATEDIF(E110,I110,"d"),
    DATEDIF(E110,TODAY(),"d"))</f>
        <v>41</v>
      </c>
      <c r="S110">
        <f t="shared" ca="1" si="3"/>
        <v>0</v>
      </c>
      <c r="T110">
        <f t="shared" ca="1" si="4"/>
        <v>0</v>
      </c>
      <c r="U110">
        <f t="shared" ca="1" si="5"/>
        <v>1</v>
      </c>
    </row>
    <row r="111" spans="1:21" x14ac:dyDescent="0.35">
      <c r="A111">
        <v>6000140747</v>
      </c>
      <c r="B111" t="s">
        <v>496</v>
      </c>
      <c r="C111" t="s">
        <v>230</v>
      </c>
      <c r="D111" s="34" t="s">
        <v>247</v>
      </c>
      <c r="E111" s="1">
        <v>45798</v>
      </c>
      <c r="F111" s="1">
        <v>45804</v>
      </c>
      <c r="G111" t="s">
        <v>268</v>
      </c>
      <c r="H111" t="s">
        <v>245</v>
      </c>
      <c r="I111" s="1">
        <v>45811</v>
      </c>
      <c r="J111" t="s">
        <v>234</v>
      </c>
      <c r="K111" t="s">
        <v>241</v>
      </c>
      <c r="L111" t="s">
        <v>171</v>
      </c>
      <c r="M111" t="s">
        <v>497</v>
      </c>
      <c r="N111" t="s">
        <v>237</v>
      </c>
      <c r="O111" t="s">
        <v>230</v>
      </c>
      <c r="P111"/>
      <c r="Q111" s="193" t="str">
        <f>IF(OR(
    AND(COUNTIF(Bugs!A:A,B111)&gt;0,ISNUMBER(SEARCH("x",INDEX(Bugs!C:C,MATCH(B111,Bugs!A:A,0))))),
    AND(COUNTIF(Bugs!B:B,B111)&gt;0,ISNUMBER(SEARCH("x",INDEX(Bugs!C:C,MATCH(B111,Bugs!B:B,0))))),
    AND(COUNTIF(Bugs!A:A,B111)&gt;0,ISNUMBER(SEARCH("x",INDEX(Bugs!D:D,MATCH(B111,Bugs!A:A,0))))),
    AND(COUNTIF(Bugs!B:B,B111)&gt;0,ISNUMBER(SEARCH("x",INDEX(Bugs!D:D,MATCH(B111,Bugs!B:B,0)))))
),"Y","")</f>
        <v/>
      </c>
      <c r="R111">
        <f ca="1">IF(OR(ISNUMBER(MATCH(L111,MasterData!$D$3:$D$18,0)),ISNUMBER(MATCH(L111,MasterData!$C$3:$C$18,0))),
    DATEDIF(E111,I111,"d"),
    DATEDIF(E111,TODAY(),"d"))</f>
        <v>13</v>
      </c>
      <c r="S111">
        <f t="shared" ca="1" si="3"/>
        <v>0</v>
      </c>
      <c r="T111">
        <f t="shared" ca="1" si="4"/>
        <v>1</v>
      </c>
      <c r="U111">
        <f t="shared" ca="1" si="5"/>
        <v>0</v>
      </c>
    </row>
    <row r="112" spans="1:21" x14ac:dyDescent="0.35">
      <c r="A112">
        <v>6000140763</v>
      </c>
      <c r="B112" t="s">
        <v>498</v>
      </c>
      <c r="C112" t="s">
        <v>230</v>
      </c>
      <c r="D112" s="34" t="s">
        <v>247</v>
      </c>
      <c r="E112" s="1">
        <v>45798</v>
      </c>
      <c r="F112" s="1">
        <v>45806</v>
      </c>
      <c r="G112" t="s">
        <v>268</v>
      </c>
      <c r="H112" t="s">
        <v>245</v>
      </c>
      <c r="I112" s="1">
        <v>45807</v>
      </c>
      <c r="J112" t="s">
        <v>234</v>
      </c>
      <c r="K112" t="s">
        <v>241</v>
      </c>
      <c r="L112" t="s">
        <v>171</v>
      </c>
      <c r="M112" t="s">
        <v>499</v>
      </c>
      <c r="N112" t="s">
        <v>237</v>
      </c>
      <c r="O112" t="s">
        <v>230</v>
      </c>
      <c r="P112"/>
      <c r="Q112" s="193" t="str">
        <f>IF(OR(
    AND(COUNTIF(Bugs!A:A,B112)&gt;0,ISNUMBER(SEARCH("x",INDEX(Bugs!C:C,MATCH(B112,Bugs!A:A,0))))),
    AND(COUNTIF(Bugs!B:B,B112)&gt;0,ISNUMBER(SEARCH("x",INDEX(Bugs!C:C,MATCH(B112,Bugs!B:B,0))))),
    AND(COUNTIF(Bugs!A:A,B112)&gt;0,ISNUMBER(SEARCH("x",INDEX(Bugs!D:D,MATCH(B112,Bugs!A:A,0))))),
    AND(COUNTIF(Bugs!B:B,B112)&gt;0,ISNUMBER(SEARCH("x",INDEX(Bugs!D:D,MATCH(B112,Bugs!B:B,0)))))
),"Y","")</f>
        <v/>
      </c>
      <c r="R112">
        <f ca="1">IF(OR(ISNUMBER(MATCH(L112,MasterData!$D$3:$D$18,0)),ISNUMBER(MATCH(L112,MasterData!$C$3:$C$18,0))),
    DATEDIF(E112,I112,"d"),
    DATEDIF(E112,TODAY(),"d"))</f>
        <v>9</v>
      </c>
      <c r="S112">
        <f t="shared" ca="1" si="3"/>
        <v>0</v>
      </c>
      <c r="T112">
        <f t="shared" ca="1" si="4"/>
        <v>1</v>
      </c>
      <c r="U112">
        <f t="shared" ca="1" si="5"/>
        <v>0</v>
      </c>
    </row>
    <row r="113" spans="1:21" x14ac:dyDescent="0.35">
      <c r="A113">
        <v>6000140765</v>
      </c>
      <c r="B113" t="s">
        <v>500</v>
      </c>
      <c r="C113" t="s">
        <v>230</v>
      </c>
      <c r="D113" s="34" t="s">
        <v>247</v>
      </c>
      <c r="E113" s="1">
        <v>45798</v>
      </c>
      <c r="F113" s="1">
        <v>45804</v>
      </c>
      <c r="G113" t="s">
        <v>268</v>
      </c>
      <c r="H113" t="s">
        <v>245</v>
      </c>
      <c r="I113" s="1">
        <v>45813</v>
      </c>
      <c r="J113" t="s">
        <v>234</v>
      </c>
      <c r="K113" t="s">
        <v>241</v>
      </c>
      <c r="L113" t="s">
        <v>171</v>
      </c>
      <c r="M113" t="s">
        <v>501</v>
      </c>
      <c r="N113" t="s">
        <v>237</v>
      </c>
      <c r="O113" t="s">
        <v>230</v>
      </c>
      <c r="P113"/>
      <c r="Q113" s="193" t="str">
        <f>IF(OR(
    AND(COUNTIF(Bugs!A:A,B113)&gt;0,ISNUMBER(SEARCH("x",INDEX(Bugs!C:C,MATCH(B113,Bugs!A:A,0))))),
    AND(COUNTIF(Bugs!B:B,B113)&gt;0,ISNUMBER(SEARCH("x",INDEX(Bugs!C:C,MATCH(B113,Bugs!B:B,0))))),
    AND(COUNTIF(Bugs!A:A,B113)&gt;0,ISNUMBER(SEARCH("x",INDEX(Bugs!D:D,MATCH(B113,Bugs!A:A,0))))),
    AND(COUNTIF(Bugs!B:B,B113)&gt;0,ISNUMBER(SEARCH("x",INDEX(Bugs!D:D,MATCH(B113,Bugs!B:B,0)))))
),"Y","")</f>
        <v/>
      </c>
      <c r="R113">
        <f ca="1">IF(OR(ISNUMBER(MATCH(L113,MasterData!$D$3:$D$18,0)),ISNUMBER(MATCH(L113,MasterData!$C$3:$C$18,0))),
    DATEDIF(E113,I113,"d"),
    DATEDIF(E113,TODAY(),"d"))</f>
        <v>15</v>
      </c>
      <c r="S113">
        <f t="shared" ca="1" si="3"/>
        <v>0</v>
      </c>
      <c r="T113">
        <f t="shared" ca="1" si="4"/>
        <v>1</v>
      </c>
      <c r="U113">
        <f t="shared" ca="1" si="5"/>
        <v>0</v>
      </c>
    </row>
    <row r="114" spans="1:21" x14ac:dyDescent="0.35">
      <c r="A114">
        <v>6000140809</v>
      </c>
      <c r="B114" t="s">
        <v>502</v>
      </c>
      <c r="D114" s="34" t="s">
        <v>247</v>
      </c>
      <c r="E114" s="1">
        <v>45798</v>
      </c>
      <c r="F114" s="1">
        <v>45811</v>
      </c>
      <c r="G114" t="s">
        <v>268</v>
      </c>
      <c r="H114" t="s">
        <v>503</v>
      </c>
      <c r="I114" s="1">
        <v>45824</v>
      </c>
      <c r="J114" t="s">
        <v>234</v>
      </c>
      <c r="K114" t="s">
        <v>241</v>
      </c>
      <c r="L114" t="s">
        <v>171</v>
      </c>
      <c r="M114" t="s">
        <v>504</v>
      </c>
      <c r="N114" t="s">
        <v>237</v>
      </c>
      <c r="P114"/>
      <c r="Q114" s="193" t="str">
        <f>IF(OR(
    AND(COUNTIF(Bugs!A:A,B114)&gt;0,ISNUMBER(SEARCH("x",INDEX(Bugs!C:C,MATCH(B114,Bugs!A:A,0))))),
    AND(COUNTIF(Bugs!B:B,B114)&gt;0,ISNUMBER(SEARCH("x",INDEX(Bugs!C:C,MATCH(B114,Bugs!B:B,0))))),
    AND(COUNTIF(Bugs!A:A,B114)&gt;0,ISNUMBER(SEARCH("x",INDEX(Bugs!D:D,MATCH(B114,Bugs!A:A,0))))),
    AND(COUNTIF(Bugs!B:B,B114)&gt;0,ISNUMBER(SEARCH("x",INDEX(Bugs!D:D,MATCH(B114,Bugs!B:B,0)))))
),"Y","")</f>
        <v/>
      </c>
      <c r="R114">
        <f ca="1">IF(OR(ISNUMBER(MATCH(L114,MasterData!$D$3:$D$18,0)),ISNUMBER(MATCH(L114,MasterData!$C$3:$C$18,0))),
    DATEDIF(E114,I114,"d"),
    DATEDIF(E114,TODAY(),"d"))</f>
        <v>26</v>
      </c>
      <c r="S114">
        <f t="shared" ca="1" si="3"/>
        <v>0</v>
      </c>
      <c r="T114">
        <f t="shared" ca="1" si="4"/>
        <v>1</v>
      </c>
      <c r="U114">
        <f t="shared" ca="1" si="5"/>
        <v>0</v>
      </c>
    </row>
    <row r="115" spans="1:21" x14ac:dyDescent="0.35">
      <c r="A115">
        <v>6000140812</v>
      </c>
      <c r="B115" t="s">
        <v>505</v>
      </c>
      <c r="C115" t="s">
        <v>230</v>
      </c>
      <c r="D115" s="34" t="s">
        <v>506</v>
      </c>
      <c r="E115" s="1">
        <v>45798</v>
      </c>
      <c r="F115" s="1"/>
      <c r="G115" t="s">
        <v>507</v>
      </c>
      <c r="H115" t="s">
        <v>240</v>
      </c>
      <c r="I115" s="1">
        <v>45806</v>
      </c>
      <c r="J115" t="s">
        <v>234</v>
      </c>
      <c r="K115" t="s">
        <v>241</v>
      </c>
      <c r="L115" t="s">
        <v>171</v>
      </c>
      <c r="M115" t="s">
        <v>508</v>
      </c>
      <c r="N115" t="s">
        <v>237</v>
      </c>
      <c r="O115" t="s">
        <v>230</v>
      </c>
      <c r="P115"/>
      <c r="Q115" s="193" t="str">
        <f>IF(OR(
    AND(COUNTIF(Bugs!A:A,B115)&gt;0,ISNUMBER(SEARCH("x",INDEX(Bugs!C:C,MATCH(B115,Bugs!A:A,0))))),
    AND(COUNTIF(Bugs!B:B,B115)&gt;0,ISNUMBER(SEARCH("x",INDEX(Bugs!C:C,MATCH(B115,Bugs!B:B,0))))),
    AND(COUNTIF(Bugs!A:A,B115)&gt;0,ISNUMBER(SEARCH("x",INDEX(Bugs!D:D,MATCH(B115,Bugs!A:A,0))))),
    AND(COUNTIF(Bugs!B:B,B115)&gt;0,ISNUMBER(SEARCH("x",INDEX(Bugs!D:D,MATCH(B115,Bugs!B:B,0)))))
),"Y","")</f>
        <v/>
      </c>
      <c r="R115">
        <f ca="1">IF(OR(ISNUMBER(MATCH(L115,MasterData!$D$3:$D$18,0)),ISNUMBER(MATCH(L115,MasterData!$C$3:$C$18,0))),
    DATEDIF(E115,I115,"d"),
    DATEDIF(E115,TODAY(),"d"))</f>
        <v>8</v>
      </c>
      <c r="S115">
        <f t="shared" ca="1" si="3"/>
        <v>0</v>
      </c>
      <c r="T115">
        <f t="shared" ca="1" si="4"/>
        <v>1</v>
      </c>
      <c r="U115">
        <f t="shared" ca="1" si="5"/>
        <v>0</v>
      </c>
    </row>
    <row r="116" spans="1:21" x14ac:dyDescent="0.35">
      <c r="A116">
        <v>6000140821</v>
      </c>
      <c r="B116" t="s">
        <v>230</v>
      </c>
      <c r="C116" t="s">
        <v>230</v>
      </c>
      <c r="D116" s="34" t="s">
        <v>251</v>
      </c>
      <c r="E116" s="1">
        <v>45798</v>
      </c>
      <c r="F116" s="1"/>
      <c r="G116" t="s">
        <v>422</v>
      </c>
      <c r="H116" t="s">
        <v>240</v>
      </c>
      <c r="I116" s="1">
        <v>45813</v>
      </c>
      <c r="J116" t="s">
        <v>201</v>
      </c>
      <c r="K116" t="s">
        <v>235</v>
      </c>
      <c r="L116" t="s">
        <v>171</v>
      </c>
      <c r="M116" t="s">
        <v>509</v>
      </c>
      <c r="N116" t="s">
        <v>237</v>
      </c>
      <c r="O116" t="s">
        <v>230</v>
      </c>
      <c r="P116"/>
      <c r="Q116" s="193" t="str">
        <f>IF(OR(
    AND(COUNTIF(Bugs!A:A,B116)&gt;0,ISNUMBER(SEARCH("x",INDEX(Bugs!C:C,MATCH(B116,Bugs!A:A,0))))),
    AND(COUNTIF(Bugs!B:B,B116)&gt;0,ISNUMBER(SEARCH("x",INDEX(Bugs!C:C,MATCH(B116,Bugs!B:B,0))))),
    AND(COUNTIF(Bugs!A:A,B116)&gt;0,ISNUMBER(SEARCH("x",INDEX(Bugs!D:D,MATCH(B116,Bugs!A:A,0))))),
    AND(COUNTIF(Bugs!B:B,B116)&gt;0,ISNUMBER(SEARCH("x",INDEX(Bugs!D:D,MATCH(B116,Bugs!B:B,0)))))
),"Y","")</f>
        <v/>
      </c>
      <c r="R116">
        <f ca="1">IF(OR(ISNUMBER(MATCH(L116,MasterData!$D$3:$D$18,0)),ISNUMBER(MATCH(L116,MasterData!$C$3:$C$18,0))),
    DATEDIF(E116,I116,"d"),
    DATEDIF(E116,TODAY(),"d"))</f>
        <v>15</v>
      </c>
      <c r="S116">
        <f t="shared" ca="1" si="3"/>
        <v>0</v>
      </c>
      <c r="T116">
        <f t="shared" ca="1" si="4"/>
        <v>1</v>
      </c>
      <c r="U116">
        <f t="shared" ca="1" si="5"/>
        <v>0</v>
      </c>
    </row>
    <row r="117" spans="1:21" x14ac:dyDescent="0.35">
      <c r="A117">
        <v>6000140852</v>
      </c>
      <c r="B117" t="s">
        <v>510</v>
      </c>
      <c r="C117" t="s">
        <v>230</v>
      </c>
      <c r="D117" s="34" t="s">
        <v>511</v>
      </c>
      <c r="E117" s="1">
        <v>45799</v>
      </c>
      <c r="F117" s="1"/>
      <c r="G117" t="s">
        <v>512</v>
      </c>
      <c r="H117" t="s">
        <v>245</v>
      </c>
      <c r="I117" s="1">
        <v>45807</v>
      </c>
      <c r="J117" t="s">
        <v>234</v>
      </c>
      <c r="K117" t="s">
        <v>235</v>
      </c>
      <c r="L117" t="s">
        <v>171</v>
      </c>
      <c r="M117" t="s">
        <v>513</v>
      </c>
      <c r="N117" t="s">
        <v>237</v>
      </c>
      <c r="O117" t="s">
        <v>230</v>
      </c>
      <c r="P117"/>
      <c r="Q117" s="193" t="str">
        <f>IF(OR(
    AND(COUNTIF(Bugs!A:A,B117)&gt;0,ISNUMBER(SEARCH("x",INDEX(Bugs!C:C,MATCH(B117,Bugs!A:A,0))))),
    AND(COUNTIF(Bugs!B:B,B117)&gt;0,ISNUMBER(SEARCH("x",INDEX(Bugs!C:C,MATCH(B117,Bugs!B:B,0))))),
    AND(COUNTIF(Bugs!A:A,B117)&gt;0,ISNUMBER(SEARCH("x",INDEX(Bugs!D:D,MATCH(B117,Bugs!A:A,0))))),
    AND(COUNTIF(Bugs!B:B,B117)&gt;0,ISNUMBER(SEARCH("x",INDEX(Bugs!D:D,MATCH(B117,Bugs!B:B,0)))))
),"Y","")</f>
        <v/>
      </c>
      <c r="R117">
        <f ca="1">IF(OR(ISNUMBER(MATCH(L117,MasterData!$D$3:$D$18,0)),ISNUMBER(MATCH(L117,MasterData!$C$3:$C$18,0))),
    DATEDIF(E117,I117,"d"),
    DATEDIF(E117,TODAY(),"d"))</f>
        <v>8</v>
      </c>
      <c r="S117">
        <f t="shared" ca="1" si="3"/>
        <v>0</v>
      </c>
      <c r="T117">
        <f t="shared" ca="1" si="4"/>
        <v>1</v>
      </c>
      <c r="U117">
        <f t="shared" ca="1" si="5"/>
        <v>0</v>
      </c>
    </row>
    <row r="118" spans="1:21" x14ac:dyDescent="0.35">
      <c r="A118">
        <v>6000140887</v>
      </c>
      <c r="B118" t="s">
        <v>514</v>
      </c>
      <c r="C118" t="s">
        <v>230</v>
      </c>
      <c r="D118" s="34" t="s">
        <v>254</v>
      </c>
      <c r="E118" s="1">
        <v>45799</v>
      </c>
      <c r="F118" s="1">
        <v>45803</v>
      </c>
      <c r="G118" t="s">
        <v>357</v>
      </c>
      <c r="H118" t="s">
        <v>240</v>
      </c>
      <c r="I118" s="1">
        <v>45811</v>
      </c>
      <c r="J118" t="s">
        <v>234</v>
      </c>
      <c r="K118" t="s">
        <v>241</v>
      </c>
      <c r="L118" t="s">
        <v>171</v>
      </c>
      <c r="M118" t="s">
        <v>515</v>
      </c>
      <c r="N118" t="s">
        <v>237</v>
      </c>
      <c r="O118" t="s">
        <v>230</v>
      </c>
      <c r="P118"/>
      <c r="Q118" s="193" t="str">
        <f>IF(OR(
    AND(COUNTIF(Bugs!A:A,B118)&gt;0,ISNUMBER(SEARCH("x",INDEX(Bugs!C:C,MATCH(B118,Bugs!A:A,0))))),
    AND(COUNTIF(Bugs!B:B,B118)&gt;0,ISNUMBER(SEARCH("x",INDEX(Bugs!C:C,MATCH(B118,Bugs!B:B,0))))),
    AND(COUNTIF(Bugs!A:A,B118)&gt;0,ISNUMBER(SEARCH("x",INDEX(Bugs!D:D,MATCH(B118,Bugs!A:A,0))))),
    AND(COUNTIF(Bugs!B:B,B118)&gt;0,ISNUMBER(SEARCH("x",INDEX(Bugs!D:D,MATCH(B118,Bugs!B:B,0)))))
),"Y","")</f>
        <v/>
      </c>
      <c r="R118">
        <f ca="1">IF(OR(ISNUMBER(MATCH(L118,MasterData!$D$3:$D$18,0)),ISNUMBER(MATCH(L118,MasterData!$C$3:$C$18,0))),
    DATEDIF(E118,I118,"d"),
    DATEDIF(E118,TODAY(),"d"))</f>
        <v>12</v>
      </c>
      <c r="S118">
        <f t="shared" ca="1" si="3"/>
        <v>0</v>
      </c>
      <c r="T118">
        <f t="shared" ca="1" si="4"/>
        <v>1</v>
      </c>
      <c r="U118">
        <f t="shared" ca="1" si="5"/>
        <v>0</v>
      </c>
    </row>
    <row r="119" spans="1:21" x14ac:dyDescent="0.35">
      <c r="A119">
        <v>6000141017</v>
      </c>
      <c r="B119" t="s">
        <v>516</v>
      </c>
      <c r="C119" t="s">
        <v>230</v>
      </c>
      <c r="D119" s="34" t="s">
        <v>247</v>
      </c>
      <c r="E119" s="1">
        <v>45800</v>
      </c>
      <c r="F119" s="1"/>
      <c r="G119" t="s">
        <v>268</v>
      </c>
      <c r="H119" t="s">
        <v>230</v>
      </c>
      <c r="I119" s="1">
        <v>45847</v>
      </c>
      <c r="J119" t="s">
        <v>234</v>
      </c>
      <c r="K119" t="s">
        <v>235</v>
      </c>
      <c r="L119" t="s">
        <v>171</v>
      </c>
      <c r="M119" t="s">
        <v>517</v>
      </c>
      <c r="N119" t="s">
        <v>237</v>
      </c>
      <c r="O119" t="s">
        <v>230</v>
      </c>
      <c r="P119"/>
      <c r="Q119" s="193" t="str">
        <f>IF(OR(
    AND(COUNTIF(Bugs!A:A,B119)&gt;0,ISNUMBER(SEARCH("x",INDEX(Bugs!C:C,MATCH(B119,Bugs!A:A,0))))),
    AND(COUNTIF(Bugs!B:B,B119)&gt;0,ISNUMBER(SEARCH("x",INDEX(Bugs!C:C,MATCH(B119,Bugs!B:B,0))))),
    AND(COUNTIF(Bugs!A:A,B119)&gt;0,ISNUMBER(SEARCH("x",INDEX(Bugs!D:D,MATCH(B119,Bugs!A:A,0))))),
    AND(COUNTIF(Bugs!B:B,B119)&gt;0,ISNUMBER(SEARCH("x",INDEX(Bugs!D:D,MATCH(B119,Bugs!B:B,0)))))
),"Y","")</f>
        <v/>
      </c>
      <c r="R119">
        <f ca="1">IF(OR(ISNUMBER(MATCH(L119,MasterData!$D$3:$D$18,0)),ISNUMBER(MATCH(L119,MasterData!$C$3:$C$18,0))),
    DATEDIF(E119,I119,"d"),
    DATEDIF(E119,TODAY(),"d"))</f>
        <v>47</v>
      </c>
      <c r="S119">
        <f t="shared" ca="1" si="3"/>
        <v>0</v>
      </c>
      <c r="T119">
        <f t="shared" ca="1" si="4"/>
        <v>0</v>
      </c>
      <c r="U119">
        <f t="shared" ca="1" si="5"/>
        <v>1</v>
      </c>
    </row>
    <row r="120" spans="1:21" x14ac:dyDescent="0.35">
      <c r="A120">
        <v>6000141018</v>
      </c>
      <c r="B120" t="s">
        <v>518</v>
      </c>
      <c r="C120" t="s">
        <v>230</v>
      </c>
      <c r="D120" s="34" t="s">
        <v>519</v>
      </c>
      <c r="E120" s="1">
        <v>45800</v>
      </c>
      <c r="F120" s="1"/>
      <c r="G120" t="s">
        <v>520</v>
      </c>
      <c r="H120" t="s">
        <v>233</v>
      </c>
      <c r="I120" s="1">
        <v>45832</v>
      </c>
      <c r="J120" t="s">
        <v>234</v>
      </c>
      <c r="K120" t="s">
        <v>235</v>
      </c>
      <c r="L120" t="s">
        <v>171</v>
      </c>
      <c r="M120" t="s">
        <v>521</v>
      </c>
      <c r="N120" t="s">
        <v>237</v>
      </c>
      <c r="O120" t="s">
        <v>230</v>
      </c>
      <c r="P120"/>
      <c r="Q120" s="193" t="str">
        <f>IF(OR(
    AND(COUNTIF(Bugs!A:A,B120)&gt;0,ISNUMBER(SEARCH("x",INDEX(Bugs!C:C,MATCH(B120,Bugs!A:A,0))))),
    AND(COUNTIF(Bugs!B:B,B120)&gt;0,ISNUMBER(SEARCH("x",INDEX(Bugs!C:C,MATCH(B120,Bugs!B:B,0))))),
    AND(COUNTIF(Bugs!A:A,B120)&gt;0,ISNUMBER(SEARCH("x",INDEX(Bugs!D:D,MATCH(B120,Bugs!A:A,0))))),
    AND(COUNTIF(Bugs!B:B,B120)&gt;0,ISNUMBER(SEARCH("x",INDEX(Bugs!D:D,MATCH(B120,Bugs!B:B,0)))))
),"Y","")</f>
        <v/>
      </c>
      <c r="R120">
        <f ca="1">IF(OR(ISNUMBER(MATCH(L120,MasterData!$D$3:$D$18,0)),ISNUMBER(MATCH(L120,MasterData!$C$3:$C$18,0))),
    DATEDIF(E120,I120,"d"),
    DATEDIF(E120,TODAY(),"d"))</f>
        <v>32</v>
      </c>
      <c r="S120">
        <f t="shared" ca="1" si="3"/>
        <v>0</v>
      </c>
      <c r="T120">
        <f t="shared" ca="1" si="4"/>
        <v>0</v>
      </c>
      <c r="U120">
        <f t="shared" ca="1" si="5"/>
        <v>1</v>
      </c>
    </row>
    <row r="121" spans="1:21" x14ac:dyDescent="0.35">
      <c r="A121">
        <v>6000141038</v>
      </c>
      <c r="B121" t="s">
        <v>522</v>
      </c>
      <c r="C121" t="s">
        <v>230</v>
      </c>
      <c r="D121" s="34" t="s">
        <v>231</v>
      </c>
      <c r="E121" s="1">
        <v>45800</v>
      </c>
      <c r="F121" s="1"/>
      <c r="G121" t="s">
        <v>232</v>
      </c>
      <c r="H121" t="s">
        <v>240</v>
      </c>
      <c r="I121" s="1">
        <v>45811</v>
      </c>
      <c r="J121" t="s">
        <v>234</v>
      </c>
      <c r="K121" t="s">
        <v>235</v>
      </c>
      <c r="L121" t="s">
        <v>171</v>
      </c>
      <c r="M121" t="s">
        <v>523</v>
      </c>
      <c r="N121" t="s">
        <v>237</v>
      </c>
      <c r="O121" t="s">
        <v>230</v>
      </c>
      <c r="P121"/>
      <c r="Q121" s="193" t="str">
        <f>IF(OR(
    AND(COUNTIF(Bugs!A:A,B121)&gt;0,ISNUMBER(SEARCH("x",INDEX(Bugs!C:C,MATCH(B121,Bugs!A:A,0))))),
    AND(COUNTIF(Bugs!B:B,B121)&gt;0,ISNUMBER(SEARCH("x",INDEX(Bugs!C:C,MATCH(B121,Bugs!B:B,0))))),
    AND(COUNTIF(Bugs!A:A,B121)&gt;0,ISNUMBER(SEARCH("x",INDEX(Bugs!D:D,MATCH(B121,Bugs!A:A,0))))),
    AND(COUNTIF(Bugs!B:B,B121)&gt;0,ISNUMBER(SEARCH("x",INDEX(Bugs!D:D,MATCH(B121,Bugs!B:B,0)))))
),"Y","")</f>
        <v/>
      </c>
      <c r="R121">
        <f ca="1">IF(OR(ISNUMBER(MATCH(L121,MasterData!$D$3:$D$18,0)),ISNUMBER(MATCH(L121,MasterData!$C$3:$C$18,0))),
    DATEDIF(E121,I121,"d"),
    DATEDIF(E121,TODAY(),"d"))</f>
        <v>11</v>
      </c>
      <c r="S121">
        <f t="shared" ca="1" si="3"/>
        <v>0</v>
      </c>
      <c r="T121">
        <f t="shared" ca="1" si="4"/>
        <v>1</v>
      </c>
      <c r="U121">
        <f t="shared" ca="1" si="5"/>
        <v>0</v>
      </c>
    </row>
    <row r="122" spans="1:21" x14ac:dyDescent="0.35">
      <c r="A122">
        <v>6000141080</v>
      </c>
      <c r="B122" t="s">
        <v>524</v>
      </c>
      <c r="C122" t="s">
        <v>230</v>
      </c>
      <c r="D122" s="34" t="s">
        <v>274</v>
      </c>
      <c r="E122" s="1">
        <v>45800</v>
      </c>
      <c r="F122" s="1"/>
      <c r="G122" t="s">
        <v>321</v>
      </c>
      <c r="H122" t="s">
        <v>245</v>
      </c>
      <c r="I122" s="1">
        <v>45810</v>
      </c>
      <c r="J122" t="s">
        <v>234</v>
      </c>
      <c r="K122" t="s">
        <v>241</v>
      </c>
      <c r="L122" t="s">
        <v>171</v>
      </c>
      <c r="M122" t="s">
        <v>525</v>
      </c>
      <c r="N122" t="s">
        <v>237</v>
      </c>
      <c r="O122" t="s">
        <v>230</v>
      </c>
      <c r="P122"/>
      <c r="Q122" s="193" t="str">
        <f>IF(OR(
    AND(COUNTIF(Bugs!A:A,B122)&gt;0,ISNUMBER(SEARCH("x",INDEX(Bugs!C:C,MATCH(B122,Bugs!A:A,0))))),
    AND(COUNTIF(Bugs!B:B,B122)&gt;0,ISNUMBER(SEARCH("x",INDEX(Bugs!C:C,MATCH(B122,Bugs!B:B,0))))),
    AND(COUNTIF(Bugs!A:A,B122)&gt;0,ISNUMBER(SEARCH("x",INDEX(Bugs!D:D,MATCH(B122,Bugs!A:A,0))))),
    AND(COUNTIF(Bugs!B:B,B122)&gt;0,ISNUMBER(SEARCH("x",INDEX(Bugs!D:D,MATCH(B122,Bugs!B:B,0)))))
),"Y","")</f>
        <v/>
      </c>
      <c r="R122">
        <f ca="1">IF(OR(ISNUMBER(MATCH(L122,MasterData!$D$3:$D$18,0)),ISNUMBER(MATCH(L122,MasterData!$C$3:$C$18,0))),
    DATEDIF(E122,I122,"d"),
    DATEDIF(E122,TODAY(),"d"))</f>
        <v>10</v>
      </c>
      <c r="S122">
        <f t="shared" ca="1" si="3"/>
        <v>0</v>
      </c>
      <c r="T122">
        <f t="shared" ca="1" si="4"/>
        <v>1</v>
      </c>
      <c r="U122">
        <f t="shared" ca="1" si="5"/>
        <v>0</v>
      </c>
    </row>
    <row r="123" spans="1:21" x14ac:dyDescent="0.35">
      <c r="A123">
        <v>6000141241</v>
      </c>
      <c r="B123" t="s">
        <v>526</v>
      </c>
      <c r="C123" t="s">
        <v>230</v>
      </c>
      <c r="D123" s="34" t="s">
        <v>480</v>
      </c>
      <c r="E123" s="1">
        <v>45803</v>
      </c>
      <c r="F123" s="1"/>
      <c r="G123" t="s">
        <v>329</v>
      </c>
      <c r="H123" t="s">
        <v>240</v>
      </c>
      <c r="I123" s="1">
        <v>45847</v>
      </c>
      <c r="J123" t="s">
        <v>234</v>
      </c>
      <c r="K123" t="s">
        <v>235</v>
      </c>
      <c r="L123" t="s">
        <v>171</v>
      </c>
      <c r="M123" t="s">
        <v>527</v>
      </c>
      <c r="N123" t="s">
        <v>237</v>
      </c>
      <c r="O123" t="s">
        <v>230</v>
      </c>
      <c r="P123"/>
      <c r="Q123" s="193" t="str">
        <f>IF(OR(
    AND(COUNTIF(Bugs!A:A,B123)&gt;0,ISNUMBER(SEARCH("x",INDEX(Bugs!C:C,MATCH(B123,Bugs!A:A,0))))),
    AND(COUNTIF(Bugs!B:B,B123)&gt;0,ISNUMBER(SEARCH("x",INDEX(Bugs!C:C,MATCH(B123,Bugs!B:B,0))))),
    AND(COUNTIF(Bugs!A:A,B123)&gt;0,ISNUMBER(SEARCH("x",INDEX(Bugs!D:D,MATCH(B123,Bugs!A:A,0))))),
    AND(COUNTIF(Bugs!B:B,B123)&gt;0,ISNUMBER(SEARCH("x",INDEX(Bugs!D:D,MATCH(B123,Bugs!B:B,0)))))
),"Y","")</f>
        <v/>
      </c>
      <c r="R123">
        <f ca="1">IF(OR(ISNUMBER(MATCH(L123,MasterData!$D$3:$D$18,0)),ISNUMBER(MATCH(L123,MasterData!$C$3:$C$18,0))),
    DATEDIF(E123,I123,"d"),
    DATEDIF(E123,TODAY(),"d"))</f>
        <v>44</v>
      </c>
      <c r="S123">
        <f t="shared" ca="1" si="3"/>
        <v>0</v>
      </c>
      <c r="T123">
        <f t="shared" ca="1" si="4"/>
        <v>0</v>
      </c>
      <c r="U123">
        <f t="shared" ca="1" si="5"/>
        <v>1</v>
      </c>
    </row>
    <row r="124" spans="1:21" x14ac:dyDescent="0.35">
      <c r="A124">
        <v>6000141291</v>
      </c>
      <c r="B124" t="s">
        <v>528</v>
      </c>
      <c r="C124" t="s">
        <v>230</v>
      </c>
      <c r="D124" s="34" t="s">
        <v>251</v>
      </c>
      <c r="E124" s="1">
        <v>45803</v>
      </c>
      <c r="F124" s="1"/>
      <c r="G124" t="s">
        <v>529</v>
      </c>
      <c r="H124" t="s">
        <v>230</v>
      </c>
      <c r="I124" s="1">
        <v>45811</v>
      </c>
      <c r="J124" t="s">
        <v>234</v>
      </c>
      <c r="K124" t="s">
        <v>235</v>
      </c>
      <c r="L124" t="s">
        <v>171</v>
      </c>
      <c r="M124" t="s">
        <v>530</v>
      </c>
      <c r="N124" t="s">
        <v>237</v>
      </c>
      <c r="O124" t="s">
        <v>230</v>
      </c>
      <c r="P124"/>
      <c r="Q124" s="193" t="str">
        <f>IF(OR(
    AND(COUNTIF(Bugs!A:A,B124)&gt;0,ISNUMBER(SEARCH("x",INDEX(Bugs!C:C,MATCH(B124,Bugs!A:A,0))))),
    AND(COUNTIF(Bugs!B:B,B124)&gt;0,ISNUMBER(SEARCH("x",INDEX(Bugs!C:C,MATCH(B124,Bugs!B:B,0))))),
    AND(COUNTIF(Bugs!A:A,B124)&gt;0,ISNUMBER(SEARCH("x",INDEX(Bugs!D:D,MATCH(B124,Bugs!A:A,0))))),
    AND(COUNTIF(Bugs!B:B,B124)&gt;0,ISNUMBER(SEARCH("x",INDEX(Bugs!D:D,MATCH(B124,Bugs!B:B,0)))))
),"Y","")</f>
        <v/>
      </c>
      <c r="R124">
        <f ca="1">IF(OR(ISNUMBER(MATCH(L124,MasterData!$D$3:$D$18,0)),ISNUMBER(MATCH(L124,MasterData!$C$3:$C$18,0))),
    DATEDIF(E124,I124,"d"),
    DATEDIF(E124,TODAY(),"d"))</f>
        <v>8</v>
      </c>
      <c r="S124">
        <f t="shared" ca="1" si="3"/>
        <v>0</v>
      </c>
      <c r="T124">
        <f t="shared" ca="1" si="4"/>
        <v>1</v>
      </c>
      <c r="U124">
        <f t="shared" ca="1" si="5"/>
        <v>0</v>
      </c>
    </row>
    <row r="125" spans="1:21" x14ac:dyDescent="0.35">
      <c r="A125">
        <v>6000141328</v>
      </c>
      <c r="B125" t="s">
        <v>531</v>
      </c>
      <c r="C125" t="s">
        <v>230</v>
      </c>
      <c r="D125" s="34" t="s">
        <v>480</v>
      </c>
      <c r="E125" s="1">
        <v>45804</v>
      </c>
      <c r="F125" s="1">
        <v>45805</v>
      </c>
      <c r="G125" t="s">
        <v>354</v>
      </c>
      <c r="H125" t="s">
        <v>240</v>
      </c>
      <c r="I125" s="1">
        <v>45811</v>
      </c>
      <c r="J125" t="s">
        <v>234</v>
      </c>
      <c r="K125" t="s">
        <v>347</v>
      </c>
      <c r="L125" t="s">
        <v>171</v>
      </c>
      <c r="M125" t="s">
        <v>532</v>
      </c>
      <c r="N125" t="s">
        <v>237</v>
      </c>
      <c r="O125" t="s">
        <v>230</v>
      </c>
      <c r="P125"/>
      <c r="Q125" s="193" t="str">
        <f>IF(OR(
    AND(COUNTIF(Bugs!A:A,B125)&gt;0,ISNUMBER(SEARCH("x",INDEX(Bugs!C:C,MATCH(B125,Bugs!A:A,0))))),
    AND(COUNTIF(Bugs!B:B,B125)&gt;0,ISNUMBER(SEARCH("x",INDEX(Bugs!C:C,MATCH(B125,Bugs!B:B,0))))),
    AND(COUNTIF(Bugs!A:A,B125)&gt;0,ISNUMBER(SEARCH("x",INDEX(Bugs!D:D,MATCH(B125,Bugs!A:A,0))))),
    AND(COUNTIF(Bugs!B:B,B125)&gt;0,ISNUMBER(SEARCH("x",INDEX(Bugs!D:D,MATCH(B125,Bugs!B:B,0)))))
),"Y","")</f>
        <v/>
      </c>
      <c r="R125">
        <f ca="1">IF(OR(ISNUMBER(MATCH(L125,MasterData!$D$3:$D$18,0)),ISNUMBER(MATCH(L125,MasterData!$C$3:$C$18,0))),
    DATEDIF(E125,I125,"d"),
    DATEDIF(E125,TODAY(),"d"))</f>
        <v>7</v>
      </c>
      <c r="S125">
        <f t="shared" ca="1" si="3"/>
        <v>1</v>
      </c>
      <c r="T125">
        <f t="shared" ca="1" si="4"/>
        <v>0</v>
      </c>
      <c r="U125">
        <f t="shared" ca="1" si="5"/>
        <v>0</v>
      </c>
    </row>
    <row r="126" spans="1:21" x14ac:dyDescent="0.35">
      <c r="A126">
        <v>6000141409</v>
      </c>
      <c r="B126" t="s">
        <v>533</v>
      </c>
      <c r="C126" t="s">
        <v>230</v>
      </c>
      <c r="D126" s="34" t="s">
        <v>506</v>
      </c>
      <c r="E126" s="1">
        <v>45804</v>
      </c>
      <c r="F126" s="1"/>
      <c r="G126" t="s">
        <v>534</v>
      </c>
      <c r="H126" t="s">
        <v>240</v>
      </c>
      <c r="I126" s="1">
        <v>45812</v>
      </c>
      <c r="J126" t="s">
        <v>234</v>
      </c>
      <c r="K126" t="s">
        <v>235</v>
      </c>
      <c r="L126" t="s">
        <v>171</v>
      </c>
      <c r="M126" t="s">
        <v>535</v>
      </c>
      <c r="N126" t="s">
        <v>237</v>
      </c>
      <c r="O126" t="s">
        <v>230</v>
      </c>
      <c r="P126"/>
      <c r="Q126" s="193" t="str">
        <f>IF(OR(
    AND(COUNTIF(Bugs!A:A,B126)&gt;0,ISNUMBER(SEARCH("x",INDEX(Bugs!C:C,MATCH(B126,Bugs!A:A,0))))),
    AND(COUNTIF(Bugs!B:B,B126)&gt;0,ISNUMBER(SEARCH("x",INDEX(Bugs!C:C,MATCH(B126,Bugs!B:B,0))))),
    AND(COUNTIF(Bugs!A:A,B126)&gt;0,ISNUMBER(SEARCH("x",INDEX(Bugs!D:D,MATCH(B126,Bugs!A:A,0))))),
    AND(COUNTIF(Bugs!B:B,B126)&gt;0,ISNUMBER(SEARCH("x",INDEX(Bugs!D:D,MATCH(B126,Bugs!B:B,0)))))
),"Y","")</f>
        <v/>
      </c>
      <c r="R126">
        <f ca="1">IF(OR(ISNUMBER(MATCH(L126,MasterData!$D$3:$D$18,0)),ISNUMBER(MATCH(L126,MasterData!$C$3:$C$18,0))),
    DATEDIF(E126,I126,"d"),
    DATEDIF(E126,TODAY(),"d"))</f>
        <v>8</v>
      </c>
      <c r="S126">
        <f t="shared" ca="1" si="3"/>
        <v>0</v>
      </c>
      <c r="T126">
        <f t="shared" ca="1" si="4"/>
        <v>1</v>
      </c>
      <c r="U126">
        <f t="shared" ca="1" si="5"/>
        <v>0</v>
      </c>
    </row>
    <row r="127" spans="1:21" x14ac:dyDescent="0.35">
      <c r="A127">
        <v>6000141456</v>
      </c>
      <c r="B127" t="s">
        <v>536</v>
      </c>
      <c r="C127" t="s">
        <v>230</v>
      </c>
      <c r="D127" s="34" t="s">
        <v>254</v>
      </c>
      <c r="E127" s="1">
        <v>45804</v>
      </c>
      <c r="F127" s="1"/>
      <c r="G127" t="s">
        <v>537</v>
      </c>
      <c r="H127" t="s">
        <v>240</v>
      </c>
      <c r="I127" s="1">
        <v>45846</v>
      </c>
      <c r="J127" t="s">
        <v>234</v>
      </c>
      <c r="K127" t="s">
        <v>235</v>
      </c>
      <c r="L127" t="s">
        <v>171</v>
      </c>
      <c r="M127" t="s">
        <v>538</v>
      </c>
      <c r="N127" t="s">
        <v>237</v>
      </c>
      <c r="O127" t="s">
        <v>230</v>
      </c>
      <c r="P127"/>
      <c r="Q127" s="193" t="str">
        <f>IF(OR(
    AND(COUNTIF(Bugs!A:A,B127)&gt;0,ISNUMBER(SEARCH("x",INDEX(Bugs!C:C,MATCH(B127,Bugs!A:A,0))))),
    AND(COUNTIF(Bugs!B:B,B127)&gt;0,ISNUMBER(SEARCH("x",INDEX(Bugs!C:C,MATCH(B127,Bugs!B:B,0))))),
    AND(COUNTIF(Bugs!A:A,B127)&gt;0,ISNUMBER(SEARCH("x",INDEX(Bugs!D:D,MATCH(B127,Bugs!A:A,0))))),
    AND(COUNTIF(Bugs!B:B,B127)&gt;0,ISNUMBER(SEARCH("x",INDEX(Bugs!D:D,MATCH(B127,Bugs!B:B,0)))))
),"Y","")</f>
        <v/>
      </c>
      <c r="R127">
        <f ca="1">IF(OR(ISNUMBER(MATCH(L127,MasterData!$D$3:$D$18,0)),ISNUMBER(MATCH(L127,MasterData!$C$3:$C$18,0))),
    DATEDIF(E127,I127,"d"),
    DATEDIF(E127,TODAY(),"d"))</f>
        <v>42</v>
      </c>
      <c r="S127">
        <f t="shared" ca="1" si="3"/>
        <v>0</v>
      </c>
      <c r="T127">
        <f t="shared" ca="1" si="4"/>
        <v>0</v>
      </c>
      <c r="U127">
        <f t="shared" ca="1" si="5"/>
        <v>1</v>
      </c>
    </row>
    <row r="128" spans="1:21" x14ac:dyDescent="0.35">
      <c r="A128">
        <v>6000141519</v>
      </c>
      <c r="B128" t="s">
        <v>539</v>
      </c>
      <c r="C128" t="s">
        <v>230</v>
      </c>
      <c r="D128" s="34" t="s">
        <v>247</v>
      </c>
      <c r="E128" s="1">
        <v>45805</v>
      </c>
      <c r="F128" s="1"/>
      <c r="G128" t="s">
        <v>453</v>
      </c>
      <c r="H128" t="s">
        <v>240</v>
      </c>
      <c r="I128" s="1">
        <v>45819</v>
      </c>
      <c r="J128" t="s">
        <v>234</v>
      </c>
      <c r="K128" t="s">
        <v>235</v>
      </c>
      <c r="L128" t="s">
        <v>171</v>
      </c>
      <c r="M128" t="s">
        <v>540</v>
      </c>
      <c r="N128" t="s">
        <v>237</v>
      </c>
      <c r="O128" t="s">
        <v>230</v>
      </c>
      <c r="P128"/>
      <c r="Q128" s="193" t="str">
        <f>IF(OR(
    AND(COUNTIF(Bugs!A:A,B128)&gt;0,ISNUMBER(SEARCH("x",INDEX(Bugs!C:C,MATCH(B128,Bugs!A:A,0))))),
    AND(COUNTIF(Bugs!B:B,B128)&gt;0,ISNUMBER(SEARCH("x",INDEX(Bugs!C:C,MATCH(B128,Bugs!B:B,0))))),
    AND(COUNTIF(Bugs!A:A,B128)&gt;0,ISNUMBER(SEARCH("x",INDEX(Bugs!D:D,MATCH(B128,Bugs!A:A,0))))),
    AND(COUNTIF(Bugs!B:B,B128)&gt;0,ISNUMBER(SEARCH("x",INDEX(Bugs!D:D,MATCH(B128,Bugs!B:B,0)))))
),"Y","")</f>
        <v/>
      </c>
      <c r="R128">
        <f ca="1">IF(OR(ISNUMBER(MATCH(L128,MasterData!$D$3:$D$18,0)),ISNUMBER(MATCH(L128,MasterData!$C$3:$C$18,0))),
    DATEDIF(E128,I128,"d"),
    DATEDIF(E128,TODAY(),"d"))</f>
        <v>14</v>
      </c>
      <c r="S128">
        <f t="shared" ca="1" si="3"/>
        <v>0</v>
      </c>
      <c r="T128">
        <f t="shared" ca="1" si="4"/>
        <v>1</v>
      </c>
      <c r="U128">
        <f t="shared" ca="1" si="5"/>
        <v>0</v>
      </c>
    </row>
    <row r="129" spans="1:21" x14ac:dyDescent="0.35">
      <c r="A129">
        <v>6000141525</v>
      </c>
      <c r="B129" t="s">
        <v>541</v>
      </c>
      <c r="C129" t="s">
        <v>230</v>
      </c>
      <c r="D129" s="34" t="s">
        <v>274</v>
      </c>
      <c r="E129" s="1">
        <v>45805</v>
      </c>
      <c r="F129" s="1"/>
      <c r="G129" t="s">
        <v>321</v>
      </c>
      <c r="H129" t="s">
        <v>245</v>
      </c>
      <c r="I129" s="1">
        <v>45813</v>
      </c>
      <c r="J129" t="s">
        <v>234</v>
      </c>
      <c r="K129" t="s">
        <v>241</v>
      </c>
      <c r="L129" t="s">
        <v>171</v>
      </c>
      <c r="M129" t="s">
        <v>542</v>
      </c>
      <c r="N129" t="s">
        <v>237</v>
      </c>
      <c r="O129" t="s">
        <v>230</v>
      </c>
      <c r="P129"/>
      <c r="Q129" s="193" t="str">
        <f>IF(OR(
    AND(COUNTIF(Bugs!A:A,B129)&gt;0,ISNUMBER(SEARCH("x",INDEX(Bugs!C:C,MATCH(B129,Bugs!A:A,0))))),
    AND(COUNTIF(Bugs!B:B,B129)&gt;0,ISNUMBER(SEARCH("x",INDEX(Bugs!C:C,MATCH(B129,Bugs!B:B,0))))),
    AND(COUNTIF(Bugs!A:A,B129)&gt;0,ISNUMBER(SEARCH("x",INDEX(Bugs!D:D,MATCH(B129,Bugs!A:A,0))))),
    AND(COUNTIF(Bugs!B:B,B129)&gt;0,ISNUMBER(SEARCH("x",INDEX(Bugs!D:D,MATCH(B129,Bugs!B:B,0)))))
),"Y","")</f>
        <v/>
      </c>
      <c r="R129">
        <f ca="1">IF(OR(ISNUMBER(MATCH(L129,MasterData!$D$3:$D$18,0)),ISNUMBER(MATCH(L129,MasterData!$C$3:$C$18,0))),
    DATEDIF(E129,I129,"d"),
    DATEDIF(E129,TODAY(),"d"))</f>
        <v>8</v>
      </c>
      <c r="S129">
        <f t="shared" ca="1" si="3"/>
        <v>0</v>
      </c>
      <c r="T129">
        <f t="shared" ca="1" si="4"/>
        <v>1</v>
      </c>
      <c r="U129">
        <f t="shared" ca="1" si="5"/>
        <v>0</v>
      </c>
    </row>
    <row r="130" spans="1:21" x14ac:dyDescent="0.35">
      <c r="A130">
        <v>6000141527</v>
      </c>
      <c r="B130" t="s">
        <v>543</v>
      </c>
      <c r="C130" t="s">
        <v>230</v>
      </c>
      <c r="D130" s="34" t="s">
        <v>274</v>
      </c>
      <c r="E130" s="1">
        <v>45805</v>
      </c>
      <c r="F130" s="1"/>
      <c r="G130" t="s">
        <v>544</v>
      </c>
      <c r="H130" t="s">
        <v>245</v>
      </c>
      <c r="I130" s="1">
        <v>45813</v>
      </c>
      <c r="J130" t="s">
        <v>234</v>
      </c>
      <c r="K130" t="s">
        <v>235</v>
      </c>
      <c r="L130" t="s">
        <v>171</v>
      </c>
      <c r="M130" t="s">
        <v>545</v>
      </c>
      <c r="N130" t="s">
        <v>237</v>
      </c>
      <c r="O130" t="s">
        <v>230</v>
      </c>
      <c r="P130"/>
      <c r="Q130" s="193" t="str">
        <f>IF(OR(
    AND(COUNTIF(Bugs!A:A,B130)&gt;0,ISNUMBER(SEARCH("x",INDEX(Bugs!C:C,MATCH(B130,Bugs!A:A,0))))),
    AND(COUNTIF(Bugs!B:B,B130)&gt;0,ISNUMBER(SEARCH("x",INDEX(Bugs!C:C,MATCH(B130,Bugs!B:B,0))))),
    AND(COUNTIF(Bugs!A:A,B130)&gt;0,ISNUMBER(SEARCH("x",INDEX(Bugs!D:D,MATCH(B130,Bugs!A:A,0))))),
    AND(COUNTIF(Bugs!B:B,B130)&gt;0,ISNUMBER(SEARCH("x",INDEX(Bugs!D:D,MATCH(B130,Bugs!B:B,0)))))
),"Y","")</f>
        <v/>
      </c>
      <c r="R130">
        <f ca="1">IF(OR(ISNUMBER(MATCH(L130,MasterData!$D$3:$D$18,0)),ISNUMBER(MATCH(L130,MasterData!$C$3:$C$18,0))),
    DATEDIF(E130,I130,"d"),
    DATEDIF(E130,TODAY(),"d"))</f>
        <v>8</v>
      </c>
      <c r="S130">
        <f t="shared" ca="1" si="3"/>
        <v>0</v>
      </c>
      <c r="T130">
        <f t="shared" ca="1" si="4"/>
        <v>1</v>
      </c>
      <c r="U130">
        <f t="shared" ca="1" si="5"/>
        <v>0</v>
      </c>
    </row>
    <row r="131" spans="1:21" x14ac:dyDescent="0.35">
      <c r="A131">
        <v>6000141568</v>
      </c>
      <c r="B131" t="s">
        <v>230</v>
      </c>
      <c r="C131" t="s">
        <v>230</v>
      </c>
      <c r="D131" s="34">
        <v>3003</v>
      </c>
      <c r="E131" s="1">
        <v>45805</v>
      </c>
      <c r="F131" s="1"/>
      <c r="G131" t="s">
        <v>400</v>
      </c>
      <c r="H131" t="s">
        <v>245</v>
      </c>
      <c r="I131" s="1">
        <v>45843</v>
      </c>
      <c r="J131" t="s">
        <v>201</v>
      </c>
      <c r="K131" t="s">
        <v>241</v>
      </c>
      <c r="L131" t="s">
        <v>171</v>
      </c>
      <c r="M131" t="s">
        <v>546</v>
      </c>
      <c r="N131" t="s">
        <v>237</v>
      </c>
      <c r="O131" t="s">
        <v>230</v>
      </c>
      <c r="P131"/>
      <c r="Q131" s="193" t="str">
        <f>IF(OR(
    AND(COUNTIF(Bugs!A:A,B131)&gt;0,ISNUMBER(SEARCH("x",INDEX(Bugs!C:C,MATCH(B131,Bugs!A:A,0))))),
    AND(COUNTIF(Bugs!B:B,B131)&gt;0,ISNUMBER(SEARCH("x",INDEX(Bugs!C:C,MATCH(B131,Bugs!B:B,0))))),
    AND(COUNTIF(Bugs!A:A,B131)&gt;0,ISNUMBER(SEARCH("x",INDEX(Bugs!D:D,MATCH(B131,Bugs!A:A,0))))),
    AND(COUNTIF(Bugs!B:B,B131)&gt;0,ISNUMBER(SEARCH("x",INDEX(Bugs!D:D,MATCH(B131,Bugs!B:B,0)))))
),"Y","")</f>
        <v/>
      </c>
      <c r="R131">
        <f ca="1">IF(OR(ISNUMBER(MATCH(L131,MasterData!$D$3:$D$18,0)),ISNUMBER(MATCH(L131,MasterData!$C$3:$C$18,0))),
    DATEDIF(E131,I131,"d"),
    DATEDIF(E131,TODAY(),"d"))</f>
        <v>38</v>
      </c>
      <c r="S131">
        <f t="shared" ref="S131:S191" ca="1" si="6">IF(AND($R131&gt;=0,$R131&lt;=7),1,0)</f>
        <v>0</v>
      </c>
      <c r="T131">
        <f t="shared" ref="T131:T191" ca="1" si="7">IF(AND($R131&gt;7,R131&lt;=30),1,0)</f>
        <v>0</v>
      </c>
      <c r="U131">
        <f t="shared" ref="U131:U191" ca="1" si="8">IF($R131&gt;30,1,0)</f>
        <v>1</v>
      </c>
    </row>
    <row r="132" spans="1:21" x14ac:dyDescent="0.35">
      <c r="A132">
        <v>6000141573</v>
      </c>
      <c r="B132" t="s">
        <v>547</v>
      </c>
      <c r="C132" t="s">
        <v>230</v>
      </c>
      <c r="D132" s="34" t="s">
        <v>480</v>
      </c>
      <c r="E132" s="1">
        <v>45805</v>
      </c>
      <c r="F132" s="1"/>
      <c r="G132" t="s">
        <v>275</v>
      </c>
      <c r="H132" t="s">
        <v>233</v>
      </c>
      <c r="I132" s="1">
        <v>45835</v>
      </c>
      <c r="J132" t="s">
        <v>234</v>
      </c>
      <c r="K132" t="s">
        <v>241</v>
      </c>
      <c r="L132" t="s">
        <v>171</v>
      </c>
      <c r="M132" t="s">
        <v>548</v>
      </c>
      <c r="N132" t="s">
        <v>237</v>
      </c>
      <c r="O132" t="s">
        <v>230</v>
      </c>
      <c r="P132"/>
      <c r="Q132" s="193" t="str">
        <f>IF(OR(
    AND(COUNTIF(Bugs!A:A,B132)&gt;0,ISNUMBER(SEARCH("x",INDEX(Bugs!C:C,MATCH(B132,Bugs!A:A,0))))),
    AND(COUNTIF(Bugs!B:B,B132)&gt;0,ISNUMBER(SEARCH("x",INDEX(Bugs!C:C,MATCH(B132,Bugs!B:B,0))))),
    AND(COUNTIF(Bugs!A:A,B132)&gt;0,ISNUMBER(SEARCH("x",INDEX(Bugs!D:D,MATCH(B132,Bugs!A:A,0))))),
    AND(COUNTIF(Bugs!B:B,B132)&gt;0,ISNUMBER(SEARCH("x",INDEX(Bugs!D:D,MATCH(B132,Bugs!B:B,0)))))
),"Y","")</f>
        <v/>
      </c>
      <c r="R132">
        <f ca="1">IF(OR(ISNUMBER(MATCH(L132,MasterData!$D$3:$D$18,0)),ISNUMBER(MATCH(L132,MasterData!$C$3:$C$18,0))),
    DATEDIF(E132,I132,"d"),
    DATEDIF(E132,TODAY(),"d"))</f>
        <v>30</v>
      </c>
      <c r="S132">
        <f t="shared" ca="1" si="6"/>
        <v>0</v>
      </c>
      <c r="T132">
        <f t="shared" ca="1" si="7"/>
        <v>1</v>
      </c>
      <c r="U132">
        <f t="shared" ca="1" si="8"/>
        <v>0</v>
      </c>
    </row>
    <row r="133" spans="1:21" x14ac:dyDescent="0.35">
      <c r="A133">
        <v>6000141657</v>
      </c>
      <c r="B133" t="s">
        <v>549</v>
      </c>
      <c r="C133" t="s">
        <v>230</v>
      </c>
      <c r="D133" s="34" t="s">
        <v>231</v>
      </c>
      <c r="E133" s="1">
        <v>45806</v>
      </c>
      <c r="F133" s="1"/>
      <c r="G133" t="s">
        <v>453</v>
      </c>
      <c r="H133" t="s">
        <v>233</v>
      </c>
      <c r="I133" s="1">
        <v>45839</v>
      </c>
      <c r="J133" t="s">
        <v>234</v>
      </c>
      <c r="K133" t="s">
        <v>235</v>
      </c>
      <c r="L133" t="s">
        <v>171</v>
      </c>
      <c r="M133" t="s">
        <v>550</v>
      </c>
      <c r="N133" t="s">
        <v>237</v>
      </c>
      <c r="O133" t="s">
        <v>230</v>
      </c>
      <c r="P133"/>
      <c r="Q133" s="193" t="str">
        <f>IF(OR(
    AND(COUNTIF(Bugs!A:A,B133)&gt;0,ISNUMBER(SEARCH("x",INDEX(Bugs!C:C,MATCH(B133,Bugs!A:A,0))))),
    AND(COUNTIF(Bugs!B:B,B133)&gt;0,ISNUMBER(SEARCH("x",INDEX(Bugs!C:C,MATCH(B133,Bugs!B:B,0))))),
    AND(COUNTIF(Bugs!A:A,B133)&gt;0,ISNUMBER(SEARCH("x",INDEX(Bugs!D:D,MATCH(B133,Bugs!A:A,0))))),
    AND(COUNTIF(Bugs!B:B,B133)&gt;0,ISNUMBER(SEARCH("x",INDEX(Bugs!D:D,MATCH(B133,Bugs!B:B,0)))))
),"Y","")</f>
        <v/>
      </c>
      <c r="R133">
        <f ca="1">IF(OR(ISNUMBER(MATCH(L133,MasterData!$D$3:$D$18,0)),ISNUMBER(MATCH(L133,MasterData!$C$3:$C$18,0))),
    DATEDIF(E133,I133,"d"),
    DATEDIF(E133,TODAY(),"d"))</f>
        <v>33</v>
      </c>
      <c r="S133">
        <f t="shared" ca="1" si="6"/>
        <v>0</v>
      </c>
      <c r="T133">
        <f t="shared" ca="1" si="7"/>
        <v>0</v>
      </c>
      <c r="U133">
        <f t="shared" ca="1" si="8"/>
        <v>1</v>
      </c>
    </row>
    <row r="134" spans="1:21" x14ac:dyDescent="0.35">
      <c r="A134">
        <v>6000141721</v>
      </c>
      <c r="B134" t="s">
        <v>551</v>
      </c>
      <c r="C134" t="s">
        <v>230</v>
      </c>
      <c r="D134" s="34" t="s">
        <v>480</v>
      </c>
      <c r="E134" s="1">
        <v>45807</v>
      </c>
      <c r="F134" s="1"/>
      <c r="G134" t="s">
        <v>552</v>
      </c>
      <c r="H134" t="s">
        <v>240</v>
      </c>
      <c r="I134" s="1">
        <v>45814</v>
      </c>
      <c r="J134" t="s">
        <v>234</v>
      </c>
      <c r="K134" t="s">
        <v>241</v>
      </c>
      <c r="L134" t="s">
        <v>171</v>
      </c>
      <c r="M134" t="s">
        <v>553</v>
      </c>
      <c r="N134" t="s">
        <v>237</v>
      </c>
      <c r="O134" t="s">
        <v>230</v>
      </c>
      <c r="P134"/>
      <c r="Q134" s="193" t="str">
        <f>IF(OR(
    AND(COUNTIF(Bugs!A:A,B134)&gt;0,ISNUMBER(SEARCH("x",INDEX(Bugs!C:C,MATCH(B134,Bugs!A:A,0))))),
    AND(COUNTIF(Bugs!B:B,B134)&gt;0,ISNUMBER(SEARCH("x",INDEX(Bugs!C:C,MATCH(B134,Bugs!B:B,0))))),
    AND(COUNTIF(Bugs!A:A,B134)&gt;0,ISNUMBER(SEARCH("x",INDEX(Bugs!D:D,MATCH(B134,Bugs!A:A,0))))),
    AND(COUNTIF(Bugs!B:B,B134)&gt;0,ISNUMBER(SEARCH("x",INDEX(Bugs!D:D,MATCH(B134,Bugs!B:B,0)))))
),"Y","")</f>
        <v/>
      </c>
      <c r="R134">
        <f ca="1">IF(OR(ISNUMBER(MATCH(L134,MasterData!$D$3:$D$18,0)),ISNUMBER(MATCH(L134,MasterData!$C$3:$C$18,0))),
    DATEDIF(E134,I134,"d"),
    DATEDIF(E134,TODAY(),"d"))</f>
        <v>7</v>
      </c>
      <c r="S134">
        <f t="shared" ca="1" si="6"/>
        <v>1</v>
      </c>
      <c r="T134">
        <f t="shared" ca="1" si="7"/>
        <v>0</v>
      </c>
      <c r="U134">
        <f t="shared" ca="1" si="8"/>
        <v>0</v>
      </c>
    </row>
    <row r="135" spans="1:21" x14ac:dyDescent="0.35">
      <c r="A135">
        <v>6000141724</v>
      </c>
      <c r="B135" t="s">
        <v>554</v>
      </c>
      <c r="C135" t="s">
        <v>230</v>
      </c>
      <c r="D135" s="34" t="s">
        <v>480</v>
      </c>
      <c r="E135" s="1">
        <v>45807</v>
      </c>
      <c r="F135" s="1"/>
      <c r="G135" t="s">
        <v>275</v>
      </c>
      <c r="H135" t="s">
        <v>240</v>
      </c>
      <c r="I135" s="1">
        <v>45814</v>
      </c>
      <c r="J135" t="s">
        <v>234</v>
      </c>
      <c r="K135" t="s">
        <v>347</v>
      </c>
      <c r="L135" t="s">
        <v>171</v>
      </c>
      <c r="M135" t="s">
        <v>555</v>
      </c>
      <c r="N135" t="s">
        <v>237</v>
      </c>
      <c r="O135" t="s">
        <v>230</v>
      </c>
      <c r="P135"/>
      <c r="Q135" s="193" t="str">
        <f>IF(OR(
    AND(COUNTIF(Bugs!A:A,B135)&gt;0,ISNUMBER(SEARCH("x",INDEX(Bugs!C:C,MATCH(B135,Bugs!A:A,0))))),
    AND(COUNTIF(Bugs!B:B,B135)&gt;0,ISNUMBER(SEARCH("x",INDEX(Bugs!C:C,MATCH(B135,Bugs!B:B,0))))),
    AND(COUNTIF(Bugs!A:A,B135)&gt;0,ISNUMBER(SEARCH("x",INDEX(Bugs!D:D,MATCH(B135,Bugs!A:A,0))))),
    AND(COUNTIF(Bugs!B:B,B135)&gt;0,ISNUMBER(SEARCH("x",INDEX(Bugs!D:D,MATCH(B135,Bugs!B:B,0)))))
),"Y","")</f>
        <v/>
      </c>
      <c r="R135">
        <f ca="1">IF(OR(ISNUMBER(MATCH(L135,MasterData!$D$3:$D$18,0)),ISNUMBER(MATCH(L135,MasterData!$C$3:$C$18,0))),
    DATEDIF(E135,I135,"d"),
    DATEDIF(E135,TODAY(),"d"))</f>
        <v>7</v>
      </c>
      <c r="S135">
        <f t="shared" ca="1" si="6"/>
        <v>1</v>
      </c>
      <c r="T135">
        <f t="shared" ca="1" si="7"/>
        <v>0</v>
      </c>
      <c r="U135">
        <f t="shared" ca="1" si="8"/>
        <v>0</v>
      </c>
    </row>
    <row r="136" spans="1:21" x14ac:dyDescent="0.35">
      <c r="A136">
        <v>6000141747</v>
      </c>
      <c r="B136" t="s">
        <v>556</v>
      </c>
      <c r="C136" t="s">
        <v>230</v>
      </c>
      <c r="D136" s="34" t="s">
        <v>254</v>
      </c>
      <c r="E136" s="1">
        <v>45807</v>
      </c>
      <c r="F136" s="1">
        <v>45812</v>
      </c>
      <c r="G136" t="s">
        <v>255</v>
      </c>
      <c r="H136" t="s">
        <v>240</v>
      </c>
      <c r="I136" s="1">
        <v>45820</v>
      </c>
      <c r="J136" t="s">
        <v>234</v>
      </c>
      <c r="K136" t="s">
        <v>347</v>
      </c>
      <c r="L136" t="s">
        <v>171</v>
      </c>
      <c r="M136" t="s">
        <v>557</v>
      </c>
      <c r="N136" t="s">
        <v>237</v>
      </c>
      <c r="O136" t="s">
        <v>230</v>
      </c>
      <c r="P136"/>
      <c r="Q136" s="193" t="str">
        <f>IF(OR(
    AND(COUNTIF(Bugs!A:A,B136)&gt;0,ISNUMBER(SEARCH("x",INDEX(Bugs!C:C,MATCH(B136,Bugs!A:A,0))))),
    AND(COUNTIF(Bugs!B:B,B136)&gt;0,ISNUMBER(SEARCH("x",INDEX(Bugs!C:C,MATCH(B136,Bugs!B:B,0))))),
    AND(COUNTIF(Bugs!A:A,B136)&gt;0,ISNUMBER(SEARCH("x",INDEX(Bugs!D:D,MATCH(B136,Bugs!A:A,0))))),
    AND(COUNTIF(Bugs!B:B,B136)&gt;0,ISNUMBER(SEARCH("x",INDEX(Bugs!D:D,MATCH(B136,Bugs!B:B,0)))))
),"Y","")</f>
        <v/>
      </c>
      <c r="R136">
        <f ca="1">IF(OR(ISNUMBER(MATCH(L136,MasterData!$D$3:$D$18,0)),ISNUMBER(MATCH(L136,MasterData!$C$3:$C$18,0))),
    DATEDIF(E136,I136,"d"),
    DATEDIF(E136,TODAY(),"d"))</f>
        <v>13</v>
      </c>
      <c r="S136">
        <f t="shared" ca="1" si="6"/>
        <v>0</v>
      </c>
      <c r="T136">
        <f t="shared" ca="1" si="7"/>
        <v>1</v>
      </c>
      <c r="U136">
        <f t="shared" ca="1" si="8"/>
        <v>0</v>
      </c>
    </row>
    <row r="137" spans="1:21" x14ac:dyDescent="0.35">
      <c r="A137">
        <v>6000141793</v>
      </c>
      <c r="B137" t="s">
        <v>558</v>
      </c>
      <c r="C137" t="s">
        <v>230</v>
      </c>
      <c r="D137" s="34" t="s">
        <v>480</v>
      </c>
      <c r="E137" s="1">
        <v>45810</v>
      </c>
      <c r="F137" s="1">
        <v>45828</v>
      </c>
      <c r="G137" t="s">
        <v>559</v>
      </c>
      <c r="H137" t="s">
        <v>233</v>
      </c>
      <c r="I137" s="1">
        <v>45833</v>
      </c>
      <c r="J137" t="s">
        <v>234</v>
      </c>
      <c r="K137" t="s">
        <v>241</v>
      </c>
      <c r="L137" t="s">
        <v>171</v>
      </c>
      <c r="M137" t="s">
        <v>561</v>
      </c>
      <c r="N137" t="s">
        <v>237</v>
      </c>
      <c r="O137" t="s">
        <v>230</v>
      </c>
      <c r="P137"/>
      <c r="Q137" s="193" t="str">
        <f>IF(OR(
    AND(COUNTIF(Bugs!A:A,B137)&gt;0,ISNUMBER(SEARCH("x",INDEX(Bugs!C:C,MATCH(B137,Bugs!A:A,0))))),
    AND(COUNTIF(Bugs!B:B,B137)&gt;0,ISNUMBER(SEARCH("x",INDEX(Bugs!C:C,MATCH(B137,Bugs!B:B,0))))),
    AND(COUNTIF(Bugs!A:A,B137)&gt;0,ISNUMBER(SEARCH("x",INDEX(Bugs!D:D,MATCH(B137,Bugs!A:A,0))))),
    AND(COUNTIF(Bugs!B:B,B137)&gt;0,ISNUMBER(SEARCH("x",INDEX(Bugs!D:D,MATCH(B137,Bugs!B:B,0)))))
),"Y","")</f>
        <v/>
      </c>
      <c r="R137">
        <f ca="1">IF(OR(ISNUMBER(MATCH(L137,MasterData!$D$3:$D$18,0)),ISNUMBER(MATCH(L137,MasterData!$C$3:$C$18,0))),
    DATEDIF(E137,I137,"d"),
    DATEDIF(E137,TODAY(),"d"))</f>
        <v>23</v>
      </c>
      <c r="S137">
        <f t="shared" ca="1" si="6"/>
        <v>0</v>
      </c>
      <c r="T137">
        <f t="shared" ca="1" si="7"/>
        <v>1</v>
      </c>
      <c r="U137">
        <f t="shared" ca="1" si="8"/>
        <v>0</v>
      </c>
    </row>
    <row r="138" spans="1:21" x14ac:dyDescent="0.35">
      <c r="A138">
        <v>6000141959</v>
      </c>
      <c r="B138" t="s">
        <v>562</v>
      </c>
      <c r="C138" t="s">
        <v>230</v>
      </c>
      <c r="D138" s="34" t="s">
        <v>506</v>
      </c>
      <c r="E138" s="1">
        <v>45811</v>
      </c>
      <c r="F138" s="1"/>
      <c r="G138" t="s">
        <v>507</v>
      </c>
      <c r="H138" t="s">
        <v>233</v>
      </c>
      <c r="I138" s="1">
        <v>45819</v>
      </c>
      <c r="J138" t="s">
        <v>234</v>
      </c>
      <c r="K138" t="s">
        <v>235</v>
      </c>
      <c r="L138" t="s">
        <v>171</v>
      </c>
      <c r="M138" t="s">
        <v>563</v>
      </c>
      <c r="N138" t="s">
        <v>237</v>
      </c>
      <c r="O138" t="s">
        <v>230</v>
      </c>
      <c r="P138"/>
      <c r="Q138" s="193" t="str">
        <f>IF(OR(
    AND(COUNTIF(Bugs!A:A,B138)&gt;0,ISNUMBER(SEARCH("x",INDEX(Bugs!C:C,MATCH(B138,Bugs!A:A,0))))),
    AND(COUNTIF(Bugs!B:B,B138)&gt;0,ISNUMBER(SEARCH("x",INDEX(Bugs!C:C,MATCH(B138,Bugs!B:B,0))))),
    AND(COUNTIF(Bugs!A:A,B138)&gt;0,ISNUMBER(SEARCH("x",INDEX(Bugs!D:D,MATCH(B138,Bugs!A:A,0))))),
    AND(COUNTIF(Bugs!B:B,B138)&gt;0,ISNUMBER(SEARCH("x",INDEX(Bugs!D:D,MATCH(B138,Bugs!B:B,0)))))
),"Y","")</f>
        <v/>
      </c>
      <c r="R138">
        <f ca="1">IF(OR(ISNUMBER(MATCH(L138,MasterData!$D$3:$D$18,0)),ISNUMBER(MATCH(L138,MasterData!$C$3:$C$18,0))),
    DATEDIF(E138,I138,"d"),
    DATEDIF(E138,TODAY(),"d"))</f>
        <v>8</v>
      </c>
      <c r="S138">
        <f t="shared" ca="1" si="6"/>
        <v>0</v>
      </c>
      <c r="T138">
        <f t="shared" ca="1" si="7"/>
        <v>1</v>
      </c>
      <c r="U138">
        <f t="shared" ca="1" si="8"/>
        <v>0</v>
      </c>
    </row>
    <row r="139" spans="1:21" x14ac:dyDescent="0.35">
      <c r="A139">
        <v>6000142018</v>
      </c>
      <c r="B139" t="s">
        <v>564</v>
      </c>
      <c r="C139" t="s">
        <v>230</v>
      </c>
      <c r="D139" s="34" t="s">
        <v>231</v>
      </c>
      <c r="E139" s="1">
        <v>45811</v>
      </c>
      <c r="F139" s="1">
        <v>45817</v>
      </c>
      <c r="G139" t="s">
        <v>293</v>
      </c>
      <c r="H139" t="s">
        <v>377</v>
      </c>
      <c r="I139" s="1">
        <v>45819</v>
      </c>
      <c r="J139" t="s">
        <v>234</v>
      </c>
      <c r="K139" t="s">
        <v>241</v>
      </c>
      <c r="L139" t="s">
        <v>171</v>
      </c>
      <c r="M139" t="s">
        <v>565</v>
      </c>
      <c r="N139" t="s">
        <v>237</v>
      </c>
      <c r="O139" t="s">
        <v>230</v>
      </c>
      <c r="P139"/>
      <c r="Q139" s="193" t="str">
        <f>IF(OR(
    AND(COUNTIF(Bugs!A:A,B139)&gt;0,ISNUMBER(SEARCH("x",INDEX(Bugs!C:C,MATCH(B139,Bugs!A:A,0))))),
    AND(COUNTIF(Bugs!B:B,B139)&gt;0,ISNUMBER(SEARCH("x",INDEX(Bugs!C:C,MATCH(B139,Bugs!B:B,0))))),
    AND(COUNTIF(Bugs!A:A,B139)&gt;0,ISNUMBER(SEARCH("x",INDEX(Bugs!D:D,MATCH(B139,Bugs!A:A,0))))),
    AND(COUNTIF(Bugs!B:B,B139)&gt;0,ISNUMBER(SEARCH("x",INDEX(Bugs!D:D,MATCH(B139,Bugs!B:B,0)))))
),"Y","")</f>
        <v/>
      </c>
      <c r="R139">
        <f ca="1">IF(OR(ISNUMBER(MATCH(L139,MasterData!$D$3:$D$18,0)),ISNUMBER(MATCH(L139,MasterData!$C$3:$C$18,0))),
    DATEDIF(E139,I139,"d"),
    DATEDIF(E139,TODAY(),"d"))</f>
        <v>8</v>
      </c>
      <c r="S139">
        <f t="shared" ca="1" si="6"/>
        <v>0</v>
      </c>
      <c r="T139">
        <f t="shared" ca="1" si="7"/>
        <v>1</v>
      </c>
      <c r="U139">
        <f t="shared" ca="1" si="8"/>
        <v>0</v>
      </c>
    </row>
    <row r="140" spans="1:21" x14ac:dyDescent="0.35">
      <c r="A140">
        <v>6000142063</v>
      </c>
      <c r="B140" t="s">
        <v>566</v>
      </c>
      <c r="C140" t="s">
        <v>230</v>
      </c>
      <c r="D140" s="34" t="s">
        <v>480</v>
      </c>
      <c r="E140" s="1">
        <v>45811</v>
      </c>
      <c r="F140" s="1"/>
      <c r="G140" t="s">
        <v>329</v>
      </c>
      <c r="H140" t="s">
        <v>233</v>
      </c>
      <c r="I140" s="1">
        <v>45819</v>
      </c>
      <c r="J140" t="s">
        <v>234</v>
      </c>
      <c r="K140" t="s">
        <v>241</v>
      </c>
      <c r="L140" t="s">
        <v>171</v>
      </c>
      <c r="M140" t="s">
        <v>567</v>
      </c>
      <c r="N140" t="s">
        <v>237</v>
      </c>
      <c r="O140" t="s">
        <v>230</v>
      </c>
      <c r="P140"/>
      <c r="Q140" s="193" t="str">
        <f>IF(OR(
    AND(COUNTIF(Bugs!A:A,B140)&gt;0,ISNUMBER(SEARCH("x",INDEX(Bugs!C:C,MATCH(B140,Bugs!A:A,0))))),
    AND(COUNTIF(Bugs!B:B,B140)&gt;0,ISNUMBER(SEARCH("x",INDEX(Bugs!C:C,MATCH(B140,Bugs!B:B,0))))),
    AND(COUNTIF(Bugs!A:A,B140)&gt;0,ISNUMBER(SEARCH("x",INDEX(Bugs!D:D,MATCH(B140,Bugs!A:A,0))))),
    AND(COUNTIF(Bugs!B:B,B140)&gt;0,ISNUMBER(SEARCH("x",INDEX(Bugs!D:D,MATCH(B140,Bugs!B:B,0)))))
),"Y","")</f>
        <v/>
      </c>
      <c r="R140">
        <f ca="1">IF(OR(ISNUMBER(MATCH(L140,MasterData!$D$3:$D$18,0)),ISNUMBER(MATCH(L140,MasterData!$C$3:$C$18,0))),
    DATEDIF(E140,I140,"d"),
    DATEDIF(E140,TODAY(),"d"))</f>
        <v>8</v>
      </c>
      <c r="S140">
        <f t="shared" ca="1" si="6"/>
        <v>0</v>
      </c>
      <c r="T140">
        <f t="shared" ca="1" si="7"/>
        <v>1</v>
      </c>
      <c r="U140">
        <f t="shared" ca="1" si="8"/>
        <v>0</v>
      </c>
    </row>
    <row r="141" spans="1:21" x14ac:dyDescent="0.35">
      <c r="A141">
        <v>6000142101</v>
      </c>
      <c r="B141" t="s">
        <v>568</v>
      </c>
      <c r="C141" t="s">
        <v>230</v>
      </c>
      <c r="D141" s="34" t="s">
        <v>506</v>
      </c>
      <c r="E141" s="1">
        <v>45812</v>
      </c>
      <c r="F141" s="1"/>
      <c r="G141" t="s">
        <v>534</v>
      </c>
      <c r="H141" t="s">
        <v>233</v>
      </c>
      <c r="I141" s="1">
        <v>45846</v>
      </c>
      <c r="J141" t="s">
        <v>234</v>
      </c>
      <c r="K141" t="s">
        <v>235</v>
      </c>
      <c r="L141" t="s">
        <v>171</v>
      </c>
      <c r="M141" t="s">
        <v>569</v>
      </c>
      <c r="N141" t="s">
        <v>237</v>
      </c>
      <c r="O141" t="s">
        <v>230</v>
      </c>
      <c r="P141"/>
      <c r="Q141" s="193" t="str">
        <f>IF(OR(
    AND(COUNTIF(Bugs!A:A,B141)&gt;0,ISNUMBER(SEARCH("x",INDEX(Bugs!C:C,MATCH(B141,Bugs!A:A,0))))),
    AND(COUNTIF(Bugs!B:B,B141)&gt;0,ISNUMBER(SEARCH("x",INDEX(Bugs!C:C,MATCH(B141,Bugs!B:B,0))))),
    AND(COUNTIF(Bugs!A:A,B141)&gt;0,ISNUMBER(SEARCH("x",INDEX(Bugs!D:D,MATCH(B141,Bugs!A:A,0))))),
    AND(COUNTIF(Bugs!B:B,B141)&gt;0,ISNUMBER(SEARCH("x",INDEX(Bugs!D:D,MATCH(B141,Bugs!B:B,0)))))
),"Y","")</f>
        <v/>
      </c>
      <c r="R141">
        <f ca="1">IF(OR(ISNUMBER(MATCH(L141,MasterData!$D$3:$D$18,0)),ISNUMBER(MATCH(L141,MasterData!$C$3:$C$18,0))),
    DATEDIF(E141,I141,"d"),
    DATEDIF(E141,TODAY(),"d"))</f>
        <v>34</v>
      </c>
      <c r="S141">
        <f t="shared" ca="1" si="6"/>
        <v>0</v>
      </c>
      <c r="T141">
        <f t="shared" ca="1" si="7"/>
        <v>0</v>
      </c>
      <c r="U141">
        <f t="shared" ca="1" si="8"/>
        <v>1</v>
      </c>
    </row>
    <row r="142" spans="1:21" x14ac:dyDescent="0.35">
      <c r="A142">
        <v>6000142210</v>
      </c>
      <c r="B142" t="s">
        <v>570</v>
      </c>
      <c r="C142" t="s">
        <v>230</v>
      </c>
      <c r="D142" s="34" t="s">
        <v>449</v>
      </c>
      <c r="E142" s="1">
        <v>45812</v>
      </c>
      <c r="F142" s="1"/>
      <c r="G142" t="s">
        <v>450</v>
      </c>
      <c r="H142" t="s">
        <v>233</v>
      </c>
      <c r="I142" s="1">
        <v>45820</v>
      </c>
      <c r="J142" t="s">
        <v>234</v>
      </c>
      <c r="K142" t="s">
        <v>241</v>
      </c>
      <c r="L142" t="s">
        <v>171</v>
      </c>
      <c r="M142" t="s">
        <v>571</v>
      </c>
      <c r="N142" t="s">
        <v>237</v>
      </c>
      <c r="O142" t="s">
        <v>230</v>
      </c>
      <c r="P142"/>
      <c r="Q142" s="193" t="str">
        <f>IF(OR(
    AND(COUNTIF(Bugs!A:A,B142)&gt;0,ISNUMBER(SEARCH("x",INDEX(Bugs!C:C,MATCH(B142,Bugs!A:A,0))))),
    AND(COUNTIF(Bugs!B:B,B142)&gt;0,ISNUMBER(SEARCH("x",INDEX(Bugs!C:C,MATCH(B142,Bugs!B:B,0))))),
    AND(COUNTIF(Bugs!A:A,B142)&gt;0,ISNUMBER(SEARCH("x",INDEX(Bugs!D:D,MATCH(B142,Bugs!A:A,0))))),
    AND(COUNTIF(Bugs!B:B,B142)&gt;0,ISNUMBER(SEARCH("x",INDEX(Bugs!D:D,MATCH(B142,Bugs!B:B,0)))))
),"Y","")</f>
        <v/>
      </c>
      <c r="R142">
        <f ca="1">IF(OR(ISNUMBER(MATCH(L142,MasterData!$D$3:$D$18,0)),ISNUMBER(MATCH(L142,MasterData!$C$3:$C$18,0))),
    DATEDIF(E142,I142,"d"),
    DATEDIF(E142,TODAY(),"d"))</f>
        <v>8</v>
      </c>
      <c r="S142">
        <f t="shared" ca="1" si="6"/>
        <v>0</v>
      </c>
      <c r="T142">
        <f t="shared" ca="1" si="7"/>
        <v>1</v>
      </c>
      <c r="U142">
        <f t="shared" ca="1" si="8"/>
        <v>0</v>
      </c>
    </row>
    <row r="143" spans="1:21" x14ac:dyDescent="0.35">
      <c r="A143">
        <v>6000142258</v>
      </c>
      <c r="B143" t="s">
        <v>572</v>
      </c>
      <c r="C143" t="s">
        <v>230</v>
      </c>
      <c r="D143" s="34" t="s">
        <v>254</v>
      </c>
      <c r="E143" s="1">
        <v>45812</v>
      </c>
      <c r="F143" s="1"/>
      <c r="G143" t="s">
        <v>268</v>
      </c>
      <c r="H143" t="s">
        <v>233</v>
      </c>
      <c r="I143" s="1">
        <v>45831</v>
      </c>
      <c r="J143" t="s">
        <v>234</v>
      </c>
      <c r="K143" t="s">
        <v>235</v>
      </c>
      <c r="L143" t="s">
        <v>171</v>
      </c>
      <c r="M143" t="s">
        <v>573</v>
      </c>
      <c r="N143" t="s">
        <v>237</v>
      </c>
      <c r="O143" t="s">
        <v>230</v>
      </c>
      <c r="P143"/>
      <c r="Q143" s="193" t="str">
        <f>IF(OR(
    AND(COUNTIF(Bugs!A:A,B143)&gt;0,ISNUMBER(SEARCH("x",INDEX(Bugs!C:C,MATCH(B143,Bugs!A:A,0))))),
    AND(COUNTIF(Bugs!B:B,B143)&gt;0,ISNUMBER(SEARCH("x",INDEX(Bugs!C:C,MATCH(B143,Bugs!B:B,0))))),
    AND(COUNTIF(Bugs!A:A,B143)&gt;0,ISNUMBER(SEARCH("x",INDEX(Bugs!D:D,MATCH(B143,Bugs!A:A,0))))),
    AND(COUNTIF(Bugs!B:B,B143)&gt;0,ISNUMBER(SEARCH("x",INDEX(Bugs!D:D,MATCH(B143,Bugs!B:B,0)))))
),"Y","")</f>
        <v/>
      </c>
      <c r="R143">
        <f ca="1">IF(OR(ISNUMBER(MATCH(L143,MasterData!$D$3:$D$18,0)),ISNUMBER(MATCH(L143,MasterData!$C$3:$C$18,0))),
    DATEDIF(E143,I143,"d"),
    DATEDIF(E143,TODAY(),"d"))</f>
        <v>19</v>
      </c>
      <c r="S143">
        <f t="shared" ca="1" si="6"/>
        <v>0</v>
      </c>
      <c r="T143">
        <f t="shared" ca="1" si="7"/>
        <v>1</v>
      </c>
      <c r="U143">
        <f t="shared" ca="1" si="8"/>
        <v>0</v>
      </c>
    </row>
    <row r="144" spans="1:21" x14ac:dyDescent="0.35">
      <c r="A144">
        <v>6000142276</v>
      </c>
      <c r="B144" t="s">
        <v>574</v>
      </c>
      <c r="C144" t="s">
        <v>230</v>
      </c>
      <c r="D144" s="34" t="s">
        <v>506</v>
      </c>
      <c r="E144" s="1">
        <v>45812</v>
      </c>
      <c r="F144" s="1"/>
      <c r="G144" t="s">
        <v>575</v>
      </c>
      <c r="H144" t="s">
        <v>233</v>
      </c>
      <c r="I144" s="1">
        <v>45855</v>
      </c>
      <c r="J144" t="s">
        <v>234</v>
      </c>
      <c r="K144" t="s">
        <v>235</v>
      </c>
      <c r="L144" t="s">
        <v>171</v>
      </c>
      <c r="M144" t="s">
        <v>576</v>
      </c>
      <c r="N144" t="s">
        <v>237</v>
      </c>
      <c r="O144" t="s">
        <v>230</v>
      </c>
      <c r="P144"/>
      <c r="Q144" s="193" t="str">
        <f>IF(OR(
    AND(COUNTIF(Bugs!A:A,B144)&gt;0,ISNUMBER(SEARCH("x",INDEX(Bugs!C:C,MATCH(B144,Bugs!A:A,0))))),
    AND(COUNTIF(Bugs!B:B,B144)&gt;0,ISNUMBER(SEARCH("x",INDEX(Bugs!C:C,MATCH(B144,Bugs!B:B,0))))),
    AND(COUNTIF(Bugs!A:A,B144)&gt;0,ISNUMBER(SEARCH("x",INDEX(Bugs!D:D,MATCH(B144,Bugs!A:A,0))))),
    AND(COUNTIF(Bugs!B:B,B144)&gt;0,ISNUMBER(SEARCH("x",INDEX(Bugs!D:D,MATCH(B144,Bugs!B:B,0)))))
),"Y","")</f>
        <v/>
      </c>
      <c r="R144">
        <f ca="1">IF(OR(ISNUMBER(MATCH(L144,MasterData!$D$3:$D$18,0)),ISNUMBER(MATCH(L144,MasterData!$C$3:$C$18,0))),
    DATEDIF(E144,I144,"d"),
    DATEDIF(E144,TODAY(),"d"))</f>
        <v>43</v>
      </c>
      <c r="S144">
        <f t="shared" ca="1" si="6"/>
        <v>0</v>
      </c>
      <c r="T144">
        <f t="shared" ca="1" si="7"/>
        <v>0</v>
      </c>
      <c r="U144">
        <f t="shared" ca="1" si="8"/>
        <v>1</v>
      </c>
    </row>
    <row r="145" spans="1:21" x14ac:dyDescent="0.35">
      <c r="A145">
        <v>6000142286</v>
      </c>
      <c r="B145" t="s">
        <v>600</v>
      </c>
      <c r="C145" t="s">
        <v>230</v>
      </c>
      <c r="D145" s="34" t="s">
        <v>231</v>
      </c>
      <c r="E145" s="1">
        <v>45813</v>
      </c>
      <c r="F145" s="1"/>
      <c r="G145" t="s">
        <v>318</v>
      </c>
      <c r="H145" t="s">
        <v>233</v>
      </c>
      <c r="I145" s="1">
        <v>45840</v>
      </c>
      <c r="J145" t="s">
        <v>234</v>
      </c>
      <c r="K145" t="s">
        <v>241</v>
      </c>
      <c r="L145" t="s">
        <v>171</v>
      </c>
      <c r="M145" t="s">
        <v>319</v>
      </c>
      <c r="N145" t="s">
        <v>237</v>
      </c>
      <c r="O145" t="s">
        <v>230</v>
      </c>
      <c r="P145"/>
      <c r="Q145" s="193" t="str">
        <f>IF(OR(
    AND(COUNTIF(Bugs!A:A,B145)&gt;0,ISNUMBER(SEARCH("x",INDEX(Bugs!C:C,MATCH(B145,Bugs!A:A,0))))),
    AND(COUNTIF(Bugs!B:B,B145)&gt;0,ISNUMBER(SEARCH("x",INDEX(Bugs!C:C,MATCH(B145,Bugs!B:B,0))))),
    AND(COUNTIF(Bugs!A:A,B145)&gt;0,ISNUMBER(SEARCH("x",INDEX(Bugs!D:D,MATCH(B145,Bugs!A:A,0))))),
    AND(COUNTIF(Bugs!B:B,B145)&gt;0,ISNUMBER(SEARCH("x",INDEX(Bugs!D:D,MATCH(B145,Bugs!B:B,0)))))
),"Y","")</f>
        <v/>
      </c>
      <c r="R145">
        <f ca="1">IF(OR(ISNUMBER(MATCH(L145,MasterData!$D$3:$D$18,0)),ISNUMBER(MATCH(L145,MasterData!$C$3:$C$18,0))),
    DATEDIF(E145,I145,"d"),
    DATEDIF(E145,TODAY(),"d"))</f>
        <v>27</v>
      </c>
      <c r="S145">
        <f t="shared" ca="1" si="6"/>
        <v>0</v>
      </c>
      <c r="T145">
        <f t="shared" ca="1" si="7"/>
        <v>1</v>
      </c>
      <c r="U145">
        <f t="shared" ca="1" si="8"/>
        <v>0</v>
      </c>
    </row>
    <row r="146" spans="1:21" x14ac:dyDescent="0.35">
      <c r="A146">
        <v>6000142434</v>
      </c>
      <c r="B146" t="s">
        <v>7</v>
      </c>
      <c r="C146" t="s">
        <v>230</v>
      </c>
      <c r="D146" s="34" t="s">
        <v>251</v>
      </c>
      <c r="E146" s="1">
        <v>45813</v>
      </c>
      <c r="F146" s="1">
        <v>45828</v>
      </c>
      <c r="G146" t="s">
        <v>577</v>
      </c>
      <c r="H146" t="s">
        <v>233</v>
      </c>
      <c r="I146" s="1">
        <v>45814</v>
      </c>
      <c r="J146" t="s">
        <v>560</v>
      </c>
      <c r="K146" t="s">
        <v>235</v>
      </c>
      <c r="L146" t="s">
        <v>183</v>
      </c>
      <c r="M146" t="s">
        <v>578</v>
      </c>
      <c r="N146" t="s">
        <v>237</v>
      </c>
      <c r="O146" t="s">
        <v>230</v>
      </c>
      <c r="P146" s="204" t="s">
        <v>798</v>
      </c>
      <c r="Q146" s="193" t="str">
        <f>IF(OR(
    AND(COUNTIF(Bugs!A:A,B146)&gt;0,ISNUMBER(SEARCH("x",INDEX(Bugs!C:C,MATCH(B146,Bugs!A:A,0))))),
    AND(COUNTIF(Bugs!B:B,B146)&gt;0,ISNUMBER(SEARCH("x",INDEX(Bugs!C:C,MATCH(B146,Bugs!B:B,0))))),
    AND(COUNTIF(Bugs!A:A,B146)&gt;0,ISNUMBER(SEARCH("x",INDEX(Bugs!D:D,MATCH(B146,Bugs!A:A,0))))),
    AND(COUNTIF(Bugs!B:B,B146)&gt;0,ISNUMBER(SEARCH("x",INDEX(Bugs!D:D,MATCH(B146,Bugs!B:B,0)))))
),"Y","")</f>
        <v/>
      </c>
      <c r="R146">
        <f ca="1">IF(OR(ISNUMBER(MATCH(L146,MasterData!$D$3:$D$18,0)),ISNUMBER(MATCH(L146,MasterData!$C$3:$C$18,0))),
    DATEDIF(E146,I146,"d"),
    DATEDIF(E146,TODAY(),"d"))</f>
        <v>194</v>
      </c>
      <c r="S146">
        <f t="shared" ca="1" si="6"/>
        <v>0</v>
      </c>
      <c r="T146">
        <f t="shared" ca="1" si="7"/>
        <v>0</v>
      </c>
      <c r="U146">
        <f t="shared" ca="1" si="8"/>
        <v>1</v>
      </c>
    </row>
    <row r="147" spans="1:21" x14ac:dyDescent="0.35">
      <c r="A147">
        <v>6000142441</v>
      </c>
      <c r="B147" t="s">
        <v>6</v>
      </c>
      <c r="C147" t="s">
        <v>230</v>
      </c>
      <c r="D147" s="34" t="s">
        <v>231</v>
      </c>
      <c r="E147" s="1">
        <v>45813</v>
      </c>
      <c r="F147" s="1"/>
      <c r="G147" t="s">
        <v>453</v>
      </c>
      <c r="H147" t="s">
        <v>233</v>
      </c>
      <c r="I147" s="1">
        <v>45910</v>
      </c>
      <c r="J147" t="s">
        <v>591</v>
      </c>
      <c r="K147" t="s">
        <v>235</v>
      </c>
      <c r="L147" t="s">
        <v>171</v>
      </c>
      <c r="M147" t="s">
        <v>579</v>
      </c>
      <c r="N147" t="s">
        <v>237</v>
      </c>
      <c r="O147" t="s">
        <v>230</v>
      </c>
      <c r="P147" s="204" t="s">
        <v>798</v>
      </c>
      <c r="Q147" s="193" t="str">
        <f>IF(OR(
    AND(COUNTIF(Bugs!A:A,B147)&gt;0,ISNUMBER(SEARCH("x",INDEX(Bugs!C:C,MATCH(B147,Bugs!A:A,0))))),
    AND(COUNTIF(Bugs!B:B,B147)&gt;0,ISNUMBER(SEARCH("x",INDEX(Bugs!C:C,MATCH(B147,Bugs!B:B,0))))),
    AND(COUNTIF(Bugs!A:A,B147)&gt;0,ISNUMBER(SEARCH("x",INDEX(Bugs!D:D,MATCH(B147,Bugs!A:A,0))))),
    AND(COUNTIF(Bugs!B:B,B147)&gt;0,ISNUMBER(SEARCH("x",INDEX(Bugs!D:D,MATCH(B147,Bugs!B:B,0)))))
),"Y","")</f>
        <v/>
      </c>
      <c r="R147">
        <f ca="1">IF(OR(ISNUMBER(MATCH(L147,MasterData!$D$3:$D$18,0)),ISNUMBER(MATCH(L147,MasterData!$C$3:$C$18,0))),
    DATEDIF(E147,I147,"d"),
    DATEDIF(E147,TODAY(),"d"))</f>
        <v>97</v>
      </c>
      <c r="S147">
        <f t="shared" ca="1" si="6"/>
        <v>0</v>
      </c>
      <c r="T147">
        <f t="shared" ca="1" si="7"/>
        <v>0</v>
      </c>
      <c r="U147">
        <f t="shared" ca="1" si="8"/>
        <v>1</v>
      </c>
    </row>
    <row r="148" spans="1:21" x14ac:dyDescent="0.35">
      <c r="A148">
        <v>6000142523</v>
      </c>
      <c r="B148" t="s">
        <v>580</v>
      </c>
      <c r="C148" t="s">
        <v>230</v>
      </c>
      <c r="D148" s="34" t="s">
        <v>581</v>
      </c>
      <c r="E148" s="1">
        <v>45814</v>
      </c>
      <c r="F148" s="1"/>
      <c r="G148" t="s">
        <v>582</v>
      </c>
      <c r="H148" t="s">
        <v>233</v>
      </c>
      <c r="I148" s="1">
        <v>45821</v>
      </c>
      <c r="J148" t="s">
        <v>234</v>
      </c>
      <c r="K148" t="s">
        <v>241</v>
      </c>
      <c r="L148" t="s">
        <v>171</v>
      </c>
      <c r="M148" t="s">
        <v>583</v>
      </c>
      <c r="N148" t="s">
        <v>237</v>
      </c>
      <c r="O148" t="s">
        <v>230</v>
      </c>
      <c r="P148"/>
      <c r="Q148" s="193" t="str">
        <f>IF(OR(
    AND(COUNTIF(Bugs!A:A,B148)&gt;0,ISNUMBER(SEARCH("x",INDEX(Bugs!C:C,MATCH(B148,Bugs!A:A,0))))),
    AND(COUNTIF(Bugs!B:B,B148)&gt;0,ISNUMBER(SEARCH("x",INDEX(Bugs!C:C,MATCH(B148,Bugs!B:B,0))))),
    AND(COUNTIF(Bugs!A:A,B148)&gt;0,ISNUMBER(SEARCH("x",INDEX(Bugs!D:D,MATCH(B148,Bugs!A:A,0))))),
    AND(COUNTIF(Bugs!B:B,B148)&gt;0,ISNUMBER(SEARCH("x",INDEX(Bugs!D:D,MATCH(B148,Bugs!B:B,0)))))
),"Y","")</f>
        <v/>
      </c>
      <c r="R148">
        <f ca="1">IF(OR(ISNUMBER(MATCH(L148,MasterData!$D$3:$D$18,0)),ISNUMBER(MATCH(L148,MasterData!$C$3:$C$18,0))),
    DATEDIF(E148,I148,"d"),
    DATEDIF(E148,TODAY(),"d"))</f>
        <v>7</v>
      </c>
      <c r="S148">
        <f t="shared" ca="1" si="6"/>
        <v>1</v>
      </c>
      <c r="T148">
        <f t="shared" ca="1" si="7"/>
        <v>0</v>
      </c>
      <c r="U148">
        <f t="shared" ca="1" si="8"/>
        <v>0</v>
      </c>
    </row>
    <row r="149" spans="1:21" x14ac:dyDescent="0.35">
      <c r="A149">
        <v>6000142666</v>
      </c>
      <c r="B149" t="s">
        <v>584</v>
      </c>
      <c r="C149" t="s">
        <v>230</v>
      </c>
      <c r="D149" s="34" t="s">
        <v>480</v>
      </c>
      <c r="E149" s="1">
        <v>45818</v>
      </c>
      <c r="F149" s="1"/>
      <c r="G149" t="s">
        <v>552</v>
      </c>
      <c r="H149" t="s">
        <v>233</v>
      </c>
      <c r="I149" s="1">
        <v>45833</v>
      </c>
      <c r="J149" t="s">
        <v>234</v>
      </c>
      <c r="K149" t="s">
        <v>241</v>
      </c>
      <c r="L149" t="s">
        <v>171</v>
      </c>
      <c r="M149" t="s">
        <v>585</v>
      </c>
      <c r="N149" t="s">
        <v>237</v>
      </c>
      <c r="O149" t="s">
        <v>230</v>
      </c>
      <c r="P149"/>
      <c r="Q149" s="193" t="str">
        <f>IF(OR(
    AND(COUNTIF(Bugs!A:A,B149)&gt;0,ISNUMBER(SEARCH("x",INDEX(Bugs!C:C,MATCH(B149,Bugs!A:A,0))))),
    AND(COUNTIF(Bugs!B:B,B149)&gt;0,ISNUMBER(SEARCH("x",INDEX(Bugs!C:C,MATCH(B149,Bugs!B:B,0))))),
    AND(COUNTIF(Bugs!A:A,B149)&gt;0,ISNUMBER(SEARCH("x",INDEX(Bugs!D:D,MATCH(B149,Bugs!A:A,0))))),
    AND(COUNTIF(Bugs!B:B,B149)&gt;0,ISNUMBER(SEARCH("x",INDEX(Bugs!D:D,MATCH(B149,Bugs!B:B,0)))))
),"Y","")</f>
        <v/>
      </c>
      <c r="R149">
        <f ca="1">IF(OR(ISNUMBER(MATCH(L149,MasterData!$D$3:$D$18,0)),ISNUMBER(MATCH(L149,MasterData!$C$3:$C$18,0))),
    DATEDIF(E149,I149,"d"),
    DATEDIF(E149,TODAY(),"d"))</f>
        <v>15</v>
      </c>
      <c r="S149">
        <f t="shared" ca="1" si="6"/>
        <v>0</v>
      </c>
      <c r="T149">
        <f t="shared" ca="1" si="7"/>
        <v>1</v>
      </c>
      <c r="U149">
        <f t="shared" ca="1" si="8"/>
        <v>0</v>
      </c>
    </row>
    <row r="150" spans="1:21" x14ac:dyDescent="0.35">
      <c r="A150">
        <v>6000142675</v>
      </c>
      <c r="B150" t="s">
        <v>230</v>
      </c>
      <c r="C150" t="s">
        <v>230</v>
      </c>
      <c r="D150" s="34" t="s">
        <v>254</v>
      </c>
      <c r="E150" s="1">
        <v>45818</v>
      </c>
      <c r="F150" s="1"/>
      <c r="G150" t="s">
        <v>400</v>
      </c>
      <c r="H150" t="s">
        <v>233</v>
      </c>
      <c r="I150" s="1">
        <v>45857</v>
      </c>
      <c r="J150" t="s">
        <v>245</v>
      </c>
      <c r="K150" t="s">
        <v>241</v>
      </c>
      <c r="L150" t="s">
        <v>171</v>
      </c>
      <c r="M150" t="s">
        <v>586</v>
      </c>
      <c r="N150" t="s">
        <v>237</v>
      </c>
      <c r="O150" t="s">
        <v>230</v>
      </c>
      <c r="P150"/>
      <c r="Q150" s="193" t="str">
        <f>IF(OR(
    AND(COUNTIF(Bugs!A:A,B150)&gt;0,ISNUMBER(SEARCH("x",INDEX(Bugs!C:C,MATCH(B150,Bugs!A:A,0))))),
    AND(COUNTIF(Bugs!B:B,B150)&gt;0,ISNUMBER(SEARCH("x",INDEX(Bugs!C:C,MATCH(B150,Bugs!B:B,0))))),
    AND(COUNTIF(Bugs!A:A,B150)&gt;0,ISNUMBER(SEARCH("x",INDEX(Bugs!D:D,MATCH(B150,Bugs!A:A,0))))),
    AND(COUNTIF(Bugs!B:B,B150)&gt;0,ISNUMBER(SEARCH("x",INDEX(Bugs!D:D,MATCH(B150,Bugs!B:B,0)))))
),"Y","")</f>
        <v/>
      </c>
      <c r="R150">
        <f ca="1">IF(OR(ISNUMBER(MATCH(L150,MasterData!$D$3:$D$18,0)),ISNUMBER(MATCH(L150,MasterData!$C$3:$C$18,0))),
    DATEDIF(E150,I150,"d"),
    DATEDIF(E150,TODAY(),"d"))</f>
        <v>39</v>
      </c>
      <c r="S150">
        <f t="shared" ca="1" si="6"/>
        <v>0</v>
      </c>
      <c r="T150">
        <f t="shared" ca="1" si="7"/>
        <v>0</v>
      </c>
      <c r="U150">
        <f t="shared" ca="1" si="8"/>
        <v>1</v>
      </c>
    </row>
    <row r="151" spans="1:21" x14ac:dyDescent="0.35">
      <c r="A151">
        <v>6000142684</v>
      </c>
      <c r="B151" t="s">
        <v>587</v>
      </c>
      <c r="C151" t="s">
        <v>230</v>
      </c>
      <c r="D151" s="34" t="s">
        <v>251</v>
      </c>
      <c r="E151" s="1">
        <v>45818</v>
      </c>
      <c r="F151" s="1"/>
      <c r="G151" t="s">
        <v>588</v>
      </c>
      <c r="H151" t="s">
        <v>233</v>
      </c>
      <c r="I151" s="1">
        <v>45825</v>
      </c>
      <c r="J151" t="s">
        <v>234</v>
      </c>
      <c r="K151" t="s">
        <v>235</v>
      </c>
      <c r="L151" t="s">
        <v>171</v>
      </c>
      <c r="M151" t="s">
        <v>589</v>
      </c>
      <c r="N151" t="s">
        <v>237</v>
      </c>
      <c r="O151" t="s">
        <v>230</v>
      </c>
      <c r="P151"/>
      <c r="Q151" s="193" t="str">
        <f>IF(OR(
    AND(COUNTIF(Bugs!A:A,B151)&gt;0,ISNUMBER(SEARCH("x",INDEX(Bugs!C:C,MATCH(B151,Bugs!A:A,0))))),
    AND(COUNTIF(Bugs!B:B,B151)&gt;0,ISNUMBER(SEARCH("x",INDEX(Bugs!C:C,MATCH(B151,Bugs!B:B,0))))),
    AND(COUNTIF(Bugs!A:A,B151)&gt;0,ISNUMBER(SEARCH("x",INDEX(Bugs!D:D,MATCH(B151,Bugs!A:A,0))))),
    AND(COUNTIF(Bugs!B:B,B151)&gt;0,ISNUMBER(SEARCH("x",INDEX(Bugs!D:D,MATCH(B151,Bugs!B:B,0)))))
),"Y","")</f>
        <v/>
      </c>
      <c r="R151">
        <f ca="1">IF(OR(ISNUMBER(MATCH(L151,MasterData!$D$3:$D$18,0)),ISNUMBER(MATCH(L151,MasterData!$C$3:$C$18,0))),
    DATEDIF(E151,I151,"d"),
    DATEDIF(E151,TODAY(),"d"))</f>
        <v>7</v>
      </c>
      <c r="S151">
        <f t="shared" ca="1" si="6"/>
        <v>1</v>
      </c>
      <c r="T151">
        <f t="shared" ca="1" si="7"/>
        <v>0</v>
      </c>
      <c r="U151">
        <f t="shared" ca="1" si="8"/>
        <v>0</v>
      </c>
    </row>
    <row r="152" spans="1:21" x14ac:dyDescent="0.35">
      <c r="A152">
        <v>6000142800</v>
      </c>
      <c r="B152" t="s">
        <v>590</v>
      </c>
      <c r="C152" t="s">
        <v>230</v>
      </c>
      <c r="D152" s="34" t="s">
        <v>480</v>
      </c>
      <c r="E152" s="1">
        <v>45819</v>
      </c>
      <c r="F152" s="1"/>
      <c r="G152" t="s">
        <v>552</v>
      </c>
      <c r="H152" t="s">
        <v>233</v>
      </c>
      <c r="I152" s="1">
        <v>45840</v>
      </c>
      <c r="J152" t="s">
        <v>234</v>
      </c>
      <c r="K152" t="s">
        <v>241</v>
      </c>
      <c r="L152" t="s">
        <v>171</v>
      </c>
      <c r="M152" t="s">
        <v>592</v>
      </c>
      <c r="N152" t="s">
        <v>237</v>
      </c>
      <c r="O152" t="s">
        <v>230</v>
      </c>
      <c r="P152"/>
      <c r="Q152" s="193" t="str">
        <f>IF(OR(
    AND(COUNTIF(Bugs!A:A,B152)&gt;0,ISNUMBER(SEARCH("x",INDEX(Bugs!C:C,MATCH(B152,Bugs!A:A,0))))),
    AND(COUNTIF(Bugs!B:B,B152)&gt;0,ISNUMBER(SEARCH("x",INDEX(Bugs!C:C,MATCH(B152,Bugs!B:B,0))))),
    AND(COUNTIF(Bugs!A:A,B152)&gt;0,ISNUMBER(SEARCH("x",INDEX(Bugs!D:D,MATCH(B152,Bugs!A:A,0))))),
    AND(COUNTIF(Bugs!B:B,B152)&gt;0,ISNUMBER(SEARCH("x",INDEX(Bugs!D:D,MATCH(B152,Bugs!B:B,0)))))
),"Y","")</f>
        <v/>
      </c>
      <c r="R152">
        <f ca="1">IF(OR(ISNUMBER(MATCH(L152,MasterData!$D$3:$D$18,0)),ISNUMBER(MATCH(L152,MasterData!$C$3:$C$18,0))),
    DATEDIF(E152,I152,"d"),
    DATEDIF(E152,TODAY(),"d"))</f>
        <v>21</v>
      </c>
      <c r="S152">
        <f t="shared" ca="1" si="6"/>
        <v>0</v>
      </c>
      <c r="T152">
        <f t="shared" ca="1" si="7"/>
        <v>1</v>
      </c>
      <c r="U152">
        <f t="shared" ca="1" si="8"/>
        <v>0</v>
      </c>
    </row>
    <row r="153" spans="1:21" x14ac:dyDescent="0.35">
      <c r="A153">
        <v>6000142856</v>
      </c>
      <c r="B153" t="s">
        <v>593</v>
      </c>
      <c r="C153" t="s">
        <v>230</v>
      </c>
      <c r="D153" s="34" t="s">
        <v>594</v>
      </c>
      <c r="E153" s="1">
        <v>45819</v>
      </c>
      <c r="F153" s="1"/>
      <c r="G153" t="s">
        <v>552</v>
      </c>
      <c r="H153" t="s">
        <v>230</v>
      </c>
      <c r="I153" s="1">
        <v>45826</v>
      </c>
      <c r="J153" t="s">
        <v>234</v>
      </c>
      <c r="K153" t="s">
        <v>241</v>
      </c>
      <c r="L153" t="s">
        <v>171</v>
      </c>
      <c r="M153" t="s">
        <v>595</v>
      </c>
      <c r="N153" t="s">
        <v>237</v>
      </c>
      <c r="O153" t="s">
        <v>230</v>
      </c>
      <c r="P153"/>
      <c r="Q153" s="193" t="str">
        <f>IF(OR(
    AND(COUNTIF(Bugs!A:A,B153)&gt;0,ISNUMBER(SEARCH("x",INDEX(Bugs!C:C,MATCH(B153,Bugs!A:A,0))))),
    AND(COUNTIF(Bugs!B:B,B153)&gt;0,ISNUMBER(SEARCH("x",INDEX(Bugs!C:C,MATCH(B153,Bugs!B:B,0))))),
    AND(COUNTIF(Bugs!A:A,B153)&gt;0,ISNUMBER(SEARCH("x",INDEX(Bugs!D:D,MATCH(B153,Bugs!A:A,0))))),
    AND(COUNTIF(Bugs!B:B,B153)&gt;0,ISNUMBER(SEARCH("x",INDEX(Bugs!D:D,MATCH(B153,Bugs!B:B,0)))))
),"Y","")</f>
        <v/>
      </c>
      <c r="R153">
        <f ca="1">IF(OR(ISNUMBER(MATCH(L153,MasterData!$D$3:$D$18,0)),ISNUMBER(MATCH(L153,MasterData!$C$3:$C$18,0))),
    DATEDIF(E153,I153,"d"),
    DATEDIF(E153,TODAY(),"d"))</f>
        <v>7</v>
      </c>
      <c r="S153">
        <f t="shared" ca="1" si="6"/>
        <v>1</v>
      </c>
      <c r="T153">
        <f t="shared" ca="1" si="7"/>
        <v>0</v>
      </c>
      <c r="U153">
        <f t="shared" ca="1" si="8"/>
        <v>0</v>
      </c>
    </row>
    <row r="154" spans="1:21" x14ac:dyDescent="0.35">
      <c r="A154">
        <v>6000142896</v>
      </c>
      <c r="B154" t="s">
        <v>230</v>
      </c>
      <c r="C154" t="s">
        <v>230</v>
      </c>
      <c r="D154" s="34" t="s">
        <v>254</v>
      </c>
      <c r="E154" s="1">
        <v>45819</v>
      </c>
      <c r="F154" s="1"/>
      <c r="G154" t="s">
        <v>400</v>
      </c>
      <c r="H154" t="s">
        <v>240</v>
      </c>
      <c r="I154" s="1">
        <v>45856</v>
      </c>
      <c r="J154" t="s">
        <v>631</v>
      </c>
      <c r="K154" t="s">
        <v>347</v>
      </c>
      <c r="L154" t="s">
        <v>164</v>
      </c>
      <c r="M154" t="s">
        <v>596</v>
      </c>
      <c r="N154" t="s">
        <v>237</v>
      </c>
      <c r="O154" t="s">
        <v>230</v>
      </c>
      <c r="P154" s="204" t="s">
        <v>798</v>
      </c>
      <c r="Q154" s="193" t="str">
        <f>IF(OR(
    AND(COUNTIF(Bugs!A:A,B154)&gt;0,ISNUMBER(SEARCH("x",INDEX(Bugs!C:C,MATCH(B154,Bugs!A:A,0))))),
    AND(COUNTIF(Bugs!B:B,B154)&gt;0,ISNUMBER(SEARCH("x",INDEX(Bugs!C:C,MATCH(B154,Bugs!B:B,0))))),
    AND(COUNTIF(Bugs!A:A,B154)&gt;0,ISNUMBER(SEARCH("x",INDEX(Bugs!D:D,MATCH(B154,Bugs!A:A,0))))),
    AND(COUNTIF(Bugs!B:B,B154)&gt;0,ISNUMBER(SEARCH("x",INDEX(Bugs!D:D,MATCH(B154,Bugs!B:B,0)))))
),"Y","")</f>
        <v/>
      </c>
      <c r="R154">
        <f ca="1">IF(OR(ISNUMBER(MATCH(L154,MasterData!$D$3:$D$18,0)),ISNUMBER(MATCH(L154,MasterData!$C$3:$C$18,0))),
    DATEDIF(E154,I154,"d"),
    DATEDIF(E154,TODAY(),"d"))</f>
        <v>188</v>
      </c>
      <c r="S154">
        <f t="shared" ca="1" si="6"/>
        <v>0</v>
      </c>
      <c r="T154">
        <f t="shared" ca="1" si="7"/>
        <v>0</v>
      </c>
      <c r="U154">
        <f t="shared" ca="1" si="8"/>
        <v>1</v>
      </c>
    </row>
    <row r="155" spans="1:21" x14ac:dyDescent="0.35">
      <c r="A155">
        <v>6000142903</v>
      </c>
      <c r="B155" t="s">
        <v>230</v>
      </c>
      <c r="C155" t="s">
        <v>230</v>
      </c>
      <c r="D155" s="34" t="s">
        <v>251</v>
      </c>
      <c r="E155" s="1">
        <v>45819</v>
      </c>
      <c r="F155" s="1">
        <v>45842</v>
      </c>
      <c r="G155" t="s">
        <v>601</v>
      </c>
      <c r="H155" t="s">
        <v>233</v>
      </c>
      <c r="I155" s="1">
        <v>45833</v>
      </c>
      <c r="J155" t="s">
        <v>620</v>
      </c>
      <c r="K155" t="s">
        <v>241</v>
      </c>
      <c r="L155" t="s">
        <v>171</v>
      </c>
      <c r="M155" t="s">
        <v>603</v>
      </c>
      <c r="N155" t="s">
        <v>237</v>
      </c>
      <c r="O155" t="s">
        <v>230</v>
      </c>
      <c r="P155"/>
      <c r="Q155" s="193" t="str">
        <f>IF(OR(
    AND(COUNTIF(Bugs!A:A,B155)&gt;0,ISNUMBER(SEARCH("x",INDEX(Bugs!C:C,MATCH(B155,Bugs!A:A,0))))),
    AND(COUNTIF(Bugs!B:B,B155)&gt;0,ISNUMBER(SEARCH("x",INDEX(Bugs!C:C,MATCH(B155,Bugs!B:B,0))))),
    AND(COUNTIF(Bugs!A:A,B155)&gt;0,ISNUMBER(SEARCH("x",INDEX(Bugs!D:D,MATCH(B155,Bugs!A:A,0))))),
    AND(COUNTIF(Bugs!B:B,B155)&gt;0,ISNUMBER(SEARCH("x",INDEX(Bugs!D:D,MATCH(B155,Bugs!B:B,0)))))
),"Y","")</f>
        <v/>
      </c>
      <c r="R155">
        <f ca="1">IF(OR(ISNUMBER(MATCH(L155,MasterData!$D$3:$D$18,0)),ISNUMBER(MATCH(L155,MasterData!$C$3:$C$18,0))),
    DATEDIF(E155,I155,"d"),
    DATEDIF(E155,TODAY(),"d"))</f>
        <v>14</v>
      </c>
      <c r="S155">
        <f t="shared" ca="1" si="6"/>
        <v>0</v>
      </c>
      <c r="T155">
        <f t="shared" ca="1" si="7"/>
        <v>1</v>
      </c>
      <c r="U155">
        <f t="shared" ca="1" si="8"/>
        <v>0</v>
      </c>
    </row>
    <row r="156" spans="1:21" x14ac:dyDescent="0.35">
      <c r="A156">
        <v>6000143191</v>
      </c>
      <c r="B156" t="s">
        <v>230</v>
      </c>
      <c r="C156" t="s">
        <v>230</v>
      </c>
      <c r="D156" s="34" t="s">
        <v>254</v>
      </c>
      <c r="E156" s="1">
        <v>45821</v>
      </c>
      <c r="F156" s="1"/>
      <c r="G156" t="s">
        <v>400</v>
      </c>
      <c r="H156" t="s">
        <v>240</v>
      </c>
      <c r="I156" s="1">
        <v>45845</v>
      </c>
      <c r="J156" t="s">
        <v>201</v>
      </c>
      <c r="K156" t="s">
        <v>241</v>
      </c>
      <c r="L156" t="s">
        <v>171</v>
      </c>
      <c r="M156" t="s">
        <v>597</v>
      </c>
      <c r="N156" t="s">
        <v>237</v>
      </c>
      <c r="O156" t="s">
        <v>230</v>
      </c>
      <c r="P156"/>
      <c r="Q156" s="193" t="str">
        <f>IF(OR(
    AND(COUNTIF(Bugs!A:A,B156)&gt;0,ISNUMBER(SEARCH("x",INDEX(Bugs!C:C,MATCH(B156,Bugs!A:A,0))))),
    AND(COUNTIF(Bugs!B:B,B156)&gt;0,ISNUMBER(SEARCH("x",INDEX(Bugs!C:C,MATCH(B156,Bugs!B:B,0))))),
    AND(COUNTIF(Bugs!A:A,B156)&gt;0,ISNUMBER(SEARCH("x",INDEX(Bugs!D:D,MATCH(B156,Bugs!A:A,0))))),
    AND(COUNTIF(Bugs!B:B,B156)&gt;0,ISNUMBER(SEARCH("x",INDEX(Bugs!D:D,MATCH(B156,Bugs!B:B,0)))))
),"Y","")</f>
        <v/>
      </c>
      <c r="R156">
        <f ca="1">IF(OR(ISNUMBER(MATCH(L156,MasterData!$D$3:$D$18,0)),ISNUMBER(MATCH(L156,MasterData!$C$3:$C$18,0))),
    DATEDIF(E156,I156,"d"),
    DATEDIF(E156,TODAY(),"d"))</f>
        <v>24</v>
      </c>
      <c r="S156">
        <f t="shared" ca="1" si="6"/>
        <v>0</v>
      </c>
      <c r="T156">
        <f t="shared" ca="1" si="7"/>
        <v>1</v>
      </c>
      <c r="U156">
        <f t="shared" ca="1" si="8"/>
        <v>0</v>
      </c>
    </row>
    <row r="157" spans="1:21" x14ac:dyDescent="0.35">
      <c r="A157">
        <v>6000143230</v>
      </c>
      <c r="B157" t="s">
        <v>230</v>
      </c>
      <c r="C157" t="s">
        <v>230</v>
      </c>
      <c r="D157" s="34" t="s">
        <v>254</v>
      </c>
      <c r="E157" s="1">
        <v>45821</v>
      </c>
      <c r="F157" s="1"/>
      <c r="G157" t="s">
        <v>400</v>
      </c>
      <c r="H157" t="s">
        <v>233</v>
      </c>
      <c r="I157" s="1">
        <v>45845</v>
      </c>
      <c r="J157" t="s">
        <v>201</v>
      </c>
      <c r="K157" t="s">
        <v>241</v>
      </c>
      <c r="L157" t="s">
        <v>171</v>
      </c>
      <c r="M157" t="s">
        <v>598</v>
      </c>
      <c r="N157" t="s">
        <v>237</v>
      </c>
      <c r="O157" t="s">
        <v>230</v>
      </c>
      <c r="P157"/>
      <c r="Q157" s="193" t="str">
        <f>IF(OR(
    AND(COUNTIF(Bugs!A:A,B157)&gt;0,ISNUMBER(SEARCH("x",INDEX(Bugs!C:C,MATCH(B157,Bugs!A:A,0))))),
    AND(COUNTIF(Bugs!B:B,B157)&gt;0,ISNUMBER(SEARCH("x",INDEX(Bugs!C:C,MATCH(B157,Bugs!B:B,0))))),
    AND(COUNTIF(Bugs!A:A,B157)&gt;0,ISNUMBER(SEARCH("x",INDEX(Bugs!D:D,MATCH(B157,Bugs!A:A,0))))),
    AND(COUNTIF(Bugs!B:B,B157)&gt;0,ISNUMBER(SEARCH("x",INDEX(Bugs!D:D,MATCH(B157,Bugs!B:B,0)))))
),"Y","")</f>
        <v/>
      </c>
      <c r="R157">
        <f ca="1">IF(OR(ISNUMBER(MATCH(L157,MasterData!$D$3:$D$18,0)),ISNUMBER(MATCH(L157,MasterData!$C$3:$C$18,0))),
    DATEDIF(E157,I157,"d"),
    DATEDIF(E157,TODAY(),"d"))</f>
        <v>24</v>
      </c>
      <c r="S157">
        <f t="shared" ca="1" si="6"/>
        <v>0</v>
      </c>
      <c r="T157">
        <f t="shared" ca="1" si="7"/>
        <v>1</v>
      </c>
      <c r="U157">
        <f t="shared" ca="1" si="8"/>
        <v>0</v>
      </c>
    </row>
    <row r="158" spans="1:21" x14ac:dyDescent="0.35">
      <c r="A158">
        <v>6000143231</v>
      </c>
      <c r="B158" t="s">
        <v>230</v>
      </c>
      <c r="C158" t="s">
        <v>230</v>
      </c>
      <c r="D158" s="34" t="s">
        <v>254</v>
      </c>
      <c r="E158" s="1">
        <v>45821</v>
      </c>
      <c r="F158" s="1"/>
      <c r="G158" t="s">
        <v>400</v>
      </c>
      <c r="H158" t="s">
        <v>233</v>
      </c>
      <c r="I158" s="1">
        <v>45848</v>
      </c>
      <c r="J158" t="s">
        <v>631</v>
      </c>
      <c r="K158" t="s">
        <v>241</v>
      </c>
      <c r="L158" t="s">
        <v>171</v>
      </c>
      <c r="M158" t="s">
        <v>599</v>
      </c>
      <c r="N158" t="s">
        <v>237</v>
      </c>
      <c r="O158" t="s">
        <v>230</v>
      </c>
      <c r="P158"/>
      <c r="Q158" s="193" t="str">
        <f>IF(OR(
    AND(COUNTIF(Bugs!A:A,B158)&gt;0,ISNUMBER(SEARCH("x",INDEX(Bugs!C:C,MATCH(B158,Bugs!A:A,0))))),
    AND(COUNTIF(Bugs!B:B,B158)&gt;0,ISNUMBER(SEARCH("x",INDEX(Bugs!C:C,MATCH(B158,Bugs!B:B,0))))),
    AND(COUNTIF(Bugs!A:A,B158)&gt;0,ISNUMBER(SEARCH("x",INDEX(Bugs!D:D,MATCH(B158,Bugs!A:A,0))))),
    AND(COUNTIF(Bugs!B:B,B158)&gt;0,ISNUMBER(SEARCH("x",INDEX(Bugs!D:D,MATCH(B158,Bugs!B:B,0)))))
),"Y","")</f>
        <v/>
      </c>
      <c r="R158">
        <f ca="1">IF(OR(ISNUMBER(MATCH(L158,MasterData!$D$3:$D$18,0)),ISNUMBER(MATCH(L158,MasterData!$C$3:$C$18,0))),
    DATEDIF(E158,I158,"d"),
    DATEDIF(E158,TODAY(),"d"))</f>
        <v>27</v>
      </c>
      <c r="S158">
        <f t="shared" ca="1" si="6"/>
        <v>0</v>
      </c>
      <c r="T158">
        <f t="shared" ca="1" si="7"/>
        <v>1</v>
      </c>
      <c r="U158">
        <f t="shared" ca="1" si="8"/>
        <v>0</v>
      </c>
    </row>
    <row r="159" spans="1:21" x14ac:dyDescent="0.35">
      <c r="A159">
        <v>6000143290</v>
      </c>
      <c r="B159" t="s">
        <v>230</v>
      </c>
      <c r="C159" t="s">
        <v>230</v>
      </c>
      <c r="D159" s="34" t="s">
        <v>254</v>
      </c>
      <c r="E159" s="1">
        <v>45824</v>
      </c>
      <c r="F159" s="1"/>
      <c r="G159" t="s">
        <v>400</v>
      </c>
      <c r="H159" t="s">
        <v>604</v>
      </c>
      <c r="I159" s="1">
        <v>45845</v>
      </c>
      <c r="J159" t="s">
        <v>201</v>
      </c>
      <c r="K159" t="s">
        <v>241</v>
      </c>
      <c r="L159" t="s">
        <v>171</v>
      </c>
      <c r="M159" t="s">
        <v>605</v>
      </c>
      <c r="N159" t="s">
        <v>237</v>
      </c>
      <c r="O159" t="s">
        <v>230</v>
      </c>
      <c r="P159"/>
      <c r="Q159" s="193" t="str">
        <f>IF(OR(
    AND(COUNTIF(Bugs!A:A,B159)&gt;0,ISNUMBER(SEARCH("x",INDEX(Bugs!C:C,MATCH(B159,Bugs!A:A,0))))),
    AND(COUNTIF(Bugs!B:B,B159)&gt;0,ISNUMBER(SEARCH("x",INDEX(Bugs!C:C,MATCH(B159,Bugs!B:B,0))))),
    AND(COUNTIF(Bugs!A:A,B159)&gt;0,ISNUMBER(SEARCH("x",INDEX(Bugs!D:D,MATCH(B159,Bugs!A:A,0))))),
    AND(COUNTIF(Bugs!B:B,B159)&gt;0,ISNUMBER(SEARCH("x",INDEX(Bugs!D:D,MATCH(B159,Bugs!B:B,0)))))
),"Y","")</f>
        <v/>
      </c>
      <c r="R159">
        <f ca="1">IF(OR(ISNUMBER(MATCH(L159,MasterData!$D$3:$D$18,0)),ISNUMBER(MATCH(L159,MasterData!$C$3:$C$18,0))),
    DATEDIF(E159,I159,"d"),
    DATEDIF(E159,TODAY(),"d"))</f>
        <v>21</v>
      </c>
      <c r="S159">
        <f t="shared" ca="1" si="6"/>
        <v>0</v>
      </c>
      <c r="T159">
        <f t="shared" ca="1" si="7"/>
        <v>1</v>
      </c>
      <c r="U159">
        <f t="shared" ca="1" si="8"/>
        <v>0</v>
      </c>
    </row>
    <row r="160" spans="1:21" x14ac:dyDescent="0.35">
      <c r="A160">
        <v>6000143344</v>
      </c>
      <c r="B160" t="s">
        <v>606</v>
      </c>
      <c r="C160" t="s">
        <v>230</v>
      </c>
      <c r="D160" s="34" t="s">
        <v>594</v>
      </c>
      <c r="E160" s="1">
        <v>45824</v>
      </c>
      <c r="F160" s="1"/>
      <c r="G160" t="s">
        <v>607</v>
      </c>
      <c r="H160" t="s">
        <v>233</v>
      </c>
      <c r="I160" s="1">
        <v>45832</v>
      </c>
      <c r="J160" t="s">
        <v>234</v>
      </c>
      <c r="K160" t="s">
        <v>241</v>
      </c>
      <c r="L160" t="s">
        <v>171</v>
      </c>
      <c r="M160" t="s">
        <v>608</v>
      </c>
      <c r="N160" t="s">
        <v>237</v>
      </c>
      <c r="O160" t="s">
        <v>230</v>
      </c>
      <c r="P160"/>
      <c r="Q160" s="193" t="str">
        <f>IF(OR(
    AND(COUNTIF(Bugs!A:A,B160)&gt;0,ISNUMBER(SEARCH("x",INDEX(Bugs!C:C,MATCH(B160,Bugs!A:A,0))))),
    AND(COUNTIF(Bugs!B:B,B160)&gt;0,ISNUMBER(SEARCH("x",INDEX(Bugs!C:C,MATCH(B160,Bugs!B:B,0))))),
    AND(COUNTIF(Bugs!A:A,B160)&gt;0,ISNUMBER(SEARCH("x",INDEX(Bugs!D:D,MATCH(B160,Bugs!A:A,0))))),
    AND(COUNTIF(Bugs!B:B,B160)&gt;0,ISNUMBER(SEARCH("x",INDEX(Bugs!D:D,MATCH(B160,Bugs!B:B,0)))))
),"Y","")</f>
        <v/>
      </c>
      <c r="R160">
        <f ca="1">IF(OR(ISNUMBER(MATCH(L160,MasterData!$D$3:$D$18,0)),ISNUMBER(MATCH(L160,MasterData!$C$3:$C$18,0))),
    DATEDIF(E160,I160,"d"),
    DATEDIF(E160,TODAY(),"d"))</f>
        <v>8</v>
      </c>
      <c r="S160">
        <f t="shared" ca="1" si="6"/>
        <v>0</v>
      </c>
      <c r="T160">
        <f t="shared" ca="1" si="7"/>
        <v>1</v>
      </c>
      <c r="U160">
        <f t="shared" ca="1" si="8"/>
        <v>0</v>
      </c>
    </row>
    <row r="161" spans="1:21" x14ac:dyDescent="0.35">
      <c r="A161">
        <v>6000143384</v>
      </c>
      <c r="B161" t="s">
        <v>609</v>
      </c>
      <c r="C161" t="s">
        <v>230</v>
      </c>
      <c r="D161" s="34" t="s">
        <v>480</v>
      </c>
      <c r="E161" s="1">
        <v>45824</v>
      </c>
      <c r="F161" s="1"/>
      <c r="G161" t="s">
        <v>329</v>
      </c>
      <c r="H161" t="s">
        <v>233</v>
      </c>
      <c r="I161" s="1">
        <v>45833</v>
      </c>
      <c r="J161" t="s">
        <v>234</v>
      </c>
      <c r="K161" t="s">
        <v>241</v>
      </c>
      <c r="L161" t="s">
        <v>171</v>
      </c>
      <c r="M161" t="s">
        <v>610</v>
      </c>
      <c r="N161" t="s">
        <v>237</v>
      </c>
      <c r="O161" t="s">
        <v>230</v>
      </c>
      <c r="P161"/>
      <c r="Q161" s="193" t="str">
        <f>IF(OR(
    AND(COUNTIF(Bugs!A:A,B161)&gt;0,ISNUMBER(SEARCH("x",INDEX(Bugs!C:C,MATCH(B161,Bugs!A:A,0))))),
    AND(COUNTIF(Bugs!B:B,B161)&gt;0,ISNUMBER(SEARCH("x",INDEX(Bugs!C:C,MATCH(B161,Bugs!B:B,0))))),
    AND(COUNTIF(Bugs!A:A,B161)&gt;0,ISNUMBER(SEARCH("x",INDEX(Bugs!D:D,MATCH(B161,Bugs!A:A,0))))),
    AND(COUNTIF(Bugs!B:B,B161)&gt;0,ISNUMBER(SEARCH("x",INDEX(Bugs!D:D,MATCH(B161,Bugs!B:B,0)))))
),"Y","")</f>
        <v/>
      </c>
      <c r="R161">
        <f ca="1">IF(OR(ISNUMBER(MATCH(L161,MasterData!$D$3:$D$18,0)),ISNUMBER(MATCH(L161,MasterData!$C$3:$C$18,0))),
    DATEDIF(E161,I161,"d"),
    DATEDIF(E161,TODAY(),"d"))</f>
        <v>9</v>
      </c>
      <c r="S161">
        <f t="shared" ca="1" si="6"/>
        <v>0</v>
      </c>
      <c r="T161">
        <f t="shared" ca="1" si="7"/>
        <v>1</v>
      </c>
      <c r="U161">
        <f t="shared" ca="1" si="8"/>
        <v>0</v>
      </c>
    </row>
    <row r="162" spans="1:21" x14ac:dyDescent="0.35">
      <c r="A162">
        <v>6000143505</v>
      </c>
      <c r="B162" t="s">
        <v>230</v>
      </c>
      <c r="C162" t="s">
        <v>230</v>
      </c>
      <c r="D162" s="34" t="s">
        <v>480</v>
      </c>
      <c r="E162" s="1">
        <v>45825</v>
      </c>
      <c r="F162" s="1"/>
      <c r="G162" t="s">
        <v>611</v>
      </c>
      <c r="H162" t="s">
        <v>233</v>
      </c>
      <c r="I162" s="1">
        <v>45852</v>
      </c>
      <c r="J162" t="s">
        <v>256</v>
      </c>
      <c r="K162" t="s">
        <v>241</v>
      </c>
      <c r="L162" t="s">
        <v>171</v>
      </c>
      <c r="M162" t="s">
        <v>612</v>
      </c>
      <c r="N162" t="s">
        <v>237</v>
      </c>
      <c r="O162" t="s">
        <v>230</v>
      </c>
      <c r="P162"/>
      <c r="Q162" s="193" t="str">
        <f>IF(OR(
    AND(COUNTIF(Bugs!A:A,B162)&gt;0,ISNUMBER(SEARCH("x",INDEX(Bugs!C:C,MATCH(B162,Bugs!A:A,0))))),
    AND(COUNTIF(Bugs!B:B,B162)&gt;0,ISNUMBER(SEARCH("x",INDEX(Bugs!C:C,MATCH(B162,Bugs!B:B,0))))),
    AND(COUNTIF(Bugs!A:A,B162)&gt;0,ISNUMBER(SEARCH("x",INDEX(Bugs!D:D,MATCH(B162,Bugs!A:A,0))))),
    AND(COUNTIF(Bugs!B:B,B162)&gt;0,ISNUMBER(SEARCH("x",INDEX(Bugs!D:D,MATCH(B162,Bugs!B:B,0)))))
),"Y","")</f>
        <v/>
      </c>
      <c r="R162">
        <f ca="1">IF(OR(ISNUMBER(MATCH(L162,MasterData!$D$3:$D$18,0)),ISNUMBER(MATCH(L162,MasterData!$C$3:$C$18,0))),
    DATEDIF(E162,I162,"d"),
    DATEDIF(E162,TODAY(),"d"))</f>
        <v>27</v>
      </c>
      <c r="S162">
        <f t="shared" ca="1" si="6"/>
        <v>0</v>
      </c>
      <c r="T162">
        <f t="shared" ca="1" si="7"/>
        <v>1</v>
      </c>
      <c r="U162">
        <f t="shared" ca="1" si="8"/>
        <v>0</v>
      </c>
    </row>
    <row r="163" spans="1:21" x14ac:dyDescent="0.35">
      <c r="A163">
        <v>6000143525</v>
      </c>
      <c r="B163" t="s">
        <v>230</v>
      </c>
      <c r="C163" t="s">
        <v>230</v>
      </c>
      <c r="D163" s="34" t="s">
        <v>480</v>
      </c>
      <c r="E163" s="1">
        <v>45825</v>
      </c>
      <c r="F163" s="1"/>
      <c r="G163" t="s">
        <v>613</v>
      </c>
      <c r="H163" t="s">
        <v>233</v>
      </c>
      <c r="I163" s="1">
        <v>45842</v>
      </c>
      <c r="J163" t="s">
        <v>201</v>
      </c>
      <c r="K163" t="s">
        <v>241</v>
      </c>
      <c r="L163" t="s">
        <v>171</v>
      </c>
      <c r="M163" t="s">
        <v>614</v>
      </c>
      <c r="N163" t="s">
        <v>237</v>
      </c>
      <c r="O163" t="s">
        <v>230</v>
      </c>
      <c r="P163"/>
      <c r="Q163" s="193" t="str">
        <f>IF(OR(
    AND(COUNTIF(Bugs!A:A,B163)&gt;0,ISNUMBER(SEARCH("x",INDEX(Bugs!C:C,MATCH(B163,Bugs!A:A,0))))),
    AND(COUNTIF(Bugs!B:B,B163)&gt;0,ISNUMBER(SEARCH("x",INDEX(Bugs!C:C,MATCH(B163,Bugs!B:B,0))))),
    AND(COUNTIF(Bugs!A:A,B163)&gt;0,ISNUMBER(SEARCH("x",INDEX(Bugs!D:D,MATCH(B163,Bugs!A:A,0))))),
    AND(COUNTIF(Bugs!B:B,B163)&gt;0,ISNUMBER(SEARCH("x",INDEX(Bugs!D:D,MATCH(B163,Bugs!B:B,0)))))
),"Y","")</f>
        <v/>
      </c>
      <c r="R163">
        <f ca="1">IF(OR(ISNUMBER(MATCH(L163,MasterData!$D$3:$D$18,0)),ISNUMBER(MATCH(L163,MasterData!$C$3:$C$18,0))),
    DATEDIF(E163,I163,"d"),
    DATEDIF(E163,TODAY(),"d"))</f>
        <v>17</v>
      </c>
      <c r="S163">
        <f t="shared" ca="1" si="6"/>
        <v>0</v>
      </c>
      <c r="T163">
        <f t="shared" ca="1" si="7"/>
        <v>1</v>
      </c>
      <c r="U163">
        <f t="shared" ca="1" si="8"/>
        <v>0</v>
      </c>
    </row>
    <row r="164" spans="1:21" x14ac:dyDescent="0.35">
      <c r="A164">
        <v>6000143567</v>
      </c>
      <c r="B164" t="s">
        <v>615</v>
      </c>
      <c r="C164" t="s">
        <v>230</v>
      </c>
      <c r="D164" s="34" t="s">
        <v>231</v>
      </c>
      <c r="E164" s="1">
        <v>45826</v>
      </c>
      <c r="F164" s="1"/>
      <c r="G164" t="s">
        <v>293</v>
      </c>
      <c r="H164" t="s">
        <v>245</v>
      </c>
      <c r="I164" s="1">
        <v>45833</v>
      </c>
      <c r="J164" t="s">
        <v>234</v>
      </c>
      <c r="K164" t="s">
        <v>241</v>
      </c>
      <c r="L164" t="s">
        <v>171</v>
      </c>
      <c r="M164" t="s">
        <v>616</v>
      </c>
      <c r="N164" t="s">
        <v>237</v>
      </c>
      <c r="O164" t="s">
        <v>230</v>
      </c>
      <c r="P164"/>
      <c r="Q164" s="193" t="str">
        <f>IF(OR(
    AND(COUNTIF(Bugs!A:A,B164)&gt;0,ISNUMBER(SEARCH("x",INDEX(Bugs!C:C,MATCH(B164,Bugs!A:A,0))))),
    AND(COUNTIF(Bugs!B:B,B164)&gt;0,ISNUMBER(SEARCH("x",INDEX(Bugs!C:C,MATCH(B164,Bugs!B:B,0))))),
    AND(COUNTIF(Bugs!A:A,B164)&gt;0,ISNUMBER(SEARCH("x",INDEX(Bugs!D:D,MATCH(B164,Bugs!A:A,0))))),
    AND(COUNTIF(Bugs!B:B,B164)&gt;0,ISNUMBER(SEARCH("x",INDEX(Bugs!D:D,MATCH(B164,Bugs!B:B,0)))))
),"Y","")</f>
        <v/>
      </c>
      <c r="R164">
        <f ca="1">IF(OR(ISNUMBER(MATCH(L164,MasterData!$D$3:$D$18,0)),ISNUMBER(MATCH(L164,MasterData!$C$3:$C$18,0))),
    DATEDIF(E164,I164,"d"),
    DATEDIF(E164,TODAY(),"d"))</f>
        <v>7</v>
      </c>
      <c r="S164">
        <f t="shared" ca="1" si="6"/>
        <v>1</v>
      </c>
      <c r="T164">
        <f t="shared" ca="1" si="7"/>
        <v>0</v>
      </c>
      <c r="U164">
        <f t="shared" ca="1" si="8"/>
        <v>0</v>
      </c>
    </row>
    <row r="165" spans="1:21" x14ac:dyDescent="0.35">
      <c r="A165">
        <v>6000143642</v>
      </c>
      <c r="B165" t="s">
        <v>230</v>
      </c>
      <c r="C165" t="s">
        <v>230</v>
      </c>
      <c r="D165" s="34" t="s">
        <v>251</v>
      </c>
      <c r="E165" s="1">
        <v>45826</v>
      </c>
      <c r="F165" s="1"/>
      <c r="G165" t="s">
        <v>400</v>
      </c>
      <c r="H165" t="s">
        <v>233</v>
      </c>
      <c r="I165" s="1">
        <v>45836</v>
      </c>
      <c r="J165" t="s">
        <v>201</v>
      </c>
      <c r="K165" t="s">
        <v>241</v>
      </c>
      <c r="L165" t="s">
        <v>171</v>
      </c>
      <c r="M165" t="s">
        <v>617</v>
      </c>
      <c r="N165" t="s">
        <v>237</v>
      </c>
      <c r="O165" t="s">
        <v>230</v>
      </c>
      <c r="P165"/>
      <c r="Q165" s="193" t="str">
        <f>IF(OR(
    AND(COUNTIF(Bugs!A:A,B165)&gt;0,ISNUMBER(SEARCH("x",INDEX(Bugs!C:C,MATCH(B165,Bugs!A:A,0))))),
    AND(COUNTIF(Bugs!B:B,B165)&gt;0,ISNUMBER(SEARCH("x",INDEX(Bugs!C:C,MATCH(B165,Bugs!B:B,0))))),
    AND(COUNTIF(Bugs!A:A,B165)&gt;0,ISNUMBER(SEARCH("x",INDEX(Bugs!D:D,MATCH(B165,Bugs!A:A,0))))),
    AND(COUNTIF(Bugs!B:B,B165)&gt;0,ISNUMBER(SEARCH("x",INDEX(Bugs!D:D,MATCH(B165,Bugs!B:B,0)))))
),"Y","")</f>
        <v/>
      </c>
      <c r="R165">
        <f ca="1">IF(OR(ISNUMBER(MATCH(L165,MasterData!$D$3:$D$18,0)),ISNUMBER(MATCH(L165,MasterData!$C$3:$C$18,0))),
    DATEDIF(E165,I165,"d"),
    DATEDIF(E165,TODAY(),"d"))</f>
        <v>10</v>
      </c>
      <c r="S165">
        <f t="shared" ca="1" si="6"/>
        <v>0</v>
      </c>
      <c r="T165">
        <f t="shared" ca="1" si="7"/>
        <v>1</v>
      </c>
      <c r="U165">
        <f t="shared" ca="1" si="8"/>
        <v>0</v>
      </c>
    </row>
    <row r="166" spans="1:21" x14ac:dyDescent="0.35">
      <c r="B166" t="s">
        <v>8</v>
      </c>
      <c r="D166" s="34" t="s">
        <v>660</v>
      </c>
      <c r="E166" s="1">
        <v>45826</v>
      </c>
      <c r="F166" s="1"/>
      <c r="G166" t="s">
        <v>661</v>
      </c>
      <c r="I166" s="1">
        <v>45887.499571759261</v>
      </c>
      <c r="K166" t="s">
        <v>235</v>
      </c>
      <c r="L166" t="s">
        <v>164</v>
      </c>
      <c r="M166" t="s">
        <v>662</v>
      </c>
      <c r="N166" t="s">
        <v>237</v>
      </c>
      <c r="P166" s="204" t="s">
        <v>798</v>
      </c>
      <c r="Q166" s="193" t="str">
        <f>IF(OR(
    AND(COUNTIF(Bugs!A:A,B166)&gt;0,ISNUMBER(SEARCH("x",INDEX(Bugs!C:C,MATCH(B166,Bugs!A:A,0))))),
    AND(COUNTIF(Bugs!B:B,B166)&gt;0,ISNUMBER(SEARCH("x",INDEX(Bugs!C:C,MATCH(B166,Bugs!B:B,0))))),
    AND(COUNTIF(Bugs!A:A,B166)&gt;0,ISNUMBER(SEARCH("x",INDEX(Bugs!D:D,MATCH(B166,Bugs!A:A,0))))),
    AND(COUNTIF(Bugs!B:B,B166)&gt;0,ISNUMBER(SEARCH("x",INDEX(Bugs!D:D,MATCH(B166,Bugs!B:B,0)))))
),"Y","")</f>
        <v>Y</v>
      </c>
      <c r="R166">
        <f ca="1">IF(OR(ISNUMBER(MATCH(L166,MasterData!$D$3:$D$18,0)),ISNUMBER(MATCH(L166,MasterData!$C$3:$C$18,0))),
    DATEDIF(E166,I166,"d"),
    DATEDIF(E166,TODAY(),"d"))</f>
        <v>181</v>
      </c>
      <c r="S166">
        <f ca="1">IF(AND($R166&gt;=0,$R166&lt;=7),1,0)</f>
        <v>0</v>
      </c>
      <c r="T166">
        <f ca="1">IF(AND($R166&gt;7,R166&lt;=30),1,0)</f>
        <v>0</v>
      </c>
      <c r="U166">
        <f ca="1">IF($R166&gt;30,1,0)</f>
        <v>1</v>
      </c>
    </row>
    <row r="167" spans="1:21" x14ac:dyDescent="0.35">
      <c r="A167">
        <v>6000144089</v>
      </c>
      <c r="B167" t="s">
        <v>230</v>
      </c>
      <c r="C167" t="s">
        <v>230</v>
      </c>
      <c r="D167" s="34" t="s">
        <v>231</v>
      </c>
      <c r="E167" s="1">
        <v>45833</v>
      </c>
      <c r="F167" s="1"/>
      <c r="G167" t="s">
        <v>248</v>
      </c>
      <c r="H167" t="s">
        <v>245</v>
      </c>
      <c r="I167" s="1">
        <v>45843</v>
      </c>
      <c r="J167" t="s">
        <v>201</v>
      </c>
      <c r="K167" t="s">
        <v>241</v>
      </c>
      <c r="L167" t="s">
        <v>171</v>
      </c>
      <c r="M167" t="s">
        <v>621</v>
      </c>
      <c r="N167" t="s">
        <v>237</v>
      </c>
      <c r="O167" t="s">
        <v>230</v>
      </c>
      <c r="P167"/>
      <c r="Q167" s="193" t="str">
        <f>IF(OR(
    AND(COUNTIF(Bugs!A:A,B167)&gt;0,ISNUMBER(SEARCH("x",INDEX(Bugs!C:C,MATCH(B167,Bugs!A:A,0))))),
    AND(COUNTIF(Bugs!B:B,B167)&gt;0,ISNUMBER(SEARCH("x",INDEX(Bugs!C:C,MATCH(B167,Bugs!B:B,0))))),
    AND(COUNTIF(Bugs!A:A,B167)&gt;0,ISNUMBER(SEARCH("x",INDEX(Bugs!D:D,MATCH(B167,Bugs!A:A,0))))),
    AND(COUNTIF(Bugs!B:B,B167)&gt;0,ISNUMBER(SEARCH("x",INDEX(Bugs!D:D,MATCH(B167,Bugs!B:B,0)))))
),"Y","")</f>
        <v/>
      </c>
      <c r="R167">
        <f ca="1">IF(OR(ISNUMBER(MATCH(L167,MasterData!$D$3:$D$18,0)),ISNUMBER(MATCH(L167,MasterData!$C$3:$C$18,0))),
    DATEDIF(E167,I167,"d"),
    DATEDIF(E167,TODAY(),"d"))</f>
        <v>10</v>
      </c>
      <c r="S167">
        <f t="shared" ca="1" si="6"/>
        <v>0</v>
      </c>
      <c r="T167">
        <f t="shared" ca="1" si="7"/>
        <v>1</v>
      </c>
      <c r="U167">
        <f t="shared" ca="1" si="8"/>
        <v>0</v>
      </c>
    </row>
    <row r="168" spans="1:21" x14ac:dyDescent="0.35">
      <c r="A168">
        <v>6000144129</v>
      </c>
      <c r="B168" t="s">
        <v>230</v>
      </c>
      <c r="C168" t="s">
        <v>230</v>
      </c>
      <c r="D168" s="34" t="s">
        <v>231</v>
      </c>
      <c r="E168" s="1">
        <v>45833</v>
      </c>
      <c r="F168" s="1"/>
      <c r="G168" t="s">
        <v>248</v>
      </c>
      <c r="H168" t="s">
        <v>245</v>
      </c>
      <c r="I168" s="1">
        <v>45843</v>
      </c>
      <c r="J168" t="s">
        <v>201</v>
      </c>
      <c r="K168" t="s">
        <v>241</v>
      </c>
      <c r="L168" t="s">
        <v>171</v>
      </c>
      <c r="M168" t="s">
        <v>622</v>
      </c>
      <c r="N168" t="s">
        <v>237</v>
      </c>
      <c r="O168" t="s">
        <v>230</v>
      </c>
      <c r="P168"/>
      <c r="Q168" s="193" t="str">
        <f>IF(OR(
    AND(COUNTIF(Bugs!A:A,B168)&gt;0,ISNUMBER(SEARCH("x",INDEX(Bugs!C:C,MATCH(B168,Bugs!A:A,0))))),
    AND(COUNTIF(Bugs!B:B,B168)&gt;0,ISNUMBER(SEARCH("x",INDEX(Bugs!C:C,MATCH(B168,Bugs!B:B,0))))),
    AND(COUNTIF(Bugs!A:A,B168)&gt;0,ISNUMBER(SEARCH("x",INDEX(Bugs!D:D,MATCH(B168,Bugs!A:A,0))))),
    AND(COUNTIF(Bugs!B:B,B168)&gt;0,ISNUMBER(SEARCH("x",INDEX(Bugs!D:D,MATCH(B168,Bugs!B:B,0)))))
),"Y","")</f>
        <v/>
      </c>
      <c r="R168">
        <f ca="1">IF(OR(ISNUMBER(MATCH(L168,MasterData!$D$3:$D$18,0)),ISNUMBER(MATCH(L168,MasterData!$C$3:$C$18,0))),
    DATEDIF(E168,I168,"d"),
    DATEDIF(E168,TODAY(),"d"))</f>
        <v>10</v>
      </c>
      <c r="S168">
        <f t="shared" ca="1" si="6"/>
        <v>0</v>
      </c>
      <c r="T168">
        <f t="shared" ca="1" si="7"/>
        <v>1</v>
      </c>
      <c r="U168">
        <f t="shared" ca="1" si="8"/>
        <v>0</v>
      </c>
    </row>
    <row r="169" spans="1:21" x14ac:dyDescent="0.35">
      <c r="A169">
        <v>6000144490</v>
      </c>
      <c r="B169" t="s">
        <v>625</v>
      </c>
      <c r="C169" t="s">
        <v>230</v>
      </c>
      <c r="D169" s="34" t="s">
        <v>231</v>
      </c>
      <c r="E169" s="1">
        <v>45838</v>
      </c>
      <c r="F169" s="1"/>
      <c r="G169" t="s">
        <v>248</v>
      </c>
      <c r="H169" t="s">
        <v>245</v>
      </c>
      <c r="I169" s="1">
        <v>45876</v>
      </c>
      <c r="J169" t="s">
        <v>245</v>
      </c>
      <c r="K169" t="s">
        <v>241</v>
      </c>
      <c r="L169" t="s">
        <v>171</v>
      </c>
      <c r="M169" t="s">
        <v>626</v>
      </c>
      <c r="N169" t="s">
        <v>237</v>
      </c>
      <c r="O169" t="s">
        <v>230</v>
      </c>
      <c r="P169"/>
      <c r="Q169" s="193" t="str">
        <f>IF(OR(
    AND(COUNTIF(Bugs!A:A,B169)&gt;0,ISNUMBER(SEARCH("x",INDEX(Bugs!C:C,MATCH(B169,Bugs!A:A,0))))),
    AND(COUNTIF(Bugs!B:B,B169)&gt;0,ISNUMBER(SEARCH("x",INDEX(Bugs!C:C,MATCH(B169,Bugs!B:B,0))))),
    AND(COUNTIF(Bugs!A:A,B169)&gt;0,ISNUMBER(SEARCH("x",INDEX(Bugs!D:D,MATCH(B169,Bugs!A:A,0))))),
    AND(COUNTIF(Bugs!B:B,B169)&gt;0,ISNUMBER(SEARCH("x",INDEX(Bugs!D:D,MATCH(B169,Bugs!B:B,0)))))
),"Y","")</f>
        <v/>
      </c>
      <c r="R169">
        <f ca="1">IF(OR(ISNUMBER(MATCH(L169,MasterData!$D$3:$D$18,0)),ISNUMBER(MATCH(L169,MasterData!$C$3:$C$18,0))),
    DATEDIF(E169,I169,"d"),
    DATEDIF(E169,TODAY(),"d"))</f>
        <v>38</v>
      </c>
      <c r="S169">
        <f t="shared" ca="1" si="6"/>
        <v>0</v>
      </c>
      <c r="T169">
        <f t="shared" ca="1" si="7"/>
        <v>0</v>
      </c>
      <c r="U169">
        <f t="shared" ca="1" si="8"/>
        <v>1</v>
      </c>
    </row>
    <row r="170" spans="1:21" x14ac:dyDescent="0.35">
      <c r="A170">
        <v>6000144523</v>
      </c>
      <c r="B170" t="s">
        <v>627</v>
      </c>
      <c r="C170" t="s">
        <v>230</v>
      </c>
      <c r="D170" s="34" t="s">
        <v>254</v>
      </c>
      <c r="E170" s="1">
        <v>45838</v>
      </c>
      <c r="F170" s="1"/>
      <c r="G170" t="s">
        <v>268</v>
      </c>
      <c r="H170" t="s">
        <v>240</v>
      </c>
      <c r="I170" s="1">
        <v>45859</v>
      </c>
      <c r="J170" t="s">
        <v>245</v>
      </c>
      <c r="K170" t="s">
        <v>235</v>
      </c>
      <c r="L170" t="s">
        <v>171</v>
      </c>
      <c r="M170" t="s">
        <v>629</v>
      </c>
      <c r="N170" t="s">
        <v>237</v>
      </c>
      <c r="O170" t="s">
        <v>230</v>
      </c>
      <c r="P170"/>
      <c r="Q170" s="193" t="str">
        <f>IF(OR(
    AND(COUNTIF(Bugs!A:A,B170)&gt;0,ISNUMBER(SEARCH("x",INDEX(Bugs!C:C,MATCH(B170,Bugs!A:A,0))))),
    AND(COUNTIF(Bugs!B:B,B170)&gt;0,ISNUMBER(SEARCH("x",INDEX(Bugs!C:C,MATCH(B170,Bugs!B:B,0))))),
    AND(COUNTIF(Bugs!A:A,B170)&gt;0,ISNUMBER(SEARCH("x",INDEX(Bugs!D:D,MATCH(B170,Bugs!A:A,0))))),
    AND(COUNTIF(Bugs!B:B,B170)&gt;0,ISNUMBER(SEARCH("x",INDEX(Bugs!D:D,MATCH(B170,Bugs!B:B,0)))))
),"Y","")</f>
        <v/>
      </c>
      <c r="R170">
        <f ca="1">IF(OR(ISNUMBER(MATCH(L170,MasterData!$D$3:$D$18,0)),ISNUMBER(MATCH(L170,MasterData!$C$3:$C$18,0))),
    DATEDIF(E170,I170,"d"),
    DATEDIF(E170,TODAY(),"d"))</f>
        <v>21</v>
      </c>
      <c r="S170">
        <f t="shared" ca="1" si="6"/>
        <v>0</v>
      </c>
      <c r="T170">
        <f t="shared" ca="1" si="7"/>
        <v>1</v>
      </c>
      <c r="U170">
        <f t="shared" ca="1" si="8"/>
        <v>0</v>
      </c>
    </row>
    <row r="171" spans="1:21" x14ac:dyDescent="0.35">
      <c r="A171">
        <v>6000144785</v>
      </c>
      <c r="B171" t="s">
        <v>632</v>
      </c>
      <c r="C171" t="s">
        <v>230</v>
      </c>
      <c r="D171" s="34" t="s">
        <v>231</v>
      </c>
      <c r="E171" s="1">
        <v>45840</v>
      </c>
      <c r="F171" s="1"/>
      <c r="G171" t="s">
        <v>248</v>
      </c>
      <c r="H171" t="s">
        <v>245</v>
      </c>
      <c r="I171" s="1">
        <v>45858</v>
      </c>
      <c r="J171" t="s">
        <v>245</v>
      </c>
      <c r="K171" t="s">
        <v>235</v>
      </c>
      <c r="L171" t="s">
        <v>171</v>
      </c>
      <c r="M171" t="s">
        <v>633</v>
      </c>
      <c r="N171" t="s">
        <v>237</v>
      </c>
      <c r="O171" t="s">
        <v>230</v>
      </c>
      <c r="P171"/>
      <c r="Q171" s="193" t="str">
        <f>IF(OR(
    AND(COUNTIF(Bugs!A:A,B171)&gt;0,ISNUMBER(SEARCH("x",INDEX(Bugs!C:C,MATCH(B171,Bugs!A:A,0))))),
    AND(COUNTIF(Bugs!B:B,B171)&gt;0,ISNUMBER(SEARCH("x",INDEX(Bugs!C:C,MATCH(B171,Bugs!B:B,0))))),
    AND(COUNTIF(Bugs!A:A,B171)&gt;0,ISNUMBER(SEARCH("x",INDEX(Bugs!D:D,MATCH(B171,Bugs!A:A,0))))),
    AND(COUNTIF(Bugs!B:B,B171)&gt;0,ISNUMBER(SEARCH("x",INDEX(Bugs!D:D,MATCH(B171,Bugs!B:B,0)))))
),"Y","")</f>
        <v/>
      </c>
      <c r="R171">
        <f ca="1">IF(OR(ISNUMBER(MATCH(L171,MasterData!$D$3:$D$18,0)),ISNUMBER(MATCH(L171,MasterData!$C$3:$C$18,0))),
    DATEDIF(E171,I171,"d"),
    DATEDIF(E171,TODAY(),"d"))</f>
        <v>18</v>
      </c>
      <c r="S171">
        <f t="shared" ca="1" si="6"/>
        <v>0</v>
      </c>
      <c r="T171">
        <f t="shared" ca="1" si="7"/>
        <v>1</v>
      </c>
      <c r="U171">
        <f t="shared" ca="1" si="8"/>
        <v>0</v>
      </c>
    </row>
    <row r="172" spans="1:21" x14ac:dyDescent="0.35">
      <c r="A172">
        <v>6000144855</v>
      </c>
      <c r="B172" t="s">
        <v>230</v>
      </c>
      <c r="C172" t="s">
        <v>230</v>
      </c>
      <c r="D172" s="34" t="s">
        <v>251</v>
      </c>
      <c r="E172" s="1">
        <v>45841</v>
      </c>
      <c r="F172" s="1"/>
      <c r="G172" t="s">
        <v>400</v>
      </c>
      <c r="H172" t="s">
        <v>230</v>
      </c>
      <c r="I172" s="1">
        <v>45860</v>
      </c>
      <c r="J172" t="s">
        <v>201</v>
      </c>
      <c r="K172" t="s">
        <v>241</v>
      </c>
      <c r="L172" t="s">
        <v>171</v>
      </c>
      <c r="M172" t="s">
        <v>634</v>
      </c>
      <c r="N172" t="s">
        <v>237</v>
      </c>
      <c r="O172" t="s">
        <v>230</v>
      </c>
      <c r="P172"/>
      <c r="Q172" s="193" t="str">
        <f>IF(OR(
    AND(COUNTIF(Bugs!A:A,B172)&gt;0,ISNUMBER(SEARCH("x",INDEX(Bugs!C:C,MATCH(B172,Bugs!A:A,0))))),
    AND(COUNTIF(Bugs!B:B,B172)&gt;0,ISNUMBER(SEARCH("x",INDEX(Bugs!C:C,MATCH(B172,Bugs!B:B,0))))),
    AND(COUNTIF(Bugs!A:A,B172)&gt;0,ISNUMBER(SEARCH("x",INDEX(Bugs!D:D,MATCH(B172,Bugs!A:A,0))))),
    AND(COUNTIF(Bugs!B:B,B172)&gt;0,ISNUMBER(SEARCH("x",INDEX(Bugs!D:D,MATCH(B172,Bugs!B:B,0)))))
),"Y","")</f>
        <v/>
      </c>
      <c r="R172">
        <f ca="1">IF(OR(ISNUMBER(MATCH(L172,MasterData!$D$3:$D$18,0)),ISNUMBER(MATCH(L172,MasterData!$C$3:$C$18,0))),
    DATEDIF(E172,I172,"d"),
    DATEDIF(E172,TODAY(),"d"))</f>
        <v>19</v>
      </c>
      <c r="S172">
        <f t="shared" ca="1" si="6"/>
        <v>0</v>
      </c>
      <c r="T172">
        <f t="shared" ca="1" si="7"/>
        <v>1</v>
      </c>
      <c r="U172">
        <f t="shared" ca="1" si="8"/>
        <v>0</v>
      </c>
    </row>
    <row r="173" spans="1:21" x14ac:dyDescent="0.35">
      <c r="A173">
        <v>6000144869</v>
      </c>
      <c r="B173" t="s">
        <v>635</v>
      </c>
      <c r="C173" t="s">
        <v>230</v>
      </c>
      <c r="D173" s="34" t="s">
        <v>231</v>
      </c>
      <c r="E173" s="1">
        <v>45841</v>
      </c>
      <c r="F173" s="1"/>
      <c r="G173" t="s">
        <v>248</v>
      </c>
      <c r="H173" t="s">
        <v>245</v>
      </c>
      <c r="I173" s="1">
        <v>45870</v>
      </c>
      <c r="J173" t="s">
        <v>234</v>
      </c>
      <c r="K173" t="s">
        <v>235</v>
      </c>
      <c r="L173" t="s">
        <v>171</v>
      </c>
      <c r="M173" t="s">
        <v>636</v>
      </c>
      <c r="N173" t="s">
        <v>237</v>
      </c>
      <c r="O173" t="s">
        <v>230</v>
      </c>
      <c r="P173"/>
      <c r="Q173" s="193" t="str">
        <f>IF(OR(
    AND(COUNTIF(Bugs!A:A,B173)&gt;0,ISNUMBER(SEARCH("x",INDEX(Bugs!C:C,MATCH(B173,Bugs!A:A,0))))),
    AND(COUNTIF(Bugs!B:B,B173)&gt;0,ISNUMBER(SEARCH("x",INDEX(Bugs!C:C,MATCH(B173,Bugs!B:B,0))))),
    AND(COUNTIF(Bugs!A:A,B173)&gt;0,ISNUMBER(SEARCH("x",INDEX(Bugs!D:D,MATCH(B173,Bugs!A:A,0))))),
    AND(COUNTIF(Bugs!B:B,B173)&gt;0,ISNUMBER(SEARCH("x",INDEX(Bugs!D:D,MATCH(B173,Bugs!B:B,0)))))
),"Y","")</f>
        <v/>
      </c>
      <c r="R173">
        <f ca="1">IF(OR(ISNUMBER(MATCH(L173,MasterData!$D$3:$D$18,0)),ISNUMBER(MATCH(L173,MasterData!$C$3:$C$18,0))),
    DATEDIF(E173,I173,"d"),
    DATEDIF(E173,TODAY(),"d"))</f>
        <v>29</v>
      </c>
      <c r="S173">
        <f t="shared" ca="1" si="6"/>
        <v>0</v>
      </c>
      <c r="T173">
        <f t="shared" ca="1" si="7"/>
        <v>1</v>
      </c>
      <c r="U173">
        <f t="shared" ca="1" si="8"/>
        <v>0</v>
      </c>
    </row>
    <row r="174" spans="1:21" x14ac:dyDescent="0.35">
      <c r="A174">
        <v>6000145148</v>
      </c>
      <c r="B174" t="s">
        <v>644</v>
      </c>
      <c r="C174" t="s">
        <v>230</v>
      </c>
      <c r="D174" s="34" t="s">
        <v>480</v>
      </c>
      <c r="E174" s="1">
        <v>45845</v>
      </c>
      <c r="F174" s="1"/>
      <c r="G174" t="s">
        <v>552</v>
      </c>
      <c r="H174" t="s">
        <v>245</v>
      </c>
      <c r="I174" s="1">
        <v>45853</v>
      </c>
      <c r="J174" t="s">
        <v>245</v>
      </c>
      <c r="K174" t="s">
        <v>241</v>
      </c>
      <c r="L174" t="s">
        <v>171</v>
      </c>
      <c r="M174" t="s">
        <v>645</v>
      </c>
      <c r="N174" t="s">
        <v>237</v>
      </c>
      <c r="O174" t="s">
        <v>230</v>
      </c>
      <c r="P174"/>
      <c r="Q174" s="193" t="str">
        <f>IF(OR(
    AND(COUNTIF(Bugs!A:A,B174)&gt;0,ISNUMBER(SEARCH("x",INDEX(Bugs!C:C,MATCH(B174,Bugs!A:A,0))))),
    AND(COUNTIF(Bugs!B:B,B174)&gt;0,ISNUMBER(SEARCH("x",INDEX(Bugs!C:C,MATCH(B174,Bugs!B:B,0))))),
    AND(COUNTIF(Bugs!A:A,B174)&gt;0,ISNUMBER(SEARCH("x",INDEX(Bugs!D:D,MATCH(B174,Bugs!A:A,0))))),
    AND(COUNTIF(Bugs!B:B,B174)&gt;0,ISNUMBER(SEARCH("x",INDEX(Bugs!D:D,MATCH(B174,Bugs!B:B,0)))))
),"Y","")</f>
        <v/>
      </c>
      <c r="R174">
        <f ca="1">IF(OR(ISNUMBER(MATCH(L174,MasterData!$D$3:$D$18,0)),ISNUMBER(MATCH(L174,MasterData!$C$3:$C$18,0))),
    DATEDIF(E174,I174,"d"),
    DATEDIF(E174,TODAY(),"d"))</f>
        <v>8</v>
      </c>
      <c r="S174">
        <f t="shared" ca="1" si="6"/>
        <v>0</v>
      </c>
      <c r="T174">
        <f t="shared" ca="1" si="7"/>
        <v>1</v>
      </c>
      <c r="U174">
        <f t="shared" ca="1" si="8"/>
        <v>0</v>
      </c>
    </row>
    <row r="175" spans="1:21" x14ac:dyDescent="0.35">
      <c r="A175">
        <v>6000145298</v>
      </c>
      <c r="B175" t="s">
        <v>230</v>
      </c>
      <c r="C175" t="s">
        <v>230</v>
      </c>
      <c r="D175" s="34" t="s">
        <v>231</v>
      </c>
      <c r="E175" s="1">
        <v>45846</v>
      </c>
      <c r="F175" s="1"/>
      <c r="G175" t="s">
        <v>248</v>
      </c>
      <c r="H175" t="s">
        <v>245</v>
      </c>
      <c r="I175" s="1">
        <v>45856</v>
      </c>
      <c r="J175" t="s">
        <v>245</v>
      </c>
      <c r="K175" t="s">
        <v>241</v>
      </c>
      <c r="L175" t="s">
        <v>171</v>
      </c>
      <c r="M175" t="s">
        <v>486</v>
      </c>
      <c r="N175" t="s">
        <v>237</v>
      </c>
      <c r="O175" t="s">
        <v>230</v>
      </c>
      <c r="P175"/>
      <c r="Q175" s="193" t="str">
        <f>IF(OR(
    AND(COUNTIF(Bugs!A:A,B175)&gt;0,ISNUMBER(SEARCH("x",INDEX(Bugs!C:C,MATCH(B175,Bugs!A:A,0))))),
    AND(COUNTIF(Bugs!B:B,B175)&gt;0,ISNUMBER(SEARCH("x",INDEX(Bugs!C:C,MATCH(B175,Bugs!B:B,0))))),
    AND(COUNTIF(Bugs!A:A,B175)&gt;0,ISNUMBER(SEARCH("x",INDEX(Bugs!D:D,MATCH(B175,Bugs!A:A,0))))),
    AND(COUNTIF(Bugs!B:B,B175)&gt;0,ISNUMBER(SEARCH("x",INDEX(Bugs!D:D,MATCH(B175,Bugs!B:B,0)))))
),"Y","")</f>
        <v/>
      </c>
      <c r="R175">
        <f ca="1">IF(OR(ISNUMBER(MATCH(L175,MasterData!$D$3:$D$18,0)),ISNUMBER(MATCH(L175,MasterData!$C$3:$C$18,0))),
    DATEDIF(E175,I175,"d"),
    DATEDIF(E175,TODAY(),"d"))</f>
        <v>10</v>
      </c>
      <c r="S175">
        <f t="shared" ca="1" si="6"/>
        <v>0</v>
      </c>
      <c r="T175">
        <f t="shared" ca="1" si="7"/>
        <v>1</v>
      </c>
      <c r="U175">
        <f t="shared" ca="1" si="8"/>
        <v>0</v>
      </c>
    </row>
    <row r="176" spans="1:21" x14ac:dyDescent="0.35">
      <c r="A176">
        <v>6000145337</v>
      </c>
      <c r="B176" t="s">
        <v>646</v>
      </c>
      <c r="C176" t="s">
        <v>230</v>
      </c>
      <c r="D176" s="34" t="s">
        <v>231</v>
      </c>
      <c r="E176" s="1">
        <v>45846</v>
      </c>
      <c r="F176" s="1"/>
      <c r="G176" t="s">
        <v>248</v>
      </c>
      <c r="H176" t="s">
        <v>245</v>
      </c>
      <c r="I176" s="1">
        <v>45873</v>
      </c>
      <c r="J176" t="s">
        <v>234</v>
      </c>
      <c r="K176" t="s">
        <v>235</v>
      </c>
      <c r="L176" t="s">
        <v>171</v>
      </c>
      <c r="M176" t="s">
        <v>486</v>
      </c>
      <c r="N176" t="s">
        <v>237</v>
      </c>
      <c r="O176" t="s">
        <v>230</v>
      </c>
      <c r="P176"/>
      <c r="Q176" s="193" t="str">
        <f>IF(OR(
    AND(COUNTIF(Bugs!A:A,B176)&gt;0,ISNUMBER(SEARCH("x",INDEX(Bugs!C:C,MATCH(B176,Bugs!A:A,0))))),
    AND(COUNTIF(Bugs!B:B,B176)&gt;0,ISNUMBER(SEARCH("x",INDEX(Bugs!C:C,MATCH(B176,Bugs!B:B,0))))),
    AND(COUNTIF(Bugs!A:A,B176)&gt;0,ISNUMBER(SEARCH("x",INDEX(Bugs!D:D,MATCH(B176,Bugs!A:A,0))))),
    AND(COUNTIF(Bugs!B:B,B176)&gt;0,ISNUMBER(SEARCH("x",INDEX(Bugs!D:D,MATCH(B176,Bugs!B:B,0)))))
),"Y","")</f>
        <v/>
      </c>
      <c r="R176">
        <f ca="1">IF(OR(ISNUMBER(MATCH(L176,MasterData!$D$3:$D$18,0)),ISNUMBER(MATCH(L176,MasterData!$C$3:$C$18,0))),
    DATEDIF(E176,I176,"d"),
    DATEDIF(E176,TODAY(),"d"))</f>
        <v>27</v>
      </c>
      <c r="S176">
        <f t="shared" ca="1" si="6"/>
        <v>0</v>
      </c>
      <c r="T176">
        <f t="shared" ca="1" si="7"/>
        <v>1</v>
      </c>
      <c r="U176">
        <f t="shared" ca="1" si="8"/>
        <v>0</v>
      </c>
    </row>
    <row r="177" spans="1:21" x14ac:dyDescent="0.35">
      <c r="A177">
        <v>6000145415</v>
      </c>
      <c r="B177" t="s">
        <v>647</v>
      </c>
      <c r="C177" t="s">
        <v>230</v>
      </c>
      <c r="D177" s="34" t="s">
        <v>254</v>
      </c>
      <c r="E177" s="1">
        <v>45847</v>
      </c>
      <c r="F177" s="1"/>
      <c r="G177" t="s">
        <v>268</v>
      </c>
      <c r="H177" t="s">
        <v>230</v>
      </c>
      <c r="I177" s="1">
        <v>45876</v>
      </c>
      <c r="J177" t="s">
        <v>245</v>
      </c>
      <c r="K177" t="s">
        <v>241</v>
      </c>
      <c r="L177" t="s">
        <v>171</v>
      </c>
      <c r="M177" t="s">
        <v>648</v>
      </c>
      <c r="N177" t="s">
        <v>237</v>
      </c>
      <c r="O177" t="s">
        <v>230</v>
      </c>
      <c r="P177"/>
      <c r="Q177" s="193" t="str">
        <f>IF(OR(
    AND(COUNTIF(Bugs!A:A,B177)&gt;0,ISNUMBER(SEARCH("x",INDEX(Bugs!C:C,MATCH(B177,Bugs!A:A,0))))),
    AND(COUNTIF(Bugs!B:B,B177)&gt;0,ISNUMBER(SEARCH("x",INDEX(Bugs!C:C,MATCH(B177,Bugs!B:B,0))))),
    AND(COUNTIF(Bugs!A:A,B177)&gt;0,ISNUMBER(SEARCH("x",INDEX(Bugs!D:D,MATCH(B177,Bugs!A:A,0))))),
    AND(COUNTIF(Bugs!B:B,B177)&gt;0,ISNUMBER(SEARCH("x",INDEX(Bugs!D:D,MATCH(B177,Bugs!B:B,0)))))
),"Y","")</f>
        <v/>
      </c>
      <c r="R177">
        <f ca="1">IF(OR(ISNUMBER(MATCH(L177,MasterData!$D$3:$D$18,0)),ISNUMBER(MATCH(L177,MasterData!$C$3:$C$18,0))),
    DATEDIF(E177,I177,"d"),
    DATEDIF(E177,TODAY(),"d"))</f>
        <v>29</v>
      </c>
      <c r="S177">
        <f t="shared" ca="1" si="6"/>
        <v>0</v>
      </c>
      <c r="T177">
        <f t="shared" ca="1" si="7"/>
        <v>1</v>
      </c>
      <c r="U177">
        <f t="shared" ca="1" si="8"/>
        <v>0</v>
      </c>
    </row>
    <row r="178" spans="1:21" x14ac:dyDescent="0.35">
      <c r="A178">
        <v>6000146508</v>
      </c>
      <c r="B178" t="s">
        <v>640</v>
      </c>
      <c r="D178" s="34" t="s">
        <v>254</v>
      </c>
      <c r="E178" s="1">
        <v>45825</v>
      </c>
      <c r="F178" s="1"/>
      <c r="G178" t="s">
        <v>641</v>
      </c>
      <c r="I178" s="1">
        <v>45895.441759259258</v>
      </c>
      <c r="K178" t="s">
        <v>241</v>
      </c>
      <c r="L178" t="s">
        <v>171</v>
      </c>
      <c r="M178" t="s">
        <v>642</v>
      </c>
      <c r="N178" t="s">
        <v>237</v>
      </c>
      <c r="P178"/>
      <c r="Q178" s="193" t="str">
        <f>IF(OR(
    AND(COUNTIF(Bugs!A:A,B178)&gt;0,ISNUMBER(SEARCH("x",INDEX(Bugs!C:C,MATCH(B178,Bugs!A:A,0))))),
    AND(COUNTIF(Bugs!B:B,B178)&gt;0,ISNUMBER(SEARCH("x",INDEX(Bugs!C:C,MATCH(B178,Bugs!B:B,0))))),
    AND(COUNTIF(Bugs!A:A,B178)&gt;0,ISNUMBER(SEARCH("x",INDEX(Bugs!D:D,MATCH(B178,Bugs!A:A,0))))),
    AND(COUNTIF(Bugs!B:B,B178)&gt;0,ISNUMBER(SEARCH("x",INDEX(Bugs!D:D,MATCH(B178,Bugs!B:B,0)))))
),"Y","")</f>
        <v/>
      </c>
      <c r="R178">
        <f ca="1">IF(OR(ISNUMBER(MATCH(L178,MasterData!$D$3:$D$18,0)),ISNUMBER(MATCH(L178,MasterData!$C$3:$C$18,0))),
    DATEDIF(E178,I178,"d"),
    DATEDIF(E178,TODAY(),"d"))</f>
        <v>70</v>
      </c>
      <c r="S178">
        <f t="shared" ca="1" si="6"/>
        <v>0</v>
      </c>
      <c r="T178">
        <f t="shared" ca="1" si="7"/>
        <v>0</v>
      </c>
      <c r="U178">
        <f t="shared" ca="1" si="8"/>
        <v>1</v>
      </c>
    </row>
    <row r="179" spans="1:21" x14ac:dyDescent="0.35">
      <c r="B179" t="s">
        <v>663</v>
      </c>
      <c r="D179" s="34">
        <v>3010</v>
      </c>
      <c r="E179" s="1">
        <v>45826</v>
      </c>
      <c r="F179" s="1"/>
      <c r="G179" t="s">
        <v>664</v>
      </c>
      <c r="I179" s="1">
        <v>45854</v>
      </c>
      <c r="K179" t="s">
        <v>235</v>
      </c>
      <c r="L179" t="s">
        <v>171</v>
      </c>
      <c r="M179" t="s">
        <v>665</v>
      </c>
      <c r="N179" t="s">
        <v>237</v>
      </c>
      <c r="P179"/>
      <c r="Q179" s="193" t="str">
        <f>IF(OR(
    AND(COUNTIF(Bugs!A:A,B179)&gt;0,ISNUMBER(SEARCH("x",INDEX(Bugs!C:C,MATCH(B179,Bugs!A:A,0))))),
    AND(COUNTIF(Bugs!B:B,B179)&gt;0,ISNUMBER(SEARCH("x",INDEX(Bugs!C:C,MATCH(B179,Bugs!B:B,0))))),
    AND(COUNTIF(Bugs!A:A,B179)&gt;0,ISNUMBER(SEARCH("x",INDEX(Bugs!D:D,MATCH(B179,Bugs!A:A,0))))),
    AND(COUNTIF(Bugs!B:B,B179)&gt;0,ISNUMBER(SEARCH("x",INDEX(Bugs!D:D,MATCH(B179,Bugs!B:B,0)))))
),"Y","")</f>
        <v/>
      </c>
      <c r="R179">
        <f ca="1">IF(OR(ISNUMBER(MATCH(L179,MasterData!$D$3:$D$18,0)),ISNUMBER(MATCH(L179,MasterData!$C$3:$C$18,0))),
    DATEDIF(E179,I179,"d"),
    DATEDIF(E179,TODAY(),"d"))</f>
        <v>28</v>
      </c>
      <c r="S179">
        <f t="shared" ca="1" si="6"/>
        <v>0</v>
      </c>
      <c r="T179">
        <f t="shared" ca="1" si="7"/>
        <v>1</v>
      </c>
      <c r="U179">
        <f t="shared" ca="1" si="8"/>
        <v>0</v>
      </c>
    </row>
    <row r="180" spans="1:21" x14ac:dyDescent="0.35">
      <c r="B180" t="s">
        <v>666</v>
      </c>
      <c r="D180" s="34">
        <v>3010</v>
      </c>
      <c r="E180" s="1">
        <v>45828</v>
      </c>
      <c r="F180" s="1"/>
      <c r="G180" t="s">
        <v>667</v>
      </c>
      <c r="I180" s="1">
        <v>45854</v>
      </c>
      <c r="K180" t="s">
        <v>235</v>
      </c>
      <c r="L180" t="s">
        <v>171</v>
      </c>
      <c r="M180" t="s">
        <v>668</v>
      </c>
      <c r="N180" t="s">
        <v>237</v>
      </c>
      <c r="P180"/>
      <c r="Q180" s="193" t="str">
        <f>IF(OR(
    AND(COUNTIF(Bugs!A:A,B180)&gt;0,ISNUMBER(SEARCH("x",INDEX(Bugs!C:C,MATCH(B180,Bugs!A:A,0))))),
    AND(COUNTIF(Bugs!B:B,B180)&gt;0,ISNUMBER(SEARCH("x",INDEX(Bugs!C:C,MATCH(B180,Bugs!B:B,0))))),
    AND(COUNTIF(Bugs!A:A,B180)&gt;0,ISNUMBER(SEARCH("x",INDEX(Bugs!D:D,MATCH(B180,Bugs!A:A,0))))),
    AND(COUNTIF(Bugs!B:B,B180)&gt;0,ISNUMBER(SEARCH("x",INDEX(Bugs!D:D,MATCH(B180,Bugs!B:B,0)))))
),"Y","")</f>
        <v/>
      </c>
      <c r="R180">
        <f ca="1">IF(OR(ISNUMBER(MATCH(L180,MasterData!$D$3:$D$18,0)),ISNUMBER(MATCH(L180,MasterData!$C$3:$C$18,0))),
    DATEDIF(E180,I180,"d"),
    DATEDIF(E180,TODAY(),"d"))</f>
        <v>26</v>
      </c>
      <c r="S180">
        <f t="shared" ca="1" si="6"/>
        <v>0</v>
      </c>
      <c r="T180">
        <f t="shared" ca="1" si="7"/>
        <v>1</v>
      </c>
      <c r="U180">
        <f t="shared" ca="1" si="8"/>
        <v>0</v>
      </c>
    </row>
    <row r="181" spans="1:21" x14ac:dyDescent="0.35">
      <c r="B181" t="s">
        <v>10</v>
      </c>
      <c r="D181" s="34" t="s">
        <v>231</v>
      </c>
      <c r="E181" s="1">
        <v>45828</v>
      </c>
      <c r="F181" s="1"/>
      <c r="G181" t="s">
        <v>669</v>
      </c>
      <c r="I181" s="1">
        <v>45895.398414351854</v>
      </c>
      <c r="K181" t="s">
        <v>235</v>
      </c>
      <c r="L181" t="s">
        <v>171</v>
      </c>
      <c r="M181" t="s">
        <v>670</v>
      </c>
      <c r="N181" t="s">
        <v>237</v>
      </c>
      <c r="P181" s="204" t="s">
        <v>798</v>
      </c>
      <c r="Q181" s="193" t="str">
        <f>IF(OR(
    AND(COUNTIF(Bugs!A:A,B181)&gt;0,ISNUMBER(SEARCH("x",INDEX(Bugs!C:C,MATCH(B181,Bugs!A:A,0))))),
    AND(COUNTIF(Bugs!B:B,B181)&gt;0,ISNUMBER(SEARCH("x",INDEX(Bugs!C:C,MATCH(B181,Bugs!B:B,0))))),
    AND(COUNTIF(Bugs!A:A,B181)&gt;0,ISNUMBER(SEARCH("x",INDEX(Bugs!D:D,MATCH(B181,Bugs!A:A,0))))),
    AND(COUNTIF(Bugs!B:B,B181)&gt;0,ISNUMBER(SEARCH("x",INDEX(Bugs!D:D,MATCH(B181,Bugs!B:B,0)))))
),"Y","")</f>
        <v/>
      </c>
      <c r="R181">
        <f ca="1">IF(OR(ISNUMBER(MATCH(L181,MasterData!$D$3:$D$18,0)),ISNUMBER(MATCH(L181,MasterData!$C$3:$C$18,0))),
    DATEDIF(E181,I181,"d"),
    DATEDIF(E181,TODAY(),"d"))</f>
        <v>67</v>
      </c>
      <c r="S181">
        <f t="shared" ca="1" si="6"/>
        <v>0</v>
      </c>
      <c r="T181">
        <f t="shared" ca="1" si="7"/>
        <v>0</v>
      </c>
      <c r="U181">
        <f t="shared" ca="1" si="8"/>
        <v>1</v>
      </c>
    </row>
    <row r="182" spans="1:21" x14ac:dyDescent="0.35">
      <c r="B182" t="s">
        <v>11</v>
      </c>
      <c r="D182" s="34">
        <v>3014</v>
      </c>
      <c r="E182" s="1">
        <v>45840</v>
      </c>
      <c r="F182" s="1"/>
      <c r="G182" t="s">
        <v>649</v>
      </c>
      <c r="H182" t="s">
        <v>650</v>
      </c>
      <c r="I182" s="1">
        <v>45883</v>
      </c>
      <c r="J182" t="s">
        <v>650</v>
      </c>
      <c r="K182" t="s">
        <v>235</v>
      </c>
      <c r="L182" t="s">
        <v>171</v>
      </c>
      <c r="M182" t="s">
        <v>651</v>
      </c>
      <c r="N182" t="s">
        <v>237</v>
      </c>
      <c r="P182" s="204" t="s">
        <v>798</v>
      </c>
      <c r="Q182" s="193" t="str">
        <f>IF(OR(
    AND(COUNTIF(Bugs!A:A,B182)&gt;0,ISNUMBER(SEARCH("x",INDEX(Bugs!C:C,MATCH(B182,Bugs!A:A,0))))),
    AND(COUNTIF(Bugs!B:B,B182)&gt;0,ISNUMBER(SEARCH("x",INDEX(Bugs!C:C,MATCH(B182,Bugs!B:B,0))))),
    AND(COUNTIF(Bugs!A:A,B182)&gt;0,ISNUMBER(SEARCH("x",INDEX(Bugs!D:D,MATCH(B182,Bugs!A:A,0))))),
    AND(COUNTIF(Bugs!B:B,B182)&gt;0,ISNUMBER(SEARCH("x",INDEX(Bugs!D:D,MATCH(B182,Bugs!B:B,0)))))
),"Y","")</f>
        <v/>
      </c>
      <c r="R182">
        <f ca="1">IF(OR(ISNUMBER(MATCH(L182,MasterData!$D$3:$D$18,0)),ISNUMBER(MATCH(L182,MasterData!$C$3:$C$18,0))),
    DATEDIF(E182,I182,"d"),
    DATEDIF(E182,TODAY(),"d"))</f>
        <v>43</v>
      </c>
      <c r="S182">
        <f t="shared" ca="1" si="6"/>
        <v>0</v>
      </c>
      <c r="T182">
        <f t="shared" ca="1" si="7"/>
        <v>0</v>
      </c>
      <c r="U182">
        <f t="shared" ca="1" si="8"/>
        <v>1</v>
      </c>
    </row>
    <row r="183" spans="1:21" x14ac:dyDescent="0.35">
      <c r="B183" t="s">
        <v>671</v>
      </c>
      <c r="D183" s="34">
        <v>7092</v>
      </c>
      <c r="E183" s="1">
        <v>45841</v>
      </c>
      <c r="F183" s="1"/>
      <c r="G183" t="s">
        <v>672</v>
      </c>
      <c r="I183" s="1">
        <v>45859</v>
      </c>
      <c r="K183" t="s">
        <v>241</v>
      </c>
      <c r="L183" t="s">
        <v>171</v>
      </c>
      <c r="M183" t="s">
        <v>673</v>
      </c>
      <c r="N183" t="s">
        <v>237</v>
      </c>
      <c r="P183"/>
      <c r="Q183" s="193" t="str">
        <f>IF(OR(
    AND(COUNTIF(Bugs!A:A,B183)&gt;0,ISNUMBER(SEARCH("x",INDEX(Bugs!C:C,MATCH(B183,Bugs!A:A,0))))),
    AND(COUNTIF(Bugs!B:B,B183)&gt;0,ISNUMBER(SEARCH("x",INDEX(Bugs!C:C,MATCH(B183,Bugs!B:B,0))))),
    AND(COUNTIF(Bugs!A:A,B183)&gt;0,ISNUMBER(SEARCH("x",INDEX(Bugs!D:D,MATCH(B183,Bugs!A:A,0))))),
    AND(COUNTIF(Bugs!B:B,B183)&gt;0,ISNUMBER(SEARCH("x",INDEX(Bugs!D:D,MATCH(B183,Bugs!B:B,0)))))
),"Y","")</f>
        <v/>
      </c>
      <c r="R183">
        <f ca="1">IF(OR(ISNUMBER(MATCH(L183,MasterData!$D$3:$D$18,0)),ISNUMBER(MATCH(L183,MasterData!$C$3:$C$18,0))),
    DATEDIF(E183,I183,"d"),
    DATEDIF(E183,TODAY(),"d"))</f>
        <v>18</v>
      </c>
      <c r="S183">
        <f t="shared" ca="1" si="6"/>
        <v>0</v>
      </c>
      <c r="T183">
        <f t="shared" ca="1" si="7"/>
        <v>1</v>
      </c>
      <c r="U183">
        <f t="shared" ca="1" si="8"/>
        <v>0</v>
      </c>
    </row>
    <row r="184" spans="1:21" x14ac:dyDescent="0.35">
      <c r="B184" t="s">
        <v>12</v>
      </c>
      <c r="D184" s="34" t="s">
        <v>231</v>
      </c>
      <c r="E184" s="1">
        <v>45845</v>
      </c>
      <c r="F184" s="1"/>
      <c r="G184" t="s">
        <v>669</v>
      </c>
      <c r="I184" s="1">
        <v>45901</v>
      </c>
      <c r="K184" t="s">
        <v>235</v>
      </c>
      <c r="L184" t="s">
        <v>171</v>
      </c>
      <c r="M184" t="s">
        <v>674</v>
      </c>
      <c r="N184" t="s">
        <v>237</v>
      </c>
      <c r="P184" s="204" t="s">
        <v>798</v>
      </c>
      <c r="Q184" s="193" t="str">
        <f>IF(OR(
    AND(COUNTIF(Bugs!A:A,B184)&gt;0,ISNUMBER(SEARCH("x",INDEX(Bugs!C:C,MATCH(B184,Bugs!A:A,0))))),
    AND(COUNTIF(Bugs!B:B,B184)&gt;0,ISNUMBER(SEARCH("x",INDEX(Bugs!C:C,MATCH(B184,Bugs!B:B,0))))),
    AND(COUNTIF(Bugs!A:A,B184)&gt;0,ISNUMBER(SEARCH("x",INDEX(Bugs!D:D,MATCH(B184,Bugs!A:A,0))))),
    AND(COUNTIF(Bugs!B:B,B184)&gt;0,ISNUMBER(SEARCH("x",INDEX(Bugs!D:D,MATCH(B184,Bugs!B:B,0)))))
),"Y","")</f>
        <v/>
      </c>
      <c r="R184">
        <f ca="1">IF(OR(ISNUMBER(MATCH(L184,MasterData!$D$3:$D$18,0)),ISNUMBER(MATCH(L184,MasterData!$C$3:$C$18,0))),
    DATEDIF(E184,I184,"d"),
    DATEDIF(E184,TODAY(),"d"))</f>
        <v>56</v>
      </c>
      <c r="S184">
        <f t="shared" ca="1" si="6"/>
        <v>0</v>
      </c>
      <c r="T184">
        <f t="shared" ca="1" si="7"/>
        <v>0</v>
      </c>
      <c r="U184">
        <f t="shared" ca="1" si="8"/>
        <v>1</v>
      </c>
    </row>
    <row r="185" spans="1:21" x14ac:dyDescent="0.35">
      <c r="B185" t="s">
        <v>675</v>
      </c>
      <c r="D185" s="34">
        <v>3014</v>
      </c>
      <c r="E185" s="1">
        <v>45845</v>
      </c>
      <c r="F185" s="1"/>
      <c r="G185" t="s">
        <v>676</v>
      </c>
      <c r="I185" s="1">
        <v>45859</v>
      </c>
      <c r="K185" t="s">
        <v>347</v>
      </c>
      <c r="L185" t="s">
        <v>171</v>
      </c>
      <c r="M185" t="s">
        <v>677</v>
      </c>
      <c r="N185" t="s">
        <v>237</v>
      </c>
      <c r="P185"/>
      <c r="Q185" s="193" t="str">
        <f>IF(OR(
    AND(COUNTIF(Bugs!A:A,B185)&gt;0,ISNUMBER(SEARCH("x",INDEX(Bugs!C:C,MATCH(B185,Bugs!A:A,0))))),
    AND(COUNTIF(Bugs!B:B,B185)&gt;0,ISNUMBER(SEARCH("x",INDEX(Bugs!C:C,MATCH(B185,Bugs!B:B,0))))),
    AND(COUNTIF(Bugs!A:A,B185)&gt;0,ISNUMBER(SEARCH("x",INDEX(Bugs!D:D,MATCH(B185,Bugs!A:A,0))))),
    AND(COUNTIF(Bugs!B:B,B185)&gt;0,ISNUMBER(SEARCH("x",INDEX(Bugs!D:D,MATCH(B185,Bugs!B:B,0)))))
),"Y","")</f>
        <v/>
      </c>
      <c r="R185">
        <f ca="1">IF(OR(ISNUMBER(MATCH(L185,MasterData!$D$3:$D$18,0)),ISNUMBER(MATCH(L185,MasterData!$C$3:$C$18,0))),
    DATEDIF(E185,I185,"d"),
    DATEDIF(E185,TODAY(),"d"))</f>
        <v>14</v>
      </c>
      <c r="S185">
        <f t="shared" ca="1" si="6"/>
        <v>0</v>
      </c>
      <c r="T185">
        <f t="shared" ca="1" si="7"/>
        <v>1</v>
      </c>
      <c r="U185">
        <f t="shared" ca="1" si="8"/>
        <v>0</v>
      </c>
    </row>
    <row r="186" spans="1:21" x14ac:dyDescent="0.35">
      <c r="B186" t="s">
        <v>13</v>
      </c>
      <c r="D186" s="34">
        <v>3014</v>
      </c>
      <c r="E186" s="1">
        <v>45846</v>
      </c>
      <c r="F186" s="1"/>
      <c r="G186" t="s">
        <v>652</v>
      </c>
      <c r="H186" t="s">
        <v>240</v>
      </c>
      <c r="I186" s="1">
        <v>45938</v>
      </c>
      <c r="J186" t="s">
        <v>245</v>
      </c>
      <c r="K186" t="s">
        <v>241</v>
      </c>
      <c r="L186" t="s">
        <v>171</v>
      </c>
      <c r="M186" t="s">
        <v>653</v>
      </c>
      <c r="N186" t="s">
        <v>237</v>
      </c>
      <c r="P186" s="204" t="s">
        <v>798</v>
      </c>
      <c r="Q186" s="193" t="str">
        <f>IF(OR(
    AND(COUNTIF(Bugs!A:A,B186)&gt;0,ISNUMBER(SEARCH("x",INDEX(Bugs!C:C,MATCH(B186,Bugs!A:A,0))))),
    AND(COUNTIF(Bugs!B:B,B186)&gt;0,ISNUMBER(SEARCH("x",INDEX(Bugs!C:C,MATCH(B186,Bugs!B:B,0))))),
    AND(COUNTIF(Bugs!A:A,B186)&gt;0,ISNUMBER(SEARCH("x",INDEX(Bugs!D:D,MATCH(B186,Bugs!A:A,0))))),
    AND(COUNTIF(Bugs!B:B,B186)&gt;0,ISNUMBER(SEARCH("x",INDEX(Bugs!D:D,MATCH(B186,Bugs!B:B,0)))))
),"Y","")</f>
        <v>Y</v>
      </c>
      <c r="R186">
        <f ca="1">IF(OR(ISNUMBER(MATCH(L186,MasterData!$D$3:$D$18,0)),ISNUMBER(MATCH(L186,MasterData!$C$3:$C$18,0))),
    DATEDIF(E186,I186,"d"),
    DATEDIF(E186,TODAY(),"d"))</f>
        <v>92</v>
      </c>
      <c r="S186">
        <f t="shared" ca="1" si="6"/>
        <v>0</v>
      </c>
      <c r="T186">
        <f t="shared" ca="1" si="7"/>
        <v>0</v>
      </c>
      <c r="U186">
        <f t="shared" ca="1" si="8"/>
        <v>1</v>
      </c>
    </row>
    <row r="187" spans="1:21" x14ac:dyDescent="0.35">
      <c r="B187" t="s">
        <v>654</v>
      </c>
      <c r="D187" s="34">
        <v>3014</v>
      </c>
      <c r="E187" s="1">
        <v>45847</v>
      </c>
      <c r="F187" s="1"/>
      <c r="G187" t="s">
        <v>652</v>
      </c>
      <c r="H187" t="s">
        <v>245</v>
      </c>
      <c r="I187" s="1">
        <v>45854</v>
      </c>
      <c r="J187" t="s">
        <v>245</v>
      </c>
      <c r="K187" t="s">
        <v>347</v>
      </c>
      <c r="L187" t="s">
        <v>171</v>
      </c>
      <c r="M187" t="s">
        <v>655</v>
      </c>
      <c r="N187" t="s">
        <v>237</v>
      </c>
      <c r="P187"/>
      <c r="Q187" s="193" t="str">
        <f>IF(OR(
    AND(COUNTIF(Bugs!A:A,B187)&gt;0,ISNUMBER(SEARCH("x",INDEX(Bugs!C:C,MATCH(B187,Bugs!A:A,0))))),
    AND(COUNTIF(Bugs!B:B,B187)&gt;0,ISNUMBER(SEARCH("x",INDEX(Bugs!C:C,MATCH(B187,Bugs!B:B,0))))),
    AND(COUNTIF(Bugs!A:A,B187)&gt;0,ISNUMBER(SEARCH("x",INDEX(Bugs!D:D,MATCH(B187,Bugs!A:A,0))))),
    AND(COUNTIF(Bugs!B:B,B187)&gt;0,ISNUMBER(SEARCH("x",INDEX(Bugs!D:D,MATCH(B187,Bugs!B:B,0)))))
),"Y","")</f>
        <v/>
      </c>
      <c r="R187">
        <f ca="1">IF(OR(ISNUMBER(MATCH(L187,MasterData!$D$3:$D$18,0)),ISNUMBER(MATCH(L187,MasterData!$C$3:$C$18,0))),
    DATEDIF(E187,I187,"d"),
    DATEDIF(E187,TODAY(),"d"))</f>
        <v>7</v>
      </c>
      <c r="S187">
        <f t="shared" ca="1" si="6"/>
        <v>1</v>
      </c>
      <c r="T187">
        <f t="shared" ca="1" si="7"/>
        <v>0</v>
      </c>
      <c r="U187">
        <f t="shared" ca="1" si="8"/>
        <v>0</v>
      </c>
    </row>
    <row r="188" spans="1:21" x14ac:dyDescent="0.35">
      <c r="B188" t="s">
        <v>656</v>
      </c>
      <c r="D188" s="34">
        <v>3014</v>
      </c>
      <c r="E188" s="1">
        <v>45847</v>
      </c>
      <c r="F188" s="1"/>
      <c r="G188" t="s">
        <v>657</v>
      </c>
      <c r="H188" t="s">
        <v>658</v>
      </c>
      <c r="I188" s="1">
        <v>45854</v>
      </c>
      <c r="J188" t="s">
        <v>650</v>
      </c>
      <c r="K188" t="s">
        <v>241</v>
      </c>
      <c r="L188" t="s">
        <v>171</v>
      </c>
      <c r="M188" t="s">
        <v>659</v>
      </c>
      <c r="N188" t="s">
        <v>237</v>
      </c>
      <c r="P188"/>
      <c r="Q188" s="193" t="str">
        <f>IF(OR(
    AND(COUNTIF(Bugs!A:A,B188)&gt;0,ISNUMBER(SEARCH("x",INDEX(Bugs!C:C,MATCH(B188,Bugs!A:A,0))))),
    AND(COUNTIF(Bugs!B:B,B188)&gt;0,ISNUMBER(SEARCH("x",INDEX(Bugs!C:C,MATCH(B188,Bugs!B:B,0))))),
    AND(COUNTIF(Bugs!A:A,B188)&gt;0,ISNUMBER(SEARCH("x",INDEX(Bugs!D:D,MATCH(B188,Bugs!A:A,0))))),
    AND(COUNTIF(Bugs!B:B,B188)&gt;0,ISNUMBER(SEARCH("x",INDEX(Bugs!D:D,MATCH(B188,Bugs!B:B,0)))))
),"Y","")</f>
        <v/>
      </c>
      <c r="R188">
        <f ca="1">IF(OR(ISNUMBER(MATCH(L188,MasterData!$D$3:$D$18,0)),ISNUMBER(MATCH(L188,MasterData!$C$3:$C$18,0))),
    DATEDIF(E188,I188,"d"),
    DATEDIF(E188,TODAY(),"d"))</f>
        <v>7</v>
      </c>
      <c r="S188">
        <f t="shared" ca="1" si="6"/>
        <v>1</v>
      </c>
      <c r="T188">
        <f t="shared" ca="1" si="7"/>
        <v>0</v>
      </c>
      <c r="U188">
        <f t="shared" ca="1" si="8"/>
        <v>0</v>
      </c>
    </row>
    <row r="189" spans="1:21" x14ac:dyDescent="0.35">
      <c r="B189" t="s">
        <v>678</v>
      </c>
      <c r="D189" s="34">
        <v>3009</v>
      </c>
      <c r="E189" s="1">
        <v>45846</v>
      </c>
      <c r="F189" s="1"/>
      <c r="G189" t="s">
        <v>679</v>
      </c>
      <c r="I189" s="1">
        <v>45863</v>
      </c>
      <c r="K189" t="s">
        <v>235</v>
      </c>
      <c r="L189" t="s">
        <v>171</v>
      </c>
      <c r="M189" t="s">
        <v>680</v>
      </c>
      <c r="N189" t="s">
        <v>237</v>
      </c>
      <c r="P189"/>
      <c r="Q189" s="193" t="str">
        <f>IF(OR(
    AND(COUNTIF(Bugs!A:A,B189)&gt;0,ISNUMBER(SEARCH("x",INDEX(Bugs!C:C,MATCH(B189,Bugs!A:A,0))))),
    AND(COUNTIF(Bugs!B:B,B189)&gt;0,ISNUMBER(SEARCH("x",INDEX(Bugs!C:C,MATCH(B189,Bugs!B:B,0))))),
    AND(COUNTIF(Bugs!A:A,B189)&gt;0,ISNUMBER(SEARCH("x",INDEX(Bugs!D:D,MATCH(B189,Bugs!A:A,0))))),
    AND(COUNTIF(Bugs!B:B,B189)&gt;0,ISNUMBER(SEARCH("x",INDEX(Bugs!D:D,MATCH(B189,Bugs!B:B,0)))))
),"Y","")</f>
        <v/>
      </c>
      <c r="R189">
        <f ca="1">IF(OR(ISNUMBER(MATCH(L189,MasterData!$D$3:$D$18,0)),ISNUMBER(MATCH(L189,MasterData!$C$3:$C$18,0))),
    DATEDIF(E189,I189,"d"),
    DATEDIF(E189,TODAY(),"d"))</f>
        <v>17</v>
      </c>
      <c r="S189">
        <f t="shared" ca="1" si="6"/>
        <v>0</v>
      </c>
      <c r="T189">
        <f t="shared" ca="1" si="7"/>
        <v>1</v>
      </c>
      <c r="U189">
        <f t="shared" ca="1" si="8"/>
        <v>0</v>
      </c>
    </row>
    <row r="190" spans="1:21" x14ac:dyDescent="0.35">
      <c r="B190" t="s">
        <v>685</v>
      </c>
      <c r="D190" s="34" t="s">
        <v>254</v>
      </c>
      <c r="E190" s="1">
        <v>45852</v>
      </c>
      <c r="F190" s="1"/>
      <c r="G190" t="s">
        <v>686</v>
      </c>
      <c r="I190" s="1">
        <v>45866</v>
      </c>
      <c r="K190" t="s">
        <v>235</v>
      </c>
      <c r="L190" t="s">
        <v>171</v>
      </c>
      <c r="M190" t="s">
        <v>687</v>
      </c>
      <c r="N190" t="s">
        <v>237</v>
      </c>
      <c r="P190"/>
      <c r="Q190" s="193" t="str">
        <f>IF(OR(
    AND(COUNTIF(Bugs!A:A,B190)&gt;0,ISNUMBER(SEARCH("x",INDEX(Bugs!C:C,MATCH(B190,Bugs!A:A,0))))),
    AND(COUNTIF(Bugs!B:B,B190)&gt;0,ISNUMBER(SEARCH("x",INDEX(Bugs!C:C,MATCH(B190,Bugs!B:B,0))))),
    AND(COUNTIF(Bugs!A:A,B190)&gt;0,ISNUMBER(SEARCH("x",INDEX(Bugs!D:D,MATCH(B190,Bugs!A:A,0))))),
    AND(COUNTIF(Bugs!B:B,B190)&gt;0,ISNUMBER(SEARCH("x",INDEX(Bugs!D:D,MATCH(B190,Bugs!B:B,0)))))
),"Y","")</f>
        <v/>
      </c>
      <c r="R190">
        <f ca="1">IF(OR(ISNUMBER(MATCH(L190,MasterData!$D$3:$D$18,0)),ISNUMBER(MATCH(L190,MasterData!$C$3:$C$18,0))),
    DATEDIF(E190,I190,"d"),
    DATEDIF(E190,TODAY(),"d"))</f>
        <v>14</v>
      </c>
      <c r="S190">
        <f t="shared" ca="1" si="6"/>
        <v>0</v>
      </c>
      <c r="T190">
        <f t="shared" ca="1" si="7"/>
        <v>1</v>
      </c>
      <c r="U190">
        <f t="shared" ca="1" si="8"/>
        <v>0</v>
      </c>
    </row>
    <row r="191" spans="1:21" x14ac:dyDescent="0.35">
      <c r="B191" t="s">
        <v>688</v>
      </c>
      <c r="D191" s="34">
        <v>3014</v>
      </c>
      <c r="E191" s="1">
        <v>45852</v>
      </c>
      <c r="F191" s="1"/>
      <c r="G191" t="s">
        <v>689</v>
      </c>
      <c r="I191" s="1">
        <v>45859</v>
      </c>
      <c r="K191" t="s">
        <v>241</v>
      </c>
      <c r="L191" t="s">
        <v>171</v>
      </c>
      <c r="M191" t="s">
        <v>690</v>
      </c>
      <c r="N191" t="s">
        <v>237</v>
      </c>
      <c r="P191"/>
      <c r="Q191" s="193" t="str">
        <f>IF(OR(
    AND(COUNTIF(Bugs!A:A,B191)&gt;0,ISNUMBER(SEARCH("x",INDEX(Bugs!C:C,MATCH(B191,Bugs!A:A,0))))),
    AND(COUNTIF(Bugs!B:B,B191)&gt;0,ISNUMBER(SEARCH("x",INDEX(Bugs!C:C,MATCH(B191,Bugs!B:B,0))))),
    AND(COUNTIF(Bugs!A:A,B191)&gt;0,ISNUMBER(SEARCH("x",INDEX(Bugs!D:D,MATCH(B191,Bugs!A:A,0))))),
    AND(COUNTIF(Bugs!B:B,B191)&gt;0,ISNUMBER(SEARCH("x",INDEX(Bugs!D:D,MATCH(B191,Bugs!B:B,0)))))
),"Y","")</f>
        <v/>
      </c>
      <c r="R191">
        <f ca="1">IF(OR(ISNUMBER(MATCH(L191,MasterData!$D$3:$D$18,0)),ISNUMBER(MATCH(L191,MasterData!$C$3:$C$18,0))),
    DATEDIF(E191,I191,"d"),
    DATEDIF(E191,TODAY(),"d"))</f>
        <v>7</v>
      </c>
      <c r="S191">
        <f t="shared" ca="1" si="6"/>
        <v>1</v>
      </c>
      <c r="T191">
        <f t="shared" ca="1" si="7"/>
        <v>0</v>
      </c>
      <c r="U191">
        <f t="shared" ca="1" si="8"/>
        <v>0</v>
      </c>
    </row>
    <row r="192" spans="1:21" x14ac:dyDescent="0.35">
      <c r="B192" t="s">
        <v>14</v>
      </c>
      <c r="D192" s="34">
        <v>3014</v>
      </c>
      <c r="E192" s="1">
        <v>45853</v>
      </c>
      <c r="F192" s="1"/>
      <c r="G192" t="s">
        <v>676</v>
      </c>
      <c r="I192" s="1">
        <v>45875</v>
      </c>
      <c r="K192" t="s">
        <v>347</v>
      </c>
      <c r="L192" t="s">
        <v>171</v>
      </c>
      <c r="M192" t="s">
        <v>684</v>
      </c>
      <c r="N192" t="s">
        <v>237</v>
      </c>
      <c r="P192" s="204" t="s">
        <v>798</v>
      </c>
      <c r="Q192" s="193" t="str">
        <f>IF(OR(
    AND(COUNTIF(Bugs!A:A,B192)&gt;0,ISNUMBER(SEARCH("x",INDEX(Bugs!C:C,MATCH(B192,Bugs!A:A,0))))),
    AND(COUNTIF(Bugs!B:B,B192)&gt;0,ISNUMBER(SEARCH("x",INDEX(Bugs!C:C,MATCH(B192,Bugs!B:B,0))))),
    AND(COUNTIF(Bugs!A:A,B192)&gt;0,ISNUMBER(SEARCH("x",INDEX(Bugs!D:D,MATCH(B192,Bugs!A:A,0))))),
    AND(COUNTIF(Bugs!B:B,B192)&gt;0,ISNUMBER(SEARCH("x",INDEX(Bugs!D:D,MATCH(B192,Bugs!B:B,0)))))
),"Y","")</f>
        <v>Y</v>
      </c>
      <c r="R192">
        <f ca="1">IF(OR(ISNUMBER(MATCH(L192,MasterData!$D$3:$D$18,0)),ISNUMBER(MATCH(L192,MasterData!$C$3:$C$18,0))),
    DATEDIF(E192,I192,"d"),
    DATEDIF(E192,TODAY(),"d"))</f>
        <v>22</v>
      </c>
      <c r="S192">
        <f ca="1">IF(AND($R192&gt;=0,$R192&lt;=7),1,0)</f>
        <v>0</v>
      </c>
      <c r="T192">
        <f ca="1">IF(AND($R192&gt;7,R192&lt;=30),1,0)</f>
        <v>1</v>
      </c>
      <c r="U192">
        <f ca="1">IF($R192&gt;30,1,0)</f>
        <v>0</v>
      </c>
    </row>
    <row r="193" spans="1:21" x14ac:dyDescent="0.35">
      <c r="B193" t="s">
        <v>691</v>
      </c>
      <c r="D193" s="34" t="s">
        <v>254</v>
      </c>
      <c r="E193" s="1">
        <v>45854</v>
      </c>
      <c r="F193" s="1"/>
      <c r="G193" t="s">
        <v>692</v>
      </c>
      <c r="I193" s="1">
        <v>45862</v>
      </c>
      <c r="K193" t="s">
        <v>235</v>
      </c>
      <c r="L193" t="s">
        <v>171</v>
      </c>
      <c r="M193" t="s">
        <v>693</v>
      </c>
      <c r="N193" t="s">
        <v>237</v>
      </c>
      <c r="P193"/>
      <c r="Q193" s="193" t="str">
        <f>IF(OR(
    AND(COUNTIF(Bugs!A:A,B193)&gt;0,ISNUMBER(SEARCH("x",INDEX(Bugs!C:C,MATCH(B193,Bugs!A:A,0))))),
    AND(COUNTIF(Bugs!B:B,B193)&gt;0,ISNUMBER(SEARCH("x",INDEX(Bugs!C:C,MATCH(B193,Bugs!B:B,0))))),
    AND(COUNTIF(Bugs!A:A,B193)&gt;0,ISNUMBER(SEARCH("x",INDEX(Bugs!D:D,MATCH(B193,Bugs!A:A,0))))),
    AND(COUNTIF(Bugs!B:B,B193)&gt;0,ISNUMBER(SEARCH("x",INDEX(Bugs!D:D,MATCH(B193,Bugs!B:B,0)))))
),"Y","")</f>
        <v/>
      </c>
      <c r="R193">
        <f ca="1">IF(OR(ISNUMBER(MATCH(L193,MasterData!$D$3:$D$18,0)),ISNUMBER(MATCH(L193,MasterData!$C$3:$C$18,0))),
    DATEDIF(E193,I193,"d"),
    DATEDIF(E193,TODAY(),"d"))</f>
        <v>8</v>
      </c>
      <c r="S193">
        <f t="shared" ref="S193:S199" ca="1" si="9">IF(AND($R193&gt;=0,$R193&lt;=7),1,0)</f>
        <v>0</v>
      </c>
      <c r="T193">
        <f t="shared" ref="T193:T199" ca="1" si="10">IF(AND($R193&gt;7,R193&lt;=30),1,0)</f>
        <v>1</v>
      </c>
      <c r="U193">
        <f t="shared" ref="U193:U199" ca="1" si="11">IF($R193&gt;30,1,0)</f>
        <v>0</v>
      </c>
    </row>
    <row r="194" spans="1:21" x14ac:dyDescent="0.35">
      <c r="B194" t="s">
        <v>15</v>
      </c>
      <c r="D194" s="34">
        <v>3014</v>
      </c>
      <c r="E194" s="1">
        <v>45856</v>
      </c>
      <c r="F194" s="1"/>
      <c r="G194" t="s">
        <v>686</v>
      </c>
      <c r="I194" s="1">
        <v>45874</v>
      </c>
      <c r="K194" t="s">
        <v>235</v>
      </c>
      <c r="L194" t="s">
        <v>171</v>
      </c>
      <c r="M194" t="s">
        <v>697</v>
      </c>
      <c r="N194" t="s">
        <v>237</v>
      </c>
      <c r="P194" s="204" t="s">
        <v>798</v>
      </c>
      <c r="Q194" s="193" t="str">
        <f>IF(OR(
    AND(COUNTIF(Bugs!A:A,B194)&gt;0,ISNUMBER(SEARCH("x",INDEX(Bugs!C:C,MATCH(B194,Bugs!A:A,0))))),
    AND(COUNTIF(Bugs!B:B,B194)&gt;0,ISNUMBER(SEARCH("x",INDEX(Bugs!C:C,MATCH(B194,Bugs!B:B,0))))),
    AND(COUNTIF(Bugs!A:A,B194)&gt;0,ISNUMBER(SEARCH("x",INDEX(Bugs!D:D,MATCH(B194,Bugs!A:A,0))))),
    AND(COUNTIF(Bugs!B:B,B194)&gt;0,ISNUMBER(SEARCH("x",INDEX(Bugs!D:D,MATCH(B194,Bugs!B:B,0)))))
),"Y","")</f>
        <v>Y</v>
      </c>
      <c r="R194">
        <f ca="1">IF(OR(ISNUMBER(MATCH(L194,MasterData!$D$3:$D$18,0)),ISNUMBER(MATCH(L194,MasterData!$C$3:$C$18,0))),
    DATEDIF(E194,I194,"d"),
    DATEDIF(E194,TODAY(),"d"))</f>
        <v>18</v>
      </c>
      <c r="S194">
        <f t="shared" ca="1" si="9"/>
        <v>0</v>
      </c>
      <c r="T194">
        <f t="shared" ca="1" si="10"/>
        <v>1</v>
      </c>
      <c r="U194">
        <f t="shared" ca="1" si="11"/>
        <v>0</v>
      </c>
    </row>
    <row r="195" spans="1:21" x14ac:dyDescent="0.35">
      <c r="A195">
        <v>6000146356</v>
      </c>
      <c r="B195" t="s">
        <v>698</v>
      </c>
      <c r="D195" s="34">
        <v>3014</v>
      </c>
      <c r="E195" s="1">
        <v>45859</v>
      </c>
      <c r="F195" s="1"/>
      <c r="G195" t="s">
        <v>699</v>
      </c>
      <c r="H195" t="s">
        <v>245</v>
      </c>
      <c r="I195" s="1">
        <v>45866</v>
      </c>
      <c r="K195" t="s">
        <v>241</v>
      </c>
      <c r="L195" t="s">
        <v>171</v>
      </c>
      <c r="M195" t="s">
        <v>700</v>
      </c>
      <c r="N195" t="s">
        <v>237</v>
      </c>
      <c r="P195"/>
      <c r="Q195" s="193" t="str">
        <f>IF(OR(
    AND(COUNTIF(Bugs!A:A,B195)&gt;0,ISNUMBER(SEARCH("x",INDEX(Bugs!C:C,MATCH(B195,Bugs!A:A,0))))),
    AND(COUNTIF(Bugs!B:B,B195)&gt;0,ISNUMBER(SEARCH("x",INDEX(Bugs!C:C,MATCH(B195,Bugs!B:B,0))))),
    AND(COUNTIF(Bugs!A:A,B195)&gt;0,ISNUMBER(SEARCH("x",INDEX(Bugs!D:D,MATCH(B195,Bugs!A:A,0))))),
    AND(COUNTIF(Bugs!B:B,B195)&gt;0,ISNUMBER(SEARCH("x",INDEX(Bugs!D:D,MATCH(B195,Bugs!B:B,0)))))
),"Y","")</f>
        <v/>
      </c>
      <c r="R195">
        <f ca="1">IF(OR(ISNUMBER(MATCH(L195,MasterData!$D$3:$D$18,0)),ISNUMBER(MATCH(L195,MasterData!$C$3:$C$18,0))),
    DATEDIF(E195,I195,"d"),
    DATEDIF(E195,TODAY(),"d"))</f>
        <v>7</v>
      </c>
      <c r="S195">
        <f ca="1">IF(AND($R195&gt;=0,$R195&lt;=7),1,0)</f>
        <v>1</v>
      </c>
      <c r="T195">
        <f ca="1">IF(AND($R195&gt;7,R195&lt;=30),1,0)</f>
        <v>0</v>
      </c>
      <c r="U195">
        <f ca="1">IF($R195&gt;30,1,0)</f>
        <v>0</v>
      </c>
    </row>
    <row r="196" spans="1:21" x14ac:dyDescent="0.35">
      <c r="B196" t="s">
        <v>16</v>
      </c>
      <c r="D196" s="34">
        <v>3014</v>
      </c>
      <c r="E196" s="1">
        <v>45859</v>
      </c>
      <c r="F196" s="1"/>
      <c r="G196" t="s">
        <v>689</v>
      </c>
      <c r="I196" s="1">
        <v>45869</v>
      </c>
      <c r="K196" t="s">
        <v>235</v>
      </c>
      <c r="L196" t="s">
        <v>171</v>
      </c>
      <c r="M196" t="s">
        <v>701</v>
      </c>
      <c r="N196" t="s">
        <v>237</v>
      </c>
      <c r="P196" s="204" t="s">
        <v>798</v>
      </c>
      <c r="Q196" s="193" t="str">
        <f>IF(OR(
    AND(COUNTIF(Bugs!A:A,B196)&gt;0,ISNUMBER(SEARCH("x",INDEX(Bugs!C:C,MATCH(B196,Bugs!A:A,0))))),
    AND(COUNTIF(Bugs!B:B,B196)&gt;0,ISNUMBER(SEARCH("x",INDEX(Bugs!C:C,MATCH(B196,Bugs!B:B,0))))),
    AND(COUNTIF(Bugs!A:A,B196)&gt;0,ISNUMBER(SEARCH("x",INDEX(Bugs!D:D,MATCH(B196,Bugs!A:A,0))))),
    AND(COUNTIF(Bugs!B:B,B196)&gt;0,ISNUMBER(SEARCH("x",INDEX(Bugs!D:D,MATCH(B196,Bugs!B:B,0)))))
),"Y","")</f>
        <v>Y</v>
      </c>
      <c r="R196">
        <f ca="1">IF(OR(ISNUMBER(MATCH(L196,MasterData!$D$3:$D$18,0)),ISNUMBER(MATCH(L196,MasterData!$C$3:$C$18,0))),
    DATEDIF(E196,I196,"d"),
    DATEDIF(E196,TODAY(),"d"))</f>
        <v>10</v>
      </c>
      <c r="S196">
        <f t="shared" ca="1" si="9"/>
        <v>0</v>
      </c>
      <c r="T196">
        <f t="shared" ca="1" si="10"/>
        <v>1</v>
      </c>
      <c r="U196">
        <f t="shared" ca="1" si="11"/>
        <v>0</v>
      </c>
    </row>
    <row r="197" spans="1:21" x14ac:dyDescent="0.35">
      <c r="B197" t="s">
        <v>17</v>
      </c>
      <c r="D197" s="34" t="s">
        <v>480</v>
      </c>
      <c r="E197" s="1">
        <v>45859</v>
      </c>
      <c r="F197" s="1"/>
      <c r="G197" t="s">
        <v>702</v>
      </c>
      <c r="I197" s="1">
        <v>45874</v>
      </c>
      <c r="K197" t="s">
        <v>235</v>
      </c>
      <c r="L197" t="s">
        <v>171</v>
      </c>
      <c r="M197" t="s">
        <v>703</v>
      </c>
      <c r="N197" t="s">
        <v>237</v>
      </c>
      <c r="P197" s="204" t="s">
        <v>798</v>
      </c>
      <c r="Q197" s="193" t="str">
        <f>IF(OR(
    AND(COUNTIF(Bugs!A:A,B197)&gt;0,ISNUMBER(SEARCH("x",INDEX(Bugs!C:C,MATCH(B197,Bugs!A:A,0))))),
    AND(COUNTIF(Bugs!B:B,B197)&gt;0,ISNUMBER(SEARCH("x",INDEX(Bugs!C:C,MATCH(B197,Bugs!B:B,0))))),
    AND(COUNTIF(Bugs!A:A,B197)&gt;0,ISNUMBER(SEARCH("x",INDEX(Bugs!D:D,MATCH(B197,Bugs!A:A,0))))),
    AND(COUNTIF(Bugs!B:B,B197)&gt;0,ISNUMBER(SEARCH("x",INDEX(Bugs!D:D,MATCH(B197,Bugs!B:B,0)))))
),"Y","")</f>
        <v>Y</v>
      </c>
      <c r="R197">
        <f ca="1">IF(OR(ISNUMBER(MATCH(L197,MasterData!$D$3:$D$18,0)),ISNUMBER(MATCH(L197,MasterData!$C$3:$C$18,0))),
    DATEDIF(E197,I197,"d"),
    DATEDIF(E197,TODAY(),"d"))</f>
        <v>15</v>
      </c>
      <c r="S197">
        <f t="shared" ca="1" si="9"/>
        <v>0</v>
      </c>
      <c r="T197">
        <f t="shared" ca="1" si="10"/>
        <v>1</v>
      </c>
      <c r="U197">
        <f t="shared" ca="1" si="11"/>
        <v>0</v>
      </c>
    </row>
    <row r="198" spans="1:21" x14ac:dyDescent="0.35">
      <c r="A198">
        <v>6000147166</v>
      </c>
      <c r="B198" t="s">
        <v>18</v>
      </c>
      <c r="D198" s="34" t="s">
        <v>660</v>
      </c>
      <c r="E198" s="1">
        <v>45862</v>
      </c>
      <c r="F198" s="1"/>
      <c r="G198" t="s">
        <v>704</v>
      </c>
      <c r="I198" s="1">
        <v>45882</v>
      </c>
      <c r="K198" t="s">
        <v>235</v>
      </c>
      <c r="L198" t="s">
        <v>171</v>
      </c>
      <c r="M198" t="s">
        <v>705</v>
      </c>
      <c r="N198" t="s">
        <v>237</v>
      </c>
      <c r="P198" s="204" t="s">
        <v>798</v>
      </c>
      <c r="Q198" s="193" t="str">
        <f>IF(OR(
    AND(COUNTIF(Bugs!A:A,B198)&gt;0,ISNUMBER(SEARCH("x",INDEX(Bugs!C:C,MATCH(B198,Bugs!A:A,0))))),
    AND(COUNTIF(Bugs!B:B,B198)&gt;0,ISNUMBER(SEARCH("x",INDEX(Bugs!C:C,MATCH(B198,Bugs!B:B,0))))),
    AND(COUNTIF(Bugs!A:A,B198)&gt;0,ISNUMBER(SEARCH("x",INDEX(Bugs!D:D,MATCH(B198,Bugs!A:A,0))))),
    AND(COUNTIF(Bugs!B:B,B198)&gt;0,ISNUMBER(SEARCH("x",INDEX(Bugs!D:D,MATCH(B198,Bugs!B:B,0)))))
),"Y","")</f>
        <v/>
      </c>
      <c r="R198">
        <f ca="1">IF(OR(ISNUMBER(MATCH(L198,MasterData!$D$3:$D$18,0)),ISNUMBER(MATCH(L198,MasterData!$C$3:$C$18,0))),
    DATEDIF(E198,I198,"d"),
    DATEDIF(E198,TODAY(),"d"))</f>
        <v>20</v>
      </c>
      <c r="S198">
        <f t="shared" ca="1" si="9"/>
        <v>0</v>
      </c>
      <c r="T198">
        <f t="shared" ca="1" si="10"/>
        <v>1</v>
      </c>
      <c r="U198">
        <f t="shared" ca="1" si="11"/>
        <v>0</v>
      </c>
    </row>
    <row r="199" spans="1:21" x14ac:dyDescent="0.35">
      <c r="B199" t="s">
        <v>706</v>
      </c>
      <c r="D199" s="34" t="s">
        <v>480</v>
      </c>
      <c r="E199" s="1">
        <v>45862</v>
      </c>
      <c r="F199" s="1"/>
      <c r="G199" t="s">
        <v>689</v>
      </c>
      <c r="I199" s="1">
        <v>45867</v>
      </c>
      <c r="K199" t="s">
        <v>241</v>
      </c>
      <c r="L199" t="s">
        <v>171</v>
      </c>
      <c r="M199" t="s">
        <v>707</v>
      </c>
      <c r="N199" t="s">
        <v>237</v>
      </c>
      <c r="P199"/>
      <c r="Q199" s="193" t="str">
        <f>IF(OR(
    AND(COUNTIF(Bugs!A:A,B199)&gt;0,ISNUMBER(SEARCH("x",INDEX(Bugs!C:C,MATCH(B199,Bugs!A:A,0))))),
    AND(COUNTIF(Bugs!B:B,B199)&gt;0,ISNUMBER(SEARCH("x",INDEX(Bugs!C:C,MATCH(B199,Bugs!B:B,0))))),
    AND(COUNTIF(Bugs!A:A,B199)&gt;0,ISNUMBER(SEARCH("x",INDEX(Bugs!D:D,MATCH(B199,Bugs!A:A,0))))),
    AND(COUNTIF(Bugs!B:B,B199)&gt;0,ISNUMBER(SEARCH("x",INDEX(Bugs!D:D,MATCH(B199,Bugs!B:B,0)))))
),"Y","")</f>
        <v/>
      </c>
      <c r="R199">
        <f ca="1">IF(OR(ISNUMBER(MATCH(L199,MasterData!$D$3:$D$18,0)),ISNUMBER(MATCH(L199,MasterData!$C$3:$C$18,0))),
    DATEDIF(E199,I199,"d"),
    DATEDIF(E199,TODAY(),"d"))</f>
        <v>5</v>
      </c>
      <c r="S199">
        <f t="shared" ca="1" si="9"/>
        <v>1</v>
      </c>
      <c r="T199">
        <f t="shared" ca="1" si="10"/>
        <v>0</v>
      </c>
      <c r="U199">
        <f t="shared" ca="1" si="11"/>
        <v>0</v>
      </c>
    </row>
    <row r="200" spans="1:21" x14ac:dyDescent="0.35">
      <c r="B200" t="s">
        <v>19</v>
      </c>
      <c r="D200" s="34">
        <v>3003</v>
      </c>
      <c r="E200" s="1">
        <v>45863</v>
      </c>
      <c r="F200" s="1"/>
      <c r="G200" t="s">
        <v>692</v>
      </c>
      <c r="I200" s="1">
        <v>45874</v>
      </c>
      <c r="K200" t="s">
        <v>241</v>
      </c>
      <c r="L200" t="s">
        <v>171</v>
      </c>
      <c r="M200" t="s">
        <v>708</v>
      </c>
      <c r="N200" t="s">
        <v>237</v>
      </c>
      <c r="P200" s="204" t="s">
        <v>798</v>
      </c>
      <c r="Q200" s="193" t="str">
        <f>IF(OR(
    AND(COUNTIF(Bugs!A:A,B200)&gt;0,ISNUMBER(SEARCH("x",INDEX(Bugs!C:C,MATCH(B200,Bugs!A:A,0))))),
    AND(COUNTIF(Bugs!B:B,B200)&gt;0,ISNUMBER(SEARCH("x",INDEX(Bugs!C:C,MATCH(B200,Bugs!B:B,0))))),
    AND(COUNTIF(Bugs!A:A,B200)&gt;0,ISNUMBER(SEARCH("x",INDEX(Bugs!D:D,MATCH(B200,Bugs!A:A,0))))),
    AND(COUNTIF(Bugs!B:B,B200)&gt;0,ISNUMBER(SEARCH("x",INDEX(Bugs!D:D,MATCH(B200,Bugs!B:B,0)))))
),"Y","")</f>
        <v>Y</v>
      </c>
      <c r="R200">
        <f ca="1">IF(OR(ISNUMBER(MATCH(L200,MasterData!$D$3:$D$18,0)),ISNUMBER(MATCH(L200,MasterData!$C$3:$C$18,0))),
    DATEDIF(E200,I200,"d"),
    DATEDIF(E200,TODAY(),"d"))</f>
        <v>11</v>
      </c>
      <c r="S200">
        <f ca="1">IF(AND($R200&gt;=0,$R200&lt;=7),1,0)</f>
        <v>0</v>
      </c>
      <c r="T200">
        <f ca="1">IF(AND($R200&gt;7,R200&lt;=30),1,0)</f>
        <v>1</v>
      </c>
      <c r="U200">
        <f ca="1">IF($R200&gt;30,1,0)</f>
        <v>0</v>
      </c>
    </row>
    <row r="201" spans="1:21" x14ac:dyDescent="0.35">
      <c r="B201" t="s">
        <v>709</v>
      </c>
      <c r="D201" s="34" t="s">
        <v>231</v>
      </c>
      <c r="E201" s="1">
        <v>45867</v>
      </c>
      <c r="F201" s="1"/>
      <c r="G201" t="s">
        <v>710</v>
      </c>
      <c r="I201" s="1">
        <v>45869</v>
      </c>
      <c r="K201" t="s">
        <v>235</v>
      </c>
      <c r="L201" t="s">
        <v>171</v>
      </c>
      <c r="M201" t="s">
        <v>711</v>
      </c>
      <c r="N201" t="s">
        <v>237</v>
      </c>
      <c r="P201"/>
      <c r="Q201" s="193" t="str">
        <f>IF(OR(
    AND(COUNTIF(Bugs!A:A,B201)&gt;0,ISNUMBER(SEARCH("x",INDEX(Bugs!C:C,MATCH(B201,Bugs!A:A,0))))),
    AND(COUNTIF(Bugs!B:B,B201)&gt;0,ISNUMBER(SEARCH("x",INDEX(Bugs!C:C,MATCH(B201,Bugs!B:B,0))))),
    AND(COUNTIF(Bugs!A:A,B201)&gt;0,ISNUMBER(SEARCH("x",INDEX(Bugs!D:D,MATCH(B201,Bugs!A:A,0))))),
    AND(COUNTIF(Bugs!B:B,B201)&gt;0,ISNUMBER(SEARCH("x",INDEX(Bugs!D:D,MATCH(B201,Bugs!B:B,0)))))
),"Y","")</f>
        <v/>
      </c>
      <c r="R201">
        <f ca="1">IF(OR(ISNUMBER(MATCH(L201,MasterData!$D$3:$D$18,0)),ISNUMBER(MATCH(L201,MasterData!$C$3:$C$18,0))),
    DATEDIF(E201,I201,"d"),
    DATEDIF(E201,TODAY(),"d"))</f>
        <v>2</v>
      </c>
      <c r="S201">
        <f t="shared" ref="S201:S264" ca="1" si="12">IF(AND($R201&gt;=0,$R201&lt;=7),1,0)</f>
        <v>1</v>
      </c>
      <c r="T201">
        <f t="shared" ref="T201:T264" ca="1" si="13">IF(AND($R201&gt;7,R201&lt;=30),1,0)</f>
        <v>0</v>
      </c>
      <c r="U201">
        <f t="shared" ref="U201:U264" ca="1" si="14">IF($R201&gt;30,1,0)</f>
        <v>0</v>
      </c>
    </row>
    <row r="202" spans="1:21" x14ac:dyDescent="0.35">
      <c r="B202" t="s">
        <v>712</v>
      </c>
      <c r="D202" s="34" t="s">
        <v>480</v>
      </c>
      <c r="E202" s="1">
        <v>45867</v>
      </c>
      <c r="F202" s="1"/>
      <c r="G202" t="s">
        <v>699</v>
      </c>
      <c r="I202" s="1">
        <v>45868</v>
      </c>
      <c r="K202" t="s">
        <v>241</v>
      </c>
      <c r="L202" t="s">
        <v>171</v>
      </c>
      <c r="M202" t="s">
        <v>713</v>
      </c>
      <c r="N202" t="s">
        <v>237</v>
      </c>
      <c r="P202"/>
      <c r="Q202" s="193" t="str">
        <f>IF(OR(
    AND(COUNTIF(Bugs!A:A,B202)&gt;0,ISNUMBER(SEARCH("x",INDEX(Bugs!C:C,MATCH(B202,Bugs!A:A,0))))),
    AND(COUNTIF(Bugs!B:B,B202)&gt;0,ISNUMBER(SEARCH("x",INDEX(Bugs!C:C,MATCH(B202,Bugs!B:B,0))))),
    AND(COUNTIF(Bugs!A:A,B202)&gt;0,ISNUMBER(SEARCH("x",INDEX(Bugs!D:D,MATCH(B202,Bugs!A:A,0))))),
    AND(COUNTIF(Bugs!B:B,B202)&gt;0,ISNUMBER(SEARCH("x",INDEX(Bugs!D:D,MATCH(B202,Bugs!B:B,0)))))
),"Y","")</f>
        <v/>
      </c>
      <c r="R202">
        <f ca="1">IF(OR(ISNUMBER(MATCH(L202,MasterData!$D$3:$D$18,0)),ISNUMBER(MATCH(L202,MasterData!$C$3:$C$18,0))),
    DATEDIF(E202,I202,"d"),
    DATEDIF(E202,TODAY(),"d"))</f>
        <v>1</v>
      </c>
      <c r="S202">
        <f t="shared" ca="1" si="12"/>
        <v>1</v>
      </c>
      <c r="T202">
        <f t="shared" ca="1" si="13"/>
        <v>0</v>
      </c>
      <c r="U202">
        <f t="shared" ca="1" si="14"/>
        <v>0</v>
      </c>
    </row>
    <row r="203" spans="1:21" x14ac:dyDescent="0.35">
      <c r="B203" t="s">
        <v>714</v>
      </c>
      <c r="D203" s="34" t="s">
        <v>231</v>
      </c>
      <c r="E203" s="1">
        <v>45867</v>
      </c>
      <c r="F203" s="1"/>
      <c r="G203" t="s">
        <v>715</v>
      </c>
      <c r="I203" s="1">
        <v>45896.52511574074</v>
      </c>
      <c r="K203" t="s">
        <v>235</v>
      </c>
      <c r="L203" t="s">
        <v>171</v>
      </c>
      <c r="M203" t="s">
        <v>716</v>
      </c>
      <c r="N203" t="s">
        <v>237</v>
      </c>
      <c r="P203"/>
      <c r="Q203" s="193" t="str">
        <f>IF(OR(
    AND(COUNTIF(Bugs!A:A,B203)&gt;0,ISNUMBER(SEARCH("x",INDEX(Bugs!C:C,MATCH(B203,Bugs!A:A,0))))),
    AND(COUNTIF(Bugs!B:B,B203)&gt;0,ISNUMBER(SEARCH("x",INDEX(Bugs!C:C,MATCH(B203,Bugs!B:B,0))))),
    AND(COUNTIF(Bugs!A:A,B203)&gt;0,ISNUMBER(SEARCH("x",INDEX(Bugs!D:D,MATCH(B203,Bugs!A:A,0))))),
    AND(COUNTIF(Bugs!B:B,B203)&gt;0,ISNUMBER(SEARCH("x",INDEX(Bugs!D:D,MATCH(B203,Bugs!B:B,0)))))
),"Y","")</f>
        <v/>
      </c>
      <c r="R203">
        <f ca="1">IF(OR(ISNUMBER(MATCH(L203,MasterData!$D$3:$D$18,0)),ISNUMBER(MATCH(L203,MasterData!$C$3:$C$18,0))),
    DATEDIF(E203,I203,"d"),
    DATEDIF(E203,TODAY(),"d"))</f>
        <v>29</v>
      </c>
      <c r="S203">
        <f t="shared" ca="1" si="12"/>
        <v>0</v>
      </c>
      <c r="T203">
        <f t="shared" ca="1" si="13"/>
        <v>1</v>
      </c>
      <c r="U203">
        <f t="shared" ca="1" si="14"/>
        <v>0</v>
      </c>
    </row>
    <row r="204" spans="1:21" x14ac:dyDescent="0.35">
      <c r="B204" t="s">
        <v>20</v>
      </c>
      <c r="D204" s="34" t="s">
        <v>717</v>
      </c>
      <c r="E204" s="1">
        <v>45868</v>
      </c>
      <c r="F204" s="1"/>
      <c r="G204" t="s">
        <v>718</v>
      </c>
      <c r="I204" s="1">
        <v>45895.570856481485</v>
      </c>
      <c r="K204" t="s">
        <v>241</v>
      </c>
      <c r="L204" t="s">
        <v>171</v>
      </c>
      <c r="M204" t="s">
        <v>719</v>
      </c>
      <c r="N204" t="s">
        <v>237</v>
      </c>
      <c r="P204" s="204" t="s">
        <v>798</v>
      </c>
      <c r="Q204" s="193" t="str">
        <f>IF(OR(
    AND(COUNTIF(Bugs!A:A,B204)&gt;0,ISNUMBER(SEARCH("x",INDEX(Bugs!C:C,MATCH(B204,Bugs!A:A,0))))),
    AND(COUNTIF(Bugs!B:B,B204)&gt;0,ISNUMBER(SEARCH("x",INDEX(Bugs!C:C,MATCH(B204,Bugs!B:B,0))))),
    AND(COUNTIF(Bugs!A:A,B204)&gt;0,ISNUMBER(SEARCH("x",INDEX(Bugs!D:D,MATCH(B204,Bugs!A:A,0))))),
    AND(COUNTIF(Bugs!B:B,B204)&gt;0,ISNUMBER(SEARCH("x",INDEX(Bugs!D:D,MATCH(B204,Bugs!B:B,0)))))
),"Y","")</f>
        <v/>
      </c>
      <c r="R204">
        <f ca="1">IF(OR(ISNUMBER(MATCH(L204,MasterData!$D$3:$D$18,0)),ISNUMBER(MATCH(L204,MasterData!$C$3:$C$18,0))),
    DATEDIF(E204,I204,"d"),
    DATEDIF(E204,TODAY(),"d"))</f>
        <v>27</v>
      </c>
      <c r="S204">
        <f t="shared" ca="1" si="12"/>
        <v>0</v>
      </c>
      <c r="T204">
        <f t="shared" ca="1" si="13"/>
        <v>1</v>
      </c>
      <c r="U204">
        <f t="shared" ca="1" si="14"/>
        <v>0</v>
      </c>
    </row>
    <row r="205" spans="1:21" x14ac:dyDescent="0.35">
      <c r="B205" t="s">
        <v>21</v>
      </c>
      <c r="D205" s="34">
        <v>3366</v>
      </c>
      <c r="E205" s="1">
        <v>45868</v>
      </c>
      <c r="F205" s="1"/>
      <c r="G205" t="s">
        <v>720</v>
      </c>
      <c r="I205" s="1">
        <v>45895.400914351849</v>
      </c>
      <c r="K205" t="s">
        <v>241</v>
      </c>
      <c r="L205" t="s">
        <v>171</v>
      </c>
      <c r="M205" t="s">
        <v>721</v>
      </c>
      <c r="N205" t="s">
        <v>237</v>
      </c>
      <c r="P205" s="204" t="s">
        <v>798</v>
      </c>
      <c r="Q205" s="193" t="str">
        <f>IF(OR(
    AND(COUNTIF(Bugs!A:A,B205)&gt;0,ISNUMBER(SEARCH("x",INDEX(Bugs!C:C,MATCH(B205,Bugs!A:A,0))))),
    AND(COUNTIF(Bugs!B:B,B205)&gt;0,ISNUMBER(SEARCH("x",INDEX(Bugs!C:C,MATCH(B205,Bugs!B:B,0))))),
    AND(COUNTIF(Bugs!A:A,B205)&gt;0,ISNUMBER(SEARCH("x",INDEX(Bugs!D:D,MATCH(B205,Bugs!A:A,0))))),
    AND(COUNTIF(Bugs!B:B,B205)&gt;0,ISNUMBER(SEARCH("x",INDEX(Bugs!D:D,MATCH(B205,Bugs!B:B,0)))))
),"Y","")</f>
        <v>Y</v>
      </c>
      <c r="R205">
        <f ca="1">IF(OR(ISNUMBER(MATCH(L205,MasterData!$D$3:$D$18,0)),ISNUMBER(MATCH(L205,MasterData!$C$3:$C$18,0))),
    DATEDIF(E205,I205,"d"),
    DATEDIF(E205,TODAY(),"d"))</f>
        <v>27</v>
      </c>
      <c r="S205">
        <f t="shared" ca="1" si="12"/>
        <v>0</v>
      </c>
      <c r="T205">
        <f t="shared" ca="1" si="13"/>
        <v>1</v>
      </c>
      <c r="U205">
        <f t="shared" ca="1" si="14"/>
        <v>0</v>
      </c>
    </row>
    <row r="206" spans="1:21" x14ac:dyDescent="0.35">
      <c r="B206" t="s">
        <v>22</v>
      </c>
      <c r="D206" s="34" t="s">
        <v>717</v>
      </c>
      <c r="E206" s="1">
        <v>45869</v>
      </c>
      <c r="G206" t="s">
        <v>722</v>
      </c>
      <c r="I206" s="1">
        <v>45870</v>
      </c>
      <c r="K206" t="s">
        <v>235</v>
      </c>
      <c r="L206" t="s">
        <v>171</v>
      </c>
      <c r="M206" t="s">
        <v>723</v>
      </c>
      <c r="N206" t="s">
        <v>237</v>
      </c>
      <c r="P206" s="204" t="s">
        <v>798</v>
      </c>
      <c r="Q206" s="193" t="str">
        <f>IF(OR(
    AND(COUNTIF(Bugs!A:A,B206)&gt;0,ISNUMBER(SEARCH("x",INDEX(Bugs!C:C,MATCH(B206,Bugs!A:A,0))))),
    AND(COUNTIF(Bugs!B:B,B206)&gt;0,ISNUMBER(SEARCH("x",INDEX(Bugs!C:C,MATCH(B206,Bugs!B:B,0))))),
    AND(COUNTIF(Bugs!A:A,B206)&gt;0,ISNUMBER(SEARCH("x",INDEX(Bugs!D:D,MATCH(B206,Bugs!A:A,0))))),
    AND(COUNTIF(Bugs!B:B,B206)&gt;0,ISNUMBER(SEARCH("x",INDEX(Bugs!D:D,MATCH(B206,Bugs!B:B,0)))))
),"Y","")</f>
        <v>Y</v>
      </c>
      <c r="R206">
        <f ca="1">IF(OR(ISNUMBER(MATCH(L206,MasterData!$D$3:$D$18,0)),ISNUMBER(MATCH(L206,MasterData!$C$3:$C$18,0))),
    DATEDIF(E206,I206,"d"),
    DATEDIF(E206,TODAY(),"d"))</f>
        <v>1</v>
      </c>
      <c r="S206">
        <f t="shared" ca="1" si="12"/>
        <v>1</v>
      </c>
      <c r="T206">
        <f t="shared" ca="1" si="13"/>
        <v>0</v>
      </c>
      <c r="U206">
        <f t="shared" ca="1" si="14"/>
        <v>0</v>
      </c>
    </row>
    <row r="207" spans="1:21" x14ac:dyDescent="0.35">
      <c r="B207" t="s">
        <v>23</v>
      </c>
      <c r="D207" s="34" t="s">
        <v>480</v>
      </c>
      <c r="E207" s="1">
        <v>45870</v>
      </c>
      <c r="G207" t="s">
        <v>724</v>
      </c>
      <c r="I207" s="1">
        <v>45881</v>
      </c>
      <c r="K207" t="s">
        <v>235</v>
      </c>
      <c r="L207" t="s">
        <v>171</v>
      </c>
      <c r="M207" t="s">
        <v>725</v>
      </c>
      <c r="N207" t="s">
        <v>237</v>
      </c>
      <c r="P207" s="204" t="s">
        <v>798</v>
      </c>
      <c r="Q207" s="193" t="str">
        <f>IF(OR(
    AND(COUNTIF(Bugs!A:A,B207)&gt;0,ISNUMBER(SEARCH("x",INDEX(Bugs!C:C,MATCH(B207,Bugs!A:A,0))))),
    AND(COUNTIF(Bugs!B:B,B207)&gt;0,ISNUMBER(SEARCH("x",INDEX(Bugs!C:C,MATCH(B207,Bugs!B:B,0))))),
    AND(COUNTIF(Bugs!A:A,B207)&gt;0,ISNUMBER(SEARCH("x",INDEX(Bugs!D:D,MATCH(B207,Bugs!A:A,0))))),
    AND(COUNTIF(Bugs!B:B,B207)&gt;0,ISNUMBER(SEARCH("x",INDEX(Bugs!D:D,MATCH(B207,Bugs!B:B,0)))))
),"Y","")</f>
        <v/>
      </c>
      <c r="R207">
        <f ca="1">IF(OR(ISNUMBER(MATCH(L207,MasterData!$D$3:$D$18,0)),ISNUMBER(MATCH(L207,MasterData!$C$3:$C$18,0))),
    DATEDIF(E207,I207,"d"),
    DATEDIF(E207,TODAY(),"d"))</f>
        <v>11</v>
      </c>
      <c r="S207">
        <f t="shared" ca="1" si="12"/>
        <v>0</v>
      </c>
      <c r="T207">
        <f t="shared" ca="1" si="13"/>
        <v>1</v>
      </c>
      <c r="U207">
        <f t="shared" ca="1" si="14"/>
        <v>0</v>
      </c>
    </row>
    <row r="208" spans="1:21" x14ac:dyDescent="0.35">
      <c r="B208" t="s">
        <v>24</v>
      </c>
      <c r="D208" s="34" t="s">
        <v>254</v>
      </c>
      <c r="E208" s="1">
        <v>45873</v>
      </c>
      <c r="G208" t="s">
        <v>727</v>
      </c>
      <c r="I208" s="1">
        <v>45874</v>
      </c>
      <c r="K208" t="s">
        <v>241</v>
      </c>
      <c r="L208" t="s">
        <v>171</v>
      </c>
      <c r="M208" t="s">
        <v>728</v>
      </c>
      <c r="N208" t="s">
        <v>237</v>
      </c>
      <c r="P208" s="204" t="s">
        <v>798</v>
      </c>
      <c r="Q208" s="193" t="str">
        <f>IF(OR(
    AND(COUNTIF(Bugs!A:A,B208)&gt;0,ISNUMBER(SEARCH("x",INDEX(Bugs!C:C,MATCH(B208,Bugs!A:A,0))))),
    AND(COUNTIF(Bugs!B:B,B208)&gt;0,ISNUMBER(SEARCH("x",INDEX(Bugs!C:C,MATCH(B208,Bugs!B:B,0))))),
    AND(COUNTIF(Bugs!A:A,B208)&gt;0,ISNUMBER(SEARCH("x",INDEX(Bugs!D:D,MATCH(B208,Bugs!A:A,0))))),
    AND(COUNTIF(Bugs!B:B,B208)&gt;0,ISNUMBER(SEARCH("x",INDEX(Bugs!D:D,MATCH(B208,Bugs!B:B,0)))))
),"Y","")</f>
        <v/>
      </c>
      <c r="R208">
        <f ca="1">IF(OR(ISNUMBER(MATCH(L208,MasterData!$D$3:$D$18,0)),ISNUMBER(MATCH(L208,MasterData!$C$3:$C$18,0))),
    DATEDIF(E208,I208,"d"),
    DATEDIF(E208,TODAY(),"d"))</f>
        <v>1</v>
      </c>
      <c r="S208">
        <f t="shared" ca="1" si="12"/>
        <v>1</v>
      </c>
      <c r="T208">
        <f t="shared" ca="1" si="13"/>
        <v>0</v>
      </c>
      <c r="U208">
        <f t="shared" ca="1" si="14"/>
        <v>0</v>
      </c>
    </row>
    <row r="209" spans="2:21" x14ac:dyDescent="0.35">
      <c r="B209" t="s">
        <v>25</v>
      </c>
      <c r="D209" s="34">
        <v>5975</v>
      </c>
      <c r="E209" s="1">
        <v>45876</v>
      </c>
      <c r="G209" t="s">
        <v>248</v>
      </c>
      <c r="H209" t="s">
        <v>245</v>
      </c>
      <c r="I209" s="1">
        <v>45883.327187499999</v>
      </c>
      <c r="K209" t="s">
        <v>241</v>
      </c>
      <c r="L209" t="s">
        <v>164</v>
      </c>
      <c r="M209" t="s">
        <v>729</v>
      </c>
      <c r="N209" t="s">
        <v>237</v>
      </c>
      <c r="P209" s="204" t="s">
        <v>798</v>
      </c>
      <c r="Q209" s="193" t="str">
        <f>IF(OR(
    AND(COUNTIF(Bugs!A:A,B209)&gt;0,ISNUMBER(SEARCH("x",INDEX(Bugs!C:C,MATCH(B209,Bugs!A:A,0))))),
    AND(COUNTIF(Bugs!B:B,B209)&gt;0,ISNUMBER(SEARCH("x",INDEX(Bugs!C:C,MATCH(B209,Bugs!B:B,0))))),
    AND(COUNTIF(Bugs!A:A,B209)&gt;0,ISNUMBER(SEARCH("x",INDEX(Bugs!D:D,MATCH(B209,Bugs!A:A,0))))),
    AND(COUNTIF(Bugs!B:B,B209)&gt;0,ISNUMBER(SEARCH("x",INDEX(Bugs!D:D,MATCH(B209,Bugs!B:B,0)))))
),"Y","")</f>
        <v/>
      </c>
      <c r="R209">
        <f ca="1">IF(OR(ISNUMBER(MATCH(L209,MasterData!$D$3:$D$18,0)),ISNUMBER(MATCH(L209,MasterData!$C$3:$C$18,0))),
    DATEDIF(E209,I209,"d"),
    DATEDIF(E209,TODAY(),"d"))</f>
        <v>131</v>
      </c>
      <c r="S209">
        <f t="shared" ca="1" si="12"/>
        <v>0</v>
      </c>
      <c r="T209">
        <f t="shared" ca="1" si="13"/>
        <v>0</v>
      </c>
      <c r="U209">
        <f t="shared" ca="1" si="14"/>
        <v>1</v>
      </c>
    </row>
    <row r="210" spans="2:21" x14ac:dyDescent="0.35">
      <c r="B210" t="s">
        <v>26</v>
      </c>
      <c r="D210" s="34">
        <v>5975</v>
      </c>
      <c r="E210" s="1">
        <v>45876</v>
      </c>
      <c r="G210" t="s">
        <v>248</v>
      </c>
      <c r="H210" t="s">
        <v>245</v>
      </c>
      <c r="I210" s="1">
        <v>45897.422789351855</v>
      </c>
      <c r="K210" t="s">
        <v>241</v>
      </c>
      <c r="L210" t="s">
        <v>171</v>
      </c>
      <c r="M210" t="s">
        <v>729</v>
      </c>
      <c r="N210" t="s">
        <v>237</v>
      </c>
      <c r="P210" s="204" t="s">
        <v>798</v>
      </c>
      <c r="Q210" s="193" t="str">
        <f>IF(OR(
    AND(COUNTIF(Bugs!A:A,B210)&gt;0,ISNUMBER(SEARCH("x",INDEX(Bugs!C:C,MATCH(B210,Bugs!A:A,0))))),
    AND(COUNTIF(Bugs!B:B,B210)&gt;0,ISNUMBER(SEARCH("x",INDEX(Bugs!C:C,MATCH(B210,Bugs!B:B,0))))),
    AND(COUNTIF(Bugs!A:A,B210)&gt;0,ISNUMBER(SEARCH("x",INDEX(Bugs!D:D,MATCH(B210,Bugs!A:A,0))))),
    AND(COUNTIF(Bugs!B:B,B210)&gt;0,ISNUMBER(SEARCH("x",INDEX(Bugs!D:D,MATCH(B210,Bugs!B:B,0)))))
),"Y","")</f>
        <v/>
      </c>
      <c r="R210">
        <f ca="1">IF(OR(ISNUMBER(MATCH(L210,MasterData!$D$3:$D$18,0)),ISNUMBER(MATCH(L210,MasterData!$C$3:$C$18,0))),
    DATEDIF(E210,I210,"d"),
    DATEDIF(E210,TODAY(),"d"))</f>
        <v>21</v>
      </c>
      <c r="S210">
        <f t="shared" ca="1" si="12"/>
        <v>0</v>
      </c>
      <c r="T210">
        <f t="shared" ca="1" si="13"/>
        <v>1</v>
      </c>
      <c r="U210">
        <f t="shared" ca="1" si="14"/>
        <v>0</v>
      </c>
    </row>
    <row r="211" spans="2:21" x14ac:dyDescent="0.35">
      <c r="B211" t="s">
        <v>730</v>
      </c>
      <c r="D211" s="34">
        <v>5975</v>
      </c>
      <c r="E211" s="1">
        <v>45877</v>
      </c>
      <c r="G211" t="s">
        <v>248</v>
      </c>
      <c r="H211" t="s">
        <v>245</v>
      </c>
      <c r="I211" s="1">
        <v>45896.544803240744</v>
      </c>
      <c r="K211" t="s">
        <v>241</v>
      </c>
      <c r="L211" t="s">
        <v>171</v>
      </c>
      <c r="M211" t="s">
        <v>731</v>
      </c>
      <c r="N211" t="s">
        <v>237</v>
      </c>
      <c r="P211"/>
      <c r="Q211" s="193" t="str">
        <f>IF(OR(
    AND(COUNTIF(Bugs!A:A,B211)&gt;0,ISNUMBER(SEARCH("x",INDEX(Bugs!C:C,MATCH(B211,Bugs!A:A,0))))),
    AND(COUNTIF(Bugs!B:B,B211)&gt;0,ISNUMBER(SEARCH("x",INDEX(Bugs!C:C,MATCH(B211,Bugs!B:B,0))))),
    AND(COUNTIF(Bugs!A:A,B211)&gt;0,ISNUMBER(SEARCH("x",INDEX(Bugs!D:D,MATCH(B211,Bugs!A:A,0))))),
    AND(COUNTIF(Bugs!B:B,B211)&gt;0,ISNUMBER(SEARCH("x",INDEX(Bugs!D:D,MATCH(B211,Bugs!B:B,0)))))
),"Y","")</f>
        <v/>
      </c>
      <c r="R211">
        <f ca="1">IF(OR(ISNUMBER(MATCH(L211,MasterData!$D$3:$D$18,0)),ISNUMBER(MATCH(L211,MasterData!$C$3:$C$18,0))),
    DATEDIF(E211,I211,"d"),
    DATEDIF(E211,TODAY(),"d"))</f>
        <v>19</v>
      </c>
      <c r="S211">
        <f t="shared" ca="1" si="12"/>
        <v>0</v>
      </c>
      <c r="T211">
        <f t="shared" ca="1" si="13"/>
        <v>1</v>
      </c>
      <c r="U211">
        <f t="shared" ca="1" si="14"/>
        <v>0</v>
      </c>
    </row>
    <row r="212" spans="2:21" x14ac:dyDescent="0.35">
      <c r="B212" t="s">
        <v>732</v>
      </c>
      <c r="D212" s="34" t="s">
        <v>480</v>
      </c>
      <c r="E212" s="1">
        <v>45881</v>
      </c>
      <c r="G212" t="s">
        <v>733</v>
      </c>
      <c r="I212" s="1">
        <v>45881</v>
      </c>
      <c r="K212" t="s">
        <v>347</v>
      </c>
      <c r="L212" t="s">
        <v>171</v>
      </c>
      <c r="M212" t="s">
        <v>734</v>
      </c>
      <c r="N212" t="s">
        <v>237</v>
      </c>
      <c r="P212"/>
      <c r="Q212" s="193" t="str">
        <f>IF(OR(
    AND(COUNTIF(Bugs!A:A,B212)&gt;0,ISNUMBER(SEARCH("x",INDEX(Bugs!C:C,MATCH(B212,Bugs!A:A,0))))),
    AND(COUNTIF(Bugs!B:B,B212)&gt;0,ISNUMBER(SEARCH("x",INDEX(Bugs!C:C,MATCH(B212,Bugs!B:B,0))))),
    AND(COUNTIF(Bugs!A:A,B212)&gt;0,ISNUMBER(SEARCH("x",INDEX(Bugs!D:D,MATCH(B212,Bugs!A:A,0))))),
    AND(COUNTIF(Bugs!B:B,B212)&gt;0,ISNUMBER(SEARCH("x",INDEX(Bugs!D:D,MATCH(B212,Bugs!B:B,0)))))
),"Y","")</f>
        <v/>
      </c>
      <c r="R212">
        <f ca="1">IF(OR(ISNUMBER(MATCH(L212,MasterData!$D$3:$D$18,0)),ISNUMBER(MATCH(L212,MasterData!$C$3:$C$18,0))),
    DATEDIF(E212,I212,"d"),
    DATEDIF(E212,TODAY(),"d"))</f>
        <v>0</v>
      </c>
      <c r="S212">
        <f t="shared" ca="1" si="12"/>
        <v>1</v>
      </c>
      <c r="T212">
        <f t="shared" ca="1" si="13"/>
        <v>0</v>
      </c>
      <c r="U212">
        <f t="shared" ca="1" si="14"/>
        <v>0</v>
      </c>
    </row>
    <row r="213" spans="2:21" x14ac:dyDescent="0.35">
      <c r="B213" t="s">
        <v>27</v>
      </c>
      <c r="D213" s="34" t="s">
        <v>717</v>
      </c>
      <c r="E213" s="1">
        <v>45881</v>
      </c>
      <c r="G213" t="s">
        <v>735</v>
      </c>
      <c r="H213" t="s">
        <v>736</v>
      </c>
      <c r="I213" s="1">
        <v>45910</v>
      </c>
      <c r="K213" t="s">
        <v>241</v>
      </c>
      <c r="L213" t="s">
        <v>171</v>
      </c>
      <c r="M213" t="s">
        <v>737</v>
      </c>
      <c r="N213" t="s">
        <v>237</v>
      </c>
      <c r="P213" s="204" t="s">
        <v>798</v>
      </c>
      <c r="Q213" s="193" t="str">
        <f>IF(OR(
    AND(COUNTIF(Bugs!A:A,B213)&gt;0,ISNUMBER(SEARCH("x",INDEX(Bugs!C:C,MATCH(B213,Bugs!A:A,0))))),
    AND(COUNTIF(Bugs!B:B,B213)&gt;0,ISNUMBER(SEARCH("x",INDEX(Bugs!C:C,MATCH(B213,Bugs!B:B,0))))),
    AND(COUNTIF(Bugs!A:A,B213)&gt;0,ISNUMBER(SEARCH("x",INDEX(Bugs!D:D,MATCH(B213,Bugs!A:A,0))))),
    AND(COUNTIF(Bugs!B:B,B213)&gt;0,ISNUMBER(SEARCH("x",INDEX(Bugs!D:D,MATCH(B213,Bugs!B:B,0)))))
),"Y","")</f>
        <v/>
      </c>
      <c r="R213">
        <f ca="1">IF(OR(ISNUMBER(MATCH(L213,MasterData!$D$3:$D$18,0)),ISNUMBER(MATCH(L213,MasterData!$C$3:$C$18,0))),
    DATEDIF(E213,I213,"d"),
    DATEDIF(E213,TODAY(),"d"))</f>
        <v>29</v>
      </c>
      <c r="S213">
        <f t="shared" ca="1" si="12"/>
        <v>0</v>
      </c>
      <c r="T213">
        <f t="shared" ca="1" si="13"/>
        <v>1</v>
      </c>
      <c r="U213">
        <f t="shared" ca="1" si="14"/>
        <v>0</v>
      </c>
    </row>
    <row r="214" spans="2:21" x14ac:dyDescent="0.35">
      <c r="B214" t="s">
        <v>28</v>
      </c>
      <c r="D214" s="34">
        <v>3014</v>
      </c>
      <c r="E214" s="1">
        <v>45882</v>
      </c>
      <c r="G214" t="s">
        <v>738</v>
      </c>
      <c r="H214" t="s">
        <v>736</v>
      </c>
      <c r="I214" s="1">
        <v>45915</v>
      </c>
      <c r="K214" t="s">
        <v>235</v>
      </c>
      <c r="L214" t="s">
        <v>171</v>
      </c>
      <c r="M214" t="s">
        <v>739</v>
      </c>
      <c r="N214" t="s">
        <v>237</v>
      </c>
      <c r="P214" s="204" t="s">
        <v>798</v>
      </c>
      <c r="Q214" s="193" t="str">
        <f>IF(OR(
    AND(COUNTIF(Bugs!A:A,B214)&gt;0,ISNUMBER(SEARCH("x",INDEX(Bugs!C:C,MATCH(B214,Bugs!A:A,0))))),
    AND(COUNTIF(Bugs!B:B,B214)&gt;0,ISNUMBER(SEARCH("x",INDEX(Bugs!C:C,MATCH(B214,Bugs!B:B,0))))),
    AND(COUNTIF(Bugs!A:A,B214)&gt;0,ISNUMBER(SEARCH("x",INDEX(Bugs!D:D,MATCH(B214,Bugs!A:A,0))))),
    AND(COUNTIF(Bugs!B:B,B214)&gt;0,ISNUMBER(SEARCH("x",INDEX(Bugs!D:D,MATCH(B214,Bugs!B:B,0)))))
),"Y","")</f>
        <v/>
      </c>
      <c r="R214">
        <f ca="1">IF(OR(ISNUMBER(MATCH(L214,MasterData!$D$3:$D$18,0)),ISNUMBER(MATCH(L214,MasterData!$C$3:$C$18,0))),
    DATEDIF(E214,I214,"d"),
    DATEDIF(E214,TODAY(),"d"))</f>
        <v>33</v>
      </c>
      <c r="S214">
        <f t="shared" ca="1" si="12"/>
        <v>0</v>
      </c>
      <c r="T214">
        <f t="shared" ca="1" si="13"/>
        <v>0</v>
      </c>
      <c r="U214">
        <f t="shared" ca="1" si="14"/>
        <v>1</v>
      </c>
    </row>
    <row r="215" spans="2:21" x14ac:dyDescent="0.35">
      <c r="B215" t="s">
        <v>740</v>
      </c>
      <c r="D215" s="34">
        <v>3014</v>
      </c>
      <c r="E215" s="179">
        <v>45884.675428240742</v>
      </c>
      <c r="G215" t="s">
        <v>741</v>
      </c>
      <c r="I215" s="179">
        <v>45895.349780092591</v>
      </c>
      <c r="J215" t="s">
        <v>742</v>
      </c>
      <c r="K215" t="s">
        <v>235</v>
      </c>
      <c r="L215" t="s">
        <v>171</v>
      </c>
      <c r="M215" t="s">
        <v>743</v>
      </c>
      <c r="N215" t="s">
        <v>744</v>
      </c>
      <c r="P215"/>
      <c r="Q215" s="193" t="str">
        <f>IF(OR(
    AND(COUNTIF(Bugs!A:A,B215)&gt;0,ISNUMBER(SEARCH("x",INDEX(Bugs!C:C,MATCH(B215,Bugs!A:A,0))))),
    AND(COUNTIF(Bugs!B:B,B215)&gt;0,ISNUMBER(SEARCH("x",INDEX(Bugs!C:C,MATCH(B215,Bugs!B:B,0))))),
    AND(COUNTIF(Bugs!A:A,B215)&gt;0,ISNUMBER(SEARCH("x",INDEX(Bugs!D:D,MATCH(B215,Bugs!A:A,0))))),
    AND(COUNTIF(Bugs!B:B,B215)&gt;0,ISNUMBER(SEARCH("x",INDEX(Bugs!D:D,MATCH(B215,Bugs!B:B,0)))))
),"Y","")</f>
        <v/>
      </c>
      <c r="R215">
        <f ca="1">IF(OR(ISNUMBER(MATCH(L215,MasterData!$D$3:$D$18,0)),ISNUMBER(MATCH(L215,MasterData!$C$3:$C$18,0))),
    DATEDIF(E215,I215,"d"),
    DATEDIF(E215,TODAY(),"d"))</f>
        <v>11</v>
      </c>
      <c r="S215">
        <f t="shared" ca="1" si="12"/>
        <v>0</v>
      </c>
      <c r="T215">
        <f t="shared" ca="1" si="13"/>
        <v>1</v>
      </c>
      <c r="U215">
        <f t="shared" ca="1" si="14"/>
        <v>0</v>
      </c>
    </row>
    <row r="216" spans="2:21" x14ac:dyDescent="0.35">
      <c r="B216" t="s">
        <v>745</v>
      </c>
      <c r="D216" s="34" t="s">
        <v>746</v>
      </c>
      <c r="E216" s="179">
        <v>45887.449328703704</v>
      </c>
      <c r="G216" t="s">
        <v>738</v>
      </c>
      <c r="I216" s="1">
        <v>45916</v>
      </c>
      <c r="J216" t="s">
        <v>747</v>
      </c>
      <c r="K216" t="s">
        <v>235</v>
      </c>
      <c r="L216" t="s">
        <v>171</v>
      </c>
      <c r="M216" t="s">
        <v>748</v>
      </c>
      <c r="N216" t="s">
        <v>744</v>
      </c>
      <c r="P216" s="193" t="s">
        <v>799</v>
      </c>
      <c r="Q216" s="193" t="str">
        <f>IF(OR(
    AND(COUNTIF(Bugs!A:A,B216)&gt;0,ISNUMBER(SEARCH("x",INDEX(Bugs!C:C,MATCH(B216,Bugs!A:A,0))))),
    AND(COUNTIF(Bugs!B:B,B216)&gt;0,ISNUMBER(SEARCH("x",INDEX(Bugs!C:C,MATCH(B216,Bugs!B:B,0))))),
    AND(COUNTIF(Bugs!A:A,B216)&gt;0,ISNUMBER(SEARCH("x",INDEX(Bugs!D:D,MATCH(B216,Bugs!A:A,0))))),
    AND(COUNTIF(Bugs!B:B,B216)&gt;0,ISNUMBER(SEARCH("x",INDEX(Bugs!D:D,MATCH(B216,Bugs!B:B,0)))))
),"Y","")</f>
        <v/>
      </c>
      <c r="R216">
        <f ca="1">IF(OR(ISNUMBER(MATCH(L216,MasterData!$D$3:$D$18,0)),ISNUMBER(MATCH(L216,MasterData!$C$3:$C$18,0))),
    DATEDIF(E216,I216,"d"),
    DATEDIF(E216,TODAY(),"d"))</f>
        <v>29</v>
      </c>
      <c r="S216">
        <f t="shared" ca="1" si="12"/>
        <v>0</v>
      </c>
      <c r="T216">
        <f t="shared" ca="1" si="13"/>
        <v>1</v>
      </c>
      <c r="U216">
        <f t="shared" ca="1" si="14"/>
        <v>0</v>
      </c>
    </row>
    <row r="217" spans="2:21" x14ac:dyDescent="0.35">
      <c r="B217" t="s">
        <v>29</v>
      </c>
      <c r="D217" s="34" t="s">
        <v>254</v>
      </c>
      <c r="E217" s="179">
        <v>45887.466793981483</v>
      </c>
      <c r="G217" t="s">
        <v>749</v>
      </c>
      <c r="I217" s="179">
        <v>45903</v>
      </c>
      <c r="J217" t="s">
        <v>747</v>
      </c>
      <c r="K217" t="s">
        <v>241</v>
      </c>
      <c r="L217" t="s">
        <v>171</v>
      </c>
      <c r="M217" t="s">
        <v>750</v>
      </c>
      <c r="N217" t="s">
        <v>744</v>
      </c>
      <c r="P217" s="204" t="s">
        <v>798</v>
      </c>
      <c r="Q217" s="193" t="str">
        <f>IF(OR(
    AND(COUNTIF(Bugs!A:A,B217)&gt;0,ISNUMBER(SEARCH("x",INDEX(Bugs!C:C,MATCH(B217,Bugs!A:A,0))))),
    AND(COUNTIF(Bugs!B:B,B217)&gt;0,ISNUMBER(SEARCH("x",INDEX(Bugs!C:C,MATCH(B217,Bugs!B:B,0))))),
    AND(COUNTIF(Bugs!A:A,B217)&gt;0,ISNUMBER(SEARCH("x",INDEX(Bugs!D:D,MATCH(B217,Bugs!A:A,0))))),
    AND(COUNTIF(Bugs!B:B,B217)&gt;0,ISNUMBER(SEARCH("x",INDEX(Bugs!D:D,MATCH(B217,Bugs!B:B,0)))))
),"Y","")</f>
        <v/>
      </c>
      <c r="R217">
        <f ca="1">IF(OR(ISNUMBER(MATCH(L217,MasterData!$D$3:$D$18,0)),ISNUMBER(MATCH(L217,MasterData!$C$3:$C$18,0))),
    DATEDIF(E217,I217,"d"),
    DATEDIF(E217,TODAY(),"d"))</f>
        <v>16</v>
      </c>
      <c r="S217">
        <f t="shared" ca="1" si="12"/>
        <v>0</v>
      </c>
      <c r="T217">
        <f t="shared" ca="1" si="13"/>
        <v>1</v>
      </c>
      <c r="U217">
        <f t="shared" ca="1" si="14"/>
        <v>0</v>
      </c>
    </row>
    <row r="218" spans="2:21" x14ac:dyDescent="0.35">
      <c r="B218" t="s">
        <v>751</v>
      </c>
      <c r="D218" s="34">
        <v>3010</v>
      </c>
      <c r="E218" s="179">
        <v>45887.607604166667</v>
      </c>
      <c r="G218" t="s">
        <v>752</v>
      </c>
      <c r="I218" s="179">
        <v>45891.336944444447</v>
      </c>
      <c r="J218" t="s">
        <v>753</v>
      </c>
      <c r="K218" t="s">
        <v>241</v>
      </c>
      <c r="L218" t="s">
        <v>171</v>
      </c>
      <c r="M218" t="s">
        <v>754</v>
      </c>
      <c r="N218" t="s">
        <v>744</v>
      </c>
      <c r="P218"/>
      <c r="Q218" s="193" t="str">
        <f>IF(OR(
    AND(COUNTIF(Bugs!A:A,B218)&gt;0,ISNUMBER(SEARCH("x",INDEX(Bugs!C:C,MATCH(B218,Bugs!A:A,0))))),
    AND(COUNTIF(Bugs!B:B,B218)&gt;0,ISNUMBER(SEARCH("x",INDEX(Bugs!C:C,MATCH(B218,Bugs!B:B,0))))),
    AND(COUNTIF(Bugs!A:A,B218)&gt;0,ISNUMBER(SEARCH("x",INDEX(Bugs!D:D,MATCH(B218,Bugs!A:A,0))))),
    AND(COUNTIF(Bugs!B:B,B218)&gt;0,ISNUMBER(SEARCH("x",INDEX(Bugs!D:D,MATCH(B218,Bugs!B:B,0)))))
),"Y","")</f>
        <v/>
      </c>
      <c r="R218">
        <f ca="1">IF(OR(ISNUMBER(MATCH(L218,MasterData!$D$3:$D$18,0)),ISNUMBER(MATCH(L218,MasterData!$C$3:$C$18,0))),
    DATEDIF(E218,I218,"d"),
    DATEDIF(E218,TODAY(),"d"))</f>
        <v>4</v>
      </c>
      <c r="S218">
        <f t="shared" ca="1" si="12"/>
        <v>1</v>
      </c>
      <c r="T218">
        <f t="shared" ca="1" si="13"/>
        <v>0</v>
      </c>
      <c r="U218">
        <f t="shared" ca="1" si="14"/>
        <v>0</v>
      </c>
    </row>
    <row r="219" spans="2:21" x14ac:dyDescent="0.35">
      <c r="B219" t="s">
        <v>30</v>
      </c>
      <c r="D219" s="34" t="s">
        <v>254</v>
      </c>
      <c r="E219" s="179">
        <v>45887.680798611109</v>
      </c>
      <c r="G219" t="s">
        <v>755</v>
      </c>
      <c r="I219" s="179">
        <v>45903</v>
      </c>
      <c r="J219" t="s">
        <v>753</v>
      </c>
      <c r="K219" t="s">
        <v>241</v>
      </c>
      <c r="L219" t="s">
        <v>171</v>
      </c>
      <c r="M219" t="s">
        <v>756</v>
      </c>
      <c r="N219" t="s">
        <v>744</v>
      </c>
      <c r="P219" s="204" t="s">
        <v>798</v>
      </c>
      <c r="Q219" s="193" t="str">
        <f>IF(OR(
    AND(COUNTIF(Bugs!A:A,B219)&gt;0,ISNUMBER(SEARCH("x",INDEX(Bugs!C:C,MATCH(B219,Bugs!A:A,0))))),
    AND(COUNTIF(Bugs!B:B,B219)&gt;0,ISNUMBER(SEARCH("x",INDEX(Bugs!C:C,MATCH(B219,Bugs!B:B,0))))),
    AND(COUNTIF(Bugs!A:A,B219)&gt;0,ISNUMBER(SEARCH("x",INDEX(Bugs!D:D,MATCH(B219,Bugs!A:A,0))))),
    AND(COUNTIF(Bugs!B:B,B219)&gt;0,ISNUMBER(SEARCH("x",INDEX(Bugs!D:D,MATCH(B219,Bugs!B:B,0)))))
),"Y","")</f>
        <v>Y</v>
      </c>
      <c r="R219">
        <f ca="1">IF(OR(ISNUMBER(MATCH(L219,MasterData!$D$3:$D$18,0)),ISNUMBER(MATCH(L219,MasterData!$C$3:$C$18,0))),
    DATEDIF(E219,I219,"d"),
    DATEDIF(E219,TODAY(),"d"))</f>
        <v>16</v>
      </c>
      <c r="S219">
        <f t="shared" ca="1" si="12"/>
        <v>0</v>
      </c>
      <c r="T219">
        <f t="shared" ca="1" si="13"/>
        <v>1</v>
      </c>
      <c r="U219">
        <f t="shared" ca="1" si="14"/>
        <v>0</v>
      </c>
    </row>
    <row r="220" spans="2:21" x14ac:dyDescent="0.35">
      <c r="B220" t="s">
        <v>31</v>
      </c>
      <c r="D220" s="34">
        <v>3003</v>
      </c>
      <c r="E220" s="179">
        <v>45887.701516203706</v>
      </c>
      <c r="G220" t="s">
        <v>755</v>
      </c>
      <c r="I220" s="179">
        <v>45903</v>
      </c>
      <c r="J220" t="s">
        <v>753</v>
      </c>
      <c r="K220" t="s">
        <v>241</v>
      </c>
      <c r="L220" t="s">
        <v>171</v>
      </c>
      <c r="M220" t="s">
        <v>757</v>
      </c>
      <c r="N220" t="s">
        <v>744</v>
      </c>
      <c r="P220" s="204" t="s">
        <v>798</v>
      </c>
      <c r="Q220" s="193" t="str">
        <f>IF(OR(
    AND(COUNTIF(Bugs!A:A,B220)&gt;0,ISNUMBER(SEARCH("x",INDEX(Bugs!C:C,MATCH(B220,Bugs!A:A,0))))),
    AND(COUNTIF(Bugs!B:B,B220)&gt;0,ISNUMBER(SEARCH("x",INDEX(Bugs!C:C,MATCH(B220,Bugs!B:B,0))))),
    AND(COUNTIF(Bugs!A:A,B220)&gt;0,ISNUMBER(SEARCH("x",INDEX(Bugs!D:D,MATCH(B220,Bugs!A:A,0))))),
    AND(COUNTIF(Bugs!B:B,B220)&gt;0,ISNUMBER(SEARCH("x",INDEX(Bugs!D:D,MATCH(B220,Bugs!B:B,0)))))
),"Y","")</f>
        <v>Y</v>
      </c>
      <c r="R220">
        <f ca="1">IF(OR(ISNUMBER(MATCH(L220,MasterData!$D$3:$D$18,0)),ISNUMBER(MATCH(L220,MasterData!$C$3:$C$18,0))),
    DATEDIF(E220,I220,"d"),
    DATEDIF(E220,TODAY(),"d"))</f>
        <v>16</v>
      </c>
      <c r="S220">
        <f t="shared" ca="1" si="12"/>
        <v>0</v>
      </c>
      <c r="T220">
        <f t="shared" ca="1" si="13"/>
        <v>1</v>
      </c>
      <c r="U220">
        <f t="shared" ca="1" si="14"/>
        <v>0</v>
      </c>
    </row>
    <row r="221" spans="2:21" x14ac:dyDescent="0.35">
      <c r="B221" t="s">
        <v>758</v>
      </c>
      <c r="D221" s="34">
        <v>3366</v>
      </c>
      <c r="E221" s="179">
        <v>45887.842199074075</v>
      </c>
      <c r="G221" t="s">
        <v>759</v>
      </c>
      <c r="I221" s="179">
        <v>45896.525173611109</v>
      </c>
      <c r="J221" t="s">
        <v>760</v>
      </c>
      <c r="K221" t="s">
        <v>235</v>
      </c>
      <c r="L221" t="s">
        <v>171</v>
      </c>
      <c r="M221" t="s">
        <v>761</v>
      </c>
      <c r="N221" t="s">
        <v>744</v>
      </c>
      <c r="P221"/>
      <c r="Q221" s="193" t="str">
        <f>IF(OR(
    AND(COUNTIF(Bugs!A:A,B221)&gt;0,ISNUMBER(SEARCH("x",INDEX(Bugs!C:C,MATCH(B221,Bugs!A:A,0))))),
    AND(COUNTIF(Bugs!B:B,B221)&gt;0,ISNUMBER(SEARCH("x",INDEX(Bugs!C:C,MATCH(B221,Bugs!B:B,0))))),
    AND(COUNTIF(Bugs!A:A,B221)&gt;0,ISNUMBER(SEARCH("x",INDEX(Bugs!D:D,MATCH(B221,Bugs!A:A,0))))),
    AND(COUNTIF(Bugs!B:B,B221)&gt;0,ISNUMBER(SEARCH("x",INDEX(Bugs!D:D,MATCH(B221,Bugs!B:B,0)))))
),"Y","")</f>
        <v/>
      </c>
      <c r="R221">
        <f ca="1">IF(OR(ISNUMBER(MATCH(L221,MasterData!$D$3:$D$18,0)),ISNUMBER(MATCH(L221,MasterData!$C$3:$C$18,0))),
    DATEDIF(E221,I221,"d"),
    DATEDIF(E221,TODAY(),"d"))</f>
        <v>9</v>
      </c>
      <c r="S221">
        <f t="shared" ca="1" si="12"/>
        <v>0</v>
      </c>
      <c r="T221">
        <f t="shared" ca="1" si="13"/>
        <v>1</v>
      </c>
      <c r="U221">
        <f t="shared" ca="1" si="14"/>
        <v>0</v>
      </c>
    </row>
    <row r="222" spans="2:21" x14ac:dyDescent="0.35">
      <c r="B222" t="s">
        <v>762</v>
      </c>
      <c r="D222" s="34" t="s">
        <v>746</v>
      </c>
      <c r="E222" s="179">
        <v>45888.412893518522</v>
      </c>
      <c r="G222" t="s">
        <v>738</v>
      </c>
      <c r="I222" s="179">
        <v>45905.405312499999</v>
      </c>
      <c r="J222" t="s">
        <v>747</v>
      </c>
      <c r="K222" t="s">
        <v>235</v>
      </c>
      <c r="L222" t="s">
        <v>171</v>
      </c>
      <c r="M222" t="s">
        <v>763</v>
      </c>
      <c r="N222" t="s">
        <v>744</v>
      </c>
      <c r="P222" s="193" t="s">
        <v>799</v>
      </c>
      <c r="Q222" s="193" t="str">
        <f>IF(OR(
    AND(COUNTIF(Bugs!A:A,B222)&gt;0,ISNUMBER(SEARCH("x",INDEX(Bugs!C:C,MATCH(B222,Bugs!A:A,0))))),
    AND(COUNTIF(Bugs!B:B,B222)&gt;0,ISNUMBER(SEARCH("x",INDEX(Bugs!C:C,MATCH(B222,Bugs!B:B,0))))),
    AND(COUNTIF(Bugs!A:A,B222)&gt;0,ISNUMBER(SEARCH("x",INDEX(Bugs!D:D,MATCH(B222,Bugs!A:A,0))))),
    AND(COUNTIF(Bugs!B:B,B222)&gt;0,ISNUMBER(SEARCH("x",INDEX(Bugs!D:D,MATCH(B222,Bugs!B:B,0)))))
),"Y","")</f>
        <v/>
      </c>
      <c r="R222">
        <f ca="1">IF(OR(ISNUMBER(MATCH(L222,MasterData!$D$3:$D$18,0)),ISNUMBER(MATCH(L222,MasterData!$C$3:$C$18,0))),
    DATEDIF(E222,I222,"d"),
    DATEDIF(E222,TODAY(),"d"))</f>
        <v>17</v>
      </c>
      <c r="S222">
        <f t="shared" ca="1" si="12"/>
        <v>0</v>
      </c>
      <c r="T222">
        <f t="shared" ca="1" si="13"/>
        <v>1</v>
      </c>
      <c r="U222">
        <f t="shared" ca="1" si="14"/>
        <v>0</v>
      </c>
    </row>
    <row r="223" spans="2:21" x14ac:dyDescent="0.35">
      <c r="B223" t="s">
        <v>32</v>
      </c>
      <c r="D223" s="34">
        <v>3003</v>
      </c>
      <c r="E223" s="179">
        <v>45889.527708333335</v>
      </c>
      <c r="G223" t="s">
        <v>749</v>
      </c>
      <c r="I223" s="179">
        <v>45911.536944444444</v>
      </c>
      <c r="J223" t="s">
        <v>753</v>
      </c>
      <c r="K223" t="s">
        <v>347</v>
      </c>
      <c r="L223" t="s">
        <v>171</v>
      </c>
      <c r="M223" t="s">
        <v>764</v>
      </c>
      <c r="N223" t="s">
        <v>744</v>
      </c>
      <c r="P223" s="204" t="s">
        <v>798</v>
      </c>
      <c r="Q223" s="193" t="str">
        <f>IF(OR(
    AND(COUNTIF(Bugs!A:A,B223)&gt;0,ISNUMBER(SEARCH("x",INDEX(Bugs!C:C,MATCH(B223,Bugs!A:A,0))))),
    AND(COUNTIF(Bugs!B:B,B223)&gt;0,ISNUMBER(SEARCH("x",INDEX(Bugs!C:C,MATCH(B223,Bugs!B:B,0))))),
    AND(COUNTIF(Bugs!A:A,B223)&gt;0,ISNUMBER(SEARCH("x",INDEX(Bugs!D:D,MATCH(B223,Bugs!A:A,0))))),
    AND(COUNTIF(Bugs!B:B,B223)&gt;0,ISNUMBER(SEARCH("x",INDEX(Bugs!D:D,MATCH(B223,Bugs!B:B,0)))))
),"Y","")</f>
        <v>Y</v>
      </c>
      <c r="R223">
        <f ca="1">IF(OR(ISNUMBER(MATCH(L223,MasterData!$D$3:$D$18,0)),ISNUMBER(MATCH(L223,MasterData!$C$3:$C$18,0))),
    DATEDIF(E223,I223,"d"),
    DATEDIF(E223,TODAY(),"d"))</f>
        <v>22</v>
      </c>
      <c r="S223">
        <f t="shared" ca="1" si="12"/>
        <v>0</v>
      </c>
      <c r="T223">
        <f t="shared" ca="1" si="13"/>
        <v>1</v>
      </c>
      <c r="U223">
        <f t="shared" ca="1" si="14"/>
        <v>0</v>
      </c>
    </row>
    <row r="224" spans="2:21" x14ac:dyDescent="0.35">
      <c r="B224" t="s">
        <v>765</v>
      </c>
      <c r="D224" s="34" t="s">
        <v>717</v>
      </c>
      <c r="E224" s="179">
        <v>45889.974976851852</v>
      </c>
      <c r="G224" t="s">
        <v>766</v>
      </c>
      <c r="I224" s="179">
        <v>45926.382384259261</v>
      </c>
      <c r="J224" t="s">
        <v>760</v>
      </c>
      <c r="K224" t="s">
        <v>347</v>
      </c>
      <c r="L224" t="s">
        <v>171</v>
      </c>
      <c r="M224" t="s">
        <v>767</v>
      </c>
      <c r="N224" t="s">
        <v>744</v>
      </c>
      <c r="P224" s="193" t="s">
        <v>799</v>
      </c>
      <c r="Q224" s="193" t="str">
        <f>IF(OR(
    AND(COUNTIF(Bugs!A:A,B224)&gt;0,ISNUMBER(SEARCH("x",INDEX(Bugs!C:C,MATCH(B224,Bugs!A:A,0))))),
    AND(COUNTIF(Bugs!B:B,B224)&gt;0,ISNUMBER(SEARCH("x",INDEX(Bugs!C:C,MATCH(B224,Bugs!B:B,0))))),
    AND(COUNTIF(Bugs!A:A,B224)&gt;0,ISNUMBER(SEARCH("x",INDEX(Bugs!D:D,MATCH(B224,Bugs!A:A,0))))),
    AND(COUNTIF(Bugs!B:B,B224)&gt;0,ISNUMBER(SEARCH("x",INDEX(Bugs!D:D,MATCH(B224,Bugs!B:B,0)))))
),"Y","")</f>
        <v/>
      </c>
      <c r="R224">
        <f ca="1">IF(OR(ISNUMBER(MATCH(L224,MasterData!$D$3:$D$18,0)),ISNUMBER(MATCH(L224,MasterData!$C$3:$C$18,0))),
    DATEDIF(E224,I224,"d"),
    DATEDIF(E224,TODAY(),"d"))</f>
        <v>37</v>
      </c>
      <c r="S224">
        <f t="shared" ca="1" si="12"/>
        <v>0</v>
      </c>
      <c r="T224">
        <f t="shared" ca="1" si="13"/>
        <v>0</v>
      </c>
      <c r="U224">
        <f t="shared" ca="1" si="14"/>
        <v>1</v>
      </c>
    </row>
    <row r="225" spans="2:21" x14ac:dyDescent="0.35">
      <c r="B225" t="s">
        <v>768</v>
      </c>
      <c r="D225" s="34" t="s">
        <v>480</v>
      </c>
      <c r="E225" s="179">
        <v>45890.36917824074</v>
      </c>
      <c r="G225" t="s">
        <v>769</v>
      </c>
      <c r="I225" s="179">
        <v>45898.44</v>
      </c>
      <c r="J225" t="s">
        <v>753</v>
      </c>
      <c r="K225" t="s">
        <v>235</v>
      </c>
      <c r="L225" t="s">
        <v>171</v>
      </c>
      <c r="M225" t="s">
        <v>770</v>
      </c>
      <c r="N225" t="s">
        <v>771</v>
      </c>
      <c r="P225"/>
      <c r="Q225" s="193" t="str">
        <f>IF(OR(
    AND(COUNTIF(Bugs!A:A,B225)&gt;0,ISNUMBER(SEARCH("x",INDEX(Bugs!C:C,MATCH(B225,Bugs!A:A,0))))),
    AND(COUNTIF(Bugs!B:B,B225)&gt;0,ISNUMBER(SEARCH("x",INDEX(Bugs!C:C,MATCH(B225,Bugs!B:B,0))))),
    AND(COUNTIF(Bugs!A:A,B225)&gt;0,ISNUMBER(SEARCH("x",INDEX(Bugs!D:D,MATCH(B225,Bugs!A:A,0))))),
    AND(COUNTIF(Bugs!B:B,B225)&gt;0,ISNUMBER(SEARCH("x",INDEX(Bugs!D:D,MATCH(B225,Bugs!B:B,0)))))
),"Y","")</f>
        <v/>
      </c>
      <c r="R225">
        <f ca="1">IF(OR(ISNUMBER(MATCH(L225,MasterData!$D$3:$D$18,0)),ISNUMBER(MATCH(L225,MasterData!$C$3:$C$18,0))),
    DATEDIF(E225,I225,"d"),
    DATEDIF(E225,TODAY(),"d"))</f>
        <v>8</v>
      </c>
      <c r="S225">
        <f t="shared" ca="1" si="12"/>
        <v>0</v>
      </c>
      <c r="T225">
        <f t="shared" ca="1" si="13"/>
        <v>1</v>
      </c>
      <c r="U225">
        <f t="shared" ca="1" si="14"/>
        <v>0</v>
      </c>
    </row>
    <row r="226" spans="2:21" x14ac:dyDescent="0.35">
      <c r="B226" t="s">
        <v>33</v>
      </c>
      <c r="D226" s="34" t="s">
        <v>480</v>
      </c>
      <c r="E226" s="179">
        <v>45890.637569444443</v>
      </c>
      <c r="G226" t="s">
        <v>649</v>
      </c>
      <c r="I226" s="179">
        <v>45931.442662037036</v>
      </c>
      <c r="J226" t="s">
        <v>753</v>
      </c>
      <c r="K226" t="s">
        <v>241</v>
      </c>
      <c r="L226" t="s">
        <v>171</v>
      </c>
      <c r="M226" t="s">
        <v>772</v>
      </c>
      <c r="N226" t="s">
        <v>744</v>
      </c>
      <c r="P226" s="204" t="s">
        <v>798</v>
      </c>
      <c r="Q226" s="193" t="str">
        <f>IF(OR(
    AND(COUNTIF(Bugs!A:A,B226)&gt;0,ISNUMBER(SEARCH("x",INDEX(Bugs!C:C,MATCH(B226,Bugs!A:A,0))))),
    AND(COUNTIF(Bugs!B:B,B226)&gt;0,ISNUMBER(SEARCH("x",INDEX(Bugs!C:C,MATCH(B226,Bugs!B:B,0))))),
    AND(COUNTIF(Bugs!A:A,B226)&gt;0,ISNUMBER(SEARCH("x",INDEX(Bugs!D:D,MATCH(B226,Bugs!A:A,0))))),
    AND(COUNTIF(Bugs!B:B,B226)&gt;0,ISNUMBER(SEARCH("x",INDEX(Bugs!D:D,MATCH(B226,Bugs!B:B,0)))))
),"Y","")</f>
        <v/>
      </c>
      <c r="R226">
        <f ca="1">IF(OR(ISNUMBER(MATCH(L226,MasterData!$D$3:$D$18,0)),ISNUMBER(MATCH(L226,MasterData!$C$3:$C$18,0))),
    DATEDIF(E226,I226,"d"),
    DATEDIF(E226,TODAY(),"d"))</f>
        <v>41</v>
      </c>
      <c r="S226">
        <f t="shared" ca="1" si="12"/>
        <v>0</v>
      </c>
      <c r="T226">
        <f t="shared" ca="1" si="13"/>
        <v>0</v>
      </c>
      <c r="U226">
        <f t="shared" ca="1" si="14"/>
        <v>1</v>
      </c>
    </row>
    <row r="227" spans="2:21" x14ac:dyDescent="0.35">
      <c r="B227" t="s">
        <v>41</v>
      </c>
      <c r="D227" s="34" t="s">
        <v>746</v>
      </c>
      <c r="E227" s="179">
        <v>45891.361898148149</v>
      </c>
      <c r="G227" t="s">
        <v>773</v>
      </c>
      <c r="I227" s="179">
        <v>45894.525810185187</v>
      </c>
      <c r="J227" t="s">
        <v>753</v>
      </c>
      <c r="K227" t="s">
        <v>235</v>
      </c>
      <c r="L227" t="s">
        <v>171</v>
      </c>
      <c r="M227" t="s">
        <v>774</v>
      </c>
      <c r="N227" t="s">
        <v>744</v>
      </c>
      <c r="P227" s="204" t="s">
        <v>798</v>
      </c>
      <c r="Q227" s="193" t="str">
        <f>IF(OR(
    AND(COUNTIF(Bugs!A:A,B227)&gt;0,ISNUMBER(SEARCH("x",INDEX(Bugs!C:C,MATCH(B227,Bugs!A:A,0))))),
    AND(COUNTIF(Bugs!B:B,B227)&gt;0,ISNUMBER(SEARCH("x",INDEX(Bugs!C:C,MATCH(B227,Bugs!B:B,0))))),
    AND(COUNTIF(Bugs!A:A,B227)&gt;0,ISNUMBER(SEARCH("x",INDEX(Bugs!D:D,MATCH(B227,Bugs!A:A,0))))),
    AND(COUNTIF(Bugs!B:B,B227)&gt;0,ISNUMBER(SEARCH("x",INDEX(Bugs!D:D,MATCH(B227,Bugs!B:B,0)))))
),"Y","")</f>
        <v/>
      </c>
      <c r="R227">
        <f ca="1">IF(OR(ISNUMBER(MATCH(L227,MasterData!$D$3:$D$18,0)),ISNUMBER(MATCH(L227,MasterData!$C$3:$C$18,0))),
    DATEDIF(E227,I227,"d"),
    DATEDIF(E227,TODAY(),"d"))</f>
        <v>3</v>
      </c>
      <c r="S227">
        <f t="shared" ca="1" si="12"/>
        <v>1</v>
      </c>
      <c r="T227">
        <f t="shared" ca="1" si="13"/>
        <v>0</v>
      </c>
      <c r="U227">
        <f t="shared" ca="1" si="14"/>
        <v>0</v>
      </c>
    </row>
    <row r="228" spans="2:21" x14ac:dyDescent="0.35">
      <c r="B228" t="s">
        <v>775</v>
      </c>
      <c r="D228" s="34" t="s">
        <v>746</v>
      </c>
      <c r="E228" s="179">
        <v>45891.448854166665</v>
      </c>
      <c r="G228" t="s">
        <v>776</v>
      </c>
      <c r="I228" s="179">
        <v>45891.521145833336</v>
      </c>
      <c r="J228" t="s">
        <v>753</v>
      </c>
      <c r="K228" t="s">
        <v>241</v>
      </c>
      <c r="L228" t="s">
        <v>171</v>
      </c>
      <c r="M228" t="s">
        <v>777</v>
      </c>
      <c r="N228" t="s">
        <v>744</v>
      </c>
      <c r="P228"/>
      <c r="Q228" s="193" t="str">
        <f>IF(OR(
    AND(COUNTIF(Bugs!A:A,B228)&gt;0,ISNUMBER(SEARCH("x",INDEX(Bugs!C:C,MATCH(B228,Bugs!A:A,0))))),
    AND(COUNTIF(Bugs!B:B,B228)&gt;0,ISNUMBER(SEARCH("x",INDEX(Bugs!C:C,MATCH(B228,Bugs!B:B,0))))),
    AND(COUNTIF(Bugs!A:A,B228)&gt;0,ISNUMBER(SEARCH("x",INDEX(Bugs!D:D,MATCH(B228,Bugs!A:A,0))))),
    AND(COUNTIF(Bugs!B:B,B228)&gt;0,ISNUMBER(SEARCH("x",INDEX(Bugs!D:D,MATCH(B228,Bugs!B:B,0)))))
),"Y","")</f>
        <v/>
      </c>
      <c r="R228">
        <f ca="1">IF(OR(ISNUMBER(MATCH(L228,MasterData!$D$3:$D$18,0)),ISNUMBER(MATCH(L228,MasterData!$C$3:$C$18,0))),
    DATEDIF(E228,I228,"d"),
    DATEDIF(E228,TODAY(),"d"))</f>
        <v>0</v>
      </c>
      <c r="S228">
        <f t="shared" ca="1" si="12"/>
        <v>1</v>
      </c>
      <c r="T228">
        <f t="shared" ca="1" si="13"/>
        <v>0</v>
      </c>
      <c r="U228">
        <f t="shared" ca="1" si="14"/>
        <v>0</v>
      </c>
    </row>
    <row r="229" spans="2:21" x14ac:dyDescent="0.35">
      <c r="B229" t="s">
        <v>35</v>
      </c>
      <c r="D229" s="34" t="s">
        <v>746</v>
      </c>
      <c r="E229" s="179">
        <v>45891.829895833333</v>
      </c>
      <c r="G229" t="s">
        <v>778</v>
      </c>
      <c r="I229" s="179">
        <v>45901.364317129628</v>
      </c>
      <c r="J229" t="s">
        <v>753</v>
      </c>
      <c r="K229" t="s">
        <v>235</v>
      </c>
      <c r="L229" t="s">
        <v>171</v>
      </c>
      <c r="M229" t="s">
        <v>779</v>
      </c>
      <c r="N229" t="s">
        <v>744</v>
      </c>
      <c r="P229" s="204" t="s">
        <v>798</v>
      </c>
      <c r="Q229" s="193" t="str">
        <f>IF(OR(
    AND(COUNTIF(Bugs!A:A,B229)&gt;0,ISNUMBER(SEARCH("x",INDEX(Bugs!C:C,MATCH(B229,Bugs!A:A,0))))),
    AND(COUNTIF(Bugs!B:B,B229)&gt;0,ISNUMBER(SEARCH("x",INDEX(Bugs!C:C,MATCH(B229,Bugs!B:B,0))))),
    AND(COUNTIF(Bugs!A:A,B229)&gt;0,ISNUMBER(SEARCH("x",INDEX(Bugs!D:D,MATCH(B229,Bugs!A:A,0))))),
    AND(COUNTIF(Bugs!B:B,B229)&gt;0,ISNUMBER(SEARCH("x",INDEX(Bugs!D:D,MATCH(B229,Bugs!B:B,0)))))
),"Y","")</f>
        <v/>
      </c>
      <c r="R229">
        <f ca="1">IF(OR(ISNUMBER(MATCH(L229,MasterData!$D$3:$D$18,0)),ISNUMBER(MATCH(L229,MasterData!$C$3:$C$18,0))),
    DATEDIF(E229,I229,"d"),
    DATEDIF(E229,TODAY(),"d"))</f>
        <v>10</v>
      </c>
      <c r="S229">
        <f t="shared" ca="1" si="12"/>
        <v>0</v>
      </c>
      <c r="T229">
        <f t="shared" ca="1" si="13"/>
        <v>1</v>
      </c>
      <c r="U229">
        <f t="shared" ca="1" si="14"/>
        <v>0</v>
      </c>
    </row>
    <row r="230" spans="2:21" x14ac:dyDescent="0.35">
      <c r="B230" t="s">
        <v>38</v>
      </c>
      <c r="D230" s="34" t="s">
        <v>746</v>
      </c>
      <c r="E230" s="179">
        <v>45891.837696759256</v>
      </c>
      <c r="G230" t="s">
        <v>778</v>
      </c>
      <c r="I230" s="179">
        <v>45894.335069444445</v>
      </c>
      <c r="J230" t="s">
        <v>753</v>
      </c>
      <c r="K230" t="s">
        <v>235</v>
      </c>
      <c r="L230" t="s">
        <v>164</v>
      </c>
      <c r="M230" t="s">
        <v>780</v>
      </c>
      <c r="N230" t="s">
        <v>744</v>
      </c>
      <c r="P230" s="204" t="s">
        <v>798</v>
      </c>
      <c r="Q230" s="193" t="str">
        <f>IF(OR(
    AND(COUNTIF(Bugs!A:A,B230)&gt;0,ISNUMBER(SEARCH("x",INDEX(Bugs!C:C,MATCH(B230,Bugs!A:A,0))))),
    AND(COUNTIF(Bugs!B:B,B230)&gt;0,ISNUMBER(SEARCH("x",INDEX(Bugs!C:C,MATCH(B230,Bugs!B:B,0))))),
    AND(COUNTIF(Bugs!A:A,B230)&gt;0,ISNUMBER(SEARCH("x",INDEX(Bugs!D:D,MATCH(B230,Bugs!A:A,0))))),
    AND(COUNTIF(Bugs!B:B,B230)&gt;0,ISNUMBER(SEARCH("x",INDEX(Bugs!D:D,MATCH(B230,Bugs!B:B,0)))))
),"Y","")</f>
        <v/>
      </c>
      <c r="R230">
        <f ca="1">IF(OR(ISNUMBER(MATCH(L230,MasterData!$D$3:$D$18,0)),ISNUMBER(MATCH(L230,MasterData!$C$3:$C$18,0))),
    DATEDIF(E230,I230,"d"),
    DATEDIF(E230,TODAY(),"d"))</f>
        <v>116</v>
      </c>
      <c r="S230">
        <f t="shared" ca="1" si="12"/>
        <v>0</v>
      </c>
      <c r="T230">
        <f t="shared" ca="1" si="13"/>
        <v>0</v>
      </c>
      <c r="U230">
        <f t="shared" ca="1" si="14"/>
        <v>1</v>
      </c>
    </row>
    <row r="231" spans="2:21" x14ac:dyDescent="0.35">
      <c r="B231" t="s">
        <v>36</v>
      </c>
      <c r="D231" s="34" t="s">
        <v>746</v>
      </c>
      <c r="E231" s="179">
        <v>45891.859375</v>
      </c>
      <c r="G231" t="s">
        <v>778</v>
      </c>
      <c r="I231" s="179">
        <v>45945.332777777781</v>
      </c>
      <c r="J231" t="s">
        <v>753</v>
      </c>
      <c r="K231" t="s">
        <v>235</v>
      </c>
      <c r="L231" t="s">
        <v>171</v>
      </c>
      <c r="M231" t="s">
        <v>781</v>
      </c>
      <c r="N231" t="s">
        <v>744</v>
      </c>
      <c r="P231" s="204" t="s">
        <v>798</v>
      </c>
      <c r="Q231" s="193" t="str">
        <f>IF(OR(
    AND(COUNTIF(Bugs!A:A,B231)&gt;0,ISNUMBER(SEARCH("x",INDEX(Bugs!C:C,MATCH(B231,Bugs!A:A,0))))),
    AND(COUNTIF(Bugs!B:B,B231)&gt;0,ISNUMBER(SEARCH("x",INDEX(Bugs!C:C,MATCH(B231,Bugs!B:B,0))))),
    AND(COUNTIF(Bugs!A:A,B231)&gt;0,ISNUMBER(SEARCH("x",INDEX(Bugs!D:D,MATCH(B231,Bugs!A:A,0))))),
    AND(COUNTIF(Bugs!B:B,B231)&gt;0,ISNUMBER(SEARCH("x",INDEX(Bugs!D:D,MATCH(B231,Bugs!B:B,0)))))
),"Y","")</f>
        <v>Y</v>
      </c>
      <c r="R231">
        <f ca="1">IF(OR(ISNUMBER(MATCH(L231,MasterData!$D$3:$D$18,0)),ISNUMBER(MATCH(L231,MasterData!$C$3:$C$18,0))),
    DATEDIF(E231,I231,"d"),
    DATEDIF(E231,TODAY(),"d"))</f>
        <v>54</v>
      </c>
      <c r="S231">
        <f t="shared" ca="1" si="12"/>
        <v>0</v>
      </c>
      <c r="T231">
        <f t="shared" ca="1" si="13"/>
        <v>0</v>
      </c>
      <c r="U231">
        <f t="shared" ca="1" si="14"/>
        <v>1</v>
      </c>
    </row>
    <row r="232" spans="2:21" x14ac:dyDescent="0.35">
      <c r="B232" t="s">
        <v>37</v>
      </c>
      <c r="D232" s="34" t="s">
        <v>746</v>
      </c>
      <c r="E232" s="179">
        <v>45891.867268518516</v>
      </c>
      <c r="G232" t="s">
        <v>778</v>
      </c>
      <c r="I232" s="179">
        <v>45945.332777777781</v>
      </c>
      <c r="J232" t="s">
        <v>753</v>
      </c>
      <c r="K232" t="s">
        <v>235</v>
      </c>
      <c r="L232" t="s">
        <v>171</v>
      </c>
      <c r="M232" t="s">
        <v>782</v>
      </c>
      <c r="N232" t="s">
        <v>744</v>
      </c>
      <c r="P232" s="204" t="s">
        <v>798</v>
      </c>
      <c r="Q232" s="193" t="str">
        <f>IF(OR(
    AND(COUNTIF(Bugs!A:A,B232)&gt;0,ISNUMBER(SEARCH("x",INDEX(Bugs!C:C,MATCH(B232,Bugs!A:A,0))))),
    AND(COUNTIF(Bugs!B:B,B232)&gt;0,ISNUMBER(SEARCH("x",INDEX(Bugs!C:C,MATCH(B232,Bugs!B:B,0))))),
    AND(COUNTIF(Bugs!A:A,B232)&gt;0,ISNUMBER(SEARCH("x",INDEX(Bugs!D:D,MATCH(B232,Bugs!A:A,0))))),
    AND(COUNTIF(Bugs!B:B,B232)&gt;0,ISNUMBER(SEARCH("x",INDEX(Bugs!D:D,MATCH(B232,Bugs!B:B,0)))))
),"Y","")</f>
        <v>Y</v>
      </c>
      <c r="R232">
        <f ca="1">IF(OR(ISNUMBER(MATCH(L232,MasterData!$D$3:$D$18,0)),ISNUMBER(MATCH(L232,MasterData!$C$3:$C$18,0))),
    DATEDIF(E232,I232,"d"),
    DATEDIF(E232,TODAY(),"d"))</f>
        <v>54</v>
      </c>
      <c r="S232">
        <f t="shared" ca="1" si="12"/>
        <v>0</v>
      </c>
      <c r="T232">
        <f t="shared" ca="1" si="13"/>
        <v>0</v>
      </c>
      <c r="U232">
        <f t="shared" ca="1" si="14"/>
        <v>1</v>
      </c>
    </row>
    <row r="233" spans="2:21" x14ac:dyDescent="0.35">
      <c r="B233" t="s">
        <v>39</v>
      </c>
      <c r="D233" s="34">
        <v>3014</v>
      </c>
      <c r="E233" s="179">
        <v>45891.879328703704</v>
      </c>
      <c r="G233" t="s">
        <v>778</v>
      </c>
      <c r="I233" s="179">
        <v>45894.375335648147</v>
      </c>
      <c r="J233" t="s">
        <v>753</v>
      </c>
      <c r="K233" t="s">
        <v>235</v>
      </c>
      <c r="L233" t="s">
        <v>164</v>
      </c>
      <c r="M233" t="s">
        <v>783</v>
      </c>
      <c r="N233" t="s">
        <v>744</v>
      </c>
      <c r="P233" s="204" t="s">
        <v>798</v>
      </c>
      <c r="Q233" s="193" t="str">
        <f>IF(OR(
    AND(COUNTIF(Bugs!A:A,B233)&gt;0,ISNUMBER(SEARCH("x",INDEX(Bugs!C:C,MATCH(B233,Bugs!A:A,0))))),
    AND(COUNTIF(Bugs!B:B,B233)&gt;0,ISNUMBER(SEARCH("x",INDEX(Bugs!C:C,MATCH(B233,Bugs!B:B,0))))),
    AND(COUNTIF(Bugs!A:A,B233)&gt;0,ISNUMBER(SEARCH("x",INDEX(Bugs!D:D,MATCH(B233,Bugs!A:A,0))))),
    AND(COUNTIF(Bugs!B:B,B233)&gt;0,ISNUMBER(SEARCH("x",INDEX(Bugs!D:D,MATCH(B233,Bugs!B:B,0)))))
),"Y","")</f>
        <v>Y</v>
      </c>
      <c r="R233">
        <f ca="1">IF(OR(ISNUMBER(MATCH(L233,MasterData!$D$3:$D$18,0)),ISNUMBER(MATCH(L233,MasterData!$C$3:$C$18,0))),
    DATEDIF(E233,I233,"d"),
    DATEDIF(E233,TODAY(),"d"))</f>
        <v>116</v>
      </c>
      <c r="S233">
        <f t="shared" ca="1" si="12"/>
        <v>0</v>
      </c>
      <c r="T233">
        <f t="shared" ca="1" si="13"/>
        <v>0</v>
      </c>
      <c r="U233">
        <f t="shared" ca="1" si="14"/>
        <v>1</v>
      </c>
    </row>
    <row r="234" spans="2:21" x14ac:dyDescent="0.35">
      <c r="B234" t="s">
        <v>40</v>
      </c>
      <c r="D234" s="34" t="s">
        <v>746</v>
      </c>
      <c r="E234" s="179">
        <v>45894.349247685182</v>
      </c>
      <c r="G234" t="s">
        <v>738</v>
      </c>
      <c r="I234" s="1">
        <v>45938</v>
      </c>
      <c r="J234" t="s">
        <v>747</v>
      </c>
      <c r="K234" t="s">
        <v>235</v>
      </c>
      <c r="L234" t="s">
        <v>171</v>
      </c>
      <c r="M234" t="s">
        <v>784</v>
      </c>
      <c r="N234" t="s">
        <v>744</v>
      </c>
      <c r="P234" s="204" t="s">
        <v>798</v>
      </c>
      <c r="Q234" s="193" t="str">
        <f>IF(OR(
    AND(COUNTIF(Bugs!A:A,B234)&gt;0,ISNUMBER(SEARCH("x",INDEX(Bugs!C:C,MATCH(B234,Bugs!A:A,0))))),
    AND(COUNTIF(Bugs!B:B,B234)&gt;0,ISNUMBER(SEARCH("x",INDEX(Bugs!C:C,MATCH(B234,Bugs!B:B,0))))),
    AND(COUNTIF(Bugs!A:A,B234)&gt;0,ISNUMBER(SEARCH("x",INDEX(Bugs!D:D,MATCH(B234,Bugs!A:A,0))))),
    AND(COUNTIF(Bugs!B:B,B234)&gt;0,ISNUMBER(SEARCH("x",INDEX(Bugs!D:D,MATCH(B234,Bugs!B:B,0)))))
),"Y","")</f>
        <v/>
      </c>
      <c r="R234">
        <f ca="1">IF(OR(ISNUMBER(MATCH(L234,MasterData!$D$3:$D$18,0)),ISNUMBER(MATCH(L234,MasterData!$C$3:$C$18,0))),
    DATEDIF(E234,I234,"d"),
    DATEDIF(E234,TODAY(),"d"))</f>
        <v>44</v>
      </c>
      <c r="S234">
        <f t="shared" ca="1" si="12"/>
        <v>0</v>
      </c>
      <c r="T234">
        <f t="shared" ca="1" si="13"/>
        <v>0</v>
      </c>
      <c r="U234">
        <f t="shared" ca="1" si="14"/>
        <v>1</v>
      </c>
    </row>
    <row r="235" spans="2:21" x14ac:dyDescent="0.35">
      <c r="B235" t="s">
        <v>785</v>
      </c>
      <c r="D235" s="34">
        <v>3009</v>
      </c>
      <c r="E235" s="179">
        <v>45894.382754629631</v>
      </c>
      <c r="G235" t="s">
        <v>786</v>
      </c>
      <c r="I235" s="179">
        <v>45897.4924537037</v>
      </c>
      <c r="J235" t="s">
        <v>753</v>
      </c>
      <c r="K235" t="s">
        <v>235</v>
      </c>
      <c r="L235" t="s">
        <v>171</v>
      </c>
      <c r="M235" t="s">
        <v>787</v>
      </c>
      <c r="N235" t="s">
        <v>744</v>
      </c>
      <c r="P235"/>
      <c r="Q235" s="193" t="str">
        <f>IF(OR(
    AND(COUNTIF(Bugs!A:A,B235)&gt;0,ISNUMBER(SEARCH("x",INDEX(Bugs!C:C,MATCH(B235,Bugs!A:A,0))))),
    AND(COUNTIF(Bugs!B:B,B235)&gt;0,ISNUMBER(SEARCH("x",INDEX(Bugs!C:C,MATCH(B235,Bugs!B:B,0))))),
    AND(COUNTIF(Bugs!A:A,B235)&gt;0,ISNUMBER(SEARCH("x",INDEX(Bugs!D:D,MATCH(B235,Bugs!A:A,0))))),
    AND(COUNTIF(Bugs!B:B,B235)&gt;0,ISNUMBER(SEARCH("x",INDEX(Bugs!D:D,MATCH(B235,Bugs!B:B,0)))))
),"Y","")</f>
        <v/>
      </c>
      <c r="R235">
        <f ca="1">IF(OR(ISNUMBER(MATCH(L235,MasterData!$D$3:$D$18,0)),ISNUMBER(MATCH(L235,MasterData!$C$3:$C$18,0))),
    DATEDIF(E235,I235,"d"),
    DATEDIF(E235,TODAY(),"d"))</f>
        <v>3</v>
      </c>
      <c r="S235">
        <f t="shared" ca="1" si="12"/>
        <v>1</v>
      </c>
      <c r="T235">
        <f t="shared" ca="1" si="13"/>
        <v>0</v>
      </c>
      <c r="U235">
        <f t="shared" ca="1" si="14"/>
        <v>0</v>
      </c>
    </row>
    <row r="236" spans="2:21" x14ac:dyDescent="0.35">
      <c r="B236" t="s">
        <v>42</v>
      </c>
      <c r="D236" s="34">
        <v>3009</v>
      </c>
      <c r="E236" s="179">
        <v>45894.397002314814</v>
      </c>
      <c r="G236" t="s">
        <v>786</v>
      </c>
      <c r="I236" s="179">
        <v>45895.396203703705</v>
      </c>
      <c r="J236" t="s">
        <v>753</v>
      </c>
      <c r="K236" t="s">
        <v>235</v>
      </c>
      <c r="L236" t="s">
        <v>171</v>
      </c>
      <c r="M236" t="s">
        <v>788</v>
      </c>
      <c r="N236" t="s">
        <v>744</v>
      </c>
      <c r="P236" s="204" t="s">
        <v>798</v>
      </c>
      <c r="Q236" s="193" t="str">
        <f>IF(OR(
    AND(COUNTIF(Bugs!A:A,B236)&gt;0,ISNUMBER(SEARCH("x",INDEX(Bugs!C:C,MATCH(B236,Bugs!A:A,0))))),
    AND(COUNTIF(Bugs!B:B,B236)&gt;0,ISNUMBER(SEARCH("x",INDEX(Bugs!C:C,MATCH(B236,Bugs!B:B,0))))),
    AND(COUNTIF(Bugs!A:A,B236)&gt;0,ISNUMBER(SEARCH("x",INDEX(Bugs!D:D,MATCH(B236,Bugs!A:A,0))))),
    AND(COUNTIF(Bugs!B:B,B236)&gt;0,ISNUMBER(SEARCH("x",INDEX(Bugs!D:D,MATCH(B236,Bugs!B:B,0)))))
),"Y","")</f>
        <v>Y</v>
      </c>
      <c r="R236">
        <f ca="1">IF(OR(ISNUMBER(MATCH(L236,MasterData!$D$3:$D$18,0)),ISNUMBER(MATCH(L236,MasterData!$C$3:$C$18,0))),
    DATEDIF(E236,I236,"d"),
    DATEDIF(E236,TODAY(),"d"))</f>
        <v>1</v>
      </c>
      <c r="S236">
        <f t="shared" ca="1" si="12"/>
        <v>1</v>
      </c>
      <c r="T236">
        <f t="shared" ca="1" si="13"/>
        <v>0</v>
      </c>
      <c r="U236">
        <f t="shared" ca="1" si="14"/>
        <v>0</v>
      </c>
    </row>
    <row r="237" spans="2:21" x14ac:dyDescent="0.35">
      <c r="B237" t="s">
        <v>789</v>
      </c>
      <c r="D237" s="34" t="s">
        <v>480</v>
      </c>
      <c r="E237" s="179">
        <v>45895.431354166663</v>
      </c>
      <c r="G237" t="s">
        <v>652</v>
      </c>
      <c r="I237" s="179">
        <v>45897.504745370374</v>
      </c>
      <c r="J237" t="s">
        <v>753</v>
      </c>
      <c r="K237" t="s">
        <v>241</v>
      </c>
      <c r="L237" t="s">
        <v>171</v>
      </c>
      <c r="M237" t="s">
        <v>790</v>
      </c>
      <c r="N237" t="s">
        <v>744</v>
      </c>
      <c r="P237"/>
      <c r="Q237" s="193" t="str">
        <f>IF(OR(
    AND(COUNTIF(Bugs!A:A,B237)&gt;0,ISNUMBER(SEARCH("x",INDEX(Bugs!C:C,MATCH(B237,Bugs!A:A,0))))),
    AND(COUNTIF(Bugs!B:B,B237)&gt;0,ISNUMBER(SEARCH("x",INDEX(Bugs!C:C,MATCH(B237,Bugs!B:B,0))))),
    AND(COUNTIF(Bugs!A:A,B237)&gt;0,ISNUMBER(SEARCH("x",INDEX(Bugs!D:D,MATCH(B237,Bugs!A:A,0))))),
    AND(COUNTIF(Bugs!B:B,B237)&gt;0,ISNUMBER(SEARCH("x",INDEX(Bugs!D:D,MATCH(B237,Bugs!B:B,0)))))
),"Y","")</f>
        <v/>
      </c>
      <c r="R237">
        <f ca="1">IF(OR(ISNUMBER(MATCH(L237,MasterData!$D$3:$D$18,0)),ISNUMBER(MATCH(L237,MasterData!$C$3:$C$18,0))),
    DATEDIF(E237,I237,"d"),
    DATEDIF(E237,TODAY(),"d"))</f>
        <v>2</v>
      </c>
      <c r="S237">
        <f t="shared" ca="1" si="12"/>
        <v>1</v>
      </c>
      <c r="T237">
        <f t="shared" ca="1" si="13"/>
        <v>0</v>
      </c>
      <c r="U237">
        <f t="shared" ca="1" si="14"/>
        <v>0</v>
      </c>
    </row>
    <row r="238" spans="2:21" x14ac:dyDescent="0.35">
      <c r="B238" t="s">
        <v>791</v>
      </c>
      <c r="D238" s="34" t="s">
        <v>746</v>
      </c>
      <c r="E238" s="179">
        <v>45896.384687500002</v>
      </c>
      <c r="G238" t="s">
        <v>738</v>
      </c>
      <c r="I238" s="179">
        <v>45896.40148148148</v>
      </c>
      <c r="J238" t="s">
        <v>747</v>
      </c>
      <c r="K238" t="s">
        <v>235</v>
      </c>
      <c r="L238" t="s">
        <v>164</v>
      </c>
      <c r="M238" t="s">
        <v>792</v>
      </c>
      <c r="N238" t="s">
        <v>744</v>
      </c>
      <c r="P238" s="193" t="s">
        <v>799</v>
      </c>
      <c r="Q238" s="193" t="str">
        <f>IF(OR(
    AND(COUNTIF(Bugs!A:A,B238)&gt;0,ISNUMBER(SEARCH("x",INDEX(Bugs!C:C,MATCH(B238,Bugs!A:A,0))))),
    AND(COUNTIF(Bugs!B:B,B238)&gt;0,ISNUMBER(SEARCH("x",INDEX(Bugs!C:C,MATCH(B238,Bugs!B:B,0))))),
    AND(COUNTIF(Bugs!A:A,B238)&gt;0,ISNUMBER(SEARCH("x",INDEX(Bugs!D:D,MATCH(B238,Bugs!A:A,0))))),
    AND(COUNTIF(Bugs!B:B,B238)&gt;0,ISNUMBER(SEARCH("x",INDEX(Bugs!D:D,MATCH(B238,Bugs!B:B,0)))))
),"Y","")</f>
        <v/>
      </c>
      <c r="R238">
        <f ca="1">IF(OR(ISNUMBER(MATCH(L238,MasterData!$D$3:$D$18,0)),ISNUMBER(MATCH(L238,MasterData!$C$3:$C$18,0))),
    DATEDIF(E238,I238,"d"),
    DATEDIF(E238,TODAY(),"d"))</f>
        <v>111</v>
      </c>
      <c r="S238">
        <f t="shared" ca="1" si="12"/>
        <v>0</v>
      </c>
      <c r="T238">
        <f t="shared" ca="1" si="13"/>
        <v>0</v>
      </c>
      <c r="U238">
        <f t="shared" ca="1" si="14"/>
        <v>1</v>
      </c>
    </row>
    <row r="239" spans="2:21" x14ac:dyDescent="0.35">
      <c r="B239" t="s">
        <v>43</v>
      </c>
      <c r="D239" s="34">
        <v>3014</v>
      </c>
      <c r="E239" s="179">
        <v>45896.644363425927</v>
      </c>
      <c r="G239" t="s">
        <v>652</v>
      </c>
      <c r="I239" s="179">
        <v>45939.497881944444</v>
      </c>
      <c r="J239" t="s">
        <v>753</v>
      </c>
      <c r="K239" t="s">
        <v>241</v>
      </c>
      <c r="L239" t="s">
        <v>171</v>
      </c>
      <c r="M239" t="s">
        <v>793</v>
      </c>
      <c r="N239" t="s">
        <v>744</v>
      </c>
      <c r="P239" s="204" t="s">
        <v>798</v>
      </c>
      <c r="Q239" s="193" t="str">
        <f>IF(OR(
    AND(COUNTIF(Bugs!A:A,B239)&gt;0,ISNUMBER(SEARCH("x",INDEX(Bugs!C:C,MATCH(B239,Bugs!A:A,0))))),
    AND(COUNTIF(Bugs!B:B,B239)&gt;0,ISNUMBER(SEARCH("x",INDEX(Bugs!C:C,MATCH(B239,Bugs!B:B,0))))),
    AND(COUNTIF(Bugs!A:A,B239)&gt;0,ISNUMBER(SEARCH("x",INDEX(Bugs!D:D,MATCH(B239,Bugs!A:A,0))))),
    AND(COUNTIF(Bugs!B:B,B239)&gt;0,ISNUMBER(SEARCH("x",INDEX(Bugs!D:D,MATCH(B239,Bugs!B:B,0)))))
),"Y","")</f>
        <v/>
      </c>
      <c r="R239">
        <f ca="1">IF(OR(ISNUMBER(MATCH(L239,MasterData!$D$3:$D$18,0)),ISNUMBER(MATCH(L239,MasterData!$C$3:$C$18,0))),
    DATEDIF(E239,I239,"d"),
    DATEDIF(E239,TODAY(),"d"))</f>
        <v>43</v>
      </c>
      <c r="S239">
        <f t="shared" ca="1" si="12"/>
        <v>0</v>
      </c>
      <c r="T239">
        <f t="shared" ca="1" si="13"/>
        <v>0</v>
      </c>
      <c r="U239">
        <f t="shared" ca="1" si="14"/>
        <v>1</v>
      </c>
    </row>
    <row r="240" spans="2:21" x14ac:dyDescent="0.35">
      <c r="B240" t="s">
        <v>794</v>
      </c>
      <c r="D240" s="34">
        <v>3011</v>
      </c>
      <c r="E240" s="179">
        <v>45896.646574074075</v>
      </c>
      <c r="G240" t="s">
        <v>795</v>
      </c>
      <c r="I240" s="179">
        <v>45903</v>
      </c>
      <c r="J240" t="s">
        <v>753</v>
      </c>
      <c r="K240" t="s">
        <v>241</v>
      </c>
      <c r="L240" t="s">
        <v>171</v>
      </c>
      <c r="M240" t="s">
        <v>796</v>
      </c>
      <c r="N240" t="s">
        <v>744</v>
      </c>
      <c r="P240" s="193" t="s">
        <v>799</v>
      </c>
      <c r="Q240" s="193" t="str">
        <f>IF(OR(
    AND(COUNTIF(Bugs!A:A,B240)&gt;0,ISNUMBER(SEARCH("x",INDEX(Bugs!C:C,MATCH(B240,Bugs!A:A,0))))),
    AND(COUNTIF(Bugs!B:B,B240)&gt;0,ISNUMBER(SEARCH("x",INDEX(Bugs!C:C,MATCH(B240,Bugs!B:B,0))))),
    AND(COUNTIF(Bugs!A:A,B240)&gt;0,ISNUMBER(SEARCH("x",INDEX(Bugs!D:D,MATCH(B240,Bugs!A:A,0))))),
    AND(COUNTIF(Bugs!B:B,B240)&gt;0,ISNUMBER(SEARCH("x",INDEX(Bugs!D:D,MATCH(B240,Bugs!B:B,0)))))
),"Y","")</f>
        <v/>
      </c>
      <c r="R240">
        <f ca="1">IF(OR(ISNUMBER(MATCH(L240,MasterData!$D$3:$D$18,0)),ISNUMBER(MATCH(L240,MasterData!$C$3:$C$18,0))),
    DATEDIF(E240,I240,"d"),
    DATEDIF(E240,TODAY(),"d"))</f>
        <v>7</v>
      </c>
      <c r="S240">
        <f t="shared" ca="1" si="12"/>
        <v>1</v>
      </c>
      <c r="T240">
        <f t="shared" ca="1" si="13"/>
        <v>0</v>
      </c>
      <c r="U240">
        <f t="shared" ca="1" si="14"/>
        <v>0</v>
      </c>
    </row>
    <row r="241" spans="2:21" x14ac:dyDescent="0.35">
      <c r="B241" t="s">
        <v>800</v>
      </c>
      <c r="D241" s="34" t="s">
        <v>254</v>
      </c>
      <c r="E241" s="179">
        <v>45898</v>
      </c>
      <c r="G241" t="s">
        <v>801</v>
      </c>
      <c r="I241" s="179">
        <v>45904</v>
      </c>
      <c r="K241" t="s">
        <v>235</v>
      </c>
      <c r="L241" t="s">
        <v>171</v>
      </c>
      <c r="M241" t="s">
        <v>802</v>
      </c>
      <c r="N241" t="s">
        <v>237</v>
      </c>
      <c r="P241" s="193" t="s">
        <v>799</v>
      </c>
      <c r="Q241" s="193" t="str">
        <f>IF(OR(
    AND(COUNTIF(Bugs!A:A,B241)&gt;0,ISNUMBER(SEARCH("x",INDEX(Bugs!C:C,MATCH(B241,Bugs!A:A,0))))),
    AND(COUNTIF(Bugs!B:B,B241)&gt;0,ISNUMBER(SEARCH("x",INDEX(Bugs!C:C,MATCH(B241,Bugs!B:B,0))))),
    AND(COUNTIF(Bugs!A:A,B241)&gt;0,ISNUMBER(SEARCH("x",INDEX(Bugs!D:D,MATCH(B241,Bugs!A:A,0))))),
    AND(COUNTIF(Bugs!B:B,B241)&gt;0,ISNUMBER(SEARCH("x",INDEX(Bugs!D:D,MATCH(B241,Bugs!B:B,0)))))
),"Y","")</f>
        <v/>
      </c>
      <c r="R241">
        <f ca="1">IF(OR(ISNUMBER(MATCH(L241,MasterData!$D$3:$D$18,0)),ISNUMBER(MATCH(L241,MasterData!$C$3:$C$18,0))),
    DATEDIF(E241,I241,"d"),
    DATEDIF(E241,TODAY(),"d"))</f>
        <v>6</v>
      </c>
      <c r="S241">
        <f t="shared" ca="1" si="12"/>
        <v>1</v>
      </c>
      <c r="T241">
        <f t="shared" ca="1" si="13"/>
        <v>0</v>
      </c>
      <c r="U241">
        <f t="shared" ca="1" si="14"/>
        <v>0</v>
      </c>
    </row>
    <row r="242" spans="2:21" x14ac:dyDescent="0.35">
      <c r="B242" t="s">
        <v>803</v>
      </c>
      <c r="D242" s="34">
        <v>3014</v>
      </c>
      <c r="E242" s="179">
        <v>45833</v>
      </c>
      <c r="G242" t="s">
        <v>804</v>
      </c>
      <c r="I242" s="179">
        <v>45938</v>
      </c>
      <c r="K242" t="s">
        <v>241</v>
      </c>
      <c r="L242" t="s">
        <v>171</v>
      </c>
      <c r="M242" t="s">
        <v>805</v>
      </c>
      <c r="N242" t="s">
        <v>237</v>
      </c>
      <c r="P242" s="193" t="s">
        <v>799</v>
      </c>
      <c r="Q242" s="193" t="str">
        <f>IF(OR(
    AND(COUNTIF(Bugs!A:A,B242)&gt;0,ISNUMBER(SEARCH("x",INDEX(Bugs!C:C,MATCH(B242,Bugs!A:A,0))))),
    AND(COUNTIF(Bugs!B:B,B242)&gt;0,ISNUMBER(SEARCH("x",INDEX(Bugs!C:C,MATCH(B242,Bugs!B:B,0))))),
    AND(COUNTIF(Bugs!A:A,B242)&gt;0,ISNUMBER(SEARCH("x",INDEX(Bugs!D:D,MATCH(B242,Bugs!A:A,0))))),
    AND(COUNTIF(Bugs!B:B,B242)&gt;0,ISNUMBER(SEARCH("x",INDEX(Bugs!D:D,MATCH(B242,Bugs!B:B,0)))))
),"Y","")</f>
        <v/>
      </c>
      <c r="R242">
        <f ca="1">IF(OR(ISNUMBER(MATCH(L242,MasterData!$D$3:$D$18,0)),ISNUMBER(MATCH(L242,MasterData!$C$3:$C$18,0))),
    DATEDIF(E242,I242,"d"),
    DATEDIF(E242,TODAY(),"d"))</f>
        <v>105</v>
      </c>
      <c r="S242">
        <f t="shared" ca="1" si="12"/>
        <v>0</v>
      </c>
      <c r="T242">
        <f t="shared" ca="1" si="13"/>
        <v>0</v>
      </c>
      <c r="U242">
        <f t="shared" ca="1" si="14"/>
        <v>1</v>
      </c>
    </row>
    <row r="243" spans="2:21" x14ac:dyDescent="0.35">
      <c r="B243" t="s">
        <v>44</v>
      </c>
      <c r="D243" s="34" t="s">
        <v>746</v>
      </c>
      <c r="E243" s="179">
        <v>45901</v>
      </c>
      <c r="G243" t="s">
        <v>806</v>
      </c>
      <c r="I243" s="179">
        <v>45927</v>
      </c>
      <c r="K243" t="s">
        <v>241</v>
      </c>
      <c r="L243" t="s">
        <v>171</v>
      </c>
      <c r="M243" t="s">
        <v>807</v>
      </c>
      <c r="N243" t="s">
        <v>237</v>
      </c>
      <c r="P243" s="204" t="s">
        <v>798</v>
      </c>
      <c r="Q243" s="193" t="str">
        <f>IF(OR(
    AND(COUNTIF(Bugs!A:A,B243)&gt;0,ISNUMBER(SEARCH("x",INDEX(Bugs!C:C,MATCH(B243,Bugs!A:A,0))))),
    AND(COUNTIF(Bugs!B:B,B243)&gt;0,ISNUMBER(SEARCH("x",INDEX(Bugs!C:C,MATCH(B243,Bugs!B:B,0))))),
    AND(COUNTIF(Bugs!A:A,B243)&gt;0,ISNUMBER(SEARCH("x",INDEX(Bugs!D:D,MATCH(B243,Bugs!A:A,0))))),
    AND(COUNTIF(Bugs!B:B,B243)&gt;0,ISNUMBER(SEARCH("x",INDEX(Bugs!D:D,MATCH(B243,Bugs!B:B,0)))))
),"Y","")</f>
        <v/>
      </c>
      <c r="R243">
        <f ca="1">IF(OR(ISNUMBER(MATCH(L243,MasterData!$D$3:$D$18,0)),ISNUMBER(MATCH(L243,MasterData!$C$3:$C$18,0))),
    DATEDIF(E243,I243,"d"),
    DATEDIF(E243,TODAY(),"d"))</f>
        <v>26</v>
      </c>
      <c r="S243">
        <f t="shared" ca="1" si="12"/>
        <v>0</v>
      </c>
      <c r="T243">
        <f t="shared" ca="1" si="13"/>
        <v>1</v>
      </c>
      <c r="U243">
        <f t="shared" ca="1" si="14"/>
        <v>0</v>
      </c>
    </row>
    <row r="244" spans="2:21" x14ac:dyDescent="0.35">
      <c r="B244" t="s">
        <v>808</v>
      </c>
      <c r="D244" s="34" t="s">
        <v>480</v>
      </c>
      <c r="E244" s="179">
        <v>45901</v>
      </c>
      <c r="G244" t="s">
        <v>733</v>
      </c>
      <c r="I244" s="179">
        <v>45910</v>
      </c>
      <c r="K244" t="s">
        <v>235</v>
      </c>
      <c r="L244" t="s">
        <v>171</v>
      </c>
      <c r="M244" t="s">
        <v>809</v>
      </c>
      <c r="N244" t="s">
        <v>237</v>
      </c>
      <c r="P244" s="193" t="s">
        <v>799</v>
      </c>
      <c r="Q244" s="193" t="str">
        <f>IF(OR(
    AND(COUNTIF(Bugs!A:A,B244)&gt;0,ISNUMBER(SEARCH("x",INDEX(Bugs!C:C,MATCH(B244,Bugs!A:A,0))))),
    AND(COUNTIF(Bugs!B:B,B244)&gt;0,ISNUMBER(SEARCH("x",INDEX(Bugs!C:C,MATCH(B244,Bugs!B:B,0))))),
    AND(COUNTIF(Bugs!A:A,B244)&gt;0,ISNUMBER(SEARCH("x",INDEX(Bugs!D:D,MATCH(B244,Bugs!A:A,0))))),
    AND(COUNTIF(Bugs!B:B,B244)&gt;0,ISNUMBER(SEARCH("x",INDEX(Bugs!D:D,MATCH(B244,Bugs!B:B,0)))))
),"Y","")</f>
        <v/>
      </c>
      <c r="R244">
        <f ca="1">IF(OR(ISNUMBER(MATCH(L244,MasterData!$D$3:$D$18,0)),ISNUMBER(MATCH(L244,MasterData!$C$3:$C$18,0))),
    DATEDIF(E244,I244,"d"),
    DATEDIF(E244,TODAY(),"d"))</f>
        <v>9</v>
      </c>
      <c r="S244">
        <f t="shared" ca="1" si="12"/>
        <v>0</v>
      </c>
      <c r="T244">
        <f t="shared" ca="1" si="13"/>
        <v>1</v>
      </c>
      <c r="U244">
        <f t="shared" ca="1" si="14"/>
        <v>0</v>
      </c>
    </row>
    <row r="245" spans="2:21" x14ac:dyDescent="0.35">
      <c r="B245" t="s">
        <v>810</v>
      </c>
      <c r="D245" s="34">
        <v>3014</v>
      </c>
      <c r="E245" s="179">
        <v>45901</v>
      </c>
      <c r="G245" t="s">
        <v>804</v>
      </c>
      <c r="I245" s="179">
        <v>45909</v>
      </c>
      <c r="K245" t="s">
        <v>347</v>
      </c>
      <c r="L245" t="s">
        <v>171</v>
      </c>
      <c r="M245" t="s">
        <v>811</v>
      </c>
      <c r="N245" t="s">
        <v>237</v>
      </c>
      <c r="P245" s="193" t="s">
        <v>799</v>
      </c>
      <c r="Q245" s="193" t="str">
        <f>IF(OR(
    AND(COUNTIF(Bugs!A:A,B245)&gt;0,ISNUMBER(SEARCH("x",INDEX(Bugs!C:C,MATCH(B245,Bugs!A:A,0))))),
    AND(COUNTIF(Bugs!B:B,B245)&gt;0,ISNUMBER(SEARCH("x",INDEX(Bugs!C:C,MATCH(B245,Bugs!B:B,0))))),
    AND(COUNTIF(Bugs!A:A,B245)&gt;0,ISNUMBER(SEARCH("x",INDEX(Bugs!D:D,MATCH(B245,Bugs!A:A,0))))),
    AND(COUNTIF(Bugs!B:B,B245)&gt;0,ISNUMBER(SEARCH("x",INDEX(Bugs!D:D,MATCH(B245,Bugs!B:B,0)))))
),"Y","")</f>
        <v/>
      </c>
      <c r="R245">
        <f ca="1">IF(OR(ISNUMBER(MATCH(L245,MasterData!$D$3:$D$18,0)),ISNUMBER(MATCH(L245,MasterData!$C$3:$C$18,0))),
    DATEDIF(E245,I245,"d"),
    DATEDIF(E245,TODAY(),"d"))</f>
        <v>8</v>
      </c>
      <c r="S245">
        <f t="shared" ca="1" si="12"/>
        <v>0</v>
      </c>
      <c r="T245">
        <f t="shared" ca="1" si="13"/>
        <v>1</v>
      </c>
      <c r="U245">
        <f t="shared" ca="1" si="14"/>
        <v>0</v>
      </c>
    </row>
    <row r="246" spans="2:21" x14ac:dyDescent="0.35">
      <c r="B246" t="s">
        <v>812</v>
      </c>
      <c r="D246" s="34" t="s">
        <v>717</v>
      </c>
      <c r="E246" s="179">
        <v>45901</v>
      </c>
      <c r="G246" t="s">
        <v>813</v>
      </c>
      <c r="I246" s="179">
        <v>45910</v>
      </c>
      <c r="K246" t="s">
        <v>235</v>
      </c>
      <c r="L246" t="s">
        <v>171</v>
      </c>
      <c r="M246" t="s">
        <v>814</v>
      </c>
      <c r="N246" t="s">
        <v>237</v>
      </c>
      <c r="P246" s="204" t="s">
        <v>798</v>
      </c>
      <c r="Q246" s="193" t="str">
        <f>IF(OR(
    AND(COUNTIF(Bugs!A:A,B246)&gt;0,ISNUMBER(SEARCH("x",INDEX(Bugs!C:C,MATCH(B246,Bugs!A:A,0))))),
    AND(COUNTIF(Bugs!B:B,B246)&gt;0,ISNUMBER(SEARCH("x",INDEX(Bugs!C:C,MATCH(B246,Bugs!B:B,0))))),
    AND(COUNTIF(Bugs!A:A,B246)&gt;0,ISNUMBER(SEARCH("x",INDEX(Bugs!D:D,MATCH(B246,Bugs!A:A,0))))),
    AND(COUNTIF(Bugs!B:B,B246)&gt;0,ISNUMBER(SEARCH("x",INDEX(Bugs!D:D,MATCH(B246,Bugs!B:B,0)))))
),"Y","")</f>
        <v/>
      </c>
      <c r="R246">
        <f ca="1">IF(OR(ISNUMBER(MATCH(L246,MasterData!$D$3:$D$18,0)),ISNUMBER(MATCH(L246,MasterData!$C$3:$C$18,0))),
    DATEDIF(E246,I246,"d"),
    DATEDIF(E246,TODAY(),"d"))</f>
        <v>9</v>
      </c>
      <c r="S246">
        <f t="shared" ca="1" si="12"/>
        <v>0</v>
      </c>
      <c r="T246">
        <f t="shared" ca="1" si="13"/>
        <v>1</v>
      </c>
      <c r="U246">
        <f t="shared" ca="1" si="14"/>
        <v>0</v>
      </c>
    </row>
    <row r="247" spans="2:21" x14ac:dyDescent="0.35">
      <c r="B247" t="s">
        <v>815</v>
      </c>
      <c r="D247" s="34">
        <v>3010</v>
      </c>
      <c r="E247" s="179">
        <v>45902</v>
      </c>
      <c r="G247" t="s">
        <v>816</v>
      </c>
      <c r="I247" s="179">
        <v>45910</v>
      </c>
      <c r="K247" t="s">
        <v>235</v>
      </c>
      <c r="L247" t="s">
        <v>171</v>
      </c>
      <c r="M247" t="s">
        <v>817</v>
      </c>
      <c r="N247" t="s">
        <v>237</v>
      </c>
      <c r="P247" s="193" t="s">
        <v>799</v>
      </c>
      <c r="Q247" s="193" t="str">
        <f>IF(OR(
    AND(COUNTIF(Bugs!A:A,B247)&gt;0,ISNUMBER(SEARCH("x",INDEX(Bugs!C:C,MATCH(B247,Bugs!A:A,0))))),
    AND(COUNTIF(Bugs!B:B,B247)&gt;0,ISNUMBER(SEARCH("x",INDEX(Bugs!C:C,MATCH(B247,Bugs!B:B,0))))),
    AND(COUNTIF(Bugs!A:A,B247)&gt;0,ISNUMBER(SEARCH("x",INDEX(Bugs!D:D,MATCH(B247,Bugs!A:A,0))))),
    AND(COUNTIF(Bugs!B:B,B247)&gt;0,ISNUMBER(SEARCH("x",INDEX(Bugs!D:D,MATCH(B247,Bugs!B:B,0)))))
),"Y","")</f>
        <v/>
      </c>
      <c r="R247">
        <f ca="1">IF(OR(ISNUMBER(MATCH(L247,MasterData!$D$3:$D$18,0)),ISNUMBER(MATCH(L247,MasterData!$C$3:$C$18,0))),
    DATEDIF(E247,I247,"d"),
    DATEDIF(E247,TODAY(),"d"))</f>
        <v>8</v>
      </c>
      <c r="S247">
        <f t="shared" ca="1" si="12"/>
        <v>0</v>
      </c>
      <c r="T247">
        <f t="shared" ca="1" si="13"/>
        <v>1</v>
      </c>
      <c r="U247">
        <f t="shared" ca="1" si="14"/>
        <v>0</v>
      </c>
    </row>
    <row r="248" spans="2:21" x14ac:dyDescent="0.35">
      <c r="B248" t="s">
        <v>45</v>
      </c>
      <c r="D248" s="34" t="s">
        <v>746</v>
      </c>
      <c r="E248" s="179">
        <v>45902</v>
      </c>
      <c r="G248" t="s">
        <v>818</v>
      </c>
      <c r="I248" s="179">
        <v>45926</v>
      </c>
      <c r="K248" t="s">
        <v>241</v>
      </c>
      <c r="L248" t="s">
        <v>171</v>
      </c>
      <c r="M248" t="s">
        <v>819</v>
      </c>
      <c r="N248" t="s">
        <v>237</v>
      </c>
      <c r="P248" s="204" t="s">
        <v>798</v>
      </c>
      <c r="Q248" s="193" t="str">
        <f>IF(OR(
    AND(COUNTIF(Bugs!A:A,B248)&gt;0,ISNUMBER(SEARCH("x",INDEX(Bugs!C:C,MATCH(B248,Bugs!A:A,0))))),
    AND(COUNTIF(Bugs!B:B,B248)&gt;0,ISNUMBER(SEARCH("x",INDEX(Bugs!C:C,MATCH(B248,Bugs!B:B,0))))),
    AND(COUNTIF(Bugs!A:A,B248)&gt;0,ISNUMBER(SEARCH("x",INDEX(Bugs!D:D,MATCH(B248,Bugs!A:A,0))))),
    AND(COUNTIF(Bugs!B:B,B248)&gt;0,ISNUMBER(SEARCH("x",INDEX(Bugs!D:D,MATCH(B248,Bugs!B:B,0)))))
),"Y","")</f>
        <v>Y</v>
      </c>
      <c r="R248">
        <f ca="1">IF(OR(ISNUMBER(MATCH(L248,MasterData!$D$3:$D$18,0)),ISNUMBER(MATCH(L248,MasterData!$C$3:$C$18,0))),
    DATEDIF(E248,I248,"d"),
    DATEDIF(E248,TODAY(),"d"))</f>
        <v>24</v>
      </c>
      <c r="S248">
        <f t="shared" ca="1" si="12"/>
        <v>0</v>
      </c>
      <c r="T248">
        <f t="shared" ca="1" si="13"/>
        <v>1</v>
      </c>
      <c r="U248">
        <f t="shared" ca="1" si="14"/>
        <v>0</v>
      </c>
    </row>
    <row r="249" spans="2:21" x14ac:dyDescent="0.35">
      <c r="B249" t="s">
        <v>820</v>
      </c>
      <c r="D249" s="34" t="s">
        <v>480</v>
      </c>
      <c r="E249" s="179">
        <v>45903</v>
      </c>
      <c r="G249" t="s">
        <v>821</v>
      </c>
      <c r="I249" s="179">
        <v>45911</v>
      </c>
      <c r="K249" t="s">
        <v>235</v>
      </c>
      <c r="L249" t="s">
        <v>169</v>
      </c>
      <c r="M249" t="s">
        <v>822</v>
      </c>
      <c r="N249" t="s">
        <v>237</v>
      </c>
      <c r="P249" s="193"/>
      <c r="Q249" s="193" t="str">
        <f>IF(OR(
    AND(COUNTIF(Bugs!A:A,B249)&gt;0,ISNUMBER(SEARCH("x",INDEX(Bugs!C:C,MATCH(B249,Bugs!A:A,0))))),
    AND(COUNTIF(Bugs!B:B,B249)&gt;0,ISNUMBER(SEARCH("x",INDEX(Bugs!C:C,MATCH(B249,Bugs!B:B,0))))),
    AND(COUNTIF(Bugs!A:A,B249)&gt;0,ISNUMBER(SEARCH("x",INDEX(Bugs!D:D,MATCH(B249,Bugs!A:A,0))))),
    AND(COUNTIF(Bugs!B:B,B249)&gt;0,ISNUMBER(SEARCH("x",INDEX(Bugs!D:D,MATCH(B249,Bugs!B:B,0)))))
),"Y","")</f>
        <v/>
      </c>
      <c r="R249">
        <f ca="1">IF(OR(ISNUMBER(MATCH(L249,MasterData!$D$3:$D$18,0)),ISNUMBER(MATCH(L249,MasterData!$C$3:$C$18,0))),
    DATEDIF(E249,I249,"d"),
    DATEDIF(E249,TODAY(),"d"))</f>
        <v>104</v>
      </c>
      <c r="S249">
        <f t="shared" ca="1" si="12"/>
        <v>0</v>
      </c>
      <c r="T249">
        <f t="shared" ca="1" si="13"/>
        <v>0</v>
      </c>
      <c r="U249">
        <f t="shared" ca="1" si="14"/>
        <v>1</v>
      </c>
    </row>
    <row r="250" spans="2:21" x14ac:dyDescent="0.35">
      <c r="B250" t="s">
        <v>46</v>
      </c>
      <c r="D250" s="34">
        <v>5026</v>
      </c>
      <c r="E250" s="179">
        <v>45903</v>
      </c>
      <c r="G250" t="s">
        <v>823</v>
      </c>
      <c r="I250" s="179">
        <v>45924</v>
      </c>
      <c r="K250" t="s">
        <v>235</v>
      </c>
      <c r="L250" t="s">
        <v>171</v>
      </c>
      <c r="M250" t="s">
        <v>824</v>
      </c>
      <c r="N250" t="s">
        <v>237</v>
      </c>
      <c r="P250" s="204" t="s">
        <v>798</v>
      </c>
      <c r="Q250" s="193" t="str">
        <f>IF(OR(
    AND(COUNTIF(Bugs!A:A,B250)&gt;0,ISNUMBER(SEARCH("x",INDEX(Bugs!C:C,MATCH(B250,Bugs!A:A,0))))),
    AND(COUNTIF(Bugs!B:B,B250)&gt;0,ISNUMBER(SEARCH("x",INDEX(Bugs!C:C,MATCH(B250,Bugs!B:B,0))))),
    AND(COUNTIF(Bugs!A:A,B250)&gt;0,ISNUMBER(SEARCH("x",INDEX(Bugs!D:D,MATCH(B250,Bugs!A:A,0))))),
    AND(COUNTIF(Bugs!B:B,B250)&gt;0,ISNUMBER(SEARCH("x",INDEX(Bugs!D:D,MATCH(B250,Bugs!B:B,0)))))
),"Y","")</f>
        <v/>
      </c>
      <c r="R250">
        <f ca="1">IF(OR(ISNUMBER(MATCH(L250,MasterData!$D$3:$D$18,0)),ISNUMBER(MATCH(L250,MasterData!$C$3:$C$18,0))),
    DATEDIF(E250,I250,"d"),
    DATEDIF(E250,TODAY(),"d"))</f>
        <v>21</v>
      </c>
      <c r="S250">
        <f t="shared" ca="1" si="12"/>
        <v>0</v>
      </c>
      <c r="T250">
        <f t="shared" ca="1" si="13"/>
        <v>1</v>
      </c>
      <c r="U250">
        <f t="shared" ca="1" si="14"/>
        <v>0</v>
      </c>
    </row>
    <row r="251" spans="2:21" x14ac:dyDescent="0.35">
      <c r="B251" t="s">
        <v>825</v>
      </c>
      <c r="D251" s="34">
        <v>3010</v>
      </c>
      <c r="E251" s="179">
        <v>45903</v>
      </c>
      <c r="G251" t="s">
        <v>826</v>
      </c>
      <c r="I251" s="179">
        <v>45916</v>
      </c>
      <c r="K251" t="s">
        <v>235</v>
      </c>
      <c r="L251" t="s">
        <v>171</v>
      </c>
      <c r="M251" t="s">
        <v>827</v>
      </c>
      <c r="N251" t="s">
        <v>237</v>
      </c>
      <c r="P251" s="193"/>
      <c r="Q251" s="193" t="str">
        <f>IF(OR(
    AND(COUNTIF(Bugs!A:A,B251)&gt;0,ISNUMBER(SEARCH("x",INDEX(Bugs!C:C,MATCH(B251,Bugs!A:A,0))))),
    AND(COUNTIF(Bugs!B:B,B251)&gt;0,ISNUMBER(SEARCH("x",INDEX(Bugs!C:C,MATCH(B251,Bugs!B:B,0))))),
    AND(COUNTIF(Bugs!A:A,B251)&gt;0,ISNUMBER(SEARCH("x",INDEX(Bugs!D:D,MATCH(B251,Bugs!A:A,0))))),
    AND(COUNTIF(Bugs!B:B,B251)&gt;0,ISNUMBER(SEARCH("x",INDEX(Bugs!D:D,MATCH(B251,Bugs!B:B,0)))))
),"Y","")</f>
        <v/>
      </c>
      <c r="R251">
        <f ca="1">IF(OR(ISNUMBER(MATCH(L251,MasterData!$D$3:$D$18,0)),ISNUMBER(MATCH(L251,MasterData!$C$3:$C$18,0))),
    DATEDIF(E251,I251,"d"),
    DATEDIF(E251,TODAY(),"d"))</f>
        <v>13</v>
      </c>
      <c r="S251">
        <f t="shared" ca="1" si="12"/>
        <v>0</v>
      </c>
      <c r="T251">
        <f t="shared" ca="1" si="13"/>
        <v>1</v>
      </c>
      <c r="U251">
        <f t="shared" ca="1" si="14"/>
        <v>0</v>
      </c>
    </row>
    <row r="252" spans="2:21" x14ac:dyDescent="0.35">
      <c r="B252" t="s">
        <v>828</v>
      </c>
      <c r="D252" s="34" t="s">
        <v>717</v>
      </c>
      <c r="E252" s="179">
        <v>45904</v>
      </c>
      <c r="G252" t="s">
        <v>829</v>
      </c>
      <c r="I252" s="179">
        <v>45904</v>
      </c>
      <c r="K252" t="s">
        <v>235</v>
      </c>
      <c r="L252" t="s">
        <v>171</v>
      </c>
      <c r="M252" t="s">
        <v>830</v>
      </c>
      <c r="N252" t="s">
        <v>237</v>
      </c>
      <c r="P252" s="193"/>
      <c r="Q252" s="193" t="str">
        <f>IF(OR(
    AND(COUNTIF(Bugs!A:A,B252)&gt;0,ISNUMBER(SEARCH("x",INDEX(Bugs!C:C,MATCH(B252,Bugs!A:A,0))))),
    AND(COUNTIF(Bugs!B:B,B252)&gt;0,ISNUMBER(SEARCH("x",INDEX(Bugs!C:C,MATCH(B252,Bugs!B:B,0))))),
    AND(COUNTIF(Bugs!A:A,B252)&gt;0,ISNUMBER(SEARCH("x",INDEX(Bugs!D:D,MATCH(B252,Bugs!A:A,0))))),
    AND(COUNTIF(Bugs!B:B,B252)&gt;0,ISNUMBER(SEARCH("x",INDEX(Bugs!D:D,MATCH(B252,Bugs!B:B,0)))))
),"Y","")</f>
        <v/>
      </c>
      <c r="R252">
        <f ca="1">IF(OR(ISNUMBER(MATCH(L252,MasterData!$D$3:$D$18,0)),ISNUMBER(MATCH(L252,MasterData!$C$3:$C$18,0))),
    DATEDIF(E252,I252,"d"),
    DATEDIF(E252,TODAY(),"d"))</f>
        <v>0</v>
      </c>
      <c r="S252">
        <f t="shared" ca="1" si="12"/>
        <v>1</v>
      </c>
      <c r="T252">
        <f t="shared" ca="1" si="13"/>
        <v>0</v>
      </c>
      <c r="U252">
        <f t="shared" ca="1" si="14"/>
        <v>0</v>
      </c>
    </row>
    <row r="253" spans="2:21" x14ac:dyDescent="0.35">
      <c r="B253" t="s">
        <v>831</v>
      </c>
      <c r="D253" s="34" t="s">
        <v>480</v>
      </c>
      <c r="E253" s="179">
        <v>45904</v>
      </c>
      <c r="G253" t="s">
        <v>738</v>
      </c>
      <c r="I253" s="179">
        <v>45908</v>
      </c>
      <c r="K253" t="s">
        <v>235</v>
      </c>
      <c r="L253" t="s">
        <v>171</v>
      </c>
      <c r="M253" t="s">
        <v>832</v>
      </c>
      <c r="N253" t="s">
        <v>237</v>
      </c>
      <c r="P253" s="193"/>
      <c r="Q253" s="193" t="str">
        <f>IF(OR(
    AND(COUNTIF(Bugs!A:A,B253)&gt;0,ISNUMBER(SEARCH("x",INDEX(Bugs!C:C,MATCH(B253,Bugs!A:A,0))))),
    AND(COUNTIF(Bugs!B:B,B253)&gt;0,ISNUMBER(SEARCH("x",INDEX(Bugs!C:C,MATCH(B253,Bugs!B:B,0))))),
    AND(COUNTIF(Bugs!A:A,B253)&gt;0,ISNUMBER(SEARCH("x",INDEX(Bugs!D:D,MATCH(B253,Bugs!A:A,0))))),
    AND(COUNTIF(Bugs!B:B,B253)&gt;0,ISNUMBER(SEARCH("x",INDEX(Bugs!D:D,MATCH(B253,Bugs!B:B,0)))))
),"Y","")</f>
        <v/>
      </c>
      <c r="R253">
        <f ca="1">IF(OR(ISNUMBER(MATCH(L253,MasterData!$D$3:$D$18,0)),ISNUMBER(MATCH(L253,MasterData!$C$3:$C$18,0))),
    DATEDIF(E253,I253,"d"),
    DATEDIF(E253,TODAY(),"d"))</f>
        <v>4</v>
      </c>
      <c r="S253">
        <f t="shared" ca="1" si="12"/>
        <v>1</v>
      </c>
      <c r="T253">
        <f t="shared" ca="1" si="13"/>
        <v>0</v>
      </c>
      <c r="U253">
        <f t="shared" ca="1" si="14"/>
        <v>0</v>
      </c>
    </row>
    <row r="254" spans="2:21" x14ac:dyDescent="0.35">
      <c r="B254" t="s">
        <v>47</v>
      </c>
      <c r="D254" s="34" t="s">
        <v>746</v>
      </c>
      <c r="E254" s="179">
        <v>45904</v>
      </c>
      <c r="G254" t="s">
        <v>658</v>
      </c>
      <c r="I254" s="179">
        <v>45922</v>
      </c>
      <c r="K254" t="s">
        <v>241</v>
      </c>
      <c r="L254" t="s">
        <v>171</v>
      </c>
      <c r="M254" t="s">
        <v>833</v>
      </c>
      <c r="N254" t="s">
        <v>237</v>
      </c>
      <c r="P254" s="204" t="s">
        <v>798</v>
      </c>
      <c r="Q254" s="193" t="str">
        <f>IF(OR(
    AND(COUNTIF(Bugs!A:A,B254)&gt;0,ISNUMBER(SEARCH("x",INDEX(Bugs!C:C,MATCH(B254,Bugs!A:A,0))))),
    AND(COUNTIF(Bugs!B:B,B254)&gt;0,ISNUMBER(SEARCH("x",INDEX(Bugs!C:C,MATCH(B254,Bugs!B:B,0))))),
    AND(COUNTIF(Bugs!A:A,B254)&gt;0,ISNUMBER(SEARCH("x",INDEX(Bugs!D:D,MATCH(B254,Bugs!A:A,0))))),
    AND(COUNTIF(Bugs!B:B,B254)&gt;0,ISNUMBER(SEARCH("x",INDEX(Bugs!D:D,MATCH(B254,Bugs!B:B,0)))))
),"Y","")</f>
        <v>Y</v>
      </c>
      <c r="R254">
        <f ca="1">IF(OR(ISNUMBER(MATCH(L254,MasterData!$D$3:$D$18,0)),ISNUMBER(MATCH(L254,MasterData!$C$3:$C$18,0))),
    DATEDIF(E254,I254,"d"),
    DATEDIF(E254,TODAY(),"d"))</f>
        <v>18</v>
      </c>
      <c r="S254">
        <f t="shared" ca="1" si="12"/>
        <v>0</v>
      </c>
      <c r="T254">
        <f t="shared" ca="1" si="13"/>
        <v>1</v>
      </c>
      <c r="U254">
        <f t="shared" ca="1" si="14"/>
        <v>0</v>
      </c>
    </row>
    <row r="255" spans="2:21" x14ac:dyDescent="0.35">
      <c r="B255" t="s">
        <v>51</v>
      </c>
      <c r="D255" s="34">
        <v>3014</v>
      </c>
      <c r="E255" s="179">
        <v>45905</v>
      </c>
      <c r="G255" t="s">
        <v>834</v>
      </c>
      <c r="I255" s="179">
        <v>45905</v>
      </c>
      <c r="K255" t="s">
        <v>241</v>
      </c>
      <c r="L255" t="s">
        <v>164</v>
      </c>
      <c r="M255" t="s">
        <v>835</v>
      </c>
      <c r="N255" t="s">
        <v>237</v>
      </c>
      <c r="P255" s="204" t="s">
        <v>798</v>
      </c>
      <c r="Q255" s="193" t="str">
        <f>IF(OR(
    AND(COUNTIF(Bugs!A:A,B255)&gt;0,ISNUMBER(SEARCH("x",INDEX(Bugs!C:C,MATCH(B255,Bugs!A:A,0))))),
    AND(COUNTIF(Bugs!B:B,B255)&gt;0,ISNUMBER(SEARCH("x",INDEX(Bugs!C:C,MATCH(B255,Bugs!B:B,0))))),
    AND(COUNTIF(Bugs!A:A,B255)&gt;0,ISNUMBER(SEARCH("x",INDEX(Bugs!D:D,MATCH(B255,Bugs!A:A,0))))),
    AND(COUNTIF(Bugs!B:B,B255)&gt;0,ISNUMBER(SEARCH("x",INDEX(Bugs!D:D,MATCH(B255,Bugs!B:B,0)))))
),"Y","")</f>
        <v>Y</v>
      </c>
      <c r="R255">
        <f ca="1">IF(OR(ISNUMBER(MATCH(L255,MasterData!$D$3:$D$18,0)),ISNUMBER(MATCH(L255,MasterData!$C$3:$C$18,0))),
    DATEDIF(E255,I255,"d"),
    DATEDIF(E255,TODAY(),"d"))</f>
        <v>102</v>
      </c>
      <c r="S255">
        <f t="shared" ca="1" si="12"/>
        <v>0</v>
      </c>
      <c r="T255">
        <f t="shared" ca="1" si="13"/>
        <v>0</v>
      </c>
      <c r="U255">
        <f t="shared" ca="1" si="14"/>
        <v>1</v>
      </c>
    </row>
    <row r="256" spans="2:21" x14ac:dyDescent="0.35">
      <c r="B256" t="s">
        <v>836</v>
      </c>
      <c r="D256" s="34" t="s">
        <v>717</v>
      </c>
      <c r="E256" s="179">
        <v>45909</v>
      </c>
      <c r="G256" t="s">
        <v>837</v>
      </c>
      <c r="I256" s="179">
        <v>45919</v>
      </c>
      <c r="K256" t="s">
        <v>241</v>
      </c>
      <c r="L256" t="s">
        <v>171</v>
      </c>
      <c r="M256" t="s">
        <v>838</v>
      </c>
      <c r="N256" t="s">
        <v>237</v>
      </c>
      <c r="P256" s="193"/>
      <c r="Q256" s="193" t="str">
        <f>IF(OR(
    AND(COUNTIF(Bugs!A:A,B256)&gt;0,ISNUMBER(SEARCH("x",INDEX(Bugs!C:C,MATCH(B256,Bugs!A:A,0))))),
    AND(COUNTIF(Bugs!B:B,B256)&gt;0,ISNUMBER(SEARCH("x",INDEX(Bugs!C:C,MATCH(B256,Bugs!B:B,0))))),
    AND(COUNTIF(Bugs!A:A,B256)&gt;0,ISNUMBER(SEARCH("x",INDEX(Bugs!D:D,MATCH(B256,Bugs!A:A,0))))),
    AND(COUNTIF(Bugs!B:B,B256)&gt;0,ISNUMBER(SEARCH("x",INDEX(Bugs!D:D,MATCH(B256,Bugs!B:B,0)))))
),"Y","")</f>
        <v/>
      </c>
      <c r="R256">
        <f ca="1">IF(OR(ISNUMBER(MATCH(L256,MasterData!$D$3:$D$18,0)),ISNUMBER(MATCH(L256,MasterData!$C$3:$C$18,0))),
    DATEDIF(E256,I256,"d"),
    DATEDIF(E256,TODAY(),"d"))</f>
        <v>10</v>
      </c>
      <c r="S256">
        <f t="shared" ca="1" si="12"/>
        <v>0</v>
      </c>
      <c r="T256">
        <f t="shared" ca="1" si="13"/>
        <v>1</v>
      </c>
      <c r="U256">
        <f t="shared" ca="1" si="14"/>
        <v>0</v>
      </c>
    </row>
    <row r="257" spans="2:21" x14ac:dyDescent="0.35">
      <c r="B257" t="s">
        <v>48</v>
      </c>
      <c r="D257" s="34" t="s">
        <v>746</v>
      </c>
      <c r="E257" s="179">
        <v>45909</v>
      </c>
      <c r="G257" t="s">
        <v>839</v>
      </c>
      <c r="I257" s="179">
        <v>45909</v>
      </c>
      <c r="K257" t="s">
        <v>347</v>
      </c>
      <c r="L257" t="s">
        <v>164</v>
      </c>
      <c r="M257" t="s">
        <v>840</v>
      </c>
      <c r="N257" t="s">
        <v>237</v>
      </c>
      <c r="P257" s="204" t="s">
        <v>798</v>
      </c>
      <c r="Q257" s="193" t="str">
        <f>IF(OR(
    AND(COUNTIF(Bugs!A:A,B257)&gt;0,ISNUMBER(SEARCH("x",INDEX(Bugs!C:C,MATCH(B257,Bugs!A:A,0))))),
    AND(COUNTIF(Bugs!B:B,B257)&gt;0,ISNUMBER(SEARCH("x",INDEX(Bugs!C:C,MATCH(B257,Bugs!B:B,0))))),
    AND(COUNTIF(Bugs!A:A,B257)&gt;0,ISNUMBER(SEARCH("x",INDEX(Bugs!D:D,MATCH(B257,Bugs!A:A,0))))),
    AND(COUNTIF(Bugs!B:B,B257)&gt;0,ISNUMBER(SEARCH("x",INDEX(Bugs!D:D,MATCH(B257,Bugs!B:B,0)))))
),"Y","")</f>
        <v/>
      </c>
      <c r="R257">
        <f ca="1">IF(OR(ISNUMBER(MATCH(L257,MasterData!$D$3:$D$18,0)),ISNUMBER(MATCH(L257,MasterData!$C$3:$C$18,0))),
    DATEDIF(E257,I257,"d"),
    DATEDIF(E257,TODAY(),"d"))</f>
        <v>98</v>
      </c>
      <c r="S257">
        <f t="shared" ca="1" si="12"/>
        <v>0</v>
      </c>
      <c r="T257">
        <f t="shared" ca="1" si="13"/>
        <v>0</v>
      </c>
      <c r="U257">
        <f t="shared" ca="1" si="14"/>
        <v>1</v>
      </c>
    </row>
    <row r="258" spans="2:21" x14ac:dyDescent="0.35">
      <c r="B258" t="s">
        <v>841</v>
      </c>
      <c r="D258" s="34" t="s">
        <v>480</v>
      </c>
      <c r="E258" s="179">
        <v>45910</v>
      </c>
      <c r="G258" t="s">
        <v>842</v>
      </c>
      <c r="I258" s="179">
        <v>45917</v>
      </c>
      <c r="K258" t="s">
        <v>235</v>
      </c>
      <c r="L258" t="s">
        <v>171</v>
      </c>
      <c r="M258" t="s">
        <v>843</v>
      </c>
      <c r="N258" t="s">
        <v>237</v>
      </c>
      <c r="P258" s="193" t="s">
        <v>799</v>
      </c>
      <c r="Q258" s="193" t="str">
        <f>IF(OR(
    AND(COUNTIF(Bugs!A:A,B258)&gt;0,ISNUMBER(SEARCH("x",INDEX(Bugs!C:C,MATCH(B258,Bugs!A:A,0))))),
    AND(COUNTIF(Bugs!B:B,B258)&gt;0,ISNUMBER(SEARCH("x",INDEX(Bugs!C:C,MATCH(B258,Bugs!B:B,0))))),
    AND(COUNTIF(Bugs!A:A,B258)&gt;0,ISNUMBER(SEARCH("x",INDEX(Bugs!D:D,MATCH(B258,Bugs!A:A,0))))),
    AND(COUNTIF(Bugs!B:B,B258)&gt;0,ISNUMBER(SEARCH("x",INDEX(Bugs!D:D,MATCH(B258,Bugs!B:B,0)))))
),"Y","")</f>
        <v/>
      </c>
      <c r="R258">
        <f ca="1">IF(OR(ISNUMBER(MATCH(L258,MasterData!$D$3:$D$18,0)),ISNUMBER(MATCH(L258,MasterData!$C$3:$C$18,0))),
    DATEDIF(E258,I258,"d"),
    DATEDIF(E258,TODAY(),"d"))</f>
        <v>7</v>
      </c>
      <c r="S258">
        <f t="shared" ca="1" si="12"/>
        <v>1</v>
      </c>
      <c r="T258">
        <f t="shared" ca="1" si="13"/>
        <v>0</v>
      </c>
      <c r="U258">
        <f t="shared" ca="1" si="14"/>
        <v>0</v>
      </c>
    </row>
    <row r="259" spans="2:21" x14ac:dyDescent="0.35">
      <c r="B259" t="s">
        <v>844</v>
      </c>
      <c r="D259" s="34" t="s">
        <v>746</v>
      </c>
      <c r="E259" s="179">
        <v>45911</v>
      </c>
      <c r="G259" t="s">
        <v>839</v>
      </c>
      <c r="I259" s="179">
        <v>45938</v>
      </c>
      <c r="K259" t="s">
        <v>241</v>
      </c>
      <c r="L259" t="s">
        <v>171</v>
      </c>
      <c r="M259" t="s">
        <v>845</v>
      </c>
      <c r="N259" t="s">
        <v>237</v>
      </c>
      <c r="P259" s="193"/>
      <c r="Q259" s="193" t="str">
        <f>IF(OR(
    AND(COUNTIF(Bugs!A:A,B259)&gt;0,ISNUMBER(SEARCH("x",INDEX(Bugs!C:C,MATCH(B259,Bugs!A:A,0))))),
    AND(COUNTIF(Bugs!B:B,B259)&gt;0,ISNUMBER(SEARCH("x",INDEX(Bugs!C:C,MATCH(B259,Bugs!B:B,0))))),
    AND(COUNTIF(Bugs!A:A,B259)&gt;0,ISNUMBER(SEARCH("x",INDEX(Bugs!D:D,MATCH(B259,Bugs!A:A,0))))),
    AND(COUNTIF(Bugs!B:B,B259)&gt;0,ISNUMBER(SEARCH("x",INDEX(Bugs!D:D,MATCH(B259,Bugs!B:B,0)))))
),"Y","")</f>
        <v/>
      </c>
      <c r="R259">
        <f ca="1">IF(OR(ISNUMBER(MATCH(L259,MasterData!$D$3:$D$18,0)),ISNUMBER(MATCH(L259,MasterData!$C$3:$C$18,0))),
    DATEDIF(E259,I259,"d"),
    DATEDIF(E259,TODAY(),"d"))</f>
        <v>27</v>
      </c>
      <c r="S259">
        <f t="shared" ca="1" si="12"/>
        <v>0</v>
      </c>
      <c r="T259">
        <f t="shared" ca="1" si="13"/>
        <v>1</v>
      </c>
      <c r="U259">
        <f t="shared" ca="1" si="14"/>
        <v>0</v>
      </c>
    </row>
    <row r="260" spans="2:21" x14ac:dyDescent="0.35">
      <c r="B260" t="s">
        <v>49</v>
      </c>
      <c r="D260" s="34">
        <v>3014</v>
      </c>
      <c r="E260" s="179">
        <v>45911</v>
      </c>
      <c r="G260" t="s">
        <v>846</v>
      </c>
      <c r="I260" s="179">
        <v>45924</v>
      </c>
      <c r="K260" t="s">
        <v>241</v>
      </c>
      <c r="L260" t="s">
        <v>171</v>
      </c>
      <c r="M260" t="s">
        <v>847</v>
      </c>
      <c r="N260" t="s">
        <v>237</v>
      </c>
      <c r="P260" s="204" t="s">
        <v>798</v>
      </c>
      <c r="Q260" s="193" t="str">
        <f>IF(OR(
    AND(COUNTIF(Bugs!A:A,B260)&gt;0,ISNUMBER(SEARCH("x",INDEX(Bugs!C:C,MATCH(B260,Bugs!A:A,0))))),
    AND(COUNTIF(Bugs!B:B,B260)&gt;0,ISNUMBER(SEARCH("x",INDEX(Bugs!C:C,MATCH(B260,Bugs!B:B,0))))),
    AND(COUNTIF(Bugs!A:A,B260)&gt;0,ISNUMBER(SEARCH("x",INDEX(Bugs!D:D,MATCH(B260,Bugs!A:A,0))))),
    AND(COUNTIF(Bugs!B:B,B260)&gt;0,ISNUMBER(SEARCH("x",INDEX(Bugs!D:D,MATCH(B260,Bugs!B:B,0)))))
),"Y","")</f>
        <v>Y</v>
      </c>
      <c r="R260">
        <f ca="1">IF(OR(ISNUMBER(MATCH(L260,MasterData!$D$3:$D$18,0)),ISNUMBER(MATCH(L260,MasterData!$C$3:$C$18,0))),
    DATEDIF(E260,I260,"d"),
    DATEDIF(E260,TODAY(),"d"))</f>
        <v>13</v>
      </c>
      <c r="S260">
        <f t="shared" ca="1" si="12"/>
        <v>0</v>
      </c>
      <c r="T260">
        <f t="shared" ca="1" si="13"/>
        <v>1</v>
      </c>
      <c r="U260">
        <f t="shared" ca="1" si="14"/>
        <v>0</v>
      </c>
    </row>
    <row r="261" spans="2:21" x14ac:dyDescent="0.35">
      <c r="B261" t="s">
        <v>50</v>
      </c>
      <c r="D261" s="34" t="s">
        <v>746</v>
      </c>
      <c r="E261" s="179">
        <v>45911</v>
      </c>
      <c r="G261" t="s">
        <v>848</v>
      </c>
      <c r="I261" s="179">
        <v>45911</v>
      </c>
      <c r="K261" t="s">
        <v>235</v>
      </c>
      <c r="L261" t="s">
        <v>164</v>
      </c>
      <c r="M261" t="s">
        <v>849</v>
      </c>
      <c r="N261" t="s">
        <v>237</v>
      </c>
      <c r="P261" s="204" t="s">
        <v>798</v>
      </c>
      <c r="Q261" s="193" t="str">
        <f>IF(OR(
    AND(COUNTIF(Bugs!A:A,B261)&gt;0,ISNUMBER(SEARCH("x",INDEX(Bugs!C:C,MATCH(B261,Bugs!A:A,0))))),
    AND(COUNTIF(Bugs!B:B,B261)&gt;0,ISNUMBER(SEARCH("x",INDEX(Bugs!C:C,MATCH(B261,Bugs!B:B,0))))),
    AND(COUNTIF(Bugs!A:A,B261)&gt;0,ISNUMBER(SEARCH("x",INDEX(Bugs!D:D,MATCH(B261,Bugs!A:A,0))))),
    AND(COUNTIF(Bugs!B:B,B261)&gt;0,ISNUMBER(SEARCH("x",INDEX(Bugs!D:D,MATCH(B261,Bugs!B:B,0)))))
),"Y","")</f>
        <v/>
      </c>
      <c r="R261">
        <f ca="1">IF(OR(ISNUMBER(MATCH(L261,MasterData!$D$3:$D$18,0)),ISNUMBER(MATCH(L261,MasterData!$C$3:$C$18,0))),
    DATEDIF(E261,I261,"d"),
    DATEDIF(E261,TODAY(),"d"))</f>
        <v>96</v>
      </c>
      <c r="S261">
        <f t="shared" ca="1" si="12"/>
        <v>0</v>
      </c>
      <c r="T261">
        <f t="shared" ca="1" si="13"/>
        <v>0</v>
      </c>
      <c r="U261">
        <f t="shared" ca="1" si="14"/>
        <v>1</v>
      </c>
    </row>
    <row r="262" spans="2:21" x14ac:dyDescent="0.35">
      <c r="B262" t="s">
        <v>850</v>
      </c>
      <c r="D262" s="34" t="s">
        <v>480</v>
      </c>
      <c r="E262" s="179">
        <v>45911</v>
      </c>
      <c r="G262" t="s">
        <v>848</v>
      </c>
      <c r="I262" s="179">
        <v>45911</v>
      </c>
      <c r="K262" t="s">
        <v>241</v>
      </c>
      <c r="L262" t="s">
        <v>171</v>
      </c>
      <c r="M262" t="s">
        <v>851</v>
      </c>
      <c r="N262" t="s">
        <v>237</v>
      </c>
      <c r="P262" s="193"/>
      <c r="Q262" s="193" t="str">
        <f>IF(OR(
    AND(COUNTIF(Bugs!A:A,B262)&gt;0,ISNUMBER(SEARCH("x",INDEX(Bugs!C:C,MATCH(B262,Bugs!A:A,0))))),
    AND(COUNTIF(Bugs!B:B,B262)&gt;0,ISNUMBER(SEARCH("x",INDEX(Bugs!C:C,MATCH(B262,Bugs!B:B,0))))),
    AND(COUNTIF(Bugs!A:A,B262)&gt;0,ISNUMBER(SEARCH("x",INDEX(Bugs!D:D,MATCH(B262,Bugs!A:A,0))))),
    AND(COUNTIF(Bugs!B:B,B262)&gt;0,ISNUMBER(SEARCH("x",INDEX(Bugs!D:D,MATCH(B262,Bugs!B:B,0)))))
),"Y","")</f>
        <v/>
      </c>
      <c r="R262">
        <f ca="1">IF(OR(ISNUMBER(MATCH(L262,MasterData!$D$3:$D$18,0)),ISNUMBER(MATCH(L262,MasterData!$C$3:$C$18,0))),
    DATEDIF(E262,I262,"d"),
    DATEDIF(E262,TODAY(),"d"))</f>
        <v>0</v>
      </c>
      <c r="S262">
        <f t="shared" ca="1" si="12"/>
        <v>1</v>
      </c>
      <c r="T262">
        <f t="shared" ca="1" si="13"/>
        <v>0</v>
      </c>
      <c r="U262">
        <f t="shared" ca="1" si="14"/>
        <v>0</v>
      </c>
    </row>
    <row r="263" spans="2:21" x14ac:dyDescent="0.35">
      <c r="B263" t="s">
        <v>852</v>
      </c>
      <c r="D263" s="34">
        <v>3003</v>
      </c>
      <c r="E263" s="179">
        <v>45912</v>
      </c>
      <c r="G263" t="s">
        <v>853</v>
      </c>
      <c r="I263" s="179">
        <v>45917</v>
      </c>
      <c r="K263" t="s">
        <v>241</v>
      </c>
      <c r="L263" t="s">
        <v>171</v>
      </c>
      <c r="M263" t="s">
        <v>854</v>
      </c>
      <c r="N263" t="s">
        <v>237</v>
      </c>
      <c r="P263" s="193"/>
      <c r="Q263" s="193" t="str">
        <f>IF(OR(
    AND(COUNTIF(Bugs!A:A,B263)&gt;0,ISNUMBER(SEARCH("x",INDEX(Bugs!C:C,MATCH(B263,Bugs!A:A,0))))),
    AND(COUNTIF(Bugs!B:B,B263)&gt;0,ISNUMBER(SEARCH("x",INDEX(Bugs!C:C,MATCH(B263,Bugs!B:B,0))))),
    AND(COUNTIF(Bugs!A:A,B263)&gt;0,ISNUMBER(SEARCH("x",INDEX(Bugs!D:D,MATCH(B263,Bugs!A:A,0))))),
    AND(COUNTIF(Bugs!B:B,B263)&gt;0,ISNUMBER(SEARCH("x",INDEX(Bugs!D:D,MATCH(B263,Bugs!B:B,0)))))
),"Y","")</f>
        <v/>
      </c>
      <c r="R263">
        <f ca="1">IF(OR(ISNUMBER(MATCH(L263,MasterData!$D$3:$D$18,0)),ISNUMBER(MATCH(L263,MasterData!$C$3:$C$18,0))),
    DATEDIF(E263,I263,"d"),
    DATEDIF(E263,TODAY(),"d"))</f>
        <v>5</v>
      </c>
      <c r="S263">
        <f t="shared" ca="1" si="12"/>
        <v>1</v>
      </c>
      <c r="T263">
        <f t="shared" ca="1" si="13"/>
        <v>0</v>
      </c>
      <c r="U263">
        <f t="shared" ca="1" si="14"/>
        <v>0</v>
      </c>
    </row>
    <row r="264" spans="2:21" x14ac:dyDescent="0.35">
      <c r="B264" t="s">
        <v>855</v>
      </c>
      <c r="D264" s="34" t="s">
        <v>480</v>
      </c>
      <c r="E264" s="179">
        <v>45915</v>
      </c>
      <c r="G264" t="s">
        <v>834</v>
      </c>
      <c r="I264" s="179">
        <v>45937</v>
      </c>
      <c r="K264" t="s">
        <v>241</v>
      </c>
      <c r="L264" t="s">
        <v>171</v>
      </c>
      <c r="M264" t="s">
        <v>856</v>
      </c>
      <c r="N264" t="s">
        <v>237</v>
      </c>
      <c r="P264" s="193"/>
      <c r="Q264" s="193" t="str">
        <f>IF(OR(
    AND(COUNTIF(Bugs!A:A,B264)&gt;0,ISNUMBER(SEARCH("x",INDEX(Bugs!C:C,MATCH(B264,Bugs!A:A,0))))),
    AND(COUNTIF(Bugs!B:B,B264)&gt;0,ISNUMBER(SEARCH("x",INDEX(Bugs!C:C,MATCH(B264,Bugs!B:B,0))))),
    AND(COUNTIF(Bugs!A:A,B264)&gt;0,ISNUMBER(SEARCH("x",INDEX(Bugs!D:D,MATCH(B264,Bugs!A:A,0))))),
    AND(COUNTIF(Bugs!B:B,B264)&gt;0,ISNUMBER(SEARCH("x",INDEX(Bugs!D:D,MATCH(B264,Bugs!B:B,0)))))
),"Y","")</f>
        <v/>
      </c>
      <c r="R264">
        <f ca="1">IF(OR(ISNUMBER(MATCH(L264,MasterData!$D$3:$D$18,0)),ISNUMBER(MATCH(L264,MasterData!$C$3:$C$18,0))),
    DATEDIF(E264,I264,"d"),
    DATEDIF(E264,TODAY(),"d"))</f>
        <v>22</v>
      </c>
      <c r="S264">
        <f t="shared" ca="1" si="12"/>
        <v>0</v>
      </c>
      <c r="T264">
        <f t="shared" ca="1" si="13"/>
        <v>1</v>
      </c>
      <c r="U264">
        <f t="shared" ca="1" si="14"/>
        <v>0</v>
      </c>
    </row>
    <row r="265" spans="2:21" x14ac:dyDescent="0.35">
      <c r="B265" t="s">
        <v>857</v>
      </c>
      <c r="D265" s="34" t="s">
        <v>480</v>
      </c>
      <c r="E265" s="179">
        <v>45916</v>
      </c>
      <c r="G265" t="s">
        <v>245</v>
      </c>
      <c r="I265" s="179">
        <v>45924</v>
      </c>
      <c r="K265" t="s">
        <v>241</v>
      </c>
      <c r="L265" t="s">
        <v>171</v>
      </c>
      <c r="M265" t="s">
        <v>858</v>
      </c>
      <c r="N265" t="s">
        <v>237</v>
      </c>
      <c r="P265" s="193"/>
      <c r="Q265" s="193" t="str">
        <f>IF(OR(
    AND(COUNTIF(Bugs!A:A,B265)&gt;0,ISNUMBER(SEARCH("x",INDEX(Bugs!C:C,MATCH(B265,Bugs!A:A,0))))),
    AND(COUNTIF(Bugs!B:B,B265)&gt;0,ISNUMBER(SEARCH("x",INDEX(Bugs!C:C,MATCH(B265,Bugs!B:B,0))))),
    AND(COUNTIF(Bugs!A:A,B265)&gt;0,ISNUMBER(SEARCH("x",INDEX(Bugs!D:D,MATCH(B265,Bugs!A:A,0))))),
    AND(COUNTIF(Bugs!B:B,B265)&gt;0,ISNUMBER(SEARCH("x",INDEX(Bugs!D:D,MATCH(B265,Bugs!B:B,0)))))
),"Y","")</f>
        <v/>
      </c>
      <c r="R265">
        <f ca="1">IF(OR(ISNUMBER(MATCH(L265,MasterData!$D$3:$D$18,0)),ISNUMBER(MATCH(L265,MasterData!$C$3:$C$18,0))),
    DATEDIF(E265,I265,"d"),
    DATEDIF(E265,TODAY(),"d"))</f>
        <v>8</v>
      </c>
      <c r="S265">
        <f t="shared" ref="S265:S328" ca="1" si="15">IF(AND($R265&gt;=0,$R265&lt;=7),1,0)</f>
        <v>0</v>
      </c>
      <c r="T265">
        <f t="shared" ref="T265:T328" ca="1" si="16">IF(AND($R265&gt;7,R265&lt;=30),1,0)</f>
        <v>1</v>
      </c>
      <c r="U265">
        <f t="shared" ref="U265:U328" ca="1" si="17">IF($R265&gt;30,1,0)</f>
        <v>0</v>
      </c>
    </row>
    <row r="266" spans="2:21" x14ac:dyDescent="0.35">
      <c r="B266" t="s">
        <v>859</v>
      </c>
      <c r="D266" s="34" t="s">
        <v>746</v>
      </c>
      <c r="E266" s="179">
        <v>45916</v>
      </c>
      <c r="G266" t="s">
        <v>839</v>
      </c>
      <c r="I266" s="179">
        <v>45924</v>
      </c>
      <c r="K266" t="s">
        <v>241</v>
      </c>
      <c r="L266" t="s">
        <v>171</v>
      </c>
      <c r="M266" t="s">
        <v>860</v>
      </c>
      <c r="N266" t="s">
        <v>237</v>
      </c>
      <c r="P266" s="193"/>
      <c r="Q266" s="193" t="str">
        <f>IF(OR(
    AND(COUNTIF(Bugs!A:A,B266)&gt;0,ISNUMBER(SEARCH("x",INDEX(Bugs!C:C,MATCH(B266,Bugs!A:A,0))))),
    AND(COUNTIF(Bugs!B:B,B266)&gt;0,ISNUMBER(SEARCH("x",INDEX(Bugs!C:C,MATCH(B266,Bugs!B:B,0))))),
    AND(COUNTIF(Bugs!A:A,B266)&gt;0,ISNUMBER(SEARCH("x",INDEX(Bugs!D:D,MATCH(B266,Bugs!A:A,0))))),
    AND(COUNTIF(Bugs!B:B,B266)&gt;0,ISNUMBER(SEARCH("x",INDEX(Bugs!D:D,MATCH(B266,Bugs!B:B,0)))))
),"Y","")</f>
        <v/>
      </c>
      <c r="R266">
        <f ca="1">IF(OR(ISNUMBER(MATCH(L266,MasterData!$D$3:$D$18,0)),ISNUMBER(MATCH(L266,MasterData!$C$3:$C$18,0))),
    DATEDIF(E266,I266,"d"),
    DATEDIF(E266,TODAY(),"d"))</f>
        <v>8</v>
      </c>
      <c r="S266">
        <f t="shared" ca="1" si="15"/>
        <v>0</v>
      </c>
      <c r="T266">
        <f t="shared" ca="1" si="16"/>
        <v>1</v>
      </c>
      <c r="U266">
        <f t="shared" ca="1" si="17"/>
        <v>0</v>
      </c>
    </row>
    <row r="267" spans="2:21" x14ac:dyDescent="0.35">
      <c r="B267" t="s">
        <v>861</v>
      </c>
      <c r="D267" s="34" t="s">
        <v>480</v>
      </c>
      <c r="E267" s="179">
        <v>45916</v>
      </c>
      <c r="G267" t="s">
        <v>862</v>
      </c>
      <c r="I267" s="179">
        <v>45927</v>
      </c>
      <c r="K267" t="s">
        <v>347</v>
      </c>
      <c r="L267" t="s">
        <v>171</v>
      </c>
      <c r="M267" t="s">
        <v>863</v>
      </c>
      <c r="N267" t="s">
        <v>237</v>
      </c>
      <c r="P267" s="193"/>
      <c r="Q267" s="193" t="str">
        <f>IF(OR(
    AND(COUNTIF(Bugs!A:A,B267)&gt;0,ISNUMBER(SEARCH("x",INDEX(Bugs!C:C,MATCH(B267,Bugs!A:A,0))))),
    AND(COUNTIF(Bugs!B:B,B267)&gt;0,ISNUMBER(SEARCH("x",INDEX(Bugs!C:C,MATCH(B267,Bugs!B:B,0))))),
    AND(COUNTIF(Bugs!A:A,B267)&gt;0,ISNUMBER(SEARCH("x",INDEX(Bugs!D:D,MATCH(B267,Bugs!A:A,0))))),
    AND(COUNTIF(Bugs!B:B,B267)&gt;0,ISNUMBER(SEARCH("x",INDEX(Bugs!D:D,MATCH(B267,Bugs!B:B,0)))))
),"Y","")</f>
        <v/>
      </c>
      <c r="R267">
        <f ca="1">IF(OR(ISNUMBER(MATCH(L267,MasterData!$D$3:$D$18,0)),ISNUMBER(MATCH(L267,MasterData!$C$3:$C$18,0))),
    DATEDIF(E267,I267,"d"),
    DATEDIF(E267,TODAY(),"d"))</f>
        <v>11</v>
      </c>
      <c r="S267">
        <f t="shared" ca="1" si="15"/>
        <v>0</v>
      </c>
      <c r="T267">
        <f t="shared" ca="1" si="16"/>
        <v>1</v>
      </c>
      <c r="U267">
        <f t="shared" ca="1" si="17"/>
        <v>0</v>
      </c>
    </row>
    <row r="268" spans="2:21" x14ac:dyDescent="0.35">
      <c r="B268" t="s">
        <v>864</v>
      </c>
      <c r="D268" s="34" t="s">
        <v>480</v>
      </c>
      <c r="E268" s="179">
        <v>45916</v>
      </c>
      <c r="G268" t="s">
        <v>862</v>
      </c>
      <c r="I268" s="179">
        <v>45917</v>
      </c>
      <c r="K268" t="s">
        <v>347</v>
      </c>
      <c r="L268" t="s">
        <v>171</v>
      </c>
      <c r="M268" t="s">
        <v>865</v>
      </c>
      <c r="N268" t="s">
        <v>237</v>
      </c>
      <c r="P268" s="193"/>
      <c r="Q268" s="193" t="str">
        <f>IF(OR(
    AND(COUNTIF(Bugs!A:A,B268)&gt;0,ISNUMBER(SEARCH("x",INDEX(Bugs!C:C,MATCH(B268,Bugs!A:A,0))))),
    AND(COUNTIF(Bugs!B:B,B268)&gt;0,ISNUMBER(SEARCH("x",INDEX(Bugs!C:C,MATCH(B268,Bugs!B:B,0))))),
    AND(COUNTIF(Bugs!A:A,B268)&gt;0,ISNUMBER(SEARCH("x",INDEX(Bugs!D:D,MATCH(B268,Bugs!A:A,0))))),
    AND(COUNTIF(Bugs!B:B,B268)&gt;0,ISNUMBER(SEARCH("x",INDEX(Bugs!D:D,MATCH(B268,Bugs!B:B,0)))))
),"Y","")</f>
        <v/>
      </c>
      <c r="R268">
        <f ca="1">IF(OR(ISNUMBER(MATCH(L268,MasterData!$D$3:$D$18,0)),ISNUMBER(MATCH(L268,MasterData!$C$3:$C$18,0))),
    DATEDIF(E268,I268,"d"),
    DATEDIF(E268,TODAY(),"d"))</f>
        <v>1</v>
      </c>
      <c r="S268">
        <f t="shared" ca="1" si="15"/>
        <v>1</v>
      </c>
      <c r="T268">
        <f t="shared" ca="1" si="16"/>
        <v>0</v>
      </c>
      <c r="U268">
        <f t="shared" ca="1" si="17"/>
        <v>0</v>
      </c>
    </row>
    <row r="269" spans="2:21" x14ac:dyDescent="0.35">
      <c r="B269" t="s">
        <v>52</v>
      </c>
      <c r="D269" s="34">
        <v>3009</v>
      </c>
      <c r="E269" s="179">
        <v>45917</v>
      </c>
      <c r="G269" t="s">
        <v>866</v>
      </c>
      <c r="I269" s="179">
        <v>45918</v>
      </c>
      <c r="K269" t="s">
        <v>235</v>
      </c>
      <c r="L269" t="s">
        <v>171</v>
      </c>
      <c r="M269" t="s">
        <v>867</v>
      </c>
      <c r="N269" t="s">
        <v>237</v>
      </c>
      <c r="P269" s="204" t="s">
        <v>798</v>
      </c>
      <c r="Q269" s="193" t="str">
        <f>IF(OR(
    AND(COUNTIF(Bugs!A:A,B269)&gt;0,ISNUMBER(SEARCH("x",INDEX(Bugs!C:C,MATCH(B269,Bugs!A:A,0))))),
    AND(COUNTIF(Bugs!B:B,B269)&gt;0,ISNUMBER(SEARCH("x",INDEX(Bugs!C:C,MATCH(B269,Bugs!B:B,0))))),
    AND(COUNTIF(Bugs!A:A,B269)&gt;0,ISNUMBER(SEARCH("x",INDEX(Bugs!D:D,MATCH(B269,Bugs!A:A,0))))),
    AND(COUNTIF(Bugs!B:B,B269)&gt;0,ISNUMBER(SEARCH("x",INDEX(Bugs!D:D,MATCH(B269,Bugs!B:B,0)))))
),"Y","")</f>
        <v>Y</v>
      </c>
      <c r="R269">
        <f ca="1">IF(OR(ISNUMBER(MATCH(L269,MasterData!$D$3:$D$18,0)),ISNUMBER(MATCH(L269,MasterData!$C$3:$C$18,0))),
    DATEDIF(E269,I269,"d"),
    DATEDIF(E269,TODAY(),"d"))</f>
        <v>1</v>
      </c>
      <c r="S269">
        <f t="shared" ca="1" si="15"/>
        <v>1</v>
      </c>
      <c r="T269">
        <f t="shared" ca="1" si="16"/>
        <v>0</v>
      </c>
      <c r="U269">
        <f t="shared" ca="1" si="17"/>
        <v>0</v>
      </c>
    </row>
    <row r="270" spans="2:21" x14ac:dyDescent="0.35">
      <c r="B270" t="s">
        <v>868</v>
      </c>
      <c r="D270" s="34">
        <v>5240</v>
      </c>
      <c r="E270" s="179">
        <v>45917</v>
      </c>
      <c r="G270" t="s">
        <v>869</v>
      </c>
      <c r="I270" s="179">
        <v>45918</v>
      </c>
      <c r="K270" t="s">
        <v>235</v>
      </c>
      <c r="L270" t="s">
        <v>171</v>
      </c>
      <c r="M270" t="s">
        <v>870</v>
      </c>
      <c r="N270" t="s">
        <v>237</v>
      </c>
      <c r="P270" s="193"/>
      <c r="Q270" s="193" t="str">
        <f>IF(OR(
    AND(COUNTIF(Bugs!A:A,B270)&gt;0,ISNUMBER(SEARCH("x",INDEX(Bugs!C:C,MATCH(B270,Bugs!A:A,0))))),
    AND(COUNTIF(Bugs!B:B,B270)&gt;0,ISNUMBER(SEARCH("x",INDEX(Bugs!C:C,MATCH(B270,Bugs!B:B,0))))),
    AND(COUNTIF(Bugs!A:A,B270)&gt;0,ISNUMBER(SEARCH("x",INDEX(Bugs!D:D,MATCH(B270,Bugs!A:A,0))))),
    AND(COUNTIF(Bugs!B:B,B270)&gt;0,ISNUMBER(SEARCH("x",INDEX(Bugs!D:D,MATCH(B270,Bugs!B:B,0)))))
),"Y","")</f>
        <v/>
      </c>
      <c r="R270">
        <f ca="1">IF(OR(ISNUMBER(MATCH(L270,MasterData!$D$3:$D$18,0)),ISNUMBER(MATCH(L270,MasterData!$C$3:$C$18,0))),
    DATEDIF(E270,I270,"d"),
    DATEDIF(E270,TODAY(),"d"))</f>
        <v>1</v>
      </c>
      <c r="S270">
        <f t="shared" ca="1" si="15"/>
        <v>1</v>
      </c>
      <c r="T270">
        <f t="shared" ca="1" si="16"/>
        <v>0</v>
      </c>
      <c r="U270">
        <f t="shared" ca="1" si="17"/>
        <v>0</v>
      </c>
    </row>
    <row r="271" spans="2:21" x14ac:dyDescent="0.35">
      <c r="B271" t="s">
        <v>871</v>
      </c>
      <c r="D271" s="34">
        <v>3366</v>
      </c>
      <c r="E271" s="179">
        <v>45918</v>
      </c>
      <c r="G271" t="s">
        <v>720</v>
      </c>
      <c r="I271" s="179">
        <v>45919</v>
      </c>
      <c r="K271" t="s">
        <v>235</v>
      </c>
      <c r="L271" t="s">
        <v>171</v>
      </c>
      <c r="M271" t="s">
        <v>872</v>
      </c>
      <c r="N271" t="s">
        <v>237</v>
      </c>
      <c r="P271" s="193"/>
      <c r="Q271" s="193" t="str">
        <f>IF(OR(
    AND(COUNTIF(Bugs!A:A,B271)&gt;0,ISNUMBER(SEARCH("x",INDEX(Bugs!C:C,MATCH(B271,Bugs!A:A,0))))),
    AND(COUNTIF(Bugs!B:B,B271)&gt;0,ISNUMBER(SEARCH("x",INDEX(Bugs!C:C,MATCH(B271,Bugs!B:B,0))))),
    AND(COUNTIF(Bugs!A:A,B271)&gt;0,ISNUMBER(SEARCH("x",INDEX(Bugs!D:D,MATCH(B271,Bugs!A:A,0))))),
    AND(COUNTIF(Bugs!B:B,B271)&gt;0,ISNUMBER(SEARCH("x",INDEX(Bugs!D:D,MATCH(B271,Bugs!B:B,0)))))
),"Y","")</f>
        <v/>
      </c>
      <c r="R271">
        <f ca="1">IF(OR(ISNUMBER(MATCH(L271,MasterData!$D$3:$D$18,0)),ISNUMBER(MATCH(L271,MasterData!$C$3:$C$18,0))),
    DATEDIF(E271,I271,"d"),
    DATEDIF(E271,TODAY(),"d"))</f>
        <v>1</v>
      </c>
      <c r="S271">
        <f t="shared" ca="1" si="15"/>
        <v>1</v>
      </c>
      <c r="T271">
        <f t="shared" ca="1" si="16"/>
        <v>0</v>
      </c>
      <c r="U271">
        <f t="shared" ca="1" si="17"/>
        <v>0</v>
      </c>
    </row>
    <row r="272" spans="2:21" x14ac:dyDescent="0.35">
      <c r="B272" t="s">
        <v>873</v>
      </c>
      <c r="D272" s="34">
        <v>3366</v>
      </c>
      <c r="E272" s="179">
        <v>45918</v>
      </c>
      <c r="G272" t="s">
        <v>720</v>
      </c>
      <c r="I272" s="179">
        <v>45919</v>
      </c>
      <c r="K272" t="s">
        <v>235</v>
      </c>
      <c r="L272" t="s">
        <v>171</v>
      </c>
      <c r="M272" t="s">
        <v>874</v>
      </c>
      <c r="N272" t="s">
        <v>237</v>
      </c>
      <c r="P272" s="193"/>
      <c r="Q272" s="193" t="str">
        <f>IF(OR(
    AND(COUNTIF(Bugs!A:A,B272)&gt;0,ISNUMBER(SEARCH("x",INDEX(Bugs!C:C,MATCH(B272,Bugs!A:A,0))))),
    AND(COUNTIF(Bugs!B:B,B272)&gt;0,ISNUMBER(SEARCH("x",INDEX(Bugs!C:C,MATCH(B272,Bugs!B:B,0))))),
    AND(COUNTIF(Bugs!A:A,B272)&gt;0,ISNUMBER(SEARCH("x",INDEX(Bugs!D:D,MATCH(B272,Bugs!A:A,0))))),
    AND(COUNTIF(Bugs!B:B,B272)&gt;0,ISNUMBER(SEARCH("x",INDEX(Bugs!D:D,MATCH(B272,Bugs!B:B,0)))))
),"Y","")</f>
        <v/>
      </c>
      <c r="R272">
        <f ca="1">IF(OR(ISNUMBER(MATCH(L272,MasterData!$D$3:$D$18,0)),ISNUMBER(MATCH(L272,MasterData!$C$3:$C$18,0))),
    DATEDIF(E272,I272,"d"),
    DATEDIF(E272,TODAY(),"d"))</f>
        <v>1</v>
      </c>
      <c r="S272">
        <f t="shared" ca="1" si="15"/>
        <v>1</v>
      </c>
      <c r="T272">
        <f t="shared" ca="1" si="16"/>
        <v>0</v>
      </c>
      <c r="U272">
        <f t="shared" ca="1" si="17"/>
        <v>0</v>
      </c>
    </row>
    <row r="273" spans="2:21" x14ac:dyDescent="0.35">
      <c r="B273" t="s">
        <v>875</v>
      </c>
      <c r="D273" s="34" t="s">
        <v>660</v>
      </c>
      <c r="E273" s="179">
        <v>45918</v>
      </c>
      <c r="G273" t="s">
        <v>876</v>
      </c>
      <c r="I273" s="179">
        <v>45922</v>
      </c>
      <c r="K273" t="s">
        <v>235</v>
      </c>
      <c r="L273" t="s">
        <v>171</v>
      </c>
      <c r="M273" t="s">
        <v>877</v>
      </c>
      <c r="N273" t="s">
        <v>237</v>
      </c>
      <c r="P273" s="193"/>
      <c r="Q273" s="193" t="str">
        <f>IF(OR(
    AND(COUNTIF(Bugs!A:A,B273)&gt;0,ISNUMBER(SEARCH("x",INDEX(Bugs!C:C,MATCH(B273,Bugs!A:A,0))))),
    AND(COUNTIF(Bugs!B:B,B273)&gt;0,ISNUMBER(SEARCH("x",INDEX(Bugs!C:C,MATCH(B273,Bugs!B:B,0))))),
    AND(COUNTIF(Bugs!A:A,B273)&gt;0,ISNUMBER(SEARCH("x",INDEX(Bugs!D:D,MATCH(B273,Bugs!A:A,0))))),
    AND(COUNTIF(Bugs!B:B,B273)&gt;0,ISNUMBER(SEARCH("x",INDEX(Bugs!D:D,MATCH(B273,Bugs!B:B,0)))))
),"Y","")</f>
        <v/>
      </c>
      <c r="R273">
        <f ca="1">IF(OR(ISNUMBER(MATCH(L273,MasterData!$D$3:$D$18,0)),ISNUMBER(MATCH(L273,MasterData!$C$3:$C$18,0))),
    DATEDIF(E273,I273,"d"),
    DATEDIF(E273,TODAY(),"d"))</f>
        <v>4</v>
      </c>
      <c r="S273">
        <f t="shared" ca="1" si="15"/>
        <v>1</v>
      </c>
      <c r="T273">
        <f t="shared" ca="1" si="16"/>
        <v>0</v>
      </c>
      <c r="U273">
        <f t="shared" ca="1" si="17"/>
        <v>0</v>
      </c>
    </row>
    <row r="274" spans="2:21" x14ac:dyDescent="0.35">
      <c r="B274" t="s">
        <v>878</v>
      </c>
      <c r="D274" s="34" t="s">
        <v>717</v>
      </c>
      <c r="E274" s="179">
        <v>45919</v>
      </c>
      <c r="G274" t="s">
        <v>879</v>
      </c>
      <c r="I274" s="179">
        <v>45919</v>
      </c>
      <c r="K274" t="s">
        <v>241</v>
      </c>
      <c r="L274" t="s">
        <v>164</v>
      </c>
      <c r="M274" t="s">
        <v>880</v>
      </c>
      <c r="N274" t="s">
        <v>237</v>
      </c>
      <c r="P274" s="193"/>
      <c r="Q274" s="193" t="str">
        <f>IF(OR(
    AND(COUNTIF(Bugs!A:A,B274)&gt;0,ISNUMBER(SEARCH("x",INDEX(Bugs!C:C,MATCH(B274,Bugs!A:A,0))))),
    AND(COUNTIF(Bugs!B:B,B274)&gt;0,ISNUMBER(SEARCH("x",INDEX(Bugs!C:C,MATCH(B274,Bugs!B:B,0))))),
    AND(COUNTIF(Bugs!A:A,B274)&gt;0,ISNUMBER(SEARCH("x",INDEX(Bugs!D:D,MATCH(B274,Bugs!A:A,0))))),
    AND(COUNTIF(Bugs!B:B,B274)&gt;0,ISNUMBER(SEARCH("x",INDEX(Bugs!D:D,MATCH(B274,Bugs!B:B,0)))))
),"Y","")</f>
        <v/>
      </c>
      <c r="R274">
        <f ca="1">IF(OR(ISNUMBER(MATCH(L274,MasterData!$D$3:$D$18,0)),ISNUMBER(MATCH(L274,MasterData!$C$3:$C$18,0))),
    DATEDIF(E274,I274,"d"),
    DATEDIF(E274,TODAY(),"d"))</f>
        <v>88</v>
      </c>
      <c r="S274">
        <f t="shared" ca="1" si="15"/>
        <v>0</v>
      </c>
      <c r="T274">
        <f t="shared" ca="1" si="16"/>
        <v>0</v>
      </c>
      <c r="U274">
        <f t="shared" ca="1" si="17"/>
        <v>1</v>
      </c>
    </row>
    <row r="275" spans="2:21" x14ac:dyDescent="0.35">
      <c r="B275" t="s">
        <v>881</v>
      </c>
      <c r="D275" s="34" t="s">
        <v>717</v>
      </c>
      <c r="E275" s="179">
        <v>45919</v>
      </c>
      <c r="G275" t="s">
        <v>882</v>
      </c>
      <c r="I275" s="179">
        <v>45924</v>
      </c>
      <c r="K275" t="s">
        <v>241</v>
      </c>
      <c r="L275" t="s">
        <v>171</v>
      </c>
      <c r="M275" t="s">
        <v>883</v>
      </c>
      <c r="N275" t="s">
        <v>237</v>
      </c>
      <c r="P275" s="193"/>
      <c r="Q275" s="193" t="str">
        <f>IF(OR(
    AND(COUNTIF(Bugs!A:A,B275)&gt;0,ISNUMBER(SEARCH("x",INDEX(Bugs!C:C,MATCH(B275,Bugs!A:A,0))))),
    AND(COUNTIF(Bugs!B:B,B275)&gt;0,ISNUMBER(SEARCH("x",INDEX(Bugs!C:C,MATCH(B275,Bugs!B:B,0))))),
    AND(COUNTIF(Bugs!A:A,B275)&gt;0,ISNUMBER(SEARCH("x",INDEX(Bugs!D:D,MATCH(B275,Bugs!A:A,0))))),
    AND(COUNTIF(Bugs!B:B,B275)&gt;0,ISNUMBER(SEARCH("x",INDEX(Bugs!D:D,MATCH(B275,Bugs!B:B,0)))))
),"Y","")</f>
        <v/>
      </c>
      <c r="R275">
        <f ca="1">IF(OR(ISNUMBER(MATCH(L275,MasterData!$D$3:$D$18,0)),ISNUMBER(MATCH(L275,MasterData!$C$3:$C$18,0))),
    DATEDIF(E275,I275,"d"),
    DATEDIF(E275,TODAY(),"d"))</f>
        <v>5</v>
      </c>
      <c r="S275">
        <f t="shared" ca="1" si="15"/>
        <v>1</v>
      </c>
      <c r="T275">
        <f t="shared" ca="1" si="16"/>
        <v>0</v>
      </c>
      <c r="U275">
        <f t="shared" ca="1" si="17"/>
        <v>0</v>
      </c>
    </row>
    <row r="276" spans="2:21" x14ac:dyDescent="0.35">
      <c r="B276" t="s">
        <v>54</v>
      </c>
      <c r="D276" s="34" t="s">
        <v>480</v>
      </c>
      <c r="E276" s="179">
        <v>45922</v>
      </c>
      <c r="G276" t="s">
        <v>715</v>
      </c>
      <c r="I276" s="179">
        <v>45924</v>
      </c>
      <c r="K276" t="s">
        <v>235</v>
      </c>
      <c r="L276" t="s">
        <v>171</v>
      </c>
      <c r="M276" t="s">
        <v>884</v>
      </c>
      <c r="N276" t="s">
        <v>237</v>
      </c>
      <c r="P276" s="204" t="s">
        <v>798</v>
      </c>
      <c r="Q276" s="193" t="str">
        <f>IF(OR(
    AND(COUNTIF(Bugs!A:A,B276)&gt;0,ISNUMBER(SEARCH("x",INDEX(Bugs!C:C,MATCH(B276,Bugs!A:A,0))))),
    AND(COUNTIF(Bugs!B:B,B276)&gt;0,ISNUMBER(SEARCH("x",INDEX(Bugs!C:C,MATCH(B276,Bugs!B:B,0))))),
    AND(COUNTIF(Bugs!A:A,B276)&gt;0,ISNUMBER(SEARCH("x",INDEX(Bugs!D:D,MATCH(B276,Bugs!A:A,0))))),
    AND(COUNTIF(Bugs!B:B,B276)&gt;0,ISNUMBER(SEARCH("x",INDEX(Bugs!D:D,MATCH(B276,Bugs!B:B,0)))))
),"Y","")</f>
        <v>Y</v>
      </c>
      <c r="R276">
        <f ca="1">IF(OR(ISNUMBER(MATCH(L276,MasterData!$D$3:$D$18,0)),ISNUMBER(MATCH(L276,MasterData!$C$3:$C$18,0))),
    DATEDIF(E276,I276,"d"),
    DATEDIF(E276,TODAY(),"d"))</f>
        <v>2</v>
      </c>
      <c r="S276">
        <f t="shared" ca="1" si="15"/>
        <v>1</v>
      </c>
      <c r="T276">
        <f t="shared" ca="1" si="16"/>
        <v>0</v>
      </c>
      <c r="U276">
        <f t="shared" ca="1" si="17"/>
        <v>0</v>
      </c>
    </row>
    <row r="277" spans="2:21" x14ac:dyDescent="0.35">
      <c r="B277" t="s">
        <v>885</v>
      </c>
      <c r="D277" s="34" t="s">
        <v>746</v>
      </c>
      <c r="E277" s="179">
        <v>45922</v>
      </c>
      <c r="G277" t="s">
        <v>886</v>
      </c>
      <c r="I277" s="179">
        <v>45923</v>
      </c>
      <c r="K277" t="s">
        <v>235</v>
      </c>
      <c r="L277" t="s">
        <v>171</v>
      </c>
      <c r="M277" t="s">
        <v>887</v>
      </c>
      <c r="N277" t="s">
        <v>237</v>
      </c>
      <c r="P277" s="193"/>
      <c r="Q277" s="193" t="str">
        <f>IF(OR(
    AND(COUNTIF(Bugs!A:A,B277)&gt;0,ISNUMBER(SEARCH("x",INDEX(Bugs!C:C,MATCH(B277,Bugs!A:A,0))))),
    AND(COUNTIF(Bugs!B:B,B277)&gt;0,ISNUMBER(SEARCH("x",INDEX(Bugs!C:C,MATCH(B277,Bugs!B:B,0))))),
    AND(COUNTIF(Bugs!A:A,B277)&gt;0,ISNUMBER(SEARCH("x",INDEX(Bugs!D:D,MATCH(B277,Bugs!A:A,0))))),
    AND(COUNTIF(Bugs!B:B,B277)&gt;0,ISNUMBER(SEARCH("x",INDEX(Bugs!D:D,MATCH(B277,Bugs!B:B,0)))))
),"Y","")</f>
        <v/>
      </c>
      <c r="R277">
        <f ca="1">IF(OR(ISNUMBER(MATCH(L277,MasterData!$D$3:$D$18,0)),ISNUMBER(MATCH(L277,MasterData!$C$3:$C$18,0))),
    DATEDIF(E277,I277,"d"),
    DATEDIF(E277,TODAY(),"d"))</f>
        <v>1</v>
      </c>
      <c r="S277">
        <f t="shared" ca="1" si="15"/>
        <v>1</v>
      </c>
      <c r="T277">
        <f t="shared" ca="1" si="16"/>
        <v>0</v>
      </c>
      <c r="U277">
        <f t="shared" ca="1" si="17"/>
        <v>0</v>
      </c>
    </row>
    <row r="278" spans="2:21" x14ac:dyDescent="0.35">
      <c r="B278" t="s">
        <v>888</v>
      </c>
      <c r="D278" s="34">
        <v>3010</v>
      </c>
      <c r="E278" s="179">
        <v>45922</v>
      </c>
      <c r="G278" t="s">
        <v>816</v>
      </c>
      <c r="I278" s="179">
        <v>45926</v>
      </c>
      <c r="K278" t="s">
        <v>241</v>
      </c>
      <c r="L278" t="s">
        <v>171</v>
      </c>
      <c r="M278" t="s">
        <v>889</v>
      </c>
      <c r="N278" t="s">
        <v>237</v>
      </c>
      <c r="P278" s="193"/>
      <c r="Q278" s="193" t="str">
        <f>IF(OR(
    AND(COUNTIF(Bugs!A:A,B278)&gt;0,ISNUMBER(SEARCH("x",INDEX(Bugs!C:C,MATCH(B278,Bugs!A:A,0))))),
    AND(COUNTIF(Bugs!B:B,B278)&gt;0,ISNUMBER(SEARCH("x",INDEX(Bugs!C:C,MATCH(B278,Bugs!B:B,0))))),
    AND(COUNTIF(Bugs!A:A,B278)&gt;0,ISNUMBER(SEARCH("x",INDEX(Bugs!D:D,MATCH(B278,Bugs!A:A,0))))),
    AND(COUNTIF(Bugs!B:B,B278)&gt;0,ISNUMBER(SEARCH("x",INDEX(Bugs!D:D,MATCH(B278,Bugs!B:B,0)))))
),"Y","")</f>
        <v/>
      </c>
      <c r="R278">
        <f ca="1">IF(OR(ISNUMBER(MATCH(L278,MasterData!$D$3:$D$18,0)),ISNUMBER(MATCH(L278,MasterData!$C$3:$C$18,0))),
    DATEDIF(E278,I278,"d"),
    DATEDIF(E278,TODAY(),"d"))</f>
        <v>4</v>
      </c>
      <c r="S278">
        <f t="shared" ca="1" si="15"/>
        <v>1</v>
      </c>
      <c r="T278">
        <f t="shared" ca="1" si="16"/>
        <v>0</v>
      </c>
      <c r="U278">
        <f t="shared" ca="1" si="17"/>
        <v>0</v>
      </c>
    </row>
    <row r="279" spans="2:21" x14ac:dyDescent="0.35">
      <c r="B279" t="s">
        <v>55</v>
      </c>
      <c r="D279" s="34" t="s">
        <v>480</v>
      </c>
      <c r="E279" s="179">
        <v>45922</v>
      </c>
      <c r="G279" t="s">
        <v>715</v>
      </c>
      <c r="I279" s="179">
        <v>45923</v>
      </c>
      <c r="K279" t="s">
        <v>235</v>
      </c>
      <c r="L279" t="s">
        <v>171</v>
      </c>
      <c r="M279" t="s">
        <v>890</v>
      </c>
      <c r="N279" t="s">
        <v>237</v>
      </c>
      <c r="P279" s="204" t="s">
        <v>798</v>
      </c>
      <c r="Q279" s="193" t="str">
        <f>IF(OR(
    AND(COUNTIF(Bugs!A:A,B279)&gt;0,ISNUMBER(SEARCH("x",INDEX(Bugs!C:C,MATCH(B279,Bugs!A:A,0))))),
    AND(COUNTIF(Bugs!B:B,B279)&gt;0,ISNUMBER(SEARCH("x",INDEX(Bugs!C:C,MATCH(B279,Bugs!B:B,0))))),
    AND(COUNTIF(Bugs!A:A,B279)&gt;0,ISNUMBER(SEARCH("x",INDEX(Bugs!D:D,MATCH(B279,Bugs!A:A,0))))),
    AND(COUNTIF(Bugs!B:B,B279)&gt;0,ISNUMBER(SEARCH("x",INDEX(Bugs!D:D,MATCH(B279,Bugs!B:B,0)))))
),"Y","")</f>
        <v>Y</v>
      </c>
      <c r="R279">
        <f ca="1">IF(OR(ISNUMBER(MATCH(L279,MasterData!$D$3:$D$18,0)),ISNUMBER(MATCH(L279,MasterData!$C$3:$C$18,0))),
    DATEDIF(E279,I279,"d"),
    DATEDIF(E279,TODAY(),"d"))</f>
        <v>1</v>
      </c>
      <c r="S279">
        <f t="shared" ca="1" si="15"/>
        <v>1</v>
      </c>
      <c r="T279">
        <f t="shared" ca="1" si="16"/>
        <v>0</v>
      </c>
      <c r="U279">
        <f t="shared" ca="1" si="17"/>
        <v>0</v>
      </c>
    </row>
    <row r="280" spans="2:21" x14ac:dyDescent="0.35">
      <c r="B280" t="s">
        <v>891</v>
      </c>
      <c r="D280" s="34">
        <v>5026</v>
      </c>
      <c r="E280" s="179">
        <v>45922</v>
      </c>
      <c r="G280" t="s">
        <v>892</v>
      </c>
      <c r="I280" s="179">
        <v>45939</v>
      </c>
      <c r="K280" t="s">
        <v>235</v>
      </c>
      <c r="L280" t="s">
        <v>171</v>
      </c>
      <c r="M280" t="s">
        <v>893</v>
      </c>
      <c r="N280" t="s">
        <v>237</v>
      </c>
      <c r="P280" s="193"/>
      <c r="Q280" s="193" t="str">
        <f>IF(OR(
    AND(COUNTIF(Bugs!A:A,B280)&gt;0,ISNUMBER(SEARCH("x",INDEX(Bugs!C:C,MATCH(B280,Bugs!A:A,0))))),
    AND(COUNTIF(Bugs!B:B,B280)&gt;0,ISNUMBER(SEARCH("x",INDEX(Bugs!C:C,MATCH(B280,Bugs!B:B,0))))),
    AND(COUNTIF(Bugs!A:A,B280)&gt;0,ISNUMBER(SEARCH("x",INDEX(Bugs!D:D,MATCH(B280,Bugs!A:A,0))))),
    AND(COUNTIF(Bugs!B:B,B280)&gt;0,ISNUMBER(SEARCH("x",INDEX(Bugs!D:D,MATCH(B280,Bugs!B:B,0)))))
),"Y","")</f>
        <v/>
      </c>
      <c r="R280">
        <f ca="1">IF(OR(ISNUMBER(MATCH(L280,MasterData!$D$3:$D$18,0)),ISNUMBER(MATCH(L280,MasterData!$C$3:$C$18,0))),
    DATEDIF(E280,I280,"d"),
    DATEDIF(E280,TODAY(),"d"))</f>
        <v>17</v>
      </c>
      <c r="S280">
        <f t="shared" ca="1" si="15"/>
        <v>0</v>
      </c>
      <c r="T280">
        <f t="shared" ca="1" si="16"/>
        <v>1</v>
      </c>
      <c r="U280">
        <f t="shared" ca="1" si="17"/>
        <v>0</v>
      </c>
    </row>
    <row r="281" spans="2:21" x14ac:dyDescent="0.35">
      <c r="B281" t="s">
        <v>56</v>
      </c>
      <c r="D281" s="34" t="s">
        <v>480</v>
      </c>
      <c r="E281" s="179">
        <v>45922</v>
      </c>
      <c r="G281" t="s">
        <v>715</v>
      </c>
      <c r="I281" s="179">
        <v>45925</v>
      </c>
      <c r="K281" t="s">
        <v>235</v>
      </c>
      <c r="L281" t="s">
        <v>171</v>
      </c>
      <c r="M281" t="s">
        <v>894</v>
      </c>
      <c r="N281" t="s">
        <v>237</v>
      </c>
      <c r="P281" s="204" t="s">
        <v>798</v>
      </c>
      <c r="Q281" s="193" t="str">
        <f>IF(OR(
    AND(COUNTIF(Bugs!A:A,B281)&gt;0,ISNUMBER(SEARCH("x",INDEX(Bugs!C:C,MATCH(B281,Bugs!A:A,0))))),
    AND(COUNTIF(Bugs!B:B,B281)&gt;0,ISNUMBER(SEARCH("x",INDEX(Bugs!C:C,MATCH(B281,Bugs!B:B,0))))),
    AND(COUNTIF(Bugs!A:A,B281)&gt;0,ISNUMBER(SEARCH("x",INDEX(Bugs!D:D,MATCH(B281,Bugs!A:A,0))))),
    AND(COUNTIF(Bugs!B:B,B281)&gt;0,ISNUMBER(SEARCH("x",INDEX(Bugs!D:D,MATCH(B281,Bugs!B:B,0)))))
),"Y","")</f>
        <v>Y</v>
      </c>
      <c r="R281">
        <f ca="1">IF(OR(ISNUMBER(MATCH(L281,MasterData!$D$3:$D$18,0)),ISNUMBER(MATCH(L281,MasterData!$C$3:$C$18,0))),
    DATEDIF(E281,I281,"d"),
    DATEDIF(E281,TODAY(),"d"))</f>
        <v>3</v>
      </c>
      <c r="S281">
        <f t="shared" ca="1" si="15"/>
        <v>1</v>
      </c>
      <c r="T281">
        <f t="shared" ca="1" si="16"/>
        <v>0</v>
      </c>
      <c r="U281">
        <f t="shared" ca="1" si="17"/>
        <v>0</v>
      </c>
    </row>
    <row r="282" spans="2:21" x14ac:dyDescent="0.35">
      <c r="B282" t="s">
        <v>895</v>
      </c>
      <c r="D282" s="34">
        <v>7092</v>
      </c>
      <c r="E282" s="179">
        <v>45922</v>
      </c>
      <c r="G282" t="s">
        <v>896</v>
      </c>
      <c r="I282" s="179">
        <v>45927</v>
      </c>
      <c r="K282" t="s">
        <v>241</v>
      </c>
      <c r="L282" t="s">
        <v>171</v>
      </c>
      <c r="M282" t="s">
        <v>897</v>
      </c>
      <c r="N282" t="s">
        <v>237</v>
      </c>
      <c r="P282" s="193"/>
      <c r="Q282" s="193" t="str">
        <f>IF(OR(
    AND(COUNTIF(Bugs!A:A,B282)&gt;0,ISNUMBER(SEARCH("x",INDEX(Bugs!C:C,MATCH(B282,Bugs!A:A,0))))),
    AND(COUNTIF(Bugs!B:B,B282)&gt;0,ISNUMBER(SEARCH("x",INDEX(Bugs!C:C,MATCH(B282,Bugs!B:B,0))))),
    AND(COUNTIF(Bugs!A:A,B282)&gt;0,ISNUMBER(SEARCH("x",INDEX(Bugs!D:D,MATCH(B282,Bugs!A:A,0))))),
    AND(COUNTIF(Bugs!B:B,B282)&gt;0,ISNUMBER(SEARCH("x",INDEX(Bugs!D:D,MATCH(B282,Bugs!B:B,0)))))
),"Y","")</f>
        <v/>
      </c>
      <c r="R282">
        <f ca="1">IF(OR(ISNUMBER(MATCH(L282,MasterData!$D$3:$D$18,0)),ISNUMBER(MATCH(L282,MasterData!$C$3:$C$18,0))),
    DATEDIF(E282,I282,"d"),
    DATEDIF(E282,TODAY(),"d"))</f>
        <v>5</v>
      </c>
      <c r="S282">
        <f t="shared" ca="1" si="15"/>
        <v>1</v>
      </c>
      <c r="T282">
        <f t="shared" ca="1" si="16"/>
        <v>0</v>
      </c>
      <c r="U282">
        <f t="shared" ca="1" si="17"/>
        <v>0</v>
      </c>
    </row>
    <row r="283" spans="2:21" x14ac:dyDescent="0.35">
      <c r="B283" t="s">
        <v>57</v>
      </c>
      <c r="D283" s="34" t="s">
        <v>480</v>
      </c>
      <c r="E283" s="179">
        <v>45922</v>
      </c>
      <c r="G283" t="s">
        <v>715</v>
      </c>
      <c r="I283" s="179">
        <v>45923</v>
      </c>
      <c r="K283" t="s">
        <v>235</v>
      </c>
      <c r="L283" t="s">
        <v>171</v>
      </c>
      <c r="M283" t="s">
        <v>898</v>
      </c>
      <c r="N283" t="s">
        <v>237</v>
      </c>
      <c r="P283" s="204" t="s">
        <v>798</v>
      </c>
      <c r="Q283" s="193" t="str">
        <f>IF(OR(
    AND(COUNTIF(Bugs!A:A,B283)&gt;0,ISNUMBER(SEARCH("x",INDEX(Bugs!C:C,MATCH(B283,Bugs!A:A,0))))),
    AND(COUNTIF(Bugs!B:B,B283)&gt;0,ISNUMBER(SEARCH("x",INDEX(Bugs!C:C,MATCH(B283,Bugs!B:B,0))))),
    AND(COUNTIF(Bugs!A:A,B283)&gt;0,ISNUMBER(SEARCH("x",INDEX(Bugs!D:D,MATCH(B283,Bugs!A:A,0))))),
    AND(COUNTIF(Bugs!B:B,B283)&gt;0,ISNUMBER(SEARCH("x",INDEX(Bugs!D:D,MATCH(B283,Bugs!B:B,0)))))
),"Y","")</f>
        <v>Y</v>
      </c>
      <c r="R283">
        <f ca="1">IF(OR(ISNUMBER(MATCH(L283,MasterData!$D$3:$D$18,0)),ISNUMBER(MATCH(L283,MasterData!$C$3:$C$18,0))),
    DATEDIF(E283,I283,"d"),
    DATEDIF(E283,TODAY(),"d"))</f>
        <v>1</v>
      </c>
      <c r="S283">
        <f t="shared" ca="1" si="15"/>
        <v>1</v>
      </c>
      <c r="T283">
        <f t="shared" ca="1" si="16"/>
        <v>0</v>
      </c>
      <c r="U283">
        <f t="shared" ca="1" si="17"/>
        <v>0</v>
      </c>
    </row>
    <row r="284" spans="2:21" x14ac:dyDescent="0.35">
      <c r="B284" t="s">
        <v>58</v>
      </c>
      <c r="D284" s="34" t="s">
        <v>717</v>
      </c>
      <c r="E284" s="179">
        <v>45923</v>
      </c>
      <c r="G284" t="s">
        <v>715</v>
      </c>
      <c r="I284" s="179">
        <v>45925</v>
      </c>
      <c r="K284" t="s">
        <v>235</v>
      </c>
      <c r="L284" t="s">
        <v>171</v>
      </c>
      <c r="M284" t="s">
        <v>899</v>
      </c>
      <c r="N284" t="s">
        <v>237</v>
      </c>
      <c r="P284" s="204" t="s">
        <v>798</v>
      </c>
      <c r="Q284" s="193" t="str">
        <f>IF(OR(
    AND(COUNTIF(Bugs!A:A,B284)&gt;0,ISNUMBER(SEARCH("x",INDEX(Bugs!C:C,MATCH(B284,Bugs!A:A,0))))),
    AND(COUNTIF(Bugs!B:B,B284)&gt;0,ISNUMBER(SEARCH("x",INDEX(Bugs!C:C,MATCH(B284,Bugs!B:B,0))))),
    AND(COUNTIF(Bugs!A:A,B284)&gt;0,ISNUMBER(SEARCH("x",INDEX(Bugs!D:D,MATCH(B284,Bugs!A:A,0))))),
    AND(COUNTIF(Bugs!B:B,B284)&gt;0,ISNUMBER(SEARCH("x",INDEX(Bugs!D:D,MATCH(B284,Bugs!B:B,0)))))
),"Y","")</f>
        <v>Y</v>
      </c>
      <c r="R284">
        <f ca="1">IF(OR(ISNUMBER(MATCH(L284,MasterData!$D$3:$D$18,0)),ISNUMBER(MATCH(L284,MasterData!$C$3:$C$18,0))),
    DATEDIF(E284,I284,"d"),
    DATEDIF(E284,TODAY(),"d"))</f>
        <v>2</v>
      </c>
      <c r="S284">
        <f t="shared" ca="1" si="15"/>
        <v>1</v>
      </c>
      <c r="T284">
        <f t="shared" ca="1" si="16"/>
        <v>0</v>
      </c>
      <c r="U284">
        <f t="shared" ca="1" si="17"/>
        <v>0</v>
      </c>
    </row>
    <row r="285" spans="2:21" x14ac:dyDescent="0.35">
      <c r="B285" t="s">
        <v>900</v>
      </c>
      <c r="D285" s="34" t="s">
        <v>746</v>
      </c>
      <c r="E285" s="179">
        <v>45924</v>
      </c>
      <c r="G285" t="s">
        <v>886</v>
      </c>
      <c r="I285" s="179">
        <v>45927</v>
      </c>
      <c r="K285" t="s">
        <v>235</v>
      </c>
      <c r="L285" t="s">
        <v>171</v>
      </c>
      <c r="M285" t="s">
        <v>901</v>
      </c>
      <c r="N285" t="s">
        <v>237</v>
      </c>
      <c r="P285" s="193"/>
      <c r="Q285" s="193" t="str">
        <f>IF(OR(
    AND(COUNTIF(Bugs!A:A,B285)&gt;0,ISNUMBER(SEARCH("x",INDEX(Bugs!C:C,MATCH(B285,Bugs!A:A,0))))),
    AND(COUNTIF(Bugs!B:B,B285)&gt;0,ISNUMBER(SEARCH("x",INDEX(Bugs!C:C,MATCH(B285,Bugs!B:B,0))))),
    AND(COUNTIF(Bugs!A:A,B285)&gt;0,ISNUMBER(SEARCH("x",INDEX(Bugs!D:D,MATCH(B285,Bugs!A:A,0))))),
    AND(COUNTIF(Bugs!B:B,B285)&gt;0,ISNUMBER(SEARCH("x",INDEX(Bugs!D:D,MATCH(B285,Bugs!B:B,0)))))
),"Y","")</f>
        <v/>
      </c>
      <c r="R285">
        <f ca="1">IF(OR(ISNUMBER(MATCH(L285,MasterData!$D$3:$D$18,0)),ISNUMBER(MATCH(L285,MasterData!$C$3:$C$18,0))),
    DATEDIF(E285,I285,"d"),
    DATEDIF(E285,TODAY(),"d"))</f>
        <v>3</v>
      </c>
      <c r="S285">
        <f t="shared" ca="1" si="15"/>
        <v>1</v>
      </c>
      <c r="T285">
        <f t="shared" ca="1" si="16"/>
        <v>0</v>
      </c>
      <c r="U285">
        <f t="shared" ca="1" si="17"/>
        <v>0</v>
      </c>
    </row>
    <row r="286" spans="2:21" x14ac:dyDescent="0.35">
      <c r="B286" t="s">
        <v>902</v>
      </c>
      <c r="D286" s="34" t="s">
        <v>717</v>
      </c>
      <c r="E286" s="179">
        <v>45924</v>
      </c>
      <c r="G286" t="s">
        <v>816</v>
      </c>
      <c r="I286" s="179">
        <v>45924</v>
      </c>
      <c r="K286" t="s">
        <v>235</v>
      </c>
      <c r="L286" t="s">
        <v>171</v>
      </c>
      <c r="M286" t="s">
        <v>903</v>
      </c>
      <c r="N286" t="s">
        <v>237</v>
      </c>
      <c r="P286" s="193"/>
      <c r="Q286" s="193" t="str">
        <f>IF(OR(
    AND(COUNTIF(Bugs!A:A,B286)&gt;0,ISNUMBER(SEARCH("x",INDEX(Bugs!C:C,MATCH(B286,Bugs!A:A,0))))),
    AND(COUNTIF(Bugs!B:B,B286)&gt;0,ISNUMBER(SEARCH("x",INDEX(Bugs!C:C,MATCH(B286,Bugs!B:B,0))))),
    AND(COUNTIF(Bugs!A:A,B286)&gt;0,ISNUMBER(SEARCH("x",INDEX(Bugs!D:D,MATCH(B286,Bugs!A:A,0))))),
    AND(COUNTIF(Bugs!B:B,B286)&gt;0,ISNUMBER(SEARCH("x",INDEX(Bugs!D:D,MATCH(B286,Bugs!B:B,0)))))
),"Y","")</f>
        <v/>
      </c>
      <c r="R286">
        <f ca="1">IF(OR(ISNUMBER(MATCH(L286,MasterData!$D$3:$D$18,0)),ISNUMBER(MATCH(L286,MasterData!$C$3:$C$18,0))),
    DATEDIF(E286,I286,"d"),
    DATEDIF(E286,TODAY(),"d"))</f>
        <v>0</v>
      </c>
      <c r="S286">
        <f t="shared" ca="1" si="15"/>
        <v>1</v>
      </c>
      <c r="T286">
        <f t="shared" ca="1" si="16"/>
        <v>0</v>
      </c>
      <c r="U286">
        <f t="shared" ca="1" si="17"/>
        <v>0</v>
      </c>
    </row>
    <row r="287" spans="2:21" x14ac:dyDescent="0.35">
      <c r="B287" t="s">
        <v>59</v>
      </c>
      <c r="D287" s="34" t="s">
        <v>717</v>
      </c>
      <c r="E287" s="179">
        <v>45924</v>
      </c>
      <c r="G287" t="s">
        <v>715</v>
      </c>
      <c r="I287" s="179">
        <v>45925</v>
      </c>
      <c r="K287" t="s">
        <v>235</v>
      </c>
      <c r="L287" t="s">
        <v>171</v>
      </c>
      <c r="M287" t="s">
        <v>904</v>
      </c>
      <c r="N287" t="s">
        <v>237</v>
      </c>
      <c r="P287" s="204" t="s">
        <v>798</v>
      </c>
      <c r="Q287" s="193" t="str">
        <f>IF(OR(
    AND(COUNTIF(Bugs!A:A,B287)&gt;0,ISNUMBER(SEARCH("x",INDEX(Bugs!C:C,MATCH(B287,Bugs!A:A,0))))),
    AND(COUNTIF(Bugs!B:B,B287)&gt;0,ISNUMBER(SEARCH("x",INDEX(Bugs!C:C,MATCH(B287,Bugs!B:B,0))))),
    AND(COUNTIF(Bugs!A:A,B287)&gt;0,ISNUMBER(SEARCH("x",INDEX(Bugs!D:D,MATCH(B287,Bugs!A:A,0))))),
    AND(COUNTIF(Bugs!B:B,B287)&gt;0,ISNUMBER(SEARCH("x",INDEX(Bugs!D:D,MATCH(B287,Bugs!B:B,0)))))
),"Y","")</f>
        <v>Y</v>
      </c>
      <c r="R287">
        <f ca="1">IF(OR(ISNUMBER(MATCH(L287,MasterData!$D$3:$D$18,0)),ISNUMBER(MATCH(L287,MasterData!$C$3:$C$18,0))),
    DATEDIF(E287,I287,"d"),
    DATEDIF(E287,TODAY(),"d"))</f>
        <v>1</v>
      </c>
      <c r="S287">
        <f t="shared" ca="1" si="15"/>
        <v>1</v>
      </c>
      <c r="T287">
        <f t="shared" ca="1" si="16"/>
        <v>0</v>
      </c>
      <c r="U287">
        <f t="shared" ca="1" si="17"/>
        <v>0</v>
      </c>
    </row>
    <row r="288" spans="2:21" x14ac:dyDescent="0.35">
      <c r="B288" t="s">
        <v>60</v>
      </c>
      <c r="D288" s="34">
        <v>3366</v>
      </c>
      <c r="E288" s="179">
        <v>45924</v>
      </c>
      <c r="G288" t="s">
        <v>905</v>
      </c>
      <c r="I288" s="179">
        <v>45926</v>
      </c>
      <c r="K288" t="s">
        <v>235</v>
      </c>
      <c r="L288" t="s">
        <v>169</v>
      </c>
      <c r="M288" t="s">
        <v>906</v>
      </c>
      <c r="N288" t="s">
        <v>237</v>
      </c>
      <c r="P288" s="204" t="s">
        <v>798</v>
      </c>
      <c r="Q288" s="193" t="str">
        <f>IF(OR(
    AND(COUNTIF(Bugs!A:A,B288)&gt;0,ISNUMBER(SEARCH("x",INDEX(Bugs!C:C,MATCH(B288,Bugs!A:A,0))))),
    AND(COUNTIF(Bugs!B:B,B288)&gt;0,ISNUMBER(SEARCH("x",INDEX(Bugs!C:C,MATCH(B288,Bugs!B:B,0))))),
    AND(COUNTIF(Bugs!A:A,B288)&gt;0,ISNUMBER(SEARCH("x",INDEX(Bugs!D:D,MATCH(B288,Bugs!A:A,0))))),
    AND(COUNTIF(Bugs!B:B,B288)&gt;0,ISNUMBER(SEARCH("x",INDEX(Bugs!D:D,MATCH(B288,Bugs!B:B,0)))))
),"Y","")</f>
        <v/>
      </c>
      <c r="R288">
        <f ca="1">IF(OR(ISNUMBER(MATCH(L288,MasterData!$D$3:$D$18,0)),ISNUMBER(MATCH(L288,MasterData!$C$3:$C$18,0))),
    DATEDIF(E288,I288,"d"),
    DATEDIF(E288,TODAY(),"d"))</f>
        <v>83</v>
      </c>
      <c r="S288">
        <f t="shared" ca="1" si="15"/>
        <v>0</v>
      </c>
      <c r="T288">
        <f t="shared" ca="1" si="16"/>
        <v>0</v>
      </c>
      <c r="U288">
        <f t="shared" ca="1" si="17"/>
        <v>1</v>
      </c>
    </row>
    <row r="289" spans="2:21" x14ac:dyDescent="0.35">
      <c r="B289" t="s">
        <v>61</v>
      </c>
      <c r="D289" s="34" t="s">
        <v>717</v>
      </c>
      <c r="E289" s="179">
        <v>45924</v>
      </c>
      <c r="G289" t="s">
        <v>715</v>
      </c>
      <c r="I289" s="179">
        <v>45926</v>
      </c>
      <c r="K289" t="s">
        <v>235</v>
      </c>
      <c r="L289" t="s">
        <v>171</v>
      </c>
      <c r="M289" t="s">
        <v>907</v>
      </c>
      <c r="N289" t="s">
        <v>237</v>
      </c>
      <c r="P289" s="204" t="s">
        <v>798</v>
      </c>
      <c r="Q289" s="193" t="str">
        <f>IF(OR(
    AND(COUNTIF(Bugs!A:A,B289)&gt;0,ISNUMBER(SEARCH("x",INDEX(Bugs!C:C,MATCH(B289,Bugs!A:A,0))))),
    AND(COUNTIF(Bugs!B:B,B289)&gt;0,ISNUMBER(SEARCH("x",INDEX(Bugs!C:C,MATCH(B289,Bugs!B:B,0))))),
    AND(COUNTIF(Bugs!A:A,B289)&gt;0,ISNUMBER(SEARCH("x",INDEX(Bugs!D:D,MATCH(B289,Bugs!A:A,0))))),
    AND(COUNTIF(Bugs!B:B,B289)&gt;0,ISNUMBER(SEARCH("x",INDEX(Bugs!D:D,MATCH(B289,Bugs!B:B,0)))))
),"Y","")</f>
        <v>Y</v>
      </c>
      <c r="R289">
        <f ca="1">IF(OR(ISNUMBER(MATCH(L289,MasterData!$D$3:$D$18,0)),ISNUMBER(MATCH(L289,MasterData!$C$3:$C$18,0))),
    DATEDIF(E289,I289,"d"),
    DATEDIF(E289,TODAY(),"d"))</f>
        <v>2</v>
      </c>
      <c r="S289">
        <f t="shared" ca="1" si="15"/>
        <v>1</v>
      </c>
      <c r="T289">
        <f t="shared" ca="1" si="16"/>
        <v>0</v>
      </c>
      <c r="U289">
        <f t="shared" ca="1" si="17"/>
        <v>0</v>
      </c>
    </row>
    <row r="290" spans="2:21" x14ac:dyDescent="0.35">
      <c r="B290" t="s">
        <v>62</v>
      </c>
      <c r="D290" s="34" t="s">
        <v>717</v>
      </c>
      <c r="E290" s="179">
        <v>45924</v>
      </c>
      <c r="G290" t="s">
        <v>715</v>
      </c>
      <c r="I290" s="179">
        <v>45925</v>
      </c>
      <c r="K290" t="s">
        <v>235</v>
      </c>
      <c r="L290" t="s">
        <v>171</v>
      </c>
      <c r="M290" t="s">
        <v>908</v>
      </c>
      <c r="N290" t="s">
        <v>237</v>
      </c>
      <c r="P290" s="204" t="s">
        <v>798</v>
      </c>
      <c r="Q290" s="193" t="str">
        <f>IF(OR(
    AND(COUNTIF(Bugs!A:A,B290)&gt;0,ISNUMBER(SEARCH("x",INDEX(Bugs!C:C,MATCH(B290,Bugs!A:A,0))))),
    AND(COUNTIF(Bugs!B:B,B290)&gt;0,ISNUMBER(SEARCH("x",INDEX(Bugs!C:C,MATCH(B290,Bugs!B:B,0))))),
    AND(COUNTIF(Bugs!A:A,B290)&gt;0,ISNUMBER(SEARCH("x",INDEX(Bugs!D:D,MATCH(B290,Bugs!A:A,0))))),
    AND(COUNTIF(Bugs!B:B,B290)&gt;0,ISNUMBER(SEARCH("x",INDEX(Bugs!D:D,MATCH(B290,Bugs!B:B,0)))))
),"Y","")</f>
        <v>Y</v>
      </c>
      <c r="R290">
        <f ca="1">IF(OR(ISNUMBER(MATCH(L290,MasterData!$D$3:$D$18,0)),ISNUMBER(MATCH(L290,MasterData!$C$3:$C$18,0))),
    DATEDIF(E290,I290,"d"),
    DATEDIF(E290,TODAY(),"d"))</f>
        <v>1</v>
      </c>
      <c r="S290">
        <f t="shared" ca="1" si="15"/>
        <v>1</v>
      </c>
      <c r="T290">
        <f t="shared" ca="1" si="16"/>
        <v>0</v>
      </c>
      <c r="U290">
        <f t="shared" ca="1" si="17"/>
        <v>0</v>
      </c>
    </row>
    <row r="291" spans="2:21" x14ac:dyDescent="0.35">
      <c r="B291" t="s">
        <v>63</v>
      </c>
      <c r="D291" s="34" t="s">
        <v>480</v>
      </c>
      <c r="E291" s="179">
        <v>45925</v>
      </c>
      <c r="G291" t="s">
        <v>804</v>
      </c>
      <c r="I291" s="179">
        <v>45925</v>
      </c>
      <c r="K291" t="s">
        <v>241</v>
      </c>
      <c r="L291" t="s">
        <v>164</v>
      </c>
      <c r="M291" t="s">
        <v>909</v>
      </c>
      <c r="N291" t="s">
        <v>237</v>
      </c>
      <c r="P291" s="204" t="s">
        <v>798</v>
      </c>
      <c r="Q291" s="193" t="str">
        <f>IF(OR(
    AND(COUNTIF(Bugs!A:A,B291)&gt;0,ISNUMBER(SEARCH("x",INDEX(Bugs!C:C,MATCH(B291,Bugs!A:A,0))))),
    AND(COUNTIF(Bugs!B:B,B291)&gt;0,ISNUMBER(SEARCH("x",INDEX(Bugs!C:C,MATCH(B291,Bugs!B:B,0))))),
    AND(COUNTIF(Bugs!A:A,B291)&gt;0,ISNUMBER(SEARCH("x",INDEX(Bugs!D:D,MATCH(B291,Bugs!A:A,0))))),
    AND(COUNTIF(Bugs!B:B,B291)&gt;0,ISNUMBER(SEARCH("x",INDEX(Bugs!D:D,MATCH(B291,Bugs!B:B,0)))))
),"Y","")</f>
        <v/>
      </c>
      <c r="R291">
        <f ca="1">IF(OR(ISNUMBER(MATCH(L291,MasterData!$D$3:$D$18,0)),ISNUMBER(MATCH(L291,MasterData!$C$3:$C$18,0))),
    DATEDIF(E291,I291,"d"),
    DATEDIF(E291,TODAY(),"d"))</f>
        <v>82</v>
      </c>
      <c r="S291">
        <f t="shared" ca="1" si="15"/>
        <v>0</v>
      </c>
      <c r="T291">
        <f t="shared" ca="1" si="16"/>
        <v>0</v>
      </c>
      <c r="U291">
        <f t="shared" ca="1" si="17"/>
        <v>1</v>
      </c>
    </row>
    <row r="292" spans="2:21" x14ac:dyDescent="0.35">
      <c r="B292" t="s">
        <v>910</v>
      </c>
      <c r="D292" s="34">
        <v>3366</v>
      </c>
      <c r="E292" s="179">
        <v>45925</v>
      </c>
      <c r="G292" t="s">
        <v>911</v>
      </c>
      <c r="I292" s="179">
        <v>45926</v>
      </c>
      <c r="K292" t="s">
        <v>235</v>
      </c>
      <c r="L292" t="s">
        <v>171</v>
      </c>
      <c r="M292" t="s">
        <v>912</v>
      </c>
      <c r="N292" t="s">
        <v>237</v>
      </c>
      <c r="P292" s="193"/>
      <c r="Q292" s="193" t="str">
        <f>IF(OR(
    AND(COUNTIF(Bugs!A:A,B292)&gt;0,ISNUMBER(SEARCH("x",INDEX(Bugs!C:C,MATCH(B292,Bugs!A:A,0))))),
    AND(COUNTIF(Bugs!B:B,B292)&gt;0,ISNUMBER(SEARCH("x",INDEX(Bugs!C:C,MATCH(B292,Bugs!B:B,0))))),
    AND(COUNTIF(Bugs!A:A,B292)&gt;0,ISNUMBER(SEARCH("x",INDEX(Bugs!D:D,MATCH(B292,Bugs!A:A,0))))),
    AND(COUNTIF(Bugs!B:B,B292)&gt;0,ISNUMBER(SEARCH("x",INDEX(Bugs!D:D,MATCH(B292,Bugs!B:B,0)))))
),"Y","")</f>
        <v/>
      </c>
      <c r="R292">
        <f ca="1">IF(OR(ISNUMBER(MATCH(L292,MasterData!$D$3:$D$18,0)),ISNUMBER(MATCH(L292,MasterData!$C$3:$C$18,0))),
    DATEDIF(E292,I292,"d"),
    DATEDIF(E292,TODAY(),"d"))</f>
        <v>1</v>
      </c>
      <c r="S292">
        <f t="shared" ca="1" si="15"/>
        <v>1</v>
      </c>
      <c r="T292">
        <f t="shared" ca="1" si="16"/>
        <v>0</v>
      </c>
      <c r="U292">
        <f t="shared" ca="1" si="17"/>
        <v>0</v>
      </c>
    </row>
    <row r="293" spans="2:21" x14ac:dyDescent="0.35">
      <c r="B293" t="s">
        <v>64</v>
      </c>
      <c r="D293" s="34" t="s">
        <v>717</v>
      </c>
      <c r="E293" s="179">
        <v>45925</v>
      </c>
      <c r="G293" t="s">
        <v>715</v>
      </c>
      <c r="I293" s="179">
        <v>45926</v>
      </c>
      <c r="K293" t="s">
        <v>235</v>
      </c>
      <c r="L293" t="s">
        <v>171</v>
      </c>
      <c r="M293" t="s">
        <v>913</v>
      </c>
      <c r="N293" t="s">
        <v>237</v>
      </c>
      <c r="P293" s="204" t="s">
        <v>798</v>
      </c>
      <c r="Q293" s="193" t="str">
        <f>IF(OR(
    AND(COUNTIF(Bugs!A:A,B293)&gt;0,ISNUMBER(SEARCH("x",INDEX(Bugs!C:C,MATCH(B293,Bugs!A:A,0))))),
    AND(COUNTIF(Bugs!B:B,B293)&gt;0,ISNUMBER(SEARCH("x",INDEX(Bugs!C:C,MATCH(B293,Bugs!B:B,0))))),
    AND(COUNTIF(Bugs!A:A,B293)&gt;0,ISNUMBER(SEARCH("x",INDEX(Bugs!D:D,MATCH(B293,Bugs!A:A,0))))),
    AND(COUNTIF(Bugs!B:B,B293)&gt;0,ISNUMBER(SEARCH("x",INDEX(Bugs!D:D,MATCH(B293,Bugs!B:B,0)))))
),"Y","")</f>
        <v>Y</v>
      </c>
      <c r="R293">
        <f ca="1">IF(OR(ISNUMBER(MATCH(L293,MasterData!$D$3:$D$18,0)),ISNUMBER(MATCH(L293,MasterData!$C$3:$C$18,0))),
    DATEDIF(E293,I293,"d"),
    DATEDIF(E293,TODAY(),"d"))</f>
        <v>1</v>
      </c>
      <c r="S293">
        <f t="shared" ca="1" si="15"/>
        <v>1</v>
      </c>
      <c r="T293">
        <f t="shared" ca="1" si="16"/>
        <v>0</v>
      </c>
      <c r="U293">
        <f t="shared" ca="1" si="17"/>
        <v>0</v>
      </c>
    </row>
    <row r="294" spans="2:21" x14ac:dyDescent="0.35">
      <c r="B294" t="s">
        <v>914</v>
      </c>
      <c r="D294" s="34" t="s">
        <v>746</v>
      </c>
      <c r="E294" s="179">
        <v>45925</v>
      </c>
      <c r="G294" t="s">
        <v>715</v>
      </c>
      <c r="I294" s="179">
        <v>45925</v>
      </c>
      <c r="K294" t="s">
        <v>241</v>
      </c>
      <c r="L294" t="s">
        <v>171</v>
      </c>
      <c r="M294" t="s">
        <v>915</v>
      </c>
      <c r="N294" t="s">
        <v>237</v>
      </c>
      <c r="P294" s="193"/>
      <c r="Q294" s="193" t="str">
        <f>IF(OR(
    AND(COUNTIF(Bugs!A:A,B294)&gt;0,ISNUMBER(SEARCH("x",INDEX(Bugs!C:C,MATCH(B294,Bugs!A:A,0))))),
    AND(COUNTIF(Bugs!B:B,B294)&gt;0,ISNUMBER(SEARCH("x",INDEX(Bugs!C:C,MATCH(B294,Bugs!B:B,0))))),
    AND(COUNTIF(Bugs!A:A,B294)&gt;0,ISNUMBER(SEARCH("x",INDEX(Bugs!D:D,MATCH(B294,Bugs!A:A,0))))),
    AND(COUNTIF(Bugs!B:B,B294)&gt;0,ISNUMBER(SEARCH("x",INDEX(Bugs!D:D,MATCH(B294,Bugs!B:B,0)))))
),"Y","")</f>
        <v/>
      </c>
      <c r="R294">
        <f ca="1">IF(OR(ISNUMBER(MATCH(L294,MasterData!$D$3:$D$18,0)),ISNUMBER(MATCH(L294,MasterData!$C$3:$C$18,0))),
    DATEDIF(E294,I294,"d"),
    DATEDIF(E294,TODAY(),"d"))</f>
        <v>0</v>
      </c>
      <c r="S294">
        <f t="shared" ca="1" si="15"/>
        <v>1</v>
      </c>
      <c r="T294">
        <f t="shared" ca="1" si="16"/>
        <v>0</v>
      </c>
      <c r="U294">
        <f t="shared" ca="1" si="17"/>
        <v>0</v>
      </c>
    </row>
    <row r="295" spans="2:21" x14ac:dyDescent="0.35">
      <c r="B295" t="s">
        <v>65</v>
      </c>
      <c r="D295" s="34">
        <v>3014</v>
      </c>
      <c r="E295" s="179">
        <v>45925</v>
      </c>
      <c r="G295" t="s">
        <v>916</v>
      </c>
      <c r="I295" s="179">
        <v>45925</v>
      </c>
      <c r="K295" t="s">
        <v>347</v>
      </c>
      <c r="L295" t="s">
        <v>171</v>
      </c>
      <c r="M295" t="s">
        <v>917</v>
      </c>
      <c r="N295" t="s">
        <v>237</v>
      </c>
      <c r="P295" s="204" t="s">
        <v>798</v>
      </c>
      <c r="Q295" s="193" t="str">
        <f>IF(OR(
    AND(COUNTIF(Bugs!A:A,B295)&gt;0,ISNUMBER(SEARCH("x",INDEX(Bugs!C:C,MATCH(B295,Bugs!A:A,0))))),
    AND(COUNTIF(Bugs!B:B,B295)&gt;0,ISNUMBER(SEARCH("x",INDEX(Bugs!C:C,MATCH(B295,Bugs!B:B,0))))),
    AND(COUNTIF(Bugs!A:A,B295)&gt;0,ISNUMBER(SEARCH("x",INDEX(Bugs!D:D,MATCH(B295,Bugs!A:A,0))))),
    AND(COUNTIF(Bugs!B:B,B295)&gt;0,ISNUMBER(SEARCH("x",INDEX(Bugs!D:D,MATCH(B295,Bugs!B:B,0)))))
),"Y","")</f>
        <v>Y</v>
      </c>
      <c r="R295">
        <f ca="1">IF(OR(ISNUMBER(MATCH(L295,MasterData!$D$3:$D$18,0)),ISNUMBER(MATCH(L295,MasterData!$C$3:$C$18,0))),
    DATEDIF(E295,I295,"d"),
    DATEDIF(E295,TODAY(),"d"))</f>
        <v>0</v>
      </c>
      <c r="S295">
        <f t="shared" ca="1" si="15"/>
        <v>1</v>
      </c>
      <c r="T295">
        <f t="shared" ca="1" si="16"/>
        <v>0</v>
      </c>
      <c r="U295">
        <f t="shared" ca="1" si="17"/>
        <v>0</v>
      </c>
    </row>
    <row r="296" spans="2:21" x14ac:dyDescent="0.35">
      <c r="B296" t="s">
        <v>66</v>
      </c>
      <c r="D296" s="34">
        <v>3003</v>
      </c>
      <c r="E296" s="179">
        <v>45925</v>
      </c>
      <c r="G296" t="s">
        <v>853</v>
      </c>
      <c r="I296" s="179">
        <v>45925</v>
      </c>
      <c r="K296" t="s">
        <v>241</v>
      </c>
      <c r="L296" t="s">
        <v>164</v>
      </c>
      <c r="M296" t="s">
        <v>918</v>
      </c>
      <c r="N296" t="s">
        <v>237</v>
      </c>
      <c r="P296" s="204" t="s">
        <v>798</v>
      </c>
      <c r="Q296" s="193" t="str">
        <f>IF(OR(
    AND(COUNTIF(Bugs!A:A,B296)&gt;0,ISNUMBER(SEARCH("x",INDEX(Bugs!C:C,MATCH(B296,Bugs!A:A,0))))),
    AND(COUNTIF(Bugs!B:B,B296)&gt;0,ISNUMBER(SEARCH("x",INDEX(Bugs!C:C,MATCH(B296,Bugs!B:B,0))))),
    AND(COUNTIF(Bugs!A:A,B296)&gt;0,ISNUMBER(SEARCH("x",INDEX(Bugs!D:D,MATCH(B296,Bugs!A:A,0))))),
    AND(COUNTIF(Bugs!B:B,B296)&gt;0,ISNUMBER(SEARCH("x",INDEX(Bugs!D:D,MATCH(B296,Bugs!B:B,0)))))
),"Y","")</f>
        <v>Y</v>
      </c>
      <c r="R296">
        <f ca="1">IF(OR(ISNUMBER(MATCH(L296,MasterData!$D$3:$D$18,0)),ISNUMBER(MATCH(L296,MasterData!$C$3:$C$18,0))),
    DATEDIF(E296,I296,"d"),
    DATEDIF(E296,TODAY(),"d"))</f>
        <v>82</v>
      </c>
      <c r="S296">
        <f t="shared" ca="1" si="15"/>
        <v>0</v>
      </c>
      <c r="T296">
        <f t="shared" ca="1" si="16"/>
        <v>0</v>
      </c>
      <c r="U296">
        <f t="shared" ca="1" si="17"/>
        <v>1</v>
      </c>
    </row>
    <row r="297" spans="2:21" x14ac:dyDescent="0.35">
      <c r="B297" t="s">
        <v>919</v>
      </c>
      <c r="D297" s="34">
        <v>3014</v>
      </c>
      <c r="E297" s="179">
        <v>45925</v>
      </c>
      <c r="G297" t="s">
        <v>715</v>
      </c>
      <c r="I297" s="179">
        <v>45926</v>
      </c>
      <c r="K297" t="s">
        <v>235</v>
      </c>
      <c r="L297" t="s">
        <v>171</v>
      </c>
      <c r="M297" t="s">
        <v>920</v>
      </c>
      <c r="N297" t="s">
        <v>237</v>
      </c>
      <c r="P297" s="193"/>
      <c r="Q297" s="193" t="str">
        <f>IF(OR(
    AND(COUNTIF(Bugs!A:A,B297)&gt;0,ISNUMBER(SEARCH("x",INDEX(Bugs!C:C,MATCH(B297,Bugs!A:A,0))))),
    AND(COUNTIF(Bugs!B:B,B297)&gt;0,ISNUMBER(SEARCH("x",INDEX(Bugs!C:C,MATCH(B297,Bugs!B:B,0))))),
    AND(COUNTIF(Bugs!A:A,B297)&gt;0,ISNUMBER(SEARCH("x",INDEX(Bugs!D:D,MATCH(B297,Bugs!A:A,0))))),
    AND(COUNTIF(Bugs!B:B,B297)&gt;0,ISNUMBER(SEARCH("x",INDEX(Bugs!D:D,MATCH(B297,Bugs!B:B,0)))))
),"Y","")</f>
        <v/>
      </c>
      <c r="R297">
        <f ca="1">IF(OR(ISNUMBER(MATCH(L297,MasterData!$D$3:$D$18,0)),ISNUMBER(MATCH(L297,MasterData!$C$3:$C$18,0))),
    DATEDIF(E297,I297,"d"),
    DATEDIF(E297,TODAY(),"d"))</f>
        <v>1</v>
      </c>
      <c r="S297">
        <f t="shared" ca="1" si="15"/>
        <v>1</v>
      </c>
      <c r="T297">
        <f t="shared" ca="1" si="16"/>
        <v>0</v>
      </c>
      <c r="U297">
        <f t="shared" ca="1" si="17"/>
        <v>0</v>
      </c>
    </row>
    <row r="298" spans="2:21" x14ac:dyDescent="0.35">
      <c r="B298" t="s">
        <v>921</v>
      </c>
      <c r="D298" s="34">
        <v>3014</v>
      </c>
      <c r="E298" s="179">
        <v>45925</v>
      </c>
      <c r="G298" t="s">
        <v>916</v>
      </c>
      <c r="I298" s="179">
        <v>45926</v>
      </c>
      <c r="K298" t="s">
        <v>347</v>
      </c>
      <c r="L298" t="s">
        <v>171</v>
      </c>
      <c r="M298" t="s">
        <v>922</v>
      </c>
      <c r="N298" t="s">
        <v>237</v>
      </c>
      <c r="P298" s="193"/>
      <c r="Q298" s="193" t="str">
        <f>IF(OR(
    AND(COUNTIF(Bugs!A:A,B298)&gt;0,ISNUMBER(SEARCH("x",INDEX(Bugs!C:C,MATCH(B298,Bugs!A:A,0))))),
    AND(COUNTIF(Bugs!B:B,B298)&gt;0,ISNUMBER(SEARCH("x",INDEX(Bugs!C:C,MATCH(B298,Bugs!B:B,0))))),
    AND(COUNTIF(Bugs!A:A,B298)&gt;0,ISNUMBER(SEARCH("x",INDEX(Bugs!D:D,MATCH(B298,Bugs!A:A,0))))),
    AND(COUNTIF(Bugs!B:B,B298)&gt;0,ISNUMBER(SEARCH("x",INDEX(Bugs!D:D,MATCH(B298,Bugs!B:B,0)))))
),"Y","")</f>
        <v/>
      </c>
      <c r="R298">
        <f ca="1">IF(OR(ISNUMBER(MATCH(L298,MasterData!$D$3:$D$18,0)),ISNUMBER(MATCH(L298,MasterData!$C$3:$C$18,0))),
    DATEDIF(E298,I298,"d"),
    DATEDIF(E298,TODAY(),"d"))</f>
        <v>1</v>
      </c>
      <c r="S298">
        <f t="shared" ca="1" si="15"/>
        <v>1</v>
      </c>
      <c r="T298">
        <f t="shared" ca="1" si="16"/>
        <v>0</v>
      </c>
      <c r="U298">
        <f t="shared" ca="1" si="17"/>
        <v>0</v>
      </c>
    </row>
    <row r="299" spans="2:21" x14ac:dyDescent="0.35">
      <c r="B299" t="s">
        <v>923</v>
      </c>
      <c r="D299" s="34">
        <v>3014</v>
      </c>
      <c r="E299" s="179">
        <v>45925</v>
      </c>
      <c r="G299" t="s">
        <v>924</v>
      </c>
      <c r="I299" s="179">
        <v>45926</v>
      </c>
      <c r="K299" t="s">
        <v>235</v>
      </c>
      <c r="L299" t="s">
        <v>171</v>
      </c>
      <c r="M299" t="s">
        <v>925</v>
      </c>
      <c r="N299" t="s">
        <v>237</v>
      </c>
      <c r="P299" s="193"/>
      <c r="Q299" s="193" t="str">
        <f>IF(OR(
    AND(COUNTIF(Bugs!A:A,B299)&gt;0,ISNUMBER(SEARCH("x",INDEX(Bugs!C:C,MATCH(B299,Bugs!A:A,0))))),
    AND(COUNTIF(Bugs!B:B,B299)&gt;0,ISNUMBER(SEARCH("x",INDEX(Bugs!C:C,MATCH(B299,Bugs!B:B,0))))),
    AND(COUNTIF(Bugs!A:A,B299)&gt;0,ISNUMBER(SEARCH("x",INDEX(Bugs!D:D,MATCH(B299,Bugs!A:A,0))))),
    AND(COUNTIF(Bugs!B:B,B299)&gt;0,ISNUMBER(SEARCH("x",INDEX(Bugs!D:D,MATCH(B299,Bugs!B:B,0)))))
),"Y","")</f>
        <v/>
      </c>
      <c r="R299">
        <f ca="1">IF(OR(ISNUMBER(MATCH(L299,MasterData!$D$3:$D$18,0)),ISNUMBER(MATCH(L299,MasterData!$C$3:$C$18,0))),
    DATEDIF(E299,I299,"d"),
    DATEDIF(E299,TODAY(),"d"))</f>
        <v>1</v>
      </c>
      <c r="S299">
        <f t="shared" ca="1" si="15"/>
        <v>1</v>
      </c>
      <c r="T299">
        <f t="shared" ca="1" si="16"/>
        <v>0</v>
      </c>
      <c r="U299">
        <f t="shared" ca="1" si="17"/>
        <v>0</v>
      </c>
    </row>
    <row r="300" spans="2:21" x14ac:dyDescent="0.35">
      <c r="B300" t="s">
        <v>67</v>
      </c>
      <c r="D300" s="34" t="s">
        <v>746</v>
      </c>
      <c r="E300" s="179">
        <v>45926</v>
      </c>
      <c r="G300" t="s">
        <v>816</v>
      </c>
      <c r="I300" s="179">
        <v>45938</v>
      </c>
      <c r="K300" t="s">
        <v>235</v>
      </c>
      <c r="L300" t="s">
        <v>171</v>
      </c>
      <c r="M300" t="s">
        <v>926</v>
      </c>
      <c r="N300" t="s">
        <v>237</v>
      </c>
      <c r="P300" s="204" t="s">
        <v>798</v>
      </c>
      <c r="Q300" s="193" t="str">
        <f>IF(OR(
    AND(COUNTIF(Bugs!A:A,B300)&gt;0,ISNUMBER(SEARCH("x",INDEX(Bugs!C:C,MATCH(B300,Bugs!A:A,0))))),
    AND(COUNTIF(Bugs!B:B,B300)&gt;0,ISNUMBER(SEARCH("x",INDEX(Bugs!C:C,MATCH(B300,Bugs!B:B,0))))),
    AND(COUNTIF(Bugs!A:A,B300)&gt;0,ISNUMBER(SEARCH("x",INDEX(Bugs!D:D,MATCH(B300,Bugs!A:A,0))))),
    AND(COUNTIF(Bugs!B:B,B300)&gt;0,ISNUMBER(SEARCH("x",INDEX(Bugs!D:D,MATCH(B300,Bugs!B:B,0)))))
),"Y","")</f>
        <v/>
      </c>
      <c r="R300">
        <f ca="1">IF(OR(ISNUMBER(MATCH(L300,MasterData!$D$3:$D$18,0)),ISNUMBER(MATCH(L300,MasterData!$C$3:$C$18,0))),
    DATEDIF(E300,I300,"d"),
    DATEDIF(E300,TODAY(),"d"))</f>
        <v>12</v>
      </c>
      <c r="S300">
        <f t="shared" ca="1" si="15"/>
        <v>0</v>
      </c>
      <c r="T300">
        <f t="shared" ca="1" si="16"/>
        <v>1</v>
      </c>
      <c r="U300">
        <f t="shared" ca="1" si="17"/>
        <v>0</v>
      </c>
    </row>
    <row r="301" spans="2:21" x14ac:dyDescent="0.35">
      <c r="B301" t="s">
        <v>68</v>
      </c>
      <c r="D301" s="34">
        <v>3014</v>
      </c>
      <c r="E301" s="179">
        <v>45926</v>
      </c>
      <c r="G301" t="s">
        <v>715</v>
      </c>
      <c r="I301" s="179">
        <v>45927</v>
      </c>
      <c r="K301" t="s">
        <v>235</v>
      </c>
      <c r="L301" t="s">
        <v>171</v>
      </c>
      <c r="M301" t="s">
        <v>927</v>
      </c>
      <c r="N301" t="s">
        <v>237</v>
      </c>
      <c r="P301" s="204" t="s">
        <v>798</v>
      </c>
      <c r="Q301" s="193" t="str">
        <f>IF(OR(
    AND(COUNTIF(Bugs!A:A,B301)&gt;0,ISNUMBER(SEARCH("x",INDEX(Bugs!C:C,MATCH(B301,Bugs!A:A,0))))),
    AND(COUNTIF(Bugs!B:B,B301)&gt;0,ISNUMBER(SEARCH("x",INDEX(Bugs!C:C,MATCH(B301,Bugs!B:B,0))))),
    AND(COUNTIF(Bugs!A:A,B301)&gt;0,ISNUMBER(SEARCH("x",INDEX(Bugs!D:D,MATCH(B301,Bugs!A:A,0))))),
    AND(COUNTIF(Bugs!B:B,B301)&gt;0,ISNUMBER(SEARCH("x",INDEX(Bugs!D:D,MATCH(B301,Bugs!B:B,0)))))
),"Y","")</f>
        <v>Y</v>
      </c>
      <c r="R301">
        <f ca="1">IF(OR(ISNUMBER(MATCH(L301,MasterData!$D$3:$D$18,0)),ISNUMBER(MATCH(L301,MasterData!$C$3:$C$18,0))),
    DATEDIF(E301,I301,"d"),
    DATEDIF(E301,TODAY(),"d"))</f>
        <v>1</v>
      </c>
      <c r="S301">
        <f t="shared" ca="1" si="15"/>
        <v>1</v>
      </c>
      <c r="T301">
        <f t="shared" ca="1" si="16"/>
        <v>0</v>
      </c>
      <c r="U301">
        <f t="shared" ca="1" si="17"/>
        <v>0</v>
      </c>
    </row>
    <row r="302" spans="2:21" x14ac:dyDescent="0.35">
      <c r="B302" t="s">
        <v>928</v>
      </c>
      <c r="D302" s="34">
        <v>3014</v>
      </c>
      <c r="E302" s="179">
        <v>45926</v>
      </c>
      <c r="G302" t="s">
        <v>715</v>
      </c>
      <c r="I302" s="179">
        <v>45926</v>
      </c>
      <c r="K302" t="s">
        <v>235</v>
      </c>
      <c r="L302" t="s">
        <v>171</v>
      </c>
      <c r="M302" t="s">
        <v>929</v>
      </c>
      <c r="N302" t="s">
        <v>237</v>
      </c>
      <c r="P302" s="193"/>
      <c r="Q302" s="193" t="str">
        <f>IF(OR(
    AND(COUNTIF(Bugs!A:A,B302)&gt;0,ISNUMBER(SEARCH("x",INDEX(Bugs!C:C,MATCH(B302,Bugs!A:A,0))))),
    AND(COUNTIF(Bugs!B:B,B302)&gt;0,ISNUMBER(SEARCH("x",INDEX(Bugs!C:C,MATCH(B302,Bugs!B:B,0))))),
    AND(COUNTIF(Bugs!A:A,B302)&gt;0,ISNUMBER(SEARCH("x",INDEX(Bugs!D:D,MATCH(B302,Bugs!A:A,0))))),
    AND(COUNTIF(Bugs!B:B,B302)&gt;0,ISNUMBER(SEARCH("x",INDEX(Bugs!D:D,MATCH(B302,Bugs!B:B,0)))))
),"Y","")</f>
        <v/>
      </c>
      <c r="R302">
        <f ca="1">IF(OR(ISNUMBER(MATCH(L302,MasterData!$D$3:$D$18,0)),ISNUMBER(MATCH(L302,MasterData!$C$3:$C$18,0))),
    DATEDIF(E302,I302,"d"),
    DATEDIF(E302,TODAY(),"d"))</f>
        <v>0</v>
      </c>
      <c r="S302">
        <f t="shared" ca="1" si="15"/>
        <v>1</v>
      </c>
      <c r="T302">
        <f t="shared" ca="1" si="16"/>
        <v>0</v>
      </c>
      <c r="U302">
        <f t="shared" ca="1" si="17"/>
        <v>0</v>
      </c>
    </row>
    <row r="303" spans="2:21" x14ac:dyDescent="0.35">
      <c r="B303" t="s">
        <v>69</v>
      </c>
      <c r="D303" s="34">
        <v>3014</v>
      </c>
      <c r="E303" s="179">
        <v>45926</v>
      </c>
      <c r="G303" t="s">
        <v>715</v>
      </c>
      <c r="I303" s="179">
        <v>45926</v>
      </c>
      <c r="K303" t="s">
        <v>235</v>
      </c>
      <c r="L303" t="s">
        <v>164</v>
      </c>
      <c r="M303" t="s">
        <v>930</v>
      </c>
      <c r="N303" t="s">
        <v>237</v>
      </c>
      <c r="P303" s="204" t="s">
        <v>798</v>
      </c>
      <c r="Q303" s="193" t="str">
        <f>IF(OR(
    AND(COUNTIF(Bugs!A:A,B303)&gt;0,ISNUMBER(SEARCH("x",INDEX(Bugs!C:C,MATCH(B303,Bugs!A:A,0))))),
    AND(COUNTIF(Bugs!B:B,B303)&gt;0,ISNUMBER(SEARCH("x",INDEX(Bugs!C:C,MATCH(B303,Bugs!B:B,0))))),
    AND(COUNTIF(Bugs!A:A,B303)&gt;0,ISNUMBER(SEARCH("x",INDEX(Bugs!D:D,MATCH(B303,Bugs!A:A,0))))),
    AND(COUNTIF(Bugs!B:B,B303)&gt;0,ISNUMBER(SEARCH("x",INDEX(Bugs!D:D,MATCH(B303,Bugs!B:B,0)))))
),"Y","")</f>
        <v>Y</v>
      </c>
      <c r="R303">
        <f ca="1">IF(OR(ISNUMBER(MATCH(L303,MasterData!$D$3:$D$18,0)),ISNUMBER(MATCH(L303,MasterData!$C$3:$C$18,0))),
    DATEDIF(E303,I303,"d"),
    DATEDIF(E303,TODAY(),"d"))</f>
        <v>81</v>
      </c>
      <c r="S303">
        <f t="shared" ca="1" si="15"/>
        <v>0</v>
      </c>
      <c r="T303">
        <f t="shared" ca="1" si="16"/>
        <v>0</v>
      </c>
      <c r="U303">
        <f t="shared" ca="1" si="17"/>
        <v>1</v>
      </c>
    </row>
    <row r="304" spans="2:21" x14ac:dyDescent="0.35">
      <c r="B304" t="s">
        <v>70</v>
      </c>
      <c r="D304" s="34">
        <v>3014</v>
      </c>
      <c r="E304" s="179">
        <v>45927</v>
      </c>
      <c r="G304" t="s">
        <v>715</v>
      </c>
      <c r="I304" s="179">
        <v>45927</v>
      </c>
      <c r="K304" t="s">
        <v>235</v>
      </c>
      <c r="L304" t="s">
        <v>164</v>
      </c>
      <c r="M304" t="s">
        <v>931</v>
      </c>
      <c r="N304" t="s">
        <v>237</v>
      </c>
      <c r="P304" s="204" t="s">
        <v>798</v>
      </c>
      <c r="Q304" s="193" t="str">
        <f>IF(OR(
    AND(COUNTIF(Bugs!A:A,B304)&gt;0,ISNUMBER(SEARCH("x",INDEX(Bugs!C:C,MATCH(B304,Bugs!A:A,0))))),
    AND(COUNTIF(Bugs!B:B,B304)&gt;0,ISNUMBER(SEARCH("x",INDEX(Bugs!C:C,MATCH(B304,Bugs!B:B,0))))),
    AND(COUNTIF(Bugs!A:A,B304)&gt;0,ISNUMBER(SEARCH("x",INDEX(Bugs!D:D,MATCH(B304,Bugs!A:A,0))))),
    AND(COUNTIF(Bugs!B:B,B304)&gt;0,ISNUMBER(SEARCH("x",INDEX(Bugs!D:D,MATCH(B304,Bugs!B:B,0)))))
),"Y","")</f>
        <v>Y</v>
      </c>
      <c r="R304">
        <f ca="1">IF(OR(ISNUMBER(MATCH(L304,MasterData!$D$3:$D$18,0)),ISNUMBER(MATCH(L304,MasterData!$C$3:$C$18,0))),
    DATEDIF(E304,I304,"d"),
    DATEDIF(E304,TODAY(),"d"))</f>
        <v>80</v>
      </c>
      <c r="S304">
        <f t="shared" ca="1" si="15"/>
        <v>0</v>
      </c>
      <c r="T304">
        <f t="shared" ca="1" si="16"/>
        <v>0</v>
      </c>
      <c r="U304">
        <f t="shared" ca="1" si="17"/>
        <v>1</v>
      </c>
    </row>
    <row r="305" spans="2:21" x14ac:dyDescent="0.35">
      <c r="B305" t="s">
        <v>932</v>
      </c>
      <c r="D305" s="34">
        <v>3014</v>
      </c>
      <c r="E305" s="179">
        <v>45927</v>
      </c>
      <c r="G305" t="s">
        <v>715</v>
      </c>
      <c r="I305" s="179">
        <v>45930</v>
      </c>
      <c r="K305" t="s">
        <v>235</v>
      </c>
      <c r="L305" t="s">
        <v>171</v>
      </c>
      <c r="M305" t="s">
        <v>933</v>
      </c>
      <c r="N305" t="s">
        <v>237</v>
      </c>
      <c r="P305" s="193"/>
      <c r="Q305" s="193" t="str">
        <f>IF(OR(
    AND(COUNTIF(Bugs!A:A,B305)&gt;0,ISNUMBER(SEARCH("x",INDEX(Bugs!C:C,MATCH(B305,Bugs!A:A,0))))),
    AND(COUNTIF(Bugs!B:B,B305)&gt;0,ISNUMBER(SEARCH("x",INDEX(Bugs!C:C,MATCH(B305,Bugs!B:B,0))))),
    AND(COUNTIF(Bugs!A:A,B305)&gt;0,ISNUMBER(SEARCH("x",INDEX(Bugs!D:D,MATCH(B305,Bugs!A:A,0))))),
    AND(COUNTIF(Bugs!B:B,B305)&gt;0,ISNUMBER(SEARCH("x",INDEX(Bugs!D:D,MATCH(B305,Bugs!B:B,0)))))
),"Y","")</f>
        <v/>
      </c>
      <c r="R305">
        <f ca="1">IF(OR(ISNUMBER(MATCH(L305,MasterData!$D$3:$D$18,0)),ISNUMBER(MATCH(L305,MasterData!$C$3:$C$18,0))),
    DATEDIF(E305,I305,"d"),
    DATEDIF(E305,TODAY(),"d"))</f>
        <v>3</v>
      </c>
      <c r="S305">
        <f t="shared" ca="1" si="15"/>
        <v>1</v>
      </c>
      <c r="T305">
        <f t="shared" ca="1" si="16"/>
        <v>0</v>
      </c>
      <c r="U305">
        <f t="shared" ca="1" si="17"/>
        <v>0</v>
      </c>
    </row>
    <row r="306" spans="2:21" x14ac:dyDescent="0.35">
      <c r="B306" t="s">
        <v>71</v>
      </c>
      <c r="D306" s="34">
        <v>3014</v>
      </c>
      <c r="E306" s="179">
        <v>45928</v>
      </c>
      <c r="G306" t="s">
        <v>715</v>
      </c>
      <c r="I306" s="179">
        <v>45939</v>
      </c>
      <c r="K306" t="s">
        <v>235</v>
      </c>
      <c r="L306" t="s">
        <v>171</v>
      </c>
      <c r="M306" t="s">
        <v>934</v>
      </c>
      <c r="N306" t="s">
        <v>237</v>
      </c>
      <c r="P306" s="204" t="s">
        <v>798</v>
      </c>
      <c r="Q306" s="193" t="str">
        <f>IF(OR(
    AND(COUNTIF(Bugs!A:A,B306)&gt;0,ISNUMBER(SEARCH("x",INDEX(Bugs!C:C,MATCH(B306,Bugs!A:A,0))))),
    AND(COUNTIF(Bugs!B:B,B306)&gt;0,ISNUMBER(SEARCH("x",INDEX(Bugs!C:C,MATCH(B306,Bugs!B:B,0))))),
    AND(COUNTIF(Bugs!A:A,B306)&gt;0,ISNUMBER(SEARCH("x",INDEX(Bugs!D:D,MATCH(B306,Bugs!A:A,0))))),
    AND(COUNTIF(Bugs!B:B,B306)&gt;0,ISNUMBER(SEARCH("x",INDEX(Bugs!D:D,MATCH(B306,Bugs!B:B,0)))))
),"Y","")</f>
        <v/>
      </c>
      <c r="R306">
        <f ca="1">IF(OR(ISNUMBER(MATCH(L306,MasterData!$D$3:$D$18,0)),ISNUMBER(MATCH(L306,MasterData!$C$3:$C$18,0))),
    DATEDIF(E306,I306,"d"),
    DATEDIF(E306,TODAY(),"d"))</f>
        <v>11</v>
      </c>
      <c r="S306">
        <f t="shared" ca="1" si="15"/>
        <v>0</v>
      </c>
      <c r="T306">
        <f t="shared" ca="1" si="16"/>
        <v>1</v>
      </c>
      <c r="U306">
        <f t="shared" ca="1" si="17"/>
        <v>0</v>
      </c>
    </row>
    <row r="307" spans="2:21" x14ac:dyDescent="0.35">
      <c r="B307" t="s">
        <v>72</v>
      </c>
      <c r="D307" s="34">
        <v>3014</v>
      </c>
      <c r="E307" s="179">
        <v>45928</v>
      </c>
      <c r="G307" t="s">
        <v>715</v>
      </c>
      <c r="I307" s="179">
        <v>45929</v>
      </c>
      <c r="K307" t="s">
        <v>235</v>
      </c>
      <c r="L307" t="s">
        <v>171</v>
      </c>
      <c r="M307" t="s">
        <v>935</v>
      </c>
      <c r="N307" t="s">
        <v>237</v>
      </c>
      <c r="P307" s="204" t="s">
        <v>798</v>
      </c>
      <c r="Q307" s="193" t="str">
        <f>IF(OR(
    AND(COUNTIF(Bugs!A:A,B307)&gt;0,ISNUMBER(SEARCH("x",INDEX(Bugs!C:C,MATCH(B307,Bugs!A:A,0))))),
    AND(COUNTIF(Bugs!B:B,B307)&gt;0,ISNUMBER(SEARCH("x",INDEX(Bugs!C:C,MATCH(B307,Bugs!B:B,0))))),
    AND(COUNTIF(Bugs!A:A,B307)&gt;0,ISNUMBER(SEARCH("x",INDEX(Bugs!D:D,MATCH(B307,Bugs!A:A,0))))),
    AND(COUNTIF(Bugs!B:B,B307)&gt;0,ISNUMBER(SEARCH("x",INDEX(Bugs!D:D,MATCH(B307,Bugs!B:B,0)))))
),"Y","")</f>
        <v/>
      </c>
      <c r="R307">
        <f ca="1">IF(OR(ISNUMBER(MATCH(L307,MasterData!$D$3:$D$18,0)),ISNUMBER(MATCH(L307,MasterData!$C$3:$C$18,0))),
    DATEDIF(E307,I307,"d"),
    DATEDIF(E307,TODAY(),"d"))</f>
        <v>1</v>
      </c>
      <c r="S307">
        <f t="shared" ca="1" si="15"/>
        <v>1</v>
      </c>
      <c r="T307">
        <f t="shared" ca="1" si="16"/>
        <v>0</v>
      </c>
      <c r="U307">
        <f t="shared" ca="1" si="17"/>
        <v>0</v>
      </c>
    </row>
    <row r="308" spans="2:21" x14ac:dyDescent="0.35">
      <c r="B308" t="s">
        <v>73</v>
      </c>
      <c r="D308" s="34">
        <v>3014</v>
      </c>
      <c r="E308" s="179">
        <v>45928</v>
      </c>
      <c r="G308" t="s">
        <v>804</v>
      </c>
      <c r="I308" s="179">
        <v>45930</v>
      </c>
      <c r="K308" t="s">
        <v>235</v>
      </c>
      <c r="L308" t="s">
        <v>171</v>
      </c>
      <c r="M308" t="s">
        <v>936</v>
      </c>
      <c r="N308" t="s">
        <v>237</v>
      </c>
      <c r="P308" s="204" t="s">
        <v>798</v>
      </c>
      <c r="Q308" s="193" t="str">
        <f>IF(OR(
    AND(COUNTIF(Bugs!A:A,B308)&gt;0,ISNUMBER(SEARCH("x",INDEX(Bugs!C:C,MATCH(B308,Bugs!A:A,0))))),
    AND(COUNTIF(Bugs!B:B,B308)&gt;0,ISNUMBER(SEARCH("x",INDEX(Bugs!C:C,MATCH(B308,Bugs!B:B,0))))),
    AND(COUNTIF(Bugs!A:A,B308)&gt;0,ISNUMBER(SEARCH("x",INDEX(Bugs!D:D,MATCH(B308,Bugs!A:A,0))))),
    AND(COUNTIF(Bugs!B:B,B308)&gt;0,ISNUMBER(SEARCH("x",INDEX(Bugs!D:D,MATCH(B308,Bugs!B:B,0)))))
),"Y","")</f>
        <v/>
      </c>
      <c r="R308">
        <f ca="1">IF(OR(ISNUMBER(MATCH(L308,MasterData!$D$3:$D$18,0)),ISNUMBER(MATCH(L308,MasterData!$C$3:$C$18,0))),
    DATEDIF(E308,I308,"d"),
    DATEDIF(E308,TODAY(),"d"))</f>
        <v>2</v>
      </c>
      <c r="S308">
        <f t="shared" ca="1" si="15"/>
        <v>1</v>
      </c>
      <c r="T308">
        <f t="shared" ca="1" si="16"/>
        <v>0</v>
      </c>
      <c r="U308">
        <f t="shared" ca="1" si="17"/>
        <v>0</v>
      </c>
    </row>
    <row r="309" spans="2:21" x14ac:dyDescent="0.35">
      <c r="B309" t="s">
        <v>74</v>
      </c>
      <c r="D309" s="34">
        <v>3014</v>
      </c>
      <c r="E309" s="179">
        <v>45929</v>
      </c>
      <c r="G309" t="s">
        <v>834</v>
      </c>
      <c r="I309" s="179">
        <v>45929</v>
      </c>
      <c r="K309" t="s">
        <v>241</v>
      </c>
      <c r="L309" t="s">
        <v>171</v>
      </c>
      <c r="M309" t="s">
        <v>937</v>
      </c>
      <c r="N309" t="s">
        <v>237</v>
      </c>
      <c r="P309" s="204" t="s">
        <v>798</v>
      </c>
      <c r="Q309" s="193" t="str">
        <f>IF(OR(
    AND(COUNTIF(Bugs!A:A,B309)&gt;0,ISNUMBER(SEARCH("x",INDEX(Bugs!C:C,MATCH(B309,Bugs!A:A,0))))),
    AND(COUNTIF(Bugs!B:B,B309)&gt;0,ISNUMBER(SEARCH("x",INDEX(Bugs!C:C,MATCH(B309,Bugs!B:B,0))))),
    AND(COUNTIF(Bugs!A:A,B309)&gt;0,ISNUMBER(SEARCH("x",INDEX(Bugs!D:D,MATCH(B309,Bugs!A:A,0))))),
    AND(COUNTIF(Bugs!B:B,B309)&gt;0,ISNUMBER(SEARCH("x",INDEX(Bugs!D:D,MATCH(B309,Bugs!B:B,0)))))
),"Y","")</f>
        <v/>
      </c>
      <c r="R309">
        <f ca="1">IF(OR(ISNUMBER(MATCH(L309,MasterData!$D$3:$D$18,0)),ISNUMBER(MATCH(L309,MasterData!$C$3:$C$18,0))),
    DATEDIF(E309,I309,"d"),
    DATEDIF(E309,TODAY(),"d"))</f>
        <v>0</v>
      </c>
      <c r="S309">
        <f t="shared" ca="1" si="15"/>
        <v>1</v>
      </c>
      <c r="T309">
        <f t="shared" ca="1" si="16"/>
        <v>0</v>
      </c>
      <c r="U309">
        <f t="shared" ca="1" si="17"/>
        <v>0</v>
      </c>
    </row>
    <row r="310" spans="2:21" x14ac:dyDescent="0.35">
      <c r="B310" t="s">
        <v>75</v>
      </c>
      <c r="D310" s="34">
        <v>3014</v>
      </c>
      <c r="E310" s="179">
        <v>45929</v>
      </c>
      <c r="G310" t="s">
        <v>715</v>
      </c>
      <c r="I310" s="179">
        <v>45929</v>
      </c>
      <c r="K310" t="s">
        <v>241</v>
      </c>
      <c r="L310" t="s">
        <v>171</v>
      </c>
      <c r="M310" t="s">
        <v>938</v>
      </c>
      <c r="N310" t="s">
        <v>237</v>
      </c>
      <c r="P310" s="204" t="s">
        <v>798</v>
      </c>
      <c r="Q310" s="193" t="str">
        <f>IF(OR(
    AND(COUNTIF(Bugs!A:A,B310)&gt;0,ISNUMBER(SEARCH("x",INDEX(Bugs!C:C,MATCH(B310,Bugs!A:A,0))))),
    AND(COUNTIF(Bugs!B:B,B310)&gt;0,ISNUMBER(SEARCH("x",INDEX(Bugs!C:C,MATCH(B310,Bugs!B:B,0))))),
    AND(COUNTIF(Bugs!A:A,B310)&gt;0,ISNUMBER(SEARCH("x",INDEX(Bugs!D:D,MATCH(B310,Bugs!A:A,0))))),
    AND(COUNTIF(Bugs!B:B,B310)&gt;0,ISNUMBER(SEARCH("x",INDEX(Bugs!D:D,MATCH(B310,Bugs!B:B,0)))))
),"Y","")</f>
        <v/>
      </c>
      <c r="R310">
        <f ca="1">IF(OR(ISNUMBER(MATCH(L310,MasterData!$D$3:$D$18,0)),ISNUMBER(MATCH(L310,MasterData!$C$3:$C$18,0))),
    DATEDIF(E310,I310,"d"),
    DATEDIF(E310,TODAY(),"d"))</f>
        <v>0</v>
      </c>
      <c r="S310">
        <f t="shared" ca="1" si="15"/>
        <v>1</v>
      </c>
      <c r="T310">
        <f t="shared" ca="1" si="16"/>
        <v>0</v>
      </c>
      <c r="U310">
        <f t="shared" ca="1" si="17"/>
        <v>0</v>
      </c>
    </row>
    <row r="311" spans="2:21" x14ac:dyDescent="0.35">
      <c r="B311" t="s">
        <v>76</v>
      </c>
      <c r="D311" s="34">
        <v>3014</v>
      </c>
      <c r="E311" s="179">
        <v>45929</v>
      </c>
      <c r="G311" t="s">
        <v>715</v>
      </c>
      <c r="I311" s="179">
        <v>45929</v>
      </c>
      <c r="K311" t="s">
        <v>235</v>
      </c>
      <c r="L311" t="s">
        <v>171</v>
      </c>
      <c r="M311" t="s">
        <v>939</v>
      </c>
      <c r="N311" t="s">
        <v>237</v>
      </c>
      <c r="P311" s="204" t="s">
        <v>798</v>
      </c>
      <c r="Q311" s="193" t="str">
        <f>IF(OR(
    AND(COUNTIF(Bugs!A:A,B311)&gt;0,ISNUMBER(SEARCH("x",INDEX(Bugs!C:C,MATCH(B311,Bugs!A:A,0))))),
    AND(COUNTIF(Bugs!B:B,B311)&gt;0,ISNUMBER(SEARCH("x",INDEX(Bugs!C:C,MATCH(B311,Bugs!B:B,0))))),
    AND(COUNTIF(Bugs!A:A,B311)&gt;0,ISNUMBER(SEARCH("x",INDEX(Bugs!D:D,MATCH(B311,Bugs!A:A,0))))),
    AND(COUNTIF(Bugs!B:B,B311)&gt;0,ISNUMBER(SEARCH("x",INDEX(Bugs!D:D,MATCH(B311,Bugs!B:B,0)))))
),"Y","")</f>
        <v/>
      </c>
      <c r="R311">
        <f ca="1">IF(OR(ISNUMBER(MATCH(L311,MasterData!$D$3:$D$18,0)),ISNUMBER(MATCH(L311,MasterData!$C$3:$C$18,0))),
    DATEDIF(E311,I311,"d"),
    DATEDIF(E311,TODAY(),"d"))</f>
        <v>0</v>
      </c>
      <c r="S311">
        <f t="shared" ca="1" si="15"/>
        <v>1</v>
      </c>
      <c r="T311">
        <f t="shared" ca="1" si="16"/>
        <v>0</v>
      </c>
      <c r="U311">
        <f t="shared" ca="1" si="17"/>
        <v>0</v>
      </c>
    </row>
    <row r="312" spans="2:21" x14ac:dyDescent="0.35">
      <c r="B312" t="s">
        <v>77</v>
      </c>
      <c r="D312" s="34" t="s">
        <v>746</v>
      </c>
      <c r="E312" s="179">
        <v>45929</v>
      </c>
      <c r="G312" t="s">
        <v>940</v>
      </c>
      <c r="I312" s="179">
        <v>45933</v>
      </c>
      <c r="K312" t="s">
        <v>235</v>
      </c>
      <c r="L312" t="s">
        <v>171</v>
      </c>
      <c r="M312" t="s">
        <v>941</v>
      </c>
      <c r="N312" t="s">
        <v>237</v>
      </c>
      <c r="P312" s="204" t="s">
        <v>798</v>
      </c>
      <c r="Q312" s="193" t="str">
        <f>IF(OR(
    AND(COUNTIF(Bugs!A:A,B312)&gt;0,ISNUMBER(SEARCH("x",INDEX(Bugs!C:C,MATCH(B312,Bugs!A:A,0))))),
    AND(COUNTIF(Bugs!B:B,B312)&gt;0,ISNUMBER(SEARCH("x",INDEX(Bugs!C:C,MATCH(B312,Bugs!B:B,0))))),
    AND(COUNTIF(Bugs!A:A,B312)&gt;0,ISNUMBER(SEARCH("x",INDEX(Bugs!D:D,MATCH(B312,Bugs!A:A,0))))),
    AND(COUNTIF(Bugs!B:B,B312)&gt;0,ISNUMBER(SEARCH("x",INDEX(Bugs!D:D,MATCH(B312,Bugs!B:B,0)))))
),"Y","")</f>
        <v/>
      </c>
      <c r="R312">
        <f ca="1">IF(OR(ISNUMBER(MATCH(L312,MasterData!$D$3:$D$18,0)),ISNUMBER(MATCH(L312,MasterData!$C$3:$C$18,0))),
    DATEDIF(E312,I312,"d"),
    DATEDIF(E312,TODAY(),"d"))</f>
        <v>4</v>
      </c>
      <c r="S312">
        <f t="shared" ca="1" si="15"/>
        <v>1</v>
      </c>
      <c r="T312">
        <f t="shared" ca="1" si="16"/>
        <v>0</v>
      </c>
      <c r="U312">
        <f t="shared" ca="1" si="17"/>
        <v>0</v>
      </c>
    </row>
    <row r="313" spans="2:21" x14ac:dyDescent="0.35">
      <c r="B313" t="s">
        <v>78</v>
      </c>
      <c r="D313" s="34" t="s">
        <v>746</v>
      </c>
      <c r="E313" s="179">
        <v>45929</v>
      </c>
      <c r="G313" t="s">
        <v>816</v>
      </c>
      <c r="I313" s="179">
        <v>45931</v>
      </c>
      <c r="K313" t="s">
        <v>235</v>
      </c>
      <c r="L313" t="s">
        <v>171</v>
      </c>
      <c r="M313" t="s">
        <v>942</v>
      </c>
      <c r="N313" t="s">
        <v>237</v>
      </c>
      <c r="P313" s="204" t="s">
        <v>798</v>
      </c>
      <c r="Q313" s="193" t="str">
        <f>IF(OR(
    AND(COUNTIF(Bugs!A:A,B313)&gt;0,ISNUMBER(SEARCH("x",INDEX(Bugs!C:C,MATCH(B313,Bugs!A:A,0))))),
    AND(COUNTIF(Bugs!B:B,B313)&gt;0,ISNUMBER(SEARCH("x",INDEX(Bugs!C:C,MATCH(B313,Bugs!B:B,0))))),
    AND(COUNTIF(Bugs!A:A,B313)&gt;0,ISNUMBER(SEARCH("x",INDEX(Bugs!D:D,MATCH(B313,Bugs!A:A,0))))),
    AND(COUNTIF(Bugs!B:B,B313)&gt;0,ISNUMBER(SEARCH("x",INDEX(Bugs!D:D,MATCH(B313,Bugs!B:B,0)))))
),"Y","")</f>
        <v/>
      </c>
      <c r="R313">
        <f ca="1">IF(OR(ISNUMBER(MATCH(L313,MasterData!$D$3:$D$18,0)),ISNUMBER(MATCH(L313,MasterData!$C$3:$C$18,0))),
    DATEDIF(E313,I313,"d"),
    DATEDIF(E313,TODAY(),"d"))</f>
        <v>2</v>
      </c>
      <c r="S313">
        <f t="shared" ca="1" si="15"/>
        <v>1</v>
      </c>
      <c r="T313">
        <f t="shared" ca="1" si="16"/>
        <v>0</v>
      </c>
      <c r="U313">
        <f t="shared" ca="1" si="17"/>
        <v>0</v>
      </c>
    </row>
    <row r="314" spans="2:21" x14ac:dyDescent="0.35">
      <c r="B314" t="s">
        <v>79</v>
      </c>
      <c r="D314" s="34">
        <v>3014</v>
      </c>
      <c r="E314" s="179">
        <v>45929</v>
      </c>
      <c r="G314" t="s">
        <v>804</v>
      </c>
      <c r="I314" s="179">
        <v>45929</v>
      </c>
      <c r="K314" t="s">
        <v>241</v>
      </c>
      <c r="L314" t="s">
        <v>164</v>
      </c>
      <c r="M314" t="s">
        <v>943</v>
      </c>
      <c r="N314" t="s">
        <v>237</v>
      </c>
      <c r="P314" s="204" t="s">
        <v>798</v>
      </c>
      <c r="Q314" s="193" t="str">
        <f>IF(OR(
    AND(COUNTIF(Bugs!A:A,B314)&gt;0,ISNUMBER(SEARCH("x",INDEX(Bugs!C:C,MATCH(B314,Bugs!A:A,0))))),
    AND(COUNTIF(Bugs!B:B,B314)&gt;0,ISNUMBER(SEARCH("x",INDEX(Bugs!C:C,MATCH(B314,Bugs!B:B,0))))),
    AND(COUNTIF(Bugs!A:A,B314)&gt;0,ISNUMBER(SEARCH("x",INDEX(Bugs!D:D,MATCH(B314,Bugs!A:A,0))))),
    AND(COUNTIF(Bugs!B:B,B314)&gt;0,ISNUMBER(SEARCH("x",INDEX(Bugs!D:D,MATCH(B314,Bugs!B:B,0)))))
),"Y","")</f>
        <v>Y</v>
      </c>
      <c r="R314">
        <f ca="1">IF(OR(ISNUMBER(MATCH(L314,MasterData!$D$3:$D$18,0)),ISNUMBER(MATCH(L314,MasterData!$C$3:$C$18,0))),
    DATEDIF(E314,I314,"d"),
    DATEDIF(E314,TODAY(),"d"))</f>
        <v>78</v>
      </c>
      <c r="S314">
        <f t="shared" ca="1" si="15"/>
        <v>0</v>
      </c>
      <c r="T314">
        <f t="shared" ca="1" si="16"/>
        <v>0</v>
      </c>
      <c r="U314">
        <f t="shared" ca="1" si="17"/>
        <v>1</v>
      </c>
    </row>
    <row r="315" spans="2:21" x14ac:dyDescent="0.35">
      <c r="B315" t="s">
        <v>80</v>
      </c>
      <c r="D315" s="34">
        <v>3014</v>
      </c>
      <c r="E315" s="179">
        <v>45929</v>
      </c>
      <c r="G315" t="s">
        <v>804</v>
      </c>
      <c r="I315" s="179">
        <v>45929</v>
      </c>
      <c r="K315" t="s">
        <v>241</v>
      </c>
      <c r="L315" t="s">
        <v>164</v>
      </c>
      <c r="M315" t="s">
        <v>944</v>
      </c>
      <c r="N315" t="s">
        <v>237</v>
      </c>
      <c r="P315" s="204" t="s">
        <v>798</v>
      </c>
      <c r="Q315" s="193" t="str">
        <f>IF(OR(
    AND(COUNTIF(Bugs!A:A,B315)&gt;0,ISNUMBER(SEARCH("x",INDEX(Bugs!C:C,MATCH(B315,Bugs!A:A,0))))),
    AND(COUNTIF(Bugs!B:B,B315)&gt;0,ISNUMBER(SEARCH("x",INDEX(Bugs!C:C,MATCH(B315,Bugs!B:B,0))))),
    AND(COUNTIF(Bugs!A:A,B315)&gt;0,ISNUMBER(SEARCH("x",INDEX(Bugs!D:D,MATCH(B315,Bugs!A:A,0))))),
    AND(COUNTIF(Bugs!B:B,B315)&gt;0,ISNUMBER(SEARCH("x",INDEX(Bugs!D:D,MATCH(B315,Bugs!B:B,0)))))
),"Y","")</f>
        <v>Y</v>
      </c>
      <c r="R315">
        <f ca="1">IF(OR(ISNUMBER(MATCH(L315,MasterData!$D$3:$D$18,0)),ISNUMBER(MATCH(L315,MasterData!$C$3:$C$18,0))),
    DATEDIF(E315,I315,"d"),
    DATEDIF(E315,TODAY(),"d"))</f>
        <v>78</v>
      </c>
      <c r="S315">
        <f t="shared" ca="1" si="15"/>
        <v>0</v>
      </c>
      <c r="T315">
        <f t="shared" ca="1" si="16"/>
        <v>0</v>
      </c>
      <c r="U315">
        <f t="shared" ca="1" si="17"/>
        <v>1</v>
      </c>
    </row>
    <row r="316" spans="2:21" x14ac:dyDescent="0.35">
      <c r="B316" t="s">
        <v>81</v>
      </c>
      <c r="D316" s="34" t="s">
        <v>254</v>
      </c>
      <c r="E316" s="179">
        <v>45929</v>
      </c>
      <c r="G316" t="s">
        <v>816</v>
      </c>
      <c r="I316" s="179">
        <v>45939</v>
      </c>
      <c r="K316" t="s">
        <v>241</v>
      </c>
      <c r="L316" t="s">
        <v>171</v>
      </c>
      <c r="M316" t="s">
        <v>945</v>
      </c>
      <c r="N316" t="s">
        <v>237</v>
      </c>
      <c r="P316" s="204" t="s">
        <v>798</v>
      </c>
      <c r="Q316" s="193" t="str">
        <f>IF(OR(
    AND(COUNTIF(Bugs!A:A,B316)&gt;0,ISNUMBER(SEARCH("x",INDEX(Bugs!C:C,MATCH(B316,Bugs!A:A,0))))),
    AND(COUNTIF(Bugs!B:B,B316)&gt;0,ISNUMBER(SEARCH("x",INDEX(Bugs!C:C,MATCH(B316,Bugs!B:B,0))))),
    AND(COUNTIF(Bugs!A:A,B316)&gt;0,ISNUMBER(SEARCH("x",INDEX(Bugs!D:D,MATCH(B316,Bugs!A:A,0))))),
    AND(COUNTIF(Bugs!B:B,B316)&gt;0,ISNUMBER(SEARCH("x",INDEX(Bugs!D:D,MATCH(B316,Bugs!B:B,0)))))
),"Y","")</f>
        <v>Y</v>
      </c>
      <c r="R316">
        <f ca="1">IF(OR(ISNUMBER(MATCH(L316,MasterData!$D$3:$D$18,0)),ISNUMBER(MATCH(L316,MasterData!$C$3:$C$18,0))),
    DATEDIF(E316,I316,"d"),
    DATEDIF(E316,TODAY(),"d"))</f>
        <v>10</v>
      </c>
      <c r="S316">
        <f t="shared" ca="1" si="15"/>
        <v>0</v>
      </c>
      <c r="T316">
        <f t="shared" ca="1" si="16"/>
        <v>1</v>
      </c>
      <c r="U316">
        <f t="shared" ca="1" si="17"/>
        <v>0</v>
      </c>
    </row>
    <row r="317" spans="2:21" x14ac:dyDescent="0.35">
      <c r="B317" t="s">
        <v>946</v>
      </c>
      <c r="D317" s="34">
        <v>3006</v>
      </c>
      <c r="E317" s="179">
        <v>45929</v>
      </c>
      <c r="G317" t="s">
        <v>947</v>
      </c>
      <c r="I317" s="179">
        <v>45938</v>
      </c>
      <c r="K317" t="s">
        <v>241</v>
      </c>
      <c r="L317" t="s">
        <v>171</v>
      </c>
      <c r="M317" t="s">
        <v>948</v>
      </c>
      <c r="N317" t="s">
        <v>237</v>
      </c>
      <c r="P317" s="193"/>
      <c r="Q317" s="193" t="str">
        <f>IF(OR(
    AND(COUNTIF(Bugs!A:A,B317)&gt;0,ISNUMBER(SEARCH("x",INDEX(Bugs!C:C,MATCH(B317,Bugs!A:A,0))))),
    AND(COUNTIF(Bugs!B:B,B317)&gt;0,ISNUMBER(SEARCH("x",INDEX(Bugs!C:C,MATCH(B317,Bugs!B:B,0))))),
    AND(COUNTIF(Bugs!A:A,B317)&gt;0,ISNUMBER(SEARCH("x",INDEX(Bugs!D:D,MATCH(B317,Bugs!A:A,0))))),
    AND(COUNTIF(Bugs!B:B,B317)&gt;0,ISNUMBER(SEARCH("x",INDEX(Bugs!D:D,MATCH(B317,Bugs!B:B,0)))))
),"Y","")</f>
        <v/>
      </c>
      <c r="R317">
        <f ca="1">IF(OR(ISNUMBER(MATCH(L317,MasterData!$D$3:$D$18,0)),ISNUMBER(MATCH(L317,MasterData!$C$3:$C$18,0))),
    DATEDIF(E317,I317,"d"),
    DATEDIF(E317,TODAY(),"d"))</f>
        <v>9</v>
      </c>
      <c r="S317">
        <f t="shared" ca="1" si="15"/>
        <v>0</v>
      </c>
      <c r="T317">
        <f t="shared" ca="1" si="16"/>
        <v>1</v>
      </c>
      <c r="U317">
        <f t="shared" ca="1" si="17"/>
        <v>0</v>
      </c>
    </row>
    <row r="318" spans="2:21" x14ac:dyDescent="0.35">
      <c r="B318" t="s">
        <v>949</v>
      </c>
      <c r="D318" s="34" t="s">
        <v>254</v>
      </c>
      <c r="E318" s="179">
        <v>45930</v>
      </c>
      <c r="G318" t="s">
        <v>727</v>
      </c>
      <c r="I318" s="179">
        <v>45946</v>
      </c>
      <c r="K318" t="s">
        <v>235</v>
      </c>
      <c r="L318" t="s">
        <v>171</v>
      </c>
      <c r="M318" t="s">
        <v>950</v>
      </c>
      <c r="N318" t="s">
        <v>237</v>
      </c>
      <c r="P318" s="193"/>
      <c r="Q318" s="193" t="str">
        <f>IF(OR(
    AND(COUNTIF(Bugs!A:A,B318)&gt;0,ISNUMBER(SEARCH("x",INDEX(Bugs!C:C,MATCH(B318,Bugs!A:A,0))))),
    AND(COUNTIF(Bugs!B:B,B318)&gt;0,ISNUMBER(SEARCH("x",INDEX(Bugs!C:C,MATCH(B318,Bugs!B:B,0))))),
    AND(COUNTIF(Bugs!A:A,B318)&gt;0,ISNUMBER(SEARCH("x",INDEX(Bugs!D:D,MATCH(B318,Bugs!A:A,0))))),
    AND(COUNTIF(Bugs!B:B,B318)&gt;0,ISNUMBER(SEARCH("x",INDEX(Bugs!D:D,MATCH(B318,Bugs!B:B,0)))))
),"Y","")</f>
        <v/>
      </c>
      <c r="R318">
        <f ca="1">IF(OR(ISNUMBER(MATCH(L318,MasterData!$D$3:$D$18,0)),ISNUMBER(MATCH(L318,MasterData!$C$3:$C$18,0))),
    DATEDIF(E318,I318,"d"),
    DATEDIF(E318,TODAY(),"d"))</f>
        <v>16</v>
      </c>
      <c r="S318">
        <f t="shared" ca="1" si="15"/>
        <v>0</v>
      </c>
      <c r="T318">
        <f t="shared" ca="1" si="16"/>
        <v>1</v>
      </c>
      <c r="U318">
        <f t="shared" ca="1" si="17"/>
        <v>0</v>
      </c>
    </row>
    <row r="319" spans="2:21" x14ac:dyDescent="0.35">
      <c r="B319" t="s">
        <v>951</v>
      </c>
      <c r="D319" s="34">
        <v>5975</v>
      </c>
      <c r="E319" s="179">
        <v>45930</v>
      </c>
      <c r="G319" t="s">
        <v>710</v>
      </c>
      <c r="I319" s="179">
        <v>45931</v>
      </c>
      <c r="K319" t="s">
        <v>235</v>
      </c>
      <c r="L319" t="s">
        <v>171</v>
      </c>
      <c r="M319" t="s">
        <v>952</v>
      </c>
      <c r="N319" t="s">
        <v>237</v>
      </c>
      <c r="P319" s="193"/>
      <c r="Q319" s="193" t="str">
        <f>IF(OR(
    AND(COUNTIF(Bugs!A:A,B319)&gt;0,ISNUMBER(SEARCH("x",INDEX(Bugs!C:C,MATCH(B319,Bugs!A:A,0))))),
    AND(COUNTIF(Bugs!B:B,B319)&gt;0,ISNUMBER(SEARCH("x",INDEX(Bugs!C:C,MATCH(B319,Bugs!B:B,0))))),
    AND(COUNTIF(Bugs!A:A,B319)&gt;0,ISNUMBER(SEARCH("x",INDEX(Bugs!D:D,MATCH(B319,Bugs!A:A,0))))),
    AND(COUNTIF(Bugs!B:B,B319)&gt;0,ISNUMBER(SEARCH("x",INDEX(Bugs!D:D,MATCH(B319,Bugs!B:B,0)))))
),"Y","")</f>
        <v/>
      </c>
      <c r="R319">
        <f ca="1">IF(OR(ISNUMBER(MATCH(L319,MasterData!$D$3:$D$18,0)),ISNUMBER(MATCH(L319,MasterData!$C$3:$C$18,0))),
    DATEDIF(E319,I319,"d"),
    DATEDIF(E319,TODAY(),"d"))</f>
        <v>1</v>
      </c>
      <c r="S319">
        <f t="shared" ca="1" si="15"/>
        <v>1</v>
      </c>
      <c r="T319">
        <f t="shared" ca="1" si="16"/>
        <v>0</v>
      </c>
      <c r="U319">
        <f t="shared" ca="1" si="17"/>
        <v>0</v>
      </c>
    </row>
    <row r="320" spans="2:21" x14ac:dyDescent="0.35">
      <c r="B320" t="s">
        <v>953</v>
      </c>
      <c r="D320" s="34" t="s">
        <v>480</v>
      </c>
      <c r="E320" s="179">
        <v>45930</v>
      </c>
      <c r="G320" t="s">
        <v>848</v>
      </c>
      <c r="I320" s="179">
        <v>45936</v>
      </c>
      <c r="K320" t="s">
        <v>347</v>
      </c>
      <c r="L320" t="s">
        <v>171</v>
      </c>
      <c r="M320" t="s">
        <v>954</v>
      </c>
      <c r="N320" t="s">
        <v>237</v>
      </c>
      <c r="P320" s="193"/>
      <c r="Q320" s="193" t="str">
        <f>IF(OR(
    AND(COUNTIF(Bugs!A:A,B320)&gt;0,ISNUMBER(SEARCH("x",INDEX(Bugs!C:C,MATCH(B320,Bugs!A:A,0))))),
    AND(COUNTIF(Bugs!B:B,B320)&gt;0,ISNUMBER(SEARCH("x",INDEX(Bugs!C:C,MATCH(B320,Bugs!B:B,0))))),
    AND(COUNTIF(Bugs!A:A,B320)&gt;0,ISNUMBER(SEARCH("x",INDEX(Bugs!D:D,MATCH(B320,Bugs!A:A,0))))),
    AND(COUNTIF(Bugs!B:B,B320)&gt;0,ISNUMBER(SEARCH("x",INDEX(Bugs!D:D,MATCH(B320,Bugs!B:B,0)))))
),"Y","")</f>
        <v/>
      </c>
      <c r="R320">
        <f ca="1">IF(OR(ISNUMBER(MATCH(L320,MasterData!$D$3:$D$18,0)),ISNUMBER(MATCH(L320,MasterData!$C$3:$C$18,0))),
    DATEDIF(E320,I320,"d"),
    DATEDIF(E320,TODAY(),"d"))</f>
        <v>6</v>
      </c>
      <c r="S320">
        <f t="shared" ca="1" si="15"/>
        <v>1</v>
      </c>
      <c r="T320">
        <f t="shared" ca="1" si="16"/>
        <v>0</v>
      </c>
      <c r="U320">
        <f t="shared" ca="1" si="17"/>
        <v>0</v>
      </c>
    </row>
    <row r="321" spans="2:21" x14ac:dyDescent="0.35">
      <c r="B321" t="s">
        <v>955</v>
      </c>
      <c r="D321" s="34">
        <v>3014</v>
      </c>
      <c r="E321" s="179">
        <v>45930</v>
      </c>
      <c r="G321" t="s">
        <v>804</v>
      </c>
      <c r="I321" s="179">
        <v>45936</v>
      </c>
      <c r="K321" t="s">
        <v>235</v>
      </c>
      <c r="L321" t="s">
        <v>171</v>
      </c>
      <c r="M321" t="s">
        <v>956</v>
      </c>
      <c r="N321" t="s">
        <v>237</v>
      </c>
      <c r="P321" s="193"/>
      <c r="Q321" s="193" t="str">
        <f>IF(OR(
    AND(COUNTIF(Bugs!A:A,B321)&gt;0,ISNUMBER(SEARCH("x",INDEX(Bugs!C:C,MATCH(B321,Bugs!A:A,0))))),
    AND(COUNTIF(Bugs!B:B,B321)&gt;0,ISNUMBER(SEARCH("x",INDEX(Bugs!C:C,MATCH(B321,Bugs!B:B,0))))),
    AND(COUNTIF(Bugs!A:A,B321)&gt;0,ISNUMBER(SEARCH("x",INDEX(Bugs!D:D,MATCH(B321,Bugs!A:A,0))))),
    AND(COUNTIF(Bugs!B:B,B321)&gt;0,ISNUMBER(SEARCH("x",INDEX(Bugs!D:D,MATCH(B321,Bugs!B:B,0)))))
),"Y","")</f>
        <v/>
      </c>
      <c r="R321">
        <f ca="1">IF(OR(ISNUMBER(MATCH(L321,MasterData!$D$3:$D$18,0)),ISNUMBER(MATCH(L321,MasterData!$C$3:$C$18,0))),
    DATEDIF(E321,I321,"d"),
    DATEDIF(E321,TODAY(),"d"))</f>
        <v>6</v>
      </c>
      <c r="S321">
        <f t="shared" ca="1" si="15"/>
        <v>1</v>
      </c>
      <c r="T321">
        <f t="shared" ca="1" si="16"/>
        <v>0</v>
      </c>
      <c r="U321">
        <f t="shared" ca="1" si="17"/>
        <v>0</v>
      </c>
    </row>
    <row r="322" spans="2:21" x14ac:dyDescent="0.35">
      <c r="B322" t="s">
        <v>957</v>
      </c>
      <c r="D322" s="34" t="s">
        <v>480</v>
      </c>
      <c r="E322" s="179">
        <v>45931</v>
      </c>
      <c r="G322" t="s">
        <v>715</v>
      </c>
      <c r="I322" s="179">
        <v>45931</v>
      </c>
      <c r="K322" t="s">
        <v>241</v>
      </c>
      <c r="L322" t="s">
        <v>171</v>
      </c>
      <c r="M322" t="s">
        <v>958</v>
      </c>
      <c r="N322" t="s">
        <v>237</v>
      </c>
      <c r="P322" s="193"/>
      <c r="Q322" s="193" t="str">
        <f>IF(OR(
    AND(COUNTIF(Bugs!A:A,B322)&gt;0,ISNUMBER(SEARCH("x",INDEX(Bugs!C:C,MATCH(B322,Bugs!A:A,0))))),
    AND(COUNTIF(Bugs!B:B,B322)&gt;0,ISNUMBER(SEARCH("x",INDEX(Bugs!C:C,MATCH(B322,Bugs!B:B,0))))),
    AND(COUNTIF(Bugs!A:A,B322)&gt;0,ISNUMBER(SEARCH("x",INDEX(Bugs!D:D,MATCH(B322,Bugs!A:A,0))))),
    AND(COUNTIF(Bugs!B:B,B322)&gt;0,ISNUMBER(SEARCH("x",INDEX(Bugs!D:D,MATCH(B322,Bugs!B:B,0)))))
),"Y","")</f>
        <v/>
      </c>
      <c r="R322">
        <f ca="1">IF(OR(ISNUMBER(MATCH(L322,MasterData!$D$3:$D$18,0)),ISNUMBER(MATCH(L322,MasterData!$C$3:$C$18,0))),
    DATEDIF(E322,I322,"d"),
    DATEDIF(E322,TODAY(),"d"))</f>
        <v>0</v>
      </c>
      <c r="S322">
        <f t="shared" ca="1" si="15"/>
        <v>1</v>
      </c>
      <c r="T322">
        <f t="shared" ca="1" si="16"/>
        <v>0</v>
      </c>
      <c r="U322">
        <f t="shared" ca="1" si="17"/>
        <v>0</v>
      </c>
    </row>
    <row r="323" spans="2:21" x14ac:dyDescent="0.35">
      <c r="B323" t="s">
        <v>959</v>
      </c>
      <c r="D323" s="34">
        <v>3003</v>
      </c>
      <c r="E323" s="179">
        <v>45931</v>
      </c>
      <c r="G323" t="s">
        <v>727</v>
      </c>
      <c r="I323" s="179">
        <v>45931</v>
      </c>
      <c r="K323" t="s">
        <v>235</v>
      </c>
      <c r="L323" t="s">
        <v>171</v>
      </c>
      <c r="M323" t="s">
        <v>960</v>
      </c>
      <c r="N323" t="s">
        <v>237</v>
      </c>
      <c r="P323" s="193"/>
      <c r="Q323" s="193" t="str">
        <f>IF(OR(
    AND(COUNTIF(Bugs!A:A,B323)&gt;0,ISNUMBER(SEARCH("x",INDEX(Bugs!C:C,MATCH(B323,Bugs!A:A,0))))),
    AND(COUNTIF(Bugs!B:B,B323)&gt;0,ISNUMBER(SEARCH("x",INDEX(Bugs!C:C,MATCH(B323,Bugs!B:B,0))))),
    AND(COUNTIF(Bugs!A:A,B323)&gt;0,ISNUMBER(SEARCH("x",INDEX(Bugs!D:D,MATCH(B323,Bugs!A:A,0))))),
    AND(COUNTIF(Bugs!B:B,B323)&gt;0,ISNUMBER(SEARCH("x",INDEX(Bugs!D:D,MATCH(B323,Bugs!B:B,0)))))
),"Y","")</f>
        <v/>
      </c>
      <c r="R323">
        <f ca="1">IF(OR(ISNUMBER(MATCH(L323,MasterData!$D$3:$D$18,0)),ISNUMBER(MATCH(L323,MasterData!$C$3:$C$18,0))),
    DATEDIF(E323,I323,"d"),
    DATEDIF(E323,TODAY(),"d"))</f>
        <v>0</v>
      </c>
      <c r="S323">
        <f t="shared" ca="1" si="15"/>
        <v>1</v>
      </c>
      <c r="T323">
        <f t="shared" ca="1" si="16"/>
        <v>0</v>
      </c>
      <c r="U323">
        <f t="shared" ca="1" si="17"/>
        <v>0</v>
      </c>
    </row>
    <row r="324" spans="2:21" x14ac:dyDescent="0.35">
      <c r="B324" t="s">
        <v>961</v>
      </c>
      <c r="D324" s="34" t="s">
        <v>480</v>
      </c>
      <c r="E324" s="179">
        <v>45931</v>
      </c>
      <c r="G324" t="s">
        <v>804</v>
      </c>
      <c r="I324" s="179">
        <v>45936</v>
      </c>
      <c r="K324" t="s">
        <v>241</v>
      </c>
      <c r="L324" t="s">
        <v>171</v>
      </c>
      <c r="M324" t="s">
        <v>962</v>
      </c>
      <c r="N324" t="s">
        <v>237</v>
      </c>
      <c r="P324" s="193"/>
      <c r="Q324" s="193" t="str">
        <f>IF(OR(
    AND(COUNTIF(Bugs!A:A,B324)&gt;0,ISNUMBER(SEARCH("x",INDEX(Bugs!C:C,MATCH(B324,Bugs!A:A,0))))),
    AND(COUNTIF(Bugs!B:B,B324)&gt;0,ISNUMBER(SEARCH("x",INDEX(Bugs!C:C,MATCH(B324,Bugs!B:B,0))))),
    AND(COUNTIF(Bugs!A:A,B324)&gt;0,ISNUMBER(SEARCH("x",INDEX(Bugs!D:D,MATCH(B324,Bugs!A:A,0))))),
    AND(COUNTIF(Bugs!B:B,B324)&gt;0,ISNUMBER(SEARCH("x",INDEX(Bugs!D:D,MATCH(B324,Bugs!B:B,0)))))
),"Y","")</f>
        <v/>
      </c>
      <c r="R324">
        <f ca="1">IF(OR(ISNUMBER(MATCH(L324,MasterData!$D$3:$D$18,0)),ISNUMBER(MATCH(L324,MasterData!$C$3:$C$18,0))),
    DATEDIF(E324,I324,"d"),
    DATEDIF(E324,TODAY(),"d"))</f>
        <v>5</v>
      </c>
      <c r="S324">
        <f t="shared" ca="1" si="15"/>
        <v>1</v>
      </c>
      <c r="T324">
        <f t="shared" ca="1" si="16"/>
        <v>0</v>
      </c>
      <c r="U324">
        <f t="shared" ca="1" si="17"/>
        <v>0</v>
      </c>
    </row>
    <row r="325" spans="2:21" x14ac:dyDescent="0.35">
      <c r="B325" t="s">
        <v>963</v>
      </c>
      <c r="D325" s="34" t="s">
        <v>746</v>
      </c>
      <c r="E325" s="179">
        <v>45931</v>
      </c>
      <c r="G325" t="s">
        <v>816</v>
      </c>
      <c r="I325" s="179">
        <v>45931</v>
      </c>
      <c r="K325" t="s">
        <v>235</v>
      </c>
      <c r="L325" t="s">
        <v>171</v>
      </c>
      <c r="M325" t="s">
        <v>965</v>
      </c>
      <c r="N325" t="s">
        <v>237</v>
      </c>
      <c r="P325" s="193"/>
      <c r="Q325" s="193" t="str">
        <f>IF(OR(
    AND(COUNTIF(Bugs!A:A,B325)&gt;0,ISNUMBER(SEARCH("x",INDEX(Bugs!C:C,MATCH(B325,Bugs!A:A,0))))),
    AND(COUNTIF(Bugs!B:B,B325)&gt;0,ISNUMBER(SEARCH("x",INDEX(Bugs!C:C,MATCH(B325,Bugs!B:B,0))))),
    AND(COUNTIF(Bugs!A:A,B325)&gt;0,ISNUMBER(SEARCH("x",INDEX(Bugs!D:D,MATCH(B325,Bugs!A:A,0))))),
    AND(COUNTIF(Bugs!B:B,B325)&gt;0,ISNUMBER(SEARCH("x",INDEX(Bugs!D:D,MATCH(B325,Bugs!B:B,0)))))
),"Y","")</f>
        <v/>
      </c>
      <c r="R325">
        <f ca="1">IF(OR(ISNUMBER(MATCH(L325,MasterData!$D$3:$D$18,0)),ISNUMBER(MATCH(L325,MasterData!$C$3:$C$18,0))),
    DATEDIF(E325,I325,"d"),
    DATEDIF(E325,TODAY(),"d"))</f>
        <v>0</v>
      </c>
      <c r="S325">
        <f t="shared" ca="1" si="15"/>
        <v>1</v>
      </c>
      <c r="T325">
        <f t="shared" ca="1" si="16"/>
        <v>0</v>
      </c>
      <c r="U325">
        <f t="shared" ca="1" si="17"/>
        <v>0</v>
      </c>
    </row>
    <row r="326" spans="2:21" x14ac:dyDescent="0.35">
      <c r="B326" t="s">
        <v>966</v>
      </c>
      <c r="D326" s="34" t="s">
        <v>717</v>
      </c>
      <c r="E326" s="179">
        <v>45931</v>
      </c>
      <c r="G326" t="s">
        <v>967</v>
      </c>
      <c r="I326" s="179">
        <v>45931</v>
      </c>
      <c r="K326" t="s">
        <v>235</v>
      </c>
      <c r="L326" t="s">
        <v>171</v>
      </c>
      <c r="M326" t="s">
        <v>968</v>
      </c>
      <c r="N326" t="s">
        <v>237</v>
      </c>
      <c r="P326" s="193"/>
      <c r="Q326" s="193" t="str">
        <f>IF(OR(
    AND(COUNTIF(Bugs!A:A,B326)&gt;0,ISNUMBER(SEARCH("x",INDEX(Bugs!C:C,MATCH(B326,Bugs!A:A,0))))),
    AND(COUNTIF(Bugs!B:B,B326)&gt;0,ISNUMBER(SEARCH("x",INDEX(Bugs!C:C,MATCH(B326,Bugs!B:B,0))))),
    AND(COUNTIF(Bugs!A:A,B326)&gt;0,ISNUMBER(SEARCH("x",INDEX(Bugs!D:D,MATCH(B326,Bugs!A:A,0))))),
    AND(COUNTIF(Bugs!B:B,B326)&gt;0,ISNUMBER(SEARCH("x",INDEX(Bugs!D:D,MATCH(B326,Bugs!B:B,0)))))
),"Y","")</f>
        <v/>
      </c>
      <c r="R326">
        <f ca="1">IF(OR(ISNUMBER(MATCH(L326,MasterData!$D$3:$D$18,0)),ISNUMBER(MATCH(L326,MasterData!$C$3:$C$18,0))),
    DATEDIF(E326,I326,"d"),
    DATEDIF(E326,TODAY(),"d"))</f>
        <v>0</v>
      </c>
      <c r="S326">
        <f t="shared" ca="1" si="15"/>
        <v>1</v>
      </c>
      <c r="T326">
        <f t="shared" ca="1" si="16"/>
        <v>0</v>
      </c>
      <c r="U326">
        <f t="shared" ca="1" si="17"/>
        <v>0</v>
      </c>
    </row>
    <row r="327" spans="2:21" x14ac:dyDescent="0.35">
      <c r="B327" t="s">
        <v>969</v>
      </c>
      <c r="D327" s="34" t="s">
        <v>480</v>
      </c>
      <c r="E327" s="179">
        <v>45931</v>
      </c>
      <c r="G327" t="s">
        <v>715</v>
      </c>
      <c r="I327" s="179">
        <v>45931</v>
      </c>
      <c r="K327" t="s">
        <v>241</v>
      </c>
      <c r="L327" t="s">
        <v>171</v>
      </c>
      <c r="M327" t="s">
        <v>970</v>
      </c>
      <c r="N327" t="s">
        <v>237</v>
      </c>
      <c r="P327" s="193"/>
      <c r="Q327" s="193" t="str">
        <f>IF(OR(
    AND(COUNTIF(Bugs!A:A,B327)&gt;0,ISNUMBER(SEARCH("x",INDEX(Bugs!C:C,MATCH(B327,Bugs!A:A,0))))),
    AND(COUNTIF(Bugs!B:B,B327)&gt;0,ISNUMBER(SEARCH("x",INDEX(Bugs!C:C,MATCH(B327,Bugs!B:B,0))))),
    AND(COUNTIF(Bugs!A:A,B327)&gt;0,ISNUMBER(SEARCH("x",INDEX(Bugs!D:D,MATCH(B327,Bugs!A:A,0))))),
    AND(COUNTIF(Bugs!B:B,B327)&gt;0,ISNUMBER(SEARCH("x",INDEX(Bugs!D:D,MATCH(B327,Bugs!B:B,0)))))
),"Y","")</f>
        <v/>
      </c>
      <c r="R327">
        <f ca="1">IF(OR(ISNUMBER(MATCH(L327,MasterData!$D$3:$D$18,0)),ISNUMBER(MATCH(L327,MasterData!$C$3:$C$18,0))),
    DATEDIF(E327,I327,"d"),
    DATEDIF(E327,TODAY(),"d"))</f>
        <v>0</v>
      </c>
      <c r="S327">
        <f t="shared" ca="1" si="15"/>
        <v>1</v>
      </c>
      <c r="T327">
        <f t="shared" ca="1" si="16"/>
        <v>0</v>
      </c>
      <c r="U327">
        <f t="shared" ca="1" si="17"/>
        <v>0</v>
      </c>
    </row>
    <row r="328" spans="2:21" x14ac:dyDescent="0.35">
      <c r="B328" t="s">
        <v>971</v>
      </c>
      <c r="D328" s="34" t="s">
        <v>480</v>
      </c>
      <c r="E328" s="179">
        <v>45932</v>
      </c>
      <c r="G328" t="s">
        <v>715</v>
      </c>
      <c r="I328" s="179">
        <v>45932</v>
      </c>
      <c r="K328" t="s">
        <v>241</v>
      </c>
      <c r="L328" t="s">
        <v>171</v>
      </c>
      <c r="M328" t="s">
        <v>972</v>
      </c>
      <c r="N328" t="s">
        <v>237</v>
      </c>
      <c r="P328" s="193"/>
      <c r="Q328" s="193" t="str">
        <f>IF(OR(
    AND(COUNTIF(Bugs!A:A,B328)&gt;0,ISNUMBER(SEARCH("x",INDEX(Bugs!C:C,MATCH(B328,Bugs!A:A,0))))),
    AND(COUNTIF(Bugs!B:B,B328)&gt;0,ISNUMBER(SEARCH("x",INDEX(Bugs!C:C,MATCH(B328,Bugs!B:B,0))))),
    AND(COUNTIF(Bugs!A:A,B328)&gt;0,ISNUMBER(SEARCH("x",INDEX(Bugs!D:D,MATCH(B328,Bugs!A:A,0))))),
    AND(COUNTIF(Bugs!B:B,B328)&gt;0,ISNUMBER(SEARCH("x",INDEX(Bugs!D:D,MATCH(B328,Bugs!B:B,0)))))
),"Y","")</f>
        <v/>
      </c>
      <c r="R328">
        <f ca="1">IF(OR(ISNUMBER(MATCH(L328,MasterData!$D$3:$D$18,0)),ISNUMBER(MATCH(L328,MasterData!$C$3:$C$18,0))),
    DATEDIF(E328,I328,"d"),
    DATEDIF(E328,TODAY(),"d"))</f>
        <v>0</v>
      </c>
      <c r="S328">
        <f t="shared" ca="1" si="15"/>
        <v>1</v>
      </c>
      <c r="T328">
        <f t="shared" ca="1" si="16"/>
        <v>0</v>
      </c>
      <c r="U328">
        <f t="shared" ca="1" si="17"/>
        <v>0</v>
      </c>
    </row>
    <row r="329" spans="2:21" x14ac:dyDescent="0.35">
      <c r="B329" t="s">
        <v>973</v>
      </c>
      <c r="D329" s="34" t="s">
        <v>480</v>
      </c>
      <c r="E329" s="179">
        <v>45932</v>
      </c>
      <c r="G329" t="s">
        <v>974</v>
      </c>
      <c r="I329" s="179">
        <v>45936</v>
      </c>
      <c r="K329" t="s">
        <v>241</v>
      </c>
      <c r="L329" t="s">
        <v>171</v>
      </c>
      <c r="M329" t="s">
        <v>975</v>
      </c>
      <c r="N329" t="s">
        <v>237</v>
      </c>
      <c r="P329" s="193"/>
      <c r="Q329" s="193" t="str">
        <f>IF(OR(
    AND(COUNTIF(Bugs!A:A,B329)&gt;0,ISNUMBER(SEARCH("x",INDEX(Bugs!C:C,MATCH(B329,Bugs!A:A,0))))),
    AND(COUNTIF(Bugs!B:B,B329)&gt;0,ISNUMBER(SEARCH("x",INDEX(Bugs!C:C,MATCH(B329,Bugs!B:B,0))))),
    AND(COUNTIF(Bugs!A:A,B329)&gt;0,ISNUMBER(SEARCH("x",INDEX(Bugs!D:D,MATCH(B329,Bugs!A:A,0))))),
    AND(COUNTIF(Bugs!B:B,B329)&gt;0,ISNUMBER(SEARCH("x",INDEX(Bugs!D:D,MATCH(B329,Bugs!B:B,0)))))
),"Y","")</f>
        <v/>
      </c>
      <c r="R329">
        <f ca="1">IF(OR(ISNUMBER(MATCH(L329,MasterData!$D$3:$D$18,0)),ISNUMBER(MATCH(L329,MasterData!$C$3:$C$18,0))),
    DATEDIF(E329,I329,"d"),
    DATEDIF(E329,TODAY(),"d"))</f>
        <v>4</v>
      </c>
      <c r="S329">
        <f t="shared" ref="S329:S355" ca="1" si="18">IF(AND($R329&gt;=0,$R329&lt;=7),1,0)</f>
        <v>1</v>
      </c>
      <c r="T329">
        <f t="shared" ref="T329:T348" ca="1" si="19">IF(AND($R329&gt;7,R329&lt;=30),1,0)</f>
        <v>0</v>
      </c>
      <c r="U329">
        <f t="shared" ref="U329:U355" ca="1" si="20">IF($R329&gt;30,1,0)</f>
        <v>0</v>
      </c>
    </row>
    <row r="330" spans="2:21" x14ac:dyDescent="0.35">
      <c r="B330" t="s">
        <v>976</v>
      </c>
      <c r="D330" s="34" t="s">
        <v>717</v>
      </c>
      <c r="E330" s="179">
        <v>45932</v>
      </c>
      <c r="G330" t="s">
        <v>715</v>
      </c>
      <c r="I330" s="179">
        <v>45933</v>
      </c>
      <c r="K330" t="s">
        <v>235</v>
      </c>
      <c r="L330" t="s">
        <v>171</v>
      </c>
      <c r="M330" t="s">
        <v>977</v>
      </c>
      <c r="N330" t="s">
        <v>237</v>
      </c>
      <c r="P330" s="193"/>
      <c r="Q330" s="193" t="str">
        <f>IF(OR(
    AND(COUNTIF(Bugs!A:A,B330)&gt;0,ISNUMBER(SEARCH("x",INDEX(Bugs!C:C,MATCH(B330,Bugs!A:A,0))))),
    AND(COUNTIF(Bugs!B:B,B330)&gt;0,ISNUMBER(SEARCH("x",INDEX(Bugs!C:C,MATCH(B330,Bugs!B:B,0))))),
    AND(COUNTIF(Bugs!A:A,B330)&gt;0,ISNUMBER(SEARCH("x",INDEX(Bugs!D:D,MATCH(B330,Bugs!A:A,0))))),
    AND(COUNTIF(Bugs!B:B,B330)&gt;0,ISNUMBER(SEARCH("x",INDEX(Bugs!D:D,MATCH(B330,Bugs!B:B,0)))))
),"Y","")</f>
        <v/>
      </c>
      <c r="R330">
        <f ca="1">IF(OR(ISNUMBER(MATCH(L330,MasterData!$D$3:$D$18,0)),ISNUMBER(MATCH(L330,MasterData!$C$3:$C$18,0))),
    DATEDIF(E330,I330,"d"),
    DATEDIF(E330,TODAY(),"d"))</f>
        <v>1</v>
      </c>
      <c r="S330">
        <f t="shared" ca="1" si="18"/>
        <v>1</v>
      </c>
      <c r="T330">
        <f t="shared" ca="1" si="19"/>
        <v>0</v>
      </c>
      <c r="U330">
        <f t="shared" ca="1" si="20"/>
        <v>0</v>
      </c>
    </row>
    <row r="331" spans="2:21" x14ac:dyDescent="0.35">
      <c r="B331" t="s">
        <v>979</v>
      </c>
      <c r="D331" s="34" t="s">
        <v>717</v>
      </c>
      <c r="E331" s="179">
        <v>45936</v>
      </c>
      <c r="G331" t="s">
        <v>718</v>
      </c>
      <c r="I331" s="179">
        <v>45938</v>
      </c>
      <c r="K331" t="s">
        <v>241</v>
      </c>
      <c r="L331" t="s">
        <v>171</v>
      </c>
      <c r="M331" t="s">
        <v>980</v>
      </c>
      <c r="N331" t="s">
        <v>237</v>
      </c>
      <c r="P331" s="193"/>
      <c r="Q331" s="193" t="str">
        <f>IF(OR(
    AND(COUNTIF(Bugs!A:A,B331)&gt;0,ISNUMBER(SEARCH("x",INDEX(Bugs!C:C,MATCH(B331,Bugs!A:A,0))))),
    AND(COUNTIF(Bugs!B:B,B331)&gt;0,ISNUMBER(SEARCH("x",INDEX(Bugs!C:C,MATCH(B331,Bugs!B:B,0))))),
    AND(COUNTIF(Bugs!A:A,B331)&gt;0,ISNUMBER(SEARCH("x",INDEX(Bugs!D:D,MATCH(B331,Bugs!A:A,0))))),
    AND(COUNTIF(Bugs!B:B,B331)&gt;0,ISNUMBER(SEARCH("x",INDEX(Bugs!D:D,MATCH(B331,Bugs!B:B,0)))))
),"Y","")</f>
        <v/>
      </c>
      <c r="R331">
        <f ca="1">IF(OR(ISNUMBER(MATCH(L331,MasterData!$D$3:$D$18,0)),ISNUMBER(MATCH(L331,MasterData!$C$3:$C$18,0))),
    DATEDIF(E331,I331,"d"),
    DATEDIF(E331,TODAY(),"d"))</f>
        <v>2</v>
      </c>
      <c r="S331">
        <f t="shared" ca="1" si="18"/>
        <v>1</v>
      </c>
      <c r="T331">
        <f t="shared" ca="1" si="19"/>
        <v>0</v>
      </c>
      <c r="U331">
        <f t="shared" ca="1" si="20"/>
        <v>0</v>
      </c>
    </row>
    <row r="332" spans="2:21" x14ac:dyDescent="0.35">
      <c r="B332" t="s">
        <v>981</v>
      </c>
      <c r="D332" s="34">
        <v>3014</v>
      </c>
      <c r="E332" s="179">
        <v>45936</v>
      </c>
      <c r="G332" t="s">
        <v>982</v>
      </c>
      <c r="I332" s="179">
        <v>45936</v>
      </c>
      <c r="K332" t="s">
        <v>235</v>
      </c>
      <c r="L332" t="s">
        <v>171</v>
      </c>
      <c r="M332" t="s">
        <v>983</v>
      </c>
      <c r="N332" t="s">
        <v>237</v>
      </c>
      <c r="P332" s="193"/>
      <c r="Q332" s="193" t="str">
        <f>IF(OR(
    AND(COUNTIF(Bugs!A:A,B332)&gt;0,ISNUMBER(SEARCH("x",INDEX(Bugs!C:C,MATCH(B332,Bugs!A:A,0))))),
    AND(COUNTIF(Bugs!B:B,B332)&gt;0,ISNUMBER(SEARCH("x",INDEX(Bugs!C:C,MATCH(B332,Bugs!B:B,0))))),
    AND(COUNTIF(Bugs!A:A,B332)&gt;0,ISNUMBER(SEARCH("x",INDEX(Bugs!D:D,MATCH(B332,Bugs!A:A,0))))),
    AND(COUNTIF(Bugs!B:B,B332)&gt;0,ISNUMBER(SEARCH("x",INDEX(Bugs!D:D,MATCH(B332,Bugs!B:B,0)))))
),"Y","")</f>
        <v/>
      </c>
      <c r="R332">
        <f ca="1">IF(OR(ISNUMBER(MATCH(L332,MasterData!$D$3:$D$18,0)),ISNUMBER(MATCH(L332,MasterData!$C$3:$C$18,0))),
    DATEDIF(E332,I332,"d"),
    DATEDIF(E332,TODAY(),"d"))</f>
        <v>0</v>
      </c>
      <c r="S332">
        <f t="shared" ca="1" si="18"/>
        <v>1</v>
      </c>
      <c r="T332">
        <f t="shared" ca="1" si="19"/>
        <v>0</v>
      </c>
      <c r="U332">
        <f t="shared" ca="1" si="20"/>
        <v>0</v>
      </c>
    </row>
    <row r="333" spans="2:21" x14ac:dyDescent="0.35">
      <c r="B333" t="s">
        <v>82</v>
      </c>
      <c r="D333" s="34" t="s">
        <v>480</v>
      </c>
      <c r="E333" s="179">
        <v>45936</v>
      </c>
      <c r="G333" t="s">
        <v>715</v>
      </c>
      <c r="I333" s="179">
        <v>45936</v>
      </c>
      <c r="K333" t="s">
        <v>235</v>
      </c>
      <c r="L333" t="s">
        <v>164</v>
      </c>
      <c r="M333" t="s">
        <v>984</v>
      </c>
      <c r="N333" t="s">
        <v>237</v>
      </c>
      <c r="P333" s="204" t="s">
        <v>798</v>
      </c>
      <c r="Q333" s="193" t="str">
        <f>IF(OR(
    AND(COUNTIF(Bugs!A:A,B333)&gt;0,ISNUMBER(SEARCH("x",INDEX(Bugs!C:C,MATCH(B333,Bugs!A:A,0))))),
    AND(COUNTIF(Bugs!B:B,B333)&gt;0,ISNUMBER(SEARCH("x",INDEX(Bugs!C:C,MATCH(B333,Bugs!B:B,0))))),
    AND(COUNTIF(Bugs!A:A,B333)&gt;0,ISNUMBER(SEARCH("x",INDEX(Bugs!D:D,MATCH(B333,Bugs!A:A,0))))),
    AND(COUNTIF(Bugs!B:B,B333)&gt;0,ISNUMBER(SEARCH("x",INDEX(Bugs!D:D,MATCH(B333,Bugs!B:B,0)))))
),"Y","")</f>
        <v>Y</v>
      </c>
      <c r="R333">
        <f ca="1">IF(OR(ISNUMBER(MATCH(L333,MasterData!$D$3:$D$18,0)),ISNUMBER(MATCH(L333,MasterData!$C$3:$C$18,0))),
    DATEDIF(E333,I333,"d"),
    DATEDIF(E333,TODAY(),"d"))</f>
        <v>71</v>
      </c>
      <c r="S333">
        <f t="shared" ca="1" si="18"/>
        <v>0</v>
      </c>
      <c r="T333">
        <f t="shared" ca="1" si="19"/>
        <v>0</v>
      </c>
      <c r="U333">
        <f t="shared" ca="1" si="20"/>
        <v>1</v>
      </c>
    </row>
    <row r="334" spans="2:21" x14ac:dyDescent="0.35">
      <c r="B334" t="s">
        <v>985</v>
      </c>
      <c r="D334" s="34">
        <v>3014</v>
      </c>
      <c r="E334" s="179">
        <v>45936</v>
      </c>
      <c r="G334" t="s">
        <v>982</v>
      </c>
      <c r="I334" s="179">
        <v>45938</v>
      </c>
      <c r="K334" t="s">
        <v>241</v>
      </c>
      <c r="L334" t="s">
        <v>171</v>
      </c>
      <c r="M334" t="s">
        <v>986</v>
      </c>
      <c r="N334" t="s">
        <v>237</v>
      </c>
      <c r="P334" s="193"/>
      <c r="Q334" s="193" t="str">
        <f>IF(OR(
    AND(COUNTIF(Bugs!A:A,B334)&gt;0,ISNUMBER(SEARCH("x",INDEX(Bugs!C:C,MATCH(B334,Bugs!A:A,0))))),
    AND(COUNTIF(Bugs!B:B,B334)&gt;0,ISNUMBER(SEARCH("x",INDEX(Bugs!C:C,MATCH(B334,Bugs!B:B,0))))),
    AND(COUNTIF(Bugs!A:A,B334)&gt;0,ISNUMBER(SEARCH("x",INDEX(Bugs!D:D,MATCH(B334,Bugs!A:A,0))))),
    AND(COUNTIF(Bugs!B:B,B334)&gt;0,ISNUMBER(SEARCH("x",INDEX(Bugs!D:D,MATCH(B334,Bugs!B:B,0)))))
),"Y","")</f>
        <v/>
      </c>
      <c r="R334">
        <f ca="1">IF(OR(ISNUMBER(MATCH(L334,MasterData!$D$3:$D$18,0)),ISNUMBER(MATCH(L334,MasterData!$C$3:$C$18,0))),
    DATEDIF(E334,I334,"d"),
    DATEDIF(E334,TODAY(),"d"))</f>
        <v>2</v>
      </c>
      <c r="S334">
        <f t="shared" ca="1" si="18"/>
        <v>1</v>
      </c>
      <c r="T334">
        <f t="shared" ca="1" si="19"/>
        <v>0</v>
      </c>
      <c r="U334">
        <f t="shared" ca="1" si="20"/>
        <v>0</v>
      </c>
    </row>
    <row r="335" spans="2:21" x14ac:dyDescent="0.35">
      <c r="B335" t="s">
        <v>987</v>
      </c>
      <c r="D335" s="34">
        <v>3366</v>
      </c>
      <c r="E335" s="179">
        <v>45937</v>
      </c>
      <c r="G335" t="s">
        <v>905</v>
      </c>
      <c r="I335" s="179">
        <v>45938</v>
      </c>
      <c r="K335" t="s">
        <v>235</v>
      </c>
      <c r="L335" t="s">
        <v>171</v>
      </c>
      <c r="M335" t="s">
        <v>988</v>
      </c>
      <c r="N335" t="s">
        <v>237</v>
      </c>
      <c r="P335" s="193"/>
      <c r="Q335" s="193" t="str">
        <f>IF(OR(
    AND(COUNTIF(Bugs!A:A,B335)&gt;0,ISNUMBER(SEARCH("x",INDEX(Bugs!C:C,MATCH(B335,Bugs!A:A,0))))),
    AND(COUNTIF(Bugs!B:B,B335)&gt;0,ISNUMBER(SEARCH("x",INDEX(Bugs!C:C,MATCH(B335,Bugs!B:B,0))))),
    AND(COUNTIF(Bugs!A:A,B335)&gt;0,ISNUMBER(SEARCH("x",INDEX(Bugs!D:D,MATCH(B335,Bugs!A:A,0))))),
    AND(COUNTIF(Bugs!B:B,B335)&gt;0,ISNUMBER(SEARCH("x",INDEX(Bugs!D:D,MATCH(B335,Bugs!B:B,0)))))
),"Y","")</f>
        <v/>
      </c>
      <c r="R335">
        <f ca="1">IF(OR(ISNUMBER(MATCH(L335,MasterData!$D$3:$D$18,0)),ISNUMBER(MATCH(L335,MasterData!$C$3:$C$18,0))),
    DATEDIF(E335,I335,"d"),
    DATEDIF(E335,TODAY(),"d"))</f>
        <v>1</v>
      </c>
      <c r="S335">
        <f t="shared" ca="1" si="18"/>
        <v>1</v>
      </c>
      <c r="T335">
        <f t="shared" ca="1" si="19"/>
        <v>0</v>
      </c>
      <c r="U335">
        <f t="shared" ca="1" si="20"/>
        <v>0</v>
      </c>
    </row>
    <row r="336" spans="2:21" x14ac:dyDescent="0.35">
      <c r="B336" t="s">
        <v>989</v>
      </c>
      <c r="D336" s="34" t="s">
        <v>480</v>
      </c>
      <c r="E336" s="179">
        <v>45937</v>
      </c>
      <c r="G336" t="s">
        <v>715</v>
      </c>
      <c r="I336" s="179">
        <v>45939</v>
      </c>
      <c r="K336" t="s">
        <v>241</v>
      </c>
      <c r="L336" t="s">
        <v>171</v>
      </c>
      <c r="M336" t="s">
        <v>990</v>
      </c>
      <c r="N336" t="s">
        <v>237</v>
      </c>
      <c r="P336" s="193"/>
      <c r="Q336" s="193" t="str">
        <f>IF(OR(
    AND(COUNTIF(Bugs!A:A,B336)&gt;0,ISNUMBER(SEARCH("x",INDEX(Bugs!C:C,MATCH(B336,Bugs!A:A,0))))),
    AND(COUNTIF(Bugs!B:B,B336)&gt;0,ISNUMBER(SEARCH("x",INDEX(Bugs!C:C,MATCH(B336,Bugs!B:B,0))))),
    AND(COUNTIF(Bugs!A:A,B336)&gt;0,ISNUMBER(SEARCH("x",INDEX(Bugs!D:D,MATCH(B336,Bugs!A:A,0))))),
    AND(COUNTIF(Bugs!B:B,B336)&gt;0,ISNUMBER(SEARCH("x",INDEX(Bugs!D:D,MATCH(B336,Bugs!B:B,0)))))
),"Y","")</f>
        <v/>
      </c>
      <c r="R336">
        <f ca="1">IF(OR(ISNUMBER(MATCH(L336,MasterData!$D$3:$D$18,0)),ISNUMBER(MATCH(L336,MasterData!$C$3:$C$18,0))),
    DATEDIF(E336,I336,"d"),
    DATEDIF(E336,TODAY(),"d"))</f>
        <v>2</v>
      </c>
      <c r="S336">
        <f t="shared" ca="1" si="18"/>
        <v>1</v>
      </c>
      <c r="T336">
        <f t="shared" ca="1" si="19"/>
        <v>0</v>
      </c>
      <c r="U336">
        <f t="shared" ca="1" si="20"/>
        <v>0</v>
      </c>
    </row>
    <row r="337" spans="2:21" x14ac:dyDescent="0.35">
      <c r="B337" t="s">
        <v>991</v>
      </c>
      <c r="D337" s="34" t="s">
        <v>480</v>
      </c>
      <c r="E337" s="179">
        <v>45937</v>
      </c>
      <c r="G337" t="s">
        <v>886</v>
      </c>
      <c r="I337" s="179">
        <v>45938</v>
      </c>
      <c r="K337" t="s">
        <v>235</v>
      </c>
      <c r="L337" t="s">
        <v>171</v>
      </c>
      <c r="M337" t="s">
        <v>992</v>
      </c>
      <c r="N337" t="s">
        <v>237</v>
      </c>
      <c r="P337" s="193"/>
      <c r="Q337" s="193" t="str">
        <f>IF(OR(
    AND(COUNTIF(Bugs!A:A,B337)&gt;0,ISNUMBER(SEARCH("x",INDEX(Bugs!C:C,MATCH(B337,Bugs!A:A,0))))),
    AND(COUNTIF(Bugs!B:B,B337)&gt;0,ISNUMBER(SEARCH("x",INDEX(Bugs!C:C,MATCH(B337,Bugs!B:B,0))))),
    AND(COUNTIF(Bugs!A:A,B337)&gt;0,ISNUMBER(SEARCH("x",INDEX(Bugs!D:D,MATCH(B337,Bugs!A:A,0))))),
    AND(COUNTIF(Bugs!B:B,B337)&gt;0,ISNUMBER(SEARCH("x",INDEX(Bugs!D:D,MATCH(B337,Bugs!B:B,0)))))
),"Y","")</f>
        <v/>
      </c>
      <c r="R337">
        <f ca="1">IF(OR(ISNUMBER(MATCH(L337,MasterData!$D$3:$D$18,0)),ISNUMBER(MATCH(L337,MasterData!$C$3:$C$18,0))),
    DATEDIF(E337,I337,"d"),
    DATEDIF(E337,TODAY(),"d"))</f>
        <v>1</v>
      </c>
      <c r="S337">
        <f t="shared" ca="1" si="18"/>
        <v>1</v>
      </c>
      <c r="T337">
        <f t="shared" ca="1" si="19"/>
        <v>0</v>
      </c>
      <c r="U337">
        <f t="shared" ca="1" si="20"/>
        <v>0</v>
      </c>
    </row>
    <row r="338" spans="2:21" x14ac:dyDescent="0.35">
      <c r="B338" t="s">
        <v>993</v>
      </c>
      <c r="D338" s="34">
        <v>3014</v>
      </c>
      <c r="E338" s="179">
        <v>45937</v>
      </c>
      <c r="G338" t="s">
        <v>715</v>
      </c>
      <c r="I338" s="179">
        <v>45947</v>
      </c>
      <c r="K338" t="s">
        <v>235</v>
      </c>
      <c r="L338" t="s">
        <v>171</v>
      </c>
      <c r="M338" t="s">
        <v>994</v>
      </c>
      <c r="N338" t="s">
        <v>237</v>
      </c>
      <c r="P338" s="193"/>
      <c r="Q338" s="193" t="str">
        <f>IF(OR(
    AND(COUNTIF(Bugs!A:A,B338)&gt;0,ISNUMBER(SEARCH("x",INDEX(Bugs!C:C,MATCH(B338,Bugs!A:A,0))))),
    AND(COUNTIF(Bugs!B:B,B338)&gt;0,ISNUMBER(SEARCH("x",INDEX(Bugs!C:C,MATCH(B338,Bugs!B:B,0))))),
    AND(COUNTIF(Bugs!A:A,B338)&gt;0,ISNUMBER(SEARCH("x",INDEX(Bugs!D:D,MATCH(B338,Bugs!A:A,0))))),
    AND(COUNTIF(Bugs!B:B,B338)&gt;0,ISNUMBER(SEARCH("x",INDEX(Bugs!D:D,MATCH(B338,Bugs!B:B,0)))))
),"Y","")</f>
        <v/>
      </c>
      <c r="R338">
        <f ca="1">IF(OR(ISNUMBER(MATCH(L338,MasterData!$D$3:$D$18,0)),ISNUMBER(MATCH(L338,MasterData!$C$3:$C$18,0))),
    DATEDIF(E338,I338,"d"),
    DATEDIF(E338,TODAY(),"d"))</f>
        <v>10</v>
      </c>
      <c r="S338">
        <f t="shared" ca="1" si="18"/>
        <v>0</v>
      </c>
      <c r="T338">
        <f t="shared" ca="1" si="19"/>
        <v>1</v>
      </c>
      <c r="U338">
        <f t="shared" ca="1" si="20"/>
        <v>0</v>
      </c>
    </row>
    <row r="339" spans="2:21" x14ac:dyDescent="0.35">
      <c r="B339" t="s">
        <v>995</v>
      </c>
      <c r="D339" s="34">
        <v>3014</v>
      </c>
      <c r="E339" s="179">
        <v>45937</v>
      </c>
      <c r="G339" t="s">
        <v>715</v>
      </c>
      <c r="I339" s="179">
        <v>45938</v>
      </c>
      <c r="K339" t="s">
        <v>241</v>
      </c>
      <c r="L339" t="s">
        <v>171</v>
      </c>
      <c r="M339" t="s">
        <v>996</v>
      </c>
      <c r="N339" t="s">
        <v>237</v>
      </c>
      <c r="P339" s="193"/>
      <c r="Q339" s="193" t="str">
        <f>IF(OR(
    AND(COUNTIF(Bugs!A:A,B339)&gt;0,ISNUMBER(SEARCH("x",INDEX(Bugs!C:C,MATCH(B339,Bugs!A:A,0))))),
    AND(COUNTIF(Bugs!B:B,B339)&gt;0,ISNUMBER(SEARCH("x",INDEX(Bugs!C:C,MATCH(B339,Bugs!B:B,0))))),
    AND(COUNTIF(Bugs!A:A,B339)&gt;0,ISNUMBER(SEARCH("x",INDEX(Bugs!D:D,MATCH(B339,Bugs!A:A,0))))),
    AND(COUNTIF(Bugs!B:B,B339)&gt;0,ISNUMBER(SEARCH("x",INDEX(Bugs!D:D,MATCH(B339,Bugs!B:B,0)))))
),"Y","")</f>
        <v/>
      </c>
      <c r="R339">
        <f ca="1">IF(OR(ISNUMBER(MATCH(L339,MasterData!$D$3:$D$18,0)),ISNUMBER(MATCH(L339,MasterData!$C$3:$C$18,0))),
    DATEDIF(E339,I339,"d"),
    DATEDIF(E339,TODAY(),"d"))</f>
        <v>1</v>
      </c>
      <c r="S339">
        <f t="shared" ca="1" si="18"/>
        <v>1</v>
      </c>
      <c r="T339">
        <f t="shared" ca="1" si="19"/>
        <v>0</v>
      </c>
      <c r="U339">
        <f t="shared" ca="1" si="20"/>
        <v>0</v>
      </c>
    </row>
    <row r="340" spans="2:21" x14ac:dyDescent="0.35">
      <c r="B340" t="s">
        <v>83</v>
      </c>
      <c r="D340" s="34">
        <v>3014</v>
      </c>
      <c r="E340" s="179">
        <v>45937</v>
      </c>
      <c r="G340" t="s">
        <v>715</v>
      </c>
      <c r="I340" s="179">
        <v>45943</v>
      </c>
      <c r="K340" t="s">
        <v>235</v>
      </c>
      <c r="L340" t="s">
        <v>171</v>
      </c>
      <c r="M340" t="s">
        <v>997</v>
      </c>
      <c r="N340" t="s">
        <v>237</v>
      </c>
      <c r="P340" s="204" t="s">
        <v>798</v>
      </c>
      <c r="Q340" s="193" t="str">
        <f>IF(OR(
    AND(COUNTIF(Bugs!A:A,B340)&gt;0,ISNUMBER(SEARCH("x",INDEX(Bugs!C:C,MATCH(B340,Bugs!A:A,0))))),
    AND(COUNTIF(Bugs!B:B,B340)&gt;0,ISNUMBER(SEARCH("x",INDEX(Bugs!C:C,MATCH(B340,Bugs!B:B,0))))),
    AND(COUNTIF(Bugs!A:A,B340)&gt;0,ISNUMBER(SEARCH("x",INDEX(Bugs!D:D,MATCH(B340,Bugs!A:A,0))))),
    AND(COUNTIF(Bugs!B:B,B340)&gt;0,ISNUMBER(SEARCH("x",INDEX(Bugs!D:D,MATCH(B340,Bugs!B:B,0)))))
),"Y","")</f>
        <v>Y</v>
      </c>
      <c r="R340">
        <f ca="1">IF(OR(ISNUMBER(MATCH(L340,MasterData!$D$3:$D$18,0)),ISNUMBER(MATCH(L340,MasterData!$C$3:$C$18,0))),
    DATEDIF(E340,I340,"d"),
    DATEDIF(E340,TODAY(),"d"))</f>
        <v>6</v>
      </c>
      <c r="S340">
        <f t="shared" ca="1" si="18"/>
        <v>1</v>
      </c>
      <c r="T340">
        <f t="shared" ca="1" si="19"/>
        <v>0</v>
      </c>
      <c r="U340">
        <f t="shared" ca="1" si="20"/>
        <v>0</v>
      </c>
    </row>
    <row r="341" spans="2:21" x14ac:dyDescent="0.35">
      <c r="B341" t="s">
        <v>84</v>
      </c>
      <c r="D341" s="34" t="s">
        <v>746</v>
      </c>
      <c r="E341" s="179">
        <v>45938</v>
      </c>
      <c r="G341" t="s">
        <v>816</v>
      </c>
      <c r="I341" s="179">
        <v>45938</v>
      </c>
      <c r="K341" t="s">
        <v>235</v>
      </c>
      <c r="L341" t="s">
        <v>164</v>
      </c>
      <c r="M341" t="s">
        <v>998</v>
      </c>
      <c r="N341" t="s">
        <v>237</v>
      </c>
      <c r="P341" s="204" t="s">
        <v>798</v>
      </c>
      <c r="Q341" s="193" t="str">
        <f>IF(OR(
    AND(COUNTIF(Bugs!A:A,B341)&gt;0,ISNUMBER(SEARCH("x",INDEX(Bugs!C:C,MATCH(B341,Bugs!A:A,0))))),
    AND(COUNTIF(Bugs!B:B,B341)&gt;0,ISNUMBER(SEARCH("x",INDEX(Bugs!C:C,MATCH(B341,Bugs!B:B,0))))),
    AND(COUNTIF(Bugs!A:A,B341)&gt;0,ISNUMBER(SEARCH("x",INDEX(Bugs!D:D,MATCH(B341,Bugs!A:A,0))))),
    AND(COUNTIF(Bugs!B:B,B341)&gt;0,ISNUMBER(SEARCH("x",INDEX(Bugs!D:D,MATCH(B341,Bugs!B:B,0)))))
),"Y","")</f>
        <v>Y</v>
      </c>
      <c r="R341">
        <f ca="1">IF(OR(ISNUMBER(MATCH(L341,MasterData!$D$3:$D$18,0)),ISNUMBER(MATCH(L341,MasterData!$C$3:$C$18,0))),
    DATEDIF(E341,I341,"d"),
    DATEDIF(E341,TODAY(),"d"))</f>
        <v>69</v>
      </c>
      <c r="S341">
        <f t="shared" ca="1" si="18"/>
        <v>0</v>
      </c>
      <c r="T341">
        <f t="shared" ca="1" si="19"/>
        <v>0</v>
      </c>
      <c r="U341">
        <f t="shared" ca="1" si="20"/>
        <v>1</v>
      </c>
    </row>
    <row r="342" spans="2:21" x14ac:dyDescent="0.35">
      <c r="B342" t="s">
        <v>85</v>
      </c>
      <c r="D342" s="34" t="s">
        <v>480</v>
      </c>
      <c r="E342" s="179">
        <v>45938</v>
      </c>
      <c r="G342" t="s">
        <v>834</v>
      </c>
      <c r="I342" s="179">
        <v>45939</v>
      </c>
      <c r="K342" t="s">
        <v>235</v>
      </c>
      <c r="L342" t="s">
        <v>171</v>
      </c>
      <c r="M342" t="s">
        <v>999</v>
      </c>
      <c r="N342" t="s">
        <v>237</v>
      </c>
      <c r="P342" s="204" t="s">
        <v>798</v>
      </c>
      <c r="Q342" s="193" t="str">
        <f>IF(OR(
    AND(COUNTIF(Bugs!A:A,B342)&gt;0,ISNUMBER(SEARCH("x",INDEX(Bugs!C:C,MATCH(B342,Bugs!A:A,0))))),
    AND(COUNTIF(Bugs!B:B,B342)&gt;0,ISNUMBER(SEARCH("x",INDEX(Bugs!C:C,MATCH(B342,Bugs!B:B,0))))),
    AND(COUNTIF(Bugs!A:A,B342)&gt;0,ISNUMBER(SEARCH("x",INDEX(Bugs!D:D,MATCH(B342,Bugs!A:A,0))))),
    AND(COUNTIF(Bugs!B:B,B342)&gt;0,ISNUMBER(SEARCH("x",INDEX(Bugs!D:D,MATCH(B342,Bugs!B:B,0)))))
),"Y","")</f>
        <v>Y</v>
      </c>
      <c r="R342">
        <f ca="1">IF(OR(ISNUMBER(MATCH(L342,MasterData!$D$3:$D$18,0)),ISNUMBER(MATCH(L342,MasterData!$C$3:$C$18,0))),
    DATEDIF(E342,I342,"d"),
    DATEDIF(E342,TODAY(),"d"))</f>
        <v>1</v>
      </c>
      <c r="S342">
        <f t="shared" ca="1" si="18"/>
        <v>1</v>
      </c>
      <c r="T342">
        <f t="shared" ca="1" si="19"/>
        <v>0</v>
      </c>
      <c r="U342">
        <f t="shared" ca="1" si="20"/>
        <v>0</v>
      </c>
    </row>
    <row r="343" spans="2:21" x14ac:dyDescent="0.35">
      <c r="B343" t="s">
        <v>1000</v>
      </c>
      <c r="D343" s="34">
        <v>3014</v>
      </c>
      <c r="E343" s="179">
        <v>45938</v>
      </c>
      <c r="G343" t="s">
        <v>882</v>
      </c>
      <c r="I343" s="179">
        <v>45939</v>
      </c>
      <c r="K343" t="s">
        <v>235</v>
      </c>
      <c r="L343" t="s">
        <v>171</v>
      </c>
      <c r="M343" t="s">
        <v>1001</v>
      </c>
      <c r="N343" t="s">
        <v>237</v>
      </c>
      <c r="P343" s="204" t="s">
        <v>798</v>
      </c>
      <c r="Q343" s="193" t="str">
        <f>IF(OR(
    AND(COUNTIF(Bugs!A:A,B343)&gt;0,ISNUMBER(SEARCH("x",INDEX(Bugs!C:C,MATCH(B343,Bugs!A:A,0))))),
    AND(COUNTIF(Bugs!B:B,B343)&gt;0,ISNUMBER(SEARCH("x",INDEX(Bugs!C:C,MATCH(B343,Bugs!B:B,0))))),
    AND(COUNTIF(Bugs!A:A,B343)&gt;0,ISNUMBER(SEARCH("x",INDEX(Bugs!D:D,MATCH(B343,Bugs!A:A,0))))),
    AND(COUNTIF(Bugs!B:B,B343)&gt;0,ISNUMBER(SEARCH("x",INDEX(Bugs!D:D,MATCH(B343,Bugs!B:B,0)))))
),"Y","")</f>
        <v/>
      </c>
      <c r="R343">
        <f ca="1">IF(OR(ISNUMBER(MATCH(L343,MasterData!$D$3:$D$18,0)),ISNUMBER(MATCH(L343,MasterData!$C$3:$C$18,0))),
    DATEDIF(E343,I343,"d"),
    DATEDIF(E343,TODAY(),"d"))</f>
        <v>1</v>
      </c>
      <c r="S343">
        <f t="shared" ca="1" si="18"/>
        <v>1</v>
      </c>
      <c r="T343">
        <f t="shared" ca="1" si="19"/>
        <v>0</v>
      </c>
      <c r="U343">
        <f t="shared" ca="1" si="20"/>
        <v>0</v>
      </c>
    </row>
    <row r="344" spans="2:21" x14ac:dyDescent="0.35">
      <c r="B344" t="s">
        <v>1002</v>
      </c>
      <c r="D344" s="34">
        <v>3014</v>
      </c>
      <c r="E344" s="179">
        <v>45939</v>
      </c>
      <c r="G344" t="s">
        <v>715</v>
      </c>
      <c r="I344" s="179">
        <v>45939</v>
      </c>
      <c r="K344" t="s">
        <v>241</v>
      </c>
      <c r="L344" t="s">
        <v>171</v>
      </c>
      <c r="M344" t="s">
        <v>1003</v>
      </c>
      <c r="N344" t="s">
        <v>237</v>
      </c>
      <c r="P344" s="204" t="s">
        <v>798</v>
      </c>
      <c r="Q344" s="193" t="str">
        <f>IF(OR(
    AND(COUNTIF(Bugs!A:A,B344)&gt;0,ISNUMBER(SEARCH("x",INDEX(Bugs!C:C,MATCH(B344,Bugs!A:A,0))))),
    AND(COUNTIF(Bugs!B:B,B344)&gt;0,ISNUMBER(SEARCH("x",INDEX(Bugs!C:C,MATCH(B344,Bugs!B:B,0))))),
    AND(COUNTIF(Bugs!A:A,B344)&gt;0,ISNUMBER(SEARCH("x",INDEX(Bugs!D:D,MATCH(B344,Bugs!A:A,0))))),
    AND(COUNTIF(Bugs!B:B,B344)&gt;0,ISNUMBER(SEARCH("x",INDEX(Bugs!D:D,MATCH(B344,Bugs!B:B,0)))))
),"Y","")</f>
        <v/>
      </c>
      <c r="R344">
        <f ca="1">IF(OR(ISNUMBER(MATCH(L344,MasterData!$D$3:$D$18,0)),ISNUMBER(MATCH(L344,MasterData!$C$3:$C$18,0))),
    DATEDIF(E344,I344,"d"),
    DATEDIF(E344,TODAY(),"d"))</f>
        <v>0</v>
      </c>
      <c r="S344">
        <f t="shared" ca="1" si="18"/>
        <v>1</v>
      </c>
      <c r="T344">
        <f t="shared" ca="1" si="19"/>
        <v>0</v>
      </c>
      <c r="U344">
        <f t="shared" ca="1" si="20"/>
        <v>0</v>
      </c>
    </row>
    <row r="345" spans="2:21" x14ac:dyDescent="0.35">
      <c r="B345" t="s">
        <v>1004</v>
      </c>
      <c r="D345" s="34" t="s">
        <v>746</v>
      </c>
      <c r="E345" s="179">
        <v>45940</v>
      </c>
      <c r="G345" t="s">
        <v>886</v>
      </c>
      <c r="I345" s="179">
        <v>45940</v>
      </c>
      <c r="K345" t="s">
        <v>235</v>
      </c>
      <c r="L345" t="s">
        <v>171</v>
      </c>
      <c r="M345" t="s">
        <v>1005</v>
      </c>
      <c r="N345" t="s">
        <v>237</v>
      </c>
      <c r="Q345" s="193" t="str">
        <f>IF(OR(
    AND(COUNTIF(Bugs!A:A,B345)&gt;0,ISNUMBER(SEARCH("x",INDEX(Bugs!C:C,MATCH(B345,Bugs!A:A,0))))),
    AND(COUNTIF(Bugs!B:B,B345)&gt;0,ISNUMBER(SEARCH("x",INDEX(Bugs!C:C,MATCH(B345,Bugs!B:B,0))))),
    AND(COUNTIF(Bugs!A:A,B345)&gt;0,ISNUMBER(SEARCH("x",INDEX(Bugs!D:D,MATCH(B345,Bugs!A:A,0))))),
    AND(COUNTIF(Bugs!B:B,B345)&gt;0,ISNUMBER(SEARCH("x",INDEX(Bugs!D:D,MATCH(B345,Bugs!B:B,0)))))
),"Y","")</f>
        <v/>
      </c>
      <c r="R345">
        <f ca="1">IF(OR(ISNUMBER(MATCH(L345,MasterData!$D$3:$D$18,0)),ISNUMBER(MATCH(L345,MasterData!$C$3:$C$18,0))),
    DATEDIF(E345,I345,"d"),
    DATEDIF(E345,TODAY(),"d"))</f>
        <v>0</v>
      </c>
      <c r="S345">
        <f t="shared" ca="1" si="18"/>
        <v>1</v>
      </c>
      <c r="T345">
        <f t="shared" ca="1" si="19"/>
        <v>0</v>
      </c>
      <c r="U345">
        <f t="shared" ca="1" si="20"/>
        <v>0</v>
      </c>
    </row>
    <row r="346" spans="2:21" x14ac:dyDescent="0.35">
      <c r="B346" t="s">
        <v>1006</v>
      </c>
      <c r="D346" s="34">
        <v>3014</v>
      </c>
      <c r="E346" s="179">
        <v>45940</v>
      </c>
      <c r="G346" t="s">
        <v>715</v>
      </c>
      <c r="I346" s="179">
        <v>45943</v>
      </c>
      <c r="K346" t="s">
        <v>235</v>
      </c>
      <c r="L346" t="s">
        <v>171</v>
      </c>
      <c r="M346" t="s">
        <v>1007</v>
      </c>
      <c r="N346" t="s">
        <v>237</v>
      </c>
      <c r="Q346" s="193" t="str">
        <f>IF(OR(
    AND(COUNTIF(Bugs!A:A,B346)&gt;0,ISNUMBER(SEARCH("x",INDEX(Bugs!C:C,MATCH(B346,Bugs!A:A,0))))),
    AND(COUNTIF(Bugs!B:B,B346)&gt;0,ISNUMBER(SEARCH("x",INDEX(Bugs!C:C,MATCH(B346,Bugs!B:B,0))))),
    AND(COUNTIF(Bugs!A:A,B346)&gt;0,ISNUMBER(SEARCH("x",INDEX(Bugs!D:D,MATCH(B346,Bugs!A:A,0))))),
    AND(COUNTIF(Bugs!B:B,B346)&gt;0,ISNUMBER(SEARCH("x",INDEX(Bugs!D:D,MATCH(B346,Bugs!B:B,0)))))
),"Y","")</f>
        <v/>
      </c>
      <c r="R346">
        <f ca="1">IF(OR(ISNUMBER(MATCH(L346,MasterData!$D$3:$D$18,0)),ISNUMBER(MATCH(L346,MasterData!$C$3:$C$18,0))),
    DATEDIF(E346,I346,"d"),
    DATEDIF(E346,TODAY(),"d"))</f>
        <v>3</v>
      </c>
      <c r="S346">
        <f t="shared" ca="1" si="18"/>
        <v>1</v>
      </c>
      <c r="T346">
        <f t="shared" ca="1" si="19"/>
        <v>0</v>
      </c>
      <c r="U346">
        <f t="shared" ca="1" si="20"/>
        <v>0</v>
      </c>
    </row>
    <row r="347" spans="2:21" x14ac:dyDescent="0.35">
      <c r="B347" t="s">
        <v>1008</v>
      </c>
      <c r="D347" s="34" t="s">
        <v>660</v>
      </c>
      <c r="E347" s="179">
        <v>45940</v>
      </c>
      <c r="G347" t="s">
        <v>876</v>
      </c>
      <c r="I347" s="179">
        <v>45940</v>
      </c>
      <c r="K347" t="s">
        <v>235</v>
      </c>
      <c r="L347" t="s">
        <v>169</v>
      </c>
      <c r="M347" t="s">
        <v>1009</v>
      </c>
      <c r="N347" t="s">
        <v>237</v>
      </c>
      <c r="Q347" s="193" t="str">
        <f>IF(OR(
    AND(COUNTIF(Bugs!A:A,B347)&gt;0,ISNUMBER(SEARCH("x",INDEX(Bugs!C:C,MATCH(B347,Bugs!A:A,0))))),
    AND(COUNTIF(Bugs!B:B,B347)&gt;0,ISNUMBER(SEARCH("x",INDEX(Bugs!C:C,MATCH(B347,Bugs!B:B,0))))),
    AND(COUNTIF(Bugs!A:A,B347)&gt;0,ISNUMBER(SEARCH("x",INDEX(Bugs!D:D,MATCH(B347,Bugs!A:A,0))))),
    AND(COUNTIF(Bugs!B:B,B347)&gt;0,ISNUMBER(SEARCH("x",INDEX(Bugs!D:D,MATCH(B347,Bugs!B:B,0)))))
),"Y","")</f>
        <v/>
      </c>
      <c r="R347">
        <f ca="1">IF(OR(ISNUMBER(MATCH(L347,MasterData!$D$3:$D$18,0)),ISNUMBER(MATCH(L347,MasterData!$C$3:$C$18,0))),
    DATEDIF(E347,I347,"d"),
    DATEDIF(E347,TODAY(),"d"))</f>
        <v>67</v>
      </c>
      <c r="S347">
        <f t="shared" ca="1" si="18"/>
        <v>0</v>
      </c>
      <c r="T347">
        <f t="shared" ca="1" si="19"/>
        <v>0</v>
      </c>
      <c r="U347">
        <f t="shared" ca="1" si="20"/>
        <v>1</v>
      </c>
    </row>
    <row r="348" spans="2:21" x14ac:dyDescent="0.35">
      <c r="B348" t="s">
        <v>1010</v>
      </c>
      <c r="D348" s="34">
        <v>3014</v>
      </c>
      <c r="E348" s="179">
        <v>45940</v>
      </c>
      <c r="G348" t="s">
        <v>715</v>
      </c>
      <c r="I348" s="179">
        <v>45940</v>
      </c>
      <c r="K348" t="s">
        <v>235</v>
      </c>
      <c r="L348" t="s">
        <v>164</v>
      </c>
      <c r="M348" t="s">
        <v>1011</v>
      </c>
      <c r="N348" t="s">
        <v>237</v>
      </c>
      <c r="Q348" s="193" t="str">
        <f>IF(OR(
    AND(COUNTIF(Bugs!A:A,B348)&gt;0,ISNUMBER(SEARCH("x",INDEX(Bugs!C:C,MATCH(B348,Bugs!A:A,0))))),
    AND(COUNTIF(Bugs!B:B,B348)&gt;0,ISNUMBER(SEARCH("x",INDEX(Bugs!C:C,MATCH(B348,Bugs!B:B,0))))),
    AND(COUNTIF(Bugs!A:A,B348)&gt;0,ISNUMBER(SEARCH("x",INDEX(Bugs!D:D,MATCH(B348,Bugs!A:A,0))))),
    AND(COUNTIF(Bugs!B:B,B348)&gt;0,ISNUMBER(SEARCH("x",INDEX(Bugs!D:D,MATCH(B348,Bugs!B:B,0)))))
),"Y","")</f>
        <v/>
      </c>
      <c r="R348">
        <f ca="1">IF(OR(ISNUMBER(MATCH(L348,MasterData!$D$3:$D$18,0)),ISNUMBER(MATCH(L348,MasterData!$C$3:$C$18,0))),
    DATEDIF(E348,I348,"d"),
    DATEDIF(E348,TODAY(),"d"))</f>
        <v>67</v>
      </c>
      <c r="S348">
        <f t="shared" ca="1" si="18"/>
        <v>0</v>
      </c>
      <c r="T348">
        <f t="shared" ca="1" si="19"/>
        <v>0</v>
      </c>
      <c r="U348">
        <f t="shared" ca="1" si="20"/>
        <v>1</v>
      </c>
    </row>
    <row r="349" spans="2:21" x14ac:dyDescent="0.35">
      <c r="B349" t="s">
        <v>1012</v>
      </c>
      <c r="D349" s="34" t="s">
        <v>746</v>
      </c>
      <c r="E349" s="179">
        <v>45943</v>
      </c>
      <c r="G349" t="s">
        <v>1013</v>
      </c>
      <c r="I349" s="179">
        <v>45944</v>
      </c>
      <c r="K349" t="s">
        <v>235</v>
      </c>
      <c r="L349" t="s">
        <v>171</v>
      </c>
      <c r="M349" t="s">
        <v>1014</v>
      </c>
      <c r="N349" t="s">
        <v>237</v>
      </c>
      <c r="Q349" s="193" t="str">
        <f>IF(OR(
    AND(COUNTIF(Bugs!A:A,B349)&gt;0,ISNUMBER(SEARCH("x",INDEX(Bugs!C:C,MATCH(B349,Bugs!A:A,0))))),
    AND(COUNTIF(Bugs!B:B,B349)&gt;0,ISNUMBER(SEARCH("x",INDEX(Bugs!C:C,MATCH(B349,Bugs!B:B,0))))),
    AND(COUNTIF(Bugs!A:A,B349)&gt;0,ISNUMBER(SEARCH("x",INDEX(Bugs!D:D,MATCH(B349,Bugs!A:A,0))))),
    AND(COUNTIF(Bugs!B:B,B349)&gt;0,ISNUMBER(SEARCH("x",INDEX(Bugs!D:D,MATCH(B349,Bugs!B:B,0)))))
),"Y","")</f>
        <v/>
      </c>
      <c r="R349">
        <f ca="1">IF(OR(ISNUMBER(MATCH(L349,MasterData!$D$3:$D$18,0)),ISNUMBER(MATCH(L349,MasterData!$C$3:$C$18,0))),
    DATEDIF(E349,I349,"d"),
    DATEDIF(E349,TODAY(),"d"))</f>
        <v>1</v>
      </c>
      <c r="S349">
        <f t="shared" ca="1" si="18"/>
        <v>1</v>
      </c>
      <c r="T349">
        <f t="shared" ref="T349" ca="1" si="21">IF(AND($R349&gt;7,R349&lt;=30),1,0)</f>
        <v>0</v>
      </c>
      <c r="U349">
        <f t="shared" ca="1" si="20"/>
        <v>0</v>
      </c>
    </row>
    <row r="350" spans="2:21" x14ac:dyDescent="0.35">
      <c r="B350" t="s">
        <v>86</v>
      </c>
      <c r="D350" s="34">
        <v>3014</v>
      </c>
      <c r="E350" s="179">
        <v>45943</v>
      </c>
      <c r="G350" t="s">
        <v>715</v>
      </c>
      <c r="I350" s="179">
        <v>45943</v>
      </c>
      <c r="K350" t="s">
        <v>235</v>
      </c>
      <c r="L350" t="s">
        <v>169</v>
      </c>
      <c r="M350" t="s">
        <v>1015</v>
      </c>
      <c r="N350" t="s">
        <v>237</v>
      </c>
      <c r="P350" s="204" t="s">
        <v>798</v>
      </c>
      <c r="Q350" s="193" t="str">
        <f>IF(OR(
    AND(COUNTIF(Bugs!A:A,B350)&gt;0,ISNUMBER(SEARCH("x",INDEX(Bugs!C:C,MATCH(B350,Bugs!A:A,0))))),
    AND(COUNTIF(Bugs!B:B,B350)&gt;0,ISNUMBER(SEARCH("x",INDEX(Bugs!C:C,MATCH(B350,Bugs!B:B,0))))),
    AND(COUNTIF(Bugs!A:A,B350)&gt;0,ISNUMBER(SEARCH("x",INDEX(Bugs!D:D,MATCH(B350,Bugs!A:A,0))))),
    AND(COUNTIF(Bugs!B:B,B350)&gt;0,ISNUMBER(SEARCH("x",INDEX(Bugs!D:D,MATCH(B350,Bugs!B:B,0)))))
),"Y","")</f>
        <v/>
      </c>
      <c r="R350">
        <f ca="1">IF(OR(ISNUMBER(MATCH(L350,MasterData!$D$3:$D$18,0)),ISNUMBER(MATCH(L350,MasterData!$C$3:$C$18,0))),
    DATEDIF(E350,I350,"d"),
    DATEDIF(E350,TODAY(),"d"))</f>
        <v>64</v>
      </c>
      <c r="S350">
        <f t="shared" ca="1" si="18"/>
        <v>0</v>
      </c>
      <c r="T350">
        <f t="shared" ref="T350:T354" ca="1" si="22">IF(AND($R350&gt;7,R350&lt;=30),1,0)</f>
        <v>0</v>
      </c>
      <c r="U350">
        <f t="shared" ca="1" si="20"/>
        <v>1</v>
      </c>
    </row>
    <row r="351" spans="2:21" x14ac:dyDescent="0.35">
      <c r="B351" t="s">
        <v>87</v>
      </c>
      <c r="D351" s="34" t="s">
        <v>746</v>
      </c>
      <c r="E351" s="179">
        <v>45944</v>
      </c>
      <c r="G351" t="s">
        <v>816</v>
      </c>
      <c r="I351" s="179">
        <v>45944</v>
      </c>
      <c r="K351" t="s">
        <v>235</v>
      </c>
      <c r="L351" t="s">
        <v>164</v>
      </c>
      <c r="M351" t="s">
        <v>1016</v>
      </c>
      <c r="N351" t="s">
        <v>237</v>
      </c>
      <c r="P351" s="204" t="s">
        <v>798</v>
      </c>
      <c r="Q351" s="193" t="str">
        <f>IF(OR(
    AND(COUNTIF(Bugs!A:A,B351)&gt;0,ISNUMBER(SEARCH("x",INDEX(Bugs!C:C,MATCH(B351,Bugs!A:A,0))))),
    AND(COUNTIF(Bugs!B:B,B351)&gt;0,ISNUMBER(SEARCH("x",INDEX(Bugs!C:C,MATCH(B351,Bugs!B:B,0))))),
    AND(COUNTIF(Bugs!A:A,B351)&gt;0,ISNUMBER(SEARCH("x",INDEX(Bugs!D:D,MATCH(B351,Bugs!A:A,0))))),
    AND(COUNTIF(Bugs!B:B,B351)&gt;0,ISNUMBER(SEARCH("x",INDEX(Bugs!D:D,MATCH(B351,Bugs!B:B,0)))))
),"Y","")</f>
        <v>Y</v>
      </c>
      <c r="R351">
        <f ca="1">IF(OR(ISNUMBER(MATCH(L351,MasterData!$D$3:$D$18,0)),ISNUMBER(MATCH(L351,MasterData!$C$3:$C$18,0))),
    DATEDIF(E351,I351,"d"),
    DATEDIF(E351,TODAY(),"d"))</f>
        <v>63</v>
      </c>
      <c r="S351">
        <f t="shared" ca="1" si="18"/>
        <v>0</v>
      </c>
      <c r="T351">
        <f t="shared" ca="1" si="22"/>
        <v>0</v>
      </c>
      <c r="U351">
        <f t="shared" ca="1" si="20"/>
        <v>1</v>
      </c>
    </row>
    <row r="352" spans="2:21" x14ac:dyDescent="0.35">
      <c r="B352" t="s">
        <v>1017</v>
      </c>
      <c r="D352" s="34">
        <v>3014</v>
      </c>
      <c r="E352" s="179">
        <v>45944</v>
      </c>
      <c r="G352" t="s">
        <v>834</v>
      </c>
      <c r="I352" s="179">
        <v>45946</v>
      </c>
      <c r="K352" t="s">
        <v>241</v>
      </c>
      <c r="L352" t="s">
        <v>171</v>
      </c>
      <c r="M352" t="s">
        <v>1018</v>
      </c>
      <c r="N352" t="s">
        <v>237</v>
      </c>
      <c r="Q352" s="193" t="str">
        <f>IF(OR(
    AND(COUNTIF(Bugs!A:A,B352)&gt;0,ISNUMBER(SEARCH("x",INDEX(Bugs!C:C,MATCH(B352,Bugs!A:A,0))))),
    AND(COUNTIF(Bugs!B:B,B352)&gt;0,ISNUMBER(SEARCH("x",INDEX(Bugs!C:C,MATCH(B352,Bugs!B:B,0))))),
    AND(COUNTIF(Bugs!A:A,B352)&gt;0,ISNUMBER(SEARCH("x",INDEX(Bugs!D:D,MATCH(B352,Bugs!A:A,0))))),
    AND(COUNTIF(Bugs!B:B,B352)&gt;0,ISNUMBER(SEARCH("x",INDEX(Bugs!D:D,MATCH(B352,Bugs!B:B,0)))))
),"Y","")</f>
        <v/>
      </c>
      <c r="R352">
        <f ca="1">IF(OR(ISNUMBER(MATCH(L352,MasterData!$D$3:$D$18,0)),ISNUMBER(MATCH(L352,MasterData!$C$3:$C$18,0))),
    DATEDIF(E352,I352,"d"),
    DATEDIF(E352,TODAY(),"d"))</f>
        <v>2</v>
      </c>
      <c r="S352">
        <f t="shared" ca="1" si="18"/>
        <v>1</v>
      </c>
      <c r="T352">
        <f t="shared" ca="1" si="22"/>
        <v>0</v>
      </c>
      <c r="U352">
        <f t="shared" ca="1" si="20"/>
        <v>0</v>
      </c>
    </row>
    <row r="353" spans="2:21" x14ac:dyDescent="0.35">
      <c r="B353" t="s">
        <v>1019</v>
      </c>
      <c r="D353" s="34" t="s">
        <v>746</v>
      </c>
      <c r="E353" s="179">
        <v>45944</v>
      </c>
      <c r="G353" t="s">
        <v>886</v>
      </c>
      <c r="I353" s="179">
        <v>45946</v>
      </c>
      <c r="K353" t="s">
        <v>235</v>
      </c>
      <c r="L353" t="s">
        <v>171</v>
      </c>
      <c r="M353" t="s">
        <v>1020</v>
      </c>
      <c r="N353" t="s">
        <v>237</v>
      </c>
      <c r="Q353" s="193" t="str">
        <f>IF(OR(
    AND(COUNTIF(Bugs!A:A,B353)&gt;0,ISNUMBER(SEARCH("x",INDEX(Bugs!C:C,MATCH(B353,Bugs!A:A,0))))),
    AND(COUNTIF(Bugs!B:B,B353)&gt;0,ISNUMBER(SEARCH("x",INDEX(Bugs!C:C,MATCH(B353,Bugs!B:B,0))))),
    AND(COUNTIF(Bugs!A:A,B353)&gt;0,ISNUMBER(SEARCH("x",INDEX(Bugs!D:D,MATCH(B353,Bugs!A:A,0))))),
    AND(COUNTIF(Bugs!B:B,B353)&gt;0,ISNUMBER(SEARCH("x",INDEX(Bugs!D:D,MATCH(B353,Bugs!B:B,0)))))
),"Y","")</f>
        <v/>
      </c>
      <c r="R353">
        <f ca="1">IF(OR(ISNUMBER(MATCH(L353,MasterData!$D$3:$D$18,0)),ISNUMBER(MATCH(L353,MasterData!$C$3:$C$18,0))),
    DATEDIF(E353,I353,"d"),
    DATEDIF(E353,TODAY(),"d"))</f>
        <v>2</v>
      </c>
      <c r="S353">
        <f t="shared" ca="1" si="18"/>
        <v>1</v>
      </c>
      <c r="T353">
        <f t="shared" ca="1" si="22"/>
        <v>0</v>
      </c>
      <c r="U353">
        <f t="shared" ca="1" si="20"/>
        <v>0</v>
      </c>
    </row>
    <row r="354" spans="2:21" x14ac:dyDescent="0.35">
      <c r="B354" t="s">
        <v>88</v>
      </c>
      <c r="D354" s="34">
        <v>3014</v>
      </c>
      <c r="E354" s="179">
        <v>45945</v>
      </c>
      <c r="G354" t="s">
        <v>1021</v>
      </c>
      <c r="I354" s="179">
        <v>45945</v>
      </c>
      <c r="K354" t="s">
        <v>347</v>
      </c>
      <c r="L354" t="s">
        <v>171</v>
      </c>
      <c r="M354" t="s">
        <v>1022</v>
      </c>
      <c r="N354" t="s">
        <v>237</v>
      </c>
      <c r="P354" s="204" t="s">
        <v>798</v>
      </c>
      <c r="Q354" s="193" t="str">
        <f>IF(OR(
    AND(COUNTIF(Bugs!A:A,B354)&gt;0,ISNUMBER(SEARCH("x",INDEX(Bugs!C:C,MATCH(B354,Bugs!A:A,0))))),
    AND(COUNTIF(Bugs!B:B,B354)&gt;0,ISNUMBER(SEARCH("x",INDEX(Bugs!C:C,MATCH(B354,Bugs!B:B,0))))),
    AND(COUNTIF(Bugs!A:A,B354)&gt;0,ISNUMBER(SEARCH("x",INDEX(Bugs!D:D,MATCH(B354,Bugs!A:A,0))))),
    AND(COUNTIF(Bugs!B:B,B354)&gt;0,ISNUMBER(SEARCH("x",INDEX(Bugs!D:D,MATCH(B354,Bugs!B:B,0)))))
),"Y","")</f>
        <v/>
      </c>
      <c r="R354">
        <f ca="1">IF(OR(ISNUMBER(MATCH(L354,MasterData!$D$3:$D$18,0)),ISNUMBER(MATCH(L354,MasterData!$C$3:$C$18,0))),
    DATEDIF(E354,I354,"d"),
    DATEDIF(E354,TODAY(),"d"))</f>
        <v>0</v>
      </c>
      <c r="S354">
        <f t="shared" ca="1" si="18"/>
        <v>1</v>
      </c>
      <c r="T354">
        <f t="shared" ca="1" si="22"/>
        <v>0</v>
      </c>
      <c r="U354">
        <f t="shared" ca="1" si="20"/>
        <v>0</v>
      </c>
    </row>
    <row r="355" spans="2:21" x14ac:dyDescent="0.35">
      <c r="B355" t="s">
        <v>89</v>
      </c>
      <c r="D355" s="34">
        <v>3014</v>
      </c>
      <c r="E355" s="179">
        <v>45947</v>
      </c>
      <c r="G355" t="s">
        <v>982</v>
      </c>
      <c r="I355" s="179">
        <v>45947</v>
      </c>
      <c r="K355" t="s">
        <v>241</v>
      </c>
      <c r="L355" t="s">
        <v>164</v>
      </c>
      <c r="M355" t="s">
        <v>1023</v>
      </c>
      <c r="N355" t="s">
        <v>237</v>
      </c>
      <c r="Q355" s="193" t="str">
        <f>IF(OR(
    AND(COUNTIF(Bugs!A:A,B355)&gt;0,ISNUMBER(SEARCH("x",INDEX(Bugs!C:C,MATCH(B355,Bugs!A:A,0))))),
    AND(COUNTIF(Bugs!B:B,B355)&gt;0,ISNUMBER(SEARCH("x",INDEX(Bugs!C:C,MATCH(B355,Bugs!B:B,0))))),
    AND(COUNTIF(Bugs!A:A,B355)&gt;0,ISNUMBER(SEARCH("x",INDEX(Bugs!D:D,MATCH(B355,Bugs!A:A,0))))),
    AND(COUNTIF(Bugs!B:B,B355)&gt;0,ISNUMBER(SEARCH("x",INDEX(Bugs!D:D,MATCH(B355,Bugs!B:B,0)))))
),"Y","")</f>
        <v/>
      </c>
      <c r="R355">
        <f ca="1">IF(OR(ISNUMBER(MATCH(L355,MasterData!$D$3:$D$18,0)),ISNUMBER(MATCH(L355,MasterData!$C$3:$C$18,0))),
    DATEDIF(E355,I355,"d"),
    DATEDIF(E355,TODAY(),"d"))</f>
        <v>60</v>
      </c>
      <c r="S355">
        <f t="shared" ca="1" si="18"/>
        <v>0</v>
      </c>
      <c r="T355">
        <f t="shared" ref="T355" ca="1" si="23">IF(AND($R355&gt;7,R355&lt;=30),1,0)</f>
        <v>0</v>
      </c>
      <c r="U355">
        <f t="shared" ca="1" si="20"/>
        <v>1</v>
      </c>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745D63B0-A4BB-4FCD-8534-7BEC5360FEE3}"/>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241E43D1-C7AA-4E9D-9F82-44F4977A01B7}"/>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C407DD79-B8ED-486C-B362-D4E4DD7B24E9}"/>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A892E357-71FC-40EB-B922-8EA531D52F09}"/>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1BF3E543-F15C-463F-A0FD-B75D037C0463}"/>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72CC98C-A0E4-4E40-9862-403D30360280}"/>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14DED88-A2B4-45A1-8517-8D9A39EBA6EC}"/>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FF579B1-81B6-4E9D-A3F5-214385AB9D8F}"/>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8A52BD6-C872-4BB4-A67A-A328AF8410A1}"/>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E34CC98-D179-4D83-AB8A-8A4C2BD9421A}"/>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2DA56C2-85CB-4919-8D38-8D06951A1A3F}"/>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23905AA-5A26-4C7B-AF1E-8E7D1537815C}"/>
    <hyperlink ref="B241" r:id="rId13" display="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16B8B10B-0046-4DCB-8C86-9E8E03E2F9DC}"/>
    <hyperlink ref="B244" r:id="rId14" display="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4CDA9A86-B124-4739-BB02-05E534A4ED7A}"/>
    <hyperlink ref="B245" r:id="rId15" display="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8677197A-8051-4CE2-93B6-53C09E4717F9}"/>
    <hyperlink ref="B246" r:id="rId16" display="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xr:uid="{B0E2A43C-E305-42A6-8A67-30CA929D05CE}"/>
    <hyperlink ref="B247" r:id="rId17" display="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6DB0D0CF-90B0-4F51-A8C1-00EA257C299C}"/>
    <hyperlink ref="B248" r:id="rId18" display="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0FD09A9A-4532-414A-A92E-32CD271D201E}"/>
    <hyperlink ref="B242" r:id="rId19" display="https://myit.siemens.com/now/nav/ui/classic/params/target/incident.do%3Fsys_id%3Dc5156d00c3eea650fab2bc65e0013162%26sysparm_stack%3D%26sysparm_view%3D" xr:uid="{83757C6A-A742-41FC-B764-AC15B3D54A81}"/>
    <hyperlink ref="B249" r:id="rId20" display="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CD0E4874-CC18-4366-94D6-D1355E8D5F74}"/>
    <hyperlink ref="B250" r:id="rId21" display="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3B3E7F16-6E59-48F1-A767-CE6B56B00E1D}"/>
    <hyperlink ref="B251" r:id="rId22" display="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5D4989A7-62BB-4000-AEFB-EFDECEDCEDBB}"/>
    <hyperlink ref="B253" r:id="rId23" display="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394EA091-B4F9-44FB-A27E-228F4CF98C1B}"/>
    <hyperlink ref="B254" r:id="rId24" display="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392F9712-8AA9-4F80-950B-4CF0B62F2D76}"/>
    <hyperlink ref="B252" r:id="rId25" display="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2B321FB-3CF7-441C-AEC6-036D03CB9D31}"/>
    <hyperlink ref="B255" r:id="rId26" display="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C21DF46-8FE2-40CE-8715-A5633EAD36B8}"/>
    <hyperlink ref="B256" r:id="rId27" display="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374AA50-DFD7-4713-8021-37A652D278FF}"/>
    <hyperlink ref="B257" r:id="rId28" display="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A092B237-BACA-4A6A-89FA-7D0DE20A972A}"/>
    <hyperlink ref="B258" r:id="rId29" display="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18B7B9D-54E6-49A9-AB11-D7A222B5DF1A}"/>
    <hyperlink ref="B259" r:id="rId30" display="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A78DD9A-5CF0-4900-B621-1CABFBFED500}"/>
    <hyperlink ref="B260" r:id="rId31" display="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0F5DC62-CBD0-4D13-B355-AFBAD97FF07C}"/>
    <hyperlink ref="B261" r:id="rId32" display="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19A6393-3C17-4996-8805-BFB0501E439C}"/>
    <hyperlink ref="B262" r:id="rId33" display="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4B5A842-0D95-4DD2-97D1-0B53BB1ABA10}"/>
    <hyperlink ref="B263" r:id="rId34" display="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5DE74DD-E8FB-4CE2-A234-457FB939702F}"/>
    <hyperlink ref="B264" r:id="rId35" display="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B92267C-41D8-4B3F-B724-C9A0A1C1F186}"/>
    <hyperlink ref="B265" r:id="rId36" display="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2A9345E-7DA2-46E2-AFCD-550D30A8512F}"/>
    <hyperlink ref="B266" r:id="rId37" display="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6526E9C-31B7-4CFE-994F-AACB7E7C36F7}"/>
    <hyperlink ref="B268" r:id="rId38" display="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DF66329-C0B2-4FCD-992D-C36FB5FD1743}"/>
    <hyperlink ref="B269" r:id="rId39" display="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95C71E1-5E8D-4647-BE74-88E4E7804ABD}"/>
    <hyperlink ref="B270" r:id="rId40" display="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7083613-E079-434B-B07B-4DCC8B719F58}"/>
    <hyperlink ref="B271" r:id="rId41" display="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831AE82-CF1F-4228-9205-B9236C68E8B0}"/>
    <hyperlink ref="B272" r:id="rId42" display="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B8BDEF7-C6ED-401D-AEAF-64DC47692E81}"/>
    <hyperlink ref="B273" r:id="rId43" display="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CA70EDF-1518-4CA2-ADFC-2589E5975126}"/>
    <hyperlink ref="B274" r:id="rId44" display="https://myit.siemens.com/incident.do?sys_id=3c85b10ac3c0be90304cf7bc7a01312d&amp;sysparm_record_target=incident&amp;sysparm_record_row=2&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1B6EDC1-1019-471E-B447-C972F98CD5D4}"/>
    <hyperlink ref="B275" r:id="rId45" display="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46C0195-51B2-4DCC-BC45-DD6F5445AFEA}"/>
    <hyperlink ref="B276" r:id="rId46" display="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E74D200-A1D4-486E-9F9A-DB8A4E20B1CE}"/>
    <hyperlink ref="B277" r:id="rId47" display="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053636A-E2AE-4BAC-95AE-2F91BF31880D}"/>
    <hyperlink ref="B279" r:id="rId48" display="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8D0714F-6988-4C9A-A27D-562DCC75A77B}"/>
    <hyperlink ref="B280" r:id="rId49" display="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D8F4C64-99CF-4F39-85C7-68E30E2BAF0A}"/>
    <hyperlink ref="B281" r:id="rId50" display="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F027714-FEC6-44DF-9325-74F3872EE54E}"/>
    <hyperlink ref="B283" r:id="rId51" display="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B2C0794-F6D6-4197-BFBD-FABD382A7C93}"/>
    <hyperlink ref="B284" r:id="rId52" display="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5A6198D-2109-48F6-81AE-738AA4181B66}"/>
    <hyperlink ref="B286" r:id="rId53" display="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6036E75-ADEC-4AFD-BC42-9B8CD8898680}"/>
    <hyperlink ref="B287" r:id="rId54" display="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363835E-28C1-40EB-BBF2-8C73BE366CEA}"/>
    <hyperlink ref="B288" r:id="rId55" display="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6A95AA1-89AC-4B11-B7E6-B17910B3D2FE}"/>
    <hyperlink ref="B289" r:id="rId56" display="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90A7F8C-BDEB-4716-BBBF-D55ADDAD71E4}"/>
    <hyperlink ref="B290" r:id="rId57" display="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4760213-FC14-46FF-92B5-4E59685DDDDB}"/>
    <hyperlink ref="B291" r:id="rId58" display="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81BEBAD-47E0-4308-B18E-CAEB09A240E6}"/>
    <hyperlink ref="B292" r:id="rId59" display="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FEBFB78-1982-4D8B-BCFD-0B8DBEE43D21}"/>
    <hyperlink ref="B293" r:id="rId60" display="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8941F40-6A3D-453C-9FEC-653EB3E9D1DE}"/>
    <hyperlink ref="B294" r:id="rId61" display="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8B00DE8-82B0-414E-8270-285BFB159903}"/>
    <hyperlink ref="B295" r:id="rId62" display="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BE96BEB-EFFF-45C1-BDE7-232952E26D0E}"/>
    <hyperlink ref="B296" r:id="rId63" display="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D586E0E-09DF-4967-89FF-F80EE2F83CAB}"/>
    <hyperlink ref="B298" r:id="rId64" display="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FB24215-8E23-451B-AB2B-144063AC627E}"/>
    <hyperlink ref="B299" r:id="rId65" display="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D2162F02-DC8F-446B-9928-2E49F5E976BE}"/>
    <hyperlink ref="B300" r:id="rId66" display="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859ECD6-DC00-44D3-86FD-09B8A746C75F}"/>
    <hyperlink ref="B302" r:id="rId67" display="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2D6F61E2-BEB3-4069-95DE-6B9D894A8318}"/>
    <hyperlink ref="B303" r:id="rId68" display="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663EE325-8501-40BC-A54C-0A6742C54F7E}"/>
    <hyperlink ref="B304" r:id="rId69" display="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D45D4EBB-5C4C-47ED-B4B1-CA868AF94DCE}"/>
    <hyperlink ref="B305" r:id="rId70" display="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3F6392D-27E0-4F19-87B4-6C16C78A64EA}"/>
    <hyperlink ref="B306" r:id="rId71" display="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82559CF-FB0E-492D-BABE-52F89586AD85}"/>
    <hyperlink ref="B307" r:id="rId72" display="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96F031C-F01E-45CB-AA96-A70D6D4B4503}"/>
    <hyperlink ref="B308" r:id="rId73" display="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9028061-D675-41BB-B5A8-918F1545AD3F}"/>
    <hyperlink ref="B309" r:id="rId74" display="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9B33AD7-A7F6-4137-9B44-318C58F9BD2A}"/>
    <hyperlink ref="B310" r:id="rId75" display="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73957F7-03E7-48A2-A27A-27804AE0B0BF}"/>
    <hyperlink ref="B311" r:id="rId76" display="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EB38F79-C0A7-417B-931B-5E7CE234C807}"/>
    <hyperlink ref="B312" r:id="rId77" display="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C06A6E1-DF3F-4EB0-9011-EB3149F36563}"/>
    <hyperlink ref="B313" r:id="rId78" display="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17698CB-592E-4B6A-8A4D-A31F490A3C00}"/>
    <hyperlink ref="B314" r:id="rId79" display="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90D0857-1187-4778-ADD8-A652930AB557}"/>
    <hyperlink ref="B315" r:id="rId80" display="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7079B5C-7207-406D-97AE-39B7DE38F96C}"/>
    <hyperlink ref="B316" r:id="rId81" display="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59FEFBC1-BDA3-4A8B-A8C3-7AC948550867}"/>
    <hyperlink ref="B243" r:id="rId82" display="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0E46729E-EF8F-4AEA-BE50-E975485AA45B}"/>
    <hyperlink ref="B267" r:id="rId83" display="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8A1DB8E-A0E2-4BD2-9619-EBE37916D1CE}"/>
    <hyperlink ref="B278" r:id="rId84" display="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3D81C7D-9459-4616-ADDD-070370D647B4}"/>
    <hyperlink ref="B282" r:id="rId85" display="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1439479-5FAA-4BC6-88AB-1486D23B4A0E}"/>
    <hyperlink ref="B285" r:id="rId86" display="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6F17691-2DB1-480B-B165-F44753866AE7}"/>
    <hyperlink ref="B301" r:id="rId87" display="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806B4048-1872-4E1A-B278-DB92A069D30B}"/>
    <hyperlink ref="B317" r:id="rId88" display="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23CE5DBD-CFA7-494F-8784-02953938E65A}"/>
    <hyperlink ref="B318" r:id="rId89" display="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B21DF68-32DC-4573-A974-07DF16A86ECB}"/>
    <hyperlink ref="B319" r:id="rId90" display="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4B72A46-C986-432A-869B-D3D76ADBF576}"/>
    <hyperlink ref="B320" r:id="rId91" display="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37F03F6-1D41-4E33-9862-1F341094EBDC}"/>
    <hyperlink ref="B321" r:id="rId92" display="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8AB4315-F2A5-40EA-BF9E-18E1D97D1004}"/>
    <hyperlink ref="B322" r:id="rId93" display="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FD67C26-1DE9-4075-A909-4063D506730B}"/>
    <hyperlink ref="B323" r:id="rId94" display="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B1DC88B-C0CC-4827-A969-0191042EF3CC}"/>
    <hyperlink ref="B324" r:id="rId95" display="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409EF2D-8AAB-4542-866D-E9015833BE29}"/>
    <hyperlink ref="B325" r:id="rId96" display="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0E16479-E3EE-41A5-A52D-9C8702883562}"/>
    <hyperlink ref="B326" r:id="rId97" display="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E50CD79-8B1D-4B3E-8051-54C346C1AA30}"/>
    <hyperlink ref="B327" r:id="rId98" display="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168EF21-23A3-4970-97FA-866AE7B526FE}"/>
    <hyperlink ref="B328" r:id="rId99" display="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7095D02-E4CA-483D-849B-319F481EDF68}"/>
    <hyperlink ref="B329" r:id="rId100" display="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0F925F-2D54-4F61-BD90-646158421ED6}"/>
    <hyperlink ref="B330" r:id="rId101" display="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01001E31-439B-4104-9D06-F89EC8F6A2A7}"/>
    <hyperlink ref="B331" r:id="rId102" display="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B0F3C6C-D916-485D-8470-60B321DB76A7}"/>
    <hyperlink ref="B332" r:id="rId103" display="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912F9FF-9934-477F-935B-DEC93D390378}"/>
    <hyperlink ref="B333" r:id="rId104" display="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C15842B-1355-4965-B024-9173018F3DD9}"/>
    <hyperlink ref="B334" r:id="rId105" display="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F299A39-0669-41C8-B2DA-51B8DA3CCC06}"/>
    <hyperlink ref="B335" r:id="rId106" display="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D1735CE-DB12-4D1B-8DDF-8E590CD35398}"/>
    <hyperlink ref="B336" r:id="rId107" display="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6101DC4-6490-4D93-9A7D-D15615DC92FE}"/>
    <hyperlink ref="B337" r:id="rId108" display="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F45DD66-DFD4-4BFE-A125-8A7AABFA488D}"/>
    <hyperlink ref="B338" r:id="rId109" display="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9C36C67-9540-444A-A487-C7F03D606D79}"/>
    <hyperlink ref="B339" r:id="rId110" display="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79B2848-1C2C-4FE6-A53D-9603F3012F78}"/>
    <hyperlink ref="B340" r:id="rId111" display="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C3D205B-403F-443A-8407-537719A2A481}"/>
    <hyperlink ref="B341" r:id="rId112" display="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99EBB4F-55D7-465F-A0CF-CB1AF8AAD673}"/>
    <hyperlink ref="B342" r:id="rId113" display="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9E1CC5E-6B15-49ED-ADA5-80CA8B259A85}"/>
    <hyperlink ref="B343" r:id="rId114" display="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AC44F81-41B1-424C-A297-35B78E4DFE6C}"/>
    <hyperlink ref="B344" r:id="rId115" display="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68786FE-0A93-4E0B-9890-47AA141E7B1C}"/>
    <hyperlink ref="B348" r:id="rId116" display="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6CE4531-E588-4B02-918E-C20E4534D451}"/>
    <hyperlink ref="B347" r:id="rId117" display="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E138137-26D5-4CCB-BE4F-B87A9426E85C}"/>
    <hyperlink ref="B346" r:id="rId118" display="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AC47DB3-00D0-4F6C-ADDC-24086C803964}"/>
    <hyperlink ref="B345" r:id="rId119" display="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CE90693-4D20-4E98-8CC8-68C1B4BF9D3B}"/>
    <hyperlink ref="B349" r:id="rId120" display="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D2FEFF6-75E2-4034-99E0-44ABB995E095}"/>
    <hyperlink ref="B350" r:id="rId121" display="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CFFA308-A306-4679-B0AD-5F54E9DA3DD2}"/>
    <hyperlink ref="B351" r:id="rId122" display="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CD79F75-F77F-43B5-974F-ABBE4D00FD6A}"/>
    <hyperlink ref="B352" r:id="rId123" display="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A45C620-7617-4E49-8130-D67A4DA1B785}"/>
    <hyperlink ref="B353" r:id="rId124" display="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73DD35C-82C2-40AC-ADFD-9975681E31B3}"/>
    <hyperlink ref="B354" r:id="rId125" display="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D40C31B-7D3F-40FA-B659-5C4EFC61F139}"/>
    <hyperlink ref="B355" r:id="rId126" display="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9D3E30A-CED6-490D-8E1D-6BE7748E1A9A}"/>
  </hyperlinks>
  <pageMargins left="0.7" right="0.7" top="0.75" bottom="0.75" header="0.3" footer="0.3"/>
  <tableParts count="1">
    <tablePart r:id="rId127"/>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9B363-2707-4853-9FFE-111B3258306B}">
  <dimension ref="A1:V378"/>
  <sheetViews>
    <sheetView zoomScale="55" zoomScaleNormal="55" workbookViewId="0">
      <selection activeCell="R41" sqref="R41"/>
    </sheetView>
  </sheetViews>
  <sheetFormatPr defaultRowHeight="14.5" x14ac:dyDescent="0.35"/>
  <cols>
    <col min="1" max="1" width="13.54296875" bestFit="1" customWidth="1"/>
    <col min="2" max="2" width="19.81640625" customWidth="1"/>
    <col min="3" max="3" width="13.81640625" customWidth="1"/>
    <col min="4" max="4" width="9.7265625" bestFit="1" customWidth="1"/>
    <col min="5" max="5" width="18.7265625" customWidth="1"/>
    <col min="6" max="6" width="12.453125" customWidth="1"/>
    <col min="7" max="7" width="60.7265625" customWidth="1"/>
    <col min="8" max="8" width="31" customWidth="1"/>
    <col min="9" max="9" width="19.54296875" customWidth="1"/>
    <col min="10" max="10" width="30.81640625" customWidth="1"/>
    <col min="11" max="11" width="12.453125" customWidth="1"/>
    <col min="12" max="12" width="17.453125" customWidth="1"/>
    <col min="13" max="13" width="81.1796875" customWidth="1"/>
    <col min="14" max="14" width="39.1796875" customWidth="1"/>
    <col min="15" max="15" width="16.1796875" bestFit="1" customWidth="1"/>
    <col min="16" max="16" width="13.7265625" style="193" bestFit="1" customWidth="1"/>
    <col min="17" max="17" width="13.7265625" style="193" customWidth="1"/>
    <col min="18" max="18" width="17" bestFit="1" customWidth="1"/>
    <col min="19" max="19" width="14.81640625" bestFit="1" customWidth="1"/>
    <col min="20" max="20" width="15.81640625" bestFit="1" customWidth="1"/>
    <col min="21" max="21" width="15.453125" bestFit="1" customWidth="1"/>
  </cols>
  <sheetData>
    <row r="1" spans="1:21" x14ac:dyDescent="0.35">
      <c r="A1" t="s">
        <v>1</v>
      </c>
      <c r="B1" t="s">
        <v>0</v>
      </c>
      <c r="C1" t="s">
        <v>214</v>
      </c>
      <c r="D1" t="s">
        <v>215</v>
      </c>
      <c r="E1" t="s">
        <v>216</v>
      </c>
      <c r="F1" t="s">
        <v>217</v>
      </c>
      <c r="G1" t="s">
        <v>218</v>
      </c>
      <c r="H1" t="s">
        <v>219</v>
      </c>
      <c r="I1" t="s">
        <v>220</v>
      </c>
      <c r="J1" t="s">
        <v>221</v>
      </c>
      <c r="K1" t="s">
        <v>161</v>
      </c>
      <c r="L1" t="s">
        <v>222</v>
      </c>
      <c r="M1" t="s">
        <v>223</v>
      </c>
      <c r="N1" t="s">
        <v>224</v>
      </c>
      <c r="O1" t="s">
        <v>225</v>
      </c>
      <c r="P1" s="193" t="s">
        <v>797</v>
      </c>
      <c r="Q1" s="193" t="s">
        <v>978</v>
      </c>
      <c r="R1" t="s">
        <v>226</v>
      </c>
      <c r="S1" t="s">
        <v>694</v>
      </c>
      <c r="T1" t="s">
        <v>695</v>
      </c>
      <c r="U1" t="s">
        <v>696</v>
      </c>
    </row>
    <row r="2" spans="1:21" x14ac:dyDescent="0.35">
      <c r="A2">
        <v>6000127070</v>
      </c>
      <c r="B2" t="s">
        <v>229</v>
      </c>
      <c r="C2" t="s">
        <v>230</v>
      </c>
      <c r="D2" s="34" t="s">
        <v>231</v>
      </c>
      <c r="E2" s="1">
        <v>45663</v>
      </c>
      <c r="F2" s="1"/>
      <c r="G2" t="s">
        <v>232</v>
      </c>
      <c r="H2" t="s">
        <v>233</v>
      </c>
      <c r="I2" s="1">
        <v>45727</v>
      </c>
      <c r="J2" t="s">
        <v>234</v>
      </c>
      <c r="K2" t="s">
        <v>235</v>
      </c>
      <c r="L2" t="s">
        <v>171</v>
      </c>
      <c r="M2" t="s">
        <v>236</v>
      </c>
      <c r="N2" t="s">
        <v>237</v>
      </c>
      <c r="O2" t="s">
        <v>230</v>
      </c>
      <c r="P2" s="193" t="str">
        <f>IF(OR(AND(A2&lt;&gt;"",COUNTIF(Bugs!B:B,A2)&gt;0),AND(B2&lt;&gt;"",COUNTIF(Bugs!A:A,B2)&gt;0)),"Y","")</f>
        <v/>
      </c>
      <c r="Q2" s="193" t="str">
        <f>IF(OR(
    AND(COUNTIF(Bugs!A:A,B2)&gt;0,ISNUMBER(SEARCH("x",INDEX(Bugs!C:C,MATCH(B2,Bugs!A:A,0))))),
    AND(COUNTIF(Bugs!B:B,B2)&gt;0,ISNUMBER(SEARCH("x",INDEX(Bugs!C:C,MATCH(B2,Bugs!B:B,0))))),
    AND(COUNTIF(Bugs!A:A,B2)&gt;0,ISNUMBER(SEARCH("x",INDEX(Bugs!D:D,MATCH(B2,Bugs!A:A,0))))),
    AND(COUNTIF(Bugs!B:B,B2)&gt;0,ISNUMBER(SEARCH("x",INDEX(Bugs!D:D,MATCH(B2,Bugs!B:B,0)))))
),"Y","")</f>
        <v/>
      </c>
      <c r="R2">
        <f ca="1">IF(OR(ISNUMBER(MATCH(L2,MasterData!$D$3:$D$18,0)),ISNUMBER(MATCH(L2,MasterData!$C$3:$C$18,0))),
    DATEDIF(E2,I2,"d"),
    DATEDIF(E2,TODAY(),"d"))</f>
        <v>64</v>
      </c>
      <c r="S2">
        <f ca="1">IF(AND($R2&gt;=0,$R2&lt;=7),1,0)</f>
        <v>0</v>
      </c>
      <c r="T2">
        <f ca="1">IF(AND($R2&gt;7,R2&lt;=30),1,0)</f>
        <v>0</v>
      </c>
      <c r="U2">
        <f ca="1">IF($R2&gt;30,1,0)</f>
        <v>1</v>
      </c>
    </row>
    <row r="3" spans="1:21" x14ac:dyDescent="0.35">
      <c r="A3">
        <v>6000127209</v>
      </c>
      <c r="B3" t="s">
        <v>238</v>
      </c>
      <c r="C3" t="s">
        <v>230</v>
      </c>
      <c r="D3" s="34" t="s">
        <v>231</v>
      </c>
      <c r="E3" s="1">
        <v>45664</v>
      </c>
      <c r="F3" s="1"/>
      <c r="G3" t="s">
        <v>239</v>
      </c>
      <c r="H3" t="s">
        <v>240</v>
      </c>
      <c r="I3" s="1">
        <v>45673</v>
      </c>
      <c r="J3" t="s">
        <v>234</v>
      </c>
      <c r="K3" t="s">
        <v>241</v>
      </c>
      <c r="L3" t="s">
        <v>171</v>
      </c>
      <c r="M3" t="s">
        <v>242</v>
      </c>
      <c r="N3" t="s">
        <v>237</v>
      </c>
      <c r="O3" t="s">
        <v>230</v>
      </c>
      <c r="P3" s="193" t="str">
        <f>IF(OR(AND(A3&lt;&gt;"",COUNTIF(Bugs!B:B,A3)&gt;0),AND(B3&lt;&gt;"",COUNTIF(Bugs!A:A,B3)&gt;0)),"Y","")</f>
        <v/>
      </c>
      <c r="Q3" s="193" t="str">
        <f>IF(OR(
    AND(COUNTIF(Bugs!A:A,B3)&gt;0,ISNUMBER(SEARCH("x",INDEX(Bugs!C:C,MATCH(B3,Bugs!A:A,0))))),
    AND(COUNTIF(Bugs!B:B,B3)&gt;0,ISNUMBER(SEARCH("x",INDEX(Bugs!C:C,MATCH(B3,Bugs!B:B,0))))),
    AND(COUNTIF(Bugs!A:A,B3)&gt;0,ISNUMBER(SEARCH("x",INDEX(Bugs!D:D,MATCH(B3,Bugs!A:A,0))))),
    AND(COUNTIF(Bugs!B:B,B3)&gt;0,ISNUMBER(SEARCH("x",INDEX(Bugs!D:D,MATCH(B3,Bugs!B:B,0)))))
),"Y","")</f>
        <v/>
      </c>
      <c r="R3">
        <f ca="1">IF(OR(ISNUMBER(MATCH(L3,MasterData!$D$3:$D$18,0)),ISNUMBER(MATCH(L3,MasterData!$C$3:$C$18,0))),
    DATEDIF(E3,I3,"d"),
    DATEDIF(E3,TODAY(),"d"))</f>
        <v>9</v>
      </c>
      <c r="S3">
        <f t="shared" ref="S3:S66" ca="1" si="0">IF(AND($R3&gt;=0,$R3&lt;=7),1,0)</f>
        <v>0</v>
      </c>
      <c r="T3">
        <f t="shared" ref="T3:T66" ca="1" si="1">IF(AND($R3&gt;7,R3&lt;=30),1,0)</f>
        <v>1</v>
      </c>
      <c r="U3">
        <f t="shared" ref="U3:U66" ca="1" si="2">IF($R3&gt;30,1,0)</f>
        <v>0</v>
      </c>
    </row>
    <row r="4" spans="1:21" x14ac:dyDescent="0.35">
      <c r="A4">
        <v>6000127632</v>
      </c>
      <c r="B4" t="s">
        <v>243</v>
      </c>
      <c r="C4" t="s">
        <v>230</v>
      </c>
      <c r="D4" s="34" t="s">
        <v>231</v>
      </c>
      <c r="E4" s="1">
        <v>45667</v>
      </c>
      <c r="F4" s="1"/>
      <c r="G4" t="s">
        <v>244</v>
      </c>
      <c r="H4" t="s">
        <v>245</v>
      </c>
      <c r="I4" s="1">
        <v>45679</v>
      </c>
      <c r="J4" t="s">
        <v>234</v>
      </c>
      <c r="K4" t="s">
        <v>235</v>
      </c>
      <c r="L4" t="s">
        <v>171</v>
      </c>
      <c r="M4" t="s">
        <v>246</v>
      </c>
      <c r="N4" t="s">
        <v>237</v>
      </c>
      <c r="O4" t="s">
        <v>230</v>
      </c>
      <c r="P4" s="193" t="str">
        <f>IF(OR(AND(A4&lt;&gt;"",COUNTIF(Bugs!B:B,A4)&gt;0),AND(B4&lt;&gt;"",COUNTIF(Bugs!A:A,B4)&gt;0)),"Y","")</f>
        <v/>
      </c>
      <c r="Q4" s="193" t="str">
        <f>IF(OR(
    AND(COUNTIF(Bugs!A:A,B4)&gt;0,ISNUMBER(SEARCH("x",INDEX(Bugs!C:C,MATCH(B4,Bugs!A:A,0))))),
    AND(COUNTIF(Bugs!B:B,B4)&gt;0,ISNUMBER(SEARCH("x",INDEX(Bugs!C:C,MATCH(B4,Bugs!B:B,0))))),
    AND(COUNTIF(Bugs!A:A,B4)&gt;0,ISNUMBER(SEARCH("x",INDEX(Bugs!D:D,MATCH(B4,Bugs!A:A,0))))),
    AND(COUNTIF(Bugs!B:B,B4)&gt;0,ISNUMBER(SEARCH("x",INDEX(Bugs!D:D,MATCH(B4,Bugs!B:B,0)))))
),"Y","")</f>
        <v/>
      </c>
      <c r="R4">
        <f ca="1">IF(OR(ISNUMBER(MATCH(L4,MasterData!$D$3:$D$18,0)),ISNUMBER(MATCH(L4,MasterData!$C$3:$C$18,0))),
    DATEDIF(E4,I4,"d"),
    DATEDIF(E4,TODAY(),"d"))</f>
        <v>12</v>
      </c>
      <c r="S4">
        <f t="shared" ca="1" si="0"/>
        <v>0</v>
      </c>
      <c r="T4">
        <f t="shared" ca="1" si="1"/>
        <v>1</v>
      </c>
      <c r="U4">
        <f t="shared" ca="1" si="2"/>
        <v>0</v>
      </c>
    </row>
    <row r="5" spans="1:21" x14ac:dyDescent="0.35">
      <c r="A5">
        <v>6000128352</v>
      </c>
      <c r="B5" t="s">
        <v>230</v>
      </c>
      <c r="C5" t="s">
        <v>230</v>
      </c>
      <c r="D5" s="34" t="s">
        <v>247</v>
      </c>
      <c r="E5" s="1">
        <v>45674</v>
      </c>
      <c r="F5" s="1"/>
      <c r="G5" t="s">
        <v>248</v>
      </c>
      <c r="H5" t="s">
        <v>240</v>
      </c>
      <c r="I5" s="1">
        <v>45688</v>
      </c>
      <c r="J5" t="s">
        <v>201</v>
      </c>
      <c r="K5" t="s">
        <v>241</v>
      </c>
      <c r="L5" t="s">
        <v>171</v>
      </c>
      <c r="M5" t="s">
        <v>249</v>
      </c>
      <c r="N5" t="s">
        <v>237</v>
      </c>
      <c r="O5" t="s">
        <v>230</v>
      </c>
      <c r="P5" s="193" t="str">
        <f>IF(OR(AND(A5&lt;&gt;"",COUNTIF(Bugs!B:B,A5)&gt;0),AND(B5&lt;&gt;"",COUNTIF(Bugs!A:A,B5)&gt;0)),"Y","")</f>
        <v/>
      </c>
      <c r="Q5" s="193" t="str">
        <f>IF(OR(
    AND(COUNTIF(Bugs!A:A,B5)&gt;0,ISNUMBER(SEARCH("x",INDEX(Bugs!C:C,MATCH(B5,Bugs!A:A,0))))),
    AND(COUNTIF(Bugs!B:B,B5)&gt;0,ISNUMBER(SEARCH("x",INDEX(Bugs!C:C,MATCH(B5,Bugs!B:B,0))))),
    AND(COUNTIF(Bugs!A:A,B5)&gt;0,ISNUMBER(SEARCH("x",INDEX(Bugs!D:D,MATCH(B5,Bugs!A:A,0))))),
    AND(COUNTIF(Bugs!B:B,B5)&gt;0,ISNUMBER(SEARCH("x",INDEX(Bugs!D:D,MATCH(B5,Bugs!B:B,0)))))
),"Y","")</f>
        <v/>
      </c>
      <c r="R5">
        <f ca="1">IF(OR(ISNUMBER(MATCH(L5,MasterData!$D$3:$D$18,0)),ISNUMBER(MATCH(L5,MasterData!$C$3:$C$18,0))),
    DATEDIF(E5,I5,"d"),
    DATEDIF(E5,TODAY(),"d"))</f>
        <v>14</v>
      </c>
      <c r="S5">
        <f t="shared" ca="1" si="0"/>
        <v>0</v>
      </c>
      <c r="T5">
        <f t="shared" ca="1" si="1"/>
        <v>1</v>
      </c>
      <c r="U5">
        <f t="shared" ca="1" si="2"/>
        <v>0</v>
      </c>
    </row>
    <row r="6" spans="1:21" x14ac:dyDescent="0.35">
      <c r="A6">
        <v>6000128500</v>
      </c>
      <c r="B6" t="s">
        <v>250</v>
      </c>
      <c r="C6" t="s">
        <v>230</v>
      </c>
      <c r="D6" s="34" t="s">
        <v>251</v>
      </c>
      <c r="E6" s="1">
        <v>45677</v>
      </c>
      <c r="F6" s="1"/>
      <c r="G6" t="s">
        <v>252</v>
      </c>
      <c r="H6" t="s">
        <v>245</v>
      </c>
      <c r="I6" s="1">
        <v>45684</v>
      </c>
      <c r="J6" t="s">
        <v>234</v>
      </c>
      <c r="K6" t="s">
        <v>235</v>
      </c>
      <c r="L6" t="s">
        <v>171</v>
      </c>
      <c r="M6" t="s">
        <v>253</v>
      </c>
      <c r="N6" t="s">
        <v>237</v>
      </c>
      <c r="O6" t="s">
        <v>230</v>
      </c>
      <c r="P6" s="193" t="str">
        <f>IF(OR(AND(A6&lt;&gt;"",COUNTIF(Bugs!B:B,A6)&gt;0),AND(B6&lt;&gt;"",COUNTIF(Bugs!A:A,B6)&gt;0)),"Y","")</f>
        <v/>
      </c>
      <c r="Q6" s="193" t="str">
        <f>IF(OR(
    AND(COUNTIF(Bugs!A:A,B6)&gt;0,ISNUMBER(SEARCH("x",INDEX(Bugs!C:C,MATCH(B6,Bugs!A:A,0))))),
    AND(COUNTIF(Bugs!B:B,B6)&gt;0,ISNUMBER(SEARCH("x",INDEX(Bugs!C:C,MATCH(B6,Bugs!B:B,0))))),
    AND(COUNTIF(Bugs!A:A,B6)&gt;0,ISNUMBER(SEARCH("x",INDEX(Bugs!D:D,MATCH(B6,Bugs!A:A,0))))),
    AND(COUNTIF(Bugs!B:B,B6)&gt;0,ISNUMBER(SEARCH("x",INDEX(Bugs!D:D,MATCH(B6,Bugs!B:B,0)))))
),"Y","")</f>
        <v/>
      </c>
      <c r="R6">
        <f ca="1">IF(OR(ISNUMBER(MATCH(L6,MasterData!$D$3:$D$18,0)),ISNUMBER(MATCH(L6,MasterData!$C$3:$C$18,0))),
    DATEDIF(E6,I6,"d"),
    DATEDIF(E6,TODAY(),"d"))</f>
        <v>7</v>
      </c>
      <c r="S6">
        <f t="shared" ca="1" si="0"/>
        <v>1</v>
      </c>
      <c r="T6">
        <f t="shared" ca="1" si="1"/>
        <v>0</v>
      </c>
      <c r="U6">
        <f t="shared" ca="1" si="2"/>
        <v>0</v>
      </c>
    </row>
    <row r="7" spans="1:21" x14ac:dyDescent="0.35">
      <c r="A7" s="72">
        <v>6000128546</v>
      </c>
      <c r="B7" s="72" t="s">
        <v>4</v>
      </c>
      <c r="C7" s="72" t="s">
        <v>230</v>
      </c>
      <c r="D7" s="180" t="s">
        <v>254</v>
      </c>
      <c r="E7" s="73">
        <v>45677</v>
      </c>
      <c r="F7" s="73">
        <v>45947</v>
      </c>
      <c r="G7" s="72" t="s">
        <v>255</v>
      </c>
      <c r="H7" s="72" t="s">
        <v>245</v>
      </c>
      <c r="I7" s="73">
        <v>45875</v>
      </c>
      <c r="J7" s="72" t="s">
        <v>560</v>
      </c>
      <c r="K7" s="72" t="s">
        <v>241</v>
      </c>
      <c r="L7" s="72" t="s">
        <v>164</v>
      </c>
      <c r="M7" s="72" t="s">
        <v>257</v>
      </c>
      <c r="N7" s="72" t="s">
        <v>237</v>
      </c>
      <c r="O7" t="s">
        <v>230</v>
      </c>
      <c r="P7" s="193" t="str">
        <f>IF(OR(AND(A7&lt;&gt;"",COUNTIF(Bugs!B:B,A7)&gt;0),AND(B7&lt;&gt;"",COUNTIF(Bugs!A:A,B7)&gt;0)),"Y","")</f>
        <v>Y</v>
      </c>
      <c r="Q7" s="193" t="str">
        <f>IF(OR(
    AND(COUNTIF(Bugs!A:A,B7)&gt;0,ISNUMBER(SEARCH("x",INDEX(Bugs!C:C,MATCH(B7,Bugs!A:A,0))))),
    AND(COUNTIF(Bugs!B:B,B7)&gt;0,ISNUMBER(SEARCH("x",INDEX(Bugs!C:C,MATCH(B7,Bugs!B:B,0))))),
    AND(COUNTIF(Bugs!A:A,B7)&gt;0,ISNUMBER(SEARCH("x",INDEX(Bugs!D:D,MATCH(B7,Bugs!A:A,0))))),
    AND(COUNTIF(Bugs!B:B,B7)&gt;0,ISNUMBER(SEARCH("x",INDEX(Bugs!D:D,MATCH(B7,Bugs!B:B,0)))))
),"Y","")</f>
        <v/>
      </c>
      <c r="R7">
        <v>-1</v>
      </c>
      <c r="S7">
        <f t="shared" si="0"/>
        <v>0</v>
      </c>
      <c r="T7">
        <f t="shared" si="1"/>
        <v>0</v>
      </c>
      <c r="U7">
        <v>1</v>
      </c>
    </row>
    <row r="8" spans="1:21" x14ac:dyDescent="0.35">
      <c r="A8">
        <v>6000128759</v>
      </c>
      <c r="B8" t="s">
        <v>258</v>
      </c>
      <c r="C8" t="s">
        <v>230</v>
      </c>
      <c r="D8" s="34" t="s">
        <v>251</v>
      </c>
      <c r="E8" s="1">
        <v>45679</v>
      </c>
      <c r="F8" s="1"/>
      <c r="G8" t="s">
        <v>259</v>
      </c>
      <c r="H8" t="s">
        <v>245</v>
      </c>
      <c r="I8" s="1">
        <v>45686</v>
      </c>
      <c r="J8" t="s">
        <v>234</v>
      </c>
      <c r="K8" t="s">
        <v>235</v>
      </c>
      <c r="L8" t="s">
        <v>171</v>
      </c>
      <c r="M8" t="s">
        <v>260</v>
      </c>
      <c r="N8" t="s">
        <v>237</v>
      </c>
      <c r="O8" t="s">
        <v>230</v>
      </c>
      <c r="P8" s="193" t="str">
        <f>IF(OR(AND(A8&lt;&gt;"",COUNTIF(Bugs!B:B,A8)&gt;0),AND(B8&lt;&gt;"",COUNTIF(Bugs!A:A,B8)&gt;0)),"Y","")</f>
        <v/>
      </c>
      <c r="Q8" s="193" t="str">
        <f>IF(OR(
    AND(COUNTIF(Bugs!A:A,B8)&gt;0,ISNUMBER(SEARCH("x",INDEX(Bugs!C:C,MATCH(B8,Bugs!A:A,0))))),
    AND(COUNTIF(Bugs!B:B,B8)&gt;0,ISNUMBER(SEARCH("x",INDEX(Bugs!C:C,MATCH(B8,Bugs!B:B,0))))),
    AND(COUNTIF(Bugs!A:A,B8)&gt;0,ISNUMBER(SEARCH("x",INDEX(Bugs!D:D,MATCH(B8,Bugs!A:A,0))))),
    AND(COUNTIF(Bugs!B:B,B8)&gt;0,ISNUMBER(SEARCH("x",INDEX(Bugs!D:D,MATCH(B8,Bugs!B:B,0)))))
),"Y","")</f>
        <v/>
      </c>
      <c r="R8">
        <f ca="1">IF(OR(ISNUMBER(MATCH(L8,MasterData!$D$3:$D$18,0)),ISNUMBER(MATCH(L8,MasterData!$C$3:$C$18,0))),
    DATEDIF(E8,I8,"d"),
    DATEDIF(E8,TODAY(),"d"))</f>
        <v>7</v>
      </c>
      <c r="S8">
        <f t="shared" ca="1" si="0"/>
        <v>1</v>
      </c>
      <c r="T8">
        <f t="shared" ca="1" si="1"/>
        <v>0</v>
      </c>
      <c r="U8">
        <f t="shared" ca="1" si="2"/>
        <v>0</v>
      </c>
    </row>
    <row r="9" spans="1:21" x14ac:dyDescent="0.35">
      <c r="A9">
        <v>6000129022</v>
      </c>
      <c r="B9" t="s">
        <v>261</v>
      </c>
      <c r="C9" t="s">
        <v>230</v>
      </c>
      <c r="D9" s="34" t="s">
        <v>231</v>
      </c>
      <c r="E9" s="1">
        <v>45680</v>
      </c>
      <c r="F9" s="1"/>
      <c r="G9" t="s">
        <v>262</v>
      </c>
      <c r="H9" t="s">
        <v>245</v>
      </c>
      <c r="I9" s="1">
        <v>45705</v>
      </c>
      <c r="J9" t="s">
        <v>234</v>
      </c>
      <c r="K9" t="s">
        <v>235</v>
      </c>
      <c r="L9" t="s">
        <v>171</v>
      </c>
      <c r="M9" t="s">
        <v>263</v>
      </c>
      <c r="N9" t="s">
        <v>237</v>
      </c>
      <c r="O9" t="s">
        <v>230</v>
      </c>
      <c r="P9" s="193" t="str">
        <f>IF(OR(AND(A9&lt;&gt;"",COUNTIF(Bugs!B:B,A9)&gt;0),AND(B9&lt;&gt;"",COUNTIF(Bugs!A:A,B9)&gt;0)),"Y","")</f>
        <v/>
      </c>
      <c r="Q9" s="193" t="str">
        <f>IF(OR(
    AND(COUNTIF(Bugs!A:A,B9)&gt;0,ISNUMBER(SEARCH("x",INDEX(Bugs!C:C,MATCH(B9,Bugs!A:A,0))))),
    AND(COUNTIF(Bugs!B:B,B9)&gt;0,ISNUMBER(SEARCH("x",INDEX(Bugs!C:C,MATCH(B9,Bugs!B:B,0))))),
    AND(COUNTIF(Bugs!A:A,B9)&gt;0,ISNUMBER(SEARCH("x",INDEX(Bugs!D:D,MATCH(B9,Bugs!A:A,0))))),
    AND(COUNTIF(Bugs!B:B,B9)&gt;0,ISNUMBER(SEARCH("x",INDEX(Bugs!D:D,MATCH(B9,Bugs!B:B,0)))))
),"Y","")</f>
        <v/>
      </c>
      <c r="R9">
        <f ca="1">IF(OR(ISNUMBER(MATCH(L9,MasterData!$D$3:$D$18,0)),ISNUMBER(MATCH(L9,MasterData!$C$3:$C$18,0))),
    DATEDIF(E9,I9,"d"),
    DATEDIF(E9,TODAY(),"d"))</f>
        <v>25</v>
      </c>
      <c r="S9">
        <f t="shared" ca="1" si="0"/>
        <v>0</v>
      </c>
      <c r="T9">
        <f t="shared" ca="1" si="1"/>
        <v>1</v>
      </c>
      <c r="U9">
        <f t="shared" ca="1" si="2"/>
        <v>0</v>
      </c>
    </row>
    <row r="10" spans="1:21" x14ac:dyDescent="0.35">
      <c r="A10">
        <v>6000129245</v>
      </c>
      <c r="B10" t="s">
        <v>264</v>
      </c>
      <c r="C10" t="s">
        <v>230</v>
      </c>
      <c r="D10" s="34" t="s">
        <v>251</v>
      </c>
      <c r="E10" s="1">
        <v>45684</v>
      </c>
      <c r="F10" s="1"/>
      <c r="G10" t="s">
        <v>265</v>
      </c>
      <c r="H10" t="s">
        <v>245</v>
      </c>
      <c r="I10" s="1">
        <v>45691</v>
      </c>
      <c r="J10" t="s">
        <v>234</v>
      </c>
      <c r="K10" t="s">
        <v>235</v>
      </c>
      <c r="L10" t="s">
        <v>171</v>
      </c>
      <c r="M10" t="s">
        <v>266</v>
      </c>
      <c r="N10" t="s">
        <v>237</v>
      </c>
      <c r="O10" t="s">
        <v>230</v>
      </c>
      <c r="P10" s="193" t="str">
        <f>IF(OR(AND(A10&lt;&gt;"",COUNTIF(Bugs!B:B,A10)&gt;0),AND(B10&lt;&gt;"",COUNTIF(Bugs!A:A,B10)&gt;0)),"Y","")</f>
        <v/>
      </c>
      <c r="Q10" s="193" t="str">
        <f>IF(OR(
    AND(COUNTIF(Bugs!A:A,B10)&gt;0,ISNUMBER(SEARCH("x",INDEX(Bugs!C:C,MATCH(B10,Bugs!A:A,0))))),
    AND(COUNTIF(Bugs!B:B,B10)&gt;0,ISNUMBER(SEARCH("x",INDEX(Bugs!C:C,MATCH(B10,Bugs!B:B,0))))),
    AND(COUNTIF(Bugs!A:A,B10)&gt;0,ISNUMBER(SEARCH("x",INDEX(Bugs!D:D,MATCH(B10,Bugs!A:A,0))))),
    AND(COUNTIF(Bugs!B:B,B10)&gt;0,ISNUMBER(SEARCH("x",INDEX(Bugs!D:D,MATCH(B10,Bugs!B:B,0)))))
),"Y","")</f>
        <v/>
      </c>
      <c r="R10">
        <f ca="1">IF(OR(ISNUMBER(MATCH(L10,MasterData!$D$3:$D$18,0)),ISNUMBER(MATCH(L10,MasterData!$C$3:$C$18,0))),
    DATEDIF(E10,I10,"d"),
    DATEDIF(E10,TODAY(),"d"))</f>
        <v>7</v>
      </c>
      <c r="S10">
        <f t="shared" ca="1" si="0"/>
        <v>1</v>
      </c>
      <c r="T10">
        <f t="shared" ca="1" si="1"/>
        <v>0</v>
      </c>
      <c r="U10">
        <f t="shared" ca="1" si="2"/>
        <v>0</v>
      </c>
    </row>
    <row r="11" spans="1:21" x14ac:dyDescent="0.35">
      <c r="A11">
        <v>6000129304</v>
      </c>
      <c r="B11" t="s">
        <v>267</v>
      </c>
      <c r="C11" t="s">
        <v>230</v>
      </c>
      <c r="D11" s="34" t="s">
        <v>254</v>
      </c>
      <c r="E11" s="1">
        <v>45684</v>
      </c>
      <c r="F11" s="1"/>
      <c r="G11" t="s">
        <v>268</v>
      </c>
      <c r="H11" t="s">
        <v>240</v>
      </c>
      <c r="I11" s="1">
        <v>45693</v>
      </c>
      <c r="J11" t="s">
        <v>234</v>
      </c>
      <c r="K11" t="s">
        <v>235</v>
      </c>
      <c r="L11" t="s">
        <v>171</v>
      </c>
      <c r="M11" t="s">
        <v>269</v>
      </c>
      <c r="N11" t="s">
        <v>237</v>
      </c>
      <c r="O11" t="s">
        <v>230</v>
      </c>
      <c r="P11" s="193" t="str">
        <f>IF(OR(AND(A11&lt;&gt;"",COUNTIF(Bugs!B:B,A11)&gt;0),AND(B11&lt;&gt;"",COUNTIF(Bugs!A:A,B11)&gt;0)),"Y","")</f>
        <v/>
      </c>
      <c r="Q11" s="193" t="str">
        <f>IF(OR(
    AND(COUNTIF(Bugs!A:A,B11)&gt;0,ISNUMBER(SEARCH("x",INDEX(Bugs!C:C,MATCH(B11,Bugs!A:A,0))))),
    AND(COUNTIF(Bugs!B:B,B11)&gt;0,ISNUMBER(SEARCH("x",INDEX(Bugs!C:C,MATCH(B11,Bugs!B:B,0))))),
    AND(COUNTIF(Bugs!A:A,B11)&gt;0,ISNUMBER(SEARCH("x",INDEX(Bugs!D:D,MATCH(B11,Bugs!A:A,0))))),
    AND(COUNTIF(Bugs!B:B,B11)&gt;0,ISNUMBER(SEARCH("x",INDEX(Bugs!D:D,MATCH(B11,Bugs!B:B,0)))))
),"Y","")</f>
        <v/>
      </c>
      <c r="R11">
        <f ca="1">IF(OR(ISNUMBER(MATCH(L11,MasterData!$D$3:$D$18,0)),ISNUMBER(MATCH(L11,MasterData!$C$3:$C$18,0))),
    DATEDIF(E11,I11,"d"),
    DATEDIF(E11,TODAY(),"d"))</f>
        <v>9</v>
      </c>
      <c r="S11">
        <f t="shared" ca="1" si="0"/>
        <v>0</v>
      </c>
      <c r="T11">
        <f t="shared" ca="1" si="1"/>
        <v>1</v>
      </c>
      <c r="U11">
        <f t="shared" ca="1" si="2"/>
        <v>0</v>
      </c>
    </row>
    <row r="12" spans="1:21" x14ac:dyDescent="0.35">
      <c r="A12">
        <v>6000129653</v>
      </c>
      <c r="B12" t="s">
        <v>230</v>
      </c>
      <c r="C12" t="s">
        <v>230</v>
      </c>
      <c r="D12" s="34" t="s">
        <v>247</v>
      </c>
      <c r="E12" s="1">
        <v>45686</v>
      </c>
      <c r="F12" s="1"/>
      <c r="G12" t="s">
        <v>248</v>
      </c>
      <c r="H12" t="s">
        <v>245</v>
      </c>
      <c r="I12" s="1">
        <v>45782</v>
      </c>
      <c r="J12" t="s">
        <v>201</v>
      </c>
      <c r="K12" t="s">
        <v>241</v>
      </c>
      <c r="L12" t="s">
        <v>171</v>
      </c>
      <c r="M12" t="s">
        <v>270</v>
      </c>
      <c r="N12" t="s">
        <v>237</v>
      </c>
      <c r="O12" t="s">
        <v>230</v>
      </c>
      <c r="P12" s="193" t="str">
        <f>IF(OR(AND(A12&lt;&gt;"",COUNTIF(Bugs!B:B,A12)&gt;0),AND(B12&lt;&gt;"",COUNTIF(Bugs!A:A,B12)&gt;0)),"Y","")</f>
        <v/>
      </c>
      <c r="Q12" s="193" t="str">
        <f>IF(OR(
    AND(COUNTIF(Bugs!A:A,B12)&gt;0,ISNUMBER(SEARCH("x",INDEX(Bugs!C:C,MATCH(B12,Bugs!A:A,0))))),
    AND(COUNTIF(Bugs!B:B,B12)&gt;0,ISNUMBER(SEARCH("x",INDEX(Bugs!C:C,MATCH(B12,Bugs!B:B,0))))),
    AND(COUNTIF(Bugs!A:A,B12)&gt;0,ISNUMBER(SEARCH("x",INDEX(Bugs!D:D,MATCH(B12,Bugs!A:A,0))))),
    AND(COUNTIF(Bugs!B:B,B12)&gt;0,ISNUMBER(SEARCH("x",INDEX(Bugs!D:D,MATCH(B12,Bugs!B:B,0)))))
),"Y","")</f>
        <v/>
      </c>
      <c r="R12">
        <f ca="1">IF(OR(ISNUMBER(MATCH(L12,MasterData!$D$3:$D$18,0)),ISNUMBER(MATCH(L12,MasterData!$C$3:$C$18,0))),
    DATEDIF(E12,I12,"d"),
    DATEDIF(E12,TODAY(),"d"))</f>
        <v>96</v>
      </c>
      <c r="S12">
        <f t="shared" ca="1" si="0"/>
        <v>0</v>
      </c>
      <c r="T12">
        <f t="shared" ca="1" si="1"/>
        <v>0</v>
      </c>
      <c r="U12">
        <f t="shared" ca="1" si="2"/>
        <v>1</v>
      </c>
    </row>
    <row r="13" spans="1:21" x14ac:dyDescent="0.35">
      <c r="A13">
        <v>6000129990</v>
      </c>
      <c r="B13" t="s">
        <v>271</v>
      </c>
      <c r="C13" t="s">
        <v>230</v>
      </c>
      <c r="D13" s="34" t="s">
        <v>254</v>
      </c>
      <c r="E13" s="1">
        <v>45688</v>
      </c>
      <c r="F13" s="1"/>
      <c r="G13" t="s">
        <v>255</v>
      </c>
      <c r="H13" t="s">
        <v>240</v>
      </c>
      <c r="I13" s="1">
        <v>45699</v>
      </c>
      <c r="J13" t="s">
        <v>234</v>
      </c>
      <c r="K13" t="s">
        <v>241</v>
      </c>
      <c r="L13" t="s">
        <v>171</v>
      </c>
      <c r="M13" t="s">
        <v>272</v>
      </c>
      <c r="N13" t="s">
        <v>237</v>
      </c>
      <c r="O13" t="s">
        <v>230</v>
      </c>
      <c r="P13" s="193" t="str">
        <f>IF(OR(AND(A13&lt;&gt;"",COUNTIF(Bugs!B:B,A13)&gt;0),AND(B13&lt;&gt;"",COUNTIF(Bugs!A:A,B13)&gt;0)),"Y","")</f>
        <v/>
      </c>
      <c r="Q13" s="193" t="str">
        <f>IF(OR(
    AND(COUNTIF(Bugs!A:A,B13)&gt;0,ISNUMBER(SEARCH("x",INDEX(Bugs!C:C,MATCH(B13,Bugs!A:A,0))))),
    AND(COUNTIF(Bugs!B:B,B13)&gt;0,ISNUMBER(SEARCH("x",INDEX(Bugs!C:C,MATCH(B13,Bugs!B:B,0))))),
    AND(COUNTIF(Bugs!A:A,B13)&gt;0,ISNUMBER(SEARCH("x",INDEX(Bugs!D:D,MATCH(B13,Bugs!A:A,0))))),
    AND(COUNTIF(Bugs!B:B,B13)&gt;0,ISNUMBER(SEARCH("x",INDEX(Bugs!D:D,MATCH(B13,Bugs!B:B,0)))))
),"Y","")</f>
        <v/>
      </c>
      <c r="R13">
        <f ca="1">IF(OR(ISNUMBER(MATCH(L13,MasterData!$D$3:$D$18,0)),ISNUMBER(MATCH(L13,MasterData!$C$3:$C$18,0))),
    DATEDIF(E13,I13,"d"),
    DATEDIF(E13,TODAY(),"d"))</f>
        <v>11</v>
      </c>
      <c r="S13">
        <f t="shared" ca="1" si="0"/>
        <v>0</v>
      </c>
      <c r="T13">
        <f t="shared" ca="1" si="1"/>
        <v>1</v>
      </c>
      <c r="U13">
        <f t="shared" ca="1" si="2"/>
        <v>0</v>
      </c>
    </row>
    <row r="14" spans="1:21" x14ac:dyDescent="0.35">
      <c r="A14">
        <v>6000130122</v>
      </c>
      <c r="B14" t="s">
        <v>273</v>
      </c>
      <c r="C14" t="s">
        <v>230</v>
      </c>
      <c r="D14" s="34" t="s">
        <v>274</v>
      </c>
      <c r="E14" s="1">
        <v>45691</v>
      </c>
      <c r="F14" s="1"/>
      <c r="G14" t="s">
        <v>275</v>
      </c>
      <c r="H14" t="s">
        <v>233</v>
      </c>
      <c r="I14" s="1">
        <v>45708</v>
      </c>
      <c r="J14" t="s">
        <v>234</v>
      </c>
      <c r="K14" t="s">
        <v>241</v>
      </c>
      <c r="L14" t="s">
        <v>171</v>
      </c>
      <c r="M14" t="s">
        <v>276</v>
      </c>
      <c r="N14" t="s">
        <v>237</v>
      </c>
      <c r="O14" t="s">
        <v>230</v>
      </c>
      <c r="P14" s="193" t="str">
        <f>IF(OR(AND(A14&lt;&gt;"",COUNTIF(Bugs!B:B,A14)&gt;0),AND(B14&lt;&gt;"",COUNTIF(Bugs!A:A,B14)&gt;0)),"Y","")</f>
        <v/>
      </c>
      <c r="Q14" s="193" t="str">
        <f>IF(OR(
    AND(COUNTIF(Bugs!A:A,B14)&gt;0,ISNUMBER(SEARCH("x",INDEX(Bugs!C:C,MATCH(B14,Bugs!A:A,0))))),
    AND(COUNTIF(Bugs!B:B,B14)&gt;0,ISNUMBER(SEARCH("x",INDEX(Bugs!C:C,MATCH(B14,Bugs!B:B,0))))),
    AND(COUNTIF(Bugs!A:A,B14)&gt;0,ISNUMBER(SEARCH("x",INDEX(Bugs!D:D,MATCH(B14,Bugs!A:A,0))))),
    AND(COUNTIF(Bugs!B:B,B14)&gt;0,ISNUMBER(SEARCH("x",INDEX(Bugs!D:D,MATCH(B14,Bugs!B:B,0)))))
),"Y","")</f>
        <v/>
      </c>
      <c r="R14">
        <f ca="1">IF(OR(ISNUMBER(MATCH(L14,MasterData!$D$3:$D$18,0)),ISNUMBER(MATCH(L14,MasterData!$C$3:$C$18,0))),
    DATEDIF(E14,I14,"d"),
    DATEDIF(E14,TODAY(),"d"))</f>
        <v>17</v>
      </c>
      <c r="S14">
        <f t="shared" ca="1" si="0"/>
        <v>0</v>
      </c>
      <c r="T14">
        <f t="shared" ca="1" si="1"/>
        <v>1</v>
      </c>
      <c r="U14">
        <f t="shared" ca="1" si="2"/>
        <v>0</v>
      </c>
    </row>
    <row r="15" spans="1:21" x14ac:dyDescent="0.35">
      <c r="A15">
        <v>6000130131</v>
      </c>
      <c r="B15" t="s">
        <v>277</v>
      </c>
      <c r="C15" t="s">
        <v>230</v>
      </c>
      <c r="D15" s="34" t="s">
        <v>274</v>
      </c>
      <c r="E15" s="1">
        <v>45691</v>
      </c>
      <c r="F15" s="1"/>
      <c r="G15" t="s">
        <v>278</v>
      </c>
      <c r="H15" t="s">
        <v>233</v>
      </c>
      <c r="I15" s="1">
        <v>45708</v>
      </c>
      <c r="J15" t="s">
        <v>234</v>
      </c>
      <c r="K15" t="s">
        <v>241</v>
      </c>
      <c r="L15" t="s">
        <v>171</v>
      </c>
      <c r="M15" t="s">
        <v>279</v>
      </c>
      <c r="N15" t="s">
        <v>237</v>
      </c>
      <c r="O15" t="s">
        <v>230</v>
      </c>
      <c r="P15" s="193" t="str">
        <f>IF(OR(AND(A15&lt;&gt;"",COUNTIF(Bugs!B:B,A15)&gt;0),AND(B15&lt;&gt;"",COUNTIF(Bugs!A:A,B15)&gt;0)),"Y","")</f>
        <v/>
      </c>
      <c r="Q15" s="193" t="str">
        <f>IF(OR(
    AND(COUNTIF(Bugs!A:A,B15)&gt;0,ISNUMBER(SEARCH("x",INDEX(Bugs!C:C,MATCH(B15,Bugs!A:A,0))))),
    AND(COUNTIF(Bugs!B:B,B15)&gt;0,ISNUMBER(SEARCH("x",INDEX(Bugs!C:C,MATCH(B15,Bugs!B:B,0))))),
    AND(COUNTIF(Bugs!A:A,B15)&gt;0,ISNUMBER(SEARCH("x",INDEX(Bugs!D:D,MATCH(B15,Bugs!A:A,0))))),
    AND(COUNTIF(Bugs!B:B,B15)&gt;0,ISNUMBER(SEARCH("x",INDEX(Bugs!D:D,MATCH(B15,Bugs!B:B,0)))))
),"Y","")</f>
        <v/>
      </c>
      <c r="R15">
        <f ca="1">IF(OR(ISNUMBER(MATCH(L15,MasterData!$D$3:$D$18,0)),ISNUMBER(MATCH(L15,MasterData!$C$3:$C$18,0))),
    DATEDIF(E15,I15,"d"),
    DATEDIF(E15,TODAY(),"d"))</f>
        <v>17</v>
      </c>
      <c r="S15">
        <f t="shared" ca="1" si="0"/>
        <v>0</v>
      </c>
      <c r="T15">
        <f t="shared" ca="1" si="1"/>
        <v>1</v>
      </c>
      <c r="U15">
        <f t="shared" ca="1" si="2"/>
        <v>0</v>
      </c>
    </row>
    <row r="16" spans="1:21" x14ac:dyDescent="0.35">
      <c r="A16">
        <v>6000130842</v>
      </c>
      <c r="B16" t="s">
        <v>280</v>
      </c>
      <c r="C16" t="s">
        <v>230</v>
      </c>
      <c r="D16" s="34" t="s">
        <v>247</v>
      </c>
      <c r="E16" s="1">
        <v>45698</v>
      </c>
      <c r="F16" s="1"/>
      <c r="G16" t="s">
        <v>281</v>
      </c>
      <c r="H16" t="s">
        <v>240</v>
      </c>
      <c r="I16" s="1">
        <v>45831</v>
      </c>
      <c r="J16" t="s">
        <v>234</v>
      </c>
      <c r="K16" t="s">
        <v>241</v>
      </c>
      <c r="L16" t="s">
        <v>171</v>
      </c>
      <c r="M16" t="s">
        <v>282</v>
      </c>
      <c r="N16" t="s">
        <v>237</v>
      </c>
      <c r="O16" t="s">
        <v>230</v>
      </c>
      <c r="P16" s="193" t="str">
        <f>IF(OR(AND(A16&lt;&gt;"",COUNTIF(Bugs!B:B,A16)&gt;0),AND(B16&lt;&gt;"",COUNTIF(Bugs!A:A,B16)&gt;0)),"Y","")</f>
        <v/>
      </c>
      <c r="Q16" s="193" t="str">
        <f>IF(OR(
    AND(COUNTIF(Bugs!A:A,B16)&gt;0,ISNUMBER(SEARCH("x",INDEX(Bugs!C:C,MATCH(B16,Bugs!A:A,0))))),
    AND(COUNTIF(Bugs!B:B,B16)&gt;0,ISNUMBER(SEARCH("x",INDEX(Bugs!C:C,MATCH(B16,Bugs!B:B,0))))),
    AND(COUNTIF(Bugs!A:A,B16)&gt;0,ISNUMBER(SEARCH("x",INDEX(Bugs!D:D,MATCH(B16,Bugs!A:A,0))))),
    AND(COUNTIF(Bugs!B:B,B16)&gt;0,ISNUMBER(SEARCH("x",INDEX(Bugs!D:D,MATCH(B16,Bugs!B:B,0)))))
),"Y","")</f>
        <v/>
      </c>
      <c r="R16">
        <f ca="1">IF(OR(ISNUMBER(MATCH(L16,MasterData!$D$3:$D$18,0)),ISNUMBER(MATCH(L16,MasterData!$C$3:$C$18,0))),
    DATEDIF(E16,I16,"d"),
    DATEDIF(E16,TODAY(),"d"))</f>
        <v>133</v>
      </c>
      <c r="S16">
        <f t="shared" ca="1" si="0"/>
        <v>0</v>
      </c>
      <c r="T16">
        <f t="shared" ca="1" si="1"/>
        <v>0</v>
      </c>
      <c r="U16">
        <f t="shared" ca="1" si="2"/>
        <v>1</v>
      </c>
    </row>
    <row r="17" spans="1:21" x14ac:dyDescent="0.35">
      <c r="A17">
        <v>6000130889</v>
      </c>
      <c r="B17" t="s">
        <v>283</v>
      </c>
      <c r="C17" t="s">
        <v>230</v>
      </c>
      <c r="D17" s="34" t="s">
        <v>251</v>
      </c>
      <c r="E17" s="1">
        <v>45698</v>
      </c>
      <c r="F17" s="1"/>
      <c r="G17" t="s">
        <v>284</v>
      </c>
      <c r="H17" t="s">
        <v>233</v>
      </c>
      <c r="I17" s="1">
        <v>45705</v>
      </c>
      <c r="J17" t="s">
        <v>234</v>
      </c>
      <c r="K17" t="s">
        <v>241</v>
      </c>
      <c r="L17" t="s">
        <v>171</v>
      </c>
      <c r="M17" t="s">
        <v>285</v>
      </c>
      <c r="N17" t="s">
        <v>237</v>
      </c>
      <c r="O17" t="s">
        <v>230</v>
      </c>
      <c r="P17" s="193" t="str">
        <f>IF(OR(AND(A17&lt;&gt;"",COUNTIF(Bugs!B:B,A17)&gt;0),AND(B17&lt;&gt;"",COUNTIF(Bugs!A:A,B17)&gt;0)),"Y","")</f>
        <v/>
      </c>
      <c r="Q17" s="193" t="str">
        <f>IF(OR(
    AND(COUNTIF(Bugs!A:A,B17)&gt;0,ISNUMBER(SEARCH("x",INDEX(Bugs!C:C,MATCH(B17,Bugs!A:A,0))))),
    AND(COUNTIF(Bugs!B:B,B17)&gt;0,ISNUMBER(SEARCH("x",INDEX(Bugs!C:C,MATCH(B17,Bugs!B:B,0))))),
    AND(COUNTIF(Bugs!A:A,B17)&gt;0,ISNUMBER(SEARCH("x",INDEX(Bugs!D:D,MATCH(B17,Bugs!A:A,0))))),
    AND(COUNTIF(Bugs!B:B,B17)&gt;0,ISNUMBER(SEARCH("x",INDEX(Bugs!D:D,MATCH(B17,Bugs!B:B,0)))))
),"Y","")</f>
        <v/>
      </c>
      <c r="R17">
        <f ca="1">IF(OR(ISNUMBER(MATCH(L17,MasterData!$D$3:$D$18,0)),ISNUMBER(MATCH(L17,MasterData!$C$3:$C$18,0))),
    DATEDIF(E17,I17,"d"),
    DATEDIF(E17,TODAY(),"d"))</f>
        <v>7</v>
      </c>
      <c r="S17">
        <f t="shared" ca="1" si="0"/>
        <v>1</v>
      </c>
      <c r="T17">
        <f t="shared" ca="1" si="1"/>
        <v>0</v>
      </c>
      <c r="U17">
        <f t="shared" ca="1" si="2"/>
        <v>0</v>
      </c>
    </row>
    <row r="18" spans="1:21" x14ac:dyDescent="0.35">
      <c r="A18">
        <v>6000131438</v>
      </c>
      <c r="B18" t="s">
        <v>286</v>
      </c>
      <c r="C18" t="s">
        <v>230</v>
      </c>
      <c r="D18" s="34" t="s">
        <v>247</v>
      </c>
      <c r="E18" s="1">
        <v>45701</v>
      </c>
      <c r="F18" s="1"/>
      <c r="G18" t="s">
        <v>287</v>
      </c>
      <c r="H18" t="s">
        <v>401</v>
      </c>
      <c r="I18" s="1">
        <v>45831</v>
      </c>
      <c r="J18" t="s">
        <v>234</v>
      </c>
      <c r="K18" t="s">
        <v>241</v>
      </c>
      <c r="L18" t="s">
        <v>171</v>
      </c>
      <c r="M18" t="s">
        <v>289</v>
      </c>
      <c r="N18" t="s">
        <v>237</v>
      </c>
      <c r="O18" t="s">
        <v>230</v>
      </c>
      <c r="P18" s="193" t="str">
        <f>IF(OR(AND(A18&lt;&gt;"",COUNTIF(Bugs!B:B,A18)&gt;0),AND(B18&lt;&gt;"",COUNTIF(Bugs!A:A,B18)&gt;0)),"Y","")</f>
        <v/>
      </c>
      <c r="Q18" s="193" t="str">
        <f>IF(OR(
    AND(COUNTIF(Bugs!A:A,B18)&gt;0,ISNUMBER(SEARCH("x",INDEX(Bugs!C:C,MATCH(B18,Bugs!A:A,0))))),
    AND(COUNTIF(Bugs!B:B,B18)&gt;0,ISNUMBER(SEARCH("x",INDEX(Bugs!C:C,MATCH(B18,Bugs!B:B,0))))),
    AND(COUNTIF(Bugs!A:A,B18)&gt;0,ISNUMBER(SEARCH("x",INDEX(Bugs!D:D,MATCH(B18,Bugs!A:A,0))))),
    AND(COUNTIF(Bugs!B:B,B18)&gt;0,ISNUMBER(SEARCH("x",INDEX(Bugs!D:D,MATCH(B18,Bugs!B:B,0)))))
),"Y","")</f>
        <v/>
      </c>
      <c r="R18">
        <f ca="1">IF(OR(ISNUMBER(MATCH(L18,MasterData!$D$3:$D$18,0)),ISNUMBER(MATCH(L18,MasterData!$C$3:$C$18,0))),
    DATEDIF(E18,I18,"d"),
    DATEDIF(E18,TODAY(),"d"))</f>
        <v>130</v>
      </c>
      <c r="S18">
        <f t="shared" ca="1" si="0"/>
        <v>0</v>
      </c>
      <c r="T18">
        <f t="shared" ca="1" si="1"/>
        <v>0</v>
      </c>
      <c r="U18">
        <f t="shared" ca="1" si="2"/>
        <v>1</v>
      </c>
    </row>
    <row r="19" spans="1:21" x14ac:dyDescent="0.35">
      <c r="A19">
        <v>6000131514</v>
      </c>
      <c r="B19" t="s">
        <v>230</v>
      </c>
      <c r="C19" t="s">
        <v>230</v>
      </c>
      <c r="D19" s="34" t="s">
        <v>251</v>
      </c>
      <c r="E19" s="1">
        <v>45702</v>
      </c>
      <c r="F19" s="1"/>
      <c r="G19" t="s">
        <v>290</v>
      </c>
      <c r="H19" t="s">
        <v>233</v>
      </c>
      <c r="I19" s="1">
        <v>45723</v>
      </c>
      <c r="J19" t="s">
        <v>201</v>
      </c>
      <c r="K19" t="s">
        <v>241</v>
      </c>
      <c r="L19" t="s">
        <v>171</v>
      </c>
      <c r="M19" t="s">
        <v>291</v>
      </c>
      <c r="N19" t="s">
        <v>237</v>
      </c>
      <c r="O19" t="s">
        <v>230</v>
      </c>
      <c r="P19" s="193" t="str">
        <f>IF(OR(AND(A19&lt;&gt;"",COUNTIF(Bugs!B:B,A19)&gt;0),AND(B19&lt;&gt;"",COUNTIF(Bugs!A:A,B19)&gt;0)),"Y","")</f>
        <v/>
      </c>
      <c r="Q19" s="193" t="str">
        <f>IF(OR(
    AND(COUNTIF(Bugs!A:A,B19)&gt;0,ISNUMBER(SEARCH("x",INDEX(Bugs!C:C,MATCH(B19,Bugs!A:A,0))))),
    AND(COUNTIF(Bugs!B:B,B19)&gt;0,ISNUMBER(SEARCH("x",INDEX(Bugs!C:C,MATCH(B19,Bugs!B:B,0))))),
    AND(COUNTIF(Bugs!A:A,B19)&gt;0,ISNUMBER(SEARCH("x",INDEX(Bugs!D:D,MATCH(B19,Bugs!A:A,0))))),
    AND(COUNTIF(Bugs!B:B,B19)&gt;0,ISNUMBER(SEARCH("x",INDEX(Bugs!D:D,MATCH(B19,Bugs!B:B,0)))))
),"Y","")</f>
        <v/>
      </c>
      <c r="R19">
        <f ca="1">IF(OR(ISNUMBER(MATCH(L19,MasterData!$D$3:$D$18,0)),ISNUMBER(MATCH(L19,MasterData!$C$3:$C$18,0))),
    DATEDIF(E19,I19,"d"),
    DATEDIF(E19,TODAY(),"d"))</f>
        <v>21</v>
      </c>
      <c r="S19">
        <f t="shared" ca="1" si="0"/>
        <v>0</v>
      </c>
      <c r="T19">
        <f t="shared" ca="1" si="1"/>
        <v>1</v>
      </c>
      <c r="U19">
        <f t="shared" ca="1" si="2"/>
        <v>0</v>
      </c>
    </row>
    <row r="20" spans="1:21" x14ac:dyDescent="0.35">
      <c r="A20">
        <v>6000131715</v>
      </c>
      <c r="B20" t="s">
        <v>292</v>
      </c>
      <c r="C20" t="s">
        <v>230</v>
      </c>
      <c r="D20" s="34" t="s">
        <v>231</v>
      </c>
      <c r="E20" s="1">
        <v>45705</v>
      </c>
      <c r="F20" s="1"/>
      <c r="G20" t="s">
        <v>293</v>
      </c>
      <c r="H20" t="s">
        <v>233</v>
      </c>
      <c r="I20" s="1">
        <v>45713</v>
      </c>
      <c r="J20" t="s">
        <v>234</v>
      </c>
      <c r="K20" t="s">
        <v>235</v>
      </c>
      <c r="L20" t="s">
        <v>171</v>
      </c>
      <c r="M20" t="s">
        <v>294</v>
      </c>
      <c r="N20" t="s">
        <v>237</v>
      </c>
      <c r="O20" t="s">
        <v>230</v>
      </c>
      <c r="P20" s="193" t="str">
        <f>IF(OR(AND(A20&lt;&gt;"",COUNTIF(Bugs!B:B,A20)&gt;0),AND(B20&lt;&gt;"",COUNTIF(Bugs!A:A,B20)&gt;0)),"Y","")</f>
        <v/>
      </c>
      <c r="Q20" s="193" t="str">
        <f>IF(OR(
    AND(COUNTIF(Bugs!A:A,B20)&gt;0,ISNUMBER(SEARCH("x",INDEX(Bugs!C:C,MATCH(B20,Bugs!A:A,0))))),
    AND(COUNTIF(Bugs!B:B,B20)&gt;0,ISNUMBER(SEARCH("x",INDEX(Bugs!C:C,MATCH(B20,Bugs!B:B,0))))),
    AND(COUNTIF(Bugs!A:A,B20)&gt;0,ISNUMBER(SEARCH("x",INDEX(Bugs!D:D,MATCH(B20,Bugs!A:A,0))))),
    AND(COUNTIF(Bugs!B:B,B20)&gt;0,ISNUMBER(SEARCH("x",INDEX(Bugs!D:D,MATCH(B20,Bugs!B:B,0)))))
),"Y","")</f>
        <v/>
      </c>
      <c r="R20">
        <f ca="1">IF(OR(ISNUMBER(MATCH(L20,MasterData!$D$3:$D$18,0)),ISNUMBER(MATCH(L20,MasterData!$C$3:$C$18,0))),
    DATEDIF(E20,I20,"d"),
    DATEDIF(E20,TODAY(),"d"))</f>
        <v>8</v>
      </c>
      <c r="S20">
        <f t="shared" ca="1" si="0"/>
        <v>0</v>
      </c>
      <c r="T20">
        <f t="shared" ca="1" si="1"/>
        <v>1</v>
      </c>
      <c r="U20">
        <f t="shared" ca="1" si="2"/>
        <v>0</v>
      </c>
    </row>
    <row r="21" spans="1:21" x14ac:dyDescent="0.35">
      <c r="A21">
        <v>6000132000</v>
      </c>
      <c r="B21" t="s">
        <v>295</v>
      </c>
      <c r="C21" t="s">
        <v>230</v>
      </c>
      <c r="D21" s="34" t="s">
        <v>254</v>
      </c>
      <c r="E21" s="1">
        <v>45707</v>
      </c>
      <c r="F21" s="1"/>
      <c r="G21" t="s">
        <v>255</v>
      </c>
      <c r="H21" t="s">
        <v>240</v>
      </c>
      <c r="I21" s="1">
        <v>45735</v>
      </c>
      <c r="J21" t="s">
        <v>234</v>
      </c>
      <c r="K21" t="s">
        <v>241</v>
      </c>
      <c r="L21" t="s">
        <v>171</v>
      </c>
      <c r="M21" t="s">
        <v>296</v>
      </c>
      <c r="N21" t="s">
        <v>237</v>
      </c>
      <c r="O21" t="s">
        <v>230</v>
      </c>
      <c r="P21" s="193" t="str">
        <f>IF(OR(AND(A21&lt;&gt;"",COUNTIF(Bugs!B:B,A21)&gt;0),AND(B21&lt;&gt;"",COUNTIF(Bugs!A:A,B21)&gt;0)),"Y","")</f>
        <v/>
      </c>
      <c r="Q21" s="193" t="str">
        <f>IF(OR(
    AND(COUNTIF(Bugs!A:A,B21)&gt;0,ISNUMBER(SEARCH("x",INDEX(Bugs!C:C,MATCH(B21,Bugs!A:A,0))))),
    AND(COUNTIF(Bugs!B:B,B21)&gt;0,ISNUMBER(SEARCH("x",INDEX(Bugs!C:C,MATCH(B21,Bugs!B:B,0))))),
    AND(COUNTIF(Bugs!A:A,B21)&gt;0,ISNUMBER(SEARCH("x",INDEX(Bugs!D:D,MATCH(B21,Bugs!A:A,0))))),
    AND(COUNTIF(Bugs!B:B,B21)&gt;0,ISNUMBER(SEARCH("x",INDEX(Bugs!D:D,MATCH(B21,Bugs!B:B,0)))))
),"Y","")</f>
        <v/>
      </c>
      <c r="R21">
        <f ca="1">IF(OR(ISNUMBER(MATCH(L21,MasterData!$D$3:$D$18,0)),ISNUMBER(MATCH(L21,MasterData!$C$3:$C$18,0))),
    DATEDIF(E21,I21,"d"),
    DATEDIF(E21,TODAY(),"d"))</f>
        <v>28</v>
      </c>
      <c r="S21">
        <f t="shared" ca="1" si="0"/>
        <v>0</v>
      </c>
      <c r="T21">
        <f t="shared" ca="1" si="1"/>
        <v>1</v>
      </c>
      <c r="U21">
        <f t="shared" ca="1" si="2"/>
        <v>0</v>
      </c>
    </row>
    <row r="22" spans="1:21" x14ac:dyDescent="0.35">
      <c r="A22">
        <v>6000132651</v>
      </c>
      <c r="B22" t="s">
        <v>297</v>
      </c>
      <c r="C22" t="s">
        <v>230</v>
      </c>
      <c r="D22" s="34" t="s">
        <v>247</v>
      </c>
      <c r="E22" s="1">
        <v>45714</v>
      </c>
      <c r="F22" s="1"/>
      <c r="G22" t="s">
        <v>287</v>
      </c>
      <c r="H22" t="s">
        <v>240</v>
      </c>
      <c r="I22" s="1">
        <v>45723</v>
      </c>
      <c r="J22" t="s">
        <v>234</v>
      </c>
      <c r="K22" t="s">
        <v>235</v>
      </c>
      <c r="L22" t="s">
        <v>171</v>
      </c>
      <c r="M22" t="s">
        <v>298</v>
      </c>
      <c r="N22" t="s">
        <v>237</v>
      </c>
      <c r="O22" t="s">
        <v>230</v>
      </c>
      <c r="P22" s="193" t="str">
        <f>IF(OR(AND(A22&lt;&gt;"",COUNTIF(Bugs!B:B,A22)&gt;0),AND(B22&lt;&gt;"",COUNTIF(Bugs!A:A,B22)&gt;0)),"Y","")</f>
        <v/>
      </c>
      <c r="Q22" s="193" t="str">
        <f>IF(OR(
    AND(COUNTIF(Bugs!A:A,B22)&gt;0,ISNUMBER(SEARCH("x",INDEX(Bugs!C:C,MATCH(B22,Bugs!A:A,0))))),
    AND(COUNTIF(Bugs!B:B,B22)&gt;0,ISNUMBER(SEARCH("x",INDEX(Bugs!C:C,MATCH(B22,Bugs!B:B,0))))),
    AND(COUNTIF(Bugs!A:A,B22)&gt;0,ISNUMBER(SEARCH("x",INDEX(Bugs!D:D,MATCH(B22,Bugs!A:A,0))))),
    AND(COUNTIF(Bugs!B:B,B22)&gt;0,ISNUMBER(SEARCH("x",INDEX(Bugs!D:D,MATCH(B22,Bugs!B:B,0)))))
),"Y","")</f>
        <v/>
      </c>
      <c r="R22">
        <f ca="1">IF(OR(ISNUMBER(MATCH(L22,MasterData!$D$3:$D$18,0)),ISNUMBER(MATCH(L22,MasterData!$C$3:$C$18,0))),
    DATEDIF(E22,I22,"d"),
    DATEDIF(E22,TODAY(),"d"))</f>
        <v>9</v>
      </c>
      <c r="S22">
        <f t="shared" ca="1" si="0"/>
        <v>0</v>
      </c>
      <c r="T22">
        <f t="shared" ca="1" si="1"/>
        <v>1</v>
      </c>
      <c r="U22">
        <f t="shared" ca="1" si="2"/>
        <v>0</v>
      </c>
    </row>
    <row r="23" spans="1:21" x14ac:dyDescent="0.35">
      <c r="A23">
        <v>6000133013</v>
      </c>
      <c r="B23" t="s">
        <v>299</v>
      </c>
      <c r="C23" t="s">
        <v>230</v>
      </c>
      <c r="D23" s="34" t="s">
        <v>231</v>
      </c>
      <c r="E23" s="1">
        <v>45719</v>
      </c>
      <c r="F23" s="1"/>
      <c r="G23" t="s">
        <v>300</v>
      </c>
      <c r="H23" t="s">
        <v>245</v>
      </c>
      <c r="I23" s="1">
        <v>45734</v>
      </c>
      <c r="J23" t="s">
        <v>234</v>
      </c>
      <c r="K23" t="s">
        <v>235</v>
      </c>
      <c r="L23" t="s">
        <v>171</v>
      </c>
      <c r="M23" t="s">
        <v>301</v>
      </c>
      <c r="N23" t="s">
        <v>237</v>
      </c>
      <c r="O23" t="s">
        <v>230</v>
      </c>
      <c r="P23" s="193" t="str">
        <f>IF(OR(AND(A23&lt;&gt;"",COUNTIF(Bugs!B:B,A23)&gt;0),AND(B23&lt;&gt;"",COUNTIF(Bugs!A:A,B23)&gt;0)),"Y","")</f>
        <v/>
      </c>
      <c r="Q23" s="193" t="str">
        <f>IF(OR(
    AND(COUNTIF(Bugs!A:A,B23)&gt;0,ISNUMBER(SEARCH("x",INDEX(Bugs!C:C,MATCH(B23,Bugs!A:A,0))))),
    AND(COUNTIF(Bugs!B:B,B23)&gt;0,ISNUMBER(SEARCH("x",INDEX(Bugs!C:C,MATCH(B23,Bugs!B:B,0))))),
    AND(COUNTIF(Bugs!A:A,B23)&gt;0,ISNUMBER(SEARCH("x",INDEX(Bugs!D:D,MATCH(B23,Bugs!A:A,0))))),
    AND(COUNTIF(Bugs!B:B,B23)&gt;0,ISNUMBER(SEARCH("x",INDEX(Bugs!D:D,MATCH(B23,Bugs!B:B,0)))))
),"Y","")</f>
        <v/>
      </c>
      <c r="R23">
        <f ca="1">IF(OR(ISNUMBER(MATCH(L23,MasterData!$D$3:$D$18,0)),ISNUMBER(MATCH(L23,MasterData!$C$3:$C$18,0))),
    DATEDIF(E23,I23,"d"),
    DATEDIF(E23,TODAY(),"d"))</f>
        <v>15</v>
      </c>
      <c r="S23">
        <f t="shared" ca="1" si="0"/>
        <v>0</v>
      </c>
      <c r="T23">
        <f t="shared" ca="1" si="1"/>
        <v>1</v>
      </c>
      <c r="U23">
        <f t="shared" ca="1" si="2"/>
        <v>0</v>
      </c>
    </row>
    <row r="24" spans="1:21" x14ac:dyDescent="0.35">
      <c r="A24">
        <v>6000133061</v>
      </c>
      <c r="B24" t="s">
        <v>302</v>
      </c>
      <c r="C24" t="s">
        <v>230</v>
      </c>
      <c r="D24" s="34" t="s">
        <v>254</v>
      </c>
      <c r="E24" s="1">
        <v>45719</v>
      </c>
      <c r="F24" s="1"/>
      <c r="G24" t="s">
        <v>255</v>
      </c>
      <c r="H24" t="s">
        <v>245</v>
      </c>
      <c r="I24" s="1">
        <v>45735</v>
      </c>
      <c r="J24" t="s">
        <v>234</v>
      </c>
      <c r="K24" t="s">
        <v>241</v>
      </c>
      <c r="L24" t="s">
        <v>171</v>
      </c>
      <c r="M24" t="s">
        <v>303</v>
      </c>
      <c r="N24" t="s">
        <v>237</v>
      </c>
      <c r="O24" t="s">
        <v>230</v>
      </c>
      <c r="P24" s="193" t="str">
        <f>IF(OR(AND(A24&lt;&gt;"",COUNTIF(Bugs!B:B,A24)&gt;0),AND(B24&lt;&gt;"",COUNTIF(Bugs!A:A,B24)&gt;0)),"Y","")</f>
        <v/>
      </c>
      <c r="Q24" s="193" t="str">
        <f>IF(OR(
    AND(COUNTIF(Bugs!A:A,B24)&gt;0,ISNUMBER(SEARCH("x",INDEX(Bugs!C:C,MATCH(B24,Bugs!A:A,0))))),
    AND(COUNTIF(Bugs!B:B,B24)&gt;0,ISNUMBER(SEARCH("x",INDEX(Bugs!C:C,MATCH(B24,Bugs!B:B,0))))),
    AND(COUNTIF(Bugs!A:A,B24)&gt;0,ISNUMBER(SEARCH("x",INDEX(Bugs!D:D,MATCH(B24,Bugs!A:A,0))))),
    AND(COUNTIF(Bugs!B:B,B24)&gt;0,ISNUMBER(SEARCH("x",INDEX(Bugs!D:D,MATCH(B24,Bugs!B:B,0)))))
),"Y","")</f>
        <v/>
      </c>
      <c r="R24">
        <f ca="1">IF(OR(ISNUMBER(MATCH(L24,MasterData!$D$3:$D$18,0)),ISNUMBER(MATCH(L24,MasterData!$C$3:$C$18,0))),
    DATEDIF(E24,I24,"d"),
    DATEDIF(E24,TODAY(),"d"))</f>
        <v>16</v>
      </c>
      <c r="S24">
        <f t="shared" ca="1" si="0"/>
        <v>0</v>
      </c>
      <c r="T24">
        <f t="shared" ca="1" si="1"/>
        <v>1</v>
      </c>
      <c r="U24">
        <f t="shared" ca="1" si="2"/>
        <v>0</v>
      </c>
    </row>
    <row r="25" spans="1:21" x14ac:dyDescent="0.35">
      <c r="A25">
        <v>6000133063</v>
      </c>
      <c r="B25" t="s">
        <v>304</v>
      </c>
      <c r="C25" t="s">
        <v>230</v>
      </c>
      <c r="D25" s="34" t="s">
        <v>305</v>
      </c>
      <c r="E25" s="1">
        <v>45719</v>
      </c>
      <c r="F25" s="1"/>
      <c r="G25" t="s">
        <v>306</v>
      </c>
      <c r="H25" t="s">
        <v>245</v>
      </c>
      <c r="I25" s="1">
        <v>45778</v>
      </c>
      <c r="J25" t="s">
        <v>234</v>
      </c>
      <c r="K25" t="s">
        <v>235</v>
      </c>
      <c r="L25" t="s">
        <v>171</v>
      </c>
      <c r="M25" t="s">
        <v>307</v>
      </c>
      <c r="N25" t="s">
        <v>237</v>
      </c>
      <c r="O25" t="s">
        <v>230</v>
      </c>
      <c r="P25" s="193" t="str">
        <f>IF(OR(AND(A25&lt;&gt;"",COUNTIF(Bugs!B:B,A25)&gt;0),AND(B25&lt;&gt;"",COUNTIF(Bugs!A:A,B25)&gt;0)),"Y","")</f>
        <v/>
      </c>
      <c r="Q25" s="193" t="str">
        <f>IF(OR(
    AND(COUNTIF(Bugs!A:A,B25)&gt;0,ISNUMBER(SEARCH("x",INDEX(Bugs!C:C,MATCH(B25,Bugs!A:A,0))))),
    AND(COUNTIF(Bugs!B:B,B25)&gt;0,ISNUMBER(SEARCH("x",INDEX(Bugs!C:C,MATCH(B25,Bugs!B:B,0))))),
    AND(COUNTIF(Bugs!A:A,B25)&gt;0,ISNUMBER(SEARCH("x",INDEX(Bugs!D:D,MATCH(B25,Bugs!A:A,0))))),
    AND(COUNTIF(Bugs!B:B,B25)&gt;0,ISNUMBER(SEARCH("x",INDEX(Bugs!D:D,MATCH(B25,Bugs!B:B,0)))))
),"Y","")</f>
        <v/>
      </c>
      <c r="R25">
        <f ca="1">IF(OR(ISNUMBER(MATCH(L25,MasterData!$D$3:$D$18,0)),ISNUMBER(MATCH(L25,MasterData!$C$3:$C$18,0))),
    DATEDIF(E25,I25,"d"),
    DATEDIF(E25,TODAY(),"d"))</f>
        <v>59</v>
      </c>
      <c r="S25">
        <f t="shared" ca="1" si="0"/>
        <v>0</v>
      </c>
      <c r="T25">
        <f t="shared" ca="1" si="1"/>
        <v>0</v>
      </c>
      <c r="U25">
        <f t="shared" ca="1" si="2"/>
        <v>1</v>
      </c>
    </row>
    <row r="26" spans="1:21" x14ac:dyDescent="0.35">
      <c r="A26">
        <v>6000133075</v>
      </c>
      <c r="B26" t="s">
        <v>308</v>
      </c>
      <c r="C26" t="s">
        <v>230</v>
      </c>
      <c r="D26" s="34" t="s">
        <v>305</v>
      </c>
      <c r="E26" s="1">
        <v>45719</v>
      </c>
      <c r="F26" s="1"/>
      <c r="G26" t="s">
        <v>306</v>
      </c>
      <c r="H26" t="s">
        <v>240</v>
      </c>
      <c r="I26" s="1">
        <v>45758</v>
      </c>
      <c r="J26" t="s">
        <v>234</v>
      </c>
      <c r="K26" t="s">
        <v>235</v>
      </c>
      <c r="L26" t="s">
        <v>171</v>
      </c>
      <c r="M26" t="s">
        <v>309</v>
      </c>
      <c r="N26" t="s">
        <v>237</v>
      </c>
      <c r="O26" t="s">
        <v>230</v>
      </c>
      <c r="P26" s="193" t="str">
        <f>IF(OR(AND(A26&lt;&gt;"",COUNTIF(Bugs!B:B,A26)&gt;0),AND(B26&lt;&gt;"",COUNTIF(Bugs!A:A,B26)&gt;0)),"Y","")</f>
        <v/>
      </c>
      <c r="Q26" s="193" t="str">
        <f>IF(OR(
    AND(COUNTIF(Bugs!A:A,B26)&gt;0,ISNUMBER(SEARCH("x",INDEX(Bugs!C:C,MATCH(B26,Bugs!A:A,0))))),
    AND(COUNTIF(Bugs!B:B,B26)&gt;0,ISNUMBER(SEARCH("x",INDEX(Bugs!C:C,MATCH(B26,Bugs!B:B,0))))),
    AND(COUNTIF(Bugs!A:A,B26)&gt;0,ISNUMBER(SEARCH("x",INDEX(Bugs!D:D,MATCH(B26,Bugs!A:A,0))))),
    AND(COUNTIF(Bugs!B:B,B26)&gt;0,ISNUMBER(SEARCH("x",INDEX(Bugs!D:D,MATCH(B26,Bugs!B:B,0)))))
),"Y","")</f>
        <v/>
      </c>
      <c r="R26">
        <f ca="1">IF(OR(ISNUMBER(MATCH(L26,MasterData!$D$3:$D$18,0)),ISNUMBER(MATCH(L26,MasterData!$C$3:$C$18,0))),
    DATEDIF(E26,I26,"d"),
    DATEDIF(E26,TODAY(),"d"))</f>
        <v>39</v>
      </c>
      <c r="S26">
        <f t="shared" ca="1" si="0"/>
        <v>0</v>
      </c>
      <c r="T26">
        <f t="shared" ca="1" si="1"/>
        <v>0</v>
      </c>
      <c r="U26">
        <f t="shared" ca="1" si="2"/>
        <v>1</v>
      </c>
    </row>
    <row r="27" spans="1:21" x14ac:dyDescent="0.35">
      <c r="A27">
        <v>6000133085</v>
      </c>
      <c r="B27" t="s">
        <v>230</v>
      </c>
      <c r="C27" t="s">
        <v>230</v>
      </c>
      <c r="D27" s="34" t="s">
        <v>251</v>
      </c>
      <c r="E27" s="1">
        <v>45719</v>
      </c>
      <c r="F27" s="1"/>
      <c r="G27" t="s">
        <v>290</v>
      </c>
      <c r="H27" t="s">
        <v>240</v>
      </c>
      <c r="I27" s="1">
        <v>45731</v>
      </c>
      <c r="J27" t="s">
        <v>201</v>
      </c>
      <c r="K27" t="s">
        <v>241</v>
      </c>
      <c r="L27" t="s">
        <v>171</v>
      </c>
      <c r="M27" t="s">
        <v>310</v>
      </c>
      <c r="N27" t="s">
        <v>237</v>
      </c>
      <c r="O27" t="s">
        <v>230</v>
      </c>
      <c r="P27" s="193" t="str">
        <f>IF(OR(AND(A27&lt;&gt;"",COUNTIF(Bugs!B:B,A27)&gt;0),AND(B27&lt;&gt;"",COUNTIF(Bugs!A:A,B27)&gt;0)),"Y","")</f>
        <v/>
      </c>
      <c r="Q27" s="193" t="str">
        <f>IF(OR(
    AND(COUNTIF(Bugs!A:A,B27)&gt;0,ISNUMBER(SEARCH("x",INDEX(Bugs!C:C,MATCH(B27,Bugs!A:A,0))))),
    AND(COUNTIF(Bugs!B:B,B27)&gt;0,ISNUMBER(SEARCH("x",INDEX(Bugs!C:C,MATCH(B27,Bugs!B:B,0))))),
    AND(COUNTIF(Bugs!A:A,B27)&gt;0,ISNUMBER(SEARCH("x",INDEX(Bugs!D:D,MATCH(B27,Bugs!A:A,0))))),
    AND(COUNTIF(Bugs!B:B,B27)&gt;0,ISNUMBER(SEARCH("x",INDEX(Bugs!D:D,MATCH(B27,Bugs!B:B,0)))))
),"Y","")</f>
        <v/>
      </c>
      <c r="R27">
        <f ca="1">IF(OR(ISNUMBER(MATCH(L27,MasterData!$D$3:$D$18,0)),ISNUMBER(MATCH(L27,MasterData!$C$3:$C$18,0))),
    DATEDIF(E27,I27,"d"),
    DATEDIF(E27,TODAY(),"d"))</f>
        <v>12</v>
      </c>
      <c r="S27">
        <f t="shared" ca="1" si="0"/>
        <v>0</v>
      </c>
      <c r="T27">
        <f t="shared" ca="1" si="1"/>
        <v>1</v>
      </c>
      <c r="U27">
        <f t="shared" ca="1" si="2"/>
        <v>0</v>
      </c>
    </row>
    <row r="28" spans="1:21" x14ac:dyDescent="0.35">
      <c r="A28">
        <v>6000133086</v>
      </c>
      <c r="B28" t="s">
        <v>230</v>
      </c>
      <c r="C28" t="s">
        <v>230</v>
      </c>
      <c r="D28" s="34" t="s">
        <v>251</v>
      </c>
      <c r="E28" s="1">
        <v>45719</v>
      </c>
      <c r="F28" s="1"/>
      <c r="G28" t="s">
        <v>290</v>
      </c>
      <c r="H28" t="s">
        <v>240</v>
      </c>
      <c r="I28" s="1">
        <v>45773</v>
      </c>
      <c r="J28" t="s">
        <v>201</v>
      </c>
      <c r="K28" t="s">
        <v>241</v>
      </c>
      <c r="L28" t="s">
        <v>171</v>
      </c>
      <c r="M28" t="s">
        <v>311</v>
      </c>
      <c r="N28" t="s">
        <v>237</v>
      </c>
      <c r="O28" t="s">
        <v>230</v>
      </c>
      <c r="P28" s="193" t="str">
        <f>IF(OR(AND(A28&lt;&gt;"",COUNTIF(Bugs!B:B,A28)&gt;0),AND(B28&lt;&gt;"",COUNTIF(Bugs!A:A,B28)&gt;0)),"Y","")</f>
        <v/>
      </c>
      <c r="Q28" s="193" t="str">
        <f>IF(OR(
    AND(COUNTIF(Bugs!A:A,B28)&gt;0,ISNUMBER(SEARCH("x",INDEX(Bugs!C:C,MATCH(B28,Bugs!A:A,0))))),
    AND(COUNTIF(Bugs!B:B,B28)&gt;0,ISNUMBER(SEARCH("x",INDEX(Bugs!C:C,MATCH(B28,Bugs!B:B,0))))),
    AND(COUNTIF(Bugs!A:A,B28)&gt;0,ISNUMBER(SEARCH("x",INDEX(Bugs!D:D,MATCH(B28,Bugs!A:A,0))))),
    AND(COUNTIF(Bugs!B:B,B28)&gt;0,ISNUMBER(SEARCH("x",INDEX(Bugs!D:D,MATCH(B28,Bugs!B:B,0)))))
),"Y","")</f>
        <v/>
      </c>
      <c r="R28">
        <f ca="1">IF(OR(ISNUMBER(MATCH(L28,MasterData!$D$3:$D$18,0)),ISNUMBER(MATCH(L28,MasterData!$C$3:$C$18,0))),
    DATEDIF(E28,I28,"d"),
    DATEDIF(E28,TODAY(),"d"))</f>
        <v>54</v>
      </c>
      <c r="S28">
        <f t="shared" ca="1" si="0"/>
        <v>0</v>
      </c>
      <c r="T28">
        <f t="shared" ca="1" si="1"/>
        <v>0</v>
      </c>
      <c r="U28">
        <f t="shared" ca="1" si="2"/>
        <v>1</v>
      </c>
    </row>
    <row r="29" spans="1:21" x14ac:dyDescent="0.35">
      <c r="A29">
        <v>6000133087</v>
      </c>
      <c r="B29" t="s">
        <v>230</v>
      </c>
      <c r="C29" t="s">
        <v>230</v>
      </c>
      <c r="D29" s="34" t="s">
        <v>251</v>
      </c>
      <c r="E29" s="1">
        <v>45719</v>
      </c>
      <c r="F29" s="1"/>
      <c r="G29" t="s">
        <v>290</v>
      </c>
      <c r="H29" t="s">
        <v>245</v>
      </c>
      <c r="I29" s="1">
        <v>45807</v>
      </c>
      <c r="J29" t="s">
        <v>201</v>
      </c>
      <c r="K29" t="s">
        <v>241</v>
      </c>
      <c r="L29" t="s">
        <v>171</v>
      </c>
      <c r="M29" t="s">
        <v>312</v>
      </c>
      <c r="N29" t="s">
        <v>237</v>
      </c>
      <c r="O29" t="s">
        <v>230</v>
      </c>
      <c r="P29" s="193" t="str">
        <f>IF(OR(AND(A29&lt;&gt;"",COUNTIF(Bugs!B:B,A29)&gt;0),AND(B29&lt;&gt;"",COUNTIF(Bugs!A:A,B29)&gt;0)),"Y","")</f>
        <v/>
      </c>
      <c r="Q29" s="193" t="str">
        <f>IF(OR(
    AND(COUNTIF(Bugs!A:A,B29)&gt;0,ISNUMBER(SEARCH("x",INDEX(Bugs!C:C,MATCH(B29,Bugs!A:A,0))))),
    AND(COUNTIF(Bugs!B:B,B29)&gt;0,ISNUMBER(SEARCH("x",INDEX(Bugs!C:C,MATCH(B29,Bugs!B:B,0))))),
    AND(COUNTIF(Bugs!A:A,B29)&gt;0,ISNUMBER(SEARCH("x",INDEX(Bugs!D:D,MATCH(B29,Bugs!A:A,0))))),
    AND(COUNTIF(Bugs!B:B,B29)&gt;0,ISNUMBER(SEARCH("x",INDEX(Bugs!D:D,MATCH(B29,Bugs!B:B,0)))))
),"Y","")</f>
        <v/>
      </c>
      <c r="R29">
        <f ca="1">IF(OR(ISNUMBER(MATCH(L29,MasterData!$D$3:$D$18,0)),ISNUMBER(MATCH(L29,MasterData!$C$3:$C$18,0))),
    DATEDIF(E29,I29,"d"),
    DATEDIF(E29,TODAY(),"d"))</f>
        <v>88</v>
      </c>
      <c r="S29">
        <f t="shared" ca="1" si="0"/>
        <v>0</v>
      </c>
      <c r="T29">
        <f t="shared" ca="1" si="1"/>
        <v>0</v>
      </c>
      <c r="U29">
        <f t="shared" ca="1" si="2"/>
        <v>1</v>
      </c>
    </row>
    <row r="30" spans="1:21" x14ac:dyDescent="0.35">
      <c r="A30">
        <v>6000133442</v>
      </c>
      <c r="B30" t="s">
        <v>230</v>
      </c>
      <c r="C30" t="s">
        <v>230</v>
      </c>
      <c r="D30" s="34" t="s">
        <v>247</v>
      </c>
      <c r="E30" s="1">
        <v>45722</v>
      </c>
      <c r="F30" s="1"/>
      <c r="G30" t="s">
        <v>248</v>
      </c>
      <c r="H30" t="s">
        <v>245</v>
      </c>
      <c r="I30" s="1">
        <v>45786</v>
      </c>
      <c r="J30" t="s">
        <v>201</v>
      </c>
      <c r="K30" t="s">
        <v>241</v>
      </c>
      <c r="L30" t="s">
        <v>171</v>
      </c>
      <c r="M30" t="s">
        <v>313</v>
      </c>
      <c r="N30" t="s">
        <v>237</v>
      </c>
      <c r="O30" t="s">
        <v>230</v>
      </c>
      <c r="P30" s="193" t="str">
        <f>IF(OR(AND(A30&lt;&gt;"",COUNTIF(Bugs!B:B,A30)&gt;0),AND(B30&lt;&gt;"",COUNTIF(Bugs!A:A,B30)&gt;0)),"Y","")</f>
        <v/>
      </c>
      <c r="Q30" s="193" t="str">
        <f>IF(OR(
    AND(COUNTIF(Bugs!A:A,B30)&gt;0,ISNUMBER(SEARCH("x",INDEX(Bugs!C:C,MATCH(B30,Bugs!A:A,0))))),
    AND(COUNTIF(Bugs!B:B,B30)&gt;0,ISNUMBER(SEARCH("x",INDEX(Bugs!C:C,MATCH(B30,Bugs!B:B,0))))),
    AND(COUNTIF(Bugs!A:A,B30)&gt;0,ISNUMBER(SEARCH("x",INDEX(Bugs!D:D,MATCH(B30,Bugs!A:A,0))))),
    AND(COUNTIF(Bugs!B:B,B30)&gt;0,ISNUMBER(SEARCH("x",INDEX(Bugs!D:D,MATCH(B30,Bugs!B:B,0)))))
),"Y","")</f>
        <v/>
      </c>
      <c r="R30">
        <f ca="1">IF(OR(ISNUMBER(MATCH(L30,MasterData!$D$3:$D$18,0)),ISNUMBER(MATCH(L30,MasterData!$C$3:$C$18,0))),
    DATEDIF(E30,I30,"d"),
    DATEDIF(E30,TODAY(),"d"))</f>
        <v>64</v>
      </c>
      <c r="S30">
        <f t="shared" ca="1" si="0"/>
        <v>0</v>
      </c>
      <c r="T30">
        <f t="shared" ca="1" si="1"/>
        <v>0</v>
      </c>
      <c r="U30">
        <f t="shared" ca="1" si="2"/>
        <v>1</v>
      </c>
    </row>
    <row r="31" spans="1:21" x14ac:dyDescent="0.35">
      <c r="A31">
        <v>6000133644</v>
      </c>
      <c r="B31" t="s">
        <v>314</v>
      </c>
      <c r="C31" t="s">
        <v>230</v>
      </c>
      <c r="D31" s="34" t="s">
        <v>274</v>
      </c>
      <c r="E31" s="1">
        <v>45723</v>
      </c>
      <c r="F31" s="1"/>
      <c r="G31" t="s">
        <v>315</v>
      </c>
      <c r="H31" t="s">
        <v>240</v>
      </c>
      <c r="I31" s="1">
        <v>45903</v>
      </c>
      <c r="J31" t="s">
        <v>234</v>
      </c>
      <c r="K31" t="s">
        <v>241</v>
      </c>
      <c r="L31" t="s">
        <v>171</v>
      </c>
      <c r="M31" t="s">
        <v>316</v>
      </c>
      <c r="N31" t="s">
        <v>237</v>
      </c>
      <c r="O31" t="s">
        <v>230</v>
      </c>
      <c r="P31" s="193" t="str">
        <f>IF(OR(AND(A31&lt;&gt;"",COUNTIF(Bugs!B:B,A31)&gt;0),AND(B31&lt;&gt;"",COUNTIF(Bugs!A:A,B31)&gt;0)),"Y","")</f>
        <v/>
      </c>
      <c r="Q31" s="193" t="str">
        <f>IF(OR(
    AND(COUNTIF(Bugs!A:A,B31)&gt;0,ISNUMBER(SEARCH("x",INDEX(Bugs!C:C,MATCH(B31,Bugs!A:A,0))))),
    AND(COUNTIF(Bugs!B:B,B31)&gt;0,ISNUMBER(SEARCH("x",INDEX(Bugs!C:C,MATCH(B31,Bugs!B:B,0))))),
    AND(COUNTIF(Bugs!A:A,B31)&gt;0,ISNUMBER(SEARCH("x",INDEX(Bugs!D:D,MATCH(B31,Bugs!A:A,0))))),
    AND(COUNTIF(Bugs!B:B,B31)&gt;0,ISNUMBER(SEARCH("x",INDEX(Bugs!D:D,MATCH(B31,Bugs!B:B,0)))))
),"Y","")</f>
        <v/>
      </c>
      <c r="R31">
        <f ca="1">IF(OR(ISNUMBER(MATCH(L31,MasterData!$D$3:$D$18,0)),ISNUMBER(MATCH(L31,MasterData!$C$3:$C$18,0))),
    DATEDIF(E31,I31,"d"),
    DATEDIF(E31,TODAY(),"d"))</f>
        <v>180</v>
      </c>
      <c r="S31">
        <f t="shared" ca="1" si="0"/>
        <v>0</v>
      </c>
      <c r="T31">
        <f t="shared" ca="1" si="1"/>
        <v>0</v>
      </c>
      <c r="U31">
        <f t="shared" ca="1" si="2"/>
        <v>1</v>
      </c>
    </row>
    <row r="32" spans="1:21" x14ac:dyDescent="0.35">
      <c r="A32">
        <v>6000133647</v>
      </c>
      <c r="B32" t="s">
        <v>317</v>
      </c>
      <c r="C32" t="s">
        <v>230</v>
      </c>
      <c r="D32" s="34" t="s">
        <v>231</v>
      </c>
      <c r="E32" s="1">
        <v>45723</v>
      </c>
      <c r="F32" s="1"/>
      <c r="G32" t="s">
        <v>318</v>
      </c>
      <c r="H32" t="s">
        <v>245</v>
      </c>
      <c r="I32" s="1">
        <v>45733</v>
      </c>
      <c r="J32" t="s">
        <v>234</v>
      </c>
      <c r="K32" t="s">
        <v>235</v>
      </c>
      <c r="L32" t="s">
        <v>171</v>
      </c>
      <c r="M32" t="s">
        <v>319</v>
      </c>
      <c r="N32" t="s">
        <v>237</v>
      </c>
      <c r="O32" t="s">
        <v>230</v>
      </c>
      <c r="P32" s="193" t="str">
        <f>IF(OR(AND(A32&lt;&gt;"",COUNTIF(Bugs!B:B,A32)&gt;0),AND(B32&lt;&gt;"",COUNTIF(Bugs!A:A,B32)&gt;0)),"Y","")</f>
        <v/>
      </c>
      <c r="Q32" s="193" t="str">
        <f>IF(OR(
    AND(COUNTIF(Bugs!A:A,B32)&gt;0,ISNUMBER(SEARCH("x",INDEX(Bugs!C:C,MATCH(B32,Bugs!A:A,0))))),
    AND(COUNTIF(Bugs!B:B,B32)&gt;0,ISNUMBER(SEARCH("x",INDEX(Bugs!C:C,MATCH(B32,Bugs!B:B,0))))),
    AND(COUNTIF(Bugs!A:A,B32)&gt;0,ISNUMBER(SEARCH("x",INDEX(Bugs!D:D,MATCH(B32,Bugs!A:A,0))))),
    AND(COUNTIF(Bugs!B:B,B32)&gt;0,ISNUMBER(SEARCH("x",INDEX(Bugs!D:D,MATCH(B32,Bugs!B:B,0)))))
),"Y","")</f>
        <v/>
      </c>
      <c r="R32">
        <f ca="1">IF(OR(ISNUMBER(MATCH(L32,MasterData!$D$3:$D$18,0)),ISNUMBER(MATCH(L32,MasterData!$C$3:$C$18,0))),
    DATEDIF(E32,I32,"d"),
    DATEDIF(E32,TODAY(),"d"))</f>
        <v>10</v>
      </c>
      <c r="S32">
        <f t="shared" ca="1" si="0"/>
        <v>0</v>
      </c>
      <c r="T32">
        <f t="shared" ca="1" si="1"/>
        <v>1</v>
      </c>
      <c r="U32">
        <f t="shared" ca="1" si="2"/>
        <v>0</v>
      </c>
    </row>
    <row r="33" spans="1:21" x14ac:dyDescent="0.35">
      <c r="A33">
        <v>6000133780</v>
      </c>
      <c r="B33" t="s">
        <v>320</v>
      </c>
      <c r="C33" t="s">
        <v>230</v>
      </c>
      <c r="D33" s="34" t="s">
        <v>274</v>
      </c>
      <c r="E33" s="1">
        <v>45726</v>
      </c>
      <c r="F33" s="1"/>
      <c r="G33" t="s">
        <v>321</v>
      </c>
      <c r="H33" t="s">
        <v>240</v>
      </c>
      <c r="I33" s="1">
        <v>45741</v>
      </c>
      <c r="J33" t="s">
        <v>234</v>
      </c>
      <c r="K33" t="s">
        <v>235</v>
      </c>
      <c r="L33" t="s">
        <v>171</v>
      </c>
      <c r="M33" t="s">
        <v>322</v>
      </c>
      <c r="N33" t="s">
        <v>237</v>
      </c>
      <c r="O33" t="s">
        <v>230</v>
      </c>
      <c r="P33" s="193" t="str">
        <f>IF(OR(AND(A33&lt;&gt;"",COUNTIF(Bugs!B:B,A33)&gt;0),AND(B33&lt;&gt;"",COUNTIF(Bugs!A:A,B33)&gt;0)),"Y","")</f>
        <v/>
      </c>
      <c r="Q33" s="193" t="str">
        <f>IF(OR(
    AND(COUNTIF(Bugs!A:A,B33)&gt;0,ISNUMBER(SEARCH("x",INDEX(Bugs!C:C,MATCH(B33,Bugs!A:A,0))))),
    AND(COUNTIF(Bugs!B:B,B33)&gt;0,ISNUMBER(SEARCH("x",INDEX(Bugs!C:C,MATCH(B33,Bugs!B:B,0))))),
    AND(COUNTIF(Bugs!A:A,B33)&gt;0,ISNUMBER(SEARCH("x",INDEX(Bugs!D:D,MATCH(B33,Bugs!A:A,0))))),
    AND(COUNTIF(Bugs!B:B,B33)&gt;0,ISNUMBER(SEARCH("x",INDEX(Bugs!D:D,MATCH(B33,Bugs!B:B,0)))))
),"Y","")</f>
        <v/>
      </c>
      <c r="R33">
        <f ca="1">IF(OR(ISNUMBER(MATCH(L33,MasterData!$D$3:$D$18,0)),ISNUMBER(MATCH(L33,MasterData!$C$3:$C$18,0))),
    DATEDIF(E33,I33,"d"),
    DATEDIF(E33,TODAY(),"d"))</f>
        <v>15</v>
      </c>
      <c r="S33">
        <f t="shared" ca="1" si="0"/>
        <v>0</v>
      </c>
      <c r="T33">
        <f t="shared" ca="1" si="1"/>
        <v>1</v>
      </c>
      <c r="U33">
        <f t="shared" ca="1" si="2"/>
        <v>0</v>
      </c>
    </row>
    <row r="34" spans="1:21" x14ac:dyDescent="0.35">
      <c r="A34">
        <v>6000133782</v>
      </c>
      <c r="B34" t="s">
        <v>323</v>
      </c>
      <c r="C34" t="s">
        <v>230</v>
      </c>
      <c r="D34" s="34" t="s">
        <v>254</v>
      </c>
      <c r="E34" s="1">
        <v>45726</v>
      </c>
      <c r="F34" s="1"/>
      <c r="G34" t="s">
        <v>255</v>
      </c>
      <c r="H34" t="s">
        <v>240</v>
      </c>
      <c r="I34" s="1">
        <v>45735</v>
      </c>
      <c r="J34" t="s">
        <v>234</v>
      </c>
      <c r="K34" t="s">
        <v>241</v>
      </c>
      <c r="L34" t="s">
        <v>171</v>
      </c>
      <c r="M34" t="s">
        <v>324</v>
      </c>
      <c r="N34" t="s">
        <v>237</v>
      </c>
      <c r="O34" t="s">
        <v>230</v>
      </c>
      <c r="P34" s="193" t="str">
        <f>IF(OR(AND(A34&lt;&gt;"",COUNTIF(Bugs!B:B,A34)&gt;0),AND(B34&lt;&gt;"",COUNTIF(Bugs!A:A,B34)&gt;0)),"Y","")</f>
        <v/>
      </c>
      <c r="Q34" s="193" t="str">
        <f>IF(OR(
    AND(COUNTIF(Bugs!A:A,B34)&gt;0,ISNUMBER(SEARCH("x",INDEX(Bugs!C:C,MATCH(B34,Bugs!A:A,0))))),
    AND(COUNTIF(Bugs!B:B,B34)&gt;0,ISNUMBER(SEARCH("x",INDEX(Bugs!C:C,MATCH(B34,Bugs!B:B,0))))),
    AND(COUNTIF(Bugs!A:A,B34)&gt;0,ISNUMBER(SEARCH("x",INDEX(Bugs!D:D,MATCH(B34,Bugs!A:A,0))))),
    AND(COUNTIF(Bugs!B:B,B34)&gt;0,ISNUMBER(SEARCH("x",INDEX(Bugs!D:D,MATCH(B34,Bugs!B:B,0)))))
),"Y","")</f>
        <v/>
      </c>
      <c r="R34">
        <f ca="1">IF(OR(ISNUMBER(MATCH(L34,MasterData!$D$3:$D$18,0)),ISNUMBER(MATCH(L34,MasterData!$C$3:$C$18,0))),
    DATEDIF(E34,I34,"d"),
    DATEDIF(E34,TODAY(),"d"))</f>
        <v>9</v>
      </c>
      <c r="S34">
        <f t="shared" ca="1" si="0"/>
        <v>0</v>
      </c>
      <c r="T34">
        <f t="shared" ca="1" si="1"/>
        <v>1</v>
      </c>
      <c r="U34">
        <f t="shared" ca="1" si="2"/>
        <v>0</v>
      </c>
    </row>
    <row r="35" spans="1:21" x14ac:dyDescent="0.35">
      <c r="A35">
        <v>6000133815</v>
      </c>
      <c r="B35" t="s">
        <v>325</v>
      </c>
      <c r="C35" t="s">
        <v>230</v>
      </c>
      <c r="D35" s="34" t="s">
        <v>254</v>
      </c>
      <c r="E35" s="1">
        <v>45726</v>
      </c>
      <c r="F35" s="1"/>
      <c r="G35" t="s">
        <v>255</v>
      </c>
      <c r="H35" t="s">
        <v>240</v>
      </c>
      <c r="I35" s="1">
        <v>45748</v>
      </c>
      <c r="J35" t="s">
        <v>234</v>
      </c>
      <c r="K35" t="s">
        <v>241</v>
      </c>
      <c r="L35" t="s">
        <v>171</v>
      </c>
      <c r="M35" t="s">
        <v>326</v>
      </c>
      <c r="N35" t="s">
        <v>237</v>
      </c>
      <c r="O35" t="s">
        <v>230</v>
      </c>
      <c r="P35" s="193" t="str">
        <f>IF(OR(AND(A35&lt;&gt;"",COUNTIF(Bugs!B:B,A35)&gt;0),AND(B35&lt;&gt;"",COUNTIF(Bugs!A:A,B35)&gt;0)),"Y","")</f>
        <v/>
      </c>
      <c r="Q35" s="193" t="str">
        <f>IF(OR(
    AND(COUNTIF(Bugs!A:A,B35)&gt;0,ISNUMBER(SEARCH("x",INDEX(Bugs!C:C,MATCH(B35,Bugs!A:A,0))))),
    AND(COUNTIF(Bugs!B:B,B35)&gt;0,ISNUMBER(SEARCH("x",INDEX(Bugs!C:C,MATCH(B35,Bugs!B:B,0))))),
    AND(COUNTIF(Bugs!A:A,B35)&gt;0,ISNUMBER(SEARCH("x",INDEX(Bugs!D:D,MATCH(B35,Bugs!A:A,0))))),
    AND(COUNTIF(Bugs!B:B,B35)&gt;0,ISNUMBER(SEARCH("x",INDEX(Bugs!D:D,MATCH(B35,Bugs!B:B,0)))))
),"Y","")</f>
        <v/>
      </c>
      <c r="R35">
        <f ca="1">IF(OR(ISNUMBER(MATCH(L35,MasterData!$D$3:$D$18,0)),ISNUMBER(MATCH(L35,MasterData!$C$3:$C$18,0))),
    DATEDIF(E35,I35,"d"),
    DATEDIF(E35,TODAY(),"d"))</f>
        <v>22</v>
      </c>
      <c r="S35">
        <f t="shared" ca="1" si="0"/>
        <v>0</v>
      </c>
      <c r="T35">
        <f t="shared" ca="1" si="1"/>
        <v>1</v>
      </c>
      <c r="U35">
        <f t="shared" ca="1" si="2"/>
        <v>0</v>
      </c>
    </row>
    <row r="36" spans="1:21" x14ac:dyDescent="0.35">
      <c r="A36">
        <v>6000133897</v>
      </c>
      <c r="B36" t="s">
        <v>230</v>
      </c>
      <c r="C36" t="s">
        <v>230</v>
      </c>
      <c r="D36" s="34" t="s">
        <v>231</v>
      </c>
      <c r="E36" s="1">
        <v>45727</v>
      </c>
      <c r="F36" s="1"/>
      <c r="G36" t="s">
        <v>248</v>
      </c>
      <c r="H36" t="s">
        <v>240</v>
      </c>
      <c r="I36" s="1">
        <v>45751</v>
      </c>
      <c r="J36" t="s">
        <v>201</v>
      </c>
      <c r="K36" t="s">
        <v>241</v>
      </c>
      <c r="L36" t="s">
        <v>171</v>
      </c>
      <c r="M36" t="s">
        <v>327</v>
      </c>
      <c r="N36" t="s">
        <v>237</v>
      </c>
      <c r="O36" t="s">
        <v>230</v>
      </c>
      <c r="P36" s="193" t="str">
        <f>IF(OR(AND(A36&lt;&gt;"",COUNTIF(Bugs!B:B,A36)&gt;0),AND(B36&lt;&gt;"",COUNTIF(Bugs!A:A,B36)&gt;0)),"Y","")</f>
        <v/>
      </c>
      <c r="Q36" s="193" t="str">
        <f>IF(OR(
    AND(COUNTIF(Bugs!A:A,B36)&gt;0,ISNUMBER(SEARCH("x",INDEX(Bugs!C:C,MATCH(B36,Bugs!A:A,0))))),
    AND(COUNTIF(Bugs!B:B,B36)&gt;0,ISNUMBER(SEARCH("x",INDEX(Bugs!C:C,MATCH(B36,Bugs!B:B,0))))),
    AND(COUNTIF(Bugs!A:A,B36)&gt;0,ISNUMBER(SEARCH("x",INDEX(Bugs!D:D,MATCH(B36,Bugs!A:A,0))))),
    AND(COUNTIF(Bugs!B:B,B36)&gt;0,ISNUMBER(SEARCH("x",INDEX(Bugs!D:D,MATCH(B36,Bugs!B:B,0)))))
),"Y","")</f>
        <v/>
      </c>
      <c r="R36">
        <f ca="1">IF(OR(ISNUMBER(MATCH(L36,MasterData!$D$3:$D$18,0)),ISNUMBER(MATCH(L36,MasterData!$C$3:$C$18,0))),
    DATEDIF(E36,I36,"d"),
    DATEDIF(E36,TODAY(),"d"))</f>
        <v>24</v>
      </c>
      <c r="S36">
        <f t="shared" ca="1" si="0"/>
        <v>0</v>
      </c>
      <c r="T36">
        <f t="shared" ca="1" si="1"/>
        <v>1</v>
      </c>
      <c r="U36">
        <f t="shared" ca="1" si="2"/>
        <v>0</v>
      </c>
    </row>
    <row r="37" spans="1:21" x14ac:dyDescent="0.35">
      <c r="A37">
        <v>6000134052</v>
      </c>
      <c r="B37" t="s">
        <v>328</v>
      </c>
      <c r="D37" s="34">
        <v>3014</v>
      </c>
      <c r="E37" s="1">
        <v>45728</v>
      </c>
      <c r="F37" s="1"/>
      <c r="G37" t="s">
        <v>329</v>
      </c>
      <c r="H37" t="s">
        <v>330</v>
      </c>
      <c r="I37" s="1">
        <v>45852</v>
      </c>
      <c r="K37" t="s">
        <v>235</v>
      </c>
      <c r="L37" t="s">
        <v>171</v>
      </c>
      <c r="M37" t="s">
        <v>331</v>
      </c>
      <c r="N37" t="s">
        <v>332</v>
      </c>
      <c r="P37" s="193" t="str">
        <f>IF(OR(AND(A37&lt;&gt;"",COUNTIF(Bugs!B:B,A37)&gt;0),AND(B37&lt;&gt;"",COUNTIF(Bugs!A:A,B37)&gt;0)),"Y","")</f>
        <v/>
      </c>
      <c r="Q37" s="193" t="str">
        <f>IF(OR(
    AND(COUNTIF(Bugs!A:A,B37)&gt;0,ISNUMBER(SEARCH("x",INDEX(Bugs!C:C,MATCH(B37,Bugs!A:A,0))))),
    AND(COUNTIF(Bugs!B:B,B37)&gt;0,ISNUMBER(SEARCH("x",INDEX(Bugs!C:C,MATCH(B37,Bugs!B:B,0))))),
    AND(COUNTIF(Bugs!A:A,B37)&gt;0,ISNUMBER(SEARCH("x",INDEX(Bugs!D:D,MATCH(B37,Bugs!A:A,0))))),
    AND(COUNTIF(Bugs!B:B,B37)&gt;0,ISNUMBER(SEARCH("x",INDEX(Bugs!D:D,MATCH(B37,Bugs!B:B,0)))))
),"Y","")</f>
        <v/>
      </c>
      <c r="R37">
        <f ca="1">IF(OR(ISNUMBER(MATCH(L37,MasterData!$D$3:$D$18,0)),ISNUMBER(MATCH(L37,MasterData!$C$3:$C$18,0))),
    DATEDIF(E37,I37,"d"),
    DATEDIF(E37,TODAY(),"d"))</f>
        <v>124</v>
      </c>
      <c r="S37">
        <f t="shared" ca="1" si="0"/>
        <v>0</v>
      </c>
      <c r="T37">
        <f t="shared" ca="1" si="1"/>
        <v>0</v>
      </c>
      <c r="U37">
        <f t="shared" ca="1" si="2"/>
        <v>1</v>
      </c>
    </row>
    <row r="38" spans="1:21" x14ac:dyDescent="0.35">
      <c r="A38">
        <v>6000134157</v>
      </c>
      <c r="B38" t="s">
        <v>333</v>
      </c>
      <c r="C38" t="s">
        <v>230</v>
      </c>
      <c r="D38" s="34" t="s">
        <v>231</v>
      </c>
      <c r="E38" s="1">
        <v>45729</v>
      </c>
      <c r="F38" s="1"/>
      <c r="G38" t="s">
        <v>293</v>
      </c>
      <c r="H38" t="s">
        <v>245</v>
      </c>
      <c r="I38" s="1">
        <v>45737</v>
      </c>
      <c r="J38" t="s">
        <v>234</v>
      </c>
      <c r="K38" t="s">
        <v>235</v>
      </c>
      <c r="L38" t="s">
        <v>171</v>
      </c>
      <c r="M38" t="s">
        <v>334</v>
      </c>
      <c r="N38" t="s">
        <v>237</v>
      </c>
      <c r="O38" t="s">
        <v>230</v>
      </c>
      <c r="P38" s="193" t="str">
        <f>IF(OR(AND(A38&lt;&gt;"",COUNTIF(Bugs!B:B,A38)&gt;0),AND(B38&lt;&gt;"",COUNTIF(Bugs!A:A,B38)&gt;0)),"Y","")</f>
        <v/>
      </c>
      <c r="Q38" s="193" t="str">
        <f>IF(OR(
    AND(COUNTIF(Bugs!A:A,B38)&gt;0,ISNUMBER(SEARCH("x",INDEX(Bugs!C:C,MATCH(B38,Bugs!A:A,0))))),
    AND(COUNTIF(Bugs!B:B,B38)&gt;0,ISNUMBER(SEARCH("x",INDEX(Bugs!C:C,MATCH(B38,Bugs!B:B,0))))),
    AND(COUNTIF(Bugs!A:A,B38)&gt;0,ISNUMBER(SEARCH("x",INDEX(Bugs!D:D,MATCH(B38,Bugs!A:A,0))))),
    AND(COUNTIF(Bugs!B:B,B38)&gt;0,ISNUMBER(SEARCH("x",INDEX(Bugs!D:D,MATCH(B38,Bugs!B:B,0)))))
),"Y","")</f>
        <v/>
      </c>
      <c r="R38">
        <f ca="1">IF(OR(ISNUMBER(MATCH(L38,MasterData!$D$3:$D$18,0)),ISNUMBER(MATCH(L38,MasterData!$C$3:$C$18,0))),
    DATEDIF(E38,I38,"d"),
    DATEDIF(E38,TODAY(),"d"))</f>
        <v>8</v>
      </c>
      <c r="S38">
        <f t="shared" ca="1" si="0"/>
        <v>0</v>
      </c>
      <c r="T38">
        <f t="shared" ca="1" si="1"/>
        <v>1</v>
      </c>
      <c r="U38">
        <f t="shared" ca="1" si="2"/>
        <v>0</v>
      </c>
    </row>
    <row r="39" spans="1:21" x14ac:dyDescent="0.35">
      <c r="A39">
        <v>6000134167</v>
      </c>
      <c r="B39" t="s">
        <v>230</v>
      </c>
      <c r="C39" t="s">
        <v>230</v>
      </c>
      <c r="D39" s="34" t="s">
        <v>251</v>
      </c>
      <c r="E39" s="1">
        <v>45729</v>
      </c>
      <c r="F39" s="1"/>
      <c r="G39" t="s">
        <v>335</v>
      </c>
      <c r="H39" t="s">
        <v>240</v>
      </c>
      <c r="I39" s="1">
        <v>45792</v>
      </c>
      <c r="J39" t="s">
        <v>201</v>
      </c>
      <c r="K39" t="s">
        <v>241</v>
      </c>
      <c r="L39" t="s">
        <v>171</v>
      </c>
      <c r="M39" t="s">
        <v>336</v>
      </c>
      <c r="N39" t="s">
        <v>237</v>
      </c>
      <c r="O39" t="s">
        <v>230</v>
      </c>
      <c r="P39" s="193" t="str">
        <f>IF(OR(AND(A39&lt;&gt;"",COUNTIF(Bugs!B:B,A39)&gt;0),AND(B39&lt;&gt;"",COUNTIF(Bugs!A:A,B39)&gt;0)),"Y","")</f>
        <v/>
      </c>
      <c r="Q39" s="193" t="str">
        <f>IF(OR(
    AND(COUNTIF(Bugs!A:A,B39)&gt;0,ISNUMBER(SEARCH("x",INDEX(Bugs!C:C,MATCH(B39,Bugs!A:A,0))))),
    AND(COUNTIF(Bugs!B:B,B39)&gt;0,ISNUMBER(SEARCH("x",INDEX(Bugs!C:C,MATCH(B39,Bugs!B:B,0))))),
    AND(COUNTIF(Bugs!A:A,B39)&gt;0,ISNUMBER(SEARCH("x",INDEX(Bugs!D:D,MATCH(B39,Bugs!A:A,0))))),
    AND(COUNTIF(Bugs!B:B,B39)&gt;0,ISNUMBER(SEARCH("x",INDEX(Bugs!D:D,MATCH(B39,Bugs!B:B,0)))))
),"Y","")</f>
        <v/>
      </c>
      <c r="R39">
        <f ca="1">IF(OR(ISNUMBER(MATCH(L39,MasterData!$D$3:$D$18,0)),ISNUMBER(MATCH(L39,MasterData!$C$3:$C$18,0))),
    DATEDIF(E39,I39,"d"),
    DATEDIF(E39,TODAY(),"d"))</f>
        <v>63</v>
      </c>
      <c r="S39">
        <f t="shared" ca="1" si="0"/>
        <v>0</v>
      </c>
      <c r="T39">
        <f t="shared" ca="1" si="1"/>
        <v>0</v>
      </c>
      <c r="U39">
        <f t="shared" ca="1" si="2"/>
        <v>1</v>
      </c>
    </row>
    <row r="40" spans="1:21" x14ac:dyDescent="0.35">
      <c r="A40">
        <v>6000134304</v>
      </c>
      <c r="B40" t="s">
        <v>337</v>
      </c>
      <c r="C40" t="s">
        <v>230</v>
      </c>
      <c r="D40" s="34" t="s">
        <v>338</v>
      </c>
      <c r="E40" s="1">
        <v>45729</v>
      </c>
      <c r="F40" s="1"/>
      <c r="G40" t="s">
        <v>339</v>
      </c>
      <c r="H40" t="s">
        <v>245</v>
      </c>
      <c r="I40" s="1">
        <v>45782</v>
      </c>
      <c r="J40" t="s">
        <v>234</v>
      </c>
      <c r="K40" t="s">
        <v>235</v>
      </c>
      <c r="L40" t="s">
        <v>171</v>
      </c>
      <c r="M40" t="s">
        <v>340</v>
      </c>
      <c r="N40" t="s">
        <v>237</v>
      </c>
      <c r="O40" t="s">
        <v>230</v>
      </c>
      <c r="P40" s="193" t="str">
        <f>IF(OR(AND(A40&lt;&gt;"",COUNTIF(Bugs!B:B,A40)&gt;0),AND(B40&lt;&gt;"",COUNTIF(Bugs!A:A,B40)&gt;0)),"Y","")</f>
        <v/>
      </c>
      <c r="Q40" s="193" t="str">
        <f>IF(OR(
    AND(COUNTIF(Bugs!A:A,B40)&gt;0,ISNUMBER(SEARCH("x",INDEX(Bugs!C:C,MATCH(B40,Bugs!A:A,0))))),
    AND(COUNTIF(Bugs!B:B,B40)&gt;0,ISNUMBER(SEARCH("x",INDEX(Bugs!C:C,MATCH(B40,Bugs!B:B,0))))),
    AND(COUNTIF(Bugs!A:A,B40)&gt;0,ISNUMBER(SEARCH("x",INDEX(Bugs!D:D,MATCH(B40,Bugs!A:A,0))))),
    AND(COUNTIF(Bugs!B:B,B40)&gt;0,ISNUMBER(SEARCH("x",INDEX(Bugs!D:D,MATCH(B40,Bugs!B:B,0)))))
),"Y","")</f>
        <v/>
      </c>
      <c r="R40">
        <f ca="1">IF(OR(ISNUMBER(MATCH(L40,MasterData!$D$3:$D$18,0)),ISNUMBER(MATCH(L40,MasterData!$C$3:$C$18,0))),
    DATEDIF(E40,I40,"d"),
    DATEDIF(E40,TODAY(),"d"))</f>
        <v>53</v>
      </c>
      <c r="S40">
        <f t="shared" ca="1" si="0"/>
        <v>0</v>
      </c>
      <c r="T40">
        <f t="shared" ca="1" si="1"/>
        <v>0</v>
      </c>
      <c r="U40">
        <f t="shared" ca="1" si="2"/>
        <v>1</v>
      </c>
    </row>
    <row r="41" spans="1:21" x14ac:dyDescent="0.35">
      <c r="A41">
        <v>6000134423</v>
      </c>
      <c r="B41" t="s">
        <v>341</v>
      </c>
      <c r="C41" t="s">
        <v>230</v>
      </c>
      <c r="D41" s="34" t="s">
        <v>231</v>
      </c>
      <c r="E41" s="1">
        <v>45730</v>
      </c>
      <c r="F41" s="1"/>
      <c r="G41" t="s">
        <v>293</v>
      </c>
      <c r="H41" t="s">
        <v>245</v>
      </c>
      <c r="I41" s="1">
        <v>45748</v>
      </c>
      <c r="J41" t="s">
        <v>234</v>
      </c>
      <c r="K41" t="s">
        <v>235</v>
      </c>
      <c r="L41" t="s">
        <v>171</v>
      </c>
      <c r="M41" t="s">
        <v>342</v>
      </c>
      <c r="N41" t="s">
        <v>237</v>
      </c>
      <c r="O41" t="s">
        <v>230</v>
      </c>
      <c r="P41" s="193" t="str">
        <f>IF(OR(AND(A41&lt;&gt;"",COUNTIF(Bugs!B:B,A41)&gt;0),AND(B41&lt;&gt;"",COUNTIF(Bugs!A:A,B41)&gt;0)),"Y","")</f>
        <v/>
      </c>
      <c r="Q41" s="193" t="str">
        <f>IF(OR(
    AND(COUNTIF(Bugs!A:A,B41)&gt;0,ISNUMBER(SEARCH("x",INDEX(Bugs!C:C,MATCH(B41,Bugs!A:A,0))))),
    AND(COUNTIF(Bugs!B:B,B41)&gt;0,ISNUMBER(SEARCH("x",INDEX(Bugs!C:C,MATCH(B41,Bugs!B:B,0))))),
    AND(COUNTIF(Bugs!A:A,B41)&gt;0,ISNUMBER(SEARCH("x",INDEX(Bugs!D:D,MATCH(B41,Bugs!A:A,0))))),
    AND(COUNTIF(Bugs!B:B,B41)&gt;0,ISNUMBER(SEARCH("x",INDEX(Bugs!D:D,MATCH(B41,Bugs!B:B,0)))))
),"Y","")</f>
        <v/>
      </c>
      <c r="R41">
        <f ca="1">IF(OR(ISNUMBER(MATCH(L41,MasterData!$D$3:$D$18,0)),ISNUMBER(MATCH(L41,MasterData!$C$3:$C$18,0))),
    DATEDIF(E41,I41,"d"),
    DATEDIF(E41,TODAY(),"d"))</f>
        <v>18</v>
      </c>
      <c r="S41">
        <f t="shared" ca="1" si="0"/>
        <v>0</v>
      </c>
      <c r="T41">
        <f t="shared" ca="1" si="1"/>
        <v>1</v>
      </c>
      <c r="U41">
        <f t="shared" ca="1" si="2"/>
        <v>0</v>
      </c>
    </row>
    <row r="42" spans="1:21" x14ac:dyDescent="0.35">
      <c r="A42">
        <v>6000134460</v>
      </c>
      <c r="B42" t="s">
        <v>343</v>
      </c>
      <c r="C42" t="s">
        <v>230</v>
      </c>
      <c r="D42" s="34" t="s">
        <v>231</v>
      </c>
      <c r="E42" s="1">
        <v>45730</v>
      </c>
      <c r="F42" s="1"/>
      <c r="G42" t="s">
        <v>329</v>
      </c>
      <c r="H42" t="s">
        <v>240</v>
      </c>
      <c r="I42" s="1">
        <v>45748</v>
      </c>
      <c r="J42" t="s">
        <v>234</v>
      </c>
      <c r="K42" t="s">
        <v>235</v>
      </c>
      <c r="L42" t="s">
        <v>171</v>
      </c>
      <c r="M42" t="s">
        <v>344</v>
      </c>
      <c r="N42" t="s">
        <v>237</v>
      </c>
      <c r="O42" t="s">
        <v>230</v>
      </c>
      <c r="P42" s="193" t="str">
        <f>IF(OR(AND(A42&lt;&gt;"",COUNTIF(Bugs!B:B,A42)&gt;0),AND(B42&lt;&gt;"",COUNTIF(Bugs!A:A,B42)&gt;0)),"Y","")</f>
        <v/>
      </c>
      <c r="Q42" s="193" t="str">
        <f>IF(OR(
    AND(COUNTIF(Bugs!A:A,B42)&gt;0,ISNUMBER(SEARCH("x",INDEX(Bugs!C:C,MATCH(B42,Bugs!A:A,0))))),
    AND(COUNTIF(Bugs!B:B,B42)&gt;0,ISNUMBER(SEARCH("x",INDEX(Bugs!C:C,MATCH(B42,Bugs!B:B,0))))),
    AND(COUNTIF(Bugs!A:A,B42)&gt;0,ISNUMBER(SEARCH("x",INDEX(Bugs!D:D,MATCH(B42,Bugs!A:A,0))))),
    AND(COUNTIF(Bugs!B:B,B42)&gt;0,ISNUMBER(SEARCH("x",INDEX(Bugs!D:D,MATCH(B42,Bugs!B:B,0)))))
),"Y","")</f>
        <v/>
      </c>
      <c r="R42">
        <f ca="1">IF(OR(ISNUMBER(MATCH(L42,MasterData!$D$3:$D$18,0)),ISNUMBER(MATCH(L42,MasterData!$C$3:$C$18,0))),
    DATEDIF(E42,I42,"d"),
    DATEDIF(E42,TODAY(),"d"))</f>
        <v>18</v>
      </c>
      <c r="S42">
        <f t="shared" ca="1" si="0"/>
        <v>0</v>
      </c>
      <c r="T42">
        <f t="shared" ca="1" si="1"/>
        <v>1</v>
      </c>
      <c r="U42">
        <f t="shared" ca="1" si="2"/>
        <v>0</v>
      </c>
    </row>
    <row r="43" spans="1:21" x14ac:dyDescent="0.35">
      <c r="A43">
        <v>6000134543</v>
      </c>
      <c r="B43" t="s">
        <v>345</v>
      </c>
      <c r="C43" t="s">
        <v>230</v>
      </c>
      <c r="D43" s="34" t="s">
        <v>274</v>
      </c>
      <c r="E43" s="1">
        <v>45733</v>
      </c>
      <c r="F43" s="1"/>
      <c r="G43" t="s">
        <v>346</v>
      </c>
      <c r="H43" t="s">
        <v>240</v>
      </c>
      <c r="I43" s="1">
        <v>45754</v>
      </c>
      <c r="J43" t="s">
        <v>234</v>
      </c>
      <c r="K43" t="s">
        <v>347</v>
      </c>
      <c r="L43" t="s">
        <v>171</v>
      </c>
      <c r="M43" t="s">
        <v>348</v>
      </c>
      <c r="N43" t="s">
        <v>237</v>
      </c>
      <c r="O43" t="s">
        <v>230</v>
      </c>
      <c r="P43" s="193" t="str">
        <f>IF(OR(AND(A43&lt;&gt;"",COUNTIF(Bugs!B:B,A43)&gt;0),AND(B43&lt;&gt;"",COUNTIF(Bugs!A:A,B43)&gt;0)),"Y","")</f>
        <v/>
      </c>
      <c r="Q43" s="193" t="str">
        <f>IF(OR(
    AND(COUNTIF(Bugs!A:A,B43)&gt;0,ISNUMBER(SEARCH("x",INDEX(Bugs!C:C,MATCH(B43,Bugs!A:A,0))))),
    AND(COUNTIF(Bugs!B:B,B43)&gt;0,ISNUMBER(SEARCH("x",INDEX(Bugs!C:C,MATCH(B43,Bugs!B:B,0))))),
    AND(COUNTIF(Bugs!A:A,B43)&gt;0,ISNUMBER(SEARCH("x",INDEX(Bugs!D:D,MATCH(B43,Bugs!A:A,0))))),
    AND(COUNTIF(Bugs!B:B,B43)&gt;0,ISNUMBER(SEARCH("x",INDEX(Bugs!D:D,MATCH(B43,Bugs!B:B,0)))))
),"Y","")</f>
        <v/>
      </c>
      <c r="R43">
        <f ca="1">IF(OR(ISNUMBER(MATCH(L43,MasterData!$D$3:$D$18,0)),ISNUMBER(MATCH(L43,MasterData!$C$3:$C$18,0))),
    DATEDIF(E43,I43,"d"),
    DATEDIF(E43,TODAY(),"d"))</f>
        <v>21</v>
      </c>
      <c r="S43">
        <f t="shared" ca="1" si="0"/>
        <v>0</v>
      </c>
      <c r="T43">
        <f t="shared" ca="1" si="1"/>
        <v>1</v>
      </c>
      <c r="U43">
        <f t="shared" ca="1" si="2"/>
        <v>0</v>
      </c>
    </row>
    <row r="44" spans="1:21" x14ac:dyDescent="0.35">
      <c r="A44">
        <v>6000134731</v>
      </c>
      <c r="B44" t="s">
        <v>349</v>
      </c>
      <c r="C44" t="s">
        <v>230</v>
      </c>
      <c r="D44" s="34" t="s">
        <v>231</v>
      </c>
      <c r="E44" s="1">
        <v>45734</v>
      </c>
      <c r="F44" s="1"/>
      <c r="G44" t="s">
        <v>293</v>
      </c>
      <c r="H44" t="s">
        <v>245</v>
      </c>
      <c r="I44" s="1">
        <v>45743</v>
      </c>
      <c r="J44" t="s">
        <v>234</v>
      </c>
      <c r="K44" t="s">
        <v>235</v>
      </c>
      <c r="L44" t="s">
        <v>171</v>
      </c>
      <c r="M44" t="s">
        <v>350</v>
      </c>
      <c r="N44" t="s">
        <v>237</v>
      </c>
      <c r="O44" t="s">
        <v>230</v>
      </c>
      <c r="P44" s="193" t="str">
        <f>IF(OR(AND(A44&lt;&gt;"",COUNTIF(Bugs!B:B,A44)&gt;0),AND(B44&lt;&gt;"",COUNTIF(Bugs!A:A,B44)&gt;0)),"Y","")</f>
        <v/>
      </c>
      <c r="Q44" s="193" t="str">
        <f>IF(OR(
    AND(COUNTIF(Bugs!A:A,B44)&gt;0,ISNUMBER(SEARCH("x",INDEX(Bugs!C:C,MATCH(B44,Bugs!A:A,0))))),
    AND(COUNTIF(Bugs!B:B,B44)&gt;0,ISNUMBER(SEARCH("x",INDEX(Bugs!C:C,MATCH(B44,Bugs!B:B,0))))),
    AND(COUNTIF(Bugs!A:A,B44)&gt;0,ISNUMBER(SEARCH("x",INDEX(Bugs!D:D,MATCH(B44,Bugs!A:A,0))))),
    AND(COUNTIF(Bugs!B:B,B44)&gt;0,ISNUMBER(SEARCH("x",INDEX(Bugs!D:D,MATCH(B44,Bugs!B:B,0)))))
),"Y","")</f>
        <v/>
      </c>
      <c r="R44">
        <f ca="1">IF(OR(ISNUMBER(MATCH(L44,MasterData!$D$3:$D$18,0)),ISNUMBER(MATCH(L44,MasterData!$C$3:$C$18,0))),
    DATEDIF(E44,I44,"d"),
    DATEDIF(E44,TODAY(),"d"))</f>
        <v>9</v>
      </c>
      <c r="S44">
        <f t="shared" ca="1" si="0"/>
        <v>0</v>
      </c>
      <c r="T44">
        <f t="shared" ca="1" si="1"/>
        <v>1</v>
      </c>
      <c r="U44">
        <f t="shared" ca="1" si="2"/>
        <v>0</v>
      </c>
    </row>
    <row r="45" spans="1:21" x14ac:dyDescent="0.35">
      <c r="A45">
        <v>6000134816</v>
      </c>
      <c r="B45" t="s">
        <v>351</v>
      </c>
      <c r="C45" t="s">
        <v>230</v>
      </c>
      <c r="D45" s="34" t="s">
        <v>305</v>
      </c>
      <c r="E45" s="1">
        <v>45735</v>
      </c>
      <c r="F45" s="1"/>
      <c r="G45" t="s">
        <v>306</v>
      </c>
      <c r="H45" t="s">
        <v>245</v>
      </c>
      <c r="I45" s="1">
        <v>45762</v>
      </c>
      <c r="J45" t="s">
        <v>234</v>
      </c>
      <c r="K45" t="s">
        <v>235</v>
      </c>
      <c r="L45" t="s">
        <v>171</v>
      </c>
      <c r="M45" t="s">
        <v>352</v>
      </c>
      <c r="N45" t="s">
        <v>237</v>
      </c>
      <c r="O45" t="s">
        <v>230</v>
      </c>
      <c r="P45" s="193" t="str">
        <f>IF(OR(AND(A45&lt;&gt;"",COUNTIF(Bugs!B:B,A45)&gt;0),AND(B45&lt;&gt;"",COUNTIF(Bugs!A:A,B45)&gt;0)),"Y","")</f>
        <v/>
      </c>
      <c r="Q45" s="193" t="str">
        <f>IF(OR(
    AND(COUNTIF(Bugs!A:A,B45)&gt;0,ISNUMBER(SEARCH("x",INDEX(Bugs!C:C,MATCH(B45,Bugs!A:A,0))))),
    AND(COUNTIF(Bugs!B:B,B45)&gt;0,ISNUMBER(SEARCH("x",INDEX(Bugs!C:C,MATCH(B45,Bugs!B:B,0))))),
    AND(COUNTIF(Bugs!A:A,B45)&gt;0,ISNUMBER(SEARCH("x",INDEX(Bugs!D:D,MATCH(B45,Bugs!A:A,0))))),
    AND(COUNTIF(Bugs!B:B,B45)&gt;0,ISNUMBER(SEARCH("x",INDEX(Bugs!D:D,MATCH(B45,Bugs!B:B,0)))))
),"Y","")</f>
        <v/>
      </c>
      <c r="R45">
        <f ca="1">IF(OR(ISNUMBER(MATCH(L45,MasterData!$D$3:$D$18,0)),ISNUMBER(MATCH(L45,MasterData!$C$3:$C$18,0))),
    DATEDIF(E45,I45,"d"),
    DATEDIF(E45,TODAY(),"d"))</f>
        <v>27</v>
      </c>
      <c r="S45">
        <f t="shared" ca="1" si="0"/>
        <v>0</v>
      </c>
      <c r="T45">
        <f t="shared" ca="1" si="1"/>
        <v>1</v>
      </c>
      <c r="U45">
        <f t="shared" ca="1" si="2"/>
        <v>0</v>
      </c>
    </row>
    <row r="46" spans="1:21" x14ac:dyDescent="0.35">
      <c r="A46">
        <v>6000134850</v>
      </c>
      <c r="B46" t="s">
        <v>353</v>
      </c>
      <c r="C46" t="s">
        <v>230</v>
      </c>
      <c r="D46" s="34" t="s">
        <v>274</v>
      </c>
      <c r="E46" s="1">
        <v>45735</v>
      </c>
      <c r="F46" s="1"/>
      <c r="G46" t="s">
        <v>354</v>
      </c>
      <c r="H46" t="s">
        <v>240</v>
      </c>
      <c r="I46" s="1">
        <v>45761</v>
      </c>
      <c r="J46" t="s">
        <v>234</v>
      </c>
      <c r="K46" t="s">
        <v>241</v>
      </c>
      <c r="L46" t="s">
        <v>171</v>
      </c>
      <c r="M46" t="s">
        <v>355</v>
      </c>
      <c r="N46" t="s">
        <v>237</v>
      </c>
      <c r="O46" t="s">
        <v>230</v>
      </c>
      <c r="P46" s="193" t="str">
        <f>IF(OR(AND(A46&lt;&gt;"",COUNTIF(Bugs!B:B,A46)&gt;0),AND(B46&lt;&gt;"",COUNTIF(Bugs!A:A,B46)&gt;0)),"Y","")</f>
        <v/>
      </c>
      <c r="Q46" s="193" t="str">
        <f>IF(OR(
    AND(COUNTIF(Bugs!A:A,B46)&gt;0,ISNUMBER(SEARCH("x",INDEX(Bugs!C:C,MATCH(B46,Bugs!A:A,0))))),
    AND(COUNTIF(Bugs!B:B,B46)&gt;0,ISNUMBER(SEARCH("x",INDEX(Bugs!C:C,MATCH(B46,Bugs!B:B,0))))),
    AND(COUNTIF(Bugs!A:A,B46)&gt;0,ISNUMBER(SEARCH("x",INDEX(Bugs!D:D,MATCH(B46,Bugs!A:A,0))))),
    AND(COUNTIF(Bugs!B:B,B46)&gt;0,ISNUMBER(SEARCH("x",INDEX(Bugs!D:D,MATCH(B46,Bugs!B:B,0)))))
),"Y","")</f>
        <v/>
      </c>
      <c r="R46">
        <f ca="1">IF(OR(ISNUMBER(MATCH(L46,MasterData!$D$3:$D$18,0)),ISNUMBER(MATCH(L46,MasterData!$C$3:$C$18,0))),
    DATEDIF(E46,I46,"d"),
    DATEDIF(E46,TODAY(),"d"))</f>
        <v>26</v>
      </c>
      <c r="S46">
        <f t="shared" ca="1" si="0"/>
        <v>0</v>
      </c>
      <c r="T46">
        <f t="shared" ca="1" si="1"/>
        <v>1</v>
      </c>
      <c r="U46">
        <f t="shared" ca="1" si="2"/>
        <v>0</v>
      </c>
    </row>
    <row r="47" spans="1:21" x14ac:dyDescent="0.35">
      <c r="A47">
        <v>6000134958</v>
      </c>
      <c r="B47" t="s">
        <v>356</v>
      </c>
      <c r="C47" t="s">
        <v>230</v>
      </c>
      <c r="D47" s="34" t="s">
        <v>247</v>
      </c>
      <c r="E47" s="1">
        <v>45736</v>
      </c>
      <c r="F47" s="1"/>
      <c r="G47" t="s">
        <v>357</v>
      </c>
      <c r="H47" t="s">
        <v>245</v>
      </c>
      <c r="I47" s="1">
        <v>45750</v>
      </c>
      <c r="J47" t="s">
        <v>234</v>
      </c>
      <c r="K47" t="s">
        <v>241</v>
      </c>
      <c r="L47" t="s">
        <v>171</v>
      </c>
      <c r="M47" t="s">
        <v>358</v>
      </c>
      <c r="N47" t="s">
        <v>237</v>
      </c>
      <c r="O47" t="s">
        <v>230</v>
      </c>
      <c r="P47" s="193" t="str">
        <f>IF(OR(AND(A47&lt;&gt;"",COUNTIF(Bugs!B:B,A47)&gt;0),AND(B47&lt;&gt;"",COUNTIF(Bugs!A:A,B47)&gt;0)),"Y","")</f>
        <v/>
      </c>
      <c r="Q47" s="193" t="str">
        <f>IF(OR(
    AND(COUNTIF(Bugs!A:A,B47)&gt;0,ISNUMBER(SEARCH("x",INDEX(Bugs!C:C,MATCH(B47,Bugs!A:A,0))))),
    AND(COUNTIF(Bugs!B:B,B47)&gt;0,ISNUMBER(SEARCH("x",INDEX(Bugs!C:C,MATCH(B47,Bugs!B:B,0))))),
    AND(COUNTIF(Bugs!A:A,B47)&gt;0,ISNUMBER(SEARCH("x",INDEX(Bugs!D:D,MATCH(B47,Bugs!A:A,0))))),
    AND(COUNTIF(Bugs!B:B,B47)&gt;0,ISNUMBER(SEARCH("x",INDEX(Bugs!D:D,MATCH(B47,Bugs!B:B,0)))))
),"Y","")</f>
        <v/>
      </c>
      <c r="R47">
        <f ca="1">IF(OR(ISNUMBER(MATCH(L47,MasterData!$D$3:$D$18,0)),ISNUMBER(MATCH(L47,MasterData!$C$3:$C$18,0))),
    DATEDIF(E47,I47,"d"),
    DATEDIF(E47,TODAY(),"d"))</f>
        <v>14</v>
      </c>
      <c r="S47">
        <f t="shared" ca="1" si="0"/>
        <v>0</v>
      </c>
      <c r="T47">
        <f t="shared" ca="1" si="1"/>
        <v>1</v>
      </c>
      <c r="U47">
        <f t="shared" ca="1" si="2"/>
        <v>0</v>
      </c>
    </row>
    <row r="48" spans="1:21" x14ac:dyDescent="0.35">
      <c r="A48">
        <v>6000135155</v>
      </c>
      <c r="B48" t="s">
        <v>359</v>
      </c>
      <c r="C48" t="s">
        <v>230</v>
      </c>
      <c r="D48" s="34" t="s">
        <v>251</v>
      </c>
      <c r="E48" s="1">
        <v>45737</v>
      </c>
      <c r="F48" s="1"/>
      <c r="G48" t="s">
        <v>360</v>
      </c>
      <c r="H48" t="s">
        <v>245</v>
      </c>
      <c r="I48" s="1">
        <v>45757</v>
      </c>
      <c r="J48" t="s">
        <v>234</v>
      </c>
      <c r="K48" t="s">
        <v>235</v>
      </c>
      <c r="L48" t="s">
        <v>171</v>
      </c>
      <c r="M48" t="s">
        <v>361</v>
      </c>
      <c r="N48" t="s">
        <v>237</v>
      </c>
      <c r="O48" t="s">
        <v>230</v>
      </c>
      <c r="P48" s="193" t="str">
        <f>IF(OR(AND(A48&lt;&gt;"",COUNTIF(Bugs!B:B,A48)&gt;0),AND(B48&lt;&gt;"",COUNTIF(Bugs!A:A,B48)&gt;0)),"Y","")</f>
        <v/>
      </c>
      <c r="Q48" s="193" t="str">
        <f>IF(OR(
    AND(COUNTIF(Bugs!A:A,B48)&gt;0,ISNUMBER(SEARCH("x",INDEX(Bugs!C:C,MATCH(B48,Bugs!A:A,0))))),
    AND(COUNTIF(Bugs!B:B,B48)&gt;0,ISNUMBER(SEARCH("x",INDEX(Bugs!C:C,MATCH(B48,Bugs!B:B,0))))),
    AND(COUNTIF(Bugs!A:A,B48)&gt;0,ISNUMBER(SEARCH("x",INDEX(Bugs!D:D,MATCH(B48,Bugs!A:A,0))))),
    AND(COUNTIF(Bugs!B:B,B48)&gt;0,ISNUMBER(SEARCH("x",INDEX(Bugs!D:D,MATCH(B48,Bugs!B:B,0)))))
),"Y","")</f>
        <v/>
      </c>
      <c r="R48">
        <f ca="1">IF(OR(ISNUMBER(MATCH(L48,MasterData!$D$3:$D$18,0)),ISNUMBER(MATCH(L48,MasterData!$C$3:$C$18,0))),
    DATEDIF(E48,I48,"d"),
    DATEDIF(E48,TODAY(),"d"))</f>
        <v>20</v>
      </c>
      <c r="S48">
        <f t="shared" ca="1" si="0"/>
        <v>0</v>
      </c>
      <c r="T48">
        <f t="shared" ca="1" si="1"/>
        <v>1</v>
      </c>
      <c r="U48">
        <f t="shared" ca="1" si="2"/>
        <v>0</v>
      </c>
    </row>
    <row r="49" spans="1:21" x14ac:dyDescent="0.35">
      <c r="A49">
        <v>6000135247</v>
      </c>
      <c r="B49" t="s">
        <v>230</v>
      </c>
      <c r="C49" t="s">
        <v>230</v>
      </c>
      <c r="D49" s="34" t="s">
        <v>254</v>
      </c>
      <c r="E49" s="1">
        <v>45740</v>
      </c>
      <c r="F49" s="1"/>
      <c r="G49" t="s">
        <v>248</v>
      </c>
      <c r="H49" t="s">
        <v>245</v>
      </c>
      <c r="I49" s="1">
        <v>45779</v>
      </c>
      <c r="J49" t="s">
        <v>201</v>
      </c>
      <c r="K49" t="s">
        <v>241</v>
      </c>
      <c r="L49" t="s">
        <v>171</v>
      </c>
      <c r="M49" t="s">
        <v>362</v>
      </c>
      <c r="N49" t="s">
        <v>237</v>
      </c>
      <c r="O49" t="s">
        <v>230</v>
      </c>
      <c r="P49" s="193" t="str">
        <f>IF(OR(AND(A49&lt;&gt;"",COUNTIF(Bugs!B:B,A49)&gt;0),AND(B49&lt;&gt;"",COUNTIF(Bugs!A:A,B49)&gt;0)),"Y","")</f>
        <v/>
      </c>
      <c r="Q49" s="193" t="str">
        <f>IF(OR(
    AND(COUNTIF(Bugs!A:A,B49)&gt;0,ISNUMBER(SEARCH("x",INDEX(Bugs!C:C,MATCH(B49,Bugs!A:A,0))))),
    AND(COUNTIF(Bugs!B:B,B49)&gt;0,ISNUMBER(SEARCH("x",INDEX(Bugs!C:C,MATCH(B49,Bugs!B:B,0))))),
    AND(COUNTIF(Bugs!A:A,B49)&gt;0,ISNUMBER(SEARCH("x",INDEX(Bugs!D:D,MATCH(B49,Bugs!A:A,0))))),
    AND(COUNTIF(Bugs!B:B,B49)&gt;0,ISNUMBER(SEARCH("x",INDEX(Bugs!D:D,MATCH(B49,Bugs!B:B,0)))))
),"Y","")</f>
        <v/>
      </c>
      <c r="R49">
        <f ca="1">IF(OR(ISNUMBER(MATCH(L49,MasterData!$D$3:$D$18,0)),ISNUMBER(MATCH(L49,MasterData!$C$3:$C$18,0))),
    DATEDIF(E49,I49,"d"),
    DATEDIF(E49,TODAY(),"d"))</f>
        <v>39</v>
      </c>
      <c r="S49">
        <f t="shared" ca="1" si="0"/>
        <v>0</v>
      </c>
      <c r="T49">
        <f t="shared" ca="1" si="1"/>
        <v>0</v>
      </c>
      <c r="U49">
        <f t="shared" ca="1" si="2"/>
        <v>1</v>
      </c>
    </row>
    <row r="50" spans="1:21" x14ac:dyDescent="0.35">
      <c r="A50">
        <v>6000135249</v>
      </c>
      <c r="B50" t="s">
        <v>363</v>
      </c>
      <c r="C50" t="s">
        <v>230</v>
      </c>
      <c r="D50" s="34" t="s">
        <v>274</v>
      </c>
      <c r="E50" s="1">
        <v>45740</v>
      </c>
      <c r="F50" s="1"/>
      <c r="G50" t="s">
        <v>321</v>
      </c>
      <c r="H50" t="s">
        <v>245</v>
      </c>
      <c r="I50" s="1">
        <v>45782</v>
      </c>
      <c r="J50" t="s">
        <v>234</v>
      </c>
      <c r="K50" t="s">
        <v>241</v>
      </c>
      <c r="L50" t="s">
        <v>171</v>
      </c>
      <c r="M50" t="s">
        <v>364</v>
      </c>
      <c r="N50" t="s">
        <v>237</v>
      </c>
      <c r="O50" t="s">
        <v>230</v>
      </c>
      <c r="P50" s="193" t="str">
        <f>IF(OR(AND(A50&lt;&gt;"",COUNTIF(Bugs!B:B,A50)&gt;0),AND(B50&lt;&gt;"",COUNTIF(Bugs!A:A,B50)&gt;0)),"Y","")</f>
        <v/>
      </c>
      <c r="Q50" s="193" t="str">
        <f>IF(OR(
    AND(COUNTIF(Bugs!A:A,B50)&gt;0,ISNUMBER(SEARCH("x",INDEX(Bugs!C:C,MATCH(B50,Bugs!A:A,0))))),
    AND(COUNTIF(Bugs!B:B,B50)&gt;0,ISNUMBER(SEARCH("x",INDEX(Bugs!C:C,MATCH(B50,Bugs!B:B,0))))),
    AND(COUNTIF(Bugs!A:A,B50)&gt;0,ISNUMBER(SEARCH("x",INDEX(Bugs!D:D,MATCH(B50,Bugs!A:A,0))))),
    AND(COUNTIF(Bugs!B:B,B50)&gt;0,ISNUMBER(SEARCH("x",INDEX(Bugs!D:D,MATCH(B50,Bugs!B:B,0)))))
),"Y","")</f>
        <v/>
      </c>
      <c r="R50">
        <f ca="1">IF(OR(ISNUMBER(MATCH(L50,MasterData!$D$3:$D$18,0)),ISNUMBER(MATCH(L50,MasterData!$C$3:$C$18,0))),
    DATEDIF(E50,I50,"d"),
    DATEDIF(E50,TODAY(),"d"))</f>
        <v>42</v>
      </c>
      <c r="S50">
        <f t="shared" ca="1" si="0"/>
        <v>0</v>
      </c>
      <c r="T50">
        <f t="shared" ca="1" si="1"/>
        <v>0</v>
      </c>
      <c r="U50">
        <f t="shared" ca="1" si="2"/>
        <v>1</v>
      </c>
    </row>
    <row r="51" spans="1:21" x14ac:dyDescent="0.35">
      <c r="A51">
        <v>6000135321</v>
      </c>
      <c r="B51" t="s">
        <v>365</v>
      </c>
      <c r="C51" t="s">
        <v>230</v>
      </c>
      <c r="D51" s="34" t="s">
        <v>254</v>
      </c>
      <c r="E51" s="1">
        <v>45740</v>
      </c>
      <c r="F51" s="1"/>
      <c r="G51" t="s">
        <v>255</v>
      </c>
      <c r="H51" t="s">
        <v>245</v>
      </c>
      <c r="I51" s="1">
        <v>45784</v>
      </c>
      <c r="J51" t="s">
        <v>234</v>
      </c>
      <c r="K51" t="s">
        <v>241</v>
      </c>
      <c r="L51" t="s">
        <v>171</v>
      </c>
      <c r="M51" t="s">
        <v>366</v>
      </c>
      <c r="N51" t="s">
        <v>237</v>
      </c>
      <c r="O51" t="s">
        <v>230</v>
      </c>
      <c r="P51" s="193" t="str">
        <f>IF(OR(AND(A51&lt;&gt;"",COUNTIF(Bugs!B:B,A51)&gt;0),AND(B51&lt;&gt;"",COUNTIF(Bugs!A:A,B51)&gt;0)),"Y","")</f>
        <v/>
      </c>
      <c r="Q51" s="193" t="str">
        <f>IF(OR(
    AND(COUNTIF(Bugs!A:A,B51)&gt;0,ISNUMBER(SEARCH("x",INDEX(Bugs!C:C,MATCH(B51,Bugs!A:A,0))))),
    AND(COUNTIF(Bugs!B:B,B51)&gt;0,ISNUMBER(SEARCH("x",INDEX(Bugs!C:C,MATCH(B51,Bugs!B:B,0))))),
    AND(COUNTIF(Bugs!A:A,B51)&gt;0,ISNUMBER(SEARCH("x",INDEX(Bugs!D:D,MATCH(B51,Bugs!A:A,0))))),
    AND(COUNTIF(Bugs!B:B,B51)&gt;0,ISNUMBER(SEARCH("x",INDEX(Bugs!D:D,MATCH(B51,Bugs!B:B,0)))))
),"Y","")</f>
        <v/>
      </c>
      <c r="R51">
        <f ca="1">IF(OR(ISNUMBER(MATCH(L51,MasterData!$D$3:$D$18,0)),ISNUMBER(MATCH(L51,MasterData!$C$3:$C$18,0))),
    DATEDIF(E51,I51,"d"),
    DATEDIF(E51,TODAY(),"d"))</f>
        <v>44</v>
      </c>
      <c r="S51">
        <f t="shared" ca="1" si="0"/>
        <v>0</v>
      </c>
      <c r="T51">
        <f t="shared" ca="1" si="1"/>
        <v>0</v>
      </c>
      <c r="U51">
        <f t="shared" ca="1" si="2"/>
        <v>1</v>
      </c>
    </row>
    <row r="52" spans="1:21" x14ac:dyDescent="0.35">
      <c r="A52">
        <v>6000135513</v>
      </c>
      <c r="B52" t="s">
        <v>367</v>
      </c>
      <c r="C52" t="s">
        <v>230</v>
      </c>
      <c r="D52" s="34" t="s">
        <v>247</v>
      </c>
      <c r="E52" s="1">
        <v>45742</v>
      </c>
      <c r="F52" s="1"/>
      <c r="G52" t="s">
        <v>268</v>
      </c>
      <c r="H52" t="s">
        <v>230</v>
      </c>
      <c r="I52" s="1">
        <v>45749</v>
      </c>
      <c r="J52" t="s">
        <v>234</v>
      </c>
      <c r="K52" t="s">
        <v>235</v>
      </c>
      <c r="L52" t="s">
        <v>171</v>
      </c>
      <c r="M52" t="s">
        <v>368</v>
      </c>
      <c r="N52" t="s">
        <v>237</v>
      </c>
      <c r="O52" t="s">
        <v>230</v>
      </c>
      <c r="P52" s="193" t="str">
        <f>IF(OR(AND(A52&lt;&gt;"",COUNTIF(Bugs!B:B,A52)&gt;0),AND(B52&lt;&gt;"",COUNTIF(Bugs!A:A,B52)&gt;0)),"Y","")</f>
        <v/>
      </c>
      <c r="Q52" s="193" t="str">
        <f>IF(OR(
    AND(COUNTIF(Bugs!A:A,B52)&gt;0,ISNUMBER(SEARCH("x",INDEX(Bugs!C:C,MATCH(B52,Bugs!A:A,0))))),
    AND(COUNTIF(Bugs!B:B,B52)&gt;0,ISNUMBER(SEARCH("x",INDEX(Bugs!C:C,MATCH(B52,Bugs!B:B,0))))),
    AND(COUNTIF(Bugs!A:A,B52)&gt;0,ISNUMBER(SEARCH("x",INDEX(Bugs!D:D,MATCH(B52,Bugs!A:A,0))))),
    AND(COUNTIF(Bugs!B:B,B52)&gt;0,ISNUMBER(SEARCH("x",INDEX(Bugs!D:D,MATCH(B52,Bugs!B:B,0)))))
),"Y","")</f>
        <v/>
      </c>
      <c r="R52">
        <f ca="1">IF(OR(ISNUMBER(MATCH(L52,MasterData!$D$3:$D$18,0)),ISNUMBER(MATCH(L52,MasterData!$C$3:$C$18,0))),
    DATEDIF(E52,I52,"d"),
    DATEDIF(E52,TODAY(),"d"))</f>
        <v>7</v>
      </c>
      <c r="S52">
        <f t="shared" ca="1" si="0"/>
        <v>1</v>
      </c>
      <c r="T52">
        <f t="shared" ca="1" si="1"/>
        <v>0</v>
      </c>
      <c r="U52">
        <f t="shared" ca="1" si="2"/>
        <v>0</v>
      </c>
    </row>
    <row r="53" spans="1:21" x14ac:dyDescent="0.35">
      <c r="A53">
        <v>6000135668</v>
      </c>
      <c r="B53" t="s">
        <v>369</v>
      </c>
      <c r="C53" t="s">
        <v>230</v>
      </c>
      <c r="D53" s="34" t="s">
        <v>231</v>
      </c>
      <c r="E53" s="1">
        <v>45743</v>
      </c>
      <c r="F53" s="1"/>
      <c r="G53" t="s">
        <v>315</v>
      </c>
      <c r="H53" t="s">
        <v>233</v>
      </c>
      <c r="I53" s="1">
        <v>45782</v>
      </c>
      <c r="J53" t="s">
        <v>234</v>
      </c>
      <c r="K53" t="s">
        <v>241</v>
      </c>
      <c r="L53" t="s">
        <v>171</v>
      </c>
      <c r="M53" t="s">
        <v>370</v>
      </c>
      <c r="N53" t="s">
        <v>237</v>
      </c>
      <c r="O53" t="s">
        <v>230</v>
      </c>
      <c r="P53" s="193" t="str">
        <f>IF(OR(AND(A53&lt;&gt;"",COUNTIF(Bugs!B:B,A53)&gt;0),AND(B53&lt;&gt;"",COUNTIF(Bugs!A:A,B53)&gt;0)),"Y","")</f>
        <v/>
      </c>
      <c r="Q53" s="193" t="str">
        <f>IF(OR(
    AND(COUNTIF(Bugs!A:A,B53)&gt;0,ISNUMBER(SEARCH("x",INDEX(Bugs!C:C,MATCH(B53,Bugs!A:A,0))))),
    AND(COUNTIF(Bugs!B:B,B53)&gt;0,ISNUMBER(SEARCH("x",INDEX(Bugs!C:C,MATCH(B53,Bugs!B:B,0))))),
    AND(COUNTIF(Bugs!A:A,B53)&gt;0,ISNUMBER(SEARCH("x",INDEX(Bugs!D:D,MATCH(B53,Bugs!A:A,0))))),
    AND(COUNTIF(Bugs!B:B,B53)&gt;0,ISNUMBER(SEARCH("x",INDEX(Bugs!D:D,MATCH(B53,Bugs!B:B,0)))))
),"Y","")</f>
        <v/>
      </c>
      <c r="R53">
        <f ca="1">IF(OR(ISNUMBER(MATCH(L53,MasterData!$D$3:$D$18,0)),ISNUMBER(MATCH(L53,MasterData!$C$3:$C$18,0))),
    DATEDIF(E53,I53,"d"),
    DATEDIF(E53,TODAY(),"d"))</f>
        <v>39</v>
      </c>
      <c r="S53">
        <f t="shared" ca="1" si="0"/>
        <v>0</v>
      </c>
      <c r="T53">
        <f t="shared" ca="1" si="1"/>
        <v>0</v>
      </c>
      <c r="U53">
        <f t="shared" ca="1" si="2"/>
        <v>1</v>
      </c>
    </row>
    <row r="54" spans="1:21" x14ac:dyDescent="0.35">
      <c r="A54">
        <v>6000135843</v>
      </c>
      <c r="B54" t="s">
        <v>230</v>
      </c>
      <c r="C54" t="s">
        <v>230</v>
      </c>
      <c r="D54" s="34" t="s">
        <v>251</v>
      </c>
      <c r="E54" s="1">
        <v>45744</v>
      </c>
      <c r="F54" s="1"/>
      <c r="G54" t="s">
        <v>290</v>
      </c>
      <c r="H54" t="s">
        <v>233</v>
      </c>
      <c r="I54" s="1">
        <v>45759</v>
      </c>
      <c r="J54" t="s">
        <v>201</v>
      </c>
      <c r="K54" t="s">
        <v>241</v>
      </c>
      <c r="L54" t="s">
        <v>171</v>
      </c>
      <c r="M54" t="s">
        <v>371</v>
      </c>
      <c r="N54" t="s">
        <v>237</v>
      </c>
      <c r="O54" t="s">
        <v>230</v>
      </c>
      <c r="P54" s="193" t="str">
        <f>IF(OR(AND(A54&lt;&gt;"",COUNTIF(Bugs!B:B,A54)&gt;0),AND(B54&lt;&gt;"",COUNTIF(Bugs!A:A,B54)&gt;0)),"Y","")</f>
        <v/>
      </c>
      <c r="Q54" s="193" t="str">
        <f>IF(OR(
    AND(COUNTIF(Bugs!A:A,B54)&gt;0,ISNUMBER(SEARCH("x",INDEX(Bugs!C:C,MATCH(B54,Bugs!A:A,0))))),
    AND(COUNTIF(Bugs!B:B,B54)&gt;0,ISNUMBER(SEARCH("x",INDEX(Bugs!C:C,MATCH(B54,Bugs!B:B,0))))),
    AND(COUNTIF(Bugs!A:A,B54)&gt;0,ISNUMBER(SEARCH("x",INDEX(Bugs!D:D,MATCH(B54,Bugs!A:A,0))))),
    AND(COUNTIF(Bugs!B:B,B54)&gt;0,ISNUMBER(SEARCH("x",INDEX(Bugs!D:D,MATCH(B54,Bugs!B:B,0)))))
),"Y","")</f>
        <v/>
      </c>
      <c r="R54">
        <f ca="1">IF(OR(ISNUMBER(MATCH(L54,MasterData!$D$3:$D$18,0)),ISNUMBER(MATCH(L54,MasterData!$C$3:$C$18,0))),
    DATEDIF(E54,I54,"d"),
    DATEDIF(E54,TODAY(),"d"))</f>
        <v>15</v>
      </c>
      <c r="S54">
        <f t="shared" ca="1" si="0"/>
        <v>0</v>
      </c>
      <c r="T54">
        <f t="shared" ca="1" si="1"/>
        <v>1</v>
      </c>
      <c r="U54">
        <f t="shared" ca="1" si="2"/>
        <v>0</v>
      </c>
    </row>
    <row r="55" spans="1:21" x14ac:dyDescent="0.35">
      <c r="A55">
        <v>6000135916</v>
      </c>
      <c r="B55" t="s">
        <v>372</v>
      </c>
      <c r="C55" t="s">
        <v>230</v>
      </c>
      <c r="D55" s="34" t="s">
        <v>251</v>
      </c>
      <c r="E55" s="1">
        <v>45747</v>
      </c>
      <c r="F55" s="1"/>
      <c r="G55" t="s">
        <v>373</v>
      </c>
      <c r="H55" t="s">
        <v>233</v>
      </c>
      <c r="I55" s="1">
        <v>45754</v>
      </c>
      <c r="J55" t="s">
        <v>234</v>
      </c>
      <c r="K55" t="s">
        <v>235</v>
      </c>
      <c r="L55" t="s">
        <v>171</v>
      </c>
      <c r="M55" t="s">
        <v>374</v>
      </c>
      <c r="N55" t="s">
        <v>237</v>
      </c>
      <c r="O55" t="s">
        <v>230</v>
      </c>
      <c r="P55" s="193" t="str">
        <f>IF(OR(AND(A55&lt;&gt;"",COUNTIF(Bugs!B:B,A55)&gt;0),AND(B55&lt;&gt;"",COUNTIF(Bugs!A:A,B55)&gt;0)),"Y","")</f>
        <v/>
      </c>
      <c r="Q55" s="193" t="str">
        <f>IF(OR(
    AND(COUNTIF(Bugs!A:A,B55)&gt;0,ISNUMBER(SEARCH("x",INDEX(Bugs!C:C,MATCH(B55,Bugs!A:A,0))))),
    AND(COUNTIF(Bugs!B:B,B55)&gt;0,ISNUMBER(SEARCH("x",INDEX(Bugs!C:C,MATCH(B55,Bugs!B:B,0))))),
    AND(COUNTIF(Bugs!A:A,B55)&gt;0,ISNUMBER(SEARCH("x",INDEX(Bugs!D:D,MATCH(B55,Bugs!A:A,0))))),
    AND(COUNTIF(Bugs!B:B,B55)&gt;0,ISNUMBER(SEARCH("x",INDEX(Bugs!D:D,MATCH(B55,Bugs!B:B,0)))))
),"Y","")</f>
        <v/>
      </c>
      <c r="R55">
        <f ca="1">IF(OR(ISNUMBER(MATCH(L55,MasterData!$D$3:$D$18,0)),ISNUMBER(MATCH(L55,MasterData!$C$3:$C$18,0))),
    DATEDIF(E55,I55,"d"),
    DATEDIF(E55,TODAY(),"d"))</f>
        <v>7</v>
      </c>
      <c r="S55">
        <f t="shared" ca="1" si="0"/>
        <v>1</v>
      </c>
      <c r="T55">
        <f t="shared" ca="1" si="1"/>
        <v>0</v>
      </c>
      <c r="U55">
        <f t="shared" ca="1" si="2"/>
        <v>0</v>
      </c>
    </row>
    <row r="56" spans="1:21" x14ac:dyDescent="0.35">
      <c r="A56">
        <v>6000135930</v>
      </c>
      <c r="B56" t="s">
        <v>375</v>
      </c>
      <c r="C56" t="s">
        <v>230</v>
      </c>
      <c r="D56" s="34" t="s">
        <v>254</v>
      </c>
      <c r="E56" s="1">
        <v>45747</v>
      </c>
      <c r="F56" s="1"/>
      <c r="G56" t="s">
        <v>268</v>
      </c>
      <c r="H56" t="s">
        <v>233</v>
      </c>
      <c r="I56" s="1">
        <v>45758</v>
      </c>
      <c r="J56" t="s">
        <v>234</v>
      </c>
      <c r="K56" t="s">
        <v>235</v>
      </c>
      <c r="L56" t="s">
        <v>171</v>
      </c>
      <c r="M56" t="s">
        <v>376</v>
      </c>
      <c r="N56" t="s">
        <v>237</v>
      </c>
      <c r="O56" t="s">
        <v>230</v>
      </c>
      <c r="P56" s="193" t="str">
        <f>IF(OR(AND(A56&lt;&gt;"",COUNTIF(Bugs!B:B,A56)&gt;0),AND(B56&lt;&gt;"",COUNTIF(Bugs!A:A,B56)&gt;0)),"Y","")</f>
        <v/>
      </c>
      <c r="Q56" s="193" t="str">
        <f>IF(OR(
    AND(COUNTIF(Bugs!A:A,B56)&gt;0,ISNUMBER(SEARCH("x",INDEX(Bugs!C:C,MATCH(B56,Bugs!A:A,0))))),
    AND(COUNTIF(Bugs!B:B,B56)&gt;0,ISNUMBER(SEARCH("x",INDEX(Bugs!C:C,MATCH(B56,Bugs!B:B,0))))),
    AND(COUNTIF(Bugs!A:A,B56)&gt;0,ISNUMBER(SEARCH("x",INDEX(Bugs!D:D,MATCH(B56,Bugs!A:A,0))))),
    AND(COUNTIF(Bugs!B:B,B56)&gt;0,ISNUMBER(SEARCH("x",INDEX(Bugs!D:D,MATCH(B56,Bugs!B:B,0)))))
),"Y","")</f>
        <v/>
      </c>
      <c r="R56">
        <f ca="1">IF(OR(ISNUMBER(MATCH(L56,MasterData!$D$3:$D$18,0)),ISNUMBER(MATCH(L56,MasterData!$C$3:$C$18,0))),
    DATEDIF(E56,I56,"d"),
    DATEDIF(E56,TODAY(),"d"))</f>
        <v>11</v>
      </c>
      <c r="S56">
        <f t="shared" ca="1" si="0"/>
        <v>0</v>
      </c>
      <c r="T56">
        <f t="shared" ca="1" si="1"/>
        <v>1</v>
      </c>
      <c r="U56">
        <f t="shared" ca="1" si="2"/>
        <v>0</v>
      </c>
    </row>
    <row r="57" spans="1:21" x14ac:dyDescent="0.35">
      <c r="A57">
        <v>6000136043</v>
      </c>
      <c r="B57" t="s">
        <v>230</v>
      </c>
      <c r="C57" t="s">
        <v>230</v>
      </c>
      <c r="D57" s="34" t="s">
        <v>251</v>
      </c>
      <c r="E57" s="1">
        <v>45748</v>
      </c>
      <c r="F57" s="1"/>
      <c r="G57" t="s">
        <v>290</v>
      </c>
      <c r="H57" t="s">
        <v>377</v>
      </c>
      <c r="I57" s="1">
        <v>45786</v>
      </c>
      <c r="J57" t="s">
        <v>201</v>
      </c>
      <c r="K57" t="s">
        <v>241</v>
      </c>
      <c r="L57" t="s">
        <v>171</v>
      </c>
      <c r="M57" t="s">
        <v>378</v>
      </c>
      <c r="N57" t="s">
        <v>237</v>
      </c>
      <c r="O57" t="s">
        <v>230</v>
      </c>
      <c r="P57" s="193" t="str">
        <f>IF(OR(AND(A57&lt;&gt;"",COUNTIF(Bugs!B:B,A57)&gt;0),AND(B57&lt;&gt;"",COUNTIF(Bugs!A:A,B57)&gt;0)),"Y","")</f>
        <v/>
      </c>
      <c r="Q57" s="193" t="str">
        <f>IF(OR(
    AND(COUNTIF(Bugs!A:A,B57)&gt;0,ISNUMBER(SEARCH("x",INDEX(Bugs!C:C,MATCH(B57,Bugs!A:A,0))))),
    AND(COUNTIF(Bugs!B:B,B57)&gt;0,ISNUMBER(SEARCH("x",INDEX(Bugs!C:C,MATCH(B57,Bugs!B:B,0))))),
    AND(COUNTIF(Bugs!A:A,B57)&gt;0,ISNUMBER(SEARCH("x",INDEX(Bugs!D:D,MATCH(B57,Bugs!A:A,0))))),
    AND(COUNTIF(Bugs!B:B,B57)&gt;0,ISNUMBER(SEARCH("x",INDEX(Bugs!D:D,MATCH(B57,Bugs!B:B,0)))))
),"Y","")</f>
        <v/>
      </c>
      <c r="R57">
        <f ca="1">IF(OR(ISNUMBER(MATCH(L57,MasterData!$D$3:$D$18,0)),ISNUMBER(MATCH(L57,MasterData!$C$3:$C$18,0))),
    DATEDIF(E57,I57,"d"),
    DATEDIF(E57,TODAY(),"d"))</f>
        <v>38</v>
      </c>
      <c r="S57">
        <f t="shared" ca="1" si="0"/>
        <v>0</v>
      </c>
      <c r="T57">
        <f t="shared" ca="1" si="1"/>
        <v>0</v>
      </c>
      <c r="U57">
        <f t="shared" ca="1" si="2"/>
        <v>1</v>
      </c>
    </row>
    <row r="58" spans="1:21" x14ac:dyDescent="0.35">
      <c r="A58">
        <v>6000136104</v>
      </c>
      <c r="B58" t="s">
        <v>379</v>
      </c>
      <c r="C58" t="s">
        <v>230</v>
      </c>
      <c r="D58" s="34" t="s">
        <v>274</v>
      </c>
      <c r="E58" s="1">
        <v>45748</v>
      </c>
      <c r="F58" s="1"/>
      <c r="G58" t="s">
        <v>380</v>
      </c>
      <c r="H58" t="s">
        <v>233</v>
      </c>
      <c r="I58" s="1">
        <v>45755</v>
      </c>
      <c r="J58" t="s">
        <v>234</v>
      </c>
      <c r="K58" t="s">
        <v>241</v>
      </c>
      <c r="L58" t="s">
        <v>171</v>
      </c>
      <c r="M58" t="s">
        <v>381</v>
      </c>
      <c r="N58" t="s">
        <v>237</v>
      </c>
      <c r="O58" t="s">
        <v>230</v>
      </c>
      <c r="P58" s="193" t="str">
        <f>IF(OR(AND(A58&lt;&gt;"",COUNTIF(Bugs!B:B,A58)&gt;0),AND(B58&lt;&gt;"",COUNTIF(Bugs!A:A,B58)&gt;0)),"Y","")</f>
        <v/>
      </c>
      <c r="Q58" s="193" t="str">
        <f>IF(OR(
    AND(COUNTIF(Bugs!A:A,B58)&gt;0,ISNUMBER(SEARCH("x",INDEX(Bugs!C:C,MATCH(B58,Bugs!A:A,0))))),
    AND(COUNTIF(Bugs!B:B,B58)&gt;0,ISNUMBER(SEARCH("x",INDEX(Bugs!C:C,MATCH(B58,Bugs!B:B,0))))),
    AND(COUNTIF(Bugs!A:A,B58)&gt;0,ISNUMBER(SEARCH("x",INDEX(Bugs!D:D,MATCH(B58,Bugs!A:A,0))))),
    AND(COUNTIF(Bugs!B:B,B58)&gt;0,ISNUMBER(SEARCH("x",INDEX(Bugs!D:D,MATCH(B58,Bugs!B:B,0)))))
),"Y","")</f>
        <v/>
      </c>
      <c r="R58">
        <f ca="1">IF(OR(ISNUMBER(MATCH(L58,MasterData!$D$3:$D$18,0)),ISNUMBER(MATCH(L58,MasterData!$C$3:$C$18,0))),
    DATEDIF(E58,I58,"d"),
    DATEDIF(E58,TODAY(),"d"))</f>
        <v>7</v>
      </c>
      <c r="S58">
        <f t="shared" ca="1" si="0"/>
        <v>1</v>
      </c>
      <c r="T58">
        <f t="shared" ca="1" si="1"/>
        <v>0</v>
      </c>
      <c r="U58">
        <f t="shared" ca="1" si="2"/>
        <v>0</v>
      </c>
    </row>
    <row r="59" spans="1:21" x14ac:dyDescent="0.35">
      <c r="A59">
        <v>6000136206</v>
      </c>
      <c r="B59" t="s">
        <v>382</v>
      </c>
      <c r="C59" t="s">
        <v>230</v>
      </c>
      <c r="D59" s="34" t="s">
        <v>383</v>
      </c>
      <c r="E59" s="1">
        <v>45749</v>
      </c>
      <c r="F59" s="1"/>
      <c r="G59" t="s">
        <v>384</v>
      </c>
      <c r="H59" t="s">
        <v>245</v>
      </c>
      <c r="I59" s="1">
        <v>45798</v>
      </c>
      <c r="J59" t="s">
        <v>234</v>
      </c>
      <c r="K59" t="s">
        <v>241</v>
      </c>
      <c r="L59" t="s">
        <v>171</v>
      </c>
      <c r="M59" t="s">
        <v>385</v>
      </c>
      <c r="N59" t="s">
        <v>237</v>
      </c>
      <c r="O59" t="s">
        <v>230</v>
      </c>
      <c r="P59" s="193" t="str">
        <f>IF(OR(AND(A59&lt;&gt;"",COUNTIF(Bugs!B:B,A59)&gt;0),AND(B59&lt;&gt;"",COUNTIF(Bugs!A:A,B59)&gt;0)),"Y","")</f>
        <v/>
      </c>
      <c r="Q59" s="193" t="str">
        <f>IF(OR(
    AND(COUNTIF(Bugs!A:A,B59)&gt;0,ISNUMBER(SEARCH("x",INDEX(Bugs!C:C,MATCH(B59,Bugs!A:A,0))))),
    AND(COUNTIF(Bugs!B:B,B59)&gt;0,ISNUMBER(SEARCH("x",INDEX(Bugs!C:C,MATCH(B59,Bugs!B:B,0))))),
    AND(COUNTIF(Bugs!A:A,B59)&gt;0,ISNUMBER(SEARCH("x",INDEX(Bugs!D:D,MATCH(B59,Bugs!A:A,0))))),
    AND(COUNTIF(Bugs!B:B,B59)&gt;0,ISNUMBER(SEARCH("x",INDEX(Bugs!D:D,MATCH(B59,Bugs!B:B,0)))))
),"Y","")</f>
        <v/>
      </c>
      <c r="R59">
        <f ca="1">IF(OR(ISNUMBER(MATCH(L59,MasterData!$D$3:$D$18,0)),ISNUMBER(MATCH(L59,MasterData!$C$3:$C$18,0))),
    DATEDIF(E59,I59,"d"),
    DATEDIF(E59,TODAY(),"d"))</f>
        <v>49</v>
      </c>
      <c r="S59">
        <f t="shared" ca="1" si="0"/>
        <v>0</v>
      </c>
      <c r="T59">
        <f t="shared" ca="1" si="1"/>
        <v>0</v>
      </c>
      <c r="U59">
        <f t="shared" ca="1" si="2"/>
        <v>1</v>
      </c>
    </row>
    <row r="60" spans="1:21" x14ac:dyDescent="0.35">
      <c r="A60">
        <v>6000136305</v>
      </c>
      <c r="B60" t="s">
        <v>386</v>
      </c>
      <c r="C60" t="s">
        <v>230</v>
      </c>
      <c r="D60" s="34" t="s">
        <v>387</v>
      </c>
      <c r="E60" s="1">
        <v>45749</v>
      </c>
      <c r="F60" s="1"/>
      <c r="G60" t="s">
        <v>388</v>
      </c>
      <c r="H60" t="s">
        <v>233</v>
      </c>
      <c r="I60" s="1">
        <v>45756</v>
      </c>
      <c r="J60" t="s">
        <v>234</v>
      </c>
      <c r="K60" t="s">
        <v>241</v>
      </c>
      <c r="L60" t="s">
        <v>171</v>
      </c>
      <c r="M60" t="s">
        <v>389</v>
      </c>
      <c r="N60" t="s">
        <v>237</v>
      </c>
      <c r="O60" t="s">
        <v>230</v>
      </c>
      <c r="P60" s="193" t="str">
        <f>IF(OR(AND(A60&lt;&gt;"",COUNTIF(Bugs!B:B,A60)&gt;0),AND(B60&lt;&gt;"",COUNTIF(Bugs!A:A,B60)&gt;0)),"Y","")</f>
        <v/>
      </c>
      <c r="Q60" s="193" t="str">
        <f>IF(OR(
    AND(COUNTIF(Bugs!A:A,B60)&gt;0,ISNUMBER(SEARCH("x",INDEX(Bugs!C:C,MATCH(B60,Bugs!A:A,0))))),
    AND(COUNTIF(Bugs!B:B,B60)&gt;0,ISNUMBER(SEARCH("x",INDEX(Bugs!C:C,MATCH(B60,Bugs!B:B,0))))),
    AND(COUNTIF(Bugs!A:A,B60)&gt;0,ISNUMBER(SEARCH("x",INDEX(Bugs!D:D,MATCH(B60,Bugs!A:A,0))))),
    AND(COUNTIF(Bugs!B:B,B60)&gt;0,ISNUMBER(SEARCH("x",INDEX(Bugs!D:D,MATCH(B60,Bugs!B:B,0)))))
),"Y","")</f>
        <v/>
      </c>
      <c r="R60">
        <f ca="1">IF(OR(ISNUMBER(MATCH(L60,MasterData!$D$3:$D$18,0)),ISNUMBER(MATCH(L60,MasterData!$C$3:$C$18,0))),
    DATEDIF(E60,I60,"d"),
    DATEDIF(E60,TODAY(),"d"))</f>
        <v>7</v>
      </c>
      <c r="S60">
        <f t="shared" ca="1" si="0"/>
        <v>1</v>
      </c>
      <c r="T60">
        <f t="shared" ca="1" si="1"/>
        <v>0</v>
      </c>
      <c r="U60">
        <f t="shared" ca="1" si="2"/>
        <v>0</v>
      </c>
    </row>
    <row r="61" spans="1:21" x14ac:dyDescent="0.35">
      <c r="A61">
        <v>6000136404</v>
      </c>
      <c r="B61" t="s">
        <v>390</v>
      </c>
      <c r="C61" t="s">
        <v>230</v>
      </c>
      <c r="D61" s="34" t="s">
        <v>247</v>
      </c>
      <c r="E61" s="1">
        <v>45750</v>
      </c>
      <c r="F61" s="1"/>
      <c r="G61" t="s">
        <v>357</v>
      </c>
      <c r="H61" t="s">
        <v>245</v>
      </c>
      <c r="I61" s="1">
        <v>45764</v>
      </c>
      <c r="J61" t="s">
        <v>234</v>
      </c>
      <c r="K61" t="s">
        <v>241</v>
      </c>
      <c r="L61" t="s">
        <v>171</v>
      </c>
      <c r="M61" t="s">
        <v>391</v>
      </c>
      <c r="N61" t="s">
        <v>237</v>
      </c>
      <c r="O61" t="s">
        <v>230</v>
      </c>
      <c r="P61" s="193" t="str">
        <f>IF(OR(AND(A61&lt;&gt;"",COUNTIF(Bugs!B:B,A61)&gt;0),AND(B61&lt;&gt;"",COUNTIF(Bugs!A:A,B61)&gt;0)),"Y","")</f>
        <v/>
      </c>
      <c r="Q61" s="193" t="str">
        <f>IF(OR(
    AND(COUNTIF(Bugs!A:A,B61)&gt;0,ISNUMBER(SEARCH("x",INDEX(Bugs!C:C,MATCH(B61,Bugs!A:A,0))))),
    AND(COUNTIF(Bugs!B:B,B61)&gt;0,ISNUMBER(SEARCH("x",INDEX(Bugs!C:C,MATCH(B61,Bugs!B:B,0))))),
    AND(COUNTIF(Bugs!A:A,B61)&gt;0,ISNUMBER(SEARCH("x",INDEX(Bugs!D:D,MATCH(B61,Bugs!A:A,0))))),
    AND(COUNTIF(Bugs!B:B,B61)&gt;0,ISNUMBER(SEARCH("x",INDEX(Bugs!D:D,MATCH(B61,Bugs!B:B,0)))))
),"Y","")</f>
        <v/>
      </c>
      <c r="R61">
        <f ca="1">IF(OR(ISNUMBER(MATCH(L61,MasterData!$D$3:$D$18,0)),ISNUMBER(MATCH(L61,MasterData!$C$3:$C$18,0))),
    DATEDIF(E61,I61,"d"),
    DATEDIF(E61,TODAY(),"d"))</f>
        <v>14</v>
      </c>
      <c r="S61">
        <f t="shared" ca="1" si="0"/>
        <v>0</v>
      </c>
      <c r="T61">
        <f t="shared" ca="1" si="1"/>
        <v>1</v>
      </c>
      <c r="U61">
        <f t="shared" ca="1" si="2"/>
        <v>0</v>
      </c>
    </row>
    <row r="62" spans="1:21" x14ac:dyDescent="0.35">
      <c r="A62">
        <v>6000136413</v>
      </c>
      <c r="B62" t="s">
        <v>392</v>
      </c>
      <c r="C62" t="s">
        <v>230</v>
      </c>
      <c r="D62" s="34" t="s">
        <v>254</v>
      </c>
      <c r="E62" s="1">
        <v>45750</v>
      </c>
      <c r="F62" s="1"/>
      <c r="G62" t="s">
        <v>357</v>
      </c>
      <c r="H62" t="s">
        <v>245</v>
      </c>
      <c r="I62" s="1">
        <v>45758</v>
      </c>
      <c r="J62" t="s">
        <v>234</v>
      </c>
      <c r="K62" t="s">
        <v>241</v>
      </c>
      <c r="L62" t="s">
        <v>171</v>
      </c>
      <c r="M62" t="s">
        <v>393</v>
      </c>
      <c r="N62" t="s">
        <v>237</v>
      </c>
      <c r="O62" t="s">
        <v>230</v>
      </c>
      <c r="P62" s="193" t="str">
        <f>IF(OR(AND(A62&lt;&gt;"",COUNTIF(Bugs!B:B,A62)&gt;0),AND(B62&lt;&gt;"",COUNTIF(Bugs!A:A,B62)&gt;0)),"Y","")</f>
        <v/>
      </c>
      <c r="Q62" s="193" t="str">
        <f>IF(OR(
    AND(COUNTIF(Bugs!A:A,B62)&gt;0,ISNUMBER(SEARCH("x",INDEX(Bugs!C:C,MATCH(B62,Bugs!A:A,0))))),
    AND(COUNTIF(Bugs!B:B,B62)&gt;0,ISNUMBER(SEARCH("x",INDEX(Bugs!C:C,MATCH(B62,Bugs!B:B,0))))),
    AND(COUNTIF(Bugs!A:A,B62)&gt;0,ISNUMBER(SEARCH("x",INDEX(Bugs!D:D,MATCH(B62,Bugs!A:A,0))))),
    AND(COUNTIF(Bugs!B:B,B62)&gt;0,ISNUMBER(SEARCH("x",INDEX(Bugs!D:D,MATCH(B62,Bugs!B:B,0)))))
),"Y","")</f>
        <v/>
      </c>
      <c r="R62">
        <f ca="1">IF(OR(ISNUMBER(MATCH(L62,MasterData!$D$3:$D$18,0)),ISNUMBER(MATCH(L62,MasterData!$C$3:$C$18,0))),
    DATEDIF(E62,I62,"d"),
    DATEDIF(E62,TODAY(),"d"))</f>
        <v>8</v>
      </c>
      <c r="S62">
        <f t="shared" ca="1" si="0"/>
        <v>0</v>
      </c>
      <c r="T62">
        <f t="shared" ca="1" si="1"/>
        <v>1</v>
      </c>
      <c r="U62">
        <f t="shared" ca="1" si="2"/>
        <v>0</v>
      </c>
    </row>
    <row r="63" spans="1:21" x14ac:dyDescent="0.35">
      <c r="A63">
        <v>6000136417</v>
      </c>
      <c r="B63" t="s">
        <v>394</v>
      </c>
      <c r="C63" t="s">
        <v>230</v>
      </c>
      <c r="D63" s="34" t="s">
        <v>254</v>
      </c>
      <c r="E63" s="1">
        <v>45750</v>
      </c>
      <c r="F63" s="1"/>
      <c r="G63" t="s">
        <v>357</v>
      </c>
      <c r="H63" t="s">
        <v>240</v>
      </c>
      <c r="I63" s="1">
        <v>45758</v>
      </c>
      <c r="J63" t="s">
        <v>234</v>
      </c>
      <c r="K63" t="s">
        <v>241</v>
      </c>
      <c r="L63" t="s">
        <v>171</v>
      </c>
      <c r="M63" t="s">
        <v>395</v>
      </c>
      <c r="N63" t="s">
        <v>237</v>
      </c>
      <c r="O63" t="s">
        <v>230</v>
      </c>
      <c r="P63" s="193" t="str">
        <f>IF(OR(AND(A63&lt;&gt;"",COUNTIF(Bugs!B:B,A63)&gt;0),AND(B63&lt;&gt;"",COUNTIF(Bugs!A:A,B63)&gt;0)),"Y","")</f>
        <v/>
      </c>
      <c r="Q63" s="193" t="str">
        <f>IF(OR(
    AND(COUNTIF(Bugs!A:A,B63)&gt;0,ISNUMBER(SEARCH("x",INDEX(Bugs!C:C,MATCH(B63,Bugs!A:A,0))))),
    AND(COUNTIF(Bugs!B:B,B63)&gt;0,ISNUMBER(SEARCH("x",INDEX(Bugs!C:C,MATCH(B63,Bugs!B:B,0))))),
    AND(COUNTIF(Bugs!A:A,B63)&gt;0,ISNUMBER(SEARCH("x",INDEX(Bugs!D:D,MATCH(B63,Bugs!A:A,0))))),
    AND(COUNTIF(Bugs!B:B,B63)&gt;0,ISNUMBER(SEARCH("x",INDEX(Bugs!D:D,MATCH(B63,Bugs!B:B,0)))))
),"Y","")</f>
        <v/>
      </c>
      <c r="R63">
        <f ca="1">IF(OR(ISNUMBER(MATCH(L63,MasterData!$D$3:$D$18,0)),ISNUMBER(MATCH(L63,MasterData!$C$3:$C$18,0))),
    DATEDIF(E63,I63,"d"),
    DATEDIF(E63,TODAY(),"d"))</f>
        <v>8</v>
      </c>
      <c r="S63">
        <f t="shared" ca="1" si="0"/>
        <v>0</v>
      </c>
      <c r="T63">
        <f t="shared" ca="1" si="1"/>
        <v>1</v>
      </c>
      <c r="U63">
        <f t="shared" ca="1" si="2"/>
        <v>0</v>
      </c>
    </row>
    <row r="64" spans="1:21" x14ac:dyDescent="0.35">
      <c r="A64">
        <v>6000136696</v>
      </c>
      <c r="B64" t="s">
        <v>396</v>
      </c>
      <c r="C64" t="s">
        <v>230</v>
      </c>
      <c r="D64" s="34" t="s">
        <v>254</v>
      </c>
      <c r="E64" s="1">
        <v>45755</v>
      </c>
      <c r="F64" s="1"/>
      <c r="G64" t="s">
        <v>357</v>
      </c>
      <c r="H64" t="s">
        <v>245</v>
      </c>
      <c r="I64" s="1">
        <v>45763</v>
      </c>
      <c r="J64" t="s">
        <v>234</v>
      </c>
      <c r="K64" t="s">
        <v>241</v>
      </c>
      <c r="L64" t="s">
        <v>171</v>
      </c>
      <c r="M64" t="s">
        <v>397</v>
      </c>
      <c r="N64" t="s">
        <v>237</v>
      </c>
      <c r="O64" t="s">
        <v>230</v>
      </c>
      <c r="P64" s="193" t="str">
        <f>IF(OR(AND(A64&lt;&gt;"",COUNTIF(Bugs!B:B,A64)&gt;0),AND(B64&lt;&gt;"",COUNTIF(Bugs!A:A,B64)&gt;0)),"Y","")</f>
        <v/>
      </c>
      <c r="Q64" s="193" t="str">
        <f>IF(OR(
    AND(COUNTIF(Bugs!A:A,B64)&gt;0,ISNUMBER(SEARCH("x",INDEX(Bugs!C:C,MATCH(B64,Bugs!A:A,0))))),
    AND(COUNTIF(Bugs!B:B,B64)&gt;0,ISNUMBER(SEARCH("x",INDEX(Bugs!C:C,MATCH(B64,Bugs!B:B,0))))),
    AND(COUNTIF(Bugs!A:A,B64)&gt;0,ISNUMBER(SEARCH("x",INDEX(Bugs!D:D,MATCH(B64,Bugs!A:A,0))))),
    AND(COUNTIF(Bugs!B:B,B64)&gt;0,ISNUMBER(SEARCH("x",INDEX(Bugs!D:D,MATCH(B64,Bugs!B:B,0)))))
),"Y","")</f>
        <v/>
      </c>
      <c r="R64">
        <f ca="1">IF(OR(ISNUMBER(MATCH(L64,MasterData!$D$3:$D$18,0)),ISNUMBER(MATCH(L64,MasterData!$C$3:$C$18,0))),
    DATEDIF(E64,I64,"d"),
    DATEDIF(E64,TODAY(),"d"))</f>
        <v>8</v>
      </c>
      <c r="S64">
        <f t="shared" ca="1" si="0"/>
        <v>0</v>
      </c>
      <c r="T64">
        <f t="shared" ca="1" si="1"/>
        <v>1</v>
      </c>
      <c r="U64">
        <f t="shared" ca="1" si="2"/>
        <v>0</v>
      </c>
    </row>
    <row r="65" spans="1:21" x14ac:dyDescent="0.35">
      <c r="A65">
        <v>6000136707</v>
      </c>
      <c r="B65" t="s">
        <v>398</v>
      </c>
      <c r="C65" t="s">
        <v>230</v>
      </c>
      <c r="D65" s="34" t="s">
        <v>254</v>
      </c>
      <c r="E65" s="1">
        <v>45755</v>
      </c>
      <c r="F65" s="1"/>
      <c r="G65" t="s">
        <v>357</v>
      </c>
      <c r="H65" t="s">
        <v>245</v>
      </c>
      <c r="I65" s="1">
        <v>45763</v>
      </c>
      <c r="J65" t="s">
        <v>234</v>
      </c>
      <c r="K65" t="s">
        <v>241</v>
      </c>
      <c r="L65" t="s">
        <v>171</v>
      </c>
      <c r="M65" t="s">
        <v>399</v>
      </c>
      <c r="N65" t="s">
        <v>237</v>
      </c>
      <c r="O65" t="s">
        <v>230</v>
      </c>
      <c r="P65" s="193" t="str">
        <f>IF(OR(AND(A65&lt;&gt;"",COUNTIF(Bugs!B:B,A65)&gt;0),AND(B65&lt;&gt;"",COUNTIF(Bugs!A:A,B65)&gt;0)),"Y","")</f>
        <v/>
      </c>
      <c r="Q65" s="193" t="str">
        <f>IF(OR(
    AND(COUNTIF(Bugs!A:A,B65)&gt;0,ISNUMBER(SEARCH("x",INDEX(Bugs!C:C,MATCH(B65,Bugs!A:A,0))))),
    AND(COUNTIF(Bugs!B:B,B65)&gt;0,ISNUMBER(SEARCH("x",INDEX(Bugs!C:C,MATCH(B65,Bugs!B:B,0))))),
    AND(COUNTIF(Bugs!A:A,B65)&gt;0,ISNUMBER(SEARCH("x",INDEX(Bugs!D:D,MATCH(B65,Bugs!A:A,0))))),
    AND(COUNTIF(Bugs!B:B,B65)&gt;0,ISNUMBER(SEARCH("x",INDEX(Bugs!D:D,MATCH(B65,Bugs!B:B,0)))))
),"Y","")</f>
        <v/>
      </c>
      <c r="R65">
        <f ca="1">IF(OR(ISNUMBER(MATCH(L65,MasterData!$D$3:$D$18,0)),ISNUMBER(MATCH(L65,MasterData!$C$3:$C$18,0))),
    DATEDIF(E65,I65,"d"),
    DATEDIF(E65,TODAY(),"d"))</f>
        <v>8</v>
      </c>
      <c r="S65">
        <f t="shared" ca="1" si="0"/>
        <v>0</v>
      </c>
      <c r="T65">
        <f t="shared" ca="1" si="1"/>
        <v>1</v>
      </c>
      <c r="U65">
        <f t="shared" ca="1" si="2"/>
        <v>0</v>
      </c>
    </row>
    <row r="66" spans="1:21" x14ac:dyDescent="0.35">
      <c r="A66">
        <v>6000136806</v>
      </c>
      <c r="B66" t="s">
        <v>230</v>
      </c>
      <c r="C66" t="s">
        <v>230</v>
      </c>
      <c r="D66" s="34" t="s">
        <v>251</v>
      </c>
      <c r="E66" s="1">
        <v>45755</v>
      </c>
      <c r="F66" s="1"/>
      <c r="G66" t="s">
        <v>400</v>
      </c>
      <c r="H66" t="s">
        <v>401</v>
      </c>
      <c r="I66" s="1">
        <v>45789</v>
      </c>
      <c r="J66" t="s">
        <v>201</v>
      </c>
      <c r="K66" t="s">
        <v>241</v>
      </c>
      <c r="L66" t="s">
        <v>171</v>
      </c>
      <c r="M66" t="s">
        <v>402</v>
      </c>
      <c r="N66" t="s">
        <v>237</v>
      </c>
      <c r="O66" t="s">
        <v>230</v>
      </c>
      <c r="P66" s="193" t="str">
        <f>IF(OR(AND(A66&lt;&gt;"",COUNTIF(Bugs!B:B,A66)&gt;0),AND(B66&lt;&gt;"",COUNTIF(Bugs!A:A,B66)&gt;0)),"Y","")</f>
        <v/>
      </c>
      <c r="Q66" s="193" t="str">
        <f>IF(OR(
    AND(COUNTIF(Bugs!A:A,B66)&gt;0,ISNUMBER(SEARCH("x",INDEX(Bugs!C:C,MATCH(B66,Bugs!A:A,0))))),
    AND(COUNTIF(Bugs!B:B,B66)&gt;0,ISNUMBER(SEARCH("x",INDEX(Bugs!C:C,MATCH(B66,Bugs!B:B,0))))),
    AND(COUNTIF(Bugs!A:A,B66)&gt;0,ISNUMBER(SEARCH("x",INDEX(Bugs!D:D,MATCH(B66,Bugs!A:A,0))))),
    AND(COUNTIF(Bugs!B:B,B66)&gt;0,ISNUMBER(SEARCH("x",INDEX(Bugs!D:D,MATCH(B66,Bugs!B:B,0)))))
),"Y","")</f>
        <v/>
      </c>
      <c r="R66">
        <f ca="1">IF(OR(ISNUMBER(MATCH(L66,MasterData!$D$3:$D$18,0)),ISNUMBER(MATCH(L66,MasterData!$C$3:$C$18,0))),
    DATEDIF(E66,I66,"d"),
    DATEDIF(E66,TODAY(),"d"))</f>
        <v>34</v>
      </c>
      <c r="S66">
        <f t="shared" ca="1" si="0"/>
        <v>0</v>
      </c>
      <c r="T66">
        <f t="shared" ca="1" si="1"/>
        <v>0</v>
      </c>
      <c r="U66">
        <f t="shared" ca="1" si="2"/>
        <v>1</v>
      </c>
    </row>
    <row r="67" spans="1:21" x14ac:dyDescent="0.35">
      <c r="A67">
        <v>6000136916</v>
      </c>
      <c r="B67" t="s">
        <v>403</v>
      </c>
      <c r="C67" t="s">
        <v>230</v>
      </c>
      <c r="D67" s="34" t="s">
        <v>254</v>
      </c>
      <c r="E67" s="1">
        <v>45756</v>
      </c>
      <c r="F67" s="1"/>
      <c r="G67" t="s">
        <v>357</v>
      </c>
      <c r="H67" t="s">
        <v>245</v>
      </c>
      <c r="I67" s="1">
        <v>45764</v>
      </c>
      <c r="J67" t="s">
        <v>234</v>
      </c>
      <c r="K67" t="s">
        <v>241</v>
      </c>
      <c r="L67" t="s">
        <v>171</v>
      </c>
      <c r="M67" t="s">
        <v>404</v>
      </c>
      <c r="N67" t="s">
        <v>237</v>
      </c>
      <c r="O67" t="s">
        <v>230</v>
      </c>
      <c r="P67" s="193" t="str">
        <f>IF(OR(AND(A67&lt;&gt;"",COUNTIF(Bugs!B:B,A67)&gt;0),AND(B67&lt;&gt;"",COUNTIF(Bugs!A:A,B67)&gt;0)),"Y","")</f>
        <v/>
      </c>
      <c r="Q67" s="193" t="str">
        <f>IF(OR(
    AND(COUNTIF(Bugs!A:A,B67)&gt;0,ISNUMBER(SEARCH("x",INDEX(Bugs!C:C,MATCH(B67,Bugs!A:A,0))))),
    AND(COUNTIF(Bugs!B:B,B67)&gt;0,ISNUMBER(SEARCH("x",INDEX(Bugs!C:C,MATCH(B67,Bugs!B:B,0))))),
    AND(COUNTIF(Bugs!A:A,B67)&gt;0,ISNUMBER(SEARCH("x",INDEX(Bugs!D:D,MATCH(B67,Bugs!A:A,0))))),
    AND(COUNTIF(Bugs!B:B,B67)&gt;0,ISNUMBER(SEARCH("x",INDEX(Bugs!D:D,MATCH(B67,Bugs!B:B,0)))))
),"Y","")</f>
        <v/>
      </c>
      <c r="R67">
        <f ca="1">IF(OR(ISNUMBER(MATCH(L67,MasterData!$D$3:$D$18,0)),ISNUMBER(MATCH(L67,MasterData!$C$3:$C$18,0))),
    DATEDIF(E67,I67,"d"),
    DATEDIF(E67,TODAY(),"d"))</f>
        <v>8</v>
      </c>
      <c r="S67">
        <f t="shared" ref="S67:S130" ca="1" si="3">IF(AND($R67&gt;=0,$R67&lt;=7),1,0)</f>
        <v>0</v>
      </c>
      <c r="T67">
        <f t="shared" ref="T67:T130" ca="1" si="4">IF(AND($R67&gt;7,R67&lt;=30),1,0)</f>
        <v>1</v>
      </c>
      <c r="U67">
        <f t="shared" ref="U67:U130" ca="1" si="5">IF($R67&gt;30,1,0)</f>
        <v>0</v>
      </c>
    </row>
    <row r="68" spans="1:21" x14ac:dyDescent="0.35">
      <c r="A68">
        <v>6000137097</v>
      </c>
      <c r="B68" t="s">
        <v>405</v>
      </c>
      <c r="C68" t="s">
        <v>230</v>
      </c>
      <c r="D68" s="34" t="s">
        <v>251</v>
      </c>
      <c r="E68" s="1">
        <v>45757</v>
      </c>
      <c r="F68" s="1"/>
      <c r="G68" t="s">
        <v>406</v>
      </c>
      <c r="H68" t="s">
        <v>233</v>
      </c>
      <c r="I68" s="1">
        <v>45765</v>
      </c>
      <c r="J68" t="s">
        <v>234</v>
      </c>
      <c r="K68" t="s">
        <v>235</v>
      </c>
      <c r="L68" t="s">
        <v>171</v>
      </c>
      <c r="M68" t="s">
        <v>407</v>
      </c>
      <c r="N68" t="s">
        <v>237</v>
      </c>
      <c r="O68" t="s">
        <v>230</v>
      </c>
      <c r="P68" s="193" t="str">
        <f>IF(OR(AND(A68&lt;&gt;"",COUNTIF(Bugs!B:B,A68)&gt;0),AND(B68&lt;&gt;"",COUNTIF(Bugs!A:A,B68)&gt;0)),"Y","")</f>
        <v/>
      </c>
      <c r="Q68" s="193" t="str">
        <f>IF(OR(
    AND(COUNTIF(Bugs!A:A,B68)&gt;0,ISNUMBER(SEARCH("x",INDEX(Bugs!C:C,MATCH(B68,Bugs!A:A,0))))),
    AND(COUNTIF(Bugs!B:B,B68)&gt;0,ISNUMBER(SEARCH("x",INDEX(Bugs!C:C,MATCH(B68,Bugs!B:B,0))))),
    AND(COUNTIF(Bugs!A:A,B68)&gt;0,ISNUMBER(SEARCH("x",INDEX(Bugs!D:D,MATCH(B68,Bugs!A:A,0))))),
    AND(COUNTIF(Bugs!B:B,B68)&gt;0,ISNUMBER(SEARCH("x",INDEX(Bugs!D:D,MATCH(B68,Bugs!B:B,0)))))
),"Y","")</f>
        <v/>
      </c>
      <c r="R68">
        <f ca="1">IF(OR(ISNUMBER(MATCH(L68,MasterData!$D$3:$D$18,0)),ISNUMBER(MATCH(L68,MasterData!$C$3:$C$18,0))),
    DATEDIF(E68,I68,"d"),
    DATEDIF(E68,TODAY(),"d"))</f>
        <v>8</v>
      </c>
      <c r="S68">
        <f t="shared" ca="1" si="3"/>
        <v>0</v>
      </c>
      <c r="T68">
        <f t="shared" ca="1" si="4"/>
        <v>1</v>
      </c>
      <c r="U68">
        <f t="shared" ca="1" si="5"/>
        <v>0</v>
      </c>
    </row>
    <row r="69" spans="1:21" x14ac:dyDescent="0.35">
      <c r="A69">
        <v>6000137324</v>
      </c>
      <c r="B69" t="s">
        <v>408</v>
      </c>
      <c r="C69" t="s">
        <v>230</v>
      </c>
      <c r="D69" s="34" t="s">
        <v>274</v>
      </c>
      <c r="E69" s="1">
        <v>45761</v>
      </c>
      <c r="F69" s="1"/>
      <c r="G69" t="s">
        <v>380</v>
      </c>
      <c r="H69" t="s">
        <v>233</v>
      </c>
      <c r="I69" s="1">
        <v>45771</v>
      </c>
      <c r="J69" t="s">
        <v>234</v>
      </c>
      <c r="K69" t="s">
        <v>347</v>
      </c>
      <c r="L69" t="s">
        <v>171</v>
      </c>
      <c r="M69" t="s">
        <v>409</v>
      </c>
      <c r="N69" t="s">
        <v>237</v>
      </c>
      <c r="O69" t="s">
        <v>230</v>
      </c>
      <c r="P69" s="193" t="str">
        <f>IF(OR(AND(A69&lt;&gt;"",COUNTIF(Bugs!B:B,A69)&gt;0),AND(B69&lt;&gt;"",COUNTIF(Bugs!A:A,B69)&gt;0)),"Y","")</f>
        <v/>
      </c>
      <c r="Q69" s="193" t="str">
        <f>IF(OR(
    AND(COUNTIF(Bugs!A:A,B69)&gt;0,ISNUMBER(SEARCH("x",INDEX(Bugs!C:C,MATCH(B69,Bugs!A:A,0))))),
    AND(COUNTIF(Bugs!B:B,B69)&gt;0,ISNUMBER(SEARCH("x",INDEX(Bugs!C:C,MATCH(B69,Bugs!B:B,0))))),
    AND(COUNTIF(Bugs!A:A,B69)&gt;0,ISNUMBER(SEARCH("x",INDEX(Bugs!D:D,MATCH(B69,Bugs!A:A,0))))),
    AND(COUNTIF(Bugs!B:B,B69)&gt;0,ISNUMBER(SEARCH("x",INDEX(Bugs!D:D,MATCH(B69,Bugs!B:B,0)))))
),"Y","")</f>
        <v/>
      </c>
      <c r="R69">
        <f ca="1">IF(OR(ISNUMBER(MATCH(L69,MasterData!$D$3:$D$18,0)),ISNUMBER(MATCH(L69,MasterData!$C$3:$C$18,0))),
    DATEDIF(E69,I69,"d"),
    DATEDIF(E69,TODAY(),"d"))</f>
        <v>10</v>
      </c>
      <c r="S69">
        <f t="shared" ca="1" si="3"/>
        <v>0</v>
      </c>
      <c r="T69">
        <f t="shared" ca="1" si="4"/>
        <v>1</v>
      </c>
      <c r="U69">
        <f t="shared" ca="1" si="5"/>
        <v>0</v>
      </c>
    </row>
    <row r="70" spans="1:21" x14ac:dyDescent="0.35">
      <c r="A70">
        <v>6000137341</v>
      </c>
      <c r="B70" t="s">
        <v>410</v>
      </c>
      <c r="C70" t="s">
        <v>230</v>
      </c>
      <c r="D70" s="34" t="s">
        <v>251</v>
      </c>
      <c r="E70" s="1">
        <v>45761</v>
      </c>
      <c r="F70" s="1"/>
      <c r="G70" t="s">
        <v>411</v>
      </c>
      <c r="H70" t="s">
        <v>245</v>
      </c>
      <c r="I70" s="1">
        <v>45768</v>
      </c>
      <c r="J70" t="s">
        <v>234</v>
      </c>
      <c r="K70" t="s">
        <v>235</v>
      </c>
      <c r="L70" t="s">
        <v>171</v>
      </c>
      <c r="M70" t="s">
        <v>412</v>
      </c>
      <c r="N70" t="s">
        <v>237</v>
      </c>
      <c r="O70" t="s">
        <v>230</v>
      </c>
      <c r="P70" s="193" t="str">
        <f>IF(OR(AND(A70&lt;&gt;"",COUNTIF(Bugs!B:B,A70)&gt;0),AND(B70&lt;&gt;"",COUNTIF(Bugs!A:A,B70)&gt;0)),"Y","")</f>
        <v/>
      </c>
      <c r="Q70" s="193" t="str">
        <f>IF(OR(
    AND(COUNTIF(Bugs!A:A,B70)&gt;0,ISNUMBER(SEARCH("x",INDEX(Bugs!C:C,MATCH(B70,Bugs!A:A,0))))),
    AND(COUNTIF(Bugs!B:B,B70)&gt;0,ISNUMBER(SEARCH("x",INDEX(Bugs!C:C,MATCH(B70,Bugs!B:B,0))))),
    AND(COUNTIF(Bugs!A:A,B70)&gt;0,ISNUMBER(SEARCH("x",INDEX(Bugs!D:D,MATCH(B70,Bugs!A:A,0))))),
    AND(COUNTIF(Bugs!B:B,B70)&gt;0,ISNUMBER(SEARCH("x",INDEX(Bugs!D:D,MATCH(B70,Bugs!B:B,0)))))
),"Y","")</f>
        <v/>
      </c>
      <c r="R70">
        <f ca="1">IF(OR(ISNUMBER(MATCH(L70,MasterData!$D$3:$D$18,0)),ISNUMBER(MATCH(L70,MasterData!$C$3:$C$18,0))),
    DATEDIF(E70,I70,"d"),
    DATEDIF(E70,TODAY(),"d"))</f>
        <v>7</v>
      </c>
      <c r="S70">
        <f t="shared" ca="1" si="3"/>
        <v>1</v>
      </c>
      <c r="T70">
        <f t="shared" ca="1" si="4"/>
        <v>0</v>
      </c>
      <c r="U70">
        <f t="shared" ca="1" si="5"/>
        <v>0</v>
      </c>
    </row>
    <row r="71" spans="1:21" x14ac:dyDescent="0.35">
      <c r="A71">
        <v>6000137533</v>
      </c>
      <c r="B71" t="s">
        <v>230</v>
      </c>
      <c r="C71" t="s">
        <v>230</v>
      </c>
      <c r="D71" s="34" t="s">
        <v>413</v>
      </c>
      <c r="E71" s="1">
        <v>45762</v>
      </c>
      <c r="F71" s="1"/>
      <c r="G71" t="s">
        <v>400</v>
      </c>
      <c r="H71" t="s">
        <v>245</v>
      </c>
      <c r="I71" s="1">
        <v>45782</v>
      </c>
      <c r="J71" t="s">
        <v>201</v>
      </c>
      <c r="K71" t="s">
        <v>241</v>
      </c>
      <c r="L71" t="s">
        <v>171</v>
      </c>
      <c r="M71" t="s">
        <v>414</v>
      </c>
      <c r="N71" t="s">
        <v>237</v>
      </c>
      <c r="O71" t="s">
        <v>230</v>
      </c>
      <c r="P71" s="193" t="str">
        <f>IF(OR(AND(A71&lt;&gt;"",COUNTIF(Bugs!B:B,A71)&gt;0),AND(B71&lt;&gt;"",COUNTIF(Bugs!A:A,B71)&gt;0)),"Y","")</f>
        <v/>
      </c>
      <c r="Q71" s="193" t="str">
        <f>IF(OR(
    AND(COUNTIF(Bugs!A:A,B71)&gt;0,ISNUMBER(SEARCH("x",INDEX(Bugs!C:C,MATCH(B71,Bugs!A:A,0))))),
    AND(COUNTIF(Bugs!B:B,B71)&gt;0,ISNUMBER(SEARCH("x",INDEX(Bugs!C:C,MATCH(B71,Bugs!B:B,0))))),
    AND(COUNTIF(Bugs!A:A,B71)&gt;0,ISNUMBER(SEARCH("x",INDEX(Bugs!D:D,MATCH(B71,Bugs!A:A,0))))),
    AND(COUNTIF(Bugs!B:B,B71)&gt;0,ISNUMBER(SEARCH("x",INDEX(Bugs!D:D,MATCH(B71,Bugs!B:B,0)))))
),"Y","")</f>
        <v/>
      </c>
      <c r="R71">
        <f ca="1">IF(OR(ISNUMBER(MATCH(L71,MasterData!$D$3:$D$18,0)),ISNUMBER(MATCH(L71,MasterData!$C$3:$C$18,0))),
    DATEDIF(E71,I71,"d"),
    DATEDIF(E71,TODAY(),"d"))</f>
        <v>20</v>
      </c>
      <c r="S71">
        <f t="shared" ca="1" si="3"/>
        <v>0</v>
      </c>
      <c r="T71">
        <f t="shared" ca="1" si="4"/>
        <v>1</v>
      </c>
      <c r="U71">
        <f t="shared" ca="1" si="5"/>
        <v>0</v>
      </c>
    </row>
    <row r="72" spans="1:21" x14ac:dyDescent="0.35">
      <c r="A72">
        <v>6000137544</v>
      </c>
      <c r="B72" t="s">
        <v>415</v>
      </c>
      <c r="C72" t="s">
        <v>230</v>
      </c>
      <c r="D72" s="34" t="s">
        <v>247</v>
      </c>
      <c r="E72" s="1">
        <v>45762</v>
      </c>
      <c r="F72" s="1"/>
      <c r="G72" t="s">
        <v>268</v>
      </c>
      <c r="H72" t="s">
        <v>233</v>
      </c>
      <c r="I72" s="1">
        <v>45821</v>
      </c>
      <c r="J72" t="s">
        <v>234</v>
      </c>
      <c r="K72" t="s">
        <v>235</v>
      </c>
      <c r="L72" t="s">
        <v>171</v>
      </c>
      <c r="M72" t="s">
        <v>416</v>
      </c>
      <c r="N72" t="s">
        <v>237</v>
      </c>
      <c r="O72" t="s">
        <v>230</v>
      </c>
      <c r="P72" s="193" t="str">
        <f>IF(OR(AND(A72&lt;&gt;"",COUNTIF(Bugs!B:B,A72)&gt;0),AND(B72&lt;&gt;"",COUNTIF(Bugs!A:A,B72)&gt;0)),"Y","")</f>
        <v/>
      </c>
      <c r="Q72" s="193" t="str">
        <f>IF(OR(
    AND(COUNTIF(Bugs!A:A,B72)&gt;0,ISNUMBER(SEARCH("x",INDEX(Bugs!C:C,MATCH(B72,Bugs!A:A,0))))),
    AND(COUNTIF(Bugs!B:B,B72)&gt;0,ISNUMBER(SEARCH("x",INDEX(Bugs!C:C,MATCH(B72,Bugs!B:B,0))))),
    AND(COUNTIF(Bugs!A:A,B72)&gt;0,ISNUMBER(SEARCH("x",INDEX(Bugs!D:D,MATCH(B72,Bugs!A:A,0))))),
    AND(COUNTIF(Bugs!B:B,B72)&gt;0,ISNUMBER(SEARCH("x",INDEX(Bugs!D:D,MATCH(B72,Bugs!B:B,0)))))
),"Y","")</f>
        <v/>
      </c>
      <c r="R72">
        <f ca="1">IF(OR(ISNUMBER(MATCH(L72,MasterData!$D$3:$D$18,0)),ISNUMBER(MATCH(L72,MasterData!$C$3:$C$18,0))),
    DATEDIF(E72,I72,"d"),
    DATEDIF(E72,TODAY(),"d"))</f>
        <v>59</v>
      </c>
      <c r="S72">
        <f t="shared" ca="1" si="3"/>
        <v>0</v>
      </c>
      <c r="T72">
        <f t="shared" ca="1" si="4"/>
        <v>0</v>
      </c>
      <c r="U72">
        <f t="shared" ca="1" si="5"/>
        <v>1</v>
      </c>
    </row>
    <row r="73" spans="1:21" x14ac:dyDescent="0.35">
      <c r="A73">
        <v>6000137636</v>
      </c>
      <c r="B73" t="s">
        <v>417</v>
      </c>
      <c r="C73" t="s">
        <v>230</v>
      </c>
      <c r="D73" s="34" t="s">
        <v>274</v>
      </c>
      <c r="E73" s="1">
        <v>45763</v>
      </c>
      <c r="F73" s="1"/>
      <c r="G73" t="s">
        <v>321</v>
      </c>
      <c r="H73" t="s">
        <v>240</v>
      </c>
      <c r="I73" s="1">
        <v>45782</v>
      </c>
      <c r="J73" t="s">
        <v>234</v>
      </c>
      <c r="K73" t="s">
        <v>347</v>
      </c>
      <c r="L73" t="s">
        <v>171</v>
      </c>
      <c r="M73" t="s">
        <v>418</v>
      </c>
      <c r="N73" t="s">
        <v>237</v>
      </c>
      <c r="O73" t="s">
        <v>230</v>
      </c>
      <c r="P73" s="193" t="str">
        <f>IF(OR(AND(A73&lt;&gt;"",COUNTIF(Bugs!B:B,A73)&gt;0),AND(B73&lt;&gt;"",COUNTIF(Bugs!A:A,B73)&gt;0)),"Y","")</f>
        <v/>
      </c>
      <c r="Q73" s="193" t="str">
        <f>IF(OR(
    AND(COUNTIF(Bugs!A:A,B73)&gt;0,ISNUMBER(SEARCH("x",INDEX(Bugs!C:C,MATCH(B73,Bugs!A:A,0))))),
    AND(COUNTIF(Bugs!B:B,B73)&gt;0,ISNUMBER(SEARCH("x",INDEX(Bugs!C:C,MATCH(B73,Bugs!B:B,0))))),
    AND(COUNTIF(Bugs!A:A,B73)&gt;0,ISNUMBER(SEARCH("x",INDEX(Bugs!D:D,MATCH(B73,Bugs!A:A,0))))),
    AND(COUNTIF(Bugs!B:B,B73)&gt;0,ISNUMBER(SEARCH("x",INDEX(Bugs!D:D,MATCH(B73,Bugs!B:B,0)))))
),"Y","")</f>
        <v/>
      </c>
      <c r="R73">
        <f ca="1">IF(OR(ISNUMBER(MATCH(L73,MasterData!$D$3:$D$18,0)),ISNUMBER(MATCH(L73,MasterData!$C$3:$C$18,0))),
    DATEDIF(E73,I73,"d"),
    DATEDIF(E73,TODAY(),"d"))</f>
        <v>19</v>
      </c>
      <c r="S73">
        <f t="shared" ca="1" si="3"/>
        <v>0</v>
      </c>
      <c r="T73">
        <f t="shared" ca="1" si="4"/>
        <v>1</v>
      </c>
      <c r="U73">
        <f t="shared" ca="1" si="5"/>
        <v>0</v>
      </c>
    </row>
    <row r="74" spans="1:21" x14ac:dyDescent="0.35">
      <c r="A74">
        <v>6000137924</v>
      </c>
      <c r="B74" t="s">
        <v>419</v>
      </c>
      <c r="C74" t="s">
        <v>230</v>
      </c>
      <c r="D74" s="34" t="s">
        <v>231</v>
      </c>
      <c r="E74" s="1">
        <v>45769</v>
      </c>
      <c r="F74" s="1"/>
      <c r="G74" t="s">
        <v>420</v>
      </c>
      <c r="H74" t="s">
        <v>240</v>
      </c>
      <c r="I74" s="1">
        <v>45782</v>
      </c>
      <c r="J74" t="s">
        <v>234</v>
      </c>
      <c r="K74" t="s">
        <v>235</v>
      </c>
      <c r="L74" t="s">
        <v>171</v>
      </c>
      <c r="M74" t="s">
        <v>421</v>
      </c>
      <c r="N74" t="s">
        <v>237</v>
      </c>
      <c r="O74" t="s">
        <v>230</v>
      </c>
      <c r="P74" s="193" t="str">
        <f>IF(OR(AND(A74&lt;&gt;"",COUNTIF(Bugs!B:B,A74)&gt;0),AND(B74&lt;&gt;"",COUNTIF(Bugs!A:A,B74)&gt;0)),"Y","")</f>
        <v/>
      </c>
      <c r="Q74" s="193" t="str">
        <f>IF(OR(
    AND(COUNTIF(Bugs!A:A,B74)&gt;0,ISNUMBER(SEARCH("x",INDEX(Bugs!C:C,MATCH(B74,Bugs!A:A,0))))),
    AND(COUNTIF(Bugs!B:B,B74)&gt;0,ISNUMBER(SEARCH("x",INDEX(Bugs!C:C,MATCH(B74,Bugs!B:B,0))))),
    AND(COUNTIF(Bugs!A:A,B74)&gt;0,ISNUMBER(SEARCH("x",INDEX(Bugs!D:D,MATCH(B74,Bugs!A:A,0))))),
    AND(COUNTIF(Bugs!B:B,B74)&gt;0,ISNUMBER(SEARCH("x",INDEX(Bugs!D:D,MATCH(B74,Bugs!B:B,0)))))
),"Y","")</f>
        <v/>
      </c>
      <c r="R74">
        <f ca="1">IF(OR(ISNUMBER(MATCH(L74,MasterData!$D$3:$D$18,0)),ISNUMBER(MATCH(L74,MasterData!$C$3:$C$18,0))),
    DATEDIF(E74,I74,"d"),
    DATEDIF(E74,TODAY(),"d"))</f>
        <v>13</v>
      </c>
      <c r="S74">
        <f t="shared" ca="1" si="3"/>
        <v>0</v>
      </c>
      <c r="T74">
        <f t="shared" ca="1" si="4"/>
        <v>1</v>
      </c>
      <c r="U74">
        <f t="shared" ca="1" si="5"/>
        <v>0</v>
      </c>
    </row>
    <row r="75" spans="1:21" x14ac:dyDescent="0.35">
      <c r="A75">
        <v>6000138263</v>
      </c>
      <c r="B75" t="s">
        <v>230</v>
      </c>
      <c r="C75" t="s">
        <v>230</v>
      </c>
      <c r="D75" s="34" t="s">
        <v>274</v>
      </c>
      <c r="E75" s="1">
        <v>45771</v>
      </c>
      <c r="F75" s="1"/>
      <c r="G75" t="s">
        <v>422</v>
      </c>
      <c r="H75" t="s">
        <v>245</v>
      </c>
      <c r="I75" s="1">
        <v>45850</v>
      </c>
      <c r="J75" t="s">
        <v>201</v>
      </c>
      <c r="K75" t="s">
        <v>241</v>
      </c>
      <c r="L75" t="s">
        <v>171</v>
      </c>
      <c r="M75" t="s">
        <v>423</v>
      </c>
      <c r="N75" t="s">
        <v>237</v>
      </c>
      <c r="O75" t="s">
        <v>230</v>
      </c>
      <c r="P75" s="193" t="str">
        <f>IF(OR(AND(A75&lt;&gt;"",COUNTIF(Bugs!B:B,A75)&gt;0),AND(B75&lt;&gt;"",COUNTIF(Bugs!A:A,B75)&gt;0)),"Y","")</f>
        <v/>
      </c>
      <c r="Q75" s="193" t="str">
        <f>IF(OR(
    AND(COUNTIF(Bugs!A:A,B75)&gt;0,ISNUMBER(SEARCH("x",INDEX(Bugs!C:C,MATCH(B75,Bugs!A:A,0))))),
    AND(COUNTIF(Bugs!B:B,B75)&gt;0,ISNUMBER(SEARCH("x",INDEX(Bugs!C:C,MATCH(B75,Bugs!B:B,0))))),
    AND(COUNTIF(Bugs!A:A,B75)&gt;0,ISNUMBER(SEARCH("x",INDEX(Bugs!D:D,MATCH(B75,Bugs!A:A,0))))),
    AND(COUNTIF(Bugs!B:B,B75)&gt;0,ISNUMBER(SEARCH("x",INDEX(Bugs!D:D,MATCH(B75,Bugs!B:B,0)))))
),"Y","")</f>
        <v/>
      </c>
      <c r="R75">
        <f ca="1">IF(OR(ISNUMBER(MATCH(L75,MasterData!$D$3:$D$18,0)),ISNUMBER(MATCH(L75,MasterData!$C$3:$C$18,0))),
    DATEDIF(E75,I75,"d"),
    DATEDIF(E75,TODAY(),"d"))</f>
        <v>79</v>
      </c>
      <c r="S75">
        <f t="shared" ca="1" si="3"/>
        <v>0</v>
      </c>
      <c r="T75">
        <f t="shared" ca="1" si="4"/>
        <v>0</v>
      </c>
      <c r="U75">
        <f t="shared" ca="1" si="5"/>
        <v>1</v>
      </c>
    </row>
    <row r="76" spans="1:21" x14ac:dyDescent="0.35">
      <c r="A76">
        <v>6000138316</v>
      </c>
      <c r="B76" t="s">
        <v>424</v>
      </c>
      <c r="C76" t="s">
        <v>230</v>
      </c>
      <c r="D76" s="34" t="s">
        <v>254</v>
      </c>
      <c r="E76" s="1">
        <v>45772</v>
      </c>
      <c r="F76" s="1"/>
      <c r="G76" t="s">
        <v>357</v>
      </c>
      <c r="H76" t="s">
        <v>245</v>
      </c>
      <c r="I76" s="1">
        <v>45779</v>
      </c>
      <c r="J76" t="s">
        <v>234</v>
      </c>
      <c r="K76" t="s">
        <v>241</v>
      </c>
      <c r="L76" t="s">
        <v>171</v>
      </c>
      <c r="M76" t="s">
        <v>425</v>
      </c>
      <c r="N76" t="s">
        <v>237</v>
      </c>
      <c r="O76" t="s">
        <v>230</v>
      </c>
      <c r="P76" s="193" t="str">
        <f>IF(OR(AND(A76&lt;&gt;"",COUNTIF(Bugs!B:B,A76)&gt;0),AND(B76&lt;&gt;"",COUNTIF(Bugs!A:A,B76)&gt;0)),"Y","")</f>
        <v/>
      </c>
      <c r="Q76" s="193" t="str">
        <f>IF(OR(
    AND(COUNTIF(Bugs!A:A,B76)&gt;0,ISNUMBER(SEARCH("x",INDEX(Bugs!C:C,MATCH(B76,Bugs!A:A,0))))),
    AND(COUNTIF(Bugs!B:B,B76)&gt;0,ISNUMBER(SEARCH("x",INDEX(Bugs!C:C,MATCH(B76,Bugs!B:B,0))))),
    AND(COUNTIF(Bugs!A:A,B76)&gt;0,ISNUMBER(SEARCH("x",INDEX(Bugs!D:D,MATCH(B76,Bugs!A:A,0))))),
    AND(COUNTIF(Bugs!B:B,B76)&gt;0,ISNUMBER(SEARCH("x",INDEX(Bugs!D:D,MATCH(B76,Bugs!B:B,0)))))
),"Y","")</f>
        <v/>
      </c>
      <c r="R76">
        <f ca="1">IF(OR(ISNUMBER(MATCH(L76,MasterData!$D$3:$D$18,0)),ISNUMBER(MATCH(L76,MasterData!$C$3:$C$18,0))),
    DATEDIF(E76,I76,"d"),
    DATEDIF(E76,TODAY(),"d"))</f>
        <v>7</v>
      </c>
      <c r="S76">
        <f t="shared" ca="1" si="3"/>
        <v>1</v>
      </c>
      <c r="T76">
        <f t="shared" ca="1" si="4"/>
        <v>0</v>
      </c>
      <c r="U76">
        <f t="shared" ca="1" si="5"/>
        <v>0</v>
      </c>
    </row>
    <row r="77" spans="1:21" x14ac:dyDescent="0.35">
      <c r="A77">
        <v>6000138428</v>
      </c>
      <c r="B77" t="s">
        <v>426</v>
      </c>
      <c r="C77" t="s">
        <v>230</v>
      </c>
      <c r="D77" s="34" t="s">
        <v>254</v>
      </c>
      <c r="E77" s="1">
        <v>45772</v>
      </c>
      <c r="F77" s="1"/>
      <c r="G77" t="s">
        <v>357</v>
      </c>
      <c r="H77" t="s">
        <v>233</v>
      </c>
      <c r="I77" s="1">
        <v>45848</v>
      </c>
      <c r="J77" t="s">
        <v>234</v>
      </c>
      <c r="K77" t="s">
        <v>235</v>
      </c>
      <c r="L77" t="s">
        <v>171</v>
      </c>
      <c r="M77" t="s">
        <v>427</v>
      </c>
      <c r="N77" t="s">
        <v>237</v>
      </c>
      <c r="O77" t="s">
        <v>230</v>
      </c>
      <c r="P77" s="193" t="str">
        <f>IF(OR(AND(A77&lt;&gt;"",COUNTIF(Bugs!B:B,A77)&gt;0),AND(B77&lt;&gt;"",COUNTIF(Bugs!A:A,B77)&gt;0)),"Y","")</f>
        <v/>
      </c>
      <c r="Q77" s="193" t="str">
        <f>IF(OR(
    AND(COUNTIF(Bugs!A:A,B77)&gt;0,ISNUMBER(SEARCH("x",INDEX(Bugs!C:C,MATCH(B77,Bugs!A:A,0))))),
    AND(COUNTIF(Bugs!B:B,B77)&gt;0,ISNUMBER(SEARCH("x",INDEX(Bugs!C:C,MATCH(B77,Bugs!B:B,0))))),
    AND(COUNTIF(Bugs!A:A,B77)&gt;0,ISNUMBER(SEARCH("x",INDEX(Bugs!D:D,MATCH(B77,Bugs!A:A,0))))),
    AND(COUNTIF(Bugs!B:B,B77)&gt;0,ISNUMBER(SEARCH("x",INDEX(Bugs!D:D,MATCH(B77,Bugs!B:B,0)))))
),"Y","")</f>
        <v/>
      </c>
      <c r="R77">
        <f ca="1">IF(OR(ISNUMBER(MATCH(L77,MasterData!$D$3:$D$18,0)),ISNUMBER(MATCH(L77,MasterData!$C$3:$C$18,0))),
    DATEDIF(E77,I77,"d"),
    DATEDIF(E77,TODAY(),"d"))</f>
        <v>76</v>
      </c>
      <c r="S77">
        <f t="shared" ca="1" si="3"/>
        <v>0</v>
      </c>
      <c r="T77">
        <f t="shared" ca="1" si="4"/>
        <v>0</v>
      </c>
      <c r="U77">
        <f t="shared" ca="1" si="5"/>
        <v>1</v>
      </c>
    </row>
    <row r="78" spans="1:21" x14ac:dyDescent="0.35">
      <c r="A78">
        <v>6000138437</v>
      </c>
      <c r="B78" t="s">
        <v>428</v>
      </c>
      <c r="C78" t="s">
        <v>230</v>
      </c>
      <c r="D78" s="34" t="s">
        <v>254</v>
      </c>
      <c r="E78" s="1">
        <v>45772</v>
      </c>
      <c r="F78" s="1"/>
      <c r="G78" t="s">
        <v>357</v>
      </c>
      <c r="H78" t="s">
        <v>245</v>
      </c>
      <c r="I78" s="1">
        <v>45845</v>
      </c>
      <c r="J78" t="s">
        <v>234</v>
      </c>
      <c r="K78" t="s">
        <v>241</v>
      </c>
      <c r="L78" t="s">
        <v>171</v>
      </c>
      <c r="M78" t="s">
        <v>429</v>
      </c>
      <c r="N78" t="s">
        <v>237</v>
      </c>
      <c r="O78" t="s">
        <v>230</v>
      </c>
      <c r="P78" s="193" t="str">
        <f>IF(OR(AND(A78&lt;&gt;"",COUNTIF(Bugs!B:B,A78)&gt;0),AND(B78&lt;&gt;"",COUNTIF(Bugs!A:A,B78)&gt;0)),"Y","")</f>
        <v/>
      </c>
      <c r="Q78" s="193" t="str">
        <f>IF(OR(
    AND(COUNTIF(Bugs!A:A,B78)&gt;0,ISNUMBER(SEARCH("x",INDEX(Bugs!C:C,MATCH(B78,Bugs!A:A,0))))),
    AND(COUNTIF(Bugs!B:B,B78)&gt;0,ISNUMBER(SEARCH("x",INDEX(Bugs!C:C,MATCH(B78,Bugs!B:B,0))))),
    AND(COUNTIF(Bugs!A:A,B78)&gt;0,ISNUMBER(SEARCH("x",INDEX(Bugs!D:D,MATCH(B78,Bugs!A:A,0))))),
    AND(COUNTIF(Bugs!B:B,B78)&gt;0,ISNUMBER(SEARCH("x",INDEX(Bugs!D:D,MATCH(B78,Bugs!B:B,0)))))
),"Y","")</f>
        <v/>
      </c>
      <c r="R78">
        <f ca="1">IF(OR(ISNUMBER(MATCH(L78,MasterData!$D$3:$D$18,0)),ISNUMBER(MATCH(L78,MasterData!$C$3:$C$18,0))),
    DATEDIF(E78,I78,"d"),
    DATEDIF(E78,TODAY(),"d"))</f>
        <v>73</v>
      </c>
      <c r="S78">
        <f t="shared" ca="1" si="3"/>
        <v>0</v>
      </c>
      <c r="T78">
        <f t="shared" ca="1" si="4"/>
        <v>0</v>
      </c>
      <c r="U78">
        <f t="shared" ca="1" si="5"/>
        <v>1</v>
      </c>
    </row>
    <row r="79" spans="1:21" x14ac:dyDescent="0.35">
      <c r="A79">
        <v>6000138440</v>
      </c>
      <c r="B79" t="s">
        <v>430</v>
      </c>
      <c r="C79" t="s">
        <v>230</v>
      </c>
      <c r="D79" s="34" t="s">
        <v>254</v>
      </c>
      <c r="E79" s="1">
        <v>45772</v>
      </c>
      <c r="F79" s="1"/>
      <c r="G79" t="s">
        <v>357</v>
      </c>
      <c r="H79" t="s">
        <v>245</v>
      </c>
      <c r="I79" s="1">
        <v>45786</v>
      </c>
      <c r="J79" t="s">
        <v>234</v>
      </c>
      <c r="K79" t="s">
        <v>235</v>
      </c>
      <c r="L79" t="s">
        <v>171</v>
      </c>
      <c r="M79" t="s">
        <v>431</v>
      </c>
      <c r="N79" t="s">
        <v>237</v>
      </c>
      <c r="O79" t="s">
        <v>230</v>
      </c>
      <c r="P79" s="193" t="str">
        <f>IF(OR(AND(A79&lt;&gt;"",COUNTIF(Bugs!B:B,A79)&gt;0),AND(B79&lt;&gt;"",COUNTIF(Bugs!A:A,B79)&gt;0)),"Y","")</f>
        <v/>
      </c>
      <c r="Q79" s="193" t="str">
        <f>IF(OR(
    AND(COUNTIF(Bugs!A:A,B79)&gt;0,ISNUMBER(SEARCH("x",INDEX(Bugs!C:C,MATCH(B79,Bugs!A:A,0))))),
    AND(COUNTIF(Bugs!B:B,B79)&gt;0,ISNUMBER(SEARCH("x",INDEX(Bugs!C:C,MATCH(B79,Bugs!B:B,0))))),
    AND(COUNTIF(Bugs!A:A,B79)&gt;0,ISNUMBER(SEARCH("x",INDEX(Bugs!D:D,MATCH(B79,Bugs!A:A,0))))),
    AND(COUNTIF(Bugs!B:B,B79)&gt;0,ISNUMBER(SEARCH("x",INDEX(Bugs!D:D,MATCH(B79,Bugs!B:B,0)))))
),"Y","")</f>
        <v/>
      </c>
      <c r="R79">
        <f ca="1">IF(OR(ISNUMBER(MATCH(L79,MasterData!$D$3:$D$18,0)),ISNUMBER(MATCH(L79,MasterData!$C$3:$C$18,0))),
    DATEDIF(E79,I79,"d"),
    DATEDIF(E79,TODAY(),"d"))</f>
        <v>14</v>
      </c>
      <c r="S79">
        <f t="shared" ca="1" si="3"/>
        <v>0</v>
      </c>
      <c r="T79">
        <f t="shared" ca="1" si="4"/>
        <v>1</v>
      </c>
      <c r="U79">
        <f t="shared" ca="1" si="5"/>
        <v>0</v>
      </c>
    </row>
    <row r="80" spans="1:21" x14ac:dyDescent="0.35">
      <c r="A80">
        <v>6000138454</v>
      </c>
      <c r="B80" t="s">
        <v>637</v>
      </c>
      <c r="D80" s="34" t="s">
        <v>274</v>
      </c>
      <c r="E80" s="1">
        <v>45772</v>
      </c>
      <c r="F80" s="1"/>
      <c r="G80" t="s">
        <v>329</v>
      </c>
      <c r="H80" s="35" t="s">
        <v>638</v>
      </c>
      <c r="I80" s="1">
        <v>45854</v>
      </c>
      <c r="J80" t="s">
        <v>234</v>
      </c>
      <c r="K80" t="s">
        <v>347</v>
      </c>
      <c r="L80" t="s">
        <v>171</v>
      </c>
      <c r="M80" t="s">
        <v>639</v>
      </c>
      <c r="N80" t="s">
        <v>237</v>
      </c>
      <c r="P80" s="193" t="str">
        <f>IF(OR(AND(A80&lt;&gt;"",COUNTIF(Bugs!B:B,A80)&gt;0),AND(B80&lt;&gt;"",COUNTIF(Bugs!A:A,B80)&gt;0)),"Y","")</f>
        <v/>
      </c>
      <c r="Q80" s="193" t="str">
        <f>IF(OR(
    AND(COUNTIF(Bugs!A:A,B80)&gt;0,ISNUMBER(SEARCH("x",INDEX(Bugs!C:C,MATCH(B80,Bugs!A:A,0))))),
    AND(COUNTIF(Bugs!B:B,B80)&gt;0,ISNUMBER(SEARCH("x",INDEX(Bugs!C:C,MATCH(B80,Bugs!B:B,0))))),
    AND(COUNTIF(Bugs!A:A,B80)&gt;0,ISNUMBER(SEARCH("x",INDEX(Bugs!D:D,MATCH(B80,Bugs!A:A,0))))),
    AND(COUNTIF(Bugs!B:B,B80)&gt;0,ISNUMBER(SEARCH("x",INDEX(Bugs!D:D,MATCH(B80,Bugs!B:B,0)))))
),"Y","")</f>
        <v/>
      </c>
      <c r="R80">
        <f ca="1">IF(OR(ISNUMBER(MATCH(L80,MasterData!$D$3:$D$18,0)),ISNUMBER(MATCH(L80,MasterData!$C$3:$C$18,0))),
    DATEDIF(E80,I80,"d"),
    DATEDIF(E80,TODAY(),"d"))</f>
        <v>82</v>
      </c>
      <c r="S80">
        <f t="shared" ca="1" si="3"/>
        <v>0</v>
      </c>
      <c r="T80">
        <f t="shared" ca="1" si="4"/>
        <v>0</v>
      </c>
      <c r="U80">
        <f t="shared" ca="1" si="5"/>
        <v>1</v>
      </c>
    </row>
    <row r="81" spans="1:21" x14ac:dyDescent="0.35">
      <c r="A81">
        <v>6000138481</v>
      </c>
      <c r="B81" t="s">
        <v>432</v>
      </c>
      <c r="C81" t="s">
        <v>230</v>
      </c>
      <c r="D81" s="34" t="s">
        <v>231</v>
      </c>
      <c r="E81" s="1">
        <v>45775</v>
      </c>
      <c r="F81" s="1"/>
      <c r="G81" t="s">
        <v>300</v>
      </c>
      <c r="H81" t="s">
        <v>245</v>
      </c>
      <c r="I81" s="1">
        <v>45786</v>
      </c>
      <c r="J81" t="s">
        <v>234</v>
      </c>
      <c r="K81" t="s">
        <v>241</v>
      </c>
      <c r="L81" t="s">
        <v>171</v>
      </c>
      <c r="M81" t="s">
        <v>433</v>
      </c>
      <c r="N81" t="s">
        <v>237</v>
      </c>
      <c r="O81" t="s">
        <v>230</v>
      </c>
      <c r="P81" s="193" t="str">
        <f>IF(OR(AND(A81&lt;&gt;"",COUNTIF(Bugs!B:B,A81)&gt;0),AND(B81&lt;&gt;"",COUNTIF(Bugs!A:A,B81)&gt;0)),"Y","")</f>
        <v/>
      </c>
      <c r="Q81" s="193" t="str">
        <f>IF(OR(
    AND(COUNTIF(Bugs!A:A,B81)&gt;0,ISNUMBER(SEARCH("x",INDEX(Bugs!C:C,MATCH(B81,Bugs!A:A,0))))),
    AND(COUNTIF(Bugs!B:B,B81)&gt;0,ISNUMBER(SEARCH("x",INDEX(Bugs!C:C,MATCH(B81,Bugs!B:B,0))))),
    AND(COUNTIF(Bugs!A:A,B81)&gt;0,ISNUMBER(SEARCH("x",INDEX(Bugs!D:D,MATCH(B81,Bugs!A:A,0))))),
    AND(COUNTIF(Bugs!B:B,B81)&gt;0,ISNUMBER(SEARCH("x",INDEX(Bugs!D:D,MATCH(B81,Bugs!B:B,0)))))
),"Y","")</f>
        <v/>
      </c>
      <c r="R81">
        <f ca="1">IF(OR(ISNUMBER(MATCH(L81,MasterData!$D$3:$D$18,0)),ISNUMBER(MATCH(L81,MasterData!$C$3:$C$18,0))),
    DATEDIF(E81,I81,"d"),
    DATEDIF(E81,TODAY(),"d"))</f>
        <v>11</v>
      </c>
      <c r="S81">
        <f t="shared" ca="1" si="3"/>
        <v>0</v>
      </c>
      <c r="T81">
        <f t="shared" ca="1" si="4"/>
        <v>1</v>
      </c>
      <c r="U81">
        <f t="shared" ca="1" si="5"/>
        <v>0</v>
      </c>
    </row>
    <row r="82" spans="1:21" x14ac:dyDescent="0.35">
      <c r="A82">
        <v>6000138500</v>
      </c>
      <c r="B82" t="s">
        <v>434</v>
      </c>
      <c r="C82" t="s">
        <v>230</v>
      </c>
      <c r="D82" s="34" t="s">
        <v>254</v>
      </c>
      <c r="E82" s="1">
        <v>45775</v>
      </c>
      <c r="F82" s="1"/>
      <c r="G82" t="s">
        <v>255</v>
      </c>
      <c r="H82" t="s">
        <v>233</v>
      </c>
      <c r="I82" s="1">
        <v>45832</v>
      </c>
      <c r="J82" t="s">
        <v>234</v>
      </c>
      <c r="K82" t="s">
        <v>241</v>
      </c>
      <c r="L82" t="s">
        <v>171</v>
      </c>
      <c r="M82" t="s">
        <v>435</v>
      </c>
      <c r="N82" t="s">
        <v>237</v>
      </c>
      <c r="O82" t="s">
        <v>230</v>
      </c>
      <c r="P82" s="193" t="str">
        <f>IF(OR(AND(A82&lt;&gt;"",COUNTIF(Bugs!B:B,A82)&gt;0),AND(B82&lt;&gt;"",COUNTIF(Bugs!A:A,B82)&gt;0)),"Y","")</f>
        <v/>
      </c>
      <c r="Q82" s="193" t="str">
        <f>IF(OR(
    AND(COUNTIF(Bugs!A:A,B82)&gt;0,ISNUMBER(SEARCH("x",INDEX(Bugs!C:C,MATCH(B82,Bugs!A:A,0))))),
    AND(COUNTIF(Bugs!B:B,B82)&gt;0,ISNUMBER(SEARCH("x",INDEX(Bugs!C:C,MATCH(B82,Bugs!B:B,0))))),
    AND(COUNTIF(Bugs!A:A,B82)&gt;0,ISNUMBER(SEARCH("x",INDEX(Bugs!D:D,MATCH(B82,Bugs!A:A,0))))),
    AND(COUNTIF(Bugs!B:B,B82)&gt;0,ISNUMBER(SEARCH("x",INDEX(Bugs!D:D,MATCH(B82,Bugs!B:B,0)))))
),"Y","")</f>
        <v/>
      </c>
      <c r="R82">
        <f ca="1">IF(OR(ISNUMBER(MATCH(L82,MasterData!$D$3:$D$18,0)),ISNUMBER(MATCH(L82,MasterData!$C$3:$C$18,0))),
    DATEDIF(E82,I82,"d"),
    DATEDIF(E82,TODAY(),"d"))</f>
        <v>57</v>
      </c>
      <c r="S82">
        <f t="shared" ca="1" si="3"/>
        <v>0</v>
      </c>
      <c r="T82">
        <f t="shared" ca="1" si="4"/>
        <v>0</v>
      </c>
      <c r="U82">
        <f t="shared" ca="1" si="5"/>
        <v>1</v>
      </c>
    </row>
    <row r="83" spans="1:21" x14ac:dyDescent="0.35">
      <c r="A83">
        <v>6000138582</v>
      </c>
      <c r="B83" t="s">
        <v>436</v>
      </c>
      <c r="C83" t="s">
        <v>230</v>
      </c>
      <c r="D83" s="34" t="s">
        <v>231</v>
      </c>
      <c r="E83" s="1">
        <v>45775</v>
      </c>
      <c r="F83" s="1"/>
      <c r="G83" t="s">
        <v>293</v>
      </c>
      <c r="H83" t="s">
        <v>245</v>
      </c>
      <c r="I83" s="1">
        <v>45824</v>
      </c>
      <c r="J83" t="s">
        <v>234</v>
      </c>
      <c r="K83" t="s">
        <v>235</v>
      </c>
      <c r="L83" t="s">
        <v>171</v>
      </c>
      <c r="M83" t="s">
        <v>437</v>
      </c>
      <c r="N83" t="s">
        <v>237</v>
      </c>
      <c r="O83" t="s">
        <v>230</v>
      </c>
      <c r="P83" s="193" t="str">
        <f>IF(OR(AND(A83&lt;&gt;"",COUNTIF(Bugs!B:B,A83)&gt;0),AND(B83&lt;&gt;"",COUNTIF(Bugs!A:A,B83)&gt;0)),"Y","")</f>
        <v/>
      </c>
      <c r="Q83" s="193" t="str">
        <f>IF(OR(
    AND(COUNTIF(Bugs!A:A,B83)&gt;0,ISNUMBER(SEARCH("x",INDEX(Bugs!C:C,MATCH(B83,Bugs!A:A,0))))),
    AND(COUNTIF(Bugs!B:B,B83)&gt;0,ISNUMBER(SEARCH("x",INDEX(Bugs!C:C,MATCH(B83,Bugs!B:B,0))))),
    AND(COUNTIF(Bugs!A:A,B83)&gt;0,ISNUMBER(SEARCH("x",INDEX(Bugs!D:D,MATCH(B83,Bugs!A:A,0))))),
    AND(COUNTIF(Bugs!B:B,B83)&gt;0,ISNUMBER(SEARCH("x",INDEX(Bugs!D:D,MATCH(B83,Bugs!B:B,0)))))
),"Y","")</f>
        <v/>
      </c>
      <c r="R83">
        <f ca="1">IF(OR(ISNUMBER(MATCH(L83,MasterData!$D$3:$D$18,0)),ISNUMBER(MATCH(L83,MasterData!$C$3:$C$18,0))),
    DATEDIF(E83,I83,"d"),
    DATEDIF(E83,TODAY(),"d"))</f>
        <v>49</v>
      </c>
      <c r="S83">
        <f t="shared" ca="1" si="3"/>
        <v>0</v>
      </c>
      <c r="T83">
        <f t="shared" ca="1" si="4"/>
        <v>0</v>
      </c>
      <c r="U83">
        <f t="shared" ca="1" si="5"/>
        <v>1</v>
      </c>
    </row>
    <row r="84" spans="1:21" x14ac:dyDescent="0.35">
      <c r="A84">
        <v>6000138600</v>
      </c>
      <c r="B84" t="s">
        <v>438</v>
      </c>
      <c r="C84" t="s">
        <v>230</v>
      </c>
      <c r="D84" s="34" t="s">
        <v>274</v>
      </c>
      <c r="E84" s="1">
        <v>45775</v>
      </c>
      <c r="F84" s="1"/>
      <c r="G84" t="s">
        <v>439</v>
      </c>
      <c r="H84" t="s">
        <v>245</v>
      </c>
      <c r="I84" s="1">
        <v>45812</v>
      </c>
      <c r="J84" t="s">
        <v>234</v>
      </c>
      <c r="K84" t="s">
        <v>241</v>
      </c>
      <c r="L84" t="s">
        <v>171</v>
      </c>
      <c r="M84" t="s">
        <v>440</v>
      </c>
      <c r="N84" t="s">
        <v>237</v>
      </c>
      <c r="O84" t="s">
        <v>230</v>
      </c>
      <c r="P84" s="193" t="str">
        <f>IF(OR(AND(A84&lt;&gt;"",COUNTIF(Bugs!B:B,A84)&gt;0),AND(B84&lt;&gt;"",COUNTIF(Bugs!A:A,B84)&gt;0)),"Y","")</f>
        <v/>
      </c>
      <c r="Q84" s="193" t="str">
        <f>IF(OR(
    AND(COUNTIF(Bugs!A:A,B84)&gt;0,ISNUMBER(SEARCH("x",INDEX(Bugs!C:C,MATCH(B84,Bugs!A:A,0))))),
    AND(COUNTIF(Bugs!B:B,B84)&gt;0,ISNUMBER(SEARCH("x",INDEX(Bugs!C:C,MATCH(B84,Bugs!B:B,0))))),
    AND(COUNTIF(Bugs!A:A,B84)&gt;0,ISNUMBER(SEARCH("x",INDEX(Bugs!D:D,MATCH(B84,Bugs!A:A,0))))),
    AND(COUNTIF(Bugs!B:B,B84)&gt;0,ISNUMBER(SEARCH("x",INDEX(Bugs!D:D,MATCH(B84,Bugs!B:B,0)))))
),"Y","")</f>
        <v/>
      </c>
      <c r="R84">
        <f ca="1">IF(OR(ISNUMBER(MATCH(L84,MasterData!$D$3:$D$18,0)),ISNUMBER(MATCH(L84,MasterData!$C$3:$C$18,0))),
    DATEDIF(E84,I84,"d"),
    DATEDIF(E84,TODAY(),"d"))</f>
        <v>37</v>
      </c>
      <c r="S84">
        <f t="shared" ca="1" si="3"/>
        <v>0</v>
      </c>
      <c r="T84">
        <f t="shared" ca="1" si="4"/>
        <v>0</v>
      </c>
      <c r="U84">
        <f t="shared" ca="1" si="5"/>
        <v>1</v>
      </c>
    </row>
    <row r="85" spans="1:21" x14ac:dyDescent="0.35">
      <c r="A85">
        <v>6000138844</v>
      </c>
      <c r="B85" t="s">
        <v>441</v>
      </c>
      <c r="C85" t="s">
        <v>230</v>
      </c>
      <c r="D85" s="34" t="s">
        <v>231</v>
      </c>
      <c r="E85" s="1">
        <v>45777</v>
      </c>
      <c r="F85" s="1"/>
      <c r="G85" t="s">
        <v>300</v>
      </c>
      <c r="H85" t="s">
        <v>245</v>
      </c>
      <c r="I85" s="1">
        <v>45807</v>
      </c>
      <c r="J85" t="s">
        <v>201</v>
      </c>
      <c r="K85" t="s">
        <v>241</v>
      </c>
      <c r="L85" t="s">
        <v>171</v>
      </c>
      <c r="M85" t="s">
        <v>442</v>
      </c>
      <c r="N85" t="s">
        <v>237</v>
      </c>
      <c r="O85" t="s">
        <v>230</v>
      </c>
      <c r="P85" s="193" t="str">
        <f>IF(OR(AND(A85&lt;&gt;"",COUNTIF(Bugs!B:B,A85)&gt;0),AND(B85&lt;&gt;"",COUNTIF(Bugs!A:A,B85)&gt;0)),"Y","")</f>
        <v/>
      </c>
      <c r="Q85" s="193" t="str">
        <f>IF(OR(
    AND(COUNTIF(Bugs!A:A,B85)&gt;0,ISNUMBER(SEARCH("x",INDEX(Bugs!C:C,MATCH(B85,Bugs!A:A,0))))),
    AND(COUNTIF(Bugs!B:B,B85)&gt;0,ISNUMBER(SEARCH("x",INDEX(Bugs!C:C,MATCH(B85,Bugs!B:B,0))))),
    AND(COUNTIF(Bugs!A:A,B85)&gt;0,ISNUMBER(SEARCH("x",INDEX(Bugs!D:D,MATCH(B85,Bugs!A:A,0))))),
    AND(COUNTIF(Bugs!B:B,B85)&gt;0,ISNUMBER(SEARCH("x",INDEX(Bugs!D:D,MATCH(B85,Bugs!B:B,0)))))
),"Y","")</f>
        <v/>
      </c>
      <c r="R85">
        <f ca="1">IF(OR(ISNUMBER(MATCH(L85,MasterData!$D$3:$D$18,0)),ISNUMBER(MATCH(L85,MasterData!$C$3:$C$18,0))),
    DATEDIF(E85,I85,"d"),
    DATEDIF(E85,TODAY(),"d"))</f>
        <v>30</v>
      </c>
      <c r="S85">
        <f t="shared" ca="1" si="3"/>
        <v>0</v>
      </c>
      <c r="T85">
        <f t="shared" ca="1" si="4"/>
        <v>1</v>
      </c>
      <c r="U85">
        <f t="shared" ca="1" si="5"/>
        <v>0</v>
      </c>
    </row>
    <row r="86" spans="1:21" x14ac:dyDescent="0.35">
      <c r="A86">
        <v>6000138916</v>
      </c>
      <c r="B86" t="s">
        <v>230</v>
      </c>
      <c r="C86" t="s">
        <v>230</v>
      </c>
      <c r="D86" s="34" t="s">
        <v>231</v>
      </c>
      <c r="E86" s="1">
        <v>45779</v>
      </c>
      <c r="F86" s="1"/>
      <c r="G86" t="s">
        <v>248</v>
      </c>
      <c r="H86" t="s">
        <v>245</v>
      </c>
      <c r="I86" s="1">
        <v>45817</v>
      </c>
      <c r="J86" t="s">
        <v>201</v>
      </c>
      <c r="K86" t="s">
        <v>241</v>
      </c>
      <c r="L86" t="s">
        <v>171</v>
      </c>
      <c r="M86" t="s">
        <v>443</v>
      </c>
      <c r="N86" t="s">
        <v>237</v>
      </c>
      <c r="O86" t="s">
        <v>230</v>
      </c>
      <c r="P86" s="193" t="str">
        <f>IF(OR(AND(A86&lt;&gt;"",COUNTIF(Bugs!B:B,A86)&gt;0),AND(B86&lt;&gt;"",COUNTIF(Bugs!A:A,B86)&gt;0)),"Y","")</f>
        <v/>
      </c>
      <c r="Q86" s="193" t="str">
        <f>IF(OR(
    AND(COUNTIF(Bugs!A:A,B86)&gt;0,ISNUMBER(SEARCH("x",INDEX(Bugs!C:C,MATCH(B86,Bugs!A:A,0))))),
    AND(COUNTIF(Bugs!B:B,B86)&gt;0,ISNUMBER(SEARCH("x",INDEX(Bugs!C:C,MATCH(B86,Bugs!B:B,0))))),
    AND(COUNTIF(Bugs!A:A,B86)&gt;0,ISNUMBER(SEARCH("x",INDEX(Bugs!D:D,MATCH(B86,Bugs!A:A,0))))),
    AND(COUNTIF(Bugs!B:B,B86)&gt;0,ISNUMBER(SEARCH("x",INDEX(Bugs!D:D,MATCH(B86,Bugs!B:B,0)))))
),"Y","")</f>
        <v/>
      </c>
      <c r="R86">
        <f ca="1">IF(OR(ISNUMBER(MATCH(L86,MasterData!$D$3:$D$18,0)),ISNUMBER(MATCH(L86,MasterData!$C$3:$C$18,0))),
    DATEDIF(E86,I86,"d"),
    DATEDIF(E86,TODAY(),"d"))</f>
        <v>38</v>
      </c>
      <c r="S86">
        <f t="shared" ca="1" si="3"/>
        <v>0</v>
      </c>
      <c r="T86">
        <f t="shared" ca="1" si="4"/>
        <v>0</v>
      </c>
      <c r="U86">
        <f t="shared" ca="1" si="5"/>
        <v>1</v>
      </c>
    </row>
    <row r="87" spans="1:21" x14ac:dyDescent="0.35">
      <c r="A87">
        <v>6000139044</v>
      </c>
      <c r="B87" t="s">
        <v>444</v>
      </c>
      <c r="C87" t="s">
        <v>230</v>
      </c>
      <c r="D87" s="34" t="s">
        <v>254</v>
      </c>
      <c r="E87" s="1">
        <v>45782</v>
      </c>
      <c r="F87" s="1"/>
      <c r="G87" t="s">
        <v>357</v>
      </c>
      <c r="H87" t="s">
        <v>233</v>
      </c>
      <c r="I87" s="1">
        <v>45805</v>
      </c>
      <c r="J87" t="s">
        <v>234</v>
      </c>
      <c r="K87" t="s">
        <v>241</v>
      </c>
      <c r="L87" t="s">
        <v>171</v>
      </c>
      <c r="M87" t="s">
        <v>445</v>
      </c>
      <c r="N87" t="s">
        <v>237</v>
      </c>
      <c r="O87" t="s">
        <v>230</v>
      </c>
      <c r="P87" s="193" t="str">
        <f>IF(OR(AND(A87&lt;&gt;"",COUNTIF(Bugs!B:B,A87)&gt;0),AND(B87&lt;&gt;"",COUNTIF(Bugs!A:A,B87)&gt;0)),"Y","")</f>
        <v/>
      </c>
      <c r="Q87" s="193" t="str">
        <f>IF(OR(
    AND(COUNTIF(Bugs!A:A,B87)&gt;0,ISNUMBER(SEARCH("x",INDEX(Bugs!C:C,MATCH(B87,Bugs!A:A,0))))),
    AND(COUNTIF(Bugs!B:B,B87)&gt;0,ISNUMBER(SEARCH("x",INDEX(Bugs!C:C,MATCH(B87,Bugs!B:B,0))))),
    AND(COUNTIF(Bugs!A:A,B87)&gt;0,ISNUMBER(SEARCH("x",INDEX(Bugs!D:D,MATCH(B87,Bugs!A:A,0))))),
    AND(COUNTIF(Bugs!B:B,B87)&gt;0,ISNUMBER(SEARCH("x",INDEX(Bugs!D:D,MATCH(B87,Bugs!B:B,0)))))
),"Y","")</f>
        <v/>
      </c>
      <c r="R87">
        <f ca="1">IF(OR(ISNUMBER(MATCH(L87,MasterData!$D$3:$D$18,0)),ISNUMBER(MATCH(L87,MasterData!$C$3:$C$18,0))),
    DATEDIF(E87,I87,"d"),
    DATEDIF(E87,TODAY(),"d"))</f>
        <v>23</v>
      </c>
      <c r="S87">
        <f t="shared" ca="1" si="3"/>
        <v>0</v>
      </c>
      <c r="T87">
        <f t="shared" ca="1" si="4"/>
        <v>1</v>
      </c>
      <c r="U87">
        <f t="shared" ca="1" si="5"/>
        <v>0</v>
      </c>
    </row>
    <row r="88" spans="1:21" x14ac:dyDescent="0.35">
      <c r="A88">
        <v>6000139205</v>
      </c>
      <c r="B88" t="s">
        <v>446</v>
      </c>
      <c r="C88" t="s">
        <v>230</v>
      </c>
      <c r="D88" s="34" t="s">
        <v>231</v>
      </c>
      <c r="E88" s="1">
        <v>45783</v>
      </c>
      <c r="F88" s="1"/>
      <c r="G88" t="s">
        <v>329</v>
      </c>
      <c r="H88" t="s">
        <v>233</v>
      </c>
      <c r="I88" s="1">
        <v>45812</v>
      </c>
      <c r="J88" t="s">
        <v>234</v>
      </c>
      <c r="K88" t="s">
        <v>235</v>
      </c>
      <c r="L88" t="s">
        <v>171</v>
      </c>
      <c r="M88" t="s">
        <v>447</v>
      </c>
      <c r="N88" t="s">
        <v>237</v>
      </c>
      <c r="O88" t="s">
        <v>230</v>
      </c>
      <c r="P88" s="193" t="str">
        <f>IF(OR(AND(A88&lt;&gt;"",COUNTIF(Bugs!B:B,A88)&gt;0),AND(B88&lt;&gt;"",COUNTIF(Bugs!A:A,B88)&gt;0)),"Y","")</f>
        <v/>
      </c>
      <c r="Q88" s="193" t="str">
        <f>IF(OR(
    AND(COUNTIF(Bugs!A:A,B88)&gt;0,ISNUMBER(SEARCH("x",INDEX(Bugs!C:C,MATCH(B88,Bugs!A:A,0))))),
    AND(COUNTIF(Bugs!B:B,B88)&gt;0,ISNUMBER(SEARCH("x",INDEX(Bugs!C:C,MATCH(B88,Bugs!B:B,0))))),
    AND(COUNTIF(Bugs!A:A,B88)&gt;0,ISNUMBER(SEARCH("x",INDEX(Bugs!D:D,MATCH(B88,Bugs!A:A,0))))),
    AND(COUNTIF(Bugs!B:B,B88)&gt;0,ISNUMBER(SEARCH("x",INDEX(Bugs!D:D,MATCH(B88,Bugs!B:B,0)))))
),"Y","")</f>
        <v/>
      </c>
      <c r="R88">
        <f ca="1">IF(OR(ISNUMBER(MATCH(L88,MasterData!$D$3:$D$18,0)),ISNUMBER(MATCH(L88,MasterData!$C$3:$C$18,0))),
    DATEDIF(E88,I88,"d"),
    DATEDIF(E88,TODAY(),"d"))</f>
        <v>29</v>
      </c>
      <c r="S88">
        <f t="shared" ca="1" si="3"/>
        <v>0</v>
      </c>
      <c r="T88">
        <f t="shared" ca="1" si="4"/>
        <v>1</v>
      </c>
      <c r="U88">
        <f t="shared" ca="1" si="5"/>
        <v>0</v>
      </c>
    </row>
    <row r="89" spans="1:21" x14ac:dyDescent="0.35">
      <c r="A89">
        <v>6000139326</v>
      </c>
      <c r="B89" t="s">
        <v>448</v>
      </c>
      <c r="C89" t="s">
        <v>230</v>
      </c>
      <c r="D89" s="34" t="s">
        <v>449</v>
      </c>
      <c r="E89" s="1">
        <v>45784</v>
      </c>
      <c r="F89" s="1"/>
      <c r="G89" t="s">
        <v>450</v>
      </c>
      <c r="H89" t="s">
        <v>245</v>
      </c>
      <c r="I89" s="1">
        <v>45791</v>
      </c>
      <c r="J89" t="s">
        <v>234</v>
      </c>
      <c r="K89" t="s">
        <v>241</v>
      </c>
      <c r="L89" t="s">
        <v>171</v>
      </c>
      <c r="M89" t="s">
        <v>451</v>
      </c>
      <c r="N89" t="s">
        <v>237</v>
      </c>
      <c r="O89" t="s">
        <v>230</v>
      </c>
      <c r="P89" s="193" t="str">
        <f>IF(OR(AND(A89&lt;&gt;"",COUNTIF(Bugs!B:B,A89)&gt;0),AND(B89&lt;&gt;"",COUNTIF(Bugs!A:A,B89)&gt;0)),"Y","")</f>
        <v/>
      </c>
      <c r="Q89" s="193" t="str">
        <f>IF(OR(
    AND(COUNTIF(Bugs!A:A,B89)&gt;0,ISNUMBER(SEARCH("x",INDEX(Bugs!C:C,MATCH(B89,Bugs!A:A,0))))),
    AND(COUNTIF(Bugs!B:B,B89)&gt;0,ISNUMBER(SEARCH("x",INDEX(Bugs!C:C,MATCH(B89,Bugs!B:B,0))))),
    AND(COUNTIF(Bugs!A:A,B89)&gt;0,ISNUMBER(SEARCH("x",INDEX(Bugs!D:D,MATCH(B89,Bugs!A:A,0))))),
    AND(COUNTIF(Bugs!B:B,B89)&gt;0,ISNUMBER(SEARCH("x",INDEX(Bugs!D:D,MATCH(B89,Bugs!B:B,0)))))
),"Y","")</f>
        <v/>
      </c>
      <c r="R89">
        <f ca="1">IF(OR(ISNUMBER(MATCH(L89,MasterData!$D$3:$D$18,0)),ISNUMBER(MATCH(L89,MasterData!$C$3:$C$18,0))),
    DATEDIF(E89,I89,"d"),
    DATEDIF(E89,TODAY(),"d"))</f>
        <v>7</v>
      </c>
      <c r="S89">
        <f t="shared" ca="1" si="3"/>
        <v>1</v>
      </c>
      <c r="T89">
        <f t="shared" ca="1" si="4"/>
        <v>0</v>
      </c>
      <c r="U89">
        <f t="shared" ca="1" si="5"/>
        <v>0</v>
      </c>
    </row>
    <row r="90" spans="1:21" x14ac:dyDescent="0.35">
      <c r="A90">
        <v>6000139329</v>
      </c>
      <c r="B90" t="s">
        <v>452</v>
      </c>
      <c r="C90" t="s">
        <v>230</v>
      </c>
      <c r="D90" s="34" t="s">
        <v>231</v>
      </c>
      <c r="E90" s="1">
        <v>45784</v>
      </c>
      <c r="F90" s="1"/>
      <c r="G90" t="s">
        <v>453</v>
      </c>
      <c r="H90" t="s">
        <v>240</v>
      </c>
      <c r="I90" s="1">
        <v>45812</v>
      </c>
      <c r="J90" t="s">
        <v>234</v>
      </c>
      <c r="K90" t="s">
        <v>235</v>
      </c>
      <c r="L90" t="s">
        <v>171</v>
      </c>
      <c r="M90" t="s">
        <v>454</v>
      </c>
      <c r="N90" t="s">
        <v>237</v>
      </c>
      <c r="O90" t="s">
        <v>230</v>
      </c>
      <c r="P90" s="193" t="str">
        <f>IF(OR(AND(A90&lt;&gt;"",COUNTIF(Bugs!B:B,A90)&gt;0),AND(B90&lt;&gt;"",COUNTIF(Bugs!A:A,B90)&gt;0)),"Y","")</f>
        <v/>
      </c>
      <c r="Q90" s="193" t="str">
        <f>IF(OR(
    AND(COUNTIF(Bugs!A:A,B90)&gt;0,ISNUMBER(SEARCH("x",INDEX(Bugs!C:C,MATCH(B90,Bugs!A:A,0))))),
    AND(COUNTIF(Bugs!B:B,B90)&gt;0,ISNUMBER(SEARCH("x",INDEX(Bugs!C:C,MATCH(B90,Bugs!B:B,0))))),
    AND(COUNTIF(Bugs!A:A,B90)&gt;0,ISNUMBER(SEARCH("x",INDEX(Bugs!D:D,MATCH(B90,Bugs!A:A,0))))),
    AND(COUNTIF(Bugs!B:B,B90)&gt;0,ISNUMBER(SEARCH("x",INDEX(Bugs!D:D,MATCH(B90,Bugs!B:B,0)))))
),"Y","")</f>
        <v/>
      </c>
      <c r="R90">
        <f ca="1">IF(OR(ISNUMBER(MATCH(L90,MasterData!$D$3:$D$18,0)),ISNUMBER(MATCH(L90,MasterData!$C$3:$C$18,0))),
    DATEDIF(E90,I90,"d"),
    DATEDIF(E90,TODAY(),"d"))</f>
        <v>28</v>
      </c>
      <c r="S90">
        <f t="shared" ca="1" si="3"/>
        <v>0</v>
      </c>
      <c r="T90">
        <f t="shared" ca="1" si="4"/>
        <v>1</v>
      </c>
      <c r="U90">
        <f t="shared" ca="1" si="5"/>
        <v>0</v>
      </c>
    </row>
    <row r="91" spans="1:21" x14ac:dyDescent="0.35">
      <c r="A91">
        <v>6000139369</v>
      </c>
      <c r="B91" t="s">
        <v>455</v>
      </c>
      <c r="C91" t="s">
        <v>230</v>
      </c>
      <c r="D91" s="34" t="s">
        <v>254</v>
      </c>
      <c r="E91" s="1">
        <v>45785</v>
      </c>
      <c r="F91" s="1"/>
      <c r="G91" t="s">
        <v>357</v>
      </c>
      <c r="H91" t="s">
        <v>233</v>
      </c>
      <c r="I91" s="1">
        <v>45870</v>
      </c>
      <c r="J91" t="s">
        <v>234</v>
      </c>
      <c r="K91" t="s">
        <v>241</v>
      </c>
      <c r="L91" t="s">
        <v>171</v>
      </c>
      <c r="M91" t="s">
        <v>458</v>
      </c>
      <c r="N91" t="s">
        <v>237</v>
      </c>
      <c r="O91" t="s">
        <v>230</v>
      </c>
      <c r="P91" s="193" t="str">
        <f>IF(OR(AND(A91&lt;&gt;"",COUNTIF(Bugs!B:B,A91)&gt;0),AND(B91&lt;&gt;"",COUNTIF(Bugs!A:A,B91)&gt;0)),"Y","")</f>
        <v/>
      </c>
      <c r="Q91" s="193" t="str">
        <f>IF(OR(
    AND(COUNTIF(Bugs!A:A,B91)&gt;0,ISNUMBER(SEARCH("x",INDEX(Bugs!C:C,MATCH(B91,Bugs!A:A,0))))),
    AND(COUNTIF(Bugs!B:B,B91)&gt;0,ISNUMBER(SEARCH("x",INDEX(Bugs!C:C,MATCH(B91,Bugs!B:B,0))))),
    AND(COUNTIF(Bugs!A:A,B91)&gt;0,ISNUMBER(SEARCH("x",INDEX(Bugs!D:D,MATCH(B91,Bugs!A:A,0))))),
    AND(COUNTIF(Bugs!B:B,B91)&gt;0,ISNUMBER(SEARCH("x",INDEX(Bugs!D:D,MATCH(B91,Bugs!B:B,0)))))
),"Y","")</f>
        <v/>
      </c>
      <c r="R91">
        <f ca="1">IF(OR(ISNUMBER(MATCH(L91,MasterData!$D$3:$D$18,0)),ISNUMBER(MATCH(L91,MasterData!$C$3:$C$18,0))),
    DATEDIF(E91,I91,"d"),
    DATEDIF(E91,TODAY(),"d"))</f>
        <v>85</v>
      </c>
      <c r="S91">
        <f t="shared" ca="1" si="3"/>
        <v>0</v>
      </c>
      <c r="T91">
        <f t="shared" ca="1" si="4"/>
        <v>0</v>
      </c>
      <c r="U91">
        <f t="shared" ca="1" si="5"/>
        <v>1</v>
      </c>
    </row>
    <row r="92" spans="1:21" x14ac:dyDescent="0.35">
      <c r="A92">
        <v>6000139374</v>
      </c>
      <c r="B92" t="s">
        <v>230</v>
      </c>
      <c r="C92" t="s">
        <v>230</v>
      </c>
      <c r="D92" s="34" t="s">
        <v>254</v>
      </c>
      <c r="E92" s="1">
        <v>45784</v>
      </c>
      <c r="F92" s="1"/>
      <c r="G92" t="s">
        <v>400</v>
      </c>
      <c r="H92" t="s">
        <v>240</v>
      </c>
      <c r="I92" s="1">
        <v>45876</v>
      </c>
      <c r="J92" t="s">
        <v>245</v>
      </c>
      <c r="K92" t="s">
        <v>241</v>
      </c>
      <c r="L92" t="s">
        <v>164</v>
      </c>
      <c r="M92" t="s">
        <v>459</v>
      </c>
      <c r="N92" t="s">
        <v>237</v>
      </c>
      <c r="O92" t="s">
        <v>230</v>
      </c>
      <c r="P92" s="193" t="str">
        <f>IF(OR(AND(A92&lt;&gt;"",COUNTIF(Bugs!B:B,A92)&gt;0),AND(B92&lt;&gt;"",COUNTIF(Bugs!A:A,B92)&gt;0)),"Y","")</f>
        <v>Y</v>
      </c>
      <c r="Q92" s="193" t="str">
        <f>IF(OR(
    AND(COUNTIF(Bugs!A:A,B92)&gt;0,ISNUMBER(SEARCH("x",INDEX(Bugs!C:C,MATCH(B92,Bugs!A:A,0))))),
    AND(COUNTIF(Bugs!B:B,B92)&gt;0,ISNUMBER(SEARCH("x",INDEX(Bugs!C:C,MATCH(B92,Bugs!B:B,0))))),
    AND(COUNTIF(Bugs!A:A,B92)&gt;0,ISNUMBER(SEARCH("x",INDEX(Bugs!D:D,MATCH(B92,Bugs!A:A,0))))),
    AND(COUNTIF(Bugs!B:B,B92)&gt;0,ISNUMBER(SEARCH("x",INDEX(Bugs!D:D,MATCH(B92,Bugs!B:B,0)))))
),"Y","")</f>
        <v/>
      </c>
      <c r="R92">
        <f ca="1">IF(OR(ISNUMBER(MATCH(L92,MasterData!$D$3:$D$18,0)),ISNUMBER(MATCH(L92,MasterData!$C$3:$C$18,0))),
    DATEDIF(E92,I92,"d"),
    DATEDIF(E92,TODAY(),"d"))</f>
        <v>223</v>
      </c>
      <c r="S92">
        <f t="shared" ca="1" si="3"/>
        <v>0</v>
      </c>
      <c r="T92">
        <f t="shared" ca="1" si="4"/>
        <v>0</v>
      </c>
      <c r="U92">
        <f t="shared" ca="1" si="5"/>
        <v>1</v>
      </c>
    </row>
    <row r="93" spans="1:21" x14ac:dyDescent="0.35">
      <c r="A93">
        <v>6000139577</v>
      </c>
      <c r="B93" t="s">
        <v>460</v>
      </c>
      <c r="C93" t="s">
        <v>230</v>
      </c>
      <c r="D93" s="34" t="s">
        <v>251</v>
      </c>
      <c r="E93" s="1">
        <v>45786</v>
      </c>
      <c r="F93" s="1"/>
      <c r="G93" t="s">
        <v>461</v>
      </c>
      <c r="H93" t="s">
        <v>233</v>
      </c>
      <c r="I93" s="1">
        <v>45793</v>
      </c>
      <c r="J93" t="s">
        <v>234</v>
      </c>
      <c r="K93" t="s">
        <v>347</v>
      </c>
      <c r="L93" t="s">
        <v>171</v>
      </c>
      <c r="M93" t="s">
        <v>462</v>
      </c>
      <c r="N93" t="s">
        <v>237</v>
      </c>
      <c r="O93" t="s">
        <v>230</v>
      </c>
      <c r="P93" s="193" t="str">
        <f>IF(OR(AND(A93&lt;&gt;"",COUNTIF(Bugs!B:B,A93)&gt;0),AND(B93&lt;&gt;"",COUNTIF(Bugs!A:A,B93)&gt;0)),"Y","")</f>
        <v/>
      </c>
      <c r="Q93" s="193" t="str">
        <f>IF(OR(
    AND(COUNTIF(Bugs!A:A,B93)&gt;0,ISNUMBER(SEARCH("x",INDEX(Bugs!C:C,MATCH(B93,Bugs!A:A,0))))),
    AND(COUNTIF(Bugs!B:B,B93)&gt;0,ISNUMBER(SEARCH("x",INDEX(Bugs!C:C,MATCH(B93,Bugs!B:B,0))))),
    AND(COUNTIF(Bugs!A:A,B93)&gt;0,ISNUMBER(SEARCH("x",INDEX(Bugs!D:D,MATCH(B93,Bugs!A:A,0))))),
    AND(COUNTIF(Bugs!B:B,B93)&gt;0,ISNUMBER(SEARCH("x",INDEX(Bugs!D:D,MATCH(B93,Bugs!B:B,0)))))
),"Y","")</f>
        <v/>
      </c>
      <c r="R93">
        <f ca="1">IF(OR(ISNUMBER(MATCH(L93,MasterData!$D$3:$D$18,0)),ISNUMBER(MATCH(L93,MasterData!$C$3:$C$18,0))),
    DATEDIF(E93,I93,"d"),
    DATEDIF(E93,TODAY(),"d"))</f>
        <v>7</v>
      </c>
      <c r="S93">
        <f t="shared" ca="1" si="3"/>
        <v>1</v>
      </c>
      <c r="T93">
        <f t="shared" ca="1" si="4"/>
        <v>0</v>
      </c>
      <c r="U93">
        <f t="shared" ca="1" si="5"/>
        <v>0</v>
      </c>
    </row>
    <row r="94" spans="1:21" x14ac:dyDescent="0.35">
      <c r="A94">
        <v>6000139584</v>
      </c>
      <c r="B94" t="s">
        <v>463</v>
      </c>
      <c r="C94" t="s">
        <v>230</v>
      </c>
      <c r="D94" s="34" t="s">
        <v>254</v>
      </c>
      <c r="E94" s="1">
        <v>45786</v>
      </c>
      <c r="F94" s="1"/>
      <c r="G94" t="s">
        <v>357</v>
      </c>
      <c r="H94" t="s">
        <v>233</v>
      </c>
      <c r="I94" s="1">
        <v>45797</v>
      </c>
      <c r="J94" t="s">
        <v>234</v>
      </c>
      <c r="K94" t="s">
        <v>241</v>
      </c>
      <c r="L94" t="s">
        <v>171</v>
      </c>
      <c r="M94" t="s">
        <v>464</v>
      </c>
      <c r="N94" t="s">
        <v>237</v>
      </c>
      <c r="O94" t="s">
        <v>230</v>
      </c>
      <c r="P94" s="193" t="str">
        <f>IF(OR(AND(A94&lt;&gt;"",COUNTIF(Bugs!B:B,A94)&gt;0),AND(B94&lt;&gt;"",COUNTIF(Bugs!A:A,B94)&gt;0)),"Y","")</f>
        <v/>
      </c>
      <c r="Q94" s="193" t="str">
        <f>IF(OR(
    AND(COUNTIF(Bugs!A:A,B94)&gt;0,ISNUMBER(SEARCH("x",INDEX(Bugs!C:C,MATCH(B94,Bugs!A:A,0))))),
    AND(COUNTIF(Bugs!B:B,B94)&gt;0,ISNUMBER(SEARCH("x",INDEX(Bugs!C:C,MATCH(B94,Bugs!B:B,0))))),
    AND(COUNTIF(Bugs!A:A,B94)&gt;0,ISNUMBER(SEARCH("x",INDEX(Bugs!D:D,MATCH(B94,Bugs!A:A,0))))),
    AND(COUNTIF(Bugs!B:B,B94)&gt;0,ISNUMBER(SEARCH("x",INDEX(Bugs!D:D,MATCH(B94,Bugs!B:B,0)))))
),"Y","")</f>
        <v/>
      </c>
      <c r="R94">
        <f ca="1">IF(OR(ISNUMBER(MATCH(L94,MasterData!$D$3:$D$18,0)),ISNUMBER(MATCH(L94,MasterData!$C$3:$C$18,0))),
    DATEDIF(E94,I94,"d"),
    DATEDIF(E94,TODAY(),"d"))</f>
        <v>11</v>
      </c>
      <c r="S94">
        <f t="shared" ca="1" si="3"/>
        <v>0</v>
      </c>
      <c r="T94">
        <f t="shared" ca="1" si="4"/>
        <v>1</v>
      </c>
      <c r="U94">
        <f t="shared" ca="1" si="5"/>
        <v>0</v>
      </c>
    </row>
    <row r="95" spans="1:21" x14ac:dyDescent="0.35">
      <c r="A95">
        <v>6000139600</v>
      </c>
      <c r="B95" t="s">
        <v>465</v>
      </c>
      <c r="C95" t="s">
        <v>230</v>
      </c>
      <c r="D95" s="34" t="s">
        <v>254</v>
      </c>
      <c r="E95" s="1">
        <v>45786</v>
      </c>
      <c r="F95" s="1"/>
      <c r="G95" t="s">
        <v>357</v>
      </c>
      <c r="H95" t="s">
        <v>240</v>
      </c>
      <c r="I95" s="1">
        <v>45811</v>
      </c>
      <c r="J95" t="s">
        <v>234</v>
      </c>
      <c r="K95" t="s">
        <v>347</v>
      </c>
      <c r="L95" t="s">
        <v>171</v>
      </c>
      <c r="M95" t="s">
        <v>466</v>
      </c>
      <c r="N95" t="s">
        <v>237</v>
      </c>
      <c r="O95" t="s">
        <v>230</v>
      </c>
      <c r="P95" s="193" t="str">
        <f>IF(OR(AND(A95&lt;&gt;"",COUNTIF(Bugs!B:B,A95)&gt;0),AND(B95&lt;&gt;"",COUNTIF(Bugs!A:A,B95)&gt;0)),"Y","")</f>
        <v/>
      </c>
      <c r="Q95" s="193" t="str">
        <f>IF(OR(
    AND(COUNTIF(Bugs!A:A,B95)&gt;0,ISNUMBER(SEARCH("x",INDEX(Bugs!C:C,MATCH(B95,Bugs!A:A,0))))),
    AND(COUNTIF(Bugs!B:B,B95)&gt;0,ISNUMBER(SEARCH("x",INDEX(Bugs!C:C,MATCH(B95,Bugs!B:B,0))))),
    AND(COUNTIF(Bugs!A:A,B95)&gt;0,ISNUMBER(SEARCH("x",INDEX(Bugs!D:D,MATCH(B95,Bugs!A:A,0))))),
    AND(COUNTIF(Bugs!B:B,B95)&gt;0,ISNUMBER(SEARCH("x",INDEX(Bugs!D:D,MATCH(B95,Bugs!B:B,0)))))
),"Y","")</f>
        <v/>
      </c>
      <c r="R95">
        <f ca="1">IF(OR(ISNUMBER(MATCH(L95,MasterData!$D$3:$D$18,0)),ISNUMBER(MATCH(L95,MasterData!$C$3:$C$18,0))),
    DATEDIF(E95,I95,"d"),
    DATEDIF(E95,TODAY(),"d"))</f>
        <v>25</v>
      </c>
      <c r="S95">
        <f t="shared" ca="1" si="3"/>
        <v>0</v>
      </c>
      <c r="T95">
        <f t="shared" ca="1" si="4"/>
        <v>1</v>
      </c>
      <c r="U95">
        <f t="shared" ca="1" si="5"/>
        <v>0</v>
      </c>
    </row>
    <row r="96" spans="1:21" x14ac:dyDescent="0.35">
      <c r="A96">
        <v>6000139702</v>
      </c>
      <c r="B96" t="s">
        <v>230</v>
      </c>
      <c r="C96" t="s">
        <v>230</v>
      </c>
      <c r="D96" s="34" t="s">
        <v>251</v>
      </c>
      <c r="E96" s="1">
        <v>45789</v>
      </c>
      <c r="F96" s="1"/>
      <c r="G96" t="s">
        <v>400</v>
      </c>
      <c r="H96" t="s">
        <v>240</v>
      </c>
      <c r="I96" s="1">
        <v>45810</v>
      </c>
      <c r="J96" t="s">
        <v>201</v>
      </c>
      <c r="K96" t="s">
        <v>347</v>
      </c>
      <c r="L96" t="s">
        <v>171</v>
      </c>
      <c r="M96" t="s">
        <v>467</v>
      </c>
      <c r="N96" t="s">
        <v>237</v>
      </c>
      <c r="O96" t="s">
        <v>230</v>
      </c>
      <c r="P96" s="193" t="str">
        <f>IF(OR(AND(A96&lt;&gt;"",COUNTIF(Bugs!B:B,A96)&gt;0),AND(B96&lt;&gt;"",COUNTIF(Bugs!A:A,B96)&gt;0)),"Y","")</f>
        <v/>
      </c>
      <c r="Q96" s="193" t="str">
        <f>IF(OR(
    AND(COUNTIF(Bugs!A:A,B96)&gt;0,ISNUMBER(SEARCH("x",INDEX(Bugs!C:C,MATCH(B96,Bugs!A:A,0))))),
    AND(COUNTIF(Bugs!B:B,B96)&gt;0,ISNUMBER(SEARCH("x",INDEX(Bugs!C:C,MATCH(B96,Bugs!B:B,0))))),
    AND(COUNTIF(Bugs!A:A,B96)&gt;0,ISNUMBER(SEARCH("x",INDEX(Bugs!D:D,MATCH(B96,Bugs!A:A,0))))),
    AND(COUNTIF(Bugs!B:B,B96)&gt;0,ISNUMBER(SEARCH("x",INDEX(Bugs!D:D,MATCH(B96,Bugs!B:B,0)))))
),"Y","")</f>
        <v/>
      </c>
      <c r="R96">
        <f ca="1">IF(OR(ISNUMBER(MATCH(L96,MasterData!$D$3:$D$18,0)),ISNUMBER(MATCH(L96,MasterData!$C$3:$C$18,0))),
    DATEDIF(E96,I96,"d"),
    DATEDIF(E96,TODAY(),"d"))</f>
        <v>21</v>
      </c>
      <c r="S96">
        <f t="shared" ca="1" si="3"/>
        <v>0</v>
      </c>
      <c r="T96">
        <f t="shared" ca="1" si="4"/>
        <v>1</v>
      </c>
      <c r="U96">
        <f t="shared" ca="1" si="5"/>
        <v>0</v>
      </c>
    </row>
    <row r="97" spans="1:21" x14ac:dyDescent="0.35">
      <c r="A97">
        <v>6000139704</v>
      </c>
      <c r="B97" t="s">
        <v>468</v>
      </c>
      <c r="C97" t="s">
        <v>230</v>
      </c>
      <c r="D97" s="34" t="s">
        <v>251</v>
      </c>
      <c r="E97" s="1">
        <v>45789</v>
      </c>
      <c r="F97" s="1"/>
      <c r="G97" t="s">
        <v>469</v>
      </c>
      <c r="H97" t="s">
        <v>245</v>
      </c>
      <c r="I97" s="1">
        <v>45797</v>
      </c>
      <c r="J97" t="s">
        <v>234</v>
      </c>
      <c r="K97" t="s">
        <v>235</v>
      </c>
      <c r="L97" t="s">
        <v>171</v>
      </c>
      <c r="M97" t="s">
        <v>470</v>
      </c>
      <c r="N97" t="s">
        <v>237</v>
      </c>
      <c r="O97" t="s">
        <v>230</v>
      </c>
      <c r="P97" s="193" t="str">
        <f>IF(OR(AND(A97&lt;&gt;"",COUNTIF(Bugs!B:B,A97)&gt;0),AND(B97&lt;&gt;"",COUNTIF(Bugs!A:A,B97)&gt;0)),"Y","")</f>
        <v/>
      </c>
      <c r="Q97" s="193" t="str">
        <f>IF(OR(
    AND(COUNTIF(Bugs!A:A,B97)&gt;0,ISNUMBER(SEARCH("x",INDEX(Bugs!C:C,MATCH(B97,Bugs!A:A,0))))),
    AND(COUNTIF(Bugs!B:B,B97)&gt;0,ISNUMBER(SEARCH("x",INDEX(Bugs!C:C,MATCH(B97,Bugs!B:B,0))))),
    AND(COUNTIF(Bugs!A:A,B97)&gt;0,ISNUMBER(SEARCH("x",INDEX(Bugs!D:D,MATCH(B97,Bugs!A:A,0))))),
    AND(COUNTIF(Bugs!B:B,B97)&gt;0,ISNUMBER(SEARCH("x",INDEX(Bugs!D:D,MATCH(B97,Bugs!B:B,0)))))
),"Y","")</f>
        <v/>
      </c>
      <c r="R97">
        <f ca="1">IF(OR(ISNUMBER(MATCH(L97,MasterData!$D$3:$D$18,0)),ISNUMBER(MATCH(L97,MasterData!$C$3:$C$18,0))),
    DATEDIF(E97,I97,"d"),
    DATEDIF(E97,TODAY(),"d"))</f>
        <v>8</v>
      </c>
      <c r="S97">
        <f t="shared" ca="1" si="3"/>
        <v>0</v>
      </c>
      <c r="T97">
        <f t="shared" ca="1" si="4"/>
        <v>1</v>
      </c>
      <c r="U97">
        <f t="shared" ca="1" si="5"/>
        <v>0</v>
      </c>
    </row>
    <row r="98" spans="1:21" x14ac:dyDescent="0.35">
      <c r="A98">
        <v>6000139963</v>
      </c>
      <c r="B98" t="s">
        <v>471</v>
      </c>
      <c r="C98" t="s">
        <v>230</v>
      </c>
      <c r="D98" s="34" t="s">
        <v>247</v>
      </c>
      <c r="E98" s="1">
        <v>45791</v>
      </c>
      <c r="F98" s="1"/>
      <c r="G98" t="s">
        <v>268</v>
      </c>
      <c r="H98" t="s">
        <v>377</v>
      </c>
      <c r="I98" s="1">
        <v>45805</v>
      </c>
      <c r="J98" t="s">
        <v>234</v>
      </c>
      <c r="K98" t="s">
        <v>347</v>
      </c>
      <c r="L98" t="s">
        <v>171</v>
      </c>
      <c r="M98" t="s">
        <v>472</v>
      </c>
      <c r="N98" t="s">
        <v>237</v>
      </c>
      <c r="O98" t="s">
        <v>230</v>
      </c>
      <c r="P98" s="193" t="str">
        <f>IF(OR(AND(A98&lt;&gt;"",COUNTIF(Bugs!B:B,A98)&gt;0),AND(B98&lt;&gt;"",COUNTIF(Bugs!A:A,B98)&gt;0)),"Y","")</f>
        <v/>
      </c>
      <c r="Q98" s="193" t="str">
        <f>IF(OR(
    AND(COUNTIF(Bugs!A:A,B98)&gt;0,ISNUMBER(SEARCH("x",INDEX(Bugs!C:C,MATCH(B98,Bugs!A:A,0))))),
    AND(COUNTIF(Bugs!B:B,B98)&gt;0,ISNUMBER(SEARCH("x",INDEX(Bugs!C:C,MATCH(B98,Bugs!B:B,0))))),
    AND(COUNTIF(Bugs!A:A,B98)&gt;0,ISNUMBER(SEARCH("x",INDEX(Bugs!D:D,MATCH(B98,Bugs!A:A,0))))),
    AND(COUNTIF(Bugs!B:B,B98)&gt;0,ISNUMBER(SEARCH("x",INDEX(Bugs!D:D,MATCH(B98,Bugs!B:B,0)))))
),"Y","")</f>
        <v/>
      </c>
      <c r="R98">
        <f ca="1">IF(OR(ISNUMBER(MATCH(L98,MasterData!$D$3:$D$18,0)),ISNUMBER(MATCH(L98,MasterData!$C$3:$C$18,0))),
    DATEDIF(E98,I98,"d"),
    DATEDIF(E98,TODAY(),"d"))</f>
        <v>14</v>
      </c>
      <c r="S98">
        <f t="shared" ca="1" si="3"/>
        <v>0</v>
      </c>
      <c r="T98">
        <f t="shared" ca="1" si="4"/>
        <v>1</v>
      </c>
      <c r="U98">
        <f t="shared" ca="1" si="5"/>
        <v>0</v>
      </c>
    </row>
    <row r="99" spans="1:21" x14ac:dyDescent="0.35">
      <c r="A99">
        <v>6000139986</v>
      </c>
      <c r="B99" t="s">
        <v>473</v>
      </c>
      <c r="C99" t="s">
        <v>230</v>
      </c>
      <c r="D99" s="34" t="s">
        <v>254</v>
      </c>
      <c r="E99" s="1">
        <v>45791</v>
      </c>
      <c r="F99" s="1"/>
      <c r="G99" t="s">
        <v>255</v>
      </c>
      <c r="H99" t="s">
        <v>240</v>
      </c>
      <c r="I99" s="1">
        <v>45805</v>
      </c>
      <c r="J99" t="s">
        <v>234</v>
      </c>
      <c r="K99" t="s">
        <v>347</v>
      </c>
      <c r="L99" t="s">
        <v>171</v>
      </c>
      <c r="M99" t="s">
        <v>474</v>
      </c>
      <c r="N99" t="s">
        <v>237</v>
      </c>
      <c r="O99" t="s">
        <v>230</v>
      </c>
      <c r="P99" s="193" t="str">
        <f>IF(OR(AND(A99&lt;&gt;"",COUNTIF(Bugs!B:B,A99)&gt;0),AND(B99&lt;&gt;"",COUNTIF(Bugs!A:A,B99)&gt;0)),"Y","")</f>
        <v/>
      </c>
      <c r="Q99" s="193" t="str">
        <f>IF(OR(
    AND(COUNTIF(Bugs!A:A,B99)&gt;0,ISNUMBER(SEARCH("x",INDEX(Bugs!C:C,MATCH(B99,Bugs!A:A,0))))),
    AND(COUNTIF(Bugs!B:B,B99)&gt;0,ISNUMBER(SEARCH("x",INDEX(Bugs!C:C,MATCH(B99,Bugs!B:B,0))))),
    AND(COUNTIF(Bugs!A:A,B99)&gt;0,ISNUMBER(SEARCH("x",INDEX(Bugs!D:D,MATCH(B99,Bugs!A:A,0))))),
    AND(COUNTIF(Bugs!B:B,B99)&gt;0,ISNUMBER(SEARCH("x",INDEX(Bugs!D:D,MATCH(B99,Bugs!B:B,0)))))
),"Y","")</f>
        <v/>
      </c>
      <c r="R99">
        <f ca="1">IF(OR(ISNUMBER(MATCH(L99,MasterData!$D$3:$D$18,0)),ISNUMBER(MATCH(L99,MasterData!$C$3:$C$18,0))),
    DATEDIF(E99,I99,"d"),
    DATEDIF(E99,TODAY(),"d"))</f>
        <v>14</v>
      </c>
      <c r="S99">
        <f t="shared" ca="1" si="3"/>
        <v>0</v>
      </c>
      <c r="T99">
        <f t="shared" ca="1" si="4"/>
        <v>1</v>
      </c>
      <c r="U99">
        <f t="shared" ca="1" si="5"/>
        <v>0</v>
      </c>
    </row>
    <row r="100" spans="1:21" x14ac:dyDescent="0.35">
      <c r="A100">
        <v>6000140063</v>
      </c>
      <c r="B100" t="s">
        <v>5</v>
      </c>
      <c r="C100" t="s">
        <v>230</v>
      </c>
      <c r="D100" s="34" t="s">
        <v>231</v>
      </c>
      <c r="E100" s="1">
        <v>45792</v>
      </c>
      <c r="F100" s="1"/>
      <c r="G100" t="s">
        <v>300</v>
      </c>
      <c r="H100" t="s">
        <v>245</v>
      </c>
      <c r="I100" s="1">
        <v>45891</v>
      </c>
      <c r="J100" t="s">
        <v>234</v>
      </c>
      <c r="K100" t="s">
        <v>241</v>
      </c>
      <c r="L100" t="s">
        <v>171</v>
      </c>
      <c r="M100" t="s">
        <v>475</v>
      </c>
      <c r="N100" t="s">
        <v>237</v>
      </c>
      <c r="O100" t="s">
        <v>230</v>
      </c>
      <c r="P100" s="193" t="str">
        <f>IF(OR(AND(A100&lt;&gt;"",COUNTIF(Bugs!B:B,A100)&gt;0),AND(B100&lt;&gt;"",COUNTIF(Bugs!A:A,B100)&gt;0)),"Y","")</f>
        <v>Y</v>
      </c>
      <c r="Q100" s="193" t="str">
        <f>IF(OR(
    AND(COUNTIF(Bugs!A:A,B100)&gt;0,ISNUMBER(SEARCH("x",INDEX(Bugs!C:C,MATCH(B100,Bugs!A:A,0))))),
    AND(COUNTIF(Bugs!B:B,B100)&gt;0,ISNUMBER(SEARCH("x",INDEX(Bugs!C:C,MATCH(B100,Bugs!B:B,0))))),
    AND(COUNTIF(Bugs!A:A,B100)&gt;0,ISNUMBER(SEARCH("x",INDEX(Bugs!D:D,MATCH(B100,Bugs!A:A,0))))),
    AND(COUNTIF(Bugs!B:B,B100)&gt;0,ISNUMBER(SEARCH("x",INDEX(Bugs!D:D,MATCH(B100,Bugs!B:B,0)))))
),"Y","")</f>
        <v/>
      </c>
      <c r="R100">
        <f ca="1">IF(OR(ISNUMBER(MATCH(L100,MasterData!$D$3:$D$18,0)),ISNUMBER(MATCH(L100,MasterData!$C$3:$C$18,0))),
    DATEDIF(E100,I100,"d"),
    DATEDIF(E100,TODAY(),"d"))</f>
        <v>99</v>
      </c>
      <c r="S100">
        <f t="shared" ca="1" si="3"/>
        <v>0</v>
      </c>
      <c r="T100">
        <f t="shared" ca="1" si="4"/>
        <v>0</v>
      </c>
      <c r="U100">
        <f t="shared" ca="1" si="5"/>
        <v>1</v>
      </c>
    </row>
    <row r="101" spans="1:21" x14ac:dyDescent="0.35">
      <c r="A101">
        <v>6000140103</v>
      </c>
      <c r="B101" t="s">
        <v>476</v>
      </c>
      <c r="C101" t="s">
        <v>230</v>
      </c>
      <c r="D101" s="34" t="s">
        <v>274</v>
      </c>
      <c r="E101" s="1">
        <v>45792</v>
      </c>
      <c r="F101" s="1"/>
      <c r="G101" t="s">
        <v>354</v>
      </c>
      <c r="H101" t="s">
        <v>240</v>
      </c>
      <c r="I101" s="1">
        <v>45800</v>
      </c>
      <c r="J101" t="s">
        <v>234</v>
      </c>
      <c r="K101" t="s">
        <v>347</v>
      </c>
      <c r="L101" t="s">
        <v>171</v>
      </c>
      <c r="M101" t="s">
        <v>477</v>
      </c>
      <c r="N101" t="s">
        <v>237</v>
      </c>
      <c r="O101" t="s">
        <v>230</v>
      </c>
      <c r="P101" s="193" t="str">
        <f>IF(OR(AND(A101&lt;&gt;"",COUNTIF(Bugs!B:B,A101)&gt;0),AND(B101&lt;&gt;"",COUNTIF(Bugs!A:A,B101)&gt;0)),"Y","")</f>
        <v/>
      </c>
      <c r="Q101" s="193" t="str">
        <f>IF(OR(
    AND(COUNTIF(Bugs!A:A,B101)&gt;0,ISNUMBER(SEARCH("x",INDEX(Bugs!C:C,MATCH(B101,Bugs!A:A,0))))),
    AND(COUNTIF(Bugs!B:B,B101)&gt;0,ISNUMBER(SEARCH("x",INDEX(Bugs!C:C,MATCH(B101,Bugs!B:B,0))))),
    AND(COUNTIF(Bugs!A:A,B101)&gt;0,ISNUMBER(SEARCH("x",INDEX(Bugs!D:D,MATCH(B101,Bugs!A:A,0))))),
    AND(COUNTIF(Bugs!B:B,B101)&gt;0,ISNUMBER(SEARCH("x",INDEX(Bugs!D:D,MATCH(B101,Bugs!B:B,0)))))
),"Y","")</f>
        <v/>
      </c>
      <c r="R101">
        <f ca="1">IF(OR(ISNUMBER(MATCH(L101,MasterData!$D$3:$D$18,0)),ISNUMBER(MATCH(L101,MasterData!$C$3:$C$18,0))),
    DATEDIF(E101,I101,"d"),
    DATEDIF(E101,TODAY(),"d"))</f>
        <v>8</v>
      </c>
      <c r="S101">
        <f t="shared" ca="1" si="3"/>
        <v>0</v>
      </c>
      <c r="T101">
        <f t="shared" ca="1" si="4"/>
        <v>1</v>
      </c>
      <c r="U101">
        <f t="shared" ca="1" si="5"/>
        <v>0</v>
      </c>
    </row>
    <row r="102" spans="1:21" x14ac:dyDescent="0.35">
      <c r="A102">
        <v>6000140225</v>
      </c>
      <c r="B102" t="s">
        <v>230</v>
      </c>
      <c r="C102" t="s">
        <v>230</v>
      </c>
      <c r="D102" s="34" t="s">
        <v>231</v>
      </c>
      <c r="E102" s="1">
        <v>45793</v>
      </c>
      <c r="F102" s="1"/>
      <c r="G102" t="s">
        <v>248</v>
      </c>
      <c r="H102" t="s">
        <v>245</v>
      </c>
      <c r="I102" s="1">
        <v>45817</v>
      </c>
      <c r="J102" t="s">
        <v>201</v>
      </c>
      <c r="K102" t="s">
        <v>241</v>
      </c>
      <c r="L102" t="s">
        <v>171</v>
      </c>
      <c r="M102" t="s">
        <v>478</v>
      </c>
      <c r="N102" t="s">
        <v>237</v>
      </c>
      <c r="O102" t="s">
        <v>230</v>
      </c>
      <c r="P102" s="193" t="str">
        <f>IF(OR(AND(A102&lt;&gt;"",COUNTIF(Bugs!B:B,A102)&gt;0),AND(B102&lt;&gt;"",COUNTIF(Bugs!A:A,B102)&gt;0)),"Y","")</f>
        <v/>
      </c>
      <c r="Q102" s="193" t="str">
        <f>IF(OR(
    AND(COUNTIF(Bugs!A:A,B102)&gt;0,ISNUMBER(SEARCH("x",INDEX(Bugs!C:C,MATCH(B102,Bugs!A:A,0))))),
    AND(COUNTIF(Bugs!B:B,B102)&gt;0,ISNUMBER(SEARCH("x",INDEX(Bugs!C:C,MATCH(B102,Bugs!B:B,0))))),
    AND(COUNTIF(Bugs!A:A,B102)&gt;0,ISNUMBER(SEARCH("x",INDEX(Bugs!D:D,MATCH(B102,Bugs!A:A,0))))),
    AND(COUNTIF(Bugs!B:B,B102)&gt;0,ISNUMBER(SEARCH("x",INDEX(Bugs!D:D,MATCH(B102,Bugs!B:B,0)))))
),"Y","")</f>
        <v/>
      </c>
      <c r="R102">
        <f ca="1">IF(OR(ISNUMBER(MATCH(L102,MasterData!$D$3:$D$18,0)),ISNUMBER(MATCH(L102,MasterData!$C$3:$C$18,0))),
    DATEDIF(E102,I102,"d"),
    DATEDIF(E102,TODAY(),"d"))</f>
        <v>24</v>
      </c>
      <c r="S102">
        <f t="shared" ca="1" si="3"/>
        <v>0</v>
      </c>
      <c r="T102">
        <f t="shared" ca="1" si="4"/>
        <v>1</v>
      </c>
      <c r="U102">
        <f t="shared" ca="1" si="5"/>
        <v>0</v>
      </c>
    </row>
    <row r="103" spans="1:21" x14ac:dyDescent="0.35">
      <c r="A103">
        <v>6000140321</v>
      </c>
      <c r="B103" t="s">
        <v>479</v>
      </c>
      <c r="C103" t="s">
        <v>230</v>
      </c>
      <c r="D103" s="34" t="s">
        <v>480</v>
      </c>
      <c r="E103" s="1">
        <v>45796</v>
      </c>
      <c r="F103" s="1"/>
      <c r="G103" t="s">
        <v>329</v>
      </c>
      <c r="H103" t="s">
        <v>240</v>
      </c>
      <c r="I103" s="1">
        <v>45805</v>
      </c>
      <c r="J103" t="s">
        <v>234</v>
      </c>
      <c r="K103" t="s">
        <v>241</v>
      </c>
      <c r="L103" t="s">
        <v>171</v>
      </c>
      <c r="M103" t="s">
        <v>481</v>
      </c>
      <c r="N103" t="s">
        <v>237</v>
      </c>
      <c r="O103" t="s">
        <v>230</v>
      </c>
      <c r="P103" s="193" t="str">
        <f>IF(OR(AND(A103&lt;&gt;"",COUNTIF(Bugs!B:B,A103)&gt;0),AND(B103&lt;&gt;"",COUNTIF(Bugs!A:A,B103)&gt;0)),"Y","")</f>
        <v/>
      </c>
      <c r="Q103" s="193" t="str">
        <f>IF(OR(
    AND(COUNTIF(Bugs!A:A,B103)&gt;0,ISNUMBER(SEARCH("x",INDEX(Bugs!C:C,MATCH(B103,Bugs!A:A,0))))),
    AND(COUNTIF(Bugs!B:B,B103)&gt;0,ISNUMBER(SEARCH("x",INDEX(Bugs!C:C,MATCH(B103,Bugs!B:B,0))))),
    AND(COUNTIF(Bugs!A:A,B103)&gt;0,ISNUMBER(SEARCH("x",INDEX(Bugs!D:D,MATCH(B103,Bugs!A:A,0))))),
    AND(COUNTIF(Bugs!B:B,B103)&gt;0,ISNUMBER(SEARCH("x",INDEX(Bugs!D:D,MATCH(B103,Bugs!B:B,0)))))
),"Y","")</f>
        <v/>
      </c>
      <c r="R103">
        <f ca="1">IF(OR(ISNUMBER(MATCH(L103,MasterData!$D$3:$D$18,0)),ISNUMBER(MATCH(L103,MasterData!$C$3:$C$18,0))),
    DATEDIF(E103,I103,"d"),
    DATEDIF(E103,TODAY(),"d"))</f>
        <v>9</v>
      </c>
      <c r="S103">
        <f t="shared" ca="1" si="3"/>
        <v>0</v>
      </c>
      <c r="T103">
        <f t="shared" ca="1" si="4"/>
        <v>1</v>
      </c>
      <c r="U103">
        <f t="shared" ca="1" si="5"/>
        <v>0</v>
      </c>
    </row>
    <row r="104" spans="1:21" x14ac:dyDescent="0.35">
      <c r="A104">
        <v>6000140327</v>
      </c>
      <c r="B104" t="s">
        <v>482</v>
      </c>
      <c r="C104" t="s">
        <v>230</v>
      </c>
      <c r="D104" s="34" t="s">
        <v>480</v>
      </c>
      <c r="E104" s="1">
        <v>45796</v>
      </c>
      <c r="F104" s="1">
        <v>45798</v>
      </c>
      <c r="G104" t="s">
        <v>329</v>
      </c>
      <c r="H104" t="s">
        <v>233</v>
      </c>
      <c r="I104" s="1">
        <v>45805</v>
      </c>
      <c r="J104" t="s">
        <v>234</v>
      </c>
      <c r="K104" t="s">
        <v>241</v>
      </c>
      <c r="L104" t="s">
        <v>171</v>
      </c>
      <c r="M104" t="s">
        <v>483</v>
      </c>
      <c r="N104" t="s">
        <v>237</v>
      </c>
      <c r="O104" t="s">
        <v>230</v>
      </c>
      <c r="P104" s="193" t="str">
        <f>IF(OR(AND(A104&lt;&gt;"",COUNTIF(Bugs!B:B,A104)&gt;0),AND(B104&lt;&gt;"",COUNTIF(Bugs!A:A,B104)&gt;0)),"Y","")</f>
        <v/>
      </c>
      <c r="Q104" s="193" t="str">
        <f>IF(OR(
    AND(COUNTIF(Bugs!A:A,B104)&gt;0,ISNUMBER(SEARCH("x",INDEX(Bugs!C:C,MATCH(B104,Bugs!A:A,0))))),
    AND(COUNTIF(Bugs!B:B,B104)&gt;0,ISNUMBER(SEARCH("x",INDEX(Bugs!C:C,MATCH(B104,Bugs!B:B,0))))),
    AND(COUNTIF(Bugs!A:A,B104)&gt;0,ISNUMBER(SEARCH("x",INDEX(Bugs!D:D,MATCH(B104,Bugs!A:A,0))))),
    AND(COUNTIF(Bugs!B:B,B104)&gt;0,ISNUMBER(SEARCH("x",INDEX(Bugs!D:D,MATCH(B104,Bugs!B:B,0)))))
),"Y","")</f>
        <v/>
      </c>
      <c r="R104">
        <f ca="1">IF(OR(ISNUMBER(MATCH(L104,MasterData!$D$3:$D$18,0)),ISNUMBER(MATCH(L104,MasterData!$C$3:$C$18,0))),
    DATEDIF(E104,I104,"d"),
    DATEDIF(E104,TODAY(),"d"))</f>
        <v>9</v>
      </c>
      <c r="S104">
        <f t="shared" ca="1" si="3"/>
        <v>0</v>
      </c>
      <c r="T104">
        <f t="shared" ca="1" si="4"/>
        <v>1</v>
      </c>
      <c r="U104">
        <f t="shared" ca="1" si="5"/>
        <v>0</v>
      </c>
    </row>
    <row r="105" spans="1:21" x14ac:dyDescent="0.35">
      <c r="A105">
        <v>6000140374</v>
      </c>
      <c r="B105" t="s">
        <v>484</v>
      </c>
      <c r="C105" t="s">
        <v>230</v>
      </c>
      <c r="D105" s="34" t="s">
        <v>254</v>
      </c>
      <c r="E105" s="1">
        <v>45796</v>
      </c>
      <c r="F105" s="1"/>
      <c r="G105" t="s">
        <v>255</v>
      </c>
      <c r="H105" t="s">
        <v>240</v>
      </c>
      <c r="I105" s="1">
        <v>45812</v>
      </c>
      <c r="J105" t="s">
        <v>234</v>
      </c>
      <c r="K105" t="s">
        <v>241</v>
      </c>
      <c r="L105" t="s">
        <v>171</v>
      </c>
      <c r="M105" t="s">
        <v>485</v>
      </c>
      <c r="N105" t="s">
        <v>237</v>
      </c>
      <c r="O105" t="s">
        <v>230</v>
      </c>
      <c r="P105" s="193" t="str">
        <f>IF(OR(AND(A105&lt;&gt;"",COUNTIF(Bugs!B:B,A105)&gt;0),AND(B105&lt;&gt;"",COUNTIF(Bugs!A:A,B105)&gt;0)),"Y","")</f>
        <v/>
      </c>
      <c r="Q105" s="193" t="str">
        <f>IF(OR(
    AND(COUNTIF(Bugs!A:A,B105)&gt;0,ISNUMBER(SEARCH("x",INDEX(Bugs!C:C,MATCH(B105,Bugs!A:A,0))))),
    AND(COUNTIF(Bugs!B:B,B105)&gt;0,ISNUMBER(SEARCH("x",INDEX(Bugs!C:C,MATCH(B105,Bugs!B:B,0))))),
    AND(COUNTIF(Bugs!A:A,B105)&gt;0,ISNUMBER(SEARCH("x",INDEX(Bugs!D:D,MATCH(B105,Bugs!A:A,0))))),
    AND(COUNTIF(Bugs!B:B,B105)&gt;0,ISNUMBER(SEARCH("x",INDEX(Bugs!D:D,MATCH(B105,Bugs!B:B,0)))))
),"Y","")</f>
        <v/>
      </c>
      <c r="R105">
        <f ca="1">IF(OR(ISNUMBER(MATCH(L105,MasterData!$D$3:$D$18,0)),ISNUMBER(MATCH(L105,MasterData!$C$3:$C$18,0))),
    DATEDIF(E105,I105,"d"),
    DATEDIF(E105,TODAY(),"d"))</f>
        <v>16</v>
      </c>
      <c r="S105">
        <f t="shared" ca="1" si="3"/>
        <v>0</v>
      </c>
      <c r="T105">
        <f t="shared" ca="1" si="4"/>
        <v>1</v>
      </c>
      <c r="U105">
        <f t="shared" ca="1" si="5"/>
        <v>0</v>
      </c>
    </row>
    <row r="106" spans="1:21" x14ac:dyDescent="0.35">
      <c r="A106">
        <v>6000140405</v>
      </c>
      <c r="B106" t="s">
        <v>230</v>
      </c>
      <c r="C106" t="s">
        <v>230</v>
      </c>
      <c r="D106" s="34" t="s">
        <v>231</v>
      </c>
      <c r="E106" s="1">
        <v>45796</v>
      </c>
      <c r="F106" s="1"/>
      <c r="G106" t="s">
        <v>248</v>
      </c>
      <c r="H106" t="s">
        <v>245</v>
      </c>
      <c r="I106" s="1">
        <v>45842</v>
      </c>
      <c r="J106" t="s">
        <v>201</v>
      </c>
      <c r="K106" t="s">
        <v>241</v>
      </c>
      <c r="L106" t="s">
        <v>171</v>
      </c>
      <c r="M106" t="s">
        <v>486</v>
      </c>
      <c r="N106" t="s">
        <v>237</v>
      </c>
      <c r="O106" t="s">
        <v>230</v>
      </c>
      <c r="P106" s="193" t="str">
        <f>IF(OR(AND(A106&lt;&gt;"",COUNTIF(Bugs!B:B,A106)&gt;0),AND(B106&lt;&gt;"",COUNTIF(Bugs!A:A,B106)&gt;0)),"Y","")</f>
        <v/>
      </c>
      <c r="Q106" s="193" t="str">
        <f>IF(OR(
    AND(COUNTIF(Bugs!A:A,B106)&gt;0,ISNUMBER(SEARCH("x",INDEX(Bugs!C:C,MATCH(B106,Bugs!A:A,0))))),
    AND(COUNTIF(Bugs!B:B,B106)&gt;0,ISNUMBER(SEARCH("x",INDEX(Bugs!C:C,MATCH(B106,Bugs!B:B,0))))),
    AND(COUNTIF(Bugs!A:A,B106)&gt;0,ISNUMBER(SEARCH("x",INDEX(Bugs!D:D,MATCH(B106,Bugs!A:A,0))))),
    AND(COUNTIF(Bugs!B:B,B106)&gt;0,ISNUMBER(SEARCH("x",INDEX(Bugs!D:D,MATCH(B106,Bugs!B:B,0)))))
),"Y","")</f>
        <v/>
      </c>
      <c r="R106">
        <f ca="1">IF(OR(ISNUMBER(MATCH(L106,MasterData!$D$3:$D$18,0)),ISNUMBER(MATCH(L106,MasterData!$C$3:$C$18,0))),
    DATEDIF(E106,I106,"d"),
    DATEDIF(E106,TODAY(),"d"))</f>
        <v>46</v>
      </c>
      <c r="S106">
        <f t="shared" ca="1" si="3"/>
        <v>0</v>
      </c>
      <c r="T106">
        <f t="shared" ca="1" si="4"/>
        <v>0</v>
      </c>
      <c r="U106">
        <f t="shared" ca="1" si="5"/>
        <v>1</v>
      </c>
    </row>
    <row r="107" spans="1:21" x14ac:dyDescent="0.35">
      <c r="A107">
        <v>6000140433</v>
      </c>
      <c r="B107" t="s">
        <v>487</v>
      </c>
      <c r="C107" t="s">
        <v>230</v>
      </c>
      <c r="D107" s="34" t="s">
        <v>231</v>
      </c>
      <c r="E107" s="1">
        <v>45796</v>
      </c>
      <c r="F107" s="1"/>
      <c r="G107" t="s">
        <v>488</v>
      </c>
      <c r="H107" t="s">
        <v>245</v>
      </c>
      <c r="I107" s="1">
        <v>45807</v>
      </c>
      <c r="J107" t="s">
        <v>234</v>
      </c>
      <c r="K107" t="s">
        <v>235</v>
      </c>
      <c r="L107" t="s">
        <v>171</v>
      </c>
      <c r="M107" t="s">
        <v>489</v>
      </c>
      <c r="N107" t="s">
        <v>237</v>
      </c>
      <c r="O107" t="s">
        <v>230</v>
      </c>
      <c r="P107" s="193" t="str">
        <f>IF(OR(AND(A107&lt;&gt;"",COUNTIF(Bugs!B:B,A107)&gt;0),AND(B107&lt;&gt;"",COUNTIF(Bugs!A:A,B107)&gt;0)),"Y","")</f>
        <v/>
      </c>
      <c r="Q107" s="193" t="str">
        <f>IF(OR(
    AND(COUNTIF(Bugs!A:A,B107)&gt;0,ISNUMBER(SEARCH("x",INDEX(Bugs!C:C,MATCH(B107,Bugs!A:A,0))))),
    AND(COUNTIF(Bugs!B:B,B107)&gt;0,ISNUMBER(SEARCH("x",INDEX(Bugs!C:C,MATCH(B107,Bugs!B:B,0))))),
    AND(COUNTIF(Bugs!A:A,B107)&gt;0,ISNUMBER(SEARCH("x",INDEX(Bugs!D:D,MATCH(B107,Bugs!A:A,0))))),
    AND(COUNTIF(Bugs!B:B,B107)&gt;0,ISNUMBER(SEARCH("x",INDEX(Bugs!D:D,MATCH(B107,Bugs!B:B,0)))))
),"Y","")</f>
        <v/>
      </c>
      <c r="R107">
        <f ca="1">IF(OR(ISNUMBER(MATCH(L107,MasterData!$D$3:$D$18,0)),ISNUMBER(MATCH(L107,MasterData!$C$3:$C$18,0))),
    DATEDIF(E107,I107,"d"),
    DATEDIF(E107,TODAY(),"d"))</f>
        <v>11</v>
      </c>
      <c r="S107">
        <f t="shared" ca="1" si="3"/>
        <v>0</v>
      </c>
      <c r="T107">
        <f t="shared" ca="1" si="4"/>
        <v>1</v>
      </c>
      <c r="U107">
        <f t="shared" ca="1" si="5"/>
        <v>0</v>
      </c>
    </row>
    <row r="108" spans="1:21" x14ac:dyDescent="0.35">
      <c r="A108">
        <v>6000140519</v>
      </c>
      <c r="B108" t="s">
        <v>490</v>
      </c>
      <c r="C108" t="s">
        <v>230</v>
      </c>
      <c r="D108" s="34" t="s">
        <v>274</v>
      </c>
      <c r="E108" s="1">
        <v>45797</v>
      </c>
      <c r="F108" s="1"/>
      <c r="G108" t="s">
        <v>275</v>
      </c>
      <c r="H108" t="s">
        <v>245</v>
      </c>
      <c r="I108" s="1">
        <v>45813</v>
      </c>
      <c r="J108" t="s">
        <v>234</v>
      </c>
      <c r="K108" t="s">
        <v>235</v>
      </c>
      <c r="L108" t="s">
        <v>171</v>
      </c>
      <c r="M108" t="s">
        <v>491</v>
      </c>
      <c r="N108" t="s">
        <v>237</v>
      </c>
      <c r="O108" t="s">
        <v>230</v>
      </c>
      <c r="P108" s="193" t="str">
        <f>IF(OR(AND(A108&lt;&gt;"",COUNTIF(Bugs!B:B,A108)&gt;0),AND(B108&lt;&gt;"",COUNTIF(Bugs!A:A,B108)&gt;0)),"Y","")</f>
        <v/>
      </c>
      <c r="Q108" s="193" t="str">
        <f>IF(OR(
    AND(COUNTIF(Bugs!A:A,B108)&gt;0,ISNUMBER(SEARCH("x",INDEX(Bugs!C:C,MATCH(B108,Bugs!A:A,0))))),
    AND(COUNTIF(Bugs!B:B,B108)&gt;0,ISNUMBER(SEARCH("x",INDEX(Bugs!C:C,MATCH(B108,Bugs!B:B,0))))),
    AND(COUNTIF(Bugs!A:A,B108)&gt;0,ISNUMBER(SEARCH("x",INDEX(Bugs!D:D,MATCH(B108,Bugs!A:A,0))))),
    AND(COUNTIF(Bugs!B:B,B108)&gt;0,ISNUMBER(SEARCH("x",INDEX(Bugs!D:D,MATCH(B108,Bugs!B:B,0)))))
),"Y","")</f>
        <v/>
      </c>
      <c r="R108">
        <f ca="1">IF(OR(ISNUMBER(MATCH(L108,MasterData!$D$3:$D$18,0)),ISNUMBER(MATCH(L108,MasterData!$C$3:$C$18,0))),
    DATEDIF(E108,I108,"d"),
    DATEDIF(E108,TODAY(),"d"))</f>
        <v>16</v>
      </c>
      <c r="S108">
        <f t="shared" ca="1" si="3"/>
        <v>0</v>
      </c>
      <c r="T108">
        <f t="shared" ca="1" si="4"/>
        <v>1</v>
      </c>
      <c r="U108">
        <f t="shared" ca="1" si="5"/>
        <v>0</v>
      </c>
    </row>
    <row r="109" spans="1:21" x14ac:dyDescent="0.35">
      <c r="A109">
        <v>6000140636</v>
      </c>
      <c r="B109" t="s">
        <v>492</v>
      </c>
      <c r="C109" t="s">
        <v>230</v>
      </c>
      <c r="D109" s="34" t="s">
        <v>274</v>
      </c>
      <c r="E109" s="1">
        <v>45797</v>
      </c>
      <c r="F109" s="1"/>
      <c r="G109" t="s">
        <v>321</v>
      </c>
      <c r="H109" t="s">
        <v>245</v>
      </c>
      <c r="I109" s="1">
        <v>45807</v>
      </c>
      <c r="J109" t="s">
        <v>234</v>
      </c>
      <c r="K109" t="s">
        <v>241</v>
      </c>
      <c r="L109" t="s">
        <v>171</v>
      </c>
      <c r="M109" t="s">
        <v>493</v>
      </c>
      <c r="N109" t="s">
        <v>237</v>
      </c>
      <c r="O109" t="s">
        <v>230</v>
      </c>
      <c r="P109" s="193" t="str">
        <f>IF(OR(AND(A109&lt;&gt;"",COUNTIF(Bugs!B:B,A109)&gt;0),AND(B109&lt;&gt;"",COUNTIF(Bugs!A:A,B109)&gt;0)),"Y","")</f>
        <v/>
      </c>
      <c r="Q109" s="193" t="str">
        <f>IF(OR(
    AND(COUNTIF(Bugs!A:A,B109)&gt;0,ISNUMBER(SEARCH("x",INDEX(Bugs!C:C,MATCH(B109,Bugs!A:A,0))))),
    AND(COUNTIF(Bugs!B:B,B109)&gt;0,ISNUMBER(SEARCH("x",INDEX(Bugs!C:C,MATCH(B109,Bugs!B:B,0))))),
    AND(COUNTIF(Bugs!A:A,B109)&gt;0,ISNUMBER(SEARCH("x",INDEX(Bugs!D:D,MATCH(B109,Bugs!A:A,0))))),
    AND(COUNTIF(Bugs!B:B,B109)&gt;0,ISNUMBER(SEARCH("x",INDEX(Bugs!D:D,MATCH(B109,Bugs!B:B,0)))))
),"Y","")</f>
        <v/>
      </c>
      <c r="R109">
        <f ca="1">IF(OR(ISNUMBER(MATCH(L109,MasterData!$D$3:$D$18,0)),ISNUMBER(MATCH(L109,MasterData!$C$3:$C$18,0))),
    DATEDIF(E109,I109,"d"),
    DATEDIF(E109,TODAY(),"d"))</f>
        <v>10</v>
      </c>
      <c r="S109">
        <f t="shared" ca="1" si="3"/>
        <v>0</v>
      </c>
      <c r="T109">
        <f t="shared" ca="1" si="4"/>
        <v>1</v>
      </c>
      <c r="U109">
        <f t="shared" ca="1" si="5"/>
        <v>0</v>
      </c>
    </row>
    <row r="110" spans="1:21" x14ac:dyDescent="0.35">
      <c r="A110">
        <v>6000140745</v>
      </c>
      <c r="B110" t="s">
        <v>494</v>
      </c>
      <c r="C110" t="s">
        <v>230</v>
      </c>
      <c r="D110" s="34" t="s">
        <v>254</v>
      </c>
      <c r="E110" s="1">
        <v>45798</v>
      </c>
      <c r="F110" s="1"/>
      <c r="G110" t="s">
        <v>357</v>
      </c>
      <c r="H110" t="s">
        <v>245</v>
      </c>
      <c r="I110" s="1">
        <v>45839</v>
      </c>
      <c r="J110" t="s">
        <v>234</v>
      </c>
      <c r="K110" t="s">
        <v>235</v>
      </c>
      <c r="L110" t="s">
        <v>171</v>
      </c>
      <c r="M110" t="s">
        <v>495</v>
      </c>
      <c r="N110" t="s">
        <v>237</v>
      </c>
      <c r="O110" t="s">
        <v>230</v>
      </c>
      <c r="P110" s="193" t="str">
        <f>IF(OR(AND(A110&lt;&gt;"",COUNTIF(Bugs!B:B,A110)&gt;0),AND(B110&lt;&gt;"",COUNTIF(Bugs!A:A,B110)&gt;0)),"Y","")</f>
        <v/>
      </c>
      <c r="Q110" s="193" t="str">
        <f>IF(OR(
    AND(COUNTIF(Bugs!A:A,B110)&gt;0,ISNUMBER(SEARCH("x",INDEX(Bugs!C:C,MATCH(B110,Bugs!A:A,0))))),
    AND(COUNTIF(Bugs!B:B,B110)&gt;0,ISNUMBER(SEARCH("x",INDEX(Bugs!C:C,MATCH(B110,Bugs!B:B,0))))),
    AND(COUNTIF(Bugs!A:A,B110)&gt;0,ISNUMBER(SEARCH("x",INDEX(Bugs!D:D,MATCH(B110,Bugs!A:A,0))))),
    AND(COUNTIF(Bugs!B:B,B110)&gt;0,ISNUMBER(SEARCH("x",INDEX(Bugs!D:D,MATCH(B110,Bugs!B:B,0)))))
),"Y","")</f>
        <v/>
      </c>
      <c r="R110">
        <f ca="1">IF(OR(ISNUMBER(MATCH(L110,MasterData!$D$3:$D$18,0)),ISNUMBER(MATCH(L110,MasterData!$C$3:$C$18,0))),
    DATEDIF(E110,I110,"d"),
    DATEDIF(E110,TODAY(),"d"))</f>
        <v>41</v>
      </c>
      <c r="S110">
        <f t="shared" ca="1" si="3"/>
        <v>0</v>
      </c>
      <c r="T110">
        <f t="shared" ca="1" si="4"/>
        <v>0</v>
      </c>
      <c r="U110">
        <f t="shared" ca="1" si="5"/>
        <v>1</v>
      </c>
    </row>
    <row r="111" spans="1:21" x14ac:dyDescent="0.35">
      <c r="A111">
        <v>6000140747</v>
      </c>
      <c r="B111" t="s">
        <v>496</v>
      </c>
      <c r="C111" t="s">
        <v>230</v>
      </c>
      <c r="D111" s="34" t="s">
        <v>247</v>
      </c>
      <c r="E111" s="1">
        <v>45798</v>
      </c>
      <c r="F111" s="1">
        <v>45804</v>
      </c>
      <c r="G111" t="s">
        <v>268</v>
      </c>
      <c r="H111" t="s">
        <v>245</v>
      </c>
      <c r="I111" s="1">
        <v>45811</v>
      </c>
      <c r="J111" t="s">
        <v>234</v>
      </c>
      <c r="K111" t="s">
        <v>241</v>
      </c>
      <c r="L111" t="s">
        <v>171</v>
      </c>
      <c r="M111" t="s">
        <v>497</v>
      </c>
      <c r="N111" t="s">
        <v>237</v>
      </c>
      <c r="O111" t="s">
        <v>230</v>
      </c>
      <c r="P111" s="193" t="str">
        <f>IF(OR(AND(A111&lt;&gt;"",COUNTIF(Bugs!B:B,A111)&gt;0),AND(B111&lt;&gt;"",COUNTIF(Bugs!A:A,B111)&gt;0)),"Y","")</f>
        <v/>
      </c>
      <c r="Q111" s="193" t="str">
        <f>IF(OR(
    AND(COUNTIF(Bugs!A:A,B111)&gt;0,ISNUMBER(SEARCH("x",INDEX(Bugs!C:C,MATCH(B111,Bugs!A:A,0))))),
    AND(COUNTIF(Bugs!B:B,B111)&gt;0,ISNUMBER(SEARCH("x",INDEX(Bugs!C:C,MATCH(B111,Bugs!B:B,0))))),
    AND(COUNTIF(Bugs!A:A,B111)&gt;0,ISNUMBER(SEARCH("x",INDEX(Bugs!D:D,MATCH(B111,Bugs!A:A,0))))),
    AND(COUNTIF(Bugs!B:B,B111)&gt;0,ISNUMBER(SEARCH("x",INDEX(Bugs!D:D,MATCH(B111,Bugs!B:B,0)))))
),"Y","")</f>
        <v/>
      </c>
      <c r="R111">
        <f ca="1">IF(OR(ISNUMBER(MATCH(L111,MasterData!$D$3:$D$18,0)),ISNUMBER(MATCH(L111,MasterData!$C$3:$C$18,0))),
    DATEDIF(E111,I111,"d"),
    DATEDIF(E111,TODAY(),"d"))</f>
        <v>13</v>
      </c>
      <c r="S111">
        <f t="shared" ca="1" si="3"/>
        <v>0</v>
      </c>
      <c r="T111">
        <f t="shared" ca="1" si="4"/>
        <v>1</v>
      </c>
      <c r="U111">
        <f t="shared" ca="1" si="5"/>
        <v>0</v>
      </c>
    </row>
    <row r="112" spans="1:21" x14ac:dyDescent="0.35">
      <c r="A112">
        <v>6000140763</v>
      </c>
      <c r="B112" t="s">
        <v>498</v>
      </c>
      <c r="C112" t="s">
        <v>230</v>
      </c>
      <c r="D112" s="34" t="s">
        <v>247</v>
      </c>
      <c r="E112" s="1">
        <v>45798</v>
      </c>
      <c r="F112" s="1">
        <v>45806</v>
      </c>
      <c r="G112" t="s">
        <v>268</v>
      </c>
      <c r="H112" t="s">
        <v>245</v>
      </c>
      <c r="I112" s="1">
        <v>45807</v>
      </c>
      <c r="J112" t="s">
        <v>234</v>
      </c>
      <c r="K112" t="s">
        <v>241</v>
      </c>
      <c r="L112" t="s">
        <v>171</v>
      </c>
      <c r="M112" t="s">
        <v>499</v>
      </c>
      <c r="N112" t="s">
        <v>237</v>
      </c>
      <c r="O112" t="s">
        <v>230</v>
      </c>
      <c r="P112" s="193" t="str">
        <f>IF(OR(AND(A112&lt;&gt;"",COUNTIF(Bugs!B:B,A112)&gt;0),AND(B112&lt;&gt;"",COUNTIF(Bugs!A:A,B112)&gt;0)),"Y","")</f>
        <v/>
      </c>
      <c r="Q112" s="193" t="str">
        <f>IF(OR(
    AND(COUNTIF(Bugs!A:A,B112)&gt;0,ISNUMBER(SEARCH("x",INDEX(Bugs!C:C,MATCH(B112,Bugs!A:A,0))))),
    AND(COUNTIF(Bugs!B:B,B112)&gt;0,ISNUMBER(SEARCH("x",INDEX(Bugs!C:C,MATCH(B112,Bugs!B:B,0))))),
    AND(COUNTIF(Bugs!A:A,B112)&gt;0,ISNUMBER(SEARCH("x",INDEX(Bugs!D:D,MATCH(B112,Bugs!A:A,0))))),
    AND(COUNTIF(Bugs!B:B,B112)&gt;0,ISNUMBER(SEARCH("x",INDEX(Bugs!D:D,MATCH(B112,Bugs!B:B,0)))))
),"Y","")</f>
        <v/>
      </c>
      <c r="R112">
        <f ca="1">IF(OR(ISNUMBER(MATCH(L112,MasterData!$D$3:$D$18,0)),ISNUMBER(MATCH(L112,MasterData!$C$3:$C$18,0))),
    DATEDIF(E112,I112,"d"),
    DATEDIF(E112,TODAY(),"d"))</f>
        <v>9</v>
      </c>
      <c r="S112">
        <f t="shared" ca="1" si="3"/>
        <v>0</v>
      </c>
      <c r="T112">
        <f t="shared" ca="1" si="4"/>
        <v>1</v>
      </c>
      <c r="U112">
        <f t="shared" ca="1" si="5"/>
        <v>0</v>
      </c>
    </row>
    <row r="113" spans="1:21" x14ac:dyDescent="0.35">
      <c r="A113">
        <v>6000140765</v>
      </c>
      <c r="B113" t="s">
        <v>500</v>
      </c>
      <c r="C113" t="s">
        <v>230</v>
      </c>
      <c r="D113" s="34" t="s">
        <v>247</v>
      </c>
      <c r="E113" s="1">
        <v>45798</v>
      </c>
      <c r="F113" s="1">
        <v>45804</v>
      </c>
      <c r="G113" t="s">
        <v>268</v>
      </c>
      <c r="H113" t="s">
        <v>245</v>
      </c>
      <c r="I113" s="1">
        <v>45813</v>
      </c>
      <c r="J113" t="s">
        <v>234</v>
      </c>
      <c r="K113" t="s">
        <v>241</v>
      </c>
      <c r="L113" t="s">
        <v>171</v>
      </c>
      <c r="M113" t="s">
        <v>501</v>
      </c>
      <c r="N113" t="s">
        <v>237</v>
      </c>
      <c r="O113" t="s">
        <v>230</v>
      </c>
      <c r="P113" s="193" t="str">
        <f>IF(OR(AND(A113&lt;&gt;"",COUNTIF(Bugs!B:B,A113)&gt;0),AND(B113&lt;&gt;"",COUNTIF(Bugs!A:A,B113)&gt;0)),"Y","")</f>
        <v/>
      </c>
      <c r="Q113" s="193" t="str">
        <f>IF(OR(
    AND(COUNTIF(Bugs!A:A,B113)&gt;0,ISNUMBER(SEARCH("x",INDEX(Bugs!C:C,MATCH(B113,Bugs!A:A,0))))),
    AND(COUNTIF(Bugs!B:B,B113)&gt;0,ISNUMBER(SEARCH("x",INDEX(Bugs!C:C,MATCH(B113,Bugs!B:B,0))))),
    AND(COUNTIF(Bugs!A:A,B113)&gt;0,ISNUMBER(SEARCH("x",INDEX(Bugs!D:D,MATCH(B113,Bugs!A:A,0))))),
    AND(COUNTIF(Bugs!B:B,B113)&gt;0,ISNUMBER(SEARCH("x",INDEX(Bugs!D:D,MATCH(B113,Bugs!B:B,0)))))
),"Y","")</f>
        <v/>
      </c>
      <c r="R113">
        <f ca="1">IF(OR(ISNUMBER(MATCH(L113,MasterData!$D$3:$D$18,0)),ISNUMBER(MATCH(L113,MasterData!$C$3:$C$18,0))),
    DATEDIF(E113,I113,"d"),
    DATEDIF(E113,TODAY(),"d"))</f>
        <v>15</v>
      </c>
      <c r="S113">
        <f t="shared" ca="1" si="3"/>
        <v>0</v>
      </c>
      <c r="T113">
        <f t="shared" ca="1" si="4"/>
        <v>1</v>
      </c>
      <c r="U113">
        <f t="shared" ca="1" si="5"/>
        <v>0</v>
      </c>
    </row>
    <row r="114" spans="1:21" x14ac:dyDescent="0.35">
      <c r="A114">
        <v>6000140809</v>
      </c>
      <c r="B114" t="s">
        <v>502</v>
      </c>
      <c r="D114" s="34" t="s">
        <v>247</v>
      </c>
      <c r="E114" s="1">
        <v>45798</v>
      </c>
      <c r="F114" s="1">
        <v>45811</v>
      </c>
      <c r="G114" t="s">
        <v>268</v>
      </c>
      <c r="H114" t="s">
        <v>503</v>
      </c>
      <c r="I114" s="1">
        <v>45824</v>
      </c>
      <c r="J114" t="s">
        <v>234</v>
      </c>
      <c r="K114" t="s">
        <v>241</v>
      </c>
      <c r="L114" t="s">
        <v>171</v>
      </c>
      <c r="M114" t="s">
        <v>504</v>
      </c>
      <c r="N114" t="s">
        <v>237</v>
      </c>
      <c r="P114" s="193" t="str">
        <f>IF(OR(AND(A114&lt;&gt;"",COUNTIF(Bugs!B:B,A114)&gt;0),AND(B114&lt;&gt;"",COUNTIF(Bugs!A:A,B114)&gt;0)),"Y","")</f>
        <v/>
      </c>
      <c r="Q114" s="193" t="str">
        <f>IF(OR(
    AND(COUNTIF(Bugs!A:A,B114)&gt;0,ISNUMBER(SEARCH("x",INDEX(Bugs!C:C,MATCH(B114,Bugs!A:A,0))))),
    AND(COUNTIF(Bugs!B:B,B114)&gt;0,ISNUMBER(SEARCH("x",INDEX(Bugs!C:C,MATCH(B114,Bugs!B:B,0))))),
    AND(COUNTIF(Bugs!A:A,B114)&gt;0,ISNUMBER(SEARCH("x",INDEX(Bugs!D:D,MATCH(B114,Bugs!A:A,0))))),
    AND(COUNTIF(Bugs!B:B,B114)&gt;0,ISNUMBER(SEARCH("x",INDEX(Bugs!D:D,MATCH(B114,Bugs!B:B,0)))))
),"Y","")</f>
        <v/>
      </c>
      <c r="R114">
        <f ca="1">IF(OR(ISNUMBER(MATCH(L114,MasterData!$D$3:$D$18,0)),ISNUMBER(MATCH(L114,MasterData!$C$3:$C$18,0))),
    DATEDIF(E114,I114,"d"),
    DATEDIF(E114,TODAY(),"d"))</f>
        <v>26</v>
      </c>
      <c r="S114">
        <f t="shared" ca="1" si="3"/>
        <v>0</v>
      </c>
      <c r="T114">
        <f t="shared" ca="1" si="4"/>
        <v>1</v>
      </c>
      <c r="U114">
        <f t="shared" ca="1" si="5"/>
        <v>0</v>
      </c>
    </row>
    <row r="115" spans="1:21" x14ac:dyDescent="0.35">
      <c r="A115">
        <v>6000140812</v>
      </c>
      <c r="B115" t="s">
        <v>505</v>
      </c>
      <c r="C115" t="s">
        <v>230</v>
      </c>
      <c r="D115" s="34" t="s">
        <v>506</v>
      </c>
      <c r="E115" s="1">
        <v>45798</v>
      </c>
      <c r="F115" s="1"/>
      <c r="G115" t="s">
        <v>507</v>
      </c>
      <c r="H115" t="s">
        <v>240</v>
      </c>
      <c r="I115" s="1">
        <v>45806</v>
      </c>
      <c r="J115" t="s">
        <v>234</v>
      </c>
      <c r="K115" t="s">
        <v>241</v>
      </c>
      <c r="L115" t="s">
        <v>171</v>
      </c>
      <c r="M115" t="s">
        <v>508</v>
      </c>
      <c r="N115" t="s">
        <v>237</v>
      </c>
      <c r="O115" t="s">
        <v>230</v>
      </c>
      <c r="P115" s="193" t="str">
        <f>IF(OR(AND(A115&lt;&gt;"",COUNTIF(Bugs!B:B,A115)&gt;0),AND(B115&lt;&gt;"",COUNTIF(Bugs!A:A,B115)&gt;0)),"Y","")</f>
        <v/>
      </c>
      <c r="Q115" s="193" t="str">
        <f>IF(OR(
    AND(COUNTIF(Bugs!A:A,B115)&gt;0,ISNUMBER(SEARCH("x",INDEX(Bugs!C:C,MATCH(B115,Bugs!A:A,0))))),
    AND(COUNTIF(Bugs!B:B,B115)&gt;0,ISNUMBER(SEARCH("x",INDEX(Bugs!C:C,MATCH(B115,Bugs!B:B,0))))),
    AND(COUNTIF(Bugs!A:A,B115)&gt;0,ISNUMBER(SEARCH("x",INDEX(Bugs!D:D,MATCH(B115,Bugs!A:A,0))))),
    AND(COUNTIF(Bugs!B:B,B115)&gt;0,ISNUMBER(SEARCH("x",INDEX(Bugs!D:D,MATCH(B115,Bugs!B:B,0)))))
),"Y","")</f>
        <v/>
      </c>
      <c r="R115">
        <f ca="1">IF(OR(ISNUMBER(MATCH(L115,MasterData!$D$3:$D$18,0)),ISNUMBER(MATCH(L115,MasterData!$C$3:$C$18,0))),
    DATEDIF(E115,I115,"d"),
    DATEDIF(E115,TODAY(),"d"))</f>
        <v>8</v>
      </c>
      <c r="S115">
        <f t="shared" ca="1" si="3"/>
        <v>0</v>
      </c>
      <c r="T115">
        <f t="shared" ca="1" si="4"/>
        <v>1</v>
      </c>
      <c r="U115">
        <f t="shared" ca="1" si="5"/>
        <v>0</v>
      </c>
    </row>
    <row r="116" spans="1:21" x14ac:dyDescent="0.35">
      <c r="A116">
        <v>6000140821</v>
      </c>
      <c r="B116" t="s">
        <v>230</v>
      </c>
      <c r="C116" t="s">
        <v>230</v>
      </c>
      <c r="D116" s="34" t="s">
        <v>251</v>
      </c>
      <c r="E116" s="1">
        <v>45798</v>
      </c>
      <c r="F116" s="1"/>
      <c r="G116" t="s">
        <v>422</v>
      </c>
      <c r="H116" t="s">
        <v>240</v>
      </c>
      <c r="I116" s="1">
        <v>45813</v>
      </c>
      <c r="J116" t="s">
        <v>201</v>
      </c>
      <c r="K116" t="s">
        <v>235</v>
      </c>
      <c r="L116" t="s">
        <v>171</v>
      </c>
      <c r="M116" t="s">
        <v>509</v>
      </c>
      <c r="N116" t="s">
        <v>237</v>
      </c>
      <c r="O116" t="s">
        <v>230</v>
      </c>
      <c r="P116" s="193" t="str">
        <f>IF(OR(AND(A116&lt;&gt;"",COUNTIF(Bugs!B:B,A116)&gt;0),AND(B116&lt;&gt;"",COUNTIF(Bugs!A:A,B116)&gt;0)),"Y","")</f>
        <v/>
      </c>
      <c r="Q116" s="193" t="str">
        <f>IF(OR(
    AND(COUNTIF(Bugs!A:A,B116)&gt;0,ISNUMBER(SEARCH("x",INDEX(Bugs!C:C,MATCH(B116,Bugs!A:A,0))))),
    AND(COUNTIF(Bugs!B:B,B116)&gt;0,ISNUMBER(SEARCH("x",INDEX(Bugs!C:C,MATCH(B116,Bugs!B:B,0))))),
    AND(COUNTIF(Bugs!A:A,B116)&gt;0,ISNUMBER(SEARCH("x",INDEX(Bugs!D:D,MATCH(B116,Bugs!A:A,0))))),
    AND(COUNTIF(Bugs!B:B,B116)&gt;0,ISNUMBER(SEARCH("x",INDEX(Bugs!D:D,MATCH(B116,Bugs!B:B,0)))))
),"Y","")</f>
        <v/>
      </c>
      <c r="R116">
        <f ca="1">IF(OR(ISNUMBER(MATCH(L116,MasterData!$D$3:$D$18,0)),ISNUMBER(MATCH(L116,MasterData!$C$3:$C$18,0))),
    DATEDIF(E116,I116,"d"),
    DATEDIF(E116,TODAY(),"d"))</f>
        <v>15</v>
      </c>
      <c r="S116">
        <f t="shared" ca="1" si="3"/>
        <v>0</v>
      </c>
      <c r="T116">
        <f t="shared" ca="1" si="4"/>
        <v>1</v>
      </c>
      <c r="U116">
        <f t="shared" ca="1" si="5"/>
        <v>0</v>
      </c>
    </row>
    <row r="117" spans="1:21" x14ac:dyDescent="0.35">
      <c r="A117">
        <v>6000140852</v>
      </c>
      <c r="B117" t="s">
        <v>510</v>
      </c>
      <c r="C117" t="s">
        <v>230</v>
      </c>
      <c r="D117" s="34" t="s">
        <v>511</v>
      </c>
      <c r="E117" s="1">
        <v>45799</v>
      </c>
      <c r="F117" s="1"/>
      <c r="G117" t="s">
        <v>512</v>
      </c>
      <c r="H117" t="s">
        <v>245</v>
      </c>
      <c r="I117" s="1">
        <v>45807</v>
      </c>
      <c r="J117" t="s">
        <v>234</v>
      </c>
      <c r="K117" t="s">
        <v>235</v>
      </c>
      <c r="L117" t="s">
        <v>171</v>
      </c>
      <c r="M117" t="s">
        <v>513</v>
      </c>
      <c r="N117" t="s">
        <v>237</v>
      </c>
      <c r="O117" t="s">
        <v>230</v>
      </c>
      <c r="P117" s="193" t="str">
        <f>IF(OR(AND(A117&lt;&gt;"",COUNTIF(Bugs!B:B,A117)&gt;0),AND(B117&lt;&gt;"",COUNTIF(Bugs!A:A,B117)&gt;0)),"Y","")</f>
        <v/>
      </c>
      <c r="Q117" s="193" t="str">
        <f>IF(OR(
    AND(COUNTIF(Bugs!A:A,B117)&gt;0,ISNUMBER(SEARCH("x",INDEX(Bugs!C:C,MATCH(B117,Bugs!A:A,0))))),
    AND(COUNTIF(Bugs!B:B,B117)&gt;0,ISNUMBER(SEARCH("x",INDEX(Bugs!C:C,MATCH(B117,Bugs!B:B,0))))),
    AND(COUNTIF(Bugs!A:A,B117)&gt;0,ISNUMBER(SEARCH("x",INDEX(Bugs!D:D,MATCH(B117,Bugs!A:A,0))))),
    AND(COUNTIF(Bugs!B:B,B117)&gt;0,ISNUMBER(SEARCH("x",INDEX(Bugs!D:D,MATCH(B117,Bugs!B:B,0)))))
),"Y","")</f>
        <v/>
      </c>
      <c r="R117">
        <f ca="1">IF(OR(ISNUMBER(MATCH(L117,MasterData!$D$3:$D$18,0)),ISNUMBER(MATCH(L117,MasterData!$C$3:$C$18,0))),
    DATEDIF(E117,I117,"d"),
    DATEDIF(E117,TODAY(),"d"))</f>
        <v>8</v>
      </c>
      <c r="S117">
        <f t="shared" ca="1" si="3"/>
        <v>0</v>
      </c>
      <c r="T117">
        <f t="shared" ca="1" si="4"/>
        <v>1</v>
      </c>
      <c r="U117">
        <f t="shared" ca="1" si="5"/>
        <v>0</v>
      </c>
    </row>
    <row r="118" spans="1:21" x14ac:dyDescent="0.35">
      <c r="A118">
        <v>6000140887</v>
      </c>
      <c r="B118" t="s">
        <v>514</v>
      </c>
      <c r="C118" t="s">
        <v>230</v>
      </c>
      <c r="D118" s="34" t="s">
        <v>254</v>
      </c>
      <c r="E118" s="1">
        <v>45799</v>
      </c>
      <c r="F118" s="1">
        <v>45803</v>
      </c>
      <c r="G118" t="s">
        <v>357</v>
      </c>
      <c r="H118" t="s">
        <v>240</v>
      </c>
      <c r="I118" s="1">
        <v>45811</v>
      </c>
      <c r="J118" t="s">
        <v>234</v>
      </c>
      <c r="K118" t="s">
        <v>241</v>
      </c>
      <c r="L118" t="s">
        <v>171</v>
      </c>
      <c r="M118" t="s">
        <v>515</v>
      </c>
      <c r="N118" t="s">
        <v>237</v>
      </c>
      <c r="O118" t="s">
        <v>230</v>
      </c>
      <c r="P118" s="193" t="str">
        <f>IF(OR(AND(A118&lt;&gt;"",COUNTIF(Bugs!B:B,A118)&gt;0),AND(B118&lt;&gt;"",COUNTIF(Bugs!A:A,B118)&gt;0)),"Y","")</f>
        <v/>
      </c>
      <c r="Q118" s="193" t="str">
        <f>IF(OR(
    AND(COUNTIF(Bugs!A:A,B118)&gt;0,ISNUMBER(SEARCH("x",INDEX(Bugs!C:C,MATCH(B118,Bugs!A:A,0))))),
    AND(COUNTIF(Bugs!B:B,B118)&gt;0,ISNUMBER(SEARCH("x",INDEX(Bugs!C:C,MATCH(B118,Bugs!B:B,0))))),
    AND(COUNTIF(Bugs!A:A,B118)&gt;0,ISNUMBER(SEARCH("x",INDEX(Bugs!D:D,MATCH(B118,Bugs!A:A,0))))),
    AND(COUNTIF(Bugs!B:B,B118)&gt;0,ISNUMBER(SEARCH("x",INDEX(Bugs!D:D,MATCH(B118,Bugs!B:B,0)))))
),"Y","")</f>
        <v/>
      </c>
      <c r="R118">
        <f ca="1">IF(OR(ISNUMBER(MATCH(L118,MasterData!$D$3:$D$18,0)),ISNUMBER(MATCH(L118,MasterData!$C$3:$C$18,0))),
    DATEDIF(E118,I118,"d"),
    DATEDIF(E118,TODAY(),"d"))</f>
        <v>12</v>
      </c>
      <c r="S118">
        <f t="shared" ca="1" si="3"/>
        <v>0</v>
      </c>
      <c r="T118">
        <f t="shared" ca="1" si="4"/>
        <v>1</v>
      </c>
      <c r="U118">
        <f t="shared" ca="1" si="5"/>
        <v>0</v>
      </c>
    </row>
    <row r="119" spans="1:21" x14ac:dyDescent="0.35">
      <c r="A119">
        <v>6000141017</v>
      </c>
      <c r="B119" t="s">
        <v>516</v>
      </c>
      <c r="C119" t="s">
        <v>230</v>
      </c>
      <c r="D119" s="34" t="s">
        <v>247</v>
      </c>
      <c r="E119" s="1">
        <v>45800</v>
      </c>
      <c r="F119" s="1"/>
      <c r="G119" t="s">
        <v>268</v>
      </c>
      <c r="H119" t="s">
        <v>230</v>
      </c>
      <c r="I119" s="1">
        <v>45847</v>
      </c>
      <c r="J119" t="s">
        <v>234</v>
      </c>
      <c r="K119" t="s">
        <v>235</v>
      </c>
      <c r="L119" t="s">
        <v>171</v>
      </c>
      <c r="M119" t="s">
        <v>517</v>
      </c>
      <c r="N119" t="s">
        <v>237</v>
      </c>
      <c r="O119" t="s">
        <v>230</v>
      </c>
      <c r="P119" s="193" t="str">
        <f>IF(OR(AND(A119&lt;&gt;"",COUNTIF(Bugs!B:B,A119)&gt;0),AND(B119&lt;&gt;"",COUNTIF(Bugs!A:A,B119)&gt;0)),"Y","")</f>
        <v/>
      </c>
      <c r="Q119" s="193" t="str">
        <f>IF(OR(
    AND(COUNTIF(Bugs!A:A,B119)&gt;0,ISNUMBER(SEARCH("x",INDEX(Bugs!C:C,MATCH(B119,Bugs!A:A,0))))),
    AND(COUNTIF(Bugs!B:B,B119)&gt;0,ISNUMBER(SEARCH("x",INDEX(Bugs!C:C,MATCH(B119,Bugs!B:B,0))))),
    AND(COUNTIF(Bugs!A:A,B119)&gt;0,ISNUMBER(SEARCH("x",INDEX(Bugs!D:D,MATCH(B119,Bugs!A:A,0))))),
    AND(COUNTIF(Bugs!B:B,B119)&gt;0,ISNUMBER(SEARCH("x",INDEX(Bugs!D:D,MATCH(B119,Bugs!B:B,0)))))
),"Y","")</f>
        <v/>
      </c>
      <c r="R119">
        <f ca="1">IF(OR(ISNUMBER(MATCH(L119,MasterData!$D$3:$D$18,0)),ISNUMBER(MATCH(L119,MasterData!$C$3:$C$18,0))),
    DATEDIF(E119,I119,"d"),
    DATEDIF(E119,TODAY(),"d"))</f>
        <v>47</v>
      </c>
      <c r="S119">
        <f t="shared" ca="1" si="3"/>
        <v>0</v>
      </c>
      <c r="T119">
        <f t="shared" ca="1" si="4"/>
        <v>0</v>
      </c>
      <c r="U119">
        <f t="shared" ca="1" si="5"/>
        <v>1</v>
      </c>
    </row>
    <row r="120" spans="1:21" x14ac:dyDescent="0.35">
      <c r="A120">
        <v>6000141018</v>
      </c>
      <c r="B120" t="s">
        <v>518</v>
      </c>
      <c r="C120" t="s">
        <v>230</v>
      </c>
      <c r="D120" s="34" t="s">
        <v>519</v>
      </c>
      <c r="E120" s="1">
        <v>45800</v>
      </c>
      <c r="F120" s="1"/>
      <c r="G120" t="s">
        <v>520</v>
      </c>
      <c r="H120" t="s">
        <v>233</v>
      </c>
      <c r="I120" s="1">
        <v>45832</v>
      </c>
      <c r="J120" t="s">
        <v>234</v>
      </c>
      <c r="K120" t="s">
        <v>235</v>
      </c>
      <c r="L120" t="s">
        <v>171</v>
      </c>
      <c r="M120" t="s">
        <v>521</v>
      </c>
      <c r="N120" t="s">
        <v>237</v>
      </c>
      <c r="O120" t="s">
        <v>230</v>
      </c>
      <c r="P120" s="193" t="str">
        <f>IF(OR(AND(A120&lt;&gt;"",COUNTIF(Bugs!B:B,A120)&gt;0),AND(B120&lt;&gt;"",COUNTIF(Bugs!A:A,B120)&gt;0)),"Y","")</f>
        <v/>
      </c>
      <c r="Q120" s="193" t="str">
        <f>IF(OR(
    AND(COUNTIF(Bugs!A:A,B120)&gt;0,ISNUMBER(SEARCH("x",INDEX(Bugs!C:C,MATCH(B120,Bugs!A:A,0))))),
    AND(COUNTIF(Bugs!B:B,B120)&gt;0,ISNUMBER(SEARCH("x",INDEX(Bugs!C:C,MATCH(B120,Bugs!B:B,0))))),
    AND(COUNTIF(Bugs!A:A,B120)&gt;0,ISNUMBER(SEARCH("x",INDEX(Bugs!D:D,MATCH(B120,Bugs!A:A,0))))),
    AND(COUNTIF(Bugs!B:B,B120)&gt;0,ISNUMBER(SEARCH("x",INDEX(Bugs!D:D,MATCH(B120,Bugs!B:B,0)))))
),"Y","")</f>
        <v/>
      </c>
      <c r="R120">
        <f ca="1">IF(OR(ISNUMBER(MATCH(L120,MasterData!$D$3:$D$18,0)),ISNUMBER(MATCH(L120,MasterData!$C$3:$C$18,0))),
    DATEDIF(E120,I120,"d"),
    DATEDIF(E120,TODAY(),"d"))</f>
        <v>32</v>
      </c>
      <c r="S120">
        <f t="shared" ca="1" si="3"/>
        <v>0</v>
      </c>
      <c r="T120">
        <f t="shared" ca="1" si="4"/>
        <v>0</v>
      </c>
      <c r="U120">
        <f t="shared" ca="1" si="5"/>
        <v>1</v>
      </c>
    </row>
    <row r="121" spans="1:21" x14ac:dyDescent="0.35">
      <c r="A121">
        <v>6000141038</v>
      </c>
      <c r="B121" t="s">
        <v>522</v>
      </c>
      <c r="C121" t="s">
        <v>230</v>
      </c>
      <c r="D121" s="34" t="s">
        <v>231</v>
      </c>
      <c r="E121" s="1">
        <v>45800</v>
      </c>
      <c r="F121" s="1"/>
      <c r="G121" t="s">
        <v>232</v>
      </c>
      <c r="H121" t="s">
        <v>240</v>
      </c>
      <c r="I121" s="1">
        <v>45811</v>
      </c>
      <c r="J121" t="s">
        <v>234</v>
      </c>
      <c r="K121" t="s">
        <v>235</v>
      </c>
      <c r="L121" t="s">
        <v>171</v>
      </c>
      <c r="M121" t="s">
        <v>523</v>
      </c>
      <c r="N121" t="s">
        <v>237</v>
      </c>
      <c r="O121" t="s">
        <v>230</v>
      </c>
      <c r="P121" s="193" t="str">
        <f>IF(OR(AND(A121&lt;&gt;"",COUNTIF(Bugs!B:B,A121)&gt;0),AND(B121&lt;&gt;"",COUNTIF(Bugs!A:A,B121)&gt;0)),"Y","")</f>
        <v/>
      </c>
      <c r="Q121" s="193" t="str">
        <f>IF(OR(
    AND(COUNTIF(Bugs!A:A,B121)&gt;0,ISNUMBER(SEARCH("x",INDEX(Bugs!C:C,MATCH(B121,Bugs!A:A,0))))),
    AND(COUNTIF(Bugs!B:B,B121)&gt;0,ISNUMBER(SEARCH("x",INDEX(Bugs!C:C,MATCH(B121,Bugs!B:B,0))))),
    AND(COUNTIF(Bugs!A:A,B121)&gt;0,ISNUMBER(SEARCH("x",INDEX(Bugs!D:D,MATCH(B121,Bugs!A:A,0))))),
    AND(COUNTIF(Bugs!B:B,B121)&gt;0,ISNUMBER(SEARCH("x",INDEX(Bugs!D:D,MATCH(B121,Bugs!B:B,0)))))
),"Y","")</f>
        <v/>
      </c>
      <c r="R121">
        <f ca="1">IF(OR(ISNUMBER(MATCH(L121,MasterData!$D$3:$D$18,0)),ISNUMBER(MATCH(L121,MasterData!$C$3:$C$18,0))),
    DATEDIF(E121,I121,"d"),
    DATEDIF(E121,TODAY(),"d"))</f>
        <v>11</v>
      </c>
      <c r="S121">
        <f t="shared" ca="1" si="3"/>
        <v>0</v>
      </c>
      <c r="T121">
        <f t="shared" ca="1" si="4"/>
        <v>1</v>
      </c>
      <c r="U121">
        <f t="shared" ca="1" si="5"/>
        <v>0</v>
      </c>
    </row>
    <row r="122" spans="1:21" x14ac:dyDescent="0.35">
      <c r="A122">
        <v>6000141080</v>
      </c>
      <c r="B122" t="s">
        <v>524</v>
      </c>
      <c r="C122" t="s">
        <v>230</v>
      </c>
      <c r="D122" s="34" t="s">
        <v>274</v>
      </c>
      <c r="E122" s="1">
        <v>45800</v>
      </c>
      <c r="F122" s="1"/>
      <c r="G122" t="s">
        <v>321</v>
      </c>
      <c r="H122" t="s">
        <v>245</v>
      </c>
      <c r="I122" s="1">
        <v>45810</v>
      </c>
      <c r="J122" t="s">
        <v>234</v>
      </c>
      <c r="K122" t="s">
        <v>241</v>
      </c>
      <c r="L122" t="s">
        <v>171</v>
      </c>
      <c r="M122" t="s">
        <v>525</v>
      </c>
      <c r="N122" t="s">
        <v>237</v>
      </c>
      <c r="O122" t="s">
        <v>230</v>
      </c>
      <c r="P122" s="193" t="str">
        <f>IF(OR(AND(A122&lt;&gt;"",COUNTIF(Bugs!B:B,A122)&gt;0),AND(B122&lt;&gt;"",COUNTIF(Bugs!A:A,B122)&gt;0)),"Y","")</f>
        <v/>
      </c>
      <c r="Q122" s="193" t="str">
        <f>IF(OR(
    AND(COUNTIF(Bugs!A:A,B122)&gt;0,ISNUMBER(SEARCH("x",INDEX(Bugs!C:C,MATCH(B122,Bugs!A:A,0))))),
    AND(COUNTIF(Bugs!B:B,B122)&gt;0,ISNUMBER(SEARCH("x",INDEX(Bugs!C:C,MATCH(B122,Bugs!B:B,0))))),
    AND(COUNTIF(Bugs!A:A,B122)&gt;0,ISNUMBER(SEARCH("x",INDEX(Bugs!D:D,MATCH(B122,Bugs!A:A,0))))),
    AND(COUNTIF(Bugs!B:B,B122)&gt;0,ISNUMBER(SEARCH("x",INDEX(Bugs!D:D,MATCH(B122,Bugs!B:B,0)))))
),"Y","")</f>
        <v/>
      </c>
      <c r="R122">
        <f ca="1">IF(OR(ISNUMBER(MATCH(L122,MasterData!$D$3:$D$18,0)),ISNUMBER(MATCH(L122,MasterData!$C$3:$C$18,0))),
    DATEDIF(E122,I122,"d"),
    DATEDIF(E122,TODAY(),"d"))</f>
        <v>10</v>
      </c>
      <c r="S122">
        <f t="shared" ca="1" si="3"/>
        <v>0</v>
      </c>
      <c r="T122">
        <f t="shared" ca="1" si="4"/>
        <v>1</v>
      </c>
      <c r="U122">
        <f t="shared" ca="1" si="5"/>
        <v>0</v>
      </c>
    </row>
    <row r="123" spans="1:21" x14ac:dyDescent="0.35">
      <c r="A123">
        <v>6000141241</v>
      </c>
      <c r="B123" t="s">
        <v>526</v>
      </c>
      <c r="C123" t="s">
        <v>230</v>
      </c>
      <c r="D123" s="34" t="s">
        <v>480</v>
      </c>
      <c r="E123" s="1">
        <v>45803</v>
      </c>
      <c r="F123" s="1"/>
      <c r="G123" t="s">
        <v>329</v>
      </c>
      <c r="H123" t="s">
        <v>240</v>
      </c>
      <c r="I123" s="1">
        <v>45847</v>
      </c>
      <c r="J123" t="s">
        <v>234</v>
      </c>
      <c r="K123" t="s">
        <v>235</v>
      </c>
      <c r="L123" t="s">
        <v>171</v>
      </c>
      <c r="M123" t="s">
        <v>527</v>
      </c>
      <c r="N123" t="s">
        <v>237</v>
      </c>
      <c r="O123" t="s">
        <v>230</v>
      </c>
      <c r="P123" s="193" t="str">
        <f>IF(OR(AND(A123&lt;&gt;"",COUNTIF(Bugs!B:B,A123)&gt;0),AND(B123&lt;&gt;"",COUNTIF(Bugs!A:A,B123)&gt;0)),"Y","")</f>
        <v/>
      </c>
      <c r="Q123" s="193" t="str">
        <f>IF(OR(
    AND(COUNTIF(Bugs!A:A,B123)&gt;0,ISNUMBER(SEARCH("x",INDEX(Bugs!C:C,MATCH(B123,Bugs!A:A,0))))),
    AND(COUNTIF(Bugs!B:B,B123)&gt;0,ISNUMBER(SEARCH("x",INDEX(Bugs!C:C,MATCH(B123,Bugs!B:B,0))))),
    AND(COUNTIF(Bugs!A:A,B123)&gt;0,ISNUMBER(SEARCH("x",INDEX(Bugs!D:D,MATCH(B123,Bugs!A:A,0))))),
    AND(COUNTIF(Bugs!B:B,B123)&gt;0,ISNUMBER(SEARCH("x",INDEX(Bugs!D:D,MATCH(B123,Bugs!B:B,0)))))
),"Y","")</f>
        <v/>
      </c>
      <c r="R123">
        <f ca="1">IF(OR(ISNUMBER(MATCH(L123,MasterData!$D$3:$D$18,0)),ISNUMBER(MATCH(L123,MasterData!$C$3:$C$18,0))),
    DATEDIF(E123,I123,"d"),
    DATEDIF(E123,TODAY(),"d"))</f>
        <v>44</v>
      </c>
      <c r="S123">
        <f t="shared" ca="1" si="3"/>
        <v>0</v>
      </c>
      <c r="T123">
        <f t="shared" ca="1" si="4"/>
        <v>0</v>
      </c>
      <c r="U123">
        <f t="shared" ca="1" si="5"/>
        <v>1</v>
      </c>
    </row>
    <row r="124" spans="1:21" x14ac:dyDescent="0.35">
      <c r="A124">
        <v>6000141291</v>
      </c>
      <c r="B124" t="s">
        <v>528</v>
      </c>
      <c r="C124" t="s">
        <v>230</v>
      </c>
      <c r="D124" s="34" t="s">
        <v>251</v>
      </c>
      <c r="E124" s="1">
        <v>45803</v>
      </c>
      <c r="F124" s="1"/>
      <c r="G124" t="s">
        <v>529</v>
      </c>
      <c r="H124" t="s">
        <v>230</v>
      </c>
      <c r="I124" s="1">
        <v>45811</v>
      </c>
      <c r="J124" t="s">
        <v>234</v>
      </c>
      <c r="K124" t="s">
        <v>235</v>
      </c>
      <c r="L124" t="s">
        <v>171</v>
      </c>
      <c r="M124" t="s">
        <v>530</v>
      </c>
      <c r="N124" t="s">
        <v>237</v>
      </c>
      <c r="O124" t="s">
        <v>230</v>
      </c>
      <c r="P124" s="193" t="str">
        <f>IF(OR(AND(A124&lt;&gt;"",COUNTIF(Bugs!B:B,A124)&gt;0),AND(B124&lt;&gt;"",COUNTIF(Bugs!A:A,B124)&gt;0)),"Y","")</f>
        <v/>
      </c>
      <c r="Q124" s="193" t="str">
        <f>IF(OR(
    AND(COUNTIF(Bugs!A:A,B124)&gt;0,ISNUMBER(SEARCH("x",INDEX(Bugs!C:C,MATCH(B124,Bugs!A:A,0))))),
    AND(COUNTIF(Bugs!B:B,B124)&gt;0,ISNUMBER(SEARCH("x",INDEX(Bugs!C:C,MATCH(B124,Bugs!B:B,0))))),
    AND(COUNTIF(Bugs!A:A,B124)&gt;0,ISNUMBER(SEARCH("x",INDEX(Bugs!D:D,MATCH(B124,Bugs!A:A,0))))),
    AND(COUNTIF(Bugs!B:B,B124)&gt;0,ISNUMBER(SEARCH("x",INDEX(Bugs!D:D,MATCH(B124,Bugs!B:B,0)))))
),"Y","")</f>
        <v/>
      </c>
      <c r="R124">
        <f ca="1">IF(OR(ISNUMBER(MATCH(L124,MasterData!$D$3:$D$18,0)),ISNUMBER(MATCH(L124,MasterData!$C$3:$C$18,0))),
    DATEDIF(E124,I124,"d"),
    DATEDIF(E124,TODAY(),"d"))</f>
        <v>8</v>
      </c>
      <c r="S124">
        <f t="shared" ca="1" si="3"/>
        <v>0</v>
      </c>
      <c r="T124">
        <f t="shared" ca="1" si="4"/>
        <v>1</v>
      </c>
      <c r="U124">
        <f t="shared" ca="1" si="5"/>
        <v>0</v>
      </c>
    </row>
    <row r="125" spans="1:21" x14ac:dyDescent="0.35">
      <c r="A125">
        <v>6000141328</v>
      </c>
      <c r="B125" t="s">
        <v>531</v>
      </c>
      <c r="C125" t="s">
        <v>230</v>
      </c>
      <c r="D125" s="34" t="s">
        <v>480</v>
      </c>
      <c r="E125" s="1">
        <v>45804</v>
      </c>
      <c r="F125" s="1">
        <v>45805</v>
      </c>
      <c r="G125" t="s">
        <v>354</v>
      </c>
      <c r="H125" t="s">
        <v>240</v>
      </c>
      <c r="I125" s="1">
        <v>45811</v>
      </c>
      <c r="J125" t="s">
        <v>234</v>
      </c>
      <c r="K125" t="s">
        <v>347</v>
      </c>
      <c r="L125" t="s">
        <v>171</v>
      </c>
      <c r="M125" t="s">
        <v>532</v>
      </c>
      <c r="N125" t="s">
        <v>237</v>
      </c>
      <c r="O125" t="s">
        <v>230</v>
      </c>
      <c r="P125" s="193" t="str">
        <f>IF(OR(AND(A125&lt;&gt;"",COUNTIF(Bugs!B:B,A125)&gt;0),AND(B125&lt;&gt;"",COUNTIF(Bugs!A:A,B125)&gt;0)),"Y","")</f>
        <v/>
      </c>
      <c r="Q125" s="193" t="str">
        <f>IF(OR(
    AND(COUNTIF(Bugs!A:A,B125)&gt;0,ISNUMBER(SEARCH("x",INDEX(Bugs!C:C,MATCH(B125,Bugs!A:A,0))))),
    AND(COUNTIF(Bugs!B:B,B125)&gt;0,ISNUMBER(SEARCH("x",INDEX(Bugs!C:C,MATCH(B125,Bugs!B:B,0))))),
    AND(COUNTIF(Bugs!A:A,B125)&gt;0,ISNUMBER(SEARCH("x",INDEX(Bugs!D:D,MATCH(B125,Bugs!A:A,0))))),
    AND(COUNTIF(Bugs!B:B,B125)&gt;0,ISNUMBER(SEARCH("x",INDEX(Bugs!D:D,MATCH(B125,Bugs!B:B,0)))))
),"Y","")</f>
        <v/>
      </c>
      <c r="R125">
        <f ca="1">IF(OR(ISNUMBER(MATCH(L125,MasterData!$D$3:$D$18,0)),ISNUMBER(MATCH(L125,MasterData!$C$3:$C$18,0))),
    DATEDIF(E125,I125,"d"),
    DATEDIF(E125,TODAY(),"d"))</f>
        <v>7</v>
      </c>
      <c r="S125">
        <f t="shared" ca="1" si="3"/>
        <v>1</v>
      </c>
      <c r="T125">
        <f t="shared" ca="1" si="4"/>
        <v>0</v>
      </c>
      <c r="U125">
        <f t="shared" ca="1" si="5"/>
        <v>0</v>
      </c>
    </row>
    <row r="126" spans="1:21" x14ac:dyDescent="0.35">
      <c r="A126">
        <v>6000141409</v>
      </c>
      <c r="B126" t="s">
        <v>533</v>
      </c>
      <c r="C126" t="s">
        <v>230</v>
      </c>
      <c r="D126" s="34" t="s">
        <v>506</v>
      </c>
      <c r="E126" s="1">
        <v>45804</v>
      </c>
      <c r="F126" s="1"/>
      <c r="G126" t="s">
        <v>534</v>
      </c>
      <c r="H126" t="s">
        <v>240</v>
      </c>
      <c r="I126" s="1">
        <v>45812</v>
      </c>
      <c r="J126" t="s">
        <v>234</v>
      </c>
      <c r="K126" t="s">
        <v>235</v>
      </c>
      <c r="L126" t="s">
        <v>171</v>
      </c>
      <c r="M126" t="s">
        <v>535</v>
      </c>
      <c r="N126" t="s">
        <v>237</v>
      </c>
      <c r="O126" t="s">
        <v>230</v>
      </c>
      <c r="P126" s="193" t="str">
        <f>IF(OR(AND(A126&lt;&gt;"",COUNTIF(Bugs!B:B,A126)&gt;0),AND(B126&lt;&gt;"",COUNTIF(Bugs!A:A,B126)&gt;0)),"Y","")</f>
        <v/>
      </c>
      <c r="Q126" s="193" t="str">
        <f>IF(OR(
    AND(COUNTIF(Bugs!A:A,B126)&gt;0,ISNUMBER(SEARCH("x",INDEX(Bugs!C:C,MATCH(B126,Bugs!A:A,0))))),
    AND(COUNTIF(Bugs!B:B,B126)&gt;0,ISNUMBER(SEARCH("x",INDEX(Bugs!C:C,MATCH(B126,Bugs!B:B,0))))),
    AND(COUNTIF(Bugs!A:A,B126)&gt;0,ISNUMBER(SEARCH("x",INDEX(Bugs!D:D,MATCH(B126,Bugs!A:A,0))))),
    AND(COUNTIF(Bugs!B:B,B126)&gt;0,ISNUMBER(SEARCH("x",INDEX(Bugs!D:D,MATCH(B126,Bugs!B:B,0)))))
),"Y","")</f>
        <v/>
      </c>
      <c r="R126">
        <f ca="1">IF(OR(ISNUMBER(MATCH(L126,MasterData!$D$3:$D$18,0)),ISNUMBER(MATCH(L126,MasterData!$C$3:$C$18,0))),
    DATEDIF(E126,I126,"d"),
    DATEDIF(E126,TODAY(),"d"))</f>
        <v>8</v>
      </c>
      <c r="S126">
        <f t="shared" ca="1" si="3"/>
        <v>0</v>
      </c>
      <c r="T126">
        <f t="shared" ca="1" si="4"/>
        <v>1</v>
      </c>
      <c r="U126">
        <f t="shared" ca="1" si="5"/>
        <v>0</v>
      </c>
    </row>
    <row r="127" spans="1:21" x14ac:dyDescent="0.35">
      <c r="A127">
        <v>6000141456</v>
      </c>
      <c r="B127" t="s">
        <v>536</v>
      </c>
      <c r="C127" t="s">
        <v>230</v>
      </c>
      <c r="D127" s="34" t="s">
        <v>254</v>
      </c>
      <c r="E127" s="1">
        <v>45804</v>
      </c>
      <c r="F127" s="1"/>
      <c r="G127" t="s">
        <v>537</v>
      </c>
      <c r="H127" t="s">
        <v>240</v>
      </c>
      <c r="I127" s="1">
        <v>45846</v>
      </c>
      <c r="J127" t="s">
        <v>234</v>
      </c>
      <c r="K127" t="s">
        <v>235</v>
      </c>
      <c r="L127" t="s">
        <v>171</v>
      </c>
      <c r="M127" t="s">
        <v>538</v>
      </c>
      <c r="N127" t="s">
        <v>237</v>
      </c>
      <c r="O127" t="s">
        <v>230</v>
      </c>
      <c r="P127" s="193" t="str">
        <f>IF(OR(AND(A127&lt;&gt;"",COUNTIF(Bugs!B:B,A127)&gt;0),AND(B127&lt;&gt;"",COUNTIF(Bugs!A:A,B127)&gt;0)),"Y","")</f>
        <v/>
      </c>
      <c r="Q127" s="193" t="str">
        <f>IF(OR(
    AND(COUNTIF(Bugs!A:A,B127)&gt;0,ISNUMBER(SEARCH("x",INDEX(Bugs!C:C,MATCH(B127,Bugs!A:A,0))))),
    AND(COUNTIF(Bugs!B:B,B127)&gt;0,ISNUMBER(SEARCH("x",INDEX(Bugs!C:C,MATCH(B127,Bugs!B:B,0))))),
    AND(COUNTIF(Bugs!A:A,B127)&gt;0,ISNUMBER(SEARCH("x",INDEX(Bugs!D:D,MATCH(B127,Bugs!A:A,0))))),
    AND(COUNTIF(Bugs!B:B,B127)&gt;0,ISNUMBER(SEARCH("x",INDEX(Bugs!D:D,MATCH(B127,Bugs!B:B,0)))))
),"Y","")</f>
        <v/>
      </c>
      <c r="R127">
        <f ca="1">IF(OR(ISNUMBER(MATCH(L127,MasterData!$D$3:$D$18,0)),ISNUMBER(MATCH(L127,MasterData!$C$3:$C$18,0))),
    DATEDIF(E127,I127,"d"),
    DATEDIF(E127,TODAY(),"d"))</f>
        <v>42</v>
      </c>
      <c r="S127">
        <f t="shared" ca="1" si="3"/>
        <v>0</v>
      </c>
      <c r="T127">
        <f t="shared" ca="1" si="4"/>
        <v>0</v>
      </c>
      <c r="U127">
        <f t="shared" ca="1" si="5"/>
        <v>1</v>
      </c>
    </row>
    <row r="128" spans="1:21" x14ac:dyDescent="0.35">
      <c r="A128">
        <v>6000141519</v>
      </c>
      <c r="B128" t="s">
        <v>539</v>
      </c>
      <c r="C128" t="s">
        <v>230</v>
      </c>
      <c r="D128" s="34" t="s">
        <v>247</v>
      </c>
      <c r="E128" s="1">
        <v>45805</v>
      </c>
      <c r="F128" s="1"/>
      <c r="G128" t="s">
        <v>453</v>
      </c>
      <c r="H128" t="s">
        <v>240</v>
      </c>
      <c r="I128" s="1">
        <v>45819</v>
      </c>
      <c r="J128" t="s">
        <v>234</v>
      </c>
      <c r="K128" t="s">
        <v>235</v>
      </c>
      <c r="L128" t="s">
        <v>171</v>
      </c>
      <c r="M128" t="s">
        <v>540</v>
      </c>
      <c r="N128" t="s">
        <v>237</v>
      </c>
      <c r="O128" t="s">
        <v>230</v>
      </c>
      <c r="P128" s="193" t="str">
        <f>IF(OR(AND(A128&lt;&gt;"",COUNTIF(Bugs!B:B,A128)&gt;0),AND(B128&lt;&gt;"",COUNTIF(Bugs!A:A,B128)&gt;0)),"Y","")</f>
        <v/>
      </c>
      <c r="Q128" s="193" t="str">
        <f>IF(OR(
    AND(COUNTIF(Bugs!A:A,B128)&gt;0,ISNUMBER(SEARCH("x",INDEX(Bugs!C:C,MATCH(B128,Bugs!A:A,0))))),
    AND(COUNTIF(Bugs!B:B,B128)&gt;0,ISNUMBER(SEARCH("x",INDEX(Bugs!C:C,MATCH(B128,Bugs!B:B,0))))),
    AND(COUNTIF(Bugs!A:A,B128)&gt;0,ISNUMBER(SEARCH("x",INDEX(Bugs!D:D,MATCH(B128,Bugs!A:A,0))))),
    AND(COUNTIF(Bugs!B:B,B128)&gt;0,ISNUMBER(SEARCH("x",INDEX(Bugs!D:D,MATCH(B128,Bugs!B:B,0)))))
),"Y","")</f>
        <v/>
      </c>
      <c r="R128">
        <f ca="1">IF(OR(ISNUMBER(MATCH(L128,MasterData!$D$3:$D$18,0)),ISNUMBER(MATCH(L128,MasterData!$C$3:$C$18,0))),
    DATEDIF(E128,I128,"d"),
    DATEDIF(E128,TODAY(),"d"))</f>
        <v>14</v>
      </c>
      <c r="S128">
        <f t="shared" ca="1" si="3"/>
        <v>0</v>
      </c>
      <c r="T128">
        <f t="shared" ca="1" si="4"/>
        <v>1</v>
      </c>
      <c r="U128">
        <f t="shared" ca="1" si="5"/>
        <v>0</v>
      </c>
    </row>
    <row r="129" spans="1:21" x14ac:dyDescent="0.35">
      <c r="A129">
        <v>6000141525</v>
      </c>
      <c r="B129" t="s">
        <v>541</v>
      </c>
      <c r="C129" t="s">
        <v>230</v>
      </c>
      <c r="D129" s="34" t="s">
        <v>274</v>
      </c>
      <c r="E129" s="1">
        <v>45805</v>
      </c>
      <c r="F129" s="1"/>
      <c r="G129" t="s">
        <v>321</v>
      </c>
      <c r="H129" t="s">
        <v>245</v>
      </c>
      <c r="I129" s="1">
        <v>45813</v>
      </c>
      <c r="J129" t="s">
        <v>234</v>
      </c>
      <c r="K129" t="s">
        <v>241</v>
      </c>
      <c r="L129" t="s">
        <v>171</v>
      </c>
      <c r="M129" t="s">
        <v>542</v>
      </c>
      <c r="N129" t="s">
        <v>237</v>
      </c>
      <c r="O129" t="s">
        <v>230</v>
      </c>
      <c r="P129" s="193" t="str">
        <f>IF(OR(AND(A129&lt;&gt;"",COUNTIF(Bugs!B:B,A129)&gt;0),AND(B129&lt;&gt;"",COUNTIF(Bugs!A:A,B129)&gt;0)),"Y","")</f>
        <v/>
      </c>
      <c r="Q129" s="193" t="str">
        <f>IF(OR(
    AND(COUNTIF(Bugs!A:A,B129)&gt;0,ISNUMBER(SEARCH("x",INDEX(Bugs!C:C,MATCH(B129,Bugs!A:A,0))))),
    AND(COUNTIF(Bugs!B:B,B129)&gt;0,ISNUMBER(SEARCH("x",INDEX(Bugs!C:C,MATCH(B129,Bugs!B:B,0))))),
    AND(COUNTIF(Bugs!A:A,B129)&gt;0,ISNUMBER(SEARCH("x",INDEX(Bugs!D:D,MATCH(B129,Bugs!A:A,0))))),
    AND(COUNTIF(Bugs!B:B,B129)&gt;0,ISNUMBER(SEARCH("x",INDEX(Bugs!D:D,MATCH(B129,Bugs!B:B,0)))))
),"Y","")</f>
        <v/>
      </c>
      <c r="R129">
        <f ca="1">IF(OR(ISNUMBER(MATCH(L129,MasterData!$D$3:$D$18,0)),ISNUMBER(MATCH(L129,MasterData!$C$3:$C$18,0))),
    DATEDIF(E129,I129,"d"),
    DATEDIF(E129,TODAY(),"d"))</f>
        <v>8</v>
      </c>
      <c r="S129">
        <f t="shared" ca="1" si="3"/>
        <v>0</v>
      </c>
      <c r="T129">
        <f t="shared" ca="1" si="4"/>
        <v>1</v>
      </c>
      <c r="U129">
        <f t="shared" ca="1" si="5"/>
        <v>0</v>
      </c>
    </row>
    <row r="130" spans="1:21" x14ac:dyDescent="0.35">
      <c r="A130">
        <v>6000141527</v>
      </c>
      <c r="B130" t="s">
        <v>543</v>
      </c>
      <c r="C130" t="s">
        <v>230</v>
      </c>
      <c r="D130" s="34" t="s">
        <v>274</v>
      </c>
      <c r="E130" s="1">
        <v>45805</v>
      </c>
      <c r="F130" s="1"/>
      <c r="G130" t="s">
        <v>544</v>
      </c>
      <c r="H130" t="s">
        <v>245</v>
      </c>
      <c r="I130" s="1">
        <v>45813</v>
      </c>
      <c r="J130" t="s">
        <v>234</v>
      </c>
      <c r="K130" t="s">
        <v>235</v>
      </c>
      <c r="L130" t="s">
        <v>171</v>
      </c>
      <c r="M130" t="s">
        <v>545</v>
      </c>
      <c r="N130" t="s">
        <v>237</v>
      </c>
      <c r="O130" t="s">
        <v>230</v>
      </c>
      <c r="P130" s="193" t="str">
        <f>IF(OR(AND(A130&lt;&gt;"",COUNTIF(Bugs!B:B,A130)&gt;0),AND(B130&lt;&gt;"",COUNTIF(Bugs!A:A,B130)&gt;0)),"Y","")</f>
        <v/>
      </c>
      <c r="Q130" s="193" t="str">
        <f>IF(OR(
    AND(COUNTIF(Bugs!A:A,B130)&gt;0,ISNUMBER(SEARCH("x",INDEX(Bugs!C:C,MATCH(B130,Bugs!A:A,0))))),
    AND(COUNTIF(Bugs!B:B,B130)&gt;0,ISNUMBER(SEARCH("x",INDEX(Bugs!C:C,MATCH(B130,Bugs!B:B,0))))),
    AND(COUNTIF(Bugs!A:A,B130)&gt;0,ISNUMBER(SEARCH("x",INDEX(Bugs!D:D,MATCH(B130,Bugs!A:A,0))))),
    AND(COUNTIF(Bugs!B:B,B130)&gt;0,ISNUMBER(SEARCH("x",INDEX(Bugs!D:D,MATCH(B130,Bugs!B:B,0)))))
),"Y","")</f>
        <v/>
      </c>
      <c r="R130">
        <f ca="1">IF(OR(ISNUMBER(MATCH(L130,MasterData!$D$3:$D$18,0)),ISNUMBER(MATCH(L130,MasterData!$C$3:$C$18,0))),
    DATEDIF(E130,I130,"d"),
    DATEDIF(E130,TODAY(),"d"))</f>
        <v>8</v>
      </c>
      <c r="S130">
        <f t="shared" ca="1" si="3"/>
        <v>0</v>
      </c>
      <c r="T130">
        <f t="shared" ca="1" si="4"/>
        <v>1</v>
      </c>
      <c r="U130">
        <f t="shared" ca="1" si="5"/>
        <v>0</v>
      </c>
    </row>
    <row r="131" spans="1:21" x14ac:dyDescent="0.35">
      <c r="A131">
        <v>6000141568</v>
      </c>
      <c r="B131" t="s">
        <v>230</v>
      </c>
      <c r="C131" t="s">
        <v>230</v>
      </c>
      <c r="D131" s="34">
        <v>3003</v>
      </c>
      <c r="E131" s="1">
        <v>45805</v>
      </c>
      <c r="F131" s="1"/>
      <c r="G131" t="s">
        <v>400</v>
      </c>
      <c r="H131" t="s">
        <v>245</v>
      </c>
      <c r="I131" s="1">
        <v>45843</v>
      </c>
      <c r="J131" t="s">
        <v>201</v>
      </c>
      <c r="K131" t="s">
        <v>241</v>
      </c>
      <c r="L131" t="s">
        <v>171</v>
      </c>
      <c r="M131" t="s">
        <v>546</v>
      </c>
      <c r="N131" t="s">
        <v>237</v>
      </c>
      <c r="O131" t="s">
        <v>230</v>
      </c>
      <c r="P131" s="193" t="str">
        <f>IF(OR(AND(A131&lt;&gt;"",COUNTIF(Bugs!B:B,A131)&gt;0),AND(B131&lt;&gt;"",COUNTIF(Bugs!A:A,B131)&gt;0)),"Y","")</f>
        <v/>
      </c>
      <c r="Q131" s="193" t="str">
        <f>IF(OR(
    AND(COUNTIF(Bugs!A:A,B131)&gt;0,ISNUMBER(SEARCH("x",INDEX(Bugs!C:C,MATCH(B131,Bugs!A:A,0))))),
    AND(COUNTIF(Bugs!B:B,B131)&gt;0,ISNUMBER(SEARCH("x",INDEX(Bugs!C:C,MATCH(B131,Bugs!B:B,0))))),
    AND(COUNTIF(Bugs!A:A,B131)&gt;0,ISNUMBER(SEARCH("x",INDEX(Bugs!D:D,MATCH(B131,Bugs!A:A,0))))),
    AND(COUNTIF(Bugs!B:B,B131)&gt;0,ISNUMBER(SEARCH("x",INDEX(Bugs!D:D,MATCH(B131,Bugs!B:B,0)))))
),"Y","")</f>
        <v/>
      </c>
      <c r="R131">
        <f ca="1">IF(OR(ISNUMBER(MATCH(L131,MasterData!$D$3:$D$18,0)),ISNUMBER(MATCH(L131,MasterData!$C$3:$C$18,0))),
    DATEDIF(E131,I131,"d"),
    DATEDIF(E131,TODAY(),"d"))</f>
        <v>38</v>
      </c>
      <c r="S131">
        <f t="shared" ref="S131:S191" ca="1" si="6">IF(AND($R131&gt;=0,$R131&lt;=7),1,0)</f>
        <v>0</v>
      </c>
      <c r="T131">
        <f t="shared" ref="T131:T191" ca="1" si="7">IF(AND($R131&gt;7,R131&lt;=30),1,0)</f>
        <v>0</v>
      </c>
      <c r="U131">
        <f t="shared" ref="U131:U191" ca="1" si="8">IF($R131&gt;30,1,0)</f>
        <v>1</v>
      </c>
    </row>
    <row r="132" spans="1:21" x14ac:dyDescent="0.35">
      <c r="A132">
        <v>6000141573</v>
      </c>
      <c r="B132" t="s">
        <v>547</v>
      </c>
      <c r="C132" t="s">
        <v>230</v>
      </c>
      <c r="D132" s="34" t="s">
        <v>480</v>
      </c>
      <c r="E132" s="1">
        <v>45805</v>
      </c>
      <c r="F132" s="1"/>
      <c r="G132" t="s">
        <v>275</v>
      </c>
      <c r="H132" t="s">
        <v>233</v>
      </c>
      <c r="I132" s="1">
        <v>45835</v>
      </c>
      <c r="J132" t="s">
        <v>234</v>
      </c>
      <c r="K132" t="s">
        <v>241</v>
      </c>
      <c r="L132" t="s">
        <v>171</v>
      </c>
      <c r="M132" t="s">
        <v>548</v>
      </c>
      <c r="N132" t="s">
        <v>237</v>
      </c>
      <c r="O132" t="s">
        <v>230</v>
      </c>
      <c r="P132" s="193" t="str">
        <f>IF(OR(AND(A132&lt;&gt;"",COUNTIF(Bugs!B:B,A132)&gt;0),AND(B132&lt;&gt;"",COUNTIF(Bugs!A:A,B132)&gt;0)),"Y","")</f>
        <v/>
      </c>
      <c r="Q132" s="193" t="str">
        <f>IF(OR(
    AND(COUNTIF(Bugs!A:A,B132)&gt;0,ISNUMBER(SEARCH("x",INDEX(Bugs!C:C,MATCH(B132,Bugs!A:A,0))))),
    AND(COUNTIF(Bugs!B:B,B132)&gt;0,ISNUMBER(SEARCH("x",INDEX(Bugs!C:C,MATCH(B132,Bugs!B:B,0))))),
    AND(COUNTIF(Bugs!A:A,B132)&gt;0,ISNUMBER(SEARCH("x",INDEX(Bugs!D:D,MATCH(B132,Bugs!A:A,0))))),
    AND(COUNTIF(Bugs!B:B,B132)&gt;0,ISNUMBER(SEARCH("x",INDEX(Bugs!D:D,MATCH(B132,Bugs!B:B,0)))))
),"Y","")</f>
        <v/>
      </c>
      <c r="R132">
        <f ca="1">IF(OR(ISNUMBER(MATCH(L132,MasterData!$D$3:$D$18,0)),ISNUMBER(MATCH(L132,MasterData!$C$3:$C$18,0))),
    DATEDIF(E132,I132,"d"),
    DATEDIF(E132,TODAY(),"d"))</f>
        <v>30</v>
      </c>
      <c r="S132">
        <f t="shared" ca="1" si="6"/>
        <v>0</v>
      </c>
      <c r="T132">
        <f t="shared" ca="1" si="7"/>
        <v>1</v>
      </c>
      <c r="U132">
        <f t="shared" ca="1" si="8"/>
        <v>0</v>
      </c>
    </row>
    <row r="133" spans="1:21" x14ac:dyDescent="0.35">
      <c r="A133">
        <v>6000141657</v>
      </c>
      <c r="B133" t="s">
        <v>549</v>
      </c>
      <c r="C133" t="s">
        <v>230</v>
      </c>
      <c r="D133" s="34" t="s">
        <v>231</v>
      </c>
      <c r="E133" s="1">
        <v>45806</v>
      </c>
      <c r="F133" s="1"/>
      <c r="G133" t="s">
        <v>453</v>
      </c>
      <c r="H133" t="s">
        <v>233</v>
      </c>
      <c r="I133" s="1">
        <v>45839</v>
      </c>
      <c r="J133" t="s">
        <v>234</v>
      </c>
      <c r="K133" t="s">
        <v>235</v>
      </c>
      <c r="L133" t="s">
        <v>171</v>
      </c>
      <c r="M133" t="s">
        <v>550</v>
      </c>
      <c r="N133" t="s">
        <v>237</v>
      </c>
      <c r="O133" t="s">
        <v>230</v>
      </c>
      <c r="P133" s="193" t="str">
        <f>IF(OR(AND(A133&lt;&gt;"",COUNTIF(Bugs!B:B,A133)&gt;0),AND(B133&lt;&gt;"",COUNTIF(Bugs!A:A,B133)&gt;0)),"Y","")</f>
        <v/>
      </c>
      <c r="Q133" s="193" t="str">
        <f>IF(OR(
    AND(COUNTIF(Bugs!A:A,B133)&gt;0,ISNUMBER(SEARCH("x",INDEX(Bugs!C:C,MATCH(B133,Bugs!A:A,0))))),
    AND(COUNTIF(Bugs!B:B,B133)&gt;0,ISNUMBER(SEARCH("x",INDEX(Bugs!C:C,MATCH(B133,Bugs!B:B,0))))),
    AND(COUNTIF(Bugs!A:A,B133)&gt;0,ISNUMBER(SEARCH("x",INDEX(Bugs!D:D,MATCH(B133,Bugs!A:A,0))))),
    AND(COUNTIF(Bugs!B:B,B133)&gt;0,ISNUMBER(SEARCH("x",INDEX(Bugs!D:D,MATCH(B133,Bugs!B:B,0)))))
),"Y","")</f>
        <v/>
      </c>
      <c r="R133">
        <f ca="1">IF(OR(ISNUMBER(MATCH(L133,MasterData!$D$3:$D$18,0)),ISNUMBER(MATCH(L133,MasterData!$C$3:$C$18,0))),
    DATEDIF(E133,I133,"d"),
    DATEDIF(E133,TODAY(),"d"))</f>
        <v>33</v>
      </c>
      <c r="S133">
        <f t="shared" ca="1" si="6"/>
        <v>0</v>
      </c>
      <c r="T133">
        <f t="shared" ca="1" si="7"/>
        <v>0</v>
      </c>
      <c r="U133">
        <f t="shared" ca="1" si="8"/>
        <v>1</v>
      </c>
    </row>
    <row r="134" spans="1:21" x14ac:dyDescent="0.35">
      <c r="A134">
        <v>6000141721</v>
      </c>
      <c r="B134" t="s">
        <v>551</v>
      </c>
      <c r="C134" t="s">
        <v>230</v>
      </c>
      <c r="D134" s="34" t="s">
        <v>480</v>
      </c>
      <c r="E134" s="1">
        <v>45807</v>
      </c>
      <c r="F134" s="1"/>
      <c r="G134" t="s">
        <v>552</v>
      </c>
      <c r="H134" t="s">
        <v>240</v>
      </c>
      <c r="I134" s="1">
        <v>45814</v>
      </c>
      <c r="J134" t="s">
        <v>234</v>
      </c>
      <c r="K134" t="s">
        <v>241</v>
      </c>
      <c r="L134" t="s">
        <v>171</v>
      </c>
      <c r="M134" t="s">
        <v>553</v>
      </c>
      <c r="N134" t="s">
        <v>237</v>
      </c>
      <c r="O134" t="s">
        <v>230</v>
      </c>
      <c r="P134" s="193" t="str">
        <f>IF(OR(AND(A134&lt;&gt;"",COUNTIF(Bugs!B:B,A134)&gt;0),AND(B134&lt;&gt;"",COUNTIF(Bugs!A:A,B134)&gt;0)),"Y","")</f>
        <v/>
      </c>
      <c r="Q134" s="193" t="str">
        <f>IF(OR(
    AND(COUNTIF(Bugs!A:A,B134)&gt;0,ISNUMBER(SEARCH("x",INDEX(Bugs!C:C,MATCH(B134,Bugs!A:A,0))))),
    AND(COUNTIF(Bugs!B:B,B134)&gt;0,ISNUMBER(SEARCH("x",INDEX(Bugs!C:C,MATCH(B134,Bugs!B:B,0))))),
    AND(COUNTIF(Bugs!A:A,B134)&gt;0,ISNUMBER(SEARCH("x",INDEX(Bugs!D:D,MATCH(B134,Bugs!A:A,0))))),
    AND(COUNTIF(Bugs!B:B,B134)&gt;0,ISNUMBER(SEARCH("x",INDEX(Bugs!D:D,MATCH(B134,Bugs!B:B,0)))))
),"Y","")</f>
        <v/>
      </c>
      <c r="R134">
        <f ca="1">IF(OR(ISNUMBER(MATCH(L134,MasterData!$D$3:$D$18,0)),ISNUMBER(MATCH(L134,MasterData!$C$3:$C$18,0))),
    DATEDIF(E134,I134,"d"),
    DATEDIF(E134,TODAY(),"d"))</f>
        <v>7</v>
      </c>
      <c r="S134">
        <f t="shared" ca="1" si="6"/>
        <v>1</v>
      </c>
      <c r="T134">
        <f t="shared" ca="1" si="7"/>
        <v>0</v>
      </c>
      <c r="U134">
        <f t="shared" ca="1" si="8"/>
        <v>0</v>
      </c>
    </row>
    <row r="135" spans="1:21" x14ac:dyDescent="0.35">
      <c r="A135">
        <v>6000141724</v>
      </c>
      <c r="B135" t="s">
        <v>554</v>
      </c>
      <c r="C135" t="s">
        <v>230</v>
      </c>
      <c r="D135" s="34" t="s">
        <v>480</v>
      </c>
      <c r="E135" s="1">
        <v>45807</v>
      </c>
      <c r="F135" s="1"/>
      <c r="G135" t="s">
        <v>275</v>
      </c>
      <c r="H135" t="s">
        <v>240</v>
      </c>
      <c r="I135" s="1">
        <v>45814</v>
      </c>
      <c r="J135" t="s">
        <v>234</v>
      </c>
      <c r="K135" t="s">
        <v>347</v>
      </c>
      <c r="L135" t="s">
        <v>171</v>
      </c>
      <c r="M135" t="s">
        <v>555</v>
      </c>
      <c r="N135" t="s">
        <v>237</v>
      </c>
      <c r="O135" t="s">
        <v>230</v>
      </c>
      <c r="P135" s="193" t="str">
        <f>IF(OR(AND(A135&lt;&gt;"",COUNTIF(Bugs!B:B,A135)&gt;0),AND(B135&lt;&gt;"",COUNTIF(Bugs!A:A,B135)&gt;0)),"Y","")</f>
        <v/>
      </c>
      <c r="Q135" s="193" t="str">
        <f>IF(OR(
    AND(COUNTIF(Bugs!A:A,B135)&gt;0,ISNUMBER(SEARCH("x",INDEX(Bugs!C:C,MATCH(B135,Bugs!A:A,0))))),
    AND(COUNTIF(Bugs!B:B,B135)&gt;0,ISNUMBER(SEARCH("x",INDEX(Bugs!C:C,MATCH(B135,Bugs!B:B,0))))),
    AND(COUNTIF(Bugs!A:A,B135)&gt;0,ISNUMBER(SEARCH("x",INDEX(Bugs!D:D,MATCH(B135,Bugs!A:A,0))))),
    AND(COUNTIF(Bugs!B:B,B135)&gt;0,ISNUMBER(SEARCH("x",INDEX(Bugs!D:D,MATCH(B135,Bugs!B:B,0)))))
),"Y","")</f>
        <v/>
      </c>
      <c r="R135">
        <f ca="1">IF(OR(ISNUMBER(MATCH(L135,MasterData!$D$3:$D$18,0)),ISNUMBER(MATCH(L135,MasterData!$C$3:$C$18,0))),
    DATEDIF(E135,I135,"d"),
    DATEDIF(E135,TODAY(),"d"))</f>
        <v>7</v>
      </c>
      <c r="S135">
        <f t="shared" ca="1" si="6"/>
        <v>1</v>
      </c>
      <c r="T135">
        <f t="shared" ca="1" si="7"/>
        <v>0</v>
      </c>
      <c r="U135">
        <f t="shared" ca="1" si="8"/>
        <v>0</v>
      </c>
    </row>
    <row r="136" spans="1:21" x14ac:dyDescent="0.35">
      <c r="A136">
        <v>6000141747</v>
      </c>
      <c r="B136" t="s">
        <v>556</v>
      </c>
      <c r="C136" t="s">
        <v>230</v>
      </c>
      <c r="D136" s="34" t="s">
        <v>254</v>
      </c>
      <c r="E136" s="1">
        <v>45807</v>
      </c>
      <c r="F136" s="1">
        <v>45812</v>
      </c>
      <c r="G136" t="s">
        <v>255</v>
      </c>
      <c r="H136" t="s">
        <v>240</v>
      </c>
      <c r="I136" s="1">
        <v>45820</v>
      </c>
      <c r="J136" t="s">
        <v>234</v>
      </c>
      <c r="K136" t="s">
        <v>347</v>
      </c>
      <c r="L136" t="s">
        <v>171</v>
      </c>
      <c r="M136" t="s">
        <v>557</v>
      </c>
      <c r="N136" t="s">
        <v>237</v>
      </c>
      <c r="O136" t="s">
        <v>230</v>
      </c>
      <c r="P136" s="193" t="str">
        <f>IF(OR(AND(A136&lt;&gt;"",COUNTIF(Bugs!B:B,A136)&gt;0),AND(B136&lt;&gt;"",COUNTIF(Bugs!A:A,B136)&gt;0)),"Y","")</f>
        <v/>
      </c>
      <c r="Q136" s="193" t="str">
        <f>IF(OR(
    AND(COUNTIF(Bugs!A:A,B136)&gt;0,ISNUMBER(SEARCH("x",INDEX(Bugs!C:C,MATCH(B136,Bugs!A:A,0))))),
    AND(COUNTIF(Bugs!B:B,B136)&gt;0,ISNUMBER(SEARCH("x",INDEX(Bugs!C:C,MATCH(B136,Bugs!B:B,0))))),
    AND(COUNTIF(Bugs!A:A,B136)&gt;0,ISNUMBER(SEARCH("x",INDEX(Bugs!D:D,MATCH(B136,Bugs!A:A,0))))),
    AND(COUNTIF(Bugs!B:B,B136)&gt;0,ISNUMBER(SEARCH("x",INDEX(Bugs!D:D,MATCH(B136,Bugs!B:B,0)))))
),"Y","")</f>
        <v/>
      </c>
      <c r="R136">
        <f ca="1">IF(OR(ISNUMBER(MATCH(L136,MasterData!$D$3:$D$18,0)),ISNUMBER(MATCH(L136,MasterData!$C$3:$C$18,0))),
    DATEDIF(E136,I136,"d"),
    DATEDIF(E136,TODAY(),"d"))</f>
        <v>13</v>
      </c>
      <c r="S136">
        <f t="shared" ca="1" si="6"/>
        <v>0</v>
      </c>
      <c r="T136">
        <f t="shared" ca="1" si="7"/>
        <v>1</v>
      </c>
      <c r="U136">
        <f t="shared" ca="1" si="8"/>
        <v>0</v>
      </c>
    </row>
    <row r="137" spans="1:21" x14ac:dyDescent="0.35">
      <c r="A137">
        <v>6000141793</v>
      </c>
      <c r="B137" t="s">
        <v>558</v>
      </c>
      <c r="C137" t="s">
        <v>230</v>
      </c>
      <c r="D137" s="34" t="s">
        <v>480</v>
      </c>
      <c r="E137" s="1">
        <v>45810</v>
      </c>
      <c r="F137" s="1">
        <v>45828</v>
      </c>
      <c r="G137" t="s">
        <v>559</v>
      </c>
      <c r="H137" t="s">
        <v>233</v>
      </c>
      <c r="I137" s="1">
        <v>45833</v>
      </c>
      <c r="J137" t="s">
        <v>234</v>
      </c>
      <c r="K137" t="s">
        <v>241</v>
      </c>
      <c r="L137" t="s">
        <v>171</v>
      </c>
      <c r="M137" t="s">
        <v>561</v>
      </c>
      <c r="N137" t="s">
        <v>237</v>
      </c>
      <c r="O137" t="s">
        <v>230</v>
      </c>
      <c r="P137" s="193" t="str">
        <f>IF(OR(AND(A137&lt;&gt;"",COUNTIF(Bugs!B:B,A137)&gt;0),AND(B137&lt;&gt;"",COUNTIF(Bugs!A:A,B137)&gt;0)),"Y","")</f>
        <v/>
      </c>
      <c r="Q137" s="193" t="str">
        <f>IF(OR(
    AND(COUNTIF(Bugs!A:A,B137)&gt;0,ISNUMBER(SEARCH("x",INDEX(Bugs!C:C,MATCH(B137,Bugs!A:A,0))))),
    AND(COUNTIF(Bugs!B:B,B137)&gt;0,ISNUMBER(SEARCH("x",INDEX(Bugs!C:C,MATCH(B137,Bugs!B:B,0))))),
    AND(COUNTIF(Bugs!A:A,B137)&gt;0,ISNUMBER(SEARCH("x",INDEX(Bugs!D:D,MATCH(B137,Bugs!A:A,0))))),
    AND(COUNTIF(Bugs!B:B,B137)&gt;0,ISNUMBER(SEARCH("x",INDEX(Bugs!D:D,MATCH(B137,Bugs!B:B,0)))))
),"Y","")</f>
        <v/>
      </c>
      <c r="R137">
        <f ca="1">IF(OR(ISNUMBER(MATCH(L137,MasterData!$D$3:$D$18,0)),ISNUMBER(MATCH(L137,MasterData!$C$3:$C$18,0))),
    DATEDIF(E137,I137,"d"),
    DATEDIF(E137,TODAY(),"d"))</f>
        <v>23</v>
      </c>
      <c r="S137">
        <f t="shared" ca="1" si="6"/>
        <v>0</v>
      </c>
      <c r="T137">
        <f t="shared" ca="1" si="7"/>
        <v>1</v>
      </c>
      <c r="U137">
        <f t="shared" ca="1" si="8"/>
        <v>0</v>
      </c>
    </row>
    <row r="138" spans="1:21" x14ac:dyDescent="0.35">
      <c r="A138">
        <v>6000141959</v>
      </c>
      <c r="B138" t="s">
        <v>562</v>
      </c>
      <c r="C138" t="s">
        <v>230</v>
      </c>
      <c r="D138" s="34" t="s">
        <v>506</v>
      </c>
      <c r="E138" s="1">
        <v>45811</v>
      </c>
      <c r="F138" s="1"/>
      <c r="G138" t="s">
        <v>507</v>
      </c>
      <c r="H138" t="s">
        <v>233</v>
      </c>
      <c r="I138" s="1">
        <v>45819</v>
      </c>
      <c r="J138" t="s">
        <v>234</v>
      </c>
      <c r="K138" t="s">
        <v>235</v>
      </c>
      <c r="L138" t="s">
        <v>171</v>
      </c>
      <c r="M138" t="s">
        <v>563</v>
      </c>
      <c r="N138" t="s">
        <v>237</v>
      </c>
      <c r="O138" t="s">
        <v>230</v>
      </c>
      <c r="P138" s="193" t="str">
        <f>IF(OR(AND(A138&lt;&gt;"",COUNTIF(Bugs!B:B,A138)&gt;0),AND(B138&lt;&gt;"",COUNTIF(Bugs!A:A,B138)&gt;0)),"Y","")</f>
        <v/>
      </c>
      <c r="Q138" s="193" t="str">
        <f>IF(OR(
    AND(COUNTIF(Bugs!A:A,B138)&gt;0,ISNUMBER(SEARCH("x",INDEX(Bugs!C:C,MATCH(B138,Bugs!A:A,0))))),
    AND(COUNTIF(Bugs!B:B,B138)&gt;0,ISNUMBER(SEARCH("x",INDEX(Bugs!C:C,MATCH(B138,Bugs!B:B,0))))),
    AND(COUNTIF(Bugs!A:A,B138)&gt;0,ISNUMBER(SEARCH("x",INDEX(Bugs!D:D,MATCH(B138,Bugs!A:A,0))))),
    AND(COUNTIF(Bugs!B:B,B138)&gt;0,ISNUMBER(SEARCH("x",INDEX(Bugs!D:D,MATCH(B138,Bugs!B:B,0)))))
),"Y","")</f>
        <v/>
      </c>
      <c r="R138">
        <f ca="1">IF(OR(ISNUMBER(MATCH(L138,MasterData!$D$3:$D$18,0)),ISNUMBER(MATCH(L138,MasterData!$C$3:$C$18,0))),
    DATEDIF(E138,I138,"d"),
    DATEDIF(E138,TODAY(),"d"))</f>
        <v>8</v>
      </c>
      <c r="S138">
        <f t="shared" ca="1" si="6"/>
        <v>0</v>
      </c>
      <c r="T138">
        <f t="shared" ca="1" si="7"/>
        <v>1</v>
      </c>
      <c r="U138">
        <f t="shared" ca="1" si="8"/>
        <v>0</v>
      </c>
    </row>
    <row r="139" spans="1:21" x14ac:dyDescent="0.35">
      <c r="A139">
        <v>6000142018</v>
      </c>
      <c r="B139" t="s">
        <v>564</v>
      </c>
      <c r="C139" t="s">
        <v>230</v>
      </c>
      <c r="D139" s="34" t="s">
        <v>231</v>
      </c>
      <c r="E139" s="1">
        <v>45811</v>
      </c>
      <c r="F139" s="1">
        <v>45817</v>
      </c>
      <c r="G139" t="s">
        <v>293</v>
      </c>
      <c r="H139" t="s">
        <v>377</v>
      </c>
      <c r="I139" s="1">
        <v>45819</v>
      </c>
      <c r="J139" t="s">
        <v>234</v>
      </c>
      <c r="K139" t="s">
        <v>241</v>
      </c>
      <c r="L139" t="s">
        <v>171</v>
      </c>
      <c r="M139" t="s">
        <v>565</v>
      </c>
      <c r="N139" t="s">
        <v>237</v>
      </c>
      <c r="O139" t="s">
        <v>230</v>
      </c>
      <c r="P139" s="193" t="str">
        <f>IF(OR(AND(A139&lt;&gt;"",COUNTIF(Bugs!B:B,A139)&gt;0),AND(B139&lt;&gt;"",COUNTIF(Bugs!A:A,B139)&gt;0)),"Y","")</f>
        <v/>
      </c>
      <c r="Q139" s="193" t="str">
        <f>IF(OR(
    AND(COUNTIF(Bugs!A:A,B139)&gt;0,ISNUMBER(SEARCH("x",INDEX(Bugs!C:C,MATCH(B139,Bugs!A:A,0))))),
    AND(COUNTIF(Bugs!B:B,B139)&gt;0,ISNUMBER(SEARCH("x",INDEX(Bugs!C:C,MATCH(B139,Bugs!B:B,0))))),
    AND(COUNTIF(Bugs!A:A,B139)&gt;0,ISNUMBER(SEARCH("x",INDEX(Bugs!D:D,MATCH(B139,Bugs!A:A,0))))),
    AND(COUNTIF(Bugs!B:B,B139)&gt;0,ISNUMBER(SEARCH("x",INDEX(Bugs!D:D,MATCH(B139,Bugs!B:B,0)))))
),"Y","")</f>
        <v/>
      </c>
      <c r="R139">
        <f ca="1">IF(OR(ISNUMBER(MATCH(L139,MasterData!$D$3:$D$18,0)),ISNUMBER(MATCH(L139,MasterData!$C$3:$C$18,0))),
    DATEDIF(E139,I139,"d"),
    DATEDIF(E139,TODAY(),"d"))</f>
        <v>8</v>
      </c>
      <c r="S139">
        <f t="shared" ca="1" si="6"/>
        <v>0</v>
      </c>
      <c r="T139">
        <f t="shared" ca="1" si="7"/>
        <v>1</v>
      </c>
      <c r="U139">
        <f t="shared" ca="1" si="8"/>
        <v>0</v>
      </c>
    </row>
    <row r="140" spans="1:21" x14ac:dyDescent="0.35">
      <c r="A140">
        <v>6000142063</v>
      </c>
      <c r="B140" t="s">
        <v>566</v>
      </c>
      <c r="C140" t="s">
        <v>230</v>
      </c>
      <c r="D140" s="34" t="s">
        <v>480</v>
      </c>
      <c r="E140" s="1">
        <v>45811</v>
      </c>
      <c r="F140" s="1"/>
      <c r="G140" t="s">
        <v>329</v>
      </c>
      <c r="H140" t="s">
        <v>233</v>
      </c>
      <c r="I140" s="1">
        <v>45819</v>
      </c>
      <c r="J140" t="s">
        <v>234</v>
      </c>
      <c r="K140" t="s">
        <v>241</v>
      </c>
      <c r="L140" t="s">
        <v>171</v>
      </c>
      <c r="M140" t="s">
        <v>567</v>
      </c>
      <c r="N140" t="s">
        <v>237</v>
      </c>
      <c r="O140" t="s">
        <v>230</v>
      </c>
      <c r="P140" s="193" t="str">
        <f>IF(OR(AND(A140&lt;&gt;"",COUNTIF(Bugs!B:B,A140)&gt;0),AND(B140&lt;&gt;"",COUNTIF(Bugs!A:A,B140)&gt;0)),"Y","")</f>
        <v/>
      </c>
      <c r="Q140" s="193" t="str">
        <f>IF(OR(
    AND(COUNTIF(Bugs!A:A,B140)&gt;0,ISNUMBER(SEARCH("x",INDEX(Bugs!C:C,MATCH(B140,Bugs!A:A,0))))),
    AND(COUNTIF(Bugs!B:B,B140)&gt;0,ISNUMBER(SEARCH("x",INDEX(Bugs!C:C,MATCH(B140,Bugs!B:B,0))))),
    AND(COUNTIF(Bugs!A:A,B140)&gt;0,ISNUMBER(SEARCH("x",INDEX(Bugs!D:D,MATCH(B140,Bugs!A:A,0))))),
    AND(COUNTIF(Bugs!B:B,B140)&gt;0,ISNUMBER(SEARCH("x",INDEX(Bugs!D:D,MATCH(B140,Bugs!B:B,0)))))
),"Y","")</f>
        <v/>
      </c>
      <c r="R140">
        <f ca="1">IF(OR(ISNUMBER(MATCH(L140,MasterData!$D$3:$D$18,0)),ISNUMBER(MATCH(L140,MasterData!$C$3:$C$18,0))),
    DATEDIF(E140,I140,"d"),
    DATEDIF(E140,TODAY(),"d"))</f>
        <v>8</v>
      </c>
      <c r="S140">
        <f t="shared" ca="1" si="6"/>
        <v>0</v>
      </c>
      <c r="T140">
        <f t="shared" ca="1" si="7"/>
        <v>1</v>
      </c>
      <c r="U140">
        <f t="shared" ca="1" si="8"/>
        <v>0</v>
      </c>
    </row>
    <row r="141" spans="1:21" x14ac:dyDescent="0.35">
      <c r="A141">
        <v>6000142101</v>
      </c>
      <c r="B141" t="s">
        <v>568</v>
      </c>
      <c r="C141" t="s">
        <v>230</v>
      </c>
      <c r="D141" s="34" t="s">
        <v>506</v>
      </c>
      <c r="E141" s="1">
        <v>45812</v>
      </c>
      <c r="F141" s="1"/>
      <c r="G141" t="s">
        <v>534</v>
      </c>
      <c r="H141" t="s">
        <v>233</v>
      </c>
      <c r="I141" s="1">
        <v>45846</v>
      </c>
      <c r="J141" t="s">
        <v>234</v>
      </c>
      <c r="K141" t="s">
        <v>235</v>
      </c>
      <c r="L141" t="s">
        <v>171</v>
      </c>
      <c r="M141" t="s">
        <v>569</v>
      </c>
      <c r="N141" t="s">
        <v>237</v>
      </c>
      <c r="O141" t="s">
        <v>230</v>
      </c>
      <c r="P141" s="193" t="str">
        <f>IF(OR(AND(A141&lt;&gt;"",COUNTIF(Bugs!B:B,A141)&gt;0),AND(B141&lt;&gt;"",COUNTIF(Bugs!A:A,B141)&gt;0)),"Y","")</f>
        <v/>
      </c>
      <c r="Q141" s="193" t="str">
        <f>IF(OR(
    AND(COUNTIF(Bugs!A:A,B141)&gt;0,ISNUMBER(SEARCH("x",INDEX(Bugs!C:C,MATCH(B141,Bugs!A:A,0))))),
    AND(COUNTIF(Bugs!B:B,B141)&gt;0,ISNUMBER(SEARCH("x",INDEX(Bugs!C:C,MATCH(B141,Bugs!B:B,0))))),
    AND(COUNTIF(Bugs!A:A,B141)&gt;0,ISNUMBER(SEARCH("x",INDEX(Bugs!D:D,MATCH(B141,Bugs!A:A,0))))),
    AND(COUNTIF(Bugs!B:B,B141)&gt;0,ISNUMBER(SEARCH("x",INDEX(Bugs!D:D,MATCH(B141,Bugs!B:B,0)))))
),"Y","")</f>
        <v/>
      </c>
      <c r="R141">
        <f ca="1">IF(OR(ISNUMBER(MATCH(L141,MasterData!$D$3:$D$18,0)),ISNUMBER(MATCH(L141,MasterData!$C$3:$C$18,0))),
    DATEDIF(E141,I141,"d"),
    DATEDIF(E141,TODAY(),"d"))</f>
        <v>34</v>
      </c>
      <c r="S141">
        <f t="shared" ca="1" si="6"/>
        <v>0</v>
      </c>
      <c r="T141">
        <f t="shared" ca="1" si="7"/>
        <v>0</v>
      </c>
      <c r="U141">
        <f t="shared" ca="1" si="8"/>
        <v>1</v>
      </c>
    </row>
    <row r="142" spans="1:21" x14ac:dyDescent="0.35">
      <c r="A142">
        <v>6000142210</v>
      </c>
      <c r="B142" t="s">
        <v>570</v>
      </c>
      <c r="C142" t="s">
        <v>230</v>
      </c>
      <c r="D142" s="34" t="s">
        <v>449</v>
      </c>
      <c r="E142" s="1">
        <v>45812</v>
      </c>
      <c r="F142" s="1"/>
      <c r="G142" t="s">
        <v>450</v>
      </c>
      <c r="H142" t="s">
        <v>233</v>
      </c>
      <c r="I142" s="1">
        <v>45820</v>
      </c>
      <c r="J142" t="s">
        <v>234</v>
      </c>
      <c r="K142" t="s">
        <v>241</v>
      </c>
      <c r="L142" t="s">
        <v>171</v>
      </c>
      <c r="M142" t="s">
        <v>571</v>
      </c>
      <c r="N142" t="s">
        <v>237</v>
      </c>
      <c r="O142" t="s">
        <v>230</v>
      </c>
      <c r="P142" s="193" t="str">
        <f>IF(OR(AND(A142&lt;&gt;"",COUNTIF(Bugs!B:B,A142)&gt;0),AND(B142&lt;&gt;"",COUNTIF(Bugs!A:A,B142)&gt;0)),"Y","")</f>
        <v/>
      </c>
      <c r="Q142" s="193" t="str">
        <f>IF(OR(
    AND(COUNTIF(Bugs!A:A,B142)&gt;0,ISNUMBER(SEARCH("x",INDEX(Bugs!C:C,MATCH(B142,Bugs!A:A,0))))),
    AND(COUNTIF(Bugs!B:B,B142)&gt;0,ISNUMBER(SEARCH("x",INDEX(Bugs!C:C,MATCH(B142,Bugs!B:B,0))))),
    AND(COUNTIF(Bugs!A:A,B142)&gt;0,ISNUMBER(SEARCH("x",INDEX(Bugs!D:D,MATCH(B142,Bugs!A:A,0))))),
    AND(COUNTIF(Bugs!B:B,B142)&gt;0,ISNUMBER(SEARCH("x",INDEX(Bugs!D:D,MATCH(B142,Bugs!B:B,0)))))
),"Y","")</f>
        <v/>
      </c>
      <c r="R142">
        <f ca="1">IF(OR(ISNUMBER(MATCH(L142,MasterData!$D$3:$D$18,0)),ISNUMBER(MATCH(L142,MasterData!$C$3:$C$18,0))),
    DATEDIF(E142,I142,"d"),
    DATEDIF(E142,TODAY(),"d"))</f>
        <v>8</v>
      </c>
      <c r="S142">
        <f t="shared" ca="1" si="6"/>
        <v>0</v>
      </c>
      <c r="T142">
        <f t="shared" ca="1" si="7"/>
        <v>1</v>
      </c>
      <c r="U142">
        <f t="shared" ca="1" si="8"/>
        <v>0</v>
      </c>
    </row>
    <row r="143" spans="1:21" x14ac:dyDescent="0.35">
      <c r="A143">
        <v>6000142258</v>
      </c>
      <c r="B143" t="s">
        <v>572</v>
      </c>
      <c r="C143" t="s">
        <v>230</v>
      </c>
      <c r="D143" s="34" t="s">
        <v>254</v>
      </c>
      <c r="E143" s="1">
        <v>45812</v>
      </c>
      <c r="F143" s="1"/>
      <c r="G143" t="s">
        <v>268</v>
      </c>
      <c r="H143" t="s">
        <v>233</v>
      </c>
      <c r="I143" s="1">
        <v>45831</v>
      </c>
      <c r="J143" t="s">
        <v>234</v>
      </c>
      <c r="K143" t="s">
        <v>235</v>
      </c>
      <c r="L143" t="s">
        <v>171</v>
      </c>
      <c r="M143" t="s">
        <v>573</v>
      </c>
      <c r="N143" t="s">
        <v>237</v>
      </c>
      <c r="O143" t="s">
        <v>230</v>
      </c>
      <c r="P143" s="193" t="str">
        <f>IF(OR(AND(A143&lt;&gt;"",COUNTIF(Bugs!B:B,A143)&gt;0),AND(B143&lt;&gt;"",COUNTIF(Bugs!A:A,B143)&gt;0)),"Y","")</f>
        <v/>
      </c>
      <c r="Q143" s="193" t="str">
        <f>IF(OR(
    AND(COUNTIF(Bugs!A:A,B143)&gt;0,ISNUMBER(SEARCH("x",INDEX(Bugs!C:C,MATCH(B143,Bugs!A:A,0))))),
    AND(COUNTIF(Bugs!B:B,B143)&gt;0,ISNUMBER(SEARCH("x",INDEX(Bugs!C:C,MATCH(B143,Bugs!B:B,0))))),
    AND(COUNTIF(Bugs!A:A,B143)&gt;0,ISNUMBER(SEARCH("x",INDEX(Bugs!D:D,MATCH(B143,Bugs!A:A,0))))),
    AND(COUNTIF(Bugs!B:B,B143)&gt;0,ISNUMBER(SEARCH("x",INDEX(Bugs!D:D,MATCH(B143,Bugs!B:B,0)))))
),"Y","")</f>
        <v/>
      </c>
      <c r="R143">
        <f ca="1">IF(OR(ISNUMBER(MATCH(L143,MasterData!$D$3:$D$18,0)),ISNUMBER(MATCH(L143,MasterData!$C$3:$C$18,0))),
    DATEDIF(E143,I143,"d"),
    DATEDIF(E143,TODAY(),"d"))</f>
        <v>19</v>
      </c>
      <c r="S143">
        <f t="shared" ca="1" si="6"/>
        <v>0</v>
      </c>
      <c r="T143">
        <f t="shared" ca="1" si="7"/>
        <v>1</v>
      </c>
      <c r="U143">
        <f t="shared" ca="1" si="8"/>
        <v>0</v>
      </c>
    </row>
    <row r="144" spans="1:21" x14ac:dyDescent="0.35">
      <c r="A144">
        <v>6000142276</v>
      </c>
      <c r="B144" t="s">
        <v>574</v>
      </c>
      <c r="C144" t="s">
        <v>230</v>
      </c>
      <c r="D144" s="34" t="s">
        <v>506</v>
      </c>
      <c r="E144" s="1">
        <v>45812</v>
      </c>
      <c r="F144" s="1"/>
      <c r="G144" t="s">
        <v>575</v>
      </c>
      <c r="H144" t="s">
        <v>233</v>
      </c>
      <c r="I144" s="1">
        <v>45855</v>
      </c>
      <c r="J144" t="s">
        <v>234</v>
      </c>
      <c r="K144" t="s">
        <v>235</v>
      </c>
      <c r="L144" t="s">
        <v>171</v>
      </c>
      <c r="M144" t="s">
        <v>576</v>
      </c>
      <c r="N144" t="s">
        <v>237</v>
      </c>
      <c r="O144" t="s">
        <v>230</v>
      </c>
      <c r="P144" s="193" t="str">
        <f>IF(OR(AND(A144&lt;&gt;"",COUNTIF(Bugs!B:B,A144)&gt;0),AND(B144&lt;&gt;"",COUNTIF(Bugs!A:A,B144)&gt;0)),"Y","")</f>
        <v/>
      </c>
      <c r="Q144" s="193" t="str">
        <f>IF(OR(
    AND(COUNTIF(Bugs!A:A,B144)&gt;0,ISNUMBER(SEARCH("x",INDEX(Bugs!C:C,MATCH(B144,Bugs!A:A,0))))),
    AND(COUNTIF(Bugs!B:B,B144)&gt;0,ISNUMBER(SEARCH("x",INDEX(Bugs!C:C,MATCH(B144,Bugs!B:B,0))))),
    AND(COUNTIF(Bugs!A:A,B144)&gt;0,ISNUMBER(SEARCH("x",INDEX(Bugs!D:D,MATCH(B144,Bugs!A:A,0))))),
    AND(COUNTIF(Bugs!B:B,B144)&gt;0,ISNUMBER(SEARCH("x",INDEX(Bugs!D:D,MATCH(B144,Bugs!B:B,0)))))
),"Y","")</f>
        <v/>
      </c>
      <c r="R144">
        <f ca="1">IF(OR(ISNUMBER(MATCH(L144,MasterData!$D$3:$D$18,0)),ISNUMBER(MATCH(L144,MasterData!$C$3:$C$18,0))),
    DATEDIF(E144,I144,"d"),
    DATEDIF(E144,TODAY(),"d"))</f>
        <v>43</v>
      </c>
      <c r="S144">
        <f t="shared" ca="1" si="6"/>
        <v>0</v>
      </c>
      <c r="T144">
        <f t="shared" ca="1" si="7"/>
        <v>0</v>
      </c>
      <c r="U144">
        <f t="shared" ca="1" si="8"/>
        <v>1</v>
      </c>
    </row>
    <row r="145" spans="1:21" x14ac:dyDescent="0.35">
      <c r="A145">
        <v>6000142286</v>
      </c>
      <c r="B145" t="s">
        <v>600</v>
      </c>
      <c r="C145" t="s">
        <v>230</v>
      </c>
      <c r="D145" s="34" t="s">
        <v>231</v>
      </c>
      <c r="E145" s="1">
        <v>45813</v>
      </c>
      <c r="F145" s="1"/>
      <c r="G145" t="s">
        <v>318</v>
      </c>
      <c r="H145" t="s">
        <v>233</v>
      </c>
      <c r="I145" s="1">
        <v>45840</v>
      </c>
      <c r="J145" t="s">
        <v>234</v>
      </c>
      <c r="K145" t="s">
        <v>241</v>
      </c>
      <c r="L145" t="s">
        <v>171</v>
      </c>
      <c r="M145" t="s">
        <v>319</v>
      </c>
      <c r="N145" t="s">
        <v>237</v>
      </c>
      <c r="O145" t="s">
        <v>230</v>
      </c>
      <c r="P145" s="193" t="str">
        <f>IF(OR(AND(A145&lt;&gt;"",COUNTIF(Bugs!B:B,A145)&gt;0),AND(B145&lt;&gt;"",COUNTIF(Bugs!A:A,B145)&gt;0)),"Y","")</f>
        <v/>
      </c>
      <c r="Q145" s="193" t="str">
        <f>IF(OR(
    AND(COUNTIF(Bugs!A:A,B145)&gt;0,ISNUMBER(SEARCH("x",INDEX(Bugs!C:C,MATCH(B145,Bugs!A:A,0))))),
    AND(COUNTIF(Bugs!B:B,B145)&gt;0,ISNUMBER(SEARCH("x",INDEX(Bugs!C:C,MATCH(B145,Bugs!B:B,0))))),
    AND(COUNTIF(Bugs!A:A,B145)&gt;0,ISNUMBER(SEARCH("x",INDEX(Bugs!D:D,MATCH(B145,Bugs!A:A,0))))),
    AND(COUNTIF(Bugs!B:B,B145)&gt;0,ISNUMBER(SEARCH("x",INDEX(Bugs!D:D,MATCH(B145,Bugs!B:B,0)))))
),"Y","")</f>
        <v/>
      </c>
      <c r="R145">
        <f ca="1">IF(OR(ISNUMBER(MATCH(L145,MasterData!$D$3:$D$18,0)),ISNUMBER(MATCH(L145,MasterData!$C$3:$C$18,0))),
    DATEDIF(E145,I145,"d"),
    DATEDIF(E145,TODAY(),"d"))</f>
        <v>27</v>
      </c>
      <c r="S145">
        <f t="shared" ca="1" si="6"/>
        <v>0</v>
      </c>
      <c r="T145">
        <f t="shared" ca="1" si="7"/>
        <v>1</v>
      </c>
      <c r="U145">
        <f t="shared" ca="1" si="8"/>
        <v>0</v>
      </c>
    </row>
    <row r="146" spans="1:21" x14ac:dyDescent="0.35">
      <c r="A146" s="72">
        <v>6000142434</v>
      </c>
      <c r="B146" s="72" t="s">
        <v>7</v>
      </c>
      <c r="C146" s="72" t="s">
        <v>230</v>
      </c>
      <c r="D146" s="180" t="s">
        <v>251</v>
      </c>
      <c r="E146" s="73">
        <v>45813</v>
      </c>
      <c r="F146" s="73">
        <v>45828</v>
      </c>
      <c r="G146" s="72" t="s">
        <v>577</v>
      </c>
      <c r="H146" s="72" t="s">
        <v>233</v>
      </c>
      <c r="I146" s="73">
        <v>45814</v>
      </c>
      <c r="J146" s="72" t="s">
        <v>560</v>
      </c>
      <c r="K146" s="72" t="s">
        <v>235</v>
      </c>
      <c r="L146" s="72" t="s">
        <v>183</v>
      </c>
      <c r="M146" s="72" t="s">
        <v>578</v>
      </c>
      <c r="N146" s="72" t="s">
        <v>237</v>
      </c>
      <c r="O146" t="s">
        <v>230</v>
      </c>
      <c r="P146" s="193" t="str">
        <f>IF(OR(AND(A146&lt;&gt;"",COUNTIF(Bugs!B:B,A146)&gt;0),AND(B146&lt;&gt;"",COUNTIF(Bugs!A:A,B146)&gt;0)),"Y","")</f>
        <v>Y</v>
      </c>
      <c r="Q146" s="193" t="str">
        <f>IF(OR(
    AND(COUNTIF(Bugs!A:A,B146)&gt;0,ISNUMBER(SEARCH("x",INDEX(Bugs!C:C,MATCH(B146,Bugs!A:A,0))))),
    AND(COUNTIF(Bugs!B:B,B146)&gt;0,ISNUMBER(SEARCH("x",INDEX(Bugs!C:C,MATCH(B146,Bugs!B:B,0))))),
    AND(COUNTIF(Bugs!A:A,B146)&gt;0,ISNUMBER(SEARCH("x",INDEX(Bugs!D:D,MATCH(B146,Bugs!A:A,0))))),
    AND(COUNTIF(Bugs!B:B,B146)&gt;0,ISNUMBER(SEARCH("x",INDEX(Bugs!D:D,MATCH(B146,Bugs!B:B,0)))))
),"Y","")</f>
        <v/>
      </c>
      <c r="R146">
        <v>-1</v>
      </c>
      <c r="S146">
        <f t="shared" si="6"/>
        <v>0</v>
      </c>
      <c r="T146">
        <f t="shared" si="7"/>
        <v>0</v>
      </c>
      <c r="U146">
        <f t="shared" si="8"/>
        <v>0</v>
      </c>
    </row>
    <row r="147" spans="1:21" x14ac:dyDescent="0.35">
      <c r="A147">
        <v>6000142441</v>
      </c>
      <c r="B147" t="s">
        <v>6</v>
      </c>
      <c r="C147" t="s">
        <v>230</v>
      </c>
      <c r="D147" s="34" t="s">
        <v>231</v>
      </c>
      <c r="E147" s="1">
        <v>45813</v>
      </c>
      <c r="F147" s="1"/>
      <c r="G147" t="s">
        <v>453</v>
      </c>
      <c r="H147" t="s">
        <v>233</v>
      </c>
      <c r="I147" s="1">
        <v>45910</v>
      </c>
      <c r="J147" t="s">
        <v>591</v>
      </c>
      <c r="K147" t="s">
        <v>235</v>
      </c>
      <c r="L147" t="s">
        <v>171</v>
      </c>
      <c r="M147" t="s">
        <v>579</v>
      </c>
      <c r="N147" t="s">
        <v>237</v>
      </c>
      <c r="O147" t="s">
        <v>230</v>
      </c>
      <c r="P147" s="193" t="str">
        <f>IF(OR(AND(A147&lt;&gt;"",COUNTIF(Bugs!B:B,A147)&gt;0),AND(B147&lt;&gt;"",COUNTIF(Bugs!A:A,B147)&gt;0)),"Y","")</f>
        <v>Y</v>
      </c>
      <c r="Q147" s="193" t="str">
        <f>IF(OR(
    AND(COUNTIF(Bugs!A:A,B147)&gt;0,ISNUMBER(SEARCH("x",INDEX(Bugs!C:C,MATCH(B147,Bugs!A:A,0))))),
    AND(COUNTIF(Bugs!B:B,B147)&gt;0,ISNUMBER(SEARCH("x",INDEX(Bugs!C:C,MATCH(B147,Bugs!B:B,0))))),
    AND(COUNTIF(Bugs!A:A,B147)&gt;0,ISNUMBER(SEARCH("x",INDEX(Bugs!D:D,MATCH(B147,Bugs!A:A,0))))),
    AND(COUNTIF(Bugs!B:B,B147)&gt;0,ISNUMBER(SEARCH("x",INDEX(Bugs!D:D,MATCH(B147,Bugs!B:B,0)))))
),"Y","")</f>
        <v/>
      </c>
      <c r="R147">
        <f ca="1">IF(OR(ISNUMBER(MATCH(L147,MasterData!$D$3:$D$18,0)),ISNUMBER(MATCH(L147,MasterData!$C$3:$C$18,0))),
    DATEDIF(E147,I147,"d"),
    DATEDIF(E147,TODAY(),"d"))</f>
        <v>97</v>
      </c>
      <c r="S147">
        <f t="shared" ca="1" si="6"/>
        <v>0</v>
      </c>
      <c r="T147">
        <f t="shared" ca="1" si="7"/>
        <v>0</v>
      </c>
      <c r="U147">
        <f t="shared" ca="1" si="8"/>
        <v>1</v>
      </c>
    </row>
    <row r="148" spans="1:21" x14ac:dyDescent="0.35">
      <c r="A148">
        <v>6000142523</v>
      </c>
      <c r="B148" t="s">
        <v>580</v>
      </c>
      <c r="C148" t="s">
        <v>230</v>
      </c>
      <c r="D148" s="34" t="s">
        <v>581</v>
      </c>
      <c r="E148" s="1">
        <v>45814</v>
      </c>
      <c r="F148" s="1"/>
      <c r="G148" t="s">
        <v>582</v>
      </c>
      <c r="H148" t="s">
        <v>233</v>
      </c>
      <c r="I148" s="1">
        <v>45821</v>
      </c>
      <c r="J148" t="s">
        <v>234</v>
      </c>
      <c r="K148" t="s">
        <v>241</v>
      </c>
      <c r="L148" t="s">
        <v>171</v>
      </c>
      <c r="M148" t="s">
        <v>583</v>
      </c>
      <c r="N148" t="s">
        <v>237</v>
      </c>
      <c r="O148" t="s">
        <v>230</v>
      </c>
      <c r="P148" s="193" t="str">
        <f>IF(OR(AND(A148&lt;&gt;"",COUNTIF(Bugs!B:B,A148)&gt;0),AND(B148&lt;&gt;"",COUNTIF(Bugs!A:A,B148)&gt;0)),"Y","")</f>
        <v/>
      </c>
      <c r="Q148" s="193" t="str">
        <f>IF(OR(
    AND(COUNTIF(Bugs!A:A,B148)&gt;0,ISNUMBER(SEARCH("x",INDEX(Bugs!C:C,MATCH(B148,Bugs!A:A,0))))),
    AND(COUNTIF(Bugs!B:B,B148)&gt;0,ISNUMBER(SEARCH("x",INDEX(Bugs!C:C,MATCH(B148,Bugs!B:B,0))))),
    AND(COUNTIF(Bugs!A:A,B148)&gt;0,ISNUMBER(SEARCH("x",INDEX(Bugs!D:D,MATCH(B148,Bugs!A:A,0))))),
    AND(COUNTIF(Bugs!B:B,B148)&gt;0,ISNUMBER(SEARCH("x",INDEX(Bugs!D:D,MATCH(B148,Bugs!B:B,0)))))
),"Y","")</f>
        <v/>
      </c>
      <c r="R148">
        <f ca="1">IF(OR(ISNUMBER(MATCH(L148,MasterData!$D$3:$D$18,0)),ISNUMBER(MATCH(L148,MasterData!$C$3:$C$18,0))),
    DATEDIF(E148,I148,"d"),
    DATEDIF(E148,TODAY(),"d"))</f>
        <v>7</v>
      </c>
      <c r="S148">
        <f t="shared" ca="1" si="6"/>
        <v>1</v>
      </c>
      <c r="T148">
        <f t="shared" ca="1" si="7"/>
        <v>0</v>
      </c>
      <c r="U148">
        <f t="shared" ca="1" si="8"/>
        <v>0</v>
      </c>
    </row>
    <row r="149" spans="1:21" x14ac:dyDescent="0.35">
      <c r="A149">
        <v>6000142666</v>
      </c>
      <c r="B149" t="s">
        <v>584</v>
      </c>
      <c r="C149" t="s">
        <v>230</v>
      </c>
      <c r="D149" s="34" t="s">
        <v>480</v>
      </c>
      <c r="E149" s="1">
        <v>45818</v>
      </c>
      <c r="F149" s="1"/>
      <c r="G149" t="s">
        <v>552</v>
      </c>
      <c r="H149" t="s">
        <v>233</v>
      </c>
      <c r="I149" s="1">
        <v>45833</v>
      </c>
      <c r="J149" t="s">
        <v>234</v>
      </c>
      <c r="K149" t="s">
        <v>241</v>
      </c>
      <c r="L149" t="s">
        <v>171</v>
      </c>
      <c r="M149" t="s">
        <v>585</v>
      </c>
      <c r="N149" t="s">
        <v>237</v>
      </c>
      <c r="O149" t="s">
        <v>230</v>
      </c>
      <c r="P149" s="193" t="str">
        <f>IF(OR(AND(A149&lt;&gt;"",COUNTIF(Bugs!B:B,A149)&gt;0),AND(B149&lt;&gt;"",COUNTIF(Bugs!A:A,B149)&gt;0)),"Y","")</f>
        <v/>
      </c>
      <c r="Q149" s="193" t="str">
        <f>IF(OR(
    AND(COUNTIF(Bugs!A:A,B149)&gt;0,ISNUMBER(SEARCH("x",INDEX(Bugs!C:C,MATCH(B149,Bugs!A:A,0))))),
    AND(COUNTIF(Bugs!B:B,B149)&gt;0,ISNUMBER(SEARCH("x",INDEX(Bugs!C:C,MATCH(B149,Bugs!B:B,0))))),
    AND(COUNTIF(Bugs!A:A,B149)&gt;0,ISNUMBER(SEARCH("x",INDEX(Bugs!D:D,MATCH(B149,Bugs!A:A,0))))),
    AND(COUNTIF(Bugs!B:B,B149)&gt;0,ISNUMBER(SEARCH("x",INDEX(Bugs!D:D,MATCH(B149,Bugs!B:B,0)))))
),"Y","")</f>
        <v/>
      </c>
      <c r="R149">
        <f ca="1">IF(OR(ISNUMBER(MATCH(L149,MasterData!$D$3:$D$18,0)),ISNUMBER(MATCH(L149,MasterData!$C$3:$C$18,0))),
    DATEDIF(E149,I149,"d"),
    DATEDIF(E149,TODAY(),"d"))</f>
        <v>15</v>
      </c>
      <c r="S149">
        <f t="shared" ca="1" si="6"/>
        <v>0</v>
      </c>
      <c r="T149">
        <f t="shared" ca="1" si="7"/>
        <v>1</v>
      </c>
      <c r="U149">
        <f t="shared" ca="1" si="8"/>
        <v>0</v>
      </c>
    </row>
    <row r="150" spans="1:21" x14ac:dyDescent="0.35">
      <c r="A150">
        <v>6000142675</v>
      </c>
      <c r="B150" t="s">
        <v>230</v>
      </c>
      <c r="C150" t="s">
        <v>230</v>
      </c>
      <c r="D150" s="34" t="s">
        <v>254</v>
      </c>
      <c r="E150" s="1">
        <v>45818</v>
      </c>
      <c r="F150" s="1"/>
      <c r="G150" t="s">
        <v>400</v>
      </c>
      <c r="H150" t="s">
        <v>233</v>
      </c>
      <c r="I150" s="1">
        <v>45857</v>
      </c>
      <c r="J150" t="s">
        <v>245</v>
      </c>
      <c r="K150" t="s">
        <v>241</v>
      </c>
      <c r="L150" t="s">
        <v>171</v>
      </c>
      <c r="M150" t="s">
        <v>586</v>
      </c>
      <c r="N150" t="s">
        <v>237</v>
      </c>
      <c r="O150" t="s">
        <v>230</v>
      </c>
      <c r="P150" s="193" t="str">
        <f>IF(OR(AND(A150&lt;&gt;"",COUNTIF(Bugs!B:B,A150)&gt;0),AND(B150&lt;&gt;"",COUNTIF(Bugs!A:A,B150)&gt;0)),"Y","")</f>
        <v/>
      </c>
      <c r="Q150" s="193" t="str">
        <f>IF(OR(
    AND(COUNTIF(Bugs!A:A,B150)&gt;0,ISNUMBER(SEARCH("x",INDEX(Bugs!C:C,MATCH(B150,Bugs!A:A,0))))),
    AND(COUNTIF(Bugs!B:B,B150)&gt;0,ISNUMBER(SEARCH("x",INDEX(Bugs!C:C,MATCH(B150,Bugs!B:B,0))))),
    AND(COUNTIF(Bugs!A:A,B150)&gt;0,ISNUMBER(SEARCH("x",INDEX(Bugs!D:D,MATCH(B150,Bugs!A:A,0))))),
    AND(COUNTIF(Bugs!B:B,B150)&gt;0,ISNUMBER(SEARCH("x",INDEX(Bugs!D:D,MATCH(B150,Bugs!B:B,0)))))
),"Y","")</f>
        <v/>
      </c>
      <c r="R150">
        <f ca="1">IF(OR(ISNUMBER(MATCH(L150,MasterData!$D$3:$D$18,0)),ISNUMBER(MATCH(L150,MasterData!$C$3:$C$18,0))),
    DATEDIF(E150,I150,"d"),
    DATEDIF(E150,TODAY(),"d"))</f>
        <v>39</v>
      </c>
      <c r="S150">
        <f t="shared" ca="1" si="6"/>
        <v>0</v>
      </c>
      <c r="T150">
        <f t="shared" ca="1" si="7"/>
        <v>0</v>
      </c>
      <c r="U150">
        <f t="shared" ca="1" si="8"/>
        <v>1</v>
      </c>
    </row>
    <row r="151" spans="1:21" x14ac:dyDescent="0.35">
      <c r="A151">
        <v>6000142684</v>
      </c>
      <c r="B151" t="s">
        <v>587</v>
      </c>
      <c r="C151" t="s">
        <v>230</v>
      </c>
      <c r="D151" s="34" t="s">
        <v>251</v>
      </c>
      <c r="E151" s="1">
        <v>45818</v>
      </c>
      <c r="F151" s="1"/>
      <c r="G151" t="s">
        <v>588</v>
      </c>
      <c r="H151" t="s">
        <v>233</v>
      </c>
      <c r="I151" s="1">
        <v>45825</v>
      </c>
      <c r="J151" t="s">
        <v>234</v>
      </c>
      <c r="K151" t="s">
        <v>235</v>
      </c>
      <c r="L151" t="s">
        <v>171</v>
      </c>
      <c r="M151" t="s">
        <v>589</v>
      </c>
      <c r="N151" t="s">
        <v>237</v>
      </c>
      <c r="O151" t="s">
        <v>230</v>
      </c>
      <c r="P151" s="193" t="str">
        <f>IF(OR(AND(A151&lt;&gt;"",COUNTIF(Bugs!B:B,A151)&gt;0),AND(B151&lt;&gt;"",COUNTIF(Bugs!A:A,B151)&gt;0)),"Y","")</f>
        <v/>
      </c>
      <c r="Q151" s="193" t="str">
        <f>IF(OR(
    AND(COUNTIF(Bugs!A:A,B151)&gt;0,ISNUMBER(SEARCH("x",INDEX(Bugs!C:C,MATCH(B151,Bugs!A:A,0))))),
    AND(COUNTIF(Bugs!B:B,B151)&gt;0,ISNUMBER(SEARCH("x",INDEX(Bugs!C:C,MATCH(B151,Bugs!B:B,0))))),
    AND(COUNTIF(Bugs!A:A,B151)&gt;0,ISNUMBER(SEARCH("x",INDEX(Bugs!D:D,MATCH(B151,Bugs!A:A,0))))),
    AND(COUNTIF(Bugs!B:B,B151)&gt;0,ISNUMBER(SEARCH("x",INDEX(Bugs!D:D,MATCH(B151,Bugs!B:B,0)))))
),"Y","")</f>
        <v/>
      </c>
      <c r="R151">
        <f ca="1">IF(OR(ISNUMBER(MATCH(L151,MasterData!$D$3:$D$18,0)),ISNUMBER(MATCH(L151,MasterData!$C$3:$C$18,0))),
    DATEDIF(E151,I151,"d"),
    DATEDIF(E151,TODAY(),"d"))</f>
        <v>7</v>
      </c>
      <c r="S151">
        <f t="shared" ca="1" si="6"/>
        <v>1</v>
      </c>
      <c r="T151">
        <f t="shared" ca="1" si="7"/>
        <v>0</v>
      </c>
      <c r="U151">
        <f t="shared" ca="1" si="8"/>
        <v>0</v>
      </c>
    </row>
    <row r="152" spans="1:21" x14ac:dyDescent="0.35">
      <c r="A152">
        <v>6000142800</v>
      </c>
      <c r="B152" t="s">
        <v>590</v>
      </c>
      <c r="C152" t="s">
        <v>230</v>
      </c>
      <c r="D152" s="34" t="s">
        <v>480</v>
      </c>
      <c r="E152" s="1">
        <v>45819</v>
      </c>
      <c r="F152" s="1"/>
      <c r="G152" t="s">
        <v>552</v>
      </c>
      <c r="H152" t="s">
        <v>233</v>
      </c>
      <c r="I152" s="1">
        <v>45840</v>
      </c>
      <c r="J152" t="s">
        <v>234</v>
      </c>
      <c r="K152" t="s">
        <v>241</v>
      </c>
      <c r="L152" t="s">
        <v>171</v>
      </c>
      <c r="M152" t="s">
        <v>592</v>
      </c>
      <c r="N152" t="s">
        <v>237</v>
      </c>
      <c r="O152" t="s">
        <v>230</v>
      </c>
      <c r="P152" s="193" t="str">
        <f>IF(OR(AND(A152&lt;&gt;"",COUNTIF(Bugs!B:B,A152)&gt;0),AND(B152&lt;&gt;"",COUNTIF(Bugs!A:A,B152)&gt;0)),"Y","")</f>
        <v/>
      </c>
      <c r="Q152" s="193" t="str">
        <f>IF(OR(
    AND(COUNTIF(Bugs!A:A,B152)&gt;0,ISNUMBER(SEARCH("x",INDEX(Bugs!C:C,MATCH(B152,Bugs!A:A,0))))),
    AND(COUNTIF(Bugs!B:B,B152)&gt;0,ISNUMBER(SEARCH("x",INDEX(Bugs!C:C,MATCH(B152,Bugs!B:B,0))))),
    AND(COUNTIF(Bugs!A:A,B152)&gt;0,ISNUMBER(SEARCH("x",INDEX(Bugs!D:D,MATCH(B152,Bugs!A:A,0))))),
    AND(COUNTIF(Bugs!B:B,B152)&gt;0,ISNUMBER(SEARCH("x",INDEX(Bugs!D:D,MATCH(B152,Bugs!B:B,0)))))
),"Y","")</f>
        <v/>
      </c>
      <c r="R152">
        <f ca="1">IF(OR(ISNUMBER(MATCH(L152,MasterData!$D$3:$D$18,0)),ISNUMBER(MATCH(L152,MasterData!$C$3:$C$18,0))),
    DATEDIF(E152,I152,"d"),
    DATEDIF(E152,TODAY(),"d"))</f>
        <v>21</v>
      </c>
      <c r="S152">
        <f t="shared" ca="1" si="6"/>
        <v>0</v>
      </c>
      <c r="T152">
        <f t="shared" ca="1" si="7"/>
        <v>1</v>
      </c>
      <c r="U152">
        <f t="shared" ca="1" si="8"/>
        <v>0</v>
      </c>
    </row>
    <row r="153" spans="1:21" x14ac:dyDescent="0.35">
      <c r="A153">
        <v>6000142856</v>
      </c>
      <c r="B153" t="s">
        <v>593</v>
      </c>
      <c r="C153" t="s">
        <v>230</v>
      </c>
      <c r="D153" s="34" t="s">
        <v>594</v>
      </c>
      <c r="E153" s="1">
        <v>45819</v>
      </c>
      <c r="F153" s="1"/>
      <c r="G153" t="s">
        <v>552</v>
      </c>
      <c r="H153" t="s">
        <v>230</v>
      </c>
      <c r="I153" s="1">
        <v>45826</v>
      </c>
      <c r="J153" t="s">
        <v>234</v>
      </c>
      <c r="K153" t="s">
        <v>241</v>
      </c>
      <c r="L153" t="s">
        <v>171</v>
      </c>
      <c r="M153" t="s">
        <v>595</v>
      </c>
      <c r="N153" t="s">
        <v>237</v>
      </c>
      <c r="O153" t="s">
        <v>230</v>
      </c>
      <c r="P153" s="193" t="str">
        <f>IF(OR(AND(A153&lt;&gt;"",COUNTIF(Bugs!B:B,A153)&gt;0),AND(B153&lt;&gt;"",COUNTIF(Bugs!A:A,B153)&gt;0)),"Y","")</f>
        <v/>
      </c>
      <c r="Q153" s="193" t="str">
        <f>IF(OR(
    AND(COUNTIF(Bugs!A:A,B153)&gt;0,ISNUMBER(SEARCH("x",INDEX(Bugs!C:C,MATCH(B153,Bugs!A:A,0))))),
    AND(COUNTIF(Bugs!B:B,B153)&gt;0,ISNUMBER(SEARCH("x",INDEX(Bugs!C:C,MATCH(B153,Bugs!B:B,0))))),
    AND(COUNTIF(Bugs!A:A,B153)&gt;0,ISNUMBER(SEARCH("x",INDEX(Bugs!D:D,MATCH(B153,Bugs!A:A,0))))),
    AND(COUNTIF(Bugs!B:B,B153)&gt;0,ISNUMBER(SEARCH("x",INDEX(Bugs!D:D,MATCH(B153,Bugs!B:B,0)))))
),"Y","")</f>
        <v/>
      </c>
      <c r="R153">
        <f ca="1">IF(OR(ISNUMBER(MATCH(L153,MasterData!$D$3:$D$18,0)),ISNUMBER(MATCH(L153,MasterData!$C$3:$C$18,0))),
    DATEDIF(E153,I153,"d"),
    DATEDIF(E153,TODAY(),"d"))</f>
        <v>7</v>
      </c>
      <c r="S153">
        <f t="shared" ca="1" si="6"/>
        <v>1</v>
      </c>
      <c r="T153">
        <f t="shared" ca="1" si="7"/>
        <v>0</v>
      </c>
      <c r="U153">
        <f t="shared" ca="1" si="8"/>
        <v>0</v>
      </c>
    </row>
    <row r="154" spans="1:21" x14ac:dyDescent="0.35">
      <c r="A154" s="72">
        <v>6000142896</v>
      </c>
      <c r="B154" s="72" t="s">
        <v>230</v>
      </c>
      <c r="C154" s="72" t="s">
        <v>230</v>
      </c>
      <c r="D154" s="180" t="s">
        <v>254</v>
      </c>
      <c r="E154" s="73">
        <v>45819</v>
      </c>
      <c r="F154" s="73"/>
      <c r="G154" s="72" t="s">
        <v>400</v>
      </c>
      <c r="H154" s="72" t="s">
        <v>240</v>
      </c>
      <c r="I154" s="73">
        <v>45856</v>
      </c>
      <c r="J154" s="72" t="s">
        <v>631</v>
      </c>
      <c r="K154" s="72" t="s">
        <v>347</v>
      </c>
      <c r="L154" s="72" t="s">
        <v>164</v>
      </c>
      <c r="M154" s="72" t="s">
        <v>596</v>
      </c>
      <c r="N154" s="72" t="s">
        <v>237</v>
      </c>
      <c r="O154" t="s">
        <v>230</v>
      </c>
      <c r="P154" s="193" t="str">
        <f>IF(OR(AND(A154&lt;&gt;"",COUNTIF(Bugs!B:B,A154)&gt;0),AND(B154&lt;&gt;"",COUNTIF(Bugs!A:A,B154)&gt;0)),"Y","")</f>
        <v>Y</v>
      </c>
      <c r="Q154" s="193" t="str">
        <f>IF(OR(
    AND(COUNTIF(Bugs!A:A,B154)&gt;0,ISNUMBER(SEARCH("x",INDEX(Bugs!C:C,MATCH(B154,Bugs!A:A,0))))),
    AND(COUNTIF(Bugs!B:B,B154)&gt;0,ISNUMBER(SEARCH("x",INDEX(Bugs!C:C,MATCH(B154,Bugs!B:B,0))))),
    AND(COUNTIF(Bugs!A:A,B154)&gt;0,ISNUMBER(SEARCH("x",INDEX(Bugs!D:D,MATCH(B154,Bugs!A:A,0))))),
    AND(COUNTIF(Bugs!B:B,B154)&gt;0,ISNUMBER(SEARCH("x",INDEX(Bugs!D:D,MATCH(B154,Bugs!B:B,0)))))
),"Y","")</f>
        <v/>
      </c>
      <c r="R154">
        <v>-1</v>
      </c>
      <c r="S154">
        <f t="shared" si="6"/>
        <v>0</v>
      </c>
      <c r="T154">
        <f t="shared" si="7"/>
        <v>0</v>
      </c>
      <c r="U154">
        <f t="shared" si="8"/>
        <v>0</v>
      </c>
    </row>
    <row r="155" spans="1:21" x14ac:dyDescent="0.35">
      <c r="A155">
        <v>6000142903</v>
      </c>
      <c r="B155" t="s">
        <v>230</v>
      </c>
      <c r="C155" t="s">
        <v>230</v>
      </c>
      <c r="D155" s="34" t="s">
        <v>251</v>
      </c>
      <c r="E155" s="1">
        <v>45819</v>
      </c>
      <c r="F155" s="1">
        <v>45842</v>
      </c>
      <c r="G155" t="s">
        <v>601</v>
      </c>
      <c r="H155" t="s">
        <v>233</v>
      </c>
      <c r="I155" s="1">
        <v>45833</v>
      </c>
      <c r="J155" t="s">
        <v>620</v>
      </c>
      <c r="K155" t="s">
        <v>241</v>
      </c>
      <c r="L155" t="s">
        <v>171</v>
      </c>
      <c r="M155" t="s">
        <v>603</v>
      </c>
      <c r="N155" t="s">
        <v>237</v>
      </c>
      <c r="O155" t="s">
        <v>230</v>
      </c>
      <c r="P155" s="193" t="str">
        <f>IF(OR(AND(A155&lt;&gt;"",COUNTIF(Bugs!B:B,A155)&gt;0),AND(B155&lt;&gt;"",COUNTIF(Bugs!A:A,B155)&gt;0)),"Y","")</f>
        <v/>
      </c>
      <c r="Q155" s="193" t="str">
        <f>IF(OR(
    AND(COUNTIF(Bugs!A:A,B155)&gt;0,ISNUMBER(SEARCH("x",INDEX(Bugs!C:C,MATCH(B155,Bugs!A:A,0))))),
    AND(COUNTIF(Bugs!B:B,B155)&gt;0,ISNUMBER(SEARCH("x",INDEX(Bugs!C:C,MATCH(B155,Bugs!B:B,0))))),
    AND(COUNTIF(Bugs!A:A,B155)&gt;0,ISNUMBER(SEARCH("x",INDEX(Bugs!D:D,MATCH(B155,Bugs!A:A,0))))),
    AND(COUNTIF(Bugs!B:B,B155)&gt;0,ISNUMBER(SEARCH("x",INDEX(Bugs!D:D,MATCH(B155,Bugs!B:B,0)))))
),"Y","")</f>
        <v/>
      </c>
      <c r="R155">
        <f ca="1">IF(OR(ISNUMBER(MATCH(L155,MasterData!$D$3:$D$18,0)),ISNUMBER(MATCH(L155,MasterData!$C$3:$C$18,0))),
    DATEDIF(E155,I155,"d"),
    DATEDIF(E155,TODAY(),"d"))</f>
        <v>14</v>
      </c>
      <c r="S155">
        <f t="shared" ca="1" si="6"/>
        <v>0</v>
      </c>
      <c r="T155">
        <f t="shared" ca="1" si="7"/>
        <v>1</v>
      </c>
      <c r="U155">
        <f t="shared" ca="1" si="8"/>
        <v>0</v>
      </c>
    </row>
    <row r="156" spans="1:21" x14ac:dyDescent="0.35">
      <c r="A156">
        <v>6000143191</v>
      </c>
      <c r="B156" t="s">
        <v>230</v>
      </c>
      <c r="C156" t="s">
        <v>230</v>
      </c>
      <c r="D156" s="34" t="s">
        <v>254</v>
      </c>
      <c r="E156" s="1">
        <v>45821</v>
      </c>
      <c r="F156" s="1"/>
      <c r="G156" t="s">
        <v>400</v>
      </c>
      <c r="H156" t="s">
        <v>240</v>
      </c>
      <c r="I156" s="1">
        <v>45845</v>
      </c>
      <c r="J156" t="s">
        <v>201</v>
      </c>
      <c r="K156" t="s">
        <v>241</v>
      </c>
      <c r="L156" t="s">
        <v>171</v>
      </c>
      <c r="M156" t="s">
        <v>597</v>
      </c>
      <c r="N156" t="s">
        <v>237</v>
      </c>
      <c r="O156" t="s">
        <v>230</v>
      </c>
      <c r="P156" s="193" t="str">
        <f>IF(OR(AND(A156&lt;&gt;"",COUNTIF(Bugs!B:B,A156)&gt;0),AND(B156&lt;&gt;"",COUNTIF(Bugs!A:A,B156)&gt;0)),"Y","")</f>
        <v/>
      </c>
      <c r="Q156" s="193" t="str">
        <f>IF(OR(
    AND(COUNTIF(Bugs!A:A,B156)&gt;0,ISNUMBER(SEARCH("x",INDEX(Bugs!C:C,MATCH(B156,Bugs!A:A,0))))),
    AND(COUNTIF(Bugs!B:B,B156)&gt;0,ISNUMBER(SEARCH("x",INDEX(Bugs!C:C,MATCH(B156,Bugs!B:B,0))))),
    AND(COUNTIF(Bugs!A:A,B156)&gt;0,ISNUMBER(SEARCH("x",INDEX(Bugs!D:D,MATCH(B156,Bugs!A:A,0))))),
    AND(COUNTIF(Bugs!B:B,B156)&gt;0,ISNUMBER(SEARCH("x",INDEX(Bugs!D:D,MATCH(B156,Bugs!B:B,0)))))
),"Y","")</f>
        <v/>
      </c>
      <c r="R156">
        <f ca="1">IF(OR(ISNUMBER(MATCH(L156,MasterData!$D$3:$D$18,0)),ISNUMBER(MATCH(L156,MasterData!$C$3:$C$18,0))),
    DATEDIF(E156,I156,"d"),
    DATEDIF(E156,TODAY(),"d"))</f>
        <v>24</v>
      </c>
      <c r="S156">
        <f t="shared" ca="1" si="6"/>
        <v>0</v>
      </c>
      <c r="T156">
        <f t="shared" ca="1" si="7"/>
        <v>1</v>
      </c>
      <c r="U156">
        <f t="shared" ca="1" si="8"/>
        <v>0</v>
      </c>
    </row>
    <row r="157" spans="1:21" x14ac:dyDescent="0.35">
      <c r="A157">
        <v>6000143230</v>
      </c>
      <c r="B157" t="s">
        <v>230</v>
      </c>
      <c r="C157" t="s">
        <v>230</v>
      </c>
      <c r="D157" s="34" t="s">
        <v>254</v>
      </c>
      <c r="E157" s="1">
        <v>45821</v>
      </c>
      <c r="F157" s="1"/>
      <c r="G157" t="s">
        <v>400</v>
      </c>
      <c r="H157" t="s">
        <v>233</v>
      </c>
      <c r="I157" s="1">
        <v>45845</v>
      </c>
      <c r="J157" t="s">
        <v>201</v>
      </c>
      <c r="K157" t="s">
        <v>241</v>
      </c>
      <c r="L157" t="s">
        <v>171</v>
      </c>
      <c r="M157" t="s">
        <v>598</v>
      </c>
      <c r="N157" t="s">
        <v>237</v>
      </c>
      <c r="O157" t="s">
        <v>230</v>
      </c>
      <c r="P157" s="193" t="str">
        <f>IF(OR(AND(A157&lt;&gt;"",COUNTIF(Bugs!B:B,A157)&gt;0),AND(B157&lt;&gt;"",COUNTIF(Bugs!A:A,B157)&gt;0)),"Y","")</f>
        <v/>
      </c>
      <c r="Q157" s="193" t="str">
        <f>IF(OR(
    AND(COUNTIF(Bugs!A:A,B157)&gt;0,ISNUMBER(SEARCH("x",INDEX(Bugs!C:C,MATCH(B157,Bugs!A:A,0))))),
    AND(COUNTIF(Bugs!B:B,B157)&gt;0,ISNUMBER(SEARCH("x",INDEX(Bugs!C:C,MATCH(B157,Bugs!B:B,0))))),
    AND(COUNTIF(Bugs!A:A,B157)&gt;0,ISNUMBER(SEARCH("x",INDEX(Bugs!D:D,MATCH(B157,Bugs!A:A,0))))),
    AND(COUNTIF(Bugs!B:B,B157)&gt;0,ISNUMBER(SEARCH("x",INDEX(Bugs!D:D,MATCH(B157,Bugs!B:B,0)))))
),"Y","")</f>
        <v/>
      </c>
      <c r="R157">
        <f ca="1">IF(OR(ISNUMBER(MATCH(L157,MasterData!$D$3:$D$18,0)),ISNUMBER(MATCH(L157,MasterData!$C$3:$C$18,0))),
    DATEDIF(E157,I157,"d"),
    DATEDIF(E157,TODAY(),"d"))</f>
        <v>24</v>
      </c>
      <c r="S157">
        <f t="shared" ca="1" si="6"/>
        <v>0</v>
      </c>
      <c r="T157">
        <f t="shared" ca="1" si="7"/>
        <v>1</v>
      </c>
      <c r="U157">
        <f t="shared" ca="1" si="8"/>
        <v>0</v>
      </c>
    </row>
    <row r="158" spans="1:21" x14ac:dyDescent="0.35">
      <c r="A158">
        <v>6000143231</v>
      </c>
      <c r="B158" t="s">
        <v>230</v>
      </c>
      <c r="C158" t="s">
        <v>230</v>
      </c>
      <c r="D158" s="34" t="s">
        <v>254</v>
      </c>
      <c r="E158" s="1">
        <v>45821</v>
      </c>
      <c r="F158" s="1"/>
      <c r="G158" t="s">
        <v>400</v>
      </c>
      <c r="H158" t="s">
        <v>233</v>
      </c>
      <c r="I158" s="1">
        <v>45848</v>
      </c>
      <c r="J158" t="s">
        <v>631</v>
      </c>
      <c r="K158" t="s">
        <v>241</v>
      </c>
      <c r="L158" t="s">
        <v>171</v>
      </c>
      <c r="M158" t="s">
        <v>599</v>
      </c>
      <c r="N158" t="s">
        <v>237</v>
      </c>
      <c r="O158" t="s">
        <v>230</v>
      </c>
      <c r="P158" s="193" t="str">
        <f>IF(OR(AND(A158&lt;&gt;"",COUNTIF(Bugs!B:B,A158)&gt;0),AND(B158&lt;&gt;"",COUNTIF(Bugs!A:A,B158)&gt;0)),"Y","")</f>
        <v/>
      </c>
      <c r="Q158" s="193" t="str">
        <f>IF(OR(
    AND(COUNTIF(Bugs!A:A,B158)&gt;0,ISNUMBER(SEARCH("x",INDEX(Bugs!C:C,MATCH(B158,Bugs!A:A,0))))),
    AND(COUNTIF(Bugs!B:B,B158)&gt;0,ISNUMBER(SEARCH("x",INDEX(Bugs!C:C,MATCH(B158,Bugs!B:B,0))))),
    AND(COUNTIF(Bugs!A:A,B158)&gt;0,ISNUMBER(SEARCH("x",INDEX(Bugs!D:D,MATCH(B158,Bugs!A:A,0))))),
    AND(COUNTIF(Bugs!B:B,B158)&gt;0,ISNUMBER(SEARCH("x",INDEX(Bugs!D:D,MATCH(B158,Bugs!B:B,0)))))
),"Y","")</f>
        <v/>
      </c>
      <c r="R158">
        <f ca="1">IF(OR(ISNUMBER(MATCH(L158,MasterData!$D$3:$D$18,0)),ISNUMBER(MATCH(L158,MasterData!$C$3:$C$18,0))),
    DATEDIF(E158,I158,"d"),
    DATEDIF(E158,TODAY(),"d"))</f>
        <v>27</v>
      </c>
      <c r="S158">
        <f t="shared" ca="1" si="6"/>
        <v>0</v>
      </c>
      <c r="T158">
        <f t="shared" ca="1" si="7"/>
        <v>1</v>
      </c>
      <c r="U158">
        <f t="shared" ca="1" si="8"/>
        <v>0</v>
      </c>
    </row>
    <row r="159" spans="1:21" x14ac:dyDescent="0.35">
      <c r="A159">
        <v>6000143290</v>
      </c>
      <c r="B159" t="s">
        <v>230</v>
      </c>
      <c r="C159" t="s">
        <v>230</v>
      </c>
      <c r="D159" s="34" t="s">
        <v>254</v>
      </c>
      <c r="E159" s="1">
        <v>45824</v>
      </c>
      <c r="F159" s="1"/>
      <c r="G159" t="s">
        <v>400</v>
      </c>
      <c r="H159" t="s">
        <v>604</v>
      </c>
      <c r="I159" s="1">
        <v>45845</v>
      </c>
      <c r="J159" t="s">
        <v>201</v>
      </c>
      <c r="K159" t="s">
        <v>241</v>
      </c>
      <c r="L159" t="s">
        <v>171</v>
      </c>
      <c r="M159" t="s">
        <v>605</v>
      </c>
      <c r="N159" t="s">
        <v>237</v>
      </c>
      <c r="O159" t="s">
        <v>230</v>
      </c>
      <c r="P159" s="193" t="str">
        <f>IF(OR(AND(A159&lt;&gt;"",COUNTIF(Bugs!B:B,A159)&gt;0),AND(B159&lt;&gt;"",COUNTIF(Bugs!A:A,B159)&gt;0)),"Y","")</f>
        <v/>
      </c>
      <c r="Q159" s="193" t="str">
        <f>IF(OR(
    AND(COUNTIF(Bugs!A:A,B159)&gt;0,ISNUMBER(SEARCH("x",INDEX(Bugs!C:C,MATCH(B159,Bugs!A:A,0))))),
    AND(COUNTIF(Bugs!B:B,B159)&gt;0,ISNUMBER(SEARCH("x",INDEX(Bugs!C:C,MATCH(B159,Bugs!B:B,0))))),
    AND(COUNTIF(Bugs!A:A,B159)&gt;0,ISNUMBER(SEARCH("x",INDEX(Bugs!D:D,MATCH(B159,Bugs!A:A,0))))),
    AND(COUNTIF(Bugs!B:B,B159)&gt;0,ISNUMBER(SEARCH("x",INDEX(Bugs!D:D,MATCH(B159,Bugs!B:B,0)))))
),"Y","")</f>
        <v/>
      </c>
      <c r="R159">
        <f ca="1">IF(OR(ISNUMBER(MATCH(L159,MasterData!$D$3:$D$18,0)),ISNUMBER(MATCH(L159,MasterData!$C$3:$C$18,0))),
    DATEDIF(E159,I159,"d"),
    DATEDIF(E159,TODAY(),"d"))</f>
        <v>21</v>
      </c>
      <c r="S159">
        <f t="shared" ca="1" si="6"/>
        <v>0</v>
      </c>
      <c r="T159">
        <f t="shared" ca="1" si="7"/>
        <v>1</v>
      </c>
      <c r="U159">
        <f t="shared" ca="1" si="8"/>
        <v>0</v>
      </c>
    </row>
    <row r="160" spans="1:21" x14ac:dyDescent="0.35">
      <c r="A160">
        <v>6000143344</v>
      </c>
      <c r="B160" t="s">
        <v>606</v>
      </c>
      <c r="C160" t="s">
        <v>230</v>
      </c>
      <c r="D160" s="34" t="s">
        <v>594</v>
      </c>
      <c r="E160" s="1">
        <v>45824</v>
      </c>
      <c r="F160" s="1"/>
      <c r="G160" t="s">
        <v>607</v>
      </c>
      <c r="H160" t="s">
        <v>233</v>
      </c>
      <c r="I160" s="1">
        <v>45832</v>
      </c>
      <c r="J160" t="s">
        <v>234</v>
      </c>
      <c r="K160" t="s">
        <v>241</v>
      </c>
      <c r="L160" t="s">
        <v>171</v>
      </c>
      <c r="M160" t="s">
        <v>608</v>
      </c>
      <c r="N160" t="s">
        <v>237</v>
      </c>
      <c r="O160" t="s">
        <v>230</v>
      </c>
      <c r="P160" s="193" t="str">
        <f>IF(OR(AND(A160&lt;&gt;"",COUNTIF(Bugs!B:B,A160)&gt;0),AND(B160&lt;&gt;"",COUNTIF(Bugs!A:A,B160)&gt;0)),"Y","")</f>
        <v/>
      </c>
      <c r="Q160" s="193" t="str">
        <f>IF(OR(
    AND(COUNTIF(Bugs!A:A,B160)&gt;0,ISNUMBER(SEARCH("x",INDEX(Bugs!C:C,MATCH(B160,Bugs!A:A,0))))),
    AND(COUNTIF(Bugs!B:B,B160)&gt;0,ISNUMBER(SEARCH("x",INDEX(Bugs!C:C,MATCH(B160,Bugs!B:B,0))))),
    AND(COUNTIF(Bugs!A:A,B160)&gt;0,ISNUMBER(SEARCH("x",INDEX(Bugs!D:D,MATCH(B160,Bugs!A:A,0))))),
    AND(COUNTIF(Bugs!B:B,B160)&gt;0,ISNUMBER(SEARCH("x",INDEX(Bugs!D:D,MATCH(B160,Bugs!B:B,0)))))
),"Y","")</f>
        <v/>
      </c>
      <c r="R160">
        <f ca="1">IF(OR(ISNUMBER(MATCH(L160,MasterData!$D$3:$D$18,0)),ISNUMBER(MATCH(L160,MasterData!$C$3:$C$18,0))),
    DATEDIF(E160,I160,"d"),
    DATEDIF(E160,TODAY(),"d"))</f>
        <v>8</v>
      </c>
      <c r="S160">
        <f t="shared" ca="1" si="6"/>
        <v>0</v>
      </c>
      <c r="T160">
        <f t="shared" ca="1" si="7"/>
        <v>1</v>
      </c>
      <c r="U160">
        <f t="shared" ca="1" si="8"/>
        <v>0</v>
      </c>
    </row>
    <row r="161" spans="1:21" x14ac:dyDescent="0.35">
      <c r="A161">
        <v>6000143384</v>
      </c>
      <c r="B161" t="s">
        <v>609</v>
      </c>
      <c r="C161" t="s">
        <v>230</v>
      </c>
      <c r="D161" s="34" t="s">
        <v>480</v>
      </c>
      <c r="E161" s="1">
        <v>45824</v>
      </c>
      <c r="F161" s="1"/>
      <c r="G161" t="s">
        <v>329</v>
      </c>
      <c r="H161" t="s">
        <v>233</v>
      </c>
      <c r="I161" s="1">
        <v>45833</v>
      </c>
      <c r="J161" t="s">
        <v>234</v>
      </c>
      <c r="K161" t="s">
        <v>241</v>
      </c>
      <c r="L161" t="s">
        <v>171</v>
      </c>
      <c r="M161" t="s">
        <v>610</v>
      </c>
      <c r="N161" t="s">
        <v>237</v>
      </c>
      <c r="O161" t="s">
        <v>230</v>
      </c>
      <c r="P161" s="193" t="str">
        <f>IF(OR(AND(A161&lt;&gt;"",COUNTIF(Bugs!B:B,A161)&gt;0),AND(B161&lt;&gt;"",COUNTIF(Bugs!A:A,B161)&gt;0)),"Y","")</f>
        <v/>
      </c>
      <c r="Q161" s="193" t="str">
        <f>IF(OR(
    AND(COUNTIF(Bugs!A:A,B161)&gt;0,ISNUMBER(SEARCH("x",INDEX(Bugs!C:C,MATCH(B161,Bugs!A:A,0))))),
    AND(COUNTIF(Bugs!B:B,B161)&gt;0,ISNUMBER(SEARCH("x",INDEX(Bugs!C:C,MATCH(B161,Bugs!B:B,0))))),
    AND(COUNTIF(Bugs!A:A,B161)&gt;0,ISNUMBER(SEARCH("x",INDEX(Bugs!D:D,MATCH(B161,Bugs!A:A,0))))),
    AND(COUNTIF(Bugs!B:B,B161)&gt;0,ISNUMBER(SEARCH("x",INDEX(Bugs!D:D,MATCH(B161,Bugs!B:B,0)))))
),"Y","")</f>
        <v/>
      </c>
      <c r="R161">
        <f ca="1">IF(OR(ISNUMBER(MATCH(L161,MasterData!$D$3:$D$18,0)),ISNUMBER(MATCH(L161,MasterData!$C$3:$C$18,0))),
    DATEDIF(E161,I161,"d"),
    DATEDIF(E161,TODAY(),"d"))</f>
        <v>9</v>
      </c>
      <c r="S161">
        <f t="shared" ca="1" si="6"/>
        <v>0</v>
      </c>
      <c r="T161">
        <f t="shared" ca="1" si="7"/>
        <v>1</v>
      </c>
      <c r="U161">
        <f t="shared" ca="1" si="8"/>
        <v>0</v>
      </c>
    </row>
    <row r="162" spans="1:21" x14ac:dyDescent="0.35">
      <c r="A162">
        <v>6000143505</v>
      </c>
      <c r="B162" t="s">
        <v>230</v>
      </c>
      <c r="C162" t="s">
        <v>230</v>
      </c>
      <c r="D162" s="34" t="s">
        <v>480</v>
      </c>
      <c r="E162" s="1">
        <v>45825</v>
      </c>
      <c r="F162" s="1"/>
      <c r="G162" t="s">
        <v>611</v>
      </c>
      <c r="H162" t="s">
        <v>233</v>
      </c>
      <c r="I162" s="1">
        <v>45852</v>
      </c>
      <c r="J162" t="s">
        <v>256</v>
      </c>
      <c r="K162" t="s">
        <v>241</v>
      </c>
      <c r="L162" t="s">
        <v>171</v>
      </c>
      <c r="M162" t="s">
        <v>612</v>
      </c>
      <c r="N162" t="s">
        <v>237</v>
      </c>
      <c r="O162" t="s">
        <v>230</v>
      </c>
      <c r="P162" s="193" t="str">
        <f>IF(OR(AND(A162&lt;&gt;"",COUNTIF(Bugs!B:B,A162)&gt;0),AND(B162&lt;&gt;"",COUNTIF(Bugs!A:A,B162)&gt;0)),"Y","")</f>
        <v/>
      </c>
      <c r="Q162" s="193" t="str">
        <f>IF(OR(
    AND(COUNTIF(Bugs!A:A,B162)&gt;0,ISNUMBER(SEARCH("x",INDEX(Bugs!C:C,MATCH(B162,Bugs!A:A,0))))),
    AND(COUNTIF(Bugs!B:B,B162)&gt;0,ISNUMBER(SEARCH("x",INDEX(Bugs!C:C,MATCH(B162,Bugs!B:B,0))))),
    AND(COUNTIF(Bugs!A:A,B162)&gt;0,ISNUMBER(SEARCH("x",INDEX(Bugs!D:D,MATCH(B162,Bugs!A:A,0))))),
    AND(COUNTIF(Bugs!B:B,B162)&gt;0,ISNUMBER(SEARCH("x",INDEX(Bugs!D:D,MATCH(B162,Bugs!B:B,0)))))
),"Y","")</f>
        <v/>
      </c>
      <c r="R162">
        <f ca="1">IF(OR(ISNUMBER(MATCH(L162,MasterData!$D$3:$D$18,0)),ISNUMBER(MATCH(L162,MasterData!$C$3:$C$18,0))),
    DATEDIF(E162,I162,"d"),
    DATEDIF(E162,TODAY(),"d"))</f>
        <v>27</v>
      </c>
      <c r="S162">
        <f t="shared" ca="1" si="6"/>
        <v>0</v>
      </c>
      <c r="T162">
        <f t="shared" ca="1" si="7"/>
        <v>1</v>
      </c>
      <c r="U162">
        <f t="shared" ca="1" si="8"/>
        <v>0</v>
      </c>
    </row>
    <row r="163" spans="1:21" x14ac:dyDescent="0.35">
      <c r="A163">
        <v>6000143525</v>
      </c>
      <c r="B163" t="s">
        <v>230</v>
      </c>
      <c r="C163" t="s">
        <v>230</v>
      </c>
      <c r="D163" s="34" t="s">
        <v>480</v>
      </c>
      <c r="E163" s="1">
        <v>45825</v>
      </c>
      <c r="F163" s="1"/>
      <c r="G163" t="s">
        <v>613</v>
      </c>
      <c r="H163" t="s">
        <v>233</v>
      </c>
      <c r="I163" s="1">
        <v>45842</v>
      </c>
      <c r="J163" t="s">
        <v>201</v>
      </c>
      <c r="K163" t="s">
        <v>241</v>
      </c>
      <c r="L163" t="s">
        <v>171</v>
      </c>
      <c r="M163" t="s">
        <v>614</v>
      </c>
      <c r="N163" t="s">
        <v>237</v>
      </c>
      <c r="O163" t="s">
        <v>230</v>
      </c>
      <c r="P163" s="193" t="str">
        <f>IF(OR(AND(A163&lt;&gt;"",COUNTIF(Bugs!B:B,A163)&gt;0),AND(B163&lt;&gt;"",COUNTIF(Bugs!A:A,B163)&gt;0)),"Y","")</f>
        <v/>
      </c>
      <c r="Q163" s="193" t="str">
        <f>IF(OR(
    AND(COUNTIF(Bugs!A:A,B163)&gt;0,ISNUMBER(SEARCH("x",INDEX(Bugs!C:C,MATCH(B163,Bugs!A:A,0))))),
    AND(COUNTIF(Bugs!B:B,B163)&gt;0,ISNUMBER(SEARCH("x",INDEX(Bugs!C:C,MATCH(B163,Bugs!B:B,0))))),
    AND(COUNTIF(Bugs!A:A,B163)&gt;0,ISNUMBER(SEARCH("x",INDEX(Bugs!D:D,MATCH(B163,Bugs!A:A,0))))),
    AND(COUNTIF(Bugs!B:B,B163)&gt;0,ISNUMBER(SEARCH("x",INDEX(Bugs!D:D,MATCH(B163,Bugs!B:B,0)))))
),"Y","")</f>
        <v/>
      </c>
      <c r="R163">
        <f ca="1">IF(OR(ISNUMBER(MATCH(L163,MasterData!$D$3:$D$18,0)),ISNUMBER(MATCH(L163,MasterData!$C$3:$C$18,0))),
    DATEDIF(E163,I163,"d"),
    DATEDIF(E163,TODAY(),"d"))</f>
        <v>17</v>
      </c>
      <c r="S163">
        <f t="shared" ca="1" si="6"/>
        <v>0</v>
      </c>
      <c r="T163">
        <f t="shared" ca="1" si="7"/>
        <v>1</v>
      </c>
      <c r="U163">
        <f t="shared" ca="1" si="8"/>
        <v>0</v>
      </c>
    </row>
    <row r="164" spans="1:21" x14ac:dyDescent="0.35">
      <c r="A164">
        <v>6000143567</v>
      </c>
      <c r="B164" t="s">
        <v>615</v>
      </c>
      <c r="C164" t="s">
        <v>230</v>
      </c>
      <c r="D164" s="34" t="s">
        <v>231</v>
      </c>
      <c r="E164" s="1">
        <v>45826</v>
      </c>
      <c r="F164" s="1"/>
      <c r="G164" t="s">
        <v>293</v>
      </c>
      <c r="H164" t="s">
        <v>245</v>
      </c>
      <c r="I164" s="1">
        <v>45833</v>
      </c>
      <c r="J164" t="s">
        <v>234</v>
      </c>
      <c r="K164" t="s">
        <v>241</v>
      </c>
      <c r="L164" t="s">
        <v>171</v>
      </c>
      <c r="M164" t="s">
        <v>616</v>
      </c>
      <c r="N164" t="s">
        <v>237</v>
      </c>
      <c r="O164" t="s">
        <v>230</v>
      </c>
      <c r="P164" s="193" t="str">
        <f>IF(OR(AND(A164&lt;&gt;"",COUNTIF(Bugs!B:B,A164)&gt;0),AND(B164&lt;&gt;"",COUNTIF(Bugs!A:A,B164)&gt;0)),"Y","")</f>
        <v/>
      </c>
      <c r="Q164" s="193" t="str">
        <f>IF(OR(
    AND(COUNTIF(Bugs!A:A,B164)&gt;0,ISNUMBER(SEARCH("x",INDEX(Bugs!C:C,MATCH(B164,Bugs!A:A,0))))),
    AND(COUNTIF(Bugs!B:B,B164)&gt;0,ISNUMBER(SEARCH("x",INDEX(Bugs!C:C,MATCH(B164,Bugs!B:B,0))))),
    AND(COUNTIF(Bugs!A:A,B164)&gt;0,ISNUMBER(SEARCH("x",INDEX(Bugs!D:D,MATCH(B164,Bugs!A:A,0))))),
    AND(COUNTIF(Bugs!B:B,B164)&gt;0,ISNUMBER(SEARCH("x",INDEX(Bugs!D:D,MATCH(B164,Bugs!B:B,0)))))
),"Y","")</f>
        <v/>
      </c>
      <c r="R164">
        <f ca="1">IF(OR(ISNUMBER(MATCH(L164,MasterData!$D$3:$D$18,0)),ISNUMBER(MATCH(L164,MasterData!$C$3:$C$18,0))),
    DATEDIF(E164,I164,"d"),
    DATEDIF(E164,TODAY(),"d"))</f>
        <v>7</v>
      </c>
      <c r="S164">
        <f t="shared" ca="1" si="6"/>
        <v>1</v>
      </c>
      <c r="T164">
        <f t="shared" ca="1" si="7"/>
        <v>0</v>
      </c>
      <c r="U164">
        <f t="shared" ca="1" si="8"/>
        <v>0</v>
      </c>
    </row>
    <row r="165" spans="1:21" x14ac:dyDescent="0.35">
      <c r="A165">
        <v>6000143642</v>
      </c>
      <c r="B165" t="s">
        <v>230</v>
      </c>
      <c r="C165" t="s">
        <v>230</v>
      </c>
      <c r="D165" s="34" t="s">
        <v>251</v>
      </c>
      <c r="E165" s="1">
        <v>45826</v>
      </c>
      <c r="F165" s="1"/>
      <c r="G165" t="s">
        <v>400</v>
      </c>
      <c r="H165" t="s">
        <v>233</v>
      </c>
      <c r="I165" s="1">
        <v>45836</v>
      </c>
      <c r="J165" t="s">
        <v>201</v>
      </c>
      <c r="K165" t="s">
        <v>241</v>
      </c>
      <c r="L165" t="s">
        <v>171</v>
      </c>
      <c r="M165" t="s">
        <v>617</v>
      </c>
      <c r="N165" t="s">
        <v>237</v>
      </c>
      <c r="O165" t="s">
        <v>230</v>
      </c>
      <c r="P165" s="193" t="str">
        <f>IF(OR(AND(A165&lt;&gt;"",COUNTIF(Bugs!B:B,A165)&gt;0),AND(B165&lt;&gt;"",COUNTIF(Bugs!A:A,B165)&gt;0)),"Y","")</f>
        <v/>
      </c>
      <c r="Q165" s="193" t="str">
        <f>IF(OR(
    AND(COUNTIF(Bugs!A:A,B165)&gt;0,ISNUMBER(SEARCH("x",INDEX(Bugs!C:C,MATCH(B165,Bugs!A:A,0))))),
    AND(COUNTIF(Bugs!B:B,B165)&gt;0,ISNUMBER(SEARCH("x",INDEX(Bugs!C:C,MATCH(B165,Bugs!B:B,0))))),
    AND(COUNTIF(Bugs!A:A,B165)&gt;0,ISNUMBER(SEARCH("x",INDEX(Bugs!D:D,MATCH(B165,Bugs!A:A,0))))),
    AND(COUNTIF(Bugs!B:B,B165)&gt;0,ISNUMBER(SEARCH("x",INDEX(Bugs!D:D,MATCH(B165,Bugs!B:B,0)))))
),"Y","")</f>
        <v/>
      </c>
      <c r="R165">
        <f ca="1">IF(OR(ISNUMBER(MATCH(L165,MasterData!$D$3:$D$18,0)),ISNUMBER(MATCH(L165,MasterData!$C$3:$C$18,0))),
    DATEDIF(E165,I165,"d"),
    DATEDIF(E165,TODAY(),"d"))</f>
        <v>10</v>
      </c>
      <c r="S165">
        <f t="shared" ca="1" si="6"/>
        <v>0</v>
      </c>
      <c r="T165">
        <f t="shared" ca="1" si="7"/>
        <v>1</v>
      </c>
      <c r="U165">
        <f t="shared" ca="1" si="8"/>
        <v>0</v>
      </c>
    </row>
    <row r="166" spans="1:21" x14ac:dyDescent="0.35">
      <c r="B166" t="s">
        <v>8</v>
      </c>
      <c r="D166" s="34" t="s">
        <v>660</v>
      </c>
      <c r="E166" s="1">
        <v>45826</v>
      </c>
      <c r="F166" s="1"/>
      <c r="G166" t="s">
        <v>661</v>
      </c>
      <c r="I166" s="1">
        <v>45887.499571759261</v>
      </c>
      <c r="K166" t="s">
        <v>235</v>
      </c>
      <c r="L166" t="s">
        <v>164</v>
      </c>
      <c r="M166" t="s">
        <v>662</v>
      </c>
      <c r="N166" t="s">
        <v>237</v>
      </c>
      <c r="P166" s="193" t="str">
        <f>IF(OR(AND(A166&lt;&gt;"",COUNTIF(Bugs!B:B,A166)&gt;0),AND(B166&lt;&gt;"",COUNTIF(Bugs!A:A,B166)&gt;0)),"Y","")</f>
        <v>Y</v>
      </c>
      <c r="Q166" s="193" t="str">
        <f>IF(OR(
    AND(COUNTIF(Bugs!A:A,B166)&gt;0,ISNUMBER(SEARCH("x",INDEX(Bugs!C:C,MATCH(B166,Bugs!A:A,0))))),
    AND(COUNTIF(Bugs!B:B,B166)&gt;0,ISNUMBER(SEARCH("x",INDEX(Bugs!C:C,MATCH(B166,Bugs!B:B,0))))),
    AND(COUNTIF(Bugs!A:A,B166)&gt;0,ISNUMBER(SEARCH("x",INDEX(Bugs!D:D,MATCH(B166,Bugs!A:A,0))))),
    AND(COUNTIF(Bugs!B:B,B166)&gt;0,ISNUMBER(SEARCH("x",INDEX(Bugs!D:D,MATCH(B166,Bugs!B:B,0)))))
),"Y","")</f>
        <v>Y</v>
      </c>
      <c r="R166">
        <f ca="1">IF(OR(ISNUMBER(MATCH(L166,MasterData!$D$3:$D$18,0)),ISNUMBER(MATCH(L166,MasterData!$C$3:$C$18,0))),
    DATEDIF(E166,I166,"d"),
    DATEDIF(E166,TODAY(),"d"))</f>
        <v>181</v>
      </c>
      <c r="S166">
        <f ca="1">IF(AND($R166&gt;=0,$R166&lt;=7),1,0)</f>
        <v>0</v>
      </c>
      <c r="T166">
        <f ca="1">IF(AND($R166&gt;7,R166&lt;=30),1,0)</f>
        <v>0</v>
      </c>
      <c r="U166">
        <f ca="1">IF($R166&gt;30,1,0)</f>
        <v>1</v>
      </c>
    </row>
    <row r="167" spans="1:21" x14ac:dyDescent="0.35">
      <c r="A167">
        <v>6000144089</v>
      </c>
      <c r="B167" t="s">
        <v>230</v>
      </c>
      <c r="C167" t="s">
        <v>230</v>
      </c>
      <c r="D167" s="34" t="s">
        <v>231</v>
      </c>
      <c r="E167" s="1">
        <v>45833</v>
      </c>
      <c r="F167" s="1"/>
      <c r="G167" t="s">
        <v>248</v>
      </c>
      <c r="H167" t="s">
        <v>245</v>
      </c>
      <c r="I167" s="1">
        <v>45843</v>
      </c>
      <c r="J167" t="s">
        <v>201</v>
      </c>
      <c r="K167" t="s">
        <v>241</v>
      </c>
      <c r="L167" t="s">
        <v>171</v>
      </c>
      <c r="M167" t="s">
        <v>621</v>
      </c>
      <c r="N167" t="s">
        <v>237</v>
      </c>
      <c r="O167" t="s">
        <v>230</v>
      </c>
      <c r="P167" s="193" t="str">
        <f>IF(OR(AND(A167&lt;&gt;"",COUNTIF(Bugs!B:B,A167)&gt;0),AND(B167&lt;&gt;"",COUNTIF(Bugs!A:A,B167)&gt;0)),"Y","")</f>
        <v/>
      </c>
      <c r="Q167" s="193" t="str">
        <f>IF(OR(
    AND(COUNTIF(Bugs!A:A,B167)&gt;0,ISNUMBER(SEARCH("x",INDEX(Bugs!C:C,MATCH(B167,Bugs!A:A,0))))),
    AND(COUNTIF(Bugs!B:B,B167)&gt;0,ISNUMBER(SEARCH("x",INDEX(Bugs!C:C,MATCH(B167,Bugs!B:B,0))))),
    AND(COUNTIF(Bugs!A:A,B167)&gt;0,ISNUMBER(SEARCH("x",INDEX(Bugs!D:D,MATCH(B167,Bugs!A:A,0))))),
    AND(COUNTIF(Bugs!B:B,B167)&gt;0,ISNUMBER(SEARCH("x",INDEX(Bugs!D:D,MATCH(B167,Bugs!B:B,0)))))
),"Y","")</f>
        <v/>
      </c>
      <c r="R167">
        <f ca="1">IF(OR(ISNUMBER(MATCH(L167,MasterData!$D$3:$D$18,0)),ISNUMBER(MATCH(L167,MasterData!$C$3:$C$18,0))),
    DATEDIF(E167,I167,"d"),
    DATEDIF(E167,TODAY(),"d"))</f>
        <v>10</v>
      </c>
      <c r="S167">
        <f t="shared" ca="1" si="6"/>
        <v>0</v>
      </c>
      <c r="T167">
        <f t="shared" ca="1" si="7"/>
        <v>1</v>
      </c>
      <c r="U167">
        <f t="shared" ca="1" si="8"/>
        <v>0</v>
      </c>
    </row>
    <row r="168" spans="1:21" x14ac:dyDescent="0.35">
      <c r="A168">
        <v>6000144129</v>
      </c>
      <c r="B168" t="s">
        <v>230</v>
      </c>
      <c r="C168" t="s">
        <v>230</v>
      </c>
      <c r="D168" s="34" t="s">
        <v>231</v>
      </c>
      <c r="E168" s="1">
        <v>45833</v>
      </c>
      <c r="F168" s="1"/>
      <c r="G168" t="s">
        <v>248</v>
      </c>
      <c r="H168" t="s">
        <v>245</v>
      </c>
      <c r="I168" s="1">
        <v>45843</v>
      </c>
      <c r="J168" t="s">
        <v>201</v>
      </c>
      <c r="K168" t="s">
        <v>241</v>
      </c>
      <c r="L168" t="s">
        <v>171</v>
      </c>
      <c r="M168" t="s">
        <v>622</v>
      </c>
      <c r="N168" t="s">
        <v>237</v>
      </c>
      <c r="O168" t="s">
        <v>230</v>
      </c>
      <c r="P168" s="193" t="str">
        <f>IF(OR(AND(A168&lt;&gt;"",COUNTIF(Bugs!B:B,A168)&gt;0),AND(B168&lt;&gt;"",COUNTIF(Bugs!A:A,B168)&gt;0)),"Y","")</f>
        <v/>
      </c>
      <c r="Q168" s="193" t="str">
        <f>IF(OR(
    AND(COUNTIF(Bugs!A:A,B168)&gt;0,ISNUMBER(SEARCH("x",INDEX(Bugs!C:C,MATCH(B168,Bugs!A:A,0))))),
    AND(COUNTIF(Bugs!B:B,B168)&gt;0,ISNUMBER(SEARCH("x",INDEX(Bugs!C:C,MATCH(B168,Bugs!B:B,0))))),
    AND(COUNTIF(Bugs!A:A,B168)&gt;0,ISNUMBER(SEARCH("x",INDEX(Bugs!D:D,MATCH(B168,Bugs!A:A,0))))),
    AND(COUNTIF(Bugs!B:B,B168)&gt;0,ISNUMBER(SEARCH("x",INDEX(Bugs!D:D,MATCH(B168,Bugs!B:B,0)))))
),"Y","")</f>
        <v/>
      </c>
      <c r="R168">
        <f ca="1">IF(OR(ISNUMBER(MATCH(L168,MasterData!$D$3:$D$18,0)),ISNUMBER(MATCH(L168,MasterData!$C$3:$C$18,0))),
    DATEDIF(E168,I168,"d"),
    DATEDIF(E168,TODAY(),"d"))</f>
        <v>10</v>
      </c>
      <c r="S168">
        <f t="shared" ca="1" si="6"/>
        <v>0</v>
      </c>
      <c r="T168">
        <f t="shared" ca="1" si="7"/>
        <v>1</v>
      </c>
      <c r="U168">
        <f t="shared" ca="1" si="8"/>
        <v>0</v>
      </c>
    </row>
    <row r="169" spans="1:21" x14ac:dyDescent="0.35">
      <c r="A169">
        <v>6000144490</v>
      </c>
      <c r="B169" t="s">
        <v>625</v>
      </c>
      <c r="C169" t="s">
        <v>230</v>
      </c>
      <c r="D169" s="34" t="s">
        <v>231</v>
      </c>
      <c r="E169" s="1">
        <v>45838</v>
      </c>
      <c r="F169" s="1"/>
      <c r="G169" t="s">
        <v>248</v>
      </c>
      <c r="H169" t="s">
        <v>245</v>
      </c>
      <c r="I169" s="1">
        <v>45876</v>
      </c>
      <c r="J169" t="s">
        <v>245</v>
      </c>
      <c r="K169" t="s">
        <v>241</v>
      </c>
      <c r="L169" t="s">
        <v>171</v>
      </c>
      <c r="M169" t="s">
        <v>626</v>
      </c>
      <c r="N169" t="s">
        <v>237</v>
      </c>
      <c r="O169" t="s">
        <v>230</v>
      </c>
      <c r="P169" s="193" t="str">
        <f>IF(OR(AND(A169&lt;&gt;"",COUNTIF(Bugs!B:B,A169)&gt;0),AND(B169&lt;&gt;"",COUNTIF(Bugs!A:A,B169)&gt;0)),"Y","")</f>
        <v/>
      </c>
      <c r="Q169" s="193" t="str">
        <f>IF(OR(
    AND(COUNTIF(Bugs!A:A,B169)&gt;0,ISNUMBER(SEARCH("x",INDEX(Bugs!C:C,MATCH(B169,Bugs!A:A,0))))),
    AND(COUNTIF(Bugs!B:B,B169)&gt;0,ISNUMBER(SEARCH("x",INDEX(Bugs!C:C,MATCH(B169,Bugs!B:B,0))))),
    AND(COUNTIF(Bugs!A:A,B169)&gt;0,ISNUMBER(SEARCH("x",INDEX(Bugs!D:D,MATCH(B169,Bugs!A:A,0))))),
    AND(COUNTIF(Bugs!B:B,B169)&gt;0,ISNUMBER(SEARCH("x",INDEX(Bugs!D:D,MATCH(B169,Bugs!B:B,0)))))
),"Y","")</f>
        <v/>
      </c>
      <c r="R169">
        <f ca="1">IF(OR(ISNUMBER(MATCH(L169,MasterData!$D$3:$D$18,0)),ISNUMBER(MATCH(L169,MasterData!$C$3:$C$18,0))),
    DATEDIF(E169,I169,"d"),
    DATEDIF(E169,TODAY(),"d"))</f>
        <v>38</v>
      </c>
      <c r="S169">
        <f t="shared" ca="1" si="6"/>
        <v>0</v>
      </c>
      <c r="T169">
        <f t="shared" ca="1" si="7"/>
        <v>0</v>
      </c>
      <c r="U169">
        <f t="shared" ca="1" si="8"/>
        <v>1</v>
      </c>
    </row>
    <row r="170" spans="1:21" x14ac:dyDescent="0.35">
      <c r="A170">
        <v>6000144523</v>
      </c>
      <c r="B170" t="s">
        <v>627</v>
      </c>
      <c r="C170" t="s">
        <v>230</v>
      </c>
      <c r="D170" s="34" t="s">
        <v>254</v>
      </c>
      <c r="E170" s="1">
        <v>45838</v>
      </c>
      <c r="F170" s="1"/>
      <c r="G170" t="s">
        <v>268</v>
      </c>
      <c r="H170" t="s">
        <v>240</v>
      </c>
      <c r="I170" s="1">
        <v>45859</v>
      </c>
      <c r="J170" t="s">
        <v>245</v>
      </c>
      <c r="K170" t="s">
        <v>235</v>
      </c>
      <c r="L170" t="s">
        <v>171</v>
      </c>
      <c r="M170" t="s">
        <v>629</v>
      </c>
      <c r="N170" t="s">
        <v>237</v>
      </c>
      <c r="O170" t="s">
        <v>230</v>
      </c>
      <c r="P170" s="193" t="str">
        <f>IF(OR(AND(A170&lt;&gt;"",COUNTIF(Bugs!B:B,A170)&gt;0),AND(B170&lt;&gt;"",COUNTIF(Bugs!A:A,B170)&gt;0)),"Y","")</f>
        <v/>
      </c>
      <c r="Q170" s="193" t="str">
        <f>IF(OR(
    AND(COUNTIF(Bugs!A:A,B170)&gt;0,ISNUMBER(SEARCH("x",INDEX(Bugs!C:C,MATCH(B170,Bugs!A:A,0))))),
    AND(COUNTIF(Bugs!B:B,B170)&gt;0,ISNUMBER(SEARCH("x",INDEX(Bugs!C:C,MATCH(B170,Bugs!B:B,0))))),
    AND(COUNTIF(Bugs!A:A,B170)&gt;0,ISNUMBER(SEARCH("x",INDEX(Bugs!D:D,MATCH(B170,Bugs!A:A,0))))),
    AND(COUNTIF(Bugs!B:B,B170)&gt;0,ISNUMBER(SEARCH("x",INDEX(Bugs!D:D,MATCH(B170,Bugs!B:B,0)))))
),"Y","")</f>
        <v/>
      </c>
      <c r="R170">
        <f ca="1">IF(OR(ISNUMBER(MATCH(L170,MasterData!$D$3:$D$18,0)),ISNUMBER(MATCH(L170,MasterData!$C$3:$C$18,0))),
    DATEDIF(E170,I170,"d"),
    DATEDIF(E170,TODAY(),"d"))</f>
        <v>21</v>
      </c>
      <c r="S170">
        <f t="shared" ca="1" si="6"/>
        <v>0</v>
      </c>
      <c r="T170">
        <f t="shared" ca="1" si="7"/>
        <v>1</v>
      </c>
      <c r="U170">
        <f t="shared" ca="1" si="8"/>
        <v>0</v>
      </c>
    </row>
    <row r="171" spans="1:21" x14ac:dyDescent="0.35">
      <c r="A171">
        <v>6000144785</v>
      </c>
      <c r="B171" t="s">
        <v>632</v>
      </c>
      <c r="C171" t="s">
        <v>230</v>
      </c>
      <c r="D171" s="34" t="s">
        <v>231</v>
      </c>
      <c r="E171" s="1">
        <v>45840</v>
      </c>
      <c r="F171" s="1"/>
      <c r="G171" t="s">
        <v>248</v>
      </c>
      <c r="H171" t="s">
        <v>245</v>
      </c>
      <c r="I171" s="1">
        <v>45858</v>
      </c>
      <c r="J171" t="s">
        <v>245</v>
      </c>
      <c r="K171" t="s">
        <v>235</v>
      </c>
      <c r="L171" t="s">
        <v>171</v>
      </c>
      <c r="M171" t="s">
        <v>633</v>
      </c>
      <c r="N171" t="s">
        <v>237</v>
      </c>
      <c r="O171" t="s">
        <v>230</v>
      </c>
      <c r="P171" s="193" t="str">
        <f>IF(OR(AND(A171&lt;&gt;"",COUNTIF(Bugs!B:B,A171)&gt;0),AND(B171&lt;&gt;"",COUNTIF(Bugs!A:A,B171)&gt;0)),"Y","")</f>
        <v/>
      </c>
      <c r="Q171" s="193" t="str">
        <f>IF(OR(
    AND(COUNTIF(Bugs!A:A,B171)&gt;0,ISNUMBER(SEARCH("x",INDEX(Bugs!C:C,MATCH(B171,Bugs!A:A,0))))),
    AND(COUNTIF(Bugs!B:B,B171)&gt;0,ISNUMBER(SEARCH("x",INDEX(Bugs!C:C,MATCH(B171,Bugs!B:B,0))))),
    AND(COUNTIF(Bugs!A:A,B171)&gt;0,ISNUMBER(SEARCH("x",INDEX(Bugs!D:D,MATCH(B171,Bugs!A:A,0))))),
    AND(COUNTIF(Bugs!B:B,B171)&gt;0,ISNUMBER(SEARCH("x",INDEX(Bugs!D:D,MATCH(B171,Bugs!B:B,0)))))
),"Y","")</f>
        <v/>
      </c>
      <c r="R171">
        <f ca="1">IF(OR(ISNUMBER(MATCH(L171,MasterData!$D$3:$D$18,0)),ISNUMBER(MATCH(L171,MasterData!$C$3:$C$18,0))),
    DATEDIF(E171,I171,"d"),
    DATEDIF(E171,TODAY(),"d"))</f>
        <v>18</v>
      </c>
      <c r="S171">
        <f t="shared" ca="1" si="6"/>
        <v>0</v>
      </c>
      <c r="T171">
        <f t="shared" ca="1" si="7"/>
        <v>1</v>
      </c>
      <c r="U171">
        <f t="shared" ca="1" si="8"/>
        <v>0</v>
      </c>
    </row>
    <row r="172" spans="1:21" x14ac:dyDescent="0.35">
      <c r="A172">
        <v>6000144855</v>
      </c>
      <c r="B172" t="s">
        <v>230</v>
      </c>
      <c r="C172" t="s">
        <v>230</v>
      </c>
      <c r="D172" s="34" t="s">
        <v>251</v>
      </c>
      <c r="E172" s="1">
        <v>45841</v>
      </c>
      <c r="F172" s="1"/>
      <c r="G172" t="s">
        <v>400</v>
      </c>
      <c r="H172" t="s">
        <v>230</v>
      </c>
      <c r="I172" s="1">
        <v>45860</v>
      </c>
      <c r="J172" t="s">
        <v>201</v>
      </c>
      <c r="K172" t="s">
        <v>241</v>
      </c>
      <c r="L172" t="s">
        <v>171</v>
      </c>
      <c r="M172" t="s">
        <v>634</v>
      </c>
      <c r="N172" t="s">
        <v>237</v>
      </c>
      <c r="O172" t="s">
        <v>230</v>
      </c>
      <c r="P172" s="193" t="str">
        <f>IF(OR(AND(A172&lt;&gt;"",COUNTIF(Bugs!B:B,A172)&gt;0),AND(B172&lt;&gt;"",COUNTIF(Bugs!A:A,B172)&gt;0)),"Y","")</f>
        <v/>
      </c>
      <c r="Q172" s="193" t="str">
        <f>IF(OR(
    AND(COUNTIF(Bugs!A:A,B172)&gt;0,ISNUMBER(SEARCH("x",INDEX(Bugs!C:C,MATCH(B172,Bugs!A:A,0))))),
    AND(COUNTIF(Bugs!B:B,B172)&gt;0,ISNUMBER(SEARCH("x",INDEX(Bugs!C:C,MATCH(B172,Bugs!B:B,0))))),
    AND(COUNTIF(Bugs!A:A,B172)&gt;0,ISNUMBER(SEARCH("x",INDEX(Bugs!D:D,MATCH(B172,Bugs!A:A,0))))),
    AND(COUNTIF(Bugs!B:B,B172)&gt;0,ISNUMBER(SEARCH("x",INDEX(Bugs!D:D,MATCH(B172,Bugs!B:B,0)))))
),"Y","")</f>
        <v/>
      </c>
      <c r="R172">
        <f ca="1">IF(OR(ISNUMBER(MATCH(L172,MasterData!$D$3:$D$18,0)),ISNUMBER(MATCH(L172,MasterData!$C$3:$C$18,0))),
    DATEDIF(E172,I172,"d"),
    DATEDIF(E172,TODAY(),"d"))</f>
        <v>19</v>
      </c>
      <c r="S172">
        <f t="shared" ca="1" si="6"/>
        <v>0</v>
      </c>
      <c r="T172">
        <f t="shared" ca="1" si="7"/>
        <v>1</v>
      </c>
      <c r="U172">
        <f t="shared" ca="1" si="8"/>
        <v>0</v>
      </c>
    </row>
    <row r="173" spans="1:21" x14ac:dyDescent="0.35">
      <c r="A173">
        <v>6000144869</v>
      </c>
      <c r="B173" t="s">
        <v>635</v>
      </c>
      <c r="C173" t="s">
        <v>230</v>
      </c>
      <c r="D173" s="34" t="s">
        <v>231</v>
      </c>
      <c r="E173" s="1">
        <v>45841</v>
      </c>
      <c r="F173" s="1"/>
      <c r="G173" t="s">
        <v>248</v>
      </c>
      <c r="H173" t="s">
        <v>245</v>
      </c>
      <c r="I173" s="1">
        <v>45870</v>
      </c>
      <c r="J173" t="s">
        <v>234</v>
      </c>
      <c r="K173" t="s">
        <v>235</v>
      </c>
      <c r="L173" t="s">
        <v>171</v>
      </c>
      <c r="M173" t="s">
        <v>636</v>
      </c>
      <c r="N173" t="s">
        <v>237</v>
      </c>
      <c r="O173" t="s">
        <v>230</v>
      </c>
      <c r="P173" s="193" t="str">
        <f>IF(OR(AND(A173&lt;&gt;"",COUNTIF(Bugs!B:B,A173)&gt;0),AND(B173&lt;&gt;"",COUNTIF(Bugs!A:A,B173)&gt;0)),"Y","")</f>
        <v/>
      </c>
      <c r="Q173" s="193" t="str">
        <f>IF(OR(
    AND(COUNTIF(Bugs!A:A,B173)&gt;0,ISNUMBER(SEARCH("x",INDEX(Bugs!C:C,MATCH(B173,Bugs!A:A,0))))),
    AND(COUNTIF(Bugs!B:B,B173)&gt;0,ISNUMBER(SEARCH("x",INDEX(Bugs!C:C,MATCH(B173,Bugs!B:B,0))))),
    AND(COUNTIF(Bugs!A:A,B173)&gt;0,ISNUMBER(SEARCH("x",INDEX(Bugs!D:D,MATCH(B173,Bugs!A:A,0))))),
    AND(COUNTIF(Bugs!B:B,B173)&gt;0,ISNUMBER(SEARCH("x",INDEX(Bugs!D:D,MATCH(B173,Bugs!B:B,0)))))
),"Y","")</f>
        <v/>
      </c>
      <c r="R173">
        <f ca="1">IF(OR(ISNUMBER(MATCH(L173,MasterData!$D$3:$D$18,0)),ISNUMBER(MATCH(L173,MasterData!$C$3:$C$18,0))),
    DATEDIF(E173,I173,"d"),
    DATEDIF(E173,TODAY(),"d"))</f>
        <v>29</v>
      </c>
      <c r="S173">
        <f t="shared" ca="1" si="6"/>
        <v>0</v>
      </c>
      <c r="T173">
        <f t="shared" ca="1" si="7"/>
        <v>1</v>
      </c>
      <c r="U173">
        <f t="shared" ca="1" si="8"/>
        <v>0</v>
      </c>
    </row>
    <row r="174" spans="1:21" x14ac:dyDescent="0.35">
      <c r="A174">
        <v>6000145148</v>
      </c>
      <c r="B174" t="s">
        <v>644</v>
      </c>
      <c r="C174" t="s">
        <v>230</v>
      </c>
      <c r="D174" s="34" t="s">
        <v>480</v>
      </c>
      <c r="E174" s="1">
        <v>45845</v>
      </c>
      <c r="F174" s="1"/>
      <c r="G174" t="s">
        <v>552</v>
      </c>
      <c r="H174" t="s">
        <v>245</v>
      </c>
      <c r="I174" s="1">
        <v>45853</v>
      </c>
      <c r="J174" t="s">
        <v>245</v>
      </c>
      <c r="K174" t="s">
        <v>241</v>
      </c>
      <c r="L174" t="s">
        <v>171</v>
      </c>
      <c r="M174" t="s">
        <v>645</v>
      </c>
      <c r="N174" t="s">
        <v>237</v>
      </c>
      <c r="O174" t="s">
        <v>230</v>
      </c>
      <c r="P174" s="193" t="str">
        <f>IF(OR(AND(A174&lt;&gt;"",COUNTIF(Bugs!B:B,A174)&gt;0),AND(B174&lt;&gt;"",COUNTIF(Bugs!A:A,B174)&gt;0)),"Y","")</f>
        <v/>
      </c>
      <c r="Q174" s="193" t="str">
        <f>IF(OR(
    AND(COUNTIF(Bugs!A:A,B174)&gt;0,ISNUMBER(SEARCH("x",INDEX(Bugs!C:C,MATCH(B174,Bugs!A:A,0))))),
    AND(COUNTIF(Bugs!B:B,B174)&gt;0,ISNUMBER(SEARCH("x",INDEX(Bugs!C:C,MATCH(B174,Bugs!B:B,0))))),
    AND(COUNTIF(Bugs!A:A,B174)&gt;0,ISNUMBER(SEARCH("x",INDEX(Bugs!D:D,MATCH(B174,Bugs!A:A,0))))),
    AND(COUNTIF(Bugs!B:B,B174)&gt;0,ISNUMBER(SEARCH("x",INDEX(Bugs!D:D,MATCH(B174,Bugs!B:B,0)))))
),"Y","")</f>
        <v/>
      </c>
      <c r="R174">
        <f ca="1">IF(OR(ISNUMBER(MATCH(L174,MasterData!$D$3:$D$18,0)),ISNUMBER(MATCH(L174,MasterData!$C$3:$C$18,0))),
    DATEDIF(E174,I174,"d"),
    DATEDIF(E174,TODAY(),"d"))</f>
        <v>8</v>
      </c>
      <c r="S174">
        <f t="shared" ca="1" si="6"/>
        <v>0</v>
      </c>
      <c r="T174">
        <f t="shared" ca="1" si="7"/>
        <v>1</v>
      </c>
      <c r="U174">
        <f t="shared" ca="1" si="8"/>
        <v>0</v>
      </c>
    </row>
    <row r="175" spans="1:21" x14ac:dyDescent="0.35">
      <c r="A175">
        <v>6000145298</v>
      </c>
      <c r="B175" t="s">
        <v>230</v>
      </c>
      <c r="C175" t="s">
        <v>230</v>
      </c>
      <c r="D175" s="34" t="s">
        <v>231</v>
      </c>
      <c r="E175" s="1">
        <v>45846</v>
      </c>
      <c r="F175" s="1"/>
      <c r="G175" t="s">
        <v>248</v>
      </c>
      <c r="H175" t="s">
        <v>245</v>
      </c>
      <c r="I175" s="1">
        <v>45856</v>
      </c>
      <c r="J175" t="s">
        <v>245</v>
      </c>
      <c r="K175" t="s">
        <v>241</v>
      </c>
      <c r="L175" t="s">
        <v>171</v>
      </c>
      <c r="M175" t="s">
        <v>486</v>
      </c>
      <c r="N175" t="s">
        <v>237</v>
      </c>
      <c r="O175" t="s">
        <v>230</v>
      </c>
      <c r="P175" s="193" t="str">
        <f>IF(OR(AND(A175&lt;&gt;"",COUNTIF(Bugs!B:B,A175)&gt;0),AND(B175&lt;&gt;"",COUNTIF(Bugs!A:A,B175)&gt;0)),"Y","")</f>
        <v/>
      </c>
      <c r="Q175" s="193" t="str">
        <f>IF(OR(
    AND(COUNTIF(Bugs!A:A,B175)&gt;0,ISNUMBER(SEARCH("x",INDEX(Bugs!C:C,MATCH(B175,Bugs!A:A,0))))),
    AND(COUNTIF(Bugs!B:B,B175)&gt;0,ISNUMBER(SEARCH("x",INDEX(Bugs!C:C,MATCH(B175,Bugs!B:B,0))))),
    AND(COUNTIF(Bugs!A:A,B175)&gt;0,ISNUMBER(SEARCH("x",INDEX(Bugs!D:D,MATCH(B175,Bugs!A:A,0))))),
    AND(COUNTIF(Bugs!B:B,B175)&gt;0,ISNUMBER(SEARCH("x",INDEX(Bugs!D:D,MATCH(B175,Bugs!B:B,0)))))
),"Y","")</f>
        <v/>
      </c>
      <c r="R175">
        <f ca="1">IF(OR(ISNUMBER(MATCH(L175,MasterData!$D$3:$D$18,0)),ISNUMBER(MATCH(L175,MasterData!$C$3:$C$18,0))),
    DATEDIF(E175,I175,"d"),
    DATEDIF(E175,TODAY(),"d"))</f>
        <v>10</v>
      </c>
      <c r="S175">
        <f t="shared" ca="1" si="6"/>
        <v>0</v>
      </c>
      <c r="T175">
        <f t="shared" ca="1" si="7"/>
        <v>1</v>
      </c>
      <c r="U175">
        <f t="shared" ca="1" si="8"/>
        <v>0</v>
      </c>
    </row>
    <row r="176" spans="1:21" x14ac:dyDescent="0.35">
      <c r="A176">
        <v>6000145337</v>
      </c>
      <c r="B176" t="s">
        <v>646</v>
      </c>
      <c r="C176" t="s">
        <v>230</v>
      </c>
      <c r="D176" s="34" t="s">
        <v>231</v>
      </c>
      <c r="E176" s="1">
        <v>45846</v>
      </c>
      <c r="F176" s="1"/>
      <c r="G176" t="s">
        <v>248</v>
      </c>
      <c r="H176" t="s">
        <v>245</v>
      </c>
      <c r="I176" s="1">
        <v>45873</v>
      </c>
      <c r="J176" t="s">
        <v>234</v>
      </c>
      <c r="K176" t="s">
        <v>235</v>
      </c>
      <c r="L176" t="s">
        <v>171</v>
      </c>
      <c r="M176" t="s">
        <v>486</v>
      </c>
      <c r="N176" t="s">
        <v>237</v>
      </c>
      <c r="O176" t="s">
        <v>230</v>
      </c>
      <c r="P176" s="193" t="str">
        <f>IF(OR(AND(A176&lt;&gt;"",COUNTIF(Bugs!B:B,A176)&gt;0),AND(B176&lt;&gt;"",COUNTIF(Bugs!A:A,B176)&gt;0)),"Y","")</f>
        <v/>
      </c>
      <c r="Q176" s="193" t="str">
        <f>IF(OR(
    AND(COUNTIF(Bugs!A:A,B176)&gt;0,ISNUMBER(SEARCH("x",INDEX(Bugs!C:C,MATCH(B176,Bugs!A:A,0))))),
    AND(COUNTIF(Bugs!B:B,B176)&gt;0,ISNUMBER(SEARCH("x",INDEX(Bugs!C:C,MATCH(B176,Bugs!B:B,0))))),
    AND(COUNTIF(Bugs!A:A,B176)&gt;0,ISNUMBER(SEARCH("x",INDEX(Bugs!D:D,MATCH(B176,Bugs!A:A,0))))),
    AND(COUNTIF(Bugs!B:B,B176)&gt;0,ISNUMBER(SEARCH("x",INDEX(Bugs!D:D,MATCH(B176,Bugs!B:B,0)))))
),"Y","")</f>
        <v/>
      </c>
      <c r="R176">
        <f ca="1">IF(OR(ISNUMBER(MATCH(L176,MasterData!$D$3:$D$18,0)),ISNUMBER(MATCH(L176,MasterData!$C$3:$C$18,0))),
    DATEDIF(E176,I176,"d"),
    DATEDIF(E176,TODAY(),"d"))</f>
        <v>27</v>
      </c>
      <c r="S176">
        <f t="shared" ca="1" si="6"/>
        <v>0</v>
      </c>
      <c r="T176">
        <f t="shared" ca="1" si="7"/>
        <v>1</v>
      </c>
      <c r="U176">
        <f t="shared" ca="1" si="8"/>
        <v>0</v>
      </c>
    </row>
    <row r="177" spans="1:21" x14ac:dyDescent="0.35">
      <c r="A177">
        <v>6000145415</v>
      </c>
      <c r="B177" t="s">
        <v>647</v>
      </c>
      <c r="C177" t="s">
        <v>230</v>
      </c>
      <c r="D177" s="34" t="s">
        <v>254</v>
      </c>
      <c r="E177" s="1">
        <v>45847</v>
      </c>
      <c r="F177" s="1"/>
      <c r="G177" t="s">
        <v>268</v>
      </c>
      <c r="H177" t="s">
        <v>230</v>
      </c>
      <c r="I177" s="1">
        <v>45876</v>
      </c>
      <c r="J177" t="s">
        <v>245</v>
      </c>
      <c r="K177" t="s">
        <v>241</v>
      </c>
      <c r="L177" t="s">
        <v>171</v>
      </c>
      <c r="M177" t="s">
        <v>648</v>
      </c>
      <c r="N177" t="s">
        <v>237</v>
      </c>
      <c r="O177" t="s">
        <v>230</v>
      </c>
      <c r="P177" s="193" t="str">
        <f>IF(OR(AND(A177&lt;&gt;"",COUNTIF(Bugs!B:B,A177)&gt;0),AND(B177&lt;&gt;"",COUNTIF(Bugs!A:A,B177)&gt;0)),"Y","")</f>
        <v/>
      </c>
      <c r="Q177" s="193" t="str">
        <f>IF(OR(
    AND(COUNTIF(Bugs!A:A,B177)&gt;0,ISNUMBER(SEARCH("x",INDEX(Bugs!C:C,MATCH(B177,Bugs!A:A,0))))),
    AND(COUNTIF(Bugs!B:B,B177)&gt;0,ISNUMBER(SEARCH("x",INDEX(Bugs!C:C,MATCH(B177,Bugs!B:B,0))))),
    AND(COUNTIF(Bugs!A:A,B177)&gt;0,ISNUMBER(SEARCH("x",INDEX(Bugs!D:D,MATCH(B177,Bugs!A:A,0))))),
    AND(COUNTIF(Bugs!B:B,B177)&gt;0,ISNUMBER(SEARCH("x",INDEX(Bugs!D:D,MATCH(B177,Bugs!B:B,0)))))
),"Y","")</f>
        <v/>
      </c>
      <c r="R177">
        <f ca="1">IF(OR(ISNUMBER(MATCH(L177,MasterData!$D$3:$D$18,0)),ISNUMBER(MATCH(L177,MasterData!$C$3:$C$18,0))),
    DATEDIF(E177,I177,"d"),
    DATEDIF(E177,TODAY(),"d"))</f>
        <v>29</v>
      </c>
      <c r="S177">
        <f t="shared" ca="1" si="6"/>
        <v>0</v>
      </c>
      <c r="T177">
        <f t="shared" ca="1" si="7"/>
        <v>1</v>
      </c>
      <c r="U177">
        <f t="shared" ca="1" si="8"/>
        <v>0</v>
      </c>
    </row>
    <row r="178" spans="1:21" x14ac:dyDescent="0.35">
      <c r="A178">
        <v>6000146508</v>
      </c>
      <c r="B178" t="s">
        <v>640</v>
      </c>
      <c r="D178" s="34" t="s">
        <v>254</v>
      </c>
      <c r="E178" s="1">
        <v>45825</v>
      </c>
      <c r="F178" s="1"/>
      <c r="G178" t="s">
        <v>641</v>
      </c>
      <c r="I178" s="1">
        <v>45895.441759259258</v>
      </c>
      <c r="K178" t="s">
        <v>241</v>
      </c>
      <c r="L178" t="s">
        <v>171</v>
      </c>
      <c r="M178" t="s">
        <v>642</v>
      </c>
      <c r="N178" t="s">
        <v>237</v>
      </c>
      <c r="P178" s="193" t="str">
        <f>IF(OR(AND(A178&lt;&gt;"",COUNTIF(Bugs!B:B,A178)&gt;0),AND(B178&lt;&gt;"",COUNTIF(Bugs!A:A,B178)&gt;0)),"Y","")</f>
        <v/>
      </c>
      <c r="Q178" s="193" t="str">
        <f>IF(OR(
    AND(COUNTIF(Bugs!A:A,B178)&gt;0,ISNUMBER(SEARCH("x",INDEX(Bugs!C:C,MATCH(B178,Bugs!A:A,0))))),
    AND(COUNTIF(Bugs!B:B,B178)&gt;0,ISNUMBER(SEARCH("x",INDEX(Bugs!C:C,MATCH(B178,Bugs!B:B,0))))),
    AND(COUNTIF(Bugs!A:A,B178)&gt;0,ISNUMBER(SEARCH("x",INDEX(Bugs!D:D,MATCH(B178,Bugs!A:A,0))))),
    AND(COUNTIF(Bugs!B:B,B178)&gt;0,ISNUMBER(SEARCH("x",INDEX(Bugs!D:D,MATCH(B178,Bugs!B:B,0)))))
),"Y","")</f>
        <v/>
      </c>
      <c r="R178">
        <f ca="1">IF(OR(ISNUMBER(MATCH(L178,MasterData!$D$3:$D$18,0)),ISNUMBER(MATCH(L178,MasterData!$C$3:$C$18,0))),
    DATEDIF(E178,I178,"d"),
    DATEDIF(E178,TODAY(),"d"))</f>
        <v>70</v>
      </c>
      <c r="S178">
        <f t="shared" ca="1" si="6"/>
        <v>0</v>
      </c>
      <c r="T178">
        <f t="shared" ca="1" si="7"/>
        <v>0</v>
      </c>
      <c r="U178">
        <f t="shared" ca="1" si="8"/>
        <v>1</v>
      </c>
    </row>
    <row r="179" spans="1:21" x14ac:dyDescent="0.35">
      <c r="B179" t="s">
        <v>663</v>
      </c>
      <c r="D179" s="34">
        <v>3010</v>
      </c>
      <c r="E179" s="1">
        <v>45826</v>
      </c>
      <c r="F179" s="1"/>
      <c r="G179" t="s">
        <v>664</v>
      </c>
      <c r="I179" s="1">
        <v>45854</v>
      </c>
      <c r="K179" t="s">
        <v>235</v>
      </c>
      <c r="L179" t="s">
        <v>171</v>
      </c>
      <c r="M179" t="s">
        <v>665</v>
      </c>
      <c r="N179" t="s">
        <v>237</v>
      </c>
      <c r="P179" s="193" t="str">
        <f>IF(OR(AND(A179&lt;&gt;"",COUNTIF(Bugs!B:B,A179)&gt;0),AND(B179&lt;&gt;"",COUNTIF(Bugs!A:A,B179)&gt;0)),"Y","")</f>
        <v/>
      </c>
      <c r="Q179" s="193" t="str">
        <f>IF(OR(
    AND(COUNTIF(Bugs!A:A,B179)&gt;0,ISNUMBER(SEARCH("x",INDEX(Bugs!C:C,MATCH(B179,Bugs!A:A,0))))),
    AND(COUNTIF(Bugs!B:B,B179)&gt;0,ISNUMBER(SEARCH("x",INDEX(Bugs!C:C,MATCH(B179,Bugs!B:B,0))))),
    AND(COUNTIF(Bugs!A:A,B179)&gt;0,ISNUMBER(SEARCH("x",INDEX(Bugs!D:D,MATCH(B179,Bugs!A:A,0))))),
    AND(COUNTIF(Bugs!B:B,B179)&gt;0,ISNUMBER(SEARCH("x",INDEX(Bugs!D:D,MATCH(B179,Bugs!B:B,0)))))
),"Y","")</f>
        <v/>
      </c>
      <c r="R179">
        <f ca="1">IF(OR(ISNUMBER(MATCH(L179,MasterData!$D$3:$D$18,0)),ISNUMBER(MATCH(L179,MasterData!$C$3:$C$18,0))),
    DATEDIF(E179,I179,"d"),
    DATEDIF(E179,TODAY(),"d"))</f>
        <v>28</v>
      </c>
      <c r="S179">
        <f t="shared" ca="1" si="6"/>
        <v>0</v>
      </c>
      <c r="T179">
        <f t="shared" ca="1" si="7"/>
        <v>1</v>
      </c>
      <c r="U179">
        <f t="shared" ca="1" si="8"/>
        <v>0</v>
      </c>
    </row>
    <row r="180" spans="1:21" x14ac:dyDescent="0.35">
      <c r="B180" t="s">
        <v>666</v>
      </c>
      <c r="D180" s="34">
        <v>3010</v>
      </c>
      <c r="E180" s="1">
        <v>45828</v>
      </c>
      <c r="F180" s="1"/>
      <c r="G180" t="s">
        <v>667</v>
      </c>
      <c r="I180" s="1">
        <v>45854</v>
      </c>
      <c r="K180" t="s">
        <v>235</v>
      </c>
      <c r="L180" t="s">
        <v>171</v>
      </c>
      <c r="M180" t="s">
        <v>668</v>
      </c>
      <c r="N180" t="s">
        <v>237</v>
      </c>
      <c r="P180" s="193" t="str">
        <f>IF(OR(AND(A180&lt;&gt;"",COUNTIF(Bugs!B:B,A180)&gt;0),AND(B180&lt;&gt;"",COUNTIF(Bugs!A:A,B180)&gt;0)),"Y","")</f>
        <v/>
      </c>
      <c r="Q180" s="193" t="str">
        <f>IF(OR(
    AND(COUNTIF(Bugs!A:A,B180)&gt;0,ISNUMBER(SEARCH("x",INDEX(Bugs!C:C,MATCH(B180,Bugs!A:A,0))))),
    AND(COUNTIF(Bugs!B:B,B180)&gt;0,ISNUMBER(SEARCH("x",INDEX(Bugs!C:C,MATCH(B180,Bugs!B:B,0))))),
    AND(COUNTIF(Bugs!A:A,B180)&gt;0,ISNUMBER(SEARCH("x",INDEX(Bugs!D:D,MATCH(B180,Bugs!A:A,0))))),
    AND(COUNTIF(Bugs!B:B,B180)&gt;0,ISNUMBER(SEARCH("x",INDEX(Bugs!D:D,MATCH(B180,Bugs!B:B,0)))))
),"Y","")</f>
        <v/>
      </c>
      <c r="R180">
        <f ca="1">IF(OR(ISNUMBER(MATCH(L180,MasterData!$D$3:$D$18,0)),ISNUMBER(MATCH(L180,MasterData!$C$3:$C$18,0))),
    DATEDIF(E180,I180,"d"),
    DATEDIF(E180,TODAY(),"d"))</f>
        <v>26</v>
      </c>
      <c r="S180">
        <f t="shared" ca="1" si="6"/>
        <v>0</v>
      </c>
      <c r="T180">
        <f t="shared" ca="1" si="7"/>
        <v>1</v>
      </c>
      <c r="U180">
        <f t="shared" ca="1" si="8"/>
        <v>0</v>
      </c>
    </row>
    <row r="181" spans="1:21" x14ac:dyDescent="0.35">
      <c r="B181" t="s">
        <v>10</v>
      </c>
      <c r="D181" s="34" t="s">
        <v>231</v>
      </c>
      <c r="E181" s="1">
        <v>45828</v>
      </c>
      <c r="F181" s="1"/>
      <c r="G181" t="s">
        <v>669</v>
      </c>
      <c r="I181" s="1">
        <v>45895.398414351854</v>
      </c>
      <c r="K181" t="s">
        <v>235</v>
      </c>
      <c r="L181" t="s">
        <v>171</v>
      </c>
      <c r="M181" t="s">
        <v>670</v>
      </c>
      <c r="N181" t="s">
        <v>237</v>
      </c>
      <c r="P181" s="193" t="str">
        <f>IF(OR(AND(A181&lt;&gt;"",COUNTIF(Bugs!B:B,A181)&gt;0),AND(B181&lt;&gt;"",COUNTIF(Bugs!A:A,B181)&gt;0)),"Y","")</f>
        <v>Y</v>
      </c>
      <c r="Q181" s="193" t="str">
        <f>IF(OR(
    AND(COUNTIF(Bugs!A:A,B181)&gt;0,ISNUMBER(SEARCH("x",INDEX(Bugs!C:C,MATCH(B181,Bugs!A:A,0))))),
    AND(COUNTIF(Bugs!B:B,B181)&gt;0,ISNUMBER(SEARCH("x",INDEX(Bugs!C:C,MATCH(B181,Bugs!B:B,0))))),
    AND(COUNTIF(Bugs!A:A,B181)&gt;0,ISNUMBER(SEARCH("x",INDEX(Bugs!D:D,MATCH(B181,Bugs!A:A,0))))),
    AND(COUNTIF(Bugs!B:B,B181)&gt;0,ISNUMBER(SEARCH("x",INDEX(Bugs!D:D,MATCH(B181,Bugs!B:B,0)))))
),"Y","")</f>
        <v/>
      </c>
      <c r="R181">
        <f ca="1">IF(OR(ISNUMBER(MATCH(L181,MasterData!$D$3:$D$18,0)),ISNUMBER(MATCH(L181,MasterData!$C$3:$C$18,0))),
    DATEDIF(E181,I181,"d"),
    DATEDIF(E181,TODAY(),"d"))</f>
        <v>67</v>
      </c>
      <c r="S181">
        <f t="shared" ca="1" si="6"/>
        <v>0</v>
      </c>
      <c r="T181">
        <f t="shared" ca="1" si="7"/>
        <v>0</v>
      </c>
      <c r="U181">
        <f t="shared" ca="1" si="8"/>
        <v>1</v>
      </c>
    </row>
    <row r="182" spans="1:21" x14ac:dyDescent="0.35">
      <c r="B182" t="s">
        <v>11</v>
      </c>
      <c r="D182" s="34">
        <v>3014</v>
      </c>
      <c r="E182" s="1">
        <v>45840</v>
      </c>
      <c r="F182" s="1"/>
      <c r="G182" t="s">
        <v>649</v>
      </c>
      <c r="H182" t="s">
        <v>650</v>
      </c>
      <c r="I182" s="1">
        <v>45883</v>
      </c>
      <c r="J182" t="s">
        <v>650</v>
      </c>
      <c r="K182" t="s">
        <v>235</v>
      </c>
      <c r="L182" t="s">
        <v>171</v>
      </c>
      <c r="M182" t="s">
        <v>651</v>
      </c>
      <c r="N182" t="s">
        <v>237</v>
      </c>
      <c r="P182" s="193" t="str">
        <f>IF(OR(AND(A182&lt;&gt;"",COUNTIF(Bugs!B:B,A182)&gt;0),AND(B182&lt;&gt;"",COUNTIF(Bugs!A:A,B182)&gt;0)),"Y","")</f>
        <v>Y</v>
      </c>
      <c r="Q182" s="193" t="str">
        <f>IF(OR(
    AND(COUNTIF(Bugs!A:A,B182)&gt;0,ISNUMBER(SEARCH("x",INDEX(Bugs!C:C,MATCH(B182,Bugs!A:A,0))))),
    AND(COUNTIF(Bugs!B:B,B182)&gt;0,ISNUMBER(SEARCH("x",INDEX(Bugs!C:C,MATCH(B182,Bugs!B:B,0))))),
    AND(COUNTIF(Bugs!A:A,B182)&gt;0,ISNUMBER(SEARCH("x",INDEX(Bugs!D:D,MATCH(B182,Bugs!A:A,0))))),
    AND(COUNTIF(Bugs!B:B,B182)&gt;0,ISNUMBER(SEARCH("x",INDEX(Bugs!D:D,MATCH(B182,Bugs!B:B,0)))))
),"Y","")</f>
        <v/>
      </c>
      <c r="R182">
        <f ca="1">IF(OR(ISNUMBER(MATCH(L182,MasterData!$D$3:$D$18,0)),ISNUMBER(MATCH(L182,MasterData!$C$3:$C$18,0))),
    DATEDIF(E182,I182,"d"),
    DATEDIF(E182,TODAY(),"d"))</f>
        <v>43</v>
      </c>
      <c r="S182">
        <f t="shared" ca="1" si="6"/>
        <v>0</v>
      </c>
      <c r="T182">
        <f t="shared" ca="1" si="7"/>
        <v>0</v>
      </c>
      <c r="U182">
        <f t="shared" ca="1" si="8"/>
        <v>1</v>
      </c>
    </row>
    <row r="183" spans="1:21" x14ac:dyDescent="0.35">
      <c r="B183" t="s">
        <v>671</v>
      </c>
      <c r="D183" s="34">
        <v>7092</v>
      </c>
      <c r="E183" s="1">
        <v>45841</v>
      </c>
      <c r="F183" s="1"/>
      <c r="G183" t="s">
        <v>672</v>
      </c>
      <c r="I183" s="1">
        <v>45859</v>
      </c>
      <c r="K183" t="s">
        <v>241</v>
      </c>
      <c r="L183" t="s">
        <v>171</v>
      </c>
      <c r="M183" t="s">
        <v>673</v>
      </c>
      <c r="N183" t="s">
        <v>237</v>
      </c>
      <c r="P183" s="193" t="str">
        <f>IF(OR(AND(A183&lt;&gt;"",COUNTIF(Bugs!B:B,A183)&gt;0),AND(B183&lt;&gt;"",COUNTIF(Bugs!A:A,B183)&gt;0)),"Y","")</f>
        <v/>
      </c>
      <c r="Q183" s="193" t="str">
        <f>IF(OR(
    AND(COUNTIF(Bugs!A:A,B183)&gt;0,ISNUMBER(SEARCH("x",INDEX(Bugs!C:C,MATCH(B183,Bugs!A:A,0))))),
    AND(COUNTIF(Bugs!B:B,B183)&gt;0,ISNUMBER(SEARCH("x",INDEX(Bugs!C:C,MATCH(B183,Bugs!B:B,0))))),
    AND(COUNTIF(Bugs!A:A,B183)&gt;0,ISNUMBER(SEARCH("x",INDEX(Bugs!D:D,MATCH(B183,Bugs!A:A,0))))),
    AND(COUNTIF(Bugs!B:B,B183)&gt;0,ISNUMBER(SEARCH("x",INDEX(Bugs!D:D,MATCH(B183,Bugs!B:B,0)))))
),"Y","")</f>
        <v/>
      </c>
      <c r="R183">
        <f ca="1">IF(OR(ISNUMBER(MATCH(L183,MasterData!$D$3:$D$18,0)),ISNUMBER(MATCH(L183,MasterData!$C$3:$C$18,0))),
    DATEDIF(E183,I183,"d"),
    DATEDIF(E183,TODAY(),"d"))</f>
        <v>18</v>
      </c>
      <c r="S183">
        <f t="shared" ca="1" si="6"/>
        <v>0</v>
      </c>
      <c r="T183">
        <f t="shared" ca="1" si="7"/>
        <v>1</v>
      </c>
      <c r="U183">
        <f t="shared" ca="1" si="8"/>
        <v>0</v>
      </c>
    </row>
    <row r="184" spans="1:21" x14ac:dyDescent="0.35">
      <c r="B184" t="s">
        <v>12</v>
      </c>
      <c r="D184" s="34" t="s">
        <v>231</v>
      </c>
      <c r="E184" s="1">
        <v>45845</v>
      </c>
      <c r="F184" s="1"/>
      <c r="G184" t="s">
        <v>669</v>
      </c>
      <c r="I184" s="1">
        <v>45901</v>
      </c>
      <c r="K184" t="s">
        <v>235</v>
      </c>
      <c r="L184" t="s">
        <v>171</v>
      </c>
      <c r="M184" t="s">
        <v>674</v>
      </c>
      <c r="N184" t="s">
        <v>237</v>
      </c>
      <c r="P184" s="193" t="str">
        <f>IF(OR(AND(A184&lt;&gt;"",COUNTIF(Bugs!B:B,A184)&gt;0),AND(B184&lt;&gt;"",COUNTIF(Bugs!A:A,B184)&gt;0)),"Y","")</f>
        <v>Y</v>
      </c>
      <c r="Q184" s="193" t="str">
        <f>IF(OR(
    AND(COUNTIF(Bugs!A:A,B184)&gt;0,ISNUMBER(SEARCH("x",INDEX(Bugs!C:C,MATCH(B184,Bugs!A:A,0))))),
    AND(COUNTIF(Bugs!B:B,B184)&gt;0,ISNUMBER(SEARCH("x",INDEX(Bugs!C:C,MATCH(B184,Bugs!B:B,0))))),
    AND(COUNTIF(Bugs!A:A,B184)&gt;0,ISNUMBER(SEARCH("x",INDEX(Bugs!D:D,MATCH(B184,Bugs!A:A,0))))),
    AND(COUNTIF(Bugs!B:B,B184)&gt;0,ISNUMBER(SEARCH("x",INDEX(Bugs!D:D,MATCH(B184,Bugs!B:B,0)))))
),"Y","")</f>
        <v/>
      </c>
      <c r="R184">
        <f ca="1">IF(OR(ISNUMBER(MATCH(L184,MasterData!$D$3:$D$18,0)),ISNUMBER(MATCH(L184,MasterData!$C$3:$C$18,0))),
    DATEDIF(E184,I184,"d"),
    DATEDIF(E184,TODAY(),"d"))</f>
        <v>56</v>
      </c>
      <c r="S184">
        <f t="shared" ca="1" si="6"/>
        <v>0</v>
      </c>
      <c r="T184">
        <f t="shared" ca="1" si="7"/>
        <v>0</v>
      </c>
      <c r="U184">
        <f t="shared" ca="1" si="8"/>
        <v>1</v>
      </c>
    </row>
    <row r="185" spans="1:21" x14ac:dyDescent="0.35">
      <c r="B185" t="s">
        <v>675</v>
      </c>
      <c r="D185" s="34">
        <v>3014</v>
      </c>
      <c r="E185" s="1">
        <v>45845</v>
      </c>
      <c r="F185" s="1"/>
      <c r="G185" t="s">
        <v>676</v>
      </c>
      <c r="I185" s="1">
        <v>45859</v>
      </c>
      <c r="K185" t="s">
        <v>347</v>
      </c>
      <c r="L185" t="s">
        <v>171</v>
      </c>
      <c r="M185" t="s">
        <v>677</v>
      </c>
      <c r="N185" t="s">
        <v>237</v>
      </c>
      <c r="P185" s="193" t="str">
        <f>IF(OR(AND(A185&lt;&gt;"",COUNTIF(Bugs!B:B,A185)&gt;0),AND(B185&lt;&gt;"",COUNTIF(Bugs!A:A,B185)&gt;0)),"Y","")</f>
        <v/>
      </c>
      <c r="Q185" s="193" t="str">
        <f>IF(OR(
    AND(COUNTIF(Bugs!A:A,B185)&gt;0,ISNUMBER(SEARCH("x",INDEX(Bugs!C:C,MATCH(B185,Bugs!A:A,0))))),
    AND(COUNTIF(Bugs!B:B,B185)&gt;0,ISNUMBER(SEARCH("x",INDEX(Bugs!C:C,MATCH(B185,Bugs!B:B,0))))),
    AND(COUNTIF(Bugs!A:A,B185)&gt;0,ISNUMBER(SEARCH("x",INDEX(Bugs!D:D,MATCH(B185,Bugs!A:A,0))))),
    AND(COUNTIF(Bugs!B:B,B185)&gt;0,ISNUMBER(SEARCH("x",INDEX(Bugs!D:D,MATCH(B185,Bugs!B:B,0)))))
),"Y","")</f>
        <v/>
      </c>
      <c r="R185">
        <f ca="1">IF(OR(ISNUMBER(MATCH(L185,MasterData!$D$3:$D$18,0)),ISNUMBER(MATCH(L185,MasterData!$C$3:$C$18,0))),
    DATEDIF(E185,I185,"d"),
    DATEDIF(E185,TODAY(),"d"))</f>
        <v>14</v>
      </c>
      <c r="S185">
        <f t="shared" ca="1" si="6"/>
        <v>0</v>
      </c>
      <c r="T185">
        <f t="shared" ca="1" si="7"/>
        <v>1</v>
      </c>
      <c r="U185">
        <f t="shared" ca="1" si="8"/>
        <v>0</v>
      </c>
    </row>
    <row r="186" spans="1:21" x14ac:dyDescent="0.35">
      <c r="B186" t="s">
        <v>13</v>
      </c>
      <c r="D186" s="34">
        <v>3014</v>
      </c>
      <c r="E186" s="1">
        <v>45846</v>
      </c>
      <c r="F186" s="1"/>
      <c r="G186" t="s">
        <v>652</v>
      </c>
      <c r="H186" t="s">
        <v>240</v>
      </c>
      <c r="I186" s="1">
        <v>45938</v>
      </c>
      <c r="J186" t="s">
        <v>245</v>
      </c>
      <c r="K186" t="s">
        <v>241</v>
      </c>
      <c r="L186" t="s">
        <v>171</v>
      </c>
      <c r="M186" t="s">
        <v>653</v>
      </c>
      <c r="N186" t="s">
        <v>237</v>
      </c>
      <c r="P186" s="193" t="str">
        <f>IF(OR(AND(A186&lt;&gt;"",COUNTIF(Bugs!B:B,A186)&gt;0),AND(B186&lt;&gt;"",COUNTIF(Bugs!A:A,B186)&gt;0)),"Y","")</f>
        <v>Y</v>
      </c>
      <c r="Q186" s="193" t="str">
        <f>IF(OR(
    AND(COUNTIF(Bugs!A:A,B186)&gt;0,ISNUMBER(SEARCH("x",INDEX(Bugs!C:C,MATCH(B186,Bugs!A:A,0))))),
    AND(COUNTIF(Bugs!B:B,B186)&gt;0,ISNUMBER(SEARCH("x",INDEX(Bugs!C:C,MATCH(B186,Bugs!B:B,0))))),
    AND(COUNTIF(Bugs!A:A,B186)&gt;0,ISNUMBER(SEARCH("x",INDEX(Bugs!D:D,MATCH(B186,Bugs!A:A,0))))),
    AND(COUNTIF(Bugs!B:B,B186)&gt;0,ISNUMBER(SEARCH("x",INDEX(Bugs!D:D,MATCH(B186,Bugs!B:B,0)))))
),"Y","")</f>
        <v>Y</v>
      </c>
      <c r="R186">
        <f ca="1">IF(OR(ISNUMBER(MATCH(L186,MasterData!$D$3:$D$18,0)),ISNUMBER(MATCH(L186,MasterData!$C$3:$C$18,0))),
    DATEDIF(E186,I186,"d"),
    DATEDIF(E186,TODAY(),"d"))</f>
        <v>92</v>
      </c>
      <c r="S186">
        <f t="shared" ca="1" si="6"/>
        <v>0</v>
      </c>
      <c r="T186">
        <f t="shared" ca="1" si="7"/>
        <v>0</v>
      </c>
      <c r="U186">
        <f t="shared" ca="1" si="8"/>
        <v>1</v>
      </c>
    </row>
    <row r="187" spans="1:21" x14ac:dyDescent="0.35">
      <c r="B187" t="s">
        <v>654</v>
      </c>
      <c r="D187" s="34">
        <v>3014</v>
      </c>
      <c r="E187" s="1">
        <v>45847</v>
      </c>
      <c r="F187" s="1"/>
      <c r="G187" t="s">
        <v>652</v>
      </c>
      <c r="H187" t="s">
        <v>245</v>
      </c>
      <c r="I187" s="1">
        <v>45854</v>
      </c>
      <c r="J187" t="s">
        <v>245</v>
      </c>
      <c r="K187" t="s">
        <v>347</v>
      </c>
      <c r="L187" t="s">
        <v>171</v>
      </c>
      <c r="M187" t="s">
        <v>655</v>
      </c>
      <c r="N187" t="s">
        <v>237</v>
      </c>
      <c r="P187" s="193" t="str">
        <f>IF(OR(AND(A187&lt;&gt;"",COUNTIF(Bugs!B:B,A187)&gt;0),AND(B187&lt;&gt;"",COUNTIF(Bugs!A:A,B187)&gt;0)),"Y","")</f>
        <v/>
      </c>
      <c r="Q187" s="193" t="str">
        <f>IF(OR(
    AND(COUNTIF(Bugs!A:A,B187)&gt;0,ISNUMBER(SEARCH("x",INDEX(Bugs!C:C,MATCH(B187,Bugs!A:A,0))))),
    AND(COUNTIF(Bugs!B:B,B187)&gt;0,ISNUMBER(SEARCH("x",INDEX(Bugs!C:C,MATCH(B187,Bugs!B:B,0))))),
    AND(COUNTIF(Bugs!A:A,B187)&gt;0,ISNUMBER(SEARCH("x",INDEX(Bugs!D:D,MATCH(B187,Bugs!A:A,0))))),
    AND(COUNTIF(Bugs!B:B,B187)&gt;0,ISNUMBER(SEARCH("x",INDEX(Bugs!D:D,MATCH(B187,Bugs!B:B,0)))))
),"Y","")</f>
        <v/>
      </c>
      <c r="R187">
        <f ca="1">IF(OR(ISNUMBER(MATCH(L187,MasterData!$D$3:$D$18,0)),ISNUMBER(MATCH(L187,MasterData!$C$3:$C$18,0))),
    DATEDIF(E187,I187,"d"),
    DATEDIF(E187,TODAY(),"d"))</f>
        <v>7</v>
      </c>
      <c r="S187">
        <f t="shared" ca="1" si="6"/>
        <v>1</v>
      </c>
      <c r="T187">
        <f t="shared" ca="1" si="7"/>
        <v>0</v>
      </c>
      <c r="U187">
        <f t="shared" ca="1" si="8"/>
        <v>0</v>
      </c>
    </row>
    <row r="188" spans="1:21" x14ac:dyDescent="0.35">
      <c r="B188" t="s">
        <v>656</v>
      </c>
      <c r="D188" s="34">
        <v>3014</v>
      </c>
      <c r="E188" s="1">
        <v>45847</v>
      </c>
      <c r="F188" s="1"/>
      <c r="G188" t="s">
        <v>657</v>
      </c>
      <c r="H188" t="s">
        <v>658</v>
      </c>
      <c r="I188" s="1">
        <v>45854</v>
      </c>
      <c r="J188" t="s">
        <v>650</v>
      </c>
      <c r="K188" t="s">
        <v>241</v>
      </c>
      <c r="L188" t="s">
        <v>171</v>
      </c>
      <c r="M188" t="s">
        <v>659</v>
      </c>
      <c r="N188" t="s">
        <v>237</v>
      </c>
      <c r="P188" s="193" t="str">
        <f>IF(OR(AND(A188&lt;&gt;"",COUNTIF(Bugs!B:B,A188)&gt;0),AND(B188&lt;&gt;"",COUNTIF(Bugs!A:A,B188)&gt;0)),"Y","")</f>
        <v/>
      </c>
      <c r="Q188" s="193" t="str">
        <f>IF(OR(
    AND(COUNTIF(Bugs!A:A,B188)&gt;0,ISNUMBER(SEARCH("x",INDEX(Bugs!C:C,MATCH(B188,Bugs!A:A,0))))),
    AND(COUNTIF(Bugs!B:B,B188)&gt;0,ISNUMBER(SEARCH("x",INDEX(Bugs!C:C,MATCH(B188,Bugs!B:B,0))))),
    AND(COUNTIF(Bugs!A:A,B188)&gt;0,ISNUMBER(SEARCH("x",INDEX(Bugs!D:D,MATCH(B188,Bugs!A:A,0))))),
    AND(COUNTIF(Bugs!B:B,B188)&gt;0,ISNUMBER(SEARCH("x",INDEX(Bugs!D:D,MATCH(B188,Bugs!B:B,0)))))
),"Y","")</f>
        <v/>
      </c>
      <c r="R188">
        <f ca="1">IF(OR(ISNUMBER(MATCH(L188,MasterData!$D$3:$D$18,0)),ISNUMBER(MATCH(L188,MasterData!$C$3:$C$18,0))),
    DATEDIF(E188,I188,"d"),
    DATEDIF(E188,TODAY(),"d"))</f>
        <v>7</v>
      </c>
      <c r="S188">
        <f t="shared" ca="1" si="6"/>
        <v>1</v>
      </c>
      <c r="T188">
        <f t="shared" ca="1" si="7"/>
        <v>0</v>
      </c>
      <c r="U188">
        <f t="shared" ca="1" si="8"/>
        <v>0</v>
      </c>
    </row>
    <row r="189" spans="1:21" x14ac:dyDescent="0.35">
      <c r="B189" t="s">
        <v>678</v>
      </c>
      <c r="D189" s="34">
        <v>3009</v>
      </c>
      <c r="E189" s="1">
        <v>45846</v>
      </c>
      <c r="F189" s="1"/>
      <c r="G189" t="s">
        <v>679</v>
      </c>
      <c r="I189" s="1">
        <v>45863</v>
      </c>
      <c r="K189" t="s">
        <v>235</v>
      </c>
      <c r="L189" t="s">
        <v>171</v>
      </c>
      <c r="M189" t="s">
        <v>680</v>
      </c>
      <c r="N189" t="s">
        <v>237</v>
      </c>
      <c r="P189" s="193" t="str">
        <f>IF(OR(AND(A189&lt;&gt;"",COUNTIF(Bugs!B:B,A189)&gt;0),AND(B189&lt;&gt;"",COUNTIF(Bugs!A:A,B189)&gt;0)),"Y","")</f>
        <v/>
      </c>
      <c r="Q189" s="193" t="str">
        <f>IF(OR(
    AND(COUNTIF(Bugs!A:A,B189)&gt;0,ISNUMBER(SEARCH("x",INDEX(Bugs!C:C,MATCH(B189,Bugs!A:A,0))))),
    AND(COUNTIF(Bugs!B:B,B189)&gt;0,ISNUMBER(SEARCH("x",INDEX(Bugs!C:C,MATCH(B189,Bugs!B:B,0))))),
    AND(COUNTIF(Bugs!A:A,B189)&gt;0,ISNUMBER(SEARCH("x",INDEX(Bugs!D:D,MATCH(B189,Bugs!A:A,0))))),
    AND(COUNTIF(Bugs!B:B,B189)&gt;0,ISNUMBER(SEARCH("x",INDEX(Bugs!D:D,MATCH(B189,Bugs!B:B,0)))))
),"Y","")</f>
        <v/>
      </c>
      <c r="R189">
        <f ca="1">IF(OR(ISNUMBER(MATCH(L189,MasterData!$D$3:$D$18,0)),ISNUMBER(MATCH(L189,MasterData!$C$3:$C$18,0))),
    DATEDIF(E189,I189,"d"),
    DATEDIF(E189,TODAY(),"d"))</f>
        <v>17</v>
      </c>
      <c r="S189">
        <f t="shared" ca="1" si="6"/>
        <v>0</v>
      </c>
      <c r="T189">
        <f t="shared" ca="1" si="7"/>
        <v>1</v>
      </c>
      <c r="U189">
        <f t="shared" ca="1" si="8"/>
        <v>0</v>
      </c>
    </row>
    <row r="190" spans="1:21" x14ac:dyDescent="0.35">
      <c r="B190" t="s">
        <v>685</v>
      </c>
      <c r="D190" s="34" t="s">
        <v>254</v>
      </c>
      <c r="E190" s="1">
        <v>45852</v>
      </c>
      <c r="F190" s="1"/>
      <c r="G190" t="s">
        <v>686</v>
      </c>
      <c r="I190" s="1">
        <v>45866</v>
      </c>
      <c r="K190" t="s">
        <v>235</v>
      </c>
      <c r="L190" t="s">
        <v>171</v>
      </c>
      <c r="M190" t="s">
        <v>687</v>
      </c>
      <c r="N190" t="s">
        <v>237</v>
      </c>
      <c r="P190" s="193" t="str">
        <f>IF(OR(AND(A190&lt;&gt;"",COUNTIF(Bugs!B:B,A190)&gt;0),AND(B190&lt;&gt;"",COUNTIF(Bugs!A:A,B190)&gt;0)),"Y","")</f>
        <v/>
      </c>
      <c r="Q190" s="193" t="str">
        <f>IF(OR(
    AND(COUNTIF(Bugs!A:A,B190)&gt;0,ISNUMBER(SEARCH("x",INDEX(Bugs!C:C,MATCH(B190,Bugs!A:A,0))))),
    AND(COUNTIF(Bugs!B:B,B190)&gt;0,ISNUMBER(SEARCH("x",INDEX(Bugs!C:C,MATCH(B190,Bugs!B:B,0))))),
    AND(COUNTIF(Bugs!A:A,B190)&gt;0,ISNUMBER(SEARCH("x",INDEX(Bugs!D:D,MATCH(B190,Bugs!A:A,0))))),
    AND(COUNTIF(Bugs!B:B,B190)&gt;0,ISNUMBER(SEARCH("x",INDEX(Bugs!D:D,MATCH(B190,Bugs!B:B,0)))))
),"Y","")</f>
        <v/>
      </c>
      <c r="R190">
        <f ca="1">IF(OR(ISNUMBER(MATCH(L190,MasterData!$D$3:$D$18,0)),ISNUMBER(MATCH(L190,MasterData!$C$3:$C$18,0))),
    DATEDIF(E190,I190,"d"),
    DATEDIF(E190,TODAY(),"d"))</f>
        <v>14</v>
      </c>
      <c r="S190">
        <f t="shared" ca="1" si="6"/>
        <v>0</v>
      </c>
      <c r="T190">
        <f t="shared" ca="1" si="7"/>
        <v>1</v>
      </c>
      <c r="U190">
        <f t="shared" ca="1" si="8"/>
        <v>0</v>
      </c>
    </row>
    <row r="191" spans="1:21" x14ac:dyDescent="0.35">
      <c r="B191" t="s">
        <v>688</v>
      </c>
      <c r="D191" s="34">
        <v>3014</v>
      </c>
      <c r="E191" s="1">
        <v>45852</v>
      </c>
      <c r="F191" s="1"/>
      <c r="G191" t="s">
        <v>689</v>
      </c>
      <c r="I191" s="1">
        <v>45859</v>
      </c>
      <c r="K191" t="s">
        <v>241</v>
      </c>
      <c r="L191" t="s">
        <v>171</v>
      </c>
      <c r="M191" t="s">
        <v>690</v>
      </c>
      <c r="N191" t="s">
        <v>237</v>
      </c>
      <c r="P191" s="193" t="str">
        <f>IF(OR(AND(A191&lt;&gt;"",COUNTIF(Bugs!B:B,A191)&gt;0),AND(B191&lt;&gt;"",COUNTIF(Bugs!A:A,B191)&gt;0)),"Y","")</f>
        <v/>
      </c>
      <c r="Q191" s="193" t="str">
        <f>IF(OR(
    AND(COUNTIF(Bugs!A:A,B191)&gt;0,ISNUMBER(SEARCH("x",INDEX(Bugs!C:C,MATCH(B191,Bugs!A:A,0))))),
    AND(COUNTIF(Bugs!B:B,B191)&gt;0,ISNUMBER(SEARCH("x",INDEX(Bugs!C:C,MATCH(B191,Bugs!B:B,0))))),
    AND(COUNTIF(Bugs!A:A,B191)&gt;0,ISNUMBER(SEARCH("x",INDEX(Bugs!D:D,MATCH(B191,Bugs!A:A,0))))),
    AND(COUNTIF(Bugs!B:B,B191)&gt;0,ISNUMBER(SEARCH("x",INDEX(Bugs!D:D,MATCH(B191,Bugs!B:B,0)))))
),"Y","")</f>
        <v/>
      </c>
      <c r="R191">
        <f ca="1">IF(OR(ISNUMBER(MATCH(L191,MasterData!$D$3:$D$18,0)),ISNUMBER(MATCH(L191,MasterData!$C$3:$C$18,0))),
    DATEDIF(E191,I191,"d"),
    DATEDIF(E191,TODAY(),"d"))</f>
        <v>7</v>
      </c>
      <c r="S191">
        <f t="shared" ca="1" si="6"/>
        <v>1</v>
      </c>
      <c r="T191">
        <f t="shared" ca="1" si="7"/>
        <v>0</v>
      </c>
      <c r="U191">
        <f t="shared" ca="1" si="8"/>
        <v>0</v>
      </c>
    </row>
    <row r="192" spans="1:21" x14ac:dyDescent="0.35">
      <c r="B192" t="s">
        <v>14</v>
      </c>
      <c r="D192" s="34">
        <v>3014</v>
      </c>
      <c r="E192" s="1">
        <v>45853</v>
      </c>
      <c r="F192" s="1"/>
      <c r="G192" t="s">
        <v>676</v>
      </c>
      <c r="I192" s="1">
        <v>45875</v>
      </c>
      <c r="K192" t="s">
        <v>347</v>
      </c>
      <c r="L192" t="s">
        <v>171</v>
      </c>
      <c r="M192" t="s">
        <v>684</v>
      </c>
      <c r="N192" t="s">
        <v>237</v>
      </c>
      <c r="P192" s="193" t="str">
        <f>IF(OR(AND(A192&lt;&gt;"",COUNTIF(Bugs!B:B,A192)&gt;0),AND(B192&lt;&gt;"",COUNTIF(Bugs!A:A,B192)&gt;0)),"Y","")</f>
        <v>Y</v>
      </c>
      <c r="Q192" s="193" t="str">
        <f>IF(OR(
    AND(COUNTIF(Bugs!A:A,B192)&gt;0,ISNUMBER(SEARCH("x",INDEX(Bugs!C:C,MATCH(B192,Bugs!A:A,0))))),
    AND(COUNTIF(Bugs!B:B,B192)&gt;0,ISNUMBER(SEARCH("x",INDEX(Bugs!C:C,MATCH(B192,Bugs!B:B,0))))),
    AND(COUNTIF(Bugs!A:A,B192)&gt;0,ISNUMBER(SEARCH("x",INDEX(Bugs!D:D,MATCH(B192,Bugs!A:A,0))))),
    AND(COUNTIF(Bugs!B:B,B192)&gt;0,ISNUMBER(SEARCH("x",INDEX(Bugs!D:D,MATCH(B192,Bugs!B:B,0)))))
),"Y","")</f>
        <v>Y</v>
      </c>
      <c r="R192">
        <f ca="1">IF(OR(ISNUMBER(MATCH(L192,MasterData!$D$3:$D$18,0)),ISNUMBER(MATCH(L192,MasterData!$C$3:$C$18,0))),
    DATEDIF(E192,I192,"d"),
    DATEDIF(E192,TODAY(),"d"))</f>
        <v>22</v>
      </c>
      <c r="S192">
        <f ca="1">IF(AND($R192&gt;=0,$R192&lt;=7),1,0)</f>
        <v>0</v>
      </c>
      <c r="T192">
        <f ca="1">IF(AND($R192&gt;7,R192&lt;=30),1,0)</f>
        <v>1</v>
      </c>
      <c r="U192">
        <f ca="1">IF($R192&gt;30,1,0)</f>
        <v>0</v>
      </c>
    </row>
    <row r="193" spans="1:21" x14ac:dyDescent="0.35">
      <c r="B193" t="s">
        <v>691</v>
      </c>
      <c r="D193" s="34" t="s">
        <v>254</v>
      </c>
      <c r="E193" s="1">
        <v>45854</v>
      </c>
      <c r="F193" s="1"/>
      <c r="G193" t="s">
        <v>692</v>
      </c>
      <c r="I193" s="1">
        <v>45862</v>
      </c>
      <c r="K193" t="s">
        <v>235</v>
      </c>
      <c r="L193" t="s">
        <v>171</v>
      </c>
      <c r="M193" t="s">
        <v>693</v>
      </c>
      <c r="N193" t="s">
        <v>237</v>
      </c>
      <c r="P193" s="193" t="str">
        <f>IF(OR(AND(A193&lt;&gt;"",COUNTIF(Bugs!B:B,A193)&gt;0),AND(B193&lt;&gt;"",COUNTIF(Bugs!A:A,B193)&gt;0)),"Y","")</f>
        <v/>
      </c>
      <c r="Q193" s="193" t="str">
        <f>IF(OR(
    AND(COUNTIF(Bugs!A:A,B193)&gt;0,ISNUMBER(SEARCH("x",INDEX(Bugs!C:C,MATCH(B193,Bugs!A:A,0))))),
    AND(COUNTIF(Bugs!B:B,B193)&gt;0,ISNUMBER(SEARCH("x",INDEX(Bugs!C:C,MATCH(B193,Bugs!B:B,0))))),
    AND(COUNTIF(Bugs!A:A,B193)&gt;0,ISNUMBER(SEARCH("x",INDEX(Bugs!D:D,MATCH(B193,Bugs!A:A,0))))),
    AND(COUNTIF(Bugs!B:B,B193)&gt;0,ISNUMBER(SEARCH("x",INDEX(Bugs!D:D,MATCH(B193,Bugs!B:B,0)))))
),"Y","")</f>
        <v/>
      </c>
      <c r="R193">
        <f ca="1">IF(OR(ISNUMBER(MATCH(L193,MasterData!$D$3:$D$18,0)),ISNUMBER(MATCH(L193,MasterData!$C$3:$C$18,0))),
    DATEDIF(E193,I193,"d"),
    DATEDIF(E193,TODAY(),"d"))</f>
        <v>8</v>
      </c>
      <c r="S193">
        <f t="shared" ref="S193:S199" ca="1" si="9">IF(AND($R193&gt;=0,$R193&lt;=7),1,0)</f>
        <v>0</v>
      </c>
      <c r="T193">
        <f t="shared" ref="T193:T199" ca="1" si="10">IF(AND($R193&gt;7,R193&lt;=30),1,0)</f>
        <v>1</v>
      </c>
      <c r="U193">
        <f t="shared" ref="U193:U199" ca="1" si="11">IF($R193&gt;30,1,0)</f>
        <v>0</v>
      </c>
    </row>
    <row r="194" spans="1:21" x14ac:dyDescent="0.35">
      <c r="B194" t="s">
        <v>15</v>
      </c>
      <c r="D194" s="34">
        <v>3014</v>
      </c>
      <c r="E194" s="1">
        <v>45856</v>
      </c>
      <c r="F194" s="1"/>
      <c r="G194" t="s">
        <v>686</v>
      </c>
      <c r="I194" s="1">
        <v>45874</v>
      </c>
      <c r="K194" t="s">
        <v>235</v>
      </c>
      <c r="L194" t="s">
        <v>171</v>
      </c>
      <c r="M194" t="s">
        <v>697</v>
      </c>
      <c r="N194" t="s">
        <v>237</v>
      </c>
      <c r="P194" s="193" t="str">
        <f>IF(OR(AND(A194&lt;&gt;"",COUNTIF(Bugs!B:B,A194)&gt;0),AND(B194&lt;&gt;"",COUNTIF(Bugs!A:A,B194)&gt;0)),"Y","")</f>
        <v>Y</v>
      </c>
      <c r="Q194" s="193" t="str">
        <f>IF(OR(
    AND(COUNTIF(Bugs!A:A,B194)&gt;0,ISNUMBER(SEARCH("x",INDEX(Bugs!C:C,MATCH(B194,Bugs!A:A,0))))),
    AND(COUNTIF(Bugs!B:B,B194)&gt;0,ISNUMBER(SEARCH("x",INDEX(Bugs!C:C,MATCH(B194,Bugs!B:B,0))))),
    AND(COUNTIF(Bugs!A:A,B194)&gt;0,ISNUMBER(SEARCH("x",INDEX(Bugs!D:D,MATCH(B194,Bugs!A:A,0))))),
    AND(COUNTIF(Bugs!B:B,B194)&gt;0,ISNUMBER(SEARCH("x",INDEX(Bugs!D:D,MATCH(B194,Bugs!B:B,0)))))
),"Y","")</f>
        <v>Y</v>
      </c>
      <c r="R194">
        <f ca="1">IF(OR(ISNUMBER(MATCH(L194,MasterData!$D$3:$D$18,0)),ISNUMBER(MATCH(L194,MasterData!$C$3:$C$18,0))),
    DATEDIF(E194,I194,"d"),
    DATEDIF(E194,TODAY(),"d"))</f>
        <v>18</v>
      </c>
      <c r="S194">
        <f t="shared" ca="1" si="9"/>
        <v>0</v>
      </c>
      <c r="T194">
        <f t="shared" ca="1" si="10"/>
        <v>1</v>
      </c>
      <c r="U194">
        <f t="shared" ca="1" si="11"/>
        <v>0</v>
      </c>
    </row>
    <row r="195" spans="1:21" x14ac:dyDescent="0.35">
      <c r="A195">
        <v>6000146356</v>
      </c>
      <c r="B195" t="s">
        <v>698</v>
      </c>
      <c r="D195" s="34">
        <v>3014</v>
      </c>
      <c r="E195" s="1">
        <v>45859</v>
      </c>
      <c r="F195" s="1"/>
      <c r="G195" t="s">
        <v>699</v>
      </c>
      <c r="H195" t="s">
        <v>245</v>
      </c>
      <c r="I195" s="1">
        <v>45866</v>
      </c>
      <c r="K195" t="s">
        <v>241</v>
      </c>
      <c r="L195" t="s">
        <v>171</v>
      </c>
      <c r="M195" t="s">
        <v>700</v>
      </c>
      <c r="N195" t="s">
        <v>237</v>
      </c>
      <c r="P195" s="193" t="str">
        <f>IF(OR(AND(A195&lt;&gt;"",COUNTIF(Bugs!B:B,A195)&gt;0),AND(B195&lt;&gt;"",COUNTIF(Bugs!A:A,B195)&gt;0)),"Y","")</f>
        <v/>
      </c>
      <c r="Q195" s="193" t="str">
        <f>IF(OR(
    AND(COUNTIF(Bugs!A:A,B195)&gt;0,ISNUMBER(SEARCH("x",INDEX(Bugs!C:C,MATCH(B195,Bugs!A:A,0))))),
    AND(COUNTIF(Bugs!B:B,B195)&gt;0,ISNUMBER(SEARCH("x",INDEX(Bugs!C:C,MATCH(B195,Bugs!B:B,0))))),
    AND(COUNTIF(Bugs!A:A,B195)&gt;0,ISNUMBER(SEARCH("x",INDEX(Bugs!D:D,MATCH(B195,Bugs!A:A,0))))),
    AND(COUNTIF(Bugs!B:B,B195)&gt;0,ISNUMBER(SEARCH("x",INDEX(Bugs!D:D,MATCH(B195,Bugs!B:B,0)))))
),"Y","")</f>
        <v/>
      </c>
      <c r="R195">
        <f ca="1">IF(OR(ISNUMBER(MATCH(L195,MasterData!$D$3:$D$18,0)),ISNUMBER(MATCH(L195,MasterData!$C$3:$C$18,0))),
    DATEDIF(E195,I195,"d"),
    DATEDIF(E195,TODAY(),"d"))</f>
        <v>7</v>
      </c>
      <c r="S195">
        <f ca="1">IF(AND($R195&gt;=0,$R195&lt;=7),1,0)</f>
        <v>1</v>
      </c>
      <c r="T195">
        <f ca="1">IF(AND($R195&gt;7,R195&lt;=30),1,0)</f>
        <v>0</v>
      </c>
      <c r="U195">
        <f ca="1">IF($R195&gt;30,1,0)</f>
        <v>0</v>
      </c>
    </row>
    <row r="196" spans="1:21" x14ac:dyDescent="0.35">
      <c r="B196" t="s">
        <v>16</v>
      </c>
      <c r="D196" s="34">
        <v>3014</v>
      </c>
      <c r="E196" s="1">
        <v>45859</v>
      </c>
      <c r="F196" s="1"/>
      <c r="G196" t="s">
        <v>689</v>
      </c>
      <c r="I196" s="1">
        <v>45869</v>
      </c>
      <c r="K196" t="s">
        <v>235</v>
      </c>
      <c r="L196" t="s">
        <v>171</v>
      </c>
      <c r="M196" t="s">
        <v>701</v>
      </c>
      <c r="N196" t="s">
        <v>237</v>
      </c>
      <c r="P196" s="193" t="str">
        <f>IF(OR(AND(A196&lt;&gt;"",COUNTIF(Bugs!B:B,A196)&gt;0),AND(B196&lt;&gt;"",COUNTIF(Bugs!A:A,B196)&gt;0)),"Y","")</f>
        <v>Y</v>
      </c>
      <c r="Q196" s="193" t="str">
        <f>IF(OR(
    AND(COUNTIF(Bugs!A:A,B196)&gt;0,ISNUMBER(SEARCH("x",INDEX(Bugs!C:C,MATCH(B196,Bugs!A:A,0))))),
    AND(COUNTIF(Bugs!B:B,B196)&gt;0,ISNUMBER(SEARCH("x",INDEX(Bugs!C:C,MATCH(B196,Bugs!B:B,0))))),
    AND(COUNTIF(Bugs!A:A,B196)&gt;0,ISNUMBER(SEARCH("x",INDEX(Bugs!D:D,MATCH(B196,Bugs!A:A,0))))),
    AND(COUNTIF(Bugs!B:B,B196)&gt;0,ISNUMBER(SEARCH("x",INDEX(Bugs!D:D,MATCH(B196,Bugs!B:B,0)))))
),"Y","")</f>
        <v>Y</v>
      </c>
      <c r="R196">
        <f ca="1">IF(OR(ISNUMBER(MATCH(L196,MasterData!$D$3:$D$18,0)),ISNUMBER(MATCH(L196,MasterData!$C$3:$C$18,0))),
    DATEDIF(E196,I196,"d"),
    DATEDIF(E196,TODAY(),"d"))</f>
        <v>10</v>
      </c>
      <c r="S196">
        <f t="shared" ca="1" si="9"/>
        <v>0</v>
      </c>
      <c r="T196">
        <f t="shared" ca="1" si="10"/>
        <v>1</v>
      </c>
      <c r="U196">
        <f t="shared" ca="1" si="11"/>
        <v>0</v>
      </c>
    </row>
    <row r="197" spans="1:21" x14ac:dyDescent="0.35">
      <c r="B197" t="s">
        <v>17</v>
      </c>
      <c r="D197" s="34" t="s">
        <v>480</v>
      </c>
      <c r="E197" s="1">
        <v>45859</v>
      </c>
      <c r="F197" s="1"/>
      <c r="G197" t="s">
        <v>702</v>
      </c>
      <c r="I197" s="1">
        <v>45874</v>
      </c>
      <c r="K197" t="s">
        <v>235</v>
      </c>
      <c r="L197" t="s">
        <v>171</v>
      </c>
      <c r="M197" t="s">
        <v>703</v>
      </c>
      <c r="N197" t="s">
        <v>237</v>
      </c>
      <c r="P197" s="193" t="str">
        <f>IF(OR(AND(A197&lt;&gt;"",COUNTIF(Bugs!B:B,A197)&gt;0),AND(B197&lt;&gt;"",COUNTIF(Bugs!A:A,B197)&gt;0)),"Y","")</f>
        <v>Y</v>
      </c>
      <c r="Q197" s="193" t="str">
        <f>IF(OR(
    AND(COUNTIF(Bugs!A:A,B197)&gt;0,ISNUMBER(SEARCH("x",INDEX(Bugs!C:C,MATCH(B197,Bugs!A:A,0))))),
    AND(COUNTIF(Bugs!B:B,B197)&gt;0,ISNUMBER(SEARCH("x",INDEX(Bugs!C:C,MATCH(B197,Bugs!B:B,0))))),
    AND(COUNTIF(Bugs!A:A,B197)&gt;0,ISNUMBER(SEARCH("x",INDEX(Bugs!D:D,MATCH(B197,Bugs!A:A,0))))),
    AND(COUNTIF(Bugs!B:B,B197)&gt;0,ISNUMBER(SEARCH("x",INDEX(Bugs!D:D,MATCH(B197,Bugs!B:B,0)))))
),"Y","")</f>
        <v>Y</v>
      </c>
      <c r="R197">
        <f ca="1">IF(OR(ISNUMBER(MATCH(L197,MasterData!$D$3:$D$18,0)),ISNUMBER(MATCH(L197,MasterData!$C$3:$C$18,0))),
    DATEDIF(E197,I197,"d"),
    DATEDIF(E197,TODAY(),"d"))</f>
        <v>15</v>
      </c>
      <c r="S197">
        <f t="shared" ca="1" si="9"/>
        <v>0</v>
      </c>
      <c r="T197">
        <f t="shared" ca="1" si="10"/>
        <v>1</v>
      </c>
      <c r="U197">
        <f t="shared" ca="1" si="11"/>
        <v>0</v>
      </c>
    </row>
    <row r="198" spans="1:21" x14ac:dyDescent="0.35">
      <c r="A198">
        <v>6000147166</v>
      </c>
      <c r="B198" t="s">
        <v>18</v>
      </c>
      <c r="D198" s="34" t="s">
        <v>660</v>
      </c>
      <c r="E198" s="1">
        <v>45862</v>
      </c>
      <c r="F198" s="1"/>
      <c r="G198" t="s">
        <v>704</v>
      </c>
      <c r="I198" s="1">
        <v>45882</v>
      </c>
      <c r="K198" t="s">
        <v>235</v>
      </c>
      <c r="L198" t="s">
        <v>171</v>
      </c>
      <c r="M198" t="s">
        <v>705</v>
      </c>
      <c r="N198" t="s">
        <v>237</v>
      </c>
      <c r="P198" s="193" t="str">
        <f>IF(OR(AND(A198&lt;&gt;"",COUNTIF(Bugs!B:B,A198)&gt;0),AND(B198&lt;&gt;"",COUNTIF(Bugs!A:A,B198)&gt;0)),"Y","")</f>
        <v>Y</v>
      </c>
      <c r="Q198" s="193" t="str">
        <f>IF(OR(
    AND(COUNTIF(Bugs!A:A,B198)&gt;0,ISNUMBER(SEARCH("x",INDEX(Bugs!C:C,MATCH(B198,Bugs!A:A,0))))),
    AND(COUNTIF(Bugs!B:B,B198)&gt;0,ISNUMBER(SEARCH("x",INDEX(Bugs!C:C,MATCH(B198,Bugs!B:B,0))))),
    AND(COUNTIF(Bugs!A:A,B198)&gt;0,ISNUMBER(SEARCH("x",INDEX(Bugs!D:D,MATCH(B198,Bugs!A:A,0))))),
    AND(COUNTIF(Bugs!B:B,B198)&gt;0,ISNUMBER(SEARCH("x",INDEX(Bugs!D:D,MATCH(B198,Bugs!B:B,0)))))
),"Y","")</f>
        <v/>
      </c>
      <c r="R198">
        <f ca="1">IF(OR(ISNUMBER(MATCH(L198,MasterData!$D$3:$D$18,0)),ISNUMBER(MATCH(L198,MasterData!$C$3:$C$18,0))),
    DATEDIF(E198,I198,"d"),
    DATEDIF(E198,TODAY(),"d"))</f>
        <v>20</v>
      </c>
      <c r="S198">
        <f t="shared" ca="1" si="9"/>
        <v>0</v>
      </c>
      <c r="T198">
        <f t="shared" ca="1" si="10"/>
        <v>1</v>
      </c>
      <c r="U198">
        <f t="shared" ca="1" si="11"/>
        <v>0</v>
      </c>
    </row>
    <row r="199" spans="1:21" x14ac:dyDescent="0.35">
      <c r="B199" t="s">
        <v>706</v>
      </c>
      <c r="D199" s="34" t="s">
        <v>480</v>
      </c>
      <c r="E199" s="1">
        <v>45862</v>
      </c>
      <c r="F199" s="1"/>
      <c r="G199" t="s">
        <v>689</v>
      </c>
      <c r="I199" s="1">
        <v>45867</v>
      </c>
      <c r="K199" t="s">
        <v>241</v>
      </c>
      <c r="L199" t="s">
        <v>171</v>
      </c>
      <c r="M199" t="s">
        <v>707</v>
      </c>
      <c r="N199" t="s">
        <v>237</v>
      </c>
      <c r="P199" s="193" t="str">
        <f>IF(OR(AND(A199&lt;&gt;"",COUNTIF(Bugs!B:B,A199)&gt;0),AND(B199&lt;&gt;"",COUNTIF(Bugs!A:A,B199)&gt;0)),"Y","")</f>
        <v/>
      </c>
      <c r="Q199" s="193" t="str">
        <f>IF(OR(
    AND(COUNTIF(Bugs!A:A,B199)&gt;0,ISNUMBER(SEARCH("x",INDEX(Bugs!C:C,MATCH(B199,Bugs!A:A,0))))),
    AND(COUNTIF(Bugs!B:B,B199)&gt;0,ISNUMBER(SEARCH("x",INDEX(Bugs!C:C,MATCH(B199,Bugs!B:B,0))))),
    AND(COUNTIF(Bugs!A:A,B199)&gt;0,ISNUMBER(SEARCH("x",INDEX(Bugs!D:D,MATCH(B199,Bugs!A:A,0))))),
    AND(COUNTIF(Bugs!B:B,B199)&gt;0,ISNUMBER(SEARCH("x",INDEX(Bugs!D:D,MATCH(B199,Bugs!B:B,0)))))
),"Y","")</f>
        <v/>
      </c>
      <c r="R199">
        <f ca="1">IF(OR(ISNUMBER(MATCH(L199,MasterData!$D$3:$D$18,0)),ISNUMBER(MATCH(L199,MasterData!$C$3:$C$18,0))),
    DATEDIF(E199,I199,"d"),
    DATEDIF(E199,TODAY(),"d"))</f>
        <v>5</v>
      </c>
      <c r="S199">
        <f t="shared" ca="1" si="9"/>
        <v>1</v>
      </c>
      <c r="T199">
        <f t="shared" ca="1" si="10"/>
        <v>0</v>
      </c>
      <c r="U199">
        <f t="shared" ca="1" si="11"/>
        <v>0</v>
      </c>
    </row>
    <row r="200" spans="1:21" x14ac:dyDescent="0.35">
      <c r="B200" t="s">
        <v>19</v>
      </c>
      <c r="D200" s="34">
        <v>3003</v>
      </c>
      <c r="E200" s="1">
        <v>45863</v>
      </c>
      <c r="F200" s="1"/>
      <c r="G200" t="s">
        <v>692</v>
      </c>
      <c r="I200" s="1">
        <v>45874</v>
      </c>
      <c r="K200" t="s">
        <v>241</v>
      </c>
      <c r="L200" t="s">
        <v>171</v>
      </c>
      <c r="M200" t="s">
        <v>708</v>
      </c>
      <c r="N200" t="s">
        <v>237</v>
      </c>
      <c r="P200" s="193" t="str">
        <f>IF(OR(AND(A200&lt;&gt;"",COUNTIF(Bugs!B:B,A200)&gt;0),AND(B200&lt;&gt;"",COUNTIF(Bugs!A:A,B200)&gt;0)),"Y","")</f>
        <v>Y</v>
      </c>
      <c r="Q200" s="193" t="str">
        <f>IF(OR(
    AND(COUNTIF(Bugs!A:A,B200)&gt;0,ISNUMBER(SEARCH("x",INDEX(Bugs!C:C,MATCH(B200,Bugs!A:A,0))))),
    AND(COUNTIF(Bugs!B:B,B200)&gt;0,ISNUMBER(SEARCH("x",INDEX(Bugs!C:C,MATCH(B200,Bugs!B:B,0))))),
    AND(COUNTIF(Bugs!A:A,B200)&gt;0,ISNUMBER(SEARCH("x",INDEX(Bugs!D:D,MATCH(B200,Bugs!A:A,0))))),
    AND(COUNTIF(Bugs!B:B,B200)&gt;0,ISNUMBER(SEARCH("x",INDEX(Bugs!D:D,MATCH(B200,Bugs!B:B,0)))))
),"Y","")</f>
        <v>Y</v>
      </c>
      <c r="R200">
        <f ca="1">IF(OR(ISNUMBER(MATCH(L200,MasterData!$D$3:$D$18,0)),ISNUMBER(MATCH(L200,MasterData!$C$3:$C$18,0))),
    DATEDIF(E200,I200,"d"),
    DATEDIF(E200,TODAY(),"d"))</f>
        <v>11</v>
      </c>
      <c r="S200">
        <f ca="1">IF(AND($R200&gt;=0,$R200&lt;=7),1,0)</f>
        <v>0</v>
      </c>
      <c r="T200">
        <f ca="1">IF(AND($R200&gt;7,R200&lt;=30),1,0)</f>
        <v>1</v>
      </c>
      <c r="U200">
        <f ca="1">IF($R200&gt;30,1,0)</f>
        <v>0</v>
      </c>
    </row>
    <row r="201" spans="1:21" x14ac:dyDescent="0.35">
      <c r="B201" t="s">
        <v>709</v>
      </c>
      <c r="D201" s="34" t="s">
        <v>231</v>
      </c>
      <c r="E201" s="1">
        <v>45867</v>
      </c>
      <c r="F201" s="1"/>
      <c r="G201" t="s">
        <v>710</v>
      </c>
      <c r="I201" s="1">
        <v>45869</v>
      </c>
      <c r="K201" t="s">
        <v>235</v>
      </c>
      <c r="L201" t="s">
        <v>171</v>
      </c>
      <c r="M201" t="s">
        <v>711</v>
      </c>
      <c r="N201" t="s">
        <v>237</v>
      </c>
      <c r="P201" s="193" t="str">
        <f>IF(OR(AND(A201&lt;&gt;"",COUNTIF(Bugs!B:B,A201)&gt;0),AND(B201&lt;&gt;"",COUNTIF(Bugs!A:A,B201)&gt;0)),"Y","")</f>
        <v/>
      </c>
      <c r="Q201" s="193" t="str">
        <f>IF(OR(
    AND(COUNTIF(Bugs!A:A,B201)&gt;0,ISNUMBER(SEARCH("x",INDEX(Bugs!C:C,MATCH(B201,Bugs!A:A,0))))),
    AND(COUNTIF(Bugs!B:B,B201)&gt;0,ISNUMBER(SEARCH("x",INDEX(Bugs!C:C,MATCH(B201,Bugs!B:B,0))))),
    AND(COUNTIF(Bugs!A:A,B201)&gt;0,ISNUMBER(SEARCH("x",INDEX(Bugs!D:D,MATCH(B201,Bugs!A:A,0))))),
    AND(COUNTIF(Bugs!B:B,B201)&gt;0,ISNUMBER(SEARCH("x",INDEX(Bugs!D:D,MATCH(B201,Bugs!B:B,0)))))
),"Y","")</f>
        <v/>
      </c>
      <c r="R201">
        <f ca="1">IF(OR(ISNUMBER(MATCH(L201,MasterData!$D$3:$D$18,0)),ISNUMBER(MATCH(L201,MasterData!$C$3:$C$18,0))),
    DATEDIF(E201,I201,"d"),
    DATEDIF(E201,TODAY(),"d"))</f>
        <v>2</v>
      </c>
      <c r="S201">
        <f t="shared" ref="S201:S264" ca="1" si="12">IF(AND($R201&gt;=0,$R201&lt;=7),1,0)</f>
        <v>1</v>
      </c>
      <c r="T201">
        <f t="shared" ref="T201:T264" ca="1" si="13">IF(AND($R201&gt;7,R201&lt;=30),1,0)</f>
        <v>0</v>
      </c>
      <c r="U201">
        <f t="shared" ref="U201:U264" ca="1" si="14">IF($R201&gt;30,1,0)</f>
        <v>0</v>
      </c>
    </row>
    <row r="202" spans="1:21" x14ac:dyDescent="0.35">
      <c r="B202" t="s">
        <v>712</v>
      </c>
      <c r="D202" s="34" t="s">
        <v>480</v>
      </c>
      <c r="E202" s="1">
        <v>45867</v>
      </c>
      <c r="F202" s="1"/>
      <c r="G202" t="s">
        <v>699</v>
      </c>
      <c r="I202" s="1">
        <v>45868</v>
      </c>
      <c r="K202" t="s">
        <v>241</v>
      </c>
      <c r="L202" t="s">
        <v>171</v>
      </c>
      <c r="M202" t="s">
        <v>713</v>
      </c>
      <c r="N202" t="s">
        <v>237</v>
      </c>
      <c r="P202" s="193" t="str">
        <f>IF(OR(AND(A202&lt;&gt;"",COUNTIF(Bugs!B:B,A202)&gt;0),AND(B202&lt;&gt;"",COUNTIF(Bugs!A:A,B202)&gt;0)),"Y","")</f>
        <v/>
      </c>
      <c r="Q202" s="193" t="str">
        <f>IF(OR(
    AND(COUNTIF(Bugs!A:A,B202)&gt;0,ISNUMBER(SEARCH("x",INDEX(Bugs!C:C,MATCH(B202,Bugs!A:A,0))))),
    AND(COUNTIF(Bugs!B:B,B202)&gt;0,ISNUMBER(SEARCH("x",INDEX(Bugs!C:C,MATCH(B202,Bugs!B:B,0))))),
    AND(COUNTIF(Bugs!A:A,B202)&gt;0,ISNUMBER(SEARCH("x",INDEX(Bugs!D:D,MATCH(B202,Bugs!A:A,0))))),
    AND(COUNTIF(Bugs!B:B,B202)&gt;0,ISNUMBER(SEARCH("x",INDEX(Bugs!D:D,MATCH(B202,Bugs!B:B,0)))))
),"Y","")</f>
        <v/>
      </c>
      <c r="R202">
        <f ca="1">IF(OR(ISNUMBER(MATCH(L202,MasterData!$D$3:$D$18,0)),ISNUMBER(MATCH(L202,MasterData!$C$3:$C$18,0))),
    DATEDIF(E202,I202,"d"),
    DATEDIF(E202,TODAY(),"d"))</f>
        <v>1</v>
      </c>
      <c r="S202">
        <f t="shared" ca="1" si="12"/>
        <v>1</v>
      </c>
      <c r="T202">
        <f t="shared" ca="1" si="13"/>
        <v>0</v>
      </c>
      <c r="U202">
        <f t="shared" ca="1" si="14"/>
        <v>0</v>
      </c>
    </row>
    <row r="203" spans="1:21" x14ac:dyDescent="0.35">
      <c r="B203" t="s">
        <v>714</v>
      </c>
      <c r="D203" s="34" t="s">
        <v>231</v>
      </c>
      <c r="E203" s="1">
        <v>45867</v>
      </c>
      <c r="F203" s="1"/>
      <c r="G203" t="s">
        <v>715</v>
      </c>
      <c r="I203" s="1">
        <v>45896.52511574074</v>
      </c>
      <c r="K203" t="s">
        <v>235</v>
      </c>
      <c r="L203" t="s">
        <v>171</v>
      </c>
      <c r="M203" t="s">
        <v>716</v>
      </c>
      <c r="N203" t="s">
        <v>237</v>
      </c>
      <c r="P203" s="193" t="str">
        <f>IF(OR(AND(A203&lt;&gt;"",COUNTIF(Bugs!B:B,A203)&gt;0),AND(B203&lt;&gt;"",COUNTIF(Bugs!A:A,B203)&gt;0)),"Y","")</f>
        <v/>
      </c>
      <c r="Q203" s="193" t="str">
        <f>IF(OR(
    AND(COUNTIF(Bugs!A:A,B203)&gt;0,ISNUMBER(SEARCH("x",INDEX(Bugs!C:C,MATCH(B203,Bugs!A:A,0))))),
    AND(COUNTIF(Bugs!B:B,B203)&gt;0,ISNUMBER(SEARCH("x",INDEX(Bugs!C:C,MATCH(B203,Bugs!B:B,0))))),
    AND(COUNTIF(Bugs!A:A,B203)&gt;0,ISNUMBER(SEARCH("x",INDEX(Bugs!D:D,MATCH(B203,Bugs!A:A,0))))),
    AND(COUNTIF(Bugs!B:B,B203)&gt;0,ISNUMBER(SEARCH("x",INDEX(Bugs!D:D,MATCH(B203,Bugs!B:B,0)))))
),"Y","")</f>
        <v/>
      </c>
      <c r="R203">
        <f ca="1">IF(OR(ISNUMBER(MATCH(L203,MasterData!$D$3:$D$18,0)),ISNUMBER(MATCH(L203,MasterData!$C$3:$C$18,0))),
    DATEDIF(E203,I203,"d"),
    DATEDIF(E203,TODAY(),"d"))</f>
        <v>29</v>
      </c>
      <c r="S203">
        <f t="shared" ca="1" si="12"/>
        <v>0</v>
      </c>
      <c r="T203">
        <f t="shared" ca="1" si="13"/>
        <v>1</v>
      </c>
      <c r="U203">
        <f t="shared" ca="1" si="14"/>
        <v>0</v>
      </c>
    </row>
    <row r="204" spans="1:21" x14ac:dyDescent="0.35">
      <c r="B204" t="s">
        <v>20</v>
      </c>
      <c r="D204" s="34" t="s">
        <v>717</v>
      </c>
      <c r="E204" s="1">
        <v>45868</v>
      </c>
      <c r="F204" s="1"/>
      <c r="G204" t="s">
        <v>718</v>
      </c>
      <c r="I204" s="1">
        <v>45895.570856481485</v>
      </c>
      <c r="K204" t="s">
        <v>241</v>
      </c>
      <c r="L204" t="s">
        <v>171</v>
      </c>
      <c r="M204" t="s">
        <v>719</v>
      </c>
      <c r="N204" t="s">
        <v>237</v>
      </c>
      <c r="P204" s="193" t="str">
        <f>IF(OR(AND(A204&lt;&gt;"",COUNTIF(Bugs!B:B,A204)&gt;0),AND(B204&lt;&gt;"",COUNTIF(Bugs!A:A,B204)&gt;0)),"Y","")</f>
        <v>Y</v>
      </c>
      <c r="Q204" s="193" t="str">
        <f>IF(OR(
    AND(COUNTIF(Bugs!A:A,B204)&gt;0,ISNUMBER(SEARCH("x",INDEX(Bugs!C:C,MATCH(B204,Bugs!A:A,0))))),
    AND(COUNTIF(Bugs!B:B,B204)&gt;0,ISNUMBER(SEARCH("x",INDEX(Bugs!C:C,MATCH(B204,Bugs!B:B,0))))),
    AND(COUNTIF(Bugs!A:A,B204)&gt;0,ISNUMBER(SEARCH("x",INDEX(Bugs!D:D,MATCH(B204,Bugs!A:A,0))))),
    AND(COUNTIF(Bugs!B:B,B204)&gt;0,ISNUMBER(SEARCH("x",INDEX(Bugs!D:D,MATCH(B204,Bugs!B:B,0)))))
),"Y","")</f>
        <v/>
      </c>
      <c r="R204">
        <f ca="1">IF(OR(ISNUMBER(MATCH(L204,MasterData!$D$3:$D$18,0)),ISNUMBER(MATCH(L204,MasterData!$C$3:$C$18,0))),
    DATEDIF(E204,I204,"d"),
    DATEDIF(E204,TODAY(),"d"))</f>
        <v>27</v>
      </c>
      <c r="S204">
        <f t="shared" ca="1" si="12"/>
        <v>0</v>
      </c>
      <c r="T204">
        <f t="shared" ca="1" si="13"/>
        <v>1</v>
      </c>
      <c r="U204">
        <f t="shared" ca="1" si="14"/>
        <v>0</v>
      </c>
    </row>
    <row r="205" spans="1:21" x14ac:dyDescent="0.35">
      <c r="B205" t="s">
        <v>21</v>
      </c>
      <c r="D205" s="34">
        <v>3366</v>
      </c>
      <c r="E205" s="1">
        <v>45868</v>
      </c>
      <c r="F205" s="1"/>
      <c r="G205" t="s">
        <v>720</v>
      </c>
      <c r="I205" s="1">
        <v>45895.400914351849</v>
      </c>
      <c r="K205" t="s">
        <v>241</v>
      </c>
      <c r="L205" t="s">
        <v>171</v>
      </c>
      <c r="M205" t="s">
        <v>721</v>
      </c>
      <c r="N205" t="s">
        <v>237</v>
      </c>
      <c r="P205" s="193" t="str">
        <f>IF(OR(AND(A205&lt;&gt;"",COUNTIF(Bugs!B:B,A205)&gt;0),AND(B205&lt;&gt;"",COUNTIF(Bugs!A:A,B205)&gt;0)),"Y","")</f>
        <v>Y</v>
      </c>
      <c r="Q205" s="193" t="str">
        <f>IF(OR(
    AND(COUNTIF(Bugs!A:A,B205)&gt;0,ISNUMBER(SEARCH("x",INDEX(Bugs!C:C,MATCH(B205,Bugs!A:A,0))))),
    AND(COUNTIF(Bugs!B:B,B205)&gt;0,ISNUMBER(SEARCH("x",INDEX(Bugs!C:C,MATCH(B205,Bugs!B:B,0))))),
    AND(COUNTIF(Bugs!A:A,B205)&gt;0,ISNUMBER(SEARCH("x",INDEX(Bugs!D:D,MATCH(B205,Bugs!A:A,0))))),
    AND(COUNTIF(Bugs!B:B,B205)&gt;0,ISNUMBER(SEARCH("x",INDEX(Bugs!D:D,MATCH(B205,Bugs!B:B,0)))))
),"Y","")</f>
        <v>Y</v>
      </c>
      <c r="R205">
        <f ca="1">IF(OR(ISNUMBER(MATCH(L205,MasterData!$D$3:$D$18,0)),ISNUMBER(MATCH(L205,MasterData!$C$3:$C$18,0))),
    DATEDIF(E205,I205,"d"),
    DATEDIF(E205,TODAY(),"d"))</f>
        <v>27</v>
      </c>
      <c r="S205">
        <f t="shared" ca="1" si="12"/>
        <v>0</v>
      </c>
      <c r="T205">
        <f t="shared" ca="1" si="13"/>
        <v>1</v>
      </c>
      <c r="U205">
        <f t="shared" ca="1" si="14"/>
        <v>0</v>
      </c>
    </row>
    <row r="206" spans="1:21" x14ac:dyDescent="0.35">
      <c r="B206" t="s">
        <v>22</v>
      </c>
      <c r="D206" s="34" t="s">
        <v>717</v>
      </c>
      <c r="E206" s="1">
        <v>45869</v>
      </c>
      <c r="G206" t="s">
        <v>722</v>
      </c>
      <c r="I206" s="1">
        <v>45870</v>
      </c>
      <c r="K206" t="s">
        <v>235</v>
      </c>
      <c r="L206" t="s">
        <v>171</v>
      </c>
      <c r="M206" t="s">
        <v>723</v>
      </c>
      <c r="N206" t="s">
        <v>237</v>
      </c>
      <c r="P206" s="193" t="str">
        <f>IF(OR(AND(A206&lt;&gt;"",COUNTIF(Bugs!B:B,A206)&gt;0),AND(B206&lt;&gt;"",COUNTIF(Bugs!A:A,B206)&gt;0)),"Y","")</f>
        <v>Y</v>
      </c>
      <c r="Q206" s="193" t="str">
        <f>IF(OR(
    AND(COUNTIF(Bugs!A:A,B206)&gt;0,ISNUMBER(SEARCH("x",INDEX(Bugs!C:C,MATCH(B206,Bugs!A:A,0))))),
    AND(COUNTIF(Bugs!B:B,B206)&gt;0,ISNUMBER(SEARCH("x",INDEX(Bugs!C:C,MATCH(B206,Bugs!B:B,0))))),
    AND(COUNTIF(Bugs!A:A,B206)&gt;0,ISNUMBER(SEARCH("x",INDEX(Bugs!D:D,MATCH(B206,Bugs!A:A,0))))),
    AND(COUNTIF(Bugs!B:B,B206)&gt;0,ISNUMBER(SEARCH("x",INDEX(Bugs!D:D,MATCH(B206,Bugs!B:B,0)))))
),"Y","")</f>
        <v>Y</v>
      </c>
      <c r="R206">
        <f ca="1">IF(OR(ISNUMBER(MATCH(L206,MasterData!$D$3:$D$18,0)),ISNUMBER(MATCH(L206,MasterData!$C$3:$C$18,0))),
    DATEDIF(E206,I206,"d"),
    DATEDIF(E206,TODAY(),"d"))</f>
        <v>1</v>
      </c>
      <c r="S206">
        <f t="shared" ca="1" si="12"/>
        <v>1</v>
      </c>
      <c r="T206">
        <f t="shared" ca="1" si="13"/>
        <v>0</v>
      </c>
      <c r="U206">
        <f t="shared" ca="1" si="14"/>
        <v>0</v>
      </c>
    </row>
    <row r="207" spans="1:21" x14ac:dyDescent="0.35">
      <c r="B207" t="s">
        <v>23</v>
      </c>
      <c r="D207" s="34" t="s">
        <v>480</v>
      </c>
      <c r="E207" s="1">
        <v>45870</v>
      </c>
      <c r="G207" t="s">
        <v>724</v>
      </c>
      <c r="I207" s="1">
        <v>45881</v>
      </c>
      <c r="K207" t="s">
        <v>235</v>
      </c>
      <c r="L207" t="s">
        <v>171</v>
      </c>
      <c r="M207" t="s">
        <v>725</v>
      </c>
      <c r="N207" t="s">
        <v>237</v>
      </c>
      <c r="P207" s="193" t="str">
        <f>IF(OR(AND(A207&lt;&gt;"",COUNTIF(Bugs!B:B,A207)&gt;0),AND(B207&lt;&gt;"",COUNTIF(Bugs!A:A,B207)&gt;0)),"Y","")</f>
        <v>Y</v>
      </c>
      <c r="Q207" s="193" t="str">
        <f>IF(OR(
    AND(COUNTIF(Bugs!A:A,B207)&gt;0,ISNUMBER(SEARCH("x",INDEX(Bugs!C:C,MATCH(B207,Bugs!A:A,0))))),
    AND(COUNTIF(Bugs!B:B,B207)&gt;0,ISNUMBER(SEARCH("x",INDEX(Bugs!C:C,MATCH(B207,Bugs!B:B,0))))),
    AND(COUNTIF(Bugs!A:A,B207)&gt;0,ISNUMBER(SEARCH("x",INDEX(Bugs!D:D,MATCH(B207,Bugs!A:A,0))))),
    AND(COUNTIF(Bugs!B:B,B207)&gt;0,ISNUMBER(SEARCH("x",INDEX(Bugs!D:D,MATCH(B207,Bugs!B:B,0)))))
),"Y","")</f>
        <v/>
      </c>
      <c r="R207">
        <f ca="1">IF(OR(ISNUMBER(MATCH(L207,MasterData!$D$3:$D$18,0)),ISNUMBER(MATCH(L207,MasterData!$C$3:$C$18,0))),
    DATEDIF(E207,I207,"d"),
    DATEDIF(E207,TODAY(),"d"))</f>
        <v>11</v>
      </c>
      <c r="S207">
        <f t="shared" ca="1" si="12"/>
        <v>0</v>
      </c>
      <c r="T207">
        <f t="shared" ca="1" si="13"/>
        <v>1</v>
      </c>
      <c r="U207">
        <f t="shared" ca="1" si="14"/>
        <v>0</v>
      </c>
    </row>
    <row r="208" spans="1:21" x14ac:dyDescent="0.35">
      <c r="B208" t="s">
        <v>24</v>
      </c>
      <c r="D208" s="34" t="s">
        <v>254</v>
      </c>
      <c r="E208" s="1">
        <v>45873</v>
      </c>
      <c r="G208" t="s">
        <v>727</v>
      </c>
      <c r="I208" s="1">
        <v>45874</v>
      </c>
      <c r="K208" t="s">
        <v>241</v>
      </c>
      <c r="L208" t="s">
        <v>171</v>
      </c>
      <c r="M208" t="s">
        <v>728</v>
      </c>
      <c r="N208" t="s">
        <v>237</v>
      </c>
      <c r="P208" s="193" t="str">
        <f>IF(OR(AND(A208&lt;&gt;"",COUNTIF(Bugs!B:B,A208)&gt;0),AND(B208&lt;&gt;"",COUNTIF(Bugs!A:A,B208)&gt;0)),"Y","")</f>
        <v>Y</v>
      </c>
      <c r="Q208" s="193" t="str">
        <f>IF(OR(
    AND(COUNTIF(Bugs!A:A,B208)&gt;0,ISNUMBER(SEARCH("x",INDEX(Bugs!C:C,MATCH(B208,Bugs!A:A,0))))),
    AND(COUNTIF(Bugs!B:B,B208)&gt;0,ISNUMBER(SEARCH("x",INDEX(Bugs!C:C,MATCH(B208,Bugs!B:B,0))))),
    AND(COUNTIF(Bugs!A:A,B208)&gt;0,ISNUMBER(SEARCH("x",INDEX(Bugs!D:D,MATCH(B208,Bugs!A:A,0))))),
    AND(COUNTIF(Bugs!B:B,B208)&gt;0,ISNUMBER(SEARCH("x",INDEX(Bugs!D:D,MATCH(B208,Bugs!B:B,0)))))
),"Y","")</f>
        <v/>
      </c>
      <c r="R208">
        <f ca="1">IF(OR(ISNUMBER(MATCH(L208,MasterData!$D$3:$D$18,0)),ISNUMBER(MATCH(L208,MasterData!$C$3:$C$18,0))),
    DATEDIF(E208,I208,"d"),
    DATEDIF(E208,TODAY(),"d"))</f>
        <v>1</v>
      </c>
      <c r="S208">
        <f t="shared" ca="1" si="12"/>
        <v>1</v>
      </c>
      <c r="T208">
        <f t="shared" ca="1" si="13"/>
        <v>0</v>
      </c>
      <c r="U208">
        <f t="shared" ca="1" si="14"/>
        <v>0</v>
      </c>
    </row>
    <row r="209" spans="2:21" x14ac:dyDescent="0.35">
      <c r="B209" t="s">
        <v>25</v>
      </c>
      <c r="D209" s="34">
        <v>5975</v>
      </c>
      <c r="E209" s="1">
        <v>45876</v>
      </c>
      <c r="G209" t="s">
        <v>248</v>
      </c>
      <c r="H209" t="s">
        <v>245</v>
      </c>
      <c r="I209" s="1">
        <v>45883.327187499999</v>
      </c>
      <c r="K209" t="s">
        <v>241</v>
      </c>
      <c r="L209" t="s">
        <v>164</v>
      </c>
      <c r="M209" t="s">
        <v>729</v>
      </c>
      <c r="N209" t="s">
        <v>237</v>
      </c>
      <c r="P209" s="193" t="str">
        <f>IF(OR(AND(A209&lt;&gt;"",COUNTIF(Bugs!B:B,A209)&gt;0),AND(B209&lt;&gt;"",COUNTIF(Bugs!A:A,B209)&gt;0)),"Y","")</f>
        <v>Y</v>
      </c>
      <c r="Q209" s="193" t="str">
        <f>IF(OR(
    AND(COUNTIF(Bugs!A:A,B209)&gt;0,ISNUMBER(SEARCH("x",INDEX(Bugs!C:C,MATCH(B209,Bugs!A:A,0))))),
    AND(COUNTIF(Bugs!B:B,B209)&gt;0,ISNUMBER(SEARCH("x",INDEX(Bugs!C:C,MATCH(B209,Bugs!B:B,0))))),
    AND(COUNTIF(Bugs!A:A,B209)&gt;0,ISNUMBER(SEARCH("x",INDEX(Bugs!D:D,MATCH(B209,Bugs!A:A,0))))),
    AND(COUNTIF(Bugs!B:B,B209)&gt;0,ISNUMBER(SEARCH("x",INDEX(Bugs!D:D,MATCH(B209,Bugs!B:B,0)))))
),"Y","")</f>
        <v/>
      </c>
      <c r="R209">
        <f ca="1">IF(OR(ISNUMBER(MATCH(L209,MasterData!$D$3:$D$18,0)),ISNUMBER(MATCH(L209,MasterData!$C$3:$C$18,0))),
    DATEDIF(E209,I209,"d"),
    DATEDIF(E209,TODAY(),"d"))</f>
        <v>131</v>
      </c>
      <c r="S209">
        <f t="shared" ca="1" si="12"/>
        <v>0</v>
      </c>
      <c r="T209">
        <f t="shared" ca="1" si="13"/>
        <v>0</v>
      </c>
      <c r="U209">
        <f t="shared" ca="1" si="14"/>
        <v>1</v>
      </c>
    </row>
    <row r="210" spans="2:21" x14ac:dyDescent="0.35">
      <c r="B210" t="s">
        <v>26</v>
      </c>
      <c r="D210" s="34">
        <v>5975</v>
      </c>
      <c r="E210" s="1">
        <v>45876</v>
      </c>
      <c r="G210" t="s">
        <v>248</v>
      </c>
      <c r="H210" t="s">
        <v>245</v>
      </c>
      <c r="I210" s="1">
        <v>45897.422789351855</v>
      </c>
      <c r="K210" t="s">
        <v>241</v>
      </c>
      <c r="L210" t="s">
        <v>171</v>
      </c>
      <c r="M210" t="s">
        <v>729</v>
      </c>
      <c r="N210" t="s">
        <v>237</v>
      </c>
      <c r="P210" s="193" t="str">
        <f>IF(OR(AND(A210&lt;&gt;"",COUNTIF(Bugs!B:B,A210)&gt;0),AND(B210&lt;&gt;"",COUNTIF(Bugs!A:A,B210)&gt;0)),"Y","")</f>
        <v>Y</v>
      </c>
      <c r="Q210" s="193" t="str">
        <f>IF(OR(
    AND(COUNTIF(Bugs!A:A,B210)&gt;0,ISNUMBER(SEARCH("x",INDEX(Bugs!C:C,MATCH(B210,Bugs!A:A,0))))),
    AND(COUNTIF(Bugs!B:B,B210)&gt;0,ISNUMBER(SEARCH("x",INDEX(Bugs!C:C,MATCH(B210,Bugs!B:B,0))))),
    AND(COUNTIF(Bugs!A:A,B210)&gt;0,ISNUMBER(SEARCH("x",INDEX(Bugs!D:D,MATCH(B210,Bugs!A:A,0))))),
    AND(COUNTIF(Bugs!B:B,B210)&gt;0,ISNUMBER(SEARCH("x",INDEX(Bugs!D:D,MATCH(B210,Bugs!B:B,0)))))
),"Y","")</f>
        <v/>
      </c>
      <c r="R210">
        <f ca="1">IF(OR(ISNUMBER(MATCH(L210,MasterData!$D$3:$D$18,0)),ISNUMBER(MATCH(L210,MasterData!$C$3:$C$18,0))),
    DATEDIF(E210,I210,"d"),
    DATEDIF(E210,TODAY(),"d"))</f>
        <v>21</v>
      </c>
      <c r="S210">
        <f t="shared" ca="1" si="12"/>
        <v>0</v>
      </c>
      <c r="T210">
        <f t="shared" ca="1" si="13"/>
        <v>1</v>
      </c>
      <c r="U210">
        <f t="shared" ca="1" si="14"/>
        <v>0</v>
      </c>
    </row>
    <row r="211" spans="2:21" x14ac:dyDescent="0.35">
      <c r="B211" t="s">
        <v>730</v>
      </c>
      <c r="D211" s="34">
        <v>5975</v>
      </c>
      <c r="E211" s="1">
        <v>45877</v>
      </c>
      <c r="G211" t="s">
        <v>248</v>
      </c>
      <c r="H211" t="s">
        <v>245</v>
      </c>
      <c r="I211" s="1">
        <v>45896.544803240744</v>
      </c>
      <c r="K211" t="s">
        <v>241</v>
      </c>
      <c r="L211" t="s">
        <v>171</v>
      </c>
      <c r="M211" t="s">
        <v>731</v>
      </c>
      <c r="N211" t="s">
        <v>237</v>
      </c>
      <c r="P211" s="193" t="str">
        <f>IF(OR(AND(A211&lt;&gt;"",COUNTIF(Bugs!B:B,A211)&gt;0),AND(B211&lt;&gt;"",COUNTIF(Bugs!A:A,B211)&gt;0)),"Y","")</f>
        <v/>
      </c>
      <c r="Q211" s="193" t="str">
        <f>IF(OR(
    AND(COUNTIF(Bugs!A:A,B211)&gt;0,ISNUMBER(SEARCH("x",INDEX(Bugs!C:C,MATCH(B211,Bugs!A:A,0))))),
    AND(COUNTIF(Bugs!B:B,B211)&gt;0,ISNUMBER(SEARCH("x",INDEX(Bugs!C:C,MATCH(B211,Bugs!B:B,0))))),
    AND(COUNTIF(Bugs!A:A,B211)&gt;0,ISNUMBER(SEARCH("x",INDEX(Bugs!D:D,MATCH(B211,Bugs!A:A,0))))),
    AND(COUNTIF(Bugs!B:B,B211)&gt;0,ISNUMBER(SEARCH("x",INDEX(Bugs!D:D,MATCH(B211,Bugs!B:B,0)))))
),"Y","")</f>
        <v/>
      </c>
      <c r="R211">
        <f ca="1">IF(OR(ISNUMBER(MATCH(L211,MasterData!$D$3:$D$18,0)),ISNUMBER(MATCH(L211,MasterData!$C$3:$C$18,0))),
    DATEDIF(E211,I211,"d"),
    DATEDIF(E211,TODAY(),"d"))</f>
        <v>19</v>
      </c>
      <c r="S211">
        <f t="shared" ca="1" si="12"/>
        <v>0</v>
      </c>
      <c r="T211">
        <f t="shared" ca="1" si="13"/>
        <v>1</v>
      </c>
      <c r="U211">
        <f t="shared" ca="1" si="14"/>
        <v>0</v>
      </c>
    </row>
    <row r="212" spans="2:21" x14ac:dyDescent="0.35">
      <c r="B212" t="s">
        <v>732</v>
      </c>
      <c r="D212" s="34" t="s">
        <v>480</v>
      </c>
      <c r="E212" s="1">
        <v>45881</v>
      </c>
      <c r="G212" t="s">
        <v>733</v>
      </c>
      <c r="I212" s="1">
        <v>45881</v>
      </c>
      <c r="K212" t="s">
        <v>347</v>
      </c>
      <c r="L212" t="s">
        <v>171</v>
      </c>
      <c r="M212" t="s">
        <v>734</v>
      </c>
      <c r="N212" t="s">
        <v>237</v>
      </c>
      <c r="P212" s="193" t="str">
        <f>IF(OR(AND(A212&lt;&gt;"",COUNTIF(Bugs!B:B,A212)&gt;0),AND(B212&lt;&gt;"",COUNTIF(Bugs!A:A,B212)&gt;0)),"Y","")</f>
        <v/>
      </c>
      <c r="Q212" s="193" t="str">
        <f>IF(OR(
    AND(COUNTIF(Bugs!A:A,B212)&gt;0,ISNUMBER(SEARCH("x",INDEX(Bugs!C:C,MATCH(B212,Bugs!A:A,0))))),
    AND(COUNTIF(Bugs!B:B,B212)&gt;0,ISNUMBER(SEARCH("x",INDEX(Bugs!C:C,MATCH(B212,Bugs!B:B,0))))),
    AND(COUNTIF(Bugs!A:A,B212)&gt;0,ISNUMBER(SEARCH("x",INDEX(Bugs!D:D,MATCH(B212,Bugs!A:A,0))))),
    AND(COUNTIF(Bugs!B:B,B212)&gt;0,ISNUMBER(SEARCH("x",INDEX(Bugs!D:D,MATCH(B212,Bugs!B:B,0)))))
),"Y","")</f>
        <v/>
      </c>
      <c r="R212">
        <f ca="1">IF(OR(ISNUMBER(MATCH(L212,MasterData!$D$3:$D$18,0)),ISNUMBER(MATCH(L212,MasterData!$C$3:$C$18,0))),
    DATEDIF(E212,I212,"d"),
    DATEDIF(E212,TODAY(),"d"))</f>
        <v>0</v>
      </c>
      <c r="S212">
        <f t="shared" ca="1" si="12"/>
        <v>1</v>
      </c>
      <c r="T212">
        <f t="shared" ca="1" si="13"/>
        <v>0</v>
      </c>
      <c r="U212">
        <f t="shared" ca="1" si="14"/>
        <v>0</v>
      </c>
    </row>
    <row r="213" spans="2:21" x14ac:dyDescent="0.35">
      <c r="B213" t="s">
        <v>27</v>
      </c>
      <c r="D213" s="34" t="s">
        <v>717</v>
      </c>
      <c r="E213" s="1">
        <v>45881</v>
      </c>
      <c r="G213" t="s">
        <v>735</v>
      </c>
      <c r="H213" t="s">
        <v>736</v>
      </c>
      <c r="I213" s="1">
        <v>45910</v>
      </c>
      <c r="K213" t="s">
        <v>241</v>
      </c>
      <c r="L213" t="s">
        <v>171</v>
      </c>
      <c r="M213" t="s">
        <v>737</v>
      </c>
      <c r="N213" t="s">
        <v>237</v>
      </c>
      <c r="P213" s="193" t="str">
        <f>IF(OR(AND(A213&lt;&gt;"",COUNTIF(Bugs!B:B,A213)&gt;0),AND(B213&lt;&gt;"",COUNTIF(Bugs!A:A,B213)&gt;0)),"Y","")</f>
        <v>Y</v>
      </c>
      <c r="Q213" s="193" t="str">
        <f>IF(OR(
    AND(COUNTIF(Bugs!A:A,B213)&gt;0,ISNUMBER(SEARCH("x",INDEX(Bugs!C:C,MATCH(B213,Bugs!A:A,0))))),
    AND(COUNTIF(Bugs!B:B,B213)&gt;0,ISNUMBER(SEARCH("x",INDEX(Bugs!C:C,MATCH(B213,Bugs!B:B,0))))),
    AND(COUNTIF(Bugs!A:A,B213)&gt;0,ISNUMBER(SEARCH("x",INDEX(Bugs!D:D,MATCH(B213,Bugs!A:A,0))))),
    AND(COUNTIF(Bugs!B:B,B213)&gt;0,ISNUMBER(SEARCH("x",INDEX(Bugs!D:D,MATCH(B213,Bugs!B:B,0)))))
),"Y","")</f>
        <v/>
      </c>
      <c r="R213">
        <f ca="1">IF(OR(ISNUMBER(MATCH(L213,MasterData!$D$3:$D$18,0)),ISNUMBER(MATCH(L213,MasterData!$C$3:$C$18,0))),
    DATEDIF(E213,I213,"d"),
    DATEDIF(E213,TODAY(),"d"))</f>
        <v>29</v>
      </c>
      <c r="S213">
        <f t="shared" ca="1" si="12"/>
        <v>0</v>
      </c>
      <c r="T213">
        <f t="shared" ca="1" si="13"/>
        <v>1</v>
      </c>
      <c r="U213">
        <f t="shared" ca="1" si="14"/>
        <v>0</v>
      </c>
    </row>
    <row r="214" spans="2:21" x14ac:dyDescent="0.35">
      <c r="B214" t="s">
        <v>28</v>
      </c>
      <c r="D214" s="34">
        <v>3014</v>
      </c>
      <c r="E214" s="1">
        <v>45882</v>
      </c>
      <c r="G214" t="s">
        <v>738</v>
      </c>
      <c r="H214" t="s">
        <v>736</v>
      </c>
      <c r="I214" s="1">
        <v>45915</v>
      </c>
      <c r="K214" t="s">
        <v>235</v>
      </c>
      <c r="L214" t="s">
        <v>171</v>
      </c>
      <c r="M214" t="s">
        <v>739</v>
      </c>
      <c r="N214" t="s">
        <v>237</v>
      </c>
      <c r="P214" s="193" t="str">
        <f>IF(OR(AND(A214&lt;&gt;"",COUNTIF(Bugs!B:B,A214)&gt;0),AND(B214&lt;&gt;"",COUNTIF(Bugs!A:A,B214)&gt;0)),"Y","")</f>
        <v>Y</v>
      </c>
      <c r="Q214" s="193" t="str">
        <f>IF(OR(
    AND(COUNTIF(Bugs!A:A,B214)&gt;0,ISNUMBER(SEARCH("x",INDEX(Bugs!C:C,MATCH(B214,Bugs!A:A,0))))),
    AND(COUNTIF(Bugs!B:B,B214)&gt;0,ISNUMBER(SEARCH("x",INDEX(Bugs!C:C,MATCH(B214,Bugs!B:B,0))))),
    AND(COUNTIF(Bugs!A:A,B214)&gt;0,ISNUMBER(SEARCH("x",INDEX(Bugs!D:D,MATCH(B214,Bugs!A:A,0))))),
    AND(COUNTIF(Bugs!B:B,B214)&gt;0,ISNUMBER(SEARCH("x",INDEX(Bugs!D:D,MATCH(B214,Bugs!B:B,0)))))
),"Y","")</f>
        <v/>
      </c>
      <c r="R214">
        <f ca="1">IF(OR(ISNUMBER(MATCH(L214,MasterData!$D$3:$D$18,0)),ISNUMBER(MATCH(L214,MasterData!$C$3:$C$18,0))),
    DATEDIF(E214,I214,"d"),
    DATEDIF(E214,TODAY(),"d"))</f>
        <v>33</v>
      </c>
      <c r="S214">
        <f t="shared" ca="1" si="12"/>
        <v>0</v>
      </c>
      <c r="T214">
        <f t="shared" ca="1" si="13"/>
        <v>0</v>
      </c>
      <c r="U214">
        <f t="shared" ca="1" si="14"/>
        <v>1</v>
      </c>
    </row>
    <row r="215" spans="2:21" x14ac:dyDescent="0.35">
      <c r="B215" t="s">
        <v>740</v>
      </c>
      <c r="D215" s="34">
        <v>3014</v>
      </c>
      <c r="E215" s="179">
        <v>45884.675428240742</v>
      </c>
      <c r="G215" t="s">
        <v>741</v>
      </c>
      <c r="I215" s="179">
        <v>45895.349780092591</v>
      </c>
      <c r="J215" t="s">
        <v>742</v>
      </c>
      <c r="K215" t="s">
        <v>235</v>
      </c>
      <c r="L215" t="s">
        <v>171</v>
      </c>
      <c r="M215" t="s">
        <v>743</v>
      </c>
      <c r="N215" t="s">
        <v>744</v>
      </c>
      <c r="P215" s="193" t="str">
        <f>IF(OR(AND(A215&lt;&gt;"",COUNTIF(Bugs!B:B,A215)&gt;0),AND(B215&lt;&gt;"",COUNTIF(Bugs!A:A,B215)&gt;0)),"Y","")</f>
        <v/>
      </c>
      <c r="Q215" s="193" t="str">
        <f>IF(OR(
    AND(COUNTIF(Bugs!A:A,B215)&gt;0,ISNUMBER(SEARCH("x",INDEX(Bugs!C:C,MATCH(B215,Bugs!A:A,0))))),
    AND(COUNTIF(Bugs!B:B,B215)&gt;0,ISNUMBER(SEARCH("x",INDEX(Bugs!C:C,MATCH(B215,Bugs!B:B,0))))),
    AND(COUNTIF(Bugs!A:A,B215)&gt;0,ISNUMBER(SEARCH("x",INDEX(Bugs!D:D,MATCH(B215,Bugs!A:A,0))))),
    AND(COUNTIF(Bugs!B:B,B215)&gt;0,ISNUMBER(SEARCH("x",INDEX(Bugs!D:D,MATCH(B215,Bugs!B:B,0)))))
),"Y","")</f>
        <v/>
      </c>
      <c r="R215">
        <f ca="1">IF(OR(ISNUMBER(MATCH(L215,MasterData!$D$3:$D$18,0)),ISNUMBER(MATCH(L215,MasterData!$C$3:$C$18,0))),
    DATEDIF(E215,I215,"d"),
    DATEDIF(E215,TODAY(),"d"))</f>
        <v>11</v>
      </c>
      <c r="S215">
        <f t="shared" ca="1" si="12"/>
        <v>0</v>
      </c>
      <c r="T215">
        <f t="shared" ca="1" si="13"/>
        <v>1</v>
      </c>
      <c r="U215">
        <f t="shared" ca="1" si="14"/>
        <v>0</v>
      </c>
    </row>
    <row r="216" spans="2:21" x14ac:dyDescent="0.35">
      <c r="B216" t="s">
        <v>745</v>
      </c>
      <c r="D216" s="34" t="s">
        <v>746</v>
      </c>
      <c r="E216" s="179">
        <v>45887.449328703704</v>
      </c>
      <c r="G216" t="s">
        <v>738</v>
      </c>
      <c r="I216" s="1">
        <v>45916</v>
      </c>
      <c r="J216" t="s">
        <v>747</v>
      </c>
      <c r="K216" t="s">
        <v>235</v>
      </c>
      <c r="L216" t="s">
        <v>171</v>
      </c>
      <c r="M216" t="s">
        <v>748</v>
      </c>
      <c r="N216" t="s">
        <v>744</v>
      </c>
      <c r="P216" s="193" t="str">
        <f>IF(OR(AND(A216&lt;&gt;"",COUNTIF(Bugs!B:B,A216)&gt;0),AND(B216&lt;&gt;"",COUNTIF(Bugs!A:A,B216)&gt;0)),"Y","")</f>
        <v/>
      </c>
      <c r="Q216" s="193" t="str">
        <f>IF(OR(
    AND(COUNTIF(Bugs!A:A,B216)&gt;0,ISNUMBER(SEARCH("x",INDEX(Bugs!C:C,MATCH(B216,Bugs!A:A,0))))),
    AND(COUNTIF(Bugs!B:B,B216)&gt;0,ISNUMBER(SEARCH("x",INDEX(Bugs!C:C,MATCH(B216,Bugs!B:B,0))))),
    AND(COUNTIF(Bugs!A:A,B216)&gt;0,ISNUMBER(SEARCH("x",INDEX(Bugs!D:D,MATCH(B216,Bugs!A:A,0))))),
    AND(COUNTIF(Bugs!B:B,B216)&gt;0,ISNUMBER(SEARCH("x",INDEX(Bugs!D:D,MATCH(B216,Bugs!B:B,0)))))
),"Y","")</f>
        <v/>
      </c>
      <c r="R216">
        <f ca="1">IF(OR(ISNUMBER(MATCH(L216,MasterData!$D$3:$D$18,0)),ISNUMBER(MATCH(L216,MasterData!$C$3:$C$18,0))),
    DATEDIF(E216,I216,"d"),
    DATEDIF(E216,TODAY(),"d"))</f>
        <v>29</v>
      </c>
      <c r="S216">
        <f t="shared" ca="1" si="12"/>
        <v>0</v>
      </c>
      <c r="T216">
        <f t="shared" ca="1" si="13"/>
        <v>1</v>
      </c>
      <c r="U216">
        <f t="shared" ca="1" si="14"/>
        <v>0</v>
      </c>
    </row>
    <row r="217" spans="2:21" x14ac:dyDescent="0.35">
      <c r="B217" t="s">
        <v>29</v>
      </c>
      <c r="D217" s="34" t="s">
        <v>254</v>
      </c>
      <c r="E217" s="179">
        <v>45887.466793981483</v>
      </c>
      <c r="G217" t="s">
        <v>749</v>
      </c>
      <c r="I217" s="179">
        <v>45903</v>
      </c>
      <c r="J217" t="s">
        <v>747</v>
      </c>
      <c r="K217" t="s">
        <v>241</v>
      </c>
      <c r="L217" t="s">
        <v>171</v>
      </c>
      <c r="M217" t="s">
        <v>750</v>
      </c>
      <c r="N217" t="s">
        <v>744</v>
      </c>
      <c r="P217" s="193" t="str">
        <f>IF(OR(AND(A217&lt;&gt;"",COUNTIF(Bugs!B:B,A217)&gt;0),AND(B217&lt;&gt;"",COUNTIF(Bugs!A:A,B217)&gt;0)),"Y","")</f>
        <v>Y</v>
      </c>
      <c r="Q217" s="193" t="str">
        <f>IF(OR(
    AND(COUNTIF(Bugs!A:A,B217)&gt;0,ISNUMBER(SEARCH("x",INDEX(Bugs!C:C,MATCH(B217,Bugs!A:A,0))))),
    AND(COUNTIF(Bugs!B:B,B217)&gt;0,ISNUMBER(SEARCH("x",INDEX(Bugs!C:C,MATCH(B217,Bugs!B:B,0))))),
    AND(COUNTIF(Bugs!A:A,B217)&gt;0,ISNUMBER(SEARCH("x",INDEX(Bugs!D:D,MATCH(B217,Bugs!A:A,0))))),
    AND(COUNTIF(Bugs!B:B,B217)&gt;0,ISNUMBER(SEARCH("x",INDEX(Bugs!D:D,MATCH(B217,Bugs!B:B,0)))))
),"Y","")</f>
        <v/>
      </c>
      <c r="R217">
        <f ca="1">IF(OR(ISNUMBER(MATCH(L217,MasterData!$D$3:$D$18,0)),ISNUMBER(MATCH(L217,MasterData!$C$3:$C$18,0))),
    DATEDIF(E217,I217,"d"),
    DATEDIF(E217,TODAY(),"d"))</f>
        <v>16</v>
      </c>
      <c r="S217">
        <f t="shared" ca="1" si="12"/>
        <v>0</v>
      </c>
      <c r="T217">
        <f t="shared" ca="1" si="13"/>
        <v>1</v>
      </c>
      <c r="U217">
        <f t="shared" ca="1" si="14"/>
        <v>0</v>
      </c>
    </row>
    <row r="218" spans="2:21" x14ac:dyDescent="0.35">
      <c r="B218" t="s">
        <v>751</v>
      </c>
      <c r="D218" s="34">
        <v>3010</v>
      </c>
      <c r="E218" s="179">
        <v>45887.607604166667</v>
      </c>
      <c r="G218" t="s">
        <v>752</v>
      </c>
      <c r="I218" s="179">
        <v>45891.336944444447</v>
      </c>
      <c r="J218" t="s">
        <v>753</v>
      </c>
      <c r="K218" t="s">
        <v>241</v>
      </c>
      <c r="L218" t="s">
        <v>171</v>
      </c>
      <c r="M218" t="s">
        <v>754</v>
      </c>
      <c r="N218" t="s">
        <v>744</v>
      </c>
      <c r="P218" s="193" t="str">
        <f>IF(OR(AND(A218&lt;&gt;"",COUNTIF(Bugs!B:B,A218)&gt;0),AND(B218&lt;&gt;"",COUNTIF(Bugs!A:A,B218)&gt;0)),"Y","")</f>
        <v/>
      </c>
      <c r="Q218" s="193" t="str">
        <f>IF(OR(
    AND(COUNTIF(Bugs!A:A,B218)&gt;0,ISNUMBER(SEARCH("x",INDEX(Bugs!C:C,MATCH(B218,Bugs!A:A,0))))),
    AND(COUNTIF(Bugs!B:B,B218)&gt;0,ISNUMBER(SEARCH("x",INDEX(Bugs!C:C,MATCH(B218,Bugs!B:B,0))))),
    AND(COUNTIF(Bugs!A:A,B218)&gt;0,ISNUMBER(SEARCH("x",INDEX(Bugs!D:D,MATCH(B218,Bugs!A:A,0))))),
    AND(COUNTIF(Bugs!B:B,B218)&gt;0,ISNUMBER(SEARCH("x",INDEX(Bugs!D:D,MATCH(B218,Bugs!B:B,0)))))
),"Y","")</f>
        <v/>
      </c>
      <c r="R218">
        <f ca="1">IF(OR(ISNUMBER(MATCH(L218,MasterData!$D$3:$D$18,0)),ISNUMBER(MATCH(L218,MasterData!$C$3:$C$18,0))),
    DATEDIF(E218,I218,"d"),
    DATEDIF(E218,TODAY(),"d"))</f>
        <v>4</v>
      </c>
      <c r="S218">
        <f t="shared" ca="1" si="12"/>
        <v>1</v>
      </c>
      <c r="T218">
        <f t="shared" ca="1" si="13"/>
        <v>0</v>
      </c>
      <c r="U218">
        <f t="shared" ca="1" si="14"/>
        <v>0</v>
      </c>
    </row>
    <row r="219" spans="2:21" x14ac:dyDescent="0.35">
      <c r="B219" t="s">
        <v>30</v>
      </c>
      <c r="D219" s="34" t="s">
        <v>254</v>
      </c>
      <c r="E219" s="179">
        <v>45887.680798611109</v>
      </c>
      <c r="G219" t="s">
        <v>755</v>
      </c>
      <c r="I219" s="179">
        <v>45903</v>
      </c>
      <c r="J219" t="s">
        <v>753</v>
      </c>
      <c r="K219" t="s">
        <v>241</v>
      </c>
      <c r="L219" t="s">
        <v>171</v>
      </c>
      <c r="M219" t="s">
        <v>756</v>
      </c>
      <c r="N219" t="s">
        <v>744</v>
      </c>
      <c r="P219" s="193" t="str">
        <f>IF(OR(AND(A219&lt;&gt;"",COUNTIF(Bugs!B:B,A219)&gt;0),AND(B219&lt;&gt;"",COUNTIF(Bugs!A:A,B219)&gt;0)),"Y","")</f>
        <v>Y</v>
      </c>
      <c r="Q219" s="193" t="str">
        <f>IF(OR(
    AND(COUNTIF(Bugs!A:A,B219)&gt;0,ISNUMBER(SEARCH("x",INDEX(Bugs!C:C,MATCH(B219,Bugs!A:A,0))))),
    AND(COUNTIF(Bugs!B:B,B219)&gt;0,ISNUMBER(SEARCH("x",INDEX(Bugs!C:C,MATCH(B219,Bugs!B:B,0))))),
    AND(COUNTIF(Bugs!A:A,B219)&gt;0,ISNUMBER(SEARCH("x",INDEX(Bugs!D:D,MATCH(B219,Bugs!A:A,0))))),
    AND(COUNTIF(Bugs!B:B,B219)&gt;0,ISNUMBER(SEARCH("x",INDEX(Bugs!D:D,MATCH(B219,Bugs!B:B,0)))))
),"Y","")</f>
        <v>Y</v>
      </c>
      <c r="R219">
        <f ca="1">IF(OR(ISNUMBER(MATCH(L219,MasterData!$D$3:$D$18,0)),ISNUMBER(MATCH(L219,MasterData!$C$3:$C$18,0))),
    DATEDIF(E219,I219,"d"),
    DATEDIF(E219,TODAY(),"d"))</f>
        <v>16</v>
      </c>
      <c r="S219">
        <f t="shared" ca="1" si="12"/>
        <v>0</v>
      </c>
      <c r="T219">
        <f t="shared" ca="1" si="13"/>
        <v>1</v>
      </c>
      <c r="U219">
        <f t="shared" ca="1" si="14"/>
        <v>0</v>
      </c>
    </row>
    <row r="220" spans="2:21" x14ac:dyDescent="0.35">
      <c r="B220" t="s">
        <v>31</v>
      </c>
      <c r="D220" s="34">
        <v>3003</v>
      </c>
      <c r="E220" s="179">
        <v>45887.701516203706</v>
      </c>
      <c r="G220" t="s">
        <v>755</v>
      </c>
      <c r="I220" s="179">
        <v>45903</v>
      </c>
      <c r="J220" t="s">
        <v>753</v>
      </c>
      <c r="K220" t="s">
        <v>241</v>
      </c>
      <c r="L220" t="s">
        <v>171</v>
      </c>
      <c r="M220" t="s">
        <v>757</v>
      </c>
      <c r="N220" t="s">
        <v>744</v>
      </c>
      <c r="P220" s="193" t="str">
        <f>IF(OR(AND(A220&lt;&gt;"",COUNTIF(Bugs!B:B,A220)&gt;0),AND(B220&lt;&gt;"",COUNTIF(Bugs!A:A,B220)&gt;0)),"Y","")</f>
        <v>Y</v>
      </c>
      <c r="Q220" s="193" t="str">
        <f>IF(OR(
    AND(COUNTIF(Bugs!A:A,B220)&gt;0,ISNUMBER(SEARCH("x",INDEX(Bugs!C:C,MATCH(B220,Bugs!A:A,0))))),
    AND(COUNTIF(Bugs!B:B,B220)&gt;0,ISNUMBER(SEARCH("x",INDEX(Bugs!C:C,MATCH(B220,Bugs!B:B,0))))),
    AND(COUNTIF(Bugs!A:A,B220)&gt;0,ISNUMBER(SEARCH("x",INDEX(Bugs!D:D,MATCH(B220,Bugs!A:A,0))))),
    AND(COUNTIF(Bugs!B:B,B220)&gt;0,ISNUMBER(SEARCH("x",INDEX(Bugs!D:D,MATCH(B220,Bugs!B:B,0)))))
),"Y","")</f>
        <v>Y</v>
      </c>
      <c r="R220">
        <f ca="1">IF(OR(ISNUMBER(MATCH(L220,MasterData!$D$3:$D$18,0)),ISNUMBER(MATCH(L220,MasterData!$C$3:$C$18,0))),
    DATEDIF(E220,I220,"d"),
    DATEDIF(E220,TODAY(),"d"))</f>
        <v>16</v>
      </c>
      <c r="S220">
        <f t="shared" ca="1" si="12"/>
        <v>0</v>
      </c>
      <c r="T220">
        <f t="shared" ca="1" si="13"/>
        <v>1</v>
      </c>
      <c r="U220">
        <f t="shared" ca="1" si="14"/>
        <v>0</v>
      </c>
    </row>
    <row r="221" spans="2:21" x14ac:dyDescent="0.35">
      <c r="B221" t="s">
        <v>758</v>
      </c>
      <c r="D221" s="34">
        <v>3366</v>
      </c>
      <c r="E221" s="179">
        <v>45887.842199074075</v>
      </c>
      <c r="G221" t="s">
        <v>759</v>
      </c>
      <c r="I221" s="179">
        <v>45896.525173611109</v>
      </c>
      <c r="J221" t="s">
        <v>760</v>
      </c>
      <c r="K221" t="s">
        <v>235</v>
      </c>
      <c r="L221" t="s">
        <v>171</v>
      </c>
      <c r="M221" t="s">
        <v>761</v>
      </c>
      <c r="N221" t="s">
        <v>744</v>
      </c>
      <c r="P221" s="193" t="str">
        <f>IF(OR(AND(A221&lt;&gt;"",COUNTIF(Bugs!B:B,A221)&gt;0),AND(B221&lt;&gt;"",COUNTIF(Bugs!A:A,B221)&gt;0)),"Y","")</f>
        <v/>
      </c>
      <c r="Q221" s="193" t="str">
        <f>IF(OR(
    AND(COUNTIF(Bugs!A:A,B221)&gt;0,ISNUMBER(SEARCH("x",INDEX(Bugs!C:C,MATCH(B221,Bugs!A:A,0))))),
    AND(COUNTIF(Bugs!B:B,B221)&gt;0,ISNUMBER(SEARCH("x",INDEX(Bugs!C:C,MATCH(B221,Bugs!B:B,0))))),
    AND(COUNTIF(Bugs!A:A,B221)&gt;0,ISNUMBER(SEARCH("x",INDEX(Bugs!D:D,MATCH(B221,Bugs!A:A,0))))),
    AND(COUNTIF(Bugs!B:B,B221)&gt;0,ISNUMBER(SEARCH("x",INDEX(Bugs!D:D,MATCH(B221,Bugs!B:B,0)))))
),"Y","")</f>
        <v/>
      </c>
      <c r="R221">
        <f ca="1">IF(OR(ISNUMBER(MATCH(L221,MasterData!$D$3:$D$18,0)),ISNUMBER(MATCH(L221,MasterData!$C$3:$C$18,0))),
    DATEDIF(E221,I221,"d"),
    DATEDIF(E221,TODAY(),"d"))</f>
        <v>9</v>
      </c>
      <c r="S221">
        <f t="shared" ca="1" si="12"/>
        <v>0</v>
      </c>
      <c r="T221">
        <f t="shared" ca="1" si="13"/>
        <v>1</v>
      </c>
      <c r="U221">
        <f t="shared" ca="1" si="14"/>
        <v>0</v>
      </c>
    </row>
    <row r="222" spans="2:21" x14ac:dyDescent="0.35">
      <c r="B222" t="s">
        <v>762</v>
      </c>
      <c r="D222" s="34" t="s">
        <v>746</v>
      </c>
      <c r="E222" s="179">
        <v>45888.412893518522</v>
      </c>
      <c r="G222" t="s">
        <v>738</v>
      </c>
      <c r="I222" s="179">
        <v>45905.405312499999</v>
      </c>
      <c r="J222" t="s">
        <v>747</v>
      </c>
      <c r="K222" t="s">
        <v>235</v>
      </c>
      <c r="L222" t="s">
        <v>171</v>
      </c>
      <c r="M222" t="s">
        <v>763</v>
      </c>
      <c r="N222" t="s">
        <v>744</v>
      </c>
      <c r="P222" s="193" t="str">
        <f>IF(OR(AND(A222&lt;&gt;"",COUNTIF(Bugs!B:B,A222)&gt;0),AND(B222&lt;&gt;"",COUNTIF(Bugs!A:A,B222)&gt;0)),"Y","")</f>
        <v/>
      </c>
      <c r="Q222" s="193" t="str">
        <f>IF(OR(
    AND(COUNTIF(Bugs!A:A,B222)&gt;0,ISNUMBER(SEARCH("x",INDEX(Bugs!C:C,MATCH(B222,Bugs!A:A,0))))),
    AND(COUNTIF(Bugs!B:B,B222)&gt;0,ISNUMBER(SEARCH("x",INDEX(Bugs!C:C,MATCH(B222,Bugs!B:B,0))))),
    AND(COUNTIF(Bugs!A:A,B222)&gt;0,ISNUMBER(SEARCH("x",INDEX(Bugs!D:D,MATCH(B222,Bugs!A:A,0))))),
    AND(COUNTIF(Bugs!B:B,B222)&gt;0,ISNUMBER(SEARCH("x",INDEX(Bugs!D:D,MATCH(B222,Bugs!B:B,0)))))
),"Y","")</f>
        <v/>
      </c>
      <c r="R222">
        <f ca="1">IF(OR(ISNUMBER(MATCH(L222,MasterData!$D$3:$D$18,0)),ISNUMBER(MATCH(L222,MasterData!$C$3:$C$18,0))),
    DATEDIF(E222,I222,"d"),
    DATEDIF(E222,TODAY(),"d"))</f>
        <v>17</v>
      </c>
      <c r="S222">
        <f t="shared" ca="1" si="12"/>
        <v>0</v>
      </c>
      <c r="T222">
        <f t="shared" ca="1" si="13"/>
        <v>1</v>
      </c>
      <c r="U222">
        <f t="shared" ca="1" si="14"/>
        <v>0</v>
      </c>
    </row>
    <row r="223" spans="2:21" x14ac:dyDescent="0.35">
      <c r="B223" t="s">
        <v>32</v>
      </c>
      <c r="D223" s="34">
        <v>3003</v>
      </c>
      <c r="E223" s="179">
        <v>45889.527708333335</v>
      </c>
      <c r="G223" t="s">
        <v>749</v>
      </c>
      <c r="I223" s="179">
        <v>45911.536944444444</v>
      </c>
      <c r="J223" t="s">
        <v>753</v>
      </c>
      <c r="K223" t="s">
        <v>347</v>
      </c>
      <c r="L223" t="s">
        <v>171</v>
      </c>
      <c r="M223" t="s">
        <v>764</v>
      </c>
      <c r="N223" t="s">
        <v>744</v>
      </c>
      <c r="P223" s="193" t="str">
        <f>IF(OR(AND(A223&lt;&gt;"",COUNTIF(Bugs!B:B,A223)&gt;0),AND(B223&lt;&gt;"",COUNTIF(Bugs!A:A,B223)&gt;0)),"Y","")</f>
        <v>Y</v>
      </c>
      <c r="Q223" s="193" t="str">
        <f>IF(OR(
    AND(COUNTIF(Bugs!A:A,B223)&gt;0,ISNUMBER(SEARCH("x",INDEX(Bugs!C:C,MATCH(B223,Bugs!A:A,0))))),
    AND(COUNTIF(Bugs!B:B,B223)&gt;0,ISNUMBER(SEARCH("x",INDEX(Bugs!C:C,MATCH(B223,Bugs!B:B,0))))),
    AND(COUNTIF(Bugs!A:A,B223)&gt;0,ISNUMBER(SEARCH("x",INDEX(Bugs!D:D,MATCH(B223,Bugs!A:A,0))))),
    AND(COUNTIF(Bugs!B:B,B223)&gt;0,ISNUMBER(SEARCH("x",INDEX(Bugs!D:D,MATCH(B223,Bugs!B:B,0)))))
),"Y","")</f>
        <v>Y</v>
      </c>
      <c r="R223">
        <f ca="1">IF(OR(ISNUMBER(MATCH(L223,MasterData!$D$3:$D$18,0)),ISNUMBER(MATCH(L223,MasterData!$C$3:$C$18,0))),
    DATEDIF(E223,I223,"d"),
    DATEDIF(E223,TODAY(),"d"))</f>
        <v>22</v>
      </c>
      <c r="S223">
        <f t="shared" ca="1" si="12"/>
        <v>0</v>
      </c>
      <c r="T223">
        <f t="shared" ca="1" si="13"/>
        <v>1</v>
      </c>
      <c r="U223">
        <f t="shared" ca="1" si="14"/>
        <v>0</v>
      </c>
    </row>
    <row r="224" spans="2:21" x14ac:dyDescent="0.35">
      <c r="B224" t="s">
        <v>765</v>
      </c>
      <c r="D224" s="34" t="s">
        <v>717</v>
      </c>
      <c r="E224" s="179">
        <v>45889.974976851852</v>
      </c>
      <c r="G224" t="s">
        <v>766</v>
      </c>
      <c r="I224" s="179">
        <v>45926.382384259261</v>
      </c>
      <c r="J224" t="s">
        <v>760</v>
      </c>
      <c r="K224" t="s">
        <v>347</v>
      </c>
      <c r="L224" t="s">
        <v>171</v>
      </c>
      <c r="M224" t="s">
        <v>767</v>
      </c>
      <c r="N224" t="s">
        <v>744</v>
      </c>
      <c r="P224" s="193" t="str">
        <f>IF(OR(AND(A224&lt;&gt;"",COUNTIF(Bugs!B:B,A224)&gt;0),AND(B224&lt;&gt;"",COUNTIF(Bugs!A:A,B224)&gt;0)),"Y","")</f>
        <v/>
      </c>
      <c r="Q224" s="193" t="str">
        <f>IF(OR(
    AND(COUNTIF(Bugs!A:A,B224)&gt;0,ISNUMBER(SEARCH("x",INDEX(Bugs!C:C,MATCH(B224,Bugs!A:A,0))))),
    AND(COUNTIF(Bugs!B:B,B224)&gt;0,ISNUMBER(SEARCH("x",INDEX(Bugs!C:C,MATCH(B224,Bugs!B:B,0))))),
    AND(COUNTIF(Bugs!A:A,B224)&gt;0,ISNUMBER(SEARCH("x",INDEX(Bugs!D:D,MATCH(B224,Bugs!A:A,0))))),
    AND(COUNTIF(Bugs!B:B,B224)&gt;0,ISNUMBER(SEARCH("x",INDEX(Bugs!D:D,MATCH(B224,Bugs!B:B,0)))))
),"Y","")</f>
        <v/>
      </c>
      <c r="R224">
        <f ca="1">IF(OR(ISNUMBER(MATCH(L224,MasterData!$D$3:$D$18,0)),ISNUMBER(MATCH(L224,MasterData!$C$3:$C$18,0))),
    DATEDIF(E224,I224,"d"),
    DATEDIF(E224,TODAY(),"d"))</f>
        <v>37</v>
      </c>
      <c r="S224">
        <f t="shared" ca="1" si="12"/>
        <v>0</v>
      </c>
      <c r="T224">
        <f t="shared" ca="1" si="13"/>
        <v>0</v>
      </c>
      <c r="U224">
        <f t="shared" ca="1" si="14"/>
        <v>1</v>
      </c>
    </row>
    <row r="225" spans="2:21" x14ac:dyDescent="0.35">
      <c r="B225" t="s">
        <v>768</v>
      </c>
      <c r="D225" s="34" t="s">
        <v>480</v>
      </c>
      <c r="E225" s="179">
        <v>45890.36917824074</v>
      </c>
      <c r="G225" t="s">
        <v>769</v>
      </c>
      <c r="I225" s="179">
        <v>45898.44</v>
      </c>
      <c r="J225" t="s">
        <v>753</v>
      </c>
      <c r="K225" t="s">
        <v>235</v>
      </c>
      <c r="L225" t="s">
        <v>171</v>
      </c>
      <c r="M225" t="s">
        <v>770</v>
      </c>
      <c r="N225" t="s">
        <v>771</v>
      </c>
      <c r="P225" s="193" t="str">
        <f>IF(OR(AND(A225&lt;&gt;"",COUNTIF(Bugs!B:B,A225)&gt;0),AND(B225&lt;&gt;"",COUNTIF(Bugs!A:A,B225)&gt;0)),"Y","")</f>
        <v/>
      </c>
      <c r="Q225" s="193" t="str">
        <f>IF(OR(
    AND(COUNTIF(Bugs!A:A,B225)&gt;0,ISNUMBER(SEARCH("x",INDEX(Bugs!C:C,MATCH(B225,Bugs!A:A,0))))),
    AND(COUNTIF(Bugs!B:B,B225)&gt;0,ISNUMBER(SEARCH("x",INDEX(Bugs!C:C,MATCH(B225,Bugs!B:B,0))))),
    AND(COUNTIF(Bugs!A:A,B225)&gt;0,ISNUMBER(SEARCH("x",INDEX(Bugs!D:D,MATCH(B225,Bugs!A:A,0))))),
    AND(COUNTIF(Bugs!B:B,B225)&gt;0,ISNUMBER(SEARCH("x",INDEX(Bugs!D:D,MATCH(B225,Bugs!B:B,0)))))
),"Y","")</f>
        <v/>
      </c>
      <c r="R225">
        <f ca="1">IF(OR(ISNUMBER(MATCH(L225,MasterData!$D$3:$D$18,0)),ISNUMBER(MATCH(L225,MasterData!$C$3:$C$18,0))),
    DATEDIF(E225,I225,"d"),
    DATEDIF(E225,TODAY(),"d"))</f>
        <v>8</v>
      </c>
      <c r="S225">
        <f t="shared" ca="1" si="12"/>
        <v>0</v>
      </c>
      <c r="T225">
        <f t="shared" ca="1" si="13"/>
        <v>1</v>
      </c>
      <c r="U225">
        <f t="shared" ca="1" si="14"/>
        <v>0</v>
      </c>
    </row>
    <row r="226" spans="2:21" x14ac:dyDescent="0.35">
      <c r="B226" t="s">
        <v>33</v>
      </c>
      <c r="D226" s="34" t="s">
        <v>480</v>
      </c>
      <c r="E226" s="179">
        <v>45890.637569444443</v>
      </c>
      <c r="G226" t="s">
        <v>649</v>
      </c>
      <c r="I226" s="179">
        <v>45931.442662037036</v>
      </c>
      <c r="J226" t="s">
        <v>753</v>
      </c>
      <c r="K226" t="s">
        <v>241</v>
      </c>
      <c r="L226" t="s">
        <v>171</v>
      </c>
      <c r="M226" t="s">
        <v>772</v>
      </c>
      <c r="N226" t="s">
        <v>744</v>
      </c>
      <c r="P226" s="193" t="str">
        <f>IF(OR(AND(A226&lt;&gt;"",COUNTIF(Bugs!B:B,A226)&gt;0),AND(B226&lt;&gt;"",COUNTIF(Bugs!A:A,B226)&gt;0)),"Y","")</f>
        <v>Y</v>
      </c>
      <c r="Q226" s="193" t="str">
        <f>IF(OR(
    AND(COUNTIF(Bugs!A:A,B226)&gt;0,ISNUMBER(SEARCH("x",INDEX(Bugs!C:C,MATCH(B226,Bugs!A:A,0))))),
    AND(COUNTIF(Bugs!B:B,B226)&gt;0,ISNUMBER(SEARCH("x",INDEX(Bugs!C:C,MATCH(B226,Bugs!B:B,0))))),
    AND(COUNTIF(Bugs!A:A,B226)&gt;0,ISNUMBER(SEARCH("x",INDEX(Bugs!D:D,MATCH(B226,Bugs!A:A,0))))),
    AND(COUNTIF(Bugs!B:B,B226)&gt;0,ISNUMBER(SEARCH("x",INDEX(Bugs!D:D,MATCH(B226,Bugs!B:B,0)))))
),"Y","")</f>
        <v/>
      </c>
      <c r="R226">
        <f ca="1">IF(OR(ISNUMBER(MATCH(L226,MasterData!$D$3:$D$18,0)),ISNUMBER(MATCH(L226,MasterData!$C$3:$C$18,0))),
    DATEDIF(E226,I226,"d"),
    DATEDIF(E226,TODAY(),"d"))</f>
        <v>41</v>
      </c>
      <c r="S226">
        <f t="shared" ca="1" si="12"/>
        <v>0</v>
      </c>
      <c r="T226">
        <f t="shared" ca="1" si="13"/>
        <v>0</v>
      </c>
      <c r="U226">
        <f t="shared" ca="1" si="14"/>
        <v>1</v>
      </c>
    </row>
    <row r="227" spans="2:21" x14ac:dyDescent="0.35">
      <c r="B227" t="s">
        <v>41</v>
      </c>
      <c r="D227" s="34" t="s">
        <v>746</v>
      </c>
      <c r="E227" s="179">
        <v>45891.361898148149</v>
      </c>
      <c r="G227" t="s">
        <v>773</v>
      </c>
      <c r="I227" s="179">
        <v>45894.525810185187</v>
      </c>
      <c r="J227" t="s">
        <v>753</v>
      </c>
      <c r="K227" t="s">
        <v>235</v>
      </c>
      <c r="L227" t="s">
        <v>171</v>
      </c>
      <c r="M227" t="s">
        <v>774</v>
      </c>
      <c r="N227" t="s">
        <v>744</v>
      </c>
      <c r="P227" s="193" t="str">
        <f>IF(OR(AND(A227&lt;&gt;"",COUNTIF(Bugs!B:B,A227)&gt;0),AND(B227&lt;&gt;"",COUNTIF(Bugs!A:A,B227)&gt;0)),"Y","")</f>
        <v>Y</v>
      </c>
      <c r="Q227" s="193" t="str">
        <f>IF(OR(
    AND(COUNTIF(Bugs!A:A,B227)&gt;0,ISNUMBER(SEARCH("x",INDEX(Bugs!C:C,MATCH(B227,Bugs!A:A,0))))),
    AND(COUNTIF(Bugs!B:B,B227)&gt;0,ISNUMBER(SEARCH("x",INDEX(Bugs!C:C,MATCH(B227,Bugs!B:B,0))))),
    AND(COUNTIF(Bugs!A:A,B227)&gt;0,ISNUMBER(SEARCH("x",INDEX(Bugs!D:D,MATCH(B227,Bugs!A:A,0))))),
    AND(COUNTIF(Bugs!B:B,B227)&gt;0,ISNUMBER(SEARCH("x",INDEX(Bugs!D:D,MATCH(B227,Bugs!B:B,0)))))
),"Y","")</f>
        <v/>
      </c>
      <c r="R227">
        <f ca="1">IF(OR(ISNUMBER(MATCH(L227,MasterData!$D$3:$D$18,0)),ISNUMBER(MATCH(L227,MasterData!$C$3:$C$18,0))),
    DATEDIF(E227,I227,"d"),
    DATEDIF(E227,TODAY(),"d"))</f>
        <v>3</v>
      </c>
      <c r="S227">
        <f t="shared" ca="1" si="12"/>
        <v>1</v>
      </c>
      <c r="T227">
        <f t="shared" ca="1" si="13"/>
        <v>0</v>
      </c>
      <c r="U227">
        <f t="shared" ca="1" si="14"/>
        <v>0</v>
      </c>
    </row>
    <row r="228" spans="2:21" x14ac:dyDescent="0.35">
      <c r="B228" t="s">
        <v>775</v>
      </c>
      <c r="D228" s="34" t="s">
        <v>746</v>
      </c>
      <c r="E228" s="179">
        <v>45891.448854166665</v>
      </c>
      <c r="G228" t="s">
        <v>776</v>
      </c>
      <c r="I228" s="179">
        <v>45891.521145833336</v>
      </c>
      <c r="J228" t="s">
        <v>753</v>
      </c>
      <c r="K228" t="s">
        <v>241</v>
      </c>
      <c r="L228" t="s">
        <v>171</v>
      </c>
      <c r="M228" t="s">
        <v>777</v>
      </c>
      <c r="N228" t="s">
        <v>744</v>
      </c>
      <c r="P228" s="193" t="str">
        <f>IF(OR(AND(A228&lt;&gt;"",COUNTIF(Bugs!B:B,A228)&gt;0),AND(B228&lt;&gt;"",COUNTIF(Bugs!A:A,B228)&gt;0)),"Y","")</f>
        <v/>
      </c>
      <c r="Q228" s="193" t="str">
        <f>IF(OR(
    AND(COUNTIF(Bugs!A:A,B228)&gt;0,ISNUMBER(SEARCH("x",INDEX(Bugs!C:C,MATCH(B228,Bugs!A:A,0))))),
    AND(COUNTIF(Bugs!B:B,B228)&gt;0,ISNUMBER(SEARCH("x",INDEX(Bugs!C:C,MATCH(B228,Bugs!B:B,0))))),
    AND(COUNTIF(Bugs!A:A,B228)&gt;0,ISNUMBER(SEARCH("x",INDEX(Bugs!D:D,MATCH(B228,Bugs!A:A,0))))),
    AND(COUNTIF(Bugs!B:B,B228)&gt;0,ISNUMBER(SEARCH("x",INDEX(Bugs!D:D,MATCH(B228,Bugs!B:B,0)))))
),"Y","")</f>
        <v/>
      </c>
      <c r="R228">
        <f ca="1">IF(OR(ISNUMBER(MATCH(L228,MasterData!$D$3:$D$18,0)),ISNUMBER(MATCH(L228,MasterData!$C$3:$C$18,0))),
    DATEDIF(E228,I228,"d"),
    DATEDIF(E228,TODAY(),"d"))</f>
        <v>0</v>
      </c>
      <c r="S228">
        <f t="shared" ca="1" si="12"/>
        <v>1</v>
      </c>
      <c r="T228">
        <f t="shared" ca="1" si="13"/>
        <v>0</v>
      </c>
      <c r="U228">
        <f t="shared" ca="1" si="14"/>
        <v>0</v>
      </c>
    </row>
    <row r="229" spans="2:21" x14ac:dyDescent="0.35">
      <c r="B229" t="s">
        <v>35</v>
      </c>
      <c r="D229" s="34" t="s">
        <v>746</v>
      </c>
      <c r="E229" s="179">
        <v>45891.829895833333</v>
      </c>
      <c r="G229" t="s">
        <v>778</v>
      </c>
      <c r="I229" s="179">
        <v>45901.364317129628</v>
      </c>
      <c r="J229" t="s">
        <v>753</v>
      </c>
      <c r="K229" t="s">
        <v>235</v>
      </c>
      <c r="L229" t="s">
        <v>171</v>
      </c>
      <c r="M229" t="s">
        <v>779</v>
      </c>
      <c r="N229" t="s">
        <v>744</v>
      </c>
      <c r="P229" s="193" t="str">
        <f>IF(OR(AND(A229&lt;&gt;"",COUNTIF(Bugs!B:B,A229)&gt;0),AND(B229&lt;&gt;"",COUNTIF(Bugs!A:A,B229)&gt;0)),"Y","")</f>
        <v>Y</v>
      </c>
      <c r="Q229" s="193" t="str">
        <f>IF(OR(
    AND(COUNTIF(Bugs!A:A,B229)&gt;0,ISNUMBER(SEARCH("x",INDEX(Bugs!C:C,MATCH(B229,Bugs!A:A,0))))),
    AND(COUNTIF(Bugs!B:B,B229)&gt;0,ISNUMBER(SEARCH("x",INDEX(Bugs!C:C,MATCH(B229,Bugs!B:B,0))))),
    AND(COUNTIF(Bugs!A:A,B229)&gt;0,ISNUMBER(SEARCH("x",INDEX(Bugs!D:D,MATCH(B229,Bugs!A:A,0))))),
    AND(COUNTIF(Bugs!B:B,B229)&gt;0,ISNUMBER(SEARCH("x",INDEX(Bugs!D:D,MATCH(B229,Bugs!B:B,0)))))
),"Y","")</f>
        <v/>
      </c>
      <c r="R229">
        <f ca="1">IF(OR(ISNUMBER(MATCH(L229,MasterData!$D$3:$D$18,0)),ISNUMBER(MATCH(L229,MasterData!$C$3:$C$18,0))),
    DATEDIF(E229,I229,"d"),
    DATEDIF(E229,TODAY(),"d"))</f>
        <v>10</v>
      </c>
      <c r="S229">
        <f t="shared" ca="1" si="12"/>
        <v>0</v>
      </c>
      <c r="T229">
        <f t="shared" ca="1" si="13"/>
        <v>1</v>
      </c>
      <c r="U229">
        <f t="shared" ca="1" si="14"/>
        <v>0</v>
      </c>
    </row>
    <row r="230" spans="2:21" x14ac:dyDescent="0.35">
      <c r="B230" t="s">
        <v>38</v>
      </c>
      <c r="D230" s="34" t="s">
        <v>746</v>
      </c>
      <c r="E230" s="179">
        <v>45891.837696759256</v>
      </c>
      <c r="G230" t="s">
        <v>778</v>
      </c>
      <c r="I230" s="179">
        <v>45939.335069444445</v>
      </c>
      <c r="J230" t="s">
        <v>753</v>
      </c>
      <c r="K230" t="s">
        <v>235</v>
      </c>
      <c r="L230" t="s">
        <v>171</v>
      </c>
      <c r="M230" t="s">
        <v>780</v>
      </c>
      <c r="N230" t="s">
        <v>744</v>
      </c>
      <c r="P230" s="193" t="str">
        <f>IF(OR(AND(A230&lt;&gt;"",COUNTIF(Bugs!B:B,A230)&gt;0),AND(B230&lt;&gt;"",COUNTIF(Bugs!A:A,B230)&gt;0)),"Y","")</f>
        <v>Y</v>
      </c>
      <c r="Q230" s="193" t="str">
        <f>IF(OR(
    AND(COUNTIF(Bugs!A:A,B230)&gt;0,ISNUMBER(SEARCH("x",INDEX(Bugs!C:C,MATCH(B230,Bugs!A:A,0))))),
    AND(COUNTIF(Bugs!B:B,B230)&gt;0,ISNUMBER(SEARCH("x",INDEX(Bugs!C:C,MATCH(B230,Bugs!B:B,0))))),
    AND(COUNTIF(Bugs!A:A,B230)&gt;0,ISNUMBER(SEARCH("x",INDEX(Bugs!D:D,MATCH(B230,Bugs!A:A,0))))),
    AND(COUNTIF(Bugs!B:B,B230)&gt;0,ISNUMBER(SEARCH("x",INDEX(Bugs!D:D,MATCH(B230,Bugs!B:B,0)))))
),"Y","")</f>
        <v/>
      </c>
      <c r="R230">
        <f ca="1">IF(OR(ISNUMBER(MATCH(L230,MasterData!$D$3:$D$18,0)),ISNUMBER(MATCH(L230,MasterData!$C$3:$C$18,0))),
    DATEDIF(E230,I230,"d"),
    DATEDIF(E230,TODAY(),"d"))</f>
        <v>48</v>
      </c>
      <c r="S230">
        <f t="shared" ca="1" si="12"/>
        <v>0</v>
      </c>
      <c r="T230">
        <f t="shared" ca="1" si="13"/>
        <v>0</v>
      </c>
      <c r="U230">
        <f t="shared" ca="1" si="14"/>
        <v>1</v>
      </c>
    </row>
    <row r="231" spans="2:21" x14ac:dyDescent="0.35">
      <c r="B231" t="s">
        <v>36</v>
      </c>
      <c r="D231" s="34" t="s">
        <v>746</v>
      </c>
      <c r="E231" s="179">
        <v>45891.859375</v>
      </c>
      <c r="G231" t="s">
        <v>778</v>
      </c>
      <c r="I231" s="179">
        <v>45945.332777777781</v>
      </c>
      <c r="J231" t="s">
        <v>753</v>
      </c>
      <c r="K231" t="s">
        <v>235</v>
      </c>
      <c r="L231" t="s">
        <v>171</v>
      </c>
      <c r="M231" t="s">
        <v>781</v>
      </c>
      <c r="N231" t="s">
        <v>744</v>
      </c>
      <c r="P231" s="193" t="str">
        <f>IF(OR(AND(A231&lt;&gt;"",COUNTIF(Bugs!B:B,A231)&gt;0),AND(B231&lt;&gt;"",COUNTIF(Bugs!A:A,B231)&gt;0)),"Y","")</f>
        <v>Y</v>
      </c>
      <c r="Q231" s="193" t="str">
        <f>IF(OR(
    AND(COUNTIF(Bugs!A:A,B231)&gt;0,ISNUMBER(SEARCH("x",INDEX(Bugs!C:C,MATCH(B231,Bugs!A:A,0))))),
    AND(COUNTIF(Bugs!B:B,B231)&gt;0,ISNUMBER(SEARCH("x",INDEX(Bugs!C:C,MATCH(B231,Bugs!B:B,0))))),
    AND(COUNTIF(Bugs!A:A,B231)&gt;0,ISNUMBER(SEARCH("x",INDEX(Bugs!D:D,MATCH(B231,Bugs!A:A,0))))),
    AND(COUNTIF(Bugs!B:B,B231)&gt;0,ISNUMBER(SEARCH("x",INDEX(Bugs!D:D,MATCH(B231,Bugs!B:B,0)))))
),"Y","")</f>
        <v>Y</v>
      </c>
      <c r="R231">
        <f ca="1">IF(OR(ISNUMBER(MATCH(L231,MasterData!$D$3:$D$18,0)),ISNUMBER(MATCH(L231,MasterData!$C$3:$C$18,0))),
    DATEDIF(E231,I231,"d"),
    DATEDIF(E231,TODAY(),"d"))</f>
        <v>54</v>
      </c>
      <c r="S231">
        <f t="shared" ca="1" si="12"/>
        <v>0</v>
      </c>
      <c r="T231">
        <f t="shared" ca="1" si="13"/>
        <v>0</v>
      </c>
      <c r="U231">
        <f t="shared" ca="1" si="14"/>
        <v>1</v>
      </c>
    </row>
    <row r="232" spans="2:21" x14ac:dyDescent="0.35">
      <c r="B232" t="s">
        <v>37</v>
      </c>
      <c r="D232" s="34" t="s">
        <v>746</v>
      </c>
      <c r="E232" s="179">
        <v>45891.867268518516</v>
      </c>
      <c r="G232" t="s">
        <v>778</v>
      </c>
      <c r="I232" s="179">
        <v>45945.332777777781</v>
      </c>
      <c r="J232" t="s">
        <v>753</v>
      </c>
      <c r="K232" t="s">
        <v>235</v>
      </c>
      <c r="L232" t="s">
        <v>171</v>
      </c>
      <c r="M232" t="s">
        <v>782</v>
      </c>
      <c r="N232" t="s">
        <v>744</v>
      </c>
      <c r="P232" s="193" t="str">
        <f>IF(OR(AND(A232&lt;&gt;"",COUNTIF(Bugs!B:B,A232)&gt;0),AND(B232&lt;&gt;"",COUNTIF(Bugs!A:A,B232)&gt;0)),"Y","")</f>
        <v>Y</v>
      </c>
      <c r="Q232" s="193" t="str">
        <f>IF(OR(
    AND(COUNTIF(Bugs!A:A,B232)&gt;0,ISNUMBER(SEARCH("x",INDEX(Bugs!C:C,MATCH(B232,Bugs!A:A,0))))),
    AND(COUNTIF(Bugs!B:B,B232)&gt;0,ISNUMBER(SEARCH("x",INDEX(Bugs!C:C,MATCH(B232,Bugs!B:B,0))))),
    AND(COUNTIF(Bugs!A:A,B232)&gt;0,ISNUMBER(SEARCH("x",INDEX(Bugs!D:D,MATCH(B232,Bugs!A:A,0))))),
    AND(COUNTIF(Bugs!B:B,B232)&gt;0,ISNUMBER(SEARCH("x",INDEX(Bugs!D:D,MATCH(B232,Bugs!B:B,0)))))
),"Y","")</f>
        <v>Y</v>
      </c>
      <c r="R232">
        <f ca="1">IF(OR(ISNUMBER(MATCH(L232,MasterData!$D$3:$D$18,0)),ISNUMBER(MATCH(L232,MasterData!$C$3:$C$18,0))),
    DATEDIF(E232,I232,"d"),
    DATEDIF(E232,TODAY(),"d"))</f>
        <v>54</v>
      </c>
      <c r="S232">
        <f t="shared" ca="1" si="12"/>
        <v>0</v>
      </c>
      <c r="T232">
        <f t="shared" ca="1" si="13"/>
        <v>0</v>
      </c>
      <c r="U232">
        <f t="shared" ca="1" si="14"/>
        <v>1</v>
      </c>
    </row>
    <row r="233" spans="2:21" x14ac:dyDescent="0.35">
      <c r="B233" t="s">
        <v>39</v>
      </c>
      <c r="D233" s="34">
        <v>3014</v>
      </c>
      <c r="E233" s="179">
        <v>45891.879328703704</v>
      </c>
      <c r="G233" t="s">
        <v>778</v>
      </c>
      <c r="I233" s="179">
        <v>45894.375335648147</v>
      </c>
      <c r="J233" t="s">
        <v>753</v>
      </c>
      <c r="K233" t="s">
        <v>235</v>
      </c>
      <c r="L233" t="s">
        <v>164</v>
      </c>
      <c r="M233" t="s">
        <v>783</v>
      </c>
      <c r="N233" t="s">
        <v>744</v>
      </c>
      <c r="P233" s="193" t="str">
        <f>IF(OR(AND(A233&lt;&gt;"",COUNTIF(Bugs!B:B,A233)&gt;0),AND(B233&lt;&gt;"",COUNTIF(Bugs!A:A,B233)&gt;0)),"Y","")</f>
        <v>Y</v>
      </c>
      <c r="Q233" s="193" t="str">
        <f>IF(OR(
    AND(COUNTIF(Bugs!A:A,B233)&gt;0,ISNUMBER(SEARCH("x",INDEX(Bugs!C:C,MATCH(B233,Bugs!A:A,0))))),
    AND(COUNTIF(Bugs!B:B,B233)&gt;0,ISNUMBER(SEARCH("x",INDEX(Bugs!C:C,MATCH(B233,Bugs!B:B,0))))),
    AND(COUNTIF(Bugs!A:A,B233)&gt;0,ISNUMBER(SEARCH("x",INDEX(Bugs!D:D,MATCH(B233,Bugs!A:A,0))))),
    AND(COUNTIF(Bugs!B:B,B233)&gt;0,ISNUMBER(SEARCH("x",INDEX(Bugs!D:D,MATCH(B233,Bugs!B:B,0)))))
),"Y","")</f>
        <v>Y</v>
      </c>
      <c r="R233">
        <f ca="1">IF(OR(ISNUMBER(MATCH(L233,MasterData!$D$3:$D$18,0)),ISNUMBER(MATCH(L233,MasterData!$C$3:$C$18,0))),
    DATEDIF(E233,I233,"d"),
    DATEDIF(E233,TODAY(),"d"))</f>
        <v>116</v>
      </c>
      <c r="S233">
        <f t="shared" ca="1" si="12"/>
        <v>0</v>
      </c>
      <c r="T233">
        <f t="shared" ca="1" si="13"/>
        <v>0</v>
      </c>
      <c r="U233">
        <f t="shared" ca="1" si="14"/>
        <v>1</v>
      </c>
    </row>
    <row r="234" spans="2:21" x14ac:dyDescent="0.35">
      <c r="B234" t="s">
        <v>40</v>
      </c>
      <c r="D234" s="34" t="s">
        <v>746</v>
      </c>
      <c r="E234" s="179">
        <v>45894.349247685182</v>
      </c>
      <c r="G234" t="s">
        <v>738</v>
      </c>
      <c r="I234" s="1">
        <v>45938</v>
      </c>
      <c r="J234" t="s">
        <v>747</v>
      </c>
      <c r="K234" t="s">
        <v>235</v>
      </c>
      <c r="L234" t="s">
        <v>171</v>
      </c>
      <c r="M234" t="s">
        <v>784</v>
      </c>
      <c r="N234" t="s">
        <v>744</v>
      </c>
      <c r="P234" s="193" t="str">
        <f>IF(OR(AND(A234&lt;&gt;"",COUNTIF(Bugs!B:B,A234)&gt;0),AND(B234&lt;&gt;"",COUNTIF(Bugs!A:A,B234)&gt;0)),"Y","")</f>
        <v>Y</v>
      </c>
      <c r="Q234" s="193" t="str">
        <f>IF(OR(
    AND(COUNTIF(Bugs!A:A,B234)&gt;0,ISNUMBER(SEARCH("x",INDEX(Bugs!C:C,MATCH(B234,Bugs!A:A,0))))),
    AND(COUNTIF(Bugs!B:B,B234)&gt;0,ISNUMBER(SEARCH("x",INDEX(Bugs!C:C,MATCH(B234,Bugs!B:B,0))))),
    AND(COUNTIF(Bugs!A:A,B234)&gt;0,ISNUMBER(SEARCH("x",INDEX(Bugs!D:D,MATCH(B234,Bugs!A:A,0))))),
    AND(COUNTIF(Bugs!B:B,B234)&gt;0,ISNUMBER(SEARCH("x",INDEX(Bugs!D:D,MATCH(B234,Bugs!B:B,0)))))
),"Y","")</f>
        <v/>
      </c>
      <c r="R234">
        <f ca="1">IF(OR(ISNUMBER(MATCH(L234,MasterData!$D$3:$D$18,0)),ISNUMBER(MATCH(L234,MasterData!$C$3:$C$18,0))),
    DATEDIF(E234,I234,"d"),
    DATEDIF(E234,TODAY(),"d"))</f>
        <v>44</v>
      </c>
      <c r="S234">
        <f t="shared" ca="1" si="12"/>
        <v>0</v>
      </c>
      <c r="T234">
        <f t="shared" ca="1" si="13"/>
        <v>0</v>
      </c>
      <c r="U234">
        <f t="shared" ca="1" si="14"/>
        <v>1</v>
      </c>
    </row>
    <row r="235" spans="2:21" x14ac:dyDescent="0.35">
      <c r="B235" t="s">
        <v>785</v>
      </c>
      <c r="D235" s="34">
        <v>3009</v>
      </c>
      <c r="E235" s="179">
        <v>45894.382754629631</v>
      </c>
      <c r="G235" t="s">
        <v>786</v>
      </c>
      <c r="I235" s="179">
        <v>45897.4924537037</v>
      </c>
      <c r="J235" t="s">
        <v>753</v>
      </c>
      <c r="K235" t="s">
        <v>235</v>
      </c>
      <c r="L235" t="s">
        <v>171</v>
      </c>
      <c r="M235" t="s">
        <v>787</v>
      </c>
      <c r="N235" t="s">
        <v>744</v>
      </c>
      <c r="P235" s="193" t="str">
        <f>IF(OR(AND(A235&lt;&gt;"",COUNTIF(Bugs!B:B,A235)&gt;0),AND(B235&lt;&gt;"",COUNTIF(Bugs!A:A,B235)&gt;0)),"Y","")</f>
        <v/>
      </c>
      <c r="Q235" s="193" t="str">
        <f>IF(OR(
    AND(COUNTIF(Bugs!A:A,B235)&gt;0,ISNUMBER(SEARCH("x",INDEX(Bugs!C:C,MATCH(B235,Bugs!A:A,0))))),
    AND(COUNTIF(Bugs!B:B,B235)&gt;0,ISNUMBER(SEARCH("x",INDEX(Bugs!C:C,MATCH(B235,Bugs!B:B,0))))),
    AND(COUNTIF(Bugs!A:A,B235)&gt;0,ISNUMBER(SEARCH("x",INDEX(Bugs!D:D,MATCH(B235,Bugs!A:A,0))))),
    AND(COUNTIF(Bugs!B:B,B235)&gt;0,ISNUMBER(SEARCH("x",INDEX(Bugs!D:D,MATCH(B235,Bugs!B:B,0)))))
),"Y","")</f>
        <v/>
      </c>
      <c r="R235">
        <f ca="1">IF(OR(ISNUMBER(MATCH(L235,MasterData!$D$3:$D$18,0)),ISNUMBER(MATCH(L235,MasterData!$C$3:$C$18,0))),
    DATEDIF(E235,I235,"d"),
    DATEDIF(E235,TODAY(),"d"))</f>
        <v>3</v>
      </c>
      <c r="S235">
        <f t="shared" ca="1" si="12"/>
        <v>1</v>
      </c>
      <c r="T235">
        <f t="shared" ca="1" si="13"/>
        <v>0</v>
      </c>
      <c r="U235">
        <f t="shared" ca="1" si="14"/>
        <v>0</v>
      </c>
    </row>
    <row r="236" spans="2:21" x14ac:dyDescent="0.35">
      <c r="B236" t="s">
        <v>42</v>
      </c>
      <c r="D236" s="34">
        <v>3009</v>
      </c>
      <c r="E236" s="179">
        <v>45894.397002314814</v>
      </c>
      <c r="G236" t="s">
        <v>786</v>
      </c>
      <c r="I236" s="179">
        <v>45895.396203703705</v>
      </c>
      <c r="J236" t="s">
        <v>753</v>
      </c>
      <c r="K236" t="s">
        <v>235</v>
      </c>
      <c r="L236" t="s">
        <v>171</v>
      </c>
      <c r="M236" t="s">
        <v>788</v>
      </c>
      <c r="N236" t="s">
        <v>744</v>
      </c>
      <c r="P236" s="193" t="str">
        <f>IF(OR(AND(A236&lt;&gt;"",COUNTIF(Bugs!B:B,A236)&gt;0),AND(B236&lt;&gt;"",COUNTIF(Bugs!A:A,B236)&gt;0)),"Y","")</f>
        <v>Y</v>
      </c>
      <c r="Q236" s="193" t="str">
        <f>IF(OR(
    AND(COUNTIF(Bugs!A:A,B236)&gt;0,ISNUMBER(SEARCH("x",INDEX(Bugs!C:C,MATCH(B236,Bugs!A:A,0))))),
    AND(COUNTIF(Bugs!B:B,B236)&gt;0,ISNUMBER(SEARCH("x",INDEX(Bugs!C:C,MATCH(B236,Bugs!B:B,0))))),
    AND(COUNTIF(Bugs!A:A,B236)&gt;0,ISNUMBER(SEARCH("x",INDEX(Bugs!D:D,MATCH(B236,Bugs!A:A,0))))),
    AND(COUNTIF(Bugs!B:B,B236)&gt;0,ISNUMBER(SEARCH("x",INDEX(Bugs!D:D,MATCH(B236,Bugs!B:B,0)))))
),"Y","")</f>
        <v>Y</v>
      </c>
      <c r="R236">
        <f ca="1">IF(OR(ISNUMBER(MATCH(L236,MasterData!$D$3:$D$18,0)),ISNUMBER(MATCH(L236,MasterData!$C$3:$C$18,0))),
    DATEDIF(E236,I236,"d"),
    DATEDIF(E236,TODAY(),"d"))</f>
        <v>1</v>
      </c>
      <c r="S236">
        <f t="shared" ca="1" si="12"/>
        <v>1</v>
      </c>
      <c r="T236">
        <f t="shared" ca="1" si="13"/>
        <v>0</v>
      </c>
      <c r="U236">
        <f t="shared" ca="1" si="14"/>
        <v>0</v>
      </c>
    </row>
    <row r="237" spans="2:21" x14ac:dyDescent="0.35">
      <c r="B237" t="s">
        <v>789</v>
      </c>
      <c r="D237" s="34" t="s">
        <v>480</v>
      </c>
      <c r="E237" s="179">
        <v>45895.431354166663</v>
      </c>
      <c r="G237" t="s">
        <v>652</v>
      </c>
      <c r="I237" s="179">
        <v>45897.504745370374</v>
      </c>
      <c r="J237" t="s">
        <v>753</v>
      </c>
      <c r="K237" t="s">
        <v>241</v>
      </c>
      <c r="L237" t="s">
        <v>171</v>
      </c>
      <c r="M237" t="s">
        <v>790</v>
      </c>
      <c r="N237" t="s">
        <v>744</v>
      </c>
      <c r="P237" s="193" t="str">
        <f>IF(OR(AND(A237&lt;&gt;"",COUNTIF(Bugs!B:B,A237)&gt;0),AND(B237&lt;&gt;"",COUNTIF(Bugs!A:A,B237)&gt;0)),"Y","")</f>
        <v/>
      </c>
      <c r="Q237" s="193" t="str">
        <f>IF(OR(
    AND(COUNTIF(Bugs!A:A,B237)&gt;0,ISNUMBER(SEARCH("x",INDEX(Bugs!C:C,MATCH(B237,Bugs!A:A,0))))),
    AND(COUNTIF(Bugs!B:B,B237)&gt;0,ISNUMBER(SEARCH("x",INDEX(Bugs!C:C,MATCH(B237,Bugs!B:B,0))))),
    AND(COUNTIF(Bugs!A:A,B237)&gt;0,ISNUMBER(SEARCH("x",INDEX(Bugs!D:D,MATCH(B237,Bugs!A:A,0))))),
    AND(COUNTIF(Bugs!B:B,B237)&gt;0,ISNUMBER(SEARCH("x",INDEX(Bugs!D:D,MATCH(B237,Bugs!B:B,0)))))
),"Y","")</f>
        <v/>
      </c>
      <c r="R237">
        <f ca="1">IF(OR(ISNUMBER(MATCH(L237,MasterData!$D$3:$D$18,0)),ISNUMBER(MATCH(L237,MasterData!$C$3:$C$18,0))),
    DATEDIF(E237,I237,"d"),
    DATEDIF(E237,TODAY(),"d"))</f>
        <v>2</v>
      </c>
      <c r="S237">
        <f t="shared" ca="1" si="12"/>
        <v>1</v>
      </c>
      <c r="T237">
        <f t="shared" ca="1" si="13"/>
        <v>0</v>
      </c>
      <c r="U237">
        <f t="shared" ca="1" si="14"/>
        <v>0</v>
      </c>
    </row>
    <row r="238" spans="2:21" x14ac:dyDescent="0.35">
      <c r="B238" t="s">
        <v>791</v>
      </c>
      <c r="D238" s="34" t="s">
        <v>746</v>
      </c>
      <c r="E238" s="179">
        <v>45896.384687500002</v>
      </c>
      <c r="G238" t="s">
        <v>738</v>
      </c>
      <c r="I238" s="179">
        <v>45896.40148148148</v>
      </c>
      <c r="J238" t="s">
        <v>747</v>
      </c>
      <c r="K238" t="s">
        <v>235</v>
      </c>
      <c r="L238" t="s">
        <v>164</v>
      </c>
      <c r="M238" t="s">
        <v>792</v>
      </c>
      <c r="N238" t="s">
        <v>744</v>
      </c>
      <c r="P238" s="193" t="str">
        <f>IF(OR(AND(A238&lt;&gt;"",COUNTIF(Bugs!B:B,A238)&gt;0),AND(B238&lt;&gt;"",COUNTIF(Bugs!A:A,B238)&gt;0)),"Y","")</f>
        <v/>
      </c>
      <c r="Q238" s="193" t="str">
        <f>IF(OR(
    AND(COUNTIF(Bugs!A:A,B238)&gt;0,ISNUMBER(SEARCH("x",INDEX(Bugs!C:C,MATCH(B238,Bugs!A:A,0))))),
    AND(COUNTIF(Bugs!B:B,B238)&gt;0,ISNUMBER(SEARCH("x",INDEX(Bugs!C:C,MATCH(B238,Bugs!B:B,0))))),
    AND(COUNTIF(Bugs!A:A,B238)&gt;0,ISNUMBER(SEARCH("x",INDEX(Bugs!D:D,MATCH(B238,Bugs!A:A,0))))),
    AND(COUNTIF(Bugs!B:B,B238)&gt;0,ISNUMBER(SEARCH("x",INDEX(Bugs!D:D,MATCH(B238,Bugs!B:B,0)))))
),"Y","")</f>
        <v/>
      </c>
      <c r="R238">
        <f ca="1">IF(OR(ISNUMBER(MATCH(L238,MasterData!$D$3:$D$18,0)),ISNUMBER(MATCH(L238,MasterData!$C$3:$C$18,0))),
    DATEDIF(E238,I238,"d"),
    DATEDIF(E238,TODAY(),"d"))</f>
        <v>111</v>
      </c>
      <c r="S238">
        <f t="shared" ca="1" si="12"/>
        <v>0</v>
      </c>
      <c r="T238">
        <f t="shared" ca="1" si="13"/>
        <v>0</v>
      </c>
      <c r="U238">
        <f t="shared" ca="1" si="14"/>
        <v>1</v>
      </c>
    </row>
    <row r="239" spans="2:21" x14ac:dyDescent="0.35">
      <c r="B239" t="s">
        <v>43</v>
      </c>
      <c r="D239" s="34">
        <v>3014</v>
      </c>
      <c r="E239" s="179">
        <v>45896.644363425927</v>
      </c>
      <c r="G239" t="s">
        <v>652</v>
      </c>
      <c r="I239" s="179">
        <v>45939.497881944444</v>
      </c>
      <c r="J239" t="s">
        <v>753</v>
      </c>
      <c r="K239" t="s">
        <v>241</v>
      </c>
      <c r="L239" t="s">
        <v>171</v>
      </c>
      <c r="M239" t="s">
        <v>793</v>
      </c>
      <c r="N239" t="s">
        <v>744</v>
      </c>
      <c r="P239" s="193" t="str">
        <f>IF(OR(AND(A239&lt;&gt;"",COUNTIF(Bugs!B:B,A239)&gt;0),AND(B239&lt;&gt;"",COUNTIF(Bugs!A:A,B239)&gt;0)),"Y","")</f>
        <v>Y</v>
      </c>
      <c r="Q239" s="193" t="str">
        <f>IF(OR(
    AND(COUNTIF(Bugs!A:A,B239)&gt;0,ISNUMBER(SEARCH("x",INDEX(Bugs!C:C,MATCH(B239,Bugs!A:A,0))))),
    AND(COUNTIF(Bugs!B:B,B239)&gt;0,ISNUMBER(SEARCH("x",INDEX(Bugs!C:C,MATCH(B239,Bugs!B:B,0))))),
    AND(COUNTIF(Bugs!A:A,B239)&gt;0,ISNUMBER(SEARCH("x",INDEX(Bugs!D:D,MATCH(B239,Bugs!A:A,0))))),
    AND(COUNTIF(Bugs!B:B,B239)&gt;0,ISNUMBER(SEARCH("x",INDEX(Bugs!D:D,MATCH(B239,Bugs!B:B,0)))))
),"Y","")</f>
        <v/>
      </c>
      <c r="R239">
        <f ca="1">IF(OR(ISNUMBER(MATCH(L239,MasterData!$D$3:$D$18,0)),ISNUMBER(MATCH(L239,MasterData!$C$3:$C$18,0))),
    DATEDIF(E239,I239,"d"),
    DATEDIF(E239,TODAY(),"d"))</f>
        <v>43</v>
      </c>
      <c r="S239">
        <f t="shared" ca="1" si="12"/>
        <v>0</v>
      </c>
      <c r="T239">
        <f t="shared" ca="1" si="13"/>
        <v>0</v>
      </c>
      <c r="U239">
        <f t="shared" ca="1" si="14"/>
        <v>1</v>
      </c>
    </row>
    <row r="240" spans="2:21" x14ac:dyDescent="0.35">
      <c r="B240" t="s">
        <v>794</v>
      </c>
      <c r="D240" s="34">
        <v>3011</v>
      </c>
      <c r="E240" s="179">
        <v>45896.646574074075</v>
      </c>
      <c r="G240" t="s">
        <v>795</v>
      </c>
      <c r="I240" s="179">
        <v>45903</v>
      </c>
      <c r="J240" t="s">
        <v>753</v>
      </c>
      <c r="K240" t="s">
        <v>241</v>
      </c>
      <c r="L240" t="s">
        <v>171</v>
      </c>
      <c r="M240" t="s">
        <v>796</v>
      </c>
      <c r="N240" t="s">
        <v>744</v>
      </c>
      <c r="P240" s="193" t="str">
        <f>IF(OR(AND(A240&lt;&gt;"",COUNTIF(Bugs!B:B,A240)&gt;0),AND(B240&lt;&gt;"",COUNTIF(Bugs!A:A,B240)&gt;0)),"Y","")</f>
        <v/>
      </c>
      <c r="Q240" s="193" t="str">
        <f>IF(OR(
    AND(COUNTIF(Bugs!A:A,B240)&gt;0,ISNUMBER(SEARCH("x",INDEX(Bugs!C:C,MATCH(B240,Bugs!A:A,0))))),
    AND(COUNTIF(Bugs!B:B,B240)&gt;0,ISNUMBER(SEARCH("x",INDEX(Bugs!C:C,MATCH(B240,Bugs!B:B,0))))),
    AND(COUNTIF(Bugs!A:A,B240)&gt;0,ISNUMBER(SEARCH("x",INDEX(Bugs!D:D,MATCH(B240,Bugs!A:A,0))))),
    AND(COUNTIF(Bugs!B:B,B240)&gt;0,ISNUMBER(SEARCH("x",INDEX(Bugs!D:D,MATCH(B240,Bugs!B:B,0)))))
),"Y","")</f>
        <v/>
      </c>
      <c r="R240">
        <f ca="1">IF(OR(ISNUMBER(MATCH(L240,MasterData!$D$3:$D$18,0)),ISNUMBER(MATCH(L240,MasterData!$C$3:$C$18,0))),
    DATEDIF(E240,I240,"d"),
    DATEDIF(E240,TODAY(),"d"))</f>
        <v>7</v>
      </c>
      <c r="S240">
        <f t="shared" ca="1" si="12"/>
        <v>1</v>
      </c>
      <c r="T240">
        <f t="shared" ca="1" si="13"/>
        <v>0</v>
      </c>
      <c r="U240">
        <f t="shared" ca="1" si="14"/>
        <v>0</v>
      </c>
    </row>
    <row r="241" spans="2:21" x14ac:dyDescent="0.35">
      <c r="B241" t="s">
        <v>800</v>
      </c>
      <c r="D241" s="34" t="s">
        <v>254</v>
      </c>
      <c r="E241" s="179">
        <v>45898</v>
      </c>
      <c r="G241" t="s">
        <v>801</v>
      </c>
      <c r="I241" s="179">
        <v>45904</v>
      </c>
      <c r="K241" t="s">
        <v>235</v>
      </c>
      <c r="L241" t="s">
        <v>171</v>
      </c>
      <c r="M241" t="s">
        <v>802</v>
      </c>
      <c r="N241" t="s">
        <v>237</v>
      </c>
      <c r="P241" s="193" t="str">
        <f>IF(OR(AND(A241&lt;&gt;"",COUNTIF(Bugs!B:B,A241)&gt;0),AND(B241&lt;&gt;"",COUNTIF(Bugs!A:A,B241)&gt;0)),"Y","")</f>
        <v/>
      </c>
      <c r="Q241" s="193" t="str">
        <f>IF(OR(
    AND(COUNTIF(Bugs!A:A,B241)&gt;0,ISNUMBER(SEARCH("x",INDEX(Bugs!C:C,MATCH(B241,Bugs!A:A,0))))),
    AND(COUNTIF(Bugs!B:B,B241)&gt;0,ISNUMBER(SEARCH("x",INDEX(Bugs!C:C,MATCH(B241,Bugs!B:B,0))))),
    AND(COUNTIF(Bugs!A:A,B241)&gt;0,ISNUMBER(SEARCH("x",INDEX(Bugs!D:D,MATCH(B241,Bugs!A:A,0))))),
    AND(COUNTIF(Bugs!B:B,B241)&gt;0,ISNUMBER(SEARCH("x",INDEX(Bugs!D:D,MATCH(B241,Bugs!B:B,0)))))
),"Y","")</f>
        <v/>
      </c>
      <c r="R241">
        <f ca="1">IF(OR(ISNUMBER(MATCH(L241,MasterData!$D$3:$D$18,0)),ISNUMBER(MATCH(L241,MasterData!$C$3:$C$18,0))),
    DATEDIF(E241,I241,"d"),
    DATEDIF(E241,TODAY(),"d"))</f>
        <v>6</v>
      </c>
      <c r="S241">
        <f t="shared" ca="1" si="12"/>
        <v>1</v>
      </c>
      <c r="T241">
        <f t="shared" ca="1" si="13"/>
        <v>0</v>
      </c>
      <c r="U241">
        <f t="shared" ca="1" si="14"/>
        <v>0</v>
      </c>
    </row>
    <row r="242" spans="2:21" x14ac:dyDescent="0.35">
      <c r="B242" t="s">
        <v>803</v>
      </c>
      <c r="D242" s="34">
        <v>3014</v>
      </c>
      <c r="E242" s="179">
        <v>45833</v>
      </c>
      <c r="G242" t="s">
        <v>804</v>
      </c>
      <c r="I242" s="179">
        <v>45938</v>
      </c>
      <c r="K242" t="s">
        <v>241</v>
      </c>
      <c r="L242" t="s">
        <v>171</v>
      </c>
      <c r="M242" t="s">
        <v>805</v>
      </c>
      <c r="N242" t="s">
        <v>237</v>
      </c>
      <c r="P242" s="193" t="str">
        <f>IF(OR(AND(A242&lt;&gt;"",COUNTIF(Bugs!B:B,A242)&gt;0),AND(B242&lt;&gt;"",COUNTIF(Bugs!A:A,B242)&gt;0)),"Y","")</f>
        <v/>
      </c>
      <c r="Q242" s="193" t="str">
        <f>IF(OR(
    AND(COUNTIF(Bugs!A:A,B242)&gt;0,ISNUMBER(SEARCH("x",INDEX(Bugs!C:C,MATCH(B242,Bugs!A:A,0))))),
    AND(COUNTIF(Bugs!B:B,B242)&gt;0,ISNUMBER(SEARCH("x",INDEX(Bugs!C:C,MATCH(B242,Bugs!B:B,0))))),
    AND(COUNTIF(Bugs!A:A,B242)&gt;0,ISNUMBER(SEARCH("x",INDEX(Bugs!D:D,MATCH(B242,Bugs!A:A,0))))),
    AND(COUNTIF(Bugs!B:B,B242)&gt;0,ISNUMBER(SEARCH("x",INDEX(Bugs!D:D,MATCH(B242,Bugs!B:B,0)))))
),"Y","")</f>
        <v/>
      </c>
      <c r="R242">
        <f ca="1">IF(OR(ISNUMBER(MATCH(L242,MasterData!$D$3:$D$18,0)),ISNUMBER(MATCH(L242,MasterData!$C$3:$C$18,0))),
    DATEDIF(E242,I242,"d"),
    DATEDIF(E242,TODAY(),"d"))</f>
        <v>105</v>
      </c>
      <c r="S242">
        <f t="shared" ca="1" si="12"/>
        <v>0</v>
      </c>
      <c r="T242">
        <f t="shared" ca="1" si="13"/>
        <v>0</v>
      </c>
      <c r="U242">
        <f t="shared" ca="1" si="14"/>
        <v>1</v>
      </c>
    </row>
    <row r="243" spans="2:21" x14ac:dyDescent="0.35">
      <c r="B243" t="s">
        <v>44</v>
      </c>
      <c r="D243" s="34" t="s">
        <v>746</v>
      </c>
      <c r="E243" s="179">
        <v>45901</v>
      </c>
      <c r="G243" t="s">
        <v>806</v>
      </c>
      <c r="I243" s="179">
        <v>45927</v>
      </c>
      <c r="K243" t="s">
        <v>241</v>
      </c>
      <c r="L243" t="s">
        <v>171</v>
      </c>
      <c r="M243" t="s">
        <v>807</v>
      </c>
      <c r="N243" t="s">
        <v>237</v>
      </c>
      <c r="P243" s="193" t="str">
        <f>IF(OR(AND(A243&lt;&gt;"",COUNTIF(Bugs!B:B,A243)&gt;0),AND(B243&lt;&gt;"",COUNTIF(Bugs!A:A,B243)&gt;0)),"Y","")</f>
        <v>Y</v>
      </c>
      <c r="Q243" s="193" t="str">
        <f>IF(OR(
    AND(COUNTIF(Bugs!A:A,B243)&gt;0,ISNUMBER(SEARCH("x",INDEX(Bugs!C:C,MATCH(B243,Bugs!A:A,0))))),
    AND(COUNTIF(Bugs!B:B,B243)&gt;0,ISNUMBER(SEARCH("x",INDEX(Bugs!C:C,MATCH(B243,Bugs!B:B,0))))),
    AND(COUNTIF(Bugs!A:A,B243)&gt;0,ISNUMBER(SEARCH("x",INDEX(Bugs!D:D,MATCH(B243,Bugs!A:A,0))))),
    AND(COUNTIF(Bugs!B:B,B243)&gt;0,ISNUMBER(SEARCH("x",INDEX(Bugs!D:D,MATCH(B243,Bugs!B:B,0)))))
),"Y","")</f>
        <v/>
      </c>
      <c r="R243">
        <f ca="1">IF(OR(ISNUMBER(MATCH(L243,MasterData!$D$3:$D$18,0)),ISNUMBER(MATCH(L243,MasterData!$C$3:$C$18,0))),
    DATEDIF(E243,I243,"d"),
    DATEDIF(E243,TODAY(),"d"))</f>
        <v>26</v>
      </c>
      <c r="S243">
        <f t="shared" ca="1" si="12"/>
        <v>0</v>
      </c>
      <c r="T243">
        <f t="shared" ca="1" si="13"/>
        <v>1</v>
      </c>
      <c r="U243">
        <f t="shared" ca="1" si="14"/>
        <v>0</v>
      </c>
    </row>
    <row r="244" spans="2:21" x14ac:dyDescent="0.35">
      <c r="B244" t="s">
        <v>808</v>
      </c>
      <c r="D244" s="34" t="s">
        <v>480</v>
      </c>
      <c r="E244" s="179">
        <v>45901</v>
      </c>
      <c r="G244" t="s">
        <v>733</v>
      </c>
      <c r="I244" s="179">
        <v>45910</v>
      </c>
      <c r="K244" t="s">
        <v>235</v>
      </c>
      <c r="L244" t="s">
        <v>171</v>
      </c>
      <c r="M244" t="s">
        <v>809</v>
      </c>
      <c r="N244" t="s">
        <v>237</v>
      </c>
      <c r="P244" s="193" t="str">
        <f>IF(OR(AND(A244&lt;&gt;"",COUNTIF(Bugs!B:B,A244)&gt;0),AND(B244&lt;&gt;"",COUNTIF(Bugs!A:A,B244)&gt;0)),"Y","")</f>
        <v/>
      </c>
      <c r="Q244" s="193" t="str">
        <f>IF(OR(
    AND(COUNTIF(Bugs!A:A,B244)&gt;0,ISNUMBER(SEARCH("x",INDEX(Bugs!C:C,MATCH(B244,Bugs!A:A,0))))),
    AND(COUNTIF(Bugs!B:B,B244)&gt;0,ISNUMBER(SEARCH("x",INDEX(Bugs!C:C,MATCH(B244,Bugs!B:B,0))))),
    AND(COUNTIF(Bugs!A:A,B244)&gt;0,ISNUMBER(SEARCH("x",INDEX(Bugs!D:D,MATCH(B244,Bugs!A:A,0))))),
    AND(COUNTIF(Bugs!B:B,B244)&gt;0,ISNUMBER(SEARCH("x",INDEX(Bugs!D:D,MATCH(B244,Bugs!B:B,0)))))
),"Y","")</f>
        <v/>
      </c>
      <c r="R244">
        <f ca="1">IF(OR(ISNUMBER(MATCH(L244,MasterData!$D$3:$D$18,0)),ISNUMBER(MATCH(L244,MasterData!$C$3:$C$18,0))),
    DATEDIF(E244,I244,"d"),
    DATEDIF(E244,TODAY(),"d"))</f>
        <v>9</v>
      </c>
      <c r="S244">
        <f t="shared" ca="1" si="12"/>
        <v>0</v>
      </c>
      <c r="T244">
        <f t="shared" ca="1" si="13"/>
        <v>1</v>
      </c>
      <c r="U244">
        <f t="shared" ca="1" si="14"/>
        <v>0</v>
      </c>
    </row>
    <row r="245" spans="2:21" x14ac:dyDescent="0.35">
      <c r="B245" t="s">
        <v>810</v>
      </c>
      <c r="D245" s="34">
        <v>3014</v>
      </c>
      <c r="E245" s="179">
        <v>45901</v>
      </c>
      <c r="G245" t="s">
        <v>804</v>
      </c>
      <c r="I245" s="179">
        <v>45909</v>
      </c>
      <c r="K245" t="s">
        <v>347</v>
      </c>
      <c r="L245" t="s">
        <v>171</v>
      </c>
      <c r="M245" t="s">
        <v>811</v>
      </c>
      <c r="N245" t="s">
        <v>237</v>
      </c>
      <c r="P245" s="193" t="str">
        <f>IF(OR(AND(A245&lt;&gt;"",COUNTIF(Bugs!B:B,A245)&gt;0),AND(B245&lt;&gt;"",COUNTIF(Bugs!A:A,B245)&gt;0)),"Y","")</f>
        <v/>
      </c>
      <c r="Q245" s="193" t="str">
        <f>IF(OR(
    AND(COUNTIF(Bugs!A:A,B245)&gt;0,ISNUMBER(SEARCH("x",INDEX(Bugs!C:C,MATCH(B245,Bugs!A:A,0))))),
    AND(COUNTIF(Bugs!B:B,B245)&gt;0,ISNUMBER(SEARCH("x",INDEX(Bugs!C:C,MATCH(B245,Bugs!B:B,0))))),
    AND(COUNTIF(Bugs!A:A,B245)&gt;0,ISNUMBER(SEARCH("x",INDEX(Bugs!D:D,MATCH(B245,Bugs!A:A,0))))),
    AND(COUNTIF(Bugs!B:B,B245)&gt;0,ISNUMBER(SEARCH("x",INDEX(Bugs!D:D,MATCH(B245,Bugs!B:B,0)))))
),"Y","")</f>
        <v/>
      </c>
      <c r="R245">
        <f ca="1">IF(OR(ISNUMBER(MATCH(L245,MasterData!$D$3:$D$18,0)),ISNUMBER(MATCH(L245,MasterData!$C$3:$C$18,0))),
    DATEDIF(E245,I245,"d"),
    DATEDIF(E245,TODAY(),"d"))</f>
        <v>8</v>
      </c>
      <c r="S245">
        <f t="shared" ca="1" si="12"/>
        <v>0</v>
      </c>
      <c r="T245">
        <f t="shared" ca="1" si="13"/>
        <v>1</v>
      </c>
      <c r="U245">
        <f t="shared" ca="1" si="14"/>
        <v>0</v>
      </c>
    </row>
    <row r="246" spans="2:21" x14ac:dyDescent="0.35">
      <c r="B246" t="s">
        <v>812</v>
      </c>
      <c r="D246" s="34" t="s">
        <v>717</v>
      </c>
      <c r="E246" s="179">
        <v>45901</v>
      </c>
      <c r="G246" t="s">
        <v>813</v>
      </c>
      <c r="I246" s="179">
        <v>45910</v>
      </c>
      <c r="K246" t="s">
        <v>235</v>
      </c>
      <c r="L246" t="s">
        <v>171</v>
      </c>
      <c r="M246" t="s">
        <v>814</v>
      </c>
      <c r="N246" t="s">
        <v>237</v>
      </c>
      <c r="P246" s="193" t="str">
        <f>IF(OR(AND(A246&lt;&gt;"",COUNTIF(Bugs!B:B,A246)&gt;0),AND(B246&lt;&gt;"",COUNTIF(Bugs!A:A,B246)&gt;0)),"Y","")</f>
        <v/>
      </c>
      <c r="Q246" s="193" t="str">
        <f>IF(OR(
    AND(COUNTIF(Bugs!A:A,B246)&gt;0,ISNUMBER(SEARCH("x",INDEX(Bugs!C:C,MATCH(B246,Bugs!A:A,0))))),
    AND(COUNTIF(Bugs!B:B,B246)&gt;0,ISNUMBER(SEARCH("x",INDEX(Bugs!C:C,MATCH(B246,Bugs!B:B,0))))),
    AND(COUNTIF(Bugs!A:A,B246)&gt;0,ISNUMBER(SEARCH("x",INDEX(Bugs!D:D,MATCH(B246,Bugs!A:A,0))))),
    AND(COUNTIF(Bugs!B:B,B246)&gt;0,ISNUMBER(SEARCH("x",INDEX(Bugs!D:D,MATCH(B246,Bugs!B:B,0)))))
),"Y","")</f>
        <v/>
      </c>
      <c r="R246">
        <f ca="1">IF(OR(ISNUMBER(MATCH(L246,MasterData!$D$3:$D$18,0)),ISNUMBER(MATCH(L246,MasterData!$C$3:$C$18,0))),
    DATEDIF(E246,I246,"d"),
    DATEDIF(E246,TODAY(),"d"))</f>
        <v>9</v>
      </c>
      <c r="S246">
        <f t="shared" ca="1" si="12"/>
        <v>0</v>
      </c>
      <c r="T246">
        <f t="shared" ca="1" si="13"/>
        <v>1</v>
      </c>
      <c r="U246">
        <f t="shared" ca="1" si="14"/>
        <v>0</v>
      </c>
    </row>
    <row r="247" spans="2:21" x14ac:dyDescent="0.35">
      <c r="B247" t="s">
        <v>815</v>
      </c>
      <c r="D247" s="34">
        <v>3010</v>
      </c>
      <c r="E247" s="179">
        <v>45902</v>
      </c>
      <c r="G247" t="s">
        <v>816</v>
      </c>
      <c r="I247" s="179">
        <v>45910</v>
      </c>
      <c r="K247" t="s">
        <v>235</v>
      </c>
      <c r="L247" t="s">
        <v>171</v>
      </c>
      <c r="M247" t="s">
        <v>817</v>
      </c>
      <c r="N247" t="s">
        <v>237</v>
      </c>
      <c r="P247" s="193" t="str">
        <f>IF(OR(AND(A247&lt;&gt;"",COUNTIF(Bugs!B:B,A247)&gt;0),AND(B247&lt;&gt;"",COUNTIF(Bugs!A:A,B247)&gt;0)),"Y","")</f>
        <v/>
      </c>
      <c r="Q247" s="193" t="str">
        <f>IF(OR(
    AND(COUNTIF(Bugs!A:A,B247)&gt;0,ISNUMBER(SEARCH("x",INDEX(Bugs!C:C,MATCH(B247,Bugs!A:A,0))))),
    AND(COUNTIF(Bugs!B:B,B247)&gt;0,ISNUMBER(SEARCH("x",INDEX(Bugs!C:C,MATCH(B247,Bugs!B:B,0))))),
    AND(COUNTIF(Bugs!A:A,B247)&gt;0,ISNUMBER(SEARCH("x",INDEX(Bugs!D:D,MATCH(B247,Bugs!A:A,0))))),
    AND(COUNTIF(Bugs!B:B,B247)&gt;0,ISNUMBER(SEARCH("x",INDEX(Bugs!D:D,MATCH(B247,Bugs!B:B,0)))))
),"Y","")</f>
        <v/>
      </c>
      <c r="R247">
        <f ca="1">IF(OR(ISNUMBER(MATCH(L247,MasterData!$D$3:$D$18,0)),ISNUMBER(MATCH(L247,MasterData!$C$3:$C$18,0))),
    DATEDIF(E247,I247,"d"),
    DATEDIF(E247,TODAY(),"d"))</f>
        <v>8</v>
      </c>
      <c r="S247">
        <f t="shared" ca="1" si="12"/>
        <v>0</v>
      </c>
      <c r="T247">
        <f t="shared" ca="1" si="13"/>
        <v>1</v>
      </c>
      <c r="U247">
        <f t="shared" ca="1" si="14"/>
        <v>0</v>
      </c>
    </row>
    <row r="248" spans="2:21" x14ac:dyDescent="0.35">
      <c r="B248" t="s">
        <v>45</v>
      </c>
      <c r="D248" s="34" t="s">
        <v>746</v>
      </c>
      <c r="E248" s="179">
        <v>45902</v>
      </c>
      <c r="G248" t="s">
        <v>818</v>
      </c>
      <c r="I248" s="179">
        <v>45926</v>
      </c>
      <c r="K248" t="s">
        <v>241</v>
      </c>
      <c r="L248" t="s">
        <v>171</v>
      </c>
      <c r="M248" t="s">
        <v>819</v>
      </c>
      <c r="N248" t="s">
        <v>237</v>
      </c>
      <c r="P248" s="193" t="str">
        <f>IF(OR(AND(A248&lt;&gt;"",COUNTIF(Bugs!B:B,A248)&gt;0),AND(B248&lt;&gt;"",COUNTIF(Bugs!A:A,B248)&gt;0)),"Y","")</f>
        <v>Y</v>
      </c>
      <c r="Q248" s="193" t="str">
        <f>IF(OR(
    AND(COUNTIF(Bugs!A:A,B248)&gt;0,ISNUMBER(SEARCH("x",INDEX(Bugs!C:C,MATCH(B248,Bugs!A:A,0))))),
    AND(COUNTIF(Bugs!B:B,B248)&gt;0,ISNUMBER(SEARCH("x",INDEX(Bugs!C:C,MATCH(B248,Bugs!B:B,0))))),
    AND(COUNTIF(Bugs!A:A,B248)&gt;0,ISNUMBER(SEARCH("x",INDEX(Bugs!D:D,MATCH(B248,Bugs!A:A,0))))),
    AND(COUNTIF(Bugs!B:B,B248)&gt;0,ISNUMBER(SEARCH("x",INDEX(Bugs!D:D,MATCH(B248,Bugs!B:B,0)))))
),"Y","")</f>
        <v>Y</v>
      </c>
      <c r="R248">
        <f ca="1">IF(OR(ISNUMBER(MATCH(L248,MasterData!$D$3:$D$18,0)),ISNUMBER(MATCH(L248,MasterData!$C$3:$C$18,0))),
    DATEDIF(E248,I248,"d"),
    DATEDIF(E248,TODAY(),"d"))</f>
        <v>24</v>
      </c>
      <c r="S248">
        <f t="shared" ca="1" si="12"/>
        <v>0</v>
      </c>
      <c r="T248">
        <f t="shared" ca="1" si="13"/>
        <v>1</v>
      </c>
      <c r="U248">
        <f t="shared" ca="1" si="14"/>
        <v>0</v>
      </c>
    </row>
    <row r="249" spans="2:21" x14ac:dyDescent="0.35">
      <c r="B249" t="s">
        <v>820</v>
      </c>
      <c r="D249" s="34" t="s">
        <v>480</v>
      </c>
      <c r="E249" s="179">
        <v>45903</v>
      </c>
      <c r="G249" t="s">
        <v>821</v>
      </c>
      <c r="I249" s="179">
        <v>45911</v>
      </c>
      <c r="K249" t="s">
        <v>235</v>
      </c>
      <c r="L249" t="s">
        <v>169</v>
      </c>
      <c r="M249" t="s">
        <v>822</v>
      </c>
      <c r="N249" t="s">
        <v>237</v>
      </c>
      <c r="P249" s="193" t="str">
        <f>IF(OR(AND(A249&lt;&gt;"",COUNTIF(Bugs!B:B,A249)&gt;0),AND(B249&lt;&gt;"",COUNTIF(Bugs!A:A,B249)&gt;0)),"Y","")</f>
        <v/>
      </c>
      <c r="Q249" s="193" t="str">
        <f>IF(OR(
    AND(COUNTIF(Bugs!A:A,B249)&gt;0,ISNUMBER(SEARCH("x",INDEX(Bugs!C:C,MATCH(B249,Bugs!A:A,0))))),
    AND(COUNTIF(Bugs!B:B,B249)&gt;0,ISNUMBER(SEARCH("x",INDEX(Bugs!C:C,MATCH(B249,Bugs!B:B,0))))),
    AND(COUNTIF(Bugs!A:A,B249)&gt;0,ISNUMBER(SEARCH("x",INDEX(Bugs!D:D,MATCH(B249,Bugs!A:A,0))))),
    AND(COUNTIF(Bugs!B:B,B249)&gt;0,ISNUMBER(SEARCH("x",INDEX(Bugs!D:D,MATCH(B249,Bugs!B:B,0)))))
),"Y","")</f>
        <v/>
      </c>
      <c r="R249">
        <f ca="1">IF(OR(ISNUMBER(MATCH(L249,MasterData!$D$3:$D$18,0)),ISNUMBER(MATCH(L249,MasterData!$C$3:$C$18,0))),
    DATEDIF(E249,I249,"d"),
    DATEDIF(E249,TODAY(),"d"))</f>
        <v>104</v>
      </c>
      <c r="S249">
        <f t="shared" ca="1" si="12"/>
        <v>0</v>
      </c>
      <c r="T249">
        <f t="shared" ca="1" si="13"/>
        <v>0</v>
      </c>
      <c r="U249">
        <f t="shared" ca="1" si="14"/>
        <v>1</v>
      </c>
    </row>
    <row r="250" spans="2:21" x14ac:dyDescent="0.35">
      <c r="B250" t="s">
        <v>46</v>
      </c>
      <c r="D250" s="34">
        <v>5026</v>
      </c>
      <c r="E250" s="179">
        <v>45903</v>
      </c>
      <c r="G250" t="s">
        <v>823</v>
      </c>
      <c r="I250" s="179">
        <v>45924</v>
      </c>
      <c r="K250" t="s">
        <v>235</v>
      </c>
      <c r="L250" t="s">
        <v>171</v>
      </c>
      <c r="M250" t="s">
        <v>824</v>
      </c>
      <c r="N250" t="s">
        <v>237</v>
      </c>
      <c r="P250" s="193" t="str">
        <f>IF(OR(AND(A250&lt;&gt;"",COUNTIF(Bugs!B:B,A250)&gt;0),AND(B250&lt;&gt;"",COUNTIF(Bugs!A:A,B250)&gt;0)),"Y","")</f>
        <v>Y</v>
      </c>
      <c r="Q250" s="193" t="str">
        <f>IF(OR(
    AND(COUNTIF(Bugs!A:A,B250)&gt;0,ISNUMBER(SEARCH("x",INDEX(Bugs!C:C,MATCH(B250,Bugs!A:A,0))))),
    AND(COUNTIF(Bugs!B:B,B250)&gt;0,ISNUMBER(SEARCH("x",INDEX(Bugs!C:C,MATCH(B250,Bugs!B:B,0))))),
    AND(COUNTIF(Bugs!A:A,B250)&gt;0,ISNUMBER(SEARCH("x",INDEX(Bugs!D:D,MATCH(B250,Bugs!A:A,0))))),
    AND(COUNTIF(Bugs!B:B,B250)&gt;0,ISNUMBER(SEARCH("x",INDEX(Bugs!D:D,MATCH(B250,Bugs!B:B,0)))))
),"Y","")</f>
        <v/>
      </c>
      <c r="R250">
        <f ca="1">IF(OR(ISNUMBER(MATCH(L250,MasterData!$D$3:$D$18,0)),ISNUMBER(MATCH(L250,MasterData!$C$3:$C$18,0))),
    DATEDIF(E250,I250,"d"),
    DATEDIF(E250,TODAY(),"d"))</f>
        <v>21</v>
      </c>
      <c r="S250">
        <f t="shared" ca="1" si="12"/>
        <v>0</v>
      </c>
      <c r="T250">
        <f t="shared" ca="1" si="13"/>
        <v>1</v>
      </c>
      <c r="U250">
        <f t="shared" ca="1" si="14"/>
        <v>0</v>
      </c>
    </row>
    <row r="251" spans="2:21" x14ac:dyDescent="0.35">
      <c r="B251" t="s">
        <v>825</v>
      </c>
      <c r="D251" s="34">
        <v>3010</v>
      </c>
      <c r="E251" s="179">
        <v>45903</v>
      </c>
      <c r="G251" t="s">
        <v>826</v>
      </c>
      <c r="I251" s="179">
        <v>45916</v>
      </c>
      <c r="K251" t="s">
        <v>235</v>
      </c>
      <c r="L251" t="s">
        <v>171</v>
      </c>
      <c r="M251" t="s">
        <v>827</v>
      </c>
      <c r="N251" t="s">
        <v>237</v>
      </c>
      <c r="P251" s="193" t="str">
        <f>IF(OR(AND(A251&lt;&gt;"",COUNTIF(Bugs!B:B,A251)&gt;0),AND(B251&lt;&gt;"",COUNTIF(Bugs!A:A,B251)&gt;0)),"Y","")</f>
        <v/>
      </c>
      <c r="Q251" s="193" t="str">
        <f>IF(OR(
    AND(COUNTIF(Bugs!A:A,B251)&gt;0,ISNUMBER(SEARCH("x",INDEX(Bugs!C:C,MATCH(B251,Bugs!A:A,0))))),
    AND(COUNTIF(Bugs!B:B,B251)&gt;0,ISNUMBER(SEARCH("x",INDEX(Bugs!C:C,MATCH(B251,Bugs!B:B,0))))),
    AND(COUNTIF(Bugs!A:A,B251)&gt;0,ISNUMBER(SEARCH("x",INDEX(Bugs!D:D,MATCH(B251,Bugs!A:A,0))))),
    AND(COUNTIF(Bugs!B:B,B251)&gt;0,ISNUMBER(SEARCH("x",INDEX(Bugs!D:D,MATCH(B251,Bugs!B:B,0)))))
),"Y","")</f>
        <v/>
      </c>
      <c r="R251">
        <f ca="1">IF(OR(ISNUMBER(MATCH(L251,MasterData!$D$3:$D$18,0)),ISNUMBER(MATCH(L251,MasterData!$C$3:$C$18,0))),
    DATEDIF(E251,I251,"d"),
    DATEDIF(E251,TODAY(),"d"))</f>
        <v>13</v>
      </c>
      <c r="S251">
        <f t="shared" ca="1" si="12"/>
        <v>0</v>
      </c>
      <c r="T251">
        <f t="shared" ca="1" si="13"/>
        <v>1</v>
      </c>
      <c r="U251">
        <f t="shared" ca="1" si="14"/>
        <v>0</v>
      </c>
    </row>
    <row r="252" spans="2:21" x14ac:dyDescent="0.35">
      <c r="B252" t="s">
        <v>828</v>
      </c>
      <c r="D252" s="34" t="s">
        <v>717</v>
      </c>
      <c r="E252" s="179">
        <v>45904</v>
      </c>
      <c r="G252" t="s">
        <v>829</v>
      </c>
      <c r="I252" s="179">
        <v>45904</v>
      </c>
      <c r="K252" t="s">
        <v>235</v>
      </c>
      <c r="L252" t="s">
        <v>171</v>
      </c>
      <c r="M252" t="s">
        <v>830</v>
      </c>
      <c r="N252" t="s">
        <v>237</v>
      </c>
      <c r="P252" s="193" t="str">
        <f>IF(OR(AND(A252&lt;&gt;"",COUNTIF(Bugs!B:B,A252)&gt;0),AND(B252&lt;&gt;"",COUNTIF(Bugs!A:A,B252)&gt;0)),"Y","")</f>
        <v/>
      </c>
      <c r="Q252" s="193" t="str">
        <f>IF(OR(
    AND(COUNTIF(Bugs!A:A,B252)&gt;0,ISNUMBER(SEARCH("x",INDEX(Bugs!C:C,MATCH(B252,Bugs!A:A,0))))),
    AND(COUNTIF(Bugs!B:B,B252)&gt;0,ISNUMBER(SEARCH("x",INDEX(Bugs!C:C,MATCH(B252,Bugs!B:B,0))))),
    AND(COUNTIF(Bugs!A:A,B252)&gt;0,ISNUMBER(SEARCH("x",INDEX(Bugs!D:D,MATCH(B252,Bugs!A:A,0))))),
    AND(COUNTIF(Bugs!B:B,B252)&gt;0,ISNUMBER(SEARCH("x",INDEX(Bugs!D:D,MATCH(B252,Bugs!B:B,0)))))
),"Y","")</f>
        <v/>
      </c>
      <c r="R252">
        <f ca="1">IF(OR(ISNUMBER(MATCH(L252,MasterData!$D$3:$D$18,0)),ISNUMBER(MATCH(L252,MasterData!$C$3:$C$18,0))),
    DATEDIF(E252,I252,"d"),
    DATEDIF(E252,TODAY(),"d"))</f>
        <v>0</v>
      </c>
      <c r="S252">
        <f t="shared" ca="1" si="12"/>
        <v>1</v>
      </c>
      <c r="T252">
        <f t="shared" ca="1" si="13"/>
        <v>0</v>
      </c>
      <c r="U252">
        <f t="shared" ca="1" si="14"/>
        <v>0</v>
      </c>
    </row>
    <row r="253" spans="2:21" x14ac:dyDescent="0.35">
      <c r="B253" t="s">
        <v>831</v>
      </c>
      <c r="D253" s="34" t="s">
        <v>480</v>
      </c>
      <c r="E253" s="179">
        <v>45904</v>
      </c>
      <c r="G253" t="s">
        <v>738</v>
      </c>
      <c r="I253" s="179">
        <v>45908</v>
      </c>
      <c r="K253" t="s">
        <v>235</v>
      </c>
      <c r="L253" t="s">
        <v>171</v>
      </c>
      <c r="M253" t="s">
        <v>832</v>
      </c>
      <c r="N253" t="s">
        <v>237</v>
      </c>
      <c r="P253" s="193" t="str">
        <f>IF(OR(AND(A253&lt;&gt;"",COUNTIF(Bugs!B:B,A253)&gt;0),AND(B253&lt;&gt;"",COUNTIF(Bugs!A:A,B253)&gt;0)),"Y","")</f>
        <v/>
      </c>
      <c r="Q253" s="193" t="str">
        <f>IF(OR(
    AND(COUNTIF(Bugs!A:A,B253)&gt;0,ISNUMBER(SEARCH("x",INDEX(Bugs!C:C,MATCH(B253,Bugs!A:A,0))))),
    AND(COUNTIF(Bugs!B:B,B253)&gt;0,ISNUMBER(SEARCH("x",INDEX(Bugs!C:C,MATCH(B253,Bugs!B:B,0))))),
    AND(COUNTIF(Bugs!A:A,B253)&gt;0,ISNUMBER(SEARCH("x",INDEX(Bugs!D:D,MATCH(B253,Bugs!A:A,0))))),
    AND(COUNTIF(Bugs!B:B,B253)&gt;0,ISNUMBER(SEARCH("x",INDEX(Bugs!D:D,MATCH(B253,Bugs!B:B,0)))))
),"Y","")</f>
        <v/>
      </c>
      <c r="R253">
        <f ca="1">IF(OR(ISNUMBER(MATCH(L253,MasterData!$D$3:$D$18,0)),ISNUMBER(MATCH(L253,MasterData!$C$3:$C$18,0))),
    DATEDIF(E253,I253,"d"),
    DATEDIF(E253,TODAY(),"d"))</f>
        <v>4</v>
      </c>
      <c r="S253">
        <f t="shared" ca="1" si="12"/>
        <v>1</v>
      </c>
      <c r="T253">
        <f t="shared" ca="1" si="13"/>
        <v>0</v>
      </c>
      <c r="U253">
        <f t="shared" ca="1" si="14"/>
        <v>0</v>
      </c>
    </row>
    <row r="254" spans="2:21" x14ac:dyDescent="0.35">
      <c r="B254" t="s">
        <v>47</v>
      </c>
      <c r="D254" s="34" t="s">
        <v>746</v>
      </c>
      <c r="E254" s="179">
        <v>45904</v>
      </c>
      <c r="G254" t="s">
        <v>658</v>
      </c>
      <c r="I254" s="179">
        <v>45922</v>
      </c>
      <c r="K254" t="s">
        <v>241</v>
      </c>
      <c r="L254" t="s">
        <v>171</v>
      </c>
      <c r="M254" t="s">
        <v>833</v>
      </c>
      <c r="N254" t="s">
        <v>237</v>
      </c>
      <c r="P254" s="193" t="str">
        <f>IF(OR(AND(A254&lt;&gt;"",COUNTIF(Bugs!B:B,A254)&gt;0),AND(B254&lt;&gt;"",COUNTIF(Bugs!A:A,B254)&gt;0)),"Y","")</f>
        <v>Y</v>
      </c>
      <c r="Q254" s="193" t="str">
        <f>IF(OR(
    AND(COUNTIF(Bugs!A:A,B254)&gt;0,ISNUMBER(SEARCH("x",INDEX(Bugs!C:C,MATCH(B254,Bugs!A:A,0))))),
    AND(COUNTIF(Bugs!B:B,B254)&gt;0,ISNUMBER(SEARCH("x",INDEX(Bugs!C:C,MATCH(B254,Bugs!B:B,0))))),
    AND(COUNTIF(Bugs!A:A,B254)&gt;0,ISNUMBER(SEARCH("x",INDEX(Bugs!D:D,MATCH(B254,Bugs!A:A,0))))),
    AND(COUNTIF(Bugs!B:B,B254)&gt;0,ISNUMBER(SEARCH("x",INDEX(Bugs!D:D,MATCH(B254,Bugs!B:B,0)))))
),"Y","")</f>
        <v>Y</v>
      </c>
      <c r="R254">
        <f ca="1">IF(OR(ISNUMBER(MATCH(L254,MasterData!$D$3:$D$18,0)),ISNUMBER(MATCH(L254,MasterData!$C$3:$C$18,0))),
    DATEDIF(E254,I254,"d"),
    DATEDIF(E254,TODAY(),"d"))</f>
        <v>18</v>
      </c>
      <c r="S254">
        <f t="shared" ca="1" si="12"/>
        <v>0</v>
      </c>
      <c r="T254">
        <f t="shared" ca="1" si="13"/>
        <v>1</v>
      </c>
      <c r="U254">
        <f t="shared" ca="1" si="14"/>
        <v>0</v>
      </c>
    </row>
    <row r="255" spans="2:21" x14ac:dyDescent="0.35">
      <c r="B255" t="s">
        <v>51</v>
      </c>
      <c r="D255" s="34">
        <v>3014</v>
      </c>
      <c r="E255" s="179">
        <v>45905</v>
      </c>
      <c r="G255" t="s">
        <v>834</v>
      </c>
      <c r="I255" s="179">
        <v>45905</v>
      </c>
      <c r="K255" t="s">
        <v>241</v>
      </c>
      <c r="L255" t="s">
        <v>164</v>
      </c>
      <c r="M255" t="s">
        <v>835</v>
      </c>
      <c r="N255" t="s">
        <v>237</v>
      </c>
      <c r="P255" s="193" t="str">
        <f>IF(OR(AND(A255&lt;&gt;"",COUNTIF(Bugs!B:B,A255)&gt;0),AND(B255&lt;&gt;"",COUNTIF(Bugs!A:A,B255)&gt;0)),"Y","")</f>
        <v>Y</v>
      </c>
      <c r="Q255" s="193" t="str">
        <f>IF(OR(
    AND(COUNTIF(Bugs!A:A,B255)&gt;0,ISNUMBER(SEARCH("x",INDEX(Bugs!C:C,MATCH(B255,Bugs!A:A,0))))),
    AND(COUNTIF(Bugs!B:B,B255)&gt;0,ISNUMBER(SEARCH("x",INDEX(Bugs!C:C,MATCH(B255,Bugs!B:B,0))))),
    AND(COUNTIF(Bugs!A:A,B255)&gt;0,ISNUMBER(SEARCH("x",INDEX(Bugs!D:D,MATCH(B255,Bugs!A:A,0))))),
    AND(COUNTIF(Bugs!B:B,B255)&gt;0,ISNUMBER(SEARCH("x",INDEX(Bugs!D:D,MATCH(B255,Bugs!B:B,0)))))
),"Y","")</f>
        <v>Y</v>
      </c>
      <c r="R255">
        <f ca="1">IF(OR(ISNUMBER(MATCH(L255,MasterData!$D$3:$D$18,0)),ISNUMBER(MATCH(L255,MasterData!$C$3:$C$18,0))),
    DATEDIF(E255,I255,"d"),
    DATEDIF(E255,TODAY(),"d"))</f>
        <v>102</v>
      </c>
      <c r="S255">
        <f t="shared" ca="1" si="12"/>
        <v>0</v>
      </c>
      <c r="T255">
        <f t="shared" ca="1" si="13"/>
        <v>0</v>
      </c>
      <c r="U255">
        <f t="shared" ca="1" si="14"/>
        <v>1</v>
      </c>
    </row>
    <row r="256" spans="2:21" x14ac:dyDescent="0.35">
      <c r="B256" t="s">
        <v>836</v>
      </c>
      <c r="D256" s="34" t="s">
        <v>717</v>
      </c>
      <c r="E256" s="179">
        <v>45909</v>
      </c>
      <c r="G256" t="s">
        <v>837</v>
      </c>
      <c r="I256" s="179">
        <v>45919</v>
      </c>
      <c r="K256" t="s">
        <v>241</v>
      </c>
      <c r="L256" t="s">
        <v>171</v>
      </c>
      <c r="M256" t="s">
        <v>838</v>
      </c>
      <c r="N256" t="s">
        <v>237</v>
      </c>
      <c r="P256" s="193" t="str">
        <f>IF(OR(AND(A256&lt;&gt;"",COUNTIF(Bugs!B:B,A256)&gt;0),AND(B256&lt;&gt;"",COUNTIF(Bugs!A:A,B256)&gt;0)),"Y","")</f>
        <v/>
      </c>
      <c r="Q256" s="193" t="str">
        <f>IF(OR(
    AND(COUNTIF(Bugs!A:A,B256)&gt;0,ISNUMBER(SEARCH("x",INDEX(Bugs!C:C,MATCH(B256,Bugs!A:A,0))))),
    AND(COUNTIF(Bugs!B:B,B256)&gt;0,ISNUMBER(SEARCH("x",INDEX(Bugs!C:C,MATCH(B256,Bugs!B:B,0))))),
    AND(COUNTIF(Bugs!A:A,B256)&gt;0,ISNUMBER(SEARCH("x",INDEX(Bugs!D:D,MATCH(B256,Bugs!A:A,0))))),
    AND(COUNTIF(Bugs!B:B,B256)&gt;0,ISNUMBER(SEARCH("x",INDEX(Bugs!D:D,MATCH(B256,Bugs!B:B,0)))))
),"Y","")</f>
        <v/>
      </c>
      <c r="R256">
        <f ca="1">IF(OR(ISNUMBER(MATCH(L256,MasterData!$D$3:$D$18,0)),ISNUMBER(MATCH(L256,MasterData!$C$3:$C$18,0))),
    DATEDIF(E256,I256,"d"),
    DATEDIF(E256,TODAY(),"d"))</f>
        <v>10</v>
      </c>
      <c r="S256">
        <f t="shared" ca="1" si="12"/>
        <v>0</v>
      </c>
      <c r="T256">
        <f t="shared" ca="1" si="13"/>
        <v>1</v>
      </c>
      <c r="U256">
        <f t="shared" ca="1" si="14"/>
        <v>0</v>
      </c>
    </row>
    <row r="257" spans="2:21" x14ac:dyDescent="0.35">
      <c r="B257" t="s">
        <v>48</v>
      </c>
      <c r="D257" s="34" t="s">
        <v>746</v>
      </c>
      <c r="E257" s="179">
        <v>45909</v>
      </c>
      <c r="G257" t="s">
        <v>839</v>
      </c>
      <c r="I257" s="179">
        <v>45909</v>
      </c>
      <c r="K257" t="s">
        <v>347</v>
      </c>
      <c r="L257" t="s">
        <v>164</v>
      </c>
      <c r="M257" t="s">
        <v>840</v>
      </c>
      <c r="N257" t="s">
        <v>237</v>
      </c>
      <c r="P257" s="193" t="str">
        <f>IF(OR(AND(A257&lt;&gt;"",COUNTIF(Bugs!B:B,A257)&gt;0),AND(B257&lt;&gt;"",COUNTIF(Bugs!A:A,B257)&gt;0)),"Y","")</f>
        <v>Y</v>
      </c>
      <c r="Q257" s="193" t="str">
        <f>IF(OR(
    AND(COUNTIF(Bugs!A:A,B257)&gt;0,ISNUMBER(SEARCH("x",INDEX(Bugs!C:C,MATCH(B257,Bugs!A:A,0))))),
    AND(COUNTIF(Bugs!B:B,B257)&gt;0,ISNUMBER(SEARCH("x",INDEX(Bugs!C:C,MATCH(B257,Bugs!B:B,0))))),
    AND(COUNTIF(Bugs!A:A,B257)&gt;0,ISNUMBER(SEARCH("x",INDEX(Bugs!D:D,MATCH(B257,Bugs!A:A,0))))),
    AND(COUNTIF(Bugs!B:B,B257)&gt;0,ISNUMBER(SEARCH("x",INDEX(Bugs!D:D,MATCH(B257,Bugs!B:B,0)))))
),"Y","")</f>
        <v/>
      </c>
      <c r="R257">
        <f ca="1">IF(OR(ISNUMBER(MATCH(L257,MasterData!$D$3:$D$18,0)),ISNUMBER(MATCH(L257,MasterData!$C$3:$C$18,0))),
    DATEDIF(E257,I257,"d"),
    DATEDIF(E257,TODAY(),"d"))</f>
        <v>98</v>
      </c>
      <c r="S257">
        <f t="shared" ca="1" si="12"/>
        <v>0</v>
      </c>
      <c r="T257">
        <f t="shared" ca="1" si="13"/>
        <v>0</v>
      </c>
      <c r="U257">
        <f t="shared" ca="1" si="14"/>
        <v>1</v>
      </c>
    </row>
    <row r="258" spans="2:21" x14ac:dyDescent="0.35">
      <c r="B258" t="s">
        <v>841</v>
      </c>
      <c r="D258" s="34" t="s">
        <v>480</v>
      </c>
      <c r="E258" s="179">
        <v>45910</v>
      </c>
      <c r="G258" t="s">
        <v>842</v>
      </c>
      <c r="I258" s="179">
        <v>45917</v>
      </c>
      <c r="K258" t="s">
        <v>235</v>
      </c>
      <c r="L258" t="s">
        <v>171</v>
      </c>
      <c r="M258" t="s">
        <v>843</v>
      </c>
      <c r="N258" t="s">
        <v>237</v>
      </c>
      <c r="P258" s="193" t="str">
        <f>IF(OR(AND(A258&lt;&gt;"",COUNTIF(Bugs!B:B,A258)&gt;0),AND(B258&lt;&gt;"",COUNTIF(Bugs!A:A,B258)&gt;0)),"Y","")</f>
        <v/>
      </c>
      <c r="Q258" s="193" t="str">
        <f>IF(OR(
    AND(COUNTIF(Bugs!A:A,B258)&gt;0,ISNUMBER(SEARCH("x",INDEX(Bugs!C:C,MATCH(B258,Bugs!A:A,0))))),
    AND(COUNTIF(Bugs!B:B,B258)&gt;0,ISNUMBER(SEARCH("x",INDEX(Bugs!C:C,MATCH(B258,Bugs!B:B,0))))),
    AND(COUNTIF(Bugs!A:A,B258)&gt;0,ISNUMBER(SEARCH("x",INDEX(Bugs!D:D,MATCH(B258,Bugs!A:A,0))))),
    AND(COUNTIF(Bugs!B:B,B258)&gt;0,ISNUMBER(SEARCH("x",INDEX(Bugs!D:D,MATCH(B258,Bugs!B:B,0)))))
),"Y","")</f>
        <v/>
      </c>
      <c r="R258">
        <f ca="1">IF(OR(ISNUMBER(MATCH(L258,MasterData!$D$3:$D$18,0)),ISNUMBER(MATCH(L258,MasterData!$C$3:$C$18,0))),
    DATEDIF(E258,I258,"d"),
    DATEDIF(E258,TODAY(),"d"))</f>
        <v>7</v>
      </c>
      <c r="S258">
        <f t="shared" ca="1" si="12"/>
        <v>1</v>
      </c>
      <c r="T258">
        <f t="shared" ca="1" si="13"/>
        <v>0</v>
      </c>
      <c r="U258">
        <f t="shared" ca="1" si="14"/>
        <v>0</v>
      </c>
    </row>
    <row r="259" spans="2:21" x14ac:dyDescent="0.35">
      <c r="B259" t="s">
        <v>844</v>
      </c>
      <c r="D259" s="34" t="s">
        <v>746</v>
      </c>
      <c r="E259" s="179">
        <v>45911</v>
      </c>
      <c r="G259" t="s">
        <v>839</v>
      </c>
      <c r="I259" s="179">
        <v>45938</v>
      </c>
      <c r="K259" t="s">
        <v>241</v>
      </c>
      <c r="L259" t="s">
        <v>171</v>
      </c>
      <c r="M259" t="s">
        <v>845</v>
      </c>
      <c r="N259" t="s">
        <v>237</v>
      </c>
      <c r="P259" s="193" t="str">
        <f>IF(OR(AND(A259&lt;&gt;"",COUNTIF(Bugs!B:B,A259)&gt;0),AND(B259&lt;&gt;"",COUNTIF(Bugs!A:A,B259)&gt;0)),"Y","")</f>
        <v/>
      </c>
      <c r="Q259" s="193" t="str">
        <f>IF(OR(
    AND(COUNTIF(Bugs!A:A,B259)&gt;0,ISNUMBER(SEARCH("x",INDEX(Bugs!C:C,MATCH(B259,Bugs!A:A,0))))),
    AND(COUNTIF(Bugs!B:B,B259)&gt;0,ISNUMBER(SEARCH("x",INDEX(Bugs!C:C,MATCH(B259,Bugs!B:B,0))))),
    AND(COUNTIF(Bugs!A:A,B259)&gt;0,ISNUMBER(SEARCH("x",INDEX(Bugs!D:D,MATCH(B259,Bugs!A:A,0))))),
    AND(COUNTIF(Bugs!B:B,B259)&gt;0,ISNUMBER(SEARCH("x",INDEX(Bugs!D:D,MATCH(B259,Bugs!B:B,0)))))
),"Y","")</f>
        <v/>
      </c>
      <c r="R259">
        <f ca="1">IF(OR(ISNUMBER(MATCH(L259,MasterData!$D$3:$D$18,0)),ISNUMBER(MATCH(L259,MasterData!$C$3:$C$18,0))),
    DATEDIF(E259,I259,"d"),
    DATEDIF(E259,TODAY(),"d"))</f>
        <v>27</v>
      </c>
      <c r="S259">
        <f t="shared" ca="1" si="12"/>
        <v>0</v>
      </c>
      <c r="T259">
        <f t="shared" ca="1" si="13"/>
        <v>1</v>
      </c>
      <c r="U259">
        <f t="shared" ca="1" si="14"/>
        <v>0</v>
      </c>
    </row>
    <row r="260" spans="2:21" x14ac:dyDescent="0.35">
      <c r="B260" t="s">
        <v>49</v>
      </c>
      <c r="D260" s="34">
        <v>3014</v>
      </c>
      <c r="E260" s="179">
        <v>45911</v>
      </c>
      <c r="G260" t="s">
        <v>846</v>
      </c>
      <c r="I260" s="179">
        <v>45924</v>
      </c>
      <c r="K260" t="s">
        <v>241</v>
      </c>
      <c r="L260" t="s">
        <v>171</v>
      </c>
      <c r="M260" t="s">
        <v>847</v>
      </c>
      <c r="N260" t="s">
        <v>237</v>
      </c>
      <c r="P260" s="193" t="str">
        <f>IF(OR(AND(A260&lt;&gt;"",COUNTIF(Bugs!B:B,A260)&gt;0),AND(B260&lt;&gt;"",COUNTIF(Bugs!A:A,B260)&gt;0)),"Y","")</f>
        <v>Y</v>
      </c>
      <c r="Q260" s="193" t="str">
        <f>IF(OR(
    AND(COUNTIF(Bugs!A:A,B260)&gt;0,ISNUMBER(SEARCH("x",INDEX(Bugs!C:C,MATCH(B260,Bugs!A:A,0))))),
    AND(COUNTIF(Bugs!B:B,B260)&gt;0,ISNUMBER(SEARCH("x",INDEX(Bugs!C:C,MATCH(B260,Bugs!B:B,0))))),
    AND(COUNTIF(Bugs!A:A,B260)&gt;0,ISNUMBER(SEARCH("x",INDEX(Bugs!D:D,MATCH(B260,Bugs!A:A,0))))),
    AND(COUNTIF(Bugs!B:B,B260)&gt;0,ISNUMBER(SEARCH("x",INDEX(Bugs!D:D,MATCH(B260,Bugs!B:B,0)))))
),"Y","")</f>
        <v>Y</v>
      </c>
      <c r="R260">
        <f ca="1">IF(OR(ISNUMBER(MATCH(L260,MasterData!$D$3:$D$18,0)),ISNUMBER(MATCH(L260,MasterData!$C$3:$C$18,0))),
    DATEDIF(E260,I260,"d"),
    DATEDIF(E260,TODAY(),"d"))</f>
        <v>13</v>
      </c>
      <c r="S260">
        <f t="shared" ca="1" si="12"/>
        <v>0</v>
      </c>
      <c r="T260">
        <f t="shared" ca="1" si="13"/>
        <v>1</v>
      </c>
      <c r="U260">
        <f t="shared" ca="1" si="14"/>
        <v>0</v>
      </c>
    </row>
    <row r="261" spans="2:21" x14ac:dyDescent="0.35">
      <c r="B261" t="s">
        <v>50</v>
      </c>
      <c r="D261" s="34" t="s">
        <v>746</v>
      </c>
      <c r="E261" s="179">
        <v>45911</v>
      </c>
      <c r="G261" t="s">
        <v>848</v>
      </c>
      <c r="I261" s="179">
        <v>45911</v>
      </c>
      <c r="K261" t="s">
        <v>235</v>
      </c>
      <c r="L261" t="s">
        <v>164</v>
      </c>
      <c r="M261" t="s">
        <v>849</v>
      </c>
      <c r="N261" t="s">
        <v>237</v>
      </c>
      <c r="P261" s="193" t="str">
        <f>IF(OR(AND(A261&lt;&gt;"",COUNTIF(Bugs!B:B,A261)&gt;0),AND(B261&lt;&gt;"",COUNTIF(Bugs!A:A,B261)&gt;0)),"Y","")</f>
        <v>Y</v>
      </c>
      <c r="Q261" s="193" t="str">
        <f>IF(OR(
    AND(COUNTIF(Bugs!A:A,B261)&gt;0,ISNUMBER(SEARCH("x",INDEX(Bugs!C:C,MATCH(B261,Bugs!A:A,0))))),
    AND(COUNTIF(Bugs!B:B,B261)&gt;0,ISNUMBER(SEARCH("x",INDEX(Bugs!C:C,MATCH(B261,Bugs!B:B,0))))),
    AND(COUNTIF(Bugs!A:A,B261)&gt;0,ISNUMBER(SEARCH("x",INDEX(Bugs!D:D,MATCH(B261,Bugs!A:A,0))))),
    AND(COUNTIF(Bugs!B:B,B261)&gt;0,ISNUMBER(SEARCH("x",INDEX(Bugs!D:D,MATCH(B261,Bugs!B:B,0)))))
),"Y","")</f>
        <v/>
      </c>
      <c r="R261">
        <f ca="1">IF(OR(ISNUMBER(MATCH(L261,MasterData!$D$3:$D$18,0)),ISNUMBER(MATCH(L261,MasterData!$C$3:$C$18,0))),
    DATEDIF(E261,I261,"d"),
    DATEDIF(E261,TODAY(),"d"))</f>
        <v>96</v>
      </c>
      <c r="S261">
        <f t="shared" ca="1" si="12"/>
        <v>0</v>
      </c>
      <c r="T261">
        <f t="shared" ca="1" si="13"/>
        <v>0</v>
      </c>
      <c r="U261">
        <f t="shared" ca="1" si="14"/>
        <v>1</v>
      </c>
    </row>
    <row r="262" spans="2:21" x14ac:dyDescent="0.35">
      <c r="B262" t="s">
        <v>850</v>
      </c>
      <c r="D262" s="34" t="s">
        <v>480</v>
      </c>
      <c r="E262" s="179">
        <v>45911</v>
      </c>
      <c r="G262" t="s">
        <v>848</v>
      </c>
      <c r="I262" s="179">
        <v>45911</v>
      </c>
      <c r="K262" t="s">
        <v>241</v>
      </c>
      <c r="L262" t="s">
        <v>171</v>
      </c>
      <c r="M262" t="s">
        <v>851</v>
      </c>
      <c r="N262" t="s">
        <v>237</v>
      </c>
      <c r="P262" s="193" t="str">
        <f>IF(OR(AND(A262&lt;&gt;"",COUNTIF(Bugs!B:B,A262)&gt;0),AND(B262&lt;&gt;"",COUNTIF(Bugs!A:A,B262)&gt;0)),"Y","")</f>
        <v/>
      </c>
      <c r="Q262" s="193" t="str">
        <f>IF(OR(
    AND(COUNTIF(Bugs!A:A,B262)&gt;0,ISNUMBER(SEARCH("x",INDEX(Bugs!C:C,MATCH(B262,Bugs!A:A,0))))),
    AND(COUNTIF(Bugs!B:B,B262)&gt;0,ISNUMBER(SEARCH("x",INDEX(Bugs!C:C,MATCH(B262,Bugs!B:B,0))))),
    AND(COUNTIF(Bugs!A:A,B262)&gt;0,ISNUMBER(SEARCH("x",INDEX(Bugs!D:D,MATCH(B262,Bugs!A:A,0))))),
    AND(COUNTIF(Bugs!B:B,B262)&gt;0,ISNUMBER(SEARCH("x",INDEX(Bugs!D:D,MATCH(B262,Bugs!B:B,0)))))
),"Y","")</f>
        <v/>
      </c>
      <c r="R262">
        <f ca="1">IF(OR(ISNUMBER(MATCH(L262,MasterData!$D$3:$D$18,0)),ISNUMBER(MATCH(L262,MasterData!$C$3:$C$18,0))),
    DATEDIF(E262,I262,"d"),
    DATEDIF(E262,TODAY(),"d"))</f>
        <v>0</v>
      </c>
      <c r="S262">
        <f t="shared" ca="1" si="12"/>
        <v>1</v>
      </c>
      <c r="T262">
        <f t="shared" ca="1" si="13"/>
        <v>0</v>
      </c>
      <c r="U262">
        <f t="shared" ca="1" si="14"/>
        <v>0</v>
      </c>
    </row>
    <row r="263" spans="2:21" x14ac:dyDescent="0.35">
      <c r="B263" t="s">
        <v>852</v>
      </c>
      <c r="D263" s="34">
        <v>3003</v>
      </c>
      <c r="E263" s="179">
        <v>45912</v>
      </c>
      <c r="G263" t="s">
        <v>853</v>
      </c>
      <c r="I263" s="179">
        <v>45917</v>
      </c>
      <c r="K263" t="s">
        <v>241</v>
      </c>
      <c r="L263" t="s">
        <v>171</v>
      </c>
      <c r="M263" t="s">
        <v>854</v>
      </c>
      <c r="N263" t="s">
        <v>237</v>
      </c>
      <c r="P263" s="193" t="str">
        <f>IF(OR(AND(A263&lt;&gt;"",COUNTIF(Bugs!B:B,A263)&gt;0),AND(B263&lt;&gt;"",COUNTIF(Bugs!A:A,B263)&gt;0)),"Y","")</f>
        <v/>
      </c>
      <c r="Q263" s="193" t="str">
        <f>IF(OR(
    AND(COUNTIF(Bugs!A:A,B263)&gt;0,ISNUMBER(SEARCH("x",INDEX(Bugs!C:C,MATCH(B263,Bugs!A:A,0))))),
    AND(COUNTIF(Bugs!B:B,B263)&gt;0,ISNUMBER(SEARCH("x",INDEX(Bugs!C:C,MATCH(B263,Bugs!B:B,0))))),
    AND(COUNTIF(Bugs!A:A,B263)&gt;0,ISNUMBER(SEARCH("x",INDEX(Bugs!D:D,MATCH(B263,Bugs!A:A,0))))),
    AND(COUNTIF(Bugs!B:B,B263)&gt;0,ISNUMBER(SEARCH("x",INDEX(Bugs!D:D,MATCH(B263,Bugs!B:B,0)))))
),"Y","")</f>
        <v/>
      </c>
      <c r="R263">
        <f ca="1">IF(OR(ISNUMBER(MATCH(L263,MasterData!$D$3:$D$18,0)),ISNUMBER(MATCH(L263,MasterData!$C$3:$C$18,0))),
    DATEDIF(E263,I263,"d"),
    DATEDIF(E263,TODAY(),"d"))</f>
        <v>5</v>
      </c>
      <c r="S263">
        <f t="shared" ca="1" si="12"/>
        <v>1</v>
      </c>
      <c r="T263">
        <f t="shared" ca="1" si="13"/>
        <v>0</v>
      </c>
      <c r="U263">
        <f t="shared" ca="1" si="14"/>
        <v>0</v>
      </c>
    </row>
    <row r="264" spans="2:21" x14ac:dyDescent="0.35">
      <c r="B264" t="s">
        <v>855</v>
      </c>
      <c r="D264" s="34" t="s">
        <v>480</v>
      </c>
      <c r="E264" s="179">
        <v>45915</v>
      </c>
      <c r="G264" t="s">
        <v>834</v>
      </c>
      <c r="I264" s="179">
        <v>45937</v>
      </c>
      <c r="K264" t="s">
        <v>241</v>
      </c>
      <c r="L264" t="s">
        <v>171</v>
      </c>
      <c r="M264" t="s">
        <v>856</v>
      </c>
      <c r="N264" t="s">
        <v>237</v>
      </c>
      <c r="P264" s="193" t="str">
        <f>IF(OR(AND(A264&lt;&gt;"",COUNTIF(Bugs!B:B,A264)&gt;0),AND(B264&lt;&gt;"",COUNTIF(Bugs!A:A,B264)&gt;0)),"Y","")</f>
        <v/>
      </c>
      <c r="Q264" s="193" t="str">
        <f>IF(OR(
    AND(COUNTIF(Bugs!A:A,B264)&gt;0,ISNUMBER(SEARCH("x",INDEX(Bugs!C:C,MATCH(B264,Bugs!A:A,0))))),
    AND(COUNTIF(Bugs!B:B,B264)&gt;0,ISNUMBER(SEARCH("x",INDEX(Bugs!C:C,MATCH(B264,Bugs!B:B,0))))),
    AND(COUNTIF(Bugs!A:A,B264)&gt;0,ISNUMBER(SEARCH("x",INDEX(Bugs!D:D,MATCH(B264,Bugs!A:A,0))))),
    AND(COUNTIF(Bugs!B:B,B264)&gt;0,ISNUMBER(SEARCH("x",INDEX(Bugs!D:D,MATCH(B264,Bugs!B:B,0)))))
),"Y","")</f>
        <v/>
      </c>
      <c r="R264">
        <f ca="1">IF(OR(ISNUMBER(MATCH(L264,MasterData!$D$3:$D$18,0)),ISNUMBER(MATCH(L264,MasterData!$C$3:$C$18,0))),
    DATEDIF(E264,I264,"d"),
    DATEDIF(E264,TODAY(),"d"))</f>
        <v>22</v>
      </c>
      <c r="S264">
        <f t="shared" ca="1" si="12"/>
        <v>0</v>
      </c>
      <c r="T264">
        <f t="shared" ca="1" si="13"/>
        <v>1</v>
      </c>
      <c r="U264">
        <f t="shared" ca="1" si="14"/>
        <v>0</v>
      </c>
    </row>
    <row r="265" spans="2:21" x14ac:dyDescent="0.35">
      <c r="B265" t="s">
        <v>857</v>
      </c>
      <c r="D265" s="34" t="s">
        <v>480</v>
      </c>
      <c r="E265" s="179">
        <v>45916</v>
      </c>
      <c r="G265" t="s">
        <v>245</v>
      </c>
      <c r="I265" s="179">
        <v>45924</v>
      </c>
      <c r="K265" t="s">
        <v>241</v>
      </c>
      <c r="L265" t="s">
        <v>171</v>
      </c>
      <c r="M265" t="s">
        <v>858</v>
      </c>
      <c r="N265" t="s">
        <v>237</v>
      </c>
      <c r="P265" s="193" t="str">
        <f>IF(OR(AND(A265&lt;&gt;"",COUNTIF(Bugs!B:B,A265)&gt;0),AND(B265&lt;&gt;"",COUNTIF(Bugs!A:A,B265)&gt;0)),"Y","")</f>
        <v/>
      </c>
      <c r="Q265" s="193" t="str">
        <f>IF(OR(
    AND(COUNTIF(Bugs!A:A,B265)&gt;0,ISNUMBER(SEARCH("x",INDEX(Bugs!C:C,MATCH(B265,Bugs!A:A,0))))),
    AND(COUNTIF(Bugs!B:B,B265)&gt;0,ISNUMBER(SEARCH("x",INDEX(Bugs!C:C,MATCH(B265,Bugs!B:B,0))))),
    AND(COUNTIF(Bugs!A:A,B265)&gt;0,ISNUMBER(SEARCH("x",INDEX(Bugs!D:D,MATCH(B265,Bugs!A:A,0))))),
    AND(COUNTIF(Bugs!B:B,B265)&gt;0,ISNUMBER(SEARCH("x",INDEX(Bugs!D:D,MATCH(B265,Bugs!B:B,0)))))
),"Y","")</f>
        <v/>
      </c>
      <c r="R265">
        <f ca="1">IF(OR(ISNUMBER(MATCH(L265,MasterData!$D$3:$D$18,0)),ISNUMBER(MATCH(L265,MasterData!$C$3:$C$18,0))),
    DATEDIF(E265,I265,"d"),
    DATEDIF(E265,TODAY(),"d"))</f>
        <v>8</v>
      </c>
      <c r="S265">
        <f t="shared" ref="S265:S327" ca="1" si="15">IF(AND($R265&gt;=0,$R265&lt;=7),1,0)</f>
        <v>0</v>
      </c>
      <c r="T265">
        <f t="shared" ref="T265:T327" ca="1" si="16">IF(AND($R265&gt;7,R265&lt;=30),1,0)</f>
        <v>1</v>
      </c>
      <c r="U265">
        <f t="shared" ref="U265:U327" ca="1" si="17">IF($R265&gt;30,1,0)</f>
        <v>0</v>
      </c>
    </row>
    <row r="266" spans="2:21" x14ac:dyDescent="0.35">
      <c r="B266" t="s">
        <v>859</v>
      </c>
      <c r="D266" s="34" t="s">
        <v>746</v>
      </c>
      <c r="E266" s="179">
        <v>45916</v>
      </c>
      <c r="G266" t="s">
        <v>839</v>
      </c>
      <c r="I266" s="179">
        <v>45924</v>
      </c>
      <c r="K266" t="s">
        <v>241</v>
      </c>
      <c r="L266" t="s">
        <v>171</v>
      </c>
      <c r="M266" t="s">
        <v>860</v>
      </c>
      <c r="N266" t="s">
        <v>237</v>
      </c>
      <c r="P266" s="193" t="str">
        <f>IF(OR(AND(A266&lt;&gt;"",COUNTIF(Bugs!B:B,A266)&gt;0),AND(B266&lt;&gt;"",COUNTIF(Bugs!A:A,B266)&gt;0)),"Y","")</f>
        <v/>
      </c>
      <c r="Q266" s="193" t="str">
        <f>IF(OR(
    AND(COUNTIF(Bugs!A:A,B266)&gt;0,ISNUMBER(SEARCH("x",INDEX(Bugs!C:C,MATCH(B266,Bugs!A:A,0))))),
    AND(COUNTIF(Bugs!B:B,B266)&gt;0,ISNUMBER(SEARCH("x",INDEX(Bugs!C:C,MATCH(B266,Bugs!B:B,0))))),
    AND(COUNTIF(Bugs!A:A,B266)&gt;0,ISNUMBER(SEARCH("x",INDEX(Bugs!D:D,MATCH(B266,Bugs!A:A,0))))),
    AND(COUNTIF(Bugs!B:B,B266)&gt;0,ISNUMBER(SEARCH("x",INDEX(Bugs!D:D,MATCH(B266,Bugs!B:B,0)))))
),"Y","")</f>
        <v/>
      </c>
      <c r="R266">
        <f ca="1">IF(OR(ISNUMBER(MATCH(L266,MasterData!$D$3:$D$18,0)),ISNUMBER(MATCH(L266,MasterData!$C$3:$C$18,0))),
    DATEDIF(E266,I266,"d"),
    DATEDIF(E266,TODAY(),"d"))</f>
        <v>8</v>
      </c>
      <c r="S266">
        <f t="shared" ca="1" si="15"/>
        <v>0</v>
      </c>
      <c r="T266">
        <f t="shared" ca="1" si="16"/>
        <v>1</v>
      </c>
      <c r="U266">
        <f t="shared" ca="1" si="17"/>
        <v>0</v>
      </c>
    </row>
    <row r="267" spans="2:21" x14ac:dyDescent="0.35">
      <c r="B267" t="s">
        <v>861</v>
      </c>
      <c r="D267" s="34" t="s">
        <v>480</v>
      </c>
      <c r="E267" s="179">
        <v>45916</v>
      </c>
      <c r="G267" t="s">
        <v>862</v>
      </c>
      <c r="I267" s="179">
        <v>45927</v>
      </c>
      <c r="K267" t="s">
        <v>347</v>
      </c>
      <c r="L267" t="s">
        <v>171</v>
      </c>
      <c r="M267" t="s">
        <v>863</v>
      </c>
      <c r="N267" t="s">
        <v>237</v>
      </c>
      <c r="P267" s="193" t="str">
        <f>IF(OR(AND(A267&lt;&gt;"",COUNTIF(Bugs!B:B,A267)&gt;0),AND(B267&lt;&gt;"",COUNTIF(Bugs!A:A,B267)&gt;0)),"Y","")</f>
        <v/>
      </c>
      <c r="Q267" s="193" t="str">
        <f>IF(OR(
    AND(COUNTIF(Bugs!A:A,B267)&gt;0,ISNUMBER(SEARCH("x",INDEX(Bugs!C:C,MATCH(B267,Bugs!A:A,0))))),
    AND(COUNTIF(Bugs!B:B,B267)&gt;0,ISNUMBER(SEARCH("x",INDEX(Bugs!C:C,MATCH(B267,Bugs!B:B,0))))),
    AND(COUNTIF(Bugs!A:A,B267)&gt;0,ISNUMBER(SEARCH("x",INDEX(Bugs!D:D,MATCH(B267,Bugs!A:A,0))))),
    AND(COUNTIF(Bugs!B:B,B267)&gt;0,ISNUMBER(SEARCH("x",INDEX(Bugs!D:D,MATCH(B267,Bugs!B:B,0)))))
),"Y","")</f>
        <v/>
      </c>
      <c r="R267">
        <f ca="1">IF(OR(ISNUMBER(MATCH(L267,MasterData!$D$3:$D$18,0)),ISNUMBER(MATCH(L267,MasterData!$C$3:$C$18,0))),
    DATEDIF(E267,I267,"d"),
    DATEDIF(E267,TODAY(),"d"))</f>
        <v>11</v>
      </c>
      <c r="S267">
        <f t="shared" ca="1" si="15"/>
        <v>0</v>
      </c>
      <c r="T267">
        <f t="shared" ca="1" si="16"/>
        <v>1</v>
      </c>
      <c r="U267">
        <f t="shared" ca="1" si="17"/>
        <v>0</v>
      </c>
    </row>
    <row r="268" spans="2:21" x14ac:dyDescent="0.35">
      <c r="B268" t="s">
        <v>864</v>
      </c>
      <c r="D268" s="34" t="s">
        <v>480</v>
      </c>
      <c r="E268" s="179">
        <v>45916</v>
      </c>
      <c r="G268" t="s">
        <v>862</v>
      </c>
      <c r="I268" s="179">
        <v>45917</v>
      </c>
      <c r="K268" t="s">
        <v>347</v>
      </c>
      <c r="L268" t="s">
        <v>171</v>
      </c>
      <c r="M268" t="s">
        <v>865</v>
      </c>
      <c r="N268" t="s">
        <v>237</v>
      </c>
      <c r="P268" s="193" t="str">
        <f>IF(OR(AND(A268&lt;&gt;"",COUNTIF(Bugs!B:B,A268)&gt;0),AND(B268&lt;&gt;"",COUNTIF(Bugs!A:A,B268)&gt;0)),"Y","")</f>
        <v/>
      </c>
      <c r="Q268" s="193" t="str">
        <f>IF(OR(
    AND(COUNTIF(Bugs!A:A,B268)&gt;0,ISNUMBER(SEARCH("x",INDEX(Bugs!C:C,MATCH(B268,Bugs!A:A,0))))),
    AND(COUNTIF(Bugs!B:B,B268)&gt;0,ISNUMBER(SEARCH("x",INDEX(Bugs!C:C,MATCH(B268,Bugs!B:B,0))))),
    AND(COUNTIF(Bugs!A:A,B268)&gt;0,ISNUMBER(SEARCH("x",INDEX(Bugs!D:D,MATCH(B268,Bugs!A:A,0))))),
    AND(COUNTIF(Bugs!B:B,B268)&gt;0,ISNUMBER(SEARCH("x",INDEX(Bugs!D:D,MATCH(B268,Bugs!B:B,0)))))
),"Y","")</f>
        <v/>
      </c>
      <c r="R268">
        <f ca="1">IF(OR(ISNUMBER(MATCH(L268,MasterData!$D$3:$D$18,0)),ISNUMBER(MATCH(L268,MasterData!$C$3:$C$18,0))),
    DATEDIF(E268,I268,"d"),
    DATEDIF(E268,TODAY(),"d"))</f>
        <v>1</v>
      </c>
      <c r="S268">
        <f t="shared" ca="1" si="15"/>
        <v>1</v>
      </c>
      <c r="T268">
        <f t="shared" ca="1" si="16"/>
        <v>0</v>
      </c>
      <c r="U268">
        <f t="shared" ca="1" si="17"/>
        <v>0</v>
      </c>
    </row>
    <row r="269" spans="2:21" x14ac:dyDescent="0.35">
      <c r="B269" t="s">
        <v>52</v>
      </c>
      <c r="D269" s="34">
        <v>3009</v>
      </c>
      <c r="E269" s="179">
        <v>45917</v>
      </c>
      <c r="G269" t="s">
        <v>866</v>
      </c>
      <c r="I269" s="179">
        <v>45918</v>
      </c>
      <c r="K269" t="s">
        <v>235</v>
      </c>
      <c r="L269" t="s">
        <v>164</v>
      </c>
      <c r="M269" t="s">
        <v>867</v>
      </c>
      <c r="N269" t="s">
        <v>237</v>
      </c>
      <c r="P269" s="193" t="str">
        <f>IF(OR(AND(A269&lt;&gt;"",COUNTIF(Bugs!B:B,A269)&gt;0),AND(B269&lt;&gt;"",COUNTIF(Bugs!A:A,B269)&gt;0)),"Y","")</f>
        <v>Y</v>
      </c>
      <c r="Q269" s="193" t="str">
        <f>IF(OR(
    AND(COUNTIF(Bugs!A:A,B269)&gt;0,ISNUMBER(SEARCH("x",INDEX(Bugs!C:C,MATCH(B269,Bugs!A:A,0))))),
    AND(COUNTIF(Bugs!B:B,B269)&gt;0,ISNUMBER(SEARCH("x",INDEX(Bugs!C:C,MATCH(B269,Bugs!B:B,0))))),
    AND(COUNTIF(Bugs!A:A,B269)&gt;0,ISNUMBER(SEARCH("x",INDEX(Bugs!D:D,MATCH(B269,Bugs!A:A,0))))),
    AND(COUNTIF(Bugs!B:B,B269)&gt;0,ISNUMBER(SEARCH("x",INDEX(Bugs!D:D,MATCH(B269,Bugs!B:B,0)))))
),"Y","")</f>
        <v>Y</v>
      </c>
      <c r="R269">
        <f ca="1">IF(OR(ISNUMBER(MATCH(L269,MasterData!$D$3:$D$18,0)),ISNUMBER(MATCH(L269,MasterData!$C$3:$C$18,0))),
    DATEDIF(E269,I269,"d"),
    DATEDIF(E269,TODAY(),"d"))</f>
        <v>90</v>
      </c>
      <c r="S269">
        <f t="shared" ca="1" si="15"/>
        <v>0</v>
      </c>
      <c r="T269">
        <f t="shared" ca="1" si="16"/>
        <v>0</v>
      </c>
      <c r="U269">
        <f t="shared" ca="1" si="17"/>
        <v>1</v>
      </c>
    </row>
    <row r="270" spans="2:21" x14ac:dyDescent="0.35">
      <c r="B270" t="s">
        <v>868</v>
      </c>
      <c r="D270" s="34">
        <v>5240</v>
      </c>
      <c r="E270" s="179">
        <v>45917</v>
      </c>
      <c r="G270" t="s">
        <v>869</v>
      </c>
      <c r="I270" s="179">
        <v>45918</v>
      </c>
      <c r="K270" t="s">
        <v>235</v>
      </c>
      <c r="L270" t="s">
        <v>171</v>
      </c>
      <c r="M270" t="s">
        <v>870</v>
      </c>
      <c r="N270" t="s">
        <v>237</v>
      </c>
      <c r="P270" s="193" t="str">
        <f>IF(OR(AND(A270&lt;&gt;"",COUNTIF(Bugs!B:B,A270)&gt;0),AND(B270&lt;&gt;"",COUNTIF(Bugs!A:A,B270)&gt;0)),"Y","")</f>
        <v/>
      </c>
      <c r="Q270" s="193" t="str">
        <f>IF(OR(
    AND(COUNTIF(Bugs!A:A,B270)&gt;0,ISNUMBER(SEARCH("x",INDEX(Bugs!C:C,MATCH(B270,Bugs!A:A,0))))),
    AND(COUNTIF(Bugs!B:B,B270)&gt;0,ISNUMBER(SEARCH("x",INDEX(Bugs!C:C,MATCH(B270,Bugs!B:B,0))))),
    AND(COUNTIF(Bugs!A:A,B270)&gt;0,ISNUMBER(SEARCH("x",INDEX(Bugs!D:D,MATCH(B270,Bugs!A:A,0))))),
    AND(COUNTIF(Bugs!B:B,B270)&gt;0,ISNUMBER(SEARCH("x",INDEX(Bugs!D:D,MATCH(B270,Bugs!B:B,0)))))
),"Y","")</f>
        <v/>
      </c>
      <c r="R270">
        <f ca="1">IF(OR(ISNUMBER(MATCH(L270,MasterData!$D$3:$D$18,0)),ISNUMBER(MATCH(L270,MasterData!$C$3:$C$18,0))),
    DATEDIF(E270,I270,"d"),
    DATEDIF(E270,TODAY(),"d"))</f>
        <v>1</v>
      </c>
      <c r="S270">
        <f t="shared" ca="1" si="15"/>
        <v>1</v>
      </c>
      <c r="T270">
        <f t="shared" ca="1" si="16"/>
        <v>0</v>
      </c>
      <c r="U270">
        <f t="shared" ca="1" si="17"/>
        <v>0</v>
      </c>
    </row>
    <row r="271" spans="2:21" x14ac:dyDescent="0.35">
      <c r="B271" t="s">
        <v>871</v>
      </c>
      <c r="D271" s="34">
        <v>3366</v>
      </c>
      <c r="E271" s="179">
        <v>45918</v>
      </c>
      <c r="G271" t="s">
        <v>720</v>
      </c>
      <c r="I271" s="179">
        <v>45919</v>
      </c>
      <c r="K271" t="s">
        <v>235</v>
      </c>
      <c r="L271" t="s">
        <v>171</v>
      </c>
      <c r="M271" t="s">
        <v>872</v>
      </c>
      <c r="N271" t="s">
        <v>237</v>
      </c>
      <c r="P271" s="193" t="str">
        <f>IF(OR(AND(A271&lt;&gt;"",COUNTIF(Bugs!B:B,A271)&gt;0),AND(B271&lt;&gt;"",COUNTIF(Bugs!A:A,B271)&gt;0)),"Y","")</f>
        <v/>
      </c>
      <c r="Q271" s="193" t="str">
        <f>IF(OR(
    AND(COUNTIF(Bugs!A:A,B271)&gt;0,ISNUMBER(SEARCH("x",INDEX(Bugs!C:C,MATCH(B271,Bugs!A:A,0))))),
    AND(COUNTIF(Bugs!B:B,B271)&gt;0,ISNUMBER(SEARCH("x",INDEX(Bugs!C:C,MATCH(B271,Bugs!B:B,0))))),
    AND(COUNTIF(Bugs!A:A,B271)&gt;0,ISNUMBER(SEARCH("x",INDEX(Bugs!D:D,MATCH(B271,Bugs!A:A,0))))),
    AND(COUNTIF(Bugs!B:B,B271)&gt;0,ISNUMBER(SEARCH("x",INDEX(Bugs!D:D,MATCH(B271,Bugs!B:B,0)))))
),"Y","")</f>
        <v/>
      </c>
      <c r="R271">
        <f ca="1">IF(OR(ISNUMBER(MATCH(L271,MasterData!$D$3:$D$18,0)),ISNUMBER(MATCH(L271,MasterData!$C$3:$C$18,0))),
    DATEDIF(E271,I271,"d"),
    DATEDIF(E271,TODAY(),"d"))</f>
        <v>1</v>
      </c>
      <c r="S271">
        <f t="shared" ca="1" si="15"/>
        <v>1</v>
      </c>
      <c r="T271">
        <f t="shared" ca="1" si="16"/>
        <v>0</v>
      </c>
      <c r="U271">
        <f t="shared" ca="1" si="17"/>
        <v>0</v>
      </c>
    </row>
    <row r="272" spans="2:21" x14ac:dyDescent="0.35">
      <c r="B272" t="s">
        <v>873</v>
      </c>
      <c r="D272" s="34">
        <v>3366</v>
      </c>
      <c r="E272" s="179">
        <v>45918</v>
      </c>
      <c r="G272" t="s">
        <v>720</v>
      </c>
      <c r="I272" s="179">
        <v>45919</v>
      </c>
      <c r="K272" t="s">
        <v>235</v>
      </c>
      <c r="L272" t="s">
        <v>171</v>
      </c>
      <c r="M272" t="s">
        <v>874</v>
      </c>
      <c r="N272" t="s">
        <v>237</v>
      </c>
      <c r="P272" s="193" t="str">
        <f>IF(OR(AND(A272&lt;&gt;"",COUNTIF(Bugs!B:B,A272)&gt;0),AND(B272&lt;&gt;"",COUNTIF(Bugs!A:A,B272)&gt;0)),"Y","")</f>
        <v/>
      </c>
      <c r="Q272" s="193" t="str">
        <f>IF(OR(
    AND(COUNTIF(Bugs!A:A,B272)&gt;0,ISNUMBER(SEARCH("x",INDEX(Bugs!C:C,MATCH(B272,Bugs!A:A,0))))),
    AND(COUNTIF(Bugs!B:B,B272)&gt;0,ISNUMBER(SEARCH("x",INDEX(Bugs!C:C,MATCH(B272,Bugs!B:B,0))))),
    AND(COUNTIF(Bugs!A:A,B272)&gt;0,ISNUMBER(SEARCH("x",INDEX(Bugs!D:D,MATCH(B272,Bugs!A:A,0))))),
    AND(COUNTIF(Bugs!B:B,B272)&gt;0,ISNUMBER(SEARCH("x",INDEX(Bugs!D:D,MATCH(B272,Bugs!B:B,0)))))
),"Y","")</f>
        <v/>
      </c>
      <c r="R272">
        <f ca="1">IF(OR(ISNUMBER(MATCH(L272,MasterData!$D$3:$D$18,0)),ISNUMBER(MATCH(L272,MasterData!$C$3:$C$18,0))),
    DATEDIF(E272,I272,"d"),
    DATEDIF(E272,TODAY(),"d"))</f>
        <v>1</v>
      </c>
      <c r="S272">
        <f t="shared" ca="1" si="15"/>
        <v>1</v>
      </c>
      <c r="T272">
        <f t="shared" ca="1" si="16"/>
        <v>0</v>
      </c>
      <c r="U272">
        <f t="shared" ca="1" si="17"/>
        <v>0</v>
      </c>
    </row>
    <row r="273" spans="2:21" x14ac:dyDescent="0.35">
      <c r="B273" t="s">
        <v>875</v>
      </c>
      <c r="D273" s="34" t="s">
        <v>660</v>
      </c>
      <c r="E273" s="179">
        <v>45918</v>
      </c>
      <c r="G273" t="s">
        <v>876</v>
      </c>
      <c r="I273" s="179">
        <v>45922</v>
      </c>
      <c r="K273" t="s">
        <v>235</v>
      </c>
      <c r="L273" t="s">
        <v>171</v>
      </c>
      <c r="M273" t="s">
        <v>877</v>
      </c>
      <c r="N273" t="s">
        <v>237</v>
      </c>
      <c r="P273" s="193" t="str">
        <f>IF(OR(AND(A273&lt;&gt;"",COUNTIF(Bugs!B:B,A273)&gt;0),AND(B273&lt;&gt;"",COUNTIF(Bugs!A:A,B273)&gt;0)),"Y","")</f>
        <v/>
      </c>
      <c r="Q273" s="193" t="str">
        <f>IF(OR(
    AND(COUNTIF(Bugs!A:A,B273)&gt;0,ISNUMBER(SEARCH("x",INDEX(Bugs!C:C,MATCH(B273,Bugs!A:A,0))))),
    AND(COUNTIF(Bugs!B:B,B273)&gt;0,ISNUMBER(SEARCH("x",INDEX(Bugs!C:C,MATCH(B273,Bugs!B:B,0))))),
    AND(COUNTIF(Bugs!A:A,B273)&gt;0,ISNUMBER(SEARCH("x",INDEX(Bugs!D:D,MATCH(B273,Bugs!A:A,0))))),
    AND(COUNTIF(Bugs!B:B,B273)&gt;0,ISNUMBER(SEARCH("x",INDEX(Bugs!D:D,MATCH(B273,Bugs!B:B,0)))))
),"Y","")</f>
        <v/>
      </c>
      <c r="R273">
        <f ca="1">IF(OR(ISNUMBER(MATCH(L273,MasterData!$D$3:$D$18,0)),ISNUMBER(MATCH(L273,MasterData!$C$3:$C$18,0))),
    DATEDIF(E273,I273,"d"),
    DATEDIF(E273,TODAY(),"d"))</f>
        <v>4</v>
      </c>
      <c r="S273">
        <f t="shared" ca="1" si="15"/>
        <v>1</v>
      </c>
      <c r="T273">
        <f t="shared" ca="1" si="16"/>
        <v>0</v>
      </c>
      <c r="U273">
        <f t="shared" ca="1" si="17"/>
        <v>0</v>
      </c>
    </row>
    <row r="274" spans="2:21" x14ac:dyDescent="0.35">
      <c r="B274" t="s">
        <v>881</v>
      </c>
      <c r="D274" s="34" t="s">
        <v>717</v>
      </c>
      <c r="E274" s="179">
        <v>45919</v>
      </c>
      <c r="G274" t="s">
        <v>882</v>
      </c>
      <c r="I274" s="179">
        <v>45924</v>
      </c>
      <c r="K274" t="s">
        <v>241</v>
      </c>
      <c r="L274" t="s">
        <v>171</v>
      </c>
      <c r="M274" t="s">
        <v>883</v>
      </c>
      <c r="N274" t="s">
        <v>237</v>
      </c>
      <c r="P274" s="193" t="str">
        <f>IF(OR(AND(A274&lt;&gt;"",COUNTIF(Bugs!B:B,A274)&gt;0),AND(B274&lt;&gt;"",COUNTIF(Bugs!A:A,B274)&gt;0)),"Y","")</f>
        <v/>
      </c>
      <c r="Q274" s="193" t="str">
        <f>IF(OR(
    AND(COUNTIF(Bugs!A:A,B274)&gt;0,ISNUMBER(SEARCH("x",INDEX(Bugs!C:C,MATCH(B274,Bugs!A:A,0))))),
    AND(COUNTIF(Bugs!B:B,B274)&gt;0,ISNUMBER(SEARCH("x",INDEX(Bugs!C:C,MATCH(B274,Bugs!B:B,0))))),
    AND(COUNTIF(Bugs!A:A,B274)&gt;0,ISNUMBER(SEARCH("x",INDEX(Bugs!D:D,MATCH(B274,Bugs!A:A,0))))),
    AND(COUNTIF(Bugs!B:B,B274)&gt;0,ISNUMBER(SEARCH("x",INDEX(Bugs!D:D,MATCH(B274,Bugs!B:B,0)))))
),"Y","")</f>
        <v/>
      </c>
      <c r="R274">
        <f ca="1">IF(OR(ISNUMBER(MATCH(L274,MasterData!$D$3:$D$18,0)),ISNUMBER(MATCH(L274,MasterData!$C$3:$C$18,0))),
    DATEDIF(E274,I274,"d"),
    DATEDIF(E274,TODAY(),"d"))</f>
        <v>5</v>
      </c>
      <c r="S274">
        <f t="shared" ca="1" si="15"/>
        <v>1</v>
      </c>
      <c r="T274">
        <f t="shared" ca="1" si="16"/>
        <v>0</v>
      </c>
      <c r="U274">
        <f t="shared" ca="1" si="17"/>
        <v>0</v>
      </c>
    </row>
    <row r="275" spans="2:21" x14ac:dyDescent="0.35">
      <c r="B275" t="s">
        <v>54</v>
      </c>
      <c r="D275" s="34" t="s">
        <v>480</v>
      </c>
      <c r="E275" s="179">
        <v>45922</v>
      </c>
      <c r="G275" t="s">
        <v>715</v>
      </c>
      <c r="I275" s="179">
        <v>45924</v>
      </c>
      <c r="K275" t="s">
        <v>235</v>
      </c>
      <c r="L275" t="s">
        <v>171</v>
      </c>
      <c r="M275" t="s">
        <v>884</v>
      </c>
      <c r="N275" t="s">
        <v>237</v>
      </c>
      <c r="P275" s="193" t="str">
        <f>IF(OR(AND(A275&lt;&gt;"",COUNTIF(Bugs!B:B,A275)&gt;0),AND(B275&lt;&gt;"",COUNTIF(Bugs!A:A,B275)&gt;0)),"Y","")</f>
        <v>Y</v>
      </c>
      <c r="Q275" s="193" t="str">
        <f>IF(OR(
    AND(COUNTIF(Bugs!A:A,B275)&gt;0,ISNUMBER(SEARCH("x",INDEX(Bugs!C:C,MATCH(B275,Bugs!A:A,0))))),
    AND(COUNTIF(Bugs!B:B,B275)&gt;0,ISNUMBER(SEARCH("x",INDEX(Bugs!C:C,MATCH(B275,Bugs!B:B,0))))),
    AND(COUNTIF(Bugs!A:A,B275)&gt;0,ISNUMBER(SEARCH("x",INDEX(Bugs!D:D,MATCH(B275,Bugs!A:A,0))))),
    AND(COUNTIF(Bugs!B:B,B275)&gt;0,ISNUMBER(SEARCH("x",INDEX(Bugs!D:D,MATCH(B275,Bugs!B:B,0)))))
),"Y","")</f>
        <v>Y</v>
      </c>
      <c r="R275">
        <f ca="1">IF(OR(ISNUMBER(MATCH(L275,MasterData!$D$3:$D$18,0)),ISNUMBER(MATCH(L275,MasterData!$C$3:$C$18,0))),
    DATEDIF(E275,I275,"d"),
    DATEDIF(E275,TODAY(),"d"))</f>
        <v>2</v>
      </c>
      <c r="S275">
        <f t="shared" ca="1" si="15"/>
        <v>1</v>
      </c>
      <c r="T275">
        <f t="shared" ca="1" si="16"/>
        <v>0</v>
      </c>
      <c r="U275">
        <f t="shared" ca="1" si="17"/>
        <v>0</v>
      </c>
    </row>
    <row r="276" spans="2:21" x14ac:dyDescent="0.35">
      <c r="B276" t="s">
        <v>885</v>
      </c>
      <c r="D276" s="34" t="s">
        <v>746</v>
      </c>
      <c r="E276" s="179">
        <v>45922</v>
      </c>
      <c r="G276" t="s">
        <v>886</v>
      </c>
      <c r="I276" s="179">
        <v>45923</v>
      </c>
      <c r="K276" t="s">
        <v>235</v>
      </c>
      <c r="L276" t="s">
        <v>171</v>
      </c>
      <c r="M276" t="s">
        <v>887</v>
      </c>
      <c r="N276" t="s">
        <v>237</v>
      </c>
      <c r="P276" s="193" t="str">
        <f>IF(OR(AND(A276&lt;&gt;"",COUNTIF(Bugs!B:B,A276)&gt;0),AND(B276&lt;&gt;"",COUNTIF(Bugs!A:A,B276)&gt;0)),"Y","")</f>
        <v/>
      </c>
      <c r="Q276" s="193" t="str">
        <f>IF(OR(
    AND(COUNTIF(Bugs!A:A,B276)&gt;0,ISNUMBER(SEARCH("x",INDEX(Bugs!C:C,MATCH(B276,Bugs!A:A,0))))),
    AND(COUNTIF(Bugs!B:B,B276)&gt;0,ISNUMBER(SEARCH("x",INDEX(Bugs!C:C,MATCH(B276,Bugs!B:B,0))))),
    AND(COUNTIF(Bugs!A:A,B276)&gt;0,ISNUMBER(SEARCH("x",INDEX(Bugs!D:D,MATCH(B276,Bugs!A:A,0))))),
    AND(COUNTIF(Bugs!B:B,B276)&gt;0,ISNUMBER(SEARCH("x",INDEX(Bugs!D:D,MATCH(B276,Bugs!B:B,0)))))
),"Y","")</f>
        <v/>
      </c>
      <c r="R276">
        <f ca="1">IF(OR(ISNUMBER(MATCH(L276,MasterData!$D$3:$D$18,0)),ISNUMBER(MATCH(L276,MasterData!$C$3:$C$18,0))),
    DATEDIF(E276,I276,"d"),
    DATEDIF(E276,TODAY(),"d"))</f>
        <v>1</v>
      </c>
      <c r="S276">
        <f t="shared" ca="1" si="15"/>
        <v>1</v>
      </c>
      <c r="T276">
        <f t="shared" ca="1" si="16"/>
        <v>0</v>
      </c>
      <c r="U276">
        <f t="shared" ca="1" si="17"/>
        <v>0</v>
      </c>
    </row>
    <row r="277" spans="2:21" x14ac:dyDescent="0.35">
      <c r="B277" t="s">
        <v>888</v>
      </c>
      <c r="D277" s="34">
        <v>3010</v>
      </c>
      <c r="E277" s="179">
        <v>45922</v>
      </c>
      <c r="G277" t="s">
        <v>816</v>
      </c>
      <c r="I277" s="179">
        <v>45926</v>
      </c>
      <c r="K277" t="s">
        <v>241</v>
      </c>
      <c r="L277" t="s">
        <v>171</v>
      </c>
      <c r="M277" t="s">
        <v>889</v>
      </c>
      <c r="N277" t="s">
        <v>237</v>
      </c>
      <c r="P277" s="193" t="str">
        <f>IF(OR(AND(A277&lt;&gt;"",COUNTIF(Bugs!B:B,A277)&gt;0),AND(B277&lt;&gt;"",COUNTIF(Bugs!A:A,B277)&gt;0)),"Y","")</f>
        <v/>
      </c>
      <c r="Q277" s="193" t="str">
        <f>IF(OR(
    AND(COUNTIF(Bugs!A:A,B277)&gt;0,ISNUMBER(SEARCH("x",INDEX(Bugs!C:C,MATCH(B277,Bugs!A:A,0))))),
    AND(COUNTIF(Bugs!B:B,B277)&gt;0,ISNUMBER(SEARCH("x",INDEX(Bugs!C:C,MATCH(B277,Bugs!B:B,0))))),
    AND(COUNTIF(Bugs!A:A,B277)&gt;0,ISNUMBER(SEARCH("x",INDEX(Bugs!D:D,MATCH(B277,Bugs!A:A,0))))),
    AND(COUNTIF(Bugs!B:B,B277)&gt;0,ISNUMBER(SEARCH("x",INDEX(Bugs!D:D,MATCH(B277,Bugs!B:B,0)))))
),"Y","")</f>
        <v/>
      </c>
      <c r="R277">
        <f ca="1">IF(OR(ISNUMBER(MATCH(L277,MasterData!$D$3:$D$18,0)),ISNUMBER(MATCH(L277,MasterData!$C$3:$C$18,0))),
    DATEDIF(E277,I277,"d"),
    DATEDIF(E277,TODAY(),"d"))</f>
        <v>4</v>
      </c>
      <c r="S277">
        <f t="shared" ca="1" si="15"/>
        <v>1</v>
      </c>
      <c r="T277">
        <f t="shared" ca="1" si="16"/>
        <v>0</v>
      </c>
      <c r="U277">
        <f t="shared" ca="1" si="17"/>
        <v>0</v>
      </c>
    </row>
    <row r="278" spans="2:21" x14ac:dyDescent="0.35">
      <c r="B278" t="s">
        <v>55</v>
      </c>
      <c r="D278" s="34" t="s">
        <v>480</v>
      </c>
      <c r="E278" s="179">
        <v>45922</v>
      </c>
      <c r="G278" t="s">
        <v>715</v>
      </c>
      <c r="I278" s="179">
        <v>45923</v>
      </c>
      <c r="K278" t="s">
        <v>235</v>
      </c>
      <c r="L278" t="s">
        <v>171</v>
      </c>
      <c r="M278" t="s">
        <v>890</v>
      </c>
      <c r="N278" t="s">
        <v>237</v>
      </c>
      <c r="P278" s="193" t="str">
        <f>IF(OR(AND(A278&lt;&gt;"",COUNTIF(Bugs!B:B,A278)&gt;0),AND(B278&lt;&gt;"",COUNTIF(Bugs!A:A,B278)&gt;0)),"Y","")</f>
        <v>Y</v>
      </c>
      <c r="Q278" s="193" t="str">
        <f>IF(OR(
    AND(COUNTIF(Bugs!A:A,B278)&gt;0,ISNUMBER(SEARCH("x",INDEX(Bugs!C:C,MATCH(B278,Bugs!A:A,0))))),
    AND(COUNTIF(Bugs!B:B,B278)&gt;0,ISNUMBER(SEARCH("x",INDEX(Bugs!C:C,MATCH(B278,Bugs!B:B,0))))),
    AND(COUNTIF(Bugs!A:A,B278)&gt;0,ISNUMBER(SEARCH("x",INDEX(Bugs!D:D,MATCH(B278,Bugs!A:A,0))))),
    AND(COUNTIF(Bugs!B:B,B278)&gt;0,ISNUMBER(SEARCH("x",INDEX(Bugs!D:D,MATCH(B278,Bugs!B:B,0)))))
),"Y","")</f>
        <v>Y</v>
      </c>
      <c r="R278">
        <f ca="1">IF(OR(ISNUMBER(MATCH(L278,MasterData!$D$3:$D$18,0)),ISNUMBER(MATCH(L278,MasterData!$C$3:$C$18,0))),
    DATEDIF(E278,I278,"d"),
    DATEDIF(E278,TODAY(),"d"))</f>
        <v>1</v>
      </c>
      <c r="S278">
        <f t="shared" ca="1" si="15"/>
        <v>1</v>
      </c>
      <c r="T278">
        <f t="shared" ca="1" si="16"/>
        <v>0</v>
      </c>
      <c r="U278">
        <f t="shared" ca="1" si="17"/>
        <v>0</v>
      </c>
    </row>
    <row r="279" spans="2:21" x14ac:dyDescent="0.35">
      <c r="B279" t="s">
        <v>891</v>
      </c>
      <c r="D279" s="34">
        <v>5026</v>
      </c>
      <c r="E279" s="179">
        <v>45922</v>
      </c>
      <c r="G279" t="s">
        <v>892</v>
      </c>
      <c r="I279" s="179">
        <v>45939</v>
      </c>
      <c r="K279" t="s">
        <v>235</v>
      </c>
      <c r="L279" t="s">
        <v>171</v>
      </c>
      <c r="M279" t="s">
        <v>893</v>
      </c>
      <c r="N279" t="s">
        <v>237</v>
      </c>
      <c r="P279" s="193" t="str">
        <f>IF(OR(AND(A279&lt;&gt;"",COUNTIF(Bugs!B:B,A279)&gt;0),AND(B279&lt;&gt;"",COUNTIF(Bugs!A:A,B279)&gt;0)),"Y","")</f>
        <v/>
      </c>
      <c r="Q279" s="193" t="str">
        <f>IF(OR(
    AND(COUNTIF(Bugs!A:A,B279)&gt;0,ISNUMBER(SEARCH("x",INDEX(Bugs!C:C,MATCH(B279,Bugs!A:A,0))))),
    AND(COUNTIF(Bugs!B:B,B279)&gt;0,ISNUMBER(SEARCH("x",INDEX(Bugs!C:C,MATCH(B279,Bugs!B:B,0))))),
    AND(COUNTIF(Bugs!A:A,B279)&gt;0,ISNUMBER(SEARCH("x",INDEX(Bugs!D:D,MATCH(B279,Bugs!A:A,0))))),
    AND(COUNTIF(Bugs!B:B,B279)&gt;0,ISNUMBER(SEARCH("x",INDEX(Bugs!D:D,MATCH(B279,Bugs!B:B,0)))))
),"Y","")</f>
        <v/>
      </c>
      <c r="R279">
        <f ca="1">IF(OR(ISNUMBER(MATCH(L279,MasterData!$D$3:$D$18,0)),ISNUMBER(MATCH(L279,MasterData!$C$3:$C$18,0))),
    DATEDIF(E279,I279,"d"),
    DATEDIF(E279,TODAY(),"d"))</f>
        <v>17</v>
      </c>
      <c r="S279">
        <f t="shared" ca="1" si="15"/>
        <v>0</v>
      </c>
      <c r="T279">
        <f t="shared" ca="1" si="16"/>
        <v>1</v>
      </c>
      <c r="U279">
        <f t="shared" ca="1" si="17"/>
        <v>0</v>
      </c>
    </row>
    <row r="280" spans="2:21" x14ac:dyDescent="0.35">
      <c r="B280" t="s">
        <v>56</v>
      </c>
      <c r="D280" s="34" t="s">
        <v>480</v>
      </c>
      <c r="E280" s="179">
        <v>45922</v>
      </c>
      <c r="G280" t="s">
        <v>715</v>
      </c>
      <c r="I280" s="179">
        <v>45925</v>
      </c>
      <c r="K280" t="s">
        <v>235</v>
      </c>
      <c r="L280" t="s">
        <v>171</v>
      </c>
      <c r="M280" t="s">
        <v>894</v>
      </c>
      <c r="N280" t="s">
        <v>237</v>
      </c>
      <c r="P280" s="193" t="str">
        <f>IF(OR(AND(A280&lt;&gt;"",COUNTIF(Bugs!B:B,A280)&gt;0),AND(B280&lt;&gt;"",COUNTIF(Bugs!A:A,B280)&gt;0)),"Y","")</f>
        <v>Y</v>
      </c>
      <c r="Q280" s="193" t="str">
        <f>IF(OR(
    AND(COUNTIF(Bugs!A:A,B280)&gt;0,ISNUMBER(SEARCH("x",INDEX(Bugs!C:C,MATCH(B280,Bugs!A:A,0))))),
    AND(COUNTIF(Bugs!B:B,B280)&gt;0,ISNUMBER(SEARCH("x",INDEX(Bugs!C:C,MATCH(B280,Bugs!B:B,0))))),
    AND(COUNTIF(Bugs!A:A,B280)&gt;0,ISNUMBER(SEARCH("x",INDEX(Bugs!D:D,MATCH(B280,Bugs!A:A,0))))),
    AND(COUNTIF(Bugs!B:B,B280)&gt;0,ISNUMBER(SEARCH("x",INDEX(Bugs!D:D,MATCH(B280,Bugs!B:B,0)))))
),"Y","")</f>
        <v>Y</v>
      </c>
      <c r="R280">
        <f ca="1">IF(OR(ISNUMBER(MATCH(L280,MasterData!$D$3:$D$18,0)),ISNUMBER(MATCH(L280,MasterData!$C$3:$C$18,0))),
    DATEDIF(E280,I280,"d"),
    DATEDIF(E280,TODAY(),"d"))</f>
        <v>3</v>
      </c>
      <c r="S280">
        <f t="shared" ca="1" si="15"/>
        <v>1</v>
      </c>
      <c r="T280">
        <f t="shared" ca="1" si="16"/>
        <v>0</v>
      </c>
      <c r="U280">
        <f t="shared" ca="1" si="17"/>
        <v>0</v>
      </c>
    </row>
    <row r="281" spans="2:21" x14ac:dyDescent="0.35">
      <c r="B281" t="s">
        <v>895</v>
      </c>
      <c r="D281" s="34">
        <v>7092</v>
      </c>
      <c r="E281" s="179">
        <v>45922</v>
      </c>
      <c r="G281" t="s">
        <v>896</v>
      </c>
      <c r="I281" s="179">
        <v>45927</v>
      </c>
      <c r="K281" t="s">
        <v>241</v>
      </c>
      <c r="L281" t="s">
        <v>171</v>
      </c>
      <c r="M281" t="s">
        <v>897</v>
      </c>
      <c r="N281" t="s">
        <v>237</v>
      </c>
      <c r="P281" s="193" t="str">
        <f>IF(OR(AND(A281&lt;&gt;"",COUNTIF(Bugs!B:B,A281)&gt;0),AND(B281&lt;&gt;"",COUNTIF(Bugs!A:A,B281)&gt;0)),"Y","")</f>
        <v/>
      </c>
      <c r="Q281" s="193" t="str">
        <f>IF(OR(
    AND(COUNTIF(Bugs!A:A,B281)&gt;0,ISNUMBER(SEARCH("x",INDEX(Bugs!C:C,MATCH(B281,Bugs!A:A,0))))),
    AND(COUNTIF(Bugs!B:B,B281)&gt;0,ISNUMBER(SEARCH("x",INDEX(Bugs!C:C,MATCH(B281,Bugs!B:B,0))))),
    AND(COUNTIF(Bugs!A:A,B281)&gt;0,ISNUMBER(SEARCH("x",INDEX(Bugs!D:D,MATCH(B281,Bugs!A:A,0))))),
    AND(COUNTIF(Bugs!B:B,B281)&gt;0,ISNUMBER(SEARCH("x",INDEX(Bugs!D:D,MATCH(B281,Bugs!B:B,0)))))
),"Y","")</f>
        <v/>
      </c>
      <c r="R281">
        <f ca="1">IF(OR(ISNUMBER(MATCH(L281,MasterData!$D$3:$D$18,0)),ISNUMBER(MATCH(L281,MasterData!$C$3:$C$18,0))),
    DATEDIF(E281,I281,"d"),
    DATEDIF(E281,TODAY(),"d"))</f>
        <v>5</v>
      </c>
      <c r="S281">
        <f t="shared" ca="1" si="15"/>
        <v>1</v>
      </c>
      <c r="T281">
        <f t="shared" ca="1" si="16"/>
        <v>0</v>
      </c>
      <c r="U281">
        <f t="shared" ca="1" si="17"/>
        <v>0</v>
      </c>
    </row>
    <row r="282" spans="2:21" x14ac:dyDescent="0.35">
      <c r="B282" t="s">
        <v>57</v>
      </c>
      <c r="D282" s="34" t="s">
        <v>480</v>
      </c>
      <c r="E282" s="179">
        <v>45922</v>
      </c>
      <c r="G282" t="s">
        <v>715</v>
      </c>
      <c r="I282" s="179">
        <v>45923</v>
      </c>
      <c r="K282" t="s">
        <v>235</v>
      </c>
      <c r="L282" t="s">
        <v>171</v>
      </c>
      <c r="M282" t="s">
        <v>898</v>
      </c>
      <c r="N282" t="s">
        <v>237</v>
      </c>
      <c r="P282" s="193" t="str">
        <f>IF(OR(AND(A282&lt;&gt;"",COUNTIF(Bugs!B:B,A282)&gt;0),AND(B282&lt;&gt;"",COUNTIF(Bugs!A:A,B282)&gt;0)),"Y","")</f>
        <v>Y</v>
      </c>
      <c r="Q282" s="193" t="str">
        <f>IF(OR(
    AND(COUNTIF(Bugs!A:A,B282)&gt;0,ISNUMBER(SEARCH("x",INDEX(Bugs!C:C,MATCH(B282,Bugs!A:A,0))))),
    AND(COUNTIF(Bugs!B:B,B282)&gt;0,ISNUMBER(SEARCH("x",INDEX(Bugs!C:C,MATCH(B282,Bugs!B:B,0))))),
    AND(COUNTIF(Bugs!A:A,B282)&gt;0,ISNUMBER(SEARCH("x",INDEX(Bugs!D:D,MATCH(B282,Bugs!A:A,0))))),
    AND(COUNTIF(Bugs!B:B,B282)&gt;0,ISNUMBER(SEARCH("x",INDEX(Bugs!D:D,MATCH(B282,Bugs!B:B,0)))))
),"Y","")</f>
        <v>Y</v>
      </c>
      <c r="R282">
        <f ca="1">IF(OR(ISNUMBER(MATCH(L282,MasterData!$D$3:$D$18,0)),ISNUMBER(MATCH(L282,MasterData!$C$3:$C$18,0))),
    DATEDIF(E282,I282,"d"),
    DATEDIF(E282,TODAY(),"d"))</f>
        <v>1</v>
      </c>
      <c r="S282">
        <f t="shared" ca="1" si="15"/>
        <v>1</v>
      </c>
      <c r="T282">
        <f t="shared" ca="1" si="16"/>
        <v>0</v>
      </c>
      <c r="U282">
        <f t="shared" ca="1" si="17"/>
        <v>0</v>
      </c>
    </row>
    <row r="283" spans="2:21" x14ac:dyDescent="0.35">
      <c r="B283" t="s">
        <v>58</v>
      </c>
      <c r="D283" s="34" t="s">
        <v>717</v>
      </c>
      <c r="E283" s="179">
        <v>45923</v>
      </c>
      <c r="G283" t="s">
        <v>715</v>
      </c>
      <c r="I283" s="179">
        <v>45925</v>
      </c>
      <c r="K283" t="s">
        <v>235</v>
      </c>
      <c r="L283" t="s">
        <v>171</v>
      </c>
      <c r="M283" t="s">
        <v>899</v>
      </c>
      <c r="N283" t="s">
        <v>237</v>
      </c>
      <c r="P283" s="193" t="str">
        <f>IF(OR(AND(A283&lt;&gt;"",COUNTIF(Bugs!B:B,A283)&gt;0),AND(B283&lt;&gt;"",COUNTIF(Bugs!A:A,B283)&gt;0)),"Y","")</f>
        <v>Y</v>
      </c>
      <c r="Q283" s="193" t="str">
        <f>IF(OR(
    AND(COUNTIF(Bugs!A:A,B283)&gt;0,ISNUMBER(SEARCH("x",INDEX(Bugs!C:C,MATCH(B283,Bugs!A:A,0))))),
    AND(COUNTIF(Bugs!B:B,B283)&gt;0,ISNUMBER(SEARCH("x",INDEX(Bugs!C:C,MATCH(B283,Bugs!B:B,0))))),
    AND(COUNTIF(Bugs!A:A,B283)&gt;0,ISNUMBER(SEARCH("x",INDEX(Bugs!D:D,MATCH(B283,Bugs!A:A,0))))),
    AND(COUNTIF(Bugs!B:B,B283)&gt;0,ISNUMBER(SEARCH("x",INDEX(Bugs!D:D,MATCH(B283,Bugs!B:B,0)))))
),"Y","")</f>
        <v>Y</v>
      </c>
      <c r="R283">
        <f ca="1">IF(OR(ISNUMBER(MATCH(L283,MasterData!$D$3:$D$18,0)),ISNUMBER(MATCH(L283,MasterData!$C$3:$C$18,0))),
    DATEDIF(E283,I283,"d"),
    DATEDIF(E283,TODAY(),"d"))</f>
        <v>2</v>
      </c>
      <c r="S283">
        <f t="shared" ca="1" si="15"/>
        <v>1</v>
      </c>
      <c r="T283">
        <f t="shared" ca="1" si="16"/>
        <v>0</v>
      </c>
      <c r="U283">
        <f t="shared" ca="1" si="17"/>
        <v>0</v>
      </c>
    </row>
    <row r="284" spans="2:21" x14ac:dyDescent="0.35">
      <c r="B284" t="s">
        <v>900</v>
      </c>
      <c r="D284" s="34" t="s">
        <v>746</v>
      </c>
      <c r="E284" s="179">
        <v>45924</v>
      </c>
      <c r="G284" t="s">
        <v>886</v>
      </c>
      <c r="I284" s="179">
        <v>45927</v>
      </c>
      <c r="K284" t="s">
        <v>235</v>
      </c>
      <c r="L284" t="s">
        <v>171</v>
      </c>
      <c r="M284" t="s">
        <v>901</v>
      </c>
      <c r="N284" t="s">
        <v>237</v>
      </c>
      <c r="P284" s="193" t="str">
        <f>IF(OR(AND(A284&lt;&gt;"",COUNTIF(Bugs!B:B,A284)&gt;0),AND(B284&lt;&gt;"",COUNTIF(Bugs!A:A,B284)&gt;0)),"Y","")</f>
        <v/>
      </c>
      <c r="Q284" s="193" t="str">
        <f>IF(OR(
    AND(COUNTIF(Bugs!A:A,B284)&gt;0,ISNUMBER(SEARCH("x",INDEX(Bugs!C:C,MATCH(B284,Bugs!A:A,0))))),
    AND(COUNTIF(Bugs!B:B,B284)&gt;0,ISNUMBER(SEARCH("x",INDEX(Bugs!C:C,MATCH(B284,Bugs!B:B,0))))),
    AND(COUNTIF(Bugs!A:A,B284)&gt;0,ISNUMBER(SEARCH("x",INDEX(Bugs!D:D,MATCH(B284,Bugs!A:A,0))))),
    AND(COUNTIF(Bugs!B:B,B284)&gt;0,ISNUMBER(SEARCH("x",INDEX(Bugs!D:D,MATCH(B284,Bugs!B:B,0)))))
),"Y","")</f>
        <v/>
      </c>
      <c r="R284">
        <f ca="1">IF(OR(ISNUMBER(MATCH(L284,MasterData!$D$3:$D$18,0)),ISNUMBER(MATCH(L284,MasterData!$C$3:$C$18,0))),
    DATEDIF(E284,I284,"d"),
    DATEDIF(E284,TODAY(),"d"))</f>
        <v>3</v>
      </c>
      <c r="S284">
        <f t="shared" ca="1" si="15"/>
        <v>1</v>
      </c>
      <c r="T284">
        <f t="shared" ca="1" si="16"/>
        <v>0</v>
      </c>
      <c r="U284">
        <f t="shared" ca="1" si="17"/>
        <v>0</v>
      </c>
    </row>
    <row r="285" spans="2:21" x14ac:dyDescent="0.35">
      <c r="B285" t="s">
        <v>902</v>
      </c>
      <c r="D285" s="34" t="s">
        <v>717</v>
      </c>
      <c r="E285" s="179">
        <v>45924</v>
      </c>
      <c r="G285" t="s">
        <v>816</v>
      </c>
      <c r="I285" s="179">
        <v>45924</v>
      </c>
      <c r="K285" t="s">
        <v>235</v>
      </c>
      <c r="L285" t="s">
        <v>171</v>
      </c>
      <c r="M285" t="s">
        <v>903</v>
      </c>
      <c r="N285" t="s">
        <v>237</v>
      </c>
      <c r="P285" s="193" t="str">
        <f>IF(OR(AND(A285&lt;&gt;"",COUNTIF(Bugs!B:B,A285)&gt;0),AND(B285&lt;&gt;"",COUNTIF(Bugs!A:A,B285)&gt;0)),"Y","")</f>
        <v/>
      </c>
      <c r="Q285" s="193" t="str">
        <f>IF(OR(
    AND(COUNTIF(Bugs!A:A,B285)&gt;0,ISNUMBER(SEARCH("x",INDEX(Bugs!C:C,MATCH(B285,Bugs!A:A,0))))),
    AND(COUNTIF(Bugs!B:B,B285)&gt;0,ISNUMBER(SEARCH("x",INDEX(Bugs!C:C,MATCH(B285,Bugs!B:B,0))))),
    AND(COUNTIF(Bugs!A:A,B285)&gt;0,ISNUMBER(SEARCH("x",INDEX(Bugs!D:D,MATCH(B285,Bugs!A:A,0))))),
    AND(COUNTIF(Bugs!B:B,B285)&gt;0,ISNUMBER(SEARCH("x",INDEX(Bugs!D:D,MATCH(B285,Bugs!B:B,0)))))
),"Y","")</f>
        <v/>
      </c>
      <c r="R285">
        <f ca="1">IF(OR(ISNUMBER(MATCH(L285,MasterData!$D$3:$D$18,0)),ISNUMBER(MATCH(L285,MasterData!$C$3:$C$18,0))),
    DATEDIF(E285,I285,"d"),
    DATEDIF(E285,TODAY(),"d"))</f>
        <v>0</v>
      </c>
      <c r="S285">
        <f t="shared" ca="1" si="15"/>
        <v>1</v>
      </c>
      <c r="T285">
        <f t="shared" ca="1" si="16"/>
        <v>0</v>
      </c>
      <c r="U285">
        <f t="shared" ca="1" si="17"/>
        <v>0</v>
      </c>
    </row>
    <row r="286" spans="2:21" x14ac:dyDescent="0.35">
      <c r="B286" t="s">
        <v>59</v>
      </c>
      <c r="D286" s="34" t="s">
        <v>717</v>
      </c>
      <c r="E286" s="179">
        <v>45924</v>
      </c>
      <c r="G286" t="s">
        <v>715</v>
      </c>
      <c r="I286" s="179">
        <v>45925</v>
      </c>
      <c r="K286" t="s">
        <v>235</v>
      </c>
      <c r="L286" t="s">
        <v>171</v>
      </c>
      <c r="M286" t="s">
        <v>904</v>
      </c>
      <c r="N286" t="s">
        <v>237</v>
      </c>
      <c r="P286" s="193" t="str">
        <f>IF(OR(AND(A286&lt;&gt;"",COUNTIF(Bugs!B:B,A286)&gt;0),AND(B286&lt;&gt;"",COUNTIF(Bugs!A:A,B286)&gt;0)),"Y","")</f>
        <v>Y</v>
      </c>
      <c r="Q286" s="193" t="str">
        <f>IF(OR(
    AND(COUNTIF(Bugs!A:A,B286)&gt;0,ISNUMBER(SEARCH("x",INDEX(Bugs!C:C,MATCH(B286,Bugs!A:A,0))))),
    AND(COUNTIF(Bugs!B:B,B286)&gt;0,ISNUMBER(SEARCH("x",INDEX(Bugs!C:C,MATCH(B286,Bugs!B:B,0))))),
    AND(COUNTIF(Bugs!A:A,B286)&gt;0,ISNUMBER(SEARCH("x",INDEX(Bugs!D:D,MATCH(B286,Bugs!A:A,0))))),
    AND(COUNTIF(Bugs!B:B,B286)&gt;0,ISNUMBER(SEARCH("x",INDEX(Bugs!D:D,MATCH(B286,Bugs!B:B,0)))))
),"Y","")</f>
        <v>Y</v>
      </c>
      <c r="R286">
        <f ca="1">IF(OR(ISNUMBER(MATCH(L286,MasterData!$D$3:$D$18,0)),ISNUMBER(MATCH(L286,MasterData!$C$3:$C$18,0))),
    DATEDIF(E286,I286,"d"),
    DATEDIF(E286,TODAY(),"d"))</f>
        <v>1</v>
      </c>
      <c r="S286">
        <f t="shared" ca="1" si="15"/>
        <v>1</v>
      </c>
      <c r="T286">
        <f t="shared" ca="1" si="16"/>
        <v>0</v>
      </c>
      <c r="U286">
        <f t="shared" ca="1" si="17"/>
        <v>0</v>
      </c>
    </row>
    <row r="287" spans="2:21" x14ac:dyDescent="0.35">
      <c r="B287" t="s">
        <v>60</v>
      </c>
      <c r="D287" s="34">
        <v>3366</v>
      </c>
      <c r="E287" s="179">
        <v>45924</v>
      </c>
      <c r="G287" t="s">
        <v>905</v>
      </c>
      <c r="I287" s="179">
        <v>45926</v>
      </c>
      <c r="K287" t="s">
        <v>235</v>
      </c>
      <c r="L287" t="s">
        <v>169</v>
      </c>
      <c r="M287" t="s">
        <v>906</v>
      </c>
      <c r="N287" t="s">
        <v>237</v>
      </c>
      <c r="P287" s="193" t="str">
        <f>IF(OR(AND(A287&lt;&gt;"",COUNTIF(Bugs!B:B,A287)&gt;0),AND(B287&lt;&gt;"",COUNTIF(Bugs!A:A,B287)&gt;0)),"Y","")</f>
        <v>Y</v>
      </c>
      <c r="Q287" s="193" t="str">
        <f>IF(OR(
    AND(COUNTIF(Bugs!A:A,B287)&gt;0,ISNUMBER(SEARCH("x",INDEX(Bugs!C:C,MATCH(B287,Bugs!A:A,0))))),
    AND(COUNTIF(Bugs!B:B,B287)&gt;0,ISNUMBER(SEARCH("x",INDEX(Bugs!C:C,MATCH(B287,Bugs!B:B,0))))),
    AND(COUNTIF(Bugs!A:A,B287)&gt;0,ISNUMBER(SEARCH("x",INDEX(Bugs!D:D,MATCH(B287,Bugs!A:A,0))))),
    AND(COUNTIF(Bugs!B:B,B287)&gt;0,ISNUMBER(SEARCH("x",INDEX(Bugs!D:D,MATCH(B287,Bugs!B:B,0)))))
),"Y","")</f>
        <v/>
      </c>
      <c r="R287">
        <f ca="1">IF(OR(ISNUMBER(MATCH(L287,MasterData!$D$3:$D$18,0)),ISNUMBER(MATCH(L287,MasterData!$C$3:$C$18,0))),
    DATEDIF(E287,I287,"d"),
    DATEDIF(E287,TODAY(),"d"))</f>
        <v>83</v>
      </c>
      <c r="S287">
        <f t="shared" ca="1" si="15"/>
        <v>0</v>
      </c>
      <c r="T287">
        <f t="shared" ca="1" si="16"/>
        <v>0</v>
      </c>
      <c r="U287">
        <f t="shared" ca="1" si="17"/>
        <v>1</v>
      </c>
    </row>
    <row r="288" spans="2:21" x14ac:dyDescent="0.35">
      <c r="B288" t="s">
        <v>61</v>
      </c>
      <c r="D288" s="34" t="s">
        <v>717</v>
      </c>
      <c r="E288" s="179">
        <v>45924</v>
      </c>
      <c r="G288" t="s">
        <v>715</v>
      </c>
      <c r="I288" s="179">
        <v>45926</v>
      </c>
      <c r="K288" t="s">
        <v>235</v>
      </c>
      <c r="L288" t="s">
        <v>171</v>
      </c>
      <c r="M288" t="s">
        <v>907</v>
      </c>
      <c r="N288" t="s">
        <v>237</v>
      </c>
      <c r="P288" s="193" t="str">
        <f>IF(OR(AND(A288&lt;&gt;"",COUNTIF(Bugs!B:B,A288)&gt;0),AND(B288&lt;&gt;"",COUNTIF(Bugs!A:A,B288)&gt;0)),"Y","")</f>
        <v>Y</v>
      </c>
      <c r="Q288" s="193" t="str">
        <f>IF(OR(
    AND(COUNTIF(Bugs!A:A,B288)&gt;0,ISNUMBER(SEARCH("x",INDEX(Bugs!C:C,MATCH(B288,Bugs!A:A,0))))),
    AND(COUNTIF(Bugs!B:B,B288)&gt;0,ISNUMBER(SEARCH("x",INDEX(Bugs!C:C,MATCH(B288,Bugs!B:B,0))))),
    AND(COUNTIF(Bugs!A:A,B288)&gt;0,ISNUMBER(SEARCH("x",INDEX(Bugs!D:D,MATCH(B288,Bugs!A:A,0))))),
    AND(COUNTIF(Bugs!B:B,B288)&gt;0,ISNUMBER(SEARCH("x",INDEX(Bugs!D:D,MATCH(B288,Bugs!B:B,0)))))
),"Y","")</f>
        <v>Y</v>
      </c>
      <c r="R288">
        <f ca="1">IF(OR(ISNUMBER(MATCH(L288,MasterData!$D$3:$D$18,0)),ISNUMBER(MATCH(L288,MasterData!$C$3:$C$18,0))),
    DATEDIF(E288,I288,"d"),
    DATEDIF(E288,TODAY(),"d"))</f>
        <v>2</v>
      </c>
      <c r="S288">
        <f t="shared" ca="1" si="15"/>
        <v>1</v>
      </c>
      <c r="T288">
        <f t="shared" ca="1" si="16"/>
        <v>0</v>
      </c>
      <c r="U288">
        <f t="shared" ca="1" si="17"/>
        <v>0</v>
      </c>
    </row>
    <row r="289" spans="2:21" x14ac:dyDescent="0.35">
      <c r="B289" t="s">
        <v>62</v>
      </c>
      <c r="D289" s="34" t="s">
        <v>717</v>
      </c>
      <c r="E289" s="179">
        <v>45924</v>
      </c>
      <c r="G289" t="s">
        <v>715</v>
      </c>
      <c r="I289" s="179">
        <v>45925</v>
      </c>
      <c r="K289" t="s">
        <v>235</v>
      </c>
      <c r="L289" t="s">
        <v>171</v>
      </c>
      <c r="M289" t="s">
        <v>908</v>
      </c>
      <c r="N289" t="s">
        <v>237</v>
      </c>
      <c r="P289" s="193" t="str">
        <f>IF(OR(AND(A289&lt;&gt;"",COUNTIF(Bugs!B:B,A289)&gt;0),AND(B289&lt;&gt;"",COUNTIF(Bugs!A:A,B289)&gt;0)),"Y","")</f>
        <v>Y</v>
      </c>
      <c r="Q289" s="193" t="str">
        <f>IF(OR(
    AND(COUNTIF(Bugs!A:A,B289)&gt;0,ISNUMBER(SEARCH("x",INDEX(Bugs!C:C,MATCH(B289,Bugs!A:A,0))))),
    AND(COUNTIF(Bugs!B:B,B289)&gt;0,ISNUMBER(SEARCH("x",INDEX(Bugs!C:C,MATCH(B289,Bugs!B:B,0))))),
    AND(COUNTIF(Bugs!A:A,B289)&gt;0,ISNUMBER(SEARCH("x",INDEX(Bugs!D:D,MATCH(B289,Bugs!A:A,0))))),
    AND(COUNTIF(Bugs!B:B,B289)&gt;0,ISNUMBER(SEARCH("x",INDEX(Bugs!D:D,MATCH(B289,Bugs!B:B,0)))))
),"Y","")</f>
        <v>Y</v>
      </c>
      <c r="R289">
        <f ca="1">IF(OR(ISNUMBER(MATCH(L289,MasterData!$D$3:$D$18,0)),ISNUMBER(MATCH(L289,MasterData!$C$3:$C$18,0))),
    DATEDIF(E289,I289,"d"),
    DATEDIF(E289,TODAY(),"d"))</f>
        <v>1</v>
      </c>
      <c r="S289">
        <f t="shared" ca="1" si="15"/>
        <v>1</v>
      </c>
      <c r="T289">
        <f t="shared" ca="1" si="16"/>
        <v>0</v>
      </c>
      <c r="U289">
        <f t="shared" ca="1" si="17"/>
        <v>0</v>
      </c>
    </row>
    <row r="290" spans="2:21" x14ac:dyDescent="0.35">
      <c r="B290" t="s">
        <v>63</v>
      </c>
      <c r="D290" s="34" t="s">
        <v>480</v>
      </c>
      <c r="E290" s="179">
        <v>45925</v>
      </c>
      <c r="G290" t="s">
        <v>804</v>
      </c>
      <c r="I290" s="179">
        <v>45925</v>
      </c>
      <c r="K290" t="s">
        <v>241</v>
      </c>
      <c r="L290" t="s">
        <v>164</v>
      </c>
      <c r="M290" t="s">
        <v>909</v>
      </c>
      <c r="N290" t="s">
        <v>237</v>
      </c>
      <c r="P290" s="193" t="str">
        <f>IF(OR(AND(A290&lt;&gt;"",COUNTIF(Bugs!B:B,A290)&gt;0),AND(B290&lt;&gt;"",COUNTIF(Bugs!A:A,B290)&gt;0)),"Y","")</f>
        <v>Y</v>
      </c>
      <c r="Q290" s="193" t="str">
        <f>IF(OR(
    AND(COUNTIF(Bugs!A:A,B290)&gt;0,ISNUMBER(SEARCH("x",INDEX(Bugs!C:C,MATCH(B290,Bugs!A:A,0))))),
    AND(COUNTIF(Bugs!B:B,B290)&gt;0,ISNUMBER(SEARCH("x",INDEX(Bugs!C:C,MATCH(B290,Bugs!B:B,0))))),
    AND(COUNTIF(Bugs!A:A,B290)&gt;0,ISNUMBER(SEARCH("x",INDEX(Bugs!D:D,MATCH(B290,Bugs!A:A,0))))),
    AND(COUNTIF(Bugs!B:B,B290)&gt;0,ISNUMBER(SEARCH("x",INDEX(Bugs!D:D,MATCH(B290,Bugs!B:B,0)))))
),"Y","")</f>
        <v/>
      </c>
      <c r="R290">
        <f ca="1">IF(OR(ISNUMBER(MATCH(L290,MasterData!$D$3:$D$18,0)),ISNUMBER(MATCH(L290,MasterData!$C$3:$C$18,0))),
    DATEDIF(E290,I290,"d"),
    DATEDIF(E290,TODAY(),"d"))</f>
        <v>82</v>
      </c>
      <c r="S290">
        <f t="shared" ca="1" si="15"/>
        <v>0</v>
      </c>
      <c r="T290">
        <f t="shared" ca="1" si="16"/>
        <v>0</v>
      </c>
      <c r="U290">
        <f t="shared" ca="1" si="17"/>
        <v>1</v>
      </c>
    </row>
    <row r="291" spans="2:21" x14ac:dyDescent="0.35">
      <c r="B291" t="s">
        <v>910</v>
      </c>
      <c r="D291" s="34">
        <v>3366</v>
      </c>
      <c r="E291" s="179">
        <v>45925</v>
      </c>
      <c r="G291" t="s">
        <v>911</v>
      </c>
      <c r="I291" s="179">
        <v>45926</v>
      </c>
      <c r="K291" t="s">
        <v>235</v>
      </c>
      <c r="L291" t="s">
        <v>171</v>
      </c>
      <c r="M291" t="s">
        <v>912</v>
      </c>
      <c r="N291" t="s">
        <v>237</v>
      </c>
      <c r="P291" s="193" t="str">
        <f>IF(OR(AND(A291&lt;&gt;"",COUNTIF(Bugs!B:B,A291)&gt;0),AND(B291&lt;&gt;"",COUNTIF(Bugs!A:A,B291)&gt;0)),"Y","")</f>
        <v/>
      </c>
      <c r="Q291" s="193" t="str">
        <f>IF(OR(
    AND(COUNTIF(Bugs!A:A,B291)&gt;0,ISNUMBER(SEARCH("x",INDEX(Bugs!C:C,MATCH(B291,Bugs!A:A,0))))),
    AND(COUNTIF(Bugs!B:B,B291)&gt;0,ISNUMBER(SEARCH("x",INDEX(Bugs!C:C,MATCH(B291,Bugs!B:B,0))))),
    AND(COUNTIF(Bugs!A:A,B291)&gt;0,ISNUMBER(SEARCH("x",INDEX(Bugs!D:D,MATCH(B291,Bugs!A:A,0))))),
    AND(COUNTIF(Bugs!B:B,B291)&gt;0,ISNUMBER(SEARCH("x",INDEX(Bugs!D:D,MATCH(B291,Bugs!B:B,0)))))
),"Y","")</f>
        <v/>
      </c>
      <c r="R291">
        <f ca="1">IF(OR(ISNUMBER(MATCH(L291,MasterData!$D$3:$D$18,0)),ISNUMBER(MATCH(L291,MasterData!$C$3:$C$18,0))),
    DATEDIF(E291,I291,"d"),
    DATEDIF(E291,TODAY(),"d"))</f>
        <v>1</v>
      </c>
      <c r="S291">
        <f t="shared" ca="1" si="15"/>
        <v>1</v>
      </c>
      <c r="T291">
        <f t="shared" ca="1" si="16"/>
        <v>0</v>
      </c>
      <c r="U291">
        <f t="shared" ca="1" si="17"/>
        <v>0</v>
      </c>
    </row>
    <row r="292" spans="2:21" x14ac:dyDescent="0.35">
      <c r="B292" t="s">
        <v>64</v>
      </c>
      <c r="D292" s="34" t="s">
        <v>717</v>
      </c>
      <c r="E292" s="179">
        <v>45925</v>
      </c>
      <c r="G292" t="s">
        <v>715</v>
      </c>
      <c r="I292" s="179">
        <v>45926</v>
      </c>
      <c r="K292" t="s">
        <v>235</v>
      </c>
      <c r="L292" t="s">
        <v>171</v>
      </c>
      <c r="M292" t="s">
        <v>913</v>
      </c>
      <c r="N292" t="s">
        <v>237</v>
      </c>
      <c r="P292" s="193" t="str">
        <f>IF(OR(AND(A292&lt;&gt;"",COUNTIF(Bugs!B:B,A292)&gt;0),AND(B292&lt;&gt;"",COUNTIF(Bugs!A:A,B292)&gt;0)),"Y","")</f>
        <v>Y</v>
      </c>
      <c r="Q292" s="193" t="str">
        <f>IF(OR(
    AND(COUNTIF(Bugs!A:A,B292)&gt;0,ISNUMBER(SEARCH("x",INDEX(Bugs!C:C,MATCH(B292,Bugs!A:A,0))))),
    AND(COUNTIF(Bugs!B:B,B292)&gt;0,ISNUMBER(SEARCH("x",INDEX(Bugs!C:C,MATCH(B292,Bugs!B:B,0))))),
    AND(COUNTIF(Bugs!A:A,B292)&gt;0,ISNUMBER(SEARCH("x",INDEX(Bugs!D:D,MATCH(B292,Bugs!A:A,0))))),
    AND(COUNTIF(Bugs!B:B,B292)&gt;0,ISNUMBER(SEARCH("x",INDEX(Bugs!D:D,MATCH(B292,Bugs!B:B,0)))))
),"Y","")</f>
        <v>Y</v>
      </c>
      <c r="R292">
        <f ca="1">IF(OR(ISNUMBER(MATCH(L292,MasterData!$D$3:$D$18,0)),ISNUMBER(MATCH(L292,MasterData!$C$3:$C$18,0))),
    DATEDIF(E292,I292,"d"),
    DATEDIF(E292,TODAY(),"d"))</f>
        <v>1</v>
      </c>
      <c r="S292">
        <f t="shared" ca="1" si="15"/>
        <v>1</v>
      </c>
      <c r="T292">
        <f t="shared" ca="1" si="16"/>
        <v>0</v>
      </c>
      <c r="U292">
        <f t="shared" ca="1" si="17"/>
        <v>0</v>
      </c>
    </row>
    <row r="293" spans="2:21" x14ac:dyDescent="0.35">
      <c r="B293" t="s">
        <v>914</v>
      </c>
      <c r="D293" s="34" t="s">
        <v>746</v>
      </c>
      <c r="E293" s="179">
        <v>45925</v>
      </c>
      <c r="G293" t="s">
        <v>715</v>
      </c>
      <c r="I293" s="179">
        <v>45925</v>
      </c>
      <c r="K293" t="s">
        <v>241</v>
      </c>
      <c r="L293" t="s">
        <v>171</v>
      </c>
      <c r="M293" t="s">
        <v>915</v>
      </c>
      <c r="N293" t="s">
        <v>237</v>
      </c>
      <c r="P293" s="193" t="str">
        <f>IF(OR(AND(A293&lt;&gt;"",COUNTIF(Bugs!B:B,A293)&gt;0),AND(B293&lt;&gt;"",COUNTIF(Bugs!A:A,B293)&gt;0)),"Y","")</f>
        <v/>
      </c>
      <c r="Q293" s="193" t="str">
        <f>IF(OR(
    AND(COUNTIF(Bugs!A:A,B293)&gt;0,ISNUMBER(SEARCH("x",INDEX(Bugs!C:C,MATCH(B293,Bugs!A:A,0))))),
    AND(COUNTIF(Bugs!B:B,B293)&gt;0,ISNUMBER(SEARCH("x",INDEX(Bugs!C:C,MATCH(B293,Bugs!B:B,0))))),
    AND(COUNTIF(Bugs!A:A,B293)&gt;0,ISNUMBER(SEARCH("x",INDEX(Bugs!D:D,MATCH(B293,Bugs!A:A,0))))),
    AND(COUNTIF(Bugs!B:B,B293)&gt;0,ISNUMBER(SEARCH("x",INDEX(Bugs!D:D,MATCH(B293,Bugs!B:B,0)))))
),"Y","")</f>
        <v/>
      </c>
      <c r="R293">
        <f ca="1">IF(OR(ISNUMBER(MATCH(L293,MasterData!$D$3:$D$18,0)),ISNUMBER(MATCH(L293,MasterData!$C$3:$C$18,0))),
    DATEDIF(E293,I293,"d"),
    DATEDIF(E293,TODAY(),"d"))</f>
        <v>0</v>
      </c>
      <c r="S293">
        <f t="shared" ca="1" si="15"/>
        <v>1</v>
      </c>
      <c r="T293">
        <f t="shared" ca="1" si="16"/>
        <v>0</v>
      </c>
      <c r="U293">
        <f t="shared" ca="1" si="17"/>
        <v>0</v>
      </c>
    </row>
    <row r="294" spans="2:21" x14ac:dyDescent="0.35">
      <c r="B294" t="s">
        <v>65</v>
      </c>
      <c r="D294" s="34">
        <v>3014</v>
      </c>
      <c r="E294" s="179">
        <v>45925</v>
      </c>
      <c r="G294" t="s">
        <v>916</v>
      </c>
      <c r="I294" s="179">
        <v>45925</v>
      </c>
      <c r="K294" t="s">
        <v>347</v>
      </c>
      <c r="L294" t="s">
        <v>171</v>
      </c>
      <c r="M294" t="s">
        <v>917</v>
      </c>
      <c r="N294" t="s">
        <v>237</v>
      </c>
      <c r="P294" s="193" t="str">
        <f>IF(OR(AND(A294&lt;&gt;"",COUNTIF(Bugs!B:B,A294)&gt;0),AND(B294&lt;&gt;"",COUNTIF(Bugs!A:A,B294)&gt;0)),"Y","")</f>
        <v>Y</v>
      </c>
      <c r="Q294" s="193" t="str">
        <f>IF(OR(
    AND(COUNTIF(Bugs!A:A,B294)&gt;0,ISNUMBER(SEARCH("x",INDEX(Bugs!C:C,MATCH(B294,Bugs!A:A,0))))),
    AND(COUNTIF(Bugs!B:B,B294)&gt;0,ISNUMBER(SEARCH("x",INDEX(Bugs!C:C,MATCH(B294,Bugs!B:B,0))))),
    AND(COUNTIF(Bugs!A:A,B294)&gt;0,ISNUMBER(SEARCH("x",INDEX(Bugs!D:D,MATCH(B294,Bugs!A:A,0))))),
    AND(COUNTIF(Bugs!B:B,B294)&gt;0,ISNUMBER(SEARCH("x",INDEX(Bugs!D:D,MATCH(B294,Bugs!B:B,0)))))
),"Y","")</f>
        <v>Y</v>
      </c>
      <c r="R294">
        <f ca="1">IF(OR(ISNUMBER(MATCH(L294,MasterData!$D$3:$D$18,0)),ISNUMBER(MATCH(L294,MasterData!$C$3:$C$18,0))),
    DATEDIF(E294,I294,"d"),
    DATEDIF(E294,TODAY(),"d"))</f>
        <v>0</v>
      </c>
      <c r="S294">
        <f t="shared" ca="1" si="15"/>
        <v>1</v>
      </c>
      <c r="T294">
        <f t="shared" ca="1" si="16"/>
        <v>0</v>
      </c>
      <c r="U294">
        <f t="shared" ca="1" si="17"/>
        <v>0</v>
      </c>
    </row>
    <row r="295" spans="2:21" x14ac:dyDescent="0.35">
      <c r="B295" t="s">
        <v>66</v>
      </c>
      <c r="D295" s="34">
        <v>3003</v>
      </c>
      <c r="E295" s="179">
        <v>45925</v>
      </c>
      <c r="G295" t="s">
        <v>853</v>
      </c>
      <c r="I295" s="179">
        <v>45925</v>
      </c>
      <c r="K295" t="s">
        <v>241</v>
      </c>
      <c r="L295" t="s">
        <v>164</v>
      </c>
      <c r="M295" t="s">
        <v>918</v>
      </c>
      <c r="N295" t="s">
        <v>237</v>
      </c>
      <c r="P295" s="193" t="str">
        <f>IF(OR(AND(A295&lt;&gt;"",COUNTIF(Bugs!B:B,A295)&gt;0),AND(B295&lt;&gt;"",COUNTIF(Bugs!A:A,B295)&gt;0)),"Y","")</f>
        <v>Y</v>
      </c>
      <c r="Q295" s="193" t="str">
        <f>IF(OR(
    AND(COUNTIF(Bugs!A:A,B295)&gt;0,ISNUMBER(SEARCH("x",INDEX(Bugs!C:C,MATCH(B295,Bugs!A:A,0))))),
    AND(COUNTIF(Bugs!B:B,B295)&gt;0,ISNUMBER(SEARCH("x",INDEX(Bugs!C:C,MATCH(B295,Bugs!B:B,0))))),
    AND(COUNTIF(Bugs!A:A,B295)&gt;0,ISNUMBER(SEARCH("x",INDEX(Bugs!D:D,MATCH(B295,Bugs!A:A,0))))),
    AND(COUNTIF(Bugs!B:B,B295)&gt;0,ISNUMBER(SEARCH("x",INDEX(Bugs!D:D,MATCH(B295,Bugs!B:B,0)))))
),"Y","")</f>
        <v>Y</v>
      </c>
      <c r="R295">
        <f ca="1">IF(OR(ISNUMBER(MATCH(L295,MasterData!$D$3:$D$18,0)),ISNUMBER(MATCH(L295,MasterData!$C$3:$C$18,0))),
    DATEDIF(E295,I295,"d"),
    DATEDIF(E295,TODAY(),"d"))</f>
        <v>82</v>
      </c>
      <c r="S295">
        <f t="shared" ca="1" si="15"/>
        <v>0</v>
      </c>
      <c r="T295">
        <f t="shared" ca="1" si="16"/>
        <v>0</v>
      </c>
      <c r="U295">
        <f t="shared" ca="1" si="17"/>
        <v>1</v>
      </c>
    </row>
    <row r="296" spans="2:21" x14ac:dyDescent="0.35">
      <c r="B296" t="s">
        <v>919</v>
      </c>
      <c r="D296" s="34">
        <v>3014</v>
      </c>
      <c r="E296" s="179">
        <v>45925</v>
      </c>
      <c r="G296" t="s">
        <v>715</v>
      </c>
      <c r="I296" s="179">
        <v>45926</v>
      </c>
      <c r="K296" t="s">
        <v>235</v>
      </c>
      <c r="L296" t="s">
        <v>171</v>
      </c>
      <c r="M296" t="s">
        <v>920</v>
      </c>
      <c r="N296" t="s">
        <v>237</v>
      </c>
      <c r="P296" s="193" t="str">
        <f>IF(OR(AND(A296&lt;&gt;"",COUNTIF(Bugs!B:B,A296)&gt;0),AND(B296&lt;&gt;"",COUNTIF(Bugs!A:A,B296)&gt;0)),"Y","")</f>
        <v/>
      </c>
      <c r="Q296" s="193" t="str">
        <f>IF(OR(
    AND(COUNTIF(Bugs!A:A,B296)&gt;0,ISNUMBER(SEARCH("x",INDEX(Bugs!C:C,MATCH(B296,Bugs!A:A,0))))),
    AND(COUNTIF(Bugs!B:B,B296)&gt;0,ISNUMBER(SEARCH("x",INDEX(Bugs!C:C,MATCH(B296,Bugs!B:B,0))))),
    AND(COUNTIF(Bugs!A:A,B296)&gt;0,ISNUMBER(SEARCH("x",INDEX(Bugs!D:D,MATCH(B296,Bugs!A:A,0))))),
    AND(COUNTIF(Bugs!B:B,B296)&gt;0,ISNUMBER(SEARCH("x",INDEX(Bugs!D:D,MATCH(B296,Bugs!B:B,0)))))
),"Y","")</f>
        <v/>
      </c>
      <c r="R296">
        <f ca="1">IF(OR(ISNUMBER(MATCH(L296,MasterData!$D$3:$D$18,0)),ISNUMBER(MATCH(L296,MasterData!$C$3:$C$18,0))),
    DATEDIF(E296,I296,"d"),
    DATEDIF(E296,TODAY(),"d"))</f>
        <v>1</v>
      </c>
      <c r="S296">
        <f t="shared" ca="1" si="15"/>
        <v>1</v>
      </c>
      <c r="T296">
        <f t="shared" ca="1" si="16"/>
        <v>0</v>
      </c>
      <c r="U296">
        <f t="shared" ca="1" si="17"/>
        <v>0</v>
      </c>
    </row>
    <row r="297" spans="2:21" x14ac:dyDescent="0.35">
      <c r="B297" t="s">
        <v>921</v>
      </c>
      <c r="D297" s="34">
        <v>3014</v>
      </c>
      <c r="E297" s="179">
        <v>45925</v>
      </c>
      <c r="G297" t="s">
        <v>916</v>
      </c>
      <c r="I297" s="179">
        <v>45926</v>
      </c>
      <c r="K297" t="s">
        <v>347</v>
      </c>
      <c r="L297" t="s">
        <v>171</v>
      </c>
      <c r="M297" t="s">
        <v>922</v>
      </c>
      <c r="N297" t="s">
        <v>237</v>
      </c>
      <c r="P297" s="193" t="str">
        <f>IF(OR(AND(A297&lt;&gt;"",COUNTIF(Bugs!B:B,A297)&gt;0),AND(B297&lt;&gt;"",COUNTIF(Bugs!A:A,B297)&gt;0)),"Y","")</f>
        <v/>
      </c>
      <c r="Q297" s="193" t="str">
        <f>IF(OR(
    AND(COUNTIF(Bugs!A:A,B297)&gt;0,ISNUMBER(SEARCH("x",INDEX(Bugs!C:C,MATCH(B297,Bugs!A:A,0))))),
    AND(COUNTIF(Bugs!B:B,B297)&gt;0,ISNUMBER(SEARCH("x",INDEX(Bugs!C:C,MATCH(B297,Bugs!B:B,0))))),
    AND(COUNTIF(Bugs!A:A,B297)&gt;0,ISNUMBER(SEARCH("x",INDEX(Bugs!D:D,MATCH(B297,Bugs!A:A,0))))),
    AND(COUNTIF(Bugs!B:B,B297)&gt;0,ISNUMBER(SEARCH("x",INDEX(Bugs!D:D,MATCH(B297,Bugs!B:B,0)))))
),"Y","")</f>
        <v/>
      </c>
      <c r="R297">
        <f ca="1">IF(OR(ISNUMBER(MATCH(L297,MasterData!$D$3:$D$18,0)),ISNUMBER(MATCH(L297,MasterData!$C$3:$C$18,0))),
    DATEDIF(E297,I297,"d"),
    DATEDIF(E297,TODAY(),"d"))</f>
        <v>1</v>
      </c>
      <c r="S297">
        <f t="shared" ca="1" si="15"/>
        <v>1</v>
      </c>
      <c r="T297">
        <f t="shared" ca="1" si="16"/>
        <v>0</v>
      </c>
      <c r="U297">
        <f t="shared" ca="1" si="17"/>
        <v>0</v>
      </c>
    </row>
    <row r="298" spans="2:21" x14ac:dyDescent="0.35">
      <c r="B298" t="s">
        <v>923</v>
      </c>
      <c r="D298" s="34">
        <v>3014</v>
      </c>
      <c r="E298" s="179">
        <v>45925</v>
      </c>
      <c r="G298" t="s">
        <v>924</v>
      </c>
      <c r="I298" s="179">
        <v>45926</v>
      </c>
      <c r="K298" t="s">
        <v>235</v>
      </c>
      <c r="L298" t="s">
        <v>171</v>
      </c>
      <c r="M298" t="s">
        <v>925</v>
      </c>
      <c r="N298" t="s">
        <v>237</v>
      </c>
      <c r="P298" s="193" t="str">
        <f>IF(OR(AND(A298&lt;&gt;"",COUNTIF(Bugs!B:B,A298)&gt;0),AND(B298&lt;&gt;"",COUNTIF(Bugs!A:A,B298)&gt;0)),"Y","")</f>
        <v/>
      </c>
      <c r="Q298" s="193" t="str">
        <f>IF(OR(
    AND(COUNTIF(Bugs!A:A,B298)&gt;0,ISNUMBER(SEARCH("x",INDEX(Bugs!C:C,MATCH(B298,Bugs!A:A,0))))),
    AND(COUNTIF(Bugs!B:B,B298)&gt;0,ISNUMBER(SEARCH("x",INDEX(Bugs!C:C,MATCH(B298,Bugs!B:B,0))))),
    AND(COUNTIF(Bugs!A:A,B298)&gt;0,ISNUMBER(SEARCH("x",INDEX(Bugs!D:D,MATCH(B298,Bugs!A:A,0))))),
    AND(COUNTIF(Bugs!B:B,B298)&gt;0,ISNUMBER(SEARCH("x",INDEX(Bugs!D:D,MATCH(B298,Bugs!B:B,0)))))
),"Y","")</f>
        <v/>
      </c>
      <c r="R298">
        <f ca="1">IF(OR(ISNUMBER(MATCH(L298,MasterData!$D$3:$D$18,0)),ISNUMBER(MATCH(L298,MasterData!$C$3:$C$18,0))),
    DATEDIF(E298,I298,"d"),
    DATEDIF(E298,TODAY(),"d"))</f>
        <v>1</v>
      </c>
      <c r="S298">
        <f t="shared" ca="1" si="15"/>
        <v>1</v>
      </c>
      <c r="T298">
        <f t="shared" ca="1" si="16"/>
        <v>0</v>
      </c>
      <c r="U298">
        <f t="shared" ca="1" si="17"/>
        <v>0</v>
      </c>
    </row>
    <row r="299" spans="2:21" x14ac:dyDescent="0.35">
      <c r="B299" t="s">
        <v>67</v>
      </c>
      <c r="D299" s="34" t="s">
        <v>746</v>
      </c>
      <c r="E299" s="179">
        <v>45926</v>
      </c>
      <c r="G299" t="s">
        <v>816</v>
      </c>
      <c r="I299" s="179">
        <v>45938</v>
      </c>
      <c r="K299" t="s">
        <v>235</v>
      </c>
      <c r="L299" t="s">
        <v>171</v>
      </c>
      <c r="M299" t="s">
        <v>926</v>
      </c>
      <c r="N299" t="s">
        <v>237</v>
      </c>
      <c r="P299" s="193" t="str">
        <f>IF(OR(AND(A299&lt;&gt;"",COUNTIF(Bugs!B:B,A299)&gt;0),AND(B299&lt;&gt;"",COUNTIF(Bugs!A:A,B299)&gt;0)),"Y","")</f>
        <v>Y</v>
      </c>
      <c r="Q299" s="193" t="str">
        <f>IF(OR(
    AND(COUNTIF(Bugs!A:A,B299)&gt;0,ISNUMBER(SEARCH("x",INDEX(Bugs!C:C,MATCH(B299,Bugs!A:A,0))))),
    AND(COUNTIF(Bugs!B:B,B299)&gt;0,ISNUMBER(SEARCH("x",INDEX(Bugs!C:C,MATCH(B299,Bugs!B:B,0))))),
    AND(COUNTIF(Bugs!A:A,B299)&gt;0,ISNUMBER(SEARCH("x",INDEX(Bugs!D:D,MATCH(B299,Bugs!A:A,0))))),
    AND(COUNTIF(Bugs!B:B,B299)&gt;0,ISNUMBER(SEARCH("x",INDEX(Bugs!D:D,MATCH(B299,Bugs!B:B,0)))))
),"Y","")</f>
        <v/>
      </c>
      <c r="R299">
        <f ca="1">IF(OR(ISNUMBER(MATCH(L299,MasterData!$D$3:$D$18,0)),ISNUMBER(MATCH(L299,MasterData!$C$3:$C$18,0))),
    DATEDIF(E299,I299,"d"),
    DATEDIF(E299,TODAY(),"d"))</f>
        <v>12</v>
      </c>
      <c r="S299">
        <f t="shared" ca="1" si="15"/>
        <v>0</v>
      </c>
      <c r="T299">
        <f t="shared" ca="1" si="16"/>
        <v>1</v>
      </c>
      <c r="U299">
        <f t="shared" ca="1" si="17"/>
        <v>0</v>
      </c>
    </row>
    <row r="300" spans="2:21" x14ac:dyDescent="0.35">
      <c r="B300" t="s">
        <v>68</v>
      </c>
      <c r="D300" s="34">
        <v>3014</v>
      </c>
      <c r="E300" s="179">
        <v>45926</v>
      </c>
      <c r="G300" t="s">
        <v>715</v>
      </c>
      <c r="I300" s="179">
        <v>45927</v>
      </c>
      <c r="K300" t="s">
        <v>235</v>
      </c>
      <c r="L300" t="s">
        <v>171</v>
      </c>
      <c r="M300" t="s">
        <v>927</v>
      </c>
      <c r="N300" t="s">
        <v>237</v>
      </c>
      <c r="P300" s="193" t="str">
        <f>IF(OR(AND(A300&lt;&gt;"",COUNTIF(Bugs!B:B,A300)&gt;0),AND(B300&lt;&gt;"",COUNTIF(Bugs!A:A,B300)&gt;0)),"Y","")</f>
        <v>Y</v>
      </c>
      <c r="Q300" s="193" t="str">
        <f>IF(OR(
    AND(COUNTIF(Bugs!A:A,B300)&gt;0,ISNUMBER(SEARCH("x",INDEX(Bugs!C:C,MATCH(B300,Bugs!A:A,0))))),
    AND(COUNTIF(Bugs!B:B,B300)&gt;0,ISNUMBER(SEARCH("x",INDEX(Bugs!C:C,MATCH(B300,Bugs!B:B,0))))),
    AND(COUNTIF(Bugs!A:A,B300)&gt;0,ISNUMBER(SEARCH("x",INDEX(Bugs!D:D,MATCH(B300,Bugs!A:A,0))))),
    AND(COUNTIF(Bugs!B:B,B300)&gt;0,ISNUMBER(SEARCH("x",INDEX(Bugs!D:D,MATCH(B300,Bugs!B:B,0)))))
),"Y","")</f>
        <v>Y</v>
      </c>
      <c r="R300">
        <f ca="1">IF(OR(ISNUMBER(MATCH(L300,MasterData!$D$3:$D$18,0)),ISNUMBER(MATCH(L300,MasterData!$C$3:$C$18,0))),
    DATEDIF(E300,I300,"d"),
    DATEDIF(E300,TODAY(),"d"))</f>
        <v>1</v>
      </c>
      <c r="S300">
        <f t="shared" ca="1" si="15"/>
        <v>1</v>
      </c>
      <c r="T300">
        <f t="shared" ca="1" si="16"/>
        <v>0</v>
      </c>
      <c r="U300">
        <f t="shared" ca="1" si="17"/>
        <v>0</v>
      </c>
    </row>
    <row r="301" spans="2:21" x14ac:dyDescent="0.35">
      <c r="B301" t="s">
        <v>928</v>
      </c>
      <c r="D301" s="34">
        <v>3014</v>
      </c>
      <c r="E301" s="179">
        <v>45926</v>
      </c>
      <c r="G301" t="s">
        <v>715</v>
      </c>
      <c r="I301" s="179">
        <v>45926</v>
      </c>
      <c r="K301" t="s">
        <v>235</v>
      </c>
      <c r="L301" t="s">
        <v>171</v>
      </c>
      <c r="M301" t="s">
        <v>929</v>
      </c>
      <c r="N301" t="s">
        <v>237</v>
      </c>
      <c r="P301" s="193" t="str">
        <f>IF(OR(AND(A301&lt;&gt;"",COUNTIF(Bugs!B:B,A301)&gt;0),AND(B301&lt;&gt;"",COUNTIF(Bugs!A:A,B301)&gt;0)),"Y","")</f>
        <v/>
      </c>
      <c r="Q301" s="193" t="str">
        <f>IF(OR(
    AND(COUNTIF(Bugs!A:A,B301)&gt;0,ISNUMBER(SEARCH("x",INDEX(Bugs!C:C,MATCH(B301,Bugs!A:A,0))))),
    AND(COUNTIF(Bugs!B:B,B301)&gt;0,ISNUMBER(SEARCH("x",INDEX(Bugs!C:C,MATCH(B301,Bugs!B:B,0))))),
    AND(COUNTIF(Bugs!A:A,B301)&gt;0,ISNUMBER(SEARCH("x",INDEX(Bugs!D:D,MATCH(B301,Bugs!A:A,0))))),
    AND(COUNTIF(Bugs!B:B,B301)&gt;0,ISNUMBER(SEARCH("x",INDEX(Bugs!D:D,MATCH(B301,Bugs!B:B,0)))))
),"Y","")</f>
        <v/>
      </c>
      <c r="R301">
        <f ca="1">IF(OR(ISNUMBER(MATCH(L301,MasterData!$D$3:$D$18,0)),ISNUMBER(MATCH(L301,MasterData!$C$3:$C$18,0))),
    DATEDIF(E301,I301,"d"),
    DATEDIF(E301,TODAY(),"d"))</f>
        <v>0</v>
      </c>
      <c r="S301">
        <f t="shared" ca="1" si="15"/>
        <v>1</v>
      </c>
      <c r="T301">
        <f t="shared" ca="1" si="16"/>
        <v>0</v>
      </c>
      <c r="U301">
        <f t="shared" ca="1" si="17"/>
        <v>0</v>
      </c>
    </row>
    <row r="302" spans="2:21" x14ac:dyDescent="0.35">
      <c r="B302" t="s">
        <v>69</v>
      </c>
      <c r="D302" s="34">
        <v>3014</v>
      </c>
      <c r="E302" s="179">
        <v>45926</v>
      </c>
      <c r="G302" t="s">
        <v>715</v>
      </c>
      <c r="I302" s="179">
        <v>45926</v>
      </c>
      <c r="K302" t="s">
        <v>235</v>
      </c>
      <c r="L302" t="s">
        <v>164</v>
      </c>
      <c r="M302" t="s">
        <v>930</v>
      </c>
      <c r="N302" t="s">
        <v>237</v>
      </c>
      <c r="P302" s="193" t="str">
        <f>IF(OR(AND(A302&lt;&gt;"",COUNTIF(Bugs!B:B,A302)&gt;0),AND(B302&lt;&gt;"",COUNTIF(Bugs!A:A,B302)&gt;0)),"Y","")</f>
        <v>Y</v>
      </c>
      <c r="Q302" s="193" t="str">
        <f>IF(OR(
    AND(COUNTIF(Bugs!A:A,B302)&gt;0,ISNUMBER(SEARCH("x",INDEX(Bugs!C:C,MATCH(B302,Bugs!A:A,0))))),
    AND(COUNTIF(Bugs!B:B,B302)&gt;0,ISNUMBER(SEARCH("x",INDEX(Bugs!C:C,MATCH(B302,Bugs!B:B,0))))),
    AND(COUNTIF(Bugs!A:A,B302)&gt;0,ISNUMBER(SEARCH("x",INDEX(Bugs!D:D,MATCH(B302,Bugs!A:A,0))))),
    AND(COUNTIF(Bugs!B:B,B302)&gt;0,ISNUMBER(SEARCH("x",INDEX(Bugs!D:D,MATCH(B302,Bugs!B:B,0)))))
),"Y","")</f>
        <v>Y</v>
      </c>
      <c r="R302">
        <f ca="1">IF(OR(ISNUMBER(MATCH(L302,MasterData!$D$3:$D$18,0)),ISNUMBER(MATCH(L302,MasterData!$C$3:$C$18,0))),
    DATEDIF(E302,I302,"d"),
    DATEDIF(E302,TODAY(),"d"))</f>
        <v>81</v>
      </c>
      <c r="S302">
        <f t="shared" ca="1" si="15"/>
        <v>0</v>
      </c>
      <c r="T302">
        <f t="shared" ca="1" si="16"/>
        <v>0</v>
      </c>
      <c r="U302">
        <f t="shared" ca="1" si="17"/>
        <v>1</v>
      </c>
    </row>
    <row r="303" spans="2:21" x14ac:dyDescent="0.35">
      <c r="B303" t="s">
        <v>70</v>
      </c>
      <c r="D303" s="34">
        <v>3014</v>
      </c>
      <c r="E303" s="179">
        <v>45927</v>
      </c>
      <c r="G303" t="s">
        <v>715</v>
      </c>
      <c r="I303" s="179">
        <v>45927</v>
      </c>
      <c r="K303" t="s">
        <v>235</v>
      </c>
      <c r="L303" t="s">
        <v>164</v>
      </c>
      <c r="M303" t="s">
        <v>931</v>
      </c>
      <c r="N303" t="s">
        <v>237</v>
      </c>
      <c r="P303" s="193" t="str">
        <f>IF(OR(AND(A303&lt;&gt;"",COUNTIF(Bugs!B:B,A303)&gt;0),AND(B303&lt;&gt;"",COUNTIF(Bugs!A:A,B303)&gt;0)),"Y","")</f>
        <v>Y</v>
      </c>
      <c r="Q303" s="193" t="str">
        <f>IF(OR(
    AND(COUNTIF(Bugs!A:A,B303)&gt;0,ISNUMBER(SEARCH("x",INDEX(Bugs!C:C,MATCH(B303,Bugs!A:A,0))))),
    AND(COUNTIF(Bugs!B:B,B303)&gt;0,ISNUMBER(SEARCH("x",INDEX(Bugs!C:C,MATCH(B303,Bugs!B:B,0))))),
    AND(COUNTIF(Bugs!A:A,B303)&gt;0,ISNUMBER(SEARCH("x",INDEX(Bugs!D:D,MATCH(B303,Bugs!A:A,0))))),
    AND(COUNTIF(Bugs!B:B,B303)&gt;0,ISNUMBER(SEARCH("x",INDEX(Bugs!D:D,MATCH(B303,Bugs!B:B,0)))))
),"Y","")</f>
        <v>Y</v>
      </c>
      <c r="R303">
        <f ca="1">IF(OR(ISNUMBER(MATCH(L303,MasterData!$D$3:$D$18,0)),ISNUMBER(MATCH(L303,MasterData!$C$3:$C$18,0))),
    DATEDIF(E303,I303,"d"),
    DATEDIF(E303,TODAY(),"d"))</f>
        <v>80</v>
      </c>
      <c r="S303">
        <f t="shared" ca="1" si="15"/>
        <v>0</v>
      </c>
      <c r="T303">
        <f t="shared" ca="1" si="16"/>
        <v>0</v>
      </c>
      <c r="U303">
        <f t="shared" ca="1" si="17"/>
        <v>1</v>
      </c>
    </row>
    <row r="304" spans="2:21" x14ac:dyDescent="0.35">
      <c r="B304" t="s">
        <v>932</v>
      </c>
      <c r="D304" s="34">
        <v>3014</v>
      </c>
      <c r="E304" s="179">
        <v>45927</v>
      </c>
      <c r="G304" t="s">
        <v>715</v>
      </c>
      <c r="I304" s="179">
        <v>45930</v>
      </c>
      <c r="K304" t="s">
        <v>235</v>
      </c>
      <c r="L304" t="s">
        <v>171</v>
      </c>
      <c r="M304" t="s">
        <v>933</v>
      </c>
      <c r="N304" t="s">
        <v>237</v>
      </c>
      <c r="P304" s="193" t="str">
        <f>IF(OR(AND(A304&lt;&gt;"",COUNTIF(Bugs!B:B,A304)&gt;0),AND(B304&lt;&gt;"",COUNTIF(Bugs!A:A,B304)&gt;0)),"Y","")</f>
        <v/>
      </c>
      <c r="Q304" s="193" t="str">
        <f>IF(OR(
    AND(COUNTIF(Bugs!A:A,B304)&gt;0,ISNUMBER(SEARCH("x",INDEX(Bugs!C:C,MATCH(B304,Bugs!A:A,0))))),
    AND(COUNTIF(Bugs!B:B,B304)&gt;0,ISNUMBER(SEARCH("x",INDEX(Bugs!C:C,MATCH(B304,Bugs!B:B,0))))),
    AND(COUNTIF(Bugs!A:A,B304)&gt;0,ISNUMBER(SEARCH("x",INDEX(Bugs!D:D,MATCH(B304,Bugs!A:A,0))))),
    AND(COUNTIF(Bugs!B:B,B304)&gt;0,ISNUMBER(SEARCH("x",INDEX(Bugs!D:D,MATCH(B304,Bugs!B:B,0)))))
),"Y","")</f>
        <v/>
      </c>
      <c r="R304">
        <f ca="1">IF(OR(ISNUMBER(MATCH(L304,MasterData!$D$3:$D$18,0)),ISNUMBER(MATCH(L304,MasterData!$C$3:$C$18,0))),
    DATEDIF(E304,I304,"d"),
    DATEDIF(E304,TODAY(),"d"))</f>
        <v>3</v>
      </c>
      <c r="S304">
        <f t="shared" ca="1" si="15"/>
        <v>1</v>
      </c>
      <c r="T304">
        <f t="shared" ca="1" si="16"/>
        <v>0</v>
      </c>
      <c r="U304">
        <f t="shared" ca="1" si="17"/>
        <v>0</v>
      </c>
    </row>
    <row r="305" spans="2:21" x14ac:dyDescent="0.35">
      <c r="B305" t="s">
        <v>71</v>
      </c>
      <c r="D305" s="34">
        <v>3014</v>
      </c>
      <c r="E305" s="179">
        <v>45928</v>
      </c>
      <c r="G305" t="s">
        <v>715</v>
      </c>
      <c r="I305" s="179">
        <v>45939</v>
      </c>
      <c r="K305" t="s">
        <v>235</v>
      </c>
      <c r="L305" t="s">
        <v>171</v>
      </c>
      <c r="M305" t="s">
        <v>934</v>
      </c>
      <c r="N305" t="s">
        <v>237</v>
      </c>
      <c r="P305" s="193" t="str">
        <f>IF(OR(AND(A305&lt;&gt;"",COUNTIF(Bugs!B:B,A305)&gt;0),AND(B305&lt;&gt;"",COUNTIF(Bugs!A:A,B305)&gt;0)),"Y","")</f>
        <v>Y</v>
      </c>
      <c r="Q305" s="193" t="str">
        <f>IF(OR(
    AND(COUNTIF(Bugs!A:A,B305)&gt;0,ISNUMBER(SEARCH("x",INDEX(Bugs!C:C,MATCH(B305,Bugs!A:A,0))))),
    AND(COUNTIF(Bugs!B:B,B305)&gt;0,ISNUMBER(SEARCH("x",INDEX(Bugs!C:C,MATCH(B305,Bugs!B:B,0))))),
    AND(COUNTIF(Bugs!A:A,B305)&gt;0,ISNUMBER(SEARCH("x",INDEX(Bugs!D:D,MATCH(B305,Bugs!A:A,0))))),
    AND(COUNTIF(Bugs!B:B,B305)&gt;0,ISNUMBER(SEARCH("x",INDEX(Bugs!D:D,MATCH(B305,Bugs!B:B,0)))))
),"Y","")</f>
        <v/>
      </c>
      <c r="R305">
        <f ca="1">IF(OR(ISNUMBER(MATCH(L305,MasterData!$D$3:$D$18,0)),ISNUMBER(MATCH(L305,MasterData!$C$3:$C$18,0))),
    DATEDIF(E305,I305,"d"),
    DATEDIF(E305,TODAY(),"d"))</f>
        <v>11</v>
      </c>
      <c r="S305">
        <f t="shared" ca="1" si="15"/>
        <v>0</v>
      </c>
      <c r="T305">
        <f t="shared" ca="1" si="16"/>
        <v>1</v>
      </c>
      <c r="U305">
        <f t="shared" ca="1" si="17"/>
        <v>0</v>
      </c>
    </row>
    <row r="306" spans="2:21" x14ac:dyDescent="0.35">
      <c r="B306" t="s">
        <v>72</v>
      </c>
      <c r="D306" s="34">
        <v>3014</v>
      </c>
      <c r="E306" s="179">
        <v>45928</v>
      </c>
      <c r="G306" t="s">
        <v>715</v>
      </c>
      <c r="I306" s="179">
        <v>45929</v>
      </c>
      <c r="K306" t="s">
        <v>235</v>
      </c>
      <c r="L306" t="s">
        <v>171</v>
      </c>
      <c r="M306" t="s">
        <v>935</v>
      </c>
      <c r="N306" t="s">
        <v>237</v>
      </c>
      <c r="P306" s="193" t="str">
        <f>IF(OR(AND(A306&lt;&gt;"",COUNTIF(Bugs!B:B,A306)&gt;0),AND(B306&lt;&gt;"",COUNTIF(Bugs!A:A,B306)&gt;0)),"Y","")</f>
        <v>Y</v>
      </c>
      <c r="Q306" s="193" t="str">
        <f>IF(OR(
    AND(COUNTIF(Bugs!A:A,B306)&gt;0,ISNUMBER(SEARCH("x",INDEX(Bugs!C:C,MATCH(B306,Bugs!A:A,0))))),
    AND(COUNTIF(Bugs!B:B,B306)&gt;0,ISNUMBER(SEARCH("x",INDEX(Bugs!C:C,MATCH(B306,Bugs!B:B,0))))),
    AND(COUNTIF(Bugs!A:A,B306)&gt;0,ISNUMBER(SEARCH("x",INDEX(Bugs!D:D,MATCH(B306,Bugs!A:A,0))))),
    AND(COUNTIF(Bugs!B:B,B306)&gt;0,ISNUMBER(SEARCH("x",INDEX(Bugs!D:D,MATCH(B306,Bugs!B:B,0)))))
),"Y","")</f>
        <v/>
      </c>
      <c r="R306">
        <f ca="1">IF(OR(ISNUMBER(MATCH(L306,MasterData!$D$3:$D$18,0)),ISNUMBER(MATCH(L306,MasterData!$C$3:$C$18,0))),
    DATEDIF(E306,I306,"d"),
    DATEDIF(E306,TODAY(),"d"))</f>
        <v>1</v>
      </c>
      <c r="S306">
        <f t="shared" ca="1" si="15"/>
        <v>1</v>
      </c>
      <c r="T306">
        <f t="shared" ca="1" si="16"/>
        <v>0</v>
      </c>
      <c r="U306">
        <f t="shared" ca="1" si="17"/>
        <v>0</v>
      </c>
    </row>
    <row r="307" spans="2:21" x14ac:dyDescent="0.35">
      <c r="B307" t="s">
        <v>73</v>
      </c>
      <c r="D307" s="34">
        <v>3014</v>
      </c>
      <c r="E307" s="179">
        <v>45928</v>
      </c>
      <c r="G307" t="s">
        <v>804</v>
      </c>
      <c r="I307" s="179">
        <v>45930</v>
      </c>
      <c r="K307" t="s">
        <v>235</v>
      </c>
      <c r="L307" t="s">
        <v>171</v>
      </c>
      <c r="M307" t="s">
        <v>936</v>
      </c>
      <c r="N307" t="s">
        <v>237</v>
      </c>
      <c r="P307" s="193" t="str">
        <f>IF(OR(AND(A307&lt;&gt;"",COUNTIF(Bugs!B:B,A307)&gt;0),AND(B307&lt;&gt;"",COUNTIF(Bugs!A:A,B307)&gt;0)),"Y","")</f>
        <v>Y</v>
      </c>
      <c r="Q307" s="193" t="str">
        <f>IF(OR(
    AND(COUNTIF(Bugs!A:A,B307)&gt;0,ISNUMBER(SEARCH("x",INDEX(Bugs!C:C,MATCH(B307,Bugs!A:A,0))))),
    AND(COUNTIF(Bugs!B:B,B307)&gt;0,ISNUMBER(SEARCH("x",INDEX(Bugs!C:C,MATCH(B307,Bugs!B:B,0))))),
    AND(COUNTIF(Bugs!A:A,B307)&gt;0,ISNUMBER(SEARCH("x",INDEX(Bugs!D:D,MATCH(B307,Bugs!A:A,0))))),
    AND(COUNTIF(Bugs!B:B,B307)&gt;0,ISNUMBER(SEARCH("x",INDEX(Bugs!D:D,MATCH(B307,Bugs!B:B,0)))))
),"Y","")</f>
        <v/>
      </c>
      <c r="R307">
        <f ca="1">IF(OR(ISNUMBER(MATCH(L307,MasterData!$D$3:$D$18,0)),ISNUMBER(MATCH(L307,MasterData!$C$3:$C$18,0))),
    DATEDIF(E307,I307,"d"),
    DATEDIF(E307,TODAY(),"d"))</f>
        <v>2</v>
      </c>
      <c r="S307">
        <f t="shared" ca="1" si="15"/>
        <v>1</v>
      </c>
      <c r="T307">
        <f t="shared" ca="1" si="16"/>
        <v>0</v>
      </c>
      <c r="U307">
        <f t="shared" ca="1" si="17"/>
        <v>0</v>
      </c>
    </row>
    <row r="308" spans="2:21" x14ac:dyDescent="0.35">
      <c r="B308" t="s">
        <v>74</v>
      </c>
      <c r="D308" s="34">
        <v>3014</v>
      </c>
      <c r="E308" s="179">
        <v>45929</v>
      </c>
      <c r="G308" t="s">
        <v>834</v>
      </c>
      <c r="I308" s="179">
        <v>45929</v>
      </c>
      <c r="K308" t="s">
        <v>241</v>
      </c>
      <c r="L308" t="s">
        <v>171</v>
      </c>
      <c r="M308" t="s">
        <v>937</v>
      </c>
      <c r="N308" t="s">
        <v>237</v>
      </c>
      <c r="P308" s="193" t="str">
        <f>IF(OR(AND(A308&lt;&gt;"",COUNTIF(Bugs!B:B,A308)&gt;0),AND(B308&lt;&gt;"",COUNTIF(Bugs!A:A,B308)&gt;0)),"Y","")</f>
        <v>Y</v>
      </c>
      <c r="Q308" s="193" t="str">
        <f>IF(OR(
    AND(COUNTIF(Bugs!A:A,B308)&gt;0,ISNUMBER(SEARCH("x",INDEX(Bugs!C:C,MATCH(B308,Bugs!A:A,0))))),
    AND(COUNTIF(Bugs!B:B,B308)&gt;0,ISNUMBER(SEARCH("x",INDEX(Bugs!C:C,MATCH(B308,Bugs!B:B,0))))),
    AND(COUNTIF(Bugs!A:A,B308)&gt;0,ISNUMBER(SEARCH("x",INDEX(Bugs!D:D,MATCH(B308,Bugs!A:A,0))))),
    AND(COUNTIF(Bugs!B:B,B308)&gt;0,ISNUMBER(SEARCH("x",INDEX(Bugs!D:D,MATCH(B308,Bugs!B:B,0)))))
),"Y","")</f>
        <v/>
      </c>
      <c r="R308">
        <f ca="1">IF(OR(ISNUMBER(MATCH(L308,MasterData!$D$3:$D$18,0)),ISNUMBER(MATCH(L308,MasterData!$C$3:$C$18,0))),
    DATEDIF(E308,I308,"d"),
    DATEDIF(E308,TODAY(),"d"))</f>
        <v>0</v>
      </c>
      <c r="S308">
        <f t="shared" ca="1" si="15"/>
        <v>1</v>
      </c>
      <c r="T308">
        <f t="shared" ca="1" si="16"/>
        <v>0</v>
      </c>
      <c r="U308">
        <f t="shared" ca="1" si="17"/>
        <v>0</v>
      </c>
    </row>
    <row r="309" spans="2:21" x14ac:dyDescent="0.35">
      <c r="B309" t="s">
        <v>75</v>
      </c>
      <c r="D309" s="34">
        <v>3014</v>
      </c>
      <c r="E309" s="179">
        <v>45929</v>
      </c>
      <c r="G309" t="s">
        <v>715</v>
      </c>
      <c r="I309" s="179">
        <v>45929</v>
      </c>
      <c r="K309" t="s">
        <v>241</v>
      </c>
      <c r="L309" t="s">
        <v>171</v>
      </c>
      <c r="M309" t="s">
        <v>938</v>
      </c>
      <c r="N309" t="s">
        <v>237</v>
      </c>
      <c r="P309" s="193" t="str">
        <f>IF(OR(AND(A309&lt;&gt;"",COUNTIF(Bugs!B:B,A309)&gt;0),AND(B309&lt;&gt;"",COUNTIF(Bugs!A:A,B309)&gt;0)),"Y","")</f>
        <v>Y</v>
      </c>
      <c r="Q309" s="193" t="str">
        <f>IF(OR(
    AND(COUNTIF(Bugs!A:A,B309)&gt;0,ISNUMBER(SEARCH("x",INDEX(Bugs!C:C,MATCH(B309,Bugs!A:A,0))))),
    AND(COUNTIF(Bugs!B:B,B309)&gt;0,ISNUMBER(SEARCH("x",INDEX(Bugs!C:C,MATCH(B309,Bugs!B:B,0))))),
    AND(COUNTIF(Bugs!A:A,B309)&gt;0,ISNUMBER(SEARCH("x",INDEX(Bugs!D:D,MATCH(B309,Bugs!A:A,0))))),
    AND(COUNTIF(Bugs!B:B,B309)&gt;0,ISNUMBER(SEARCH("x",INDEX(Bugs!D:D,MATCH(B309,Bugs!B:B,0)))))
),"Y","")</f>
        <v/>
      </c>
      <c r="R309">
        <f ca="1">IF(OR(ISNUMBER(MATCH(L309,MasterData!$D$3:$D$18,0)),ISNUMBER(MATCH(L309,MasterData!$C$3:$C$18,0))),
    DATEDIF(E309,I309,"d"),
    DATEDIF(E309,TODAY(),"d"))</f>
        <v>0</v>
      </c>
      <c r="S309">
        <f t="shared" ca="1" si="15"/>
        <v>1</v>
      </c>
      <c r="T309">
        <f t="shared" ca="1" si="16"/>
        <v>0</v>
      </c>
      <c r="U309">
        <f t="shared" ca="1" si="17"/>
        <v>0</v>
      </c>
    </row>
    <row r="310" spans="2:21" x14ac:dyDescent="0.35">
      <c r="B310" t="s">
        <v>76</v>
      </c>
      <c r="D310" s="34">
        <v>3014</v>
      </c>
      <c r="E310" s="179">
        <v>45929</v>
      </c>
      <c r="G310" t="s">
        <v>715</v>
      </c>
      <c r="I310" s="179">
        <v>45929</v>
      </c>
      <c r="K310" t="s">
        <v>235</v>
      </c>
      <c r="L310" t="s">
        <v>171</v>
      </c>
      <c r="M310" t="s">
        <v>939</v>
      </c>
      <c r="N310" t="s">
        <v>237</v>
      </c>
      <c r="P310" s="193" t="str">
        <f>IF(OR(AND(A310&lt;&gt;"",COUNTIF(Bugs!B:B,A310)&gt;0),AND(B310&lt;&gt;"",COUNTIF(Bugs!A:A,B310)&gt;0)),"Y","")</f>
        <v>Y</v>
      </c>
      <c r="Q310" s="193" t="str">
        <f>IF(OR(
    AND(COUNTIF(Bugs!A:A,B310)&gt;0,ISNUMBER(SEARCH("x",INDEX(Bugs!C:C,MATCH(B310,Bugs!A:A,0))))),
    AND(COUNTIF(Bugs!B:B,B310)&gt;0,ISNUMBER(SEARCH("x",INDEX(Bugs!C:C,MATCH(B310,Bugs!B:B,0))))),
    AND(COUNTIF(Bugs!A:A,B310)&gt;0,ISNUMBER(SEARCH("x",INDEX(Bugs!D:D,MATCH(B310,Bugs!A:A,0))))),
    AND(COUNTIF(Bugs!B:B,B310)&gt;0,ISNUMBER(SEARCH("x",INDEX(Bugs!D:D,MATCH(B310,Bugs!B:B,0)))))
),"Y","")</f>
        <v/>
      </c>
      <c r="R310">
        <f ca="1">IF(OR(ISNUMBER(MATCH(L310,MasterData!$D$3:$D$18,0)),ISNUMBER(MATCH(L310,MasterData!$C$3:$C$18,0))),
    DATEDIF(E310,I310,"d"),
    DATEDIF(E310,TODAY(),"d"))</f>
        <v>0</v>
      </c>
      <c r="S310">
        <f t="shared" ca="1" si="15"/>
        <v>1</v>
      </c>
      <c r="T310">
        <f t="shared" ca="1" si="16"/>
        <v>0</v>
      </c>
      <c r="U310">
        <f t="shared" ca="1" si="17"/>
        <v>0</v>
      </c>
    </row>
    <row r="311" spans="2:21" x14ac:dyDescent="0.35">
      <c r="B311" t="s">
        <v>77</v>
      </c>
      <c r="D311" s="34" t="s">
        <v>746</v>
      </c>
      <c r="E311" s="179">
        <v>45929</v>
      </c>
      <c r="G311" t="s">
        <v>940</v>
      </c>
      <c r="I311" s="179">
        <v>45933</v>
      </c>
      <c r="K311" t="s">
        <v>235</v>
      </c>
      <c r="L311" t="s">
        <v>171</v>
      </c>
      <c r="M311" t="s">
        <v>941</v>
      </c>
      <c r="N311" t="s">
        <v>237</v>
      </c>
      <c r="P311" s="193" t="str">
        <f>IF(OR(AND(A311&lt;&gt;"",COUNTIF(Bugs!B:B,A311)&gt;0),AND(B311&lt;&gt;"",COUNTIF(Bugs!A:A,B311)&gt;0)),"Y","")</f>
        <v>Y</v>
      </c>
      <c r="Q311" s="193" t="str">
        <f>IF(OR(
    AND(COUNTIF(Bugs!A:A,B311)&gt;0,ISNUMBER(SEARCH("x",INDEX(Bugs!C:C,MATCH(B311,Bugs!A:A,0))))),
    AND(COUNTIF(Bugs!B:B,B311)&gt;0,ISNUMBER(SEARCH("x",INDEX(Bugs!C:C,MATCH(B311,Bugs!B:B,0))))),
    AND(COUNTIF(Bugs!A:A,B311)&gt;0,ISNUMBER(SEARCH("x",INDEX(Bugs!D:D,MATCH(B311,Bugs!A:A,0))))),
    AND(COUNTIF(Bugs!B:B,B311)&gt;0,ISNUMBER(SEARCH("x",INDEX(Bugs!D:D,MATCH(B311,Bugs!B:B,0)))))
),"Y","")</f>
        <v/>
      </c>
      <c r="R311">
        <f ca="1">IF(OR(ISNUMBER(MATCH(L311,MasterData!$D$3:$D$18,0)),ISNUMBER(MATCH(L311,MasterData!$C$3:$C$18,0))),
    DATEDIF(E311,I311,"d"),
    DATEDIF(E311,TODAY(),"d"))</f>
        <v>4</v>
      </c>
      <c r="S311">
        <f t="shared" ca="1" si="15"/>
        <v>1</v>
      </c>
      <c r="T311">
        <f t="shared" ca="1" si="16"/>
        <v>0</v>
      </c>
      <c r="U311">
        <f t="shared" ca="1" si="17"/>
        <v>0</v>
      </c>
    </row>
    <row r="312" spans="2:21" x14ac:dyDescent="0.35">
      <c r="B312" t="s">
        <v>78</v>
      </c>
      <c r="D312" s="34" t="s">
        <v>746</v>
      </c>
      <c r="E312" s="179">
        <v>45929</v>
      </c>
      <c r="G312" t="s">
        <v>816</v>
      </c>
      <c r="I312" s="179">
        <v>45931</v>
      </c>
      <c r="K312" t="s">
        <v>235</v>
      </c>
      <c r="L312" t="s">
        <v>171</v>
      </c>
      <c r="M312" t="s">
        <v>942</v>
      </c>
      <c r="N312" t="s">
        <v>237</v>
      </c>
      <c r="P312" s="193" t="str">
        <f>IF(OR(AND(A312&lt;&gt;"",COUNTIF(Bugs!B:B,A312)&gt;0),AND(B312&lt;&gt;"",COUNTIF(Bugs!A:A,B312)&gt;0)),"Y","")</f>
        <v>Y</v>
      </c>
      <c r="Q312" s="193" t="str">
        <f>IF(OR(
    AND(COUNTIF(Bugs!A:A,B312)&gt;0,ISNUMBER(SEARCH("x",INDEX(Bugs!C:C,MATCH(B312,Bugs!A:A,0))))),
    AND(COUNTIF(Bugs!B:B,B312)&gt;0,ISNUMBER(SEARCH("x",INDEX(Bugs!C:C,MATCH(B312,Bugs!B:B,0))))),
    AND(COUNTIF(Bugs!A:A,B312)&gt;0,ISNUMBER(SEARCH("x",INDEX(Bugs!D:D,MATCH(B312,Bugs!A:A,0))))),
    AND(COUNTIF(Bugs!B:B,B312)&gt;0,ISNUMBER(SEARCH("x",INDEX(Bugs!D:D,MATCH(B312,Bugs!B:B,0)))))
),"Y","")</f>
        <v/>
      </c>
      <c r="R312">
        <f ca="1">IF(OR(ISNUMBER(MATCH(L312,MasterData!$D$3:$D$18,0)),ISNUMBER(MATCH(L312,MasterData!$C$3:$C$18,0))),
    DATEDIF(E312,I312,"d"),
    DATEDIF(E312,TODAY(),"d"))</f>
        <v>2</v>
      </c>
      <c r="S312">
        <f t="shared" ca="1" si="15"/>
        <v>1</v>
      </c>
      <c r="T312">
        <f t="shared" ca="1" si="16"/>
        <v>0</v>
      </c>
      <c r="U312">
        <f t="shared" ca="1" si="17"/>
        <v>0</v>
      </c>
    </row>
    <row r="313" spans="2:21" x14ac:dyDescent="0.35">
      <c r="B313" t="s">
        <v>79</v>
      </c>
      <c r="D313" s="34">
        <v>3014</v>
      </c>
      <c r="E313" s="179">
        <v>45929</v>
      </c>
      <c r="G313" t="s">
        <v>804</v>
      </c>
      <c r="I313" s="179">
        <v>45929</v>
      </c>
      <c r="K313" t="s">
        <v>241</v>
      </c>
      <c r="L313" t="s">
        <v>164</v>
      </c>
      <c r="M313" t="s">
        <v>943</v>
      </c>
      <c r="N313" t="s">
        <v>237</v>
      </c>
      <c r="P313" s="193" t="str">
        <f>IF(OR(AND(A313&lt;&gt;"",COUNTIF(Bugs!B:B,A313)&gt;0),AND(B313&lt;&gt;"",COUNTIF(Bugs!A:A,B313)&gt;0)),"Y","")</f>
        <v>Y</v>
      </c>
      <c r="Q313" s="193" t="str">
        <f>IF(OR(
    AND(COUNTIF(Bugs!A:A,B313)&gt;0,ISNUMBER(SEARCH("x",INDEX(Bugs!C:C,MATCH(B313,Bugs!A:A,0))))),
    AND(COUNTIF(Bugs!B:B,B313)&gt;0,ISNUMBER(SEARCH("x",INDEX(Bugs!C:C,MATCH(B313,Bugs!B:B,0))))),
    AND(COUNTIF(Bugs!A:A,B313)&gt;0,ISNUMBER(SEARCH("x",INDEX(Bugs!D:D,MATCH(B313,Bugs!A:A,0))))),
    AND(COUNTIF(Bugs!B:B,B313)&gt;0,ISNUMBER(SEARCH("x",INDEX(Bugs!D:D,MATCH(B313,Bugs!B:B,0)))))
),"Y","")</f>
        <v>Y</v>
      </c>
      <c r="R313">
        <f ca="1">IF(OR(ISNUMBER(MATCH(L313,MasterData!$D$3:$D$18,0)),ISNUMBER(MATCH(L313,MasterData!$C$3:$C$18,0))),
    DATEDIF(E313,I313,"d"),
    DATEDIF(E313,TODAY(),"d"))</f>
        <v>78</v>
      </c>
      <c r="S313">
        <f t="shared" ca="1" si="15"/>
        <v>0</v>
      </c>
      <c r="T313">
        <f t="shared" ca="1" si="16"/>
        <v>0</v>
      </c>
      <c r="U313">
        <f t="shared" ca="1" si="17"/>
        <v>1</v>
      </c>
    </row>
    <row r="314" spans="2:21" x14ac:dyDescent="0.35">
      <c r="B314" t="s">
        <v>80</v>
      </c>
      <c r="D314" s="34">
        <v>3014</v>
      </c>
      <c r="E314" s="179">
        <v>45929</v>
      </c>
      <c r="G314" t="s">
        <v>804</v>
      </c>
      <c r="I314" s="179">
        <v>45929</v>
      </c>
      <c r="K314" t="s">
        <v>241</v>
      </c>
      <c r="L314" t="s">
        <v>164</v>
      </c>
      <c r="M314" t="s">
        <v>944</v>
      </c>
      <c r="N314" t="s">
        <v>237</v>
      </c>
      <c r="P314" s="193" t="str">
        <f>IF(OR(AND(A314&lt;&gt;"",COUNTIF(Bugs!B:B,A314)&gt;0),AND(B314&lt;&gt;"",COUNTIF(Bugs!A:A,B314)&gt;0)),"Y","")</f>
        <v>Y</v>
      </c>
      <c r="Q314" s="193" t="str">
        <f>IF(OR(
    AND(COUNTIF(Bugs!A:A,B314)&gt;0,ISNUMBER(SEARCH("x",INDEX(Bugs!C:C,MATCH(B314,Bugs!A:A,0))))),
    AND(COUNTIF(Bugs!B:B,B314)&gt;0,ISNUMBER(SEARCH("x",INDEX(Bugs!C:C,MATCH(B314,Bugs!B:B,0))))),
    AND(COUNTIF(Bugs!A:A,B314)&gt;0,ISNUMBER(SEARCH("x",INDEX(Bugs!D:D,MATCH(B314,Bugs!A:A,0))))),
    AND(COUNTIF(Bugs!B:B,B314)&gt;0,ISNUMBER(SEARCH("x",INDEX(Bugs!D:D,MATCH(B314,Bugs!B:B,0)))))
),"Y","")</f>
        <v>Y</v>
      </c>
      <c r="R314">
        <f ca="1">IF(OR(ISNUMBER(MATCH(L314,MasterData!$D$3:$D$18,0)),ISNUMBER(MATCH(L314,MasterData!$C$3:$C$18,0))),
    DATEDIF(E314,I314,"d"),
    DATEDIF(E314,TODAY(),"d"))</f>
        <v>78</v>
      </c>
      <c r="S314">
        <f t="shared" ca="1" si="15"/>
        <v>0</v>
      </c>
      <c r="T314">
        <f t="shared" ca="1" si="16"/>
        <v>0</v>
      </c>
      <c r="U314">
        <f t="shared" ca="1" si="17"/>
        <v>1</v>
      </c>
    </row>
    <row r="315" spans="2:21" x14ac:dyDescent="0.35">
      <c r="B315" t="s">
        <v>81</v>
      </c>
      <c r="D315" s="34" t="s">
        <v>254</v>
      </c>
      <c r="E315" s="179">
        <v>45929</v>
      </c>
      <c r="G315" t="s">
        <v>816</v>
      </c>
      <c r="I315" s="179">
        <v>45939</v>
      </c>
      <c r="K315" t="s">
        <v>241</v>
      </c>
      <c r="L315" t="s">
        <v>171</v>
      </c>
      <c r="M315" t="s">
        <v>945</v>
      </c>
      <c r="N315" t="s">
        <v>237</v>
      </c>
      <c r="P315" s="193" t="str">
        <f>IF(OR(AND(A315&lt;&gt;"",COUNTIF(Bugs!B:B,A315)&gt;0),AND(B315&lt;&gt;"",COUNTIF(Bugs!A:A,B315)&gt;0)),"Y","")</f>
        <v>Y</v>
      </c>
      <c r="Q315" s="193" t="str">
        <f>IF(OR(
    AND(COUNTIF(Bugs!A:A,B315)&gt;0,ISNUMBER(SEARCH("x",INDEX(Bugs!C:C,MATCH(B315,Bugs!A:A,0))))),
    AND(COUNTIF(Bugs!B:B,B315)&gt;0,ISNUMBER(SEARCH("x",INDEX(Bugs!C:C,MATCH(B315,Bugs!B:B,0))))),
    AND(COUNTIF(Bugs!A:A,B315)&gt;0,ISNUMBER(SEARCH("x",INDEX(Bugs!D:D,MATCH(B315,Bugs!A:A,0))))),
    AND(COUNTIF(Bugs!B:B,B315)&gt;0,ISNUMBER(SEARCH("x",INDEX(Bugs!D:D,MATCH(B315,Bugs!B:B,0)))))
),"Y","")</f>
        <v>Y</v>
      </c>
      <c r="R315">
        <f ca="1">IF(OR(ISNUMBER(MATCH(L315,MasterData!$D$3:$D$18,0)),ISNUMBER(MATCH(L315,MasterData!$C$3:$C$18,0))),
    DATEDIF(E315,I315,"d"),
    DATEDIF(E315,TODAY(),"d"))</f>
        <v>10</v>
      </c>
      <c r="S315">
        <f t="shared" ca="1" si="15"/>
        <v>0</v>
      </c>
      <c r="T315">
        <f t="shared" ca="1" si="16"/>
        <v>1</v>
      </c>
      <c r="U315">
        <f t="shared" ca="1" si="17"/>
        <v>0</v>
      </c>
    </row>
    <row r="316" spans="2:21" x14ac:dyDescent="0.35">
      <c r="B316" t="s">
        <v>946</v>
      </c>
      <c r="D316" s="34">
        <v>3006</v>
      </c>
      <c r="E316" s="179">
        <v>45929</v>
      </c>
      <c r="G316" t="s">
        <v>947</v>
      </c>
      <c r="I316" s="179">
        <v>45938</v>
      </c>
      <c r="K316" t="s">
        <v>241</v>
      </c>
      <c r="L316" t="s">
        <v>171</v>
      </c>
      <c r="M316" t="s">
        <v>948</v>
      </c>
      <c r="N316" t="s">
        <v>237</v>
      </c>
      <c r="P316" s="193" t="str">
        <f>IF(OR(AND(A316&lt;&gt;"",COUNTIF(Bugs!B:B,A316)&gt;0),AND(B316&lt;&gt;"",COUNTIF(Bugs!A:A,B316)&gt;0)),"Y","")</f>
        <v/>
      </c>
      <c r="Q316" s="193" t="str">
        <f>IF(OR(
    AND(COUNTIF(Bugs!A:A,B316)&gt;0,ISNUMBER(SEARCH("x",INDEX(Bugs!C:C,MATCH(B316,Bugs!A:A,0))))),
    AND(COUNTIF(Bugs!B:B,B316)&gt;0,ISNUMBER(SEARCH("x",INDEX(Bugs!C:C,MATCH(B316,Bugs!B:B,0))))),
    AND(COUNTIF(Bugs!A:A,B316)&gt;0,ISNUMBER(SEARCH("x",INDEX(Bugs!D:D,MATCH(B316,Bugs!A:A,0))))),
    AND(COUNTIF(Bugs!B:B,B316)&gt;0,ISNUMBER(SEARCH("x",INDEX(Bugs!D:D,MATCH(B316,Bugs!B:B,0)))))
),"Y","")</f>
        <v/>
      </c>
      <c r="R316">
        <f ca="1">IF(OR(ISNUMBER(MATCH(L316,MasterData!$D$3:$D$18,0)),ISNUMBER(MATCH(L316,MasterData!$C$3:$C$18,0))),
    DATEDIF(E316,I316,"d"),
    DATEDIF(E316,TODAY(),"d"))</f>
        <v>9</v>
      </c>
      <c r="S316">
        <f t="shared" ca="1" si="15"/>
        <v>0</v>
      </c>
      <c r="T316">
        <f t="shared" ca="1" si="16"/>
        <v>1</v>
      </c>
      <c r="U316">
        <f t="shared" ca="1" si="17"/>
        <v>0</v>
      </c>
    </row>
    <row r="317" spans="2:21" x14ac:dyDescent="0.35">
      <c r="B317" t="s">
        <v>949</v>
      </c>
      <c r="D317" s="34" t="s">
        <v>254</v>
      </c>
      <c r="E317" s="179">
        <v>45930</v>
      </c>
      <c r="G317" t="s">
        <v>727</v>
      </c>
      <c r="I317" s="179">
        <v>45946</v>
      </c>
      <c r="K317" t="s">
        <v>235</v>
      </c>
      <c r="L317" t="s">
        <v>171</v>
      </c>
      <c r="M317" t="s">
        <v>950</v>
      </c>
      <c r="N317" t="s">
        <v>237</v>
      </c>
      <c r="P317" s="193" t="str">
        <f>IF(OR(AND(A317&lt;&gt;"",COUNTIF(Bugs!B:B,A317)&gt;0),AND(B317&lt;&gt;"",COUNTIF(Bugs!A:A,B317)&gt;0)),"Y","")</f>
        <v/>
      </c>
      <c r="Q317" s="193" t="str">
        <f>IF(OR(
    AND(COUNTIF(Bugs!A:A,B317)&gt;0,ISNUMBER(SEARCH("x",INDEX(Bugs!C:C,MATCH(B317,Bugs!A:A,0))))),
    AND(COUNTIF(Bugs!B:B,B317)&gt;0,ISNUMBER(SEARCH("x",INDEX(Bugs!C:C,MATCH(B317,Bugs!B:B,0))))),
    AND(COUNTIF(Bugs!A:A,B317)&gt;0,ISNUMBER(SEARCH("x",INDEX(Bugs!D:D,MATCH(B317,Bugs!A:A,0))))),
    AND(COUNTIF(Bugs!B:B,B317)&gt;0,ISNUMBER(SEARCH("x",INDEX(Bugs!D:D,MATCH(B317,Bugs!B:B,0)))))
),"Y","")</f>
        <v/>
      </c>
      <c r="R317">
        <f ca="1">IF(OR(ISNUMBER(MATCH(L317,MasterData!$D$3:$D$18,0)),ISNUMBER(MATCH(L317,MasterData!$C$3:$C$18,0))),
    DATEDIF(E317,I317,"d"),
    DATEDIF(E317,TODAY(),"d"))</f>
        <v>16</v>
      </c>
      <c r="S317">
        <f t="shared" ca="1" si="15"/>
        <v>0</v>
      </c>
      <c r="T317">
        <f t="shared" ca="1" si="16"/>
        <v>1</v>
      </c>
      <c r="U317">
        <f t="shared" ca="1" si="17"/>
        <v>0</v>
      </c>
    </row>
    <row r="318" spans="2:21" x14ac:dyDescent="0.35">
      <c r="B318" t="s">
        <v>951</v>
      </c>
      <c r="D318" s="34">
        <v>5975</v>
      </c>
      <c r="E318" s="179">
        <v>45930</v>
      </c>
      <c r="G318" t="s">
        <v>710</v>
      </c>
      <c r="I318" s="179">
        <v>45931</v>
      </c>
      <c r="K318" t="s">
        <v>235</v>
      </c>
      <c r="L318" t="s">
        <v>171</v>
      </c>
      <c r="M318" t="s">
        <v>952</v>
      </c>
      <c r="N318" t="s">
        <v>237</v>
      </c>
      <c r="P318" s="193" t="str">
        <f>IF(OR(AND(A318&lt;&gt;"",COUNTIF(Bugs!B:B,A318)&gt;0),AND(B318&lt;&gt;"",COUNTIF(Bugs!A:A,B318)&gt;0)),"Y","")</f>
        <v/>
      </c>
      <c r="Q318" s="193" t="str">
        <f>IF(OR(
    AND(COUNTIF(Bugs!A:A,B318)&gt;0,ISNUMBER(SEARCH("x",INDEX(Bugs!C:C,MATCH(B318,Bugs!A:A,0))))),
    AND(COUNTIF(Bugs!B:B,B318)&gt;0,ISNUMBER(SEARCH("x",INDEX(Bugs!C:C,MATCH(B318,Bugs!B:B,0))))),
    AND(COUNTIF(Bugs!A:A,B318)&gt;0,ISNUMBER(SEARCH("x",INDEX(Bugs!D:D,MATCH(B318,Bugs!A:A,0))))),
    AND(COUNTIF(Bugs!B:B,B318)&gt;0,ISNUMBER(SEARCH("x",INDEX(Bugs!D:D,MATCH(B318,Bugs!B:B,0)))))
),"Y","")</f>
        <v/>
      </c>
      <c r="R318">
        <f ca="1">IF(OR(ISNUMBER(MATCH(L318,MasterData!$D$3:$D$18,0)),ISNUMBER(MATCH(L318,MasterData!$C$3:$C$18,0))),
    DATEDIF(E318,I318,"d"),
    DATEDIF(E318,TODAY(),"d"))</f>
        <v>1</v>
      </c>
      <c r="S318">
        <f t="shared" ca="1" si="15"/>
        <v>1</v>
      </c>
      <c r="T318">
        <f t="shared" ca="1" si="16"/>
        <v>0</v>
      </c>
      <c r="U318">
        <f t="shared" ca="1" si="17"/>
        <v>0</v>
      </c>
    </row>
    <row r="319" spans="2:21" x14ac:dyDescent="0.35">
      <c r="B319" t="s">
        <v>953</v>
      </c>
      <c r="D319" s="34" t="s">
        <v>480</v>
      </c>
      <c r="E319" s="179">
        <v>45930</v>
      </c>
      <c r="G319" t="s">
        <v>848</v>
      </c>
      <c r="I319" s="179">
        <v>45936</v>
      </c>
      <c r="K319" t="s">
        <v>347</v>
      </c>
      <c r="L319" t="s">
        <v>171</v>
      </c>
      <c r="M319" t="s">
        <v>954</v>
      </c>
      <c r="N319" t="s">
        <v>237</v>
      </c>
      <c r="P319" s="193" t="str">
        <f>IF(OR(AND(A319&lt;&gt;"",COUNTIF(Bugs!B:B,A319)&gt;0),AND(B319&lt;&gt;"",COUNTIF(Bugs!A:A,B319)&gt;0)),"Y","")</f>
        <v/>
      </c>
      <c r="Q319" s="193" t="str">
        <f>IF(OR(
    AND(COUNTIF(Bugs!A:A,B319)&gt;0,ISNUMBER(SEARCH("x",INDEX(Bugs!C:C,MATCH(B319,Bugs!A:A,0))))),
    AND(COUNTIF(Bugs!B:B,B319)&gt;0,ISNUMBER(SEARCH("x",INDEX(Bugs!C:C,MATCH(B319,Bugs!B:B,0))))),
    AND(COUNTIF(Bugs!A:A,B319)&gt;0,ISNUMBER(SEARCH("x",INDEX(Bugs!D:D,MATCH(B319,Bugs!A:A,0))))),
    AND(COUNTIF(Bugs!B:B,B319)&gt;0,ISNUMBER(SEARCH("x",INDEX(Bugs!D:D,MATCH(B319,Bugs!B:B,0)))))
),"Y","")</f>
        <v/>
      </c>
      <c r="R319">
        <f ca="1">IF(OR(ISNUMBER(MATCH(L319,MasterData!$D$3:$D$18,0)),ISNUMBER(MATCH(L319,MasterData!$C$3:$C$18,0))),
    DATEDIF(E319,I319,"d"),
    DATEDIF(E319,TODAY(),"d"))</f>
        <v>6</v>
      </c>
      <c r="S319">
        <f t="shared" ca="1" si="15"/>
        <v>1</v>
      </c>
      <c r="T319">
        <f t="shared" ca="1" si="16"/>
        <v>0</v>
      </c>
      <c r="U319">
        <f t="shared" ca="1" si="17"/>
        <v>0</v>
      </c>
    </row>
    <row r="320" spans="2:21" x14ac:dyDescent="0.35">
      <c r="B320" t="s">
        <v>955</v>
      </c>
      <c r="D320" s="34">
        <v>3014</v>
      </c>
      <c r="E320" s="179">
        <v>45930</v>
      </c>
      <c r="G320" t="s">
        <v>804</v>
      </c>
      <c r="I320" s="179">
        <v>45936</v>
      </c>
      <c r="K320" t="s">
        <v>235</v>
      </c>
      <c r="L320" t="s">
        <v>171</v>
      </c>
      <c r="M320" t="s">
        <v>956</v>
      </c>
      <c r="N320" t="s">
        <v>237</v>
      </c>
      <c r="P320" s="193" t="str">
        <f>IF(OR(AND(A320&lt;&gt;"",COUNTIF(Bugs!B:B,A320)&gt;0),AND(B320&lt;&gt;"",COUNTIF(Bugs!A:A,B320)&gt;0)),"Y","")</f>
        <v/>
      </c>
      <c r="Q320" s="193" t="str">
        <f>IF(OR(
    AND(COUNTIF(Bugs!A:A,B320)&gt;0,ISNUMBER(SEARCH("x",INDEX(Bugs!C:C,MATCH(B320,Bugs!A:A,0))))),
    AND(COUNTIF(Bugs!B:B,B320)&gt;0,ISNUMBER(SEARCH("x",INDEX(Bugs!C:C,MATCH(B320,Bugs!B:B,0))))),
    AND(COUNTIF(Bugs!A:A,B320)&gt;0,ISNUMBER(SEARCH("x",INDEX(Bugs!D:D,MATCH(B320,Bugs!A:A,0))))),
    AND(COUNTIF(Bugs!B:B,B320)&gt;0,ISNUMBER(SEARCH("x",INDEX(Bugs!D:D,MATCH(B320,Bugs!B:B,0)))))
),"Y","")</f>
        <v/>
      </c>
      <c r="R320">
        <f ca="1">IF(OR(ISNUMBER(MATCH(L320,MasterData!$D$3:$D$18,0)),ISNUMBER(MATCH(L320,MasterData!$C$3:$C$18,0))),
    DATEDIF(E320,I320,"d"),
    DATEDIF(E320,TODAY(),"d"))</f>
        <v>6</v>
      </c>
      <c r="S320">
        <f t="shared" ca="1" si="15"/>
        <v>1</v>
      </c>
      <c r="T320">
        <f t="shared" ca="1" si="16"/>
        <v>0</v>
      </c>
      <c r="U320">
        <f t="shared" ca="1" si="17"/>
        <v>0</v>
      </c>
    </row>
    <row r="321" spans="2:21" x14ac:dyDescent="0.35">
      <c r="B321" t="s">
        <v>957</v>
      </c>
      <c r="D321" s="34" t="s">
        <v>480</v>
      </c>
      <c r="E321" s="179">
        <v>45931</v>
      </c>
      <c r="G321" t="s">
        <v>715</v>
      </c>
      <c r="I321" s="179">
        <v>45931</v>
      </c>
      <c r="K321" t="s">
        <v>241</v>
      </c>
      <c r="L321" t="s">
        <v>171</v>
      </c>
      <c r="M321" t="s">
        <v>958</v>
      </c>
      <c r="N321" t="s">
        <v>237</v>
      </c>
      <c r="P321" s="193" t="str">
        <f>IF(OR(AND(A321&lt;&gt;"",COUNTIF(Bugs!B:B,A321)&gt;0),AND(B321&lt;&gt;"",COUNTIF(Bugs!A:A,B321)&gt;0)),"Y","")</f>
        <v/>
      </c>
      <c r="Q321" s="193" t="str">
        <f>IF(OR(
    AND(COUNTIF(Bugs!A:A,B321)&gt;0,ISNUMBER(SEARCH("x",INDEX(Bugs!C:C,MATCH(B321,Bugs!A:A,0))))),
    AND(COUNTIF(Bugs!B:B,B321)&gt;0,ISNUMBER(SEARCH("x",INDEX(Bugs!C:C,MATCH(B321,Bugs!B:B,0))))),
    AND(COUNTIF(Bugs!A:A,B321)&gt;0,ISNUMBER(SEARCH("x",INDEX(Bugs!D:D,MATCH(B321,Bugs!A:A,0))))),
    AND(COUNTIF(Bugs!B:B,B321)&gt;0,ISNUMBER(SEARCH("x",INDEX(Bugs!D:D,MATCH(B321,Bugs!B:B,0)))))
),"Y","")</f>
        <v/>
      </c>
      <c r="R321">
        <f ca="1">IF(OR(ISNUMBER(MATCH(L321,MasterData!$D$3:$D$18,0)),ISNUMBER(MATCH(L321,MasterData!$C$3:$C$18,0))),
    DATEDIF(E321,I321,"d"),
    DATEDIF(E321,TODAY(),"d"))</f>
        <v>0</v>
      </c>
      <c r="S321">
        <f t="shared" ca="1" si="15"/>
        <v>1</v>
      </c>
      <c r="T321">
        <f t="shared" ca="1" si="16"/>
        <v>0</v>
      </c>
      <c r="U321">
        <f t="shared" ca="1" si="17"/>
        <v>0</v>
      </c>
    </row>
    <row r="322" spans="2:21" x14ac:dyDescent="0.35">
      <c r="B322" t="s">
        <v>959</v>
      </c>
      <c r="D322" s="34">
        <v>3003</v>
      </c>
      <c r="E322" s="179">
        <v>45931</v>
      </c>
      <c r="G322" t="s">
        <v>727</v>
      </c>
      <c r="I322" s="179">
        <v>45931</v>
      </c>
      <c r="K322" t="s">
        <v>235</v>
      </c>
      <c r="L322" t="s">
        <v>171</v>
      </c>
      <c r="M322" t="s">
        <v>960</v>
      </c>
      <c r="N322" t="s">
        <v>237</v>
      </c>
      <c r="P322" s="193" t="str">
        <f>IF(OR(AND(A322&lt;&gt;"",COUNTIF(Bugs!B:B,A322)&gt;0),AND(B322&lt;&gt;"",COUNTIF(Bugs!A:A,B322)&gt;0)),"Y","")</f>
        <v/>
      </c>
      <c r="Q322" s="193" t="str">
        <f>IF(OR(
    AND(COUNTIF(Bugs!A:A,B322)&gt;0,ISNUMBER(SEARCH("x",INDEX(Bugs!C:C,MATCH(B322,Bugs!A:A,0))))),
    AND(COUNTIF(Bugs!B:B,B322)&gt;0,ISNUMBER(SEARCH("x",INDEX(Bugs!C:C,MATCH(B322,Bugs!B:B,0))))),
    AND(COUNTIF(Bugs!A:A,B322)&gt;0,ISNUMBER(SEARCH("x",INDEX(Bugs!D:D,MATCH(B322,Bugs!A:A,0))))),
    AND(COUNTIF(Bugs!B:B,B322)&gt;0,ISNUMBER(SEARCH("x",INDEX(Bugs!D:D,MATCH(B322,Bugs!B:B,0)))))
),"Y","")</f>
        <v/>
      </c>
      <c r="R322">
        <f ca="1">IF(OR(ISNUMBER(MATCH(L322,MasterData!$D$3:$D$18,0)),ISNUMBER(MATCH(L322,MasterData!$C$3:$C$18,0))),
    DATEDIF(E322,I322,"d"),
    DATEDIF(E322,TODAY(),"d"))</f>
        <v>0</v>
      </c>
      <c r="S322">
        <f t="shared" ca="1" si="15"/>
        <v>1</v>
      </c>
      <c r="T322">
        <f t="shared" ca="1" si="16"/>
        <v>0</v>
      </c>
      <c r="U322">
        <f t="shared" ca="1" si="17"/>
        <v>0</v>
      </c>
    </row>
    <row r="323" spans="2:21" x14ac:dyDescent="0.35">
      <c r="B323" t="s">
        <v>961</v>
      </c>
      <c r="D323" s="34" t="s">
        <v>480</v>
      </c>
      <c r="E323" s="179">
        <v>45931</v>
      </c>
      <c r="G323" t="s">
        <v>804</v>
      </c>
      <c r="I323" s="179">
        <v>45936</v>
      </c>
      <c r="K323" t="s">
        <v>241</v>
      </c>
      <c r="L323" t="s">
        <v>171</v>
      </c>
      <c r="M323" t="s">
        <v>962</v>
      </c>
      <c r="N323" t="s">
        <v>237</v>
      </c>
      <c r="P323" s="193" t="str">
        <f>IF(OR(AND(A323&lt;&gt;"",COUNTIF(Bugs!B:B,A323)&gt;0),AND(B323&lt;&gt;"",COUNTIF(Bugs!A:A,B323)&gt;0)),"Y","")</f>
        <v/>
      </c>
      <c r="Q323" s="193" t="str">
        <f>IF(OR(
    AND(COUNTIF(Bugs!A:A,B323)&gt;0,ISNUMBER(SEARCH("x",INDEX(Bugs!C:C,MATCH(B323,Bugs!A:A,0))))),
    AND(COUNTIF(Bugs!B:B,B323)&gt;0,ISNUMBER(SEARCH("x",INDEX(Bugs!C:C,MATCH(B323,Bugs!B:B,0))))),
    AND(COUNTIF(Bugs!A:A,B323)&gt;0,ISNUMBER(SEARCH("x",INDEX(Bugs!D:D,MATCH(B323,Bugs!A:A,0))))),
    AND(COUNTIF(Bugs!B:B,B323)&gt;0,ISNUMBER(SEARCH("x",INDEX(Bugs!D:D,MATCH(B323,Bugs!B:B,0)))))
),"Y","")</f>
        <v/>
      </c>
      <c r="R323">
        <f ca="1">IF(OR(ISNUMBER(MATCH(L323,MasterData!$D$3:$D$18,0)),ISNUMBER(MATCH(L323,MasterData!$C$3:$C$18,0))),
    DATEDIF(E323,I323,"d"),
    DATEDIF(E323,TODAY(),"d"))</f>
        <v>5</v>
      </c>
      <c r="S323">
        <f t="shared" ca="1" si="15"/>
        <v>1</v>
      </c>
      <c r="T323">
        <f t="shared" ca="1" si="16"/>
        <v>0</v>
      </c>
      <c r="U323">
        <f t="shared" ca="1" si="17"/>
        <v>0</v>
      </c>
    </row>
    <row r="324" spans="2:21" x14ac:dyDescent="0.35">
      <c r="B324" t="s">
        <v>963</v>
      </c>
      <c r="D324" s="34" t="s">
        <v>746</v>
      </c>
      <c r="E324" s="179">
        <v>45931</v>
      </c>
      <c r="G324" t="s">
        <v>816</v>
      </c>
      <c r="I324" s="179">
        <v>45931</v>
      </c>
      <c r="K324" t="s">
        <v>235</v>
      </c>
      <c r="L324" t="s">
        <v>171</v>
      </c>
      <c r="M324" t="s">
        <v>965</v>
      </c>
      <c r="N324" t="s">
        <v>237</v>
      </c>
      <c r="P324" s="193" t="str">
        <f>IF(OR(AND(A324&lt;&gt;"",COUNTIF(Bugs!B:B,A324)&gt;0),AND(B324&lt;&gt;"",COUNTIF(Bugs!A:A,B324)&gt;0)),"Y","")</f>
        <v/>
      </c>
      <c r="Q324" s="193" t="str">
        <f>IF(OR(
    AND(COUNTIF(Bugs!A:A,B324)&gt;0,ISNUMBER(SEARCH("x",INDEX(Bugs!C:C,MATCH(B324,Bugs!A:A,0))))),
    AND(COUNTIF(Bugs!B:B,B324)&gt;0,ISNUMBER(SEARCH("x",INDEX(Bugs!C:C,MATCH(B324,Bugs!B:B,0))))),
    AND(COUNTIF(Bugs!A:A,B324)&gt;0,ISNUMBER(SEARCH("x",INDEX(Bugs!D:D,MATCH(B324,Bugs!A:A,0))))),
    AND(COUNTIF(Bugs!B:B,B324)&gt;0,ISNUMBER(SEARCH("x",INDEX(Bugs!D:D,MATCH(B324,Bugs!B:B,0)))))
),"Y","")</f>
        <v/>
      </c>
      <c r="R324">
        <f ca="1">IF(OR(ISNUMBER(MATCH(L324,MasterData!$D$3:$D$18,0)),ISNUMBER(MATCH(L324,MasterData!$C$3:$C$18,0))),
    DATEDIF(E324,I324,"d"),
    DATEDIF(E324,TODAY(),"d"))</f>
        <v>0</v>
      </c>
      <c r="S324">
        <f t="shared" ca="1" si="15"/>
        <v>1</v>
      </c>
      <c r="T324">
        <f t="shared" ca="1" si="16"/>
        <v>0</v>
      </c>
      <c r="U324">
        <f t="shared" ca="1" si="17"/>
        <v>0</v>
      </c>
    </row>
    <row r="325" spans="2:21" x14ac:dyDescent="0.35">
      <c r="B325" t="s">
        <v>966</v>
      </c>
      <c r="D325" s="34" t="s">
        <v>717</v>
      </c>
      <c r="E325" s="179">
        <v>45931</v>
      </c>
      <c r="G325" t="s">
        <v>967</v>
      </c>
      <c r="I325" s="179">
        <v>45931</v>
      </c>
      <c r="K325" t="s">
        <v>235</v>
      </c>
      <c r="L325" t="s">
        <v>171</v>
      </c>
      <c r="M325" t="s">
        <v>968</v>
      </c>
      <c r="N325" t="s">
        <v>237</v>
      </c>
      <c r="P325" s="193" t="str">
        <f>IF(OR(AND(A325&lt;&gt;"",COUNTIF(Bugs!B:B,A325)&gt;0),AND(B325&lt;&gt;"",COUNTIF(Bugs!A:A,B325)&gt;0)),"Y","")</f>
        <v/>
      </c>
      <c r="Q325" s="193" t="str">
        <f>IF(OR(
    AND(COUNTIF(Bugs!A:A,B325)&gt;0,ISNUMBER(SEARCH("x",INDEX(Bugs!C:C,MATCH(B325,Bugs!A:A,0))))),
    AND(COUNTIF(Bugs!B:B,B325)&gt;0,ISNUMBER(SEARCH("x",INDEX(Bugs!C:C,MATCH(B325,Bugs!B:B,0))))),
    AND(COUNTIF(Bugs!A:A,B325)&gt;0,ISNUMBER(SEARCH("x",INDEX(Bugs!D:D,MATCH(B325,Bugs!A:A,0))))),
    AND(COUNTIF(Bugs!B:B,B325)&gt;0,ISNUMBER(SEARCH("x",INDEX(Bugs!D:D,MATCH(B325,Bugs!B:B,0)))))
),"Y","")</f>
        <v/>
      </c>
      <c r="R325">
        <f ca="1">IF(OR(ISNUMBER(MATCH(L325,MasterData!$D$3:$D$18,0)),ISNUMBER(MATCH(L325,MasterData!$C$3:$C$18,0))),
    DATEDIF(E325,I325,"d"),
    DATEDIF(E325,TODAY(),"d"))</f>
        <v>0</v>
      </c>
      <c r="S325">
        <f t="shared" ca="1" si="15"/>
        <v>1</v>
      </c>
      <c r="T325">
        <f t="shared" ca="1" si="16"/>
        <v>0</v>
      </c>
      <c r="U325">
        <f t="shared" ca="1" si="17"/>
        <v>0</v>
      </c>
    </row>
    <row r="326" spans="2:21" x14ac:dyDescent="0.35">
      <c r="B326" t="s">
        <v>969</v>
      </c>
      <c r="D326" s="34" t="s">
        <v>480</v>
      </c>
      <c r="E326" s="179">
        <v>45931</v>
      </c>
      <c r="G326" t="s">
        <v>715</v>
      </c>
      <c r="I326" s="179">
        <v>45931</v>
      </c>
      <c r="K326" t="s">
        <v>241</v>
      </c>
      <c r="L326" t="s">
        <v>171</v>
      </c>
      <c r="M326" t="s">
        <v>970</v>
      </c>
      <c r="N326" t="s">
        <v>237</v>
      </c>
      <c r="P326" s="193" t="str">
        <f>IF(OR(AND(A326&lt;&gt;"",COUNTIF(Bugs!B:B,A326)&gt;0),AND(B326&lt;&gt;"",COUNTIF(Bugs!A:A,B326)&gt;0)),"Y","")</f>
        <v/>
      </c>
      <c r="Q326" s="193" t="str">
        <f>IF(OR(
    AND(COUNTIF(Bugs!A:A,B326)&gt;0,ISNUMBER(SEARCH("x",INDEX(Bugs!C:C,MATCH(B326,Bugs!A:A,0))))),
    AND(COUNTIF(Bugs!B:B,B326)&gt;0,ISNUMBER(SEARCH("x",INDEX(Bugs!C:C,MATCH(B326,Bugs!B:B,0))))),
    AND(COUNTIF(Bugs!A:A,B326)&gt;0,ISNUMBER(SEARCH("x",INDEX(Bugs!D:D,MATCH(B326,Bugs!A:A,0))))),
    AND(COUNTIF(Bugs!B:B,B326)&gt;0,ISNUMBER(SEARCH("x",INDEX(Bugs!D:D,MATCH(B326,Bugs!B:B,0)))))
),"Y","")</f>
        <v/>
      </c>
      <c r="R326">
        <f ca="1">IF(OR(ISNUMBER(MATCH(L326,MasterData!$D$3:$D$18,0)),ISNUMBER(MATCH(L326,MasterData!$C$3:$C$18,0))),
    DATEDIF(E326,I326,"d"),
    DATEDIF(E326,TODAY(),"d"))</f>
        <v>0</v>
      </c>
      <c r="S326">
        <f t="shared" ca="1" si="15"/>
        <v>1</v>
      </c>
      <c r="T326">
        <f t="shared" ca="1" si="16"/>
        <v>0</v>
      </c>
      <c r="U326">
        <f t="shared" ca="1" si="17"/>
        <v>0</v>
      </c>
    </row>
    <row r="327" spans="2:21" x14ac:dyDescent="0.35">
      <c r="B327" t="s">
        <v>971</v>
      </c>
      <c r="D327" s="34" t="s">
        <v>480</v>
      </c>
      <c r="E327" s="179">
        <v>45932</v>
      </c>
      <c r="G327" t="s">
        <v>715</v>
      </c>
      <c r="I327" s="179">
        <v>45932</v>
      </c>
      <c r="K327" t="s">
        <v>241</v>
      </c>
      <c r="L327" t="s">
        <v>171</v>
      </c>
      <c r="M327" t="s">
        <v>972</v>
      </c>
      <c r="N327" t="s">
        <v>237</v>
      </c>
      <c r="P327" s="193" t="str">
        <f>IF(OR(AND(A327&lt;&gt;"",COUNTIF(Bugs!B:B,A327)&gt;0),AND(B327&lt;&gt;"",COUNTIF(Bugs!A:A,B327)&gt;0)),"Y","")</f>
        <v/>
      </c>
      <c r="Q327" s="193" t="str">
        <f>IF(OR(
    AND(COUNTIF(Bugs!A:A,B327)&gt;0,ISNUMBER(SEARCH("x",INDEX(Bugs!C:C,MATCH(B327,Bugs!A:A,0))))),
    AND(COUNTIF(Bugs!B:B,B327)&gt;0,ISNUMBER(SEARCH("x",INDEX(Bugs!C:C,MATCH(B327,Bugs!B:B,0))))),
    AND(COUNTIF(Bugs!A:A,B327)&gt;0,ISNUMBER(SEARCH("x",INDEX(Bugs!D:D,MATCH(B327,Bugs!A:A,0))))),
    AND(COUNTIF(Bugs!B:B,B327)&gt;0,ISNUMBER(SEARCH("x",INDEX(Bugs!D:D,MATCH(B327,Bugs!B:B,0)))))
),"Y","")</f>
        <v/>
      </c>
      <c r="R327">
        <f ca="1">IF(OR(ISNUMBER(MATCH(L327,MasterData!$D$3:$D$18,0)),ISNUMBER(MATCH(L327,MasterData!$C$3:$C$18,0))),
    DATEDIF(E327,I327,"d"),
    DATEDIF(E327,TODAY(),"d"))</f>
        <v>0</v>
      </c>
      <c r="S327">
        <f t="shared" ca="1" si="15"/>
        <v>1</v>
      </c>
      <c r="T327">
        <f t="shared" ca="1" si="16"/>
        <v>0</v>
      </c>
      <c r="U327">
        <f t="shared" ca="1" si="17"/>
        <v>0</v>
      </c>
    </row>
    <row r="328" spans="2:21" x14ac:dyDescent="0.35">
      <c r="B328" t="s">
        <v>973</v>
      </c>
      <c r="D328" s="34" t="s">
        <v>480</v>
      </c>
      <c r="E328" s="179">
        <v>45932</v>
      </c>
      <c r="G328" t="s">
        <v>974</v>
      </c>
      <c r="I328" s="179">
        <v>45936</v>
      </c>
      <c r="K328" t="s">
        <v>241</v>
      </c>
      <c r="L328" t="s">
        <v>171</v>
      </c>
      <c r="M328" t="s">
        <v>975</v>
      </c>
      <c r="N328" t="s">
        <v>237</v>
      </c>
      <c r="P328" s="193" t="str">
        <f>IF(OR(AND(A328&lt;&gt;"",COUNTIF(Bugs!B:B,A328)&gt;0),AND(B328&lt;&gt;"",COUNTIF(Bugs!A:A,B328)&gt;0)),"Y","")</f>
        <v/>
      </c>
      <c r="Q328" s="193" t="str">
        <f>IF(OR(
    AND(COUNTIF(Bugs!A:A,B328)&gt;0,ISNUMBER(SEARCH("x",INDEX(Bugs!C:C,MATCH(B328,Bugs!A:A,0))))),
    AND(COUNTIF(Bugs!B:B,B328)&gt;0,ISNUMBER(SEARCH("x",INDEX(Bugs!C:C,MATCH(B328,Bugs!B:B,0))))),
    AND(COUNTIF(Bugs!A:A,B328)&gt;0,ISNUMBER(SEARCH("x",INDEX(Bugs!D:D,MATCH(B328,Bugs!A:A,0))))),
    AND(COUNTIF(Bugs!B:B,B328)&gt;0,ISNUMBER(SEARCH("x",INDEX(Bugs!D:D,MATCH(B328,Bugs!B:B,0)))))
),"Y","")</f>
        <v/>
      </c>
      <c r="R328">
        <f ca="1">IF(OR(ISNUMBER(MATCH(L328,MasterData!$D$3:$D$18,0)),ISNUMBER(MATCH(L328,MasterData!$C$3:$C$18,0))),
    DATEDIF(E328,I328,"d"),
    DATEDIF(E328,TODAY(),"d"))</f>
        <v>4</v>
      </c>
      <c r="S328">
        <f t="shared" ref="S328:S378" ca="1" si="18">IF(AND($R328&gt;=0,$R328&lt;=7),1,0)</f>
        <v>1</v>
      </c>
      <c r="T328">
        <f t="shared" ref="T328:T354" ca="1" si="19">IF(AND($R328&gt;7,R328&lt;=30),1,0)</f>
        <v>0</v>
      </c>
      <c r="U328">
        <f t="shared" ref="U328:U378" ca="1" si="20">IF($R328&gt;30,1,0)</f>
        <v>0</v>
      </c>
    </row>
    <row r="329" spans="2:21" x14ac:dyDescent="0.35">
      <c r="B329" t="s">
        <v>976</v>
      </c>
      <c r="D329" s="34" t="s">
        <v>717</v>
      </c>
      <c r="E329" s="179">
        <v>45932</v>
      </c>
      <c r="G329" t="s">
        <v>715</v>
      </c>
      <c r="I329" s="179">
        <v>45933</v>
      </c>
      <c r="K329" t="s">
        <v>235</v>
      </c>
      <c r="L329" t="s">
        <v>171</v>
      </c>
      <c r="M329" t="s">
        <v>977</v>
      </c>
      <c r="N329" t="s">
        <v>237</v>
      </c>
      <c r="P329" s="193" t="str">
        <f>IF(OR(AND(A329&lt;&gt;"",COUNTIF(Bugs!B:B,A329)&gt;0),AND(B329&lt;&gt;"",COUNTIF(Bugs!A:A,B329)&gt;0)),"Y","")</f>
        <v/>
      </c>
      <c r="Q329" s="193" t="str">
        <f>IF(OR(
    AND(COUNTIF(Bugs!A:A,B329)&gt;0,ISNUMBER(SEARCH("x",INDEX(Bugs!C:C,MATCH(B329,Bugs!A:A,0))))),
    AND(COUNTIF(Bugs!B:B,B329)&gt;0,ISNUMBER(SEARCH("x",INDEX(Bugs!C:C,MATCH(B329,Bugs!B:B,0))))),
    AND(COUNTIF(Bugs!A:A,B329)&gt;0,ISNUMBER(SEARCH("x",INDEX(Bugs!D:D,MATCH(B329,Bugs!A:A,0))))),
    AND(COUNTIF(Bugs!B:B,B329)&gt;0,ISNUMBER(SEARCH("x",INDEX(Bugs!D:D,MATCH(B329,Bugs!B:B,0)))))
),"Y","")</f>
        <v/>
      </c>
      <c r="R329">
        <f ca="1">IF(OR(ISNUMBER(MATCH(L329,MasterData!$D$3:$D$18,0)),ISNUMBER(MATCH(L329,MasterData!$C$3:$C$18,0))),
    DATEDIF(E329,I329,"d"),
    DATEDIF(E329,TODAY(),"d"))</f>
        <v>1</v>
      </c>
      <c r="S329">
        <f t="shared" ca="1" si="18"/>
        <v>1</v>
      </c>
      <c r="T329">
        <f t="shared" ca="1" si="19"/>
        <v>0</v>
      </c>
      <c r="U329">
        <f t="shared" ca="1" si="20"/>
        <v>0</v>
      </c>
    </row>
    <row r="330" spans="2:21" x14ac:dyDescent="0.35">
      <c r="B330" t="s">
        <v>979</v>
      </c>
      <c r="D330" s="34" t="s">
        <v>717</v>
      </c>
      <c r="E330" s="179">
        <v>45936</v>
      </c>
      <c r="G330" t="s">
        <v>718</v>
      </c>
      <c r="I330" s="179">
        <v>45938</v>
      </c>
      <c r="K330" t="s">
        <v>241</v>
      </c>
      <c r="L330" t="s">
        <v>171</v>
      </c>
      <c r="M330" t="s">
        <v>980</v>
      </c>
      <c r="N330" t="s">
        <v>237</v>
      </c>
      <c r="P330" s="193" t="str">
        <f>IF(OR(AND(A330&lt;&gt;"",COUNTIF(Bugs!B:B,A330)&gt;0),AND(B330&lt;&gt;"",COUNTIF(Bugs!A:A,B330)&gt;0)),"Y","")</f>
        <v/>
      </c>
      <c r="Q330" s="193" t="str">
        <f>IF(OR(
    AND(COUNTIF(Bugs!A:A,B330)&gt;0,ISNUMBER(SEARCH("x",INDEX(Bugs!C:C,MATCH(B330,Bugs!A:A,0))))),
    AND(COUNTIF(Bugs!B:B,B330)&gt;0,ISNUMBER(SEARCH("x",INDEX(Bugs!C:C,MATCH(B330,Bugs!B:B,0))))),
    AND(COUNTIF(Bugs!A:A,B330)&gt;0,ISNUMBER(SEARCH("x",INDEX(Bugs!D:D,MATCH(B330,Bugs!A:A,0))))),
    AND(COUNTIF(Bugs!B:B,B330)&gt;0,ISNUMBER(SEARCH("x",INDEX(Bugs!D:D,MATCH(B330,Bugs!B:B,0)))))
),"Y","")</f>
        <v/>
      </c>
      <c r="R330">
        <f ca="1">IF(OR(ISNUMBER(MATCH(L330,MasterData!$D$3:$D$18,0)),ISNUMBER(MATCH(L330,MasterData!$C$3:$C$18,0))),
    DATEDIF(E330,I330,"d"),
    DATEDIF(E330,TODAY(),"d"))</f>
        <v>2</v>
      </c>
      <c r="S330">
        <f t="shared" ca="1" si="18"/>
        <v>1</v>
      </c>
      <c r="T330">
        <f t="shared" ca="1" si="19"/>
        <v>0</v>
      </c>
      <c r="U330">
        <f t="shared" ca="1" si="20"/>
        <v>0</v>
      </c>
    </row>
    <row r="331" spans="2:21" x14ac:dyDescent="0.35">
      <c r="B331" t="s">
        <v>981</v>
      </c>
      <c r="D331" s="34">
        <v>3014</v>
      </c>
      <c r="E331" s="179">
        <v>45936</v>
      </c>
      <c r="G331" t="s">
        <v>982</v>
      </c>
      <c r="I331" s="179">
        <v>45936</v>
      </c>
      <c r="K331" t="s">
        <v>235</v>
      </c>
      <c r="L331" t="s">
        <v>171</v>
      </c>
      <c r="M331" t="s">
        <v>983</v>
      </c>
      <c r="N331" t="s">
        <v>237</v>
      </c>
      <c r="P331" s="193" t="str">
        <f>IF(OR(AND(A331&lt;&gt;"",COUNTIF(Bugs!B:B,A331)&gt;0),AND(B331&lt;&gt;"",COUNTIF(Bugs!A:A,B331)&gt;0)),"Y","")</f>
        <v/>
      </c>
      <c r="Q331" s="193" t="str">
        <f>IF(OR(
    AND(COUNTIF(Bugs!A:A,B331)&gt;0,ISNUMBER(SEARCH("x",INDEX(Bugs!C:C,MATCH(B331,Bugs!A:A,0))))),
    AND(COUNTIF(Bugs!B:B,B331)&gt;0,ISNUMBER(SEARCH("x",INDEX(Bugs!C:C,MATCH(B331,Bugs!B:B,0))))),
    AND(COUNTIF(Bugs!A:A,B331)&gt;0,ISNUMBER(SEARCH("x",INDEX(Bugs!D:D,MATCH(B331,Bugs!A:A,0))))),
    AND(COUNTIF(Bugs!B:B,B331)&gt;0,ISNUMBER(SEARCH("x",INDEX(Bugs!D:D,MATCH(B331,Bugs!B:B,0)))))
),"Y","")</f>
        <v/>
      </c>
      <c r="R331">
        <f ca="1">IF(OR(ISNUMBER(MATCH(L331,MasterData!$D$3:$D$18,0)),ISNUMBER(MATCH(L331,MasterData!$C$3:$C$18,0))),
    DATEDIF(E331,I331,"d"),
    DATEDIF(E331,TODAY(),"d"))</f>
        <v>0</v>
      </c>
      <c r="S331">
        <f t="shared" ca="1" si="18"/>
        <v>1</v>
      </c>
      <c r="T331">
        <f t="shared" ca="1" si="19"/>
        <v>0</v>
      </c>
      <c r="U331">
        <f t="shared" ca="1" si="20"/>
        <v>0</v>
      </c>
    </row>
    <row r="332" spans="2:21" x14ac:dyDescent="0.35">
      <c r="B332" t="s">
        <v>82</v>
      </c>
      <c r="D332" s="34" t="s">
        <v>480</v>
      </c>
      <c r="E332" s="179">
        <v>45936</v>
      </c>
      <c r="G332" t="s">
        <v>715</v>
      </c>
      <c r="I332" s="179">
        <v>45936</v>
      </c>
      <c r="K332" t="s">
        <v>235</v>
      </c>
      <c r="L332" t="s">
        <v>164</v>
      </c>
      <c r="M332" t="s">
        <v>984</v>
      </c>
      <c r="N332" t="s">
        <v>237</v>
      </c>
      <c r="P332" s="193" t="str">
        <f>IF(OR(AND(A332&lt;&gt;"",COUNTIF(Bugs!B:B,A332)&gt;0),AND(B332&lt;&gt;"",COUNTIF(Bugs!A:A,B332)&gt;0)),"Y","")</f>
        <v>Y</v>
      </c>
      <c r="Q332" s="193" t="str">
        <f>IF(OR(
    AND(COUNTIF(Bugs!A:A,B332)&gt;0,ISNUMBER(SEARCH("x",INDEX(Bugs!C:C,MATCH(B332,Bugs!A:A,0))))),
    AND(COUNTIF(Bugs!B:B,B332)&gt;0,ISNUMBER(SEARCH("x",INDEX(Bugs!C:C,MATCH(B332,Bugs!B:B,0))))),
    AND(COUNTIF(Bugs!A:A,B332)&gt;0,ISNUMBER(SEARCH("x",INDEX(Bugs!D:D,MATCH(B332,Bugs!A:A,0))))),
    AND(COUNTIF(Bugs!B:B,B332)&gt;0,ISNUMBER(SEARCH("x",INDEX(Bugs!D:D,MATCH(B332,Bugs!B:B,0)))))
),"Y","")</f>
        <v>Y</v>
      </c>
      <c r="R332">
        <f ca="1">IF(OR(ISNUMBER(MATCH(L332,MasterData!$D$3:$D$18,0)),ISNUMBER(MATCH(L332,MasterData!$C$3:$C$18,0))),
    DATEDIF(E332,I332,"d"),
    DATEDIF(E332,TODAY(),"d"))</f>
        <v>71</v>
      </c>
      <c r="S332">
        <f t="shared" ca="1" si="18"/>
        <v>0</v>
      </c>
      <c r="T332">
        <f t="shared" ca="1" si="19"/>
        <v>0</v>
      </c>
      <c r="U332">
        <f t="shared" ca="1" si="20"/>
        <v>1</v>
      </c>
    </row>
    <row r="333" spans="2:21" x14ac:dyDescent="0.35">
      <c r="B333" t="s">
        <v>985</v>
      </c>
      <c r="D333" s="34">
        <v>3014</v>
      </c>
      <c r="E333" s="179">
        <v>45936</v>
      </c>
      <c r="G333" t="s">
        <v>982</v>
      </c>
      <c r="I333" s="179">
        <v>45938</v>
      </c>
      <c r="K333" t="s">
        <v>241</v>
      </c>
      <c r="L333" t="s">
        <v>171</v>
      </c>
      <c r="M333" t="s">
        <v>986</v>
      </c>
      <c r="N333" t="s">
        <v>237</v>
      </c>
      <c r="P333" s="193" t="str">
        <f>IF(OR(AND(A333&lt;&gt;"",COUNTIF(Bugs!B:B,A333)&gt;0),AND(B333&lt;&gt;"",COUNTIF(Bugs!A:A,B333)&gt;0)),"Y","")</f>
        <v/>
      </c>
      <c r="Q333" s="193" t="str">
        <f>IF(OR(
    AND(COUNTIF(Bugs!A:A,B333)&gt;0,ISNUMBER(SEARCH("x",INDEX(Bugs!C:C,MATCH(B333,Bugs!A:A,0))))),
    AND(COUNTIF(Bugs!B:B,B333)&gt;0,ISNUMBER(SEARCH("x",INDEX(Bugs!C:C,MATCH(B333,Bugs!B:B,0))))),
    AND(COUNTIF(Bugs!A:A,B333)&gt;0,ISNUMBER(SEARCH("x",INDEX(Bugs!D:D,MATCH(B333,Bugs!A:A,0))))),
    AND(COUNTIF(Bugs!B:B,B333)&gt;0,ISNUMBER(SEARCH("x",INDEX(Bugs!D:D,MATCH(B333,Bugs!B:B,0)))))
),"Y","")</f>
        <v/>
      </c>
      <c r="R333">
        <f ca="1">IF(OR(ISNUMBER(MATCH(L333,MasterData!$D$3:$D$18,0)),ISNUMBER(MATCH(L333,MasterData!$C$3:$C$18,0))),
    DATEDIF(E333,I333,"d"),
    DATEDIF(E333,TODAY(),"d"))</f>
        <v>2</v>
      </c>
      <c r="S333">
        <f t="shared" ca="1" si="18"/>
        <v>1</v>
      </c>
      <c r="T333">
        <f t="shared" ca="1" si="19"/>
        <v>0</v>
      </c>
      <c r="U333">
        <f t="shared" ca="1" si="20"/>
        <v>0</v>
      </c>
    </row>
    <row r="334" spans="2:21" x14ac:dyDescent="0.35">
      <c r="B334" t="s">
        <v>987</v>
      </c>
      <c r="D334" s="34">
        <v>3366</v>
      </c>
      <c r="E334" s="179">
        <v>45937</v>
      </c>
      <c r="G334" t="s">
        <v>905</v>
      </c>
      <c r="I334" s="179">
        <v>45938</v>
      </c>
      <c r="K334" t="s">
        <v>235</v>
      </c>
      <c r="L334" t="s">
        <v>171</v>
      </c>
      <c r="M334" t="s">
        <v>988</v>
      </c>
      <c r="N334" t="s">
        <v>237</v>
      </c>
      <c r="P334" s="193" t="str">
        <f>IF(OR(AND(A334&lt;&gt;"",COUNTIF(Bugs!B:B,A334)&gt;0),AND(B334&lt;&gt;"",COUNTIF(Bugs!A:A,B334)&gt;0)),"Y","")</f>
        <v/>
      </c>
      <c r="Q334" s="193" t="str">
        <f>IF(OR(
    AND(COUNTIF(Bugs!A:A,B334)&gt;0,ISNUMBER(SEARCH("x",INDEX(Bugs!C:C,MATCH(B334,Bugs!A:A,0))))),
    AND(COUNTIF(Bugs!B:B,B334)&gt;0,ISNUMBER(SEARCH("x",INDEX(Bugs!C:C,MATCH(B334,Bugs!B:B,0))))),
    AND(COUNTIF(Bugs!A:A,B334)&gt;0,ISNUMBER(SEARCH("x",INDEX(Bugs!D:D,MATCH(B334,Bugs!A:A,0))))),
    AND(COUNTIF(Bugs!B:B,B334)&gt;0,ISNUMBER(SEARCH("x",INDEX(Bugs!D:D,MATCH(B334,Bugs!B:B,0)))))
),"Y","")</f>
        <v/>
      </c>
      <c r="R334">
        <f ca="1">IF(OR(ISNUMBER(MATCH(L334,MasterData!$D$3:$D$18,0)),ISNUMBER(MATCH(L334,MasterData!$C$3:$C$18,0))),
    DATEDIF(E334,I334,"d"),
    DATEDIF(E334,TODAY(),"d"))</f>
        <v>1</v>
      </c>
      <c r="S334">
        <f t="shared" ca="1" si="18"/>
        <v>1</v>
      </c>
      <c r="T334">
        <f t="shared" ca="1" si="19"/>
        <v>0</v>
      </c>
      <c r="U334">
        <f t="shared" ca="1" si="20"/>
        <v>0</v>
      </c>
    </row>
    <row r="335" spans="2:21" x14ac:dyDescent="0.35">
      <c r="B335" t="s">
        <v>989</v>
      </c>
      <c r="D335" s="34" t="s">
        <v>480</v>
      </c>
      <c r="E335" s="179">
        <v>45937</v>
      </c>
      <c r="G335" t="s">
        <v>715</v>
      </c>
      <c r="I335" s="179">
        <v>45939</v>
      </c>
      <c r="K335" t="s">
        <v>241</v>
      </c>
      <c r="L335" t="s">
        <v>171</v>
      </c>
      <c r="M335" t="s">
        <v>990</v>
      </c>
      <c r="N335" t="s">
        <v>237</v>
      </c>
      <c r="P335" s="193" t="str">
        <f>IF(OR(AND(A335&lt;&gt;"",COUNTIF(Bugs!B:B,A335)&gt;0),AND(B335&lt;&gt;"",COUNTIF(Bugs!A:A,B335)&gt;0)),"Y","")</f>
        <v/>
      </c>
      <c r="Q335" s="193" t="str">
        <f>IF(OR(
    AND(COUNTIF(Bugs!A:A,B335)&gt;0,ISNUMBER(SEARCH("x",INDEX(Bugs!C:C,MATCH(B335,Bugs!A:A,0))))),
    AND(COUNTIF(Bugs!B:B,B335)&gt;0,ISNUMBER(SEARCH("x",INDEX(Bugs!C:C,MATCH(B335,Bugs!B:B,0))))),
    AND(COUNTIF(Bugs!A:A,B335)&gt;0,ISNUMBER(SEARCH("x",INDEX(Bugs!D:D,MATCH(B335,Bugs!A:A,0))))),
    AND(COUNTIF(Bugs!B:B,B335)&gt;0,ISNUMBER(SEARCH("x",INDEX(Bugs!D:D,MATCH(B335,Bugs!B:B,0)))))
),"Y","")</f>
        <v/>
      </c>
      <c r="R335">
        <f ca="1">IF(OR(ISNUMBER(MATCH(L335,MasterData!$D$3:$D$18,0)),ISNUMBER(MATCH(L335,MasterData!$C$3:$C$18,0))),
    DATEDIF(E335,I335,"d"),
    DATEDIF(E335,TODAY(),"d"))</f>
        <v>2</v>
      </c>
      <c r="S335">
        <f t="shared" ca="1" si="18"/>
        <v>1</v>
      </c>
      <c r="T335">
        <f t="shared" ca="1" si="19"/>
        <v>0</v>
      </c>
      <c r="U335">
        <f t="shared" ca="1" si="20"/>
        <v>0</v>
      </c>
    </row>
    <row r="336" spans="2:21" x14ac:dyDescent="0.35">
      <c r="B336" t="s">
        <v>991</v>
      </c>
      <c r="D336" s="34" t="s">
        <v>480</v>
      </c>
      <c r="E336" s="179">
        <v>45937</v>
      </c>
      <c r="G336" t="s">
        <v>886</v>
      </c>
      <c r="I336" s="179">
        <v>45938</v>
      </c>
      <c r="K336" t="s">
        <v>235</v>
      </c>
      <c r="L336" t="s">
        <v>171</v>
      </c>
      <c r="M336" t="s">
        <v>992</v>
      </c>
      <c r="N336" t="s">
        <v>237</v>
      </c>
      <c r="P336" s="193" t="str">
        <f>IF(OR(AND(A336&lt;&gt;"",COUNTIF(Bugs!B:B,A336)&gt;0),AND(B336&lt;&gt;"",COUNTIF(Bugs!A:A,B336)&gt;0)),"Y","")</f>
        <v/>
      </c>
      <c r="Q336" s="193" t="str">
        <f>IF(OR(
    AND(COUNTIF(Bugs!A:A,B336)&gt;0,ISNUMBER(SEARCH("x",INDEX(Bugs!C:C,MATCH(B336,Bugs!A:A,0))))),
    AND(COUNTIF(Bugs!B:B,B336)&gt;0,ISNUMBER(SEARCH("x",INDEX(Bugs!C:C,MATCH(B336,Bugs!B:B,0))))),
    AND(COUNTIF(Bugs!A:A,B336)&gt;0,ISNUMBER(SEARCH("x",INDEX(Bugs!D:D,MATCH(B336,Bugs!A:A,0))))),
    AND(COUNTIF(Bugs!B:B,B336)&gt;0,ISNUMBER(SEARCH("x",INDEX(Bugs!D:D,MATCH(B336,Bugs!B:B,0)))))
),"Y","")</f>
        <v/>
      </c>
      <c r="R336">
        <f ca="1">IF(OR(ISNUMBER(MATCH(L336,MasterData!$D$3:$D$18,0)),ISNUMBER(MATCH(L336,MasterData!$C$3:$C$18,0))),
    DATEDIF(E336,I336,"d"),
    DATEDIF(E336,TODAY(),"d"))</f>
        <v>1</v>
      </c>
      <c r="S336">
        <f t="shared" ca="1" si="18"/>
        <v>1</v>
      </c>
      <c r="T336">
        <f t="shared" ca="1" si="19"/>
        <v>0</v>
      </c>
      <c r="U336">
        <f t="shared" ca="1" si="20"/>
        <v>0</v>
      </c>
    </row>
    <row r="337" spans="2:21" x14ac:dyDescent="0.35">
      <c r="B337" t="s">
        <v>993</v>
      </c>
      <c r="D337" s="34">
        <v>3014</v>
      </c>
      <c r="E337" s="179">
        <v>45937</v>
      </c>
      <c r="G337" t="s">
        <v>715</v>
      </c>
      <c r="I337" s="179">
        <v>45947</v>
      </c>
      <c r="K337" t="s">
        <v>235</v>
      </c>
      <c r="L337" t="s">
        <v>171</v>
      </c>
      <c r="M337" t="s">
        <v>994</v>
      </c>
      <c r="N337" t="s">
        <v>237</v>
      </c>
      <c r="P337" s="193" t="str">
        <f>IF(OR(AND(A337&lt;&gt;"",COUNTIF(Bugs!B:B,A337)&gt;0),AND(B337&lt;&gt;"",COUNTIF(Bugs!A:A,B337)&gt;0)),"Y","")</f>
        <v/>
      </c>
      <c r="Q337" s="193" t="str">
        <f>IF(OR(
    AND(COUNTIF(Bugs!A:A,B337)&gt;0,ISNUMBER(SEARCH("x",INDEX(Bugs!C:C,MATCH(B337,Bugs!A:A,0))))),
    AND(COUNTIF(Bugs!B:B,B337)&gt;0,ISNUMBER(SEARCH("x",INDEX(Bugs!C:C,MATCH(B337,Bugs!B:B,0))))),
    AND(COUNTIF(Bugs!A:A,B337)&gt;0,ISNUMBER(SEARCH("x",INDEX(Bugs!D:D,MATCH(B337,Bugs!A:A,0))))),
    AND(COUNTIF(Bugs!B:B,B337)&gt;0,ISNUMBER(SEARCH("x",INDEX(Bugs!D:D,MATCH(B337,Bugs!B:B,0)))))
),"Y","")</f>
        <v/>
      </c>
      <c r="R337">
        <f ca="1">IF(OR(ISNUMBER(MATCH(L337,MasterData!$D$3:$D$18,0)),ISNUMBER(MATCH(L337,MasterData!$C$3:$C$18,0))),
    DATEDIF(E337,I337,"d"),
    DATEDIF(E337,TODAY(),"d"))</f>
        <v>10</v>
      </c>
      <c r="S337">
        <f t="shared" ca="1" si="18"/>
        <v>0</v>
      </c>
      <c r="T337">
        <f t="shared" ca="1" si="19"/>
        <v>1</v>
      </c>
      <c r="U337">
        <f t="shared" ca="1" si="20"/>
        <v>0</v>
      </c>
    </row>
    <row r="338" spans="2:21" x14ac:dyDescent="0.35">
      <c r="B338" t="s">
        <v>995</v>
      </c>
      <c r="D338" s="34">
        <v>3014</v>
      </c>
      <c r="E338" s="179">
        <v>45937</v>
      </c>
      <c r="G338" t="s">
        <v>715</v>
      </c>
      <c r="I338" s="179">
        <v>45938</v>
      </c>
      <c r="K338" t="s">
        <v>241</v>
      </c>
      <c r="L338" t="s">
        <v>171</v>
      </c>
      <c r="M338" t="s">
        <v>996</v>
      </c>
      <c r="N338" t="s">
        <v>237</v>
      </c>
      <c r="P338" s="193" t="str">
        <f>IF(OR(AND(A338&lt;&gt;"",COUNTIF(Bugs!B:B,A338)&gt;0),AND(B338&lt;&gt;"",COUNTIF(Bugs!A:A,B338)&gt;0)),"Y","")</f>
        <v/>
      </c>
      <c r="Q338" s="193" t="str">
        <f>IF(OR(
    AND(COUNTIF(Bugs!A:A,B338)&gt;0,ISNUMBER(SEARCH("x",INDEX(Bugs!C:C,MATCH(B338,Bugs!A:A,0))))),
    AND(COUNTIF(Bugs!B:B,B338)&gt;0,ISNUMBER(SEARCH("x",INDEX(Bugs!C:C,MATCH(B338,Bugs!B:B,0))))),
    AND(COUNTIF(Bugs!A:A,B338)&gt;0,ISNUMBER(SEARCH("x",INDEX(Bugs!D:D,MATCH(B338,Bugs!A:A,0))))),
    AND(COUNTIF(Bugs!B:B,B338)&gt;0,ISNUMBER(SEARCH("x",INDEX(Bugs!D:D,MATCH(B338,Bugs!B:B,0)))))
),"Y","")</f>
        <v/>
      </c>
      <c r="R338">
        <f ca="1">IF(OR(ISNUMBER(MATCH(L338,MasterData!$D$3:$D$18,0)),ISNUMBER(MATCH(L338,MasterData!$C$3:$C$18,0))),
    DATEDIF(E338,I338,"d"),
    DATEDIF(E338,TODAY(),"d"))</f>
        <v>1</v>
      </c>
      <c r="S338">
        <f t="shared" ca="1" si="18"/>
        <v>1</v>
      </c>
      <c r="T338">
        <f t="shared" ca="1" si="19"/>
        <v>0</v>
      </c>
      <c r="U338">
        <f t="shared" ca="1" si="20"/>
        <v>0</v>
      </c>
    </row>
    <row r="339" spans="2:21" x14ac:dyDescent="0.35">
      <c r="B339" t="s">
        <v>83</v>
      </c>
      <c r="D339" s="34">
        <v>3014</v>
      </c>
      <c r="E339" s="179">
        <v>45937</v>
      </c>
      <c r="G339" t="s">
        <v>715</v>
      </c>
      <c r="I339" s="179">
        <v>45943</v>
      </c>
      <c r="K339" t="s">
        <v>235</v>
      </c>
      <c r="L339" t="s">
        <v>171</v>
      </c>
      <c r="M339" t="s">
        <v>997</v>
      </c>
      <c r="N339" t="s">
        <v>237</v>
      </c>
      <c r="P339" s="193" t="str">
        <f>IF(OR(AND(A339&lt;&gt;"",COUNTIF(Bugs!B:B,A339)&gt;0),AND(B339&lt;&gt;"",COUNTIF(Bugs!A:A,B339)&gt;0)),"Y","")</f>
        <v>Y</v>
      </c>
      <c r="Q339" s="193" t="str">
        <f>IF(OR(
    AND(COUNTIF(Bugs!A:A,B339)&gt;0,ISNUMBER(SEARCH("x",INDEX(Bugs!C:C,MATCH(B339,Bugs!A:A,0))))),
    AND(COUNTIF(Bugs!B:B,B339)&gt;0,ISNUMBER(SEARCH("x",INDEX(Bugs!C:C,MATCH(B339,Bugs!B:B,0))))),
    AND(COUNTIF(Bugs!A:A,B339)&gt;0,ISNUMBER(SEARCH("x",INDEX(Bugs!D:D,MATCH(B339,Bugs!A:A,0))))),
    AND(COUNTIF(Bugs!B:B,B339)&gt;0,ISNUMBER(SEARCH("x",INDEX(Bugs!D:D,MATCH(B339,Bugs!B:B,0)))))
),"Y","")</f>
        <v>Y</v>
      </c>
      <c r="R339">
        <f ca="1">IF(OR(ISNUMBER(MATCH(L339,MasterData!$D$3:$D$18,0)),ISNUMBER(MATCH(L339,MasterData!$C$3:$C$18,0))),
    DATEDIF(E339,I339,"d"),
    DATEDIF(E339,TODAY(),"d"))</f>
        <v>6</v>
      </c>
      <c r="S339">
        <f t="shared" ca="1" si="18"/>
        <v>1</v>
      </c>
      <c r="T339">
        <f t="shared" ca="1" si="19"/>
        <v>0</v>
      </c>
      <c r="U339">
        <f t="shared" ca="1" si="20"/>
        <v>0</v>
      </c>
    </row>
    <row r="340" spans="2:21" x14ac:dyDescent="0.35">
      <c r="B340" t="s">
        <v>84</v>
      </c>
      <c r="D340" s="34" t="s">
        <v>746</v>
      </c>
      <c r="E340" s="179">
        <v>45938</v>
      </c>
      <c r="G340" t="s">
        <v>816</v>
      </c>
      <c r="I340" s="179">
        <v>45938</v>
      </c>
      <c r="K340" t="s">
        <v>235</v>
      </c>
      <c r="L340" t="s">
        <v>164</v>
      </c>
      <c r="M340" t="s">
        <v>998</v>
      </c>
      <c r="N340" t="s">
        <v>237</v>
      </c>
      <c r="P340" s="193" t="str">
        <f>IF(OR(AND(A340&lt;&gt;"",COUNTIF(Bugs!B:B,A340)&gt;0),AND(B340&lt;&gt;"",COUNTIF(Bugs!A:A,B340)&gt;0)),"Y","")</f>
        <v>Y</v>
      </c>
      <c r="Q340" s="193" t="str">
        <f>IF(OR(
    AND(COUNTIF(Bugs!A:A,B340)&gt;0,ISNUMBER(SEARCH("x",INDEX(Bugs!C:C,MATCH(B340,Bugs!A:A,0))))),
    AND(COUNTIF(Bugs!B:B,B340)&gt;0,ISNUMBER(SEARCH("x",INDEX(Bugs!C:C,MATCH(B340,Bugs!B:B,0))))),
    AND(COUNTIF(Bugs!A:A,B340)&gt;0,ISNUMBER(SEARCH("x",INDEX(Bugs!D:D,MATCH(B340,Bugs!A:A,0))))),
    AND(COUNTIF(Bugs!B:B,B340)&gt;0,ISNUMBER(SEARCH("x",INDEX(Bugs!D:D,MATCH(B340,Bugs!B:B,0)))))
),"Y","")</f>
        <v>Y</v>
      </c>
      <c r="R340">
        <f ca="1">IF(OR(ISNUMBER(MATCH(L340,MasterData!$D$3:$D$18,0)),ISNUMBER(MATCH(L340,MasterData!$C$3:$C$18,0))),
    DATEDIF(E340,I340,"d"),
    DATEDIF(E340,TODAY(),"d"))</f>
        <v>69</v>
      </c>
      <c r="S340">
        <f t="shared" ca="1" si="18"/>
        <v>0</v>
      </c>
      <c r="T340">
        <f t="shared" ca="1" si="19"/>
        <v>0</v>
      </c>
      <c r="U340">
        <f t="shared" ca="1" si="20"/>
        <v>1</v>
      </c>
    </row>
    <row r="341" spans="2:21" x14ac:dyDescent="0.35">
      <c r="B341" t="s">
        <v>85</v>
      </c>
      <c r="D341" s="34" t="s">
        <v>480</v>
      </c>
      <c r="E341" s="179">
        <v>45938</v>
      </c>
      <c r="G341" t="s">
        <v>834</v>
      </c>
      <c r="I341" s="179">
        <v>45939</v>
      </c>
      <c r="K341" t="s">
        <v>235</v>
      </c>
      <c r="L341" t="s">
        <v>171</v>
      </c>
      <c r="M341" t="s">
        <v>999</v>
      </c>
      <c r="N341" t="s">
        <v>237</v>
      </c>
      <c r="P341" s="193" t="str">
        <f>IF(OR(AND(A341&lt;&gt;"",COUNTIF(Bugs!B:B,A341)&gt;0),AND(B341&lt;&gt;"",COUNTIF(Bugs!A:A,B341)&gt;0)),"Y","")</f>
        <v>Y</v>
      </c>
      <c r="Q341" s="193" t="str">
        <f>IF(OR(
    AND(COUNTIF(Bugs!A:A,B341)&gt;0,ISNUMBER(SEARCH("x",INDEX(Bugs!C:C,MATCH(B341,Bugs!A:A,0))))),
    AND(COUNTIF(Bugs!B:B,B341)&gt;0,ISNUMBER(SEARCH("x",INDEX(Bugs!C:C,MATCH(B341,Bugs!B:B,0))))),
    AND(COUNTIF(Bugs!A:A,B341)&gt;0,ISNUMBER(SEARCH("x",INDEX(Bugs!D:D,MATCH(B341,Bugs!A:A,0))))),
    AND(COUNTIF(Bugs!B:B,B341)&gt;0,ISNUMBER(SEARCH("x",INDEX(Bugs!D:D,MATCH(B341,Bugs!B:B,0)))))
),"Y","")</f>
        <v>Y</v>
      </c>
      <c r="R341">
        <f ca="1">IF(OR(ISNUMBER(MATCH(L341,MasterData!$D$3:$D$18,0)),ISNUMBER(MATCH(L341,MasterData!$C$3:$C$18,0))),
    DATEDIF(E341,I341,"d"),
    DATEDIF(E341,TODAY(),"d"))</f>
        <v>1</v>
      </c>
      <c r="S341">
        <f t="shared" ca="1" si="18"/>
        <v>1</v>
      </c>
      <c r="T341">
        <f t="shared" ca="1" si="19"/>
        <v>0</v>
      </c>
      <c r="U341">
        <f t="shared" ca="1" si="20"/>
        <v>0</v>
      </c>
    </row>
    <row r="342" spans="2:21" x14ac:dyDescent="0.35">
      <c r="B342" t="s">
        <v>1000</v>
      </c>
      <c r="D342" s="34">
        <v>3014</v>
      </c>
      <c r="E342" s="179">
        <v>45938</v>
      </c>
      <c r="G342" t="s">
        <v>882</v>
      </c>
      <c r="I342" s="179">
        <v>45939</v>
      </c>
      <c r="K342" t="s">
        <v>235</v>
      </c>
      <c r="L342" t="s">
        <v>171</v>
      </c>
      <c r="M342" t="s">
        <v>1001</v>
      </c>
      <c r="N342" t="s">
        <v>237</v>
      </c>
      <c r="P342" s="193" t="str">
        <f>IF(OR(AND(A342&lt;&gt;"",COUNTIF(Bugs!B:B,A342)&gt;0),AND(B342&lt;&gt;"",COUNTIF(Bugs!A:A,B342)&gt;0)),"Y","")</f>
        <v/>
      </c>
      <c r="Q342" s="193" t="str">
        <f>IF(OR(
    AND(COUNTIF(Bugs!A:A,B342)&gt;0,ISNUMBER(SEARCH("x",INDEX(Bugs!C:C,MATCH(B342,Bugs!A:A,0))))),
    AND(COUNTIF(Bugs!B:B,B342)&gt;0,ISNUMBER(SEARCH("x",INDEX(Bugs!C:C,MATCH(B342,Bugs!B:B,0))))),
    AND(COUNTIF(Bugs!A:A,B342)&gt;0,ISNUMBER(SEARCH("x",INDEX(Bugs!D:D,MATCH(B342,Bugs!A:A,0))))),
    AND(COUNTIF(Bugs!B:B,B342)&gt;0,ISNUMBER(SEARCH("x",INDEX(Bugs!D:D,MATCH(B342,Bugs!B:B,0)))))
),"Y","")</f>
        <v/>
      </c>
      <c r="R342">
        <f ca="1">IF(OR(ISNUMBER(MATCH(L342,MasterData!$D$3:$D$18,0)),ISNUMBER(MATCH(L342,MasterData!$C$3:$C$18,0))),
    DATEDIF(E342,I342,"d"),
    DATEDIF(E342,TODAY(),"d"))</f>
        <v>1</v>
      </c>
      <c r="S342">
        <f t="shared" ca="1" si="18"/>
        <v>1</v>
      </c>
      <c r="T342">
        <f t="shared" ca="1" si="19"/>
        <v>0</v>
      </c>
      <c r="U342">
        <f t="shared" ca="1" si="20"/>
        <v>0</v>
      </c>
    </row>
    <row r="343" spans="2:21" x14ac:dyDescent="0.35">
      <c r="B343" t="s">
        <v>1002</v>
      </c>
      <c r="D343" s="34">
        <v>3014</v>
      </c>
      <c r="E343" s="179">
        <v>45939</v>
      </c>
      <c r="G343" t="s">
        <v>715</v>
      </c>
      <c r="I343" s="179">
        <v>45939</v>
      </c>
      <c r="K343" t="s">
        <v>241</v>
      </c>
      <c r="L343" t="s">
        <v>171</v>
      </c>
      <c r="M343" t="s">
        <v>1003</v>
      </c>
      <c r="N343" t="s">
        <v>237</v>
      </c>
      <c r="P343" s="193" t="str">
        <f>IF(OR(AND(A343&lt;&gt;"",COUNTIF(Bugs!B:B,A343)&gt;0),AND(B343&lt;&gt;"",COUNTIF(Bugs!A:A,B343)&gt;0)),"Y","")</f>
        <v/>
      </c>
      <c r="Q343" s="193" t="str">
        <f>IF(OR(
    AND(COUNTIF(Bugs!A:A,B343)&gt;0,ISNUMBER(SEARCH("x",INDEX(Bugs!C:C,MATCH(B343,Bugs!A:A,0))))),
    AND(COUNTIF(Bugs!B:B,B343)&gt;0,ISNUMBER(SEARCH("x",INDEX(Bugs!C:C,MATCH(B343,Bugs!B:B,0))))),
    AND(COUNTIF(Bugs!A:A,B343)&gt;0,ISNUMBER(SEARCH("x",INDEX(Bugs!D:D,MATCH(B343,Bugs!A:A,0))))),
    AND(COUNTIF(Bugs!B:B,B343)&gt;0,ISNUMBER(SEARCH("x",INDEX(Bugs!D:D,MATCH(B343,Bugs!B:B,0)))))
),"Y","")</f>
        <v/>
      </c>
      <c r="R343">
        <f ca="1">IF(OR(ISNUMBER(MATCH(L343,MasterData!$D$3:$D$18,0)),ISNUMBER(MATCH(L343,MasterData!$C$3:$C$18,0))),
    DATEDIF(E343,I343,"d"),
    DATEDIF(E343,TODAY(),"d"))</f>
        <v>0</v>
      </c>
      <c r="S343">
        <f t="shared" ca="1" si="18"/>
        <v>1</v>
      </c>
      <c r="T343">
        <f t="shared" ca="1" si="19"/>
        <v>0</v>
      </c>
      <c r="U343">
        <f t="shared" ca="1" si="20"/>
        <v>0</v>
      </c>
    </row>
    <row r="344" spans="2:21" x14ac:dyDescent="0.35">
      <c r="B344" t="s">
        <v>1004</v>
      </c>
      <c r="D344" s="34" t="s">
        <v>746</v>
      </c>
      <c r="E344" s="179">
        <v>45940</v>
      </c>
      <c r="G344" t="s">
        <v>886</v>
      </c>
      <c r="I344" s="179">
        <v>45940</v>
      </c>
      <c r="K344" t="s">
        <v>235</v>
      </c>
      <c r="L344" t="s">
        <v>171</v>
      </c>
      <c r="M344" t="s">
        <v>1005</v>
      </c>
      <c r="N344" t="s">
        <v>237</v>
      </c>
      <c r="P344" s="193" t="str">
        <f>IF(OR(AND(A344&lt;&gt;"",COUNTIF(Bugs!B:B,A344)&gt;0),AND(B344&lt;&gt;"",COUNTIF(Bugs!A:A,B344)&gt;0)),"Y","")</f>
        <v/>
      </c>
      <c r="Q344" s="193" t="str">
        <f>IF(OR(
    AND(COUNTIF(Bugs!A:A,B344)&gt;0,ISNUMBER(SEARCH("x",INDEX(Bugs!C:C,MATCH(B344,Bugs!A:A,0))))),
    AND(COUNTIF(Bugs!B:B,B344)&gt;0,ISNUMBER(SEARCH("x",INDEX(Bugs!C:C,MATCH(B344,Bugs!B:B,0))))),
    AND(COUNTIF(Bugs!A:A,B344)&gt;0,ISNUMBER(SEARCH("x",INDEX(Bugs!D:D,MATCH(B344,Bugs!A:A,0))))),
    AND(COUNTIF(Bugs!B:B,B344)&gt;0,ISNUMBER(SEARCH("x",INDEX(Bugs!D:D,MATCH(B344,Bugs!B:B,0)))))
),"Y","")</f>
        <v/>
      </c>
      <c r="R344">
        <f ca="1">IF(OR(ISNUMBER(MATCH(L344,MasterData!$D$3:$D$18,0)),ISNUMBER(MATCH(L344,MasterData!$C$3:$C$18,0))),
    DATEDIF(E344,I344,"d"),
    DATEDIF(E344,TODAY(),"d"))</f>
        <v>0</v>
      </c>
      <c r="S344">
        <f t="shared" ca="1" si="18"/>
        <v>1</v>
      </c>
      <c r="T344">
        <f t="shared" ca="1" si="19"/>
        <v>0</v>
      </c>
      <c r="U344">
        <f t="shared" ca="1" si="20"/>
        <v>0</v>
      </c>
    </row>
    <row r="345" spans="2:21" x14ac:dyDescent="0.35">
      <c r="B345" t="s">
        <v>1006</v>
      </c>
      <c r="D345" s="34">
        <v>3014</v>
      </c>
      <c r="E345" s="179">
        <v>45940</v>
      </c>
      <c r="G345" t="s">
        <v>715</v>
      </c>
      <c r="I345" s="179">
        <v>45943</v>
      </c>
      <c r="K345" t="s">
        <v>235</v>
      </c>
      <c r="L345" t="s">
        <v>171</v>
      </c>
      <c r="M345" t="s">
        <v>1007</v>
      </c>
      <c r="N345" t="s">
        <v>237</v>
      </c>
      <c r="P345" s="193" t="str">
        <f>IF(OR(AND(A345&lt;&gt;"",COUNTIF(Bugs!B:B,A345)&gt;0),AND(B345&lt;&gt;"",COUNTIF(Bugs!A:A,B345)&gt;0)),"Y","")</f>
        <v/>
      </c>
      <c r="Q345" s="193" t="str">
        <f>IF(OR(
    AND(COUNTIF(Bugs!A:A,B345)&gt;0,ISNUMBER(SEARCH("x",INDEX(Bugs!C:C,MATCH(B345,Bugs!A:A,0))))),
    AND(COUNTIF(Bugs!B:B,B345)&gt;0,ISNUMBER(SEARCH("x",INDEX(Bugs!C:C,MATCH(B345,Bugs!B:B,0))))),
    AND(COUNTIF(Bugs!A:A,B345)&gt;0,ISNUMBER(SEARCH("x",INDEX(Bugs!D:D,MATCH(B345,Bugs!A:A,0))))),
    AND(COUNTIF(Bugs!B:B,B345)&gt;0,ISNUMBER(SEARCH("x",INDEX(Bugs!D:D,MATCH(B345,Bugs!B:B,0)))))
),"Y","")</f>
        <v/>
      </c>
      <c r="R345">
        <f ca="1">IF(OR(ISNUMBER(MATCH(L345,MasterData!$D$3:$D$18,0)),ISNUMBER(MATCH(L345,MasterData!$C$3:$C$18,0))),
    DATEDIF(E345,I345,"d"),
    DATEDIF(E345,TODAY(),"d"))</f>
        <v>3</v>
      </c>
      <c r="S345">
        <f t="shared" ca="1" si="18"/>
        <v>1</v>
      </c>
      <c r="T345">
        <f t="shared" ca="1" si="19"/>
        <v>0</v>
      </c>
      <c r="U345">
        <f t="shared" ca="1" si="20"/>
        <v>0</v>
      </c>
    </row>
    <row r="346" spans="2:21" x14ac:dyDescent="0.35">
      <c r="B346" t="s">
        <v>1008</v>
      </c>
      <c r="D346" s="34" t="s">
        <v>660</v>
      </c>
      <c r="E346" s="179">
        <v>45940</v>
      </c>
      <c r="G346" t="s">
        <v>876</v>
      </c>
      <c r="I346" s="179">
        <v>45952</v>
      </c>
      <c r="K346" t="s">
        <v>235</v>
      </c>
      <c r="L346" t="s">
        <v>171</v>
      </c>
      <c r="M346" t="s">
        <v>1009</v>
      </c>
      <c r="N346" t="s">
        <v>237</v>
      </c>
      <c r="P346" s="193" t="str">
        <f>IF(OR(AND(A346&lt;&gt;"",COUNTIF(Bugs!B:B,A346)&gt;0),AND(B346&lt;&gt;"",COUNTIF(Bugs!A:A,B346)&gt;0)),"Y","")</f>
        <v/>
      </c>
      <c r="Q346" s="193" t="str">
        <f>IF(OR(
    AND(COUNTIF(Bugs!A:A,B346)&gt;0,ISNUMBER(SEARCH("x",INDEX(Bugs!C:C,MATCH(B346,Bugs!A:A,0))))),
    AND(COUNTIF(Bugs!B:B,B346)&gt;0,ISNUMBER(SEARCH("x",INDEX(Bugs!C:C,MATCH(B346,Bugs!B:B,0))))),
    AND(COUNTIF(Bugs!A:A,B346)&gt;0,ISNUMBER(SEARCH("x",INDEX(Bugs!D:D,MATCH(B346,Bugs!A:A,0))))),
    AND(COUNTIF(Bugs!B:B,B346)&gt;0,ISNUMBER(SEARCH("x",INDEX(Bugs!D:D,MATCH(B346,Bugs!B:B,0)))))
),"Y","")</f>
        <v/>
      </c>
      <c r="R346">
        <f ca="1">IF(OR(ISNUMBER(MATCH(L346,MasterData!$D$3:$D$18,0)),ISNUMBER(MATCH(L346,MasterData!$C$3:$C$18,0))),
    DATEDIF(E346,I346,"d"),
    DATEDIF(E346,TODAY(),"d"))</f>
        <v>12</v>
      </c>
      <c r="S346">
        <f t="shared" ca="1" si="18"/>
        <v>0</v>
      </c>
      <c r="T346">
        <f t="shared" ca="1" si="19"/>
        <v>1</v>
      </c>
      <c r="U346">
        <f t="shared" ca="1" si="20"/>
        <v>0</v>
      </c>
    </row>
    <row r="347" spans="2:21" x14ac:dyDescent="0.35">
      <c r="B347" t="s">
        <v>1010</v>
      </c>
      <c r="D347" s="34">
        <v>3014</v>
      </c>
      <c r="E347" s="179">
        <v>45940</v>
      </c>
      <c r="G347" t="s">
        <v>715</v>
      </c>
      <c r="I347" s="179">
        <v>45952</v>
      </c>
      <c r="K347" t="s">
        <v>235</v>
      </c>
      <c r="L347" t="s">
        <v>171</v>
      </c>
      <c r="M347" t="s">
        <v>1011</v>
      </c>
      <c r="N347" t="s">
        <v>237</v>
      </c>
      <c r="P347" s="193" t="str">
        <f>IF(OR(AND(A347&lt;&gt;"",COUNTIF(Bugs!B:B,A347)&gt;0),AND(B347&lt;&gt;"",COUNTIF(Bugs!A:A,B347)&gt;0)),"Y","")</f>
        <v/>
      </c>
      <c r="Q347" s="193" t="str">
        <f>IF(OR(
    AND(COUNTIF(Bugs!A:A,B347)&gt;0,ISNUMBER(SEARCH("x",INDEX(Bugs!C:C,MATCH(B347,Bugs!A:A,0))))),
    AND(COUNTIF(Bugs!B:B,B347)&gt;0,ISNUMBER(SEARCH("x",INDEX(Bugs!C:C,MATCH(B347,Bugs!B:B,0))))),
    AND(COUNTIF(Bugs!A:A,B347)&gt;0,ISNUMBER(SEARCH("x",INDEX(Bugs!D:D,MATCH(B347,Bugs!A:A,0))))),
    AND(COUNTIF(Bugs!B:B,B347)&gt;0,ISNUMBER(SEARCH("x",INDEX(Bugs!D:D,MATCH(B347,Bugs!B:B,0)))))
),"Y","")</f>
        <v/>
      </c>
      <c r="R347">
        <f ca="1">IF(OR(ISNUMBER(MATCH(L347,MasterData!$D$3:$D$18,0)),ISNUMBER(MATCH(L347,MasterData!$C$3:$C$18,0))),
    DATEDIF(E347,I347,"d"),
    DATEDIF(E347,TODAY(),"d"))</f>
        <v>12</v>
      </c>
      <c r="S347">
        <f t="shared" ca="1" si="18"/>
        <v>0</v>
      </c>
      <c r="T347">
        <f t="shared" ca="1" si="19"/>
        <v>1</v>
      </c>
      <c r="U347">
        <f t="shared" ca="1" si="20"/>
        <v>0</v>
      </c>
    </row>
    <row r="348" spans="2:21" x14ac:dyDescent="0.35">
      <c r="B348" t="s">
        <v>1012</v>
      </c>
      <c r="D348" s="34" t="s">
        <v>746</v>
      </c>
      <c r="E348" s="179">
        <v>45943</v>
      </c>
      <c r="G348" t="s">
        <v>1013</v>
      </c>
      <c r="I348" s="179">
        <v>45944</v>
      </c>
      <c r="K348" t="s">
        <v>235</v>
      </c>
      <c r="L348" t="s">
        <v>171</v>
      </c>
      <c r="M348" t="s">
        <v>1014</v>
      </c>
      <c r="N348" t="s">
        <v>237</v>
      </c>
      <c r="P348" s="193" t="str">
        <f>IF(OR(AND(A348&lt;&gt;"",COUNTIF(Bugs!B:B,A348)&gt;0),AND(B348&lt;&gt;"",COUNTIF(Bugs!A:A,B348)&gt;0)),"Y","")</f>
        <v/>
      </c>
      <c r="Q348" s="193" t="str">
        <f>IF(OR(
    AND(COUNTIF(Bugs!A:A,B348)&gt;0,ISNUMBER(SEARCH("x",INDEX(Bugs!C:C,MATCH(B348,Bugs!A:A,0))))),
    AND(COUNTIF(Bugs!B:B,B348)&gt;0,ISNUMBER(SEARCH("x",INDEX(Bugs!C:C,MATCH(B348,Bugs!B:B,0))))),
    AND(COUNTIF(Bugs!A:A,B348)&gt;0,ISNUMBER(SEARCH("x",INDEX(Bugs!D:D,MATCH(B348,Bugs!A:A,0))))),
    AND(COUNTIF(Bugs!B:B,B348)&gt;0,ISNUMBER(SEARCH("x",INDEX(Bugs!D:D,MATCH(B348,Bugs!B:B,0)))))
),"Y","")</f>
        <v/>
      </c>
      <c r="R348">
        <f ca="1">IF(OR(ISNUMBER(MATCH(L348,MasterData!$D$3:$D$18,0)),ISNUMBER(MATCH(L348,MasterData!$C$3:$C$18,0))),
    DATEDIF(E348,I348,"d"),
    DATEDIF(E348,TODAY(),"d"))</f>
        <v>1</v>
      </c>
      <c r="S348">
        <f t="shared" ca="1" si="18"/>
        <v>1</v>
      </c>
      <c r="T348">
        <f t="shared" ca="1" si="19"/>
        <v>0</v>
      </c>
      <c r="U348">
        <f t="shared" ca="1" si="20"/>
        <v>0</v>
      </c>
    </row>
    <row r="349" spans="2:21" x14ac:dyDescent="0.35">
      <c r="B349" t="s">
        <v>86</v>
      </c>
      <c r="D349" s="34">
        <v>3014</v>
      </c>
      <c r="E349" s="179">
        <v>45943</v>
      </c>
      <c r="G349" t="s">
        <v>715</v>
      </c>
      <c r="I349" s="179">
        <v>45943</v>
      </c>
      <c r="K349" t="s">
        <v>235</v>
      </c>
      <c r="L349" t="s">
        <v>169</v>
      </c>
      <c r="M349" t="s">
        <v>1015</v>
      </c>
      <c r="N349" t="s">
        <v>237</v>
      </c>
      <c r="P349" s="193" t="str">
        <f>IF(OR(AND(A349&lt;&gt;"",COUNTIF(Bugs!B:B,A349)&gt;0),AND(B349&lt;&gt;"",COUNTIF(Bugs!A:A,B349)&gt;0)),"Y","")</f>
        <v>Y</v>
      </c>
      <c r="Q349" s="193" t="str">
        <f>IF(OR(
    AND(COUNTIF(Bugs!A:A,B349)&gt;0,ISNUMBER(SEARCH("x",INDEX(Bugs!C:C,MATCH(B349,Bugs!A:A,0))))),
    AND(COUNTIF(Bugs!B:B,B349)&gt;0,ISNUMBER(SEARCH("x",INDEX(Bugs!C:C,MATCH(B349,Bugs!B:B,0))))),
    AND(COUNTIF(Bugs!A:A,B349)&gt;0,ISNUMBER(SEARCH("x",INDEX(Bugs!D:D,MATCH(B349,Bugs!A:A,0))))),
    AND(COUNTIF(Bugs!B:B,B349)&gt;0,ISNUMBER(SEARCH("x",INDEX(Bugs!D:D,MATCH(B349,Bugs!B:B,0)))))
),"Y","")</f>
        <v/>
      </c>
      <c r="R349">
        <f ca="1">IF(OR(ISNUMBER(MATCH(L349,MasterData!$D$3:$D$18,0)),ISNUMBER(MATCH(L349,MasterData!$C$3:$C$18,0))),
    DATEDIF(E349,I349,"d"),
    DATEDIF(E349,TODAY(),"d"))</f>
        <v>64</v>
      </c>
      <c r="S349">
        <f t="shared" ca="1" si="18"/>
        <v>0</v>
      </c>
      <c r="T349">
        <f t="shared" ca="1" si="19"/>
        <v>0</v>
      </c>
      <c r="U349">
        <f t="shared" ca="1" si="20"/>
        <v>1</v>
      </c>
    </row>
    <row r="350" spans="2:21" x14ac:dyDescent="0.35">
      <c r="B350" t="s">
        <v>87</v>
      </c>
      <c r="D350" s="34" t="s">
        <v>746</v>
      </c>
      <c r="E350" s="179">
        <v>45944</v>
      </c>
      <c r="G350" t="s">
        <v>816</v>
      </c>
      <c r="I350" s="179">
        <v>45944</v>
      </c>
      <c r="K350" t="s">
        <v>235</v>
      </c>
      <c r="L350" t="s">
        <v>164</v>
      </c>
      <c r="M350" t="s">
        <v>1016</v>
      </c>
      <c r="N350" t="s">
        <v>237</v>
      </c>
      <c r="P350" s="193" t="str">
        <f>IF(OR(AND(A350&lt;&gt;"",COUNTIF(Bugs!B:B,A350)&gt;0),AND(B350&lt;&gt;"",COUNTIF(Bugs!A:A,B350)&gt;0)),"Y","")</f>
        <v>Y</v>
      </c>
      <c r="Q350" s="193" t="str">
        <f>IF(OR(
    AND(COUNTIF(Bugs!A:A,B350)&gt;0,ISNUMBER(SEARCH("x",INDEX(Bugs!C:C,MATCH(B350,Bugs!A:A,0))))),
    AND(COUNTIF(Bugs!B:B,B350)&gt;0,ISNUMBER(SEARCH("x",INDEX(Bugs!C:C,MATCH(B350,Bugs!B:B,0))))),
    AND(COUNTIF(Bugs!A:A,B350)&gt;0,ISNUMBER(SEARCH("x",INDEX(Bugs!D:D,MATCH(B350,Bugs!A:A,0))))),
    AND(COUNTIF(Bugs!B:B,B350)&gt;0,ISNUMBER(SEARCH("x",INDEX(Bugs!D:D,MATCH(B350,Bugs!B:B,0)))))
),"Y","")</f>
        <v>Y</v>
      </c>
      <c r="R350">
        <f ca="1">IF(OR(ISNUMBER(MATCH(L350,MasterData!$D$3:$D$18,0)),ISNUMBER(MATCH(L350,MasterData!$C$3:$C$18,0))),
    DATEDIF(E350,I350,"d"),
    DATEDIF(E350,TODAY(),"d"))</f>
        <v>63</v>
      </c>
      <c r="S350">
        <f t="shared" ca="1" si="18"/>
        <v>0</v>
      </c>
      <c r="T350">
        <f t="shared" ca="1" si="19"/>
        <v>0</v>
      </c>
      <c r="U350">
        <f t="shared" ca="1" si="20"/>
        <v>1</v>
      </c>
    </row>
    <row r="351" spans="2:21" x14ac:dyDescent="0.35">
      <c r="B351" t="s">
        <v>1017</v>
      </c>
      <c r="D351" s="34">
        <v>3014</v>
      </c>
      <c r="E351" s="179">
        <v>45944</v>
      </c>
      <c r="G351" t="s">
        <v>834</v>
      </c>
      <c r="I351" s="179">
        <v>45946</v>
      </c>
      <c r="K351" t="s">
        <v>241</v>
      </c>
      <c r="L351" t="s">
        <v>171</v>
      </c>
      <c r="M351" t="s">
        <v>1018</v>
      </c>
      <c r="N351" t="s">
        <v>237</v>
      </c>
      <c r="P351" s="193" t="str">
        <f>IF(OR(AND(A351&lt;&gt;"",COUNTIF(Bugs!B:B,A351)&gt;0),AND(B351&lt;&gt;"",COUNTIF(Bugs!A:A,B351)&gt;0)),"Y","")</f>
        <v/>
      </c>
      <c r="Q351" s="193" t="str">
        <f>IF(OR(
    AND(COUNTIF(Bugs!A:A,B351)&gt;0,ISNUMBER(SEARCH("x",INDEX(Bugs!C:C,MATCH(B351,Bugs!A:A,0))))),
    AND(COUNTIF(Bugs!B:B,B351)&gt;0,ISNUMBER(SEARCH("x",INDEX(Bugs!C:C,MATCH(B351,Bugs!B:B,0))))),
    AND(COUNTIF(Bugs!A:A,B351)&gt;0,ISNUMBER(SEARCH("x",INDEX(Bugs!D:D,MATCH(B351,Bugs!A:A,0))))),
    AND(COUNTIF(Bugs!B:B,B351)&gt;0,ISNUMBER(SEARCH("x",INDEX(Bugs!D:D,MATCH(B351,Bugs!B:B,0)))))
),"Y","")</f>
        <v/>
      </c>
      <c r="R351">
        <f ca="1">IF(OR(ISNUMBER(MATCH(L351,MasterData!$D$3:$D$18,0)),ISNUMBER(MATCH(L351,MasterData!$C$3:$C$18,0))),
    DATEDIF(E351,I351,"d"),
    DATEDIF(E351,TODAY(),"d"))</f>
        <v>2</v>
      </c>
      <c r="S351">
        <f t="shared" ca="1" si="18"/>
        <v>1</v>
      </c>
      <c r="T351">
        <f t="shared" ca="1" si="19"/>
        <v>0</v>
      </c>
      <c r="U351">
        <f t="shared" ca="1" si="20"/>
        <v>0</v>
      </c>
    </row>
    <row r="352" spans="2:21" x14ac:dyDescent="0.35">
      <c r="B352" t="s">
        <v>1019</v>
      </c>
      <c r="D352" s="34" t="s">
        <v>746</v>
      </c>
      <c r="E352" s="179">
        <v>45944</v>
      </c>
      <c r="G352" t="s">
        <v>886</v>
      </c>
      <c r="I352" s="179">
        <v>45946</v>
      </c>
      <c r="K352" t="s">
        <v>235</v>
      </c>
      <c r="L352" t="s">
        <v>171</v>
      </c>
      <c r="M352" t="s">
        <v>1020</v>
      </c>
      <c r="N352" t="s">
        <v>237</v>
      </c>
      <c r="P352" s="193" t="str">
        <f>IF(OR(AND(A352&lt;&gt;"",COUNTIF(Bugs!B:B,A352)&gt;0),AND(B352&lt;&gt;"",COUNTIF(Bugs!A:A,B352)&gt;0)),"Y","")</f>
        <v/>
      </c>
      <c r="Q352" s="193" t="str">
        <f>IF(OR(
    AND(COUNTIF(Bugs!A:A,B352)&gt;0,ISNUMBER(SEARCH("x",INDEX(Bugs!C:C,MATCH(B352,Bugs!A:A,0))))),
    AND(COUNTIF(Bugs!B:B,B352)&gt;0,ISNUMBER(SEARCH("x",INDEX(Bugs!C:C,MATCH(B352,Bugs!B:B,0))))),
    AND(COUNTIF(Bugs!A:A,B352)&gt;0,ISNUMBER(SEARCH("x",INDEX(Bugs!D:D,MATCH(B352,Bugs!A:A,0))))),
    AND(COUNTIF(Bugs!B:B,B352)&gt;0,ISNUMBER(SEARCH("x",INDEX(Bugs!D:D,MATCH(B352,Bugs!B:B,0)))))
),"Y","")</f>
        <v/>
      </c>
      <c r="R352">
        <f ca="1">IF(OR(ISNUMBER(MATCH(L352,MasterData!$D$3:$D$18,0)),ISNUMBER(MATCH(L352,MasterData!$C$3:$C$18,0))),
    DATEDIF(E352,I352,"d"),
    DATEDIF(E352,TODAY(),"d"))</f>
        <v>2</v>
      </c>
      <c r="S352">
        <f t="shared" ca="1" si="18"/>
        <v>1</v>
      </c>
      <c r="T352">
        <f t="shared" ca="1" si="19"/>
        <v>0</v>
      </c>
      <c r="U352">
        <f t="shared" ca="1" si="20"/>
        <v>0</v>
      </c>
    </row>
    <row r="353" spans="1:22" x14ac:dyDescent="0.35">
      <c r="B353" t="s">
        <v>88</v>
      </c>
      <c r="D353" s="34">
        <v>3014</v>
      </c>
      <c r="E353" s="179">
        <v>45945</v>
      </c>
      <c r="G353" t="s">
        <v>1021</v>
      </c>
      <c r="I353" s="179">
        <v>45945</v>
      </c>
      <c r="K353" t="s">
        <v>347</v>
      </c>
      <c r="L353" t="s">
        <v>171</v>
      </c>
      <c r="M353" t="s">
        <v>1022</v>
      </c>
      <c r="N353" t="s">
        <v>237</v>
      </c>
      <c r="P353" s="193" t="str">
        <f>IF(OR(AND(A353&lt;&gt;"",COUNTIF(Bugs!B:B,A353)&gt;0),AND(B353&lt;&gt;"",COUNTIF(Bugs!A:A,B353)&gt;0)),"Y","")</f>
        <v>Y</v>
      </c>
      <c r="Q353" s="193" t="str">
        <f>IF(OR(
    AND(COUNTIF(Bugs!A:A,B353)&gt;0,ISNUMBER(SEARCH("x",INDEX(Bugs!C:C,MATCH(B353,Bugs!A:A,0))))),
    AND(COUNTIF(Bugs!B:B,B353)&gt;0,ISNUMBER(SEARCH("x",INDEX(Bugs!C:C,MATCH(B353,Bugs!B:B,0))))),
    AND(COUNTIF(Bugs!A:A,B353)&gt;0,ISNUMBER(SEARCH("x",INDEX(Bugs!D:D,MATCH(B353,Bugs!A:A,0))))),
    AND(COUNTIF(Bugs!B:B,B353)&gt;0,ISNUMBER(SEARCH("x",INDEX(Bugs!D:D,MATCH(B353,Bugs!B:B,0)))))
),"Y","")</f>
        <v/>
      </c>
      <c r="R353">
        <f ca="1">IF(OR(ISNUMBER(MATCH(L353,MasterData!$D$3:$D$18,0)),ISNUMBER(MATCH(L353,MasterData!$C$3:$C$18,0))),
    DATEDIF(E353,I353,"d"),
    DATEDIF(E353,TODAY(),"d"))</f>
        <v>0</v>
      </c>
      <c r="S353">
        <f t="shared" ca="1" si="18"/>
        <v>1</v>
      </c>
      <c r="T353">
        <f t="shared" ca="1" si="19"/>
        <v>0</v>
      </c>
      <c r="U353">
        <f t="shared" ca="1" si="20"/>
        <v>0</v>
      </c>
    </row>
    <row r="354" spans="1:22" x14ac:dyDescent="0.35">
      <c r="B354" t="s">
        <v>89</v>
      </c>
      <c r="D354" s="34">
        <v>3014</v>
      </c>
      <c r="E354" s="179">
        <v>45947</v>
      </c>
      <c r="G354" t="s">
        <v>982</v>
      </c>
      <c r="I354" s="179">
        <v>45947</v>
      </c>
      <c r="K354" t="s">
        <v>241</v>
      </c>
      <c r="L354" t="s">
        <v>164</v>
      </c>
      <c r="M354" t="s">
        <v>1023</v>
      </c>
      <c r="N354" t="s">
        <v>237</v>
      </c>
      <c r="P354" s="193" t="str">
        <f>IF(OR(AND(A354&lt;&gt;"",COUNTIF(Bugs!B:B,A354)&gt;0),AND(B354&lt;&gt;"",COUNTIF(Bugs!A:A,B354)&gt;0)),"Y","")</f>
        <v>Y</v>
      </c>
      <c r="Q354" s="193" t="str">
        <f>IF(OR(
    AND(COUNTIF(Bugs!A:A,B354)&gt;0,ISNUMBER(SEARCH("x",INDEX(Bugs!C:C,MATCH(B354,Bugs!A:A,0))))),
    AND(COUNTIF(Bugs!B:B,B354)&gt;0,ISNUMBER(SEARCH("x",INDEX(Bugs!C:C,MATCH(B354,Bugs!B:B,0))))),
    AND(COUNTIF(Bugs!A:A,B354)&gt;0,ISNUMBER(SEARCH("x",INDEX(Bugs!D:D,MATCH(B354,Bugs!A:A,0))))),
    AND(COUNTIF(Bugs!B:B,B354)&gt;0,ISNUMBER(SEARCH("x",INDEX(Bugs!D:D,MATCH(B354,Bugs!B:B,0)))))
),"Y","")</f>
        <v/>
      </c>
      <c r="R354">
        <f ca="1">IF(OR(ISNUMBER(MATCH(L354,MasterData!$D$3:$D$18,0)),ISNUMBER(MATCH(L354,MasterData!$C$3:$C$18,0))),
    DATEDIF(E354,I354,"d"),
    DATEDIF(E354,TODAY(),"d"))</f>
        <v>60</v>
      </c>
      <c r="S354">
        <f t="shared" ca="1" si="18"/>
        <v>0</v>
      </c>
      <c r="T354">
        <f t="shared" ca="1" si="19"/>
        <v>0</v>
      </c>
      <c r="U354">
        <f t="shared" ca="1" si="20"/>
        <v>1</v>
      </c>
    </row>
    <row r="355" spans="1:22" x14ac:dyDescent="0.35">
      <c r="B355" t="s">
        <v>90</v>
      </c>
      <c r="D355" s="34" t="s">
        <v>746</v>
      </c>
      <c r="E355" s="179">
        <v>45950</v>
      </c>
      <c r="G355" t="s">
        <v>816</v>
      </c>
      <c r="I355" s="179">
        <v>45950</v>
      </c>
      <c r="K355" t="s">
        <v>235</v>
      </c>
      <c r="L355" t="s">
        <v>164</v>
      </c>
      <c r="M355" t="s">
        <v>1024</v>
      </c>
      <c r="N355" t="s">
        <v>237</v>
      </c>
      <c r="P355" s="193" t="str">
        <f>IF(OR(AND(A355&lt;&gt;"",COUNTIF(Bugs!B:B,A355)&gt;0),AND(B355&lt;&gt;"",COUNTIF(Bugs!A:A,B355)&gt;0)),"Y","")</f>
        <v>Y</v>
      </c>
      <c r="Q355" s="193" t="str">
        <f>IF(OR(
    AND(COUNTIF(Bugs!A:A,B355)&gt;0,ISNUMBER(SEARCH("x",INDEX(Bugs!C:C,MATCH(B355,Bugs!A:A,0))))),
    AND(COUNTIF(Bugs!B:B,B355)&gt;0,ISNUMBER(SEARCH("x",INDEX(Bugs!C:C,MATCH(B355,Bugs!B:B,0))))),
    AND(COUNTIF(Bugs!A:A,B355)&gt;0,ISNUMBER(SEARCH("x",INDEX(Bugs!D:D,MATCH(B355,Bugs!A:A,0))))),
    AND(COUNTIF(Bugs!B:B,B355)&gt;0,ISNUMBER(SEARCH("x",INDEX(Bugs!D:D,MATCH(B355,Bugs!B:B,0)))))
),"Y","")</f>
        <v/>
      </c>
      <c r="R355">
        <f ca="1">IF(OR(ISNUMBER(MATCH(L355,MasterData!$D$3:$D$18,0)),ISNUMBER(MATCH(L355,MasterData!$C$3:$C$18,0))),
    DATEDIF(E355,I355,"d"),
    DATEDIF(E355,TODAY(),"d"))</f>
        <v>57</v>
      </c>
      <c r="S355">
        <f t="shared" ca="1" si="18"/>
        <v>0</v>
      </c>
      <c r="T355">
        <f t="shared" ref="T355:T371" ca="1" si="21">IF(AND($R355&gt;7,R355&lt;=30),1,0)</f>
        <v>0</v>
      </c>
      <c r="U355">
        <f t="shared" ca="1" si="20"/>
        <v>1</v>
      </c>
    </row>
    <row r="356" spans="1:22" x14ac:dyDescent="0.35">
      <c r="B356" t="s">
        <v>1025</v>
      </c>
      <c r="D356" s="34">
        <v>3014</v>
      </c>
      <c r="E356" s="179">
        <v>45950</v>
      </c>
      <c r="G356" t="s">
        <v>1026</v>
      </c>
      <c r="I356" s="179">
        <v>45950</v>
      </c>
      <c r="K356" t="s">
        <v>347</v>
      </c>
      <c r="L356" t="s">
        <v>169</v>
      </c>
      <c r="M356" t="s">
        <v>1027</v>
      </c>
      <c r="N356" t="s">
        <v>237</v>
      </c>
      <c r="P356" s="193" t="str">
        <f>IF(OR(AND(A356&lt;&gt;"",COUNTIF(Bugs!B:B,A356)&gt;0),AND(B356&lt;&gt;"",COUNTIF(Bugs!A:A,B356)&gt;0)),"Y","")</f>
        <v/>
      </c>
      <c r="Q356" s="193" t="str">
        <f>IF(OR(
    AND(COUNTIF(Bugs!A:A,B356)&gt;0,ISNUMBER(SEARCH("x",INDEX(Bugs!C:C,MATCH(B356,Bugs!A:A,0))))),
    AND(COUNTIF(Bugs!B:B,B356)&gt;0,ISNUMBER(SEARCH("x",INDEX(Bugs!C:C,MATCH(B356,Bugs!B:B,0))))),
    AND(COUNTIF(Bugs!A:A,B356)&gt;0,ISNUMBER(SEARCH("x",INDEX(Bugs!D:D,MATCH(B356,Bugs!A:A,0))))),
    AND(COUNTIF(Bugs!B:B,B356)&gt;0,ISNUMBER(SEARCH("x",INDEX(Bugs!D:D,MATCH(B356,Bugs!B:B,0)))))
),"Y","")</f>
        <v/>
      </c>
      <c r="R356">
        <f ca="1">IF(OR(ISNUMBER(MATCH(L356,MasterData!$D$3:$D$18,0)),ISNUMBER(MATCH(L356,MasterData!$C$3:$C$18,0))),
    DATEDIF(E356,I356,"d"),
    DATEDIF(E356,TODAY(),"d"))</f>
        <v>57</v>
      </c>
      <c r="S356">
        <f t="shared" ca="1" si="18"/>
        <v>0</v>
      </c>
      <c r="T356">
        <f t="shared" ca="1" si="21"/>
        <v>0</v>
      </c>
      <c r="U356">
        <f t="shared" ca="1" si="20"/>
        <v>1</v>
      </c>
    </row>
    <row r="357" spans="1:22" x14ac:dyDescent="0.35">
      <c r="A357" s="72"/>
      <c r="B357" s="72" t="s">
        <v>91</v>
      </c>
      <c r="C357" s="72"/>
      <c r="D357" s="180">
        <v>3003</v>
      </c>
      <c r="E357" s="209">
        <v>45950</v>
      </c>
      <c r="F357" s="72"/>
      <c r="G357" s="72" t="s">
        <v>816</v>
      </c>
      <c r="H357" s="72"/>
      <c r="I357" s="209">
        <v>45960</v>
      </c>
      <c r="J357" s="72"/>
      <c r="K357" s="72" t="s">
        <v>235</v>
      </c>
      <c r="L357" s="72" t="s">
        <v>171</v>
      </c>
      <c r="M357" s="72" t="s">
        <v>1028</v>
      </c>
      <c r="N357" s="72" t="s">
        <v>237</v>
      </c>
      <c r="P357" s="193" t="str">
        <f>IF(OR(AND(A357&lt;&gt;"",COUNTIF(Bugs!B:B,A357)&gt;0),AND(B357&lt;&gt;"",COUNTIF(Bugs!A:A,B357)&gt;0)),"Y","")</f>
        <v>Y</v>
      </c>
      <c r="Q357" s="193" t="str">
        <f>IF(OR(
    AND(COUNTIF(Bugs!A:A,B357)&gt;0,ISNUMBER(SEARCH("x",INDEX(Bugs!C:C,MATCH(B357,Bugs!A:A,0))))),
    AND(COUNTIF(Bugs!B:B,B357)&gt;0,ISNUMBER(SEARCH("x",INDEX(Bugs!C:C,MATCH(B357,Bugs!B:B,0))))),
    AND(COUNTIF(Bugs!A:A,B357)&gt;0,ISNUMBER(SEARCH("x",INDEX(Bugs!D:D,MATCH(B357,Bugs!A:A,0))))),
    AND(COUNTIF(Bugs!B:B,B357)&gt;0,ISNUMBER(SEARCH("x",INDEX(Bugs!D:D,MATCH(B357,Bugs!B:B,0)))))
),"Y","")</f>
        <v>Y</v>
      </c>
      <c r="R357">
        <f ca="1">IF(OR(ISNUMBER(MATCH(L357,MasterData!$D$3:$D$18,0)),ISNUMBER(MATCH(L357,MasterData!$C$3:$C$18,0))),
    DATEDIF(E357,I357,"d"),
    DATEDIF(E357,TODAY(),"d"))</f>
        <v>10</v>
      </c>
      <c r="S357">
        <f t="shared" ca="1" si="18"/>
        <v>0</v>
      </c>
      <c r="T357">
        <f t="shared" ca="1" si="21"/>
        <v>1</v>
      </c>
      <c r="U357">
        <f t="shared" ca="1" si="20"/>
        <v>0</v>
      </c>
      <c r="V357" t="s">
        <v>1029</v>
      </c>
    </row>
    <row r="358" spans="1:22" x14ac:dyDescent="0.35">
      <c r="B358" t="s">
        <v>1030</v>
      </c>
      <c r="D358" s="34">
        <v>3009</v>
      </c>
      <c r="E358" s="208">
        <v>45950</v>
      </c>
      <c r="G358" t="s">
        <v>866</v>
      </c>
      <c r="I358" s="208">
        <v>45951</v>
      </c>
      <c r="K358" t="s">
        <v>235</v>
      </c>
      <c r="L358" t="s">
        <v>171</v>
      </c>
      <c r="M358" t="s">
        <v>1031</v>
      </c>
      <c r="N358" t="s">
        <v>237</v>
      </c>
      <c r="P358" s="193" t="str">
        <f>IF(OR(AND(A358&lt;&gt;"",COUNTIF(Bugs!B:B,A358)&gt;0),AND(B358&lt;&gt;"",COUNTIF(Bugs!A:A,B358)&gt;0)),"Y","")</f>
        <v/>
      </c>
      <c r="Q358" s="193" t="str">
        <f>IF(OR(
    AND(COUNTIF(Bugs!A:A,B358)&gt;0,ISNUMBER(SEARCH("x",INDEX(Bugs!C:C,MATCH(B358,Bugs!A:A,0))))),
    AND(COUNTIF(Bugs!B:B,B358)&gt;0,ISNUMBER(SEARCH("x",INDEX(Bugs!C:C,MATCH(B358,Bugs!B:B,0))))),
    AND(COUNTIF(Bugs!A:A,B358)&gt;0,ISNUMBER(SEARCH("x",INDEX(Bugs!D:D,MATCH(B358,Bugs!A:A,0))))),
    AND(COUNTIF(Bugs!B:B,B358)&gt;0,ISNUMBER(SEARCH("x",INDEX(Bugs!D:D,MATCH(B358,Bugs!B:B,0)))))
),"Y","")</f>
        <v/>
      </c>
      <c r="R358">
        <f ca="1">IF(OR(ISNUMBER(MATCH(L358,MasterData!$D$3:$D$18,0)),ISNUMBER(MATCH(L358,MasterData!$C$3:$C$18,0))),
    DATEDIF(E358,I358,"d"),
    DATEDIF(E358,TODAY(),"d"))</f>
        <v>1</v>
      </c>
      <c r="S358">
        <f t="shared" ca="1" si="18"/>
        <v>1</v>
      </c>
      <c r="T358">
        <f t="shared" ca="1" si="21"/>
        <v>0</v>
      </c>
      <c r="U358">
        <f t="shared" ca="1" si="20"/>
        <v>0</v>
      </c>
    </row>
    <row r="359" spans="1:22" x14ac:dyDescent="0.35">
      <c r="B359" t="s">
        <v>92</v>
      </c>
      <c r="D359" s="34">
        <v>3014</v>
      </c>
      <c r="E359" s="208">
        <v>45950</v>
      </c>
      <c r="G359" t="s">
        <v>715</v>
      </c>
      <c r="I359" s="208">
        <v>45950</v>
      </c>
      <c r="K359" t="s">
        <v>235</v>
      </c>
      <c r="L359" t="s">
        <v>164</v>
      </c>
      <c r="M359" t="s">
        <v>1032</v>
      </c>
      <c r="N359" t="s">
        <v>237</v>
      </c>
      <c r="P359" s="193" t="str">
        <f>IF(OR(AND(A359&lt;&gt;"",COUNTIF(Bugs!B:B,A359)&gt;0),AND(B359&lt;&gt;"",COUNTIF(Bugs!A:A,B359)&gt;0)),"Y","")</f>
        <v>Y</v>
      </c>
      <c r="Q359" s="193" t="str">
        <f>IF(OR(
    AND(COUNTIF(Bugs!A:A,B359)&gt;0,ISNUMBER(SEARCH("x",INDEX(Bugs!C:C,MATCH(B359,Bugs!A:A,0))))),
    AND(COUNTIF(Bugs!B:B,B359)&gt;0,ISNUMBER(SEARCH("x",INDEX(Bugs!C:C,MATCH(B359,Bugs!B:B,0))))),
    AND(COUNTIF(Bugs!A:A,B359)&gt;0,ISNUMBER(SEARCH("x",INDEX(Bugs!D:D,MATCH(B359,Bugs!A:A,0))))),
    AND(COUNTIF(Bugs!B:B,B359)&gt;0,ISNUMBER(SEARCH("x",INDEX(Bugs!D:D,MATCH(B359,Bugs!B:B,0)))))
),"Y","")</f>
        <v>Y</v>
      </c>
      <c r="R359">
        <f ca="1">IF(OR(ISNUMBER(MATCH(L359,MasterData!$D$3:$D$18,0)),ISNUMBER(MATCH(L359,MasterData!$C$3:$C$18,0))),
    DATEDIF(E359,I359,"d"),
    DATEDIF(E359,TODAY(),"d"))</f>
        <v>57</v>
      </c>
      <c r="S359">
        <f t="shared" ca="1" si="18"/>
        <v>0</v>
      </c>
      <c r="T359">
        <f t="shared" ca="1" si="21"/>
        <v>0</v>
      </c>
      <c r="U359">
        <f t="shared" ca="1" si="20"/>
        <v>1</v>
      </c>
    </row>
    <row r="360" spans="1:22" x14ac:dyDescent="0.35">
      <c r="A360" s="72"/>
      <c r="B360" s="72" t="s">
        <v>93</v>
      </c>
      <c r="C360" s="72"/>
      <c r="D360" s="180" t="s">
        <v>660</v>
      </c>
      <c r="E360" s="209">
        <v>45950</v>
      </c>
      <c r="F360" s="72"/>
      <c r="G360" s="72" t="s">
        <v>715</v>
      </c>
      <c r="H360" s="72"/>
      <c r="I360" s="209">
        <v>45961</v>
      </c>
      <c r="J360" s="72"/>
      <c r="K360" s="72" t="s">
        <v>235</v>
      </c>
      <c r="L360" s="72" t="s">
        <v>171</v>
      </c>
      <c r="M360" s="72" t="s">
        <v>1033</v>
      </c>
      <c r="N360" s="72" t="s">
        <v>237</v>
      </c>
      <c r="P360" s="193" t="str">
        <f>IF(OR(AND(A360&lt;&gt;"",COUNTIF(Bugs!B:B,A360)&gt;0),AND(B360&lt;&gt;"",COUNTIF(Bugs!A:A,B360)&gt;0)),"Y","")</f>
        <v>Y</v>
      </c>
      <c r="Q360" s="193" t="str">
        <f>IF(OR(
    AND(COUNTIF(Bugs!A:A,B360)&gt;0,ISNUMBER(SEARCH("x",INDEX(Bugs!C:C,MATCH(B360,Bugs!A:A,0))))),
    AND(COUNTIF(Bugs!B:B,B360)&gt;0,ISNUMBER(SEARCH("x",INDEX(Bugs!C:C,MATCH(B360,Bugs!B:B,0))))),
    AND(COUNTIF(Bugs!A:A,B360)&gt;0,ISNUMBER(SEARCH("x",INDEX(Bugs!D:D,MATCH(B360,Bugs!A:A,0))))),
    AND(COUNTIF(Bugs!B:B,B360)&gt;0,ISNUMBER(SEARCH("x",INDEX(Bugs!D:D,MATCH(B360,Bugs!B:B,0)))))
),"Y","")</f>
        <v/>
      </c>
      <c r="R360">
        <f ca="1">IF(OR(ISNUMBER(MATCH(L360,MasterData!$D$3:$D$18,0)),ISNUMBER(MATCH(L360,MasterData!$C$3:$C$18,0))),
    DATEDIF(E360,I360,"d"),
    DATEDIF(E360,TODAY(),"d"))</f>
        <v>11</v>
      </c>
      <c r="S360">
        <f t="shared" ca="1" si="18"/>
        <v>0</v>
      </c>
      <c r="T360">
        <f t="shared" ca="1" si="21"/>
        <v>1</v>
      </c>
      <c r="U360">
        <f t="shared" ca="1" si="20"/>
        <v>0</v>
      </c>
    </row>
    <row r="361" spans="1:22" x14ac:dyDescent="0.35">
      <c r="B361" t="s">
        <v>1034</v>
      </c>
      <c r="D361" s="34" t="s">
        <v>660</v>
      </c>
      <c r="E361" s="208">
        <v>45950</v>
      </c>
      <c r="G361" t="s">
        <v>715</v>
      </c>
      <c r="I361" s="208">
        <v>45950</v>
      </c>
      <c r="K361" t="s">
        <v>235</v>
      </c>
      <c r="L361" t="s">
        <v>164</v>
      </c>
      <c r="M361" t="s">
        <v>1035</v>
      </c>
      <c r="N361" t="s">
        <v>237</v>
      </c>
      <c r="P361" s="193" t="str">
        <f>IF(OR(AND(A361&lt;&gt;"",COUNTIF(Bugs!B:B,A361)&gt;0),AND(B361&lt;&gt;"",COUNTIF(Bugs!A:A,B361)&gt;0)),"Y","")</f>
        <v/>
      </c>
      <c r="Q361" s="193" t="str">
        <f>IF(OR(
    AND(COUNTIF(Bugs!A:A,B361)&gt;0,ISNUMBER(SEARCH("x",INDEX(Bugs!C:C,MATCH(B361,Bugs!A:A,0))))),
    AND(COUNTIF(Bugs!B:B,B361)&gt;0,ISNUMBER(SEARCH("x",INDEX(Bugs!C:C,MATCH(B361,Bugs!B:B,0))))),
    AND(COUNTIF(Bugs!A:A,B361)&gt;0,ISNUMBER(SEARCH("x",INDEX(Bugs!D:D,MATCH(B361,Bugs!A:A,0))))),
    AND(COUNTIF(Bugs!B:B,B361)&gt;0,ISNUMBER(SEARCH("x",INDEX(Bugs!D:D,MATCH(B361,Bugs!B:B,0)))))
),"Y","")</f>
        <v/>
      </c>
      <c r="R361">
        <f ca="1">IF(OR(ISNUMBER(MATCH(L361,MasterData!$D$3:$D$18,0)),ISNUMBER(MATCH(L361,MasterData!$C$3:$C$18,0))),
    DATEDIF(E361,I361,"d"),
    DATEDIF(E361,TODAY(),"d"))</f>
        <v>57</v>
      </c>
      <c r="S361">
        <f t="shared" ca="1" si="18"/>
        <v>0</v>
      </c>
      <c r="T361">
        <f t="shared" ca="1" si="21"/>
        <v>0</v>
      </c>
      <c r="U361">
        <f t="shared" ca="1" si="20"/>
        <v>1</v>
      </c>
    </row>
    <row r="362" spans="1:22" x14ac:dyDescent="0.35">
      <c r="B362" t="s">
        <v>1036</v>
      </c>
      <c r="D362" s="34" t="s">
        <v>480</v>
      </c>
      <c r="E362" s="208">
        <v>45950</v>
      </c>
      <c r="G362" t="s">
        <v>715</v>
      </c>
      <c r="I362" s="208">
        <v>45953</v>
      </c>
      <c r="K362" t="s">
        <v>235</v>
      </c>
      <c r="L362" t="s">
        <v>171</v>
      </c>
      <c r="M362" t="s">
        <v>1037</v>
      </c>
      <c r="N362" t="s">
        <v>237</v>
      </c>
      <c r="P362" s="193" t="str">
        <f>IF(OR(AND(A362&lt;&gt;"",COUNTIF(Bugs!B:B,A362)&gt;0),AND(B362&lt;&gt;"",COUNTIF(Bugs!A:A,B362)&gt;0)),"Y","")</f>
        <v/>
      </c>
      <c r="Q362" s="193" t="str">
        <f>IF(OR(
    AND(COUNTIF(Bugs!A:A,B362)&gt;0,ISNUMBER(SEARCH("x",INDEX(Bugs!C:C,MATCH(B362,Bugs!A:A,0))))),
    AND(COUNTIF(Bugs!B:B,B362)&gt;0,ISNUMBER(SEARCH("x",INDEX(Bugs!C:C,MATCH(B362,Bugs!B:B,0))))),
    AND(COUNTIF(Bugs!A:A,B362)&gt;0,ISNUMBER(SEARCH("x",INDEX(Bugs!D:D,MATCH(B362,Bugs!A:A,0))))),
    AND(COUNTIF(Bugs!B:B,B362)&gt;0,ISNUMBER(SEARCH("x",INDEX(Bugs!D:D,MATCH(B362,Bugs!B:B,0)))))
),"Y","")</f>
        <v/>
      </c>
      <c r="R362">
        <f ca="1">IF(OR(ISNUMBER(MATCH(L362,MasterData!$D$3:$D$18,0)),ISNUMBER(MATCH(L362,MasterData!$C$3:$C$18,0))),
    DATEDIF(E362,I362,"d"),
    DATEDIF(E362,TODAY(),"d"))</f>
        <v>3</v>
      </c>
      <c r="S362">
        <f t="shared" ca="1" si="18"/>
        <v>1</v>
      </c>
      <c r="T362">
        <f t="shared" ca="1" si="21"/>
        <v>0</v>
      </c>
      <c r="U362">
        <f t="shared" ca="1" si="20"/>
        <v>0</v>
      </c>
    </row>
    <row r="363" spans="1:22" x14ac:dyDescent="0.35">
      <c r="B363" t="s">
        <v>1038</v>
      </c>
      <c r="D363" s="34" t="s">
        <v>480</v>
      </c>
      <c r="E363" s="208">
        <v>45951</v>
      </c>
      <c r="G363" t="s">
        <v>886</v>
      </c>
      <c r="I363" s="208">
        <v>45951</v>
      </c>
      <c r="K363" t="s">
        <v>235</v>
      </c>
      <c r="L363" t="s">
        <v>171</v>
      </c>
      <c r="M363" t="s">
        <v>1039</v>
      </c>
      <c r="N363" t="s">
        <v>237</v>
      </c>
      <c r="P363" s="193" t="str">
        <f>IF(OR(AND(A363&lt;&gt;"",COUNTIF(Bugs!B:B,A363)&gt;0),AND(B363&lt;&gt;"",COUNTIF(Bugs!A:A,B363)&gt;0)),"Y","")</f>
        <v/>
      </c>
      <c r="Q363" s="193" t="str">
        <f>IF(OR(
    AND(COUNTIF(Bugs!A:A,B363)&gt;0,ISNUMBER(SEARCH("x",INDEX(Bugs!C:C,MATCH(B363,Bugs!A:A,0))))),
    AND(COUNTIF(Bugs!B:B,B363)&gt;0,ISNUMBER(SEARCH("x",INDEX(Bugs!C:C,MATCH(B363,Bugs!B:B,0))))),
    AND(COUNTIF(Bugs!A:A,B363)&gt;0,ISNUMBER(SEARCH("x",INDEX(Bugs!D:D,MATCH(B363,Bugs!A:A,0))))),
    AND(COUNTIF(Bugs!B:B,B363)&gt;0,ISNUMBER(SEARCH("x",INDEX(Bugs!D:D,MATCH(B363,Bugs!B:B,0)))))
),"Y","")</f>
        <v/>
      </c>
      <c r="R363">
        <f ca="1">IF(OR(ISNUMBER(MATCH(L363,MasterData!$D$3:$D$18,0)),ISNUMBER(MATCH(L363,MasterData!$C$3:$C$18,0))),
    DATEDIF(E363,I363,"d"),
    DATEDIF(E363,TODAY(),"d"))</f>
        <v>0</v>
      </c>
      <c r="S363">
        <f t="shared" ca="1" si="18"/>
        <v>1</v>
      </c>
      <c r="T363">
        <f t="shared" ca="1" si="21"/>
        <v>0</v>
      </c>
      <c r="U363">
        <f t="shared" ca="1" si="20"/>
        <v>0</v>
      </c>
    </row>
    <row r="364" spans="1:22" x14ac:dyDescent="0.35">
      <c r="B364" t="s">
        <v>94</v>
      </c>
      <c r="D364" s="34" t="s">
        <v>480</v>
      </c>
      <c r="E364" s="208">
        <v>45951</v>
      </c>
      <c r="G364" t="s">
        <v>715</v>
      </c>
      <c r="I364" s="208">
        <v>45951</v>
      </c>
      <c r="K364" t="s">
        <v>235</v>
      </c>
      <c r="L364" t="s">
        <v>164</v>
      </c>
      <c r="M364" t="s">
        <v>1040</v>
      </c>
      <c r="N364" t="s">
        <v>237</v>
      </c>
      <c r="P364" s="193" t="str">
        <f>IF(OR(AND(A364&lt;&gt;"",COUNTIF(Bugs!B:B,A364)&gt;0),AND(B364&lt;&gt;"",COUNTIF(Bugs!A:A,B364)&gt;0)),"Y","")</f>
        <v>Y</v>
      </c>
      <c r="Q364" s="193" t="str">
        <f>IF(OR(
    AND(COUNTIF(Bugs!A:A,B364)&gt;0,ISNUMBER(SEARCH("x",INDEX(Bugs!C:C,MATCH(B364,Bugs!A:A,0))))),
    AND(COUNTIF(Bugs!B:B,B364)&gt;0,ISNUMBER(SEARCH("x",INDEX(Bugs!C:C,MATCH(B364,Bugs!B:B,0))))),
    AND(COUNTIF(Bugs!A:A,B364)&gt;0,ISNUMBER(SEARCH("x",INDEX(Bugs!D:D,MATCH(B364,Bugs!A:A,0))))),
    AND(COUNTIF(Bugs!B:B,B364)&gt;0,ISNUMBER(SEARCH("x",INDEX(Bugs!D:D,MATCH(B364,Bugs!B:B,0)))))
),"Y","")</f>
        <v/>
      </c>
      <c r="R364">
        <f ca="1">IF(OR(ISNUMBER(MATCH(L364,MasterData!$D$3:$D$18,0)),ISNUMBER(MATCH(L364,MasterData!$C$3:$C$18,0))),
    DATEDIF(E364,I364,"d"),
    DATEDIF(E364,TODAY(),"d"))</f>
        <v>56</v>
      </c>
      <c r="S364">
        <f t="shared" ca="1" si="18"/>
        <v>0</v>
      </c>
      <c r="T364">
        <f t="shared" ca="1" si="21"/>
        <v>0</v>
      </c>
      <c r="U364">
        <f t="shared" ca="1" si="20"/>
        <v>1</v>
      </c>
    </row>
    <row r="365" spans="1:22" x14ac:dyDescent="0.35">
      <c r="B365" t="s">
        <v>1041</v>
      </c>
      <c r="D365" s="34" t="s">
        <v>480</v>
      </c>
      <c r="E365" s="208">
        <v>45951</v>
      </c>
      <c r="G365" t="s">
        <v>715</v>
      </c>
      <c r="I365" s="208">
        <v>45951</v>
      </c>
      <c r="K365" t="s">
        <v>235</v>
      </c>
      <c r="L365" t="s">
        <v>171</v>
      </c>
      <c r="M365" t="s">
        <v>1042</v>
      </c>
      <c r="N365" t="s">
        <v>237</v>
      </c>
      <c r="P365" s="193" t="str">
        <f>IF(OR(AND(A365&lt;&gt;"",COUNTIF(Bugs!B:B,A365)&gt;0),AND(B365&lt;&gt;"",COUNTIF(Bugs!A:A,B365)&gt;0)),"Y","")</f>
        <v/>
      </c>
      <c r="Q365" s="193" t="str">
        <f>IF(OR(
    AND(COUNTIF(Bugs!A:A,B365)&gt;0,ISNUMBER(SEARCH("x",INDEX(Bugs!C:C,MATCH(B365,Bugs!A:A,0))))),
    AND(COUNTIF(Bugs!B:B,B365)&gt;0,ISNUMBER(SEARCH("x",INDEX(Bugs!C:C,MATCH(B365,Bugs!B:B,0))))),
    AND(COUNTIF(Bugs!A:A,B365)&gt;0,ISNUMBER(SEARCH("x",INDEX(Bugs!D:D,MATCH(B365,Bugs!A:A,0))))),
    AND(COUNTIF(Bugs!B:B,B365)&gt;0,ISNUMBER(SEARCH("x",INDEX(Bugs!D:D,MATCH(B365,Bugs!B:B,0)))))
),"Y","")</f>
        <v/>
      </c>
      <c r="R365">
        <f ca="1">IF(OR(ISNUMBER(MATCH(L365,MasterData!$D$3:$D$18,0)),ISNUMBER(MATCH(L365,MasterData!$C$3:$C$18,0))),
    DATEDIF(E365,I365,"d"),
    DATEDIF(E365,TODAY(),"d"))</f>
        <v>0</v>
      </c>
      <c r="S365">
        <f t="shared" ca="1" si="18"/>
        <v>1</v>
      </c>
      <c r="T365">
        <f t="shared" ca="1" si="21"/>
        <v>0</v>
      </c>
      <c r="U365">
        <f t="shared" ca="1" si="20"/>
        <v>0</v>
      </c>
    </row>
    <row r="366" spans="1:22" x14ac:dyDescent="0.35">
      <c r="B366" t="s">
        <v>95</v>
      </c>
      <c r="D366" s="34" t="s">
        <v>480</v>
      </c>
      <c r="E366" s="208">
        <v>45952</v>
      </c>
      <c r="G366" t="s">
        <v>715</v>
      </c>
      <c r="I366" s="208">
        <v>45952</v>
      </c>
      <c r="K366" t="s">
        <v>235</v>
      </c>
      <c r="L366" t="s">
        <v>164</v>
      </c>
      <c r="M366" t="s">
        <v>1043</v>
      </c>
      <c r="N366" t="s">
        <v>237</v>
      </c>
      <c r="P366" s="193" t="str">
        <f>IF(OR(AND(A366&lt;&gt;"",COUNTIF(Bugs!B:B,A366)&gt;0),AND(B366&lt;&gt;"",COUNTIF(Bugs!A:A,B366)&gt;0)),"Y","")</f>
        <v>Y</v>
      </c>
      <c r="Q366" s="193" t="str">
        <f>IF(OR(
    AND(COUNTIF(Bugs!A:A,B366)&gt;0,ISNUMBER(SEARCH("x",INDEX(Bugs!C:C,MATCH(B366,Bugs!A:A,0))))),
    AND(COUNTIF(Bugs!B:B,B366)&gt;0,ISNUMBER(SEARCH("x",INDEX(Bugs!C:C,MATCH(B366,Bugs!B:B,0))))),
    AND(COUNTIF(Bugs!A:A,B366)&gt;0,ISNUMBER(SEARCH("x",INDEX(Bugs!D:D,MATCH(B366,Bugs!A:A,0))))),
    AND(COUNTIF(Bugs!B:B,B366)&gt;0,ISNUMBER(SEARCH("x",INDEX(Bugs!D:D,MATCH(B366,Bugs!B:B,0)))))
),"Y","")</f>
        <v>Y</v>
      </c>
      <c r="R366">
        <f ca="1">IF(OR(ISNUMBER(MATCH(L366,MasterData!$D$3:$D$18,0)),ISNUMBER(MATCH(L366,MasterData!$C$3:$C$18,0))),
    DATEDIF(E366,I366,"d"),
    DATEDIF(E366,TODAY(),"d"))</f>
        <v>55</v>
      </c>
      <c r="S366">
        <f t="shared" ca="1" si="18"/>
        <v>0</v>
      </c>
      <c r="T366">
        <f t="shared" ca="1" si="21"/>
        <v>0</v>
      </c>
      <c r="U366">
        <f t="shared" ca="1" si="20"/>
        <v>1</v>
      </c>
    </row>
    <row r="367" spans="1:22" x14ac:dyDescent="0.35">
      <c r="B367" t="s">
        <v>96</v>
      </c>
      <c r="D367" s="34" t="s">
        <v>480</v>
      </c>
      <c r="E367" s="208">
        <v>45952</v>
      </c>
      <c r="G367" t="s">
        <v>715</v>
      </c>
      <c r="I367" s="208">
        <v>45952</v>
      </c>
      <c r="K367" t="s">
        <v>235</v>
      </c>
      <c r="L367" t="s">
        <v>164</v>
      </c>
      <c r="M367" t="s">
        <v>1044</v>
      </c>
      <c r="N367" t="s">
        <v>237</v>
      </c>
      <c r="P367" s="193" t="str">
        <f>IF(OR(AND(A367&lt;&gt;"",COUNTIF(Bugs!B:B,A367)&gt;0),AND(B367&lt;&gt;"",COUNTIF(Bugs!A:A,B367)&gt;0)),"Y","")</f>
        <v>Y</v>
      </c>
      <c r="Q367" s="193" t="str">
        <f>IF(OR(
    AND(COUNTIF(Bugs!A:A,B367)&gt;0,ISNUMBER(SEARCH("x",INDEX(Bugs!C:C,MATCH(B367,Bugs!A:A,0))))),
    AND(COUNTIF(Bugs!B:B,B367)&gt;0,ISNUMBER(SEARCH("x",INDEX(Bugs!C:C,MATCH(B367,Bugs!B:B,0))))),
    AND(COUNTIF(Bugs!A:A,B367)&gt;0,ISNUMBER(SEARCH("x",INDEX(Bugs!D:D,MATCH(B367,Bugs!A:A,0))))),
    AND(COUNTIF(Bugs!B:B,B367)&gt;0,ISNUMBER(SEARCH("x",INDEX(Bugs!D:D,MATCH(B367,Bugs!B:B,0)))))
),"Y","")</f>
        <v/>
      </c>
      <c r="R367">
        <f ca="1">IF(OR(ISNUMBER(MATCH(L367,MasterData!$D$3:$D$18,0)),ISNUMBER(MATCH(L367,MasterData!$C$3:$C$18,0))),
    DATEDIF(E367,I367,"d"),
    DATEDIF(E367,TODAY(),"d"))</f>
        <v>55</v>
      </c>
      <c r="S367">
        <f t="shared" ca="1" si="18"/>
        <v>0</v>
      </c>
      <c r="T367">
        <f t="shared" ca="1" si="21"/>
        <v>0</v>
      </c>
      <c r="U367">
        <f t="shared" ca="1" si="20"/>
        <v>1</v>
      </c>
    </row>
    <row r="368" spans="1:22" x14ac:dyDescent="0.35">
      <c r="B368" t="s">
        <v>97</v>
      </c>
      <c r="D368" s="34">
        <v>3014</v>
      </c>
      <c r="E368" s="208">
        <v>45952</v>
      </c>
      <c r="G368" t="s">
        <v>982</v>
      </c>
      <c r="I368" s="208">
        <v>45952</v>
      </c>
      <c r="K368" t="s">
        <v>241</v>
      </c>
      <c r="L368" t="s">
        <v>164</v>
      </c>
      <c r="M368" t="s">
        <v>1045</v>
      </c>
      <c r="N368" t="s">
        <v>237</v>
      </c>
      <c r="P368" s="193" t="str">
        <f>IF(OR(AND(A368&lt;&gt;"",COUNTIF(Bugs!B:B,A368)&gt;0),AND(B368&lt;&gt;"",COUNTIF(Bugs!A:A,B368)&gt;0)),"Y","")</f>
        <v>Y</v>
      </c>
      <c r="Q368" s="193" t="str">
        <f>IF(OR(
    AND(COUNTIF(Bugs!A:A,B368)&gt;0,ISNUMBER(SEARCH("x",INDEX(Bugs!C:C,MATCH(B368,Bugs!A:A,0))))),
    AND(COUNTIF(Bugs!B:B,B368)&gt;0,ISNUMBER(SEARCH("x",INDEX(Bugs!C:C,MATCH(B368,Bugs!B:B,0))))),
    AND(COUNTIF(Bugs!A:A,B368)&gt;0,ISNUMBER(SEARCH("x",INDEX(Bugs!D:D,MATCH(B368,Bugs!A:A,0))))),
    AND(COUNTIF(Bugs!B:B,B368)&gt;0,ISNUMBER(SEARCH("x",INDEX(Bugs!D:D,MATCH(B368,Bugs!B:B,0)))))
),"Y","")</f>
        <v>Y</v>
      </c>
      <c r="R368">
        <f ca="1">IF(OR(ISNUMBER(MATCH(L368,MasterData!$D$3:$D$18,0)),ISNUMBER(MATCH(L368,MasterData!$C$3:$C$18,0))),
    DATEDIF(E368,I368,"d"),
    DATEDIF(E368,TODAY(),"d"))</f>
        <v>55</v>
      </c>
      <c r="S368">
        <f t="shared" ca="1" si="18"/>
        <v>0</v>
      </c>
      <c r="T368">
        <f t="shared" ca="1" si="21"/>
        <v>0</v>
      </c>
      <c r="U368">
        <f t="shared" ca="1" si="20"/>
        <v>1</v>
      </c>
    </row>
    <row r="369" spans="1:21" x14ac:dyDescent="0.35">
      <c r="B369" t="s">
        <v>1046</v>
      </c>
      <c r="D369" s="34" t="s">
        <v>480</v>
      </c>
      <c r="E369" s="208">
        <v>45953</v>
      </c>
      <c r="G369" t="s">
        <v>804</v>
      </c>
      <c r="I369" s="208">
        <v>45953</v>
      </c>
      <c r="K369" t="s">
        <v>241</v>
      </c>
      <c r="L369" t="s">
        <v>164</v>
      </c>
      <c r="M369" t="s">
        <v>1047</v>
      </c>
      <c r="N369" t="s">
        <v>237</v>
      </c>
      <c r="P369" s="193" t="str">
        <f>IF(OR(AND(A369&lt;&gt;"",COUNTIF(Bugs!B:B,A369)&gt;0),AND(B369&lt;&gt;"",COUNTIF(Bugs!A:A,B369)&gt;0)),"Y","")</f>
        <v/>
      </c>
      <c r="Q369" s="193" t="str">
        <f>IF(OR(
    AND(COUNTIF(Bugs!A:A,B369)&gt;0,ISNUMBER(SEARCH("x",INDEX(Bugs!C:C,MATCH(B369,Bugs!A:A,0))))),
    AND(COUNTIF(Bugs!B:B,B369)&gt;0,ISNUMBER(SEARCH("x",INDEX(Bugs!C:C,MATCH(B369,Bugs!B:B,0))))),
    AND(COUNTIF(Bugs!A:A,B369)&gt;0,ISNUMBER(SEARCH("x",INDEX(Bugs!D:D,MATCH(B369,Bugs!A:A,0))))),
    AND(COUNTIF(Bugs!B:B,B369)&gt;0,ISNUMBER(SEARCH("x",INDEX(Bugs!D:D,MATCH(B369,Bugs!B:B,0)))))
),"Y","")</f>
        <v/>
      </c>
      <c r="R369">
        <f ca="1">IF(OR(ISNUMBER(MATCH(L369,MasterData!$D$3:$D$18,0)),ISNUMBER(MATCH(L369,MasterData!$C$3:$C$18,0))),
    DATEDIF(E369,I369,"d"),
    DATEDIF(E369,TODAY(),"d"))</f>
        <v>54</v>
      </c>
      <c r="S369">
        <f t="shared" ca="1" si="18"/>
        <v>0</v>
      </c>
      <c r="T369">
        <f t="shared" ca="1" si="21"/>
        <v>0</v>
      </c>
      <c r="U369">
        <f t="shared" ca="1" si="20"/>
        <v>1</v>
      </c>
    </row>
    <row r="370" spans="1:21" x14ac:dyDescent="0.35">
      <c r="A370" s="72"/>
      <c r="B370" s="72" t="s">
        <v>1048</v>
      </c>
      <c r="C370" s="72"/>
      <c r="D370" s="180" t="s">
        <v>480</v>
      </c>
      <c r="E370" s="209">
        <v>45953</v>
      </c>
      <c r="F370" s="72"/>
      <c r="G370" s="72" t="s">
        <v>804</v>
      </c>
      <c r="H370" s="72"/>
      <c r="I370" s="209">
        <v>45958</v>
      </c>
      <c r="J370" s="72"/>
      <c r="K370" s="72" t="s">
        <v>241</v>
      </c>
      <c r="L370" s="72" t="s">
        <v>171</v>
      </c>
      <c r="M370" s="72" t="s">
        <v>1049</v>
      </c>
      <c r="N370" s="72" t="s">
        <v>237</v>
      </c>
      <c r="P370" s="193" t="str">
        <f>IF(OR(AND(A370&lt;&gt;"",COUNTIF(Bugs!B:B,A370)&gt;0),AND(B370&lt;&gt;"",COUNTIF(Bugs!A:A,B370)&gt;0)),"Y","")</f>
        <v/>
      </c>
      <c r="Q370" s="193" t="str">
        <f>IF(OR(
    AND(COUNTIF(Bugs!A:A,B370)&gt;0,ISNUMBER(SEARCH("x",INDEX(Bugs!C:C,MATCH(B370,Bugs!A:A,0))))),
    AND(COUNTIF(Bugs!B:B,B370)&gt;0,ISNUMBER(SEARCH("x",INDEX(Bugs!C:C,MATCH(B370,Bugs!B:B,0))))),
    AND(COUNTIF(Bugs!A:A,B370)&gt;0,ISNUMBER(SEARCH("x",INDEX(Bugs!D:D,MATCH(B370,Bugs!A:A,0))))),
    AND(COUNTIF(Bugs!B:B,B370)&gt;0,ISNUMBER(SEARCH("x",INDEX(Bugs!D:D,MATCH(B370,Bugs!B:B,0)))))
),"Y","")</f>
        <v/>
      </c>
      <c r="R370">
        <f ca="1">IF(OR(ISNUMBER(MATCH(L370,MasterData!$D$3:$D$18,0)),ISNUMBER(MATCH(L370,MasterData!$C$3:$C$18,0))),
    DATEDIF(E370,I370,"d"),
    DATEDIF(E370,TODAY(),"d"))</f>
        <v>5</v>
      </c>
      <c r="S370">
        <f t="shared" ca="1" si="18"/>
        <v>1</v>
      </c>
      <c r="T370">
        <f t="shared" ca="1" si="21"/>
        <v>0</v>
      </c>
      <c r="U370">
        <f t="shared" ca="1" si="20"/>
        <v>0</v>
      </c>
    </row>
    <row r="371" spans="1:21" x14ac:dyDescent="0.35">
      <c r="B371" t="s">
        <v>98</v>
      </c>
      <c r="D371" s="34" t="s">
        <v>480</v>
      </c>
      <c r="E371" s="179">
        <v>45953</v>
      </c>
      <c r="G371" t="s">
        <v>804</v>
      </c>
      <c r="I371" s="179">
        <v>45954</v>
      </c>
      <c r="K371" t="s">
        <v>347</v>
      </c>
      <c r="L371" t="s">
        <v>171</v>
      </c>
      <c r="M371" t="s">
        <v>1050</v>
      </c>
      <c r="N371" t="s">
        <v>237</v>
      </c>
      <c r="P371" s="193" t="str">
        <f>IF(OR(AND(A371&lt;&gt;"",COUNTIF(Bugs!B:B,A371)&gt;0),AND(B371&lt;&gt;"",COUNTIF(Bugs!A:A,B371)&gt;0)),"Y","")</f>
        <v>Y</v>
      </c>
      <c r="Q371" s="193" t="str">
        <f>IF(OR(
    AND(COUNTIF(Bugs!A:A,B371)&gt;0,ISNUMBER(SEARCH("x",INDEX(Bugs!C:C,MATCH(B371,Bugs!A:A,0))))),
    AND(COUNTIF(Bugs!B:B,B371)&gt;0,ISNUMBER(SEARCH("x",INDEX(Bugs!C:C,MATCH(B371,Bugs!B:B,0))))),
    AND(COUNTIF(Bugs!A:A,B371)&gt;0,ISNUMBER(SEARCH("x",INDEX(Bugs!D:D,MATCH(B371,Bugs!A:A,0))))),
    AND(COUNTIF(Bugs!B:B,B371)&gt;0,ISNUMBER(SEARCH("x",INDEX(Bugs!D:D,MATCH(B371,Bugs!B:B,0)))))
),"Y","")</f>
        <v>Y</v>
      </c>
      <c r="R371">
        <f ca="1">IF(OR(ISNUMBER(MATCH(L371,MasterData!$D$3:$D$18,0)),ISNUMBER(MATCH(L371,MasterData!$C$3:$C$18,0))),
    DATEDIF(E371,I371,"d"),
    DATEDIF(E371,TODAY(),"d"))</f>
        <v>1</v>
      </c>
      <c r="S371">
        <f t="shared" ca="1" si="18"/>
        <v>1</v>
      </c>
      <c r="T371">
        <f t="shared" ca="1" si="21"/>
        <v>0</v>
      </c>
      <c r="U371">
        <f t="shared" ca="1" si="20"/>
        <v>0</v>
      </c>
    </row>
    <row r="372" spans="1:21" x14ac:dyDescent="0.35">
      <c r="B372" t="s">
        <v>1051</v>
      </c>
      <c r="D372" s="34" t="s">
        <v>1052</v>
      </c>
      <c r="E372" s="179">
        <v>45953</v>
      </c>
      <c r="G372" t="s">
        <v>1053</v>
      </c>
      <c r="I372" s="179">
        <v>45953</v>
      </c>
      <c r="K372" t="s">
        <v>241</v>
      </c>
      <c r="L372" t="s">
        <v>164</v>
      </c>
      <c r="M372" t="s">
        <v>1054</v>
      </c>
      <c r="N372" t="s">
        <v>237</v>
      </c>
      <c r="P372" s="193" t="str">
        <f>IF(OR(AND(A372&lt;&gt;"",COUNTIF(Bugs!B:B,A372)&gt;0),AND(B372&lt;&gt;"",COUNTIF(Bugs!A:A,B372)&gt;0)),"Y","")</f>
        <v/>
      </c>
      <c r="Q372" s="193" t="str">
        <f>IF(OR(
    AND(COUNTIF(Bugs!A:A,B372)&gt;0,ISNUMBER(SEARCH("x",INDEX(Bugs!C:C,MATCH(B372,Bugs!A:A,0))))),
    AND(COUNTIF(Bugs!B:B,B372)&gt;0,ISNUMBER(SEARCH("x",INDEX(Bugs!C:C,MATCH(B372,Bugs!B:B,0))))),
    AND(COUNTIF(Bugs!A:A,B372)&gt;0,ISNUMBER(SEARCH("x",INDEX(Bugs!D:D,MATCH(B372,Bugs!A:A,0))))),
    AND(COUNTIF(Bugs!B:B,B372)&gt;0,ISNUMBER(SEARCH("x",INDEX(Bugs!D:D,MATCH(B372,Bugs!B:B,0)))))
),"Y","")</f>
        <v/>
      </c>
      <c r="R372">
        <f ca="1">IF(OR(ISNUMBER(MATCH(L372,MasterData!$D$3:$D$18,0)),ISNUMBER(MATCH(L372,MasterData!$C$3:$C$18,0))),
    DATEDIF(E372,I372,"d"),
    DATEDIF(E372,TODAY(),"d"))</f>
        <v>54</v>
      </c>
      <c r="S372">
        <f t="shared" ca="1" si="18"/>
        <v>0</v>
      </c>
      <c r="T372">
        <f t="shared" ref="T372:T378" ca="1" si="22">IF(AND($R372&gt;7,R372&lt;=30),1,0)</f>
        <v>0</v>
      </c>
      <c r="U372">
        <f t="shared" ca="1" si="20"/>
        <v>1</v>
      </c>
    </row>
    <row r="373" spans="1:21" x14ac:dyDescent="0.35">
      <c r="B373" t="s">
        <v>1055</v>
      </c>
      <c r="D373" s="34" t="s">
        <v>1052</v>
      </c>
      <c r="E373" s="179">
        <v>45953</v>
      </c>
      <c r="G373" t="s">
        <v>1053</v>
      </c>
      <c r="I373" s="179">
        <v>45954</v>
      </c>
      <c r="K373" t="s">
        <v>241</v>
      </c>
      <c r="L373" t="s">
        <v>171</v>
      </c>
      <c r="M373" t="s">
        <v>1056</v>
      </c>
      <c r="N373" t="s">
        <v>237</v>
      </c>
      <c r="P373" s="193" t="str">
        <f>IF(OR(AND(A373&lt;&gt;"",COUNTIF(Bugs!B:B,A373)&gt;0),AND(B373&lt;&gt;"",COUNTIF(Bugs!A:A,B373)&gt;0)),"Y","")</f>
        <v/>
      </c>
      <c r="Q373" s="193" t="str">
        <f>IF(OR(
    AND(COUNTIF(Bugs!A:A,B373)&gt;0,ISNUMBER(SEARCH("x",INDEX(Bugs!C:C,MATCH(B373,Bugs!A:A,0))))),
    AND(COUNTIF(Bugs!B:B,B373)&gt;0,ISNUMBER(SEARCH("x",INDEX(Bugs!C:C,MATCH(B373,Bugs!B:B,0))))),
    AND(COUNTIF(Bugs!A:A,B373)&gt;0,ISNUMBER(SEARCH("x",INDEX(Bugs!D:D,MATCH(B373,Bugs!A:A,0))))),
    AND(COUNTIF(Bugs!B:B,B373)&gt;0,ISNUMBER(SEARCH("x",INDEX(Bugs!D:D,MATCH(B373,Bugs!B:B,0)))))
),"Y","")</f>
        <v/>
      </c>
      <c r="R373">
        <f ca="1">IF(OR(ISNUMBER(MATCH(L373,MasterData!$D$3:$D$18,0)),ISNUMBER(MATCH(L373,MasterData!$C$3:$C$18,0))),
    DATEDIF(E373,I373,"d"),
    DATEDIF(E373,TODAY(),"d"))</f>
        <v>1</v>
      </c>
      <c r="S373">
        <f t="shared" ca="1" si="18"/>
        <v>1</v>
      </c>
      <c r="T373">
        <f t="shared" ca="1" si="22"/>
        <v>0</v>
      </c>
      <c r="U373">
        <f t="shared" ca="1" si="20"/>
        <v>0</v>
      </c>
    </row>
    <row r="374" spans="1:21" x14ac:dyDescent="0.35">
      <c r="B374" t="s">
        <v>99</v>
      </c>
      <c r="D374" s="34">
        <v>3014</v>
      </c>
      <c r="E374" s="179">
        <v>45953</v>
      </c>
      <c r="G374" t="s">
        <v>916</v>
      </c>
      <c r="I374" s="179">
        <v>45953</v>
      </c>
      <c r="K374" t="s">
        <v>241</v>
      </c>
      <c r="L374" t="s">
        <v>164</v>
      </c>
      <c r="M374" t="s">
        <v>1057</v>
      </c>
      <c r="N374" t="s">
        <v>237</v>
      </c>
      <c r="P374" s="193" t="str">
        <f>IF(OR(AND(A374&lt;&gt;"",COUNTIF(Bugs!B:B,A374)&gt;0),AND(B374&lt;&gt;"",COUNTIF(Bugs!A:A,B374)&gt;0)),"Y","")</f>
        <v>Y</v>
      </c>
      <c r="Q374" s="193" t="str">
        <f>IF(OR(
    AND(COUNTIF(Bugs!A:A,B374)&gt;0,ISNUMBER(SEARCH("x",INDEX(Bugs!C:C,MATCH(B374,Bugs!A:A,0))))),
    AND(COUNTIF(Bugs!B:B,B374)&gt;0,ISNUMBER(SEARCH("x",INDEX(Bugs!C:C,MATCH(B374,Bugs!B:B,0))))),
    AND(COUNTIF(Bugs!A:A,B374)&gt;0,ISNUMBER(SEARCH("x",INDEX(Bugs!D:D,MATCH(B374,Bugs!A:A,0))))),
    AND(COUNTIF(Bugs!B:B,B374)&gt;0,ISNUMBER(SEARCH("x",INDEX(Bugs!D:D,MATCH(B374,Bugs!B:B,0)))))
),"Y","")</f>
        <v>Y</v>
      </c>
      <c r="R374">
        <f ca="1">IF(OR(ISNUMBER(MATCH(L374,MasterData!$D$3:$D$18,0)),ISNUMBER(MATCH(L374,MasterData!$C$3:$C$18,0))),
    DATEDIF(E374,I374,"d"),
    DATEDIF(E374,TODAY(),"d"))</f>
        <v>54</v>
      </c>
      <c r="S374">
        <f t="shared" ca="1" si="18"/>
        <v>0</v>
      </c>
      <c r="T374">
        <f t="shared" ca="1" si="22"/>
        <v>0</v>
      </c>
      <c r="U374">
        <f t="shared" ca="1" si="20"/>
        <v>1</v>
      </c>
    </row>
    <row r="375" spans="1:21" x14ac:dyDescent="0.35">
      <c r="B375" t="s">
        <v>1058</v>
      </c>
      <c r="D375" s="34" t="s">
        <v>254</v>
      </c>
      <c r="E375" s="179">
        <v>45953</v>
      </c>
      <c r="G375" t="s">
        <v>727</v>
      </c>
      <c r="I375" s="179">
        <v>45954</v>
      </c>
      <c r="K375" t="s">
        <v>241</v>
      </c>
      <c r="L375" t="s">
        <v>171</v>
      </c>
      <c r="M375" t="s">
        <v>1059</v>
      </c>
      <c r="N375" t="s">
        <v>237</v>
      </c>
      <c r="P375" s="193" t="str">
        <f>IF(OR(AND(A375&lt;&gt;"",COUNTIF(Bugs!B:B,A375)&gt;0),AND(B375&lt;&gt;"",COUNTIF(Bugs!A:A,B375)&gt;0)),"Y","")</f>
        <v/>
      </c>
      <c r="Q375" s="193" t="str">
        <f>IF(OR(
    AND(COUNTIF(Bugs!A:A,B375)&gt;0,ISNUMBER(SEARCH("x",INDEX(Bugs!C:C,MATCH(B375,Bugs!A:A,0))))),
    AND(COUNTIF(Bugs!B:B,B375)&gt;0,ISNUMBER(SEARCH("x",INDEX(Bugs!C:C,MATCH(B375,Bugs!B:B,0))))),
    AND(COUNTIF(Bugs!A:A,B375)&gt;0,ISNUMBER(SEARCH("x",INDEX(Bugs!D:D,MATCH(B375,Bugs!A:A,0))))),
    AND(COUNTIF(Bugs!B:B,B375)&gt;0,ISNUMBER(SEARCH("x",INDEX(Bugs!D:D,MATCH(B375,Bugs!B:B,0)))))
),"Y","")</f>
        <v/>
      </c>
      <c r="R375">
        <f ca="1">IF(OR(ISNUMBER(MATCH(L375,MasterData!$D$3:$D$18,0)),ISNUMBER(MATCH(L375,MasterData!$C$3:$C$18,0))),
    DATEDIF(E375,I375,"d"),
    DATEDIF(E375,TODAY(),"d"))</f>
        <v>1</v>
      </c>
      <c r="S375">
        <f t="shared" ca="1" si="18"/>
        <v>1</v>
      </c>
      <c r="T375">
        <f t="shared" ca="1" si="22"/>
        <v>0</v>
      </c>
      <c r="U375">
        <f t="shared" ca="1" si="20"/>
        <v>0</v>
      </c>
    </row>
    <row r="376" spans="1:21" x14ac:dyDescent="0.35">
      <c r="B376" t="s">
        <v>100</v>
      </c>
      <c r="D376" s="34" t="s">
        <v>254</v>
      </c>
      <c r="E376" s="179">
        <v>45953</v>
      </c>
      <c r="G376" t="s">
        <v>727</v>
      </c>
      <c r="I376" s="179">
        <v>45953</v>
      </c>
      <c r="K376" t="s">
        <v>241</v>
      </c>
      <c r="L376" t="s">
        <v>164</v>
      </c>
      <c r="M376" t="s">
        <v>1060</v>
      </c>
      <c r="N376" t="s">
        <v>237</v>
      </c>
      <c r="P376" s="193" t="str">
        <f>IF(OR(AND(A376&lt;&gt;"",COUNTIF(Bugs!B:B,A376)&gt;0),AND(B376&lt;&gt;"",COUNTIF(Bugs!A:A,B376)&gt;0)),"Y","")</f>
        <v>Y</v>
      </c>
      <c r="Q376" s="193" t="str">
        <f>IF(OR(
    AND(COUNTIF(Bugs!A:A,B376)&gt;0,ISNUMBER(SEARCH("x",INDEX(Bugs!C:C,MATCH(B376,Bugs!A:A,0))))),
    AND(COUNTIF(Bugs!B:B,B376)&gt;0,ISNUMBER(SEARCH("x",INDEX(Bugs!C:C,MATCH(B376,Bugs!B:B,0))))),
    AND(COUNTIF(Bugs!A:A,B376)&gt;0,ISNUMBER(SEARCH("x",INDEX(Bugs!D:D,MATCH(B376,Bugs!A:A,0))))),
    AND(COUNTIF(Bugs!B:B,B376)&gt;0,ISNUMBER(SEARCH("x",INDEX(Bugs!D:D,MATCH(B376,Bugs!B:B,0)))))
),"Y","")</f>
        <v/>
      </c>
      <c r="R376">
        <f ca="1">IF(OR(ISNUMBER(MATCH(L376,MasterData!$D$3:$D$18,0)),ISNUMBER(MATCH(L376,MasterData!$C$3:$C$18,0))),
    DATEDIF(E376,I376,"d"),
    DATEDIF(E376,TODAY(),"d"))</f>
        <v>54</v>
      </c>
      <c r="S376">
        <f t="shared" ca="1" si="18"/>
        <v>0</v>
      </c>
      <c r="T376">
        <f t="shared" ca="1" si="22"/>
        <v>0</v>
      </c>
      <c r="U376">
        <f t="shared" ca="1" si="20"/>
        <v>1</v>
      </c>
    </row>
    <row r="377" spans="1:21" x14ac:dyDescent="0.35">
      <c r="B377" t="s">
        <v>1061</v>
      </c>
      <c r="D377" s="34">
        <v>3014</v>
      </c>
      <c r="E377" s="179">
        <v>45954</v>
      </c>
      <c r="G377" t="s">
        <v>834</v>
      </c>
      <c r="I377" s="179">
        <v>45954</v>
      </c>
      <c r="K377" t="s">
        <v>241</v>
      </c>
      <c r="L377" t="s">
        <v>164</v>
      </c>
      <c r="M377" t="s">
        <v>1062</v>
      </c>
      <c r="N377" t="s">
        <v>237</v>
      </c>
      <c r="P377" s="193" t="str">
        <f>IF(OR(AND(A377&lt;&gt;"",COUNTIF(Bugs!B:B,A377)&gt;0),AND(B377&lt;&gt;"",COUNTIF(Bugs!A:A,B377)&gt;0)),"Y","")</f>
        <v/>
      </c>
      <c r="Q377" s="193" t="str">
        <f>IF(OR(
    AND(COUNTIF(Bugs!A:A,B377)&gt;0,ISNUMBER(SEARCH("x",INDEX(Bugs!C:C,MATCH(B377,Bugs!A:A,0))))),
    AND(COUNTIF(Bugs!B:B,B377)&gt;0,ISNUMBER(SEARCH("x",INDEX(Bugs!C:C,MATCH(B377,Bugs!B:B,0))))),
    AND(COUNTIF(Bugs!A:A,B377)&gt;0,ISNUMBER(SEARCH("x",INDEX(Bugs!D:D,MATCH(B377,Bugs!A:A,0))))),
    AND(COUNTIF(Bugs!B:B,B377)&gt;0,ISNUMBER(SEARCH("x",INDEX(Bugs!D:D,MATCH(B377,Bugs!B:B,0)))))
),"Y","")</f>
        <v/>
      </c>
      <c r="R377">
        <f ca="1">IF(OR(ISNUMBER(MATCH(L377,MasterData!$D$3:$D$18,0)),ISNUMBER(MATCH(L377,MasterData!$C$3:$C$18,0))),
    DATEDIF(E377,I377,"d"),
    DATEDIF(E377,TODAY(),"d"))</f>
        <v>53</v>
      </c>
      <c r="S377">
        <f t="shared" ca="1" si="18"/>
        <v>0</v>
      </c>
      <c r="T377">
        <f t="shared" ca="1" si="22"/>
        <v>0</v>
      </c>
      <c r="U377">
        <f t="shared" ca="1" si="20"/>
        <v>1</v>
      </c>
    </row>
    <row r="378" spans="1:21" x14ac:dyDescent="0.35">
      <c r="B378" t="s">
        <v>1063</v>
      </c>
      <c r="D378" s="34" t="s">
        <v>964</v>
      </c>
      <c r="E378" s="179">
        <v>45955</v>
      </c>
      <c r="G378" t="s">
        <v>715</v>
      </c>
      <c r="I378" s="179">
        <v>45955</v>
      </c>
      <c r="K378" t="s">
        <v>235</v>
      </c>
      <c r="L378" t="s">
        <v>164</v>
      </c>
      <c r="M378" t="s">
        <v>1064</v>
      </c>
      <c r="N378" t="s">
        <v>237</v>
      </c>
      <c r="P378" s="193" t="str">
        <f>IF(OR(AND(A378&lt;&gt;"",COUNTIF(Bugs!B:B,A378)&gt;0),AND(B378&lt;&gt;"",COUNTIF(Bugs!A:A,B378)&gt;0)),"Y","")</f>
        <v/>
      </c>
      <c r="Q378" s="193" t="str">
        <f>IF(OR(
    AND(COUNTIF(Bugs!A:A,B378)&gt;0,ISNUMBER(SEARCH("x",INDEX(Bugs!C:C,MATCH(B378,Bugs!A:A,0))))),
    AND(COUNTIF(Bugs!B:B,B378)&gt;0,ISNUMBER(SEARCH("x",INDEX(Bugs!C:C,MATCH(B378,Bugs!B:B,0))))),
    AND(COUNTIF(Bugs!A:A,B378)&gt;0,ISNUMBER(SEARCH("x",INDEX(Bugs!D:D,MATCH(B378,Bugs!A:A,0))))),
    AND(COUNTIF(Bugs!B:B,B378)&gt;0,ISNUMBER(SEARCH("x",INDEX(Bugs!D:D,MATCH(B378,Bugs!B:B,0)))))
),"Y","")</f>
        <v/>
      </c>
      <c r="R378">
        <f ca="1">IF(OR(ISNUMBER(MATCH(L378,MasterData!$D$3:$D$18,0)),ISNUMBER(MATCH(L378,MasterData!$C$3:$C$18,0))),
    DATEDIF(E378,I378,"d"),
    DATEDIF(E378,TODAY(),"d"))</f>
        <v>52</v>
      </c>
      <c r="S378">
        <f t="shared" ca="1" si="18"/>
        <v>0</v>
      </c>
      <c r="T378">
        <f t="shared" ca="1" si="22"/>
        <v>0</v>
      </c>
      <c r="U378">
        <f t="shared" ca="1" si="20"/>
        <v>1</v>
      </c>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EBB96F89-3F3A-4C22-82A1-DC380D98BFDE}"/>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B03ED336-0418-45D6-AF01-AF9C29F02C88}"/>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E74CB4F6-AF76-4292-9926-6B9D604F50A8}"/>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04F8C258-225D-4507-8CFF-FC5E8535A753}"/>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E584A5C8-E81B-4A4C-9E65-45BE18C4953A}"/>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736A3C2-2F57-4A14-B277-F48533622012}"/>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4B605C4-18A6-48A6-93FE-B8B879D32B42}"/>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5AEA0F6-4E25-4160-AB3D-FC830EF7F5C3}"/>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85F9D55-F42B-4A17-9319-5395C848B04F}"/>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347A043-9822-48DD-B379-0C4AB0576830}"/>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CA4946A-6AEB-4D32-A69E-5CFFE79FCB02}"/>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DC412A3-5D72-4C22-AB17-43DDF4B93E91}"/>
    <hyperlink ref="B241" r:id="rId13" display="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00FA5858-F81E-446B-82A8-636C42A9A5A7}"/>
    <hyperlink ref="B244" r:id="rId14" display="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D7B92FF5-DDA2-4337-A64A-69ECD61F7568}"/>
    <hyperlink ref="B245" r:id="rId15" display="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2F08ABD8-098D-49B7-B3CA-4CB0143C55D4}"/>
    <hyperlink ref="B246" r:id="rId16" display="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xr:uid="{9C34840E-5E7E-4A14-B364-CE0A95DEF8B3}"/>
    <hyperlink ref="B247" r:id="rId17" display="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D6DB68D8-586B-43F1-8EFC-9036BDBC70DE}"/>
    <hyperlink ref="B248" r:id="rId18" display="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2ACF2487-E2BE-4175-A547-11085A002BC5}"/>
    <hyperlink ref="B242" r:id="rId19" display="https://myit.siemens.com/now/nav/ui/classic/params/target/incident.do%3Fsys_id%3Dc5156d00c3eea650fab2bc65e0013162%26sysparm_stack%3D%26sysparm_view%3D" xr:uid="{D78B5999-6945-4E7C-8899-2EC43DF7BE1F}"/>
    <hyperlink ref="B249" r:id="rId20" display="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28E0BED6-29A5-4F79-B5A0-E230CAE1ED52}"/>
    <hyperlink ref="B250" r:id="rId21" display="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9C1A8B9B-8EE7-4EAB-AAB4-5ABDE9CD8B31}"/>
    <hyperlink ref="B251" r:id="rId22" display="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63FA8A13-08E9-429F-B00F-69544CF0AD53}"/>
    <hyperlink ref="B253" r:id="rId23" display="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16D16D8F-08AC-455F-B5E4-79F28DFD491D}"/>
    <hyperlink ref="B254" r:id="rId24" display="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4D12A381-0753-43FA-BD68-0B34E97532A3}"/>
    <hyperlink ref="B252" r:id="rId25" display="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D1587CC-4D69-43F2-8603-EDB90928A00E}"/>
    <hyperlink ref="B255" r:id="rId26" display="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6B513F8-B150-4458-AC52-C148670D05CC}"/>
    <hyperlink ref="B256" r:id="rId27" display="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9687874-2834-4A4D-B5B9-6A1E6789A0B5}"/>
    <hyperlink ref="B257" r:id="rId28" display="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530573AC-0E34-431A-8A1C-D786A1FBA5AB}"/>
    <hyperlink ref="B258" r:id="rId29" display="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3000CCC-3515-4EC9-92C2-621B04815BAC}"/>
    <hyperlink ref="B259" r:id="rId30" display="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3597D4F-054E-4A3C-835E-B53F90A5354E}"/>
    <hyperlink ref="B260" r:id="rId31" display="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1E59032-9459-439C-BF8E-4FB100532A8A}"/>
    <hyperlink ref="B261" r:id="rId32" display="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3748CF5-DA70-4DEA-BDD0-287A687E05BE}"/>
    <hyperlink ref="B262" r:id="rId33" display="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4C624C5-997A-400A-8712-CDC272CF409B}"/>
    <hyperlink ref="B263" r:id="rId34" display="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B5278C7-2782-498A-A344-35B9F444FB42}"/>
    <hyperlink ref="B264" r:id="rId35" display="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F7F633-2817-4213-B95B-4FCD78950CF4}"/>
    <hyperlink ref="B265" r:id="rId36" display="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AB0E2AE-3A28-4E7E-9368-0A216D963A61}"/>
    <hyperlink ref="B266" r:id="rId37" display="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B77842F-31C5-47B1-81EF-7B6C9011C5C8}"/>
    <hyperlink ref="B268" r:id="rId38" display="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FB12AE1-DA64-444E-8EFB-03BBF74FFED0}"/>
    <hyperlink ref="B269" r:id="rId39" display="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A63DB0B-DA36-46F9-84F2-CACC0FE45C83}"/>
    <hyperlink ref="B270" r:id="rId40" display="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24E940B-83B2-4155-9F21-FECE722A15E2}"/>
    <hyperlink ref="B271" r:id="rId41" display="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E15273C-4BB5-43D9-B1CD-B2C92BEFE819}"/>
    <hyperlink ref="B272" r:id="rId42" display="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98AB53C-C919-486F-A561-6014EC265884}"/>
    <hyperlink ref="B273" r:id="rId43" display="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D6B44D9-C9EC-4D9E-85B8-ACFD8783ACA9}"/>
    <hyperlink ref="B274" r:id="rId44" display="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5241970-DF7D-4F8A-8D50-A3AB758B9371}"/>
    <hyperlink ref="B275" r:id="rId45" display="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055BB71-1F23-4174-A5FD-379A71170B2F}"/>
    <hyperlink ref="B276" r:id="rId46" display="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6E6033D-62E5-4F2A-8486-52014C165DF5}"/>
    <hyperlink ref="B278" r:id="rId47" display="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AB6F785-4A83-4ED8-8C96-F8EE01FFC259}"/>
    <hyperlink ref="B279" r:id="rId48" display="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6734BBD-A6CE-4A04-A8BB-74A564EB6D3C}"/>
    <hyperlink ref="B280" r:id="rId49" display="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63B41BE-264C-408D-8F41-638C5492D546}"/>
    <hyperlink ref="B282" r:id="rId50" display="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545CE0D-C75A-45C9-A995-039C45DE7369}"/>
    <hyperlink ref="B283" r:id="rId51" display="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E43E1D5-1CB6-433B-9AB2-29EA8B8D8A4B}"/>
    <hyperlink ref="B285" r:id="rId52" display="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CC06928-5A9F-45C9-9AFD-5D2E689F951E}"/>
    <hyperlink ref="B286" r:id="rId53" display="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AB0CE3-0623-4BCA-9474-EAA49DBDB3D5}"/>
    <hyperlink ref="B287" r:id="rId54" display="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FBB9CCB-6600-45B1-8CC7-11C6F325FB58}"/>
    <hyperlink ref="B288" r:id="rId55" display="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7ADA27F-A13F-4D1A-9112-BA6C781EA689}"/>
    <hyperlink ref="B289" r:id="rId56" display="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D263217-5232-49AF-8CE3-5D7CC2739E02}"/>
    <hyperlink ref="B290" r:id="rId57" display="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E530E6C-3A94-4E70-BBBB-3B6548E0A474}"/>
    <hyperlink ref="B291" r:id="rId58" display="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C145974-A7EB-4970-B750-DC7DD9E3E311}"/>
    <hyperlink ref="B292" r:id="rId59" display="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205B14B-3EEE-4C47-BACE-D674CA9572B8}"/>
    <hyperlink ref="B293" r:id="rId60" display="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68103ED-F3A1-4AE3-9DE5-730E0E6D74F9}"/>
    <hyperlink ref="B294" r:id="rId61" display="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AA9027C-8D5A-430E-8A77-CD20A868E3AA}"/>
    <hyperlink ref="B295" r:id="rId62" display="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D20B9EC-5886-48E6-BBA6-BB365DD91DF8}"/>
    <hyperlink ref="B297" r:id="rId63" display="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7DCF007-5945-452F-AE14-715548360B04}"/>
    <hyperlink ref="B298" r:id="rId64" display="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4AB57F1C-D86E-48FF-BDCF-E2C473B3662B}"/>
    <hyperlink ref="B299" r:id="rId65" display="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BD45B79-6AE9-4103-9B56-6266549214DA}"/>
    <hyperlink ref="B301" r:id="rId66" display="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1AED3698-A20B-43DD-9881-E5D17157B7CE}"/>
    <hyperlink ref="B302" r:id="rId67" display="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015A554F-A20A-44BD-BA7D-30819E7E4F7A}"/>
    <hyperlink ref="B303" r:id="rId68" display="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352613BC-381D-4205-9F5B-0BD9C7044B81}"/>
    <hyperlink ref="B304" r:id="rId69" display="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F3B1523-C180-4D08-B877-E6C6B14AE4E3}"/>
    <hyperlink ref="B305" r:id="rId70" display="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DF701E1-6496-4CB4-9EE1-52DE114A51B1}"/>
    <hyperlink ref="B306" r:id="rId71" display="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E6F8D21-6594-4B7F-810A-58DDDA1F63C5}"/>
    <hyperlink ref="B307" r:id="rId72" display="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2739AAE-7930-4279-A3A1-D83DD9506773}"/>
    <hyperlink ref="B308" r:id="rId73" display="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1813D75-CDBF-49EB-9C7C-70488B88CB1A}"/>
    <hyperlink ref="B309" r:id="rId74" display="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7729955-F1C3-4934-8DCE-ECC6076E2FC3}"/>
    <hyperlink ref="B310" r:id="rId75" display="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922ACD8-0370-4699-830B-12F37A44CA79}"/>
    <hyperlink ref="B311" r:id="rId76" display="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305E9A0-F2E3-403E-8E7D-DA05D73207E5}"/>
    <hyperlink ref="B312" r:id="rId77" display="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24964F1-406A-4BC7-9568-B31B9E2144BC}"/>
    <hyperlink ref="B313" r:id="rId78" display="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6396838-0C70-44EC-A0AC-21E60C76E760}"/>
    <hyperlink ref="B314" r:id="rId79" display="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C729F18-EF95-4E9E-B744-03072147FFBD}"/>
    <hyperlink ref="B315" r:id="rId80" display="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AA401F7B-31A8-4346-848D-F57B611CC80B}"/>
    <hyperlink ref="B243" r:id="rId81" display="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D5408235-E0C8-4589-A79D-805C23256E65}"/>
    <hyperlink ref="B267" r:id="rId82" display="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4DFE3DE-2429-4682-BF05-D701B04B1622}"/>
    <hyperlink ref="B277" r:id="rId83" display="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181402D-376F-4AAA-840D-28951644ED6C}"/>
    <hyperlink ref="B281" r:id="rId84" display="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02FA807-7B2C-4BF0-BA0C-157486357727}"/>
    <hyperlink ref="B284" r:id="rId85" display="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E3DE9A2-101F-4999-B6F0-CD7A41FD7A11}"/>
    <hyperlink ref="B300" r:id="rId86" display="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11E24636-CCFA-4356-8DB5-724EDB76E6A3}"/>
    <hyperlink ref="B316" r:id="rId87" display="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FB2E223D-11CD-4A08-95F6-F9A93C457911}"/>
    <hyperlink ref="B317" r:id="rId88" display="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0AEE6BC-345C-468B-90A0-AE45765982B9}"/>
    <hyperlink ref="B318" r:id="rId89" display="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AE47C62-D48C-465F-92E0-330A3CDDE70F}"/>
    <hyperlink ref="B319" r:id="rId90" display="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A476B14-365C-4386-9D1E-4E81D8EA2BB0}"/>
    <hyperlink ref="B320" r:id="rId91" display="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394FF1C-F17C-47A6-AF62-EBE782D9D928}"/>
    <hyperlink ref="B321" r:id="rId92" display="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8CEE38E-F56C-4568-957C-D2BED5463AB7}"/>
    <hyperlink ref="B322" r:id="rId93" display="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0C132A8-C01C-4C48-9501-F1BB1D59E451}"/>
    <hyperlink ref="B323" r:id="rId94" display="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547EC93-8933-444C-B231-BDDF49E8DF6F}"/>
    <hyperlink ref="B324" r:id="rId95" display="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38D8DC3-1067-42DE-9677-133DF385FE0C}"/>
    <hyperlink ref="B325" r:id="rId96" display="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6539408-620E-4BD6-8025-510012B3339A}"/>
    <hyperlink ref="B326" r:id="rId97" display="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9423D40-CA7E-4D73-AFCD-E74EB5F45081}"/>
    <hyperlink ref="B327" r:id="rId98" display="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64F5F66-C60D-49D2-AD2A-0F0A78430FCB}"/>
    <hyperlink ref="B328" r:id="rId99" display="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389D85E-2BEF-4A57-B29C-F698F0C61035}"/>
    <hyperlink ref="B329" r:id="rId100" display="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8ECB684D-D7F4-40B0-A534-28AB165C474F}"/>
    <hyperlink ref="B330" r:id="rId101" display="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DC09BDD-251D-4A7C-B1FA-008F70AE7D5F}"/>
    <hyperlink ref="B331" r:id="rId102" display="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FD79628-AF99-47FF-9FD6-149E108F5A78}"/>
    <hyperlink ref="B332" r:id="rId103" display="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913471B-322F-42BA-9286-1A1A9296F9E5}"/>
    <hyperlink ref="B333" r:id="rId104" display="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AA0CB30-458D-4043-9180-87023069E4F9}"/>
    <hyperlink ref="B334" r:id="rId105" display="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4C2ED95-46C0-4C3F-B701-A2766077D193}"/>
    <hyperlink ref="B335" r:id="rId106" display="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4E0948A-E8E5-4BAC-A588-8541003A34BA}"/>
    <hyperlink ref="B336" r:id="rId107" display="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782CF73-5DBC-464F-9DB0-1D2D85DF0D13}"/>
    <hyperlink ref="B337" r:id="rId108" display="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247D463-57F5-4A50-A52E-C72E8F9470F9}"/>
    <hyperlink ref="B338" r:id="rId109" display="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0EF223E-64B0-49E3-9AE2-738B885A8D6E}"/>
    <hyperlink ref="B339" r:id="rId110" display="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B835811-5E77-47B2-98DE-4B1E4735A441}"/>
    <hyperlink ref="B340" r:id="rId111" display="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2B40C5A-FC87-4941-81AD-68E3331A63A4}"/>
    <hyperlink ref="B341" r:id="rId112" display="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362579C-E0A9-4296-9D12-AC3700E4A923}"/>
    <hyperlink ref="B342" r:id="rId113" display="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3CFCC20-47DA-4C2D-B5CB-DBAB8AEC6EE9}"/>
    <hyperlink ref="B343" r:id="rId114" display="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876BED3-DA9C-4ABB-96F1-0F7CD07C064D}"/>
    <hyperlink ref="B347" r:id="rId115" display="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BD2DA8C-C904-40E8-B31B-3B9449FC4311}"/>
    <hyperlink ref="B346" r:id="rId116" display="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D4AD2F9-3754-4762-8D6A-81061CB67848}"/>
    <hyperlink ref="B345" r:id="rId117" display="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742D957-82B8-46DC-AB82-5B98FE3423B6}"/>
    <hyperlink ref="B344" r:id="rId118" display="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026E366-EFAD-4D88-B88E-63F306827A91}"/>
    <hyperlink ref="B348" r:id="rId119" display="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E139407-3A64-4765-9940-6AAAD1721747}"/>
    <hyperlink ref="B349" r:id="rId120" display="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74621CA-D3EE-43FE-8267-2F3106550A05}"/>
    <hyperlink ref="B350" r:id="rId121" display="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8B9678F-0763-4F02-9233-4065538971A0}"/>
    <hyperlink ref="B351" r:id="rId122" display="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05AE1F0-347A-4B1B-8271-B6DFADDCD05C}"/>
    <hyperlink ref="B352" r:id="rId123" display="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BDA3F4E-A8D0-4432-8154-E541019392AC}"/>
    <hyperlink ref="B353" r:id="rId124" display="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832469C-AD33-4BDB-ACF4-7143E1AFBDAD}"/>
    <hyperlink ref="B354" r:id="rId125" display="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DA9080C-EA7B-4637-9DB3-EC896A8A0093}"/>
    <hyperlink ref="B355" r:id="rId126" display="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34F0DD1-0764-4CDA-82DF-6856BF7AE42F}"/>
    <hyperlink ref="B356" r:id="rId127" display="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720CD15-1CB9-4CBF-B12A-C1DB547F428F}"/>
    <hyperlink ref="B371" r:id="rId128" display="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49C3C08-4303-445C-92B1-8D6F14AE979E}"/>
    <hyperlink ref="B372" r:id="rId129" display="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8044FBE-22C4-4E5E-BCCD-1603468FB1DF}"/>
    <hyperlink ref="B373" r:id="rId130" display="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F37D611-92EC-4B83-B652-2D5E9C2009EE}"/>
    <hyperlink ref="B374" r:id="rId131" display="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DF31B37-2022-4C54-8F38-827365BFDEAA}"/>
    <hyperlink ref="B375" r:id="rId132" display="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9BC214C-C083-4601-85C3-8AA45C9AFD21}"/>
    <hyperlink ref="B376" r:id="rId133" display="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04B837C-B874-4C21-B1A2-E87CF9BBC550}"/>
    <hyperlink ref="B377" r:id="rId134" display="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7CEF2C4-42BB-4038-9D74-57AC6C5D230D}"/>
    <hyperlink ref="B378" r:id="rId135" display="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EDDB07B-2D5F-4E4A-8AAB-F36A4A63AC42}"/>
    <hyperlink ref="B358" r:id="rId136" display="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6142830-9898-48EC-9499-13D27F6F2D36}"/>
    <hyperlink ref="B359" r:id="rId137" display="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6976124-1DEE-4713-AE44-96EAB0E8F892}"/>
    <hyperlink ref="B361" r:id="rId138" display="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913D405-94EC-43E4-936F-660958F5234D}"/>
    <hyperlink ref="B362" r:id="rId139" display="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553600E-C08B-44E2-AC6C-7EE15699B816}"/>
    <hyperlink ref="B363" r:id="rId140" display="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E61457B-DCBB-4719-B65A-1C04FDA2B3B7}"/>
    <hyperlink ref="B364" r:id="rId141" display="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C2FBFC0-6E7D-4B56-83BA-68DFF6A4A095}"/>
    <hyperlink ref="B365" r:id="rId142" display="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6B877E5-7EB5-4F25-96DE-0744FC68CB4F}"/>
    <hyperlink ref="B366" r:id="rId143" display="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7EC60F0-B857-49AC-B0D7-6BECD02DDBD8}"/>
    <hyperlink ref="B367" r:id="rId144" display="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9D05826-DA89-4E1F-A270-BB2A7A6AE78C}"/>
    <hyperlink ref="B368" r:id="rId145" display="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1AC2B177-0D93-4861-A1A8-9DC05ECAFAAA}"/>
    <hyperlink ref="B369" r:id="rId146" display="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6740D2AF-6561-48E5-B491-E60375DB00B4}"/>
    <hyperlink ref="B357" r:id="rId147" display="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2711CA5-1CEF-4452-B169-140A4E87480F}"/>
    <hyperlink ref="B360" r:id="rId148" display="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96DB402-1F39-4AB2-84B4-CEDCE3FD64DC}"/>
    <hyperlink ref="B370" r:id="rId149" display="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CE4C899B-2810-4A32-91A8-90C56F48D0F5}"/>
  </hyperlinks>
  <pageMargins left="0.7" right="0.7" top="0.75" bottom="0.75" header="0.3" footer="0.3"/>
  <tableParts count="1">
    <tablePart r:id="rId150"/>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1EE1F-682F-4634-89CC-1755B8B40B78}">
  <dimension ref="A1:V399"/>
  <sheetViews>
    <sheetView zoomScale="55" zoomScaleNormal="55" workbookViewId="0">
      <selection activeCell="R41" sqref="R41"/>
    </sheetView>
  </sheetViews>
  <sheetFormatPr defaultRowHeight="14.5" x14ac:dyDescent="0.35"/>
  <cols>
    <col min="1" max="1" width="13.54296875" bestFit="1" customWidth="1"/>
    <col min="2" max="2" width="19.81640625" customWidth="1"/>
    <col min="3" max="3" width="13.81640625" customWidth="1"/>
    <col min="4" max="4" width="16.453125" customWidth="1"/>
    <col min="5" max="5" width="18.7265625" customWidth="1"/>
    <col min="6" max="6" width="12.453125" customWidth="1"/>
    <col min="7" max="7" width="60.7265625" customWidth="1"/>
    <col min="8" max="8" width="31" customWidth="1"/>
    <col min="9" max="9" width="19.54296875" customWidth="1"/>
    <col min="10" max="10" width="30.81640625" customWidth="1"/>
    <col min="11" max="11" width="12.453125" customWidth="1"/>
    <col min="12" max="12" width="17.453125" customWidth="1"/>
    <col min="13" max="13" width="81.1796875" customWidth="1"/>
    <col min="14" max="14" width="39.1796875" customWidth="1"/>
    <col min="15" max="15" width="16.1796875" bestFit="1" customWidth="1"/>
    <col min="16" max="16" width="13.7265625" style="204" bestFit="1" customWidth="1"/>
    <col min="17" max="17" width="13.7265625" style="204" customWidth="1"/>
    <col min="18" max="18" width="17" bestFit="1" customWidth="1"/>
    <col min="19" max="19" width="14.81640625" bestFit="1" customWidth="1"/>
    <col min="20" max="20" width="15.81640625" customWidth="1"/>
    <col min="21" max="21" width="15.453125" bestFit="1" customWidth="1"/>
  </cols>
  <sheetData>
    <row r="1" spans="1:21" x14ac:dyDescent="0.35">
      <c r="A1" t="s">
        <v>1</v>
      </c>
      <c r="B1" t="s">
        <v>0</v>
      </c>
      <c r="C1" t="s">
        <v>214</v>
      </c>
      <c r="D1" t="s">
        <v>215</v>
      </c>
      <c r="E1" t="s">
        <v>216</v>
      </c>
      <c r="F1" t="s">
        <v>217</v>
      </c>
      <c r="G1" t="s">
        <v>218</v>
      </c>
      <c r="H1" t="s">
        <v>219</v>
      </c>
      <c r="I1" t="s">
        <v>220</v>
      </c>
      <c r="J1" t="s">
        <v>221</v>
      </c>
      <c r="K1" t="s">
        <v>161</v>
      </c>
      <c r="L1" t="s">
        <v>222</v>
      </c>
      <c r="M1" t="s">
        <v>223</v>
      </c>
      <c r="N1" t="s">
        <v>224</v>
      </c>
      <c r="O1" t="s">
        <v>225</v>
      </c>
      <c r="P1" s="193" t="s">
        <v>797</v>
      </c>
      <c r="Q1" s="193" t="s">
        <v>978</v>
      </c>
      <c r="R1" t="s">
        <v>226</v>
      </c>
      <c r="S1" t="s">
        <v>694</v>
      </c>
      <c r="T1" t="s">
        <v>695</v>
      </c>
      <c r="U1" t="s">
        <v>696</v>
      </c>
    </row>
    <row r="2" spans="1:21" x14ac:dyDescent="0.35">
      <c r="A2">
        <v>6000127070</v>
      </c>
      <c r="B2" t="s">
        <v>229</v>
      </c>
      <c r="C2" t="s">
        <v>230</v>
      </c>
      <c r="D2" s="34" t="s">
        <v>231</v>
      </c>
      <c r="E2" s="1">
        <v>45663</v>
      </c>
      <c r="F2" s="1"/>
      <c r="G2" t="s">
        <v>232</v>
      </c>
      <c r="H2" t="s">
        <v>233</v>
      </c>
      <c r="I2" s="1">
        <v>45727</v>
      </c>
      <c r="J2" t="s">
        <v>234</v>
      </c>
      <c r="K2" t="s">
        <v>235</v>
      </c>
      <c r="L2" t="s">
        <v>171</v>
      </c>
      <c r="M2" t="s">
        <v>236</v>
      </c>
      <c r="N2" t="s">
        <v>237</v>
      </c>
      <c r="O2" t="s">
        <v>230</v>
      </c>
      <c r="P2" s="193" t="str">
        <f>IF(OR(AND(A2&lt;&gt;"",COUNTIF(Bugs!B:B,A2)&gt;0),AND(B2&lt;&gt;"",COUNTIF(Bugs!A:A,B2)&gt;0)),"Y","")</f>
        <v/>
      </c>
      <c r="Q2" s="193" t="str">
        <f>IF(OR(
    AND(COUNTIF(Bugs!A:A,B2)&gt;0,ISNUMBER(SEARCH("x",INDEX(Bugs!C:C,MATCH(B2,Bugs!A:A,0))))),
    AND(COUNTIF(Bugs!B:B,B2)&gt;0,ISNUMBER(SEARCH("x",INDEX(Bugs!C:C,MATCH(B2,Bugs!B:B,0))))),
    AND(COUNTIF(Bugs!A:A,B2)&gt;0,ISNUMBER(SEARCH("x",INDEX(Bugs!D:D,MATCH(B2,Bugs!A:A,0))))),
    AND(COUNTIF(Bugs!B:B,B2)&gt;0,ISNUMBER(SEARCH("x",INDEX(Bugs!D:D,MATCH(B2,Bugs!B:B,0)))))
),"Y","")</f>
        <v/>
      </c>
      <c r="R2">
        <f ca="1">IF(OR(ISNUMBER(MATCH(L2,MasterData!$D$3:$D$18,0)),ISNUMBER(MATCH(L2,MasterData!$C$3:$C$18,0))),
    DATEDIF(E2,I2,"d"),
    DATEDIF(E2,TODAY(),"d"))</f>
        <v>64</v>
      </c>
      <c r="S2">
        <f ca="1">IF(AND($R2&gt;=0,$R2&lt;=7),1,0)</f>
        <v>0</v>
      </c>
      <c r="T2">
        <f ca="1">IF(AND($R2&gt;7,R2&lt;=30),1,0)</f>
        <v>0</v>
      </c>
      <c r="U2">
        <f ca="1">IF($R2&gt;30,1,0)</f>
        <v>1</v>
      </c>
    </row>
    <row r="3" spans="1:21" x14ac:dyDescent="0.35">
      <c r="A3">
        <v>6000127209</v>
      </c>
      <c r="B3" t="s">
        <v>238</v>
      </c>
      <c r="C3" t="s">
        <v>230</v>
      </c>
      <c r="D3" s="34" t="s">
        <v>231</v>
      </c>
      <c r="E3" s="1">
        <v>45664</v>
      </c>
      <c r="F3" s="1"/>
      <c r="G3" t="s">
        <v>239</v>
      </c>
      <c r="H3" t="s">
        <v>240</v>
      </c>
      <c r="I3" s="1">
        <v>45673</v>
      </c>
      <c r="J3" t="s">
        <v>234</v>
      </c>
      <c r="K3" t="s">
        <v>241</v>
      </c>
      <c r="L3" t="s">
        <v>171</v>
      </c>
      <c r="M3" t="s">
        <v>242</v>
      </c>
      <c r="N3" t="s">
        <v>237</v>
      </c>
      <c r="O3" t="s">
        <v>230</v>
      </c>
      <c r="P3" s="193" t="str">
        <f>IF(OR(AND(A3&lt;&gt;"",COUNTIF(Bugs!B:B,A3)&gt;0),AND(B3&lt;&gt;"",COUNTIF(Bugs!A:A,B3)&gt;0)),"Y","")</f>
        <v/>
      </c>
      <c r="Q3" s="193" t="str">
        <f>IF(OR(
    AND(COUNTIF(Bugs!A:A,B3)&gt;0,ISNUMBER(SEARCH("x",INDEX(Bugs!C:C,MATCH(B3,Bugs!A:A,0))))),
    AND(COUNTIF(Bugs!B:B,B3)&gt;0,ISNUMBER(SEARCH("x",INDEX(Bugs!C:C,MATCH(B3,Bugs!B:B,0))))),
    AND(COUNTIF(Bugs!A:A,B3)&gt;0,ISNUMBER(SEARCH("x",INDEX(Bugs!D:D,MATCH(B3,Bugs!A:A,0))))),
    AND(COUNTIF(Bugs!B:B,B3)&gt;0,ISNUMBER(SEARCH("x",INDEX(Bugs!D:D,MATCH(B3,Bugs!B:B,0)))))
),"Y","")</f>
        <v/>
      </c>
      <c r="R3">
        <f ca="1">IF(OR(ISNUMBER(MATCH(L3,MasterData!$D$3:$D$18,0)),ISNUMBER(MATCH(L3,MasterData!$C$3:$C$18,0))),
    DATEDIF(E3,I3,"d"),
    DATEDIF(E3,TODAY(),"d"))</f>
        <v>9</v>
      </c>
      <c r="S3">
        <f t="shared" ref="S3:S66" ca="1" si="0">IF(AND($R3&gt;=0,$R3&lt;=7),1,0)</f>
        <v>0</v>
      </c>
      <c r="T3">
        <f t="shared" ref="T3:T66" ca="1" si="1">IF(AND($R3&gt;7,R3&lt;=30),1,0)</f>
        <v>1</v>
      </c>
      <c r="U3">
        <f t="shared" ref="U3:U66" ca="1" si="2">IF($R3&gt;30,1,0)</f>
        <v>0</v>
      </c>
    </row>
    <row r="4" spans="1:21" x14ac:dyDescent="0.35">
      <c r="A4">
        <v>6000127632</v>
      </c>
      <c r="B4" t="s">
        <v>243</v>
      </c>
      <c r="C4" t="s">
        <v>230</v>
      </c>
      <c r="D4" s="34" t="s">
        <v>231</v>
      </c>
      <c r="E4" s="1">
        <v>45667</v>
      </c>
      <c r="F4" s="1"/>
      <c r="G4" t="s">
        <v>244</v>
      </c>
      <c r="H4" t="s">
        <v>245</v>
      </c>
      <c r="I4" s="1">
        <v>45679</v>
      </c>
      <c r="J4" t="s">
        <v>234</v>
      </c>
      <c r="K4" t="s">
        <v>235</v>
      </c>
      <c r="L4" t="s">
        <v>171</v>
      </c>
      <c r="M4" t="s">
        <v>246</v>
      </c>
      <c r="N4" t="s">
        <v>237</v>
      </c>
      <c r="O4" t="s">
        <v>230</v>
      </c>
      <c r="P4" s="193" t="str">
        <f>IF(OR(AND(A4&lt;&gt;"",COUNTIF(Bugs!B:B,A4)&gt;0),AND(B4&lt;&gt;"",COUNTIF(Bugs!A:A,B4)&gt;0)),"Y","")</f>
        <v/>
      </c>
      <c r="Q4" s="193" t="str">
        <f>IF(OR(
    AND(COUNTIF(Bugs!A:A,B4)&gt;0,ISNUMBER(SEARCH("x",INDEX(Bugs!C:C,MATCH(B4,Bugs!A:A,0))))),
    AND(COUNTIF(Bugs!B:B,B4)&gt;0,ISNUMBER(SEARCH("x",INDEX(Bugs!C:C,MATCH(B4,Bugs!B:B,0))))),
    AND(COUNTIF(Bugs!A:A,B4)&gt;0,ISNUMBER(SEARCH("x",INDEX(Bugs!D:D,MATCH(B4,Bugs!A:A,0))))),
    AND(COUNTIF(Bugs!B:B,B4)&gt;0,ISNUMBER(SEARCH("x",INDEX(Bugs!D:D,MATCH(B4,Bugs!B:B,0)))))
),"Y","")</f>
        <v/>
      </c>
      <c r="R4">
        <f ca="1">IF(OR(ISNUMBER(MATCH(L4,MasterData!$D$3:$D$18,0)),ISNUMBER(MATCH(L4,MasterData!$C$3:$C$18,0))),
    DATEDIF(E4,I4,"d"),
    DATEDIF(E4,TODAY(),"d"))</f>
        <v>12</v>
      </c>
      <c r="S4">
        <f t="shared" ca="1" si="0"/>
        <v>0</v>
      </c>
      <c r="T4">
        <f t="shared" ca="1" si="1"/>
        <v>1</v>
      </c>
      <c r="U4">
        <f t="shared" ca="1" si="2"/>
        <v>0</v>
      </c>
    </row>
    <row r="5" spans="1:21" x14ac:dyDescent="0.35">
      <c r="A5">
        <v>6000128352</v>
      </c>
      <c r="B5" t="s">
        <v>230</v>
      </c>
      <c r="C5" t="s">
        <v>230</v>
      </c>
      <c r="D5" s="34" t="s">
        <v>247</v>
      </c>
      <c r="E5" s="1">
        <v>45674</v>
      </c>
      <c r="F5" s="1"/>
      <c r="G5" t="s">
        <v>248</v>
      </c>
      <c r="H5" t="s">
        <v>240</v>
      </c>
      <c r="I5" s="1">
        <v>45688</v>
      </c>
      <c r="J5" t="s">
        <v>201</v>
      </c>
      <c r="K5" t="s">
        <v>241</v>
      </c>
      <c r="L5" t="s">
        <v>171</v>
      </c>
      <c r="M5" t="s">
        <v>249</v>
      </c>
      <c r="N5" t="s">
        <v>237</v>
      </c>
      <c r="O5" t="s">
        <v>230</v>
      </c>
      <c r="P5" s="193" t="str">
        <f>IF(OR(AND(A5&lt;&gt;"",COUNTIF(Bugs!B:B,A5)&gt;0),AND(B5&lt;&gt;"",COUNTIF(Bugs!A:A,B5)&gt;0)),"Y","")</f>
        <v/>
      </c>
      <c r="Q5" s="193" t="str">
        <f>IF(OR(
    AND(COUNTIF(Bugs!A:A,B5)&gt;0,ISNUMBER(SEARCH("x",INDEX(Bugs!C:C,MATCH(B5,Bugs!A:A,0))))),
    AND(COUNTIF(Bugs!B:B,B5)&gt;0,ISNUMBER(SEARCH("x",INDEX(Bugs!C:C,MATCH(B5,Bugs!B:B,0))))),
    AND(COUNTIF(Bugs!A:A,B5)&gt;0,ISNUMBER(SEARCH("x",INDEX(Bugs!D:D,MATCH(B5,Bugs!A:A,0))))),
    AND(COUNTIF(Bugs!B:B,B5)&gt;0,ISNUMBER(SEARCH("x",INDEX(Bugs!D:D,MATCH(B5,Bugs!B:B,0)))))
),"Y","")</f>
        <v/>
      </c>
      <c r="R5">
        <f ca="1">IF(OR(ISNUMBER(MATCH(L5,MasterData!$D$3:$D$18,0)),ISNUMBER(MATCH(L5,MasterData!$C$3:$C$18,0))),
    DATEDIF(E5,I5,"d"),
    DATEDIF(E5,TODAY(),"d"))</f>
        <v>14</v>
      </c>
      <c r="S5">
        <f t="shared" ca="1" si="0"/>
        <v>0</v>
      </c>
      <c r="T5">
        <f t="shared" ca="1" si="1"/>
        <v>1</v>
      </c>
      <c r="U5">
        <f t="shared" ca="1" si="2"/>
        <v>0</v>
      </c>
    </row>
    <row r="6" spans="1:21" x14ac:dyDescent="0.35">
      <c r="A6">
        <v>6000128500</v>
      </c>
      <c r="B6" t="s">
        <v>250</v>
      </c>
      <c r="C6" t="s">
        <v>230</v>
      </c>
      <c r="D6" s="34" t="s">
        <v>251</v>
      </c>
      <c r="E6" s="1">
        <v>45677</v>
      </c>
      <c r="F6" s="1"/>
      <c r="G6" t="s">
        <v>252</v>
      </c>
      <c r="H6" t="s">
        <v>245</v>
      </c>
      <c r="I6" s="1">
        <v>45684</v>
      </c>
      <c r="J6" t="s">
        <v>234</v>
      </c>
      <c r="K6" t="s">
        <v>235</v>
      </c>
      <c r="L6" t="s">
        <v>171</v>
      </c>
      <c r="M6" t="s">
        <v>253</v>
      </c>
      <c r="N6" t="s">
        <v>237</v>
      </c>
      <c r="O6" t="s">
        <v>230</v>
      </c>
      <c r="P6" s="193" t="str">
        <f>IF(OR(AND(A6&lt;&gt;"",COUNTIF(Bugs!B:B,A6)&gt;0),AND(B6&lt;&gt;"",COUNTIF(Bugs!A:A,B6)&gt;0)),"Y","")</f>
        <v/>
      </c>
      <c r="Q6" s="193" t="str">
        <f>IF(OR(
    AND(COUNTIF(Bugs!A:A,B6)&gt;0,ISNUMBER(SEARCH("x",INDEX(Bugs!C:C,MATCH(B6,Bugs!A:A,0))))),
    AND(COUNTIF(Bugs!B:B,B6)&gt;0,ISNUMBER(SEARCH("x",INDEX(Bugs!C:C,MATCH(B6,Bugs!B:B,0))))),
    AND(COUNTIF(Bugs!A:A,B6)&gt;0,ISNUMBER(SEARCH("x",INDEX(Bugs!D:D,MATCH(B6,Bugs!A:A,0))))),
    AND(COUNTIF(Bugs!B:B,B6)&gt;0,ISNUMBER(SEARCH("x",INDEX(Bugs!D:D,MATCH(B6,Bugs!B:B,0)))))
),"Y","")</f>
        <v/>
      </c>
      <c r="R6">
        <f ca="1">IF(OR(ISNUMBER(MATCH(L6,MasterData!$D$3:$D$18,0)),ISNUMBER(MATCH(L6,MasterData!$C$3:$C$18,0))),
    DATEDIF(E6,I6,"d"),
    DATEDIF(E6,TODAY(),"d"))</f>
        <v>7</v>
      </c>
      <c r="S6">
        <f t="shared" ca="1" si="0"/>
        <v>1</v>
      </c>
      <c r="T6">
        <f t="shared" ca="1" si="1"/>
        <v>0</v>
      </c>
      <c r="U6">
        <f t="shared" ca="1" si="2"/>
        <v>0</v>
      </c>
    </row>
    <row r="7" spans="1:21" x14ac:dyDescent="0.35">
      <c r="A7" s="72">
        <v>6000128546</v>
      </c>
      <c r="B7" s="72" t="s">
        <v>4</v>
      </c>
      <c r="C7" s="72" t="s">
        <v>230</v>
      </c>
      <c r="D7" s="180" t="s">
        <v>254</v>
      </c>
      <c r="E7" s="73">
        <v>45677</v>
      </c>
      <c r="F7" s="73">
        <v>45947</v>
      </c>
      <c r="G7" s="72" t="s">
        <v>255</v>
      </c>
      <c r="H7" s="72" t="s">
        <v>245</v>
      </c>
      <c r="I7" s="73">
        <v>45875</v>
      </c>
      <c r="J7" s="72" t="s">
        <v>560</v>
      </c>
      <c r="K7" s="72" t="s">
        <v>241</v>
      </c>
      <c r="L7" s="72" t="s">
        <v>183</v>
      </c>
      <c r="M7" s="72" t="s">
        <v>257</v>
      </c>
      <c r="N7" s="72" t="s">
        <v>237</v>
      </c>
      <c r="O7" t="s">
        <v>230</v>
      </c>
      <c r="P7" s="193" t="str">
        <f>IF(OR(AND(A7&lt;&gt;"",COUNTIF(Bugs!B:B,A7)&gt;0),AND(B7&lt;&gt;"",COUNTIF(Bugs!A:A,B7)&gt;0)),"Y","")</f>
        <v>Y</v>
      </c>
      <c r="Q7" s="193" t="str">
        <f>IF(OR(
    AND(COUNTIF(Bugs!A:A,B7)&gt;0,ISNUMBER(SEARCH("x",INDEX(Bugs!C:C,MATCH(B7,Bugs!A:A,0))))),
    AND(COUNTIF(Bugs!B:B,B7)&gt;0,ISNUMBER(SEARCH("x",INDEX(Bugs!C:C,MATCH(B7,Bugs!B:B,0))))),
    AND(COUNTIF(Bugs!A:A,B7)&gt;0,ISNUMBER(SEARCH("x",INDEX(Bugs!D:D,MATCH(B7,Bugs!A:A,0))))),
    AND(COUNTIF(Bugs!B:B,B7)&gt;0,ISNUMBER(SEARCH("x",INDEX(Bugs!D:D,MATCH(B7,Bugs!B:B,0)))))
),"Y","")</f>
        <v/>
      </c>
      <c r="R7">
        <v>-1</v>
      </c>
      <c r="S7">
        <f t="shared" si="0"/>
        <v>0</v>
      </c>
      <c r="T7">
        <f t="shared" si="1"/>
        <v>0</v>
      </c>
      <c r="U7">
        <v>1</v>
      </c>
    </row>
    <row r="8" spans="1:21" x14ac:dyDescent="0.35">
      <c r="A8">
        <v>6000128759</v>
      </c>
      <c r="B8" t="s">
        <v>258</v>
      </c>
      <c r="C8" t="s">
        <v>230</v>
      </c>
      <c r="D8" s="34" t="s">
        <v>251</v>
      </c>
      <c r="E8" s="1">
        <v>45679</v>
      </c>
      <c r="F8" s="1"/>
      <c r="G8" t="s">
        <v>259</v>
      </c>
      <c r="H8" t="s">
        <v>245</v>
      </c>
      <c r="I8" s="1">
        <v>45686</v>
      </c>
      <c r="J8" t="s">
        <v>234</v>
      </c>
      <c r="K8" t="s">
        <v>235</v>
      </c>
      <c r="L8" t="s">
        <v>171</v>
      </c>
      <c r="M8" t="s">
        <v>260</v>
      </c>
      <c r="N8" t="s">
        <v>237</v>
      </c>
      <c r="O8" t="s">
        <v>230</v>
      </c>
      <c r="P8" s="193" t="str">
        <f>IF(OR(AND(A8&lt;&gt;"",COUNTIF(Bugs!B:B,A8)&gt;0),AND(B8&lt;&gt;"",COUNTIF(Bugs!A:A,B8)&gt;0)),"Y","")</f>
        <v/>
      </c>
      <c r="Q8" s="193" t="str">
        <f>IF(OR(
    AND(COUNTIF(Bugs!A:A,B8)&gt;0,ISNUMBER(SEARCH("x",INDEX(Bugs!C:C,MATCH(B8,Bugs!A:A,0))))),
    AND(COUNTIF(Bugs!B:B,B8)&gt;0,ISNUMBER(SEARCH("x",INDEX(Bugs!C:C,MATCH(B8,Bugs!B:B,0))))),
    AND(COUNTIF(Bugs!A:A,B8)&gt;0,ISNUMBER(SEARCH("x",INDEX(Bugs!D:D,MATCH(B8,Bugs!A:A,0))))),
    AND(COUNTIF(Bugs!B:B,B8)&gt;0,ISNUMBER(SEARCH("x",INDEX(Bugs!D:D,MATCH(B8,Bugs!B:B,0)))))
),"Y","")</f>
        <v/>
      </c>
      <c r="R8">
        <f ca="1">IF(OR(ISNUMBER(MATCH(L8,MasterData!$D$3:$D$18,0)),ISNUMBER(MATCH(L8,MasterData!$C$3:$C$18,0))),
    DATEDIF(E8,I8,"d"),
    DATEDIF(E8,TODAY(),"d"))</f>
        <v>7</v>
      </c>
      <c r="S8">
        <f t="shared" ca="1" si="0"/>
        <v>1</v>
      </c>
      <c r="T8">
        <f t="shared" ca="1" si="1"/>
        <v>0</v>
      </c>
      <c r="U8">
        <f t="shared" ca="1" si="2"/>
        <v>0</v>
      </c>
    </row>
    <row r="9" spans="1:21" x14ac:dyDescent="0.35">
      <c r="A9">
        <v>6000129022</v>
      </c>
      <c r="B9" t="s">
        <v>261</v>
      </c>
      <c r="C9" t="s">
        <v>230</v>
      </c>
      <c r="D9" s="34" t="s">
        <v>231</v>
      </c>
      <c r="E9" s="1">
        <v>45680</v>
      </c>
      <c r="F9" s="1"/>
      <c r="G9" t="s">
        <v>262</v>
      </c>
      <c r="H9" t="s">
        <v>245</v>
      </c>
      <c r="I9" s="1">
        <v>45705</v>
      </c>
      <c r="J9" t="s">
        <v>234</v>
      </c>
      <c r="K9" t="s">
        <v>235</v>
      </c>
      <c r="L9" t="s">
        <v>171</v>
      </c>
      <c r="M9" t="s">
        <v>263</v>
      </c>
      <c r="N9" t="s">
        <v>237</v>
      </c>
      <c r="O9" t="s">
        <v>230</v>
      </c>
      <c r="P9" s="193" t="str">
        <f>IF(OR(AND(A9&lt;&gt;"",COUNTIF(Bugs!B:B,A9)&gt;0),AND(B9&lt;&gt;"",COUNTIF(Bugs!A:A,B9)&gt;0)),"Y","")</f>
        <v/>
      </c>
      <c r="Q9" s="193" t="str">
        <f>IF(OR(
    AND(COUNTIF(Bugs!A:A,B9)&gt;0,ISNUMBER(SEARCH("x",INDEX(Bugs!C:C,MATCH(B9,Bugs!A:A,0))))),
    AND(COUNTIF(Bugs!B:B,B9)&gt;0,ISNUMBER(SEARCH("x",INDEX(Bugs!C:C,MATCH(B9,Bugs!B:B,0))))),
    AND(COUNTIF(Bugs!A:A,B9)&gt;0,ISNUMBER(SEARCH("x",INDEX(Bugs!D:D,MATCH(B9,Bugs!A:A,0))))),
    AND(COUNTIF(Bugs!B:B,B9)&gt;0,ISNUMBER(SEARCH("x",INDEX(Bugs!D:D,MATCH(B9,Bugs!B:B,0)))))
),"Y","")</f>
        <v/>
      </c>
      <c r="R9">
        <f ca="1">IF(OR(ISNUMBER(MATCH(L9,MasterData!$D$3:$D$18,0)),ISNUMBER(MATCH(L9,MasterData!$C$3:$C$18,0))),
    DATEDIF(E9,I9,"d"),
    DATEDIF(E9,TODAY(),"d"))</f>
        <v>25</v>
      </c>
      <c r="S9">
        <f t="shared" ca="1" si="0"/>
        <v>0</v>
      </c>
      <c r="T9">
        <f t="shared" ca="1" si="1"/>
        <v>1</v>
      </c>
      <c r="U9">
        <f t="shared" ca="1" si="2"/>
        <v>0</v>
      </c>
    </row>
    <row r="10" spans="1:21" x14ac:dyDescent="0.35">
      <c r="A10">
        <v>6000129245</v>
      </c>
      <c r="B10" t="s">
        <v>264</v>
      </c>
      <c r="C10" t="s">
        <v>230</v>
      </c>
      <c r="D10" s="34" t="s">
        <v>251</v>
      </c>
      <c r="E10" s="1">
        <v>45684</v>
      </c>
      <c r="F10" s="1"/>
      <c r="G10" t="s">
        <v>265</v>
      </c>
      <c r="H10" t="s">
        <v>245</v>
      </c>
      <c r="I10" s="1">
        <v>45691</v>
      </c>
      <c r="J10" t="s">
        <v>234</v>
      </c>
      <c r="K10" t="s">
        <v>235</v>
      </c>
      <c r="L10" t="s">
        <v>171</v>
      </c>
      <c r="M10" t="s">
        <v>266</v>
      </c>
      <c r="N10" t="s">
        <v>237</v>
      </c>
      <c r="O10" t="s">
        <v>230</v>
      </c>
      <c r="P10" s="193" t="str">
        <f>IF(OR(AND(A10&lt;&gt;"",COUNTIF(Bugs!B:B,A10)&gt;0),AND(B10&lt;&gt;"",COUNTIF(Bugs!A:A,B10)&gt;0)),"Y","")</f>
        <v/>
      </c>
      <c r="Q10" s="193" t="str">
        <f>IF(OR(
    AND(COUNTIF(Bugs!A:A,B10)&gt;0,ISNUMBER(SEARCH("x",INDEX(Bugs!C:C,MATCH(B10,Bugs!A:A,0))))),
    AND(COUNTIF(Bugs!B:B,B10)&gt;0,ISNUMBER(SEARCH("x",INDEX(Bugs!C:C,MATCH(B10,Bugs!B:B,0))))),
    AND(COUNTIF(Bugs!A:A,B10)&gt;0,ISNUMBER(SEARCH("x",INDEX(Bugs!D:D,MATCH(B10,Bugs!A:A,0))))),
    AND(COUNTIF(Bugs!B:B,B10)&gt;0,ISNUMBER(SEARCH("x",INDEX(Bugs!D:D,MATCH(B10,Bugs!B:B,0)))))
),"Y","")</f>
        <v/>
      </c>
      <c r="R10">
        <f ca="1">IF(OR(ISNUMBER(MATCH(L10,MasterData!$D$3:$D$18,0)),ISNUMBER(MATCH(L10,MasterData!$C$3:$C$18,0))),
    DATEDIF(E10,I10,"d"),
    DATEDIF(E10,TODAY(),"d"))</f>
        <v>7</v>
      </c>
      <c r="S10">
        <f t="shared" ca="1" si="0"/>
        <v>1</v>
      </c>
      <c r="T10">
        <f t="shared" ca="1" si="1"/>
        <v>0</v>
      </c>
      <c r="U10">
        <f t="shared" ca="1" si="2"/>
        <v>0</v>
      </c>
    </row>
    <row r="11" spans="1:21" x14ac:dyDescent="0.35">
      <c r="A11">
        <v>6000129304</v>
      </c>
      <c r="B11" t="s">
        <v>267</v>
      </c>
      <c r="C11" t="s">
        <v>230</v>
      </c>
      <c r="D11" s="34" t="s">
        <v>254</v>
      </c>
      <c r="E11" s="1">
        <v>45684</v>
      </c>
      <c r="F11" s="1"/>
      <c r="G11" t="s">
        <v>268</v>
      </c>
      <c r="H11" t="s">
        <v>240</v>
      </c>
      <c r="I11" s="1">
        <v>45693</v>
      </c>
      <c r="J11" t="s">
        <v>234</v>
      </c>
      <c r="K11" t="s">
        <v>235</v>
      </c>
      <c r="L11" t="s">
        <v>171</v>
      </c>
      <c r="M11" t="s">
        <v>269</v>
      </c>
      <c r="N11" t="s">
        <v>237</v>
      </c>
      <c r="O11" t="s">
        <v>230</v>
      </c>
      <c r="P11" s="193" t="str">
        <f>IF(OR(AND(A11&lt;&gt;"",COUNTIF(Bugs!B:B,A11)&gt;0),AND(B11&lt;&gt;"",COUNTIF(Bugs!A:A,B11)&gt;0)),"Y","")</f>
        <v/>
      </c>
      <c r="Q11" s="193" t="str">
        <f>IF(OR(
    AND(COUNTIF(Bugs!A:A,B11)&gt;0,ISNUMBER(SEARCH("x",INDEX(Bugs!C:C,MATCH(B11,Bugs!A:A,0))))),
    AND(COUNTIF(Bugs!B:B,B11)&gt;0,ISNUMBER(SEARCH("x",INDEX(Bugs!C:C,MATCH(B11,Bugs!B:B,0))))),
    AND(COUNTIF(Bugs!A:A,B11)&gt;0,ISNUMBER(SEARCH("x",INDEX(Bugs!D:D,MATCH(B11,Bugs!A:A,0))))),
    AND(COUNTIF(Bugs!B:B,B11)&gt;0,ISNUMBER(SEARCH("x",INDEX(Bugs!D:D,MATCH(B11,Bugs!B:B,0)))))
),"Y","")</f>
        <v/>
      </c>
      <c r="R11">
        <f ca="1">IF(OR(ISNUMBER(MATCH(L11,MasterData!$D$3:$D$18,0)),ISNUMBER(MATCH(L11,MasterData!$C$3:$C$18,0))),
    DATEDIF(E11,I11,"d"),
    DATEDIF(E11,TODAY(),"d"))</f>
        <v>9</v>
      </c>
      <c r="S11">
        <f t="shared" ca="1" si="0"/>
        <v>0</v>
      </c>
      <c r="T11">
        <f t="shared" ca="1" si="1"/>
        <v>1</v>
      </c>
      <c r="U11">
        <f t="shared" ca="1" si="2"/>
        <v>0</v>
      </c>
    </row>
    <row r="12" spans="1:21" x14ac:dyDescent="0.35">
      <c r="A12">
        <v>6000129653</v>
      </c>
      <c r="B12" t="s">
        <v>230</v>
      </c>
      <c r="C12" t="s">
        <v>230</v>
      </c>
      <c r="D12" s="34" t="s">
        <v>247</v>
      </c>
      <c r="E12" s="1">
        <v>45686</v>
      </c>
      <c r="F12" s="1"/>
      <c r="G12" t="s">
        <v>248</v>
      </c>
      <c r="H12" t="s">
        <v>245</v>
      </c>
      <c r="I12" s="1">
        <v>45782</v>
      </c>
      <c r="J12" t="s">
        <v>201</v>
      </c>
      <c r="K12" t="s">
        <v>241</v>
      </c>
      <c r="L12" t="s">
        <v>171</v>
      </c>
      <c r="M12" t="s">
        <v>270</v>
      </c>
      <c r="N12" t="s">
        <v>237</v>
      </c>
      <c r="O12" t="s">
        <v>230</v>
      </c>
      <c r="P12" s="193" t="str">
        <f>IF(OR(AND(A12&lt;&gt;"",COUNTIF(Bugs!B:B,A12)&gt;0),AND(B12&lt;&gt;"",COUNTIF(Bugs!A:A,B12)&gt;0)),"Y","")</f>
        <v/>
      </c>
      <c r="Q12" s="193" t="str">
        <f>IF(OR(
    AND(COUNTIF(Bugs!A:A,B12)&gt;0,ISNUMBER(SEARCH("x",INDEX(Bugs!C:C,MATCH(B12,Bugs!A:A,0))))),
    AND(COUNTIF(Bugs!B:B,B12)&gt;0,ISNUMBER(SEARCH("x",INDEX(Bugs!C:C,MATCH(B12,Bugs!B:B,0))))),
    AND(COUNTIF(Bugs!A:A,B12)&gt;0,ISNUMBER(SEARCH("x",INDEX(Bugs!D:D,MATCH(B12,Bugs!A:A,0))))),
    AND(COUNTIF(Bugs!B:B,B12)&gt;0,ISNUMBER(SEARCH("x",INDEX(Bugs!D:D,MATCH(B12,Bugs!B:B,0)))))
),"Y","")</f>
        <v/>
      </c>
      <c r="R12">
        <f ca="1">IF(OR(ISNUMBER(MATCH(L12,MasterData!$D$3:$D$18,0)),ISNUMBER(MATCH(L12,MasterData!$C$3:$C$18,0))),
    DATEDIF(E12,I12,"d"),
    DATEDIF(E12,TODAY(),"d"))</f>
        <v>96</v>
      </c>
      <c r="S12">
        <f t="shared" ca="1" si="0"/>
        <v>0</v>
      </c>
      <c r="T12">
        <f t="shared" ca="1" si="1"/>
        <v>0</v>
      </c>
      <c r="U12">
        <f t="shared" ca="1" si="2"/>
        <v>1</v>
      </c>
    </row>
    <row r="13" spans="1:21" x14ac:dyDescent="0.35">
      <c r="A13">
        <v>6000129990</v>
      </c>
      <c r="B13" t="s">
        <v>271</v>
      </c>
      <c r="C13" t="s">
        <v>230</v>
      </c>
      <c r="D13" s="34" t="s">
        <v>254</v>
      </c>
      <c r="E13" s="1">
        <v>45688</v>
      </c>
      <c r="F13" s="1"/>
      <c r="G13" t="s">
        <v>255</v>
      </c>
      <c r="H13" t="s">
        <v>240</v>
      </c>
      <c r="I13" s="1">
        <v>45699</v>
      </c>
      <c r="J13" t="s">
        <v>234</v>
      </c>
      <c r="K13" t="s">
        <v>241</v>
      </c>
      <c r="L13" t="s">
        <v>171</v>
      </c>
      <c r="M13" t="s">
        <v>272</v>
      </c>
      <c r="N13" t="s">
        <v>237</v>
      </c>
      <c r="O13" t="s">
        <v>230</v>
      </c>
      <c r="P13" s="193" t="str">
        <f>IF(OR(AND(A13&lt;&gt;"",COUNTIF(Bugs!B:B,A13)&gt;0),AND(B13&lt;&gt;"",COUNTIF(Bugs!A:A,B13)&gt;0)),"Y","")</f>
        <v/>
      </c>
      <c r="Q13" s="193" t="str">
        <f>IF(OR(
    AND(COUNTIF(Bugs!A:A,B13)&gt;0,ISNUMBER(SEARCH("x",INDEX(Bugs!C:C,MATCH(B13,Bugs!A:A,0))))),
    AND(COUNTIF(Bugs!B:B,B13)&gt;0,ISNUMBER(SEARCH("x",INDEX(Bugs!C:C,MATCH(B13,Bugs!B:B,0))))),
    AND(COUNTIF(Bugs!A:A,B13)&gt;0,ISNUMBER(SEARCH("x",INDEX(Bugs!D:D,MATCH(B13,Bugs!A:A,0))))),
    AND(COUNTIF(Bugs!B:B,B13)&gt;0,ISNUMBER(SEARCH("x",INDEX(Bugs!D:D,MATCH(B13,Bugs!B:B,0)))))
),"Y","")</f>
        <v/>
      </c>
      <c r="R13">
        <f ca="1">IF(OR(ISNUMBER(MATCH(L13,MasterData!$D$3:$D$18,0)),ISNUMBER(MATCH(L13,MasterData!$C$3:$C$18,0))),
    DATEDIF(E13,I13,"d"),
    DATEDIF(E13,TODAY(),"d"))</f>
        <v>11</v>
      </c>
      <c r="S13">
        <f t="shared" ca="1" si="0"/>
        <v>0</v>
      </c>
      <c r="T13">
        <f t="shared" ca="1" si="1"/>
        <v>1</v>
      </c>
      <c r="U13">
        <f t="shared" ca="1" si="2"/>
        <v>0</v>
      </c>
    </row>
    <row r="14" spans="1:21" x14ac:dyDescent="0.35">
      <c r="A14">
        <v>6000130122</v>
      </c>
      <c r="B14" t="s">
        <v>273</v>
      </c>
      <c r="C14" t="s">
        <v>230</v>
      </c>
      <c r="D14" s="34" t="s">
        <v>274</v>
      </c>
      <c r="E14" s="1">
        <v>45691</v>
      </c>
      <c r="F14" s="1"/>
      <c r="G14" t="s">
        <v>275</v>
      </c>
      <c r="H14" t="s">
        <v>233</v>
      </c>
      <c r="I14" s="1">
        <v>45708</v>
      </c>
      <c r="J14" t="s">
        <v>234</v>
      </c>
      <c r="K14" t="s">
        <v>241</v>
      </c>
      <c r="L14" t="s">
        <v>171</v>
      </c>
      <c r="M14" t="s">
        <v>276</v>
      </c>
      <c r="N14" t="s">
        <v>237</v>
      </c>
      <c r="O14" t="s">
        <v>230</v>
      </c>
      <c r="P14" s="193" t="str">
        <f>IF(OR(AND(A14&lt;&gt;"",COUNTIF(Bugs!B:B,A14)&gt;0),AND(B14&lt;&gt;"",COUNTIF(Bugs!A:A,B14)&gt;0)),"Y","")</f>
        <v/>
      </c>
      <c r="Q14" s="193" t="str">
        <f>IF(OR(
    AND(COUNTIF(Bugs!A:A,B14)&gt;0,ISNUMBER(SEARCH("x",INDEX(Bugs!C:C,MATCH(B14,Bugs!A:A,0))))),
    AND(COUNTIF(Bugs!B:B,B14)&gt;0,ISNUMBER(SEARCH("x",INDEX(Bugs!C:C,MATCH(B14,Bugs!B:B,0))))),
    AND(COUNTIF(Bugs!A:A,B14)&gt;0,ISNUMBER(SEARCH("x",INDEX(Bugs!D:D,MATCH(B14,Bugs!A:A,0))))),
    AND(COUNTIF(Bugs!B:B,B14)&gt;0,ISNUMBER(SEARCH("x",INDEX(Bugs!D:D,MATCH(B14,Bugs!B:B,0)))))
),"Y","")</f>
        <v/>
      </c>
      <c r="R14">
        <f ca="1">IF(OR(ISNUMBER(MATCH(L14,MasterData!$D$3:$D$18,0)),ISNUMBER(MATCH(L14,MasterData!$C$3:$C$18,0))),
    DATEDIF(E14,I14,"d"),
    DATEDIF(E14,TODAY(),"d"))</f>
        <v>17</v>
      </c>
      <c r="S14">
        <f t="shared" ca="1" si="0"/>
        <v>0</v>
      </c>
      <c r="T14">
        <f t="shared" ca="1" si="1"/>
        <v>1</v>
      </c>
      <c r="U14">
        <f t="shared" ca="1" si="2"/>
        <v>0</v>
      </c>
    </row>
    <row r="15" spans="1:21" x14ac:dyDescent="0.35">
      <c r="A15">
        <v>6000130131</v>
      </c>
      <c r="B15" t="s">
        <v>277</v>
      </c>
      <c r="C15" t="s">
        <v>230</v>
      </c>
      <c r="D15" s="34" t="s">
        <v>274</v>
      </c>
      <c r="E15" s="1">
        <v>45691</v>
      </c>
      <c r="F15" s="1"/>
      <c r="G15" t="s">
        <v>278</v>
      </c>
      <c r="H15" t="s">
        <v>233</v>
      </c>
      <c r="I15" s="1">
        <v>45708</v>
      </c>
      <c r="J15" t="s">
        <v>234</v>
      </c>
      <c r="K15" t="s">
        <v>241</v>
      </c>
      <c r="L15" t="s">
        <v>171</v>
      </c>
      <c r="M15" t="s">
        <v>279</v>
      </c>
      <c r="N15" t="s">
        <v>237</v>
      </c>
      <c r="O15" t="s">
        <v>230</v>
      </c>
      <c r="P15" s="193" t="str">
        <f>IF(OR(AND(A15&lt;&gt;"",COUNTIF(Bugs!B:B,A15)&gt;0),AND(B15&lt;&gt;"",COUNTIF(Bugs!A:A,B15)&gt;0)),"Y","")</f>
        <v/>
      </c>
      <c r="Q15" s="193" t="str">
        <f>IF(OR(
    AND(COUNTIF(Bugs!A:A,B15)&gt;0,ISNUMBER(SEARCH("x",INDEX(Bugs!C:C,MATCH(B15,Bugs!A:A,0))))),
    AND(COUNTIF(Bugs!B:B,B15)&gt;0,ISNUMBER(SEARCH("x",INDEX(Bugs!C:C,MATCH(B15,Bugs!B:B,0))))),
    AND(COUNTIF(Bugs!A:A,B15)&gt;0,ISNUMBER(SEARCH("x",INDEX(Bugs!D:D,MATCH(B15,Bugs!A:A,0))))),
    AND(COUNTIF(Bugs!B:B,B15)&gt;0,ISNUMBER(SEARCH("x",INDEX(Bugs!D:D,MATCH(B15,Bugs!B:B,0)))))
),"Y","")</f>
        <v/>
      </c>
      <c r="R15">
        <f ca="1">IF(OR(ISNUMBER(MATCH(L15,MasterData!$D$3:$D$18,0)),ISNUMBER(MATCH(L15,MasterData!$C$3:$C$18,0))),
    DATEDIF(E15,I15,"d"),
    DATEDIF(E15,TODAY(),"d"))</f>
        <v>17</v>
      </c>
      <c r="S15">
        <f t="shared" ca="1" si="0"/>
        <v>0</v>
      </c>
      <c r="T15">
        <f t="shared" ca="1" si="1"/>
        <v>1</v>
      </c>
      <c r="U15">
        <f t="shared" ca="1" si="2"/>
        <v>0</v>
      </c>
    </row>
    <row r="16" spans="1:21" x14ac:dyDescent="0.35">
      <c r="A16">
        <v>6000130842</v>
      </c>
      <c r="B16" t="s">
        <v>280</v>
      </c>
      <c r="C16" t="s">
        <v>230</v>
      </c>
      <c r="D16" s="34" t="s">
        <v>247</v>
      </c>
      <c r="E16" s="1">
        <v>45698</v>
      </c>
      <c r="F16" s="1"/>
      <c r="G16" t="s">
        <v>281</v>
      </c>
      <c r="H16" t="s">
        <v>240</v>
      </c>
      <c r="I16" s="1">
        <v>45831</v>
      </c>
      <c r="J16" t="s">
        <v>234</v>
      </c>
      <c r="K16" t="s">
        <v>241</v>
      </c>
      <c r="L16" t="s">
        <v>171</v>
      </c>
      <c r="M16" t="s">
        <v>282</v>
      </c>
      <c r="N16" t="s">
        <v>237</v>
      </c>
      <c r="O16" t="s">
        <v>230</v>
      </c>
      <c r="P16" s="193" t="str">
        <f>IF(OR(AND(A16&lt;&gt;"",COUNTIF(Bugs!B:B,A16)&gt;0),AND(B16&lt;&gt;"",COUNTIF(Bugs!A:A,B16)&gt;0)),"Y","")</f>
        <v/>
      </c>
      <c r="Q16" s="193" t="str">
        <f>IF(OR(
    AND(COUNTIF(Bugs!A:A,B16)&gt;0,ISNUMBER(SEARCH("x",INDEX(Bugs!C:C,MATCH(B16,Bugs!A:A,0))))),
    AND(COUNTIF(Bugs!B:B,B16)&gt;0,ISNUMBER(SEARCH("x",INDEX(Bugs!C:C,MATCH(B16,Bugs!B:B,0))))),
    AND(COUNTIF(Bugs!A:A,B16)&gt;0,ISNUMBER(SEARCH("x",INDEX(Bugs!D:D,MATCH(B16,Bugs!A:A,0))))),
    AND(COUNTIF(Bugs!B:B,B16)&gt;0,ISNUMBER(SEARCH("x",INDEX(Bugs!D:D,MATCH(B16,Bugs!B:B,0)))))
),"Y","")</f>
        <v/>
      </c>
      <c r="R16">
        <f ca="1">IF(OR(ISNUMBER(MATCH(L16,MasterData!$D$3:$D$18,0)),ISNUMBER(MATCH(L16,MasterData!$C$3:$C$18,0))),
    DATEDIF(E16,I16,"d"),
    DATEDIF(E16,TODAY(),"d"))</f>
        <v>133</v>
      </c>
      <c r="S16">
        <f t="shared" ca="1" si="0"/>
        <v>0</v>
      </c>
      <c r="T16">
        <f t="shared" ca="1" si="1"/>
        <v>0</v>
      </c>
      <c r="U16">
        <f t="shared" ca="1" si="2"/>
        <v>1</v>
      </c>
    </row>
    <row r="17" spans="1:21" x14ac:dyDescent="0.35">
      <c r="A17">
        <v>6000130889</v>
      </c>
      <c r="B17" t="s">
        <v>283</v>
      </c>
      <c r="C17" t="s">
        <v>230</v>
      </c>
      <c r="D17" s="34" t="s">
        <v>251</v>
      </c>
      <c r="E17" s="1">
        <v>45698</v>
      </c>
      <c r="F17" s="1"/>
      <c r="G17" t="s">
        <v>284</v>
      </c>
      <c r="H17" t="s">
        <v>233</v>
      </c>
      <c r="I17" s="1">
        <v>45705</v>
      </c>
      <c r="J17" t="s">
        <v>234</v>
      </c>
      <c r="K17" t="s">
        <v>241</v>
      </c>
      <c r="L17" t="s">
        <v>171</v>
      </c>
      <c r="M17" t="s">
        <v>285</v>
      </c>
      <c r="N17" t="s">
        <v>237</v>
      </c>
      <c r="O17" t="s">
        <v>230</v>
      </c>
      <c r="P17" s="193" t="str">
        <f>IF(OR(AND(A17&lt;&gt;"",COUNTIF(Bugs!B:B,A17)&gt;0),AND(B17&lt;&gt;"",COUNTIF(Bugs!A:A,B17)&gt;0)),"Y","")</f>
        <v/>
      </c>
      <c r="Q17" s="193" t="str">
        <f>IF(OR(
    AND(COUNTIF(Bugs!A:A,B17)&gt;0,ISNUMBER(SEARCH("x",INDEX(Bugs!C:C,MATCH(B17,Bugs!A:A,0))))),
    AND(COUNTIF(Bugs!B:B,B17)&gt;0,ISNUMBER(SEARCH("x",INDEX(Bugs!C:C,MATCH(B17,Bugs!B:B,0))))),
    AND(COUNTIF(Bugs!A:A,B17)&gt;0,ISNUMBER(SEARCH("x",INDEX(Bugs!D:D,MATCH(B17,Bugs!A:A,0))))),
    AND(COUNTIF(Bugs!B:B,B17)&gt;0,ISNUMBER(SEARCH("x",INDEX(Bugs!D:D,MATCH(B17,Bugs!B:B,0)))))
),"Y","")</f>
        <v/>
      </c>
      <c r="R17">
        <f ca="1">IF(OR(ISNUMBER(MATCH(L17,MasterData!$D$3:$D$18,0)),ISNUMBER(MATCH(L17,MasterData!$C$3:$C$18,0))),
    DATEDIF(E17,I17,"d"),
    DATEDIF(E17,TODAY(),"d"))</f>
        <v>7</v>
      </c>
      <c r="S17">
        <f t="shared" ca="1" si="0"/>
        <v>1</v>
      </c>
      <c r="T17">
        <f t="shared" ca="1" si="1"/>
        <v>0</v>
      </c>
      <c r="U17">
        <f t="shared" ca="1" si="2"/>
        <v>0</v>
      </c>
    </row>
    <row r="18" spans="1:21" x14ac:dyDescent="0.35">
      <c r="A18">
        <v>6000131438</v>
      </c>
      <c r="B18" t="s">
        <v>286</v>
      </c>
      <c r="C18" t="s">
        <v>230</v>
      </c>
      <c r="D18" s="34" t="s">
        <v>247</v>
      </c>
      <c r="E18" s="1">
        <v>45701</v>
      </c>
      <c r="F18" s="1"/>
      <c r="G18" t="s">
        <v>287</v>
      </c>
      <c r="H18" t="s">
        <v>401</v>
      </c>
      <c r="I18" s="1">
        <v>45831</v>
      </c>
      <c r="J18" t="s">
        <v>234</v>
      </c>
      <c r="K18" t="s">
        <v>241</v>
      </c>
      <c r="L18" t="s">
        <v>171</v>
      </c>
      <c r="M18" t="s">
        <v>289</v>
      </c>
      <c r="N18" t="s">
        <v>237</v>
      </c>
      <c r="O18" t="s">
        <v>230</v>
      </c>
      <c r="P18" s="193" t="str">
        <f>IF(OR(AND(A18&lt;&gt;"",COUNTIF(Bugs!B:B,A18)&gt;0),AND(B18&lt;&gt;"",COUNTIF(Bugs!A:A,B18)&gt;0)),"Y","")</f>
        <v/>
      </c>
      <c r="Q18" s="193" t="str">
        <f>IF(OR(
    AND(COUNTIF(Bugs!A:A,B18)&gt;0,ISNUMBER(SEARCH("x",INDEX(Bugs!C:C,MATCH(B18,Bugs!A:A,0))))),
    AND(COUNTIF(Bugs!B:B,B18)&gt;0,ISNUMBER(SEARCH("x",INDEX(Bugs!C:C,MATCH(B18,Bugs!B:B,0))))),
    AND(COUNTIF(Bugs!A:A,B18)&gt;0,ISNUMBER(SEARCH("x",INDEX(Bugs!D:D,MATCH(B18,Bugs!A:A,0))))),
    AND(COUNTIF(Bugs!B:B,B18)&gt;0,ISNUMBER(SEARCH("x",INDEX(Bugs!D:D,MATCH(B18,Bugs!B:B,0)))))
),"Y","")</f>
        <v/>
      </c>
      <c r="R18">
        <f ca="1">IF(OR(ISNUMBER(MATCH(L18,MasterData!$D$3:$D$18,0)),ISNUMBER(MATCH(L18,MasterData!$C$3:$C$18,0))),
    DATEDIF(E18,I18,"d"),
    DATEDIF(E18,TODAY(),"d"))</f>
        <v>130</v>
      </c>
      <c r="S18">
        <f t="shared" ca="1" si="0"/>
        <v>0</v>
      </c>
      <c r="T18">
        <f t="shared" ca="1" si="1"/>
        <v>0</v>
      </c>
      <c r="U18">
        <f t="shared" ca="1" si="2"/>
        <v>1</v>
      </c>
    </row>
    <row r="19" spans="1:21" x14ac:dyDescent="0.35">
      <c r="A19">
        <v>6000131514</v>
      </c>
      <c r="B19" t="s">
        <v>230</v>
      </c>
      <c r="C19" t="s">
        <v>230</v>
      </c>
      <c r="D19" s="34" t="s">
        <v>251</v>
      </c>
      <c r="E19" s="1">
        <v>45702</v>
      </c>
      <c r="F19" s="1"/>
      <c r="G19" t="s">
        <v>290</v>
      </c>
      <c r="H19" t="s">
        <v>233</v>
      </c>
      <c r="I19" s="1">
        <v>45723</v>
      </c>
      <c r="J19" t="s">
        <v>201</v>
      </c>
      <c r="K19" t="s">
        <v>241</v>
      </c>
      <c r="L19" t="s">
        <v>171</v>
      </c>
      <c r="M19" t="s">
        <v>291</v>
      </c>
      <c r="N19" t="s">
        <v>237</v>
      </c>
      <c r="O19" t="s">
        <v>230</v>
      </c>
      <c r="P19" s="193" t="str">
        <f>IF(OR(AND(A19&lt;&gt;"",COUNTIF(Bugs!B:B,A19)&gt;0),AND(B19&lt;&gt;"",COUNTIF(Bugs!A:A,B19)&gt;0)),"Y","")</f>
        <v/>
      </c>
      <c r="Q19" s="193" t="str">
        <f>IF(OR(
    AND(COUNTIF(Bugs!A:A,B19)&gt;0,ISNUMBER(SEARCH("x",INDEX(Bugs!C:C,MATCH(B19,Bugs!A:A,0))))),
    AND(COUNTIF(Bugs!B:B,B19)&gt;0,ISNUMBER(SEARCH("x",INDEX(Bugs!C:C,MATCH(B19,Bugs!B:B,0))))),
    AND(COUNTIF(Bugs!A:A,B19)&gt;0,ISNUMBER(SEARCH("x",INDEX(Bugs!D:D,MATCH(B19,Bugs!A:A,0))))),
    AND(COUNTIF(Bugs!B:B,B19)&gt;0,ISNUMBER(SEARCH("x",INDEX(Bugs!D:D,MATCH(B19,Bugs!B:B,0)))))
),"Y","")</f>
        <v/>
      </c>
      <c r="R19">
        <f ca="1">IF(OR(ISNUMBER(MATCH(L19,MasterData!$D$3:$D$18,0)),ISNUMBER(MATCH(L19,MasterData!$C$3:$C$18,0))),
    DATEDIF(E19,I19,"d"),
    DATEDIF(E19,TODAY(),"d"))</f>
        <v>21</v>
      </c>
      <c r="S19">
        <f t="shared" ca="1" si="0"/>
        <v>0</v>
      </c>
      <c r="T19">
        <f t="shared" ca="1" si="1"/>
        <v>1</v>
      </c>
      <c r="U19">
        <f t="shared" ca="1" si="2"/>
        <v>0</v>
      </c>
    </row>
    <row r="20" spans="1:21" x14ac:dyDescent="0.35">
      <c r="A20">
        <v>6000131715</v>
      </c>
      <c r="B20" t="s">
        <v>292</v>
      </c>
      <c r="C20" t="s">
        <v>230</v>
      </c>
      <c r="D20" s="34" t="s">
        <v>231</v>
      </c>
      <c r="E20" s="1">
        <v>45705</v>
      </c>
      <c r="F20" s="1"/>
      <c r="G20" t="s">
        <v>293</v>
      </c>
      <c r="H20" t="s">
        <v>233</v>
      </c>
      <c r="I20" s="1">
        <v>45713</v>
      </c>
      <c r="J20" t="s">
        <v>234</v>
      </c>
      <c r="K20" t="s">
        <v>235</v>
      </c>
      <c r="L20" t="s">
        <v>171</v>
      </c>
      <c r="M20" t="s">
        <v>294</v>
      </c>
      <c r="N20" t="s">
        <v>237</v>
      </c>
      <c r="O20" t="s">
        <v>230</v>
      </c>
      <c r="P20" s="193" t="str">
        <f>IF(OR(AND(A20&lt;&gt;"",COUNTIF(Bugs!B:B,A20)&gt;0),AND(B20&lt;&gt;"",COUNTIF(Bugs!A:A,B20)&gt;0)),"Y","")</f>
        <v/>
      </c>
      <c r="Q20" s="193" t="str">
        <f>IF(OR(
    AND(COUNTIF(Bugs!A:A,B20)&gt;0,ISNUMBER(SEARCH("x",INDEX(Bugs!C:C,MATCH(B20,Bugs!A:A,0))))),
    AND(COUNTIF(Bugs!B:B,B20)&gt;0,ISNUMBER(SEARCH("x",INDEX(Bugs!C:C,MATCH(B20,Bugs!B:B,0))))),
    AND(COUNTIF(Bugs!A:A,B20)&gt;0,ISNUMBER(SEARCH("x",INDEX(Bugs!D:D,MATCH(B20,Bugs!A:A,0))))),
    AND(COUNTIF(Bugs!B:B,B20)&gt;0,ISNUMBER(SEARCH("x",INDEX(Bugs!D:D,MATCH(B20,Bugs!B:B,0)))))
),"Y","")</f>
        <v/>
      </c>
      <c r="R20">
        <f ca="1">IF(OR(ISNUMBER(MATCH(L20,MasterData!$D$3:$D$18,0)),ISNUMBER(MATCH(L20,MasterData!$C$3:$C$18,0))),
    DATEDIF(E20,I20,"d"),
    DATEDIF(E20,TODAY(),"d"))</f>
        <v>8</v>
      </c>
      <c r="S20">
        <f t="shared" ca="1" si="0"/>
        <v>0</v>
      </c>
      <c r="T20">
        <f t="shared" ca="1" si="1"/>
        <v>1</v>
      </c>
      <c r="U20">
        <f t="shared" ca="1" si="2"/>
        <v>0</v>
      </c>
    </row>
    <row r="21" spans="1:21" x14ac:dyDescent="0.35">
      <c r="A21">
        <v>6000132000</v>
      </c>
      <c r="B21" t="s">
        <v>295</v>
      </c>
      <c r="C21" t="s">
        <v>230</v>
      </c>
      <c r="D21" s="34" t="s">
        <v>254</v>
      </c>
      <c r="E21" s="1">
        <v>45707</v>
      </c>
      <c r="F21" s="1"/>
      <c r="G21" t="s">
        <v>255</v>
      </c>
      <c r="H21" t="s">
        <v>240</v>
      </c>
      <c r="I21" s="1">
        <v>45735</v>
      </c>
      <c r="J21" t="s">
        <v>234</v>
      </c>
      <c r="K21" t="s">
        <v>241</v>
      </c>
      <c r="L21" t="s">
        <v>171</v>
      </c>
      <c r="M21" t="s">
        <v>296</v>
      </c>
      <c r="N21" t="s">
        <v>237</v>
      </c>
      <c r="O21" t="s">
        <v>230</v>
      </c>
      <c r="P21" s="193" t="str">
        <f>IF(OR(AND(A21&lt;&gt;"",COUNTIF(Bugs!B:B,A21)&gt;0),AND(B21&lt;&gt;"",COUNTIF(Bugs!A:A,B21)&gt;0)),"Y","")</f>
        <v/>
      </c>
      <c r="Q21" s="193" t="str">
        <f>IF(OR(
    AND(COUNTIF(Bugs!A:A,B21)&gt;0,ISNUMBER(SEARCH("x",INDEX(Bugs!C:C,MATCH(B21,Bugs!A:A,0))))),
    AND(COUNTIF(Bugs!B:B,B21)&gt;0,ISNUMBER(SEARCH("x",INDEX(Bugs!C:C,MATCH(B21,Bugs!B:B,0))))),
    AND(COUNTIF(Bugs!A:A,B21)&gt;0,ISNUMBER(SEARCH("x",INDEX(Bugs!D:D,MATCH(B21,Bugs!A:A,0))))),
    AND(COUNTIF(Bugs!B:B,B21)&gt;0,ISNUMBER(SEARCH("x",INDEX(Bugs!D:D,MATCH(B21,Bugs!B:B,0)))))
),"Y","")</f>
        <v/>
      </c>
      <c r="R21">
        <f ca="1">IF(OR(ISNUMBER(MATCH(L21,MasterData!$D$3:$D$18,0)),ISNUMBER(MATCH(L21,MasterData!$C$3:$C$18,0))),
    DATEDIF(E21,I21,"d"),
    DATEDIF(E21,TODAY(),"d"))</f>
        <v>28</v>
      </c>
      <c r="S21">
        <f t="shared" ca="1" si="0"/>
        <v>0</v>
      </c>
      <c r="T21">
        <f t="shared" ca="1" si="1"/>
        <v>1</v>
      </c>
      <c r="U21">
        <f t="shared" ca="1" si="2"/>
        <v>0</v>
      </c>
    </row>
    <row r="22" spans="1:21" x14ac:dyDescent="0.35">
      <c r="A22">
        <v>6000132651</v>
      </c>
      <c r="B22" t="s">
        <v>297</v>
      </c>
      <c r="C22" t="s">
        <v>230</v>
      </c>
      <c r="D22" s="34" t="s">
        <v>247</v>
      </c>
      <c r="E22" s="1">
        <v>45714</v>
      </c>
      <c r="F22" s="1"/>
      <c r="G22" t="s">
        <v>287</v>
      </c>
      <c r="H22" t="s">
        <v>240</v>
      </c>
      <c r="I22" s="1">
        <v>45723</v>
      </c>
      <c r="J22" t="s">
        <v>234</v>
      </c>
      <c r="K22" t="s">
        <v>235</v>
      </c>
      <c r="L22" t="s">
        <v>171</v>
      </c>
      <c r="M22" t="s">
        <v>298</v>
      </c>
      <c r="N22" t="s">
        <v>237</v>
      </c>
      <c r="O22" t="s">
        <v>230</v>
      </c>
      <c r="P22" s="193" t="str">
        <f>IF(OR(AND(A22&lt;&gt;"",COUNTIF(Bugs!B:B,A22)&gt;0),AND(B22&lt;&gt;"",COUNTIF(Bugs!A:A,B22)&gt;0)),"Y","")</f>
        <v/>
      </c>
      <c r="Q22" s="193" t="str">
        <f>IF(OR(
    AND(COUNTIF(Bugs!A:A,B22)&gt;0,ISNUMBER(SEARCH("x",INDEX(Bugs!C:C,MATCH(B22,Bugs!A:A,0))))),
    AND(COUNTIF(Bugs!B:B,B22)&gt;0,ISNUMBER(SEARCH("x",INDEX(Bugs!C:C,MATCH(B22,Bugs!B:B,0))))),
    AND(COUNTIF(Bugs!A:A,B22)&gt;0,ISNUMBER(SEARCH("x",INDEX(Bugs!D:D,MATCH(B22,Bugs!A:A,0))))),
    AND(COUNTIF(Bugs!B:B,B22)&gt;0,ISNUMBER(SEARCH("x",INDEX(Bugs!D:D,MATCH(B22,Bugs!B:B,0)))))
),"Y","")</f>
        <v/>
      </c>
      <c r="R22">
        <f ca="1">IF(OR(ISNUMBER(MATCH(L22,MasterData!$D$3:$D$18,0)),ISNUMBER(MATCH(L22,MasterData!$C$3:$C$18,0))),
    DATEDIF(E22,I22,"d"),
    DATEDIF(E22,TODAY(),"d"))</f>
        <v>9</v>
      </c>
      <c r="S22">
        <f t="shared" ca="1" si="0"/>
        <v>0</v>
      </c>
      <c r="T22">
        <f t="shared" ca="1" si="1"/>
        <v>1</v>
      </c>
      <c r="U22">
        <f t="shared" ca="1" si="2"/>
        <v>0</v>
      </c>
    </row>
    <row r="23" spans="1:21" x14ac:dyDescent="0.35">
      <c r="A23">
        <v>6000133013</v>
      </c>
      <c r="B23" t="s">
        <v>299</v>
      </c>
      <c r="C23" t="s">
        <v>230</v>
      </c>
      <c r="D23" s="34" t="s">
        <v>231</v>
      </c>
      <c r="E23" s="1">
        <v>45719</v>
      </c>
      <c r="F23" s="1"/>
      <c r="G23" t="s">
        <v>300</v>
      </c>
      <c r="H23" t="s">
        <v>245</v>
      </c>
      <c r="I23" s="1">
        <v>45734</v>
      </c>
      <c r="J23" t="s">
        <v>234</v>
      </c>
      <c r="K23" t="s">
        <v>235</v>
      </c>
      <c r="L23" t="s">
        <v>171</v>
      </c>
      <c r="M23" t="s">
        <v>301</v>
      </c>
      <c r="N23" t="s">
        <v>237</v>
      </c>
      <c r="O23" t="s">
        <v>230</v>
      </c>
      <c r="P23" s="193" t="str">
        <f>IF(OR(AND(A23&lt;&gt;"",COUNTIF(Bugs!B:B,A23)&gt;0),AND(B23&lt;&gt;"",COUNTIF(Bugs!A:A,B23)&gt;0)),"Y","")</f>
        <v/>
      </c>
      <c r="Q23" s="193" t="str">
        <f>IF(OR(
    AND(COUNTIF(Bugs!A:A,B23)&gt;0,ISNUMBER(SEARCH("x",INDEX(Bugs!C:C,MATCH(B23,Bugs!A:A,0))))),
    AND(COUNTIF(Bugs!B:B,B23)&gt;0,ISNUMBER(SEARCH("x",INDEX(Bugs!C:C,MATCH(B23,Bugs!B:B,0))))),
    AND(COUNTIF(Bugs!A:A,B23)&gt;0,ISNUMBER(SEARCH("x",INDEX(Bugs!D:D,MATCH(B23,Bugs!A:A,0))))),
    AND(COUNTIF(Bugs!B:B,B23)&gt;0,ISNUMBER(SEARCH("x",INDEX(Bugs!D:D,MATCH(B23,Bugs!B:B,0)))))
),"Y","")</f>
        <v/>
      </c>
      <c r="R23">
        <f ca="1">IF(OR(ISNUMBER(MATCH(L23,MasterData!$D$3:$D$18,0)),ISNUMBER(MATCH(L23,MasterData!$C$3:$C$18,0))),
    DATEDIF(E23,I23,"d"),
    DATEDIF(E23,TODAY(),"d"))</f>
        <v>15</v>
      </c>
      <c r="S23">
        <f t="shared" ca="1" si="0"/>
        <v>0</v>
      </c>
      <c r="T23">
        <f t="shared" ca="1" si="1"/>
        <v>1</v>
      </c>
      <c r="U23">
        <f t="shared" ca="1" si="2"/>
        <v>0</v>
      </c>
    </row>
    <row r="24" spans="1:21" x14ac:dyDescent="0.35">
      <c r="A24">
        <v>6000133061</v>
      </c>
      <c r="B24" t="s">
        <v>302</v>
      </c>
      <c r="C24" t="s">
        <v>230</v>
      </c>
      <c r="D24" s="34" t="s">
        <v>254</v>
      </c>
      <c r="E24" s="1">
        <v>45719</v>
      </c>
      <c r="F24" s="1"/>
      <c r="G24" t="s">
        <v>255</v>
      </c>
      <c r="H24" t="s">
        <v>245</v>
      </c>
      <c r="I24" s="1">
        <v>45735</v>
      </c>
      <c r="J24" t="s">
        <v>234</v>
      </c>
      <c r="K24" t="s">
        <v>241</v>
      </c>
      <c r="L24" t="s">
        <v>171</v>
      </c>
      <c r="M24" t="s">
        <v>303</v>
      </c>
      <c r="N24" t="s">
        <v>237</v>
      </c>
      <c r="O24" t="s">
        <v>230</v>
      </c>
      <c r="P24" s="193" t="str">
        <f>IF(OR(AND(A24&lt;&gt;"",COUNTIF(Bugs!B:B,A24)&gt;0),AND(B24&lt;&gt;"",COUNTIF(Bugs!A:A,B24)&gt;0)),"Y","")</f>
        <v/>
      </c>
      <c r="Q24" s="193" t="str">
        <f>IF(OR(
    AND(COUNTIF(Bugs!A:A,B24)&gt;0,ISNUMBER(SEARCH("x",INDEX(Bugs!C:C,MATCH(B24,Bugs!A:A,0))))),
    AND(COUNTIF(Bugs!B:B,B24)&gt;0,ISNUMBER(SEARCH("x",INDEX(Bugs!C:C,MATCH(B24,Bugs!B:B,0))))),
    AND(COUNTIF(Bugs!A:A,B24)&gt;0,ISNUMBER(SEARCH("x",INDEX(Bugs!D:D,MATCH(B24,Bugs!A:A,0))))),
    AND(COUNTIF(Bugs!B:B,B24)&gt;0,ISNUMBER(SEARCH("x",INDEX(Bugs!D:D,MATCH(B24,Bugs!B:B,0)))))
),"Y","")</f>
        <v/>
      </c>
      <c r="R24">
        <f ca="1">IF(OR(ISNUMBER(MATCH(L24,MasterData!$D$3:$D$18,0)),ISNUMBER(MATCH(L24,MasterData!$C$3:$C$18,0))),
    DATEDIF(E24,I24,"d"),
    DATEDIF(E24,TODAY(),"d"))</f>
        <v>16</v>
      </c>
      <c r="S24">
        <f t="shared" ca="1" si="0"/>
        <v>0</v>
      </c>
      <c r="T24">
        <f t="shared" ca="1" si="1"/>
        <v>1</v>
      </c>
      <c r="U24">
        <f t="shared" ca="1" si="2"/>
        <v>0</v>
      </c>
    </row>
    <row r="25" spans="1:21" x14ac:dyDescent="0.35">
      <c r="A25">
        <v>6000133063</v>
      </c>
      <c r="B25" t="s">
        <v>304</v>
      </c>
      <c r="C25" t="s">
        <v>230</v>
      </c>
      <c r="D25" s="34" t="s">
        <v>305</v>
      </c>
      <c r="E25" s="1">
        <v>45719</v>
      </c>
      <c r="F25" s="1"/>
      <c r="G25" t="s">
        <v>306</v>
      </c>
      <c r="H25" t="s">
        <v>245</v>
      </c>
      <c r="I25" s="1">
        <v>45778</v>
      </c>
      <c r="J25" t="s">
        <v>234</v>
      </c>
      <c r="K25" t="s">
        <v>235</v>
      </c>
      <c r="L25" t="s">
        <v>171</v>
      </c>
      <c r="M25" t="s">
        <v>307</v>
      </c>
      <c r="N25" t="s">
        <v>237</v>
      </c>
      <c r="O25" t="s">
        <v>230</v>
      </c>
      <c r="P25" s="193" t="str">
        <f>IF(OR(AND(A25&lt;&gt;"",COUNTIF(Bugs!B:B,A25)&gt;0),AND(B25&lt;&gt;"",COUNTIF(Bugs!A:A,B25)&gt;0)),"Y","")</f>
        <v/>
      </c>
      <c r="Q25" s="193" t="str">
        <f>IF(OR(
    AND(COUNTIF(Bugs!A:A,B25)&gt;0,ISNUMBER(SEARCH("x",INDEX(Bugs!C:C,MATCH(B25,Bugs!A:A,0))))),
    AND(COUNTIF(Bugs!B:B,B25)&gt;0,ISNUMBER(SEARCH("x",INDEX(Bugs!C:C,MATCH(B25,Bugs!B:B,0))))),
    AND(COUNTIF(Bugs!A:A,B25)&gt;0,ISNUMBER(SEARCH("x",INDEX(Bugs!D:D,MATCH(B25,Bugs!A:A,0))))),
    AND(COUNTIF(Bugs!B:B,B25)&gt;0,ISNUMBER(SEARCH("x",INDEX(Bugs!D:D,MATCH(B25,Bugs!B:B,0)))))
),"Y","")</f>
        <v/>
      </c>
      <c r="R25">
        <f ca="1">IF(OR(ISNUMBER(MATCH(L25,MasterData!$D$3:$D$18,0)),ISNUMBER(MATCH(L25,MasterData!$C$3:$C$18,0))),
    DATEDIF(E25,I25,"d"),
    DATEDIF(E25,TODAY(),"d"))</f>
        <v>59</v>
      </c>
      <c r="S25">
        <f t="shared" ca="1" si="0"/>
        <v>0</v>
      </c>
      <c r="T25">
        <f t="shared" ca="1" si="1"/>
        <v>0</v>
      </c>
      <c r="U25">
        <f t="shared" ca="1" si="2"/>
        <v>1</v>
      </c>
    </row>
    <row r="26" spans="1:21" x14ac:dyDescent="0.35">
      <c r="A26">
        <v>6000133075</v>
      </c>
      <c r="B26" t="s">
        <v>308</v>
      </c>
      <c r="C26" t="s">
        <v>230</v>
      </c>
      <c r="D26" s="34" t="s">
        <v>305</v>
      </c>
      <c r="E26" s="1">
        <v>45719</v>
      </c>
      <c r="F26" s="1"/>
      <c r="G26" t="s">
        <v>306</v>
      </c>
      <c r="H26" t="s">
        <v>240</v>
      </c>
      <c r="I26" s="1">
        <v>45758</v>
      </c>
      <c r="J26" t="s">
        <v>234</v>
      </c>
      <c r="K26" t="s">
        <v>235</v>
      </c>
      <c r="L26" t="s">
        <v>171</v>
      </c>
      <c r="M26" t="s">
        <v>309</v>
      </c>
      <c r="N26" t="s">
        <v>237</v>
      </c>
      <c r="O26" t="s">
        <v>230</v>
      </c>
      <c r="P26" s="193" t="str">
        <f>IF(OR(AND(A26&lt;&gt;"",COUNTIF(Bugs!B:B,A26)&gt;0),AND(B26&lt;&gt;"",COUNTIF(Bugs!A:A,B26)&gt;0)),"Y","")</f>
        <v/>
      </c>
      <c r="Q26" s="193" t="str">
        <f>IF(OR(
    AND(COUNTIF(Bugs!A:A,B26)&gt;0,ISNUMBER(SEARCH("x",INDEX(Bugs!C:C,MATCH(B26,Bugs!A:A,0))))),
    AND(COUNTIF(Bugs!B:B,B26)&gt;0,ISNUMBER(SEARCH("x",INDEX(Bugs!C:C,MATCH(B26,Bugs!B:B,0))))),
    AND(COUNTIF(Bugs!A:A,B26)&gt;0,ISNUMBER(SEARCH("x",INDEX(Bugs!D:D,MATCH(B26,Bugs!A:A,0))))),
    AND(COUNTIF(Bugs!B:B,B26)&gt;0,ISNUMBER(SEARCH("x",INDEX(Bugs!D:D,MATCH(B26,Bugs!B:B,0)))))
),"Y","")</f>
        <v/>
      </c>
      <c r="R26">
        <f ca="1">IF(OR(ISNUMBER(MATCH(L26,MasterData!$D$3:$D$18,0)),ISNUMBER(MATCH(L26,MasterData!$C$3:$C$18,0))),
    DATEDIF(E26,I26,"d"),
    DATEDIF(E26,TODAY(),"d"))</f>
        <v>39</v>
      </c>
      <c r="S26">
        <f t="shared" ca="1" si="0"/>
        <v>0</v>
      </c>
      <c r="T26">
        <f t="shared" ca="1" si="1"/>
        <v>0</v>
      </c>
      <c r="U26">
        <f t="shared" ca="1" si="2"/>
        <v>1</v>
      </c>
    </row>
    <row r="27" spans="1:21" x14ac:dyDescent="0.35">
      <c r="A27">
        <v>6000133085</v>
      </c>
      <c r="B27" t="s">
        <v>230</v>
      </c>
      <c r="C27" t="s">
        <v>230</v>
      </c>
      <c r="D27" s="34" t="s">
        <v>251</v>
      </c>
      <c r="E27" s="1">
        <v>45719</v>
      </c>
      <c r="F27" s="1"/>
      <c r="G27" t="s">
        <v>290</v>
      </c>
      <c r="H27" t="s">
        <v>240</v>
      </c>
      <c r="I27" s="1">
        <v>45731</v>
      </c>
      <c r="J27" t="s">
        <v>201</v>
      </c>
      <c r="K27" t="s">
        <v>241</v>
      </c>
      <c r="L27" t="s">
        <v>171</v>
      </c>
      <c r="M27" t="s">
        <v>310</v>
      </c>
      <c r="N27" t="s">
        <v>237</v>
      </c>
      <c r="O27" t="s">
        <v>230</v>
      </c>
      <c r="P27" s="193" t="str">
        <f>IF(OR(AND(A27&lt;&gt;"",COUNTIF(Bugs!B:B,A27)&gt;0),AND(B27&lt;&gt;"",COUNTIF(Bugs!A:A,B27)&gt;0)),"Y","")</f>
        <v/>
      </c>
      <c r="Q27" s="193" t="str">
        <f>IF(OR(
    AND(COUNTIF(Bugs!A:A,B27)&gt;0,ISNUMBER(SEARCH("x",INDEX(Bugs!C:C,MATCH(B27,Bugs!A:A,0))))),
    AND(COUNTIF(Bugs!B:B,B27)&gt;0,ISNUMBER(SEARCH("x",INDEX(Bugs!C:C,MATCH(B27,Bugs!B:B,0))))),
    AND(COUNTIF(Bugs!A:A,B27)&gt;0,ISNUMBER(SEARCH("x",INDEX(Bugs!D:D,MATCH(B27,Bugs!A:A,0))))),
    AND(COUNTIF(Bugs!B:B,B27)&gt;0,ISNUMBER(SEARCH("x",INDEX(Bugs!D:D,MATCH(B27,Bugs!B:B,0)))))
),"Y","")</f>
        <v/>
      </c>
      <c r="R27">
        <f ca="1">IF(OR(ISNUMBER(MATCH(L27,MasterData!$D$3:$D$18,0)),ISNUMBER(MATCH(L27,MasterData!$C$3:$C$18,0))),
    DATEDIF(E27,I27,"d"),
    DATEDIF(E27,TODAY(),"d"))</f>
        <v>12</v>
      </c>
      <c r="S27">
        <f t="shared" ca="1" si="0"/>
        <v>0</v>
      </c>
      <c r="T27">
        <f t="shared" ca="1" si="1"/>
        <v>1</v>
      </c>
      <c r="U27">
        <f t="shared" ca="1" si="2"/>
        <v>0</v>
      </c>
    </row>
    <row r="28" spans="1:21" x14ac:dyDescent="0.35">
      <c r="A28">
        <v>6000133086</v>
      </c>
      <c r="B28" t="s">
        <v>230</v>
      </c>
      <c r="C28" t="s">
        <v>230</v>
      </c>
      <c r="D28" s="34" t="s">
        <v>251</v>
      </c>
      <c r="E28" s="1">
        <v>45719</v>
      </c>
      <c r="F28" s="1"/>
      <c r="G28" t="s">
        <v>290</v>
      </c>
      <c r="H28" t="s">
        <v>240</v>
      </c>
      <c r="I28" s="1">
        <v>45773</v>
      </c>
      <c r="J28" t="s">
        <v>201</v>
      </c>
      <c r="K28" t="s">
        <v>241</v>
      </c>
      <c r="L28" t="s">
        <v>171</v>
      </c>
      <c r="M28" t="s">
        <v>311</v>
      </c>
      <c r="N28" t="s">
        <v>237</v>
      </c>
      <c r="O28" t="s">
        <v>230</v>
      </c>
      <c r="P28" s="193" t="str">
        <f>IF(OR(AND(A28&lt;&gt;"",COUNTIF(Bugs!B:B,A28)&gt;0),AND(B28&lt;&gt;"",COUNTIF(Bugs!A:A,B28)&gt;0)),"Y","")</f>
        <v/>
      </c>
      <c r="Q28" s="193" t="str">
        <f>IF(OR(
    AND(COUNTIF(Bugs!A:A,B28)&gt;0,ISNUMBER(SEARCH("x",INDEX(Bugs!C:C,MATCH(B28,Bugs!A:A,0))))),
    AND(COUNTIF(Bugs!B:B,B28)&gt;0,ISNUMBER(SEARCH("x",INDEX(Bugs!C:C,MATCH(B28,Bugs!B:B,0))))),
    AND(COUNTIF(Bugs!A:A,B28)&gt;0,ISNUMBER(SEARCH("x",INDEX(Bugs!D:D,MATCH(B28,Bugs!A:A,0))))),
    AND(COUNTIF(Bugs!B:B,B28)&gt;0,ISNUMBER(SEARCH("x",INDEX(Bugs!D:D,MATCH(B28,Bugs!B:B,0)))))
),"Y","")</f>
        <v/>
      </c>
      <c r="R28">
        <f ca="1">IF(OR(ISNUMBER(MATCH(L28,MasterData!$D$3:$D$18,0)),ISNUMBER(MATCH(L28,MasterData!$C$3:$C$18,0))),
    DATEDIF(E28,I28,"d"),
    DATEDIF(E28,TODAY(),"d"))</f>
        <v>54</v>
      </c>
      <c r="S28">
        <f t="shared" ca="1" si="0"/>
        <v>0</v>
      </c>
      <c r="T28">
        <f t="shared" ca="1" si="1"/>
        <v>0</v>
      </c>
      <c r="U28">
        <f t="shared" ca="1" si="2"/>
        <v>1</v>
      </c>
    </row>
    <row r="29" spans="1:21" x14ac:dyDescent="0.35">
      <c r="A29">
        <v>6000133087</v>
      </c>
      <c r="B29" t="s">
        <v>230</v>
      </c>
      <c r="C29" t="s">
        <v>230</v>
      </c>
      <c r="D29" s="34" t="s">
        <v>251</v>
      </c>
      <c r="E29" s="1">
        <v>45719</v>
      </c>
      <c r="F29" s="1"/>
      <c r="G29" t="s">
        <v>290</v>
      </c>
      <c r="H29" t="s">
        <v>245</v>
      </c>
      <c r="I29" s="1">
        <v>45807</v>
      </c>
      <c r="J29" t="s">
        <v>201</v>
      </c>
      <c r="K29" t="s">
        <v>241</v>
      </c>
      <c r="L29" t="s">
        <v>171</v>
      </c>
      <c r="M29" t="s">
        <v>312</v>
      </c>
      <c r="N29" t="s">
        <v>237</v>
      </c>
      <c r="O29" t="s">
        <v>230</v>
      </c>
      <c r="P29" s="193" t="str">
        <f>IF(OR(AND(A29&lt;&gt;"",COUNTIF(Bugs!B:B,A29)&gt;0),AND(B29&lt;&gt;"",COUNTIF(Bugs!A:A,B29)&gt;0)),"Y","")</f>
        <v/>
      </c>
      <c r="Q29" s="193" t="str">
        <f>IF(OR(
    AND(COUNTIF(Bugs!A:A,B29)&gt;0,ISNUMBER(SEARCH("x",INDEX(Bugs!C:C,MATCH(B29,Bugs!A:A,0))))),
    AND(COUNTIF(Bugs!B:B,B29)&gt;0,ISNUMBER(SEARCH("x",INDEX(Bugs!C:C,MATCH(B29,Bugs!B:B,0))))),
    AND(COUNTIF(Bugs!A:A,B29)&gt;0,ISNUMBER(SEARCH("x",INDEX(Bugs!D:D,MATCH(B29,Bugs!A:A,0))))),
    AND(COUNTIF(Bugs!B:B,B29)&gt;0,ISNUMBER(SEARCH("x",INDEX(Bugs!D:D,MATCH(B29,Bugs!B:B,0)))))
),"Y","")</f>
        <v/>
      </c>
      <c r="R29">
        <f ca="1">IF(OR(ISNUMBER(MATCH(L29,MasterData!$D$3:$D$18,0)),ISNUMBER(MATCH(L29,MasterData!$C$3:$C$18,0))),
    DATEDIF(E29,I29,"d"),
    DATEDIF(E29,TODAY(),"d"))</f>
        <v>88</v>
      </c>
      <c r="S29">
        <f t="shared" ca="1" si="0"/>
        <v>0</v>
      </c>
      <c r="T29">
        <f t="shared" ca="1" si="1"/>
        <v>0</v>
      </c>
      <c r="U29">
        <f t="shared" ca="1" si="2"/>
        <v>1</v>
      </c>
    </row>
    <row r="30" spans="1:21" x14ac:dyDescent="0.35">
      <c r="A30">
        <v>6000133442</v>
      </c>
      <c r="B30" t="s">
        <v>230</v>
      </c>
      <c r="C30" t="s">
        <v>230</v>
      </c>
      <c r="D30" s="34" t="s">
        <v>247</v>
      </c>
      <c r="E30" s="1">
        <v>45722</v>
      </c>
      <c r="F30" s="1"/>
      <c r="G30" t="s">
        <v>248</v>
      </c>
      <c r="H30" t="s">
        <v>245</v>
      </c>
      <c r="I30" s="1">
        <v>45786</v>
      </c>
      <c r="J30" t="s">
        <v>201</v>
      </c>
      <c r="K30" t="s">
        <v>241</v>
      </c>
      <c r="L30" t="s">
        <v>171</v>
      </c>
      <c r="M30" t="s">
        <v>313</v>
      </c>
      <c r="N30" t="s">
        <v>237</v>
      </c>
      <c r="O30" t="s">
        <v>230</v>
      </c>
      <c r="P30" s="193" t="str">
        <f>IF(OR(AND(A30&lt;&gt;"",COUNTIF(Bugs!B:B,A30)&gt;0),AND(B30&lt;&gt;"",COUNTIF(Bugs!A:A,B30)&gt;0)),"Y","")</f>
        <v/>
      </c>
      <c r="Q30" s="193" t="str">
        <f>IF(OR(
    AND(COUNTIF(Bugs!A:A,B30)&gt;0,ISNUMBER(SEARCH("x",INDEX(Bugs!C:C,MATCH(B30,Bugs!A:A,0))))),
    AND(COUNTIF(Bugs!B:B,B30)&gt;0,ISNUMBER(SEARCH("x",INDEX(Bugs!C:C,MATCH(B30,Bugs!B:B,0))))),
    AND(COUNTIF(Bugs!A:A,B30)&gt;0,ISNUMBER(SEARCH("x",INDEX(Bugs!D:D,MATCH(B30,Bugs!A:A,0))))),
    AND(COUNTIF(Bugs!B:B,B30)&gt;0,ISNUMBER(SEARCH("x",INDEX(Bugs!D:D,MATCH(B30,Bugs!B:B,0)))))
),"Y","")</f>
        <v/>
      </c>
      <c r="R30">
        <f ca="1">IF(OR(ISNUMBER(MATCH(L30,MasterData!$D$3:$D$18,0)),ISNUMBER(MATCH(L30,MasterData!$C$3:$C$18,0))),
    DATEDIF(E30,I30,"d"),
    DATEDIF(E30,TODAY(),"d"))</f>
        <v>64</v>
      </c>
      <c r="S30">
        <f t="shared" ca="1" si="0"/>
        <v>0</v>
      </c>
      <c r="T30">
        <f t="shared" ca="1" si="1"/>
        <v>0</v>
      </c>
      <c r="U30">
        <f t="shared" ca="1" si="2"/>
        <v>1</v>
      </c>
    </row>
    <row r="31" spans="1:21" x14ac:dyDescent="0.35">
      <c r="A31">
        <v>6000133644</v>
      </c>
      <c r="B31" t="s">
        <v>314</v>
      </c>
      <c r="C31" t="s">
        <v>230</v>
      </c>
      <c r="D31" s="34" t="s">
        <v>274</v>
      </c>
      <c r="E31" s="1">
        <v>45723</v>
      </c>
      <c r="F31" s="1"/>
      <c r="G31" t="s">
        <v>315</v>
      </c>
      <c r="H31" t="s">
        <v>240</v>
      </c>
      <c r="I31" s="1">
        <v>45903</v>
      </c>
      <c r="J31" t="s">
        <v>234</v>
      </c>
      <c r="K31" t="s">
        <v>241</v>
      </c>
      <c r="L31" t="s">
        <v>171</v>
      </c>
      <c r="M31" t="s">
        <v>316</v>
      </c>
      <c r="N31" t="s">
        <v>237</v>
      </c>
      <c r="O31" t="s">
        <v>230</v>
      </c>
      <c r="P31" s="193" t="str">
        <f>IF(OR(AND(A31&lt;&gt;"",COUNTIF(Bugs!B:B,A31)&gt;0),AND(B31&lt;&gt;"",COUNTIF(Bugs!A:A,B31)&gt;0)),"Y","")</f>
        <v/>
      </c>
      <c r="Q31" s="193" t="str">
        <f>IF(OR(
    AND(COUNTIF(Bugs!A:A,B31)&gt;0,ISNUMBER(SEARCH("x",INDEX(Bugs!C:C,MATCH(B31,Bugs!A:A,0))))),
    AND(COUNTIF(Bugs!B:B,B31)&gt;0,ISNUMBER(SEARCH("x",INDEX(Bugs!C:C,MATCH(B31,Bugs!B:B,0))))),
    AND(COUNTIF(Bugs!A:A,B31)&gt;0,ISNUMBER(SEARCH("x",INDEX(Bugs!D:D,MATCH(B31,Bugs!A:A,0))))),
    AND(COUNTIF(Bugs!B:B,B31)&gt;0,ISNUMBER(SEARCH("x",INDEX(Bugs!D:D,MATCH(B31,Bugs!B:B,0)))))
),"Y","")</f>
        <v/>
      </c>
      <c r="R31">
        <f ca="1">IF(OR(ISNUMBER(MATCH(L31,MasterData!$D$3:$D$18,0)),ISNUMBER(MATCH(L31,MasterData!$C$3:$C$18,0))),
    DATEDIF(E31,I31,"d"),
    DATEDIF(E31,TODAY(),"d"))</f>
        <v>180</v>
      </c>
      <c r="S31">
        <f t="shared" ca="1" si="0"/>
        <v>0</v>
      </c>
      <c r="T31">
        <f t="shared" ca="1" si="1"/>
        <v>0</v>
      </c>
      <c r="U31">
        <f t="shared" ca="1" si="2"/>
        <v>1</v>
      </c>
    </row>
    <row r="32" spans="1:21" x14ac:dyDescent="0.35">
      <c r="A32">
        <v>6000133647</v>
      </c>
      <c r="B32" t="s">
        <v>317</v>
      </c>
      <c r="C32" t="s">
        <v>230</v>
      </c>
      <c r="D32" s="34" t="s">
        <v>231</v>
      </c>
      <c r="E32" s="1">
        <v>45723</v>
      </c>
      <c r="F32" s="1"/>
      <c r="G32" t="s">
        <v>318</v>
      </c>
      <c r="H32" t="s">
        <v>245</v>
      </c>
      <c r="I32" s="1">
        <v>45733</v>
      </c>
      <c r="J32" t="s">
        <v>234</v>
      </c>
      <c r="K32" t="s">
        <v>235</v>
      </c>
      <c r="L32" t="s">
        <v>171</v>
      </c>
      <c r="M32" t="s">
        <v>319</v>
      </c>
      <c r="N32" t="s">
        <v>237</v>
      </c>
      <c r="O32" t="s">
        <v>230</v>
      </c>
      <c r="P32" s="193" t="str">
        <f>IF(OR(AND(A32&lt;&gt;"",COUNTIF(Bugs!B:B,A32)&gt;0),AND(B32&lt;&gt;"",COUNTIF(Bugs!A:A,B32)&gt;0)),"Y","")</f>
        <v/>
      </c>
      <c r="Q32" s="193" t="str">
        <f>IF(OR(
    AND(COUNTIF(Bugs!A:A,B32)&gt;0,ISNUMBER(SEARCH("x",INDEX(Bugs!C:C,MATCH(B32,Bugs!A:A,0))))),
    AND(COUNTIF(Bugs!B:B,B32)&gt;0,ISNUMBER(SEARCH("x",INDEX(Bugs!C:C,MATCH(B32,Bugs!B:B,0))))),
    AND(COUNTIF(Bugs!A:A,B32)&gt;0,ISNUMBER(SEARCH("x",INDEX(Bugs!D:D,MATCH(B32,Bugs!A:A,0))))),
    AND(COUNTIF(Bugs!B:B,B32)&gt;0,ISNUMBER(SEARCH("x",INDEX(Bugs!D:D,MATCH(B32,Bugs!B:B,0)))))
),"Y","")</f>
        <v/>
      </c>
      <c r="R32">
        <f ca="1">IF(OR(ISNUMBER(MATCH(L32,MasterData!$D$3:$D$18,0)),ISNUMBER(MATCH(L32,MasterData!$C$3:$C$18,0))),
    DATEDIF(E32,I32,"d"),
    DATEDIF(E32,TODAY(),"d"))</f>
        <v>10</v>
      </c>
      <c r="S32">
        <f t="shared" ca="1" si="0"/>
        <v>0</v>
      </c>
      <c r="T32">
        <f t="shared" ca="1" si="1"/>
        <v>1</v>
      </c>
      <c r="U32">
        <f t="shared" ca="1" si="2"/>
        <v>0</v>
      </c>
    </row>
    <row r="33" spans="1:21" x14ac:dyDescent="0.35">
      <c r="A33">
        <v>6000133780</v>
      </c>
      <c r="B33" t="s">
        <v>320</v>
      </c>
      <c r="C33" t="s">
        <v>230</v>
      </c>
      <c r="D33" s="34" t="s">
        <v>274</v>
      </c>
      <c r="E33" s="1">
        <v>45726</v>
      </c>
      <c r="F33" s="1"/>
      <c r="G33" t="s">
        <v>321</v>
      </c>
      <c r="H33" t="s">
        <v>240</v>
      </c>
      <c r="I33" s="1">
        <v>45741</v>
      </c>
      <c r="J33" t="s">
        <v>234</v>
      </c>
      <c r="K33" t="s">
        <v>235</v>
      </c>
      <c r="L33" t="s">
        <v>171</v>
      </c>
      <c r="M33" t="s">
        <v>322</v>
      </c>
      <c r="N33" t="s">
        <v>237</v>
      </c>
      <c r="O33" t="s">
        <v>230</v>
      </c>
      <c r="P33" s="193" t="str">
        <f>IF(OR(AND(A33&lt;&gt;"",COUNTIF(Bugs!B:B,A33)&gt;0),AND(B33&lt;&gt;"",COUNTIF(Bugs!A:A,B33)&gt;0)),"Y","")</f>
        <v/>
      </c>
      <c r="Q33" s="193" t="str">
        <f>IF(OR(
    AND(COUNTIF(Bugs!A:A,B33)&gt;0,ISNUMBER(SEARCH("x",INDEX(Bugs!C:C,MATCH(B33,Bugs!A:A,0))))),
    AND(COUNTIF(Bugs!B:B,B33)&gt;0,ISNUMBER(SEARCH("x",INDEX(Bugs!C:C,MATCH(B33,Bugs!B:B,0))))),
    AND(COUNTIF(Bugs!A:A,B33)&gt;0,ISNUMBER(SEARCH("x",INDEX(Bugs!D:D,MATCH(B33,Bugs!A:A,0))))),
    AND(COUNTIF(Bugs!B:B,B33)&gt;0,ISNUMBER(SEARCH("x",INDEX(Bugs!D:D,MATCH(B33,Bugs!B:B,0)))))
),"Y","")</f>
        <v/>
      </c>
      <c r="R33">
        <f ca="1">IF(OR(ISNUMBER(MATCH(L33,MasterData!$D$3:$D$18,0)),ISNUMBER(MATCH(L33,MasterData!$C$3:$C$18,0))),
    DATEDIF(E33,I33,"d"),
    DATEDIF(E33,TODAY(),"d"))</f>
        <v>15</v>
      </c>
      <c r="S33">
        <f t="shared" ca="1" si="0"/>
        <v>0</v>
      </c>
      <c r="T33">
        <f t="shared" ca="1" si="1"/>
        <v>1</v>
      </c>
      <c r="U33">
        <f t="shared" ca="1" si="2"/>
        <v>0</v>
      </c>
    </row>
    <row r="34" spans="1:21" x14ac:dyDescent="0.35">
      <c r="A34">
        <v>6000133782</v>
      </c>
      <c r="B34" t="s">
        <v>323</v>
      </c>
      <c r="C34" t="s">
        <v>230</v>
      </c>
      <c r="D34" s="34" t="s">
        <v>254</v>
      </c>
      <c r="E34" s="1">
        <v>45726</v>
      </c>
      <c r="F34" s="1"/>
      <c r="G34" t="s">
        <v>255</v>
      </c>
      <c r="H34" t="s">
        <v>240</v>
      </c>
      <c r="I34" s="1">
        <v>45735</v>
      </c>
      <c r="J34" t="s">
        <v>234</v>
      </c>
      <c r="K34" t="s">
        <v>241</v>
      </c>
      <c r="L34" t="s">
        <v>171</v>
      </c>
      <c r="M34" t="s">
        <v>324</v>
      </c>
      <c r="N34" t="s">
        <v>237</v>
      </c>
      <c r="O34" t="s">
        <v>230</v>
      </c>
      <c r="P34" s="193" t="str">
        <f>IF(OR(AND(A34&lt;&gt;"",COUNTIF(Bugs!B:B,A34)&gt;0),AND(B34&lt;&gt;"",COUNTIF(Bugs!A:A,B34)&gt;0)),"Y","")</f>
        <v/>
      </c>
      <c r="Q34" s="193" t="str">
        <f>IF(OR(
    AND(COUNTIF(Bugs!A:A,B34)&gt;0,ISNUMBER(SEARCH("x",INDEX(Bugs!C:C,MATCH(B34,Bugs!A:A,0))))),
    AND(COUNTIF(Bugs!B:B,B34)&gt;0,ISNUMBER(SEARCH("x",INDEX(Bugs!C:C,MATCH(B34,Bugs!B:B,0))))),
    AND(COUNTIF(Bugs!A:A,B34)&gt;0,ISNUMBER(SEARCH("x",INDEX(Bugs!D:D,MATCH(B34,Bugs!A:A,0))))),
    AND(COUNTIF(Bugs!B:B,B34)&gt;0,ISNUMBER(SEARCH("x",INDEX(Bugs!D:D,MATCH(B34,Bugs!B:B,0)))))
),"Y","")</f>
        <v/>
      </c>
      <c r="R34">
        <f ca="1">IF(OR(ISNUMBER(MATCH(L34,MasterData!$D$3:$D$18,0)),ISNUMBER(MATCH(L34,MasterData!$C$3:$C$18,0))),
    DATEDIF(E34,I34,"d"),
    DATEDIF(E34,TODAY(),"d"))</f>
        <v>9</v>
      </c>
      <c r="S34">
        <f t="shared" ca="1" si="0"/>
        <v>0</v>
      </c>
      <c r="T34">
        <f t="shared" ca="1" si="1"/>
        <v>1</v>
      </c>
      <c r="U34">
        <f t="shared" ca="1" si="2"/>
        <v>0</v>
      </c>
    </row>
    <row r="35" spans="1:21" x14ac:dyDescent="0.35">
      <c r="A35">
        <v>6000133815</v>
      </c>
      <c r="B35" t="s">
        <v>325</v>
      </c>
      <c r="C35" t="s">
        <v>230</v>
      </c>
      <c r="D35" s="34" t="s">
        <v>254</v>
      </c>
      <c r="E35" s="1">
        <v>45726</v>
      </c>
      <c r="F35" s="1"/>
      <c r="G35" t="s">
        <v>255</v>
      </c>
      <c r="H35" t="s">
        <v>240</v>
      </c>
      <c r="I35" s="1">
        <v>45748</v>
      </c>
      <c r="J35" t="s">
        <v>234</v>
      </c>
      <c r="K35" t="s">
        <v>241</v>
      </c>
      <c r="L35" t="s">
        <v>171</v>
      </c>
      <c r="M35" t="s">
        <v>326</v>
      </c>
      <c r="N35" t="s">
        <v>237</v>
      </c>
      <c r="O35" t="s">
        <v>230</v>
      </c>
      <c r="P35" s="193" t="str">
        <f>IF(OR(AND(A35&lt;&gt;"",COUNTIF(Bugs!B:B,A35)&gt;0),AND(B35&lt;&gt;"",COUNTIF(Bugs!A:A,B35)&gt;0)),"Y","")</f>
        <v/>
      </c>
      <c r="Q35" s="193" t="str">
        <f>IF(OR(
    AND(COUNTIF(Bugs!A:A,B35)&gt;0,ISNUMBER(SEARCH("x",INDEX(Bugs!C:C,MATCH(B35,Bugs!A:A,0))))),
    AND(COUNTIF(Bugs!B:B,B35)&gt;0,ISNUMBER(SEARCH("x",INDEX(Bugs!C:C,MATCH(B35,Bugs!B:B,0))))),
    AND(COUNTIF(Bugs!A:A,B35)&gt;0,ISNUMBER(SEARCH("x",INDEX(Bugs!D:D,MATCH(B35,Bugs!A:A,0))))),
    AND(COUNTIF(Bugs!B:B,B35)&gt;0,ISNUMBER(SEARCH("x",INDEX(Bugs!D:D,MATCH(B35,Bugs!B:B,0)))))
),"Y","")</f>
        <v/>
      </c>
      <c r="R35">
        <f ca="1">IF(OR(ISNUMBER(MATCH(L35,MasterData!$D$3:$D$18,0)),ISNUMBER(MATCH(L35,MasterData!$C$3:$C$18,0))),
    DATEDIF(E35,I35,"d"),
    DATEDIF(E35,TODAY(),"d"))</f>
        <v>22</v>
      </c>
      <c r="S35">
        <f t="shared" ca="1" si="0"/>
        <v>0</v>
      </c>
      <c r="T35">
        <f t="shared" ca="1" si="1"/>
        <v>1</v>
      </c>
      <c r="U35">
        <f t="shared" ca="1" si="2"/>
        <v>0</v>
      </c>
    </row>
    <row r="36" spans="1:21" x14ac:dyDescent="0.35">
      <c r="A36">
        <v>6000133897</v>
      </c>
      <c r="B36" t="s">
        <v>230</v>
      </c>
      <c r="C36" t="s">
        <v>230</v>
      </c>
      <c r="D36" s="34" t="s">
        <v>231</v>
      </c>
      <c r="E36" s="1">
        <v>45727</v>
      </c>
      <c r="F36" s="1"/>
      <c r="G36" t="s">
        <v>248</v>
      </c>
      <c r="H36" t="s">
        <v>240</v>
      </c>
      <c r="I36" s="1">
        <v>45751</v>
      </c>
      <c r="J36" t="s">
        <v>201</v>
      </c>
      <c r="K36" t="s">
        <v>241</v>
      </c>
      <c r="L36" t="s">
        <v>171</v>
      </c>
      <c r="M36" t="s">
        <v>327</v>
      </c>
      <c r="N36" t="s">
        <v>237</v>
      </c>
      <c r="O36" t="s">
        <v>230</v>
      </c>
      <c r="P36" s="193" t="str">
        <f>IF(OR(AND(A36&lt;&gt;"",COUNTIF(Bugs!B:B,A36)&gt;0),AND(B36&lt;&gt;"",COUNTIF(Bugs!A:A,B36)&gt;0)),"Y","")</f>
        <v/>
      </c>
      <c r="Q36" s="193" t="str">
        <f>IF(OR(
    AND(COUNTIF(Bugs!A:A,B36)&gt;0,ISNUMBER(SEARCH("x",INDEX(Bugs!C:C,MATCH(B36,Bugs!A:A,0))))),
    AND(COUNTIF(Bugs!B:B,B36)&gt;0,ISNUMBER(SEARCH("x",INDEX(Bugs!C:C,MATCH(B36,Bugs!B:B,0))))),
    AND(COUNTIF(Bugs!A:A,B36)&gt;0,ISNUMBER(SEARCH("x",INDEX(Bugs!D:D,MATCH(B36,Bugs!A:A,0))))),
    AND(COUNTIF(Bugs!B:B,B36)&gt;0,ISNUMBER(SEARCH("x",INDEX(Bugs!D:D,MATCH(B36,Bugs!B:B,0)))))
),"Y","")</f>
        <v/>
      </c>
      <c r="R36">
        <f ca="1">IF(OR(ISNUMBER(MATCH(L36,MasterData!$D$3:$D$18,0)),ISNUMBER(MATCH(L36,MasterData!$C$3:$C$18,0))),
    DATEDIF(E36,I36,"d"),
    DATEDIF(E36,TODAY(),"d"))</f>
        <v>24</v>
      </c>
      <c r="S36">
        <f t="shared" ca="1" si="0"/>
        <v>0</v>
      </c>
      <c r="T36">
        <f t="shared" ca="1" si="1"/>
        <v>1</v>
      </c>
      <c r="U36">
        <f t="shared" ca="1" si="2"/>
        <v>0</v>
      </c>
    </row>
    <row r="37" spans="1:21" x14ac:dyDescent="0.35">
      <c r="A37">
        <v>6000134052</v>
      </c>
      <c r="B37" t="s">
        <v>328</v>
      </c>
      <c r="D37" s="34">
        <v>3014</v>
      </c>
      <c r="E37" s="1">
        <v>45728</v>
      </c>
      <c r="F37" s="1"/>
      <c r="G37" t="s">
        <v>329</v>
      </c>
      <c r="H37" t="s">
        <v>330</v>
      </c>
      <c r="I37" s="1">
        <v>45852</v>
      </c>
      <c r="K37" t="s">
        <v>235</v>
      </c>
      <c r="L37" t="s">
        <v>171</v>
      </c>
      <c r="M37" t="s">
        <v>331</v>
      </c>
      <c r="N37" t="s">
        <v>332</v>
      </c>
      <c r="P37" s="193" t="str">
        <f>IF(OR(AND(A37&lt;&gt;"",COUNTIF(Bugs!B:B,A37)&gt;0),AND(B37&lt;&gt;"",COUNTIF(Bugs!A:A,B37)&gt;0)),"Y","")</f>
        <v/>
      </c>
      <c r="Q37" s="193" t="str">
        <f>IF(OR(
    AND(COUNTIF(Bugs!A:A,B37)&gt;0,ISNUMBER(SEARCH("x",INDEX(Bugs!C:C,MATCH(B37,Bugs!A:A,0))))),
    AND(COUNTIF(Bugs!B:B,B37)&gt;0,ISNUMBER(SEARCH("x",INDEX(Bugs!C:C,MATCH(B37,Bugs!B:B,0))))),
    AND(COUNTIF(Bugs!A:A,B37)&gt;0,ISNUMBER(SEARCH("x",INDEX(Bugs!D:D,MATCH(B37,Bugs!A:A,0))))),
    AND(COUNTIF(Bugs!B:B,B37)&gt;0,ISNUMBER(SEARCH("x",INDEX(Bugs!D:D,MATCH(B37,Bugs!B:B,0)))))
),"Y","")</f>
        <v/>
      </c>
      <c r="R37">
        <f ca="1">IF(OR(ISNUMBER(MATCH(L37,MasterData!$D$3:$D$18,0)),ISNUMBER(MATCH(L37,MasterData!$C$3:$C$18,0))),
    DATEDIF(E37,I37,"d"),
    DATEDIF(E37,TODAY(),"d"))</f>
        <v>124</v>
      </c>
      <c r="S37">
        <f t="shared" ca="1" si="0"/>
        <v>0</v>
      </c>
      <c r="T37">
        <f t="shared" ca="1" si="1"/>
        <v>0</v>
      </c>
      <c r="U37">
        <f t="shared" ca="1" si="2"/>
        <v>1</v>
      </c>
    </row>
    <row r="38" spans="1:21" x14ac:dyDescent="0.35">
      <c r="A38">
        <v>6000134157</v>
      </c>
      <c r="B38" t="s">
        <v>333</v>
      </c>
      <c r="C38" t="s">
        <v>230</v>
      </c>
      <c r="D38" s="34" t="s">
        <v>231</v>
      </c>
      <c r="E38" s="1">
        <v>45729</v>
      </c>
      <c r="F38" s="1"/>
      <c r="G38" t="s">
        <v>293</v>
      </c>
      <c r="H38" t="s">
        <v>245</v>
      </c>
      <c r="I38" s="1">
        <v>45737</v>
      </c>
      <c r="J38" t="s">
        <v>234</v>
      </c>
      <c r="K38" t="s">
        <v>235</v>
      </c>
      <c r="L38" t="s">
        <v>171</v>
      </c>
      <c r="M38" t="s">
        <v>334</v>
      </c>
      <c r="N38" t="s">
        <v>237</v>
      </c>
      <c r="O38" t="s">
        <v>230</v>
      </c>
      <c r="P38" s="193" t="str">
        <f>IF(OR(AND(A38&lt;&gt;"",COUNTIF(Bugs!B:B,A38)&gt;0),AND(B38&lt;&gt;"",COUNTIF(Bugs!A:A,B38)&gt;0)),"Y","")</f>
        <v/>
      </c>
      <c r="Q38" s="193" t="str">
        <f>IF(OR(
    AND(COUNTIF(Bugs!A:A,B38)&gt;0,ISNUMBER(SEARCH("x",INDEX(Bugs!C:C,MATCH(B38,Bugs!A:A,0))))),
    AND(COUNTIF(Bugs!B:B,B38)&gt;0,ISNUMBER(SEARCH("x",INDEX(Bugs!C:C,MATCH(B38,Bugs!B:B,0))))),
    AND(COUNTIF(Bugs!A:A,B38)&gt;0,ISNUMBER(SEARCH("x",INDEX(Bugs!D:D,MATCH(B38,Bugs!A:A,0))))),
    AND(COUNTIF(Bugs!B:B,B38)&gt;0,ISNUMBER(SEARCH("x",INDEX(Bugs!D:D,MATCH(B38,Bugs!B:B,0)))))
),"Y","")</f>
        <v/>
      </c>
      <c r="R38">
        <f ca="1">IF(OR(ISNUMBER(MATCH(L38,MasterData!$D$3:$D$18,0)),ISNUMBER(MATCH(L38,MasterData!$C$3:$C$18,0))),
    DATEDIF(E38,I38,"d"),
    DATEDIF(E38,TODAY(),"d"))</f>
        <v>8</v>
      </c>
      <c r="S38">
        <f t="shared" ca="1" si="0"/>
        <v>0</v>
      </c>
      <c r="T38">
        <f t="shared" ca="1" si="1"/>
        <v>1</v>
      </c>
      <c r="U38">
        <f t="shared" ca="1" si="2"/>
        <v>0</v>
      </c>
    </row>
    <row r="39" spans="1:21" x14ac:dyDescent="0.35">
      <c r="A39">
        <v>6000134167</v>
      </c>
      <c r="B39" t="s">
        <v>230</v>
      </c>
      <c r="C39" t="s">
        <v>230</v>
      </c>
      <c r="D39" s="34" t="s">
        <v>251</v>
      </c>
      <c r="E39" s="1">
        <v>45729</v>
      </c>
      <c r="F39" s="1"/>
      <c r="G39" t="s">
        <v>335</v>
      </c>
      <c r="H39" t="s">
        <v>240</v>
      </c>
      <c r="I39" s="1">
        <v>45792</v>
      </c>
      <c r="J39" t="s">
        <v>201</v>
      </c>
      <c r="K39" t="s">
        <v>241</v>
      </c>
      <c r="L39" t="s">
        <v>171</v>
      </c>
      <c r="M39" t="s">
        <v>336</v>
      </c>
      <c r="N39" t="s">
        <v>237</v>
      </c>
      <c r="O39" t="s">
        <v>230</v>
      </c>
      <c r="P39" s="193" t="str">
        <f>IF(OR(AND(A39&lt;&gt;"",COUNTIF(Bugs!B:B,A39)&gt;0),AND(B39&lt;&gt;"",COUNTIF(Bugs!A:A,B39)&gt;0)),"Y","")</f>
        <v/>
      </c>
      <c r="Q39" s="193" t="str">
        <f>IF(OR(
    AND(COUNTIF(Bugs!A:A,B39)&gt;0,ISNUMBER(SEARCH("x",INDEX(Bugs!C:C,MATCH(B39,Bugs!A:A,0))))),
    AND(COUNTIF(Bugs!B:B,B39)&gt;0,ISNUMBER(SEARCH("x",INDEX(Bugs!C:C,MATCH(B39,Bugs!B:B,0))))),
    AND(COUNTIF(Bugs!A:A,B39)&gt;0,ISNUMBER(SEARCH("x",INDEX(Bugs!D:D,MATCH(B39,Bugs!A:A,0))))),
    AND(COUNTIF(Bugs!B:B,B39)&gt;0,ISNUMBER(SEARCH("x",INDEX(Bugs!D:D,MATCH(B39,Bugs!B:B,0)))))
),"Y","")</f>
        <v/>
      </c>
      <c r="R39">
        <f ca="1">IF(OR(ISNUMBER(MATCH(L39,MasterData!$D$3:$D$18,0)),ISNUMBER(MATCH(L39,MasterData!$C$3:$C$18,0))),
    DATEDIF(E39,I39,"d"),
    DATEDIF(E39,TODAY(),"d"))</f>
        <v>63</v>
      </c>
      <c r="S39">
        <f t="shared" ca="1" si="0"/>
        <v>0</v>
      </c>
      <c r="T39">
        <f t="shared" ca="1" si="1"/>
        <v>0</v>
      </c>
      <c r="U39">
        <f t="shared" ca="1" si="2"/>
        <v>1</v>
      </c>
    </row>
    <row r="40" spans="1:21" x14ac:dyDescent="0.35">
      <c r="A40">
        <v>6000134304</v>
      </c>
      <c r="B40" t="s">
        <v>337</v>
      </c>
      <c r="C40" t="s">
        <v>230</v>
      </c>
      <c r="D40" s="34" t="s">
        <v>338</v>
      </c>
      <c r="E40" s="1">
        <v>45729</v>
      </c>
      <c r="F40" s="1"/>
      <c r="G40" t="s">
        <v>339</v>
      </c>
      <c r="H40" t="s">
        <v>245</v>
      </c>
      <c r="I40" s="1">
        <v>45782</v>
      </c>
      <c r="J40" t="s">
        <v>234</v>
      </c>
      <c r="K40" t="s">
        <v>235</v>
      </c>
      <c r="L40" t="s">
        <v>171</v>
      </c>
      <c r="M40" t="s">
        <v>340</v>
      </c>
      <c r="N40" t="s">
        <v>237</v>
      </c>
      <c r="O40" t="s">
        <v>230</v>
      </c>
      <c r="P40" s="193" t="str">
        <f>IF(OR(AND(A40&lt;&gt;"",COUNTIF(Bugs!B:B,A40)&gt;0),AND(B40&lt;&gt;"",COUNTIF(Bugs!A:A,B40)&gt;0)),"Y","")</f>
        <v/>
      </c>
      <c r="Q40" s="193" t="str">
        <f>IF(OR(
    AND(COUNTIF(Bugs!A:A,B40)&gt;0,ISNUMBER(SEARCH("x",INDEX(Bugs!C:C,MATCH(B40,Bugs!A:A,0))))),
    AND(COUNTIF(Bugs!B:B,B40)&gt;0,ISNUMBER(SEARCH("x",INDEX(Bugs!C:C,MATCH(B40,Bugs!B:B,0))))),
    AND(COUNTIF(Bugs!A:A,B40)&gt;0,ISNUMBER(SEARCH("x",INDEX(Bugs!D:D,MATCH(B40,Bugs!A:A,0))))),
    AND(COUNTIF(Bugs!B:B,B40)&gt;0,ISNUMBER(SEARCH("x",INDEX(Bugs!D:D,MATCH(B40,Bugs!B:B,0)))))
),"Y","")</f>
        <v/>
      </c>
      <c r="R40">
        <f ca="1">IF(OR(ISNUMBER(MATCH(L40,MasterData!$D$3:$D$18,0)),ISNUMBER(MATCH(L40,MasterData!$C$3:$C$18,0))),
    DATEDIF(E40,I40,"d"),
    DATEDIF(E40,TODAY(),"d"))</f>
        <v>53</v>
      </c>
      <c r="S40">
        <f t="shared" ca="1" si="0"/>
        <v>0</v>
      </c>
      <c r="T40">
        <f t="shared" ca="1" si="1"/>
        <v>0</v>
      </c>
      <c r="U40">
        <f t="shared" ca="1" si="2"/>
        <v>1</v>
      </c>
    </row>
    <row r="41" spans="1:21" x14ac:dyDescent="0.35">
      <c r="A41">
        <v>6000134423</v>
      </c>
      <c r="B41" t="s">
        <v>341</v>
      </c>
      <c r="C41" t="s">
        <v>230</v>
      </c>
      <c r="D41" s="34" t="s">
        <v>231</v>
      </c>
      <c r="E41" s="1">
        <v>45730</v>
      </c>
      <c r="F41" s="1"/>
      <c r="G41" t="s">
        <v>293</v>
      </c>
      <c r="H41" t="s">
        <v>245</v>
      </c>
      <c r="I41" s="1">
        <v>45748</v>
      </c>
      <c r="J41" t="s">
        <v>234</v>
      </c>
      <c r="K41" t="s">
        <v>235</v>
      </c>
      <c r="L41" t="s">
        <v>171</v>
      </c>
      <c r="M41" t="s">
        <v>342</v>
      </c>
      <c r="N41" t="s">
        <v>237</v>
      </c>
      <c r="O41" t="s">
        <v>230</v>
      </c>
      <c r="P41" s="193" t="str">
        <f>IF(OR(AND(A41&lt;&gt;"",COUNTIF(Bugs!B:B,A41)&gt;0),AND(B41&lt;&gt;"",COUNTIF(Bugs!A:A,B41)&gt;0)),"Y","")</f>
        <v/>
      </c>
      <c r="Q41" s="193" t="str">
        <f>IF(OR(
    AND(COUNTIF(Bugs!A:A,B41)&gt;0,ISNUMBER(SEARCH("x",INDEX(Bugs!C:C,MATCH(B41,Bugs!A:A,0))))),
    AND(COUNTIF(Bugs!B:B,B41)&gt;0,ISNUMBER(SEARCH("x",INDEX(Bugs!C:C,MATCH(B41,Bugs!B:B,0))))),
    AND(COUNTIF(Bugs!A:A,B41)&gt;0,ISNUMBER(SEARCH("x",INDEX(Bugs!D:D,MATCH(B41,Bugs!A:A,0))))),
    AND(COUNTIF(Bugs!B:B,B41)&gt;0,ISNUMBER(SEARCH("x",INDEX(Bugs!D:D,MATCH(B41,Bugs!B:B,0)))))
),"Y","")</f>
        <v/>
      </c>
      <c r="R41">
        <f ca="1">IF(OR(ISNUMBER(MATCH(L41,MasterData!$D$3:$D$18,0)),ISNUMBER(MATCH(L41,MasterData!$C$3:$C$18,0))),
    DATEDIF(E41,I41,"d"),
    DATEDIF(E41,TODAY(),"d"))</f>
        <v>18</v>
      </c>
      <c r="S41">
        <f t="shared" ca="1" si="0"/>
        <v>0</v>
      </c>
      <c r="T41">
        <f t="shared" ca="1" si="1"/>
        <v>1</v>
      </c>
      <c r="U41">
        <f t="shared" ca="1" si="2"/>
        <v>0</v>
      </c>
    </row>
    <row r="42" spans="1:21" x14ac:dyDescent="0.35">
      <c r="A42">
        <v>6000134460</v>
      </c>
      <c r="B42" t="s">
        <v>343</v>
      </c>
      <c r="C42" t="s">
        <v>230</v>
      </c>
      <c r="D42" s="34" t="s">
        <v>231</v>
      </c>
      <c r="E42" s="1">
        <v>45730</v>
      </c>
      <c r="F42" s="1"/>
      <c r="G42" t="s">
        <v>329</v>
      </c>
      <c r="H42" t="s">
        <v>240</v>
      </c>
      <c r="I42" s="1">
        <v>45748</v>
      </c>
      <c r="J42" t="s">
        <v>234</v>
      </c>
      <c r="K42" t="s">
        <v>235</v>
      </c>
      <c r="L42" t="s">
        <v>171</v>
      </c>
      <c r="M42" t="s">
        <v>344</v>
      </c>
      <c r="N42" t="s">
        <v>237</v>
      </c>
      <c r="O42" t="s">
        <v>230</v>
      </c>
      <c r="P42" s="193" t="str">
        <f>IF(OR(AND(A42&lt;&gt;"",COUNTIF(Bugs!B:B,A42)&gt;0),AND(B42&lt;&gt;"",COUNTIF(Bugs!A:A,B42)&gt;0)),"Y","")</f>
        <v/>
      </c>
      <c r="Q42" s="193" t="str">
        <f>IF(OR(
    AND(COUNTIF(Bugs!A:A,B42)&gt;0,ISNUMBER(SEARCH("x",INDEX(Bugs!C:C,MATCH(B42,Bugs!A:A,0))))),
    AND(COUNTIF(Bugs!B:B,B42)&gt;0,ISNUMBER(SEARCH("x",INDEX(Bugs!C:C,MATCH(B42,Bugs!B:B,0))))),
    AND(COUNTIF(Bugs!A:A,B42)&gt;0,ISNUMBER(SEARCH("x",INDEX(Bugs!D:D,MATCH(B42,Bugs!A:A,0))))),
    AND(COUNTIF(Bugs!B:B,B42)&gt;0,ISNUMBER(SEARCH("x",INDEX(Bugs!D:D,MATCH(B42,Bugs!B:B,0)))))
),"Y","")</f>
        <v/>
      </c>
      <c r="R42">
        <f ca="1">IF(OR(ISNUMBER(MATCH(L42,MasterData!$D$3:$D$18,0)),ISNUMBER(MATCH(L42,MasterData!$C$3:$C$18,0))),
    DATEDIF(E42,I42,"d"),
    DATEDIF(E42,TODAY(),"d"))</f>
        <v>18</v>
      </c>
      <c r="S42">
        <f t="shared" ca="1" si="0"/>
        <v>0</v>
      </c>
      <c r="T42">
        <f t="shared" ca="1" si="1"/>
        <v>1</v>
      </c>
      <c r="U42">
        <f t="shared" ca="1" si="2"/>
        <v>0</v>
      </c>
    </row>
    <row r="43" spans="1:21" x14ac:dyDescent="0.35">
      <c r="A43">
        <v>6000134543</v>
      </c>
      <c r="B43" t="s">
        <v>345</v>
      </c>
      <c r="C43" t="s">
        <v>230</v>
      </c>
      <c r="D43" s="34" t="s">
        <v>274</v>
      </c>
      <c r="E43" s="1">
        <v>45733</v>
      </c>
      <c r="F43" s="1"/>
      <c r="G43" t="s">
        <v>346</v>
      </c>
      <c r="H43" t="s">
        <v>240</v>
      </c>
      <c r="I43" s="1">
        <v>45754</v>
      </c>
      <c r="J43" t="s">
        <v>234</v>
      </c>
      <c r="K43" t="s">
        <v>347</v>
      </c>
      <c r="L43" t="s">
        <v>171</v>
      </c>
      <c r="M43" t="s">
        <v>348</v>
      </c>
      <c r="N43" t="s">
        <v>237</v>
      </c>
      <c r="O43" t="s">
        <v>230</v>
      </c>
      <c r="P43" s="193" t="str">
        <f>IF(OR(AND(A43&lt;&gt;"",COUNTIF(Bugs!B:B,A43)&gt;0),AND(B43&lt;&gt;"",COUNTIF(Bugs!A:A,B43)&gt;0)),"Y","")</f>
        <v/>
      </c>
      <c r="Q43" s="193" t="str">
        <f>IF(OR(
    AND(COUNTIF(Bugs!A:A,B43)&gt;0,ISNUMBER(SEARCH("x",INDEX(Bugs!C:C,MATCH(B43,Bugs!A:A,0))))),
    AND(COUNTIF(Bugs!B:B,B43)&gt;0,ISNUMBER(SEARCH("x",INDEX(Bugs!C:C,MATCH(B43,Bugs!B:B,0))))),
    AND(COUNTIF(Bugs!A:A,B43)&gt;0,ISNUMBER(SEARCH("x",INDEX(Bugs!D:D,MATCH(B43,Bugs!A:A,0))))),
    AND(COUNTIF(Bugs!B:B,B43)&gt;0,ISNUMBER(SEARCH("x",INDEX(Bugs!D:D,MATCH(B43,Bugs!B:B,0)))))
),"Y","")</f>
        <v/>
      </c>
      <c r="R43">
        <f ca="1">IF(OR(ISNUMBER(MATCH(L43,MasterData!$D$3:$D$18,0)),ISNUMBER(MATCH(L43,MasterData!$C$3:$C$18,0))),
    DATEDIF(E43,I43,"d"),
    DATEDIF(E43,TODAY(),"d"))</f>
        <v>21</v>
      </c>
      <c r="S43">
        <f t="shared" ca="1" si="0"/>
        <v>0</v>
      </c>
      <c r="T43">
        <f t="shared" ca="1" si="1"/>
        <v>1</v>
      </c>
      <c r="U43">
        <f t="shared" ca="1" si="2"/>
        <v>0</v>
      </c>
    </row>
    <row r="44" spans="1:21" x14ac:dyDescent="0.35">
      <c r="A44">
        <v>6000134731</v>
      </c>
      <c r="B44" t="s">
        <v>349</v>
      </c>
      <c r="C44" t="s">
        <v>230</v>
      </c>
      <c r="D44" s="34" t="s">
        <v>231</v>
      </c>
      <c r="E44" s="1">
        <v>45734</v>
      </c>
      <c r="F44" s="1"/>
      <c r="G44" t="s">
        <v>293</v>
      </c>
      <c r="H44" t="s">
        <v>245</v>
      </c>
      <c r="I44" s="1">
        <v>45743</v>
      </c>
      <c r="J44" t="s">
        <v>234</v>
      </c>
      <c r="K44" t="s">
        <v>235</v>
      </c>
      <c r="L44" t="s">
        <v>171</v>
      </c>
      <c r="M44" t="s">
        <v>350</v>
      </c>
      <c r="N44" t="s">
        <v>237</v>
      </c>
      <c r="O44" t="s">
        <v>230</v>
      </c>
      <c r="P44" s="193" t="str">
        <f>IF(OR(AND(A44&lt;&gt;"",COUNTIF(Bugs!B:B,A44)&gt;0),AND(B44&lt;&gt;"",COUNTIF(Bugs!A:A,B44)&gt;0)),"Y","")</f>
        <v/>
      </c>
      <c r="Q44" s="193" t="str">
        <f>IF(OR(
    AND(COUNTIF(Bugs!A:A,B44)&gt;0,ISNUMBER(SEARCH("x",INDEX(Bugs!C:C,MATCH(B44,Bugs!A:A,0))))),
    AND(COUNTIF(Bugs!B:B,B44)&gt;0,ISNUMBER(SEARCH("x",INDEX(Bugs!C:C,MATCH(B44,Bugs!B:B,0))))),
    AND(COUNTIF(Bugs!A:A,B44)&gt;0,ISNUMBER(SEARCH("x",INDEX(Bugs!D:D,MATCH(B44,Bugs!A:A,0))))),
    AND(COUNTIF(Bugs!B:B,B44)&gt;0,ISNUMBER(SEARCH("x",INDEX(Bugs!D:D,MATCH(B44,Bugs!B:B,0)))))
),"Y","")</f>
        <v/>
      </c>
      <c r="R44">
        <f ca="1">IF(OR(ISNUMBER(MATCH(L44,MasterData!$D$3:$D$18,0)),ISNUMBER(MATCH(L44,MasterData!$C$3:$C$18,0))),
    DATEDIF(E44,I44,"d"),
    DATEDIF(E44,TODAY(),"d"))</f>
        <v>9</v>
      </c>
      <c r="S44">
        <f t="shared" ca="1" si="0"/>
        <v>0</v>
      </c>
      <c r="T44">
        <f t="shared" ca="1" si="1"/>
        <v>1</v>
      </c>
      <c r="U44">
        <f t="shared" ca="1" si="2"/>
        <v>0</v>
      </c>
    </row>
    <row r="45" spans="1:21" x14ac:dyDescent="0.35">
      <c r="A45">
        <v>6000134816</v>
      </c>
      <c r="B45" t="s">
        <v>351</v>
      </c>
      <c r="C45" t="s">
        <v>230</v>
      </c>
      <c r="D45" s="34" t="s">
        <v>305</v>
      </c>
      <c r="E45" s="1">
        <v>45735</v>
      </c>
      <c r="F45" s="1"/>
      <c r="G45" t="s">
        <v>306</v>
      </c>
      <c r="H45" t="s">
        <v>245</v>
      </c>
      <c r="I45" s="1">
        <v>45762</v>
      </c>
      <c r="J45" t="s">
        <v>234</v>
      </c>
      <c r="K45" t="s">
        <v>235</v>
      </c>
      <c r="L45" t="s">
        <v>171</v>
      </c>
      <c r="M45" t="s">
        <v>352</v>
      </c>
      <c r="N45" t="s">
        <v>237</v>
      </c>
      <c r="O45" t="s">
        <v>230</v>
      </c>
      <c r="P45" s="193" t="str">
        <f>IF(OR(AND(A45&lt;&gt;"",COUNTIF(Bugs!B:B,A45)&gt;0),AND(B45&lt;&gt;"",COUNTIF(Bugs!A:A,B45)&gt;0)),"Y","")</f>
        <v/>
      </c>
      <c r="Q45" s="193" t="str">
        <f>IF(OR(
    AND(COUNTIF(Bugs!A:A,B45)&gt;0,ISNUMBER(SEARCH("x",INDEX(Bugs!C:C,MATCH(B45,Bugs!A:A,0))))),
    AND(COUNTIF(Bugs!B:B,B45)&gt;0,ISNUMBER(SEARCH("x",INDEX(Bugs!C:C,MATCH(B45,Bugs!B:B,0))))),
    AND(COUNTIF(Bugs!A:A,B45)&gt;0,ISNUMBER(SEARCH("x",INDEX(Bugs!D:D,MATCH(B45,Bugs!A:A,0))))),
    AND(COUNTIF(Bugs!B:B,B45)&gt;0,ISNUMBER(SEARCH("x",INDEX(Bugs!D:D,MATCH(B45,Bugs!B:B,0)))))
),"Y","")</f>
        <v/>
      </c>
      <c r="R45">
        <f ca="1">IF(OR(ISNUMBER(MATCH(L45,MasterData!$D$3:$D$18,0)),ISNUMBER(MATCH(L45,MasterData!$C$3:$C$18,0))),
    DATEDIF(E45,I45,"d"),
    DATEDIF(E45,TODAY(),"d"))</f>
        <v>27</v>
      </c>
      <c r="S45">
        <f t="shared" ca="1" si="0"/>
        <v>0</v>
      </c>
      <c r="T45">
        <f t="shared" ca="1" si="1"/>
        <v>1</v>
      </c>
      <c r="U45">
        <f t="shared" ca="1" si="2"/>
        <v>0</v>
      </c>
    </row>
    <row r="46" spans="1:21" x14ac:dyDescent="0.35">
      <c r="A46">
        <v>6000134850</v>
      </c>
      <c r="B46" t="s">
        <v>353</v>
      </c>
      <c r="C46" t="s">
        <v>230</v>
      </c>
      <c r="D46" s="34" t="s">
        <v>274</v>
      </c>
      <c r="E46" s="1">
        <v>45735</v>
      </c>
      <c r="F46" s="1"/>
      <c r="G46" t="s">
        <v>354</v>
      </c>
      <c r="H46" t="s">
        <v>240</v>
      </c>
      <c r="I46" s="1">
        <v>45761</v>
      </c>
      <c r="J46" t="s">
        <v>234</v>
      </c>
      <c r="K46" t="s">
        <v>241</v>
      </c>
      <c r="L46" t="s">
        <v>171</v>
      </c>
      <c r="M46" t="s">
        <v>355</v>
      </c>
      <c r="N46" t="s">
        <v>237</v>
      </c>
      <c r="O46" t="s">
        <v>230</v>
      </c>
      <c r="P46" s="193" t="str">
        <f>IF(OR(AND(A46&lt;&gt;"",COUNTIF(Bugs!B:B,A46)&gt;0),AND(B46&lt;&gt;"",COUNTIF(Bugs!A:A,B46)&gt;0)),"Y","")</f>
        <v/>
      </c>
      <c r="Q46" s="193" t="str">
        <f>IF(OR(
    AND(COUNTIF(Bugs!A:A,B46)&gt;0,ISNUMBER(SEARCH("x",INDEX(Bugs!C:C,MATCH(B46,Bugs!A:A,0))))),
    AND(COUNTIF(Bugs!B:B,B46)&gt;0,ISNUMBER(SEARCH("x",INDEX(Bugs!C:C,MATCH(B46,Bugs!B:B,0))))),
    AND(COUNTIF(Bugs!A:A,B46)&gt;0,ISNUMBER(SEARCH("x",INDEX(Bugs!D:D,MATCH(B46,Bugs!A:A,0))))),
    AND(COUNTIF(Bugs!B:B,B46)&gt;0,ISNUMBER(SEARCH("x",INDEX(Bugs!D:D,MATCH(B46,Bugs!B:B,0)))))
),"Y","")</f>
        <v/>
      </c>
      <c r="R46">
        <f ca="1">IF(OR(ISNUMBER(MATCH(L46,MasterData!$D$3:$D$18,0)),ISNUMBER(MATCH(L46,MasterData!$C$3:$C$18,0))),
    DATEDIF(E46,I46,"d"),
    DATEDIF(E46,TODAY(),"d"))</f>
        <v>26</v>
      </c>
      <c r="S46">
        <f t="shared" ca="1" si="0"/>
        <v>0</v>
      </c>
      <c r="T46">
        <f t="shared" ca="1" si="1"/>
        <v>1</v>
      </c>
      <c r="U46">
        <f t="shared" ca="1" si="2"/>
        <v>0</v>
      </c>
    </row>
    <row r="47" spans="1:21" x14ac:dyDescent="0.35">
      <c r="A47">
        <v>6000134958</v>
      </c>
      <c r="B47" t="s">
        <v>356</v>
      </c>
      <c r="C47" t="s">
        <v>230</v>
      </c>
      <c r="D47" s="34" t="s">
        <v>247</v>
      </c>
      <c r="E47" s="1">
        <v>45736</v>
      </c>
      <c r="F47" s="1"/>
      <c r="G47" t="s">
        <v>357</v>
      </c>
      <c r="H47" t="s">
        <v>245</v>
      </c>
      <c r="I47" s="1">
        <v>45750</v>
      </c>
      <c r="J47" t="s">
        <v>234</v>
      </c>
      <c r="K47" t="s">
        <v>241</v>
      </c>
      <c r="L47" t="s">
        <v>171</v>
      </c>
      <c r="M47" t="s">
        <v>358</v>
      </c>
      <c r="N47" t="s">
        <v>237</v>
      </c>
      <c r="O47" t="s">
        <v>230</v>
      </c>
      <c r="P47" s="193" t="str">
        <f>IF(OR(AND(A47&lt;&gt;"",COUNTIF(Bugs!B:B,A47)&gt;0),AND(B47&lt;&gt;"",COUNTIF(Bugs!A:A,B47)&gt;0)),"Y","")</f>
        <v/>
      </c>
      <c r="Q47" s="193" t="str">
        <f>IF(OR(
    AND(COUNTIF(Bugs!A:A,B47)&gt;0,ISNUMBER(SEARCH("x",INDEX(Bugs!C:C,MATCH(B47,Bugs!A:A,0))))),
    AND(COUNTIF(Bugs!B:B,B47)&gt;0,ISNUMBER(SEARCH("x",INDEX(Bugs!C:C,MATCH(B47,Bugs!B:B,0))))),
    AND(COUNTIF(Bugs!A:A,B47)&gt;0,ISNUMBER(SEARCH("x",INDEX(Bugs!D:D,MATCH(B47,Bugs!A:A,0))))),
    AND(COUNTIF(Bugs!B:B,B47)&gt;0,ISNUMBER(SEARCH("x",INDEX(Bugs!D:D,MATCH(B47,Bugs!B:B,0)))))
),"Y","")</f>
        <v/>
      </c>
      <c r="R47">
        <f ca="1">IF(OR(ISNUMBER(MATCH(L47,MasterData!$D$3:$D$18,0)),ISNUMBER(MATCH(L47,MasterData!$C$3:$C$18,0))),
    DATEDIF(E47,I47,"d"),
    DATEDIF(E47,TODAY(),"d"))</f>
        <v>14</v>
      </c>
      <c r="S47">
        <f t="shared" ca="1" si="0"/>
        <v>0</v>
      </c>
      <c r="T47">
        <f t="shared" ca="1" si="1"/>
        <v>1</v>
      </c>
      <c r="U47">
        <f t="shared" ca="1" si="2"/>
        <v>0</v>
      </c>
    </row>
    <row r="48" spans="1:21" x14ac:dyDescent="0.35">
      <c r="A48">
        <v>6000135155</v>
      </c>
      <c r="B48" t="s">
        <v>359</v>
      </c>
      <c r="C48" t="s">
        <v>230</v>
      </c>
      <c r="D48" s="34" t="s">
        <v>251</v>
      </c>
      <c r="E48" s="1">
        <v>45737</v>
      </c>
      <c r="F48" s="1"/>
      <c r="G48" t="s">
        <v>360</v>
      </c>
      <c r="H48" t="s">
        <v>245</v>
      </c>
      <c r="I48" s="1">
        <v>45757</v>
      </c>
      <c r="J48" t="s">
        <v>234</v>
      </c>
      <c r="K48" t="s">
        <v>235</v>
      </c>
      <c r="L48" t="s">
        <v>171</v>
      </c>
      <c r="M48" t="s">
        <v>361</v>
      </c>
      <c r="N48" t="s">
        <v>237</v>
      </c>
      <c r="O48" t="s">
        <v>230</v>
      </c>
      <c r="P48" s="193" t="str">
        <f>IF(OR(AND(A48&lt;&gt;"",COUNTIF(Bugs!B:B,A48)&gt;0),AND(B48&lt;&gt;"",COUNTIF(Bugs!A:A,B48)&gt;0)),"Y","")</f>
        <v/>
      </c>
      <c r="Q48" s="193" t="str">
        <f>IF(OR(
    AND(COUNTIF(Bugs!A:A,B48)&gt;0,ISNUMBER(SEARCH("x",INDEX(Bugs!C:C,MATCH(B48,Bugs!A:A,0))))),
    AND(COUNTIF(Bugs!B:B,B48)&gt;0,ISNUMBER(SEARCH("x",INDEX(Bugs!C:C,MATCH(B48,Bugs!B:B,0))))),
    AND(COUNTIF(Bugs!A:A,B48)&gt;0,ISNUMBER(SEARCH("x",INDEX(Bugs!D:D,MATCH(B48,Bugs!A:A,0))))),
    AND(COUNTIF(Bugs!B:B,B48)&gt;0,ISNUMBER(SEARCH("x",INDEX(Bugs!D:D,MATCH(B48,Bugs!B:B,0)))))
),"Y","")</f>
        <v/>
      </c>
      <c r="R48">
        <f ca="1">IF(OR(ISNUMBER(MATCH(L48,MasterData!$D$3:$D$18,0)),ISNUMBER(MATCH(L48,MasterData!$C$3:$C$18,0))),
    DATEDIF(E48,I48,"d"),
    DATEDIF(E48,TODAY(),"d"))</f>
        <v>20</v>
      </c>
      <c r="S48">
        <f t="shared" ca="1" si="0"/>
        <v>0</v>
      </c>
      <c r="T48">
        <f t="shared" ca="1" si="1"/>
        <v>1</v>
      </c>
      <c r="U48">
        <f t="shared" ca="1" si="2"/>
        <v>0</v>
      </c>
    </row>
    <row r="49" spans="1:21" x14ac:dyDescent="0.35">
      <c r="A49">
        <v>6000135247</v>
      </c>
      <c r="B49" t="s">
        <v>230</v>
      </c>
      <c r="C49" t="s">
        <v>230</v>
      </c>
      <c r="D49" s="34" t="s">
        <v>254</v>
      </c>
      <c r="E49" s="1">
        <v>45740</v>
      </c>
      <c r="F49" s="1"/>
      <c r="G49" t="s">
        <v>248</v>
      </c>
      <c r="H49" t="s">
        <v>245</v>
      </c>
      <c r="I49" s="1">
        <v>45779</v>
      </c>
      <c r="J49" t="s">
        <v>201</v>
      </c>
      <c r="K49" t="s">
        <v>241</v>
      </c>
      <c r="L49" t="s">
        <v>171</v>
      </c>
      <c r="M49" t="s">
        <v>362</v>
      </c>
      <c r="N49" t="s">
        <v>237</v>
      </c>
      <c r="O49" t="s">
        <v>230</v>
      </c>
      <c r="P49" s="193" t="str">
        <f>IF(OR(AND(A49&lt;&gt;"",COUNTIF(Bugs!B:B,A49)&gt;0),AND(B49&lt;&gt;"",COUNTIF(Bugs!A:A,B49)&gt;0)),"Y","")</f>
        <v/>
      </c>
      <c r="Q49" s="193" t="str">
        <f>IF(OR(
    AND(COUNTIF(Bugs!A:A,B49)&gt;0,ISNUMBER(SEARCH("x",INDEX(Bugs!C:C,MATCH(B49,Bugs!A:A,0))))),
    AND(COUNTIF(Bugs!B:B,B49)&gt;0,ISNUMBER(SEARCH("x",INDEX(Bugs!C:C,MATCH(B49,Bugs!B:B,0))))),
    AND(COUNTIF(Bugs!A:A,B49)&gt;0,ISNUMBER(SEARCH("x",INDEX(Bugs!D:D,MATCH(B49,Bugs!A:A,0))))),
    AND(COUNTIF(Bugs!B:B,B49)&gt;0,ISNUMBER(SEARCH("x",INDEX(Bugs!D:D,MATCH(B49,Bugs!B:B,0)))))
),"Y","")</f>
        <v/>
      </c>
      <c r="R49">
        <f ca="1">IF(OR(ISNUMBER(MATCH(L49,MasterData!$D$3:$D$18,0)),ISNUMBER(MATCH(L49,MasterData!$C$3:$C$18,0))),
    DATEDIF(E49,I49,"d"),
    DATEDIF(E49,TODAY(),"d"))</f>
        <v>39</v>
      </c>
      <c r="S49">
        <f t="shared" ca="1" si="0"/>
        <v>0</v>
      </c>
      <c r="T49">
        <f t="shared" ca="1" si="1"/>
        <v>0</v>
      </c>
      <c r="U49">
        <f t="shared" ca="1" si="2"/>
        <v>1</v>
      </c>
    </row>
    <row r="50" spans="1:21" x14ac:dyDescent="0.35">
      <c r="A50">
        <v>6000135249</v>
      </c>
      <c r="B50" t="s">
        <v>363</v>
      </c>
      <c r="C50" t="s">
        <v>230</v>
      </c>
      <c r="D50" s="34" t="s">
        <v>274</v>
      </c>
      <c r="E50" s="1">
        <v>45740</v>
      </c>
      <c r="F50" s="1"/>
      <c r="G50" t="s">
        <v>321</v>
      </c>
      <c r="H50" t="s">
        <v>245</v>
      </c>
      <c r="I50" s="1">
        <v>45782</v>
      </c>
      <c r="J50" t="s">
        <v>234</v>
      </c>
      <c r="K50" t="s">
        <v>241</v>
      </c>
      <c r="L50" t="s">
        <v>171</v>
      </c>
      <c r="M50" t="s">
        <v>364</v>
      </c>
      <c r="N50" t="s">
        <v>237</v>
      </c>
      <c r="O50" t="s">
        <v>230</v>
      </c>
      <c r="P50" s="193" t="str">
        <f>IF(OR(AND(A50&lt;&gt;"",COUNTIF(Bugs!B:B,A50)&gt;0),AND(B50&lt;&gt;"",COUNTIF(Bugs!A:A,B50)&gt;0)),"Y","")</f>
        <v/>
      </c>
      <c r="Q50" s="193" t="str">
        <f>IF(OR(
    AND(COUNTIF(Bugs!A:A,B50)&gt;0,ISNUMBER(SEARCH("x",INDEX(Bugs!C:C,MATCH(B50,Bugs!A:A,0))))),
    AND(COUNTIF(Bugs!B:B,B50)&gt;0,ISNUMBER(SEARCH("x",INDEX(Bugs!C:C,MATCH(B50,Bugs!B:B,0))))),
    AND(COUNTIF(Bugs!A:A,B50)&gt;0,ISNUMBER(SEARCH("x",INDEX(Bugs!D:D,MATCH(B50,Bugs!A:A,0))))),
    AND(COUNTIF(Bugs!B:B,B50)&gt;0,ISNUMBER(SEARCH("x",INDEX(Bugs!D:D,MATCH(B50,Bugs!B:B,0)))))
),"Y","")</f>
        <v/>
      </c>
      <c r="R50">
        <f ca="1">IF(OR(ISNUMBER(MATCH(L50,MasterData!$D$3:$D$18,0)),ISNUMBER(MATCH(L50,MasterData!$C$3:$C$18,0))),
    DATEDIF(E50,I50,"d"),
    DATEDIF(E50,TODAY(),"d"))</f>
        <v>42</v>
      </c>
      <c r="S50">
        <f t="shared" ca="1" si="0"/>
        <v>0</v>
      </c>
      <c r="T50">
        <f t="shared" ca="1" si="1"/>
        <v>0</v>
      </c>
      <c r="U50">
        <f t="shared" ca="1" si="2"/>
        <v>1</v>
      </c>
    </row>
    <row r="51" spans="1:21" x14ac:dyDescent="0.35">
      <c r="A51">
        <v>6000135321</v>
      </c>
      <c r="B51" t="s">
        <v>365</v>
      </c>
      <c r="C51" t="s">
        <v>230</v>
      </c>
      <c r="D51" s="34" t="s">
        <v>254</v>
      </c>
      <c r="E51" s="1">
        <v>45740</v>
      </c>
      <c r="F51" s="1"/>
      <c r="G51" t="s">
        <v>255</v>
      </c>
      <c r="H51" t="s">
        <v>245</v>
      </c>
      <c r="I51" s="1">
        <v>45784</v>
      </c>
      <c r="J51" t="s">
        <v>234</v>
      </c>
      <c r="K51" t="s">
        <v>241</v>
      </c>
      <c r="L51" t="s">
        <v>171</v>
      </c>
      <c r="M51" t="s">
        <v>366</v>
      </c>
      <c r="N51" t="s">
        <v>237</v>
      </c>
      <c r="O51" t="s">
        <v>230</v>
      </c>
      <c r="P51" s="193" t="str">
        <f>IF(OR(AND(A51&lt;&gt;"",COUNTIF(Bugs!B:B,A51)&gt;0),AND(B51&lt;&gt;"",COUNTIF(Bugs!A:A,B51)&gt;0)),"Y","")</f>
        <v/>
      </c>
      <c r="Q51" s="193" t="str">
        <f>IF(OR(
    AND(COUNTIF(Bugs!A:A,B51)&gt;0,ISNUMBER(SEARCH("x",INDEX(Bugs!C:C,MATCH(B51,Bugs!A:A,0))))),
    AND(COUNTIF(Bugs!B:B,B51)&gt;0,ISNUMBER(SEARCH("x",INDEX(Bugs!C:C,MATCH(B51,Bugs!B:B,0))))),
    AND(COUNTIF(Bugs!A:A,B51)&gt;0,ISNUMBER(SEARCH("x",INDEX(Bugs!D:D,MATCH(B51,Bugs!A:A,0))))),
    AND(COUNTIF(Bugs!B:B,B51)&gt;0,ISNUMBER(SEARCH("x",INDEX(Bugs!D:D,MATCH(B51,Bugs!B:B,0)))))
),"Y","")</f>
        <v/>
      </c>
      <c r="R51">
        <f ca="1">IF(OR(ISNUMBER(MATCH(L51,MasterData!$D$3:$D$18,0)),ISNUMBER(MATCH(L51,MasterData!$C$3:$C$18,0))),
    DATEDIF(E51,I51,"d"),
    DATEDIF(E51,TODAY(),"d"))</f>
        <v>44</v>
      </c>
      <c r="S51">
        <f t="shared" ca="1" si="0"/>
        <v>0</v>
      </c>
      <c r="T51">
        <f t="shared" ca="1" si="1"/>
        <v>0</v>
      </c>
      <c r="U51">
        <f t="shared" ca="1" si="2"/>
        <v>1</v>
      </c>
    </row>
    <row r="52" spans="1:21" x14ac:dyDescent="0.35">
      <c r="A52">
        <v>6000135513</v>
      </c>
      <c r="B52" t="s">
        <v>367</v>
      </c>
      <c r="C52" t="s">
        <v>230</v>
      </c>
      <c r="D52" s="34" t="s">
        <v>247</v>
      </c>
      <c r="E52" s="1">
        <v>45742</v>
      </c>
      <c r="F52" s="1"/>
      <c r="G52" t="s">
        <v>268</v>
      </c>
      <c r="H52" t="s">
        <v>230</v>
      </c>
      <c r="I52" s="1">
        <v>45749</v>
      </c>
      <c r="J52" t="s">
        <v>234</v>
      </c>
      <c r="K52" t="s">
        <v>235</v>
      </c>
      <c r="L52" t="s">
        <v>171</v>
      </c>
      <c r="M52" t="s">
        <v>368</v>
      </c>
      <c r="N52" t="s">
        <v>237</v>
      </c>
      <c r="O52" t="s">
        <v>230</v>
      </c>
      <c r="P52" s="193" t="str">
        <f>IF(OR(AND(A52&lt;&gt;"",COUNTIF(Bugs!B:B,A52)&gt;0),AND(B52&lt;&gt;"",COUNTIF(Bugs!A:A,B52)&gt;0)),"Y","")</f>
        <v/>
      </c>
      <c r="Q52" s="193" t="str">
        <f>IF(OR(
    AND(COUNTIF(Bugs!A:A,B52)&gt;0,ISNUMBER(SEARCH("x",INDEX(Bugs!C:C,MATCH(B52,Bugs!A:A,0))))),
    AND(COUNTIF(Bugs!B:B,B52)&gt;0,ISNUMBER(SEARCH("x",INDEX(Bugs!C:C,MATCH(B52,Bugs!B:B,0))))),
    AND(COUNTIF(Bugs!A:A,B52)&gt;0,ISNUMBER(SEARCH("x",INDEX(Bugs!D:D,MATCH(B52,Bugs!A:A,0))))),
    AND(COUNTIF(Bugs!B:B,B52)&gt;0,ISNUMBER(SEARCH("x",INDEX(Bugs!D:D,MATCH(B52,Bugs!B:B,0)))))
),"Y","")</f>
        <v/>
      </c>
      <c r="R52">
        <f ca="1">IF(OR(ISNUMBER(MATCH(L52,MasterData!$D$3:$D$18,0)),ISNUMBER(MATCH(L52,MasterData!$C$3:$C$18,0))),
    DATEDIF(E52,I52,"d"),
    DATEDIF(E52,TODAY(),"d"))</f>
        <v>7</v>
      </c>
      <c r="S52">
        <f t="shared" ca="1" si="0"/>
        <v>1</v>
      </c>
      <c r="T52">
        <f t="shared" ca="1" si="1"/>
        <v>0</v>
      </c>
      <c r="U52">
        <f t="shared" ca="1" si="2"/>
        <v>0</v>
      </c>
    </row>
    <row r="53" spans="1:21" x14ac:dyDescent="0.35">
      <c r="A53">
        <v>6000135668</v>
      </c>
      <c r="B53" t="s">
        <v>369</v>
      </c>
      <c r="C53" t="s">
        <v>230</v>
      </c>
      <c r="D53" s="34" t="s">
        <v>231</v>
      </c>
      <c r="E53" s="1">
        <v>45743</v>
      </c>
      <c r="F53" s="1"/>
      <c r="G53" t="s">
        <v>315</v>
      </c>
      <c r="H53" t="s">
        <v>233</v>
      </c>
      <c r="I53" s="1">
        <v>45782</v>
      </c>
      <c r="J53" t="s">
        <v>234</v>
      </c>
      <c r="K53" t="s">
        <v>241</v>
      </c>
      <c r="L53" t="s">
        <v>171</v>
      </c>
      <c r="M53" t="s">
        <v>370</v>
      </c>
      <c r="N53" t="s">
        <v>237</v>
      </c>
      <c r="O53" t="s">
        <v>230</v>
      </c>
      <c r="P53" s="193" t="str">
        <f>IF(OR(AND(A53&lt;&gt;"",COUNTIF(Bugs!B:B,A53)&gt;0),AND(B53&lt;&gt;"",COUNTIF(Bugs!A:A,B53)&gt;0)),"Y","")</f>
        <v/>
      </c>
      <c r="Q53" s="193" t="str">
        <f>IF(OR(
    AND(COUNTIF(Bugs!A:A,B53)&gt;0,ISNUMBER(SEARCH("x",INDEX(Bugs!C:C,MATCH(B53,Bugs!A:A,0))))),
    AND(COUNTIF(Bugs!B:B,B53)&gt;0,ISNUMBER(SEARCH("x",INDEX(Bugs!C:C,MATCH(B53,Bugs!B:B,0))))),
    AND(COUNTIF(Bugs!A:A,B53)&gt;0,ISNUMBER(SEARCH("x",INDEX(Bugs!D:D,MATCH(B53,Bugs!A:A,0))))),
    AND(COUNTIF(Bugs!B:B,B53)&gt;0,ISNUMBER(SEARCH("x",INDEX(Bugs!D:D,MATCH(B53,Bugs!B:B,0)))))
),"Y","")</f>
        <v/>
      </c>
      <c r="R53">
        <f ca="1">IF(OR(ISNUMBER(MATCH(L53,MasterData!$D$3:$D$18,0)),ISNUMBER(MATCH(L53,MasterData!$C$3:$C$18,0))),
    DATEDIF(E53,I53,"d"),
    DATEDIF(E53,TODAY(),"d"))</f>
        <v>39</v>
      </c>
      <c r="S53">
        <f t="shared" ca="1" si="0"/>
        <v>0</v>
      </c>
      <c r="T53">
        <f t="shared" ca="1" si="1"/>
        <v>0</v>
      </c>
      <c r="U53">
        <f t="shared" ca="1" si="2"/>
        <v>1</v>
      </c>
    </row>
    <row r="54" spans="1:21" x14ac:dyDescent="0.35">
      <c r="A54">
        <v>6000135843</v>
      </c>
      <c r="B54" t="s">
        <v>230</v>
      </c>
      <c r="C54" t="s">
        <v>230</v>
      </c>
      <c r="D54" s="34" t="s">
        <v>251</v>
      </c>
      <c r="E54" s="1">
        <v>45744</v>
      </c>
      <c r="F54" s="1"/>
      <c r="G54" t="s">
        <v>290</v>
      </c>
      <c r="H54" t="s">
        <v>233</v>
      </c>
      <c r="I54" s="1">
        <v>45759</v>
      </c>
      <c r="J54" t="s">
        <v>201</v>
      </c>
      <c r="K54" t="s">
        <v>241</v>
      </c>
      <c r="L54" t="s">
        <v>171</v>
      </c>
      <c r="M54" t="s">
        <v>371</v>
      </c>
      <c r="N54" t="s">
        <v>237</v>
      </c>
      <c r="O54" t="s">
        <v>230</v>
      </c>
      <c r="P54" s="193" t="str">
        <f>IF(OR(AND(A54&lt;&gt;"",COUNTIF(Bugs!B:B,A54)&gt;0),AND(B54&lt;&gt;"",COUNTIF(Bugs!A:A,B54)&gt;0)),"Y","")</f>
        <v/>
      </c>
      <c r="Q54" s="193" t="str">
        <f>IF(OR(
    AND(COUNTIF(Bugs!A:A,B54)&gt;0,ISNUMBER(SEARCH("x",INDEX(Bugs!C:C,MATCH(B54,Bugs!A:A,0))))),
    AND(COUNTIF(Bugs!B:B,B54)&gt;0,ISNUMBER(SEARCH("x",INDEX(Bugs!C:C,MATCH(B54,Bugs!B:B,0))))),
    AND(COUNTIF(Bugs!A:A,B54)&gt;0,ISNUMBER(SEARCH("x",INDEX(Bugs!D:D,MATCH(B54,Bugs!A:A,0))))),
    AND(COUNTIF(Bugs!B:B,B54)&gt;0,ISNUMBER(SEARCH("x",INDEX(Bugs!D:D,MATCH(B54,Bugs!B:B,0)))))
),"Y","")</f>
        <v/>
      </c>
      <c r="R54">
        <f ca="1">IF(OR(ISNUMBER(MATCH(L54,MasterData!$D$3:$D$18,0)),ISNUMBER(MATCH(L54,MasterData!$C$3:$C$18,0))),
    DATEDIF(E54,I54,"d"),
    DATEDIF(E54,TODAY(),"d"))</f>
        <v>15</v>
      </c>
      <c r="S54">
        <f t="shared" ca="1" si="0"/>
        <v>0</v>
      </c>
      <c r="T54">
        <f t="shared" ca="1" si="1"/>
        <v>1</v>
      </c>
      <c r="U54">
        <f t="shared" ca="1" si="2"/>
        <v>0</v>
      </c>
    </row>
    <row r="55" spans="1:21" x14ac:dyDescent="0.35">
      <c r="A55">
        <v>6000135916</v>
      </c>
      <c r="B55" t="s">
        <v>372</v>
      </c>
      <c r="C55" t="s">
        <v>230</v>
      </c>
      <c r="D55" s="34" t="s">
        <v>251</v>
      </c>
      <c r="E55" s="1">
        <v>45747</v>
      </c>
      <c r="F55" s="1"/>
      <c r="G55" t="s">
        <v>373</v>
      </c>
      <c r="H55" t="s">
        <v>233</v>
      </c>
      <c r="I55" s="1">
        <v>45754</v>
      </c>
      <c r="J55" t="s">
        <v>234</v>
      </c>
      <c r="K55" t="s">
        <v>235</v>
      </c>
      <c r="L55" t="s">
        <v>171</v>
      </c>
      <c r="M55" t="s">
        <v>374</v>
      </c>
      <c r="N55" t="s">
        <v>237</v>
      </c>
      <c r="O55" t="s">
        <v>230</v>
      </c>
      <c r="P55" s="193" t="str">
        <f>IF(OR(AND(A55&lt;&gt;"",COUNTIF(Bugs!B:B,A55)&gt;0),AND(B55&lt;&gt;"",COUNTIF(Bugs!A:A,B55)&gt;0)),"Y","")</f>
        <v/>
      </c>
      <c r="Q55" s="193" t="str">
        <f>IF(OR(
    AND(COUNTIF(Bugs!A:A,B55)&gt;0,ISNUMBER(SEARCH("x",INDEX(Bugs!C:C,MATCH(B55,Bugs!A:A,0))))),
    AND(COUNTIF(Bugs!B:B,B55)&gt;0,ISNUMBER(SEARCH("x",INDEX(Bugs!C:C,MATCH(B55,Bugs!B:B,0))))),
    AND(COUNTIF(Bugs!A:A,B55)&gt;0,ISNUMBER(SEARCH("x",INDEX(Bugs!D:D,MATCH(B55,Bugs!A:A,0))))),
    AND(COUNTIF(Bugs!B:B,B55)&gt;0,ISNUMBER(SEARCH("x",INDEX(Bugs!D:D,MATCH(B55,Bugs!B:B,0)))))
),"Y","")</f>
        <v/>
      </c>
      <c r="R55">
        <f ca="1">IF(OR(ISNUMBER(MATCH(L55,MasterData!$D$3:$D$18,0)),ISNUMBER(MATCH(L55,MasterData!$C$3:$C$18,0))),
    DATEDIF(E55,I55,"d"),
    DATEDIF(E55,TODAY(),"d"))</f>
        <v>7</v>
      </c>
      <c r="S55">
        <f t="shared" ca="1" si="0"/>
        <v>1</v>
      </c>
      <c r="T55">
        <f t="shared" ca="1" si="1"/>
        <v>0</v>
      </c>
      <c r="U55">
        <f t="shared" ca="1" si="2"/>
        <v>0</v>
      </c>
    </row>
    <row r="56" spans="1:21" x14ac:dyDescent="0.35">
      <c r="A56">
        <v>6000135930</v>
      </c>
      <c r="B56" t="s">
        <v>375</v>
      </c>
      <c r="C56" t="s">
        <v>230</v>
      </c>
      <c r="D56" s="34" t="s">
        <v>254</v>
      </c>
      <c r="E56" s="1">
        <v>45747</v>
      </c>
      <c r="F56" s="1"/>
      <c r="G56" t="s">
        <v>268</v>
      </c>
      <c r="H56" t="s">
        <v>233</v>
      </c>
      <c r="I56" s="1">
        <v>45758</v>
      </c>
      <c r="J56" t="s">
        <v>234</v>
      </c>
      <c r="K56" t="s">
        <v>235</v>
      </c>
      <c r="L56" t="s">
        <v>171</v>
      </c>
      <c r="M56" t="s">
        <v>376</v>
      </c>
      <c r="N56" t="s">
        <v>237</v>
      </c>
      <c r="O56" t="s">
        <v>230</v>
      </c>
      <c r="P56" s="193" t="str">
        <f>IF(OR(AND(A56&lt;&gt;"",COUNTIF(Bugs!B:B,A56)&gt;0),AND(B56&lt;&gt;"",COUNTIF(Bugs!A:A,B56)&gt;0)),"Y","")</f>
        <v/>
      </c>
      <c r="Q56" s="193" t="str">
        <f>IF(OR(
    AND(COUNTIF(Bugs!A:A,B56)&gt;0,ISNUMBER(SEARCH("x",INDEX(Bugs!C:C,MATCH(B56,Bugs!A:A,0))))),
    AND(COUNTIF(Bugs!B:B,B56)&gt;0,ISNUMBER(SEARCH("x",INDEX(Bugs!C:C,MATCH(B56,Bugs!B:B,0))))),
    AND(COUNTIF(Bugs!A:A,B56)&gt;0,ISNUMBER(SEARCH("x",INDEX(Bugs!D:D,MATCH(B56,Bugs!A:A,0))))),
    AND(COUNTIF(Bugs!B:B,B56)&gt;0,ISNUMBER(SEARCH("x",INDEX(Bugs!D:D,MATCH(B56,Bugs!B:B,0)))))
),"Y","")</f>
        <v/>
      </c>
      <c r="R56">
        <f ca="1">IF(OR(ISNUMBER(MATCH(L56,MasterData!$D$3:$D$18,0)),ISNUMBER(MATCH(L56,MasterData!$C$3:$C$18,0))),
    DATEDIF(E56,I56,"d"),
    DATEDIF(E56,TODAY(),"d"))</f>
        <v>11</v>
      </c>
      <c r="S56">
        <f t="shared" ca="1" si="0"/>
        <v>0</v>
      </c>
      <c r="T56">
        <f t="shared" ca="1" si="1"/>
        <v>1</v>
      </c>
      <c r="U56">
        <f t="shared" ca="1" si="2"/>
        <v>0</v>
      </c>
    </row>
    <row r="57" spans="1:21" x14ac:dyDescent="0.35">
      <c r="A57">
        <v>6000136043</v>
      </c>
      <c r="B57" t="s">
        <v>230</v>
      </c>
      <c r="C57" t="s">
        <v>230</v>
      </c>
      <c r="D57" s="34" t="s">
        <v>251</v>
      </c>
      <c r="E57" s="1">
        <v>45748</v>
      </c>
      <c r="F57" s="1"/>
      <c r="G57" t="s">
        <v>290</v>
      </c>
      <c r="H57" t="s">
        <v>377</v>
      </c>
      <c r="I57" s="1">
        <v>45786</v>
      </c>
      <c r="J57" t="s">
        <v>201</v>
      </c>
      <c r="K57" t="s">
        <v>241</v>
      </c>
      <c r="L57" t="s">
        <v>171</v>
      </c>
      <c r="M57" t="s">
        <v>378</v>
      </c>
      <c r="N57" t="s">
        <v>237</v>
      </c>
      <c r="O57" t="s">
        <v>230</v>
      </c>
      <c r="P57" s="193" t="str">
        <f>IF(OR(AND(A57&lt;&gt;"",COUNTIF(Bugs!B:B,A57)&gt;0),AND(B57&lt;&gt;"",COUNTIF(Bugs!A:A,B57)&gt;0)),"Y","")</f>
        <v/>
      </c>
      <c r="Q57" s="193" t="str">
        <f>IF(OR(
    AND(COUNTIF(Bugs!A:A,B57)&gt;0,ISNUMBER(SEARCH("x",INDEX(Bugs!C:C,MATCH(B57,Bugs!A:A,0))))),
    AND(COUNTIF(Bugs!B:B,B57)&gt;0,ISNUMBER(SEARCH("x",INDEX(Bugs!C:C,MATCH(B57,Bugs!B:B,0))))),
    AND(COUNTIF(Bugs!A:A,B57)&gt;0,ISNUMBER(SEARCH("x",INDEX(Bugs!D:D,MATCH(B57,Bugs!A:A,0))))),
    AND(COUNTIF(Bugs!B:B,B57)&gt;0,ISNUMBER(SEARCH("x",INDEX(Bugs!D:D,MATCH(B57,Bugs!B:B,0)))))
),"Y","")</f>
        <v/>
      </c>
      <c r="R57">
        <f ca="1">IF(OR(ISNUMBER(MATCH(L57,MasterData!$D$3:$D$18,0)),ISNUMBER(MATCH(L57,MasterData!$C$3:$C$18,0))),
    DATEDIF(E57,I57,"d"),
    DATEDIF(E57,TODAY(),"d"))</f>
        <v>38</v>
      </c>
      <c r="S57">
        <f t="shared" ca="1" si="0"/>
        <v>0</v>
      </c>
      <c r="T57">
        <f t="shared" ca="1" si="1"/>
        <v>0</v>
      </c>
      <c r="U57">
        <f t="shared" ca="1" si="2"/>
        <v>1</v>
      </c>
    </row>
    <row r="58" spans="1:21" x14ac:dyDescent="0.35">
      <c r="A58">
        <v>6000136104</v>
      </c>
      <c r="B58" t="s">
        <v>379</v>
      </c>
      <c r="C58" t="s">
        <v>230</v>
      </c>
      <c r="D58" s="34" t="s">
        <v>274</v>
      </c>
      <c r="E58" s="1">
        <v>45748</v>
      </c>
      <c r="F58" s="1"/>
      <c r="G58" t="s">
        <v>380</v>
      </c>
      <c r="H58" t="s">
        <v>233</v>
      </c>
      <c r="I58" s="1">
        <v>45755</v>
      </c>
      <c r="J58" t="s">
        <v>234</v>
      </c>
      <c r="K58" t="s">
        <v>241</v>
      </c>
      <c r="L58" t="s">
        <v>171</v>
      </c>
      <c r="M58" t="s">
        <v>381</v>
      </c>
      <c r="N58" t="s">
        <v>237</v>
      </c>
      <c r="O58" t="s">
        <v>230</v>
      </c>
      <c r="P58" s="193" t="str">
        <f>IF(OR(AND(A58&lt;&gt;"",COUNTIF(Bugs!B:B,A58)&gt;0),AND(B58&lt;&gt;"",COUNTIF(Bugs!A:A,B58)&gt;0)),"Y","")</f>
        <v/>
      </c>
      <c r="Q58" s="193" t="str">
        <f>IF(OR(
    AND(COUNTIF(Bugs!A:A,B58)&gt;0,ISNUMBER(SEARCH("x",INDEX(Bugs!C:C,MATCH(B58,Bugs!A:A,0))))),
    AND(COUNTIF(Bugs!B:B,B58)&gt;0,ISNUMBER(SEARCH("x",INDEX(Bugs!C:C,MATCH(B58,Bugs!B:B,0))))),
    AND(COUNTIF(Bugs!A:A,B58)&gt;0,ISNUMBER(SEARCH("x",INDEX(Bugs!D:D,MATCH(B58,Bugs!A:A,0))))),
    AND(COUNTIF(Bugs!B:B,B58)&gt;0,ISNUMBER(SEARCH("x",INDEX(Bugs!D:D,MATCH(B58,Bugs!B:B,0)))))
),"Y","")</f>
        <v/>
      </c>
      <c r="R58">
        <f ca="1">IF(OR(ISNUMBER(MATCH(L58,MasterData!$D$3:$D$18,0)),ISNUMBER(MATCH(L58,MasterData!$C$3:$C$18,0))),
    DATEDIF(E58,I58,"d"),
    DATEDIF(E58,TODAY(),"d"))</f>
        <v>7</v>
      </c>
      <c r="S58">
        <f t="shared" ca="1" si="0"/>
        <v>1</v>
      </c>
      <c r="T58">
        <f t="shared" ca="1" si="1"/>
        <v>0</v>
      </c>
      <c r="U58">
        <f t="shared" ca="1" si="2"/>
        <v>0</v>
      </c>
    </row>
    <row r="59" spans="1:21" x14ac:dyDescent="0.35">
      <c r="A59">
        <v>6000136206</v>
      </c>
      <c r="B59" t="s">
        <v>382</v>
      </c>
      <c r="C59" t="s">
        <v>230</v>
      </c>
      <c r="D59" s="34" t="s">
        <v>383</v>
      </c>
      <c r="E59" s="1">
        <v>45749</v>
      </c>
      <c r="F59" s="1"/>
      <c r="G59" t="s">
        <v>384</v>
      </c>
      <c r="H59" t="s">
        <v>245</v>
      </c>
      <c r="I59" s="1">
        <v>45798</v>
      </c>
      <c r="J59" t="s">
        <v>234</v>
      </c>
      <c r="K59" t="s">
        <v>241</v>
      </c>
      <c r="L59" t="s">
        <v>171</v>
      </c>
      <c r="M59" t="s">
        <v>385</v>
      </c>
      <c r="N59" t="s">
        <v>237</v>
      </c>
      <c r="O59" t="s">
        <v>230</v>
      </c>
      <c r="P59" s="193" t="str">
        <f>IF(OR(AND(A59&lt;&gt;"",COUNTIF(Bugs!B:B,A59)&gt;0),AND(B59&lt;&gt;"",COUNTIF(Bugs!A:A,B59)&gt;0)),"Y","")</f>
        <v/>
      </c>
      <c r="Q59" s="193" t="str">
        <f>IF(OR(
    AND(COUNTIF(Bugs!A:A,B59)&gt;0,ISNUMBER(SEARCH("x",INDEX(Bugs!C:C,MATCH(B59,Bugs!A:A,0))))),
    AND(COUNTIF(Bugs!B:B,B59)&gt;0,ISNUMBER(SEARCH("x",INDEX(Bugs!C:C,MATCH(B59,Bugs!B:B,0))))),
    AND(COUNTIF(Bugs!A:A,B59)&gt;0,ISNUMBER(SEARCH("x",INDEX(Bugs!D:D,MATCH(B59,Bugs!A:A,0))))),
    AND(COUNTIF(Bugs!B:B,B59)&gt;0,ISNUMBER(SEARCH("x",INDEX(Bugs!D:D,MATCH(B59,Bugs!B:B,0)))))
),"Y","")</f>
        <v/>
      </c>
      <c r="R59">
        <f ca="1">IF(OR(ISNUMBER(MATCH(L59,MasterData!$D$3:$D$18,0)),ISNUMBER(MATCH(L59,MasterData!$C$3:$C$18,0))),
    DATEDIF(E59,I59,"d"),
    DATEDIF(E59,TODAY(),"d"))</f>
        <v>49</v>
      </c>
      <c r="S59">
        <f t="shared" ca="1" si="0"/>
        <v>0</v>
      </c>
      <c r="T59">
        <f t="shared" ca="1" si="1"/>
        <v>0</v>
      </c>
      <c r="U59">
        <f t="shared" ca="1" si="2"/>
        <v>1</v>
      </c>
    </row>
    <row r="60" spans="1:21" x14ac:dyDescent="0.35">
      <c r="A60">
        <v>6000136305</v>
      </c>
      <c r="B60" t="s">
        <v>386</v>
      </c>
      <c r="C60" t="s">
        <v>230</v>
      </c>
      <c r="D60" s="34" t="s">
        <v>387</v>
      </c>
      <c r="E60" s="1">
        <v>45749</v>
      </c>
      <c r="F60" s="1"/>
      <c r="G60" t="s">
        <v>388</v>
      </c>
      <c r="H60" t="s">
        <v>233</v>
      </c>
      <c r="I60" s="1">
        <v>45756</v>
      </c>
      <c r="J60" t="s">
        <v>234</v>
      </c>
      <c r="K60" t="s">
        <v>241</v>
      </c>
      <c r="L60" t="s">
        <v>171</v>
      </c>
      <c r="M60" t="s">
        <v>389</v>
      </c>
      <c r="N60" t="s">
        <v>237</v>
      </c>
      <c r="O60" t="s">
        <v>230</v>
      </c>
      <c r="P60" s="193" t="str">
        <f>IF(OR(AND(A60&lt;&gt;"",COUNTIF(Bugs!B:B,A60)&gt;0),AND(B60&lt;&gt;"",COUNTIF(Bugs!A:A,B60)&gt;0)),"Y","")</f>
        <v/>
      </c>
      <c r="Q60" s="193" t="str">
        <f>IF(OR(
    AND(COUNTIF(Bugs!A:A,B60)&gt;0,ISNUMBER(SEARCH("x",INDEX(Bugs!C:C,MATCH(B60,Bugs!A:A,0))))),
    AND(COUNTIF(Bugs!B:B,B60)&gt;0,ISNUMBER(SEARCH("x",INDEX(Bugs!C:C,MATCH(B60,Bugs!B:B,0))))),
    AND(COUNTIF(Bugs!A:A,B60)&gt;0,ISNUMBER(SEARCH("x",INDEX(Bugs!D:D,MATCH(B60,Bugs!A:A,0))))),
    AND(COUNTIF(Bugs!B:B,B60)&gt;0,ISNUMBER(SEARCH("x",INDEX(Bugs!D:D,MATCH(B60,Bugs!B:B,0)))))
),"Y","")</f>
        <v/>
      </c>
      <c r="R60">
        <f ca="1">IF(OR(ISNUMBER(MATCH(L60,MasterData!$D$3:$D$18,0)),ISNUMBER(MATCH(L60,MasterData!$C$3:$C$18,0))),
    DATEDIF(E60,I60,"d"),
    DATEDIF(E60,TODAY(),"d"))</f>
        <v>7</v>
      </c>
      <c r="S60">
        <f t="shared" ca="1" si="0"/>
        <v>1</v>
      </c>
      <c r="T60">
        <f t="shared" ca="1" si="1"/>
        <v>0</v>
      </c>
      <c r="U60">
        <f t="shared" ca="1" si="2"/>
        <v>0</v>
      </c>
    </row>
    <row r="61" spans="1:21" x14ac:dyDescent="0.35">
      <c r="A61">
        <v>6000136404</v>
      </c>
      <c r="B61" t="s">
        <v>390</v>
      </c>
      <c r="C61" t="s">
        <v>230</v>
      </c>
      <c r="D61" s="34" t="s">
        <v>247</v>
      </c>
      <c r="E61" s="1">
        <v>45750</v>
      </c>
      <c r="F61" s="1"/>
      <c r="G61" t="s">
        <v>357</v>
      </c>
      <c r="H61" t="s">
        <v>245</v>
      </c>
      <c r="I61" s="1">
        <v>45764</v>
      </c>
      <c r="J61" t="s">
        <v>234</v>
      </c>
      <c r="K61" t="s">
        <v>241</v>
      </c>
      <c r="L61" t="s">
        <v>171</v>
      </c>
      <c r="M61" t="s">
        <v>391</v>
      </c>
      <c r="N61" t="s">
        <v>237</v>
      </c>
      <c r="O61" t="s">
        <v>230</v>
      </c>
      <c r="P61" s="193" t="str">
        <f>IF(OR(AND(A61&lt;&gt;"",COUNTIF(Bugs!B:B,A61)&gt;0),AND(B61&lt;&gt;"",COUNTIF(Bugs!A:A,B61)&gt;0)),"Y","")</f>
        <v/>
      </c>
      <c r="Q61" s="193" t="str">
        <f>IF(OR(
    AND(COUNTIF(Bugs!A:A,B61)&gt;0,ISNUMBER(SEARCH("x",INDEX(Bugs!C:C,MATCH(B61,Bugs!A:A,0))))),
    AND(COUNTIF(Bugs!B:B,B61)&gt;0,ISNUMBER(SEARCH("x",INDEX(Bugs!C:C,MATCH(B61,Bugs!B:B,0))))),
    AND(COUNTIF(Bugs!A:A,B61)&gt;0,ISNUMBER(SEARCH("x",INDEX(Bugs!D:D,MATCH(B61,Bugs!A:A,0))))),
    AND(COUNTIF(Bugs!B:B,B61)&gt;0,ISNUMBER(SEARCH("x",INDEX(Bugs!D:D,MATCH(B61,Bugs!B:B,0)))))
),"Y","")</f>
        <v/>
      </c>
      <c r="R61">
        <f ca="1">IF(OR(ISNUMBER(MATCH(L61,MasterData!$D$3:$D$18,0)),ISNUMBER(MATCH(L61,MasterData!$C$3:$C$18,0))),
    DATEDIF(E61,I61,"d"),
    DATEDIF(E61,TODAY(),"d"))</f>
        <v>14</v>
      </c>
      <c r="S61">
        <f t="shared" ca="1" si="0"/>
        <v>0</v>
      </c>
      <c r="T61">
        <f t="shared" ca="1" si="1"/>
        <v>1</v>
      </c>
      <c r="U61">
        <f t="shared" ca="1" si="2"/>
        <v>0</v>
      </c>
    </row>
    <row r="62" spans="1:21" x14ac:dyDescent="0.35">
      <c r="A62">
        <v>6000136413</v>
      </c>
      <c r="B62" t="s">
        <v>392</v>
      </c>
      <c r="C62" t="s">
        <v>230</v>
      </c>
      <c r="D62" s="34" t="s">
        <v>254</v>
      </c>
      <c r="E62" s="1">
        <v>45750</v>
      </c>
      <c r="F62" s="1"/>
      <c r="G62" t="s">
        <v>357</v>
      </c>
      <c r="H62" t="s">
        <v>245</v>
      </c>
      <c r="I62" s="1">
        <v>45758</v>
      </c>
      <c r="J62" t="s">
        <v>234</v>
      </c>
      <c r="K62" t="s">
        <v>241</v>
      </c>
      <c r="L62" t="s">
        <v>171</v>
      </c>
      <c r="M62" t="s">
        <v>393</v>
      </c>
      <c r="N62" t="s">
        <v>237</v>
      </c>
      <c r="O62" t="s">
        <v>230</v>
      </c>
      <c r="P62" s="193" t="str">
        <f>IF(OR(AND(A62&lt;&gt;"",COUNTIF(Bugs!B:B,A62)&gt;0),AND(B62&lt;&gt;"",COUNTIF(Bugs!A:A,B62)&gt;0)),"Y","")</f>
        <v/>
      </c>
      <c r="Q62" s="193" t="str">
        <f>IF(OR(
    AND(COUNTIF(Bugs!A:A,B62)&gt;0,ISNUMBER(SEARCH("x",INDEX(Bugs!C:C,MATCH(B62,Bugs!A:A,0))))),
    AND(COUNTIF(Bugs!B:B,B62)&gt;0,ISNUMBER(SEARCH("x",INDEX(Bugs!C:C,MATCH(B62,Bugs!B:B,0))))),
    AND(COUNTIF(Bugs!A:A,B62)&gt;0,ISNUMBER(SEARCH("x",INDEX(Bugs!D:D,MATCH(B62,Bugs!A:A,0))))),
    AND(COUNTIF(Bugs!B:B,B62)&gt;0,ISNUMBER(SEARCH("x",INDEX(Bugs!D:D,MATCH(B62,Bugs!B:B,0)))))
),"Y","")</f>
        <v/>
      </c>
      <c r="R62">
        <f ca="1">IF(OR(ISNUMBER(MATCH(L62,MasterData!$D$3:$D$18,0)),ISNUMBER(MATCH(L62,MasterData!$C$3:$C$18,0))),
    DATEDIF(E62,I62,"d"),
    DATEDIF(E62,TODAY(),"d"))</f>
        <v>8</v>
      </c>
      <c r="S62">
        <f t="shared" ca="1" si="0"/>
        <v>0</v>
      </c>
      <c r="T62">
        <f t="shared" ca="1" si="1"/>
        <v>1</v>
      </c>
      <c r="U62">
        <f t="shared" ca="1" si="2"/>
        <v>0</v>
      </c>
    </row>
    <row r="63" spans="1:21" x14ac:dyDescent="0.35">
      <c r="A63">
        <v>6000136417</v>
      </c>
      <c r="B63" t="s">
        <v>394</v>
      </c>
      <c r="C63" t="s">
        <v>230</v>
      </c>
      <c r="D63" s="34" t="s">
        <v>254</v>
      </c>
      <c r="E63" s="1">
        <v>45750</v>
      </c>
      <c r="F63" s="1"/>
      <c r="G63" t="s">
        <v>357</v>
      </c>
      <c r="H63" t="s">
        <v>240</v>
      </c>
      <c r="I63" s="1">
        <v>45758</v>
      </c>
      <c r="J63" t="s">
        <v>234</v>
      </c>
      <c r="K63" t="s">
        <v>241</v>
      </c>
      <c r="L63" t="s">
        <v>171</v>
      </c>
      <c r="M63" t="s">
        <v>395</v>
      </c>
      <c r="N63" t="s">
        <v>237</v>
      </c>
      <c r="O63" t="s">
        <v>230</v>
      </c>
      <c r="P63" s="193" t="str">
        <f>IF(OR(AND(A63&lt;&gt;"",COUNTIF(Bugs!B:B,A63)&gt;0),AND(B63&lt;&gt;"",COUNTIF(Bugs!A:A,B63)&gt;0)),"Y","")</f>
        <v/>
      </c>
      <c r="Q63" s="193" t="str">
        <f>IF(OR(
    AND(COUNTIF(Bugs!A:A,B63)&gt;0,ISNUMBER(SEARCH("x",INDEX(Bugs!C:C,MATCH(B63,Bugs!A:A,0))))),
    AND(COUNTIF(Bugs!B:B,B63)&gt;0,ISNUMBER(SEARCH("x",INDEX(Bugs!C:C,MATCH(B63,Bugs!B:B,0))))),
    AND(COUNTIF(Bugs!A:A,B63)&gt;0,ISNUMBER(SEARCH("x",INDEX(Bugs!D:D,MATCH(B63,Bugs!A:A,0))))),
    AND(COUNTIF(Bugs!B:B,B63)&gt;0,ISNUMBER(SEARCH("x",INDEX(Bugs!D:D,MATCH(B63,Bugs!B:B,0)))))
),"Y","")</f>
        <v/>
      </c>
      <c r="R63">
        <f ca="1">IF(OR(ISNUMBER(MATCH(L63,MasterData!$D$3:$D$18,0)),ISNUMBER(MATCH(L63,MasterData!$C$3:$C$18,0))),
    DATEDIF(E63,I63,"d"),
    DATEDIF(E63,TODAY(),"d"))</f>
        <v>8</v>
      </c>
      <c r="S63">
        <f t="shared" ca="1" si="0"/>
        <v>0</v>
      </c>
      <c r="T63">
        <f t="shared" ca="1" si="1"/>
        <v>1</v>
      </c>
      <c r="U63">
        <f t="shared" ca="1" si="2"/>
        <v>0</v>
      </c>
    </row>
    <row r="64" spans="1:21" x14ac:dyDescent="0.35">
      <c r="A64">
        <v>6000136696</v>
      </c>
      <c r="B64" t="s">
        <v>396</v>
      </c>
      <c r="C64" t="s">
        <v>230</v>
      </c>
      <c r="D64" s="34" t="s">
        <v>254</v>
      </c>
      <c r="E64" s="1">
        <v>45755</v>
      </c>
      <c r="F64" s="1"/>
      <c r="G64" t="s">
        <v>357</v>
      </c>
      <c r="H64" t="s">
        <v>245</v>
      </c>
      <c r="I64" s="1">
        <v>45763</v>
      </c>
      <c r="J64" t="s">
        <v>234</v>
      </c>
      <c r="K64" t="s">
        <v>241</v>
      </c>
      <c r="L64" t="s">
        <v>171</v>
      </c>
      <c r="M64" t="s">
        <v>397</v>
      </c>
      <c r="N64" t="s">
        <v>237</v>
      </c>
      <c r="O64" t="s">
        <v>230</v>
      </c>
      <c r="P64" s="193" t="str">
        <f>IF(OR(AND(A64&lt;&gt;"",COUNTIF(Bugs!B:B,A64)&gt;0),AND(B64&lt;&gt;"",COUNTIF(Bugs!A:A,B64)&gt;0)),"Y","")</f>
        <v/>
      </c>
      <c r="Q64" s="193" t="str">
        <f>IF(OR(
    AND(COUNTIF(Bugs!A:A,B64)&gt;0,ISNUMBER(SEARCH("x",INDEX(Bugs!C:C,MATCH(B64,Bugs!A:A,0))))),
    AND(COUNTIF(Bugs!B:B,B64)&gt;0,ISNUMBER(SEARCH("x",INDEX(Bugs!C:C,MATCH(B64,Bugs!B:B,0))))),
    AND(COUNTIF(Bugs!A:A,B64)&gt;0,ISNUMBER(SEARCH("x",INDEX(Bugs!D:D,MATCH(B64,Bugs!A:A,0))))),
    AND(COUNTIF(Bugs!B:B,B64)&gt;0,ISNUMBER(SEARCH("x",INDEX(Bugs!D:D,MATCH(B64,Bugs!B:B,0)))))
),"Y","")</f>
        <v/>
      </c>
      <c r="R64">
        <f ca="1">IF(OR(ISNUMBER(MATCH(L64,MasterData!$D$3:$D$18,0)),ISNUMBER(MATCH(L64,MasterData!$C$3:$C$18,0))),
    DATEDIF(E64,I64,"d"),
    DATEDIF(E64,TODAY(),"d"))</f>
        <v>8</v>
      </c>
      <c r="S64">
        <f t="shared" ca="1" si="0"/>
        <v>0</v>
      </c>
      <c r="T64">
        <f t="shared" ca="1" si="1"/>
        <v>1</v>
      </c>
      <c r="U64">
        <f t="shared" ca="1" si="2"/>
        <v>0</v>
      </c>
    </row>
    <row r="65" spans="1:21" x14ac:dyDescent="0.35">
      <c r="A65">
        <v>6000136707</v>
      </c>
      <c r="B65" t="s">
        <v>398</v>
      </c>
      <c r="C65" t="s">
        <v>230</v>
      </c>
      <c r="D65" s="34" t="s">
        <v>254</v>
      </c>
      <c r="E65" s="1">
        <v>45755</v>
      </c>
      <c r="F65" s="1"/>
      <c r="G65" t="s">
        <v>357</v>
      </c>
      <c r="H65" t="s">
        <v>245</v>
      </c>
      <c r="I65" s="1">
        <v>45763</v>
      </c>
      <c r="J65" t="s">
        <v>234</v>
      </c>
      <c r="K65" t="s">
        <v>241</v>
      </c>
      <c r="L65" t="s">
        <v>171</v>
      </c>
      <c r="M65" t="s">
        <v>399</v>
      </c>
      <c r="N65" t="s">
        <v>237</v>
      </c>
      <c r="O65" t="s">
        <v>230</v>
      </c>
      <c r="P65" s="193" t="str">
        <f>IF(OR(AND(A65&lt;&gt;"",COUNTIF(Bugs!B:B,A65)&gt;0),AND(B65&lt;&gt;"",COUNTIF(Bugs!A:A,B65)&gt;0)),"Y","")</f>
        <v/>
      </c>
      <c r="Q65" s="193" t="str">
        <f>IF(OR(
    AND(COUNTIF(Bugs!A:A,B65)&gt;0,ISNUMBER(SEARCH("x",INDEX(Bugs!C:C,MATCH(B65,Bugs!A:A,0))))),
    AND(COUNTIF(Bugs!B:B,B65)&gt;0,ISNUMBER(SEARCH("x",INDEX(Bugs!C:C,MATCH(B65,Bugs!B:B,0))))),
    AND(COUNTIF(Bugs!A:A,B65)&gt;0,ISNUMBER(SEARCH("x",INDEX(Bugs!D:D,MATCH(B65,Bugs!A:A,0))))),
    AND(COUNTIF(Bugs!B:B,B65)&gt;0,ISNUMBER(SEARCH("x",INDEX(Bugs!D:D,MATCH(B65,Bugs!B:B,0)))))
),"Y","")</f>
        <v/>
      </c>
      <c r="R65">
        <f ca="1">IF(OR(ISNUMBER(MATCH(L65,MasterData!$D$3:$D$18,0)),ISNUMBER(MATCH(L65,MasterData!$C$3:$C$18,0))),
    DATEDIF(E65,I65,"d"),
    DATEDIF(E65,TODAY(),"d"))</f>
        <v>8</v>
      </c>
      <c r="S65">
        <f t="shared" ca="1" si="0"/>
        <v>0</v>
      </c>
      <c r="T65">
        <f t="shared" ca="1" si="1"/>
        <v>1</v>
      </c>
      <c r="U65">
        <f t="shared" ca="1" si="2"/>
        <v>0</v>
      </c>
    </row>
    <row r="66" spans="1:21" x14ac:dyDescent="0.35">
      <c r="A66">
        <v>6000136806</v>
      </c>
      <c r="B66" t="s">
        <v>230</v>
      </c>
      <c r="C66" t="s">
        <v>230</v>
      </c>
      <c r="D66" s="34" t="s">
        <v>251</v>
      </c>
      <c r="E66" s="1">
        <v>45755</v>
      </c>
      <c r="F66" s="1"/>
      <c r="G66" t="s">
        <v>400</v>
      </c>
      <c r="H66" t="s">
        <v>401</v>
      </c>
      <c r="I66" s="1">
        <v>45789</v>
      </c>
      <c r="J66" t="s">
        <v>201</v>
      </c>
      <c r="K66" t="s">
        <v>241</v>
      </c>
      <c r="L66" t="s">
        <v>171</v>
      </c>
      <c r="M66" t="s">
        <v>402</v>
      </c>
      <c r="N66" t="s">
        <v>237</v>
      </c>
      <c r="O66" t="s">
        <v>230</v>
      </c>
      <c r="P66" s="193" t="str">
        <f>IF(OR(AND(A66&lt;&gt;"",COUNTIF(Bugs!B:B,A66)&gt;0),AND(B66&lt;&gt;"",COUNTIF(Bugs!A:A,B66)&gt;0)),"Y","")</f>
        <v/>
      </c>
      <c r="Q66" s="193" t="str">
        <f>IF(OR(
    AND(COUNTIF(Bugs!A:A,B66)&gt;0,ISNUMBER(SEARCH("x",INDEX(Bugs!C:C,MATCH(B66,Bugs!A:A,0))))),
    AND(COUNTIF(Bugs!B:B,B66)&gt;0,ISNUMBER(SEARCH("x",INDEX(Bugs!C:C,MATCH(B66,Bugs!B:B,0))))),
    AND(COUNTIF(Bugs!A:A,B66)&gt;0,ISNUMBER(SEARCH("x",INDEX(Bugs!D:D,MATCH(B66,Bugs!A:A,0))))),
    AND(COUNTIF(Bugs!B:B,B66)&gt;0,ISNUMBER(SEARCH("x",INDEX(Bugs!D:D,MATCH(B66,Bugs!B:B,0)))))
),"Y","")</f>
        <v/>
      </c>
      <c r="R66">
        <f ca="1">IF(OR(ISNUMBER(MATCH(L66,MasterData!$D$3:$D$18,0)),ISNUMBER(MATCH(L66,MasterData!$C$3:$C$18,0))),
    DATEDIF(E66,I66,"d"),
    DATEDIF(E66,TODAY(),"d"))</f>
        <v>34</v>
      </c>
      <c r="S66">
        <f t="shared" ca="1" si="0"/>
        <v>0</v>
      </c>
      <c r="T66">
        <f t="shared" ca="1" si="1"/>
        <v>0</v>
      </c>
      <c r="U66">
        <f t="shared" ca="1" si="2"/>
        <v>1</v>
      </c>
    </row>
    <row r="67" spans="1:21" x14ac:dyDescent="0.35">
      <c r="A67">
        <v>6000136916</v>
      </c>
      <c r="B67" t="s">
        <v>403</v>
      </c>
      <c r="C67" t="s">
        <v>230</v>
      </c>
      <c r="D67" s="34" t="s">
        <v>254</v>
      </c>
      <c r="E67" s="1">
        <v>45756</v>
      </c>
      <c r="F67" s="1"/>
      <c r="G67" t="s">
        <v>357</v>
      </c>
      <c r="H67" t="s">
        <v>245</v>
      </c>
      <c r="I67" s="1">
        <v>45764</v>
      </c>
      <c r="J67" t="s">
        <v>234</v>
      </c>
      <c r="K67" t="s">
        <v>241</v>
      </c>
      <c r="L67" t="s">
        <v>171</v>
      </c>
      <c r="M67" t="s">
        <v>404</v>
      </c>
      <c r="N67" t="s">
        <v>237</v>
      </c>
      <c r="O67" t="s">
        <v>230</v>
      </c>
      <c r="P67" s="193" t="str">
        <f>IF(OR(AND(A67&lt;&gt;"",COUNTIF(Bugs!B:B,A67)&gt;0),AND(B67&lt;&gt;"",COUNTIF(Bugs!A:A,B67)&gt;0)),"Y","")</f>
        <v/>
      </c>
      <c r="Q67" s="193" t="str">
        <f>IF(OR(
    AND(COUNTIF(Bugs!A:A,B67)&gt;0,ISNUMBER(SEARCH("x",INDEX(Bugs!C:C,MATCH(B67,Bugs!A:A,0))))),
    AND(COUNTIF(Bugs!B:B,B67)&gt;0,ISNUMBER(SEARCH("x",INDEX(Bugs!C:C,MATCH(B67,Bugs!B:B,0))))),
    AND(COUNTIF(Bugs!A:A,B67)&gt;0,ISNUMBER(SEARCH("x",INDEX(Bugs!D:D,MATCH(B67,Bugs!A:A,0))))),
    AND(COUNTIF(Bugs!B:B,B67)&gt;0,ISNUMBER(SEARCH("x",INDEX(Bugs!D:D,MATCH(B67,Bugs!B:B,0)))))
),"Y","")</f>
        <v/>
      </c>
      <c r="R67">
        <f ca="1">IF(OR(ISNUMBER(MATCH(L67,MasterData!$D$3:$D$18,0)),ISNUMBER(MATCH(L67,MasterData!$C$3:$C$18,0))),
    DATEDIF(E67,I67,"d"),
    DATEDIF(E67,TODAY(),"d"))</f>
        <v>8</v>
      </c>
      <c r="S67">
        <f t="shared" ref="S67:S130" ca="1" si="3">IF(AND($R67&gt;=0,$R67&lt;=7),1,0)</f>
        <v>0</v>
      </c>
      <c r="T67">
        <f t="shared" ref="T67:T130" ca="1" si="4">IF(AND($R67&gt;7,R67&lt;=30),1,0)</f>
        <v>1</v>
      </c>
      <c r="U67">
        <f t="shared" ref="U67:U130" ca="1" si="5">IF($R67&gt;30,1,0)</f>
        <v>0</v>
      </c>
    </row>
    <row r="68" spans="1:21" x14ac:dyDescent="0.35">
      <c r="A68">
        <v>6000137097</v>
      </c>
      <c r="B68" t="s">
        <v>405</v>
      </c>
      <c r="C68" t="s">
        <v>230</v>
      </c>
      <c r="D68" s="34" t="s">
        <v>251</v>
      </c>
      <c r="E68" s="1">
        <v>45757</v>
      </c>
      <c r="F68" s="1"/>
      <c r="G68" t="s">
        <v>406</v>
      </c>
      <c r="H68" t="s">
        <v>233</v>
      </c>
      <c r="I68" s="1">
        <v>45765</v>
      </c>
      <c r="J68" t="s">
        <v>234</v>
      </c>
      <c r="K68" t="s">
        <v>235</v>
      </c>
      <c r="L68" t="s">
        <v>171</v>
      </c>
      <c r="M68" t="s">
        <v>407</v>
      </c>
      <c r="N68" t="s">
        <v>237</v>
      </c>
      <c r="O68" t="s">
        <v>230</v>
      </c>
      <c r="P68" s="193" t="str">
        <f>IF(OR(AND(A68&lt;&gt;"",COUNTIF(Bugs!B:B,A68)&gt;0),AND(B68&lt;&gt;"",COUNTIF(Bugs!A:A,B68)&gt;0)),"Y","")</f>
        <v/>
      </c>
      <c r="Q68" s="193" t="str">
        <f>IF(OR(
    AND(COUNTIF(Bugs!A:A,B68)&gt;0,ISNUMBER(SEARCH("x",INDEX(Bugs!C:C,MATCH(B68,Bugs!A:A,0))))),
    AND(COUNTIF(Bugs!B:B,B68)&gt;0,ISNUMBER(SEARCH("x",INDEX(Bugs!C:C,MATCH(B68,Bugs!B:B,0))))),
    AND(COUNTIF(Bugs!A:A,B68)&gt;0,ISNUMBER(SEARCH("x",INDEX(Bugs!D:D,MATCH(B68,Bugs!A:A,0))))),
    AND(COUNTIF(Bugs!B:B,B68)&gt;0,ISNUMBER(SEARCH("x",INDEX(Bugs!D:D,MATCH(B68,Bugs!B:B,0)))))
),"Y","")</f>
        <v/>
      </c>
      <c r="R68">
        <f ca="1">IF(OR(ISNUMBER(MATCH(L68,MasterData!$D$3:$D$18,0)),ISNUMBER(MATCH(L68,MasterData!$C$3:$C$18,0))),
    DATEDIF(E68,I68,"d"),
    DATEDIF(E68,TODAY(),"d"))</f>
        <v>8</v>
      </c>
      <c r="S68">
        <f t="shared" ca="1" si="3"/>
        <v>0</v>
      </c>
      <c r="T68">
        <f t="shared" ca="1" si="4"/>
        <v>1</v>
      </c>
      <c r="U68">
        <f t="shared" ca="1" si="5"/>
        <v>0</v>
      </c>
    </row>
    <row r="69" spans="1:21" x14ac:dyDescent="0.35">
      <c r="A69">
        <v>6000137324</v>
      </c>
      <c r="B69" t="s">
        <v>408</v>
      </c>
      <c r="C69" t="s">
        <v>230</v>
      </c>
      <c r="D69" s="34" t="s">
        <v>274</v>
      </c>
      <c r="E69" s="1">
        <v>45761</v>
      </c>
      <c r="F69" s="1"/>
      <c r="G69" t="s">
        <v>380</v>
      </c>
      <c r="H69" t="s">
        <v>233</v>
      </c>
      <c r="I69" s="1">
        <v>45771</v>
      </c>
      <c r="J69" t="s">
        <v>234</v>
      </c>
      <c r="K69" t="s">
        <v>347</v>
      </c>
      <c r="L69" t="s">
        <v>171</v>
      </c>
      <c r="M69" t="s">
        <v>409</v>
      </c>
      <c r="N69" t="s">
        <v>237</v>
      </c>
      <c r="O69" t="s">
        <v>230</v>
      </c>
      <c r="P69" s="193" t="str">
        <f>IF(OR(AND(A69&lt;&gt;"",COUNTIF(Bugs!B:B,A69)&gt;0),AND(B69&lt;&gt;"",COUNTIF(Bugs!A:A,B69)&gt;0)),"Y","")</f>
        <v/>
      </c>
      <c r="Q69" s="193" t="str">
        <f>IF(OR(
    AND(COUNTIF(Bugs!A:A,B69)&gt;0,ISNUMBER(SEARCH("x",INDEX(Bugs!C:C,MATCH(B69,Bugs!A:A,0))))),
    AND(COUNTIF(Bugs!B:B,B69)&gt;0,ISNUMBER(SEARCH("x",INDEX(Bugs!C:C,MATCH(B69,Bugs!B:B,0))))),
    AND(COUNTIF(Bugs!A:A,B69)&gt;0,ISNUMBER(SEARCH("x",INDEX(Bugs!D:D,MATCH(B69,Bugs!A:A,0))))),
    AND(COUNTIF(Bugs!B:B,B69)&gt;0,ISNUMBER(SEARCH("x",INDEX(Bugs!D:D,MATCH(B69,Bugs!B:B,0)))))
),"Y","")</f>
        <v/>
      </c>
      <c r="R69">
        <f ca="1">IF(OR(ISNUMBER(MATCH(L69,MasterData!$D$3:$D$18,0)),ISNUMBER(MATCH(L69,MasterData!$C$3:$C$18,0))),
    DATEDIF(E69,I69,"d"),
    DATEDIF(E69,TODAY(),"d"))</f>
        <v>10</v>
      </c>
      <c r="S69">
        <f t="shared" ca="1" si="3"/>
        <v>0</v>
      </c>
      <c r="T69">
        <f t="shared" ca="1" si="4"/>
        <v>1</v>
      </c>
      <c r="U69">
        <f t="shared" ca="1" si="5"/>
        <v>0</v>
      </c>
    </row>
    <row r="70" spans="1:21" x14ac:dyDescent="0.35">
      <c r="A70">
        <v>6000137341</v>
      </c>
      <c r="B70" t="s">
        <v>410</v>
      </c>
      <c r="C70" t="s">
        <v>230</v>
      </c>
      <c r="D70" s="34" t="s">
        <v>251</v>
      </c>
      <c r="E70" s="1">
        <v>45761</v>
      </c>
      <c r="F70" s="1"/>
      <c r="G70" t="s">
        <v>411</v>
      </c>
      <c r="H70" t="s">
        <v>245</v>
      </c>
      <c r="I70" s="1">
        <v>45768</v>
      </c>
      <c r="J70" t="s">
        <v>234</v>
      </c>
      <c r="K70" t="s">
        <v>235</v>
      </c>
      <c r="L70" t="s">
        <v>171</v>
      </c>
      <c r="M70" t="s">
        <v>412</v>
      </c>
      <c r="N70" t="s">
        <v>237</v>
      </c>
      <c r="O70" t="s">
        <v>230</v>
      </c>
      <c r="P70" s="193" t="str">
        <f>IF(OR(AND(A70&lt;&gt;"",COUNTIF(Bugs!B:B,A70)&gt;0),AND(B70&lt;&gt;"",COUNTIF(Bugs!A:A,B70)&gt;0)),"Y","")</f>
        <v/>
      </c>
      <c r="Q70" s="193" t="str">
        <f>IF(OR(
    AND(COUNTIF(Bugs!A:A,B70)&gt;0,ISNUMBER(SEARCH("x",INDEX(Bugs!C:C,MATCH(B70,Bugs!A:A,0))))),
    AND(COUNTIF(Bugs!B:B,B70)&gt;0,ISNUMBER(SEARCH("x",INDEX(Bugs!C:C,MATCH(B70,Bugs!B:B,0))))),
    AND(COUNTIF(Bugs!A:A,B70)&gt;0,ISNUMBER(SEARCH("x",INDEX(Bugs!D:D,MATCH(B70,Bugs!A:A,0))))),
    AND(COUNTIF(Bugs!B:B,B70)&gt;0,ISNUMBER(SEARCH("x",INDEX(Bugs!D:D,MATCH(B70,Bugs!B:B,0)))))
),"Y","")</f>
        <v/>
      </c>
      <c r="R70">
        <f ca="1">IF(OR(ISNUMBER(MATCH(L70,MasterData!$D$3:$D$18,0)),ISNUMBER(MATCH(L70,MasterData!$C$3:$C$18,0))),
    DATEDIF(E70,I70,"d"),
    DATEDIF(E70,TODAY(),"d"))</f>
        <v>7</v>
      </c>
      <c r="S70">
        <f t="shared" ca="1" si="3"/>
        <v>1</v>
      </c>
      <c r="T70">
        <f t="shared" ca="1" si="4"/>
        <v>0</v>
      </c>
      <c r="U70">
        <f t="shared" ca="1" si="5"/>
        <v>0</v>
      </c>
    </row>
    <row r="71" spans="1:21" x14ac:dyDescent="0.35">
      <c r="A71">
        <v>6000137533</v>
      </c>
      <c r="B71" t="s">
        <v>230</v>
      </c>
      <c r="C71" t="s">
        <v>230</v>
      </c>
      <c r="D71" s="34" t="s">
        <v>413</v>
      </c>
      <c r="E71" s="1">
        <v>45762</v>
      </c>
      <c r="F71" s="1"/>
      <c r="G71" t="s">
        <v>400</v>
      </c>
      <c r="H71" t="s">
        <v>245</v>
      </c>
      <c r="I71" s="1">
        <v>45782</v>
      </c>
      <c r="J71" t="s">
        <v>201</v>
      </c>
      <c r="K71" t="s">
        <v>241</v>
      </c>
      <c r="L71" t="s">
        <v>171</v>
      </c>
      <c r="M71" t="s">
        <v>414</v>
      </c>
      <c r="N71" t="s">
        <v>237</v>
      </c>
      <c r="O71" t="s">
        <v>230</v>
      </c>
      <c r="P71" s="193" t="str">
        <f>IF(OR(AND(A71&lt;&gt;"",COUNTIF(Bugs!B:B,A71)&gt;0),AND(B71&lt;&gt;"",COUNTIF(Bugs!A:A,B71)&gt;0)),"Y","")</f>
        <v/>
      </c>
      <c r="Q71" s="193" t="str">
        <f>IF(OR(
    AND(COUNTIF(Bugs!A:A,B71)&gt;0,ISNUMBER(SEARCH("x",INDEX(Bugs!C:C,MATCH(B71,Bugs!A:A,0))))),
    AND(COUNTIF(Bugs!B:B,B71)&gt;0,ISNUMBER(SEARCH("x",INDEX(Bugs!C:C,MATCH(B71,Bugs!B:B,0))))),
    AND(COUNTIF(Bugs!A:A,B71)&gt;0,ISNUMBER(SEARCH("x",INDEX(Bugs!D:D,MATCH(B71,Bugs!A:A,0))))),
    AND(COUNTIF(Bugs!B:B,B71)&gt;0,ISNUMBER(SEARCH("x",INDEX(Bugs!D:D,MATCH(B71,Bugs!B:B,0)))))
),"Y","")</f>
        <v/>
      </c>
      <c r="R71">
        <f ca="1">IF(OR(ISNUMBER(MATCH(L71,MasterData!$D$3:$D$18,0)),ISNUMBER(MATCH(L71,MasterData!$C$3:$C$18,0))),
    DATEDIF(E71,I71,"d"),
    DATEDIF(E71,TODAY(),"d"))</f>
        <v>20</v>
      </c>
      <c r="S71">
        <f t="shared" ca="1" si="3"/>
        <v>0</v>
      </c>
      <c r="T71">
        <f t="shared" ca="1" si="4"/>
        <v>1</v>
      </c>
      <c r="U71">
        <f t="shared" ca="1" si="5"/>
        <v>0</v>
      </c>
    </row>
    <row r="72" spans="1:21" x14ac:dyDescent="0.35">
      <c r="A72">
        <v>6000137544</v>
      </c>
      <c r="B72" t="s">
        <v>415</v>
      </c>
      <c r="C72" t="s">
        <v>230</v>
      </c>
      <c r="D72" s="34" t="s">
        <v>247</v>
      </c>
      <c r="E72" s="1">
        <v>45762</v>
      </c>
      <c r="F72" s="1"/>
      <c r="G72" t="s">
        <v>268</v>
      </c>
      <c r="H72" t="s">
        <v>233</v>
      </c>
      <c r="I72" s="1">
        <v>45821</v>
      </c>
      <c r="J72" t="s">
        <v>234</v>
      </c>
      <c r="K72" t="s">
        <v>235</v>
      </c>
      <c r="L72" t="s">
        <v>171</v>
      </c>
      <c r="M72" t="s">
        <v>416</v>
      </c>
      <c r="N72" t="s">
        <v>237</v>
      </c>
      <c r="O72" t="s">
        <v>230</v>
      </c>
      <c r="P72" s="193" t="str">
        <f>IF(OR(AND(A72&lt;&gt;"",COUNTIF(Bugs!B:B,A72)&gt;0),AND(B72&lt;&gt;"",COUNTIF(Bugs!A:A,B72)&gt;0)),"Y","")</f>
        <v/>
      </c>
      <c r="Q72" s="193" t="str">
        <f>IF(OR(
    AND(COUNTIF(Bugs!A:A,B72)&gt;0,ISNUMBER(SEARCH("x",INDEX(Bugs!C:C,MATCH(B72,Bugs!A:A,0))))),
    AND(COUNTIF(Bugs!B:B,B72)&gt;0,ISNUMBER(SEARCH("x",INDEX(Bugs!C:C,MATCH(B72,Bugs!B:B,0))))),
    AND(COUNTIF(Bugs!A:A,B72)&gt;0,ISNUMBER(SEARCH("x",INDEX(Bugs!D:D,MATCH(B72,Bugs!A:A,0))))),
    AND(COUNTIF(Bugs!B:B,B72)&gt;0,ISNUMBER(SEARCH("x",INDEX(Bugs!D:D,MATCH(B72,Bugs!B:B,0)))))
),"Y","")</f>
        <v/>
      </c>
      <c r="R72">
        <f ca="1">IF(OR(ISNUMBER(MATCH(L72,MasterData!$D$3:$D$18,0)),ISNUMBER(MATCH(L72,MasterData!$C$3:$C$18,0))),
    DATEDIF(E72,I72,"d"),
    DATEDIF(E72,TODAY(),"d"))</f>
        <v>59</v>
      </c>
      <c r="S72">
        <f t="shared" ca="1" si="3"/>
        <v>0</v>
      </c>
      <c r="T72">
        <f t="shared" ca="1" si="4"/>
        <v>0</v>
      </c>
      <c r="U72">
        <f t="shared" ca="1" si="5"/>
        <v>1</v>
      </c>
    </row>
    <row r="73" spans="1:21" x14ac:dyDescent="0.35">
      <c r="A73">
        <v>6000137636</v>
      </c>
      <c r="B73" t="s">
        <v>417</v>
      </c>
      <c r="C73" t="s">
        <v>230</v>
      </c>
      <c r="D73" s="34" t="s">
        <v>274</v>
      </c>
      <c r="E73" s="1">
        <v>45763</v>
      </c>
      <c r="F73" s="1"/>
      <c r="G73" t="s">
        <v>321</v>
      </c>
      <c r="H73" t="s">
        <v>240</v>
      </c>
      <c r="I73" s="1">
        <v>45782</v>
      </c>
      <c r="J73" t="s">
        <v>234</v>
      </c>
      <c r="K73" t="s">
        <v>347</v>
      </c>
      <c r="L73" t="s">
        <v>171</v>
      </c>
      <c r="M73" t="s">
        <v>418</v>
      </c>
      <c r="N73" t="s">
        <v>237</v>
      </c>
      <c r="O73" t="s">
        <v>230</v>
      </c>
      <c r="P73" s="193" t="str">
        <f>IF(OR(AND(A73&lt;&gt;"",COUNTIF(Bugs!B:B,A73)&gt;0),AND(B73&lt;&gt;"",COUNTIF(Bugs!A:A,B73)&gt;0)),"Y","")</f>
        <v/>
      </c>
      <c r="Q73" s="193" t="str">
        <f>IF(OR(
    AND(COUNTIF(Bugs!A:A,B73)&gt;0,ISNUMBER(SEARCH("x",INDEX(Bugs!C:C,MATCH(B73,Bugs!A:A,0))))),
    AND(COUNTIF(Bugs!B:B,B73)&gt;0,ISNUMBER(SEARCH("x",INDEX(Bugs!C:C,MATCH(B73,Bugs!B:B,0))))),
    AND(COUNTIF(Bugs!A:A,B73)&gt;0,ISNUMBER(SEARCH("x",INDEX(Bugs!D:D,MATCH(B73,Bugs!A:A,0))))),
    AND(COUNTIF(Bugs!B:B,B73)&gt;0,ISNUMBER(SEARCH("x",INDEX(Bugs!D:D,MATCH(B73,Bugs!B:B,0)))))
),"Y","")</f>
        <v/>
      </c>
      <c r="R73">
        <f ca="1">IF(OR(ISNUMBER(MATCH(L73,MasterData!$D$3:$D$18,0)),ISNUMBER(MATCH(L73,MasterData!$C$3:$C$18,0))),
    DATEDIF(E73,I73,"d"),
    DATEDIF(E73,TODAY(),"d"))</f>
        <v>19</v>
      </c>
      <c r="S73">
        <f t="shared" ca="1" si="3"/>
        <v>0</v>
      </c>
      <c r="T73">
        <f t="shared" ca="1" si="4"/>
        <v>1</v>
      </c>
      <c r="U73">
        <f t="shared" ca="1" si="5"/>
        <v>0</v>
      </c>
    </row>
    <row r="74" spans="1:21" x14ac:dyDescent="0.35">
      <c r="A74">
        <v>6000137924</v>
      </c>
      <c r="B74" t="s">
        <v>419</v>
      </c>
      <c r="C74" t="s">
        <v>230</v>
      </c>
      <c r="D74" s="34" t="s">
        <v>231</v>
      </c>
      <c r="E74" s="1">
        <v>45769</v>
      </c>
      <c r="F74" s="1"/>
      <c r="G74" t="s">
        <v>420</v>
      </c>
      <c r="H74" t="s">
        <v>240</v>
      </c>
      <c r="I74" s="1">
        <v>45782</v>
      </c>
      <c r="J74" t="s">
        <v>234</v>
      </c>
      <c r="K74" t="s">
        <v>235</v>
      </c>
      <c r="L74" t="s">
        <v>171</v>
      </c>
      <c r="M74" t="s">
        <v>421</v>
      </c>
      <c r="N74" t="s">
        <v>237</v>
      </c>
      <c r="O74" t="s">
        <v>230</v>
      </c>
      <c r="P74" s="193" t="str">
        <f>IF(OR(AND(A74&lt;&gt;"",COUNTIF(Bugs!B:B,A74)&gt;0),AND(B74&lt;&gt;"",COUNTIF(Bugs!A:A,B74)&gt;0)),"Y","")</f>
        <v/>
      </c>
      <c r="Q74" s="193" t="str">
        <f>IF(OR(
    AND(COUNTIF(Bugs!A:A,B74)&gt;0,ISNUMBER(SEARCH("x",INDEX(Bugs!C:C,MATCH(B74,Bugs!A:A,0))))),
    AND(COUNTIF(Bugs!B:B,B74)&gt;0,ISNUMBER(SEARCH("x",INDEX(Bugs!C:C,MATCH(B74,Bugs!B:B,0))))),
    AND(COUNTIF(Bugs!A:A,B74)&gt;0,ISNUMBER(SEARCH("x",INDEX(Bugs!D:D,MATCH(B74,Bugs!A:A,0))))),
    AND(COUNTIF(Bugs!B:B,B74)&gt;0,ISNUMBER(SEARCH("x",INDEX(Bugs!D:D,MATCH(B74,Bugs!B:B,0)))))
),"Y","")</f>
        <v/>
      </c>
      <c r="R74">
        <f ca="1">IF(OR(ISNUMBER(MATCH(L74,MasterData!$D$3:$D$18,0)),ISNUMBER(MATCH(L74,MasterData!$C$3:$C$18,0))),
    DATEDIF(E74,I74,"d"),
    DATEDIF(E74,TODAY(),"d"))</f>
        <v>13</v>
      </c>
      <c r="S74">
        <f t="shared" ca="1" si="3"/>
        <v>0</v>
      </c>
      <c r="T74">
        <f t="shared" ca="1" si="4"/>
        <v>1</v>
      </c>
      <c r="U74">
        <f t="shared" ca="1" si="5"/>
        <v>0</v>
      </c>
    </row>
    <row r="75" spans="1:21" x14ac:dyDescent="0.35">
      <c r="A75">
        <v>6000138263</v>
      </c>
      <c r="B75" t="s">
        <v>230</v>
      </c>
      <c r="C75" t="s">
        <v>230</v>
      </c>
      <c r="D75" s="34" t="s">
        <v>274</v>
      </c>
      <c r="E75" s="1">
        <v>45771</v>
      </c>
      <c r="F75" s="1"/>
      <c r="G75" t="s">
        <v>422</v>
      </c>
      <c r="H75" t="s">
        <v>245</v>
      </c>
      <c r="I75" s="1">
        <v>45850</v>
      </c>
      <c r="J75" t="s">
        <v>201</v>
      </c>
      <c r="K75" t="s">
        <v>241</v>
      </c>
      <c r="L75" t="s">
        <v>171</v>
      </c>
      <c r="M75" t="s">
        <v>423</v>
      </c>
      <c r="N75" t="s">
        <v>237</v>
      </c>
      <c r="O75" t="s">
        <v>230</v>
      </c>
      <c r="P75" s="193" t="str">
        <f>IF(OR(AND(A75&lt;&gt;"",COUNTIF(Bugs!B:B,A75)&gt;0),AND(B75&lt;&gt;"",COUNTIF(Bugs!A:A,B75)&gt;0)),"Y","")</f>
        <v/>
      </c>
      <c r="Q75" s="193" t="str">
        <f>IF(OR(
    AND(COUNTIF(Bugs!A:A,B75)&gt;0,ISNUMBER(SEARCH("x",INDEX(Bugs!C:C,MATCH(B75,Bugs!A:A,0))))),
    AND(COUNTIF(Bugs!B:B,B75)&gt;0,ISNUMBER(SEARCH("x",INDEX(Bugs!C:C,MATCH(B75,Bugs!B:B,0))))),
    AND(COUNTIF(Bugs!A:A,B75)&gt;0,ISNUMBER(SEARCH("x",INDEX(Bugs!D:D,MATCH(B75,Bugs!A:A,0))))),
    AND(COUNTIF(Bugs!B:B,B75)&gt;0,ISNUMBER(SEARCH("x",INDEX(Bugs!D:D,MATCH(B75,Bugs!B:B,0)))))
),"Y","")</f>
        <v/>
      </c>
      <c r="R75">
        <f ca="1">IF(OR(ISNUMBER(MATCH(L75,MasterData!$D$3:$D$18,0)),ISNUMBER(MATCH(L75,MasterData!$C$3:$C$18,0))),
    DATEDIF(E75,I75,"d"),
    DATEDIF(E75,TODAY(),"d"))</f>
        <v>79</v>
      </c>
      <c r="S75">
        <f t="shared" ca="1" si="3"/>
        <v>0</v>
      </c>
      <c r="T75">
        <f t="shared" ca="1" si="4"/>
        <v>0</v>
      </c>
      <c r="U75">
        <f t="shared" ca="1" si="5"/>
        <v>1</v>
      </c>
    </row>
    <row r="76" spans="1:21" x14ac:dyDescent="0.35">
      <c r="A76">
        <v>6000138316</v>
      </c>
      <c r="B76" t="s">
        <v>424</v>
      </c>
      <c r="C76" t="s">
        <v>230</v>
      </c>
      <c r="D76" s="34" t="s">
        <v>254</v>
      </c>
      <c r="E76" s="1">
        <v>45772</v>
      </c>
      <c r="F76" s="1"/>
      <c r="G76" t="s">
        <v>357</v>
      </c>
      <c r="H76" t="s">
        <v>245</v>
      </c>
      <c r="I76" s="1">
        <v>45779</v>
      </c>
      <c r="J76" t="s">
        <v>234</v>
      </c>
      <c r="K76" t="s">
        <v>241</v>
      </c>
      <c r="L76" t="s">
        <v>171</v>
      </c>
      <c r="M76" t="s">
        <v>425</v>
      </c>
      <c r="N76" t="s">
        <v>237</v>
      </c>
      <c r="O76" t="s">
        <v>230</v>
      </c>
      <c r="P76" s="193" t="str">
        <f>IF(OR(AND(A76&lt;&gt;"",COUNTIF(Bugs!B:B,A76)&gt;0),AND(B76&lt;&gt;"",COUNTIF(Bugs!A:A,B76)&gt;0)),"Y","")</f>
        <v/>
      </c>
      <c r="Q76" s="193" t="str">
        <f>IF(OR(
    AND(COUNTIF(Bugs!A:A,B76)&gt;0,ISNUMBER(SEARCH("x",INDEX(Bugs!C:C,MATCH(B76,Bugs!A:A,0))))),
    AND(COUNTIF(Bugs!B:B,B76)&gt;0,ISNUMBER(SEARCH("x",INDEX(Bugs!C:C,MATCH(B76,Bugs!B:B,0))))),
    AND(COUNTIF(Bugs!A:A,B76)&gt;0,ISNUMBER(SEARCH("x",INDEX(Bugs!D:D,MATCH(B76,Bugs!A:A,0))))),
    AND(COUNTIF(Bugs!B:B,B76)&gt;0,ISNUMBER(SEARCH("x",INDEX(Bugs!D:D,MATCH(B76,Bugs!B:B,0)))))
),"Y","")</f>
        <v/>
      </c>
      <c r="R76">
        <f ca="1">IF(OR(ISNUMBER(MATCH(L76,MasterData!$D$3:$D$18,0)),ISNUMBER(MATCH(L76,MasterData!$C$3:$C$18,0))),
    DATEDIF(E76,I76,"d"),
    DATEDIF(E76,TODAY(),"d"))</f>
        <v>7</v>
      </c>
      <c r="S76">
        <f t="shared" ca="1" si="3"/>
        <v>1</v>
      </c>
      <c r="T76">
        <f t="shared" ca="1" si="4"/>
        <v>0</v>
      </c>
      <c r="U76">
        <f t="shared" ca="1" si="5"/>
        <v>0</v>
      </c>
    </row>
    <row r="77" spans="1:21" x14ac:dyDescent="0.35">
      <c r="A77">
        <v>6000138428</v>
      </c>
      <c r="B77" t="s">
        <v>426</v>
      </c>
      <c r="C77" t="s">
        <v>230</v>
      </c>
      <c r="D77" s="34" t="s">
        <v>254</v>
      </c>
      <c r="E77" s="1">
        <v>45772</v>
      </c>
      <c r="F77" s="1"/>
      <c r="G77" t="s">
        <v>357</v>
      </c>
      <c r="H77" t="s">
        <v>233</v>
      </c>
      <c r="I77" s="1">
        <v>45848</v>
      </c>
      <c r="J77" t="s">
        <v>234</v>
      </c>
      <c r="K77" t="s">
        <v>235</v>
      </c>
      <c r="L77" t="s">
        <v>171</v>
      </c>
      <c r="M77" t="s">
        <v>427</v>
      </c>
      <c r="N77" t="s">
        <v>237</v>
      </c>
      <c r="O77" t="s">
        <v>230</v>
      </c>
      <c r="P77" s="193" t="str">
        <f>IF(OR(AND(A77&lt;&gt;"",COUNTIF(Bugs!B:B,A77)&gt;0),AND(B77&lt;&gt;"",COUNTIF(Bugs!A:A,B77)&gt;0)),"Y","")</f>
        <v/>
      </c>
      <c r="Q77" s="193" t="str">
        <f>IF(OR(
    AND(COUNTIF(Bugs!A:A,B77)&gt;0,ISNUMBER(SEARCH("x",INDEX(Bugs!C:C,MATCH(B77,Bugs!A:A,0))))),
    AND(COUNTIF(Bugs!B:B,B77)&gt;0,ISNUMBER(SEARCH("x",INDEX(Bugs!C:C,MATCH(B77,Bugs!B:B,0))))),
    AND(COUNTIF(Bugs!A:A,B77)&gt;0,ISNUMBER(SEARCH("x",INDEX(Bugs!D:D,MATCH(B77,Bugs!A:A,0))))),
    AND(COUNTIF(Bugs!B:B,B77)&gt;0,ISNUMBER(SEARCH("x",INDEX(Bugs!D:D,MATCH(B77,Bugs!B:B,0)))))
),"Y","")</f>
        <v/>
      </c>
      <c r="R77">
        <f ca="1">IF(OR(ISNUMBER(MATCH(L77,MasterData!$D$3:$D$18,0)),ISNUMBER(MATCH(L77,MasterData!$C$3:$C$18,0))),
    DATEDIF(E77,I77,"d"),
    DATEDIF(E77,TODAY(),"d"))</f>
        <v>76</v>
      </c>
      <c r="S77">
        <f t="shared" ca="1" si="3"/>
        <v>0</v>
      </c>
      <c r="T77">
        <f t="shared" ca="1" si="4"/>
        <v>0</v>
      </c>
      <c r="U77">
        <f t="shared" ca="1" si="5"/>
        <v>1</v>
      </c>
    </row>
    <row r="78" spans="1:21" x14ac:dyDescent="0.35">
      <c r="A78">
        <v>6000138437</v>
      </c>
      <c r="B78" t="s">
        <v>428</v>
      </c>
      <c r="C78" t="s">
        <v>230</v>
      </c>
      <c r="D78" s="34" t="s">
        <v>254</v>
      </c>
      <c r="E78" s="1">
        <v>45772</v>
      </c>
      <c r="F78" s="1"/>
      <c r="G78" t="s">
        <v>357</v>
      </c>
      <c r="H78" t="s">
        <v>245</v>
      </c>
      <c r="I78" s="1">
        <v>45845</v>
      </c>
      <c r="J78" t="s">
        <v>234</v>
      </c>
      <c r="K78" t="s">
        <v>241</v>
      </c>
      <c r="L78" t="s">
        <v>171</v>
      </c>
      <c r="M78" t="s">
        <v>429</v>
      </c>
      <c r="N78" t="s">
        <v>237</v>
      </c>
      <c r="O78" t="s">
        <v>230</v>
      </c>
      <c r="P78" s="193" t="str">
        <f>IF(OR(AND(A78&lt;&gt;"",COUNTIF(Bugs!B:B,A78)&gt;0),AND(B78&lt;&gt;"",COUNTIF(Bugs!A:A,B78)&gt;0)),"Y","")</f>
        <v/>
      </c>
      <c r="Q78" s="193" t="str">
        <f>IF(OR(
    AND(COUNTIF(Bugs!A:A,B78)&gt;0,ISNUMBER(SEARCH("x",INDEX(Bugs!C:C,MATCH(B78,Bugs!A:A,0))))),
    AND(COUNTIF(Bugs!B:B,B78)&gt;0,ISNUMBER(SEARCH("x",INDEX(Bugs!C:C,MATCH(B78,Bugs!B:B,0))))),
    AND(COUNTIF(Bugs!A:A,B78)&gt;0,ISNUMBER(SEARCH("x",INDEX(Bugs!D:D,MATCH(B78,Bugs!A:A,0))))),
    AND(COUNTIF(Bugs!B:B,B78)&gt;0,ISNUMBER(SEARCH("x",INDEX(Bugs!D:D,MATCH(B78,Bugs!B:B,0)))))
),"Y","")</f>
        <v/>
      </c>
      <c r="R78">
        <f ca="1">IF(OR(ISNUMBER(MATCH(L78,MasterData!$D$3:$D$18,0)),ISNUMBER(MATCH(L78,MasterData!$C$3:$C$18,0))),
    DATEDIF(E78,I78,"d"),
    DATEDIF(E78,TODAY(),"d"))</f>
        <v>73</v>
      </c>
      <c r="S78">
        <f t="shared" ca="1" si="3"/>
        <v>0</v>
      </c>
      <c r="T78">
        <f t="shared" ca="1" si="4"/>
        <v>0</v>
      </c>
      <c r="U78">
        <f t="shared" ca="1" si="5"/>
        <v>1</v>
      </c>
    </row>
    <row r="79" spans="1:21" x14ac:dyDescent="0.35">
      <c r="A79">
        <v>6000138440</v>
      </c>
      <c r="B79" t="s">
        <v>430</v>
      </c>
      <c r="C79" t="s">
        <v>230</v>
      </c>
      <c r="D79" s="34" t="s">
        <v>254</v>
      </c>
      <c r="E79" s="1">
        <v>45772</v>
      </c>
      <c r="F79" s="1"/>
      <c r="G79" t="s">
        <v>357</v>
      </c>
      <c r="H79" t="s">
        <v>245</v>
      </c>
      <c r="I79" s="1">
        <v>45786</v>
      </c>
      <c r="J79" t="s">
        <v>234</v>
      </c>
      <c r="K79" t="s">
        <v>235</v>
      </c>
      <c r="L79" t="s">
        <v>171</v>
      </c>
      <c r="M79" t="s">
        <v>431</v>
      </c>
      <c r="N79" t="s">
        <v>237</v>
      </c>
      <c r="O79" t="s">
        <v>230</v>
      </c>
      <c r="P79" s="193" t="str">
        <f>IF(OR(AND(A79&lt;&gt;"",COUNTIF(Bugs!B:B,A79)&gt;0),AND(B79&lt;&gt;"",COUNTIF(Bugs!A:A,B79)&gt;0)),"Y","")</f>
        <v/>
      </c>
      <c r="Q79" s="193" t="str">
        <f>IF(OR(
    AND(COUNTIF(Bugs!A:A,B79)&gt;0,ISNUMBER(SEARCH("x",INDEX(Bugs!C:C,MATCH(B79,Bugs!A:A,0))))),
    AND(COUNTIF(Bugs!B:B,B79)&gt;0,ISNUMBER(SEARCH("x",INDEX(Bugs!C:C,MATCH(B79,Bugs!B:B,0))))),
    AND(COUNTIF(Bugs!A:A,B79)&gt;0,ISNUMBER(SEARCH("x",INDEX(Bugs!D:D,MATCH(B79,Bugs!A:A,0))))),
    AND(COUNTIF(Bugs!B:B,B79)&gt;0,ISNUMBER(SEARCH("x",INDEX(Bugs!D:D,MATCH(B79,Bugs!B:B,0)))))
),"Y","")</f>
        <v/>
      </c>
      <c r="R79">
        <f ca="1">IF(OR(ISNUMBER(MATCH(L79,MasterData!$D$3:$D$18,0)),ISNUMBER(MATCH(L79,MasterData!$C$3:$C$18,0))),
    DATEDIF(E79,I79,"d"),
    DATEDIF(E79,TODAY(),"d"))</f>
        <v>14</v>
      </c>
      <c r="S79">
        <f t="shared" ca="1" si="3"/>
        <v>0</v>
      </c>
      <c r="T79">
        <f t="shared" ca="1" si="4"/>
        <v>1</v>
      </c>
      <c r="U79">
        <f t="shared" ca="1" si="5"/>
        <v>0</v>
      </c>
    </row>
    <row r="80" spans="1:21" x14ac:dyDescent="0.35">
      <c r="A80">
        <v>6000138454</v>
      </c>
      <c r="B80" t="s">
        <v>637</v>
      </c>
      <c r="D80" s="34" t="s">
        <v>274</v>
      </c>
      <c r="E80" s="1">
        <v>45772</v>
      </c>
      <c r="F80" s="1"/>
      <c r="G80" t="s">
        <v>329</v>
      </c>
      <c r="H80" s="35" t="s">
        <v>638</v>
      </c>
      <c r="I80" s="1">
        <v>45854</v>
      </c>
      <c r="J80" t="s">
        <v>234</v>
      </c>
      <c r="K80" t="s">
        <v>347</v>
      </c>
      <c r="L80" t="s">
        <v>171</v>
      </c>
      <c r="M80" t="s">
        <v>639</v>
      </c>
      <c r="N80" t="s">
        <v>237</v>
      </c>
      <c r="P80" s="193" t="str">
        <f>IF(OR(AND(A80&lt;&gt;"",COUNTIF(Bugs!B:B,A80)&gt;0),AND(B80&lt;&gt;"",COUNTIF(Bugs!A:A,B80)&gt;0)),"Y","")</f>
        <v/>
      </c>
      <c r="Q80" s="193" t="str">
        <f>IF(OR(
    AND(COUNTIF(Bugs!A:A,B80)&gt;0,ISNUMBER(SEARCH("x",INDEX(Bugs!C:C,MATCH(B80,Bugs!A:A,0))))),
    AND(COUNTIF(Bugs!B:B,B80)&gt;0,ISNUMBER(SEARCH("x",INDEX(Bugs!C:C,MATCH(B80,Bugs!B:B,0))))),
    AND(COUNTIF(Bugs!A:A,B80)&gt;0,ISNUMBER(SEARCH("x",INDEX(Bugs!D:D,MATCH(B80,Bugs!A:A,0))))),
    AND(COUNTIF(Bugs!B:B,B80)&gt;0,ISNUMBER(SEARCH("x",INDEX(Bugs!D:D,MATCH(B80,Bugs!B:B,0)))))
),"Y","")</f>
        <v/>
      </c>
      <c r="R80">
        <f ca="1">IF(OR(ISNUMBER(MATCH(L80,MasterData!$D$3:$D$18,0)),ISNUMBER(MATCH(L80,MasterData!$C$3:$C$18,0))),
    DATEDIF(E80,I80,"d"),
    DATEDIF(E80,TODAY(),"d"))</f>
        <v>82</v>
      </c>
      <c r="S80">
        <f t="shared" ca="1" si="3"/>
        <v>0</v>
      </c>
      <c r="T80">
        <f t="shared" ca="1" si="4"/>
        <v>0</v>
      </c>
      <c r="U80">
        <f t="shared" ca="1" si="5"/>
        <v>1</v>
      </c>
    </row>
    <row r="81" spans="1:21" x14ac:dyDescent="0.35">
      <c r="A81">
        <v>6000138481</v>
      </c>
      <c r="B81" t="s">
        <v>432</v>
      </c>
      <c r="C81" t="s">
        <v>230</v>
      </c>
      <c r="D81" s="34" t="s">
        <v>231</v>
      </c>
      <c r="E81" s="1">
        <v>45775</v>
      </c>
      <c r="F81" s="1"/>
      <c r="G81" t="s">
        <v>300</v>
      </c>
      <c r="H81" t="s">
        <v>245</v>
      </c>
      <c r="I81" s="1">
        <v>45786</v>
      </c>
      <c r="J81" t="s">
        <v>234</v>
      </c>
      <c r="K81" t="s">
        <v>241</v>
      </c>
      <c r="L81" t="s">
        <v>171</v>
      </c>
      <c r="M81" t="s">
        <v>433</v>
      </c>
      <c r="N81" t="s">
        <v>237</v>
      </c>
      <c r="O81" t="s">
        <v>230</v>
      </c>
      <c r="P81" s="193" t="str">
        <f>IF(OR(AND(A81&lt;&gt;"",COUNTIF(Bugs!B:B,A81)&gt;0),AND(B81&lt;&gt;"",COUNTIF(Bugs!A:A,B81)&gt;0)),"Y","")</f>
        <v/>
      </c>
      <c r="Q81" s="193" t="str">
        <f>IF(OR(
    AND(COUNTIF(Bugs!A:A,B81)&gt;0,ISNUMBER(SEARCH("x",INDEX(Bugs!C:C,MATCH(B81,Bugs!A:A,0))))),
    AND(COUNTIF(Bugs!B:B,B81)&gt;0,ISNUMBER(SEARCH("x",INDEX(Bugs!C:C,MATCH(B81,Bugs!B:B,0))))),
    AND(COUNTIF(Bugs!A:A,B81)&gt;0,ISNUMBER(SEARCH("x",INDEX(Bugs!D:D,MATCH(B81,Bugs!A:A,0))))),
    AND(COUNTIF(Bugs!B:B,B81)&gt;0,ISNUMBER(SEARCH("x",INDEX(Bugs!D:D,MATCH(B81,Bugs!B:B,0)))))
),"Y","")</f>
        <v/>
      </c>
      <c r="R81">
        <f ca="1">IF(OR(ISNUMBER(MATCH(L81,MasterData!$D$3:$D$18,0)),ISNUMBER(MATCH(L81,MasterData!$C$3:$C$18,0))),
    DATEDIF(E81,I81,"d"),
    DATEDIF(E81,TODAY(),"d"))</f>
        <v>11</v>
      </c>
      <c r="S81">
        <f t="shared" ca="1" si="3"/>
        <v>0</v>
      </c>
      <c r="T81">
        <f t="shared" ca="1" si="4"/>
        <v>1</v>
      </c>
      <c r="U81">
        <f t="shared" ca="1" si="5"/>
        <v>0</v>
      </c>
    </row>
    <row r="82" spans="1:21" x14ac:dyDescent="0.35">
      <c r="A82">
        <v>6000138500</v>
      </c>
      <c r="B82" t="s">
        <v>434</v>
      </c>
      <c r="C82" t="s">
        <v>230</v>
      </c>
      <c r="D82" s="34" t="s">
        <v>254</v>
      </c>
      <c r="E82" s="1">
        <v>45775</v>
      </c>
      <c r="F82" s="1"/>
      <c r="G82" t="s">
        <v>255</v>
      </c>
      <c r="H82" t="s">
        <v>233</v>
      </c>
      <c r="I82" s="1">
        <v>45832</v>
      </c>
      <c r="J82" t="s">
        <v>234</v>
      </c>
      <c r="K82" t="s">
        <v>241</v>
      </c>
      <c r="L82" t="s">
        <v>171</v>
      </c>
      <c r="M82" t="s">
        <v>435</v>
      </c>
      <c r="N82" t="s">
        <v>237</v>
      </c>
      <c r="O82" t="s">
        <v>230</v>
      </c>
      <c r="P82" s="193" t="str">
        <f>IF(OR(AND(A82&lt;&gt;"",COUNTIF(Bugs!B:B,A82)&gt;0),AND(B82&lt;&gt;"",COUNTIF(Bugs!A:A,B82)&gt;0)),"Y","")</f>
        <v/>
      </c>
      <c r="Q82" s="193" t="str">
        <f>IF(OR(
    AND(COUNTIF(Bugs!A:A,B82)&gt;0,ISNUMBER(SEARCH("x",INDEX(Bugs!C:C,MATCH(B82,Bugs!A:A,0))))),
    AND(COUNTIF(Bugs!B:B,B82)&gt;0,ISNUMBER(SEARCH("x",INDEX(Bugs!C:C,MATCH(B82,Bugs!B:B,0))))),
    AND(COUNTIF(Bugs!A:A,B82)&gt;0,ISNUMBER(SEARCH("x",INDEX(Bugs!D:D,MATCH(B82,Bugs!A:A,0))))),
    AND(COUNTIF(Bugs!B:B,B82)&gt;0,ISNUMBER(SEARCH("x",INDEX(Bugs!D:D,MATCH(B82,Bugs!B:B,0)))))
),"Y","")</f>
        <v/>
      </c>
      <c r="R82">
        <f ca="1">IF(OR(ISNUMBER(MATCH(L82,MasterData!$D$3:$D$18,0)),ISNUMBER(MATCH(L82,MasterData!$C$3:$C$18,0))),
    DATEDIF(E82,I82,"d"),
    DATEDIF(E82,TODAY(),"d"))</f>
        <v>57</v>
      </c>
      <c r="S82">
        <f t="shared" ca="1" si="3"/>
        <v>0</v>
      </c>
      <c r="T82">
        <f t="shared" ca="1" si="4"/>
        <v>0</v>
      </c>
      <c r="U82">
        <f t="shared" ca="1" si="5"/>
        <v>1</v>
      </c>
    </row>
    <row r="83" spans="1:21" x14ac:dyDescent="0.35">
      <c r="A83">
        <v>6000138582</v>
      </c>
      <c r="B83" t="s">
        <v>436</v>
      </c>
      <c r="C83" t="s">
        <v>230</v>
      </c>
      <c r="D83" s="34" t="s">
        <v>231</v>
      </c>
      <c r="E83" s="1">
        <v>45775</v>
      </c>
      <c r="F83" s="1"/>
      <c r="G83" t="s">
        <v>293</v>
      </c>
      <c r="H83" t="s">
        <v>245</v>
      </c>
      <c r="I83" s="1">
        <v>45824</v>
      </c>
      <c r="J83" t="s">
        <v>234</v>
      </c>
      <c r="K83" t="s">
        <v>235</v>
      </c>
      <c r="L83" t="s">
        <v>171</v>
      </c>
      <c r="M83" t="s">
        <v>437</v>
      </c>
      <c r="N83" t="s">
        <v>237</v>
      </c>
      <c r="O83" t="s">
        <v>230</v>
      </c>
      <c r="P83" s="193" t="str">
        <f>IF(OR(AND(A83&lt;&gt;"",COUNTIF(Bugs!B:B,A83)&gt;0),AND(B83&lt;&gt;"",COUNTIF(Bugs!A:A,B83)&gt;0)),"Y","")</f>
        <v/>
      </c>
      <c r="Q83" s="193" t="str">
        <f>IF(OR(
    AND(COUNTIF(Bugs!A:A,B83)&gt;0,ISNUMBER(SEARCH("x",INDEX(Bugs!C:C,MATCH(B83,Bugs!A:A,0))))),
    AND(COUNTIF(Bugs!B:B,B83)&gt;0,ISNUMBER(SEARCH("x",INDEX(Bugs!C:C,MATCH(B83,Bugs!B:B,0))))),
    AND(COUNTIF(Bugs!A:A,B83)&gt;0,ISNUMBER(SEARCH("x",INDEX(Bugs!D:D,MATCH(B83,Bugs!A:A,0))))),
    AND(COUNTIF(Bugs!B:B,B83)&gt;0,ISNUMBER(SEARCH("x",INDEX(Bugs!D:D,MATCH(B83,Bugs!B:B,0)))))
),"Y","")</f>
        <v/>
      </c>
      <c r="R83">
        <f ca="1">IF(OR(ISNUMBER(MATCH(L83,MasterData!$D$3:$D$18,0)),ISNUMBER(MATCH(L83,MasterData!$C$3:$C$18,0))),
    DATEDIF(E83,I83,"d"),
    DATEDIF(E83,TODAY(),"d"))</f>
        <v>49</v>
      </c>
      <c r="S83">
        <f t="shared" ca="1" si="3"/>
        <v>0</v>
      </c>
      <c r="T83">
        <f t="shared" ca="1" si="4"/>
        <v>0</v>
      </c>
      <c r="U83">
        <f t="shared" ca="1" si="5"/>
        <v>1</v>
      </c>
    </row>
    <row r="84" spans="1:21" x14ac:dyDescent="0.35">
      <c r="A84">
        <v>6000138600</v>
      </c>
      <c r="B84" t="s">
        <v>438</v>
      </c>
      <c r="C84" t="s">
        <v>230</v>
      </c>
      <c r="D84" s="34" t="s">
        <v>274</v>
      </c>
      <c r="E84" s="1">
        <v>45775</v>
      </c>
      <c r="F84" s="1"/>
      <c r="G84" t="s">
        <v>439</v>
      </c>
      <c r="H84" t="s">
        <v>245</v>
      </c>
      <c r="I84" s="1">
        <v>45812</v>
      </c>
      <c r="J84" t="s">
        <v>234</v>
      </c>
      <c r="K84" t="s">
        <v>241</v>
      </c>
      <c r="L84" t="s">
        <v>171</v>
      </c>
      <c r="M84" t="s">
        <v>440</v>
      </c>
      <c r="N84" t="s">
        <v>237</v>
      </c>
      <c r="O84" t="s">
        <v>230</v>
      </c>
      <c r="P84" s="193" t="str">
        <f>IF(OR(AND(A84&lt;&gt;"",COUNTIF(Bugs!B:B,A84)&gt;0),AND(B84&lt;&gt;"",COUNTIF(Bugs!A:A,B84)&gt;0)),"Y","")</f>
        <v/>
      </c>
      <c r="Q84" s="193" t="str">
        <f>IF(OR(
    AND(COUNTIF(Bugs!A:A,B84)&gt;0,ISNUMBER(SEARCH("x",INDEX(Bugs!C:C,MATCH(B84,Bugs!A:A,0))))),
    AND(COUNTIF(Bugs!B:B,B84)&gt;0,ISNUMBER(SEARCH("x",INDEX(Bugs!C:C,MATCH(B84,Bugs!B:B,0))))),
    AND(COUNTIF(Bugs!A:A,B84)&gt;0,ISNUMBER(SEARCH("x",INDEX(Bugs!D:D,MATCH(B84,Bugs!A:A,0))))),
    AND(COUNTIF(Bugs!B:B,B84)&gt;0,ISNUMBER(SEARCH("x",INDEX(Bugs!D:D,MATCH(B84,Bugs!B:B,0)))))
),"Y","")</f>
        <v/>
      </c>
      <c r="R84">
        <f ca="1">IF(OR(ISNUMBER(MATCH(L84,MasterData!$D$3:$D$18,0)),ISNUMBER(MATCH(L84,MasterData!$C$3:$C$18,0))),
    DATEDIF(E84,I84,"d"),
    DATEDIF(E84,TODAY(),"d"))</f>
        <v>37</v>
      </c>
      <c r="S84">
        <f t="shared" ca="1" si="3"/>
        <v>0</v>
      </c>
      <c r="T84">
        <f t="shared" ca="1" si="4"/>
        <v>0</v>
      </c>
      <c r="U84">
        <f t="shared" ca="1" si="5"/>
        <v>1</v>
      </c>
    </row>
    <row r="85" spans="1:21" x14ac:dyDescent="0.35">
      <c r="A85">
        <v>6000138844</v>
      </c>
      <c r="B85" t="s">
        <v>441</v>
      </c>
      <c r="C85" t="s">
        <v>230</v>
      </c>
      <c r="D85" s="34" t="s">
        <v>231</v>
      </c>
      <c r="E85" s="1">
        <v>45777</v>
      </c>
      <c r="F85" s="1"/>
      <c r="G85" t="s">
        <v>300</v>
      </c>
      <c r="H85" t="s">
        <v>245</v>
      </c>
      <c r="I85" s="1">
        <v>45807</v>
      </c>
      <c r="J85" t="s">
        <v>201</v>
      </c>
      <c r="K85" t="s">
        <v>241</v>
      </c>
      <c r="L85" t="s">
        <v>171</v>
      </c>
      <c r="M85" t="s">
        <v>442</v>
      </c>
      <c r="N85" t="s">
        <v>237</v>
      </c>
      <c r="O85" t="s">
        <v>230</v>
      </c>
      <c r="P85" s="193" t="str">
        <f>IF(OR(AND(A85&lt;&gt;"",COUNTIF(Bugs!B:B,A85)&gt;0),AND(B85&lt;&gt;"",COUNTIF(Bugs!A:A,B85)&gt;0)),"Y","")</f>
        <v/>
      </c>
      <c r="Q85" s="193" t="str">
        <f>IF(OR(
    AND(COUNTIF(Bugs!A:A,B85)&gt;0,ISNUMBER(SEARCH("x",INDEX(Bugs!C:C,MATCH(B85,Bugs!A:A,0))))),
    AND(COUNTIF(Bugs!B:B,B85)&gt;0,ISNUMBER(SEARCH("x",INDEX(Bugs!C:C,MATCH(B85,Bugs!B:B,0))))),
    AND(COUNTIF(Bugs!A:A,B85)&gt;0,ISNUMBER(SEARCH("x",INDEX(Bugs!D:D,MATCH(B85,Bugs!A:A,0))))),
    AND(COUNTIF(Bugs!B:B,B85)&gt;0,ISNUMBER(SEARCH("x",INDEX(Bugs!D:D,MATCH(B85,Bugs!B:B,0)))))
),"Y","")</f>
        <v/>
      </c>
      <c r="R85">
        <f ca="1">IF(OR(ISNUMBER(MATCH(L85,MasterData!$D$3:$D$18,0)),ISNUMBER(MATCH(L85,MasterData!$C$3:$C$18,0))),
    DATEDIF(E85,I85,"d"),
    DATEDIF(E85,TODAY(),"d"))</f>
        <v>30</v>
      </c>
      <c r="S85">
        <f t="shared" ca="1" si="3"/>
        <v>0</v>
      </c>
      <c r="T85">
        <f t="shared" ca="1" si="4"/>
        <v>1</v>
      </c>
      <c r="U85">
        <f t="shared" ca="1" si="5"/>
        <v>0</v>
      </c>
    </row>
    <row r="86" spans="1:21" x14ac:dyDescent="0.35">
      <c r="A86">
        <v>6000138916</v>
      </c>
      <c r="B86" t="s">
        <v>230</v>
      </c>
      <c r="C86" t="s">
        <v>230</v>
      </c>
      <c r="D86" s="34" t="s">
        <v>231</v>
      </c>
      <c r="E86" s="1">
        <v>45779</v>
      </c>
      <c r="F86" s="1"/>
      <c r="G86" t="s">
        <v>248</v>
      </c>
      <c r="H86" t="s">
        <v>245</v>
      </c>
      <c r="I86" s="1">
        <v>45817</v>
      </c>
      <c r="J86" t="s">
        <v>201</v>
      </c>
      <c r="K86" t="s">
        <v>241</v>
      </c>
      <c r="L86" t="s">
        <v>171</v>
      </c>
      <c r="M86" t="s">
        <v>443</v>
      </c>
      <c r="N86" t="s">
        <v>237</v>
      </c>
      <c r="O86" t="s">
        <v>230</v>
      </c>
      <c r="P86" s="193" t="str">
        <f>IF(OR(AND(A86&lt;&gt;"",COUNTIF(Bugs!B:B,A86)&gt;0),AND(B86&lt;&gt;"",COUNTIF(Bugs!A:A,B86)&gt;0)),"Y","")</f>
        <v/>
      </c>
      <c r="Q86" s="193" t="str">
        <f>IF(OR(
    AND(COUNTIF(Bugs!A:A,B86)&gt;0,ISNUMBER(SEARCH("x",INDEX(Bugs!C:C,MATCH(B86,Bugs!A:A,0))))),
    AND(COUNTIF(Bugs!B:B,B86)&gt;0,ISNUMBER(SEARCH("x",INDEX(Bugs!C:C,MATCH(B86,Bugs!B:B,0))))),
    AND(COUNTIF(Bugs!A:A,B86)&gt;0,ISNUMBER(SEARCH("x",INDEX(Bugs!D:D,MATCH(B86,Bugs!A:A,0))))),
    AND(COUNTIF(Bugs!B:B,B86)&gt;0,ISNUMBER(SEARCH("x",INDEX(Bugs!D:D,MATCH(B86,Bugs!B:B,0)))))
),"Y","")</f>
        <v/>
      </c>
      <c r="R86">
        <f ca="1">IF(OR(ISNUMBER(MATCH(L86,MasterData!$D$3:$D$18,0)),ISNUMBER(MATCH(L86,MasterData!$C$3:$C$18,0))),
    DATEDIF(E86,I86,"d"),
    DATEDIF(E86,TODAY(),"d"))</f>
        <v>38</v>
      </c>
      <c r="S86">
        <f t="shared" ca="1" si="3"/>
        <v>0</v>
      </c>
      <c r="T86">
        <f t="shared" ca="1" si="4"/>
        <v>0</v>
      </c>
      <c r="U86">
        <f t="shared" ca="1" si="5"/>
        <v>1</v>
      </c>
    </row>
    <row r="87" spans="1:21" x14ac:dyDescent="0.35">
      <c r="A87">
        <v>6000139044</v>
      </c>
      <c r="B87" t="s">
        <v>444</v>
      </c>
      <c r="C87" t="s">
        <v>230</v>
      </c>
      <c r="D87" s="34" t="s">
        <v>254</v>
      </c>
      <c r="E87" s="1">
        <v>45782</v>
      </c>
      <c r="F87" s="1"/>
      <c r="G87" t="s">
        <v>357</v>
      </c>
      <c r="H87" t="s">
        <v>233</v>
      </c>
      <c r="I87" s="1">
        <v>45805</v>
      </c>
      <c r="J87" t="s">
        <v>234</v>
      </c>
      <c r="K87" t="s">
        <v>241</v>
      </c>
      <c r="L87" t="s">
        <v>171</v>
      </c>
      <c r="M87" t="s">
        <v>445</v>
      </c>
      <c r="N87" t="s">
        <v>237</v>
      </c>
      <c r="O87" t="s">
        <v>230</v>
      </c>
      <c r="P87" s="193" t="str">
        <f>IF(OR(AND(A87&lt;&gt;"",COUNTIF(Bugs!B:B,A87)&gt;0),AND(B87&lt;&gt;"",COUNTIF(Bugs!A:A,B87)&gt;0)),"Y","")</f>
        <v/>
      </c>
      <c r="Q87" s="193" t="str">
        <f>IF(OR(
    AND(COUNTIF(Bugs!A:A,B87)&gt;0,ISNUMBER(SEARCH("x",INDEX(Bugs!C:C,MATCH(B87,Bugs!A:A,0))))),
    AND(COUNTIF(Bugs!B:B,B87)&gt;0,ISNUMBER(SEARCH("x",INDEX(Bugs!C:C,MATCH(B87,Bugs!B:B,0))))),
    AND(COUNTIF(Bugs!A:A,B87)&gt;0,ISNUMBER(SEARCH("x",INDEX(Bugs!D:D,MATCH(B87,Bugs!A:A,0))))),
    AND(COUNTIF(Bugs!B:B,B87)&gt;0,ISNUMBER(SEARCH("x",INDEX(Bugs!D:D,MATCH(B87,Bugs!B:B,0)))))
),"Y","")</f>
        <v/>
      </c>
      <c r="R87">
        <f ca="1">IF(OR(ISNUMBER(MATCH(L87,MasterData!$D$3:$D$18,0)),ISNUMBER(MATCH(L87,MasterData!$C$3:$C$18,0))),
    DATEDIF(E87,I87,"d"),
    DATEDIF(E87,TODAY(),"d"))</f>
        <v>23</v>
      </c>
      <c r="S87">
        <f t="shared" ca="1" si="3"/>
        <v>0</v>
      </c>
      <c r="T87">
        <f t="shared" ca="1" si="4"/>
        <v>1</v>
      </c>
      <c r="U87">
        <f t="shared" ca="1" si="5"/>
        <v>0</v>
      </c>
    </row>
    <row r="88" spans="1:21" x14ac:dyDescent="0.35">
      <c r="A88">
        <v>6000139205</v>
      </c>
      <c r="B88" t="s">
        <v>446</v>
      </c>
      <c r="C88" t="s">
        <v>230</v>
      </c>
      <c r="D88" s="34" t="s">
        <v>231</v>
      </c>
      <c r="E88" s="1">
        <v>45783</v>
      </c>
      <c r="F88" s="1"/>
      <c r="G88" t="s">
        <v>329</v>
      </c>
      <c r="H88" t="s">
        <v>233</v>
      </c>
      <c r="I88" s="1">
        <v>45812</v>
      </c>
      <c r="J88" t="s">
        <v>234</v>
      </c>
      <c r="K88" t="s">
        <v>235</v>
      </c>
      <c r="L88" t="s">
        <v>171</v>
      </c>
      <c r="M88" t="s">
        <v>447</v>
      </c>
      <c r="N88" t="s">
        <v>237</v>
      </c>
      <c r="O88" t="s">
        <v>230</v>
      </c>
      <c r="P88" s="193" t="str">
        <f>IF(OR(AND(A88&lt;&gt;"",COUNTIF(Bugs!B:B,A88)&gt;0),AND(B88&lt;&gt;"",COUNTIF(Bugs!A:A,B88)&gt;0)),"Y","")</f>
        <v/>
      </c>
      <c r="Q88" s="193" t="str">
        <f>IF(OR(
    AND(COUNTIF(Bugs!A:A,B88)&gt;0,ISNUMBER(SEARCH("x",INDEX(Bugs!C:C,MATCH(B88,Bugs!A:A,0))))),
    AND(COUNTIF(Bugs!B:B,B88)&gt;0,ISNUMBER(SEARCH("x",INDEX(Bugs!C:C,MATCH(B88,Bugs!B:B,0))))),
    AND(COUNTIF(Bugs!A:A,B88)&gt;0,ISNUMBER(SEARCH("x",INDEX(Bugs!D:D,MATCH(B88,Bugs!A:A,0))))),
    AND(COUNTIF(Bugs!B:B,B88)&gt;0,ISNUMBER(SEARCH("x",INDEX(Bugs!D:D,MATCH(B88,Bugs!B:B,0)))))
),"Y","")</f>
        <v/>
      </c>
      <c r="R88">
        <f ca="1">IF(OR(ISNUMBER(MATCH(L88,MasterData!$D$3:$D$18,0)),ISNUMBER(MATCH(L88,MasterData!$C$3:$C$18,0))),
    DATEDIF(E88,I88,"d"),
    DATEDIF(E88,TODAY(),"d"))</f>
        <v>29</v>
      </c>
      <c r="S88">
        <f t="shared" ca="1" si="3"/>
        <v>0</v>
      </c>
      <c r="T88">
        <f t="shared" ca="1" si="4"/>
        <v>1</v>
      </c>
      <c r="U88">
        <f t="shared" ca="1" si="5"/>
        <v>0</v>
      </c>
    </row>
    <row r="89" spans="1:21" x14ac:dyDescent="0.35">
      <c r="A89">
        <v>6000139326</v>
      </c>
      <c r="B89" t="s">
        <v>448</v>
      </c>
      <c r="C89" t="s">
        <v>230</v>
      </c>
      <c r="D89" s="34" t="s">
        <v>449</v>
      </c>
      <c r="E89" s="1">
        <v>45784</v>
      </c>
      <c r="F89" s="1"/>
      <c r="G89" t="s">
        <v>450</v>
      </c>
      <c r="H89" t="s">
        <v>245</v>
      </c>
      <c r="I89" s="1">
        <v>45791</v>
      </c>
      <c r="J89" t="s">
        <v>234</v>
      </c>
      <c r="K89" t="s">
        <v>241</v>
      </c>
      <c r="L89" t="s">
        <v>171</v>
      </c>
      <c r="M89" t="s">
        <v>451</v>
      </c>
      <c r="N89" t="s">
        <v>237</v>
      </c>
      <c r="O89" t="s">
        <v>230</v>
      </c>
      <c r="P89" s="193" t="str">
        <f>IF(OR(AND(A89&lt;&gt;"",COUNTIF(Bugs!B:B,A89)&gt;0),AND(B89&lt;&gt;"",COUNTIF(Bugs!A:A,B89)&gt;0)),"Y","")</f>
        <v/>
      </c>
      <c r="Q89" s="193" t="str">
        <f>IF(OR(
    AND(COUNTIF(Bugs!A:A,B89)&gt;0,ISNUMBER(SEARCH("x",INDEX(Bugs!C:C,MATCH(B89,Bugs!A:A,0))))),
    AND(COUNTIF(Bugs!B:B,B89)&gt;0,ISNUMBER(SEARCH("x",INDEX(Bugs!C:C,MATCH(B89,Bugs!B:B,0))))),
    AND(COUNTIF(Bugs!A:A,B89)&gt;0,ISNUMBER(SEARCH("x",INDEX(Bugs!D:D,MATCH(B89,Bugs!A:A,0))))),
    AND(COUNTIF(Bugs!B:B,B89)&gt;0,ISNUMBER(SEARCH("x",INDEX(Bugs!D:D,MATCH(B89,Bugs!B:B,0)))))
),"Y","")</f>
        <v/>
      </c>
      <c r="R89">
        <f ca="1">IF(OR(ISNUMBER(MATCH(L89,MasterData!$D$3:$D$18,0)),ISNUMBER(MATCH(L89,MasterData!$C$3:$C$18,0))),
    DATEDIF(E89,I89,"d"),
    DATEDIF(E89,TODAY(),"d"))</f>
        <v>7</v>
      </c>
      <c r="S89">
        <f t="shared" ca="1" si="3"/>
        <v>1</v>
      </c>
      <c r="T89">
        <f t="shared" ca="1" si="4"/>
        <v>0</v>
      </c>
      <c r="U89">
        <f t="shared" ca="1" si="5"/>
        <v>0</v>
      </c>
    </row>
    <row r="90" spans="1:21" x14ac:dyDescent="0.35">
      <c r="A90">
        <v>6000139329</v>
      </c>
      <c r="B90" t="s">
        <v>452</v>
      </c>
      <c r="C90" t="s">
        <v>230</v>
      </c>
      <c r="D90" s="34" t="s">
        <v>231</v>
      </c>
      <c r="E90" s="1">
        <v>45784</v>
      </c>
      <c r="F90" s="1"/>
      <c r="G90" t="s">
        <v>453</v>
      </c>
      <c r="H90" t="s">
        <v>240</v>
      </c>
      <c r="I90" s="1">
        <v>45812</v>
      </c>
      <c r="J90" t="s">
        <v>234</v>
      </c>
      <c r="K90" t="s">
        <v>235</v>
      </c>
      <c r="L90" t="s">
        <v>171</v>
      </c>
      <c r="M90" t="s">
        <v>454</v>
      </c>
      <c r="N90" t="s">
        <v>237</v>
      </c>
      <c r="O90" t="s">
        <v>230</v>
      </c>
      <c r="P90" s="193" t="str">
        <f>IF(OR(AND(A90&lt;&gt;"",COUNTIF(Bugs!B:B,A90)&gt;0),AND(B90&lt;&gt;"",COUNTIF(Bugs!A:A,B90)&gt;0)),"Y","")</f>
        <v/>
      </c>
      <c r="Q90" s="193" t="str">
        <f>IF(OR(
    AND(COUNTIF(Bugs!A:A,B90)&gt;0,ISNUMBER(SEARCH("x",INDEX(Bugs!C:C,MATCH(B90,Bugs!A:A,0))))),
    AND(COUNTIF(Bugs!B:B,B90)&gt;0,ISNUMBER(SEARCH("x",INDEX(Bugs!C:C,MATCH(B90,Bugs!B:B,0))))),
    AND(COUNTIF(Bugs!A:A,B90)&gt;0,ISNUMBER(SEARCH("x",INDEX(Bugs!D:D,MATCH(B90,Bugs!A:A,0))))),
    AND(COUNTIF(Bugs!B:B,B90)&gt;0,ISNUMBER(SEARCH("x",INDEX(Bugs!D:D,MATCH(B90,Bugs!B:B,0)))))
),"Y","")</f>
        <v/>
      </c>
      <c r="R90">
        <f ca="1">IF(OR(ISNUMBER(MATCH(L90,MasterData!$D$3:$D$18,0)),ISNUMBER(MATCH(L90,MasterData!$C$3:$C$18,0))),
    DATEDIF(E90,I90,"d"),
    DATEDIF(E90,TODAY(),"d"))</f>
        <v>28</v>
      </c>
      <c r="S90">
        <f t="shared" ca="1" si="3"/>
        <v>0</v>
      </c>
      <c r="T90">
        <f t="shared" ca="1" si="4"/>
        <v>1</v>
      </c>
      <c r="U90">
        <f t="shared" ca="1" si="5"/>
        <v>0</v>
      </c>
    </row>
    <row r="91" spans="1:21" x14ac:dyDescent="0.35">
      <c r="A91">
        <v>6000139369</v>
      </c>
      <c r="B91" t="s">
        <v>455</v>
      </c>
      <c r="C91" t="s">
        <v>230</v>
      </c>
      <c r="D91" s="34" t="s">
        <v>254</v>
      </c>
      <c r="E91" s="1">
        <v>45785</v>
      </c>
      <c r="F91" s="1"/>
      <c r="G91" t="s">
        <v>357</v>
      </c>
      <c r="H91" t="s">
        <v>233</v>
      </c>
      <c r="I91" s="1">
        <v>45870</v>
      </c>
      <c r="J91" t="s">
        <v>234</v>
      </c>
      <c r="K91" t="s">
        <v>241</v>
      </c>
      <c r="L91" t="s">
        <v>171</v>
      </c>
      <c r="M91" t="s">
        <v>458</v>
      </c>
      <c r="N91" t="s">
        <v>237</v>
      </c>
      <c r="O91" t="s">
        <v>230</v>
      </c>
      <c r="P91" s="193" t="str">
        <f>IF(OR(AND(A91&lt;&gt;"",COUNTIF(Bugs!B:B,A91)&gt;0),AND(B91&lt;&gt;"",COUNTIF(Bugs!A:A,B91)&gt;0)),"Y","")</f>
        <v/>
      </c>
      <c r="Q91" s="193" t="str">
        <f>IF(OR(
    AND(COUNTIF(Bugs!A:A,B91)&gt;0,ISNUMBER(SEARCH("x",INDEX(Bugs!C:C,MATCH(B91,Bugs!A:A,0))))),
    AND(COUNTIF(Bugs!B:B,B91)&gt;0,ISNUMBER(SEARCH("x",INDEX(Bugs!C:C,MATCH(B91,Bugs!B:B,0))))),
    AND(COUNTIF(Bugs!A:A,B91)&gt;0,ISNUMBER(SEARCH("x",INDEX(Bugs!D:D,MATCH(B91,Bugs!A:A,0))))),
    AND(COUNTIF(Bugs!B:B,B91)&gt;0,ISNUMBER(SEARCH("x",INDEX(Bugs!D:D,MATCH(B91,Bugs!B:B,0)))))
),"Y","")</f>
        <v/>
      </c>
      <c r="R91">
        <f ca="1">IF(OR(ISNUMBER(MATCH(L91,MasterData!$D$3:$D$18,0)),ISNUMBER(MATCH(L91,MasterData!$C$3:$C$18,0))),
    DATEDIF(E91,I91,"d"),
    DATEDIF(E91,TODAY(),"d"))</f>
        <v>85</v>
      </c>
      <c r="S91">
        <f t="shared" ca="1" si="3"/>
        <v>0</v>
      </c>
      <c r="T91">
        <f t="shared" ca="1" si="4"/>
        <v>0</v>
      </c>
      <c r="U91">
        <f t="shared" ca="1" si="5"/>
        <v>1</v>
      </c>
    </row>
    <row r="92" spans="1:21" x14ac:dyDescent="0.35">
      <c r="A92">
        <v>6000139374</v>
      </c>
      <c r="B92" t="s">
        <v>230</v>
      </c>
      <c r="C92" t="s">
        <v>230</v>
      </c>
      <c r="D92" s="34" t="s">
        <v>254</v>
      </c>
      <c r="E92" s="1">
        <v>45784</v>
      </c>
      <c r="F92" s="1"/>
      <c r="G92" t="s">
        <v>400</v>
      </c>
      <c r="H92" t="s">
        <v>240</v>
      </c>
      <c r="I92" s="1">
        <v>45876</v>
      </c>
      <c r="J92" t="s">
        <v>245</v>
      </c>
      <c r="K92" t="s">
        <v>241</v>
      </c>
      <c r="L92" t="s">
        <v>164</v>
      </c>
      <c r="M92" t="s">
        <v>459</v>
      </c>
      <c r="N92" t="s">
        <v>237</v>
      </c>
      <c r="O92" t="s">
        <v>230</v>
      </c>
      <c r="P92" s="193" t="str">
        <f>IF(OR(AND(A92&lt;&gt;"",COUNTIF(Bugs!B:B,A92)&gt;0),AND(B92&lt;&gt;"",COUNTIF(Bugs!A:A,B92)&gt;0)),"Y","")</f>
        <v>Y</v>
      </c>
      <c r="Q92" s="193" t="str">
        <f>IF(OR(
    AND(COUNTIF(Bugs!A:A,B92)&gt;0,ISNUMBER(SEARCH("x",INDEX(Bugs!C:C,MATCH(B92,Bugs!A:A,0))))),
    AND(COUNTIF(Bugs!B:B,B92)&gt;0,ISNUMBER(SEARCH("x",INDEX(Bugs!C:C,MATCH(B92,Bugs!B:B,0))))),
    AND(COUNTIF(Bugs!A:A,B92)&gt;0,ISNUMBER(SEARCH("x",INDEX(Bugs!D:D,MATCH(B92,Bugs!A:A,0))))),
    AND(COUNTIF(Bugs!B:B,B92)&gt;0,ISNUMBER(SEARCH("x",INDEX(Bugs!D:D,MATCH(B92,Bugs!B:B,0)))))
),"Y","")</f>
        <v/>
      </c>
      <c r="R92">
        <f ca="1">IF(OR(ISNUMBER(MATCH(L92,MasterData!$D$3:$D$18,0)),ISNUMBER(MATCH(L92,MasterData!$C$3:$C$18,0))),
    DATEDIF(E92,I92,"d"),
    DATEDIF(E92,TODAY(),"d"))</f>
        <v>223</v>
      </c>
      <c r="S92">
        <f t="shared" ca="1" si="3"/>
        <v>0</v>
      </c>
      <c r="T92">
        <f t="shared" ca="1" si="4"/>
        <v>0</v>
      </c>
      <c r="U92">
        <f t="shared" ca="1" si="5"/>
        <v>1</v>
      </c>
    </row>
    <row r="93" spans="1:21" x14ac:dyDescent="0.35">
      <c r="A93">
        <v>6000139577</v>
      </c>
      <c r="B93" t="s">
        <v>460</v>
      </c>
      <c r="C93" t="s">
        <v>230</v>
      </c>
      <c r="D93" s="34" t="s">
        <v>251</v>
      </c>
      <c r="E93" s="1">
        <v>45786</v>
      </c>
      <c r="F93" s="1"/>
      <c r="G93" t="s">
        <v>461</v>
      </c>
      <c r="H93" t="s">
        <v>233</v>
      </c>
      <c r="I93" s="1">
        <v>45793</v>
      </c>
      <c r="J93" t="s">
        <v>234</v>
      </c>
      <c r="K93" t="s">
        <v>347</v>
      </c>
      <c r="L93" t="s">
        <v>171</v>
      </c>
      <c r="M93" t="s">
        <v>462</v>
      </c>
      <c r="N93" t="s">
        <v>237</v>
      </c>
      <c r="O93" t="s">
        <v>230</v>
      </c>
      <c r="P93" s="193" t="str">
        <f>IF(OR(AND(A93&lt;&gt;"",COUNTIF(Bugs!B:B,A93)&gt;0),AND(B93&lt;&gt;"",COUNTIF(Bugs!A:A,B93)&gt;0)),"Y","")</f>
        <v/>
      </c>
      <c r="Q93" s="193" t="str">
        <f>IF(OR(
    AND(COUNTIF(Bugs!A:A,B93)&gt;0,ISNUMBER(SEARCH("x",INDEX(Bugs!C:C,MATCH(B93,Bugs!A:A,0))))),
    AND(COUNTIF(Bugs!B:B,B93)&gt;0,ISNUMBER(SEARCH("x",INDEX(Bugs!C:C,MATCH(B93,Bugs!B:B,0))))),
    AND(COUNTIF(Bugs!A:A,B93)&gt;0,ISNUMBER(SEARCH("x",INDEX(Bugs!D:D,MATCH(B93,Bugs!A:A,0))))),
    AND(COUNTIF(Bugs!B:B,B93)&gt;0,ISNUMBER(SEARCH("x",INDEX(Bugs!D:D,MATCH(B93,Bugs!B:B,0)))))
),"Y","")</f>
        <v/>
      </c>
      <c r="R93">
        <f ca="1">IF(OR(ISNUMBER(MATCH(L93,MasterData!$D$3:$D$18,0)),ISNUMBER(MATCH(L93,MasterData!$C$3:$C$18,0))),
    DATEDIF(E93,I93,"d"),
    DATEDIF(E93,TODAY(),"d"))</f>
        <v>7</v>
      </c>
      <c r="S93">
        <f t="shared" ca="1" si="3"/>
        <v>1</v>
      </c>
      <c r="T93">
        <f t="shared" ca="1" si="4"/>
        <v>0</v>
      </c>
      <c r="U93">
        <f t="shared" ca="1" si="5"/>
        <v>0</v>
      </c>
    </row>
    <row r="94" spans="1:21" x14ac:dyDescent="0.35">
      <c r="A94">
        <v>6000139584</v>
      </c>
      <c r="B94" t="s">
        <v>463</v>
      </c>
      <c r="C94" t="s">
        <v>230</v>
      </c>
      <c r="D94" s="34" t="s">
        <v>254</v>
      </c>
      <c r="E94" s="1">
        <v>45786</v>
      </c>
      <c r="F94" s="1"/>
      <c r="G94" t="s">
        <v>357</v>
      </c>
      <c r="H94" t="s">
        <v>233</v>
      </c>
      <c r="I94" s="1">
        <v>45797</v>
      </c>
      <c r="J94" t="s">
        <v>234</v>
      </c>
      <c r="K94" t="s">
        <v>241</v>
      </c>
      <c r="L94" t="s">
        <v>171</v>
      </c>
      <c r="M94" t="s">
        <v>464</v>
      </c>
      <c r="N94" t="s">
        <v>237</v>
      </c>
      <c r="O94" t="s">
        <v>230</v>
      </c>
      <c r="P94" s="193" t="str">
        <f>IF(OR(AND(A94&lt;&gt;"",COUNTIF(Bugs!B:B,A94)&gt;0),AND(B94&lt;&gt;"",COUNTIF(Bugs!A:A,B94)&gt;0)),"Y","")</f>
        <v/>
      </c>
      <c r="Q94" s="193" t="str">
        <f>IF(OR(
    AND(COUNTIF(Bugs!A:A,B94)&gt;0,ISNUMBER(SEARCH("x",INDEX(Bugs!C:C,MATCH(B94,Bugs!A:A,0))))),
    AND(COUNTIF(Bugs!B:B,B94)&gt;0,ISNUMBER(SEARCH("x",INDEX(Bugs!C:C,MATCH(B94,Bugs!B:B,0))))),
    AND(COUNTIF(Bugs!A:A,B94)&gt;0,ISNUMBER(SEARCH("x",INDEX(Bugs!D:D,MATCH(B94,Bugs!A:A,0))))),
    AND(COUNTIF(Bugs!B:B,B94)&gt;0,ISNUMBER(SEARCH("x",INDEX(Bugs!D:D,MATCH(B94,Bugs!B:B,0)))))
),"Y","")</f>
        <v/>
      </c>
      <c r="R94">
        <f ca="1">IF(OR(ISNUMBER(MATCH(L94,MasterData!$D$3:$D$18,0)),ISNUMBER(MATCH(L94,MasterData!$C$3:$C$18,0))),
    DATEDIF(E94,I94,"d"),
    DATEDIF(E94,TODAY(),"d"))</f>
        <v>11</v>
      </c>
      <c r="S94">
        <f t="shared" ca="1" si="3"/>
        <v>0</v>
      </c>
      <c r="T94">
        <f t="shared" ca="1" si="4"/>
        <v>1</v>
      </c>
      <c r="U94">
        <f t="shared" ca="1" si="5"/>
        <v>0</v>
      </c>
    </row>
    <row r="95" spans="1:21" x14ac:dyDescent="0.35">
      <c r="A95">
        <v>6000139600</v>
      </c>
      <c r="B95" t="s">
        <v>465</v>
      </c>
      <c r="C95" t="s">
        <v>230</v>
      </c>
      <c r="D95" s="34" t="s">
        <v>254</v>
      </c>
      <c r="E95" s="1">
        <v>45786</v>
      </c>
      <c r="F95" s="1"/>
      <c r="G95" t="s">
        <v>357</v>
      </c>
      <c r="H95" t="s">
        <v>240</v>
      </c>
      <c r="I95" s="1">
        <v>45811</v>
      </c>
      <c r="J95" t="s">
        <v>234</v>
      </c>
      <c r="K95" t="s">
        <v>347</v>
      </c>
      <c r="L95" t="s">
        <v>171</v>
      </c>
      <c r="M95" t="s">
        <v>466</v>
      </c>
      <c r="N95" t="s">
        <v>237</v>
      </c>
      <c r="O95" t="s">
        <v>230</v>
      </c>
      <c r="P95" s="193" t="str">
        <f>IF(OR(AND(A95&lt;&gt;"",COUNTIF(Bugs!B:B,A95)&gt;0),AND(B95&lt;&gt;"",COUNTIF(Bugs!A:A,B95)&gt;0)),"Y","")</f>
        <v/>
      </c>
      <c r="Q95" s="193" t="str">
        <f>IF(OR(
    AND(COUNTIF(Bugs!A:A,B95)&gt;0,ISNUMBER(SEARCH("x",INDEX(Bugs!C:C,MATCH(B95,Bugs!A:A,0))))),
    AND(COUNTIF(Bugs!B:B,B95)&gt;0,ISNUMBER(SEARCH("x",INDEX(Bugs!C:C,MATCH(B95,Bugs!B:B,0))))),
    AND(COUNTIF(Bugs!A:A,B95)&gt;0,ISNUMBER(SEARCH("x",INDEX(Bugs!D:D,MATCH(B95,Bugs!A:A,0))))),
    AND(COUNTIF(Bugs!B:B,B95)&gt;0,ISNUMBER(SEARCH("x",INDEX(Bugs!D:D,MATCH(B95,Bugs!B:B,0)))))
),"Y","")</f>
        <v/>
      </c>
      <c r="R95">
        <f ca="1">IF(OR(ISNUMBER(MATCH(L95,MasterData!$D$3:$D$18,0)),ISNUMBER(MATCH(L95,MasterData!$C$3:$C$18,0))),
    DATEDIF(E95,I95,"d"),
    DATEDIF(E95,TODAY(),"d"))</f>
        <v>25</v>
      </c>
      <c r="S95">
        <f t="shared" ca="1" si="3"/>
        <v>0</v>
      </c>
      <c r="T95">
        <f t="shared" ca="1" si="4"/>
        <v>1</v>
      </c>
      <c r="U95">
        <f t="shared" ca="1" si="5"/>
        <v>0</v>
      </c>
    </row>
    <row r="96" spans="1:21" x14ac:dyDescent="0.35">
      <c r="A96">
        <v>6000139702</v>
      </c>
      <c r="B96" t="s">
        <v>230</v>
      </c>
      <c r="C96" t="s">
        <v>230</v>
      </c>
      <c r="D96" s="34" t="s">
        <v>251</v>
      </c>
      <c r="E96" s="1">
        <v>45789</v>
      </c>
      <c r="F96" s="1"/>
      <c r="G96" t="s">
        <v>400</v>
      </c>
      <c r="H96" t="s">
        <v>240</v>
      </c>
      <c r="I96" s="1">
        <v>45810</v>
      </c>
      <c r="J96" t="s">
        <v>201</v>
      </c>
      <c r="K96" t="s">
        <v>347</v>
      </c>
      <c r="L96" t="s">
        <v>171</v>
      </c>
      <c r="M96" t="s">
        <v>467</v>
      </c>
      <c r="N96" t="s">
        <v>237</v>
      </c>
      <c r="O96" t="s">
        <v>230</v>
      </c>
      <c r="P96" s="193" t="str">
        <f>IF(OR(AND(A96&lt;&gt;"",COUNTIF(Bugs!B:B,A96)&gt;0),AND(B96&lt;&gt;"",COUNTIF(Bugs!A:A,B96)&gt;0)),"Y","")</f>
        <v/>
      </c>
      <c r="Q96" s="193" t="str">
        <f>IF(OR(
    AND(COUNTIF(Bugs!A:A,B96)&gt;0,ISNUMBER(SEARCH("x",INDEX(Bugs!C:C,MATCH(B96,Bugs!A:A,0))))),
    AND(COUNTIF(Bugs!B:B,B96)&gt;0,ISNUMBER(SEARCH("x",INDEX(Bugs!C:C,MATCH(B96,Bugs!B:B,0))))),
    AND(COUNTIF(Bugs!A:A,B96)&gt;0,ISNUMBER(SEARCH("x",INDEX(Bugs!D:D,MATCH(B96,Bugs!A:A,0))))),
    AND(COUNTIF(Bugs!B:B,B96)&gt;0,ISNUMBER(SEARCH("x",INDEX(Bugs!D:D,MATCH(B96,Bugs!B:B,0)))))
),"Y","")</f>
        <v/>
      </c>
      <c r="R96">
        <f ca="1">IF(OR(ISNUMBER(MATCH(L96,MasterData!$D$3:$D$18,0)),ISNUMBER(MATCH(L96,MasterData!$C$3:$C$18,0))),
    DATEDIF(E96,I96,"d"),
    DATEDIF(E96,TODAY(),"d"))</f>
        <v>21</v>
      </c>
      <c r="S96">
        <f t="shared" ca="1" si="3"/>
        <v>0</v>
      </c>
      <c r="T96">
        <f t="shared" ca="1" si="4"/>
        <v>1</v>
      </c>
      <c r="U96">
        <f t="shared" ca="1" si="5"/>
        <v>0</v>
      </c>
    </row>
    <row r="97" spans="1:21" x14ac:dyDescent="0.35">
      <c r="A97">
        <v>6000139704</v>
      </c>
      <c r="B97" t="s">
        <v>468</v>
      </c>
      <c r="C97" t="s">
        <v>230</v>
      </c>
      <c r="D97" s="34" t="s">
        <v>251</v>
      </c>
      <c r="E97" s="1">
        <v>45789</v>
      </c>
      <c r="F97" s="1"/>
      <c r="G97" t="s">
        <v>469</v>
      </c>
      <c r="H97" t="s">
        <v>245</v>
      </c>
      <c r="I97" s="1">
        <v>45797</v>
      </c>
      <c r="J97" t="s">
        <v>234</v>
      </c>
      <c r="K97" t="s">
        <v>235</v>
      </c>
      <c r="L97" t="s">
        <v>171</v>
      </c>
      <c r="M97" t="s">
        <v>470</v>
      </c>
      <c r="N97" t="s">
        <v>237</v>
      </c>
      <c r="O97" t="s">
        <v>230</v>
      </c>
      <c r="P97" s="193" t="str">
        <f>IF(OR(AND(A97&lt;&gt;"",COUNTIF(Bugs!B:B,A97)&gt;0),AND(B97&lt;&gt;"",COUNTIF(Bugs!A:A,B97)&gt;0)),"Y","")</f>
        <v/>
      </c>
      <c r="Q97" s="193" t="str">
        <f>IF(OR(
    AND(COUNTIF(Bugs!A:A,B97)&gt;0,ISNUMBER(SEARCH("x",INDEX(Bugs!C:C,MATCH(B97,Bugs!A:A,0))))),
    AND(COUNTIF(Bugs!B:B,B97)&gt;0,ISNUMBER(SEARCH("x",INDEX(Bugs!C:C,MATCH(B97,Bugs!B:B,0))))),
    AND(COUNTIF(Bugs!A:A,B97)&gt;0,ISNUMBER(SEARCH("x",INDEX(Bugs!D:D,MATCH(B97,Bugs!A:A,0))))),
    AND(COUNTIF(Bugs!B:B,B97)&gt;0,ISNUMBER(SEARCH("x",INDEX(Bugs!D:D,MATCH(B97,Bugs!B:B,0)))))
),"Y","")</f>
        <v/>
      </c>
      <c r="R97">
        <f ca="1">IF(OR(ISNUMBER(MATCH(L97,MasterData!$D$3:$D$18,0)),ISNUMBER(MATCH(L97,MasterData!$C$3:$C$18,0))),
    DATEDIF(E97,I97,"d"),
    DATEDIF(E97,TODAY(),"d"))</f>
        <v>8</v>
      </c>
      <c r="S97">
        <f t="shared" ca="1" si="3"/>
        <v>0</v>
      </c>
      <c r="T97">
        <f t="shared" ca="1" si="4"/>
        <v>1</v>
      </c>
      <c r="U97">
        <f t="shared" ca="1" si="5"/>
        <v>0</v>
      </c>
    </row>
    <row r="98" spans="1:21" x14ac:dyDescent="0.35">
      <c r="A98">
        <v>6000139963</v>
      </c>
      <c r="B98" t="s">
        <v>471</v>
      </c>
      <c r="C98" t="s">
        <v>230</v>
      </c>
      <c r="D98" s="34" t="s">
        <v>247</v>
      </c>
      <c r="E98" s="1">
        <v>45791</v>
      </c>
      <c r="F98" s="1"/>
      <c r="G98" t="s">
        <v>268</v>
      </c>
      <c r="H98" t="s">
        <v>377</v>
      </c>
      <c r="I98" s="1">
        <v>45805</v>
      </c>
      <c r="J98" t="s">
        <v>234</v>
      </c>
      <c r="K98" t="s">
        <v>347</v>
      </c>
      <c r="L98" t="s">
        <v>171</v>
      </c>
      <c r="M98" t="s">
        <v>472</v>
      </c>
      <c r="N98" t="s">
        <v>237</v>
      </c>
      <c r="O98" t="s">
        <v>230</v>
      </c>
      <c r="P98" s="193" t="str">
        <f>IF(OR(AND(A98&lt;&gt;"",COUNTIF(Bugs!B:B,A98)&gt;0),AND(B98&lt;&gt;"",COUNTIF(Bugs!A:A,B98)&gt;0)),"Y","")</f>
        <v/>
      </c>
      <c r="Q98" s="193" t="str">
        <f>IF(OR(
    AND(COUNTIF(Bugs!A:A,B98)&gt;0,ISNUMBER(SEARCH("x",INDEX(Bugs!C:C,MATCH(B98,Bugs!A:A,0))))),
    AND(COUNTIF(Bugs!B:B,B98)&gt;0,ISNUMBER(SEARCH("x",INDEX(Bugs!C:C,MATCH(B98,Bugs!B:B,0))))),
    AND(COUNTIF(Bugs!A:A,B98)&gt;0,ISNUMBER(SEARCH("x",INDEX(Bugs!D:D,MATCH(B98,Bugs!A:A,0))))),
    AND(COUNTIF(Bugs!B:B,B98)&gt;0,ISNUMBER(SEARCH("x",INDEX(Bugs!D:D,MATCH(B98,Bugs!B:B,0)))))
),"Y","")</f>
        <v/>
      </c>
      <c r="R98">
        <f ca="1">IF(OR(ISNUMBER(MATCH(L98,MasterData!$D$3:$D$18,0)),ISNUMBER(MATCH(L98,MasterData!$C$3:$C$18,0))),
    DATEDIF(E98,I98,"d"),
    DATEDIF(E98,TODAY(),"d"))</f>
        <v>14</v>
      </c>
      <c r="S98">
        <f t="shared" ca="1" si="3"/>
        <v>0</v>
      </c>
      <c r="T98">
        <f t="shared" ca="1" si="4"/>
        <v>1</v>
      </c>
      <c r="U98">
        <f t="shared" ca="1" si="5"/>
        <v>0</v>
      </c>
    </row>
    <row r="99" spans="1:21" x14ac:dyDescent="0.35">
      <c r="A99">
        <v>6000139986</v>
      </c>
      <c r="B99" t="s">
        <v>473</v>
      </c>
      <c r="C99" t="s">
        <v>230</v>
      </c>
      <c r="D99" s="34" t="s">
        <v>254</v>
      </c>
      <c r="E99" s="1">
        <v>45791</v>
      </c>
      <c r="F99" s="1"/>
      <c r="G99" t="s">
        <v>255</v>
      </c>
      <c r="H99" t="s">
        <v>240</v>
      </c>
      <c r="I99" s="1">
        <v>45805</v>
      </c>
      <c r="J99" t="s">
        <v>234</v>
      </c>
      <c r="K99" t="s">
        <v>347</v>
      </c>
      <c r="L99" t="s">
        <v>171</v>
      </c>
      <c r="M99" t="s">
        <v>474</v>
      </c>
      <c r="N99" t="s">
        <v>237</v>
      </c>
      <c r="O99" t="s">
        <v>230</v>
      </c>
      <c r="P99" s="193" t="str">
        <f>IF(OR(AND(A99&lt;&gt;"",COUNTIF(Bugs!B:B,A99)&gt;0),AND(B99&lt;&gt;"",COUNTIF(Bugs!A:A,B99)&gt;0)),"Y","")</f>
        <v/>
      </c>
      <c r="Q99" s="193" t="str">
        <f>IF(OR(
    AND(COUNTIF(Bugs!A:A,B99)&gt;0,ISNUMBER(SEARCH("x",INDEX(Bugs!C:C,MATCH(B99,Bugs!A:A,0))))),
    AND(COUNTIF(Bugs!B:B,B99)&gt;0,ISNUMBER(SEARCH("x",INDEX(Bugs!C:C,MATCH(B99,Bugs!B:B,0))))),
    AND(COUNTIF(Bugs!A:A,B99)&gt;0,ISNUMBER(SEARCH("x",INDEX(Bugs!D:D,MATCH(B99,Bugs!A:A,0))))),
    AND(COUNTIF(Bugs!B:B,B99)&gt;0,ISNUMBER(SEARCH("x",INDEX(Bugs!D:D,MATCH(B99,Bugs!B:B,0)))))
),"Y","")</f>
        <v/>
      </c>
      <c r="R99">
        <f ca="1">IF(OR(ISNUMBER(MATCH(L99,MasterData!$D$3:$D$18,0)),ISNUMBER(MATCH(L99,MasterData!$C$3:$C$18,0))),
    DATEDIF(E99,I99,"d"),
    DATEDIF(E99,TODAY(),"d"))</f>
        <v>14</v>
      </c>
      <c r="S99">
        <f t="shared" ca="1" si="3"/>
        <v>0</v>
      </c>
      <c r="T99">
        <f t="shared" ca="1" si="4"/>
        <v>1</v>
      </c>
      <c r="U99">
        <f t="shared" ca="1" si="5"/>
        <v>0</v>
      </c>
    </row>
    <row r="100" spans="1:21" x14ac:dyDescent="0.35">
      <c r="A100">
        <v>6000140063</v>
      </c>
      <c r="B100" t="s">
        <v>5</v>
      </c>
      <c r="C100" t="s">
        <v>230</v>
      </c>
      <c r="D100" s="34" t="s">
        <v>231</v>
      </c>
      <c r="E100" s="1">
        <v>45792</v>
      </c>
      <c r="F100" s="1"/>
      <c r="G100" t="s">
        <v>300</v>
      </c>
      <c r="H100" t="s">
        <v>245</v>
      </c>
      <c r="I100" s="1">
        <v>45891</v>
      </c>
      <c r="J100" t="s">
        <v>234</v>
      </c>
      <c r="K100" t="s">
        <v>241</v>
      </c>
      <c r="L100" t="s">
        <v>171</v>
      </c>
      <c r="M100" t="s">
        <v>475</v>
      </c>
      <c r="N100" t="s">
        <v>237</v>
      </c>
      <c r="O100" t="s">
        <v>230</v>
      </c>
      <c r="P100" s="193" t="str">
        <f>IF(OR(AND(A100&lt;&gt;"",COUNTIF(Bugs!B:B,A100)&gt;0),AND(B100&lt;&gt;"",COUNTIF(Bugs!A:A,B100)&gt;0)),"Y","")</f>
        <v>Y</v>
      </c>
      <c r="Q100" s="193" t="str">
        <f>IF(OR(
    AND(COUNTIF(Bugs!A:A,B100)&gt;0,ISNUMBER(SEARCH("x",INDEX(Bugs!C:C,MATCH(B100,Bugs!A:A,0))))),
    AND(COUNTIF(Bugs!B:B,B100)&gt;0,ISNUMBER(SEARCH("x",INDEX(Bugs!C:C,MATCH(B100,Bugs!B:B,0))))),
    AND(COUNTIF(Bugs!A:A,B100)&gt;0,ISNUMBER(SEARCH("x",INDEX(Bugs!D:D,MATCH(B100,Bugs!A:A,0))))),
    AND(COUNTIF(Bugs!B:B,B100)&gt;0,ISNUMBER(SEARCH("x",INDEX(Bugs!D:D,MATCH(B100,Bugs!B:B,0)))))
),"Y","")</f>
        <v/>
      </c>
      <c r="R100">
        <f ca="1">IF(OR(ISNUMBER(MATCH(L100,MasterData!$D$3:$D$18,0)),ISNUMBER(MATCH(L100,MasterData!$C$3:$C$18,0))),
    DATEDIF(E100,I100,"d"),
    DATEDIF(E100,TODAY(),"d"))</f>
        <v>99</v>
      </c>
      <c r="S100">
        <f t="shared" ca="1" si="3"/>
        <v>0</v>
      </c>
      <c r="T100">
        <f t="shared" ca="1" si="4"/>
        <v>0</v>
      </c>
      <c r="U100">
        <f t="shared" ca="1" si="5"/>
        <v>1</v>
      </c>
    </row>
    <row r="101" spans="1:21" x14ac:dyDescent="0.35">
      <c r="A101">
        <v>6000140103</v>
      </c>
      <c r="B101" t="s">
        <v>476</v>
      </c>
      <c r="C101" t="s">
        <v>230</v>
      </c>
      <c r="D101" s="34" t="s">
        <v>274</v>
      </c>
      <c r="E101" s="1">
        <v>45792</v>
      </c>
      <c r="F101" s="1"/>
      <c r="G101" t="s">
        <v>354</v>
      </c>
      <c r="H101" t="s">
        <v>240</v>
      </c>
      <c r="I101" s="1">
        <v>45800</v>
      </c>
      <c r="J101" t="s">
        <v>234</v>
      </c>
      <c r="K101" t="s">
        <v>347</v>
      </c>
      <c r="L101" t="s">
        <v>171</v>
      </c>
      <c r="M101" t="s">
        <v>477</v>
      </c>
      <c r="N101" t="s">
        <v>237</v>
      </c>
      <c r="O101" t="s">
        <v>230</v>
      </c>
      <c r="P101" s="193" t="str">
        <f>IF(OR(AND(A101&lt;&gt;"",COUNTIF(Bugs!B:B,A101)&gt;0),AND(B101&lt;&gt;"",COUNTIF(Bugs!A:A,B101)&gt;0)),"Y","")</f>
        <v/>
      </c>
      <c r="Q101" s="193" t="str">
        <f>IF(OR(
    AND(COUNTIF(Bugs!A:A,B101)&gt;0,ISNUMBER(SEARCH("x",INDEX(Bugs!C:C,MATCH(B101,Bugs!A:A,0))))),
    AND(COUNTIF(Bugs!B:B,B101)&gt;0,ISNUMBER(SEARCH("x",INDEX(Bugs!C:C,MATCH(B101,Bugs!B:B,0))))),
    AND(COUNTIF(Bugs!A:A,B101)&gt;0,ISNUMBER(SEARCH("x",INDEX(Bugs!D:D,MATCH(B101,Bugs!A:A,0))))),
    AND(COUNTIF(Bugs!B:B,B101)&gt;0,ISNUMBER(SEARCH("x",INDEX(Bugs!D:D,MATCH(B101,Bugs!B:B,0)))))
),"Y","")</f>
        <v/>
      </c>
      <c r="R101">
        <f ca="1">IF(OR(ISNUMBER(MATCH(L101,MasterData!$D$3:$D$18,0)),ISNUMBER(MATCH(L101,MasterData!$C$3:$C$18,0))),
    DATEDIF(E101,I101,"d"),
    DATEDIF(E101,TODAY(),"d"))</f>
        <v>8</v>
      </c>
      <c r="S101">
        <f t="shared" ca="1" si="3"/>
        <v>0</v>
      </c>
      <c r="T101">
        <f t="shared" ca="1" si="4"/>
        <v>1</v>
      </c>
      <c r="U101">
        <f t="shared" ca="1" si="5"/>
        <v>0</v>
      </c>
    </row>
    <row r="102" spans="1:21" x14ac:dyDescent="0.35">
      <c r="A102">
        <v>6000140225</v>
      </c>
      <c r="B102" t="s">
        <v>230</v>
      </c>
      <c r="C102" t="s">
        <v>230</v>
      </c>
      <c r="D102" s="34" t="s">
        <v>231</v>
      </c>
      <c r="E102" s="1">
        <v>45793</v>
      </c>
      <c r="F102" s="1"/>
      <c r="G102" t="s">
        <v>248</v>
      </c>
      <c r="H102" t="s">
        <v>245</v>
      </c>
      <c r="I102" s="1">
        <v>45817</v>
      </c>
      <c r="J102" t="s">
        <v>201</v>
      </c>
      <c r="K102" t="s">
        <v>241</v>
      </c>
      <c r="L102" t="s">
        <v>171</v>
      </c>
      <c r="M102" t="s">
        <v>478</v>
      </c>
      <c r="N102" t="s">
        <v>237</v>
      </c>
      <c r="O102" t="s">
        <v>230</v>
      </c>
      <c r="P102" s="193" t="str">
        <f>IF(OR(AND(A102&lt;&gt;"",COUNTIF(Bugs!B:B,A102)&gt;0),AND(B102&lt;&gt;"",COUNTIF(Bugs!A:A,B102)&gt;0)),"Y","")</f>
        <v/>
      </c>
      <c r="Q102" s="193" t="str">
        <f>IF(OR(
    AND(COUNTIF(Bugs!A:A,B102)&gt;0,ISNUMBER(SEARCH("x",INDEX(Bugs!C:C,MATCH(B102,Bugs!A:A,0))))),
    AND(COUNTIF(Bugs!B:B,B102)&gt;0,ISNUMBER(SEARCH("x",INDEX(Bugs!C:C,MATCH(B102,Bugs!B:B,0))))),
    AND(COUNTIF(Bugs!A:A,B102)&gt;0,ISNUMBER(SEARCH("x",INDEX(Bugs!D:D,MATCH(B102,Bugs!A:A,0))))),
    AND(COUNTIF(Bugs!B:B,B102)&gt;0,ISNUMBER(SEARCH("x",INDEX(Bugs!D:D,MATCH(B102,Bugs!B:B,0)))))
),"Y","")</f>
        <v/>
      </c>
      <c r="R102">
        <f ca="1">IF(OR(ISNUMBER(MATCH(L102,MasterData!$D$3:$D$18,0)),ISNUMBER(MATCH(L102,MasterData!$C$3:$C$18,0))),
    DATEDIF(E102,I102,"d"),
    DATEDIF(E102,TODAY(),"d"))</f>
        <v>24</v>
      </c>
      <c r="S102">
        <f t="shared" ca="1" si="3"/>
        <v>0</v>
      </c>
      <c r="T102">
        <f t="shared" ca="1" si="4"/>
        <v>1</v>
      </c>
      <c r="U102">
        <f t="shared" ca="1" si="5"/>
        <v>0</v>
      </c>
    </row>
    <row r="103" spans="1:21" x14ac:dyDescent="0.35">
      <c r="A103">
        <v>6000140321</v>
      </c>
      <c r="B103" t="s">
        <v>479</v>
      </c>
      <c r="C103" t="s">
        <v>230</v>
      </c>
      <c r="D103" s="34" t="s">
        <v>480</v>
      </c>
      <c r="E103" s="1">
        <v>45796</v>
      </c>
      <c r="F103" s="1"/>
      <c r="G103" t="s">
        <v>329</v>
      </c>
      <c r="H103" t="s">
        <v>240</v>
      </c>
      <c r="I103" s="1">
        <v>45805</v>
      </c>
      <c r="J103" t="s">
        <v>234</v>
      </c>
      <c r="K103" t="s">
        <v>241</v>
      </c>
      <c r="L103" t="s">
        <v>171</v>
      </c>
      <c r="M103" t="s">
        <v>481</v>
      </c>
      <c r="N103" t="s">
        <v>237</v>
      </c>
      <c r="O103" t="s">
        <v>230</v>
      </c>
      <c r="P103" s="193" t="str">
        <f>IF(OR(AND(A103&lt;&gt;"",COUNTIF(Bugs!B:B,A103)&gt;0),AND(B103&lt;&gt;"",COUNTIF(Bugs!A:A,B103)&gt;0)),"Y","")</f>
        <v/>
      </c>
      <c r="Q103" s="193" t="str">
        <f>IF(OR(
    AND(COUNTIF(Bugs!A:A,B103)&gt;0,ISNUMBER(SEARCH("x",INDEX(Bugs!C:C,MATCH(B103,Bugs!A:A,0))))),
    AND(COUNTIF(Bugs!B:B,B103)&gt;0,ISNUMBER(SEARCH("x",INDEX(Bugs!C:C,MATCH(B103,Bugs!B:B,0))))),
    AND(COUNTIF(Bugs!A:A,B103)&gt;0,ISNUMBER(SEARCH("x",INDEX(Bugs!D:D,MATCH(B103,Bugs!A:A,0))))),
    AND(COUNTIF(Bugs!B:B,B103)&gt;0,ISNUMBER(SEARCH("x",INDEX(Bugs!D:D,MATCH(B103,Bugs!B:B,0)))))
),"Y","")</f>
        <v/>
      </c>
      <c r="R103">
        <f ca="1">IF(OR(ISNUMBER(MATCH(L103,MasterData!$D$3:$D$18,0)),ISNUMBER(MATCH(L103,MasterData!$C$3:$C$18,0))),
    DATEDIF(E103,I103,"d"),
    DATEDIF(E103,TODAY(),"d"))</f>
        <v>9</v>
      </c>
      <c r="S103">
        <f t="shared" ca="1" si="3"/>
        <v>0</v>
      </c>
      <c r="T103">
        <f t="shared" ca="1" si="4"/>
        <v>1</v>
      </c>
      <c r="U103">
        <f t="shared" ca="1" si="5"/>
        <v>0</v>
      </c>
    </row>
    <row r="104" spans="1:21" x14ac:dyDescent="0.35">
      <c r="A104">
        <v>6000140327</v>
      </c>
      <c r="B104" t="s">
        <v>482</v>
      </c>
      <c r="C104" t="s">
        <v>230</v>
      </c>
      <c r="D104" s="34" t="s">
        <v>480</v>
      </c>
      <c r="E104" s="1">
        <v>45796</v>
      </c>
      <c r="F104" s="1">
        <v>45798</v>
      </c>
      <c r="G104" t="s">
        <v>329</v>
      </c>
      <c r="H104" t="s">
        <v>233</v>
      </c>
      <c r="I104" s="1">
        <v>45805</v>
      </c>
      <c r="J104" t="s">
        <v>234</v>
      </c>
      <c r="K104" t="s">
        <v>241</v>
      </c>
      <c r="L104" t="s">
        <v>171</v>
      </c>
      <c r="M104" t="s">
        <v>483</v>
      </c>
      <c r="N104" t="s">
        <v>237</v>
      </c>
      <c r="O104" t="s">
        <v>230</v>
      </c>
      <c r="P104" s="193" t="str">
        <f>IF(OR(AND(A104&lt;&gt;"",COUNTIF(Bugs!B:B,A104)&gt;0),AND(B104&lt;&gt;"",COUNTIF(Bugs!A:A,B104)&gt;0)),"Y","")</f>
        <v/>
      </c>
      <c r="Q104" s="193" t="str">
        <f>IF(OR(
    AND(COUNTIF(Bugs!A:A,B104)&gt;0,ISNUMBER(SEARCH("x",INDEX(Bugs!C:C,MATCH(B104,Bugs!A:A,0))))),
    AND(COUNTIF(Bugs!B:B,B104)&gt;0,ISNUMBER(SEARCH("x",INDEX(Bugs!C:C,MATCH(B104,Bugs!B:B,0))))),
    AND(COUNTIF(Bugs!A:A,B104)&gt;0,ISNUMBER(SEARCH("x",INDEX(Bugs!D:D,MATCH(B104,Bugs!A:A,0))))),
    AND(COUNTIF(Bugs!B:B,B104)&gt;0,ISNUMBER(SEARCH("x",INDEX(Bugs!D:D,MATCH(B104,Bugs!B:B,0)))))
),"Y","")</f>
        <v/>
      </c>
      <c r="R104">
        <f ca="1">IF(OR(ISNUMBER(MATCH(L104,MasterData!$D$3:$D$18,0)),ISNUMBER(MATCH(L104,MasterData!$C$3:$C$18,0))),
    DATEDIF(E104,I104,"d"),
    DATEDIF(E104,TODAY(),"d"))</f>
        <v>9</v>
      </c>
      <c r="S104">
        <f t="shared" ca="1" si="3"/>
        <v>0</v>
      </c>
      <c r="T104">
        <f t="shared" ca="1" si="4"/>
        <v>1</v>
      </c>
      <c r="U104">
        <f t="shared" ca="1" si="5"/>
        <v>0</v>
      </c>
    </row>
    <row r="105" spans="1:21" x14ac:dyDescent="0.35">
      <c r="A105">
        <v>6000140374</v>
      </c>
      <c r="B105" t="s">
        <v>484</v>
      </c>
      <c r="C105" t="s">
        <v>230</v>
      </c>
      <c r="D105" s="34" t="s">
        <v>254</v>
      </c>
      <c r="E105" s="1">
        <v>45796</v>
      </c>
      <c r="F105" s="1"/>
      <c r="G105" t="s">
        <v>255</v>
      </c>
      <c r="H105" t="s">
        <v>240</v>
      </c>
      <c r="I105" s="1">
        <v>45812</v>
      </c>
      <c r="J105" t="s">
        <v>234</v>
      </c>
      <c r="K105" t="s">
        <v>241</v>
      </c>
      <c r="L105" t="s">
        <v>171</v>
      </c>
      <c r="M105" t="s">
        <v>485</v>
      </c>
      <c r="N105" t="s">
        <v>237</v>
      </c>
      <c r="O105" t="s">
        <v>230</v>
      </c>
      <c r="P105" s="193" t="str">
        <f>IF(OR(AND(A105&lt;&gt;"",COUNTIF(Bugs!B:B,A105)&gt;0),AND(B105&lt;&gt;"",COUNTIF(Bugs!A:A,B105)&gt;0)),"Y","")</f>
        <v/>
      </c>
      <c r="Q105" s="193" t="str">
        <f>IF(OR(
    AND(COUNTIF(Bugs!A:A,B105)&gt;0,ISNUMBER(SEARCH("x",INDEX(Bugs!C:C,MATCH(B105,Bugs!A:A,0))))),
    AND(COUNTIF(Bugs!B:B,B105)&gt;0,ISNUMBER(SEARCH("x",INDEX(Bugs!C:C,MATCH(B105,Bugs!B:B,0))))),
    AND(COUNTIF(Bugs!A:A,B105)&gt;0,ISNUMBER(SEARCH("x",INDEX(Bugs!D:D,MATCH(B105,Bugs!A:A,0))))),
    AND(COUNTIF(Bugs!B:B,B105)&gt;0,ISNUMBER(SEARCH("x",INDEX(Bugs!D:D,MATCH(B105,Bugs!B:B,0)))))
),"Y","")</f>
        <v/>
      </c>
      <c r="R105">
        <f ca="1">IF(OR(ISNUMBER(MATCH(L105,MasterData!$D$3:$D$18,0)),ISNUMBER(MATCH(L105,MasterData!$C$3:$C$18,0))),
    DATEDIF(E105,I105,"d"),
    DATEDIF(E105,TODAY(),"d"))</f>
        <v>16</v>
      </c>
      <c r="S105">
        <f t="shared" ca="1" si="3"/>
        <v>0</v>
      </c>
      <c r="T105">
        <f t="shared" ca="1" si="4"/>
        <v>1</v>
      </c>
      <c r="U105">
        <f t="shared" ca="1" si="5"/>
        <v>0</v>
      </c>
    </row>
    <row r="106" spans="1:21" x14ac:dyDescent="0.35">
      <c r="A106">
        <v>6000140405</v>
      </c>
      <c r="B106" t="s">
        <v>230</v>
      </c>
      <c r="C106" t="s">
        <v>230</v>
      </c>
      <c r="D106" s="34" t="s">
        <v>231</v>
      </c>
      <c r="E106" s="1">
        <v>45796</v>
      </c>
      <c r="F106" s="1"/>
      <c r="G106" t="s">
        <v>248</v>
      </c>
      <c r="H106" t="s">
        <v>245</v>
      </c>
      <c r="I106" s="1">
        <v>45842</v>
      </c>
      <c r="J106" t="s">
        <v>201</v>
      </c>
      <c r="K106" t="s">
        <v>241</v>
      </c>
      <c r="L106" t="s">
        <v>171</v>
      </c>
      <c r="M106" t="s">
        <v>486</v>
      </c>
      <c r="N106" t="s">
        <v>237</v>
      </c>
      <c r="O106" t="s">
        <v>230</v>
      </c>
      <c r="P106" s="193" t="str">
        <f>IF(OR(AND(A106&lt;&gt;"",COUNTIF(Bugs!B:B,A106)&gt;0),AND(B106&lt;&gt;"",COUNTIF(Bugs!A:A,B106)&gt;0)),"Y","")</f>
        <v/>
      </c>
      <c r="Q106" s="193" t="str">
        <f>IF(OR(
    AND(COUNTIF(Bugs!A:A,B106)&gt;0,ISNUMBER(SEARCH("x",INDEX(Bugs!C:C,MATCH(B106,Bugs!A:A,0))))),
    AND(COUNTIF(Bugs!B:B,B106)&gt;0,ISNUMBER(SEARCH("x",INDEX(Bugs!C:C,MATCH(B106,Bugs!B:B,0))))),
    AND(COUNTIF(Bugs!A:A,B106)&gt;0,ISNUMBER(SEARCH("x",INDEX(Bugs!D:D,MATCH(B106,Bugs!A:A,0))))),
    AND(COUNTIF(Bugs!B:B,B106)&gt;0,ISNUMBER(SEARCH("x",INDEX(Bugs!D:D,MATCH(B106,Bugs!B:B,0)))))
),"Y","")</f>
        <v/>
      </c>
      <c r="R106">
        <f ca="1">IF(OR(ISNUMBER(MATCH(L106,MasterData!$D$3:$D$18,0)),ISNUMBER(MATCH(L106,MasterData!$C$3:$C$18,0))),
    DATEDIF(E106,I106,"d"),
    DATEDIF(E106,TODAY(),"d"))</f>
        <v>46</v>
      </c>
      <c r="S106">
        <f t="shared" ca="1" si="3"/>
        <v>0</v>
      </c>
      <c r="T106">
        <f t="shared" ca="1" si="4"/>
        <v>0</v>
      </c>
      <c r="U106">
        <f t="shared" ca="1" si="5"/>
        <v>1</v>
      </c>
    </row>
    <row r="107" spans="1:21" x14ac:dyDescent="0.35">
      <c r="A107">
        <v>6000140433</v>
      </c>
      <c r="B107" t="s">
        <v>487</v>
      </c>
      <c r="C107" t="s">
        <v>230</v>
      </c>
      <c r="D107" s="34" t="s">
        <v>231</v>
      </c>
      <c r="E107" s="1">
        <v>45796</v>
      </c>
      <c r="F107" s="1"/>
      <c r="G107" t="s">
        <v>488</v>
      </c>
      <c r="H107" t="s">
        <v>245</v>
      </c>
      <c r="I107" s="1">
        <v>45807</v>
      </c>
      <c r="J107" t="s">
        <v>234</v>
      </c>
      <c r="K107" t="s">
        <v>235</v>
      </c>
      <c r="L107" t="s">
        <v>171</v>
      </c>
      <c r="M107" t="s">
        <v>489</v>
      </c>
      <c r="N107" t="s">
        <v>237</v>
      </c>
      <c r="O107" t="s">
        <v>230</v>
      </c>
      <c r="P107" s="193" t="str">
        <f>IF(OR(AND(A107&lt;&gt;"",COUNTIF(Bugs!B:B,A107)&gt;0),AND(B107&lt;&gt;"",COUNTIF(Bugs!A:A,B107)&gt;0)),"Y","")</f>
        <v/>
      </c>
      <c r="Q107" s="193" t="str">
        <f>IF(OR(
    AND(COUNTIF(Bugs!A:A,B107)&gt;0,ISNUMBER(SEARCH("x",INDEX(Bugs!C:C,MATCH(B107,Bugs!A:A,0))))),
    AND(COUNTIF(Bugs!B:B,B107)&gt;0,ISNUMBER(SEARCH("x",INDEX(Bugs!C:C,MATCH(B107,Bugs!B:B,0))))),
    AND(COUNTIF(Bugs!A:A,B107)&gt;0,ISNUMBER(SEARCH("x",INDEX(Bugs!D:D,MATCH(B107,Bugs!A:A,0))))),
    AND(COUNTIF(Bugs!B:B,B107)&gt;0,ISNUMBER(SEARCH("x",INDEX(Bugs!D:D,MATCH(B107,Bugs!B:B,0)))))
),"Y","")</f>
        <v/>
      </c>
      <c r="R107">
        <f ca="1">IF(OR(ISNUMBER(MATCH(L107,MasterData!$D$3:$D$18,0)),ISNUMBER(MATCH(L107,MasterData!$C$3:$C$18,0))),
    DATEDIF(E107,I107,"d"),
    DATEDIF(E107,TODAY(),"d"))</f>
        <v>11</v>
      </c>
      <c r="S107">
        <f t="shared" ca="1" si="3"/>
        <v>0</v>
      </c>
      <c r="T107">
        <f t="shared" ca="1" si="4"/>
        <v>1</v>
      </c>
      <c r="U107">
        <f t="shared" ca="1" si="5"/>
        <v>0</v>
      </c>
    </row>
    <row r="108" spans="1:21" x14ac:dyDescent="0.35">
      <c r="A108">
        <v>6000140519</v>
      </c>
      <c r="B108" t="s">
        <v>490</v>
      </c>
      <c r="C108" t="s">
        <v>230</v>
      </c>
      <c r="D108" s="34" t="s">
        <v>274</v>
      </c>
      <c r="E108" s="1">
        <v>45797</v>
      </c>
      <c r="F108" s="1"/>
      <c r="G108" t="s">
        <v>275</v>
      </c>
      <c r="H108" t="s">
        <v>245</v>
      </c>
      <c r="I108" s="1">
        <v>45813</v>
      </c>
      <c r="J108" t="s">
        <v>234</v>
      </c>
      <c r="K108" t="s">
        <v>235</v>
      </c>
      <c r="L108" t="s">
        <v>171</v>
      </c>
      <c r="M108" t="s">
        <v>491</v>
      </c>
      <c r="N108" t="s">
        <v>237</v>
      </c>
      <c r="O108" t="s">
        <v>230</v>
      </c>
      <c r="P108" s="193" t="str">
        <f>IF(OR(AND(A108&lt;&gt;"",COUNTIF(Bugs!B:B,A108)&gt;0),AND(B108&lt;&gt;"",COUNTIF(Bugs!A:A,B108)&gt;0)),"Y","")</f>
        <v/>
      </c>
      <c r="Q108" s="193" t="str">
        <f>IF(OR(
    AND(COUNTIF(Bugs!A:A,B108)&gt;0,ISNUMBER(SEARCH("x",INDEX(Bugs!C:C,MATCH(B108,Bugs!A:A,0))))),
    AND(COUNTIF(Bugs!B:B,B108)&gt;0,ISNUMBER(SEARCH("x",INDEX(Bugs!C:C,MATCH(B108,Bugs!B:B,0))))),
    AND(COUNTIF(Bugs!A:A,B108)&gt;0,ISNUMBER(SEARCH("x",INDEX(Bugs!D:D,MATCH(B108,Bugs!A:A,0))))),
    AND(COUNTIF(Bugs!B:B,B108)&gt;0,ISNUMBER(SEARCH("x",INDEX(Bugs!D:D,MATCH(B108,Bugs!B:B,0)))))
),"Y","")</f>
        <v/>
      </c>
      <c r="R108">
        <f ca="1">IF(OR(ISNUMBER(MATCH(L108,MasterData!$D$3:$D$18,0)),ISNUMBER(MATCH(L108,MasterData!$C$3:$C$18,0))),
    DATEDIF(E108,I108,"d"),
    DATEDIF(E108,TODAY(),"d"))</f>
        <v>16</v>
      </c>
      <c r="S108">
        <f t="shared" ca="1" si="3"/>
        <v>0</v>
      </c>
      <c r="T108">
        <f t="shared" ca="1" si="4"/>
        <v>1</v>
      </c>
      <c r="U108">
        <f t="shared" ca="1" si="5"/>
        <v>0</v>
      </c>
    </row>
    <row r="109" spans="1:21" x14ac:dyDescent="0.35">
      <c r="A109">
        <v>6000140636</v>
      </c>
      <c r="B109" t="s">
        <v>492</v>
      </c>
      <c r="C109" t="s">
        <v>230</v>
      </c>
      <c r="D109" s="34" t="s">
        <v>274</v>
      </c>
      <c r="E109" s="1">
        <v>45797</v>
      </c>
      <c r="F109" s="1"/>
      <c r="G109" t="s">
        <v>321</v>
      </c>
      <c r="H109" t="s">
        <v>245</v>
      </c>
      <c r="I109" s="1">
        <v>45807</v>
      </c>
      <c r="J109" t="s">
        <v>234</v>
      </c>
      <c r="K109" t="s">
        <v>241</v>
      </c>
      <c r="L109" t="s">
        <v>171</v>
      </c>
      <c r="M109" t="s">
        <v>493</v>
      </c>
      <c r="N109" t="s">
        <v>237</v>
      </c>
      <c r="O109" t="s">
        <v>230</v>
      </c>
      <c r="P109" s="193" t="str">
        <f>IF(OR(AND(A109&lt;&gt;"",COUNTIF(Bugs!B:B,A109)&gt;0),AND(B109&lt;&gt;"",COUNTIF(Bugs!A:A,B109)&gt;0)),"Y","")</f>
        <v/>
      </c>
      <c r="Q109" s="193" t="str">
        <f>IF(OR(
    AND(COUNTIF(Bugs!A:A,B109)&gt;0,ISNUMBER(SEARCH("x",INDEX(Bugs!C:C,MATCH(B109,Bugs!A:A,0))))),
    AND(COUNTIF(Bugs!B:B,B109)&gt;0,ISNUMBER(SEARCH("x",INDEX(Bugs!C:C,MATCH(B109,Bugs!B:B,0))))),
    AND(COUNTIF(Bugs!A:A,B109)&gt;0,ISNUMBER(SEARCH("x",INDEX(Bugs!D:D,MATCH(B109,Bugs!A:A,0))))),
    AND(COUNTIF(Bugs!B:B,B109)&gt;0,ISNUMBER(SEARCH("x",INDEX(Bugs!D:D,MATCH(B109,Bugs!B:B,0)))))
),"Y","")</f>
        <v/>
      </c>
      <c r="R109">
        <f ca="1">IF(OR(ISNUMBER(MATCH(L109,MasterData!$D$3:$D$18,0)),ISNUMBER(MATCH(L109,MasterData!$C$3:$C$18,0))),
    DATEDIF(E109,I109,"d"),
    DATEDIF(E109,TODAY(),"d"))</f>
        <v>10</v>
      </c>
      <c r="S109">
        <f t="shared" ca="1" si="3"/>
        <v>0</v>
      </c>
      <c r="T109">
        <f t="shared" ca="1" si="4"/>
        <v>1</v>
      </c>
      <c r="U109">
        <f t="shared" ca="1" si="5"/>
        <v>0</v>
      </c>
    </row>
    <row r="110" spans="1:21" x14ac:dyDescent="0.35">
      <c r="A110">
        <v>6000140745</v>
      </c>
      <c r="B110" t="s">
        <v>494</v>
      </c>
      <c r="C110" t="s">
        <v>230</v>
      </c>
      <c r="D110" s="34" t="s">
        <v>254</v>
      </c>
      <c r="E110" s="1">
        <v>45798</v>
      </c>
      <c r="F110" s="1"/>
      <c r="G110" t="s">
        <v>357</v>
      </c>
      <c r="H110" t="s">
        <v>245</v>
      </c>
      <c r="I110" s="1">
        <v>45839</v>
      </c>
      <c r="J110" t="s">
        <v>234</v>
      </c>
      <c r="K110" t="s">
        <v>235</v>
      </c>
      <c r="L110" t="s">
        <v>171</v>
      </c>
      <c r="M110" t="s">
        <v>495</v>
      </c>
      <c r="N110" t="s">
        <v>237</v>
      </c>
      <c r="O110" t="s">
        <v>230</v>
      </c>
      <c r="P110" s="193" t="str">
        <f>IF(OR(AND(A110&lt;&gt;"",COUNTIF(Bugs!B:B,A110)&gt;0),AND(B110&lt;&gt;"",COUNTIF(Bugs!A:A,B110)&gt;0)),"Y","")</f>
        <v/>
      </c>
      <c r="Q110" s="193" t="str">
        <f>IF(OR(
    AND(COUNTIF(Bugs!A:A,B110)&gt;0,ISNUMBER(SEARCH("x",INDEX(Bugs!C:C,MATCH(B110,Bugs!A:A,0))))),
    AND(COUNTIF(Bugs!B:B,B110)&gt;0,ISNUMBER(SEARCH("x",INDEX(Bugs!C:C,MATCH(B110,Bugs!B:B,0))))),
    AND(COUNTIF(Bugs!A:A,B110)&gt;0,ISNUMBER(SEARCH("x",INDEX(Bugs!D:D,MATCH(B110,Bugs!A:A,0))))),
    AND(COUNTIF(Bugs!B:B,B110)&gt;0,ISNUMBER(SEARCH("x",INDEX(Bugs!D:D,MATCH(B110,Bugs!B:B,0)))))
),"Y","")</f>
        <v/>
      </c>
      <c r="R110">
        <f ca="1">IF(OR(ISNUMBER(MATCH(L110,MasterData!$D$3:$D$18,0)),ISNUMBER(MATCH(L110,MasterData!$C$3:$C$18,0))),
    DATEDIF(E110,I110,"d"),
    DATEDIF(E110,TODAY(),"d"))</f>
        <v>41</v>
      </c>
      <c r="S110">
        <f t="shared" ca="1" si="3"/>
        <v>0</v>
      </c>
      <c r="T110">
        <f t="shared" ca="1" si="4"/>
        <v>0</v>
      </c>
      <c r="U110">
        <f t="shared" ca="1" si="5"/>
        <v>1</v>
      </c>
    </row>
    <row r="111" spans="1:21" x14ac:dyDescent="0.35">
      <c r="A111">
        <v>6000140747</v>
      </c>
      <c r="B111" t="s">
        <v>496</v>
      </c>
      <c r="C111" t="s">
        <v>230</v>
      </c>
      <c r="D111" s="34" t="s">
        <v>247</v>
      </c>
      <c r="E111" s="1">
        <v>45798</v>
      </c>
      <c r="F111" s="1">
        <v>45804</v>
      </c>
      <c r="G111" t="s">
        <v>268</v>
      </c>
      <c r="H111" t="s">
        <v>245</v>
      </c>
      <c r="I111" s="1">
        <v>45811</v>
      </c>
      <c r="J111" t="s">
        <v>234</v>
      </c>
      <c r="K111" t="s">
        <v>241</v>
      </c>
      <c r="L111" t="s">
        <v>171</v>
      </c>
      <c r="M111" t="s">
        <v>497</v>
      </c>
      <c r="N111" t="s">
        <v>237</v>
      </c>
      <c r="O111" t="s">
        <v>230</v>
      </c>
      <c r="P111" s="193" t="str">
        <f>IF(OR(AND(A111&lt;&gt;"",COUNTIF(Bugs!B:B,A111)&gt;0),AND(B111&lt;&gt;"",COUNTIF(Bugs!A:A,B111)&gt;0)),"Y","")</f>
        <v/>
      </c>
      <c r="Q111" s="193" t="str">
        <f>IF(OR(
    AND(COUNTIF(Bugs!A:A,B111)&gt;0,ISNUMBER(SEARCH("x",INDEX(Bugs!C:C,MATCH(B111,Bugs!A:A,0))))),
    AND(COUNTIF(Bugs!B:B,B111)&gt;0,ISNUMBER(SEARCH("x",INDEX(Bugs!C:C,MATCH(B111,Bugs!B:B,0))))),
    AND(COUNTIF(Bugs!A:A,B111)&gt;0,ISNUMBER(SEARCH("x",INDEX(Bugs!D:D,MATCH(B111,Bugs!A:A,0))))),
    AND(COUNTIF(Bugs!B:B,B111)&gt;0,ISNUMBER(SEARCH("x",INDEX(Bugs!D:D,MATCH(B111,Bugs!B:B,0)))))
),"Y","")</f>
        <v/>
      </c>
      <c r="R111">
        <f ca="1">IF(OR(ISNUMBER(MATCH(L111,MasterData!$D$3:$D$18,0)),ISNUMBER(MATCH(L111,MasterData!$C$3:$C$18,0))),
    DATEDIF(E111,I111,"d"),
    DATEDIF(E111,TODAY(),"d"))</f>
        <v>13</v>
      </c>
      <c r="S111">
        <f t="shared" ca="1" si="3"/>
        <v>0</v>
      </c>
      <c r="T111">
        <f t="shared" ca="1" si="4"/>
        <v>1</v>
      </c>
      <c r="U111">
        <f t="shared" ca="1" si="5"/>
        <v>0</v>
      </c>
    </row>
    <row r="112" spans="1:21" x14ac:dyDescent="0.35">
      <c r="A112">
        <v>6000140763</v>
      </c>
      <c r="B112" t="s">
        <v>498</v>
      </c>
      <c r="C112" t="s">
        <v>230</v>
      </c>
      <c r="D112" s="34" t="s">
        <v>247</v>
      </c>
      <c r="E112" s="1">
        <v>45798</v>
      </c>
      <c r="F112" s="1">
        <v>45806</v>
      </c>
      <c r="G112" t="s">
        <v>268</v>
      </c>
      <c r="H112" t="s">
        <v>245</v>
      </c>
      <c r="I112" s="1">
        <v>45807</v>
      </c>
      <c r="J112" t="s">
        <v>234</v>
      </c>
      <c r="K112" t="s">
        <v>241</v>
      </c>
      <c r="L112" t="s">
        <v>171</v>
      </c>
      <c r="M112" t="s">
        <v>499</v>
      </c>
      <c r="N112" t="s">
        <v>237</v>
      </c>
      <c r="O112" t="s">
        <v>230</v>
      </c>
      <c r="P112" s="193" t="str">
        <f>IF(OR(AND(A112&lt;&gt;"",COUNTIF(Bugs!B:B,A112)&gt;0),AND(B112&lt;&gt;"",COUNTIF(Bugs!A:A,B112)&gt;0)),"Y","")</f>
        <v/>
      </c>
      <c r="Q112" s="193" t="str">
        <f>IF(OR(
    AND(COUNTIF(Bugs!A:A,B112)&gt;0,ISNUMBER(SEARCH("x",INDEX(Bugs!C:C,MATCH(B112,Bugs!A:A,0))))),
    AND(COUNTIF(Bugs!B:B,B112)&gt;0,ISNUMBER(SEARCH("x",INDEX(Bugs!C:C,MATCH(B112,Bugs!B:B,0))))),
    AND(COUNTIF(Bugs!A:A,B112)&gt;0,ISNUMBER(SEARCH("x",INDEX(Bugs!D:D,MATCH(B112,Bugs!A:A,0))))),
    AND(COUNTIF(Bugs!B:B,B112)&gt;0,ISNUMBER(SEARCH("x",INDEX(Bugs!D:D,MATCH(B112,Bugs!B:B,0)))))
),"Y","")</f>
        <v/>
      </c>
      <c r="R112">
        <f ca="1">IF(OR(ISNUMBER(MATCH(L112,MasterData!$D$3:$D$18,0)),ISNUMBER(MATCH(L112,MasterData!$C$3:$C$18,0))),
    DATEDIF(E112,I112,"d"),
    DATEDIF(E112,TODAY(),"d"))</f>
        <v>9</v>
      </c>
      <c r="S112">
        <f t="shared" ca="1" si="3"/>
        <v>0</v>
      </c>
      <c r="T112">
        <f t="shared" ca="1" si="4"/>
        <v>1</v>
      </c>
      <c r="U112">
        <f t="shared" ca="1" si="5"/>
        <v>0</v>
      </c>
    </row>
    <row r="113" spans="1:21" x14ac:dyDescent="0.35">
      <c r="A113">
        <v>6000140765</v>
      </c>
      <c r="B113" t="s">
        <v>500</v>
      </c>
      <c r="C113" t="s">
        <v>230</v>
      </c>
      <c r="D113" s="34" t="s">
        <v>247</v>
      </c>
      <c r="E113" s="1">
        <v>45798</v>
      </c>
      <c r="F113" s="1">
        <v>45804</v>
      </c>
      <c r="G113" t="s">
        <v>268</v>
      </c>
      <c r="H113" t="s">
        <v>245</v>
      </c>
      <c r="I113" s="1">
        <v>45813</v>
      </c>
      <c r="J113" t="s">
        <v>234</v>
      </c>
      <c r="K113" t="s">
        <v>241</v>
      </c>
      <c r="L113" t="s">
        <v>171</v>
      </c>
      <c r="M113" t="s">
        <v>501</v>
      </c>
      <c r="N113" t="s">
        <v>237</v>
      </c>
      <c r="O113" t="s">
        <v>230</v>
      </c>
      <c r="P113" s="193" t="str">
        <f>IF(OR(AND(A113&lt;&gt;"",COUNTIF(Bugs!B:B,A113)&gt;0),AND(B113&lt;&gt;"",COUNTIF(Bugs!A:A,B113)&gt;0)),"Y","")</f>
        <v/>
      </c>
      <c r="Q113" s="193" t="str">
        <f>IF(OR(
    AND(COUNTIF(Bugs!A:A,B113)&gt;0,ISNUMBER(SEARCH("x",INDEX(Bugs!C:C,MATCH(B113,Bugs!A:A,0))))),
    AND(COUNTIF(Bugs!B:B,B113)&gt;0,ISNUMBER(SEARCH("x",INDEX(Bugs!C:C,MATCH(B113,Bugs!B:B,0))))),
    AND(COUNTIF(Bugs!A:A,B113)&gt;0,ISNUMBER(SEARCH("x",INDEX(Bugs!D:D,MATCH(B113,Bugs!A:A,0))))),
    AND(COUNTIF(Bugs!B:B,B113)&gt;0,ISNUMBER(SEARCH("x",INDEX(Bugs!D:D,MATCH(B113,Bugs!B:B,0)))))
),"Y","")</f>
        <v/>
      </c>
      <c r="R113">
        <f ca="1">IF(OR(ISNUMBER(MATCH(L113,MasterData!$D$3:$D$18,0)),ISNUMBER(MATCH(L113,MasterData!$C$3:$C$18,0))),
    DATEDIF(E113,I113,"d"),
    DATEDIF(E113,TODAY(),"d"))</f>
        <v>15</v>
      </c>
      <c r="S113">
        <f t="shared" ca="1" si="3"/>
        <v>0</v>
      </c>
      <c r="T113">
        <f t="shared" ca="1" si="4"/>
        <v>1</v>
      </c>
      <c r="U113">
        <f t="shared" ca="1" si="5"/>
        <v>0</v>
      </c>
    </row>
    <row r="114" spans="1:21" x14ac:dyDescent="0.35">
      <c r="A114">
        <v>6000140809</v>
      </c>
      <c r="B114" t="s">
        <v>502</v>
      </c>
      <c r="D114" s="34" t="s">
        <v>247</v>
      </c>
      <c r="E114" s="1">
        <v>45798</v>
      </c>
      <c r="F114" s="1">
        <v>45811</v>
      </c>
      <c r="G114" t="s">
        <v>268</v>
      </c>
      <c r="H114" t="s">
        <v>503</v>
      </c>
      <c r="I114" s="1">
        <v>45824</v>
      </c>
      <c r="J114" t="s">
        <v>234</v>
      </c>
      <c r="K114" t="s">
        <v>241</v>
      </c>
      <c r="L114" t="s">
        <v>171</v>
      </c>
      <c r="M114" t="s">
        <v>504</v>
      </c>
      <c r="N114" t="s">
        <v>237</v>
      </c>
      <c r="P114" s="193" t="str">
        <f>IF(OR(AND(A114&lt;&gt;"",COUNTIF(Bugs!B:B,A114)&gt;0),AND(B114&lt;&gt;"",COUNTIF(Bugs!A:A,B114)&gt;0)),"Y","")</f>
        <v/>
      </c>
      <c r="Q114" s="193" t="str">
        <f>IF(OR(
    AND(COUNTIF(Bugs!A:A,B114)&gt;0,ISNUMBER(SEARCH("x",INDEX(Bugs!C:C,MATCH(B114,Bugs!A:A,0))))),
    AND(COUNTIF(Bugs!B:B,B114)&gt;0,ISNUMBER(SEARCH("x",INDEX(Bugs!C:C,MATCH(B114,Bugs!B:B,0))))),
    AND(COUNTIF(Bugs!A:A,B114)&gt;0,ISNUMBER(SEARCH("x",INDEX(Bugs!D:D,MATCH(B114,Bugs!A:A,0))))),
    AND(COUNTIF(Bugs!B:B,B114)&gt;0,ISNUMBER(SEARCH("x",INDEX(Bugs!D:D,MATCH(B114,Bugs!B:B,0)))))
),"Y","")</f>
        <v/>
      </c>
      <c r="R114">
        <f ca="1">IF(OR(ISNUMBER(MATCH(L114,MasterData!$D$3:$D$18,0)),ISNUMBER(MATCH(L114,MasterData!$C$3:$C$18,0))),
    DATEDIF(E114,I114,"d"),
    DATEDIF(E114,TODAY(),"d"))</f>
        <v>26</v>
      </c>
      <c r="S114">
        <f t="shared" ca="1" si="3"/>
        <v>0</v>
      </c>
      <c r="T114">
        <f t="shared" ca="1" si="4"/>
        <v>1</v>
      </c>
      <c r="U114">
        <f t="shared" ca="1" si="5"/>
        <v>0</v>
      </c>
    </row>
    <row r="115" spans="1:21" x14ac:dyDescent="0.35">
      <c r="A115">
        <v>6000140812</v>
      </c>
      <c r="B115" t="s">
        <v>505</v>
      </c>
      <c r="C115" t="s">
        <v>230</v>
      </c>
      <c r="D115" s="34" t="s">
        <v>506</v>
      </c>
      <c r="E115" s="1">
        <v>45798</v>
      </c>
      <c r="F115" s="1"/>
      <c r="G115" t="s">
        <v>507</v>
      </c>
      <c r="H115" t="s">
        <v>240</v>
      </c>
      <c r="I115" s="1">
        <v>45806</v>
      </c>
      <c r="J115" t="s">
        <v>234</v>
      </c>
      <c r="K115" t="s">
        <v>241</v>
      </c>
      <c r="L115" t="s">
        <v>171</v>
      </c>
      <c r="M115" t="s">
        <v>508</v>
      </c>
      <c r="N115" t="s">
        <v>237</v>
      </c>
      <c r="O115" t="s">
        <v>230</v>
      </c>
      <c r="P115" s="193" t="str">
        <f>IF(OR(AND(A115&lt;&gt;"",COUNTIF(Bugs!B:B,A115)&gt;0),AND(B115&lt;&gt;"",COUNTIF(Bugs!A:A,B115)&gt;0)),"Y","")</f>
        <v/>
      </c>
      <c r="Q115" s="193" t="str">
        <f>IF(OR(
    AND(COUNTIF(Bugs!A:A,B115)&gt;0,ISNUMBER(SEARCH("x",INDEX(Bugs!C:C,MATCH(B115,Bugs!A:A,0))))),
    AND(COUNTIF(Bugs!B:B,B115)&gt;0,ISNUMBER(SEARCH("x",INDEX(Bugs!C:C,MATCH(B115,Bugs!B:B,0))))),
    AND(COUNTIF(Bugs!A:A,B115)&gt;0,ISNUMBER(SEARCH("x",INDEX(Bugs!D:D,MATCH(B115,Bugs!A:A,0))))),
    AND(COUNTIF(Bugs!B:B,B115)&gt;0,ISNUMBER(SEARCH("x",INDEX(Bugs!D:D,MATCH(B115,Bugs!B:B,0)))))
),"Y","")</f>
        <v/>
      </c>
      <c r="R115">
        <f ca="1">IF(OR(ISNUMBER(MATCH(L115,MasterData!$D$3:$D$18,0)),ISNUMBER(MATCH(L115,MasterData!$C$3:$C$18,0))),
    DATEDIF(E115,I115,"d"),
    DATEDIF(E115,TODAY(),"d"))</f>
        <v>8</v>
      </c>
      <c r="S115">
        <f t="shared" ca="1" si="3"/>
        <v>0</v>
      </c>
      <c r="T115">
        <f t="shared" ca="1" si="4"/>
        <v>1</v>
      </c>
      <c r="U115">
        <f t="shared" ca="1" si="5"/>
        <v>0</v>
      </c>
    </row>
    <row r="116" spans="1:21" x14ac:dyDescent="0.35">
      <c r="A116">
        <v>6000140821</v>
      </c>
      <c r="B116" t="s">
        <v>230</v>
      </c>
      <c r="C116" t="s">
        <v>230</v>
      </c>
      <c r="D116" s="34" t="s">
        <v>251</v>
      </c>
      <c r="E116" s="1">
        <v>45798</v>
      </c>
      <c r="F116" s="1"/>
      <c r="G116" t="s">
        <v>422</v>
      </c>
      <c r="H116" t="s">
        <v>240</v>
      </c>
      <c r="I116" s="1">
        <v>45813</v>
      </c>
      <c r="J116" t="s">
        <v>201</v>
      </c>
      <c r="K116" t="s">
        <v>235</v>
      </c>
      <c r="L116" t="s">
        <v>171</v>
      </c>
      <c r="M116" t="s">
        <v>509</v>
      </c>
      <c r="N116" t="s">
        <v>237</v>
      </c>
      <c r="O116" t="s">
        <v>230</v>
      </c>
      <c r="P116" s="193" t="str">
        <f>IF(OR(AND(A116&lt;&gt;"",COUNTIF(Bugs!B:B,A116)&gt;0),AND(B116&lt;&gt;"",COUNTIF(Bugs!A:A,B116)&gt;0)),"Y","")</f>
        <v/>
      </c>
      <c r="Q116" s="193" t="str">
        <f>IF(OR(
    AND(COUNTIF(Bugs!A:A,B116)&gt;0,ISNUMBER(SEARCH("x",INDEX(Bugs!C:C,MATCH(B116,Bugs!A:A,0))))),
    AND(COUNTIF(Bugs!B:B,B116)&gt;0,ISNUMBER(SEARCH("x",INDEX(Bugs!C:C,MATCH(B116,Bugs!B:B,0))))),
    AND(COUNTIF(Bugs!A:A,B116)&gt;0,ISNUMBER(SEARCH("x",INDEX(Bugs!D:D,MATCH(B116,Bugs!A:A,0))))),
    AND(COUNTIF(Bugs!B:B,B116)&gt;0,ISNUMBER(SEARCH("x",INDEX(Bugs!D:D,MATCH(B116,Bugs!B:B,0)))))
),"Y","")</f>
        <v/>
      </c>
      <c r="R116">
        <f ca="1">IF(OR(ISNUMBER(MATCH(L116,MasterData!$D$3:$D$18,0)),ISNUMBER(MATCH(L116,MasterData!$C$3:$C$18,0))),
    DATEDIF(E116,I116,"d"),
    DATEDIF(E116,TODAY(),"d"))</f>
        <v>15</v>
      </c>
      <c r="S116">
        <f t="shared" ca="1" si="3"/>
        <v>0</v>
      </c>
      <c r="T116">
        <f t="shared" ca="1" si="4"/>
        <v>1</v>
      </c>
      <c r="U116">
        <f t="shared" ca="1" si="5"/>
        <v>0</v>
      </c>
    </row>
    <row r="117" spans="1:21" x14ac:dyDescent="0.35">
      <c r="A117">
        <v>6000140852</v>
      </c>
      <c r="B117" t="s">
        <v>510</v>
      </c>
      <c r="C117" t="s">
        <v>230</v>
      </c>
      <c r="D117" s="34" t="s">
        <v>511</v>
      </c>
      <c r="E117" s="1">
        <v>45799</v>
      </c>
      <c r="F117" s="1"/>
      <c r="G117" t="s">
        <v>512</v>
      </c>
      <c r="H117" t="s">
        <v>245</v>
      </c>
      <c r="I117" s="1">
        <v>45807</v>
      </c>
      <c r="J117" t="s">
        <v>234</v>
      </c>
      <c r="K117" t="s">
        <v>235</v>
      </c>
      <c r="L117" t="s">
        <v>171</v>
      </c>
      <c r="M117" t="s">
        <v>513</v>
      </c>
      <c r="N117" t="s">
        <v>237</v>
      </c>
      <c r="O117" t="s">
        <v>230</v>
      </c>
      <c r="P117" s="193" t="str">
        <f>IF(OR(AND(A117&lt;&gt;"",COUNTIF(Bugs!B:B,A117)&gt;0),AND(B117&lt;&gt;"",COUNTIF(Bugs!A:A,B117)&gt;0)),"Y","")</f>
        <v/>
      </c>
      <c r="Q117" s="193" t="str">
        <f>IF(OR(
    AND(COUNTIF(Bugs!A:A,B117)&gt;0,ISNUMBER(SEARCH("x",INDEX(Bugs!C:C,MATCH(B117,Bugs!A:A,0))))),
    AND(COUNTIF(Bugs!B:B,B117)&gt;0,ISNUMBER(SEARCH("x",INDEX(Bugs!C:C,MATCH(B117,Bugs!B:B,0))))),
    AND(COUNTIF(Bugs!A:A,B117)&gt;0,ISNUMBER(SEARCH("x",INDEX(Bugs!D:D,MATCH(B117,Bugs!A:A,0))))),
    AND(COUNTIF(Bugs!B:B,B117)&gt;0,ISNUMBER(SEARCH("x",INDEX(Bugs!D:D,MATCH(B117,Bugs!B:B,0)))))
),"Y","")</f>
        <v/>
      </c>
      <c r="R117">
        <f ca="1">IF(OR(ISNUMBER(MATCH(L117,MasterData!$D$3:$D$18,0)),ISNUMBER(MATCH(L117,MasterData!$C$3:$C$18,0))),
    DATEDIF(E117,I117,"d"),
    DATEDIF(E117,TODAY(),"d"))</f>
        <v>8</v>
      </c>
      <c r="S117">
        <f t="shared" ca="1" si="3"/>
        <v>0</v>
      </c>
      <c r="T117">
        <f t="shared" ca="1" si="4"/>
        <v>1</v>
      </c>
      <c r="U117">
        <f t="shared" ca="1" si="5"/>
        <v>0</v>
      </c>
    </row>
    <row r="118" spans="1:21" x14ac:dyDescent="0.35">
      <c r="A118">
        <v>6000140887</v>
      </c>
      <c r="B118" t="s">
        <v>514</v>
      </c>
      <c r="C118" t="s">
        <v>230</v>
      </c>
      <c r="D118" s="34" t="s">
        <v>254</v>
      </c>
      <c r="E118" s="1">
        <v>45799</v>
      </c>
      <c r="F118" s="1">
        <v>45803</v>
      </c>
      <c r="G118" t="s">
        <v>357</v>
      </c>
      <c r="H118" t="s">
        <v>240</v>
      </c>
      <c r="I118" s="1">
        <v>45811</v>
      </c>
      <c r="J118" t="s">
        <v>234</v>
      </c>
      <c r="K118" t="s">
        <v>241</v>
      </c>
      <c r="L118" t="s">
        <v>171</v>
      </c>
      <c r="M118" t="s">
        <v>515</v>
      </c>
      <c r="N118" t="s">
        <v>237</v>
      </c>
      <c r="O118" t="s">
        <v>230</v>
      </c>
      <c r="P118" s="193" t="str">
        <f>IF(OR(AND(A118&lt;&gt;"",COUNTIF(Bugs!B:B,A118)&gt;0),AND(B118&lt;&gt;"",COUNTIF(Bugs!A:A,B118)&gt;0)),"Y","")</f>
        <v/>
      </c>
      <c r="Q118" s="193" t="str">
        <f>IF(OR(
    AND(COUNTIF(Bugs!A:A,B118)&gt;0,ISNUMBER(SEARCH("x",INDEX(Bugs!C:C,MATCH(B118,Bugs!A:A,0))))),
    AND(COUNTIF(Bugs!B:B,B118)&gt;0,ISNUMBER(SEARCH("x",INDEX(Bugs!C:C,MATCH(B118,Bugs!B:B,0))))),
    AND(COUNTIF(Bugs!A:A,B118)&gt;0,ISNUMBER(SEARCH("x",INDEX(Bugs!D:D,MATCH(B118,Bugs!A:A,0))))),
    AND(COUNTIF(Bugs!B:B,B118)&gt;0,ISNUMBER(SEARCH("x",INDEX(Bugs!D:D,MATCH(B118,Bugs!B:B,0)))))
),"Y","")</f>
        <v/>
      </c>
      <c r="R118">
        <f ca="1">IF(OR(ISNUMBER(MATCH(L118,MasterData!$D$3:$D$18,0)),ISNUMBER(MATCH(L118,MasterData!$C$3:$C$18,0))),
    DATEDIF(E118,I118,"d"),
    DATEDIF(E118,TODAY(),"d"))</f>
        <v>12</v>
      </c>
      <c r="S118">
        <f t="shared" ca="1" si="3"/>
        <v>0</v>
      </c>
      <c r="T118">
        <f t="shared" ca="1" si="4"/>
        <v>1</v>
      </c>
      <c r="U118">
        <f t="shared" ca="1" si="5"/>
        <v>0</v>
      </c>
    </row>
    <row r="119" spans="1:21" x14ac:dyDescent="0.35">
      <c r="A119">
        <v>6000141017</v>
      </c>
      <c r="B119" t="s">
        <v>516</v>
      </c>
      <c r="C119" t="s">
        <v>230</v>
      </c>
      <c r="D119" s="34" t="s">
        <v>247</v>
      </c>
      <c r="E119" s="1">
        <v>45800</v>
      </c>
      <c r="F119" s="1"/>
      <c r="G119" t="s">
        <v>268</v>
      </c>
      <c r="H119" t="s">
        <v>230</v>
      </c>
      <c r="I119" s="1">
        <v>45847</v>
      </c>
      <c r="J119" t="s">
        <v>234</v>
      </c>
      <c r="K119" t="s">
        <v>235</v>
      </c>
      <c r="L119" t="s">
        <v>171</v>
      </c>
      <c r="M119" t="s">
        <v>517</v>
      </c>
      <c r="N119" t="s">
        <v>237</v>
      </c>
      <c r="O119" t="s">
        <v>230</v>
      </c>
      <c r="P119" s="193" t="str">
        <f>IF(OR(AND(A119&lt;&gt;"",COUNTIF(Bugs!B:B,A119)&gt;0),AND(B119&lt;&gt;"",COUNTIF(Bugs!A:A,B119)&gt;0)),"Y","")</f>
        <v/>
      </c>
      <c r="Q119" s="193" t="str">
        <f>IF(OR(
    AND(COUNTIF(Bugs!A:A,B119)&gt;0,ISNUMBER(SEARCH("x",INDEX(Bugs!C:C,MATCH(B119,Bugs!A:A,0))))),
    AND(COUNTIF(Bugs!B:B,B119)&gt;0,ISNUMBER(SEARCH("x",INDEX(Bugs!C:C,MATCH(B119,Bugs!B:B,0))))),
    AND(COUNTIF(Bugs!A:A,B119)&gt;0,ISNUMBER(SEARCH("x",INDEX(Bugs!D:D,MATCH(B119,Bugs!A:A,0))))),
    AND(COUNTIF(Bugs!B:B,B119)&gt;0,ISNUMBER(SEARCH("x",INDEX(Bugs!D:D,MATCH(B119,Bugs!B:B,0)))))
),"Y","")</f>
        <v/>
      </c>
      <c r="R119">
        <f ca="1">IF(OR(ISNUMBER(MATCH(L119,MasterData!$D$3:$D$18,0)),ISNUMBER(MATCH(L119,MasterData!$C$3:$C$18,0))),
    DATEDIF(E119,I119,"d"),
    DATEDIF(E119,TODAY(),"d"))</f>
        <v>47</v>
      </c>
      <c r="S119">
        <f t="shared" ca="1" si="3"/>
        <v>0</v>
      </c>
      <c r="T119">
        <f t="shared" ca="1" si="4"/>
        <v>0</v>
      </c>
      <c r="U119">
        <f t="shared" ca="1" si="5"/>
        <v>1</v>
      </c>
    </row>
    <row r="120" spans="1:21" x14ac:dyDescent="0.35">
      <c r="A120">
        <v>6000141018</v>
      </c>
      <c r="B120" t="s">
        <v>518</v>
      </c>
      <c r="C120" t="s">
        <v>230</v>
      </c>
      <c r="D120" s="34" t="s">
        <v>519</v>
      </c>
      <c r="E120" s="1">
        <v>45800</v>
      </c>
      <c r="F120" s="1"/>
      <c r="G120" t="s">
        <v>520</v>
      </c>
      <c r="H120" t="s">
        <v>233</v>
      </c>
      <c r="I120" s="1">
        <v>45832</v>
      </c>
      <c r="J120" t="s">
        <v>234</v>
      </c>
      <c r="K120" t="s">
        <v>235</v>
      </c>
      <c r="L120" t="s">
        <v>171</v>
      </c>
      <c r="M120" t="s">
        <v>521</v>
      </c>
      <c r="N120" t="s">
        <v>237</v>
      </c>
      <c r="O120" t="s">
        <v>230</v>
      </c>
      <c r="P120" s="193" t="str">
        <f>IF(OR(AND(A120&lt;&gt;"",COUNTIF(Bugs!B:B,A120)&gt;0),AND(B120&lt;&gt;"",COUNTIF(Bugs!A:A,B120)&gt;0)),"Y","")</f>
        <v/>
      </c>
      <c r="Q120" s="193" t="str">
        <f>IF(OR(
    AND(COUNTIF(Bugs!A:A,B120)&gt;0,ISNUMBER(SEARCH("x",INDEX(Bugs!C:C,MATCH(B120,Bugs!A:A,0))))),
    AND(COUNTIF(Bugs!B:B,B120)&gt;0,ISNUMBER(SEARCH("x",INDEX(Bugs!C:C,MATCH(B120,Bugs!B:B,0))))),
    AND(COUNTIF(Bugs!A:A,B120)&gt;0,ISNUMBER(SEARCH("x",INDEX(Bugs!D:D,MATCH(B120,Bugs!A:A,0))))),
    AND(COUNTIF(Bugs!B:B,B120)&gt;0,ISNUMBER(SEARCH("x",INDEX(Bugs!D:D,MATCH(B120,Bugs!B:B,0)))))
),"Y","")</f>
        <v/>
      </c>
      <c r="R120">
        <f ca="1">IF(OR(ISNUMBER(MATCH(L120,MasterData!$D$3:$D$18,0)),ISNUMBER(MATCH(L120,MasterData!$C$3:$C$18,0))),
    DATEDIF(E120,I120,"d"),
    DATEDIF(E120,TODAY(),"d"))</f>
        <v>32</v>
      </c>
      <c r="S120">
        <f t="shared" ca="1" si="3"/>
        <v>0</v>
      </c>
      <c r="T120">
        <f t="shared" ca="1" si="4"/>
        <v>0</v>
      </c>
      <c r="U120">
        <f t="shared" ca="1" si="5"/>
        <v>1</v>
      </c>
    </row>
    <row r="121" spans="1:21" x14ac:dyDescent="0.35">
      <c r="A121">
        <v>6000141038</v>
      </c>
      <c r="B121" t="s">
        <v>522</v>
      </c>
      <c r="C121" t="s">
        <v>230</v>
      </c>
      <c r="D121" s="34" t="s">
        <v>231</v>
      </c>
      <c r="E121" s="1">
        <v>45800</v>
      </c>
      <c r="F121" s="1"/>
      <c r="G121" t="s">
        <v>232</v>
      </c>
      <c r="H121" t="s">
        <v>240</v>
      </c>
      <c r="I121" s="1">
        <v>45811</v>
      </c>
      <c r="J121" t="s">
        <v>234</v>
      </c>
      <c r="K121" t="s">
        <v>235</v>
      </c>
      <c r="L121" t="s">
        <v>171</v>
      </c>
      <c r="M121" t="s">
        <v>523</v>
      </c>
      <c r="N121" t="s">
        <v>237</v>
      </c>
      <c r="O121" t="s">
        <v>230</v>
      </c>
      <c r="P121" s="193" t="str">
        <f>IF(OR(AND(A121&lt;&gt;"",COUNTIF(Bugs!B:B,A121)&gt;0),AND(B121&lt;&gt;"",COUNTIF(Bugs!A:A,B121)&gt;0)),"Y","")</f>
        <v/>
      </c>
      <c r="Q121" s="193" t="str">
        <f>IF(OR(
    AND(COUNTIF(Bugs!A:A,B121)&gt;0,ISNUMBER(SEARCH("x",INDEX(Bugs!C:C,MATCH(B121,Bugs!A:A,0))))),
    AND(COUNTIF(Bugs!B:B,B121)&gt;0,ISNUMBER(SEARCH("x",INDEX(Bugs!C:C,MATCH(B121,Bugs!B:B,0))))),
    AND(COUNTIF(Bugs!A:A,B121)&gt;0,ISNUMBER(SEARCH("x",INDEX(Bugs!D:D,MATCH(B121,Bugs!A:A,0))))),
    AND(COUNTIF(Bugs!B:B,B121)&gt;0,ISNUMBER(SEARCH("x",INDEX(Bugs!D:D,MATCH(B121,Bugs!B:B,0)))))
),"Y","")</f>
        <v/>
      </c>
      <c r="R121">
        <f ca="1">IF(OR(ISNUMBER(MATCH(L121,MasterData!$D$3:$D$18,0)),ISNUMBER(MATCH(L121,MasterData!$C$3:$C$18,0))),
    DATEDIF(E121,I121,"d"),
    DATEDIF(E121,TODAY(),"d"))</f>
        <v>11</v>
      </c>
      <c r="S121">
        <f t="shared" ca="1" si="3"/>
        <v>0</v>
      </c>
      <c r="T121">
        <f t="shared" ca="1" si="4"/>
        <v>1</v>
      </c>
      <c r="U121">
        <f t="shared" ca="1" si="5"/>
        <v>0</v>
      </c>
    </row>
    <row r="122" spans="1:21" x14ac:dyDescent="0.35">
      <c r="A122">
        <v>6000141080</v>
      </c>
      <c r="B122" t="s">
        <v>524</v>
      </c>
      <c r="C122" t="s">
        <v>230</v>
      </c>
      <c r="D122" s="34" t="s">
        <v>274</v>
      </c>
      <c r="E122" s="1">
        <v>45800</v>
      </c>
      <c r="F122" s="1"/>
      <c r="G122" t="s">
        <v>321</v>
      </c>
      <c r="H122" t="s">
        <v>245</v>
      </c>
      <c r="I122" s="1">
        <v>45810</v>
      </c>
      <c r="J122" t="s">
        <v>234</v>
      </c>
      <c r="K122" t="s">
        <v>241</v>
      </c>
      <c r="L122" t="s">
        <v>171</v>
      </c>
      <c r="M122" t="s">
        <v>525</v>
      </c>
      <c r="N122" t="s">
        <v>237</v>
      </c>
      <c r="O122" t="s">
        <v>230</v>
      </c>
      <c r="P122" s="193" t="str">
        <f>IF(OR(AND(A122&lt;&gt;"",COUNTIF(Bugs!B:B,A122)&gt;0),AND(B122&lt;&gt;"",COUNTIF(Bugs!A:A,B122)&gt;0)),"Y","")</f>
        <v/>
      </c>
      <c r="Q122" s="193" t="str">
        <f>IF(OR(
    AND(COUNTIF(Bugs!A:A,B122)&gt;0,ISNUMBER(SEARCH("x",INDEX(Bugs!C:C,MATCH(B122,Bugs!A:A,0))))),
    AND(COUNTIF(Bugs!B:B,B122)&gt;0,ISNUMBER(SEARCH("x",INDEX(Bugs!C:C,MATCH(B122,Bugs!B:B,0))))),
    AND(COUNTIF(Bugs!A:A,B122)&gt;0,ISNUMBER(SEARCH("x",INDEX(Bugs!D:D,MATCH(B122,Bugs!A:A,0))))),
    AND(COUNTIF(Bugs!B:B,B122)&gt;0,ISNUMBER(SEARCH("x",INDEX(Bugs!D:D,MATCH(B122,Bugs!B:B,0)))))
),"Y","")</f>
        <v/>
      </c>
      <c r="R122">
        <f ca="1">IF(OR(ISNUMBER(MATCH(L122,MasterData!$D$3:$D$18,0)),ISNUMBER(MATCH(L122,MasterData!$C$3:$C$18,0))),
    DATEDIF(E122,I122,"d"),
    DATEDIF(E122,TODAY(),"d"))</f>
        <v>10</v>
      </c>
      <c r="S122">
        <f t="shared" ca="1" si="3"/>
        <v>0</v>
      </c>
      <c r="T122">
        <f t="shared" ca="1" si="4"/>
        <v>1</v>
      </c>
      <c r="U122">
        <f t="shared" ca="1" si="5"/>
        <v>0</v>
      </c>
    </row>
    <row r="123" spans="1:21" x14ac:dyDescent="0.35">
      <c r="A123">
        <v>6000141241</v>
      </c>
      <c r="B123" t="s">
        <v>526</v>
      </c>
      <c r="C123" t="s">
        <v>230</v>
      </c>
      <c r="D123" s="34" t="s">
        <v>480</v>
      </c>
      <c r="E123" s="1">
        <v>45803</v>
      </c>
      <c r="F123" s="1"/>
      <c r="G123" t="s">
        <v>329</v>
      </c>
      <c r="H123" t="s">
        <v>240</v>
      </c>
      <c r="I123" s="1">
        <v>45847</v>
      </c>
      <c r="J123" t="s">
        <v>234</v>
      </c>
      <c r="K123" t="s">
        <v>235</v>
      </c>
      <c r="L123" t="s">
        <v>171</v>
      </c>
      <c r="M123" t="s">
        <v>527</v>
      </c>
      <c r="N123" t="s">
        <v>237</v>
      </c>
      <c r="O123" t="s">
        <v>230</v>
      </c>
      <c r="P123" s="193" t="str">
        <f>IF(OR(AND(A123&lt;&gt;"",COUNTIF(Bugs!B:B,A123)&gt;0),AND(B123&lt;&gt;"",COUNTIF(Bugs!A:A,B123)&gt;0)),"Y","")</f>
        <v/>
      </c>
      <c r="Q123" s="193" t="str">
        <f>IF(OR(
    AND(COUNTIF(Bugs!A:A,B123)&gt;0,ISNUMBER(SEARCH("x",INDEX(Bugs!C:C,MATCH(B123,Bugs!A:A,0))))),
    AND(COUNTIF(Bugs!B:B,B123)&gt;0,ISNUMBER(SEARCH("x",INDEX(Bugs!C:C,MATCH(B123,Bugs!B:B,0))))),
    AND(COUNTIF(Bugs!A:A,B123)&gt;0,ISNUMBER(SEARCH("x",INDEX(Bugs!D:D,MATCH(B123,Bugs!A:A,0))))),
    AND(COUNTIF(Bugs!B:B,B123)&gt;0,ISNUMBER(SEARCH("x",INDEX(Bugs!D:D,MATCH(B123,Bugs!B:B,0)))))
),"Y","")</f>
        <v/>
      </c>
      <c r="R123">
        <f ca="1">IF(OR(ISNUMBER(MATCH(L123,MasterData!$D$3:$D$18,0)),ISNUMBER(MATCH(L123,MasterData!$C$3:$C$18,0))),
    DATEDIF(E123,I123,"d"),
    DATEDIF(E123,TODAY(),"d"))</f>
        <v>44</v>
      </c>
      <c r="S123">
        <f t="shared" ca="1" si="3"/>
        <v>0</v>
      </c>
      <c r="T123">
        <f t="shared" ca="1" si="4"/>
        <v>0</v>
      </c>
      <c r="U123">
        <f t="shared" ca="1" si="5"/>
        <v>1</v>
      </c>
    </row>
    <row r="124" spans="1:21" x14ac:dyDescent="0.35">
      <c r="A124">
        <v>6000141291</v>
      </c>
      <c r="B124" t="s">
        <v>528</v>
      </c>
      <c r="C124" t="s">
        <v>230</v>
      </c>
      <c r="D124" s="34" t="s">
        <v>251</v>
      </c>
      <c r="E124" s="1">
        <v>45803</v>
      </c>
      <c r="F124" s="1"/>
      <c r="G124" t="s">
        <v>529</v>
      </c>
      <c r="H124" t="s">
        <v>230</v>
      </c>
      <c r="I124" s="1">
        <v>45811</v>
      </c>
      <c r="J124" t="s">
        <v>234</v>
      </c>
      <c r="K124" t="s">
        <v>235</v>
      </c>
      <c r="L124" t="s">
        <v>171</v>
      </c>
      <c r="M124" t="s">
        <v>530</v>
      </c>
      <c r="N124" t="s">
        <v>237</v>
      </c>
      <c r="O124" t="s">
        <v>230</v>
      </c>
      <c r="P124" s="193" t="str">
        <f>IF(OR(AND(A124&lt;&gt;"",COUNTIF(Bugs!B:B,A124)&gt;0),AND(B124&lt;&gt;"",COUNTIF(Bugs!A:A,B124)&gt;0)),"Y","")</f>
        <v/>
      </c>
      <c r="Q124" s="193" t="str">
        <f>IF(OR(
    AND(COUNTIF(Bugs!A:A,B124)&gt;0,ISNUMBER(SEARCH("x",INDEX(Bugs!C:C,MATCH(B124,Bugs!A:A,0))))),
    AND(COUNTIF(Bugs!B:B,B124)&gt;0,ISNUMBER(SEARCH("x",INDEX(Bugs!C:C,MATCH(B124,Bugs!B:B,0))))),
    AND(COUNTIF(Bugs!A:A,B124)&gt;0,ISNUMBER(SEARCH("x",INDEX(Bugs!D:D,MATCH(B124,Bugs!A:A,0))))),
    AND(COUNTIF(Bugs!B:B,B124)&gt;0,ISNUMBER(SEARCH("x",INDEX(Bugs!D:D,MATCH(B124,Bugs!B:B,0)))))
),"Y","")</f>
        <v/>
      </c>
      <c r="R124">
        <f ca="1">IF(OR(ISNUMBER(MATCH(L124,MasterData!$D$3:$D$18,0)),ISNUMBER(MATCH(L124,MasterData!$C$3:$C$18,0))),
    DATEDIF(E124,I124,"d"),
    DATEDIF(E124,TODAY(),"d"))</f>
        <v>8</v>
      </c>
      <c r="S124">
        <f t="shared" ca="1" si="3"/>
        <v>0</v>
      </c>
      <c r="T124">
        <f t="shared" ca="1" si="4"/>
        <v>1</v>
      </c>
      <c r="U124">
        <f t="shared" ca="1" si="5"/>
        <v>0</v>
      </c>
    </row>
    <row r="125" spans="1:21" x14ac:dyDescent="0.35">
      <c r="A125">
        <v>6000141328</v>
      </c>
      <c r="B125" t="s">
        <v>531</v>
      </c>
      <c r="C125" t="s">
        <v>230</v>
      </c>
      <c r="D125" s="34" t="s">
        <v>480</v>
      </c>
      <c r="E125" s="1">
        <v>45804</v>
      </c>
      <c r="F125" s="1">
        <v>45805</v>
      </c>
      <c r="G125" t="s">
        <v>354</v>
      </c>
      <c r="H125" t="s">
        <v>240</v>
      </c>
      <c r="I125" s="1">
        <v>45811</v>
      </c>
      <c r="J125" t="s">
        <v>234</v>
      </c>
      <c r="K125" t="s">
        <v>347</v>
      </c>
      <c r="L125" t="s">
        <v>171</v>
      </c>
      <c r="M125" t="s">
        <v>532</v>
      </c>
      <c r="N125" t="s">
        <v>237</v>
      </c>
      <c r="O125" t="s">
        <v>230</v>
      </c>
      <c r="P125" s="193" t="str">
        <f>IF(OR(AND(A125&lt;&gt;"",COUNTIF(Bugs!B:B,A125)&gt;0),AND(B125&lt;&gt;"",COUNTIF(Bugs!A:A,B125)&gt;0)),"Y","")</f>
        <v/>
      </c>
      <c r="Q125" s="193" t="str">
        <f>IF(OR(
    AND(COUNTIF(Bugs!A:A,B125)&gt;0,ISNUMBER(SEARCH("x",INDEX(Bugs!C:C,MATCH(B125,Bugs!A:A,0))))),
    AND(COUNTIF(Bugs!B:B,B125)&gt;0,ISNUMBER(SEARCH("x",INDEX(Bugs!C:C,MATCH(B125,Bugs!B:B,0))))),
    AND(COUNTIF(Bugs!A:A,B125)&gt;0,ISNUMBER(SEARCH("x",INDEX(Bugs!D:D,MATCH(B125,Bugs!A:A,0))))),
    AND(COUNTIF(Bugs!B:B,B125)&gt;0,ISNUMBER(SEARCH("x",INDEX(Bugs!D:D,MATCH(B125,Bugs!B:B,0)))))
),"Y","")</f>
        <v/>
      </c>
      <c r="R125">
        <f ca="1">IF(OR(ISNUMBER(MATCH(L125,MasterData!$D$3:$D$18,0)),ISNUMBER(MATCH(L125,MasterData!$C$3:$C$18,0))),
    DATEDIF(E125,I125,"d"),
    DATEDIF(E125,TODAY(),"d"))</f>
        <v>7</v>
      </c>
      <c r="S125">
        <f t="shared" ca="1" si="3"/>
        <v>1</v>
      </c>
      <c r="T125">
        <f t="shared" ca="1" si="4"/>
        <v>0</v>
      </c>
      <c r="U125">
        <f t="shared" ca="1" si="5"/>
        <v>0</v>
      </c>
    </row>
    <row r="126" spans="1:21" x14ac:dyDescent="0.35">
      <c r="A126">
        <v>6000141409</v>
      </c>
      <c r="B126" t="s">
        <v>533</v>
      </c>
      <c r="C126" t="s">
        <v>230</v>
      </c>
      <c r="D126" s="34" t="s">
        <v>506</v>
      </c>
      <c r="E126" s="1">
        <v>45804</v>
      </c>
      <c r="F126" s="1"/>
      <c r="G126" t="s">
        <v>534</v>
      </c>
      <c r="H126" t="s">
        <v>240</v>
      </c>
      <c r="I126" s="1">
        <v>45812</v>
      </c>
      <c r="J126" t="s">
        <v>234</v>
      </c>
      <c r="K126" t="s">
        <v>235</v>
      </c>
      <c r="L126" t="s">
        <v>171</v>
      </c>
      <c r="M126" t="s">
        <v>535</v>
      </c>
      <c r="N126" t="s">
        <v>237</v>
      </c>
      <c r="O126" t="s">
        <v>230</v>
      </c>
      <c r="P126" s="193" t="str">
        <f>IF(OR(AND(A126&lt;&gt;"",COUNTIF(Bugs!B:B,A126)&gt;0),AND(B126&lt;&gt;"",COUNTIF(Bugs!A:A,B126)&gt;0)),"Y","")</f>
        <v/>
      </c>
      <c r="Q126" s="193" t="str">
        <f>IF(OR(
    AND(COUNTIF(Bugs!A:A,B126)&gt;0,ISNUMBER(SEARCH("x",INDEX(Bugs!C:C,MATCH(B126,Bugs!A:A,0))))),
    AND(COUNTIF(Bugs!B:B,B126)&gt;0,ISNUMBER(SEARCH("x",INDEX(Bugs!C:C,MATCH(B126,Bugs!B:B,0))))),
    AND(COUNTIF(Bugs!A:A,B126)&gt;0,ISNUMBER(SEARCH("x",INDEX(Bugs!D:D,MATCH(B126,Bugs!A:A,0))))),
    AND(COUNTIF(Bugs!B:B,B126)&gt;0,ISNUMBER(SEARCH("x",INDEX(Bugs!D:D,MATCH(B126,Bugs!B:B,0)))))
),"Y","")</f>
        <v/>
      </c>
      <c r="R126">
        <f ca="1">IF(OR(ISNUMBER(MATCH(L126,MasterData!$D$3:$D$18,0)),ISNUMBER(MATCH(L126,MasterData!$C$3:$C$18,0))),
    DATEDIF(E126,I126,"d"),
    DATEDIF(E126,TODAY(),"d"))</f>
        <v>8</v>
      </c>
      <c r="S126">
        <f t="shared" ca="1" si="3"/>
        <v>0</v>
      </c>
      <c r="T126">
        <f t="shared" ca="1" si="4"/>
        <v>1</v>
      </c>
      <c r="U126">
        <f t="shared" ca="1" si="5"/>
        <v>0</v>
      </c>
    </row>
    <row r="127" spans="1:21" x14ac:dyDescent="0.35">
      <c r="A127">
        <v>6000141456</v>
      </c>
      <c r="B127" t="s">
        <v>536</v>
      </c>
      <c r="C127" t="s">
        <v>230</v>
      </c>
      <c r="D127" s="34" t="s">
        <v>254</v>
      </c>
      <c r="E127" s="1">
        <v>45804</v>
      </c>
      <c r="F127" s="1"/>
      <c r="G127" t="s">
        <v>537</v>
      </c>
      <c r="H127" t="s">
        <v>240</v>
      </c>
      <c r="I127" s="1">
        <v>45846</v>
      </c>
      <c r="J127" t="s">
        <v>234</v>
      </c>
      <c r="K127" t="s">
        <v>235</v>
      </c>
      <c r="L127" t="s">
        <v>171</v>
      </c>
      <c r="M127" t="s">
        <v>538</v>
      </c>
      <c r="N127" t="s">
        <v>237</v>
      </c>
      <c r="O127" t="s">
        <v>230</v>
      </c>
      <c r="P127" s="193" t="str">
        <f>IF(OR(AND(A127&lt;&gt;"",COUNTIF(Bugs!B:B,A127)&gt;0),AND(B127&lt;&gt;"",COUNTIF(Bugs!A:A,B127)&gt;0)),"Y","")</f>
        <v/>
      </c>
      <c r="Q127" s="193" t="str">
        <f>IF(OR(
    AND(COUNTIF(Bugs!A:A,B127)&gt;0,ISNUMBER(SEARCH("x",INDEX(Bugs!C:C,MATCH(B127,Bugs!A:A,0))))),
    AND(COUNTIF(Bugs!B:B,B127)&gt;0,ISNUMBER(SEARCH("x",INDEX(Bugs!C:C,MATCH(B127,Bugs!B:B,0))))),
    AND(COUNTIF(Bugs!A:A,B127)&gt;0,ISNUMBER(SEARCH("x",INDEX(Bugs!D:D,MATCH(B127,Bugs!A:A,0))))),
    AND(COUNTIF(Bugs!B:B,B127)&gt;0,ISNUMBER(SEARCH("x",INDEX(Bugs!D:D,MATCH(B127,Bugs!B:B,0)))))
),"Y","")</f>
        <v/>
      </c>
      <c r="R127">
        <f ca="1">IF(OR(ISNUMBER(MATCH(L127,MasterData!$D$3:$D$18,0)),ISNUMBER(MATCH(L127,MasterData!$C$3:$C$18,0))),
    DATEDIF(E127,I127,"d"),
    DATEDIF(E127,TODAY(),"d"))</f>
        <v>42</v>
      </c>
      <c r="S127">
        <f t="shared" ca="1" si="3"/>
        <v>0</v>
      </c>
      <c r="T127">
        <f t="shared" ca="1" si="4"/>
        <v>0</v>
      </c>
      <c r="U127">
        <f t="shared" ca="1" si="5"/>
        <v>1</v>
      </c>
    </row>
    <row r="128" spans="1:21" x14ac:dyDescent="0.35">
      <c r="A128">
        <v>6000141519</v>
      </c>
      <c r="B128" t="s">
        <v>539</v>
      </c>
      <c r="C128" t="s">
        <v>230</v>
      </c>
      <c r="D128" s="34" t="s">
        <v>247</v>
      </c>
      <c r="E128" s="1">
        <v>45805</v>
      </c>
      <c r="F128" s="1"/>
      <c r="G128" t="s">
        <v>453</v>
      </c>
      <c r="H128" t="s">
        <v>240</v>
      </c>
      <c r="I128" s="1">
        <v>45819</v>
      </c>
      <c r="J128" t="s">
        <v>234</v>
      </c>
      <c r="K128" t="s">
        <v>235</v>
      </c>
      <c r="L128" t="s">
        <v>171</v>
      </c>
      <c r="M128" t="s">
        <v>540</v>
      </c>
      <c r="N128" t="s">
        <v>237</v>
      </c>
      <c r="O128" t="s">
        <v>230</v>
      </c>
      <c r="P128" s="193" t="str">
        <f>IF(OR(AND(A128&lt;&gt;"",COUNTIF(Bugs!B:B,A128)&gt;0),AND(B128&lt;&gt;"",COUNTIF(Bugs!A:A,B128)&gt;0)),"Y","")</f>
        <v/>
      </c>
      <c r="Q128" s="193" t="str">
        <f>IF(OR(
    AND(COUNTIF(Bugs!A:A,B128)&gt;0,ISNUMBER(SEARCH("x",INDEX(Bugs!C:C,MATCH(B128,Bugs!A:A,0))))),
    AND(COUNTIF(Bugs!B:B,B128)&gt;0,ISNUMBER(SEARCH("x",INDEX(Bugs!C:C,MATCH(B128,Bugs!B:B,0))))),
    AND(COUNTIF(Bugs!A:A,B128)&gt;0,ISNUMBER(SEARCH("x",INDEX(Bugs!D:D,MATCH(B128,Bugs!A:A,0))))),
    AND(COUNTIF(Bugs!B:B,B128)&gt;0,ISNUMBER(SEARCH("x",INDEX(Bugs!D:D,MATCH(B128,Bugs!B:B,0)))))
),"Y","")</f>
        <v/>
      </c>
      <c r="R128">
        <f ca="1">IF(OR(ISNUMBER(MATCH(L128,MasterData!$D$3:$D$18,0)),ISNUMBER(MATCH(L128,MasterData!$C$3:$C$18,0))),
    DATEDIF(E128,I128,"d"),
    DATEDIF(E128,TODAY(),"d"))</f>
        <v>14</v>
      </c>
      <c r="S128">
        <f t="shared" ca="1" si="3"/>
        <v>0</v>
      </c>
      <c r="T128">
        <f t="shared" ca="1" si="4"/>
        <v>1</v>
      </c>
      <c r="U128">
        <f t="shared" ca="1" si="5"/>
        <v>0</v>
      </c>
    </row>
    <row r="129" spans="1:21" x14ac:dyDescent="0.35">
      <c r="A129">
        <v>6000141525</v>
      </c>
      <c r="B129" t="s">
        <v>541</v>
      </c>
      <c r="C129" t="s">
        <v>230</v>
      </c>
      <c r="D129" s="34" t="s">
        <v>274</v>
      </c>
      <c r="E129" s="1">
        <v>45805</v>
      </c>
      <c r="F129" s="1"/>
      <c r="G129" t="s">
        <v>321</v>
      </c>
      <c r="H129" t="s">
        <v>245</v>
      </c>
      <c r="I129" s="1">
        <v>45813</v>
      </c>
      <c r="J129" t="s">
        <v>234</v>
      </c>
      <c r="K129" t="s">
        <v>241</v>
      </c>
      <c r="L129" t="s">
        <v>171</v>
      </c>
      <c r="M129" t="s">
        <v>542</v>
      </c>
      <c r="N129" t="s">
        <v>237</v>
      </c>
      <c r="O129" t="s">
        <v>230</v>
      </c>
      <c r="P129" s="193" t="str">
        <f>IF(OR(AND(A129&lt;&gt;"",COUNTIF(Bugs!B:B,A129)&gt;0),AND(B129&lt;&gt;"",COUNTIF(Bugs!A:A,B129)&gt;0)),"Y","")</f>
        <v/>
      </c>
      <c r="Q129" s="193" t="str">
        <f>IF(OR(
    AND(COUNTIF(Bugs!A:A,B129)&gt;0,ISNUMBER(SEARCH("x",INDEX(Bugs!C:C,MATCH(B129,Bugs!A:A,0))))),
    AND(COUNTIF(Bugs!B:B,B129)&gt;0,ISNUMBER(SEARCH("x",INDEX(Bugs!C:C,MATCH(B129,Bugs!B:B,0))))),
    AND(COUNTIF(Bugs!A:A,B129)&gt;0,ISNUMBER(SEARCH("x",INDEX(Bugs!D:D,MATCH(B129,Bugs!A:A,0))))),
    AND(COUNTIF(Bugs!B:B,B129)&gt;0,ISNUMBER(SEARCH("x",INDEX(Bugs!D:D,MATCH(B129,Bugs!B:B,0)))))
),"Y","")</f>
        <v/>
      </c>
      <c r="R129">
        <f ca="1">IF(OR(ISNUMBER(MATCH(L129,MasterData!$D$3:$D$18,0)),ISNUMBER(MATCH(L129,MasterData!$C$3:$C$18,0))),
    DATEDIF(E129,I129,"d"),
    DATEDIF(E129,TODAY(),"d"))</f>
        <v>8</v>
      </c>
      <c r="S129">
        <f t="shared" ca="1" si="3"/>
        <v>0</v>
      </c>
      <c r="T129">
        <f t="shared" ca="1" si="4"/>
        <v>1</v>
      </c>
      <c r="U129">
        <f t="shared" ca="1" si="5"/>
        <v>0</v>
      </c>
    </row>
    <row r="130" spans="1:21" x14ac:dyDescent="0.35">
      <c r="A130">
        <v>6000141527</v>
      </c>
      <c r="B130" t="s">
        <v>543</v>
      </c>
      <c r="C130" t="s">
        <v>230</v>
      </c>
      <c r="D130" s="34" t="s">
        <v>274</v>
      </c>
      <c r="E130" s="1">
        <v>45805</v>
      </c>
      <c r="F130" s="1"/>
      <c r="G130" t="s">
        <v>544</v>
      </c>
      <c r="H130" t="s">
        <v>245</v>
      </c>
      <c r="I130" s="1">
        <v>45813</v>
      </c>
      <c r="J130" t="s">
        <v>234</v>
      </c>
      <c r="K130" t="s">
        <v>235</v>
      </c>
      <c r="L130" t="s">
        <v>171</v>
      </c>
      <c r="M130" t="s">
        <v>545</v>
      </c>
      <c r="N130" t="s">
        <v>237</v>
      </c>
      <c r="O130" t="s">
        <v>230</v>
      </c>
      <c r="P130" s="193" t="str">
        <f>IF(OR(AND(A130&lt;&gt;"",COUNTIF(Bugs!B:B,A130)&gt;0),AND(B130&lt;&gt;"",COUNTIF(Bugs!A:A,B130)&gt;0)),"Y","")</f>
        <v/>
      </c>
      <c r="Q130" s="193" t="str">
        <f>IF(OR(
    AND(COUNTIF(Bugs!A:A,B130)&gt;0,ISNUMBER(SEARCH("x",INDEX(Bugs!C:C,MATCH(B130,Bugs!A:A,0))))),
    AND(COUNTIF(Bugs!B:B,B130)&gt;0,ISNUMBER(SEARCH("x",INDEX(Bugs!C:C,MATCH(B130,Bugs!B:B,0))))),
    AND(COUNTIF(Bugs!A:A,B130)&gt;0,ISNUMBER(SEARCH("x",INDEX(Bugs!D:D,MATCH(B130,Bugs!A:A,0))))),
    AND(COUNTIF(Bugs!B:B,B130)&gt;0,ISNUMBER(SEARCH("x",INDEX(Bugs!D:D,MATCH(B130,Bugs!B:B,0)))))
),"Y","")</f>
        <v/>
      </c>
      <c r="R130">
        <f ca="1">IF(OR(ISNUMBER(MATCH(L130,MasterData!$D$3:$D$18,0)),ISNUMBER(MATCH(L130,MasterData!$C$3:$C$18,0))),
    DATEDIF(E130,I130,"d"),
    DATEDIF(E130,TODAY(),"d"))</f>
        <v>8</v>
      </c>
      <c r="S130">
        <f t="shared" ca="1" si="3"/>
        <v>0</v>
      </c>
      <c r="T130">
        <f t="shared" ca="1" si="4"/>
        <v>1</v>
      </c>
      <c r="U130">
        <f t="shared" ca="1" si="5"/>
        <v>0</v>
      </c>
    </row>
    <row r="131" spans="1:21" x14ac:dyDescent="0.35">
      <c r="A131">
        <v>6000141568</v>
      </c>
      <c r="B131" t="s">
        <v>230</v>
      </c>
      <c r="C131" t="s">
        <v>230</v>
      </c>
      <c r="D131" s="34">
        <v>3003</v>
      </c>
      <c r="E131" s="1">
        <v>45805</v>
      </c>
      <c r="F131" s="1"/>
      <c r="G131" t="s">
        <v>400</v>
      </c>
      <c r="H131" t="s">
        <v>245</v>
      </c>
      <c r="I131" s="1">
        <v>45843</v>
      </c>
      <c r="J131" t="s">
        <v>201</v>
      </c>
      <c r="K131" t="s">
        <v>241</v>
      </c>
      <c r="L131" t="s">
        <v>171</v>
      </c>
      <c r="M131" t="s">
        <v>546</v>
      </c>
      <c r="N131" t="s">
        <v>237</v>
      </c>
      <c r="O131" t="s">
        <v>230</v>
      </c>
      <c r="P131" s="193" t="str">
        <f>IF(OR(AND(A131&lt;&gt;"",COUNTIF(Bugs!B:B,A131)&gt;0),AND(B131&lt;&gt;"",COUNTIF(Bugs!A:A,B131)&gt;0)),"Y","")</f>
        <v/>
      </c>
      <c r="Q131" s="193" t="str">
        <f>IF(OR(
    AND(COUNTIF(Bugs!A:A,B131)&gt;0,ISNUMBER(SEARCH("x",INDEX(Bugs!C:C,MATCH(B131,Bugs!A:A,0))))),
    AND(COUNTIF(Bugs!B:B,B131)&gt;0,ISNUMBER(SEARCH("x",INDEX(Bugs!C:C,MATCH(B131,Bugs!B:B,0))))),
    AND(COUNTIF(Bugs!A:A,B131)&gt;0,ISNUMBER(SEARCH("x",INDEX(Bugs!D:D,MATCH(B131,Bugs!A:A,0))))),
    AND(COUNTIF(Bugs!B:B,B131)&gt;0,ISNUMBER(SEARCH("x",INDEX(Bugs!D:D,MATCH(B131,Bugs!B:B,0)))))
),"Y","")</f>
        <v/>
      </c>
      <c r="R131">
        <f ca="1">IF(OR(ISNUMBER(MATCH(L131,MasterData!$D$3:$D$18,0)),ISNUMBER(MATCH(L131,MasterData!$C$3:$C$18,0))),
    DATEDIF(E131,I131,"d"),
    DATEDIF(E131,TODAY(),"d"))</f>
        <v>38</v>
      </c>
      <c r="S131">
        <f t="shared" ref="S131:S191" ca="1" si="6">IF(AND($R131&gt;=0,$R131&lt;=7),1,0)</f>
        <v>0</v>
      </c>
      <c r="T131">
        <f t="shared" ref="T131:T191" ca="1" si="7">IF(AND($R131&gt;7,R131&lt;=30),1,0)</f>
        <v>0</v>
      </c>
      <c r="U131">
        <f t="shared" ref="U131:U191" ca="1" si="8">IF($R131&gt;30,1,0)</f>
        <v>1</v>
      </c>
    </row>
    <row r="132" spans="1:21" x14ac:dyDescent="0.35">
      <c r="A132">
        <v>6000141573</v>
      </c>
      <c r="B132" t="s">
        <v>547</v>
      </c>
      <c r="C132" t="s">
        <v>230</v>
      </c>
      <c r="D132" s="34" t="s">
        <v>480</v>
      </c>
      <c r="E132" s="1">
        <v>45805</v>
      </c>
      <c r="F132" s="1"/>
      <c r="G132" t="s">
        <v>275</v>
      </c>
      <c r="H132" t="s">
        <v>233</v>
      </c>
      <c r="I132" s="1">
        <v>45835</v>
      </c>
      <c r="J132" t="s">
        <v>234</v>
      </c>
      <c r="K132" t="s">
        <v>241</v>
      </c>
      <c r="L132" t="s">
        <v>171</v>
      </c>
      <c r="M132" t="s">
        <v>548</v>
      </c>
      <c r="N132" t="s">
        <v>237</v>
      </c>
      <c r="O132" t="s">
        <v>230</v>
      </c>
      <c r="P132" s="193" t="str">
        <f>IF(OR(AND(A132&lt;&gt;"",COUNTIF(Bugs!B:B,A132)&gt;0),AND(B132&lt;&gt;"",COUNTIF(Bugs!A:A,B132)&gt;0)),"Y","")</f>
        <v/>
      </c>
      <c r="Q132" s="193" t="str">
        <f>IF(OR(
    AND(COUNTIF(Bugs!A:A,B132)&gt;0,ISNUMBER(SEARCH("x",INDEX(Bugs!C:C,MATCH(B132,Bugs!A:A,0))))),
    AND(COUNTIF(Bugs!B:B,B132)&gt;0,ISNUMBER(SEARCH("x",INDEX(Bugs!C:C,MATCH(B132,Bugs!B:B,0))))),
    AND(COUNTIF(Bugs!A:A,B132)&gt;0,ISNUMBER(SEARCH("x",INDEX(Bugs!D:D,MATCH(B132,Bugs!A:A,0))))),
    AND(COUNTIF(Bugs!B:B,B132)&gt;0,ISNUMBER(SEARCH("x",INDEX(Bugs!D:D,MATCH(B132,Bugs!B:B,0)))))
),"Y","")</f>
        <v/>
      </c>
      <c r="R132">
        <f ca="1">IF(OR(ISNUMBER(MATCH(L132,MasterData!$D$3:$D$18,0)),ISNUMBER(MATCH(L132,MasterData!$C$3:$C$18,0))),
    DATEDIF(E132,I132,"d"),
    DATEDIF(E132,TODAY(),"d"))</f>
        <v>30</v>
      </c>
      <c r="S132">
        <f t="shared" ca="1" si="6"/>
        <v>0</v>
      </c>
      <c r="T132">
        <f t="shared" ca="1" si="7"/>
        <v>1</v>
      </c>
      <c r="U132">
        <f t="shared" ca="1" si="8"/>
        <v>0</v>
      </c>
    </row>
    <row r="133" spans="1:21" x14ac:dyDescent="0.35">
      <c r="A133">
        <v>6000141657</v>
      </c>
      <c r="B133" t="s">
        <v>549</v>
      </c>
      <c r="C133" t="s">
        <v>230</v>
      </c>
      <c r="D133" s="34" t="s">
        <v>231</v>
      </c>
      <c r="E133" s="1">
        <v>45806</v>
      </c>
      <c r="F133" s="1"/>
      <c r="G133" t="s">
        <v>453</v>
      </c>
      <c r="H133" t="s">
        <v>233</v>
      </c>
      <c r="I133" s="1">
        <v>45839</v>
      </c>
      <c r="J133" t="s">
        <v>234</v>
      </c>
      <c r="K133" t="s">
        <v>235</v>
      </c>
      <c r="L133" t="s">
        <v>171</v>
      </c>
      <c r="M133" t="s">
        <v>550</v>
      </c>
      <c r="N133" t="s">
        <v>237</v>
      </c>
      <c r="O133" t="s">
        <v>230</v>
      </c>
      <c r="P133" s="193" t="str">
        <f>IF(OR(AND(A133&lt;&gt;"",COUNTIF(Bugs!B:B,A133)&gt;0),AND(B133&lt;&gt;"",COUNTIF(Bugs!A:A,B133)&gt;0)),"Y","")</f>
        <v/>
      </c>
      <c r="Q133" s="193" t="str">
        <f>IF(OR(
    AND(COUNTIF(Bugs!A:A,B133)&gt;0,ISNUMBER(SEARCH("x",INDEX(Bugs!C:C,MATCH(B133,Bugs!A:A,0))))),
    AND(COUNTIF(Bugs!B:B,B133)&gt;0,ISNUMBER(SEARCH("x",INDEX(Bugs!C:C,MATCH(B133,Bugs!B:B,0))))),
    AND(COUNTIF(Bugs!A:A,B133)&gt;0,ISNUMBER(SEARCH("x",INDEX(Bugs!D:D,MATCH(B133,Bugs!A:A,0))))),
    AND(COUNTIF(Bugs!B:B,B133)&gt;0,ISNUMBER(SEARCH("x",INDEX(Bugs!D:D,MATCH(B133,Bugs!B:B,0)))))
),"Y","")</f>
        <v/>
      </c>
      <c r="R133">
        <f ca="1">IF(OR(ISNUMBER(MATCH(L133,MasterData!$D$3:$D$18,0)),ISNUMBER(MATCH(L133,MasterData!$C$3:$C$18,0))),
    DATEDIF(E133,I133,"d"),
    DATEDIF(E133,TODAY(),"d"))</f>
        <v>33</v>
      </c>
      <c r="S133">
        <f t="shared" ca="1" si="6"/>
        <v>0</v>
      </c>
      <c r="T133">
        <f t="shared" ca="1" si="7"/>
        <v>0</v>
      </c>
      <c r="U133">
        <f t="shared" ca="1" si="8"/>
        <v>1</v>
      </c>
    </row>
    <row r="134" spans="1:21" x14ac:dyDescent="0.35">
      <c r="A134">
        <v>6000141721</v>
      </c>
      <c r="B134" t="s">
        <v>551</v>
      </c>
      <c r="C134" t="s">
        <v>230</v>
      </c>
      <c r="D134" s="34" t="s">
        <v>480</v>
      </c>
      <c r="E134" s="1">
        <v>45807</v>
      </c>
      <c r="F134" s="1"/>
      <c r="G134" t="s">
        <v>552</v>
      </c>
      <c r="H134" t="s">
        <v>240</v>
      </c>
      <c r="I134" s="1">
        <v>45814</v>
      </c>
      <c r="J134" t="s">
        <v>234</v>
      </c>
      <c r="K134" t="s">
        <v>241</v>
      </c>
      <c r="L134" t="s">
        <v>171</v>
      </c>
      <c r="M134" t="s">
        <v>553</v>
      </c>
      <c r="N134" t="s">
        <v>237</v>
      </c>
      <c r="O134" t="s">
        <v>230</v>
      </c>
      <c r="P134" s="193" t="str">
        <f>IF(OR(AND(A134&lt;&gt;"",COUNTIF(Bugs!B:B,A134)&gt;0),AND(B134&lt;&gt;"",COUNTIF(Bugs!A:A,B134)&gt;0)),"Y","")</f>
        <v/>
      </c>
      <c r="Q134" s="193" t="str">
        <f>IF(OR(
    AND(COUNTIF(Bugs!A:A,B134)&gt;0,ISNUMBER(SEARCH("x",INDEX(Bugs!C:C,MATCH(B134,Bugs!A:A,0))))),
    AND(COUNTIF(Bugs!B:B,B134)&gt;0,ISNUMBER(SEARCH("x",INDEX(Bugs!C:C,MATCH(B134,Bugs!B:B,0))))),
    AND(COUNTIF(Bugs!A:A,B134)&gt;0,ISNUMBER(SEARCH("x",INDEX(Bugs!D:D,MATCH(B134,Bugs!A:A,0))))),
    AND(COUNTIF(Bugs!B:B,B134)&gt;0,ISNUMBER(SEARCH("x",INDEX(Bugs!D:D,MATCH(B134,Bugs!B:B,0)))))
),"Y","")</f>
        <v/>
      </c>
      <c r="R134">
        <f ca="1">IF(OR(ISNUMBER(MATCH(L134,MasterData!$D$3:$D$18,0)),ISNUMBER(MATCH(L134,MasterData!$C$3:$C$18,0))),
    DATEDIF(E134,I134,"d"),
    DATEDIF(E134,TODAY(),"d"))</f>
        <v>7</v>
      </c>
      <c r="S134">
        <f t="shared" ca="1" si="6"/>
        <v>1</v>
      </c>
      <c r="T134">
        <f t="shared" ca="1" si="7"/>
        <v>0</v>
      </c>
      <c r="U134">
        <f t="shared" ca="1" si="8"/>
        <v>0</v>
      </c>
    </row>
    <row r="135" spans="1:21" x14ac:dyDescent="0.35">
      <c r="A135">
        <v>6000141724</v>
      </c>
      <c r="B135" t="s">
        <v>554</v>
      </c>
      <c r="C135" t="s">
        <v>230</v>
      </c>
      <c r="D135" s="34" t="s">
        <v>480</v>
      </c>
      <c r="E135" s="1">
        <v>45807</v>
      </c>
      <c r="F135" s="1"/>
      <c r="G135" t="s">
        <v>275</v>
      </c>
      <c r="H135" t="s">
        <v>240</v>
      </c>
      <c r="I135" s="1">
        <v>45814</v>
      </c>
      <c r="J135" t="s">
        <v>234</v>
      </c>
      <c r="K135" t="s">
        <v>347</v>
      </c>
      <c r="L135" t="s">
        <v>171</v>
      </c>
      <c r="M135" t="s">
        <v>555</v>
      </c>
      <c r="N135" t="s">
        <v>237</v>
      </c>
      <c r="O135" t="s">
        <v>230</v>
      </c>
      <c r="P135" s="193" t="str">
        <f>IF(OR(AND(A135&lt;&gt;"",COUNTIF(Bugs!B:B,A135)&gt;0),AND(B135&lt;&gt;"",COUNTIF(Bugs!A:A,B135)&gt;0)),"Y","")</f>
        <v/>
      </c>
      <c r="Q135" s="193" t="str">
        <f>IF(OR(
    AND(COUNTIF(Bugs!A:A,B135)&gt;0,ISNUMBER(SEARCH("x",INDEX(Bugs!C:C,MATCH(B135,Bugs!A:A,0))))),
    AND(COUNTIF(Bugs!B:B,B135)&gt;0,ISNUMBER(SEARCH("x",INDEX(Bugs!C:C,MATCH(B135,Bugs!B:B,0))))),
    AND(COUNTIF(Bugs!A:A,B135)&gt;0,ISNUMBER(SEARCH("x",INDEX(Bugs!D:D,MATCH(B135,Bugs!A:A,0))))),
    AND(COUNTIF(Bugs!B:B,B135)&gt;0,ISNUMBER(SEARCH("x",INDEX(Bugs!D:D,MATCH(B135,Bugs!B:B,0)))))
),"Y","")</f>
        <v/>
      </c>
      <c r="R135">
        <f ca="1">IF(OR(ISNUMBER(MATCH(L135,MasterData!$D$3:$D$18,0)),ISNUMBER(MATCH(L135,MasterData!$C$3:$C$18,0))),
    DATEDIF(E135,I135,"d"),
    DATEDIF(E135,TODAY(),"d"))</f>
        <v>7</v>
      </c>
      <c r="S135">
        <f t="shared" ca="1" si="6"/>
        <v>1</v>
      </c>
      <c r="T135">
        <f t="shared" ca="1" si="7"/>
        <v>0</v>
      </c>
      <c r="U135">
        <f t="shared" ca="1" si="8"/>
        <v>0</v>
      </c>
    </row>
    <row r="136" spans="1:21" x14ac:dyDescent="0.35">
      <c r="A136">
        <v>6000141747</v>
      </c>
      <c r="B136" t="s">
        <v>556</v>
      </c>
      <c r="C136" t="s">
        <v>230</v>
      </c>
      <c r="D136" s="34" t="s">
        <v>254</v>
      </c>
      <c r="E136" s="1">
        <v>45807</v>
      </c>
      <c r="F136" s="1">
        <v>45812</v>
      </c>
      <c r="G136" t="s">
        <v>255</v>
      </c>
      <c r="H136" t="s">
        <v>240</v>
      </c>
      <c r="I136" s="1">
        <v>45820</v>
      </c>
      <c r="J136" t="s">
        <v>234</v>
      </c>
      <c r="K136" t="s">
        <v>347</v>
      </c>
      <c r="L136" t="s">
        <v>171</v>
      </c>
      <c r="M136" t="s">
        <v>557</v>
      </c>
      <c r="N136" t="s">
        <v>237</v>
      </c>
      <c r="O136" t="s">
        <v>230</v>
      </c>
      <c r="P136" s="193" t="str">
        <f>IF(OR(AND(A136&lt;&gt;"",COUNTIF(Bugs!B:B,A136)&gt;0),AND(B136&lt;&gt;"",COUNTIF(Bugs!A:A,B136)&gt;0)),"Y","")</f>
        <v/>
      </c>
      <c r="Q136" s="193" t="str">
        <f>IF(OR(
    AND(COUNTIF(Bugs!A:A,B136)&gt;0,ISNUMBER(SEARCH("x",INDEX(Bugs!C:C,MATCH(B136,Bugs!A:A,0))))),
    AND(COUNTIF(Bugs!B:B,B136)&gt;0,ISNUMBER(SEARCH("x",INDEX(Bugs!C:C,MATCH(B136,Bugs!B:B,0))))),
    AND(COUNTIF(Bugs!A:A,B136)&gt;0,ISNUMBER(SEARCH("x",INDEX(Bugs!D:D,MATCH(B136,Bugs!A:A,0))))),
    AND(COUNTIF(Bugs!B:B,B136)&gt;0,ISNUMBER(SEARCH("x",INDEX(Bugs!D:D,MATCH(B136,Bugs!B:B,0)))))
),"Y","")</f>
        <v/>
      </c>
      <c r="R136">
        <f ca="1">IF(OR(ISNUMBER(MATCH(L136,MasterData!$D$3:$D$18,0)),ISNUMBER(MATCH(L136,MasterData!$C$3:$C$18,0))),
    DATEDIF(E136,I136,"d"),
    DATEDIF(E136,TODAY(),"d"))</f>
        <v>13</v>
      </c>
      <c r="S136">
        <f t="shared" ca="1" si="6"/>
        <v>0</v>
      </c>
      <c r="T136">
        <f t="shared" ca="1" si="7"/>
        <v>1</v>
      </c>
      <c r="U136">
        <f t="shared" ca="1" si="8"/>
        <v>0</v>
      </c>
    </row>
    <row r="137" spans="1:21" x14ac:dyDescent="0.35">
      <c r="A137">
        <v>6000141793</v>
      </c>
      <c r="B137" t="s">
        <v>558</v>
      </c>
      <c r="C137" t="s">
        <v>230</v>
      </c>
      <c r="D137" s="34" t="s">
        <v>480</v>
      </c>
      <c r="E137" s="1">
        <v>45810</v>
      </c>
      <c r="F137" s="1">
        <v>45828</v>
      </c>
      <c r="G137" t="s">
        <v>559</v>
      </c>
      <c r="H137" t="s">
        <v>233</v>
      </c>
      <c r="I137" s="1">
        <v>45833</v>
      </c>
      <c r="J137" t="s">
        <v>234</v>
      </c>
      <c r="K137" t="s">
        <v>241</v>
      </c>
      <c r="L137" t="s">
        <v>171</v>
      </c>
      <c r="M137" t="s">
        <v>561</v>
      </c>
      <c r="N137" t="s">
        <v>237</v>
      </c>
      <c r="O137" t="s">
        <v>230</v>
      </c>
      <c r="P137" s="193" t="str">
        <f>IF(OR(AND(A137&lt;&gt;"",COUNTIF(Bugs!B:B,A137)&gt;0),AND(B137&lt;&gt;"",COUNTIF(Bugs!A:A,B137)&gt;0)),"Y","")</f>
        <v/>
      </c>
      <c r="Q137" s="193" t="str">
        <f>IF(OR(
    AND(COUNTIF(Bugs!A:A,B137)&gt;0,ISNUMBER(SEARCH("x",INDEX(Bugs!C:C,MATCH(B137,Bugs!A:A,0))))),
    AND(COUNTIF(Bugs!B:B,B137)&gt;0,ISNUMBER(SEARCH("x",INDEX(Bugs!C:C,MATCH(B137,Bugs!B:B,0))))),
    AND(COUNTIF(Bugs!A:A,B137)&gt;0,ISNUMBER(SEARCH("x",INDEX(Bugs!D:D,MATCH(B137,Bugs!A:A,0))))),
    AND(COUNTIF(Bugs!B:B,B137)&gt;0,ISNUMBER(SEARCH("x",INDEX(Bugs!D:D,MATCH(B137,Bugs!B:B,0)))))
),"Y","")</f>
        <v/>
      </c>
      <c r="R137">
        <f ca="1">IF(OR(ISNUMBER(MATCH(L137,MasterData!$D$3:$D$18,0)),ISNUMBER(MATCH(L137,MasterData!$C$3:$C$18,0))),
    DATEDIF(E137,I137,"d"),
    DATEDIF(E137,TODAY(),"d"))</f>
        <v>23</v>
      </c>
      <c r="S137">
        <f t="shared" ca="1" si="6"/>
        <v>0</v>
      </c>
      <c r="T137">
        <f t="shared" ca="1" si="7"/>
        <v>1</v>
      </c>
      <c r="U137">
        <f t="shared" ca="1" si="8"/>
        <v>0</v>
      </c>
    </row>
    <row r="138" spans="1:21" x14ac:dyDescent="0.35">
      <c r="A138">
        <v>6000141959</v>
      </c>
      <c r="B138" t="s">
        <v>562</v>
      </c>
      <c r="C138" t="s">
        <v>230</v>
      </c>
      <c r="D138" s="34" t="s">
        <v>506</v>
      </c>
      <c r="E138" s="1">
        <v>45811</v>
      </c>
      <c r="F138" s="1"/>
      <c r="G138" t="s">
        <v>507</v>
      </c>
      <c r="H138" t="s">
        <v>233</v>
      </c>
      <c r="I138" s="1">
        <v>45819</v>
      </c>
      <c r="J138" t="s">
        <v>234</v>
      </c>
      <c r="K138" t="s">
        <v>235</v>
      </c>
      <c r="L138" t="s">
        <v>171</v>
      </c>
      <c r="M138" t="s">
        <v>563</v>
      </c>
      <c r="N138" t="s">
        <v>237</v>
      </c>
      <c r="O138" t="s">
        <v>230</v>
      </c>
      <c r="P138" s="193" t="str">
        <f>IF(OR(AND(A138&lt;&gt;"",COUNTIF(Bugs!B:B,A138)&gt;0),AND(B138&lt;&gt;"",COUNTIF(Bugs!A:A,B138)&gt;0)),"Y","")</f>
        <v/>
      </c>
      <c r="Q138" s="193" t="str">
        <f>IF(OR(
    AND(COUNTIF(Bugs!A:A,B138)&gt;0,ISNUMBER(SEARCH("x",INDEX(Bugs!C:C,MATCH(B138,Bugs!A:A,0))))),
    AND(COUNTIF(Bugs!B:B,B138)&gt;0,ISNUMBER(SEARCH("x",INDEX(Bugs!C:C,MATCH(B138,Bugs!B:B,0))))),
    AND(COUNTIF(Bugs!A:A,B138)&gt;0,ISNUMBER(SEARCH("x",INDEX(Bugs!D:D,MATCH(B138,Bugs!A:A,0))))),
    AND(COUNTIF(Bugs!B:B,B138)&gt;0,ISNUMBER(SEARCH("x",INDEX(Bugs!D:D,MATCH(B138,Bugs!B:B,0)))))
),"Y","")</f>
        <v/>
      </c>
      <c r="R138">
        <f ca="1">IF(OR(ISNUMBER(MATCH(L138,MasterData!$D$3:$D$18,0)),ISNUMBER(MATCH(L138,MasterData!$C$3:$C$18,0))),
    DATEDIF(E138,I138,"d"),
    DATEDIF(E138,TODAY(),"d"))</f>
        <v>8</v>
      </c>
      <c r="S138">
        <f t="shared" ca="1" si="6"/>
        <v>0</v>
      </c>
      <c r="T138">
        <f t="shared" ca="1" si="7"/>
        <v>1</v>
      </c>
      <c r="U138">
        <f t="shared" ca="1" si="8"/>
        <v>0</v>
      </c>
    </row>
    <row r="139" spans="1:21" x14ac:dyDescent="0.35">
      <c r="A139">
        <v>6000142018</v>
      </c>
      <c r="B139" t="s">
        <v>564</v>
      </c>
      <c r="C139" t="s">
        <v>230</v>
      </c>
      <c r="D139" s="34" t="s">
        <v>231</v>
      </c>
      <c r="E139" s="1">
        <v>45811</v>
      </c>
      <c r="F139" s="1">
        <v>45817</v>
      </c>
      <c r="G139" t="s">
        <v>293</v>
      </c>
      <c r="H139" t="s">
        <v>377</v>
      </c>
      <c r="I139" s="1">
        <v>45819</v>
      </c>
      <c r="J139" t="s">
        <v>234</v>
      </c>
      <c r="K139" t="s">
        <v>241</v>
      </c>
      <c r="L139" t="s">
        <v>171</v>
      </c>
      <c r="M139" t="s">
        <v>565</v>
      </c>
      <c r="N139" t="s">
        <v>237</v>
      </c>
      <c r="O139" t="s">
        <v>230</v>
      </c>
      <c r="P139" s="193" t="str">
        <f>IF(OR(AND(A139&lt;&gt;"",COUNTIF(Bugs!B:B,A139)&gt;0),AND(B139&lt;&gt;"",COUNTIF(Bugs!A:A,B139)&gt;0)),"Y","")</f>
        <v/>
      </c>
      <c r="Q139" s="193" t="str">
        <f>IF(OR(
    AND(COUNTIF(Bugs!A:A,B139)&gt;0,ISNUMBER(SEARCH("x",INDEX(Bugs!C:C,MATCH(B139,Bugs!A:A,0))))),
    AND(COUNTIF(Bugs!B:B,B139)&gt;0,ISNUMBER(SEARCH("x",INDEX(Bugs!C:C,MATCH(B139,Bugs!B:B,0))))),
    AND(COUNTIF(Bugs!A:A,B139)&gt;0,ISNUMBER(SEARCH("x",INDEX(Bugs!D:D,MATCH(B139,Bugs!A:A,0))))),
    AND(COUNTIF(Bugs!B:B,B139)&gt;0,ISNUMBER(SEARCH("x",INDEX(Bugs!D:D,MATCH(B139,Bugs!B:B,0)))))
),"Y","")</f>
        <v/>
      </c>
      <c r="R139">
        <f ca="1">IF(OR(ISNUMBER(MATCH(L139,MasterData!$D$3:$D$18,0)),ISNUMBER(MATCH(L139,MasterData!$C$3:$C$18,0))),
    DATEDIF(E139,I139,"d"),
    DATEDIF(E139,TODAY(),"d"))</f>
        <v>8</v>
      </c>
      <c r="S139">
        <f t="shared" ca="1" si="6"/>
        <v>0</v>
      </c>
      <c r="T139">
        <f t="shared" ca="1" si="7"/>
        <v>1</v>
      </c>
      <c r="U139">
        <f t="shared" ca="1" si="8"/>
        <v>0</v>
      </c>
    </row>
    <row r="140" spans="1:21" x14ac:dyDescent="0.35">
      <c r="A140">
        <v>6000142063</v>
      </c>
      <c r="B140" t="s">
        <v>566</v>
      </c>
      <c r="C140" t="s">
        <v>230</v>
      </c>
      <c r="D140" s="34" t="s">
        <v>480</v>
      </c>
      <c r="E140" s="1">
        <v>45811</v>
      </c>
      <c r="F140" s="1"/>
      <c r="G140" t="s">
        <v>329</v>
      </c>
      <c r="H140" t="s">
        <v>233</v>
      </c>
      <c r="I140" s="1">
        <v>45819</v>
      </c>
      <c r="J140" t="s">
        <v>234</v>
      </c>
      <c r="K140" t="s">
        <v>241</v>
      </c>
      <c r="L140" t="s">
        <v>171</v>
      </c>
      <c r="M140" t="s">
        <v>567</v>
      </c>
      <c r="N140" t="s">
        <v>237</v>
      </c>
      <c r="O140" t="s">
        <v>230</v>
      </c>
      <c r="P140" s="193" t="str">
        <f>IF(OR(AND(A140&lt;&gt;"",COUNTIF(Bugs!B:B,A140)&gt;0),AND(B140&lt;&gt;"",COUNTIF(Bugs!A:A,B140)&gt;0)),"Y","")</f>
        <v/>
      </c>
      <c r="Q140" s="193" t="str">
        <f>IF(OR(
    AND(COUNTIF(Bugs!A:A,B140)&gt;0,ISNUMBER(SEARCH("x",INDEX(Bugs!C:C,MATCH(B140,Bugs!A:A,0))))),
    AND(COUNTIF(Bugs!B:B,B140)&gt;0,ISNUMBER(SEARCH("x",INDEX(Bugs!C:C,MATCH(B140,Bugs!B:B,0))))),
    AND(COUNTIF(Bugs!A:A,B140)&gt;0,ISNUMBER(SEARCH("x",INDEX(Bugs!D:D,MATCH(B140,Bugs!A:A,0))))),
    AND(COUNTIF(Bugs!B:B,B140)&gt;0,ISNUMBER(SEARCH("x",INDEX(Bugs!D:D,MATCH(B140,Bugs!B:B,0)))))
),"Y","")</f>
        <v/>
      </c>
      <c r="R140">
        <f ca="1">IF(OR(ISNUMBER(MATCH(L140,MasterData!$D$3:$D$18,0)),ISNUMBER(MATCH(L140,MasterData!$C$3:$C$18,0))),
    DATEDIF(E140,I140,"d"),
    DATEDIF(E140,TODAY(),"d"))</f>
        <v>8</v>
      </c>
      <c r="S140">
        <f t="shared" ca="1" si="6"/>
        <v>0</v>
      </c>
      <c r="T140">
        <f t="shared" ca="1" si="7"/>
        <v>1</v>
      </c>
      <c r="U140">
        <f t="shared" ca="1" si="8"/>
        <v>0</v>
      </c>
    </row>
    <row r="141" spans="1:21" x14ac:dyDescent="0.35">
      <c r="A141">
        <v>6000142101</v>
      </c>
      <c r="B141" t="s">
        <v>568</v>
      </c>
      <c r="C141" t="s">
        <v>230</v>
      </c>
      <c r="D141" s="34" t="s">
        <v>506</v>
      </c>
      <c r="E141" s="1">
        <v>45812</v>
      </c>
      <c r="F141" s="1"/>
      <c r="G141" t="s">
        <v>534</v>
      </c>
      <c r="H141" t="s">
        <v>233</v>
      </c>
      <c r="I141" s="1">
        <v>45846</v>
      </c>
      <c r="J141" t="s">
        <v>234</v>
      </c>
      <c r="K141" t="s">
        <v>235</v>
      </c>
      <c r="L141" t="s">
        <v>171</v>
      </c>
      <c r="M141" t="s">
        <v>569</v>
      </c>
      <c r="N141" t="s">
        <v>237</v>
      </c>
      <c r="O141" t="s">
        <v>230</v>
      </c>
      <c r="P141" s="193" t="str">
        <f>IF(OR(AND(A141&lt;&gt;"",COUNTIF(Bugs!B:B,A141)&gt;0),AND(B141&lt;&gt;"",COUNTIF(Bugs!A:A,B141)&gt;0)),"Y","")</f>
        <v/>
      </c>
      <c r="Q141" s="193" t="str">
        <f>IF(OR(
    AND(COUNTIF(Bugs!A:A,B141)&gt;0,ISNUMBER(SEARCH("x",INDEX(Bugs!C:C,MATCH(B141,Bugs!A:A,0))))),
    AND(COUNTIF(Bugs!B:B,B141)&gt;0,ISNUMBER(SEARCH("x",INDEX(Bugs!C:C,MATCH(B141,Bugs!B:B,0))))),
    AND(COUNTIF(Bugs!A:A,B141)&gt;0,ISNUMBER(SEARCH("x",INDEX(Bugs!D:D,MATCH(B141,Bugs!A:A,0))))),
    AND(COUNTIF(Bugs!B:B,B141)&gt;0,ISNUMBER(SEARCH("x",INDEX(Bugs!D:D,MATCH(B141,Bugs!B:B,0)))))
),"Y","")</f>
        <v/>
      </c>
      <c r="R141">
        <f ca="1">IF(OR(ISNUMBER(MATCH(L141,MasterData!$D$3:$D$18,0)),ISNUMBER(MATCH(L141,MasterData!$C$3:$C$18,0))),
    DATEDIF(E141,I141,"d"),
    DATEDIF(E141,TODAY(),"d"))</f>
        <v>34</v>
      </c>
      <c r="S141">
        <f t="shared" ca="1" si="6"/>
        <v>0</v>
      </c>
      <c r="T141">
        <f t="shared" ca="1" si="7"/>
        <v>0</v>
      </c>
      <c r="U141">
        <f t="shared" ca="1" si="8"/>
        <v>1</v>
      </c>
    </row>
    <row r="142" spans="1:21" x14ac:dyDescent="0.35">
      <c r="A142">
        <v>6000142210</v>
      </c>
      <c r="B142" t="s">
        <v>570</v>
      </c>
      <c r="C142" t="s">
        <v>230</v>
      </c>
      <c r="D142" s="34" t="s">
        <v>449</v>
      </c>
      <c r="E142" s="1">
        <v>45812</v>
      </c>
      <c r="F142" s="1"/>
      <c r="G142" t="s">
        <v>450</v>
      </c>
      <c r="H142" t="s">
        <v>233</v>
      </c>
      <c r="I142" s="1">
        <v>45820</v>
      </c>
      <c r="J142" t="s">
        <v>234</v>
      </c>
      <c r="K142" t="s">
        <v>241</v>
      </c>
      <c r="L142" t="s">
        <v>171</v>
      </c>
      <c r="M142" t="s">
        <v>571</v>
      </c>
      <c r="N142" t="s">
        <v>237</v>
      </c>
      <c r="O142" t="s">
        <v>230</v>
      </c>
      <c r="P142" s="193" t="str">
        <f>IF(OR(AND(A142&lt;&gt;"",COUNTIF(Bugs!B:B,A142)&gt;0),AND(B142&lt;&gt;"",COUNTIF(Bugs!A:A,B142)&gt;0)),"Y","")</f>
        <v/>
      </c>
      <c r="Q142" s="193" t="str">
        <f>IF(OR(
    AND(COUNTIF(Bugs!A:A,B142)&gt;0,ISNUMBER(SEARCH("x",INDEX(Bugs!C:C,MATCH(B142,Bugs!A:A,0))))),
    AND(COUNTIF(Bugs!B:B,B142)&gt;0,ISNUMBER(SEARCH("x",INDEX(Bugs!C:C,MATCH(B142,Bugs!B:B,0))))),
    AND(COUNTIF(Bugs!A:A,B142)&gt;0,ISNUMBER(SEARCH("x",INDEX(Bugs!D:D,MATCH(B142,Bugs!A:A,0))))),
    AND(COUNTIF(Bugs!B:B,B142)&gt;0,ISNUMBER(SEARCH("x",INDEX(Bugs!D:D,MATCH(B142,Bugs!B:B,0)))))
),"Y","")</f>
        <v/>
      </c>
      <c r="R142">
        <f ca="1">IF(OR(ISNUMBER(MATCH(L142,MasterData!$D$3:$D$18,0)),ISNUMBER(MATCH(L142,MasterData!$C$3:$C$18,0))),
    DATEDIF(E142,I142,"d"),
    DATEDIF(E142,TODAY(),"d"))</f>
        <v>8</v>
      </c>
      <c r="S142">
        <f t="shared" ca="1" si="6"/>
        <v>0</v>
      </c>
      <c r="T142">
        <f t="shared" ca="1" si="7"/>
        <v>1</v>
      </c>
      <c r="U142">
        <f t="shared" ca="1" si="8"/>
        <v>0</v>
      </c>
    </row>
    <row r="143" spans="1:21" x14ac:dyDescent="0.35">
      <c r="A143">
        <v>6000142258</v>
      </c>
      <c r="B143" t="s">
        <v>572</v>
      </c>
      <c r="C143" t="s">
        <v>230</v>
      </c>
      <c r="D143" s="34" t="s">
        <v>254</v>
      </c>
      <c r="E143" s="1">
        <v>45812</v>
      </c>
      <c r="F143" s="1"/>
      <c r="G143" t="s">
        <v>268</v>
      </c>
      <c r="H143" t="s">
        <v>233</v>
      </c>
      <c r="I143" s="1">
        <v>45831</v>
      </c>
      <c r="J143" t="s">
        <v>234</v>
      </c>
      <c r="K143" t="s">
        <v>235</v>
      </c>
      <c r="L143" t="s">
        <v>171</v>
      </c>
      <c r="M143" t="s">
        <v>573</v>
      </c>
      <c r="N143" t="s">
        <v>237</v>
      </c>
      <c r="O143" t="s">
        <v>230</v>
      </c>
      <c r="P143" s="193" t="str">
        <f>IF(OR(AND(A143&lt;&gt;"",COUNTIF(Bugs!B:B,A143)&gt;0),AND(B143&lt;&gt;"",COUNTIF(Bugs!A:A,B143)&gt;0)),"Y","")</f>
        <v/>
      </c>
      <c r="Q143" s="193" t="str">
        <f>IF(OR(
    AND(COUNTIF(Bugs!A:A,B143)&gt;0,ISNUMBER(SEARCH("x",INDEX(Bugs!C:C,MATCH(B143,Bugs!A:A,0))))),
    AND(COUNTIF(Bugs!B:B,B143)&gt;0,ISNUMBER(SEARCH("x",INDEX(Bugs!C:C,MATCH(B143,Bugs!B:B,0))))),
    AND(COUNTIF(Bugs!A:A,B143)&gt;0,ISNUMBER(SEARCH("x",INDEX(Bugs!D:D,MATCH(B143,Bugs!A:A,0))))),
    AND(COUNTIF(Bugs!B:B,B143)&gt;0,ISNUMBER(SEARCH("x",INDEX(Bugs!D:D,MATCH(B143,Bugs!B:B,0)))))
),"Y","")</f>
        <v/>
      </c>
      <c r="R143">
        <f ca="1">IF(OR(ISNUMBER(MATCH(L143,MasterData!$D$3:$D$18,0)),ISNUMBER(MATCH(L143,MasterData!$C$3:$C$18,0))),
    DATEDIF(E143,I143,"d"),
    DATEDIF(E143,TODAY(),"d"))</f>
        <v>19</v>
      </c>
      <c r="S143">
        <f t="shared" ca="1" si="6"/>
        <v>0</v>
      </c>
      <c r="T143">
        <f t="shared" ca="1" si="7"/>
        <v>1</v>
      </c>
      <c r="U143">
        <f t="shared" ca="1" si="8"/>
        <v>0</v>
      </c>
    </row>
    <row r="144" spans="1:21" x14ac:dyDescent="0.35">
      <c r="A144">
        <v>6000142276</v>
      </c>
      <c r="B144" t="s">
        <v>574</v>
      </c>
      <c r="C144" t="s">
        <v>230</v>
      </c>
      <c r="D144" s="34" t="s">
        <v>506</v>
      </c>
      <c r="E144" s="1">
        <v>45812</v>
      </c>
      <c r="F144" s="1"/>
      <c r="G144" t="s">
        <v>575</v>
      </c>
      <c r="H144" t="s">
        <v>233</v>
      </c>
      <c r="I144" s="1">
        <v>45855</v>
      </c>
      <c r="J144" t="s">
        <v>234</v>
      </c>
      <c r="K144" t="s">
        <v>235</v>
      </c>
      <c r="L144" t="s">
        <v>171</v>
      </c>
      <c r="M144" t="s">
        <v>576</v>
      </c>
      <c r="N144" t="s">
        <v>237</v>
      </c>
      <c r="O144" t="s">
        <v>230</v>
      </c>
      <c r="P144" s="193" t="str">
        <f>IF(OR(AND(A144&lt;&gt;"",COUNTIF(Bugs!B:B,A144)&gt;0),AND(B144&lt;&gt;"",COUNTIF(Bugs!A:A,B144)&gt;0)),"Y","")</f>
        <v/>
      </c>
      <c r="Q144" s="193" t="str">
        <f>IF(OR(
    AND(COUNTIF(Bugs!A:A,B144)&gt;0,ISNUMBER(SEARCH("x",INDEX(Bugs!C:C,MATCH(B144,Bugs!A:A,0))))),
    AND(COUNTIF(Bugs!B:B,B144)&gt;0,ISNUMBER(SEARCH("x",INDEX(Bugs!C:C,MATCH(B144,Bugs!B:B,0))))),
    AND(COUNTIF(Bugs!A:A,B144)&gt;0,ISNUMBER(SEARCH("x",INDEX(Bugs!D:D,MATCH(B144,Bugs!A:A,0))))),
    AND(COUNTIF(Bugs!B:B,B144)&gt;0,ISNUMBER(SEARCH("x",INDEX(Bugs!D:D,MATCH(B144,Bugs!B:B,0)))))
),"Y","")</f>
        <v/>
      </c>
      <c r="R144">
        <f ca="1">IF(OR(ISNUMBER(MATCH(L144,MasterData!$D$3:$D$18,0)),ISNUMBER(MATCH(L144,MasterData!$C$3:$C$18,0))),
    DATEDIF(E144,I144,"d"),
    DATEDIF(E144,TODAY(),"d"))</f>
        <v>43</v>
      </c>
      <c r="S144">
        <f t="shared" ca="1" si="6"/>
        <v>0</v>
      </c>
      <c r="T144">
        <f t="shared" ca="1" si="7"/>
        <v>0</v>
      </c>
      <c r="U144">
        <f t="shared" ca="1" si="8"/>
        <v>1</v>
      </c>
    </row>
    <row r="145" spans="1:21" x14ac:dyDescent="0.35">
      <c r="A145">
        <v>6000142286</v>
      </c>
      <c r="B145" t="s">
        <v>600</v>
      </c>
      <c r="C145" t="s">
        <v>230</v>
      </c>
      <c r="D145" s="34" t="s">
        <v>231</v>
      </c>
      <c r="E145" s="1">
        <v>45813</v>
      </c>
      <c r="F145" s="1"/>
      <c r="G145" t="s">
        <v>318</v>
      </c>
      <c r="H145" t="s">
        <v>233</v>
      </c>
      <c r="I145" s="1">
        <v>45840</v>
      </c>
      <c r="J145" t="s">
        <v>234</v>
      </c>
      <c r="K145" t="s">
        <v>241</v>
      </c>
      <c r="L145" t="s">
        <v>171</v>
      </c>
      <c r="M145" t="s">
        <v>319</v>
      </c>
      <c r="N145" t="s">
        <v>237</v>
      </c>
      <c r="O145" t="s">
        <v>230</v>
      </c>
      <c r="P145" s="193" t="str">
        <f>IF(OR(AND(A145&lt;&gt;"",COUNTIF(Bugs!B:B,A145)&gt;0),AND(B145&lt;&gt;"",COUNTIF(Bugs!A:A,B145)&gt;0)),"Y","")</f>
        <v/>
      </c>
      <c r="Q145" s="193" t="str">
        <f>IF(OR(
    AND(COUNTIF(Bugs!A:A,B145)&gt;0,ISNUMBER(SEARCH("x",INDEX(Bugs!C:C,MATCH(B145,Bugs!A:A,0))))),
    AND(COUNTIF(Bugs!B:B,B145)&gt;0,ISNUMBER(SEARCH("x",INDEX(Bugs!C:C,MATCH(B145,Bugs!B:B,0))))),
    AND(COUNTIF(Bugs!A:A,B145)&gt;0,ISNUMBER(SEARCH("x",INDEX(Bugs!D:D,MATCH(B145,Bugs!A:A,0))))),
    AND(COUNTIF(Bugs!B:B,B145)&gt;0,ISNUMBER(SEARCH("x",INDEX(Bugs!D:D,MATCH(B145,Bugs!B:B,0)))))
),"Y","")</f>
        <v/>
      </c>
      <c r="R145">
        <f ca="1">IF(OR(ISNUMBER(MATCH(L145,MasterData!$D$3:$D$18,0)),ISNUMBER(MATCH(L145,MasterData!$C$3:$C$18,0))),
    DATEDIF(E145,I145,"d"),
    DATEDIF(E145,TODAY(),"d"))</f>
        <v>27</v>
      </c>
      <c r="S145">
        <f t="shared" ca="1" si="6"/>
        <v>0</v>
      </c>
      <c r="T145">
        <f t="shared" ca="1" si="7"/>
        <v>1</v>
      </c>
      <c r="U145">
        <f t="shared" ca="1" si="8"/>
        <v>0</v>
      </c>
    </row>
    <row r="146" spans="1:21" x14ac:dyDescent="0.35">
      <c r="A146" s="72">
        <v>6000142434</v>
      </c>
      <c r="B146" s="72" t="s">
        <v>7</v>
      </c>
      <c r="C146" s="72" t="s">
        <v>230</v>
      </c>
      <c r="D146" s="180" t="s">
        <v>251</v>
      </c>
      <c r="E146" s="73">
        <v>45813</v>
      </c>
      <c r="F146" s="73">
        <v>45828</v>
      </c>
      <c r="G146" s="72" t="s">
        <v>577</v>
      </c>
      <c r="H146" s="72" t="s">
        <v>233</v>
      </c>
      <c r="I146" s="73">
        <v>45814</v>
      </c>
      <c r="J146" s="72" t="s">
        <v>560</v>
      </c>
      <c r="K146" s="72" t="s">
        <v>235</v>
      </c>
      <c r="L146" s="72" t="s">
        <v>183</v>
      </c>
      <c r="M146" s="72" t="s">
        <v>578</v>
      </c>
      <c r="N146" s="72" t="s">
        <v>237</v>
      </c>
      <c r="O146" t="s">
        <v>230</v>
      </c>
      <c r="P146" s="193" t="str">
        <f>IF(OR(AND(A146&lt;&gt;"",COUNTIF(Bugs!B:B,A146)&gt;0),AND(B146&lt;&gt;"",COUNTIF(Bugs!A:A,B146)&gt;0)),"Y","")</f>
        <v>Y</v>
      </c>
      <c r="Q146" s="193" t="str">
        <f>IF(OR(
    AND(COUNTIF(Bugs!A:A,B146)&gt;0,ISNUMBER(SEARCH("x",INDEX(Bugs!C:C,MATCH(B146,Bugs!A:A,0))))),
    AND(COUNTIF(Bugs!B:B,B146)&gt;0,ISNUMBER(SEARCH("x",INDEX(Bugs!C:C,MATCH(B146,Bugs!B:B,0))))),
    AND(COUNTIF(Bugs!A:A,B146)&gt;0,ISNUMBER(SEARCH("x",INDEX(Bugs!D:D,MATCH(B146,Bugs!A:A,0))))),
    AND(COUNTIF(Bugs!B:B,B146)&gt;0,ISNUMBER(SEARCH("x",INDEX(Bugs!D:D,MATCH(B146,Bugs!B:B,0)))))
),"Y","")</f>
        <v/>
      </c>
      <c r="R146">
        <v>-1</v>
      </c>
      <c r="S146">
        <f t="shared" si="6"/>
        <v>0</v>
      </c>
      <c r="T146">
        <f t="shared" si="7"/>
        <v>0</v>
      </c>
      <c r="U146">
        <f t="shared" si="8"/>
        <v>0</v>
      </c>
    </row>
    <row r="147" spans="1:21" x14ac:dyDescent="0.35">
      <c r="A147">
        <v>6000142441</v>
      </c>
      <c r="B147" t="s">
        <v>6</v>
      </c>
      <c r="C147" t="s">
        <v>230</v>
      </c>
      <c r="D147" s="34" t="s">
        <v>231</v>
      </c>
      <c r="E147" s="1">
        <v>45813</v>
      </c>
      <c r="F147" s="1"/>
      <c r="G147" t="s">
        <v>453</v>
      </c>
      <c r="H147" t="s">
        <v>233</v>
      </c>
      <c r="I147" s="1">
        <v>45910</v>
      </c>
      <c r="J147" t="s">
        <v>591</v>
      </c>
      <c r="K147" t="s">
        <v>235</v>
      </c>
      <c r="L147" t="s">
        <v>171</v>
      </c>
      <c r="M147" t="s">
        <v>579</v>
      </c>
      <c r="N147" t="s">
        <v>237</v>
      </c>
      <c r="O147" t="s">
        <v>230</v>
      </c>
      <c r="P147" s="193" t="str">
        <f>IF(OR(AND(A147&lt;&gt;"",COUNTIF(Bugs!B:B,A147)&gt;0),AND(B147&lt;&gt;"",COUNTIF(Bugs!A:A,B147)&gt;0)),"Y","")</f>
        <v>Y</v>
      </c>
      <c r="Q147" s="193" t="str">
        <f>IF(OR(
    AND(COUNTIF(Bugs!A:A,B147)&gt;0,ISNUMBER(SEARCH("x",INDEX(Bugs!C:C,MATCH(B147,Bugs!A:A,0))))),
    AND(COUNTIF(Bugs!B:B,B147)&gt;0,ISNUMBER(SEARCH("x",INDEX(Bugs!C:C,MATCH(B147,Bugs!B:B,0))))),
    AND(COUNTIF(Bugs!A:A,B147)&gt;0,ISNUMBER(SEARCH("x",INDEX(Bugs!D:D,MATCH(B147,Bugs!A:A,0))))),
    AND(COUNTIF(Bugs!B:B,B147)&gt;0,ISNUMBER(SEARCH("x",INDEX(Bugs!D:D,MATCH(B147,Bugs!B:B,0)))))
),"Y","")</f>
        <v/>
      </c>
      <c r="R147">
        <f ca="1">IF(OR(ISNUMBER(MATCH(L147,MasterData!$D$3:$D$18,0)),ISNUMBER(MATCH(L147,MasterData!$C$3:$C$18,0))),
    DATEDIF(E147,I147,"d"),
    DATEDIF(E147,TODAY(),"d"))</f>
        <v>97</v>
      </c>
      <c r="S147">
        <f t="shared" ca="1" si="6"/>
        <v>0</v>
      </c>
      <c r="T147">
        <f t="shared" ca="1" si="7"/>
        <v>0</v>
      </c>
      <c r="U147">
        <f t="shared" ca="1" si="8"/>
        <v>1</v>
      </c>
    </row>
    <row r="148" spans="1:21" x14ac:dyDescent="0.35">
      <c r="A148">
        <v>6000142523</v>
      </c>
      <c r="B148" t="s">
        <v>580</v>
      </c>
      <c r="C148" t="s">
        <v>230</v>
      </c>
      <c r="D148" s="34" t="s">
        <v>581</v>
      </c>
      <c r="E148" s="1">
        <v>45814</v>
      </c>
      <c r="F148" s="1"/>
      <c r="G148" t="s">
        <v>582</v>
      </c>
      <c r="H148" t="s">
        <v>233</v>
      </c>
      <c r="I148" s="1">
        <v>45821</v>
      </c>
      <c r="J148" t="s">
        <v>234</v>
      </c>
      <c r="K148" t="s">
        <v>241</v>
      </c>
      <c r="L148" t="s">
        <v>171</v>
      </c>
      <c r="M148" t="s">
        <v>583</v>
      </c>
      <c r="N148" t="s">
        <v>237</v>
      </c>
      <c r="O148" t="s">
        <v>230</v>
      </c>
      <c r="P148" s="193" t="str">
        <f>IF(OR(AND(A148&lt;&gt;"",COUNTIF(Bugs!B:B,A148)&gt;0),AND(B148&lt;&gt;"",COUNTIF(Bugs!A:A,B148)&gt;0)),"Y","")</f>
        <v/>
      </c>
      <c r="Q148" s="193" t="str">
        <f>IF(OR(
    AND(COUNTIF(Bugs!A:A,B148)&gt;0,ISNUMBER(SEARCH("x",INDEX(Bugs!C:C,MATCH(B148,Bugs!A:A,0))))),
    AND(COUNTIF(Bugs!B:B,B148)&gt;0,ISNUMBER(SEARCH("x",INDEX(Bugs!C:C,MATCH(B148,Bugs!B:B,0))))),
    AND(COUNTIF(Bugs!A:A,B148)&gt;0,ISNUMBER(SEARCH("x",INDEX(Bugs!D:D,MATCH(B148,Bugs!A:A,0))))),
    AND(COUNTIF(Bugs!B:B,B148)&gt;0,ISNUMBER(SEARCH("x",INDEX(Bugs!D:D,MATCH(B148,Bugs!B:B,0)))))
),"Y","")</f>
        <v/>
      </c>
      <c r="R148">
        <f ca="1">IF(OR(ISNUMBER(MATCH(L148,MasterData!$D$3:$D$18,0)),ISNUMBER(MATCH(L148,MasterData!$C$3:$C$18,0))),
    DATEDIF(E148,I148,"d"),
    DATEDIF(E148,TODAY(),"d"))</f>
        <v>7</v>
      </c>
      <c r="S148">
        <f t="shared" ca="1" si="6"/>
        <v>1</v>
      </c>
      <c r="T148">
        <f t="shared" ca="1" si="7"/>
        <v>0</v>
      </c>
      <c r="U148">
        <f t="shared" ca="1" si="8"/>
        <v>0</v>
      </c>
    </row>
    <row r="149" spans="1:21" x14ac:dyDescent="0.35">
      <c r="A149">
        <v>6000142666</v>
      </c>
      <c r="B149" t="s">
        <v>584</v>
      </c>
      <c r="C149" t="s">
        <v>230</v>
      </c>
      <c r="D149" s="34" t="s">
        <v>480</v>
      </c>
      <c r="E149" s="1">
        <v>45818</v>
      </c>
      <c r="F149" s="1"/>
      <c r="G149" t="s">
        <v>552</v>
      </c>
      <c r="H149" t="s">
        <v>233</v>
      </c>
      <c r="I149" s="1">
        <v>45833</v>
      </c>
      <c r="J149" t="s">
        <v>234</v>
      </c>
      <c r="K149" t="s">
        <v>241</v>
      </c>
      <c r="L149" t="s">
        <v>171</v>
      </c>
      <c r="M149" t="s">
        <v>585</v>
      </c>
      <c r="N149" t="s">
        <v>237</v>
      </c>
      <c r="O149" t="s">
        <v>230</v>
      </c>
      <c r="P149" s="193" t="str">
        <f>IF(OR(AND(A149&lt;&gt;"",COUNTIF(Bugs!B:B,A149)&gt;0),AND(B149&lt;&gt;"",COUNTIF(Bugs!A:A,B149)&gt;0)),"Y","")</f>
        <v/>
      </c>
      <c r="Q149" s="193" t="str">
        <f>IF(OR(
    AND(COUNTIF(Bugs!A:A,B149)&gt;0,ISNUMBER(SEARCH("x",INDEX(Bugs!C:C,MATCH(B149,Bugs!A:A,0))))),
    AND(COUNTIF(Bugs!B:B,B149)&gt;0,ISNUMBER(SEARCH("x",INDEX(Bugs!C:C,MATCH(B149,Bugs!B:B,0))))),
    AND(COUNTIF(Bugs!A:A,B149)&gt;0,ISNUMBER(SEARCH("x",INDEX(Bugs!D:D,MATCH(B149,Bugs!A:A,0))))),
    AND(COUNTIF(Bugs!B:B,B149)&gt;0,ISNUMBER(SEARCH("x",INDEX(Bugs!D:D,MATCH(B149,Bugs!B:B,0)))))
),"Y","")</f>
        <v/>
      </c>
      <c r="R149">
        <f ca="1">IF(OR(ISNUMBER(MATCH(L149,MasterData!$D$3:$D$18,0)),ISNUMBER(MATCH(L149,MasterData!$C$3:$C$18,0))),
    DATEDIF(E149,I149,"d"),
    DATEDIF(E149,TODAY(),"d"))</f>
        <v>15</v>
      </c>
      <c r="S149">
        <f t="shared" ca="1" si="6"/>
        <v>0</v>
      </c>
      <c r="T149">
        <f t="shared" ca="1" si="7"/>
        <v>1</v>
      </c>
      <c r="U149">
        <f t="shared" ca="1" si="8"/>
        <v>0</v>
      </c>
    </row>
    <row r="150" spans="1:21" x14ac:dyDescent="0.35">
      <c r="A150">
        <v>6000142675</v>
      </c>
      <c r="B150" t="s">
        <v>230</v>
      </c>
      <c r="C150" t="s">
        <v>230</v>
      </c>
      <c r="D150" s="34" t="s">
        <v>254</v>
      </c>
      <c r="E150" s="1">
        <v>45818</v>
      </c>
      <c r="F150" s="1"/>
      <c r="G150" t="s">
        <v>400</v>
      </c>
      <c r="H150" t="s">
        <v>233</v>
      </c>
      <c r="I150" s="1">
        <v>45857</v>
      </c>
      <c r="J150" t="s">
        <v>245</v>
      </c>
      <c r="K150" t="s">
        <v>241</v>
      </c>
      <c r="L150" t="s">
        <v>171</v>
      </c>
      <c r="M150" t="s">
        <v>586</v>
      </c>
      <c r="N150" t="s">
        <v>237</v>
      </c>
      <c r="O150" t="s">
        <v>230</v>
      </c>
      <c r="P150" s="193" t="str">
        <f>IF(OR(AND(A150&lt;&gt;"",COUNTIF(Bugs!B:B,A150)&gt;0),AND(B150&lt;&gt;"",COUNTIF(Bugs!A:A,B150)&gt;0)),"Y","")</f>
        <v/>
      </c>
      <c r="Q150" s="193" t="str">
        <f>IF(OR(
    AND(COUNTIF(Bugs!A:A,B150)&gt;0,ISNUMBER(SEARCH("x",INDEX(Bugs!C:C,MATCH(B150,Bugs!A:A,0))))),
    AND(COUNTIF(Bugs!B:B,B150)&gt;0,ISNUMBER(SEARCH("x",INDEX(Bugs!C:C,MATCH(B150,Bugs!B:B,0))))),
    AND(COUNTIF(Bugs!A:A,B150)&gt;0,ISNUMBER(SEARCH("x",INDEX(Bugs!D:D,MATCH(B150,Bugs!A:A,0))))),
    AND(COUNTIF(Bugs!B:B,B150)&gt;0,ISNUMBER(SEARCH("x",INDEX(Bugs!D:D,MATCH(B150,Bugs!B:B,0)))))
),"Y","")</f>
        <v/>
      </c>
      <c r="R150">
        <f ca="1">IF(OR(ISNUMBER(MATCH(L150,MasterData!$D$3:$D$18,0)),ISNUMBER(MATCH(L150,MasterData!$C$3:$C$18,0))),
    DATEDIF(E150,I150,"d"),
    DATEDIF(E150,TODAY(),"d"))</f>
        <v>39</v>
      </c>
      <c r="S150">
        <f t="shared" ca="1" si="6"/>
        <v>0</v>
      </c>
      <c r="T150">
        <f t="shared" ca="1" si="7"/>
        <v>0</v>
      </c>
      <c r="U150">
        <f t="shared" ca="1" si="8"/>
        <v>1</v>
      </c>
    </row>
    <row r="151" spans="1:21" x14ac:dyDescent="0.35">
      <c r="A151">
        <v>6000142684</v>
      </c>
      <c r="B151" t="s">
        <v>587</v>
      </c>
      <c r="C151" t="s">
        <v>230</v>
      </c>
      <c r="D151" s="34" t="s">
        <v>251</v>
      </c>
      <c r="E151" s="1">
        <v>45818</v>
      </c>
      <c r="F151" s="1"/>
      <c r="G151" t="s">
        <v>588</v>
      </c>
      <c r="H151" t="s">
        <v>233</v>
      </c>
      <c r="I151" s="1">
        <v>45825</v>
      </c>
      <c r="J151" t="s">
        <v>234</v>
      </c>
      <c r="K151" t="s">
        <v>235</v>
      </c>
      <c r="L151" t="s">
        <v>171</v>
      </c>
      <c r="M151" t="s">
        <v>589</v>
      </c>
      <c r="N151" t="s">
        <v>237</v>
      </c>
      <c r="O151" t="s">
        <v>230</v>
      </c>
      <c r="P151" s="193" t="str">
        <f>IF(OR(AND(A151&lt;&gt;"",COUNTIF(Bugs!B:B,A151)&gt;0),AND(B151&lt;&gt;"",COUNTIF(Bugs!A:A,B151)&gt;0)),"Y","")</f>
        <v/>
      </c>
      <c r="Q151" s="193" t="str">
        <f>IF(OR(
    AND(COUNTIF(Bugs!A:A,B151)&gt;0,ISNUMBER(SEARCH("x",INDEX(Bugs!C:C,MATCH(B151,Bugs!A:A,0))))),
    AND(COUNTIF(Bugs!B:B,B151)&gt;0,ISNUMBER(SEARCH("x",INDEX(Bugs!C:C,MATCH(B151,Bugs!B:B,0))))),
    AND(COUNTIF(Bugs!A:A,B151)&gt;0,ISNUMBER(SEARCH("x",INDEX(Bugs!D:D,MATCH(B151,Bugs!A:A,0))))),
    AND(COUNTIF(Bugs!B:B,B151)&gt;0,ISNUMBER(SEARCH("x",INDEX(Bugs!D:D,MATCH(B151,Bugs!B:B,0)))))
),"Y","")</f>
        <v/>
      </c>
      <c r="R151">
        <f ca="1">IF(OR(ISNUMBER(MATCH(L151,MasterData!$D$3:$D$18,0)),ISNUMBER(MATCH(L151,MasterData!$C$3:$C$18,0))),
    DATEDIF(E151,I151,"d"),
    DATEDIF(E151,TODAY(),"d"))</f>
        <v>7</v>
      </c>
      <c r="S151">
        <f t="shared" ca="1" si="6"/>
        <v>1</v>
      </c>
      <c r="T151">
        <f t="shared" ca="1" si="7"/>
        <v>0</v>
      </c>
      <c r="U151">
        <f t="shared" ca="1" si="8"/>
        <v>0</v>
      </c>
    </row>
    <row r="152" spans="1:21" x14ac:dyDescent="0.35">
      <c r="A152">
        <v>6000142800</v>
      </c>
      <c r="B152" t="s">
        <v>590</v>
      </c>
      <c r="C152" t="s">
        <v>230</v>
      </c>
      <c r="D152" s="34" t="s">
        <v>480</v>
      </c>
      <c r="E152" s="1">
        <v>45819</v>
      </c>
      <c r="F152" s="1"/>
      <c r="G152" t="s">
        <v>552</v>
      </c>
      <c r="H152" t="s">
        <v>233</v>
      </c>
      <c r="I152" s="1">
        <v>45840</v>
      </c>
      <c r="J152" t="s">
        <v>234</v>
      </c>
      <c r="K152" t="s">
        <v>241</v>
      </c>
      <c r="L152" t="s">
        <v>171</v>
      </c>
      <c r="M152" t="s">
        <v>592</v>
      </c>
      <c r="N152" t="s">
        <v>237</v>
      </c>
      <c r="O152" t="s">
        <v>230</v>
      </c>
      <c r="P152" s="193" t="str">
        <f>IF(OR(AND(A152&lt;&gt;"",COUNTIF(Bugs!B:B,A152)&gt;0),AND(B152&lt;&gt;"",COUNTIF(Bugs!A:A,B152)&gt;0)),"Y","")</f>
        <v/>
      </c>
      <c r="Q152" s="193" t="str">
        <f>IF(OR(
    AND(COUNTIF(Bugs!A:A,B152)&gt;0,ISNUMBER(SEARCH("x",INDEX(Bugs!C:C,MATCH(B152,Bugs!A:A,0))))),
    AND(COUNTIF(Bugs!B:B,B152)&gt;0,ISNUMBER(SEARCH("x",INDEX(Bugs!C:C,MATCH(B152,Bugs!B:B,0))))),
    AND(COUNTIF(Bugs!A:A,B152)&gt;0,ISNUMBER(SEARCH("x",INDEX(Bugs!D:D,MATCH(B152,Bugs!A:A,0))))),
    AND(COUNTIF(Bugs!B:B,B152)&gt;0,ISNUMBER(SEARCH("x",INDEX(Bugs!D:D,MATCH(B152,Bugs!B:B,0)))))
),"Y","")</f>
        <v/>
      </c>
      <c r="R152">
        <f ca="1">IF(OR(ISNUMBER(MATCH(L152,MasterData!$D$3:$D$18,0)),ISNUMBER(MATCH(L152,MasterData!$C$3:$C$18,0))),
    DATEDIF(E152,I152,"d"),
    DATEDIF(E152,TODAY(),"d"))</f>
        <v>21</v>
      </c>
      <c r="S152">
        <f t="shared" ca="1" si="6"/>
        <v>0</v>
      </c>
      <c r="T152">
        <f t="shared" ca="1" si="7"/>
        <v>1</v>
      </c>
      <c r="U152">
        <f t="shared" ca="1" si="8"/>
        <v>0</v>
      </c>
    </row>
    <row r="153" spans="1:21" x14ac:dyDescent="0.35">
      <c r="A153">
        <v>6000142856</v>
      </c>
      <c r="B153" t="s">
        <v>593</v>
      </c>
      <c r="C153" t="s">
        <v>230</v>
      </c>
      <c r="D153" s="34" t="s">
        <v>594</v>
      </c>
      <c r="E153" s="1">
        <v>45819</v>
      </c>
      <c r="F153" s="1"/>
      <c r="G153" t="s">
        <v>552</v>
      </c>
      <c r="H153" t="s">
        <v>230</v>
      </c>
      <c r="I153" s="1">
        <v>45826</v>
      </c>
      <c r="J153" t="s">
        <v>234</v>
      </c>
      <c r="K153" t="s">
        <v>241</v>
      </c>
      <c r="L153" t="s">
        <v>171</v>
      </c>
      <c r="M153" t="s">
        <v>595</v>
      </c>
      <c r="N153" t="s">
        <v>237</v>
      </c>
      <c r="O153" t="s">
        <v>230</v>
      </c>
      <c r="P153" s="193" t="str">
        <f>IF(OR(AND(A153&lt;&gt;"",COUNTIF(Bugs!B:B,A153)&gt;0),AND(B153&lt;&gt;"",COUNTIF(Bugs!A:A,B153)&gt;0)),"Y","")</f>
        <v/>
      </c>
      <c r="Q153" s="193" t="str">
        <f>IF(OR(
    AND(COUNTIF(Bugs!A:A,B153)&gt;0,ISNUMBER(SEARCH("x",INDEX(Bugs!C:C,MATCH(B153,Bugs!A:A,0))))),
    AND(COUNTIF(Bugs!B:B,B153)&gt;0,ISNUMBER(SEARCH("x",INDEX(Bugs!C:C,MATCH(B153,Bugs!B:B,0))))),
    AND(COUNTIF(Bugs!A:A,B153)&gt;0,ISNUMBER(SEARCH("x",INDEX(Bugs!D:D,MATCH(B153,Bugs!A:A,0))))),
    AND(COUNTIF(Bugs!B:B,B153)&gt;0,ISNUMBER(SEARCH("x",INDEX(Bugs!D:D,MATCH(B153,Bugs!B:B,0)))))
),"Y","")</f>
        <v/>
      </c>
      <c r="R153">
        <f ca="1">IF(OR(ISNUMBER(MATCH(L153,MasterData!$D$3:$D$18,0)),ISNUMBER(MATCH(L153,MasterData!$C$3:$C$18,0))),
    DATEDIF(E153,I153,"d"),
    DATEDIF(E153,TODAY(),"d"))</f>
        <v>7</v>
      </c>
      <c r="S153">
        <f t="shared" ca="1" si="6"/>
        <v>1</v>
      </c>
      <c r="T153">
        <f t="shared" ca="1" si="7"/>
        <v>0</v>
      </c>
      <c r="U153">
        <f t="shared" ca="1" si="8"/>
        <v>0</v>
      </c>
    </row>
    <row r="154" spans="1:21" x14ac:dyDescent="0.35">
      <c r="A154" s="72">
        <v>6000142896</v>
      </c>
      <c r="B154" s="72" t="s">
        <v>230</v>
      </c>
      <c r="C154" s="72" t="s">
        <v>230</v>
      </c>
      <c r="D154" s="180" t="s">
        <v>254</v>
      </c>
      <c r="E154" s="73">
        <v>45819</v>
      </c>
      <c r="F154" s="73"/>
      <c r="G154" s="72" t="s">
        <v>400</v>
      </c>
      <c r="H154" s="72" t="s">
        <v>240</v>
      </c>
      <c r="I154" s="73">
        <v>45856</v>
      </c>
      <c r="J154" s="72" t="s">
        <v>631</v>
      </c>
      <c r="K154" s="72" t="s">
        <v>347</v>
      </c>
      <c r="L154" s="72" t="s">
        <v>164</v>
      </c>
      <c r="M154" s="72" t="s">
        <v>596</v>
      </c>
      <c r="N154" s="72" t="s">
        <v>237</v>
      </c>
      <c r="O154" t="s">
        <v>230</v>
      </c>
      <c r="P154" s="193" t="str">
        <f>IF(OR(AND(A154&lt;&gt;"",COUNTIF(Bugs!B:B,A154)&gt;0),AND(B154&lt;&gt;"",COUNTIF(Bugs!A:A,B154)&gt;0)),"Y","")</f>
        <v>Y</v>
      </c>
      <c r="Q154" s="193" t="str">
        <f>IF(OR(
    AND(COUNTIF(Bugs!A:A,B154)&gt;0,ISNUMBER(SEARCH("x",INDEX(Bugs!C:C,MATCH(B154,Bugs!A:A,0))))),
    AND(COUNTIF(Bugs!B:B,B154)&gt;0,ISNUMBER(SEARCH("x",INDEX(Bugs!C:C,MATCH(B154,Bugs!B:B,0))))),
    AND(COUNTIF(Bugs!A:A,B154)&gt;0,ISNUMBER(SEARCH("x",INDEX(Bugs!D:D,MATCH(B154,Bugs!A:A,0))))),
    AND(COUNTIF(Bugs!B:B,B154)&gt;0,ISNUMBER(SEARCH("x",INDEX(Bugs!D:D,MATCH(B154,Bugs!B:B,0)))))
),"Y","")</f>
        <v/>
      </c>
      <c r="R154">
        <v>-1</v>
      </c>
      <c r="S154">
        <f t="shared" si="6"/>
        <v>0</v>
      </c>
      <c r="T154">
        <f t="shared" si="7"/>
        <v>0</v>
      </c>
      <c r="U154">
        <f t="shared" si="8"/>
        <v>0</v>
      </c>
    </row>
    <row r="155" spans="1:21" x14ac:dyDescent="0.35">
      <c r="A155">
        <v>6000142903</v>
      </c>
      <c r="B155" t="s">
        <v>230</v>
      </c>
      <c r="C155" t="s">
        <v>230</v>
      </c>
      <c r="D155" s="34" t="s">
        <v>251</v>
      </c>
      <c r="E155" s="1">
        <v>45819</v>
      </c>
      <c r="F155" s="1">
        <v>45842</v>
      </c>
      <c r="G155" t="s">
        <v>601</v>
      </c>
      <c r="H155" t="s">
        <v>233</v>
      </c>
      <c r="I155" s="1">
        <v>45833</v>
      </c>
      <c r="J155" t="s">
        <v>620</v>
      </c>
      <c r="K155" t="s">
        <v>241</v>
      </c>
      <c r="L155" t="s">
        <v>171</v>
      </c>
      <c r="M155" t="s">
        <v>603</v>
      </c>
      <c r="N155" t="s">
        <v>237</v>
      </c>
      <c r="O155" t="s">
        <v>230</v>
      </c>
      <c r="P155" s="193" t="str">
        <f>IF(OR(AND(A155&lt;&gt;"",COUNTIF(Bugs!B:B,A155)&gt;0),AND(B155&lt;&gt;"",COUNTIF(Bugs!A:A,B155)&gt;0)),"Y","")</f>
        <v/>
      </c>
      <c r="Q155" s="193" t="str">
        <f>IF(OR(
    AND(COUNTIF(Bugs!A:A,B155)&gt;0,ISNUMBER(SEARCH("x",INDEX(Bugs!C:C,MATCH(B155,Bugs!A:A,0))))),
    AND(COUNTIF(Bugs!B:B,B155)&gt;0,ISNUMBER(SEARCH("x",INDEX(Bugs!C:C,MATCH(B155,Bugs!B:B,0))))),
    AND(COUNTIF(Bugs!A:A,B155)&gt;0,ISNUMBER(SEARCH("x",INDEX(Bugs!D:D,MATCH(B155,Bugs!A:A,0))))),
    AND(COUNTIF(Bugs!B:B,B155)&gt;0,ISNUMBER(SEARCH("x",INDEX(Bugs!D:D,MATCH(B155,Bugs!B:B,0)))))
),"Y","")</f>
        <v/>
      </c>
      <c r="R155">
        <f ca="1">IF(OR(ISNUMBER(MATCH(L155,MasterData!$D$3:$D$18,0)),ISNUMBER(MATCH(L155,MasterData!$C$3:$C$18,0))),
    DATEDIF(E155,I155,"d"),
    DATEDIF(E155,TODAY(),"d"))</f>
        <v>14</v>
      </c>
      <c r="S155">
        <f t="shared" ca="1" si="6"/>
        <v>0</v>
      </c>
      <c r="T155">
        <f t="shared" ca="1" si="7"/>
        <v>1</v>
      </c>
      <c r="U155">
        <f t="shared" ca="1" si="8"/>
        <v>0</v>
      </c>
    </row>
    <row r="156" spans="1:21" x14ac:dyDescent="0.35">
      <c r="A156">
        <v>6000143191</v>
      </c>
      <c r="B156" t="s">
        <v>230</v>
      </c>
      <c r="C156" t="s">
        <v>230</v>
      </c>
      <c r="D156" s="34" t="s">
        <v>254</v>
      </c>
      <c r="E156" s="1">
        <v>45821</v>
      </c>
      <c r="F156" s="1"/>
      <c r="G156" t="s">
        <v>400</v>
      </c>
      <c r="H156" t="s">
        <v>240</v>
      </c>
      <c r="I156" s="1">
        <v>45845</v>
      </c>
      <c r="J156" t="s">
        <v>201</v>
      </c>
      <c r="K156" t="s">
        <v>241</v>
      </c>
      <c r="L156" t="s">
        <v>171</v>
      </c>
      <c r="M156" t="s">
        <v>597</v>
      </c>
      <c r="N156" t="s">
        <v>237</v>
      </c>
      <c r="O156" t="s">
        <v>230</v>
      </c>
      <c r="P156" s="193" t="str">
        <f>IF(OR(AND(A156&lt;&gt;"",COUNTIF(Bugs!B:B,A156)&gt;0),AND(B156&lt;&gt;"",COUNTIF(Bugs!A:A,B156)&gt;0)),"Y","")</f>
        <v/>
      </c>
      <c r="Q156" s="193" t="str">
        <f>IF(OR(
    AND(COUNTIF(Bugs!A:A,B156)&gt;0,ISNUMBER(SEARCH("x",INDEX(Bugs!C:C,MATCH(B156,Bugs!A:A,0))))),
    AND(COUNTIF(Bugs!B:B,B156)&gt;0,ISNUMBER(SEARCH("x",INDEX(Bugs!C:C,MATCH(B156,Bugs!B:B,0))))),
    AND(COUNTIF(Bugs!A:A,B156)&gt;0,ISNUMBER(SEARCH("x",INDEX(Bugs!D:D,MATCH(B156,Bugs!A:A,0))))),
    AND(COUNTIF(Bugs!B:B,B156)&gt;0,ISNUMBER(SEARCH("x",INDEX(Bugs!D:D,MATCH(B156,Bugs!B:B,0)))))
),"Y","")</f>
        <v/>
      </c>
      <c r="R156">
        <f ca="1">IF(OR(ISNUMBER(MATCH(L156,MasterData!$D$3:$D$18,0)),ISNUMBER(MATCH(L156,MasterData!$C$3:$C$18,0))),
    DATEDIF(E156,I156,"d"),
    DATEDIF(E156,TODAY(),"d"))</f>
        <v>24</v>
      </c>
      <c r="S156">
        <f t="shared" ca="1" si="6"/>
        <v>0</v>
      </c>
      <c r="T156">
        <f t="shared" ca="1" si="7"/>
        <v>1</v>
      </c>
      <c r="U156">
        <f t="shared" ca="1" si="8"/>
        <v>0</v>
      </c>
    </row>
    <row r="157" spans="1:21" x14ac:dyDescent="0.35">
      <c r="A157">
        <v>6000143230</v>
      </c>
      <c r="B157" t="s">
        <v>230</v>
      </c>
      <c r="C157" t="s">
        <v>230</v>
      </c>
      <c r="D157" s="34" t="s">
        <v>254</v>
      </c>
      <c r="E157" s="1">
        <v>45821</v>
      </c>
      <c r="F157" s="1"/>
      <c r="G157" t="s">
        <v>400</v>
      </c>
      <c r="H157" t="s">
        <v>233</v>
      </c>
      <c r="I157" s="1">
        <v>45845</v>
      </c>
      <c r="J157" t="s">
        <v>201</v>
      </c>
      <c r="K157" t="s">
        <v>241</v>
      </c>
      <c r="L157" t="s">
        <v>171</v>
      </c>
      <c r="M157" t="s">
        <v>598</v>
      </c>
      <c r="N157" t="s">
        <v>237</v>
      </c>
      <c r="O157" t="s">
        <v>230</v>
      </c>
      <c r="P157" s="193" t="str">
        <f>IF(OR(AND(A157&lt;&gt;"",COUNTIF(Bugs!B:B,A157)&gt;0),AND(B157&lt;&gt;"",COUNTIF(Bugs!A:A,B157)&gt;0)),"Y","")</f>
        <v/>
      </c>
      <c r="Q157" s="193" t="str">
        <f>IF(OR(
    AND(COUNTIF(Bugs!A:A,B157)&gt;0,ISNUMBER(SEARCH("x",INDEX(Bugs!C:C,MATCH(B157,Bugs!A:A,0))))),
    AND(COUNTIF(Bugs!B:B,B157)&gt;0,ISNUMBER(SEARCH("x",INDEX(Bugs!C:C,MATCH(B157,Bugs!B:B,0))))),
    AND(COUNTIF(Bugs!A:A,B157)&gt;0,ISNUMBER(SEARCH("x",INDEX(Bugs!D:D,MATCH(B157,Bugs!A:A,0))))),
    AND(COUNTIF(Bugs!B:B,B157)&gt;0,ISNUMBER(SEARCH("x",INDEX(Bugs!D:D,MATCH(B157,Bugs!B:B,0)))))
),"Y","")</f>
        <v/>
      </c>
      <c r="R157">
        <f ca="1">IF(OR(ISNUMBER(MATCH(L157,MasterData!$D$3:$D$18,0)),ISNUMBER(MATCH(L157,MasterData!$C$3:$C$18,0))),
    DATEDIF(E157,I157,"d"),
    DATEDIF(E157,TODAY(),"d"))</f>
        <v>24</v>
      </c>
      <c r="S157">
        <f t="shared" ca="1" si="6"/>
        <v>0</v>
      </c>
      <c r="T157">
        <f t="shared" ca="1" si="7"/>
        <v>1</v>
      </c>
      <c r="U157">
        <f t="shared" ca="1" si="8"/>
        <v>0</v>
      </c>
    </row>
    <row r="158" spans="1:21" x14ac:dyDescent="0.35">
      <c r="A158">
        <v>6000143231</v>
      </c>
      <c r="B158" t="s">
        <v>230</v>
      </c>
      <c r="C158" t="s">
        <v>230</v>
      </c>
      <c r="D158" s="34" t="s">
        <v>254</v>
      </c>
      <c r="E158" s="1">
        <v>45821</v>
      </c>
      <c r="F158" s="1"/>
      <c r="G158" t="s">
        <v>400</v>
      </c>
      <c r="H158" t="s">
        <v>233</v>
      </c>
      <c r="I158" s="1">
        <v>45848</v>
      </c>
      <c r="J158" t="s">
        <v>631</v>
      </c>
      <c r="K158" t="s">
        <v>241</v>
      </c>
      <c r="L158" t="s">
        <v>171</v>
      </c>
      <c r="M158" t="s">
        <v>599</v>
      </c>
      <c r="N158" t="s">
        <v>237</v>
      </c>
      <c r="O158" t="s">
        <v>230</v>
      </c>
      <c r="P158" s="193" t="str">
        <f>IF(OR(AND(A158&lt;&gt;"",COUNTIF(Bugs!B:B,A158)&gt;0),AND(B158&lt;&gt;"",COUNTIF(Bugs!A:A,B158)&gt;0)),"Y","")</f>
        <v/>
      </c>
      <c r="Q158" s="193" t="str">
        <f>IF(OR(
    AND(COUNTIF(Bugs!A:A,B158)&gt;0,ISNUMBER(SEARCH("x",INDEX(Bugs!C:C,MATCH(B158,Bugs!A:A,0))))),
    AND(COUNTIF(Bugs!B:B,B158)&gt;0,ISNUMBER(SEARCH("x",INDEX(Bugs!C:C,MATCH(B158,Bugs!B:B,0))))),
    AND(COUNTIF(Bugs!A:A,B158)&gt;0,ISNUMBER(SEARCH("x",INDEX(Bugs!D:D,MATCH(B158,Bugs!A:A,0))))),
    AND(COUNTIF(Bugs!B:B,B158)&gt;0,ISNUMBER(SEARCH("x",INDEX(Bugs!D:D,MATCH(B158,Bugs!B:B,0)))))
),"Y","")</f>
        <v/>
      </c>
      <c r="R158">
        <f ca="1">IF(OR(ISNUMBER(MATCH(L158,MasterData!$D$3:$D$18,0)),ISNUMBER(MATCH(L158,MasterData!$C$3:$C$18,0))),
    DATEDIF(E158,I158,"d"),
    DATEDIF(E158,TODAY(),"d"))</f>
        <v>27</v>
      </c>
      <c r="S158">
        <f t="shared" ca="1" si="6"/>
        <v>0</v>
      </c>
      <c r="T158">
        <f t="shared" ca="1" si="7"/>
        <v>1</v>
      </c>
      <c r="U158">
        <f t="shared" ca="1" si="8"/>
        <v>0</v>
      </c>
    </row>
    <row r="159" spans="1:21" x14ac:dyDescent="0.35">
      <c r="A159">
        <v>6000143290</v>
      </c>
      <c r="B159" t="s">
        <v>230</v>
      </c>
      <c r="C159" t="s">
        <v>230</v>
      </c>
      <c r="D159" s="34" t="s">
        <v>254</v>
      </c>
      <c r="E159" s="1">
        <v>45824</v>
      </c>
      <c r="F159" s="1"/>
      <c r="G159" t="s">
        <v>400</v>
      </c>
      <c r="H159" t="s">
        <v>604</v>
      </c>
      <c r="I159" s="1">
        <v>45845</v>
      </c>
      <c r="J159" t="s">
        <v>201</v>
      </c>
      <c r="K159" t="s">
        <v>241</v>
      </c>
      <c r="L159" t="s">
        <v>171</v>
      </c>
      <c r="M159" t="s">
        <v>605</v>
      </c>
      <c r="N159" t="s">
        <v>237</v>
      </c>
      <c r="O159" t="s">
        <v>230</v>
      </c>
      <c r="P159" s="193" t="str">
        <f>IF(OR(AND(A159&lt;&gt;"",COUNTIF(Bugs!B:B,A159)&gt;0),AND(B159&lt;&gt;"",COUNTIF(Bugs!A:A,B159)&gt;0)),"Y","")</f>
        <v/>
      </c>
      <c r="Q159" s="193" t="str">
        <f>IF(OR(
    AND(COUNTIF(Bugs!A:A,B159)&gt;0,ISNUMBER(SEARCH("x",INDEX(Bugs!C:C,MATCH(B159,Bugs!A:A,0))))),
    AND(COUNTIF(Bugs!B:B,B159)&gt;0,ISNUMBER(SEARCH("x",INDEX(Bugs!C:C,MATCH(B159,Bugs!B:B,0))))),
    AND(COUNTIF(Bugs!A:A,B159)&gt;0,ISNUMBER(SEARCH("x",INDEX(Bugs!D:D,MATCH(B159,Bugs!A:A,0))))),
    AND(COUNTIF(Bugs!B:B,B159)&gt;0,ISNUMBER(SEARCH("x",INDEX(Bugs!D:D,MATCH(B159,Bugs!B:B,0)))))
),"Y","")</f>
        <v/>
      </c>
      <c r="R159">
        <f ca="1">IF(OR(ISNUMBER(MATCH(L159,MasterData!$D$3:$D$18,0)),ISNUMBER(MATCH(L159,MasterData!$C$3:$C$18,0))),
    DATEDIF(E159,I159,"d"),
    DATEDIF(E159,TODAY(),"d"))</f>
        <v>21</v>
      </c>
      <c r="S159">
        <f t="shared" ca="1" si="6"/>
        <v>0</v>
      </c>
      <c r="T159">
        <f t="shared" ca="1" si="7"/>
        <v>1</v>
      </c>
      <c r="U159">
        <f t="shared" ca="1" si="8"/>
        <v>0</v>
      </c>
    </row>
    <row r="160" spans="1:21" x14ac:dyDescent="0.35">
      <c r="A160">
        <v>6000143344</v>
      </c>
      <c r="B160" t="s">
        <v>606</v>
      </c>
      <c r="C160" t="s">
        <v>230</v>
      </c>
      <c r="D160" s="34" t="s">
        <v>594</v>
      </c>
      <c r="E160" s="1">
        <v>45824</v>
      </c>
      <c r="F160" s="1"/>
      <c r="G160" t="s">
        <v>607</v>
      </c>
      <c r="H160" t="s">
        <v>233</v>
      </c>
      <c r="I160" s="1">
        <v>45832</v>
      </c>
      <c r="J160" t="s">
        <v>234</v>
      </c>
      <c r="K160" t="s">
        <v>241</v>
      </c>
      <c r="L160" t="s">
        <v>171</v>
      </c>
      <c r="M160" t="s">
        <v>608</v>
      </c>
      <c r="N160" t="s">
        <v>237</v>
      </c>
      <c r="O160" t="s">
        <v>230</v>
      </c>
      <c r="P160" s="193" t="str">
        <f>IF(OR(AND(A160&lt;&gt;"",COUNTIF(Bugs!B:B,A160)&gt;0),AND(B160&lt;&gt;"",COUNTIF(Bugs!A:A,B160)&gt;0)),"Y","")</f>
        <v/>
      </c>
      <c r="Q160" s="193" t="str">
        <f>IF(OR(
    AND(COUNTIF(Bugs!A:A,B160)&gt;0,ISNUMBER(SEARCH("x",INDEX(Bugs!C:C,MATCH(B160,Bugs!A:A,0))))),
    AND(COUNTIF(Bugs!B:B,B160)&gt;0,ISNUMBER(SEARCH("x",INDEX(Bugs!C:C,MATCH(B160,Bugs!B:B,0))))),
    AND(COUNTIF(Bugs!A:A,B160)&gt;0,ISNUMBER(SEARCH("x",INDEX(Bugs!D:D,MATCH(B160,Bugs!A:A,0))))),
    AND(COUNTIF(Bugs!B:B,B160)&gt;0,ISNUMBER(SEARCH("x",INDEX(Bugs!D:D,MATCH(B160,Bugs!B:B,0)))))
),"Y","")</f>
        <v/>
      </c>
      <c r="R160">
        <f ca="1">IF(OR(ISNUMBER(MATCH(L160,MasterData!$D$3:$D$18,0)),ISNUMBER(MATCH(L160,MasterData!$C$3:$C$18,0))),
    DATEDIF(E160,I160,"d"),
    DATEDIF(E160,TODAY(),"d"))</f>
        <v>8</v>
      </c>
      <c r="S160">
        <f t="shared" ca="1" si="6"/>
        <v>0</v>
      </c>
      <c r="T160">
        <f t="shared" ca="1" si="7"/>
        <v>1</v>
      </c>
      <c r="U160">
        <f t="shared" ca="1" si="8"/>
        <v>0</v>
      </c>
    </row>
    <row r="161" spans="1:21" x14ac:dyDescent="0.35">
      <c r="A161">
        <v>6000143384</v>
      </c>
      <c r="B161" t="s">
        <v>609</v>
      </c>
      <c r="C161" t="s">
        <v>230</v>
      </c>
      <c r="D161" s="34" t="s">
        <v>480</v>
      </c>
      <c r="E161" s="1">
        <v>45824</v>
      </c>
      <c r="F161" s="1"/>
      <c r="G161" t="s">
        <v>329</v>
      </c>
      <c r="H161" t="s">
        <v>233</v>
      </c>
      <c r="I161" s="1">
        <v>45833</v>
      </c>
      <c r="J161" t="s">
        <v>234</v>
      </c>
      <c r="K161" t="s">
        <v>241</v>
      </c>
      <c r="L161" t="s">
        <v>171</v>
      </c>
      <c r="M161" t="s">
        <v>610</v>
      </c>
      <c r="N161" t="s">
        <v>237</v>
      </c>
      <c r="O161" t="s">
        <v>230</v>
      </c>
      <c r="P161" s="193" t="str">
        <f>IF(OR(AND(A161&lt;&gt;"",COUNTIF(Bugs!B:B,A161)&gt;0),AND(B161&lt;&gt;"",COUNTIF(Bugs!A:A,B161)&gt;0)),"Y","")</f>
        <v/>
      </c>
      <c r="Q161" s="193" t="str">
        <f>IF(OR(
    AND(COUNTIF(Bugs!A:A,B161)&gt;0,ISNUMBER(SEARCH("x",INDEX(Bugs!C:C,MATCH(B161,Bugs!A:A,0))))),
    AND(COUNTIF(Bugs!B:B,B161)&gt;0,ISNUMBER(SEARCH("x",INDEX(Bugs!C:C,MATCH(B161,Bugs!B:B,0))))),
    AND(COUNTIF(Bugs!A:A,B161)&gt;0,ISNUMBER(SEARCH("x",INDEX(Bugs!D:D,MATCH(B161,Bugs!A:A,0))))),
    AND(COUNTIF(Bugs!B:B,B161)&gt;0,ISNUMBER(SEARCH("x",INDEX(Bugs!D:D,MATCH(B161,Bugs!B:B,0)))))
),"Y","")</f>
        <v/>
      </c>
      <c r="R161">
        <f ca="1">IF(OR(ISNUMBER(MATCH(L161,MasterData!$D$3:$D$18,0)),ISNUMBER(MATCH(L161,MasterData!$C$3:$C$18,0))),
    DATEDIF(E161,I161,"d"),
    DATEDIF(E161,TODAY(),"d"))</f>
        <v>9</v>
      </c>
      <c r="S161">
        <f t="shared" ca="1" si="6"/>
        <v>0</v>
      </c>
      <c r="T161">
        <f t="shared" ca="1" si="7"/>
        <v>1</v>
      </c>
      <c r="U161">
        <f t="shared" ca="1" si="8"/>
        <v>0</v>
      </c>
    </row>
    <row r="162" spans="1:21" x14ac:dyDescent="0.35">
      <c r="A162">
        <v>6000143505</v>
      </c>
      <c r="B162" t="s">
        <v>230</v>
      </c>
      <c r="C162" t="s">
        <v>230</v>
      </c>
      <c r="D162" s="34" t="s">
        <v>480</v>
      </c>
      <c r="E162" s="1">
        <v>45825</v>
      </c>
      <c r="F162" s="1"/>
      <c r="G162" t="s">
        <v>611</v>
      </c>
      <c r="H162" t="s">
        <v>233</v>
      </c>
      <c r="I162" s="1">
        <v>45852</v>
      </c>
      <c r="J162" t="s">
        <v>256</v>
      </c>
      <c r="K162" t="s">
        <v>241</v>
      </c>
      <c r="L162" t="s">
        <v>171</v>
      </c>
      <c r="M162" t="s">
        <v>612</v>
      </c>
      <c r="N162" t="s">
        <v>237</v>
      </c>
      <c r="O162" t="s">
        <v>230</v>
      </c>
      <c r="P162" s="193" t="str">
        <f>IF(OR(AND(A162&lt;&gt;"",COUNTIF(Bugs!B:B,A162)&gt;0),AND(B162&lt;&gt;"",COUNTIF(Bugs!A:A,B162)&gt;0)),"Y","")</f>
        <v/>
      </c>
      <c r="Q162" s="193" t="str">
        <f>IF(OR(
    AND(COUNTIF(Bugs!A:A,B162)&gt;0,ISNUMBER(SEARCH("x",INDEX(Bugs!C:C,MATCH(B162,Bugs!A:A,0))))),
    AND(COUNTIF(Bugs!B:B,B162)&gt;0,ISNUMBER(SEARCH("x",INDEX(Bugs!C:C,MATCH(B162,Bugs!B:B,0))))),
    AND(COUNTIF(Bugs!A:A,B162)&gt;0,ISNUMBER(SEARCH("x",INDEX(Bugs!D:D,MATCH(B162,Bugs!A:A,0))))),
    AND(COUNTIF(Bugs!B:B,B162)&gt;0,ISNUMBER(SEARCH("x",INDEX(Bugs!D:D,MATCH(B162,Bugs!B:B,0)))))
),"Y","")</f>
        <v/>
      </c>
      <c r="R162">
        <f ca="1">IF(OR(ISNUMBER(MATCH(L162,MasterData!$D$3:$D$18,0)),ISNUMBER(MATCH(L162,MasterData!$C$3:$C$18,0))),
    DATEDIF(E162,I162,"d"),
    DATEDIF(E162,TODAY(),"d"))</f>
        <v>27</v>
      </c>
      <c r="S162">
        <f t="shared" ca="1" si="6"/>
        <v>0</v>
      </c>
      <c r="T162">
        <f t="shared" ca="1" si="7"/>
        <v>1</v>
      </c>
      <c r="U162">
        <f t="shared" ca="1" si="8"/>
        <v>0</v>
      </c>
    </row>
    <row r="163" spans="1:21" x14ac:dyDescent="0.35">
      <c r="A163">
        <v>6000143525</v>
      </c>
      <c r="B163" t="s">
        <v>230</v>
      </c>
      <c r="C163" t="s">
        <v>230</v>
      </c>
      <c r="D163" s="34" t="s">
        <v>480</v>
      </c>
      <c r="E163" s="1">
        <v>45825</v>
      </c>
      <c r="F163" s="1"/>
      <c r="G163" t="s">
        <v>613</v>
      </c>
      <c r="H163" t="s">
        <v>233</v>
      </c>
      <c r="I163" s="1">
        <v>45842</v>
      </c>
      <c r="J163" t="s">
        <v>201</v>
      </c>
      <c r="K163" t="s">
        <v>241</v>
      </c>
      <c r="L163" t="s">
        <v>171</v>
      </c>
      <c r="M163" t="s">
        <v>614</v>
      </c>
      <c r="N163" t="s">
        <v>237</v>
      </c>
      <c r="O163" t="s">
        <v>230</v>
      </c>
      <c r="P163" s="193" t="str">
        <f>IF(OR(AND(A163&lt;&gt;"",COUNTIF(Bugs!B:B,A163)&gt;0),AND(B163&lt;&gt;"",COUNTIF(Bugs!A:A,B163)&gt;0)),"Y","")</f>
        <v/>
      </c>
      <c r="Q163" s="193" t="str">
        <f>IF(OR(
    AND(COUNTIF(Bugs!A:A,B163)&gt;0,ISNUMBER(SEARCH("x",INDEX(Bugs!C:C,MATCH(B163,Bugs!A:A,0))))),
    AND(COUNTIF(Bugs!B:B,B163)&gt;0,ISNUMBER(SEARCH("x",INDEX(Bugs!C:C,MATCH(B163,Bugs!B:B,0))))),
    AND(COUNTIF(Bugs!A:A,B163)&gt;0,ISNUMBER(SEARCH("x",INDEX(Bugs!D:D,MATCH(B163,Bugs!A:A,0))))),
    AND(COUNTIF(Bugs!B:B,B163)&gt;0,ISNUMBER(SEARCH("x",INDEX(Bugs!D:D,MATCH(B163,Bugs!B:B,0)))))
),"Y","")</f>
        <v/>
      </c>
      <c r="R163">
        <f ca="1">IF(OR(ISNUMBER(MATCH(L163,MasterData!$D$3:$D$18,0)),ISNUMBER(MATCH(L163,MasterData!$C$3:$C$18,0))),
    DATEDIF(E163,I163,"d"),
    DATEDIF(E163,TODAY(),"d"))</f>
        <v>17</v>
      </c>
      <c r="S163">
        <f t="shared" ca="1" si="6"/>
        <v>0</v>
      </c>
      <c r="T163">
        <f t="shared" ca="1" si="7"/>
        <v>1</v>
      </c>
      <c r="U163">
        <f t="shared" ca="1" si="8"/>
        <v>0</v>
      </c>
    </row>
    <row r="164" spans="1:21" x14ac:dyDescent="0.35">
      <c r="A164">
        <v>6000143567</v>
      </c>
      <c r="B164" t="s">
        <v>615</v>
      </c>
      <c r="C164" t="s">
        <v>230</v>
      </c>
      <c r="D164" s="34" t="s">
        <v>231</v>
      </c>
      <c r="E164" s="1">
        <v>45826</v>
      </c>
      <c r="F164" s="1"/>
      <c r="G164" t="s">
        <v>293</v>
      </c>
      <c r="H164" t="s">
        <v>245</v>
      </c>
      <c r="I164" s="1">
        <v>45833</v>
      </c>
      <c r="J164" t="s">
        <v>234</v>
      </c>
      <c r="K164" t="s">
        <v>241</v>
      </c>
      <c r="L164" t="s">
        <v>171</v>
      </c>
      <c r="M164" t="s">
        <v>616</v>
      </c>
      <c r="N164" t="s">
        <v>237</v>
      </c>
      <c r="O164" t="s">
        <v>230</v>
      </c>
      <c r="P164" s="193" t="str">
        <f>IF(OR(AND(A164&lt;&gt;"",COUNTIF(Bugs!B:B,A164)&gt;0),AND(B164&lt;&gt;"",COUNTIF(Bugs!A:A,B164)&gt;0)),"Y","")</f>
        <v/>
      </c>
      <c r="Q164" s="193" t="str">
        <f>IF(OR(
    AND(COUNTIF(Bugs!A:A,B164)&gt;0,ISNUMBER(SEARCH("x",INDEX(Bugs!C:C,MATCH(B164,Bugs!A:A,0))))),
    AND(COUNTIF(Bugs!B:B,B164)&gt;0,ISNUMBER(SEARCH("x",INDEX(Bugs!C:C,MATCH(B164,Bugs!B:B,0))))),
    AND(COUNTIF(Bugs!A:A,B164)&gt;0,ISNUMBER(SEARCH("x",INDEX(Bugs!D:D,MATCH(B164,Bugs!A:A,0))))),
    AND(COUNTIF(Bugs!B:B,B164)&gt;0,ISNUMBER(SEARCH("x",INDEX(Bugs!D:D,MATCH(B164,Bugs!B:B,0)))))
),"Y","")</f>
        <v/>
      </c>
      <c r="R164">
        <f ca="1">IF(OR(ISNUMBER(MATCH(L164,MasterData!$D$3:$D$18,0)),ISNUMBER(MATCH(L164,MasterData!$C$3:$C$18,0))),
    DATEDIF(E164,I164,"d"),
    DATEDIF(E164,TODAY(),"d"))</f>
        <v>7</v>
      </c>
      <c r="S164">
        <f t="shared" ca="1" si="6"/>
        <v>1</v>
      </c>
      <c r="T164">
        <f t="shared" ca="1" si="7"/>
        <v>0</v>
      </c>
      <c r="U164">
        <f t="shared" ca="1" si="8"/>
        <v>0</v>
      </c>
    </row>
    <row r="165" spans="1:21" x14ac:dyDescent="0.35">
      <c r="A165">
        <v>6000143642</v>
      </c>
      <c r="B165" t="s">
        <v>230</v>
      </c>
      <c r="C165" t="s">
        <v>230</v>
      </c>
      <c r="D165" s="34" t="s">
        <v>251</v>
      </c>
      <c r="E165" s="1">
        <v>45826</v>
      </c>
      <c r="F165" s="1"/>
      <c r="G165" t="s">
        <v>400</v>
      </c>
      <c r="H165" t="s">
        <v>233</v>
      </c>
      <c r="I165" s="1">
        <v>45836</v>
      </c>
      <c r="J165" t="s">
        <v>201</v>
      </c>
      <c r="K165" t="s">
        <v>241</v>
      </c>
      <c r="L165" t="s">
        <v>171</v>
      </c>
      <c r="M165" t="s">
        <v>617</v>
      </c>
      <c r="N165" t="s">
        <v>237</v>
      </c>
      <c r="O165" t="s">
        <v>230</v>
      </c>
      <c r="P165" s="193" t="str">
        <f>IF(OR(AND(A165&lt;&gt;"",COUNTIF(Bugs!B:B,A165)&gt;0),AND(B165&lt;&gt;"",COUNTIF(Bugs!A:A,B165)&gt;0)),"Y","")</f>
        <v/>
      </c>
      <c r="Q165" s="193" t="str">
        <f>IF(OR(
    AND(COUNTIF(Bugs!A:A,B165)&gt;0,ISNUMBER(SEARCH("x",INDEX(Bugs!C:C,MATCH(B165,Bugs!A:A,0))))),
    AND(COUNTIF(Bugs!B:B,B165)&gt;0,ISNUMBER(SEARCH("x",INDEX(Bugs!C:C,MATCH(B165,Bugs!B:B,0))))),
    AND(COUNTIF(Bugs!A:A,B165)&gt;0,ISNUMBER(SEARCH("x",INDEX(Bugs!D:D,MATCH(B165,Bugs!A:A,0))))),
    AND(COUNTIF(Bugs!B:B,B165)&gt;0,ISNUMBER(SEARCH("x",INDEX(Bugs!D:D,MATCH(B165,Bugs!B:B,0)))))
),"Y","")</f>
        <v/>
      </c>
      <c r="R165">
        <f ca="1">IF(OR(ISNUMBER(MATCH(L165,MasterData!$D$3:$D$18,0)),ISNUMBER(MATCH(L165,MasterData!$C$3:$C$18,0))),
    DATEDIF(E165,I165,"d"),
    DATEDIF(E165,TODAY(),"d"))</f>
        <v>10</v>
      </c>
      <c r="S165">
        <f t="shared" ca="1" si="6"/>
        <v>0</v>
      </c>
      <c r="T165">
        <f t="shared" ca="1" si="7"/>
        <v>1</v>
      </c>
      <c r="U165">
        <f t="shared" ca="1" si="8"/>
        <v>0</v>
      </c>
    </row>
    <row r="166" spans="1:21" x14ac:dyDescent="0.35">
      <c r="B166" t="s">
        <v>8</v>
      </c>
      <c r="D166" s="34" t="s">
        <v>660</v>
      </c>
      <c r="E166" s="1">
        <v>45826</v>
      </c>
      <c r="F166" s="1"/>
      <c r="G166" t="s">
        <v>661</v>
      </c>
      <c r="I166" s="1">
        <v>45887.499571759261</v>
      </c>
      <c r="K166" t="s">
        <v>235</v>
      </c>
      <c r="L166" t="s">
        <v>164</v>
      </c>
      <c r="M166" t="s">
        <v>662</v>
      </c>
      <c r="N166" t="s">
        <v>237</v>
      </c>
      <c r="P166" s="193" t="str">
        <f>IF(OR(AND(A166&lt;&gt;"",COUNTIF(Bugs!B:B,A166)&gt;0),AND(B166&lt;&gt;"",COUNTIF(Bugs!A:A,B166)&gt;0)),"Y","")</f>
        <v>Y</v>
      </c>
      <c r="Q166" s="193" t="str">
        <f>IF(OR(
    AND(COUNTIF(Bugs!A:A,B166)&gt;0,ISNUMBER(SEARCH("x",INDEX(Bugs!C:C,MATCH(B166,Bugs!A:A,0))))),
    AND(COUNTIF(Bugs!B:B,B166)&gt;0,ISNUMBER(SEARCH("x",INDEX(Bugs!C:C,MATCH(B166,Bugs!B:B,0))))),
    AND(COUNTIF(Bugs!A:A,B166)&gt;0,ISNUMBER(SEARCH("x",INDEX(Bugs!D:D,MATCH(B166,Bugs!A:A,0))))),
    AND(COUNTIF(Bugs!B:B,B166)&gt;0,ISNUMBER(SEARCH("x",INDEX(Bugs!D:D,MATCH(B166,Bugs!B:B,0)))))
),"Y","")</f>
        <v>Y</v>
      </c>
      <c r="R166">
        <f ca="1">IF(OR(ISNUMBER(MATCH(L166,MasterData!$D$3:$D$18,0)),ISNUMBER(MATCH(L166,MasterData!$C$3:$C$18,0))),
    DATEDIF(E166,I166,"d"),
    DATEDIF(E166,TODAY(),"d"))</f>
        <v>181</v>
      </c>
      <c r="S166">
        <f ca="1">IF(AND($R166&gt;=0,$R166&lt;=7),1,0)</f>
        <v>0</v>
      </c>
      <c r="T166">
        <f ca="1">IF(AND($R166&gt;7,R166&lt;=30),1,0)</f>
        <v>0</v>
      </c>
      <c r="U166">
        <f ca="1">IF($R166&gt;30,1,0)</f>
        <v>1</v>
      </c>
    </row>
    <row r="167" spans="1:21" x14ac:dyDescent="0.35">
      <c r="A167">
        <v>6000144089</v>
      </c>
      <c r="B167" t="s">
        <v>230</v>
      </c>
      <c r="C167" t="s">
        <v>230</v>
      </c>
      <c r="D167" s="34" t="s">
        <v>231</v>
      </c>
      <c r="E167" s="1">
        <v>45833</v>
      </c>
      <c r="F167" s="1"/>
      <c r="G167" t="s">
        <v>248</v>
      </c>
      <c r="H167" t="s">
        <v>245</v>
      </c>
      <c r="I167" s="1">
        <v>45843</v>
      </c>
      <c r="J167" t="s">
        <v>201</v>
      </c>
      <c r="K167" t="s">
        <v>241</v>
      </c>
      <c r="L167" t="s">
        <v>171</v>
      </c>
      <c r="M167" t="s">
        <v>621</v>
      </c>
      <c r="N167" t="s">
        <v>237</v>
      </c>
      <c r="O167" t="s">
        <v>230</v>
      </c>
      <c r="P167" s="193" t="str">
        <f>IF(OR(AND(A167&lt;&gt;"",COUNTIF(Bugs!B:B,A167)&gt;0),AND(B167&lt;&gt;"",COUNTIF(Bugs!A:A,B167)&gt;0)),"Y","")</f>
        <v/>
      </c>
      <c r="Q167" s="193" t="str">
        <f>IF(OR(
    AND(COUNTIF(Bugs!A:A,B167)&gt;0,ISNUMBER(SEARCH("x",INDEX(Bugs!C:C,MATCH(B167,Bugs!A:A,0))))),
    AND(COUNTIF(Bugs!B:B,B167)&gt;0,ISNUMBER(SEARCH("x",INDEX(Bugs!C:C,MATCH(B167,Bugs!B:B,0))))),
    AND(COUNTIF(Bugs!A:A,B167)&gt;0,ISNUMBER(SEARCH("x",INDEX(Bugs!D:D,MATCH(B167,Bugs!A:A,0))))),
    AND(COUNTIF(Bugs!B:B,B167)&gt;0,ISNUMBER(SEARCH("x",INDEX(Bugs!D:D,MATCH(B167,Bugs!B:B,0)))))
),"Y","")</f>
        <v/>
      </c>
      <c r="R167">
        <f ca="1">IF(OR(ISNUMBER(MATCH(L167,MasterData!$D$3:$D$18,0)),ISNUMBER(MATCH(L167,MasterData!$C$3:$C$18,0))),
    DATEDIF(E167,I167,"d"),
    DATEDIF(E167,TODAY(),"d"))</f>
        <v>10</v>
      </c>
      <c r="S167">
        <f t="shared" ca="1" si="6"/>
        <v>0</v>
      </c>
      <c r="T167">
        <f t="shared" ca="1" si="7"/>
        <v>1</v>
      </c>
      <c r="U167">
        <f t="shared" ca="1" si="8"/>
        <v>0</v>
      </c>
    </row>
    <row r="168" spans="1:21" x14ac:dyDescent="0.35">
      <c r="A168">
        <v>6000144129</v>
      </c>
      <c r="B168" t="s">
        <v>230</v>
      </c>
      <c r="C168" t="s">
        <v>230</v>
      </c>
      <c r="D168" s="34" t="s">
        <v>231</v>
      </c>
      <c r="E168" s="1">
        <v>45833</v>
      </c>
      <c r="F168" s="1"/>
      <c r="G168" t="s">
        <v>248</v>
      </c>
      <c r="H168" t="s">
        <v>245</v>
      </c>
      <c r="I168" s="1">
        <v>45843</v>
      </c>
      <c r="J168" t="s">
        <v>201</v>
      </c>
      <c r="K168" t="s">
        <v>241</v>
      </c>
      <c r="L168" t="s">
        <v>171</v>
      </c>
      <c r="M168" t="s">
        <v>622</v>
      </c>
      <c r="N168" t="s">
        <v>237</v>
      </c>
      <c r="O168" t="s">
        <v>230</v>
      </c>
      <c r="P168" s="193" t="str">
        <f>IF(OR(AND(A168&lt;&gt;"",COUNTIF(Bugs!B:B,A168)&gt;0),AND(B168&lt;&gt;"",COUNTIF(Bugs!A:A,B168)&gt;0)),"Y","")</f>
        <v/>
      </c>
      <c r="Q168" s="193" t="str">
        <f>IF(OR(
    AND(COUNTIF(Bugs!A:A,B168)&gt;0,ISNUMBER(SEARCH("x",INDEX(Bugs!C:C,MATCH(B168,Bugs!A:A,0))))),
    AND(COUNTIF(Bugs!B:B,B168)&gt;0,ISNUMBER(SEARCH("x",INDEX(Bugs!C:C,MATCH(B168,Bugs!B:B,0))))),
    AND(COUNTIF(Bugs!A:A,B168)&gt;0,ISNUMBER(SEARCH("x",INDEX(Bugs!D:D,MATCH(B168,Bugs!A:A,0))))),
    AND(COUNTIF(Bugs!B:B,B168)&gt;0,ISNUMBER(SEARCH("x",INDEX(Bugs!D:D,MATCH(B168,Bugs!B:B,0)))))
),"Y","")</f>
        <v/>
      </c>
      <c r="R168">
        <f ca="1">IF(OR(ISNUMBER(MATCH(L168,MasterData!$D$3:$D$18,0)),ISNUMBER(MATCH(L168,MasterData!$C$3:$C$18,0))),
    DATEDIF(E168,I168,"d"),
    DATEDIF(E168,TODAY(),"d"))</f>
        <v>10</v>
      </c>
      <c r="S168">
        <f t="shared" ca="1" si="6"/>
        <v>0</v>
      </c>
      <c r="T168">
        <f t="shared" ca="1" si="7"/>
        <v>1</v>
      </c>
      <c r="U168">
        <f t="shared" ca="1" si="8"/>
        <v>0</v>
      </c>
    </row>
    <row r="169" spans="1:21" x14ac:dyDescent="0.35">
      <c r="A169">
        <v>6000144490</v>
      </c>
      <c r="B169" t="s">
        <v>625</v>
      </c>
      <c r="C169" t="s">
        <v>230</v>
      </c>
      <c r="D169" s="34" t="s">
        <v>231</v>
      </c>
      <c r="E169" s="1">
        <v>45838</v>
      </c>
      <c r="F169" s="1"/>
      <c r="G169" t="s">
        <v>248</v>
      </c>
      <c r="H169" t="s">
        <v>245</v>
      </c>
      <c r="I169" s="1">
        <v>45876</v>
      </c>
      <c r="J169" t="s">
        <v>245</v>
      </c>
      <c r="K169" t="s">
        <v>241</v>
      </c>
      <c r="L169" t="s">
        <v>171</v>
      </c>
      <c r="M169" t="s">
        <v>626</v>
      </c>
      <c r="N169" t="s">
        <v>237</v>
      </c>
      <c r="O169" t="s">
        <v>230</v>
      </c>
      <c r="P169" s="193" t="str">
        <f>IF(OR(AND(A169&lt;&gt;"",COUNTIF(Bugs!B:B,A169)&gt;0),AND(B169&lt;&gt;"",COUNTIF(Bugs!A:A,B169)&gt;0)),"Y","")</f>
        <v/>
      </c>
      <c r="Q169" s="193" t="str">
        <f>IF(OR(
    AND(COUNTIF(Bugs!A:A,B169)&gt;0,ISNUMBER(SEARCH("x",INDEX(Bugs!C:C,MATCH(B169,Bugs!A:A,0))))),
    AND(COUNTIF(Bugs!B:B,B169)&gt;0,ISNUMBER(SEARCH("x",INDEX(Bugs!C:C,MATCH(B169,Bugs!B:B,0))))),
    AND(COUNTIF(Bugs!A:A,B169)&gt;0,ISNUMBER(SEARCH("x",INDEX(Bugs!D:D,MATCH(B169,Bugs!A:A,0))))),
    AND(COUNTIF(Bugs!B:B,B169)&gt;0,ISNUMBER(SEARCH("x",INDEX(Bugs!D:D,MATCH(B169,Bugs!B:B,0)))))
),"Y","")</f>
        <v/>
      </c>
      <c r="R169">
        <f ca="1">IF(OR(ISNUMBER(MATCH(L169,MasterData!$D$3:$D$18,0)),ISNUMBER(MATCH(L169,MasterData!$C$3:$C$18,0))),
    DATEDIF(E169,I169,"d"),
    DATEDIF(E169,TODAY(),"d"))</f>
        <v>38</v>
      </c>
      <c r="S169">
        <f t="shared" ca="1" si="6"/>
        <v>0</v>
      </c>
      <c r="T169">
        <f t="shared" ca="1" si="7"/>
        <v>0</v>
      </c>
      <c r="U169">
        <f t="shared" ca="1" si="8"/>
        <v>1</v>
      </c>
    </row>
    <row r="170" spans="1:21" x14ac:dyDescent="0.35">
      <c r="A170">
        <v>6000144523</v>
      </c>
      <c r="B170" t="s">
        <v>627</v>
      </c>
      <c r="C170" t="s">
        <v>230</v>
      </c>
      <c r="D170" s="34" t="s">
        <v>254</v>
      </c>
      <c r="E170" s="1">
        <v>45838</v>
      </c>
      <c r="F170" s="1"/>
      <c r="G170" t="s">
        <v>268</v>
      </c>
      <c r="H170" t="s">
        <v>240</v>
      </c>
      <c r="I170" s="1">
        <v>45859</v>
      </c>
      <c r="J170" t="s">
        <v>245</v>
      </c>
      <c r="K170" t="s">
        <v>235</v>
      </c>
      <c r="L170" t="s">
        <v>171</v>
      </c>
      <c r="M170" t="s">
        <v>629</v>
      </c>
      <c r="N170" t="s">
        <v>237</v>
      </c>
      <c r="O170" t="s">
        <v>230</v>
      </c>
      <c r="P170" s="193" t="str">
        <f>IF(OR(AND(A170&lt;&gt;"",COUNTIF(Bugs!B:B,A170)&gt;0),AND(B170&lt;&gt;"",COUNTIF(Bugs!A:A,B170)&gt;0)),"Y","")</f>
        <v/>
      </c>
      <c r="Q170" s="193" t="str">
        <f>IF(OR(
    AND(COUNTIF(Bugs!A:A,B170)&gt;0,ISNUMBER(SEARCH("x",INDEX(Bugs!C:C,MATCH(B170,Bugs!A:A,0))))),
    AND(COUNTIF(Bugs!B:B,B170)&gt;0,ISNUMBER(SEARCH("x",INDEX(Bugs!C:C,MATCH(B170,Bugs!B:B,0))))),
    AND(COUNTIF(Bugs!A:A,B170)&gt;0,ISNUMBER(SEARCH("x",INDEX(Bugs!D:D,MATCH(B170,Bugs!A:A,0))))),
    AND(COUNTIF(Bugs!B:B,B170)&gt;0,ISNUMBER(SEARCH("x",INDEX(Bugs!D:D,MATCH(B170,Bugs!B:B,0)))))
),"Y","")</f>
        <v/>
      </c>
      <c r="R170">
        <f ca="1">IF(OR(ISNUMBER(MATCH(L170,MasterData!$D$3:$D$18,0)),ISNUMBER(MATCH(L170,MasterData!$C$3:$C$18,0))),
    DATEDIF(E170,I170,"d"),
    DATEDIF(E170,TODAY(),"d"))</f>
        <v>21</v>
      </c>
      <c r="S170">
        <f t="shared" ca="1" si="6"/>
        <v>0</v>
      </c>
      <c r="T170">
        <f t="shared" ca="1" si="7"/>
        <v>1</v>
      </c>
      <c r="U170">
        <f t="shared" ca="1" si="8"/>
        <v>0</v>
      </c>
    </row>
    <row r="171" spans="1:21" x14ac:dyDescent="0.35">
      <c r="A171">
        <v>6000144785</v>
      </c>
      <c r="B171" t="s">
        <v>632</v>
      </c>
      <c r="C171" t="s">
        <v>230</v>
      </c>
      <c r="D171" s="34" t="s">
        <v>231</v>
      </c>
      <c r="E171" s="1">
        <v>45840</v>
      </c>
      <c r="F171" s="1"/>
      <c r="G171" t="s">
        <v>248</v>
      </c>
      <c r="H171" t="s">
        <v>245</v>
      </c>
      <c r="I171" s="1">
        <v>45858</v>
      </c>
      <c r="J171" t="s">
        <v>245</v>
      </c>
      <c r="K171" t="s">
        <v>235</v>
      </c>
      <c r="L171" t="s">
        <v>171</v>
      </c>
      <c r="M171" t="s">
        <v>633</v>
      </c>
      <c r="N171" t="s">
        <v>237</v>
      </c>
      <c r="O171" t="s">
        <v>230</v>
      </c>
      <c r="P171" s="193" t="str">
        <f>IF(OR(AND(A171&lt;&gt;"",COUNTIF(Bugs!B:B,A171)&gt;0),AND(B171&lt;&gt;"",COUNTIF(Bugs!A:A,B171)&gt;0)),"Y","")</f>
        <v/>
      </c>
      <c r="Q171" s="193" t="str">
        <f>IF(OR(
    AND(COUNTIF(Bugs!A:A,B171)&gt;0,ISNUMBER(SEARCH("x",INDEX(Bugs!C:C,MATCH(B171,Bugs!A:A,0))))),
    AND(COUNTIF(Bugs!B:B,B171)&gt;0,ISNUMBER(SEARCH("x",INDEX(Bugs!C:C,MATCH(B171,Bugs!B:B,0))))),
    AND(COUNTIF(Bugs!A:A,B171)&gt;0,ISNUMBER(SEARCH("x",INDEX(Bugs!D:D,MATCH(B171,Bugs!A:A,0))))),
    AND(COUNTIF(Bugs!B:B,B171)&gt;0,ISNUMBER(SEARCH("x",INDEX(Bugs!D:D,MATCH(B171,Bugs!B:B,0)))))
),"Y","")</f>
        <v/>
      </c>
      <c r="R171">
        <f ca="1">IF(OR(ISNUMBER(MATCH(L171,MasterData!$D$3:$D$18,0)),ISNUMBER(MATCH(L171,MasterData!$C$3:$C$18,0))),
    DATEDIF(E171,I171,"d"),
    DATEDIF(E171,TODAY(),"d"))</f>
        <v>18</v>
      </c>
      <c r="S171">
        <f t="shared" ca="1" si="6"/>
        <v>0</v>
      </c>
      <c r="T171">
        <f t="shared" ca="1" si="7"/>
        <v>1</v>
      </c>
      <c r="U171">
        <f t="shared" ca="1" si="8"/>
        <v>0</v>
      </c>
    </row>
    <row r="172" spans="1:21" x14ac:dyDescent="0.35">
      <c r="A172">
        <v>6000144855</v>
      </c>
      <c r="B172" t="s">
        <v>230</v>
      </c>
      <c r="C172" t="s">
        <v>230</v>
      </c>
      <c r="D172" s="34" t="s">
        <v>251</v>
      </c>
      <c r="E172" s="1">
        <v>45841</v>
      </c>
      <c r="F172" s="1"/>
      <c r="G172" t="s">
        <v>400</v>
      </c>
      <c r="H172" t="s">
        <v>230</v>
      </c>
      <c r="I172" s="1">
        <v>45860</v>
      </c>
      <c r="J172" t="s">
        <v>201</v>
      </c>
      <c r="K172" t="s">
        <v>241</v>
      </c>
      <c r="L172" t="s">
        <v>171</v>
      </c>
      <c r="M172" t="s">
        <v>634</v>
      </c>
      <c r="N172" t="s">
        <v>237</v>
      </c>
      <c r="O172" t="s">
        <v>230</v>
      </c>
      <c r="P172" s="193" t="str">
        <f>IF(OR(AND(A172&lt;&gt;"",COUNTIF(Bugs!B:B,A172)&gt;0),AND(B172&lt;&gt;"",COUNTIF(Bugs!A:A,B172)&gt;0)),"Y","")</f>
        <v/>
      </c>
      <c r="Q172" s="193" t="str">
        <f>IF(OR(
    AND(COUNTIF(Bugs!A:A,B172)&gt;0,ISNUMBER(SEARCH("x",INDEX(Bugs!C:C,MATCH(B172,Bugs!A:A,0))))),
    AND(COUNTIF(Bugs!B:B,B172)&gt;0,ISNUMBER(SEARCH("x",INDEX(Bugs!C:C,MATCH(B172,Bugs!B:B,0))))),
    AND(COUNTIF(Bugs!A:A,B172)&gt;0,ISNUMBER(SEARCH("x",INDEX(Bugs!D:D,MATCH(B172,Bugs!A:A,0))))),
    AND(COUNTIF(Bugs!B:B,B172)&gt;0,ISNUMBER(SEARCH("x",INDEX(Bugs!D:D,MATCH(B172,Bugs!B:B,0)))))
),"Y","")</f>
        <v/>
      </c>
      <c r="R172">
        <f ca="1">IF(OR(ISNUMBER(MATCH(L172,MasterData!$D$3:$D$18,0)),ISNUMBER(MATCH(L172,MasterData!$C$3:$C$18,0))),
    DATEDIF(E172,I172,"d"),
    DATEDIF(E172,TODAY(),"d"))</f>
        <v>19</v>
      </c>
      <c r="S172">
        <f t="shared" ca="1" si="6"/>
        <v>0</v>
      </c>
      <c r="T172">
        <f t="shared" ca="1" si="7"/>
        <v>1</v>
      </c>
      <c r="U172">
        <f t="shared" ca="1" si="8"/>
        <v>0</v>
      </c>
    </row>
    <row r="173" spans="1:21" x14ac:dyDescent="0.35">
      <c r="A173">
        <v>6000144869</v>
      </c>
      <c r="B173" t="s">
        <v>635</v>
      </c>
      <c r="C173" t="s">
        <v>230</v>
      </c>
      <c r="D173" s="34" t="s">
        <v>231</v>
      </c>
      <c r="E173" s="1">
        <v>45841</v>
      </c>
      <c r="F173" s="1"/>
      <c r="G173" t="s">
        <v>248</v>
      </c>
      <c r="H173" t="s">
        <v>245</v>
      </c>
      <c r="I173" s="1">
        <v>45870</v>
      </c>
      <c r="J173" t="s">
        <v>234</v>
      </c>
      <c r="K173" t="s">
        <v>235</v>
      </c>
      <c r="L173" t="s">
        <v>171</v>
      </c>
      <c r="M173" t="s">
        <v>636</v>
      </c>
      <c r="N173" t="s">
        <v>237</v>
      </c>
      <c r="O173" t="s">
        <v>230</v>
      </c>
      <c r="P173" s="193" t="str">
        <f>IF(OR(AND(A173&lt;&gt;"",COUNTIF(Bugs!B:B,A173)&gt;0),AND(B173&lt;&gt;"",COUNTIF(Bugs!A:A,B173)&gt;0)),"Y","")</f>
        <v/>
      </c>
      <c r="Q173" s="193" t="str">
        <f>IF(OR(
    AND(COUNTIF(Bugs!A:A,B173)&gt;0,ISNUMBER(SEARCH("x",INDEX(Bugs!C:C,MATCH(B173,Bugs!A:A,0))))),
    AND(COUNTIF(Bugs!B:B,B173)&gt;0,ISNUMBER(SEARCH("x",INDEX(Bugs!C:C,MATCH(B173,Bugs!B:B,0))))),
    AND(COUNTIF(Bugs!A:A,B173)&gt;0,ISNUMBER(SEARCH("x",INDEX(Bugs!D:D,MATCH(B173,Bugs!A:A,0))))),
    AND(COUNTIF(Bugs!B:B,B173)&gt;0,ISNUMBER(SEARCH("x",INDEX(Bugs!D:D,MATCH(B173,Bugs!B:B,0)))))
),"Y","")</f>
        <v/>
      </c>
      <c r="R173">
        <f ca="1">IF(OR(ISNUMBER(MATCH(L173,MasterData!$D$3:$D$18,0)),ISNUMBER(MATCH(L173,MasterData!$C$3:$C$18,0))),
    DATEDIF(E173,I173,"d"),
    DATEDIF(E173,TODAY(),"d"))</f>
        <v>29</v>
      </c>
      <c r="S173">
        <f t="shared" ca="1" si="6"/>
        <v>0</v>
      </c>
      <c r="T173">
        <f t="shared" ca="1" si="7"/>
        <v>1</v>
      </c>
      <c r="U173">
        <f t="shared" ca="1" si="8"/>
        <v>0</v>
      </c>
    </row>
    <row r="174" spans="1:21" x14ac:dyDescent="0.35">
      <c r="A174">
        <v>6000145148</v>
      </c>
      <c r="B174" t="s">
        <v>644</v>
      </c>
      <c r="C174" t="s">
        <v>230</v>
      </c>
      <c r="D174" s="34" t="s">
        <v>480</v>
      </c>
      <c r="E174" s="1">
        <v>45845</v>
      </c>
      <c r="F174" s="1"/>
      <c r="G174" t="s">
        <v>552</v>
      </c>
      <c r="H174" t="s">
        <v>245</v>
      </c>
      <c r="I174" s="1">
        <v>45853</v>
      </c>
      <c r="J174" t="s">
        <v>245</v>
      </c>
      <c r="K174" t="s">
        <v>241</v>
      </c>
      <c r="L174" t="s">
        <v>171</v>
      </c>
      <c r="M174" t="s">
        <v>645</v>
      </c>
      <c r="N174" t="s">
        <v>237</v>
      </c>
      <c r="O174" t="s">
        <v>230</v>
      </c>
      <c r="P174" s="193" t="str">
        <f>IF(OR(AND(A174&lt;&gt;"",COUNTIF(Bugs!B:B,A174)&gt;0),AND(B174&lt;&gt;"",COUNTIF(Bugs!A:A,B174)&gt;0)),"Y","")</f>
        <v/>
      </c>
      <c r="Q174" s="193" t="str">
        <f>IF(OR(
    AND(COUNTIF(Bugs!A:A,B174)&gt;0,ISNUMBER(SEARCH("x",INDEX(Bugs!C:C,MATCH(B174,Bugs!A:A,0))))),
    AND(COUNTIF(Bugs!B:B,B174)&gt;0,ISNUMBER(SEARCH("x",INDEX(Bugs!C:C,MATCH(B174,Bugs!B:B,0))))),
    AND(COUNTIF(Bugs!A:A,B174)&gt;0,ISNUMBER(SEARCH("x",INDEX(Bugs!D:D,MATCH(B174,Bugs!A:A,0))))),
    AND(COUNTIF(Bugs!B:B,B174)&gt;0,ISNUMBER(SEARCH("x",INDEX(Bugs!D:D,MATCH(B174,Bugs!B:B,0)))))
),"Y","")</f>
        <v/>
      </c>
      <c r="R174">
        <f ca="1">IF(OR(ISNUMBER(MATCH(L174,MasterData!$D$3:$D$18,0)),ISNUMBER(MATCH(L174,MasterData!$C$3:$C$18,0))),
    DATEDIF(E174,I174,"d"),
    DATEDIF(E174,TODAY(),"d"))</f>
        <v>8</v>
      </c>
      <c r="S174">
        <f t="shared" ca="1" si="6"/>
        <v>0</v>
      </c>
      <c r="T174">
        <f t="shared" ca="1" si="7"/>
        <v>1</v>
      </c>
      <c r="U174">
        <f t="shared" ca="1" si="8"/>
        <v>0</v>
      </c>
    </row>
    <row r="175" spans="1:21" x14ac:dyDescent="0.35">
      <c r="A175">
        <v>6000145298</v>
      </c>
      <c r="B175" t="s">
        <v>230</v>
      </c>
      <c r="C175" t="s">
        <v>230</v>
      </c>
      <c r="D175" s="34" t="s">
        <v>231</v>
      </c>
      <c r="E175" s="1">
        <v>45846</v>
      </c>
      <c r="F175" s="1"/>
      <c r="G175" t="s">
        <v>248</v>
      </c>
      <c r="H175" t="s">
        <v>245</v>
      </c>
      <c r="I175" s="1">
        <v>45856</v>
      </c>
      <c r="J175" t="s">
        <v>245</v>
      </c>
      <c r="K175" t="s">
        <v>241</v>
      </c>
      <c r="L175" t="s">
        <v>171</v>
      </c>
      <c r="M175" t="s">
        <v>486</v>
      </c>
      <c r="N175" t="s">
        <v>237</v>
      </c>
      <c r="O175" t="s">
        <v>230</v>
      </c>
      <c r="P175" s="193" t="str">
        <f>IF(OR(AND(A175&lt;&gt;"",COUNTIF(Bugs!B:B,A175)&gt;0),AND(B175&lt;&gt;"",COUNTIF(Bugs!A:A,B175)&gt;0)),"Y","")</f>
        <v/>
      </c>
      <c r="Q175" s="193" t="str">
        <f>IF(OR(
    AND(COUNTIF(Bugs!A:A,B175)&gt;0,ISNUMBER(SEARCH("x",INDEX(Bugs!C:C,MATCH(B175,Bugs!A:A,0))))),
    AND(COUNTIF(Bugs!B:B,B175)&gt;0,ISNUMBER(SEARCH("x",INDEX(Bugs!C:C,MATCH(B175,Bugs!B:B,0))))),
    AND(COUNTIF(Bugs!A:A,B175)&gt;0,ISNUMBER(SEARCH("x",INDEX(Bugs!D:D,MATCH(B175,Bugs!A:A,0))))),
    AND(COUNTIF(Bugs!B:B,B175)&gt;0,ISNUMBER(SEARCH("x",INDEX(Bugs!D:D,MATCH(B175,Bugs!B:B,0)))))
),"Y","")</f>
        <v/>
      </c>
      <c r="R175">
        <f ca="1">IF(OR(ISNUMBER(MATCH(L175,MasterData!$D$3:$D$18,0)),ISNUMBER(MATCH(L175,MasterData!$C$3:$C$18,0))),
    DATEDIF(E175,I175,"d"),
    DATEDIF(E175,TODAY(),"d"))</f>
        <v>10</v>
      </c>
      <c r="S175">
        <f t="shared" ca="1" si="6"/>
        <v>0</v>
      </c>
      <c r="T175">
        <f t="shared" ca="1" si="7"/>
        <v>1</v>
      </c>
      <c r="U175">
        <f t="shared" ca="1" si="8"/>
        <v>0</v>
      </c>
    </row>
    <row r="176" spans="1:21" x14ac:dyDescent="0.35">
      <c r="A176">
        <v>6000145337</v>
      </c>
      <c r="B176" t="s">
        <v>646</v>
      </c>
      <c r="C176" t="s">
        <v>230</v>
      </c>
      <c r="D176" s="34" t="s">
        <v>231</v>
      </c>
      <c r="E176" s="1">
        <v>45846</v>
      </c>
      <c r="F176" s="1"/>
      <c r="G176" t="s">
        <v>248</v>
      </c>
      <c r="H176" t="s">
        <v>245</v>
      </c>
      <c r="I176" s="1">
        <v>45873</v>
      </c>
      <c r="J176" t="s">
        <v>234</v>
      </c>
      <c r="K176" t="s">
        <v>235</v>
      </c>
      <c r="L176" t="s">
        <v>171</v>
      </c>
      <c r="M176" t="s">
        <v>486</v>
      </c>
      <c r="N176" t="s">
        <v>237</v>
      </c>
      <c r="O176" t="s">
        <v>230</v>
      </c>
      <c r="P176" s="193" t="str">
        <f>IF(OR(AND(A176&lt;&gt;"",COUNTIF(Bugs!B:B,A176)&gt;0),AND(B176&lt;&gt;"",COUNTIF(Bugs!A:A,B176)&gt;0)),"Y","")</f>
        <v/>
      </c>
      <c r="Q176" s="193" t="str">
        <f>IF(OR(
    AND(COUNTIF(Bugs!A:A,B176)&gt;0,ISNUMBER(SEARCH("x",INDEX(Bugs!C:C,MATCH(B176,Bugs!A:A,0))))),
    AND(COUNTIF(Bugs!B:B,B176)&gt;0,ISNUMBER(SEARCH("x",INDEX(Bugs!C:C,MATCH(B176,Bugs!B:B,0))))),
    AND(COUNTIF(Bugs!A:A,B176)&gt;0,ISNUMBER(SEARCH("x",INDEX(Bugs!D:D,MATCH(B176,Bugs!A:A,0))))),
    AND(COUNTIF(Bugs!B:B,B176)&gt;0,ISNUMBER(SEARCH("x",INDEX(Bugs!D:D,MATCH(B176,Bugs!B:B,0)))))
),"Y","")</f>
        <v/>
      </c>
      <c r="R176">
        <f ca="1">IF(OR(ISNUMBER(MATCH(L176,MasterData!$D$3:$D$18,0)),ISNUMBER(MATCH(L176,MasterData!$C$3:$C$18,0))),
    DATEDIF(E176,I176,"d"),
    DATEDIF(E176,TODAY(),"d"))</f>
        <v>27</v>
      </c>
      <c r="S176">
        <f t="shared" ca="1" si="6"/>
        <v>0</v>
      </c>
      <c r="T176">
        <f t="shared" ca="1" si="7"/>
        <v>1</v>
      </c>
      <c r="U176">
        <f t="shared" ca="1" si="8"/>
        <v>0</v>
      </c>
    </row>
    <row r="177" spans="1:21" x14ac:dyDescent="0.35">
      <c r="A177">
        <v>6000145415</v>
      </c>
      <c r="B177" t="s">
        <v>647</v>
      </c>
      <c r="C177" t="s">
        <v>230</v>
      </c>
      <c r="D177" s="34" t="s">
        <v>254</v>
      </c>
      <c r="E177" s="1">
        <v>45847</v>
      </c>
      <c r="F177" s="1"/>
      <c r="G177" t="s">
        <v>268</v>
      </c>
      <c r="H177" t="s">
        <v>230</v>
      </c>
      <c r="I177" s="1">
        <v>45876</v>
      </c>
      <c r="J177" t="s">
        <v>245</v>
      </c>
      <c r="K177" t="s">
        <v>241</v>
      </c>
      <c r="L177" t="s">
        <v>171</v>
      </c>
      <c r="M177" t="s">
        <v>648</v>
      </c>
      <c r="N177" t="s">
        <v>237</v>
      </c>
      <c r="O177" t="s">
        <v>230</v>
      </c>
      <c r="P177" s="193" t="str">
        <f>IF(OR(AND(A177&lt;&gt;"",COUNTIF(Bugs!B:B,A177)&gt;0),AND(B177&lt;&gt;"",COUNTIF(Bugs!A:A,B177)&gt;0)),"Y","")</f>
        <v/>
      </c>
      <c r="Q177" s="193" t="str">
        <f>IF(OR(
    AND(COUNTIF(Bugs!A:A,B177)&gt;0,ISNUMBER(SEARCH("x",INDEX(Bugs!C:C,MATCH(B177,Bugs!A:A,0))))),
    AND(COUNTIF(Bugs!B:B,B177)&gt;0,ISNUMBER(SEARCH("x",INDEX(Bugs!C:C,MATCH(B177,Bugs!B:B,0))))),
    AND(COUNTIF(Bugs!A:A,B177)&gt;0,ISNUMBER(SEARCH("x",INDEX(Bugs!D:D,MATCH(B177,Bugs!A:A,0))))),
    AND(COUNTIF(Bugs!B:B,B177)&gt;0,ISNUMBER(SEARCH("x",INDEX(Bugs!D:D,MATCH(B177,Bugs!B:B,0)))))
),"Y","")</f>
        <v/>
      </c>
      <c r="R177">
        <f ca="1">IF(OR(ISNUMBER(MATCH(L177,MasterData!$D$3:$D$18,0)),ISNUMBER(MATCH(L177,MasterData!$C$3:$C$18,0))),
    DATEDIF(E177,I177,"d"),
    DATEDIF(E177,TODAY(),"d"))</f>
        <v>29</v>
      </c>
      <c r="S177">
        <f t="shared" ca="1" si="6"/>
        <v>0</v>
      </c>
      <c r="T177">
        <f t="shared" ca="1" si="7"/>
        <v>1</v>
      </c>
      <c r="U177">
        <f t="shared" ca="1" si="8"/>
        <v>0</v>
      </c>
    </row>
    <row r="178" spans="1:21" x14ac:dyDescent="0.35">
      <c r="A178">
        <v>6000146508</v>
      </c>
      <c r="B178" t="s">
        <v>640</v>
      </c>
      <c r="D178" s="34" t="s">
        <v>254</v>
      </c>
      <c r="E178" s="1">
        <v>45825</v>
      </c>
      <c r="F178" s="1"/>
      <c r="G178" t="s">
        <v>641</v>
      </c>
      <c r="I178" s="1">
        <v>45895.441759259258</v>
      </c>
      <c r="K178" t="s">
        <v>241</v>
      </c>
      <c r="L178" t="s">
        <v>171</v>
      </c>
      <c r="M178" t="s">
        <v>642</v>
      </c>
      <c r="N178" t="s">
        <v>237</v>
      </c>
      <c r="P178" s="193" t="str">
        <f>IF(OR(AND(A178&lt;&gt;"",COUNTIF(Bugs!B:B,A178)&gt;0),AND(B178&lt;&gt;"",COUNTIF(Bugs!A:A,B178)&gt;0)),"Y","")</f>
        <v/>
      </c>
      <c r="Q178" s="193" t="str">
        <f>IF(OR(
    AND(COUNTIF(Bugs!A:A,B178)&gt;0,ISNUMBER(SEARCH("x",INDEX(Bugs!C:C,MATCH(B178,Bugs!A:A,0))))),
    AND(COUNTIF(Bugs!B:B,B178)&gt;0,ISNUMBER(SEARCH("x",INDEX(Bugs!C:C,MATCH(B178,Bugs!B:B,0))))),
    AND(COUNTIF(Bugs!A:A,B178)&gt;0,ISNUMBER(SEARCH("x",INDEX(Bugs!D:D,MATCH(B178,Bugs!A:A,0))))),
    AND(COUNTIF(Bugs!B:B,B178)&gt;0,ISNUMBER(SEARCH("x",INDEX(Bugs!D:D,MATCH(B178,Bugs!B:B,0)))))
),"Y","")</f>
        <v/>
      </c>
      <c r="R178">
        <f ca="1">IF(OR(ISNUMBER(MATCH(L178,MasterData!$D$3:$D$18,0)),ISNUMBER(MATCH(L178,MasterData!$C$3:$C$18,0))),
    DATEDIF(E178,I178,"d"),
    DATEDIF(E178,TODAY(),"d"))</f>
        <v>70</v>
      </c>
      <c r="S178">
        <f t="shared" ca="1" si="6"/>
        <v>0</v>
      </c>
      <c r="T178">
        <f t="shared" ca="1" si="7"/>
        <v>0</v>
      </c>
      <c r="U178">
        <f t="shared" ca="1" si="8"/>
        <v>1</v>
      </c>
    </row>
    <row r="179" spans="1:21" x14ac:dyDescent="0.35">
      <c r="B179" t="s">
        <v>663</v>
      </c>
      <c r="D179" s="34">
        <v>3010</v>
      </c>
      <c r="E179" s="1">
        <v>45826</v>
      </c>
      <c r="F179" s="1"/>
      <c r="G179" t="s">
        <v>664</v>
      </c>
      <c r="I179" s="1">
        <v>45854</v>
      </c>
      <c r="K179" t="s">
        <v>235</v>
      </c>
      <c r="L179" t="s">
        <v>171</v>
      </c>
      <c r="M179" t="s">
        <v>665</v>
      </c>
      <c r="N179" t="s">
        <v>237</v>
      </c>
      <c r="P179" s="193" t="str">
        <f>IF(OR(AND(A179&lt;&gt;"",COUNTIF(Bugs!B:B,A179)&gt;0),AND(B179&lt;&gt;"",COUNTIF(Bugs!A:A,B179)&gt;0)),"Y","")</f>
        <v/>
      </c>
      <c r="Q179" s="193" t="str">
        <f>IF(OR(
    AND(COUNTIF(Bugs!A:A,B179)&gt;0,ISNUMBER(SEARCH("x",INDEX(Bugs!C:C,MATCH(B179,Bugs!A:A,0))))),
    AND(COUNTIF(Bugs!B:B,B179)&gt;0,ISNUMBER(SEARCH("x",INDEX(Bugs!C:C,MATCH(B179,Bugs!B:B,0))))),
    AND(COUNTIF(Bugs!A:A,B179)&gt;0,ISNUMBER(SEARCH("x",INDEX(Bugs!D:D,MATCH(B179,Bugs!A:A,0))))),
    AND(COUNTIF(Bugs!B:B,B179)&gt;0,ISNUMBER(SEARCH("x",INDEX(Bugs!D:D,MATCH(B179,Bugs!B:B,0)))))
),"Y","")</f>
        <v/>
      </c>
      <c r="R179">
        <f ca="1">IF(OR(ISNUMBER(MATCH(L179,MasterData!$D$3:$D$18,0)),ISNUMBER(MATCH(L179,MasterData!$C$3:$C$18,0))),
    DATEDIF(E179,I179,"d"),
    DATEDIF(E179,TODAY(),"d"))</f>
        <v>28</v>
      </c>
      <c r="S179">
        <f t="shared" ca="1" si="6"/>
        <v>0</v>
      </c>
      <c r="T179">
        <f t="shared" ca="1" si="7"/>
        <v>1</v>
      </c>
      <c r="U179">
        <f t="shared" ca="1" si="8"/>
        <v>0</v>
      </c>
    </row>
    <row r="180" spans="1:21" x14ac:dyDescent="0.35">
      <c r="B180" t="s">
        <v>666</v>
      </c>
      <c r="D180" s="34">
        <v>3010</v>
      </c>
      <c r="E180" s="1">
        <v>45828</v>
      </c>
      <c r="F180" s="1"/>
      <c r="G180" t="s">
        <v>667</v>
      </c>
      <c r="I180" s="1">
        <v>45854</v>
      </c>
      <c r="K180" t="s">
        <v>235</v>
      </c>
      <c r="L180" t="s">
        <v>171</v>
      </c>
      <c r="M180" t="s">
        <v>668</v>
      </c>
      <c r="N180" t="s">
        <v>237</v>
      </c>
      <c r="P180" s="193" t="str">
        <f>IF(OR(AND(A180&lt;&gt;"",COUNTIF(Bugs!B:B,A180)&gt;0),AND(B180&lt;&gt;"",COUNTIF(Bugs!A:A,B180)&gt;0)),"Y","")</f>
        <v/>
      </c>
      <c r="Q180" s="193" t="str">
        <f>IF(OR(
    AND(COUNTIF(Bugs!A:A,B180)&gt;0,ISNUMBER(SEARCH("x",INDEX(Bugs!C:C,MATCH(B180,Bugs!A:A,0))))),
    AND(COUNTIF(Bugs!B:B,B180)&gt;0,ISNUMBER(SEARCH("x",INDEX(Bugs!C:C,MATCH(B180,Bugs!B:B,0))))),
    AND(COUNTIF(Bugs!A:A,B180)&gt;0,ISNUMBER(SEARCH("x",INDEX(Bugs!D:D,MATCH(B180,Bugs!A:A,0))))),
    AND(COUNTIF(Bugs!B:B,B180)&gt;0,ISNUMBER(SEARCH("x",INDEX(Bugs!D:D,MATCH(B180,Bugs!B:B,0)))))
),"Y","")</f>
        <v/>
      </c>
      <c r="R180">
        <f ca="1">IF(OR(ISNUMBER(MATCH(L180,MasterData!$D$3:$D$18,0)),ISNUMBER(MATCH(L180,MasterData!$C$3:$C$18,0))),
    DATEDIF(E180,I180,"d"),
    DATEDIF(E180,TODAY(),"d"))</f>
        <v>26</v>
      </c>
      <c r="S180">
        <f t="shared" ca="1" si="6"/>
        <v>0</v>
      </c>
      <c r="T180">
        <f t="shared" ca="1" si="7"/>
        <v>1</v>
      </c>
      <c r="U180">
        <f t="shared" ca="1" si="8"/>
        <v>0</v>
      </c>
    </row>
    <row r="181" spans="1:21" x14ac:dyDescent="0.35">
      <c r="B181" t="s">
        <v>10</v>
      </c>
      <c r="D181" s="34" t="s">
        <v>231</v>
      </c>
      <c r="E181" s="1">
        <v>45828</v>
      </c>
      <c r="F181" s="1"/>
      <c r="G181" t="s">
        <v>669</v>
      </c>
      <c r="I181" s="1">
        <v>45895.398414351854</v>
      </c>
      <c r="K181" t="s">
        <v>235</v>
      </c>
      <c r="L181" t="s">
        <v>171</v>
      </c>
      <c r="M181" t="s">
        <v>670</v>
      </c>
      <c r="N181" t="s">
        <v>237</v>
      </c>
      <c r="P181" s="193" t="str">
        <f>IF(OR(AND(A181&lt;&gt;"",COUNTIF(Bugs!B:B,A181)&gt;0),AND(B181&lt;&gt;"",COUNTIF(Bugs!A:A,B181)&gt;0)),"Y","")</f>
        <v>Y</v>
      </c>
      <c r="Q181" s="193" t="str">
        <f>IF(OR(
    AND(COUNTIF(Bugs!A:A,B181)&gt;0,ISNUMBER(SEARCH("x",INDEX(Bugs!C:C,MATCH(B181,Bugs!A:A,0))))),
    AND(COUNTIF(Bugs!B:B,B181)&gt;0,ISNUMBER(SEARCH("x",INDEX(Bugs!C:C,MATCH(B181,Bugs!B:B,0))))),
    AND(COUNTIF(Bugs!A:A,B181)&gt;0,ISNUMBER(SEARCH("x",INDEX(Bugs!D:D,MATCH(B181,Bugs!A:A,0))))),
    AND(COUNTIF(Bugs!B:B,B181)&gt;0,ISNUMBER(SEARCH("x",INDEX(Bugs!D:D,MATCH(B181,Bugs!B:B,0)))))
),"Y","")</f>
        <v/>
      </c>
      <c r="R181">
        <f ca="1">IF(OR(ISNUMBER(MATCH(L181,MasterData!$D$3:$D$18,0)),ISNUMBER(MATCH(L181,MasterData!$C$3:$C$18,0))),
    DATEDIF(E181,I181,"d"),
    DATEDIF(E181,TODAY(),"d"))</f>
        <v>67</v>
      </c>
      <c r="S181">
        <f t="shared" ca="1" si="6"/>
        <v>0</v>
      </c>
      <c r="T181">
        <f t="shared" ca="1" si="7"/>
        <v>0</v>
      </c>
      <c r="U181">
        <f t="shared" ca="1" si="8"/>
        <v>1</v>
      </c>
    </row>
    <row r="182" spans="1:21" x14ac:dyDescent="0.35">
      <c r="B182" t="s">
        <v>11</v>
      </c>
      <c r="D182" s="34">
        <v>3014</v>
      </c>
      <c r="E182" s="1">
        <v>45840</v>
      </c>
      <c r="F182" s="1"/>
      <c r="G182" t="s">
        <v>649</v>
      </c>
      <c r="H182" t="s">
        <v>650</v>
      </c>
      <c r="I182" s="1">
        <v>45883</v>
      </c>
      <c r="J182" t="s">
        <v>650</v>
      </c>
      <c r="K182" t="s">
        <v>235</v>
      </c>
      <c r="L182" t="s">
        <v>171</v>
      </c>
      <c r="M182" t="s">
        <v>651</v>
      </c>
      <c r="N182" t="s">
        <v>237</v>
      </c>
      <c r="P182" s="193" t="str">
        <f>IF(OR(AND(A182&lt;&gt;"",COUNTIF(Bugs!B:B,A182)&gt;0),AND(B182&lt;&gt;"",COUNTIF(Bugs!A:A,B182)&gt;0)),"Y","")</f>
        <v>Y</v>
      </c>
      <c r="Q182" s="193" t="str">
        <f>IF(OR(
    AND(COUNTIF(Bugs!A:A,B182)&gt;0,ISNUMBER(SEARCH("x",INDEX(Bugs!C:C,MATCH(B182,Bugs!A:A,0))))),
    AND(COUNTIF(Bugs!B:B,B182)&gt;0,ISNUMBER(SEARCH("x",INDEX(Bugs!C:C,MATCH(B182,Bugs!B:B,0))))),
    AND(COUNTIF(Bugs!A:A,B182)&gt;0,ISNUMBER(SEARCH("x",INDEX(Bugs!D:D,MATCH(B182,Bugs!A:A,0))))),
    AND(COUNTIF(Bugs!B:B,B182)&gt;0,ISNUMBER(SEARCH("x",INDEX(Bugs!D:D,MATCH(B182,Bugs!B:B,0)))))
),"Y","")</f>
        <v/>
      </c>
      <c r="R182">
        <f ca="1">IF(OR(ISNUMBER(MATCH(L182,MasterData!$D$3:$D$18,0)),ISNUMBER(MATCH(L182,MasterData!$C$3:$C$18,0))),
    DATEDIF(E182,I182,"d"),
    DATEDIF(E182,TODAY(),"d"))</f>
        <v>43</v>
      </c>
      <c r="S182">
        <f t="shared" ca="1" si="6"/>
        <v>0</v>
      </c>
      <c r="T182">
        <f t="shared" ca="1" si="7"/>
        <v>0</v>
      </c>
      <c r="U182">
        <f t="shared" ca="1" si="8"/>
        <v>1</v>
      </c>
    </row>
    <row r="183" spans="1:21" x14ac:dyDescent="0.35">
      <c r="B183" t="s">
        <v>671</v>
      </c>
      <c r="D183" s="34">
        <v>7092</v>
      </c>
      <c r="E183" s="1">
        <v>45841</v>
      </c>
      <c r="F183" s="1"/>
      <c r="G183" t="s">
        <v>672</v>
      </c>
      <c r="I183" s="1">
        <v>45859</v>
      </c>
      <c r="K183" t="s">
        <v>241</v>
      </c>
      <c r="L183" t="s">
        <v>171</v>
      </c>
      <c r="M183" t="s">
        <v>673</v>
      </c>
      <c r="N183" t="s">
        <v>237</v>
      </c>
      <c r="P183" s="193" t="str">
        <f>IF(OR(AND(A183&lt;&gt;"",COUNTIF(Bugs!B:B,A183)&gt;0),AND(B183&lt;&gt;"",COUNTIF(Bugs!A:A,B183)&gt;0)),"Y","")</f>
        <v/>
      </c>
      <c r="Q183" s="193" t="str">
        <f>IF(OR(
    AND(COUNTIF(Bugs!A:A,B183)&gt;0,ISNUMBER(SEARCH("x",INDEX(Bugs!C:C,MATCH(B183,Bugs!A:A,0))))),
    AND(COUNTIF(Bugs!B:B,B183)&gt;0,ISNUMBER(SEARCH("x",INDEX(Bugs!C:C,MATCH(B183,Bugs!B:B,0))))),
    AND(COUNTIF(Bugs!A:A,B183)&gt;0,ISNUMBER(SEARCH("x",INDEX(Bugs!D:D,MATCH(B183,Bugs!A:A,0))))),
    AND(COUNTIF(Bugs!B:B,B183)&gt;0,ISNUMBER(SEARCH("x",INDEX(Bugs!D:D,MATCH(B183,Bugs!B:B,0)))))
),"Y","")</f>
        <v/>
      </c>
      <c r="R183">
        <f ca="1">IF(OR(ISNUMBER(MATCH(L183,MasterData!$D$3:$D$18,0)),ISNUMBER(MATCH(L183,MasterData!$C$3:$C$18,0))),
    DATEDIF(E183,I183,"d"),
    DATEDIF(E183,TODAY(),"d"))</f>
        <v>18</v>
      </c>
      <c r="S183">
        <f t="shared" ca="1" si="6"/>
        <v>0</v>
      </c>
      <c r="T183">
        <f t="shared" ca="1" si="7"/>
        <v>1</v>
      </c>
      <c r="U183">
        <f t="shared" ca="1" si="8"/>
        <v>0</v>
      </c>
    </row>
    <row r="184" spans="1:21" x14ac:dyDescent="0.35">
      <c r="B184" t="s">
        <v>12</v>
      </c>
      <c r="D184" s="34" t="s">
        <v>231</v>
      </c>
      <c r="E184" s="1">
        <v>45845</v>
      </c>
      <c r="F184" s="1"/>
      <c r="G184" t="s">
        <v>669</v>
      </c>
      <c r="I184" s="1">
        <v>45901</v>
      </c>
      <c r="K184" t="s">
        <v>235</v>
      </c>
      <c r="L184" t="s">
        <v>171</v>
      </c>
      <c r="M184" t="s">
        <v>674</v>
      </c>
      <c r="N184" t="s">
        <v>237</v>
      </c>
      <c r="P184" s="193" t="str">
        <f>IF(OR(AND(A184&lt;&gt;"",COUNTIF(Bugs!B:B,A184)&gt;0),AND(B184&lt;&gt;"",COUNTIF(Bugs!A:A,B184)&gt;0)),"Y","")</f>
        <v>Y</v>
      </c>
      <c r="Q184" s="193" t="str">
        <f>IF(OR(
    AND(COUNTIF(Bugs!A:A,B184)&gt;0,ISNUMBER(SEARCH("x",INDEX(Bugs!C:C,MATCH(B184,Bugs!A:A,0))))),
    AND(COUNTIF(Bugs!B:B,B184)&gt;0,ISNUMBER(SEARCH("x",INDEX(Bugs!C:C,MATCH(B184,Bugs!B:B,0))))),
    AND(COUNTIF(Bugs!A:A,B184)&gt;0,ISNUMBER(SEARCH("x",INDEX(Bugs!D:D,MATCH(B184,Bugs!A:A,0))))),
    AND(COUNTIF(Bugs!B:B,B184)&gt;0,ISNUMBER(SEARCH("x",INDEX(Bugs!D:D,MATCH(B184,Bugs!B:B,0)))))
),"Y","")</f>
        <v/>
      </c>
      <c r="R184">
        <f ca="1">IF(OR(ISNUMBER(MATCH(L184,MasterData!$D$3:$D$18,0)),ISNUMBER(MATCH(L184,MasterData!$C$3:$C$18,0))),
    DATEDIF(E184,I184,"d"),
    DATEDIF(E184,TODAY(),"d"))</f>
        <v>56</v>
      </c>
      <c r="S184">
        <f t="shared" ca="1" si="6"/>
        <v>0</v>
      </c>
      <c r="T184">
        <f t="shared" ca="1" si="7"/>
        <v>0</v>
      </c>
      <c r="U184">
        <f t="shared" ca="1" si="8"/>
        <v>1</v>
      </c>
    </row>
    <row r="185" spans="1:21" x14ac:dyDescent="0.35">
      <c r="B185" t="s">
        <v>675</v>
      </c>
      <c r="D185" s="34">
        <v>3014</v>
      </c>
      <c r="E185" s="1">
        <v>45845</v>
      </c>
      <c r="F185" s="1"/>
      <c r="G185" t="s">
        <v>676</v>
      </c>
      <c r="I185" s="1">
        <v>45859</v>
      </c>
      <c r="K185" t="s">
        <v>347</v>
      </c>
      <c r="L185" t="s">
        <v>171</v>
      </c>
      <c r="M185" t="s">
        <v>677</v>
      </c>
      <c r="N185" t="s">
        <v>237</v>
      </c>
      <c r="P185" s="193" t="str">
        <f>IF(OR(AND(A185&lt;&gt;"",COUNTIF(Bugs!B:B,A185)&gt;0),AND(B185&lt;&gt;"",COUNTIF(Bugs!A:A,B185)&gt;0)),"Y","")</f>
        <v/>
      </c>
      <c r="Q185" s="193" t="str">
        <f>IF(OR(
    AND(COUNTIF(Bugs!A:A,B185)&gt;0,ISNUMBER(SEARCH("x",INDEX(Bugs!C:C,MATCH(B185,Bugs!A:A,0))))),
    AND(COUNTIF(Bugs!B:B,B185)&gt;0,ISNUMBER(SEARCH("x",INDEX(Bugs!C:C,MATCH(B185,Bugs!B:B,0))))),
    AND(COUNTIF(Bugs!A:A,B185)&gt;0,ISNUMBER(SEARCH("x",INDEX(Bugs!D:D,MATCH(B185,Bugs!A:A,0))))),
    AND(COUNTIF(Bugs!B:B,B185)&gt;0,ISNUMBER(SEARCH("x",INDEX(Bugs!D:D,MATCH(B185,Bugs!B:B,0)))))
),"Y","")</f>
        <v/>
      </c>
      <c r="R185">
        <f ca="1">IF(OR(ISNUMBER(MATCH(L185,MasterData!$D$3:$D$18,0)),ISNUMBER(MATCH(L185,MasterData!$C$3:$C$18,0))),
    DATEDIF(E185,I185,"d"),
    DATEDIF(E185,TODAY(),"d"))</f>
        <v>14</v>
      </c>
      <c r="S185">
        <f t="shared" ca="1" si="6"/>
        <v>0</v>
      </c>
      <c r="T185">
        <f t="shared" ca="1" si="7"/>
        <v>1</v>
      </c>
      <c r="U185">
        <f t="shared" ca="1" si="8"/>
        <v>0</v>
      </c>
    </row>
    <row r="186" spans="1:21" x14ac:dyDescent="0.35">
      <c r="B186" t="s">
        <v>13</v>
      </c>
      <c r="D186" s="34">
        <v>3014</v>
      </c>
      <c r="E186" s="1">
        <v>45846</v>
      </c>
      <c r="F186" s="1"/>
      <c r="G186" t="s">
        <v>652</v>
      </c>
      <c r="H186" t="s">
        <v>240</v>
      </c>
      <c r="I186" s="1">
        <v>45938</v>
      </c>
      <c r="J186" t="s">
        <v>245</v>
      </c>
      <c r="K186" t="s">
        <v>241</v>
      </c>
      <c r="L186" t="s">
        <v>171</v>
      </c>
      <c r="M186" t="s">
        <v>653</v>
      </c>
      <c r="N186" t="s">
        <v>237</v>
      </c>
      <c r="P186" s="193" t="str">
        <f>IF(OR(AND(A186&lt;&gt;"",COUNTIF(Bugs!B:B,A186)&gt;0),AND(B186&lt;&gt;"",COUNTIF(Bugs!A:A,B186)&gt;0)),"Y","")</f>
        <v>Y</v>
      </c>
      <c r="Q186" s="193" t="str">
        <f>IF(OR(
    AND(COUNTIF(Bugs!A:A,B186)&gt;0,ISNUMBER(SEARCH("x",INDEX(Bugs!C:C,MATCH(B186,Bugs!A:A,0))))),
    AND(COUNTIF(Bugs!B:B,B186)&gt;0,ISNUMBER(SEARCH("x",INDEX(Bugs!C:C,MATCH(B186,Bugs!B:B,0))))),
    AND(COUNTIF(Bugs!A:A,B186)&gt;0,ISNUMBER(SEARCH("x",INDEX(Bugs!D:D,MATCH(B186,Bugs!A:A,0))))),
    AND(COUNTIF(Bugs!B:B,B186)&gt;0,ISNUMBER(SEARCH("x",INDEX(Bugs!D:D,MATCH(B186,Bugs!B:B,0)))))
),"Y","")</f>
        <v>Y</v>
      </c>
      <c r="R186">
        <f ca="1">IF(OR(ISNUMBER(MATCH(L186,MasterData!$D$3:$D$18,0)),ISNUMBER(MATCH(L186,MasterData!$C$3:$C$18,0))),
    DATEDIF(E186,I186,"d"),
    DATEDIF(E186,TODAY(),"d"))</f>
        <v>92</v>
      </c>
      <c r="S186">
        <f t="shared" ca="1" si="6"/>
        <v>0</v>
      </c>
      <c r="T186">
        <f t="shared" ca="1" si="7"/>
        <v>0</v>
      </c>
      <c r="U186">
        <f t="shared" ca="1" si="8"/>
        <v>1</v>
      </c>
    </row>
    <row r="187" spans="1:21" x14ac:dyDescent="0.35">
      <c r="B187" t="s">
        <v>654</v>
      </c>
      <c r="D187" s="34">
        <v>3014</v>
      </c>
      <c r="E187" s="1">
        <v>45847</v>
      </c>
      <c r="F187" s="1"/>
      <c r="G187" t="s">
        <v>652</v>
      </c>
      <c r="H187" t="s">
        <v>245</v>
      </c>
      <c r="I187" s="1">
        <v>45854</v>
      </c>
      <c r="J187" t="s">
        <v>245</v>
      </c>
      <c r="K187" t="s">
        <v>347</v>
      </c>
      <c r="L187" t="s">
        <v>171</v>
      </c>
      <c r="M187" t="s">
        <v>655</v>
      </c>
      <c r="N187" t="s">
        <v>237</v>
      </c>
      <c r="P187" s="193" t="str">
        <f>IF(OR(AND(A187&lt;&gt;"",COUNTIF(Bugs!B:B,A187)&gt;0),AND(B187&lt;&gt;"",COUNTIF(Bugs!A:A,B187)&gt;0)),"Y","")</f>
        <v/>
      </c>
      <c r="Q187" s="193" t="str">
        <f>IF(OR(
    AND(COUNTIF(Bugs!A:A,B187)&gt;0,ISNUMBER(SEARCH("x",INDEX(Bugs!C:C,MATCH(B187,Bugs!A:A,0))))),
    AND(COUNTIF(Bugs!B:B,B187)&gt;0,ISNUMBER(SEARCH("x",INDEX(Bugs!C:C,MATCH(B187,Bugs!B:B,0))))),
    AND(COUNTIF(Bugs!A:A,B187)&gt;0,ISNUMBER(SEARCH("x",INDEX(Bugs!D:D,MATCH(B187,Bugs!A:A,0))))),
    AND(COUNTIF(Bugs!B:B,B187)&gt;0,ISNUMBER(SEARCH("x",INDEX(Bugs!D:D,MATCH(B187,Bugs!B:B,0)))))
),"Y","")</f>
        <v/>
      </c>
      <c r="R187">
        <f ca="1">IF(OR(ISNUMBER(MATCH(L187,MasterData!$D$3:$D$18,0)),ISNUMBER(MATCH(L187,MasterData!$C$3:$C$18,0))),
    DATEDIF(E187,I187,"d"),
    DATEDIF(E187,TODAY(),"d"))</f>
        <v>7</v>
      </c>
      <c r="S187">
        <f t="shared" ca="1" si="6"/>
        <v>1</v>
      </c>
      <c r="T187">
        <f t="shared" ca="1" si="7"/>
        <v>0</v>
      </c>
      <c r="U187">
        <f t="shared" ca="1" si="8"/>
        <v>0</v>
      </c>
    </row>
    <row r="188" spans="1:21" x14ac:dyDescent="0.35">
      <c r="B188" t="s">
        <v>656</v>
      </c>
      <c r="D188" s="34">
        <v>3014</v>
      </c>
      <c r="E188" s="1">
        <v>45847</v>
      </c>
      <c r="F188" s="1"/>
      <c r="G188" t="s">
        <v>657</v>
      </c>
      <c r="H188" t="s">
        <v>658</v>
      </c>
      <c r="I188" s="1">
        <v>45854</v>
      </c>
      <c r="J188" t="s">
        <v>650</v>
      </c>
      <c r="K188" t="s">
        <v>241</v>
      </c>
      <c r="L188" t="s">
        <v>171</v>
      </c>
      <c r="M188" t="s">
        <v>659</v>
      </c>
      <c r="N188" t="s">
        <v>237</v>
      </c>
      <c r="P188" s="193" t="str">
        <f>IF(OR(AND(A188&lt;&gt;"",COUNTIF(Bugs!B:B,A188)&gt;0),AND(B188&lt;&gt;"",COUNTIF(Bugs!A:A,B188)&gt;0)),"Y","")</f>
        <v/>
      </c>
      <c r="Q188" s="193" t="str">
        <f>IF(OR(
    AND(COUNTIF(Bugs!A:A,B188)&gt;0,ISNUMBER(SEARCH("x",INDEX(Bugs!C:C,MATCH(B188,Bugs!A:A,0))))),
    AND(COUNTIF(Bugs!B:B,B188)&gt;0,ISNUMBER(SEARCH("x",INDEX(Bugs!C:C,MATCH(B188,Bugs!B:B,0))))),
    AND(COUNTIF(Bugs!A:A,B188)&gt;0,ISNUMBER(SEARCH("x",INDEX(Bugs!D:D,MATCH(B188,Bugs!A:A,0))))),
    AND(COUNTIF(Bugs!B:B,B188)&gt;0,ISNUMBER(SEARCH("x",INDEX(Bugs!D:D,MATCH(B188,Bugs!B:B,0)))))
),"Y","")</f>
        <v/>
      </c>
      <c r="R188">
        <f ca="1">IF(OR(ISNUMBER(MATCH(L188,MasterData!$D$3:$D$18,0)),ISNUMBER(MATCH(L188,MasterData!$C$3:$C$18,0))),
    DATEDIF(E188,I188,"d"),
    DATEDIF(E188,TODAY(),"d"))</f>
        <v>7</v>
      </c>
      <c r="S188">
        <f t="shared" ca="1" si="6"/>
        <v>1</v>
      </c>
      <c r="T188">
        <f t="shared" ca="1" si="7"/>
        <v>0</v>
      </c>
      <c r="U188">
        <f t="shared" ca="1" si="8"/>
        <v>0</v>
      </c>
    </row>
    <row r="189" spans="1:21" x14ac:dyDescent="0.35">
      <c r="B189" t="s">
        <v>678</v>
      </c>
      <c r="D189" s="34">
        <v>3009</v>
      </c>
      <c r="E189" s="1">
        <v>45846</v>
      </c>
      <c r="F189" s="1"/>
      <c r="G189" t="s">
        <v>679</v>
      </c>
      <c r="I189" s="1">
        <v>45863</v>
      </c>
      <c r="K189" t="s">
        <v>235</v>
      </c>
      <c r="L189" t="s">
        <v>171</v>
      </c>
      <c r="M189" t="s">
        <v>680</v>
      </c>
      <c r="N189" t="s">
        <v>237</v>
      </c>
      <c r="P189" s="193" t="str">
        <f>IF(OR(AND(A189&lt;&gt;"",COUNTIF(Bugs!B:B,A189)&gt;0),AND(B189&lt;&gt;"",COUNTIF(Bugs!A:A,B189)&gt;0)),"Y","")</f>
        <v/>
      </c>
      <c r="Q189" s="193" t="str">
        <f>IF(OR(
    AND(COUNTIF(Bugs!A:A,B189)&gt;0,ISNUMBER(SEARCH("x",INDEX(Bugs!C:C,MATCH(B189,Bugs!A:A,0))))),
    AND(COUNTIF(Bugs!B:B,B189)&gt;0,ISNUMBER(SEARCH("x",INDEX(Bugs!C:C,MATCH(B189,Bugs!B:B,0))))),
    AND(COUNTIF(Bugs!A:A,B189)&gt;0,ISNUMBER(SEARCH("x",INDEX(Bugs!D:D,MATCH(B189,Bugs!A:A,0))))),
    AND(COUNTIF(Bugs!B:B,B189)&gt;0,ISNUMBER(SEARCH("x",INDEX(Bugs!D:D,MATCH(B189,Bugs!B:B,0)))))
),"Y","")</f>
        <v/>
      </c>
      <c r="R189">
        <f ca="1">IF(OR(ISNUMBER(MATCH(L189,MasterData!$D$3:$D$18,0)),ISNUMBER(MATCH(L189,MasterData!$C$3:$C$18,0))),
    DATEDIF(E189,I189,"d"),
    DATEDIF(E189,TODAY(),"d"))</f>
        <v>17</v>
      </c>
      <c r="S189">
        <f t="shared" ca="1" si="6"/>
        <v>0</v>
      </c>
      <c r="T189">
        <f t="shared" ca="1" si="7"/>
        <v>1</v>
      </c>
      <c r="U189">
        <f t="shared" ca="1" si="8"/>
        <v>0</v>
      </c>
    </row>
    <row r="190" spans="1:21" x14ac:dyDescent="0.35">
      <c r="B190" t="s">
        <v>685</v>
      </c>
      <c r="D190" s="34" t="s">
        <v>254</v>
      </c>
      <c r="E190" s="1">
        <v>45852</v>
      </c>
      <c r="F190" s="1"/>
      <c r="G190" t="s">
        <v>686</v>
      </c>
      <c r="I190" s="1">
        <v>45866</v>
      </c>
      <c r="K190" t="s">
        <v>235</v>
      </c>
      <c r="L190" t="s">
        <v>171</v>
      </c>
      <c r="M190" t="s">
        <v>687</v>
      </c>
      <c r="N190" t="s">
        <v>237</v>
      </c>
      <c r="P190" s="193" t="str">
        <f>IF(OR(AND(A190&lt;&gt;"",COUNTIF(Bugs!B:B,A190)&gt;0),AND(B190&lt;&gt;"",COUNTIF(Bugs!A:A,B190)&gt;0)),"Y","")</f>
        <v/>
      </c>
      <c r="Q190" s="193" t="str">
        <f>IF(OR(
    AND(COUNTIF(Bugs!A:A,B190)&gt;0,ISNUMBER(SEARCH("x",INDEX(Bugs!C:C,MATCH(B190,Bugs!A:A,0))))),
    AND(COUNTIF(Bugs!B:B,B190)&gt;0,ISNUMBER(SEARCH("x",INDEX(Bugs!C:C,MATCH(B190,Bugs!B:B,0))))),
    AND(COUNTIF(Bugs!A:A,B190)&gt;0,ISNUMBER(SEARCH("x",INDEX(Bugs!D:D,MATCH(B190,Bugs!A:A,0))))),
    AND(COUNTIF(Bugs!B:B,B190)&gt;0,ISNUMBER(SEARCH("x",INDEX(Bugs!D:D,MATCH(B190,Bugs!B:B,0)))))
),"Y","")</f>
        <v/>
      </c>
      <c r="R190">
        <f ca="1">IF(OR(ISNUMBER(MATCH(L190,MasterData!$D$3:$D$18,0)),ISNUMBER(MATCH(L190,MasterData!$C$3:$C$18,0))),
    DATEDIF(E190,I190,"d"),
    DATEDIF(E190,TODAY(),"d"))</f>
        <v>14</v>
      </c>
      <c r="S190">
        <f t="shared" ca="1" si="6"/>
        <v>0</v>
      </c>
      <c r="T190">
        <f t="shared" ca="1" si="7"/>
        <v>1</v>
      </c>
      <c r="U190">
        <f t="shared" ca="1" si="8"/>
        <v>0</v>
      </c>
    </row>
    <row r="191" spans="1:21" x14ac:dyDescent="0.35">
      <c r="B191" t="s">
        <v>688</v>
      </c>
      <c r="D191" s="34">
        <v>3014</v>
      </c>
      <c r="E191" s="1">
        <v>45852</v>
      </c>
      <c r="F191" s="1"/>
      <c r="G191" t="s">
        <v>689</v>
      </c>
      <c r="I191" s="1">
        <v>45859</v>
      </c>
      <c r="K191" t="s">
        <v>241</v>
      </c>
      <c r="L191" t="s">
        <v>171</v>
      </c>
      <c r="M191" t="s">
        <v>690</v>
      </c>
      <c r="N191" t="s">
        <v>237</v>
      </c>
      <c r="P191" s="193" t="str">
        <f>IF(OR(AND(A191&lt;&gt;"",COUNTIF(Bugs!B:B,A191)&gt;0),AND(B191&lt;&gt;"",COUNTIF(Bugs!A:A,B191)&gt;0)),"Y","")</f>
        <v/>
      </c>
      <c r="Q191" s="193" t="str">
        <f>IF(OR(
    AND(COUNTIF(Bugs!A:A,B191)&gt;0,ISNUMBER(SEARCH("x",INDEX(Bugs!C:C,MATCH(B191,Bugs!A:A,0))))),
    AND(COUNTIF(Bugs!B:B,B191)&gt;0,ISNUMBER(SEARCH("x",INDEX(Bugs!C:C,MATCH(B191,Bugs!B:B,0))))),
    AND(COUNTIF(Bugs!A:A,B191)&gt;0,ISNUMBER(SEARCH("x",INDEX(Bugs!D:D,MATCH(B191,Bugs!A:A,0))))),
    AND(COUNTIF(Bugs!B:B,B191)&gt;0,ISNUMBER(SEARCH("x",INDEX(Bugs!D:D,MATCH(B191,Bugs!B:B,0)))))
),"Y","")</f>
        <v/>
      </c>
      <c r="R191">
        <f ca="1">IF(OR(ISNUMBER(MATCH(L191,MasterData!$D$3:$D$18,0)),ISNUMBER(MATCH(L191,MasterData!$C$3:$C$18,0))),
    DATEDIF(E191,I191,"d"),
    DATEDIF(E191,TODAY(),"d"))</f>
        <v>7</v>
      </c>
      <c r="S191">
        <f t="shared" ca="1" si="6"/>
        <v>1</v>
      </c>
      <c r="T191">
        <f t="shared" ca="1" si="7"/>
        <v>0</v>
      </c>
      <c r="U191">
        <f t="shared" ca="1" si="8"/>
        <v>0</v>
      </c>
    </row>
    <row r="192" spans="1:21" x14ac:dyDescent="0.35">
      <c r="B192" t="s">
        <v>14</v>
      </c>
      <c r="D192" s="34">
        <v>3014</v>
      </c>
      <c r="E192" s="1">
        <v>45853</v>
      </c>
      <c r="F192" s="1"/>
      <c r="G192" t="s">
        <v>676</v>
      </c>
      <c r="I192" s="1">
        <v>45875</v>
      </c>
      <c r="K192" t="s">
        <v>347</v>
      </c>
      <c r="L192" t="s">
        <v>171</v>
      </c>
      <c r="M192" t="s">
        <v>684</v>
      </c>
      <c r="N192" t="s">
        <v>237</v>
      </c>
      <c r="P192" s="193" t="str">
        <f>IF(OR(AND(A192&lt;&gt;"",COUNTIF(Bugs!B:B,A192)&gt;0),AND(B192&lt;&gt;"",COUNTIF(Bugs!A:A,B192)&gt;0)),"Y","")</f>
        <v>Y</v>
      </c>
      <c r="Q192" s="193" t="str">
        <f>IF(OR(
    AND(COUNTIF(Bugs!A:A,B192)&gt;0,ISNUMBER(SEARCH("x",INDEX(Bugs!C:C,MATCH(B192,Bugs!A:A,0))))),
    AND(COUNTIF(Bugs!B:B,B192)&gt;0,ISNUMBER(SEARCH("x",INDEX(Bugs!C:C,MATCH(B192,Bugs!B:B,0))))),
    AND(COUNTIF(Bugs!A:A,B192)&gt;0,ISNUMBER(SEARCH("x",INDEX(Bugs!D:D,MATCH(B192,Bugs!A:A,0))))),
    AND(COUNTIF(Bugs!B:B,B192)&gt;0,ISNUMBER(SEARCH("x",INDEX(Bugs!D:D,MATCH(B192,Bugs!B:B,0)))))
),"Y","")</f>
        <v>Y</v>
      </c>
      <c r="R192">
        <f ca="1">IF(OR(ISNUMBER(MATCH(L192,MasterData!$D$3:$D$18,0)),ISNUMBER(MATCH(L192,MasterData!$C$3:$C$18,0))),
    DATEDIF(E192,I192,"d"),
    DATEDIF(E192,TODAY(),"d"))</f>
        <v>22</v>
      </c>
      <c r="S192">
        <f ca="1">IF(AND($R192&gt;=0,$R192&lt;=7),1,0)</f>
        <v>0</v>
      </c>
      <c r="T192">
        <f ca="1">IF(AND($R192&gt;7,R192&lt;=30),1,0)</f>
        <v>1</v>
      </c>
      <c r="U192">
        <f ca="1">IF($R192&gt;30,1,0)</f>
        <v>0</v>
      </c>
    </row>
    <row r="193" spans="1:21" x14ac:dyDescent="0.35">
      <c r="B193" t="s">
        <v>691</v>
      </c>
      <c r="D193" s="34" t="s">
        <v>254</v>
      </c>
      <c r="E193" s="1">
        <v>45854</v>
      </c>
      <c r="F193" s="1"/>
      <c r="G193" t="s">
        <v>692</v>
      </c>
      <c r="I193" s="1">
        <v>45862</v>
      </c>
      <c r="K193" t="s">
        <v>235</v>
      </c>
      <c r="L193" t="s">
        <v>171</v>
      </c>
      <c r="M193" t="s">
        <v>693</v>
      </c>
      <c r="N193" t="s">
        <v>237</v>
      </c>
      <c r="P193" s="193" t="str">
        <f>IF(OR(AND(A193&lt;&gt;"",COUNTIF(Bugs!B:B,A193)&gt;0),AND(B193&lt;&gt;"",COUNTIF(Bugs!A:A,B193)&gt;0)),"Y","")</f>
        <v/>
      </c>
      <c r="Q193" s="193" t="str">
        <f>IF(OR(
    AND(COUNTIF(Bugs!A:A,B193)&gt;0,ISNUMBER(SEARCH("x",INDEX(Bugs!C:C,MATCH(B193,Bugs!A:A,0))))),
    AND(COUNTIF(Bugs!B:B,B193)&gt;0,ISNUMBER(SEARCH("x",INDEX(Bugs!C:C,MATCH(B193,Bugs!B:B,0))))),
    AND(COUNTIF(Bugs!A:A,B193)&gt;0,ISNUMBER(SEARCH("x",INDEX(Bugs!D:D,MATCH(B193,Bugs!A:A,0))))),
    AND(COUNTIF(Bugs!B:B,B193)&gt;0,ISNUMBER(SEARCH("x",INDEX(Bugs!D:D,MATCH(B193,Bugs!B:B,0)))))
),"Y","")</f>
        <v/>
      </c>
      <c r="R193">
        <f ca="1">IF(OR(ISNUMBER(MATCH(L193,MasterData!$D$3:$D$18,0)),ISNUMBER(MATCH(L193,MasterData!$C$3:$C$18,0))),
    DATEDIF(E193,I193,"d"),
    DATEDIF(E193,TODAY(),"d"))</f>
        <v>8</v>
      </c>
      <c r="S193">
        <f t="shared" ref="S193:S199" ca="1" si="9">IF(AND($R193&gt;=0,$R193&lt;=7),1,0)</f>
        <v>0</v>
      </c>
      <c r="T193">
        <f t="shared" ref="T193:T199" ca="1" si="10">IF(AND($R193&gt;7,R193&lt;=30),1,0)</f>
        <v>1</v>
      </c>
      <c r="U193">
        <f t="shared" ref="U193:U199" ca="1" si="11">IF($R193&gt;30,1,0)</f>
        <v>0</v>
      </c>
    </row>
    <row r="194" spans="1:21" x14ac:dyDescent="0.35">
      <c r="B194" t="s">
        <v>15</v>
      </c>
      <c r="D194" s="34">
        <v>3014</v>
      </c>
      <c r="E194" s="1">
        <v>45856</v>
      </c>
      <c r="F194" s="1"/>
      <c r="G194" t="s">
        <v>686</v>
      </c>
      <c r="I194" s="1">
        <v>45874</v>
      </c>
      <c r="K194" t="s">
        <v>235</v>
      </c>
      <c r="L194" t="s">
        <v>171</v>
      </c>
      <c r="M194" t="s">
        <v>697</v>
      </c>
      <c r="N194" t="s">
        <v>237</v>
      </c>
      <c r="P194" s="193" t="str">
        <f>IF(OR(AND(A194&lt;&gt;"",COUNTIF(Bugs!B:B,A194)&gt;0),AND(B194&lt;&gt;"",COUNTIF(Bugs!A:A,B194)&gt;0)),"Y","")</f>
        <v>Y</v>
      </c>
      <c r="Q194" s="193" t="str">
        <f>IF(OR(
    AND(COUNTIF(Bugs!A:A,B194)&gt;0,ISNUMBER(SEARCH("x",INDEX(Bugs!C:C,MATCH(B194,Bugs!A:A,0))))),
    AND(COUNTIF(Bugs!B:B,B194)&gt;0,ISNUMBER(SEARCH("x",INDEX(Bugs!C:C,MATCH(B194,Bugs!B:B,0))))),
    AND(COUNTIF(Bugs!A:A,B194)&gt;0,ISNUMBER(SEARCH("x",INDEX(Bugs!D:D,MATCH(B194,Bugs!A:A,0))))),
    AND(COUNTIF(Bugs!B:B,B194)&gt;0,ISNUMBER(SEARCH("x",INDEX(Bugs!D:D,MATCH(B194,Bugs!B:B,0)))))
),"Y","")</f>
        <v>Y</v>
      </c>
      <c r="R194">
        <f ca="1">IF(OR(ISNUMBER(MATCH(L194,MasterData!$D$3:$D$18,0)),ISNUMBER(MATCH(L194,MasterData!$C$3:$C$18,0))),
    DATEDIF(E194,I194,"d"),
    DATEDIF(E194,TODAY(),"d"))</f>
        <v>18</v>
      </c>
      <c r="S194">
        <f t="shared" ca="1" si="9"/>
        <v>0</v>
      </c>
      <c r="T194">
        <f t="shared" ca="1" si="10"/>
        <v>1</v>
      </c>
      <c r="U194">
        <f t="shared" ca="1" si="11"/>
        <v>0</v>
      </c>
    </row>
    <row r="195" spans="1:21" x14ac:dyDescent="0.35">
      <c r="A195">
        <v>6000146356</v>
      </c>
      <c r="B195" t="s">
        <v>698</v>
      </c>
      <c r="D195" s="34">
        <v>3014</v>
      </c>
      <c r="E195" s="1">
        <v>45859</v>
      </c>
      <c r="F195" s="1"/>
      <c r="G195" t="s">
        <v>699</v>
      </c>
      <c r="H195" t="s">
        <v>245</v>
      </c>
      <c r="I195" s="1">
        <v>45866</v>
      </c>
      <c r="K195" t="s">
        <v>241</v>
      </c>
      <c r="L195" t="s">
        <v>171</v>
      </c>
      <c r="M195" t="s">
        <v>700</v>
      </c>
      <c r="N195" t="s">
        <v>237</v>
      </c>
      <c r="P195" s="193" t="str">
        <f>IF(OR(AND(A195&lt;&gt;"",COUNTIF(Bugs!B:B,A195)&gt;0),AND(B195&lt;&gt;"",COUNTIF(Bugs!A:A,B195)&gt;0)),"Y","")</f>
        <v/>
      </c>
      <c r="Q195" s="193" t="str">
        <f>IF(OR(
    AND(COUNTIF(Bugs!A:A,B195)&gt;0,ISNUMBER(SEARCH("x",INDEX(Bugs!C:C,MATCH(B195,Bugs!A:A,0))))),
    AND(COUNTIF(Bugs!B:B,B195)&gt;0,ISNUMBER(SEARCH("x",INDEX(Bugs!C:C,MATCH(B195,Bugs!B:B,0))))),
    AND(COUNTIF(Bugs!A:A,B195)&gt;0,ISNUMBER(SEARCH("x",INDEX(Bugs!D:D,MATCH(B195,Bugs!A:A,0))))),
    AND(COUNTIF(Bugs!B:B,B195)&gt;0,ISNUMBER(SEARCH("x",INDEX(Bugs!D:D,MATCH(B195,Bugs!B:B,0)))))
),"Y","")</f>
        <v/>
      </c>
      <c r="R195">
        <f ca="1">IF(OR(ISNUMBER(MATCH(L195,MasterData!$D$3:$D$18,0)),ISNUMBER(MATCH(L195,MasterData!$C$3:$C$18,0))),
    DATEDIF(E195,I195,"d"),
    DATEDIF(E195,TODAY(),"d"))</f>
        <v>7</v>
      </c>
      <c r="S195">
        <f ca="1">IF(AND($R195&gt;=0,$R195&lt;=7),1,0)</f>
        <v>1</v>
      </c>
      <c r="T195">
        <f ca="1">IF(AND($R195&gt;7,R195&lt;=30),1,0)</f>
        <v>0</v>
      </c>
      <c r="U195">
        <f ca="1">IF($R195&gt;30,1,0)</f>
        <v>0</v>
      </c>
    </row>
    <row r="196" spans="1:21" x14ac:dyDescent="0.35">
      <c r="B196" t="s">
        <v>16</v>
      </c>
      <c r="D196" s="34">
        <v>3014</v>
      </c>
      <c r="E196" s="1">
        <v>45859</v>
      </c>
      <c r="F196" s="1"/>
      <c r="G196" t="s">
        <v>689</v>
      </c>
      <c r="I196" s="1">
        <v>45869</v>
      </c>
      <c r="K196" t="s">
        <v>235</v>
      </c>
      <c r="L196" t="s">
        <v>171</v>
      </c>
      <c r="M196" t="s">
        <v>701</v>
      </c>
      <c r="N196" t="s">
        <v>237</v>
      </c>
      <c r="P196" s="193" t="str">
        <f>IF(OR(AND(A196&lt;&gt;"",COUNTIF(Bugs!B:B,A196)&gt;0),AND(B196&lt;&gt;"",COUNTIF(Bugs!A:A,B196)&gt;0)),"Y","")</f>
        <v>Y</v>
      </c>
      <c r="Q196" s="193" t="str">
        <f>IF(OR(
    AND(COUNTIF(Bugs!A:A,B196)&gt;0,ISNUMBER(SEARCH("x",INDEX(Bugs!C:C,MATCH(B196,Bugs!A:A,0))))),
    AND(COUNTIF(Bugs!B:B,B196)&gt;0,ISNUMBER(SEARCH("x",INDEX(Bugs!C:C,MATCH(B196,Bugs!B:B,0))))),
    AND(COUNTIF(Bugs!A:A,B196)&gt;0,ISNUMBER(SEARCH("x",INDEX(Bugs!D:D,MATCH(B196,Bugs!A:A,0))))),
    AND(COUNTIF(Bugs!B:B,B196)&gt;0,ISNUMBER(SEARCH("x",INDEX(Bugs!D:D,MATCH(B196,Bugs!B:B,0)))))
),"Y","")</f>
        <v>Y</v>
      </c>
      <c r="R196">
        <f ca="1">IF(OR(ISNUMBER(MATCH(L196,MasterData!$D$3:$D$18,0)),ISNUMBER(MATCH(L196,MasterData!$C$3:$C$18,0))),
    DATEDIF(E196,I196,"d"),
    DATEDIF(E196,TODAY(),"d"))</f>
        <v>10</v>
      </c>
      <c r="S196">
        <f t="shared" ca="1" si="9"/>
        <v>0</v>
      </c>
      <c r="T196">
        <f t="shared" ca="1" si="10"/>
        <v>1</v>
      </c>
      <c r="U196">
        <f t="shared" ca="1" si="11"/>
        <v>0</v>
      </c>
    </row>
    <row r="197" spans="1:21" x14ac:dyDescent="0.35">
      <c r="B197" t="s">
        <v>17</v>
      </c>
      <c r="D197" s="34" t="s">
        <v>480</v>
      </c>
      <c r="E197" s="1">
        <v>45859</v>
      </c>
      <c r="F197" s="1"/>
      <c r="G197" t="s">
        <v>702</v>
      </c>
      <c r="I197" s="1">
        <v>45874</v>
      </c>
      <c r="K197" t="s">
        <v>235</v>
      </c>
      <c r="L197" t="s">
        <v>171</v>
      </c>
      <c r="M197" t="s">
        <v>703</v>
      </c>
      <c r="N197" t="s">
        <v>237</v>
      </c>
      <c r="P197" s="193" t="str">
        <f>IF(OR(AND(A197&lt;&gt;"",COUNTIF(Bugs!B:B,A197)&gt;0),AND(B197&lt;&gt;"",COUNTIF(Bugs!A:A,B197)&gt;0)),"Y","")</f>
        <v>Y</v>
      </c>
      <c r="Q197" s="193" t="str">
        <f>IF(OR(
    AND(COUNTIF(Bugs!A:A,B197)&gt;0,ISNUMBER(SEARCH("x",INDEX(Bugs!C:C,MATCH(B197,Bugs!A:A,0))))),
    AND(COUNTIF(Bugs!B:B,B197)&gt;0,ISNUMBER(SEARCH("x",INDEX(Bugs!C:C,MATCH(B197,Bugs!B:B,0))))),
    AND(COUNTIF(Bugs!A:A,B197)&gt;0,ISNUMBER(SEARCH("x",INDEX(Bugs!D:D,MATCH(B197,Bugs!A:A,0))))),
    AND(COUNTIF(Bugs!B:B,B197)&gt;0,ISNUMBER(SEARCH("x",INDEX(Bugs!D:D,MATCH(B197,Bugs!B:B,0)))))
),"Y","")</f>
        <v>Y</v>
      </c>
      <c r="R197">
        <f ca="1">IF(OR(ISNUMBER(MATCH(L197,MasterData!$D$3:$D$18,0)),ISNUMBER(MATCH(L197,MasterData!$C$3:$C$18,0))),
    DATEDIF(E197,I197,"d"),
    DATEDIF(E197,TODAY(),"d"))</f>
        <v>15</v>
      </c>
      <c r="S197">
        <f t="shared" ca="1" si="9"/>
        <v>0</v>
      </c>
      <c r="T197">
        <f t="shared" ca="1" si="10"/>
        <v>1</v>
      </c>
      <c r="U197">
        <f t="shared" ca="1" si="11"/>
        <v>0</v>
      </c>
    </row>
    <row r="198" spans="1:21" x14ac:dyDescent="0.35">
      <c r="A198">
        <v>6000147166</v>
      </c>
      <c r="B198" t="s">
        <v>18</v>
      </c>
      <c r="D198" s="34" t="s">
        <v>660</v>
      </c>
      <c r="E198" s="1">
        <v>45862</v>
      </c>
      <c r="F198" s="1"/>
      <c r="G198" t="s">
        <v>704</v>
      </c>
      <c r="I198" s="1">
        <v>45882</v>
      </c>
      <c r="K198" t="s">
        <v>235</v>
      </c>
      <c r="L198" t="s">
        <v>171</v>
      </c>
      <c r="M198" t="s">
        <v>705</v>
      </c>
      <c r="N198" t="s">
        <v>237</v>
      </c>
      <c r="P198" s="193" t="str">
        <f>IF(OR(AND(A198&lt;&gt;"",COUNTIF(Bugs!B:B,A198)&gt;0),AND(B198&lt;&gt;"",COUNTIF(Bugs!A:A,B198)&gt;0)),"Y","")</f>
        <v>Y</v>
      </c>
      <c r="Q198" s="193" t="str">
        <f>IF(OR(
    AND(COUNTIF(Bugs!A:A,B198)&gt;0,ISNUMBER(SEARCH("x",INDEX(Bugs!C:C,MATCH(B198,Bugs!A:A,0))))),
    AND(COUNTIF(Bugs!B:B,B198)&gt;0,ISNUMBER(SEARCH("x",INDEX(Bugs!C:C,MATCH(B198,Bugs!B:B,0))))),
    AND(COUNTIF(Bugs!A:A,B198)&gt;0,ISNUMBER(SEARCH("x",INDEX(Bugs!D:D,MATCH(B198,Bugs!A:A,0))))),
    AND(COUNTIF(Bugs!B:B,B198)&gt;0,ISNUMBER(SEARCH("x",INDEX(Bugs!D:D,MATCH(B198,Bugs!B:B,0)))))
),"Y","")</f>
        <v/>
      </c>
      <c r="R198">
        <f ca="1">IF(OR(ISNUMBER(MATCH(L198,MasterData!$D$3:$D$18,0)),ISNUMBER(MATCH(L198,MasterData!$C$3:$C$18,0))),
    DATEDIF(E198,I198,"d"),
    DATEDIF(E198,TODAY(),"d"))</f>
        <v>20</v>
      </c>
      <c r="S198">
        <f t="shared" ca="1" si="9"/>
        <v>0</v>
      </c>
      <c r="T198">
        <f t="shared" ca="1" si="10"/>
        <v>1</v>
      </c>
      <c r="U198">
        <f t="shared" ca="1" si="11"/>
        <v>0</v>
      </c>
    </row>
    <row r="199" spans="1:21" x14ac:dyDescent="0.35">
      <c r="B199" t="s">
        <v>706</v>
      </c>
      <c r="D199" s="34" t="s">
        <v>480</v>
      </c>
      <c r="E199" s="1">
        <v>45862</v>
      </c>
      <c r="F199" s="1"/>
      <c r="G199" t="s">
        <v>689</v>
      </c>
      <c r="I199" s="1">
        <v>45867</v>
      </c>
      <c r="K199" t="s">
        <v>241</v>
      </c>
      <c r="L199" t="s">
        <v>171</v>
      </c>
      <c r="M199" t="s">
        <v>707</v>
      </c>
      <c r="N199" t="s">
        <v>237</v>
      </c>
      <c r="P199" s="193" t="str">
        <f>IF(OR(AND(A199&lt;&gt;"",COUNTIF(Bugs!B:B,A199)&gt;0),AND(B199&lt;&gt;"",COUNTIF(Bugs!A:A,B199)&gt;0)),"Y","")</f>
        <v/>
      </c>
      <c r="Q199" s="193" t="str">
        <f>IF(OR(
    AND(COUNTIF(Bugs!A:A,B199)&gt;0,ISNUMBER(SEARCH("x",INDEX(Bugs!C:C,MATCH(B199,Bugs!A:A,0))))),
    AND(COUNTIF(Bugs!B:B,B199)&gt;0,ISNUMBER(SEARCH("x",INDEX(Bugs!C:C,MATCH(B199,Bugs!B:B,0))))),
    AND(COUNTIF(Bugs!A:A,B199)&gt;0,ISNUMBER(SEARCH("x",INDEX(Bugs!D:D,MATCH(B199,Bugs!A:A,0))))),
    AND(COUNTIF(Bugs!B:B,B199)&gt;0,ISNUMBER(SEARCH("x",INDEX(Bugs!D:D,MATCH(B199,Bugs!B:B,0)))))
),"Y","")</f>
        <v/>
      </c>
      <c r="R199">
        <f ca="1">IF(OR(ISNUMBER(MATCH(L199,MasterData!$D$3:$D$18,0)),ISNUMBER(MATCH(L199,MasterData!$C$3:$C$18,0))),
    DATEDIF(E199,I199,"d"),
    DATEDIF(E199,TODAY(),"d"))</f>
        <v>5</v>
      </c>
      <c r="S199">
        <f t="shared" ca="1" si="9"/>
        <v>1</v>
      </c>
      <c r="T199">
        <f t="shared" ca="1" si="10"/>
        <v>0</v>
      </c>
      <c r="U199">
        <f t="shared" ca="1" si="11"/>
        <v>0</v>
      </c>
    </row>
    <row r="200" spans="1:21" x14ac:dyDescent="0.35">
      <c r="B200" t="s">
        <v>19</v>
      </c>
      <c r="D200" s="34">
        <v>3003</v>
      </c>
      <c r="E200" s="1">
        <v>45863</v>
      </c>
      <c r="F200" s="1"/>
      <c r="G200" t="s">
        <v>692</v>
      </c>
      <c r="I200" s="1">
        <v>45874</v>
      </c>
      <c r="K200" t="s">
        <v>241</v>
      </c>
      <c r="L200" t="s">
        <v>171</v>
      </c>
      <c r="M200" t="s">
        <v>708</v>
      </c>
      <c r="N200" t="s">
        <v>237</v>
      </c>
      <c r="P200" s="193" t="str">
        <f>IF(OR(AND(A200&lt;&gt;"",COUNTIF(Bugs!B:B,A200)&gt;0),AND(B200&lt;&gt;"",COUNTIF(Bugs!A:A,B200)&gt;0)),"Y","")</f>
        <v>Y</v>
      </c>
      <c r="Q200" s="193" t="str">
        <f>IF(OR(
    AND(COUNTIF(Bugs!A:A,B200)&gt;0,ISNUMBER(SEARCH("x",INDEX(Bugs!C:C,MATCH(B200,Bugs!A:A,0))))),
    AND(COUNTIF(Bugs!B:B,B200)&gt;0,ISNUMBER(SEARCH("x",INDEX(Bugs!C:C,MATCH(B200,Bugs!B:B,0))))),
    AND(COUNTIF(Bugs!A:A,B200)&gt;0,ISNUMBER(SEARCH("x",INDEX(Bugs!D:D,MATCH(B200,Bugs!A:A,0))))),
    AND(COUNTIF(Bugs!B:B,B200)&gt;0,ISNUMBER(SEARCH("x",INDEX(Bugs!D:D,MATCH(B200,Bugs!B:B,0)))))
),"Y","")</f>
        <v>Y</v>
      </c>
      <c r="R200">
        <f ca="1">IF(OR(ISNUMBER(MATCH(L200,MasterData!$D$3:$D$18,0)),ISNUMBER(MATCH(L200,MasterData!$C$3:$C$18,0))),
    DATEDIF(E200,I200,"d"),
    DATEDIF(E200,TODAY(),"d"))</f>
        <v>11</v>
      </c>
      <c r="S200">
        <f ca="1">IF(AND($R200&gt;=0,$R200&lt;=7),1,0)</f>
        <v>0</v>
      </c>
      <c r="T200">
        <f ca="1">IF(AND($R200&gt;7,R200&lt;=30),1,0)</f>
        <v>1</v>
      </c>
      <c r="U200">
        <f ca="1">IF($R200&gt;30,1,0)</f>
        <v>0</v>
      </c>
    </row>
    <row r="201" spans="1:21" x14ac:dyDescent="0.35">
      <c r="B201" t="s">
        <v>709</v>
      </c>
      <c r="D201" s="34" t="s">
        <v>231</v>
      </c>
      <c r="E201" s="1">
        <v>45867</v>
      </c>
      <c r="F201" s="1"/>
      <c r="G201" t="s">
        <v>710</v>
      </c>
      <c r="I201" s="1">
        <v>45869</v>
      </c>
      <c r="K201" t="s">
        <v>235</v>
      </c>
      <c r="L201" t="s">
        <v>171</v>
      </c>
      <c r="M201" t="s">
        <v>711</v>
      </c>
      <c r="N201" t="s">
        <v>237</v>
      </c>
      <c r="P201" s="193" t="str">
        <f>IF(OR(AND(A201&lt;&gt;"",COUNTIF(Bugs!B:B,A201)&gt;0),AND(B201&lt;&gt;"",COUNTIF(Bugs!A:A,B201)&gt;0)),"Y","")</f>
        <v/>
      </c>
      <c r="Q201" s="193" t="str">
        <f>IF(OR(
    AND(COUNTIF(Bugs!A:A,B201)&gt;0,ISNUMBER(SEARCH("x",INDEX(Bugs!C:C,MATCH(B201,Bugs!A:A,0))))),
    AND(COUNTIF(Bugs!B:B,B201)&gt;0,ISNUMBER(SEARCH("x",INDEX(Bugs!C:C,MATCH(B201,Bugs!B:B,0))))),
    AND(COUNTIF(Bugs!A:A,B201)&gt;0,ISNUMBER(SEARCH("x",INDEX(Bugs!D:D,MATCH(B201,Bugs!A:A,0))))),
    AND(COUNTIF(Bugs!B:B,B201)&gt;0,ISNUMBER(SEARCH("x",INDEX(Bugs!D:D,MATCH(B201,Bugs!B:B,0)))))
),"Y","")</f>
        <v/>
      </c>
      <c r="R201">
        <f ca="1">IF(OR(ISNUMBER(MATCH(L201,MasterData!$D$3:$D$18,0)),ISNUMBER(MATCH(L201,MasterData!$C$3:$C$18,0))),
    DATEDIF(E201,I201,"d"),
    DATEDIF(E201,TODAY(),"d"))</f>
        <v>2</v>
      </c>
      <c r="S201">
        <f t="shared" ref="S201:S264" ca="1" si="12">IF(AND($R201&gt;=0,$R201&lt;=7),1,0)</f>
        <v>1</v>
      </c>
      <c r="T201">
        <f t="shared" ref="T201:T264" ca="1" si="13">IF(AND($R201&gt;7,R201&lt;=30),1,0)</f>
        <v>0</v>
      </c>
      <c r="U201">
        <f t="shared" ref="U201:U264" ca="1" si="14">IF($R201&gt;30,1,0)</f>
        <v>0</v>
      </c>
    </row>
    <row r="202" spans="1:21" x14ac:dyDescent="0.35">
      <c r="B202" t="s">
        <v>712</v>
      </c>
      <c r="D202" s="34" t="s">
        <v>480</v>
      </c>
      <c r="E202" s="1">
        <v>45867</v>
      </c>
      <c r="F202" s="1"/>
      <c r="G202" t="s">
        <v>699</v>
      </c>
      <c r="I202" s="1">
        <v>45868</v>
      </c>
      <c r="K202" t="s">
        <v>241</v>
      </c>
      <c r="L202" t="s">
        <v>171</v>
      </c>
      <c r="M202" t="s">
        <v>713</v>
      </c>
      <c r="N202" t="s">
        <v>237</v>
      </c>
      <c r="P202" s="193" t="str">
        <f>IF(OR(AND(A202&lt;&gt;"",COUNTIF(Bugs!B:B,A202)&gt;0),AND(B202&lt;&gt;"",COUNTIF(Bugs!A:A,B202)&gt;0)),"Y","")</f>
        <v/>
      </c>
      <c r="Q202" s="193" t="str">
        <f>IF(OR(
    AND(COUNTIF(Bugs!A:A,B202)&gt;0,ISNUMBER(SEARCH("x",INDEX(Bugs!C:C,MATCH(B202,Bugs!A:A,0))))),
    AND(COUNTIF(Bugs!B:B,B202)&gt;0,ISNUMBER(SEARCH("x",INDEX(Bugs!C:C,MATCH(B202,Bugs!B:B,0))))),
    AND(COUNTIF(Bugs!A:A,B202)&gt;0,ISNUMBER(SEARCH("x",INDEX(Bugs!D:D,MATCH(B202,Bugs!A:A,0))))),
    AND(COUNTIF(Bugs!B:B,B202)&gt;0,ISNUMBER(SEARCH("x",INDEX(Bugs!D:D,MATCH(B202,Bugs!B:B,0)))))
),"Y","")</f>
        <v/>
      </c>
      <c r="R202">
        <f ca="1">IF(OR(ISNUMBER(MATCH(L202,MasterData!$D$3:$D$18,0)),ISNUMBER(MATCH(L202,MasterData!$C$3:$C$18,0))),
    DATEDIF(E202,I202,"d"),
    DATEDIF(E202,TODAY(),"d"))</f>
        <v>1</v>
      </c>
      <c r="S202">
        <f t="shared" ca="1" si="12"/>
        <v>1</v>
      </c>
      <c r="T202">
        <f t="shared" ca="1" si="13"/>
        <v>0</v>
      </c>
      <c r="U202">
        <f t="shared" ca="1" si="14"/>
        <v>0</v>
      </c>
    </row>
    <row r="203" spans="1:21" x14ac:dyDescent="0.35">
      <c r="B203" t="s">
        <v>714</v>
      </c>
      <c r="D203" s="34" t="s">
        <v>231</v>
      </c>
      <c r="E203" s="1">
        <v>45867</v>
      </c>
      <c r="F203" s="1"/>
      <c r="G203" t="s">
        <v>715</v>
      </c>
      <c r="I203" s="1">
        <v>45896.52511574074</v>
      </c>
      <c r="K203" t="s">
        <v>235</v>
      </c>
      <c r="L203" t="s">
        <v>171</v>
      </c>
      <c r="M203" t="s">
        <v>716</v>
      </c>
      <c r="N203" t="s">
        <v>237</v>
      </c>
      <c r="P203" s="193" t="str">
        <f>IF(OR(AND(A203&lt;&gt;"",COUNTIF(Bugs!B:B,A203)&gt;0),AND(B203&lt;&gt;"",COUNTIF(Bugs!A:A,B203)&gt;0)),"Y","")</f>
        <v/>
      </c>
      <c r="Q203" s="193" t="str">
        <f>IF(OR(
    AND(COUNTIF(Bugs!A:A,B203)&gt;0,ISNUMBER(SEARCH("x",INDEX(Bugs!C:C,MATCH(B203,Bugs!A:A,0))))),
    AND(COUNTIF(Bugs!B:B,B203)&gt;0,ISNUMBER(SEARCH("x",INDEX(Bugs!C:C,MATCH(B203,Bugs!B:B,0))))),
    AND(COUNTIF(Bugs!A:A,B203)&gt;0,ISNUMBER(SEARCH("x",INDEX(Bugs!D:D,MATCH(B203,Bugs!A:A,0))))),
    AND(COUNTIF(Bugs!B:B,B203)&gt;0,ISNUMBER(SEARCH("x",INDEX(Bugs!D:D,MATCH(B203,Bugs!B:B,0)))))
),"Y","")</f>
        <v/>
      </c>
      <c r="R203">
        <f ca="1">IF(OR(ISNUMBER(MATCH(L203,MasterData!$D$3:$D$18,0)),ISNUMBER(MATCH(L203,MasterData!$C$3:$C$18,0))),
    DATEDIF(E203,I203,"d"),
    DATEDIF(E203,TODAY(),"d"))</f>
        <v>29</v>
      </c>
      <c r="S203">
        <f t="shared" ca="1" si="12"/>
        <v>0</v>
      </c>
      <c r="T203">
        <f t="shared" ca="1" si="13"/>
        <v>1</v>
      </c>
      <c r="U203">
        <f t="shared" ca="1" si="14"/>
        <v>0</v>
      </c>
    </row>
    <row r="204" spans="1:21" x14ac:dyDescent="0.35">
      <c r="B204" t="s">
        <v>20</v>
      </c>
      <c r="D204" s="34" t="s">
        <v>717</v>
      </c>
      <c r="E204" s="1">
        <v>45868</v>
      </c>
      <c r="F204" s="1"/>
      <c r="G204" t="s">
        <v>718</v>
      </c>
      <c r="I204" s="1">
        <v>45895.570856481485</v>
      </c>
      <c r="K204" t="s">
        <v>241</v>
      </c>
      <c r="L204" t="s">
        <v>171</v>
      </c>
      <c r="M204" t="s">
        <v>719</v>
      </c>
      <c r="N204" t="s">
        <v>237</v>
      </c>
      <c r="P204" s="193" t="str">
        <f>IF(OR(AND(A204&lt;&gt;"",COUNTIF(Bugs!B:B,A204)&gt;0),AND(B204&lt;&gt;"",COUNTIF(Bugs!A:A,B204)&gt;0)),"Y","")</f>
        <v>Y</v>
      </c>
      <c r="Q204" s="193" t="str">
        <f>IF(OR(
    AND(COUNTIF(Bugs!A:A,B204)&gt;0,ISNUMBER(SEARCH("x",INDEX(Bugs!C:C,MATCH(B204,Bugs!A:A,0))))),
    AND(COUNTIF(Bugs!B:B,B204)&gt;0,ISNUMBER(SEARCH("x",INDEX(Bugs!C:C,MATCH(B204,Bugs!B:B,0))))),
    AND(COUNTIF(Bugs!A:A,B204)&gt;0,ISNUMBER(SEARCH("x",INDEX(Bugs!D:D,MATCH(B204,Bugs!A:A,0))))),
    AND(COUNTIF(Bugs!B:B,B204)&gt;0,ISNUMBER(SEARCH("x",INDEX(Bugs!D:D,MATCH(B204,Bugs!B:B,0)))))
),"Y","")</f>
        <v/>
      </c>
      <c r="R204">
        <f ca="1">IF(OR(ISNUMBER(MATCH(L204,MasterData!$D$3:$D$18,0)),ISNUMBER(MATCH(L204,MasterData!$C$3:$C$18,0))),
    DATEDIF(E204,I204,"d"),
    DATEDIF(E204,TODAY(),"d"))</f>
        <v>27</v>
      </c>
      <c r="S204">
        <f t="shared" ca="1" si="12"/>
        <v>0</v>
      </c>
      <c r="T204">
        <f t="shared" ca="1" si="13"/>
        <v>1</v>
      </c>
      <c r="U204">
        <f t="shared" ca="1" si="14"/>
        <v>0</v>
      </c>
    </row>
    <row r="205" spans="1:21" x14ac:dyDescent="0.35">
      <c r="B205" t="s">
        <v>21</v>
      </c>
      <c r="D205" s="34">
        <v>3366</v>
      </c>
      <c r="E205" s="1">
        <v>45868</v>
      </c>
      <c r="F205" s="1"/>
      <c r="G205" t="s">
        <v>720</v>
      </c>
      <c r="I205" s="1">
        <v>45895.400914351849</v>
      </c>
      <c r="K205" t="s">
        <v>241</v>
      </c>
      <c r="L205" t="s">
        <v>171</v>
      </c>
      <c r="M205" t="s">
        <v>721</v>
      </c>
      <c r="N205" t="s">
        <v>237</v>
      </c>
      <c r="P205" s="193" t="str">
        <f>IF(OR(AND(A205&lt;&gt;"",COUNTIF(Bugs!B:B,A205)&gt;0),AND(B205&lt;&gt;"",COUNTIF(Bugs!A:A,B205)&gt;0)),"Y","")</f>
        <v>Y</v>
      </c>
      <c r="Q205" s="193" t="str">
        <f>IF(OR(
    AND(COUNTIF(Bugs!A:A,B205)&gt;0,ISNUMBER(SEARCH("x",INDEX(Bugs!C:C,MATCH(B205,Bugs!A:A,0))))),
    AND(COUNTIF(Bugs!B:B,B205)&gt;0,ISNUMBER(SEARCH("x",INDEX(Bugs!C:C,MATCH(B205,Bugs!B:B,0))))),
    AND(COUNTIF(Bugs!A:A,B205)&gt;0,ISNUMBER(SEARCH("x",INDEX(Bugs!D:D,MATCH(B205,Bugs!A:A,0))))),
    AND(COUNTIF(Bugs!B:B,B205)&gt;0,ISNUMBER(SEARCH("x",INDEX(Bugs!D:D,MATCH(B205,Bugs!B:B,0)))))
),"Y","")</f>
        <v>Y</v>
      </c>
      <c r="R205">
        <f ca="1">IF(OR(ISNUMBER(MATCH(L205,MasterData!$D$3:$D$18,0)),ISNUMBER(MATCH(L205,MasterData!$C$3:$C$18,0))),
    DATEDIF(E205,I205,"d"),
    DATEDIF(E205,TODAY(),"d"))</f>
        <v>27</v>
      </c>
      <c r="S205">
        <f t="shared" ca="1" si="12"/>
        <v>0</v>
      </c>
      <c r="T205">
        <f t="shared" ca="1" si="13"/>
        <v>1</v>
      </c>
      <c r="U205">
        <f t="shared" ca="1" si="14"/>
        <v>0</v>
      </c>
    </row>
    <row r="206" spans="1:21" x14ac:dyDescent="0.35">
      <c r="B206" t="s">
        <v>22</v>
      </c>
      <c r="D206" s="34" t="s">
        <v>717</v>
      </c>
      <c r="E206" s="1">
        <v>45869</v>
      </c>
      <c r="G206" t="s">
        <v>722</v>
      </c>
      <c r="I206" s="1">
        <v>45870</v>
      </c>
      <c r="K206" t="s">
        <v>235</v>
      </c>
      <c r="L206" t="s">
        <v>171</v>
      </c>
      <c r="M206" t="s">
        <v>723</v>
      </c>
      <c r="N206" t="s">
        <v>237</v>
      </c>
      <c r="P206" s="193" t="str">
        <f>IF(OR(AND(A206&lt;&gt;"",COUNTIF(Bugs!B:B,A206)&gt;0),AND(B206&lt;&gt;"",COUNTIF(Bugs!A:A,B206)&gt;0)),"Y","")</f>
        <v>Y</v>
      </c>
      <c r="Q206" s="193" t="str">
        <f>IF(OR(
    AND(COUNTIF(Bugs!A:A,B206)&gt;0,ISNUMBER(SEARCH("x",INDEX(Bugs!C:C,MATCH(B206,Bugs!A:A,0))))),
    AND(COUNTIF(Bugs!B:B,B206)&gt;0,ISNUMBER(SEARCH("x",INDEX(Bugs!C:C,MATCH(B206,Bugs!B:B,0))))),
    AND(COUNTIF(Bugs!A:A,B206)&gt;0,ISNUMBER(SEARCH("x",INDEX(Bugs!D:D,MATCH(B206,Bugs!A:A,0))))),
    AND(COUNTIF(Bugs!B:B,B206)&gt;0,ISNUMBER(SEARCH("x",INDEX(Bugs!D:D,MATCH(B206,Bugs!B:B,0)))))
),"Y","")</f>
        <v>Y</v>
      </c>
      <c r="R206">
        <f ca="1">IF(OR(ISNUMBER(MATCH(L206,MasterData!$D$3:$D$18,0)),ISNUMBER(MATCH(L206,MasterData!$C$3:$C$18,0))),
    DATEDIF(E206,I206,"d"),
    DATEDIF(E206,TODAY(),"d"))</f>
        <v>1</v>
      </c>
      <c r="S206">
        <f t="shared" ca="1" si="12"/>
        <v>1</v>
      </c>
      <c r="T206">
        <f t="shared" ca="1" si="13"/>
        <v>0</v>
      </c>
      <c r="U206">
        <f t="shared" ca="1" si="14"/>
        <v>0</v>
      </c>
    </row>
    <row r="207" spans="1:21" x14ac:dyDescent="0.35">
      <c r="B207" t="s">
        <v>23</v>
      </c>
      <c r="D207" s="34" t="s">
        <v>480</v>
      </c>
      <c r="E207" s="1">
        <v>45870</v>
      </c>
      <c r="G207" t="s">
        <v>724</v>
      </c>
      <c r="I207" s="1">
        <v>45881</v>
      </c>
      <c r="K207" t="s">
        <v>235</v>
      </c>
      <c r="L207" t="s">
        <v>171</v>
      </c>
      <c r="M207" t="s">
        <v>725</v>
      </c>
      <c r="N207" t="s">
        <v>237</v>
      </c>
      <c r="P207" s="193" t="str">
        <f>IF(OR(AND(A207&lt;&gt;"",COUNTIF(Bugs!B:B,A207)&gt;0),AND(B207&lt;&gt;"",COUNTIF(Bugs!A:A,B207)&gt;0)),"Y","")</f>
        <v>Y</v>
      </c>
      <c r="Q207" s="193" t="str">
        <f>IF(OR(
    AND(COUNTIF(Bugs!A:A,B207)&gt;0,ISNUMBER(SEARCH("x",INDEX(Bugs!C:C,MATCH(B207,Bugs!A:A,0))))),
    AND(COUNTIF(Bugs!B:B,B207)&gt;0,ISNUMBER(SEARCH("x",INDEX(Bugs!C:C,MATCH(B207,Bugs!B:B,0))))),
    AND(COUNTIF(Bugs!A:A,B207)&gt;0,ISNUMBER(SEARCH("x",INDEX(Bugs!D:D,MATCH(B207,Bugs!A:A,0))))),
    AND(COUNTIF(Bugs!B:B,B207)&gt;0,ISNUMBER(SEARCH("x",INDEX(Bugs!D:D,MATCH(B207,Bugs!B:B,0)))))
),"Y","")</f>
        <v/>
      </c>
      <c r="R207">
        <f ca="1">IF(OR(ISNUMBER(MATCH(L207,MasterData!$D$3:$D$18,0)),ISNUMBER(MATCH(L207,MasterData!$C$3:$C$18,0))),
    DATEDIF(E207,I207,"d"),
    DATEDIF(E207,TODAY(),"d"))</f>
        <v>11</v>
      </c>
      <c r="S207">
        <f t="shared" ca="1" si="12"/>
        <v>0</v>
      </c>
      <c r="T207">
        <f t="shared" ca="1" si="13"/>
        <v>1</v>
      </c>
      <c r="U207">
        <f t="shared" ca="1" si="14"/>
        <v>0</v>
      </c>
    </row>
    <row r="208" spans="1:21" x14ac:dyDescent="0.35">
      <c r="B208" t="s">
        <v>24</v>
      </c>
      <c r="D208" s="34" t="s">
        <v>254</v>
      </c>
      <c r="E208" s="1">
        <v>45873</v>
      </c>
      <c r="G208" t="s">
        <v>727</v>
      </c>
      <c r="I208" s="1">
        <v>45874</v>
      </c>
      <c r="K208" t="s">
        <v>241</v>
      </c>
      <c r="L208" t="s">
        <v>171</v>
      </c>
      <c r="M208" t="s">
        <v>728</v>
      </c>
      <c r="N208" t="s">
        <v>237</v>
      </c>
      <c r="P208" s="193" t="str">
        <f>IF(OR(AND(A208&lt;&gt;"",COUNTIF(Bugs!B:B,A208)&gt;0),AND(B208&lt;&gt;"",COUNTIF(Bugs!A:A,B208)&gt;0)),"Y","")</f>
        <v>Y</v>
      </c>
      <c r="Q208" s="193" t="str">
        <f>IF(OR(
    AND(COUNTIF(Bugs!A:A,B208)&gt;0,ISNUMBER(SEARCH("x",INDEX(Bugs!C:C,MATCH(B208,Bugs!A:A,0))))),
    AND(COUNTIF(Bugs!B:B,B208)&gt;0,ISNUMBER(SEARCH("x",INDEX(Bugs!C:C,MATCH(B208,Bugs!B:B,0))))),
    AND(COUNTIF(Bugs!A:A,B208)&gt;0,ISNUMBER(SEARCH("x",INDEX(Bugs!D:D,MATCH(B208,Bugs!A:A,0))))),
    AND(COUNTIF(Bugs!B:B,B208)&gt;0,ISNUMBER(SEARCH("x",INDEX(Bugs!D:D,MATCH(B208,Bugs!B:B,0)))))
),"Y","")</f>
        <v/>
      </c>
      <c r="R208">
        <f ca="1">IF(OR(ISNUMBER(MATCH(L208,MasterData!$D$3:$D$18,0)),ISNUMBER(MATCH(L208,MasterData!$C$3:$C$18,0))),
    DATEDIF(E208,I208,"d"),
    DATEDIF(E208,TODAY(),"d"))</f>
        <v>1</v>
      </c>
      <c r="S208">
        <f t="shared" ca="1" si="12"/>
        <v>1</v>
      </c>
      <c r="T208">
        <f t="shared" ca="1" si="13"/>
        <v>0</v>
      </c>
      <c r="U208">
        <f t="shared" ca="1" si="14"/>
        <v>0</v>
      </c>
    </row>
    <row r="209" spans="2:21" x14ac:dyDescent="0.35">
      <c r="B209" t="s">
        <v>25</v>
      </c>
      <c r="D209" s="34">
        <v>5975</v>
      </c>
      <c r="E209" s="1">
        <v>45876</v>
      </c>
      <c r="G209" t="s">
        <v>248</v>
      </c>
      <c r="H209" t="s">
        <v>245</v>
      </c>
      <c r="I209" s="1">
        <v>45883.327187499999</v>
      </c>
      <c r="K209" t="s">
        <v>241</v>
      </c>
      <c r="L209" t="s">
        <v>164</v>
      </c>
      <c r="M209" t="s">
        <v>729</v>
      </c>
      <c r="N209" t="s">
        <v>237</v>
      </c>
      <c r="P209" s="193" t="str">
        <f>IF(OR(AND(A209&lt;&gt;"",COUNTIF(Bugs!B:B,A209)&gt;0),AND(B209&lt;&gt;"",COUNTIF(Bugs!A:A,B209)&gt;0)),"Y","")</f>
        <v>Y</v>
      </c>
      <c r="Q209" s="193" t="str">
        <f>IF(OR(
    AND(COUNTIF(Bugs!A:A,B209)&gt;0,ISNUMBER(SEARCH("x",INDEX(Bugs!C:C,MATCH(B209,Bugs!A:A,0))))),
    AND(COUNTIF(Bugs!B:B,B209)&gt;0,ISNUMBER(SEARCH("x",INDEX(Bugs!C:C,MATCH(B209,Bugs!B:B,0))))),
    AND(COUNTIF(Bugs!A:A,B209)&gt;0,ISNUMBER(SEARCH("x",INDEX(Bugs!D:D,MATCH(B209,Bugs!A:A,0))))),
    AND(COUNTIF(Bugs!B:B,B209)&gt;0,ISNUMBER(SEARCH("x",INDEX(Bugs!D:D,MATCH(B209,Bugs!B:B,0)))))
),"Y","")</f>
        <v/>
      </c>
      <c r="R209">
        <f ca="1">IF(OR(ISNUMBER(MATCH(L209,MasterData!$D$3:$D$18,0)),ISNUMBER(MATCH(L209,MasterData!$C$3:$C$18,0))),
    DATEDIF(E209,I209,"d"),
    DATEDIF(E209,TODAY(),"d"))</f>
        <v>131</v>
      </c>
      <c r="S209">
        <f t="shared" ca="1" si="12"/>
        <v>0</v>
      </c>
      <c r="T209">
        <f t="shared" ca="1" si="13"/>
        <v>0</v>
      </c>
      <c r="U209">
        <f t="shared" ca="1" si="14"/>
        <v>1</v>
      </c>
    </row>
    <row r="210" spans="2:21" x14ac:dyDescent="0.35">
      <c r="B210" t="s">
        <v>26</v>
      </c>
      <c r="D210" s="34">
        <v>5975</v>
      </c>
      <c r="E210" s="1">
        <v>45876</v>
      </c>
      <c r="G210" t="s">
        <v>248</v>
      </c>
      <c r="H210" t="s">
        <v>245</v>
      </c>
      <c r="I210" s="1">
        <v>45897.422789351855</v>
      </c>
      <c r="K210" t="s">
        <v>241</v>
      </c>
      <c r="L210" t="s">
        <v>171</v>
      </c>
      <c r="M210" t="s">
        <v>729</v>
      </c>
      <c r="N210" t="s">
        <v>237</v>
      </c>
      <c r="P210" s="193" t="str">
        <f>IF(OR(AND(A210&lt;&gt;"",COUNTIF(Bugs!B:B,A210)&gt;0),AND(B210&lt;&gt;"",COUNTIF(Bugs!A:A,B210)&gt;0)),"Y","")</f>
        <v>Y</v>
      </c>
      <c r="Q210" s="193" t="str">
        <f>IF(OR(
    AND(COUNTIF(Bugs!A:A,B210)&gt;0,ISNUMBER(SEARCH("x",INDEX(Bugs!C:C,MATCH(B210,Bugs!A:A,0))))),
    AND(COUNTIF(Bugs!B:B,B210)&gt;0,ISNUMBER(SEARCH("x",INDEX(Bugs!C:C,MATCH(B210,Bugs!B:B,0))))),
    AND(COUNTIF(Bugs!A:A,B210)&gt;0,ISNUMBER(SEARCH("x",INDEX(Bugs!D:D,MATCH(B210,Bugs!A:A,0))))),
    AND(COUNTIF(Bugs!B:B,B210)&gt;0,ISNUMBER(SEARCH("x",INDEX(Bugs!D:D,MATCH(B210,Bugs!B:B,0)))))
),"Y","")</f>
        <v/>
      </c>
      <c r="R210">
        <f ca="1">IF(OR(ISNUMBER(MATCH(L210,MasterData!$D$3:$D$18,0)),ISNUMBER(MATCH(L210,MasterData!$C$3:$C$18,0))),
    DATEDIF(E210,I210,"d"),
    DATEDIF(E210,TODAY(),"d"))</f>
        <v>21</v>
      </c>
      <c r="S210">
        <f t="shared" ca="1" si="12"/>
        <v>0</v>
      </c>
      <c r="T210">
        <f t="shared" ca="1" si="13"/>
        <v>1</v>
      </c>
      <c r="U210">
        <f t="shared" ca="1" si="14"/>
        <v>0</v>
      </c>
    </row>
    <row r="211" spans="2:21" x14ac:dyDescent="0.35">
      <c r="B211" t="s">
        <v>730</v>
      </c>
      <c r="D211" s="34">
        <v>5975</v>
      </c>
      <c r="E211" s="1">
        <v>45877</v>
      </c>
      <c r="G211" t="s">
        <v>248</v>
      </c>
      <c r="H211" t="s">
        <v>245</v>
      </c>
      <c r="I211" s="1">
        <v>45896.544803240744</v>
      </c>
      <c r="K211" t="s">
        <v>241</v>
      </c>
      <c r="L211" t="s">
        <v>171</v>
      </c>
      <c r="M211" t="s">
        <v>731</v>
      </c>
      <c r="N211" t="s">
        <v>237</v>
      </c>
      <c r="P211" s="193" t="str">
        <f>IF(OR(AND(A211&lt;&gt;"",COUNTIF(Bugs!B:B,A211)&gt;0),AND(B211&lt;&gt;"",COUNTIF(Bugs!A:A,B211)&gt;0)),"Y","")</f>
        <v/>
      </c>
      <c r="Q211" s="193" t="str">
        <f>IF(OR(
    AND(COUNTIF(Bugs!A:A,B211)&gt;0,ISNUMBER(SEARCH("x",INDEX(Bugs!C:C,MATCH(B211,Bugs!A:A,0))))),
    AND(COUNTIF(Bugs!B:B,B211)&gt;0,ISNUMBER(SEARCH("x",INDEX(Bugs!C:C,MATCH(B211,Bugs!B:B,0))))),
    AND(COUNTIF(Bugs!A:A,B211)&gt;0,ISNUMBER(SEARCH("x",INDEX(Bugs!D:D,MATCH(B211,Bugs!A:A,0))))),
    AND(COUNTIF(Bugs!B:B,B211)&gt;0,ISNUMBER(SEARCH("x",INDEX(Bugs!D:D,MATCH(B211,Bugs!B:B,0)))))
),"Y","")</f>
        <v/>
      </c>
      <c r="R211">
        <f ca="1">IF(OR(ISNUMBER(MATCH(L211,MasterData!$D$3:$D$18,0)),ISNUMBER(MATCH(L211,MasterData!$C$3:$C$18,0))),
    DATEDIF(E211,I211,"d"),
    DATEDIF(E211,TODAY(),"d"))</f>
        <v>19</v>
      </c>
      <c r="S211">
        <f t="shared" ca="1" si="12"/>
        <v>0</v>
      </c>
      <c r="T211">
        <f t="shared" ca="1" si="13"/>
        <v>1</v>
      </c>
      <c r="U211">
        <f t="shared" ca="1" si="14"/>
        <v>0</v>
      </c>
    </row>
    <row r="212" spans="2:21" x14ac:dyDescent="0.35">
      <c r="B212" t="s">
        <v>732</v>
      </c>
      <c r="D212" s="34" t="s">
        <v>480</v>
      </c>
      <c r="E212" s="1">
        <v>45881</v>
      </c>
      <c r="G212" t="s">
        <v>733</v>
      </c>
      <c r="I212" s="1">
        <v>45881</v>
      </c>
      <c r="K212" t="s">
        <v>347</v>
      </c>
      <c r="L212" t="s">
        <v>171</v>
      </c>
      <c r="M212" t="s">
        <v>734</v>
      </c>
      <c r="N212" t="s">
        <v>237</v>
      </c>
      <c r="P212" s="193" t="str">
        <f>IF(OR(AND(A212&lt;&gt;"",COUNTIF(Bugs!B:B,A212)&gt;0),AND(B212&lt;&gt;"",COUNTIF(Bugs!A:A,B212)&gt;0)),"Y","")</f>
        <v/>
      </c>
      <c r="Q212" s="193" t="str">
        <f>IF(OR(
    AND(COUNTIF(Bugs!A:A,B212)&gt;0,ISNUMBER(SEARCH("x",INDEX(Bugs!C:C,MATCH(B212,Bugs!A:A,0))))),
    AND(COUNTIF(Bugs!B:B,B212)&gt;0,ISNUMBER(SEARCH("x",INDEX(Bugs!C:C,MATCH(B212,Bugs!B:B,0))))),
    AND(COUNTIF(Bugs!A:A,B212)&gt;0,ISNUMBER(SEARCH("x",INDEX(Bugs!D:D,MATCH(B212,Bugs!A:A,0))))),
    AND(COUNTIF(Bugs!B:B,B212)&gt;0,ISNUMBER(SEARCH("x",INDEX(Bugs!D:D,MATCH(B212,Bugs!B:B,0)))))
),"Y","")</f>
        <v/>
      </c>
      <c r="R212">
        <f ca="1">IF(OR(ISNUMBER(MATCH(L212,MasterData!$D$3:$D$18,0)),ISNUMBER(MATCH(L212,MasterData!$C$3:$C$18,0))),
    DATEDIF(E212,I212,"d"),
    DATEDIF(E212,TODAY(),"d"))</f>
        <v>0</v>
      </c>
      <c r="S212">
        <f t="shared" ca="1" si="12"/>
        <v>1</v>
      </c>
      <c r="T212">
        <f t="shared" ca="1" si="13"/>
        <v>0</v>
      </c>
      <c r="U212">
        <f t="shared" ca="1" si="14"/>
        <v>0</v>
      </c>
    </row>
    <row r="213" spans="2:21" x14ac:dyDescent="0.35">
      <c r="B213" t="s">
        <v>27</v>
      </c>
      <c r="D213" s="34" t="s">
        <v>717</v>
      </c>
      <c r="E213" s="1">
        <v>45881</v>
      </c>
      <c r="G213" t="s">
        <v>735</v>
      </c>
      <c r="H213" t="s">
        <v>736</v>
      </c>
      <c r="I213" s="1">
        <v>45910</v>
      </c>
      <c r="K213" t="s">
        <v>241</v>
      </c>
      <c r="L213" t="s">
        <v>171</v>
      </c>
      <c r="M213" t="s">
        <v>737</v>
      </c>
      <c r="N213" t="s">
        <v>237</v>
      </c>
      <c r="P213" s="193" t="str">
        <f>IF(OR(AND(A213&lt;&gt;"",COUNTIF(Bugs!B:B,A213)&gt;0),AND(B213&lt;&gt;"",COUNTIF(Bugs!A:A,B213)&gt;0)),"Y","")</f>
        <v>Y</v>
      </c>
      <c r="Q213" s="193" t="str">
        <f>IF(OR(
    AND(COUNTIF(Bugs!A:A,B213)&gt;0,ISNUMBER(SEARCH("x",INDEX(Bugs!C:C,MATCH(B213,Bugs!A:A,0))))),
    AND(COUNTIF(Bugs!B:B,B213)&gt;0,ISNUMBER(SEARCH("x",INDEX(Bugs!C:C,MATCH(B213,Bugs!B:B,0))))),
    AND(COUNTIF(Bugs!A:A,B213)&gt;0,ISNUMBER(SEARCH("x",INDEX(Bugs!D:D,MATCH(B213,Bugs!A:A,0))))),
    AND(COUNTIF(Bugs!B:B,B213)&gt;0,ISNUMBER(SEARCH("x",INDEX(Bugs!D:D,MATCH(B213,Bugs!B:B,0)))))
),"Y","")</f>
        <v/>
      </c>
      <c r="R213">
        <f ca="1">IF(OR(ISNUMBER(MATCH(L213,MasterData!$D$3:$D$18,0)),ISNUMBER(MATCH(L213,MasterData!$C$3:$C$18,0))),
    DATEDIF(E213,I213,"d"),
    DATEDIF(E213,TODAY(),"d"))</f>
        <v>29</v>
      </c>
      <c r="S213">
        <f t="shared" ca="1" si="12"/>
        <v>0</v>
      </c>
      <c r="T213">
        <f t="shared" ca="1" si="13"/>
        <v>1</v>
      </c>
      <c r="U213">
        <f t="shared" ca="1" si="14"/>
        <v>0</v>
      </c>
    </row>
    <row r="214" spans="2:21" x14ac:dyDescent="0.35">
      <c r="B214" t="s">
        <v>28</v>
      </c>
      <c r="D214" s="34">
        <v>3014</v>
      </c>
      <c r="E214" s="1">
        <v>45882</v>
      </c>
      <c r="G214" t="s">
        <v>738</v>
      </c>
      <c r="H214" t="s">
        <v>736</v>
      </c>
      <c r="I214" s="1">
        <v>45915</v>
      </c>
      <c r="K214" t="s">
        <v>235</v>
      </c>
      <c r="L214" t="s">
        <v>171</v>
      </c>
      <c r="M214" t="s">
        <v>739</v>
      </c>
      <c r="N214" t="s">
        <v>237</v>
      </c>
      <c r="P214" s="193" t="str">
        <f>IF(OR(AND(A214&lt;&gt;"",COUNTIF(Bugs!B:B,A214)&gt;0),AND(B214&lt;&gt;"",COUNTIF(Bugs!A:A,B214)&gt;0)),"Y","")</f>
        <v>Y</v>
      </c>
      <c r="Q214" s="193" t="str">
        <f>IF(OR(
    AND(COUNTIF(Bugs!A:A,B214)&gt;0,ISNUMBER(SEARCH("x",INDEX(Bugs!C:C,MATCH(B214,Bugs!A:A,0))))),
    AND(COUNTIF(Bugs!B:B,B214)&gt;0,ISNUMBER(SEARCH("x",INDEX(Bugs!C:C,MATCH(B214,Bugs!B:B,0))))),
    AND(COUNTIF(Bugs!A:A,B214)&gt;0,ISNUMBER(SEARCH("x",INDEX(Bugs!D:D,MATCH(B214,Bugs!A:A,0))))),
    AND(COUNTIF(Bugs!B:B,B214)&gt;0,ISNUMBER(SEARCH("x",INDEX(Bugs!D:D,MATCH(B214,Bugs!B:B,0)))))
),"Y","")</f>
        <v/>
      </c>
      <c r="R214">
        <f ca="1">IF(OR(ISNUMBER(MATCH(L214,MasterData!$D$3:$D$18,0)),ISNUMBER(MATCH(L214,MasterData!$C$3:$C$18,0))),
    DATEDIF(E214,I214,"d"),
    DATEDIF(E214,TODAY(),"d"))</f>
        <v>33</v>
      </c>
      <c r="S214">
        <f t="shared" ca="1" si="12"/>
        <v>0</v>
      </c>
      <c r="T214">
        <f t="shared" ca="1" si="13"/>
        <v>0</v>
      </c>
      <c r="U214">
        <f t="shared" ca="1" si="14"/>
        <v>1</v>
      </c>
    </row>
    <row r="215" spans="2:21" x14ac:dyDescent="0.35">
      <c r="B215" t="s">
        <v>740</v>
      </c>
      <c r="D215" s="34">
        <v>3014</v>
      </c>
      <c r="E215" s="179">
        <v>45884.675428240742</v>
      </c>
      <c r="G215" t="s">
        <v>741</v>
      </c>
      <c r="I215" s="179">
        <v>45895.349780092591</v>
      </c>
      <c r="J215" t="s">
        <v>742</v>
      </c>
      <c r="K215" t="s">
        <v>235</v>
      </c>
      <c r="L215" t="s">
        <v>171</v>
      </c>
      <c r="M215" t="s">
        <v>743</v>
      </c>
      <c r="N215" t="s">
        <v>744</v>
      </c>
      <c r="P215" s="193" t="str">
        <f>IF(OR(AND(A215&lt;&gt;"",COUNTIF(Bugs!B:B,A215)&gt;0),AND(B215&lt;&gt;"",COUNTIF(Bugs!A:A,B215)&gt;0)),"Y","")</f>
        <v/>
      </c>
      <c r="Q215" s="193" t="str">
        <f>IF(OR(
    AND(COUNTIF(Bugs!A:A,B215)&gt;0,ISNUMBER(SEARCH("x",INDEX(Bugs!C:C,MATCH(B215,Bugs!A:A,0))))),
    AND(COUNTIF(Bugs!B:B,B215)&gt;0,ISNUMBER(SEARCH("x",INDEX(Bugs!C:C,MATCH(B215,Bugs!B:B,0))))),
    AND(COUNTIF(Bugs!A:A,B215)&gt;0,ISNUMBER(SEARCH("x",INDEX(Bugs!D:D,MATCH(B215,Bugs!A:A,0))))),
    AND(COUNTIF(Bugs!B:B,B215)&gt;0,ISNUMBER(SEARCH("x",INDEX(Bugs!D:D,MATCH(B215,Bugs!B:B,0)))))
),"Y","")</f>
        <v/>
      </c>
      <c r="R215">
        <f ca="1">IF(OR(ISNUMBER(MATCH(L215,MasterData!$D$3:$D$18,0)),ISNUMBER(MATCH(L215,MasterData!$C$3:$C$18,0))),
    DATEDIF(E215,I215,"d"),
    DATEDIF(E215,TODAY(),"d"))</f>
        <v>11</v>
      </c>
      <c r="S215">
        <f t="shared" ca="1" si="12"/>
        <v>0</v>
      </c>
      <c r="T215">
        <f t="shared" ca="1" si="13"/>
        <v>1</v>
      </c>
      <c r="U215">
        <f t="shared" ca="1" si="14"/>
        <v>0</v>
      </c>
    </row>
    <row r="216" spans="2:21" x14ac:dyDescent="0.35">
      <c r="B216" t="s">
        <v>745</v>
      </c>
      <c r="D216" s="34" t="s">
        <v>746</v>
      </c>
      <c r="E216" s="179">
        <v>45887.449328703704</v>
      </c>
      <c r="G216" t="s">
        <v>738</v>
      </c>
      <c r="I216" s="1">
        <v>45916</v>
      </c>
      <c r="J216" t="s">
        <v>747</v>
      </c>
      <c r="K216" t="s">
        <v>235</v>
      </c>
      <c r="L216" t="s">
        <v>171</v>
      </c>
      <c r="M216" t="s">
        <v>748</v>
      </c>
      <c r="N216" t="s">
        <v>744</v>
      </c>
      <c r="P216" s="193" t="str">
        <f>IF(OR(AND(A216&lt;&gt;"",COUNTIF(Bugs!B:B,A216)&gt;0),AND(B216&lt;&gt;"",COUNTIF(Bugs!A:A,B216)&gt;0)),"Y","")</f>
        <v/>
      </c>
      <c r="Q216" s="193" t="str">
        <f>IF(OR(
    AND(COUNTIF(Bugs!A:A,B216)&gt;0,ISNUMBER(SEARCH("x",INDEX(Bugs!C:C,MATCH(B216,Bugs!A:A,0))))),
    AND(COUNTIF(Bugs!B:B,B216)&gt;0,ISNUMBER(SEARCH("x",INDEX(Bugs!C:C,MATCH(B216,Bugs!B:B,0))))),
    AND(COUNTIF(Bugs!A:A,B216)&gt;0,ISNUMBER(SEARCH("x",INDEX(Bugs!D:D,MATCH(B216,Bugs!A:A,0))))),
    AND(COUNTIF(Bugs!B:B,B216)&gt;0,ISNUMBER(SEARCH("x",INDEX(Bugs!D:D,MATCH(B216,Bugs!B:B,0)))))
),"Y","")</f>
        <v/>
      </c>
      <c r="R216">
        <f ca="1">IF(OR(ISNUMBER(MATCH(L216,MasterData!$D$3:$D$18,0)),ISNUMBER(MATCH(L216,MasterData!$C$3:$C$18,0))),
    DATEDIF(E216,I216,"d"),
    DATEDIF(E216,TODAY(),"d"))</f>
        <v>29</v>
      </c>
      <c r="S216">
        <f t="shared" ca="1" si="12"/>
        <v>0</v>
      </c>
      <c r="T216">
        <f t="shared" ca="1" si="13"/>
        <v>1</v>
      </c>
      <c r="U216">
        <f t="shared" ca="1" si="14"/>
        <v>0</v>
      </c>
    </row>
    <row r="217" spans="2:21" x14ac:dyDescent="0.35">
      <c r="B217" t="s">
        <v>29</v>
      </c>
      <c r="D217" s="34" t="s">
        <v>254</v>
      </c>
      <c r="E217" s="179">
        <v>45887.466793981483</v>
      </c>
      <c r="G217" t="s">
        <v>749</v>
      </c>
      <c r="I217" s="179">
        <v>45903</v>
      </c>
      <c r="J217" t="s">
        <v>747</v>
      </c>
      <c r="K217" t="s">
        <v>241</v>
      </c>
      <c r="L217" t="s">
        <v>171</v>
      </c>
      <c r="M217" t="s">
        <v>750</v>
      </c>
      <c r="N217" t="s">
        <v>744</v>
      </c>
      <c r="P217" s="193" t="str">
        <f>IF(OR(AND(A217&lt;&gt;"",COUNTIF(Bugs!B:B,A217)&gt;0),AND(B217&lt;&gt;"",COUNTIF(Bugs!A:A,B217)&gt;0)),"Y","")</f>
        <v>Y</v>
      </c>
      <c r="Q217" s="193" t="str">
        <f>IF(OR(
    AND(COUNTIF(Bugs!A:A,B217)&gt;0,ISNUMBER(SEARCH("x",INDEX(Bugs!C:C,MATCH(B217,Bugs!A:A,0))))),
    AND(COUNTIF(Bugs!B:B,B217)&gt;0,ISNUMBER(SEARCH("x",INDEX(Bugs!C:C,MATCH(B217,Bugs!B:B,0))))),
    AND(COUNTIF(Bugs!A:A,B217)&gt;0,ISNUMBER(SEARCH("x",INDEX(Bugs!D:D,MATCH(B217,Bugs!A:A,0))))),
    AND(COUNTIF(Bugs!B:B,B217)&gt;0,ISNUMBER(SEARCH("x",INDEX(Bugs!D:D,MATCH(B217,Bugs!B:B,0)))))
),"Y","")</f>
        <v/>
      </c>
      <c r="R217">
        <f ca="1">IF(OR(ISNUMBER(MATCH(L217,MasterData!$D$3:$D$18,0)),ISNUMBER(MATCH(L217,MasterData!$C$3:$C$18,0))),
    DATEDIF(E217,I217,"d"),
    DATEDIF(E217,TODAY(),"d"))</f>
        <v>16</v>
      </c>
      <c r="S217">
        <f t="shared" ca="1" si="12"/>
        <v>0</v>
      </c>
      <c r="T217">
        <f t="shared" ca="1" si="13"/>
        <v>1</v>
      </c>
      <c r="U217">
        <f t="shared" ca="1" si="14"/>
        <v>0</v>
      </c>
    </row>
    <row r="218" spans="2:21" x14ac:dyDescent="0.35">
      <c r="B218" t="s">
        <v>751</v>
      </c>
      <c r="D218" s="34">
        <v>3010</v>
      </c>
      <c r="E218" s="179">
        <v>45887.607604166667</v>
      </c>
      <c r="G218" t="s">
        <v>752</v>
      </c>
      <c r="I218" s="179">
        <v>45891.336944444447</v>
      </c>
      <c r="J218" t="s">
        <v>753</v>
      </c>
      <c r="K218" t="s">
        <v>241</v>
      </c>
      <c r="L218" t="s">
        <v>171</v>
      </c>
      <c r="M218" t="s">
        <v>754</v>
      </c>
      <c r="N218" t="s">
        <v>744</v>
      </c>
      <c r="P218" s="193" t="str">
        <f>IF(OR(AND(A218&lt;&gt;"",COUNTIF(Bugs!B:B,A218)&gt;0),AND(B218&lt;&gt;"",COUNTIF(Bugs!A:A,B218)&gt;0)),"Y","")</f>
        <v/>
      </c>
      <c r="Q218" s="193" t="str">
        <f>IF(OR(
    AND(COUNTIF(Bugs!A:A,B218)&gt;0,ISNUMBER(SEARCH("x",INDEX(Bugs!C:C,MATCH(B218,Bugs!A:A,0))))),
    AND(COUNTIF(Bugs!B:B,B218)&gt;0,ISNUMBER(SEARCH("x",INDEX(Bugs!C:C,MATCH(B218,Bugs!B:B,0))))),
    AND(COUNTIF(Bugs!A:A,B218)&gt;0,ISNUMBER(SEARCH("x",INDEX(Bugs!D:D,MATCH(B218,Bugs!A:A,0))))),
    AND(COUNTIF(Bugs!B:B,B218)&gt;0,ISNUMBER(SEARCH("x",INDEX(Bugs!D:D,MATCH(B218,Bugs!B:B,0)))))
),"Y","")</f>
        <v/>
      </c>
      <c r="R218">
        <f ca="1">IF(OR(ISNUMBER(MATCH(L218,MasterData!$D$3:$D$18,0)),ISNUMBER(MATCH(L218,MasterData!$C$3:$C$18,0))),
    DATEDIF(E218,I218,"d"),
    DATEDIF(E218,TODAY(),"d"))</f>
        <v>4</v>
      </c>
      <c r="S218">
        <f t="shared" ca="1" si="12"/>
        <v>1</v>
      </c>
      <c r="T218">
        <f t="shared" ca="1" si="13"/>
        <v>0</v>
      </c>
      <c r="U218">
        <f t="shared" ca="1" si="14"/>
        <v>0</v>
      </c>
    </row>
    <row r="219" spans="2:21" x14ac:dyDescent="0.35">
      <c r="B219" t="s">
        <v>30</v>
      </c>
      <c r="D219" s="34" t="s">
        <v>254</v>
      </c>
      <c r="E219" s="179">
        <v>45887.680798611109</v>
      </c>
      <c r="G219" t="s">
        <v>755</v>
      </c>
      <c r="I219" s="179">
        <v>45903</v>
      </c>
      <c r="J219" t="s">
        <v>753</v>
      </c>
      <c r="K219" t="s">
        <v>241</v>
      </c>
      <c r="L219" t="s">
        <v>171</v>
      </c>
      <c r="M219" t="s">
        <v>756</v>
      </c>
      <c r="N219" t="s">
        <v>744</v>
      </c>
      <c r="P219" s="193" t="str">
        <f>IF(OR(AND(A219&lt;&gt;"",COUNTIF(Bugs!B:B,A219)&gt;0),AND(B219&lt;&gt;"",COUNTIF(Bugs!A:A,B219)&gt;0)),"Y","")</f>
        <v>Y</v>
      </c>
      <c r="Q219" s="193" t="str">
        <f>IF(OR(
    AND(COUNTIF(Bugs!A:A,B219)&gt;0,ISNUMBER(SEARCH("x",INDEX(Bugs!C:C,MATCH(B219,Bugs!A:A,0))))),
    AND(COUNTIF(Bugs!B:B,B219)&gt;0,ISNUMBER(SEARCH("x",INDEX(Bugs!C:C,MATCH(B219,Bugs!B:B,0))))),
    AND(COUNTIF(Bugs!A:A,B219)&gt;0,ISNUMBER(SEARCH("x",INDEX(Bugs!D:D,MATCH(B219,Bugs!A:A,0))))),
    AND(COUNTIF(Bugs!B:B,B219)&gt;0,ISNUMBER(SEARCH("x",INDEX(Bugs!D:D,MATCH(B219,Bugs!B:B,0)))))
),"Y","")</f>
        <v>Y</v>
      </c>
      <c r="R219">
        <f ca="1">IF(OR(ISNUMBER(MATCH(L219,MasterData!$D$3:$D$18,0)),ISNUMBER(MATCH(L219,MasterData!$C$3:$C$18,0))),
    DATEDIF(E219,I219,"d"),
    DATEDIF(E219,TODAY(),"d"))</f>
        <v>16</v>
      </c>
      <c r="S219">
        <f t="shared" ca="1" si="12"/>
        <v>0</v>
      </c>
      <c r="T219">
        <f t="shared" ca="1" si="13"/>
        <v>1</v>
      </c>
      <c r="U219">
        <f t="shared" ca="1" si="14"/>
        <v>0</v>
      </c>
    </row>
    <row r="220" spans="2:21" x14ac:dyDescent="0.35">
      <c r="B220" t="s">
        <v>31</v>
      </c>
      <c r="D220" s="34">
        <v>3003</v>
      </c>
      <c r="E220" s="179">
        <v>45887.701516203706</v>
      </c>
      <c r="G220" t="s">
        <v>755</v>
      </c>
      <c r="I220" s="179">
        <v>45903</v>
      </c>
      <c r="J220" t="s">
        <v>753</v>
      </c>
      <c r="K220" t="s">
        <v>241</v>
      </c>
      <c r="L220" t="s">
        <v>171</v>
      </c>
      <c r="M220" t="s">
        <v>757</v>
      </c>
      <c r="N220" t="s">
        <v>744</v>
      </c>
      <c r="P220" s="193" t="str">
        <f>IF(OR(AND(A220&lt;&gt;"",COUNTIF(Bugs!B:B,A220)&gt;0),AND(B220&lt;&gt;"",COUNTIF(Bugs!A:A,B220)&gt;0)),"Y","")</f>
        <v>Y</v>
      </c>
      <c r="Q220" s="193" t="str">
        <f>IF(OR(
    AND(COUNTIF(Bugs!A:A,B220)&gt;0,ISNUMBER(SEARCH("x",INDEX(Bugs!C:C,MATCH(B220,Bugs!A:A,0))))),
    AND(COUNTIF(Bugs!B:B,B220)&gt;0,ISNUMBER(SEARCH("x",INDEX(Bugs!C:C,MATCH(B220,Bugs!B:B,0))))),
    AND(COUNTIF(Bugs!A:A,B220)&gt;0,ISNUMBER(SEARCH("x",INDEX(Bugs!D:D,MATCH(B220,Bugs!A:A,0))))),
    AND(COUNTIF(Bugs!B:B,B220)&gt;0,ISNUMBER(SEARCH("x",INDEX(Bugs!D:D,MATCH(B220,Bugs!B:B,0)))))
),"Y","")</f>
        <v>Y</v>
      </c>
      <c r="R220">
        <f ca="1">IF(OR(ISNUMBER(MATCH(L220,MasterData!$D$3:$D$18,0)),ISNUMBER(MATCH(L220,MasterData!$C$3:$C$18,0))),
    DATEDIF(E220,I220,"d"),
    DATEDIF(E220,TODAY(),"d"))</f>
        <v>16</v>
      </c>
      <c r="S220">
        <f t="shared" ca="1" si="12"/>
        <v>0</v>
      </c>
      <c r="T220">
        <f t="shared" ca="1" si="13"/>
        <v>1</v>
      </c>
      <c r="U220">
        <f t="shared" ca="1" si="14"/>
        <v>0</v>
      </c>
    </row>
    <row r="221" spans="2:21" x14ac:dyDescent="0.35">
      <c r="B221" t="s">
        <v>758</v>
      </c>
      <c r="D221" s="34">
        <v>3366</v>
      </c>
      <c r="E221" s="179">
        <v>45887.842199074075</v>
      </c>
      <c r="G221" t="s">
        <v>759</v>
      </c>
      <c r="I221" s="179">
        <v>45896.525173611109</v>
      </c>
      <c r="J221" t="s">
        <v>760</v>
      </c>
      <c r="K221" t="s">
        <v>235</v>
      </c>
      <c r="L221" t="s">
        <v>171</v>
      </c>
      <c r="M221" t="s">
        <v>761</v>
      </c>
      <c r="N221" t="s">
        <v>744</v>
      </c>
      <c r="P221" s="193" t="str">
        <f>IF(OR(AND(A221&lt;&gt;"",COUNTIF(Bugs!B:B,A221)&gt;0),AND(B221&lt;&gt;"",COUNTIF(Bugs!A:A,B221)&gt;0)),"Y","")</f>
        <v/>
      </c>
      <c r="Q221" s="193" t="str">
        <f>IF(OR(
    AND(COUNTIF(Bugs!A:A,B221)&gt;0,ISNUMBER(SEARCH("x",INDEX(Bugs!C:C,MATCH(B221,Bugs!A:A,0))))),
    AND(COUNTIF(Bugs!B:B,B221)&gt;0,ISNUMBER(SEARCH("x",INDEX(Bugs!C:C,MATCH(B221,Bugs!B:B,0))))),
    AND(COUNTIF(Bugs!A:A,B221)&gt;0,ISNUMBER(SEARCH("x",INDEX(Bugs!D:D,MATCH(B221,Bugs!A:A,0))))),
    AND(COUNTIF(Bugs!B:B,B221)&gt;0,ISNUMBER(SEARCH("x",INDEX(Bugs!D:D,MATCH(B221,Bugs!B:B,0)))))
),"Y","")</f>
        <v/>
      </c>
      <c r="R221">
        <f ca="1">IF(OR(ISNUMBER(MATCH(L221,MasterData!$D$3:$D$18,0)),ISNUMBER(MATCH(L221,MasterData!$C$3:$C$18,0))),
    DATEDIF(E221,I221,"d"),
    DATEDIF(E221,TODAY(),"d"))</f>
        <v>9</v>
      </c>
      <c r="S221">
        <f t="shared" ca="1" si="12"/>
        <v>0</v>
      </c>
      <c r="T221">
        <f t="shared" ca="1" si="13"/>
        <v>1</v>
      </c>
      <c r="U221">
        <f t="shared" ca="1" si="14"/>
        <v>0</v>
      </c>
    </row>
    <row r="222" spans="2:21" x14ac:dyDescent="0.35">
      <c r="B222" t="s">
        <v>762</v>
      </c>
      <c r="D222" s="34" t="s">
        <v>746</v>
      </c>
      <c r="E222" s="179">
        <v>45888.412893518522</v>
      </c>
      <c r="G222" t="s">
        <v>738</v>
      </c>
      <c r="I222" s="179">
        <v>45905.405312499999</v>
      </c>
      <c r="J222" t="s">
        <v>747</v>
      </c>
      <c r="K222" t="s">
        <v>235</v>
      </c>
      <c r="L222" t="s">
        <v>171</v>
      </c>
      <c r="M222" t="s">
        <v>763</v>
      </c>
      <c r="N222" t="s">
        <v>744</v>
      </c>
      <c r="P222" s="193" t="str">
        <f>IF(OR(AND(A222&lt;&gt;"",COUNTIF(Bugs!B:B,A222)&gt;0),AND(B222&lt;&gt;"",COUNTIF(Bugs!A:A,B222)&gt;0)),"Y","")</f>
        <v/>
      </c>
      <c r="Q222" s="193" t="str">
        <f>IF(OR(
    AND(COUNTIF(Bugs!A:A,B222)&gt;0,ISNUMBER(SEARCH("x",INDEX(Bugs!C:C,MATCH(B222,Bugs!A:A,0))))),
    AND(COUNTIF(Bugs!B:B,B222)&gt;0,ISNUMBER(SEARCH("x",INDEX(Bugs!C:C,MATCH(B222,Bugs!B:B,0))))),
    AND(COUNTIF(Bugs!A:A,B222)&gt;0,ISNUMBER(SEARCH("x",INDEX(Bugs!D:D,MATCH(B222,Bugs!A:A,0))))),
    AND(COUNTIF(Bugs!B:B,B222)&gt;0,ISNUMBER(SEARCH("x",INDEX(Bugs!D:D,MATCH(B222,Bugs!B:B,0)))))
),"Y","")</f>
        <v/>
      </c>
      <c r="R222">
        <f ca="1">IF(OR(ISNUMBER(MATCH(L222,MasterData!$D$3:$D$18,0)),ISNUMBER(MATCH(L222,MasterData!$C$3:$C$18,0))),
    DATEDIF(E222,I222,"d"),
    DATEDIF(E222,TODAY(),"d"))</f>
        <v>17</v>
      </c>
      <c r="S222">
        <f t="shared" ca="1" si="12"/>
        <v>0</v>
      </c>
      <c r="T222">
        <f t="shared" ca="1" si="13"/>
        <v>1</v>
      </c>
      <c r="U222">
        <f t="shared" ca="1" si="14"/>
        <v>0</v>
      </c>
    </row>
    <row r="223" spans="2:21" x14ac:dyDescent="0.35">
      <c r="B223" t="s">
        <v>32</v>
      </c>
      <c r="D223" s="34">
        <v>3003</v>
      </c>
      <c r="E223" s="179">
        <v>45889.527708333335</v>
      </c>
      <c r="G223" t="s">
        <v>749</v>
      </c>
      <c r="I223" s="179">
        <v>45911.536944444444</v>
      </c>
      <c r="J223" t="s">
        <v>753</v>
      </c>
      <c r="K223" t="s">
        <v>347</v>
      </c>
      <c r="L223" t="s">
        <v>171</v>
      </c>
      <c r="M223" t="s">
        <v>764</v>
      </c>
      <c r="N223" t="s">
        <v>744</v>
      </c>
      <c r="P223" s="193" t="str">
        <f>IF(OR(AND(A223&lt;&gt;"",COUNTIF(Bugs!B:B,A223)&gt;0),AND(B223&lt;&gt;"",COUNTIF(Bugs!A:A,B223)&gt;0)),"Y","")</f>
        <v>Y</v>
      </c>
      <c r="Q223" s="193" t="str">
        <f>IF(OR(
    AND(COUNTIF(Bugs!A:A,B223)&gt;0,ISNUMBER(SEARCH("x",INDEX(Bugs!C:C,MATCH(B223,Bugs!A:A,0))))),
    AND(COUNTIF(Bugs!B:B,B223)&gt;0,ISNUMBER(SEARCH("x",INDEX(Bugs!C:C,MATCH(B223,Bugs!B:B,0))))),
    AND(COUNTIF(Bugs!A:A,B223)&gt;0,ISNUMBER(SEARCH("x",INDEX(Bugs!D:D,MATCH(B223,Bugs!A:A,0))))),
    AND(COUNTIF(Bugs!B:B,B223)&gt;0,ISNUMBER(SEARCH("x",INDEX(Bugs!D:D,MATCH(B223,Bugs!B:B,0)))))
),"Y","")</f>
        <v>Y</v>
      </c>
      <c r="R223">
        <f ca="1">IF(OR(ISNUMBER(MATCH(L223,MasterData!$D$3:$D$18,0)),ISNUMBER(MATCH(L223,MasterData!$C$3:$C$18,0))),
    DATEDIF(E223,I223,"d"),
    DATEDIF(E223,TODAY(),"d"))</f>
        <v>22</v>
      </c>
      <c r="S223">
        <f t="shared" ca="1" si="12"/>
        <v>0</v>
      </c>
      <c r="T223">
        <f t="shared" ca="1" si="13"/>
        <v>1</v>
      </c>
      <c r="U223">
        <f t="shared" ca="1" si="14"/>
        <v>0</v>
      </c>
    </row>
    <row r="224" spans="2:21" x14ac:dyDescent="0.35">
      <c r="B224" t="s">
        <v>765</v>
      </c>
      <c r="D224" s="34" t="s">
        <v>717</v>
      </c>
      <c r="E224" s="179">
        <v>45889.974976851852</v>
      </c>
      <c r="G224" t="s">
        <v>766</v>
      </c>
      <c r="I224" s="179">
        <v>45926.382384259261</v>
      </c>
      <c r="J224" t="s">
        <v>760</v>
      </c>
      <c r="K224" t="s">
        <v>347</v>
      </c>
      <c r="L224" t="s">
        <v>171</v>
      </c>
      <c r="M224" t="s">
        <v>767</v>
      </c>
      <c r="N224" t="s">
        <v>744</v>
      </c>
      <c r="P224" s="193" t="str">
        <f>IF(OR(AND(A224&lt;&gt;"",COUNTIF(Bugs!B:B,A224)&gt;0),AND(B224&lt;&gt;"",COUNTIF(Bugs!A:A,B224)&gt;0)),"Y","")</f>
        <v/>
      </c>
      <c r="Q224" s="193" t="str">
        <f>IF(OR(
    AND(COUNTIF(Bugs!A:A,B224)&gt;0,ISNUMBER(SEARCH("x",INDEX(Bugs!C:C,MATCH(B224,Bugs!A:A,0))))),
    AND(COUNTIF(Bugs!B:B,B224)&gt;0,ISNUMBER(SEARCH("x",INDEX(Bugs!C:C,MATCH(B224,Bugs!B:B,0))))),
    AND(COUNTIF(Bugs!A:A,B224)&gt;0,ISNUMBER(SEARCH("x",INDEX(Bugs!D:D,MATCH(B224,Bugs!A:A,0))))),
    AND(COUNTIF(Bugs!B:B,B224)&gt;0,ISNUMBER(SEARCH("x",INDEX(Bugs!D:D,MATCH(B224,Bugs!B:B,0)))))
),"Y","")</f>
        <v/>
      </c>
      <c r="R224">
        <f ca="1">IF(OR(ISNUMBER(MATCH(L224,MasterData!$D$3:$D$18,0)),ISNUMBER(MATCH(L224,MasterData!$C$3:$C$18,0))),
    DATEDIF(E224,I224,"d"),
    DATEDIF(E224,TODAY(),"d"))</f>
        <v>37</v>
      </c>
      <c r="S224">
        <f t="shared" ca="1" si="12"/>
        <v>0</v>
      </c>
      <c r="T224">
        <f t="shared" ca="1" si="13"/>
        <v>0</v>
      </c>
      <c r="U224">
        <f t="shared" ca="1" si="14"/>
        <v>1</v>
      </c>
    </row>
    <row r="225" spans="2:21" x14ac:dyDescent="0.35">
      <c r="B225" t="s">
        <v>768</v>
      </c>
      <c r="D225" s="34" t="s">
        <v>480</v>
      </c>
      <c r="E225" s="179">
        <v>45890.36917824074</v>
      </c>
      <c r="G225" t="s">
        <v>769</v>
      </c>
      <c r="I225" s="179">
        <v>45898.44</v>
      </c>
      <c r="J225" t="s">
        <v>753</v>
      </c>
      <c r="K225" t="s">
        <v>235</v>
      </c>
      <c r="L225" t="s">
        <v>171</v>
      </c>
      <c r="M225" t="s">
        <v>770</v>
      </c>
      <c r="N225" t="s">
        <v>771</v>
      </c>
      <c r="P225" s="193" t="str">
        <f>IF(OR(AND(A225&lt;&gt;"",COUNTIF(Bugs!B:B,A225)&gt;0),AND(B225&lt;&gt;"",COUNTIF(Bugs!A:A,B225)&gt;0)),"Y","")</f>
        <v/>
      </c>
      <c r="Q225" s="193" t="str">
        <f>IF(OR(
    AND(COUNTIF(Bugs!A:A,B225)&gt;0,ISNUMBER(SEARCH("x",INDEX(Bugs!C:C,MATCH(B225,Bugs!A:A,0))))),
    AND(COUNTIF(Bugs!B:B,B225)&gt;0,ISNUMBER(SEARCH("x",INDEX(Bugs!C:C,MATCH(B225,Bugs!B:B,0))))),
    AND(COUNTIF(Bugs!A:A,B225)&gt;0,ISNUMBER(SEARCH("x",INDEX(Bugs!D:D,MATCH(B225,Bugs!A:A,0))))),
    AND(COUNTIF(Bugs!B:B,B225)&gt;0,ISNUMBER(SEARCH("x",INDEX(Bugs!D:D,MATCH(B225,Bugs!B:B,0)))))
),"Y","")</f>
        <v/>
      </c>
      <c r="R225">
        <f ca="1">IF(OR(ISNUMBER(MATCH(L225,MasterData!$D$3:$D$18,0)),ISNUMBER(MATCH(L225,MasterData!$C$3:$C$18,0))),
    DATEDIF(E225,I225,"d"),
    DATEDIF(E225,TODAY(),"d"))</f>
        <v>8</v>
      </c>
      <c r="S225">
        <f t="shared" ca="1" si="12"/>
        <v>0</v>
      </c>
      <c r="T225">
        <f t="shared" ca="1" si="13"/>
        <v>1</v>
      </c>
      <c r="U225">
        <f t="shared" ca="1" si="14"/>
        <v>0</v>
      </c>
    </row>
    <row r="226" spans="2:21" x14ac:dyDescent="0.35">
      <c r="B226" t="s">
        <v>33</v>
      </c>
      <c r="D226" s="34" t="s">
        <v>480</v>
      </c>
      <c r="E226" s="179">
        <v>45890.637569444443</v>
      </c>
      <c r="G226" t="s">
        <v>649</v>
      </c>
      <c r="I226" s="179">
        <v>45931.442662037036</v>
      </c>
      <c r="J226" t="s">
        <v>753</v>
      </c>
      <c r="K226" t="s">
        <v>241</v>
      </c>
      <c r="L226" t="s">
        <v>171</v>
      </c>
      <c r="M226" t="s">
        <v>772</v>
      </c>
      <c r="N226" t="s">
        <v>744</v>
      </c>
      <c r="P226" s="193" t="str">
        <f>IF(OR(AND(A226&lt;&gt;"",COUNTIF(Bugs!B:B,A226)&gt;0),AND(B226&lt;&gt;"",COUNTIF(Bugs!A:A,B226)&gt;0)),"Y","")</f>
        <v>Y</v>
      </c>
      <c r="Q226" s="193" t="str">
        <f>IF(OR(
    AND(COUNTIF(Bugs!A:A,B226)&gt;0,ISNUMBER(SEARCH("x",INDEX(Bugs!C:C,MATCH(B226,Bugs!A:A,0))))),
    AND(COUNTIF(Bugs!B:B,B226)&gt;0,ISNUMBER(SEARCH("x",INDEX(Bugs!C:C,MATCH(B226,Bugs!B:B,0))))),
    AND(COUNTIF(Bugs!A:A,B226)&gt;0,ISNUMBER(SEARCH("x",INDEX(Bugs!D:D,MATCH(B226,Bugs!A:A,0))))),
    AND(COUNTIF(Bugs!B:B,B226)&gt;0,ISNUMBER(SEARCH("x",INDEX(Bugs!D:D,MATCH(B226,Bugs!B:B,0)))))
),"Y","")</f>
        <v/>
      </c>
      <c r="R226">
        <f ca="1">IF(OR(ISNUMBER(MATCH(L226,MasterData!$D$3:$D$18,0)),ISNUMBER(MATCH(L226,MasterData!$C$3:$C$18,0))),
    DATEDIF(E226,I226,"d"),
    DATEDIF(E226,TODAY(),"d"))</f>
        <v>41</v>
      </c>
      <c r="S226">
        <f t="shared" ca="1" si="12"/>
        <v>0</v>
      </c>
      <c r="T226">
        <f t="shared" ca="1" si="13"/>
        <v>0</v>
      </c>
      <c r="U226">
        <f t="shared" ca="1" si="14"/>
        <v>1</v>
      </c>
    </row>
    <row r="227" spans="2:21" x14ac:dyDescent="0.35">
      <c r="B227" t="s">
        <v>41</v>
      </c>
      <c r="D227" s="34" t="s">
        <v>746</v>
      </c>
      <c r="E227" s="179">
        <v>45891.361898148149</v>
      </c>
      <c r="G227" t="s">
        <v>773</v>
      </c>
      <c r="I227" s="179">
        <v>45894.525810185187</v>
      </c>
      <c r="J227" t="s">
        <v>753</v>
      </c>
      <c r="K227" t="s">
        <v>235</v>
      </c>
      <c r="L227" t="s">
        <v>171</v>
      </c>
      <c r="M227" t="s">
        <v>774</v>
      </c>
      <c r="N227" t="s">
        <v>744</v>
      </c>
      <c r="P227" s="193" t="str">
        <f>IF(OR(AND(A227&lt;&gt;"",COUNTIF(Bugs!B:B,A227)&gt;0),AND(B227&lt;&gt;"",COUNTIF(Bugs!A:A,B227)&gt;0)),"Y","")</f>
        <v>Y</v>
      </c>
      <c r="Q227" s="193" t="str">
        <f>IF(OR(
    AND(COUNTIF(Bugs!A:A,B227)&gt;0,ISNUMBER(SEARCH("x",INDEX(Bugs!C:C,MATCH(B227,Bugs!A:A,0))))),
    AND(COUNTIF(Bugs!B:B,B227)&gt;0,ISNUMBER(SEARCH("x",INDEX(Bugs!C:C,MATCH(B227,Bugs!B:B,0))))),
    AND(COUNTIF(Bugs!A:A,B227)&gt;0,ISNUMBER(SEARCH("x",INDEX(Bugs!D:D,MATCH(B227,Bugs!A:A,0))))),
    AND(COUNTIF(Bugs!B:B,B227)&gt;0,ISNUMBER(SEARCH("x",INDEX(Bugs!D:D,MATCH(B227,Bugs!B:B,0)))))
),"Y","")</f>
        <v/>
      </c>
      <c r="R227">
        <f ca="1">IF(OR(ISNUMBER(MATCH(L227,MasterData!$D$3:$D$18,0)),ISNUMBER(MATCH(L227,MasterData!$C$3:$C$18,0))),
    DATEDIF(E227,I227,"d"),
    DATEDIF(E227,TODAY(),"d"))</f>
        <v>3</v>
      </c>
      <c r="S227">
        <f t="shared" ca="1" si="12"/>
        <v>1</v>
      </c>
      <c r="T227">
        <f t="shared" ca="1" si="13"/>
        <v>0</v>
      </c>
      <c r="U227">
        <f t="shared" ca="1" si="14"/>
        <v>0</v>
      </c>
    </row>
    <row r="228" spans="2:21" x14ac:dyDescent="0.35">
      <c r="B228" t="s">
        <v>775</v>
      </c>
      <c r="D228" s="34" t="s">
        <v>746</v>
      </c>
      <c r="E228" s="179">
        <v>45891.448854166665</v>
      </c>
      <c r="G228" t="s">
        <v>776</v>
      </c>
      <c r="I228" s="179">
        <v>45891.521145833336</v>
      </c>
      <c r="J228" t="s">
        <v>753</v>
      </c>
      <c r="K228" t="s">
        <v>241</v>
      </c>
      <c r="L228" t="s">
        <v>171</v>
      </c>
      <c r="M228" t="s">
        <v>777</v>
      </c>
      <c r="N228" t="s">
        <v>744</v>
      </c>
      <c r="P228" s="193" t="str">
        <f>IF(OR(AND(A228&lt;&gt;"",COUNTIF(Bugs!B:B,A228)&gt;0),AND(B228&lt;&gt;"",COUNTIF(Bugs!A:A,B228)&gt;0)),"Y","")</f>
        <v/>
      </c>
      <c r="Q228" s="193" t="str">
        <f>IF(OR(
    AND(COUNTIF(Bugs!A:A,B228)&gt;0,ISNUMBER(SEARCH("x",INDEX(Bugs!C:C,MATCH(B228,Bugs!A:A,0))))),
    AND(COUNTIF(Bugs!B:B,B228)&gt;0,ISNUMBER(SEARCH("x",INDEX(Bugs!C:C,MATCH(B228,Bugs!B:B,0))))),
    AND(COUNTIF(Bugs!A:A,B228)&gt;0,ISNUMBER(SEARCH("x",INDEX(Bugs!D:D,MATCH(B228,Bugs!A:A,0))))),
    AND(COUNTIF(Bugs!B:B,B228)&gt;0,ISNUMBER(SEARCH("x",INDEX(Bugs!D:D,MATCH(B228,Bugs!B:B,0)))))
),"Y","")</f>
        <v/>
      </c>
      <c r="R228">
        <f ca="1">IF(OR(ISNUMBER(MATCH(L228,MasterData!$D$3:$D$18,0)),ISNUMBER(MATCH(L228,MasterData!$C$3:$C$18,0))),
    DATEDIF(E228,I228,"d"),
    DATEDIF(E228,TODAY(),"d"))</f>
        <v>0</v>
      </c>
      <c r="S228">
        <f t="shared" ca="1" si="12"/>
        <v>1</v>
      </c>
      <c r="T228">
        <f t="shared" ca="1" si="13"/>
        <v>0</v>
      </c>
      <c r="U228">
        <f t="shared" ca="1" si="14"/>
        <v>0</v>
      </c>
    </row>
    <row r="229" spans="2:21" x14ac:dyDescent="0.35">
      <c r="B229" t="s">
        <v>35</v>
      </c>
      <c r="D229" s="34" t="s">
        <v>746</v>
      </c>
      <c r="E229" s="179">
        <v>45891.829895833333</v>
      </c>
      <c r="G229" t="s">
        <v>778</v>
      </c>
      <c r="I229" s="179">
        <v>45901.364317129628</v>
      </c>
      <c r="J229" t="s">
        <v>753</v>
      </c>
      <c r="K229" t="s">
        <v>235</v>
      </c>
      <c r="L229" t="s">
        <v>171</v>
      </c>
      <c r="M229" t="s">
        <v>779</v>
      </c>
      <c r="N229" t="s">
        <v>744</v>
      </c>
      <c r="P229" s="193" t="str">
        <f>IF(OR(AND(A229&lt;&gt;"",COUNTIF(Bugs!B:B,A229)&gt;0),AND(B229&lt;&gt;"",COUNTIF(Bugs!A:A,B229)&gt;0)),"Y","")</f>
        <v>Y</v>
      </c>
      <c r="Q229" s="193" t="str">
        <f>IF(OR(
    AND(COUNTIF(Bugs!A:A,B229)&gt;0,ISNUMBER(SEARCH("x",INDEX(Bugs!C:C,MATCH(B229,Bugs!A:A,0))))),
    AND(COUNTIF(Bugs!B:B,B229)&gt;0,ISNUMBER(SEARCH("x",INDEX(Bugs!C:C,MATCH(B229,Bugs!B:B,0))))),
    AND(COUNTIF(Bugs!A:A,B229)&gt;0,ISNUMBER(SEARCH("x",INDEX(Bugs!D:D,MATCH(B229,Bugs!A:A,0))))),
    AND(COUNTIF(Bugs!B:B,B229)&gt;0,ISNUMBER(SEARCH("x",INDEX(Bugs!D:D,MATCH(B229,Bugs!B:B,0)))))
),"Y","")</f>
        <v/>
      </c>
      <c r="R229">
        <f ca="1">IF(OR(ISNUMBER(MATCH(L229,MasterData!$D$3:$D$18,0)),ISNUMBER(MATCH(L229,MasterData!$C$3:$C$18,0))),
    DATEDIF(E229,I229,"d"),
    DATEDIF(E229,TODAY(),"d"))</f>
        <v>10</v>
      </c>
      <c r="S229">
        <f t="shared" ca="1" si="12"/>
        <v>0</v>
      </c>
      <c r="T229">
        <f t="shared" ca="1" si="13"/>
        <v>1</v>
      </c>
      <c r="U229">
        <f t="shared" ca="1" si="14"/>
        <v>0</v>
      </c>
    </row>
    <row r="230" spans="2:21" x14ac:dyDescent="0.35">
      <c r="B230" t="s">
        <v>38</v>
      </c>
      <c r="D230" s="34" t="s">
        <v>746</v>
      </c>
      <c r="E230" s="179">
        <v>45891.837696759256</v>
      </c>
      <c r="G230" t="s">
        <v>778</v>
      </c>
      <c r="I230" s="179">
        <v>45939.335069444445</v>
      </c>
      <c r="J230" t="s">
        <v>753</v>
      </c>
      <c r="K230" t="s">
        <v>235</v>
      </c>
      <c r="L230" t="s">
        <v>171</v>
      </c>
      <c r="M230" t="s">
        <v>780</v>
      </c>
      <c r="N230" t="s">
        <v>744</v>
      </c>
      <c r="P230" s="193" t="str">
        <f>IF(OR(AND(A230&lt;&gt;"",COUNTIF(Bugs!B:B,A230)&gt;0),AND(B230&lt;&gt;"",COUNTIF(Bugs!A:A,B230)&gt;0)),"Y","")</f>
        <v>Y</v>
      </c>
      <c r="Q230" s="193" t="str">
        <f>IF(OR(
    AND(COUNTIF(Bugs!A:A,B230)&gt;0,ISNUMBER(SEARCH("x",INDEX(Bugs!C:C,MATCH(B230,Bugs!A:A,0))))),
    AND(COUNTIF(Bugs!B:B,B230)&gt;0,ISNUMBER(SEARCH("x",INDEX(Bugs!C:C,MATCH(B230,Bugs!B:B,0))))),
    AND(COUNTIF(Bugs!A:A,B230)&gt;0,ISNUMBER(SEARCH("x",INDEX(Bugs!D:D,MATCH(B230,Bugs!A:A,0))))),
    AND(COUNTIF(Bugs!B:B,B230)&gt;0,ISNUMBER(SEARCH("x",INDEX(Bugs!D:D,MATCH(B230,Bugs!B:B,0)))))
),"Y","")</f>
        <v/>
      </c>
      <c r="R230">
        <f ca="1">IF(OR(ISNUMBER(MATCH(L230,MasterData!$D$3:$D$18,0)),ISNUMBER(MATCH(L230,MasterData!$C$3:$C$18,0))),
    DATEDIF(E230,I230,"d"),
    DATEDIF(E230,TODAY(),"d"))</f>
        <v>48</v>
      </c>
      <c r="S230">
        <f t="shared" ca="1" si="12"/>
        <v>0</v>
      </c>
      <c r="T230">
        <f t="shared" ca="1" si="13"/>
        <v>0</v>
      </c>
      <c r="U230">
        <f t="shared" ca="1" si="14"/>
        <v>1</v>
      </c>
    </row>
    <row r="231" spans="2:21" x14ac:dyDescent="0.35">
      <c r="B231" t="s">
        <v>36</v>
      </c>
      <c r="D231" s="34" t="s">
        <v>746</v>
      </c>
      <c r="E231" s="179">
        <v>45891.859375</v>
      </c>
      <c r="G231" t="s">
        <v>778</v>
      </c>
      <c r="I231" s="179">
        <v>45945.332777777781</v>
      </c>
      <c r="J231" t="s">
        <v>753</v>
      </c>
      <c r="K231" t="s">
        <v>235</v>
      </c>
      <c r="L231" t="s">
        <v>171</v>
      </c>
      <c r="M231" t="s">
        <v>781</v>
      </c>
      <c r="N231" t="s">
        <v>744</v>
      </c>
      <c r="P231" s="193" t="str">
        <f>IF(OR(AND(A231&lt;&gt;"",COUNTIF(Bugs!B:B,A231)&gt;0),AND(B231&lt;&gt;"",COUNTIF(Bugs!A:A,B231)&gt;0)),"Y","")</f>
        <v>Y</v>
      </c>
      <c r="Q231" s="193" t="str">
        <f>IF(OR(
    AND(COUNTIF(Bugs!A:A,B231)&gt;0,ISNUMBER(SEARCH("x",INDEX(Bugs!C:C,MATCH(B231,Bugs!A:A,0))))),
    AND(COUNTIF(Bugs!B:B,B231)&gt;0,ISNUMBER(SEARCH("x",INDEX(Bugs!C:C,MATCH(B231,Bugs!B:B,0))))),
    AND(COUNTIF(Bugs!A:A,B231)&gt;0,ISNUMBER(SEARCH("x",INDEX(Bugs!D:D,MATCH(B231,Bugs!A:A,0))))),
    AND(COUNTIF(Bugs!B:B,B231)&gt;0,ISNUMBER(SEARCH("x",INDEX(Bugs!D:D,MATCH(B231,Bugs!B:B,0)))))
),"Y","")</f>
        <v>Y</v>
      </c>
      <c r="R231">
        <f ca="1">IF(OR(ISNUMBER(MATCH(L231,MasterData!$D$3:$D$18,0)),ISNUMBER(MATCH(L231,MasterData!$C$3:$C$18,0))),
    DATEDIF(E231,I231,"d"),
    DATEDIF(E231,TODAY(),"d"))</f>
        <v>54</v>
      </c>
      <c r="S231">
        <f t="shared" ca="1" si="12"/>
        <v>0</v>
      </c>
      <c r="T231">
        <f t="shared" ca="1" si="13"/>
        <v>0</v>
      </c>
      <c r="U231">
        <f t="shared" ca="1" si="14"/>
        <v>1</v>
      </c>
    </row>
    <row r="232" spans="2:21" x14ac:dyDescent="0.35">
      <c r="B232" t="s">
        <v>37</v>
      </c>
      <c r="D232" s="34" t="s">
        <v>746</v>
      </c>
      <c r="E232" s="179">
        <v>45891.867268518516</v>
      </c>
      <c r="G232" t="s">
        <v>778</v>
      </c>
      <c r="I232" s="179">
        <v>45945.332777777781</v>
      </c>
      <c r="J232" t="s">
        <v>753</v>
      </c>
      <c r="K232" t="s">
        <v>235</v>
      </c>
      <c r="L232" t="s">
        <v>171</v>
      </c>
      <c r="M232" t="s">
        <v>782</v>
      </c>
      <c r="N232" t="s">
        <v>744</v>
      </c>
      <c r="P232" s="193" t="str">
        <f>IF(OR(AND(A232&lt;&gt;"",COUNTIF(Bugs!B:B,A232)&gt;0),AND(B232&lt;&gt;"",COUNTIF(Bugs!A:A,B232)&gt;0)),"Y","")</f>
        <v>Y</v>
      </c>
      <c r="Q232" s="193" t="str">
        <f>IF(OR(
    AND(COUNTIF(Bugs!A:A,B232)&gt;0,ISNUMBER(SEARCH("x",INDEX(Bugs!C:C,MATCH(B232,Bugs!A:A,0))))),
    AND(COUNTIF(Bugs!B:B,B232)&gt;0,ISNUMBER(SEARCH("x",INDEX(Bugs!C:C,MATCH(B232,Bugs!B:B,0))))),
    AND(COUNTIF(Bugs!A:A,B232)&gt;0,ISNUMBER(SEARCH("x",INDEX(Bugs!D:D,MATCH(B232,Bugs!A:A,0))))),
    AND(COUNTIF(Bugs!B:B,B232)&gt;0,ISNUMBER(SEARCH("x",INDEX(Bugs!D:D,MATCH(B232,Bugs!B:B,0)))))
),"Y","")</f>
        <v>Y</v>
      </c>
      <c r="R232">
        <f ca="1">IF(OR(ISNUMBER(MATCH(L232,MasterData!$D$3:$D$18,0)),ISNUMBER(MATCH(L232,MasterData!$C$3:$C$18,0))),
    DATEDIF(E232,I232,"d"),
    DATEDIF(E232,TODAY(),"d"))</f>
        <v>54</v>
      </c>
      <c r="S232">
        <f t="shared" ca="1" si="12"/>
        <v>0</v>
      </c>
      <c r="T232">
        <f t="shared" ca="1" si="13"/>
        <v>0</v>
      </c>
      <c r="U232">
        <f t="shared" ca="1" si="14"/>
        <v>1</v>
      </c>
    </row>
    <row r="233" spans="2:21" x14ac:dyDescent="0.35">
      <c r="B233" t="s">
        <v>39</v>
      </c>
      <c r="D233" s="34">
        <v>3014</v>
      </c>
      <c r="E233" s="179">
        <v>45891.879328703704</v>
      </c>
      <c r="G233" t="s">
        <v>778</v>
      </c>
      <c r="I233" s="179">
        <v>45894.375335648147</v>
      </c>
      <c r="J233" t="s">
        <v>753</v>
      </c>
      <c r="K233" t="s">
        <v>235</v>
      </c>
      <c r="L233" t="s">
        <v>164</v>
      </c>
      <c r="M233" t="s">
        <v>783</v>
      </c>
      <c r="N233" t="s">
        <v>744</v>
      </c>
      <c r="P233" s="193" t="str">
        <f>IF(OR(AND(A233&lt;&gt;"",COUNTIF(Bugs!B:B,A233)&gt;0),AND(B233&lt;&gt;"",COUNTIF(Bugs!A:A,B233)&gt;0)),"Y","")</f>
        <v>Y</v>
      </c>
      <c r="Q233" s="193" t="str">
        <f>IF(OR(
    AND(COUNTIF(Bugs!A:A,B233)&gt;0,ISNUMBER(SEARCH("x",INDEX(Bugs!C:C,MATCH(B233,Bugs!A:A,0))))),
    AND(COUNTIF(Bugs!B:B,B233)&gt;0,ISNUMBER(SEARCH("x",INDEX(Bugs!C:C,MATCH(B233,Bugs!B:B,0))))),
    AND(COUNTIF(Bugs!A:A,B233)&gt;0,ISNUMBER(SEARCH("x",INDEX(Bugs!D:D,MATCH(B233,Bugs!A:A,0))))),
    AND(COUNTIF(Bugs!B:B,B233)&gt;0,ISNUMBER(SEARCH("x",INDEX(Bugs!D:D,MATCH(B233,Bugs!B:B,0)))))
),"Y","")</f>
        <v>Y</v>
      </c>
      <c r="R233">
        <f ca="1">IF(OR(ISNUMBER(MATCH(L233,MasterData!$D$3:$D$18,0)),ISNUMBER(MATCH(L233,MasterData!$C$3:$C$18,0))),
    DATEDIF(E233,I233,"d"),
    DATEDIF(E233,TODAY(),"d"))</f>
        <v>116</v>
      </c>
      <c r="S233">
        <f t="shared" ca="1" si="12"/>
        <v>0</v>
      </c>
      <c r="T233">
        <f t="shared" ca="1" si="13"/>
        <v>0</v>
      </c>
      <c r="U233">
        <f t="shared" ca="1" si="14"/>
        <v>1</v>
      </c>
    </row>
    <row r="234" spans="2:21" x14ac:dyDescent="0.35">
      <c r="B234" t="s">
        <v>40</v>
      </c>
      <c r="D234" s="34" t="s">
        <v>746</v>
      </c>
      <c r="E234" s="179">
        <v>45894.349247685182</v>
      </c>
      <c r="G234" t="s">
        <v>738</v>
      </c>
      <c r="I234" s="1">
        <v>45938</v>
      </c>
      <c r="J234" t="s">
        <v>747</v>
      </c>
      <c r="K234" t="s">
        <v>235</v>
      </c>
      <c r="L234" t="s">
        <v>171</v>
      </c>
      <c r="M234" t="s">
        <v>784</v>
      </c>
      <c r="N234" t="s">
        <v>744</v>
      </c>
      <c r="P234" s="193" t="str">
        <f>IF(OR(AND(A234&lt;&gt;"",COUNTIF(Bugs!B:B,A234)&gt;0),AND(B234&lt;&gt;"",COUNTIF(Bugs!A:A,B234)&gt;0)),"Y","")</f>
        <v>Y</v>
      </c>
      <c r="Q234" s="193" t="str">
        <f>IF(OR(
    AND(COUNTIF(Bugs!A:A,B234)&gt;0,ISNUMBER(SEARCH("x",INDEX(Bugs!C:C,MATCH(B234,Bugs!A:A,0))))),
    AND(COUNTIF(Bugs!B:B,B234)&gt;0,ISNUMBER(SEARCH("x",INDEX(Bugs!C:C,MATCH(B234,Bugs!B:B,0))))),
    AND(COUNTIF(Bugs!A:A,B234)&gt;0,ISNUMBER(SEARCH("x",INDEX(Bugs!D:D,MATCH(B234,Bugs!A:A,0))))),
    AND(COUNTIF(Bugs!B:B,B234)&gt;0,ISNUMBER(SEARCH("x",INDEX(Bugs!D:D,MATCH(B234,Bugs!B:B,0)))))
),"Y","")</f>
        <v/>
      </c>
      <c r="R234">
        <f ca="1">IF(OR(ISNUMBER(MATCH(L234,MasterData!$D$3:$D$18,0)),ISNUMBER(MATCH(L234,MasterData!$C$3:$C$18,0))),
    DATEDIF(E234,I234,"d"),
    DATEDIF(E234,TODAY(),"d"))</f>
        <v>44</v>
      </c>
      <c r="S234">
        <f t="shared" ca="1" si="12"/>
        <v>0</v>
      </c>
      <c r="T234">
        <f t="shared" ca="1" si="13"/>
        <v>0</v>
      </c>
      <c r="U234">
        <f t="shared" ca="1" si="14"/>
        <v>1</v>
      </c>
    </row>
    <row r="235" spans="2:21" x14ac:dyDescent="0.35">
      <c r="B235" t="s">
        <v>785</v>
      </c>
      <c r="D235" s="34">
        <v>3009</v>
      </c>
      <c r="E235" s="179">
        <v>45894.382754629631</v>
      </c>
      <c r="G235" t="s">
        <v>786</v>
      </c>
      <c r="I235" s="179">
        <v>45897.4924537037</v>
      </c>
      <c r="J235" t="s">
        <v>753</v>
      </c>
      <c r="K235" t="s">
        <v>235</v>
      </c>
      <c r="L235" t="s">
        <v>171</v>
      </c>
      <c r="M235" t="s">
        <v>787</v>
      </c>
      <c r="N235" t="s">
        <v>744</v>
      </c>
      <c r="P235" s="193" t="str">
        <f>IF(OR(AND(A235&lt;&gt;"",COUNTIF(Bugs!B:B,A235)&gt;0),AND(B235&lt;&gt;"",COUNTIF(Bugs!A:A,B235)&gt;0)),"Y","")</f>
        <v/>
      </c>
      <c r="Q235" s="193" t="str">
        <f>IF(OR(
    AND(COUNTIF(Bugs!A:A,B235)&gt;0,ISNUMBER(SEARCH("x",INDEX(Bugs!C:C,MATCH(B235,Bugs!A:A,0))))),
    AND(COUNTIF(Bugs!B:B,B235)&gt;0,ISNUMBER(SEARCH("x",INDEX(Bugs!C:C,MATCH(B235,Bugs!B:B,0))))),
    AND(COUNTIF(Bugs!A:A,B235)&gt;0,ISNUMBER(SEARCH("x",INDEX(Bugs!D:D,MATCH(B235,Bugs!A:A,0))))),
    AND(COUNTIF(Bugs!B:B,B235)&gt;0,ISNUMBER(SEARCH("x",INDEX(Bugs!D:D,MATCH(B235,Bugs!B:B,0)))))
),"Y","")</f>
        <v/>
      </c>
      <c r="R235">
        <f ca="1">IF(OR(ISNUMBER(MATCH(L235,MasterData!$D$3:$D$18,0)),ISNUMBER(MATCH(L235,MasterData!$C$3:$C$18,0))),
    DATEDIF(E235,I235,"d"),
    DATEDIF(E235,TODAY(),"d"))</f>
        <v>3</v>
      </c>
      <c r="S235">
        <f t="shared" ca="1" si="12"/>
        <v>1</v>
      </c>
      <c r="T235">
        <f t="shared" ca="1" si="13"/>
        <v>0</v>
      </c>
      <c r="U235">
        <f t="shared" ca="1" si="14"/>
        <v>0</v>
      </c>
    </row>
    <row r="236" spans="2:21" x14ac:dyDescent="0.35">
      <c r="B236" t="s">
        <v>42</v>
      </c>
      <c r="D236" s="34">
        <v>3009</v>
      </c>
      <c r="E236" s="179">
        <v>45894.397002314814</v>
      </c>
      <c r="G236" t="s">
        <v>786</v>
      </c>
      <c r="I236" s="179">
        <v>45895.396203703705</v>
      </c>
      <c r="J236" t="s">
        <v>753</v>
      </c>
      <c r="K236" t="s">
        <v>235</v>
      </c>
      <c r="L236" t="s">
        <v>171</v>
      </c>
      <c r="M236" t="s">
        <v>788</v>
      </c>
      <c r="N236" t="s">
        <v>744</v>
      </c>
      <c r="P236" s="193" t="str">
        <f>IF(OR(AND(A236&lt;&gt;"",COUNTIF(Bugs!B:B,A236)&gt;0),AND(B236&lt;&gt;"",COUNTIF(Bugs!A:A,B236)&gt;0)),"Y","")</f>
        <v>Y</v>
      </c>
      <c r="Q236" s="193" t="str">
        <f>IF(OR(
    AND(COUNTIF(Bugs!A:A,B236)&gt;0,ISNUMBER(SEARCH("x",INDEX(Bugs!C:C,MATCH(B236,Bugs!A:A,0))))),
    AND(COUNTIF(Bugs!B:B,B236)&gt;0,ISNUMBER(SEARCH("x",INDEX(Bugs!C:C,MATCH(B236,Bugs!B:B,0))))),
    AND(COUNTIF(Bugs!A:A,B236)&gt;0,ISNUMBER(SEARCH("x",INDEX(Bugs!D:D,MATCH(B236,Bugs!A:A,0))))),
    AND(COUNTIF(Bugs!B:B,B236)&gt;0,ISNUMBER(SEARCH("x",INDEX(Bugs!D:D,MATCH(B236,Bugs!B:B,0)))))
),"Y","")</f>
        <v>Y</v>
      </c>
      <c r="R236">
        <f ca="1">IF(OR(ISNUMBER(MATCH(L236,MasterData!$D$3:$D$18,0)),ISNUMBER(MATCH(L236,MasterData!$C$3:$C$18,0))),
    DATEDIF(E236,I236,"d"),
    DATEDIF(E236,TODAY(),"d"))</f>
        <v>1</v>
      </c>
      <c r="S236">
        <f t="shared" ca="1" si="12"/>
        <v>1</v>
      </c>
      <c r="T236">
        <f t="shared" ca="1" si="13"/>
        <v>0</v>
      </c>
      <c r="U236">
        <f t="shared" ca="1" si="14"/>
        <v>0</v>
      </c>
    </row>
    <row r="237" spans="2:21" x14ac:dyDescent="0.35">
      <c r="B237" t="s">
        <v>789</v>
      </c>
      <c r="D237" s="34" t="s">
        <v>480</v>
      </c>
      <c r="E237" s="179">
        <v>45895.431354166663</v>
      </c>
      <c r="G237" t="s">
        <v>652</v>
      </c>
      <c r="I237" s="179">
        <v>45897.504745370374</v>
      </c>
      <c r="J237" t="s">
        <v>753</v>
      </c>
      <c r="K237" t="s">
        <v>241</v>
      </c>
      <c r="L237" t="s">
        <v>171</v>
      </c>
      <c r="M237" t="s">
        <v>790</v>
      </c>
      <c r="N237" t="s">
        <v>744</v>
      </c>
      <c r="P237" s="193" t="str">
        <f>IF(OR(AND(A237&lt;&gt;"",COUNTIF(Bugs!B:B,A237)&gt;0),AND(B237&lt;&gt;"",COUNTIF(Bugs!A:A,B237)&gt;0)),"Y","")</f>
        <v/>
      </c>
      <c r="Q237" s="193" t="str">
        <f>IF(OR(
    AND(COUNTIF(Bugs!A:A,B237)&gt;0,ISNUMBER(SEARCH("x",INDEX(Bugs!C:C,MATCH(B237,Bugs!A:A,0))))),
    AND(COUNTIF(Bugs!B:B,B237)&gt;0,ISNUMBER(SEARCH("x",INDEX(Bugs!C:C,MATCH(B237,Bugs!B:B,0))))),
    AND(COUNTIF(Bugs!A:A,B237)&gt;0,ISNUMBER(SEARCH("x",INDEX(Bugs!D:D,MATCH(B237,Bugs!A:A,0))))),
    AND(COUNTIF(Bugs!B:B,B237)&gt;0,ISNUMBER(SEARCH("x",INDEX(Bugs!D:D,MATCH(B237,Bugs!B:B,0)))))
),"Y","")</f>
        <v/>
      </c>
      <c r="R237">
        <f ca="1">IF(OR(ISNUMBER(MATCH(L237,MasterData!$D$3:$D$18,0)),ISNUMBER(MATCH(L237,MasterData!$C$3:$C$18,0))),
    DATEDIF(E237,I237,"d"),
    DATEDIF(E237,TODAY(),"d"))</f>
        <v>2</v>
      </c>
      <c r="S237">
        <f t="shared" ca="1" si="12"/>
        <v>1</v>
      </c>
      <c r="T237">
        <f t="shared" ca="1" si="13"/>
        <v>0</v>
      </c>
      <c r="U237">
        <f t="shared" ca="1" si="14"/>
        <v>0</v>
      </c>
    </row>
    <row r="238" spans="2:21" x14ac:dyDescent="0.35">
      <c r="B238" t="s">
        <v>791</v>
      </c>
      <c r="D238" s="34" t="s">
        <v>746</v>
      </c>
      <c r="E238" s="179">
        <v>45896.384687500002</v>
      </c>
      <c r="G238" t="s">
        <v>738</v>
      </c>
      <c r="I238" s="179">
        <v>45896.40148148148</v>
      </c>
      <c r="J238" t="s">
        <v>747</v>
      </c>
      <c r="K238" t="s">
        <v>235</v>
      </c>
      <c r="L238" t="s">
        <v>164</v>
      </c>
      <c r="M238" t="s">
        <v>792</v>
      </c>
      <c r="N238" t="s">
        <v>744</v>
      </c>
      <c r="P238" s="193" t="str">
        <f>IF(OR(AND(A238&lt;&gt;"",COUNTIF(Bugs!B:B,A238)&gt;0),AND(B238&lt;&gt;"",COUNTIF(Bugs!A:A,B238)&gt;0)),"Y","")</f>
        <v/>
      </c>
      <c r="Q238" s="193" t="str">
        <f>IF(OR(
    AND(COUNTIF(Bugs!A:A,B238)&gt;0,ISNUMBER(SEARCH("x",INDEX(Bugs!C:C,MATCH(B238,Bugs!A:A,0))))),
    AND(COUNTIF(Bugs!B:B,B238)&gt;0,ISNUMBER(SEARCH("x",INDEX(Bugs!C:C,MATCH(B238,Bugs!B:B,0))))),
    AND(COUNTIF(Bugs!A:A,B238)&gt;0,ISNUMBER(SEARCH("x",INDEX(Bugs!D:D,MATCH(B238,Bugs!A:A,0))))),
    AND(COUNTIF(Bugs!B:B,B238)&gt;0,ISNUMBER(SEARCH("x",INDEX(Bugs!D:D,MATCH(B238,Bugs!B:B,0)))))
),"Y","")</f>
        <v/>
      </c>
      <c r="R238">
        <f ca="1">IF(OR(ISNUMBER(MATCH(L238,MasterData!$D$3:$D$18,0)),ISNUMBER(MATCH(L238,MasterData!$C$3:$C$18,0))),
    DATEDIF(E238,I238,"d"),
    DATEDIF(E238,TODAY(),"d"))</f>
        <v>111</v>
      </c>
      <c r="S238">
        <f t="shared" ca="1" si="12"/>
        <v>0</v>
      </c>
      <c r="T238">
        <f t="shared" ca="1" si="13"/>
        <v>0</v>
      </c>
      <c r="U238">
        <f t="shared" ca="1" si="14"/>
        <v>1</v>
      </c>
    </row>
    <row r="239" spans="2:21" x14ac:dyDescent="0.35">
      <c r="B239" t="s">
        <v>43</v>
      </c>
      <c r="D239" s="34">
        <v>3014</v>
      </c>
      <c r="E239" s="179">
        <v>45896.644363425927</v>
      </c>
      <c r="G239" t="s">
        <v>652</v>
      </c>
      <c r="I239" s="179">
        <v>45939.497881944444</v>
      </c>
      <c r="J239" t="s">
        <v>753</v>
      </c>
      <c r="K239" t="s">
        <v>241</v>
      </c>
      <c r="L239" t="s">
        <v>171</v>
      </c>
      <c r="M239" t="s">
        <v>793</v>
      </c>
      <c r="N239" t="s">
        <v>744</v>
      </c>
      <c r="P239" s="193" t="str">
        <f>IF(OR(AND(A239&lt;&gt;"",COUNTIF(Bugs!B:B,A239)&gt;0),AND(B239&lt;&gt;"",COUNTIF(Bugs!A:A,B239)&gt;0)),"Y","")</f>
        <v>Y</v>
      </c>
      <c r="Q239" s="193" t="str">
        <f>IF(OR(
    AND(COUNTIF(Bugs!A:A,B239)&gt;0,ISNUMBER(SEARCH("x",INDEX(Bugs!C:C,MATCH(B239,Bugs!A:A,0))))),
    AND(COUNTIF(Bugs!B:B,B239)&gt;0,ISNUMBER(SEARCH("x",INDEX(Bugs!C:C,MATCH(B239,Bugs!B:B,0))))),
    AND(COUNTIF(Bugs!A:A,B239)&gt;0,ISNUMBER(SEARCH("x",INDEX(Bugs!D:D,MATCH(B239,Bugs!A:A,0))))),
    AND(COUNTIF(Bugs!B:B,B239)&gt;0,ISNUMBER(SEARCH("x",INDEX(Bugs!D:D,MATCH(B239,Bugs!B:B,0)))))
),"Y","")</f>
        <v/>
      </c>
      <c r="R239">
        <f ca="1">IF(OR(ISNUMBER(MATCH(L239,MasterData!$D$3:$D$18,0)),ISNUMBER(MATCH(L239,MasterData!$C$3:$C$18,0))),
    DATEDIF(E239,I239,"d"),
    DATEDIF(E239,TODAY(),"d"))</f>
        <v>43</v>
      </c>
      <c r="S239">
        <f t="shared" ca="1" si="12"/>
        <v>0</v>
      </c>
      <c r="T239">
        <f t="shared" ca="1" si="13"/>
        <v>0</v>
      </c>
      <c r="U239">
        <f t="shared" ca="1" si="14"/>
        <v>1</v>
      </c>
    </row>
    <row r="240" spans="2:21" x14ac:dyDescent="0.35">
      <c r="B240" t="s">
        <v>794</v>
      </c>
      <c r="D240" s="34">
        <v>3011</v>
      </c>
      <c r="E240" s="179">
        <v>45896.646574074075</v>
      </c>
      <c r="G240" t="s">
        <v>795</v>
      </c>
      <c r="I240" s="179">
        <v>45903</v>
      </c>
      <c r="J240" t="s">
        <v>753</v>
      </c>
      <c r="K240" t="s">
        <v>241</v>
      </c>
      <c r="L240" t="s">
        <v>171</v>
      </c>
      <c r="M240" t="s">
        <v>796</v>
      </c>
      <c r="N240" t="s">
        <v>744</v>
      </c>
      <c r="P240" s="193" t="str">
        <f>IF(OR(AND(A240&lt;&gt;"",COUNTIF(Bugs!B:B,A240)&gt;0),AND(B240&lt;&gt;"",COUNTIF(Bugs!A:A,B240)&gt;0)),"Y","")</f>
        <v/>
      </c>
      <c r="Q240" s="193" t="str">
        <f>IF(OR(
    AND(COUNTIF(Bugs!A:A,B240)&gt;0,ISNUMBER(SEARCH("x",INDEX(Bugs!C:C,MATCH(B240,Bugs!A:A,0))))),
    AND(COUNTIF(Bugs!B:B,B240)&gt;0,ISNUMBER(SEARCH("x",INDEX(Bugs!C:C,MATCH(B240,Bugs!B:B,0))))),
    AND(COUNTIF(Bugs!A:A,B240)&gt;0,ISNUMBER(SEARCH("x",INDEX(Bugs!D:D,MATCH(B240,Bugs!A:A,0))))),
    AND(COUNTIF(Bugs!B:B,B240)&gt;0,ISNUMBER(SEARCH("x",INDEX(Bugs!D:D,MATCH(B240,Bugs!B:B,0)))))
),"Y","")</f>
        <v/>
      </c>
      <c r="R240">
        <f ca="1">IF(OR(ISNUMBER(MATCH(L240,MasterData!$D$3:$D$18,0)),ISNUMBER(MATCH(L240,MasterData!$C$3:$C$18,0))),
    DATEDIF(E240,I240,"d"),
    DATEDIF(E240,TODAY(),"d"))</f>
        <v>7</v>
      </c>
      <c r="S240">
        <f t="shared" ca="1" si="12"/>
        <v>1</v>
      </c>
      <c r="T240">
        <f t="shared" ca="1" si="13"/>
        <v>0</v>
      </c>
      <c r="U240">
        <f t="shared" ca="1" si="14"/>
        <v>0</v>
      </c>
    </row>
    <row r="241" spans="2:21" x14ac:dyDescent="0.35">
      <c r="B241" t="s">
        <v>800</v>
      </c>
      <c r="D241" s="34" t="s">
        <v>254</v>
      </c>
      <c r="E241" s="179">
        <v>45898</v>
      </c>
      <c r="G241" t="s">
        <v>801</v>
      </c>
      <c r="I241" s="179">
        <v>45904</v>
      </c>
      <c r="K241" t="s">
        <v>235</v>
      </c>
      <c r="L241" t="s">
        <v>171</v>
      </c>
      <c r="M241" t="s">
        <v>802</v>
      </c>
      <c r="N241" t="s">
        <v>237</v>
      </c>
      <c r="P241" s="193" t="str">
        <f>IF(OR(AND(A241&lt;&gt;"",COUNTIF(Bugs!B:B,A241)&gt;0),AND(B241&lt;&gt;"",COUNTIF(Bugs!A:A,B241)&gt;0)),"Y","")</f>
        <v/>
      </c>
      <c r="Q241" s="193" t="str">
        <f>IF(OR(
    AND(COUNTIF(Bugs!A:A,B241)&gt;0,ISNUMBER(SEARCH("x",INDEX(Bugs!C:C,MATCH(B241,Bugs!A:A,0))))),
    AND(COUNTIF(Bugs!B:B,B241)&gt;0,ISNUMBER(SEARCH("x",INDEX(Bugs!C:C,MATCH(B241,Bugs!B:B,0))))),
    AND(COUNTIF(Bugs!A:A,B241)&gt;0,ISNUMBER(SEARCH("x",INDEX(Bugs!D:D,MATCH(B241,Bugs!A:A,0))))),
    AND(COUNTIF(Bugs!B:B,B241)&gt;0,ISNUMBER(SEARCH("x",INDEX(Bugs!D:D,MATCH(B241,Bugs!B:B,0)))))
),"Y","")</f>
        <v/>
      </c>
      <c r="R241">
        <f ca="1">IF(OR(ISNUMBER(MATCH(L241,MasterData!$D$3:$D$18,0)),ISNUMBER(MATCH(L241,MasterData!$C$3:$C$18,0))),
    DATEDIF(E241,I241,"d"),
    DATEDIF(E241,TODAY(),"d"))</f>
        <v>6</v>
      </c>
      <c r="S241">
        <f t="shared" ca="1" si="12"/>
        <v>1</v>
      </c>
      <c r="T241">
        <f t="shared" ca="1" si="13"/>
        <v>0</v>
      </c>
      <c r="U241">
        <f t="shared" ca="1" si="14"/>
        <v>0</v>
      </c>
    </row>
    <row r="242" spans="2:21" x14ac:dyDescent="0.35">
      <c r="B242" t="s">
        <v>803</v>
      </c>
      <c r="D242" s="34">
        <v>3014</v>
      </c>
      <c r="E242" s="179">
        <v>45833</v>
      </c>
      <c r="G242" t="s">
        <v>804</v>
      </c>
      <c r="I242" s="179">
        <v>45938</v>
      </c>
      <c r="K242" t="s">
        <v>241</v>
      </c>
      <c r="L242" t="s">
        <v>171</v>
      </c>
      <c r="M242" t="s">
        <v>805</v>
      </c>
      <c r="N242" t="s">
        <v>237</v>
      </c>
      <c r="P242" s="193" t="str">
        <f>IF(OR(AND(A242&lt;&gt;"",COUNTIF(Bugs!B:B,A242)&gt;0),AND(B242&lt;&gt;"",COUNTIF(Bugs!A:A,B242)&gt;0)),"Y","")</f>
        <v/>
      </c>
      <c r="Q242" s="193" t="str">
        <f>IF(OR(
    AND(COUNTIF(Bugs!A:A,B242)&gt;0,ISNUMBER(SEARCH("x",INDEX(Bugs!C:C,MATCH(B242,Bugs!A:A,0))))),
    AND(COUNTIF(Bugs!B:B,B242)&gt;0,ISNUMBER(SEARCH("x",INDEX(Bugs!C:C,MATCH(B242,Bugs!B:B,0))))),
    AND(COUNTIF(Bugs!A:A,B242)&gt;0,ISNUMBER(SEARCH("x",INDEX(Bugs!D:D,MATCH(B242,Bugs!A:A,0))))),
    AND(COUNTIF(Bugs!B:B,B242)&gt;0,ISNUMBER(SEARCH("x",INDEX(Bugs!D:D,MATCH(B242,Bugs!B:B,0)))))
),"Y","")</f>
        <v/>
      </c>
      <c r="R242">
        <f ca="1">IF(OR(ISNUMBER(MATCH(L242,MasterData!$D$3:$D$18,0)),ISNUMBER(MATCH(L242,MasterData!$C$3:$C$18,0))),
    DATEDIF(E242,I242,"d"),
    DATEDIF(E242,TODAY(),"d"))</f>
        <v>105</v>
      </c>
      <c r="S242">
        <f t="shared" ca="1" si="12"/>
        <v>0</v>
      </c>
      <c r="T242">
        <f t="shared" ca="1" si="13"/>
        <v>0</v>
      </c>
      <c r="U242">
        <f t="shared" ca="1" si="14"/>
        <v>1</v>
      </c>
    </row>
    <row r="243" spans="2:21" x14ac:dyDescent="0.35">
      <c r="B243" t="s">
        <v>44</v>
      </c>
      <c r="D243" s="34" t="s">
        <v>746</v>
      </c>
      <c r="E243" s="179">
        <v>45901</v>
      </c>
      <c r="G243" t="s">
        <v>806</v>
      </c>
      <c r="I243" s="179">
        <v>45927</v>
      </c>
      <c r="K243" t="s">
        <v>241</v>
      </c>
      <c r="L243" t="s">
        <v>171</v>
      </c>
      <c r="M243" t="s">
        <v>807</v>
      </c>
      <c r="N243" t="s">
        <v>237</v>
      </c>
      <c r="P243" s="193" t="str">
        <f>IF(OR(AND(A243&lt;&gt;"",COUNTIF(Bugs!B:B,A243)&gt;0),AND(B243&lt;&gt;"",COUNTIF(Bugs!A:A,B243)&gt;0)),"Y","")</f>
        <v>Y</v>
      </c>
      <c r="Q243" s="193" t="str">
        <f>IF(OR(
    AND(COUNTIF(Bugs!A:A,B243)&gt;0,ISNUMBER(SEARCH("x",INDEX(Bugs!C:C,MATCH(B243,Bugs!A:A,0))))),
    AND(COUNTIF(Bugs!B:B,B243)&gt;0,ISNUMBER(SEARCH("x",INDEX(Bugs!C:C,MATCH(B243,Bugs!B:B,0))))),
    AND(COUNTIF(Bugs!A:A,B243)&gt;0,ISNUMBER(SEARCH("x",INDEX(Bugs!D:D,MATCH(B243,Bugs!A:A,0))))),
    AND(COUNTIF(Bugs!B:B,B243)&gt;0,ISNUMBER(SEARCH("x",INDEX(Bugs!D:D,MATCH(B243,Bugs!B:B,0)))))
),"Y","")</f>
        <v/>
      </c>
      <c r="R243">
        <f ca="1">IF(OR(ISNUMBER(MATCH(L243,MasterData!$D$3:$D$18,0)),ISNUMBER(MATCH(L243,MasterData!$C$3:$C$18,0))),
    DATEDIF(E243,I243,"d"),
    DATEDIF(E243,TODAY(),"d"))</f>
        <v>26</v>
      </c>
      <c r="S243">
        <f t="shared" ca="1" si="12"/>
        <v>0</v>
      </c>
      <c r="T243">
        <f t="shared" ca="1" si="13"/>
        <v>1</v>
      </c>
      <c r="U243">
        <f t="shared" ca="1" si="14"/>
        <v>0</v>
      </c>
    </row>
    <row r="244" spans="2:21" x14ac:dyDescent="0.35">
      <c r="B244" t="s">
        <v>808</v>
      </c>
      <c r="D244" s="34" t="s">
        <v>480</v>
      </c>
      <c r="E244" s="179">
        <v>45901</v>
      </c>
      <c r="G244" t="s">
        <v>733</v>
      </c>
      <c r="I244" s="179">
        <v>45910</v>
      </c>
      <c r="K244" t="s">
        <v>235</v>
      </c>
      <c r="L244" t="s">
        <v>171</v>
      </c>
      <c r="M244" t="s">
        <v>809</v>
      </c>
      <c r="N244" t="s">
        <v>237</v>
      </c>
      <c r="P244" s="193" t="str">
        <f>IF(OR(AND(A244&lt;&gt;"",COUNTIF(Bugs!B:B,A244)&gt;0),AND(B244&lt;&gt;"",COUNTIF(Bugs!A:A,B244)&gt;0)),"Y","")</f>
        <v/>
      </c>
      <c r="Q244" s="193" t="str">
        <f>IF(OR(
    AND(COUNTIF(Bugs!A:A,B244)&gt;0,ISNUMBER(SEARCH("x",INDEX(Bugs!C:C,MATCH(B244,Bugs!A:A,0))))),
    AND(COUNTIF(Bugs!B:B,B244)&gt;0,ISNUMBER(SEARCH("x",INDEX(Bugs!C:C,MATCH(B244,Bugs!B:B,0))))),
    AND(COUNTIF(Bugs!A:A,B244)&gt;0,ISNUMBER(SEARCH("x",INDEX(Bugs!D:D,MATCH(B244,Bugs!A:A,0))))),
    AND(COUNTIF(Bugs!B:B,B244)&gt;0,ISNUMBER(SEARCH("x",INDEX(Bugs!D:D,MATCH(B244,Bugs!B:B,0)))))
),"Y","")</f>
        <v/>
      </c>
      <c r="R244">
        <f ca="1">IF(OR(ISNUMBER(MATCH(L244,MasterData!$D$3:$D$18,0)),ISNUMBER(MATCH(L244,MasterData!$C$3:$C$18,0))),
    DATEDIF(E244,I244,"d"),
    DATEDIF(E244,TODAY(),"d"))</f>
        <v>9</v>
      </c>
      <c r="S244">
        <f t="shared" ca="1" si="12"/>
        <v>0</v>
      </c>
      <c r="T244">
        <f t="shared" ca="1" si="13"/>
        <v>1</v>
      </c>
      <c r="U244">
        <f t="shared" ca="1" si="14"/>
        <v>0</v>
      </c>
    </row>
    <row r="245" spans="2:21" x14ac:dyDescent="0.35">
      <c r="B245" t="s">
        <v>810</v>
      </c>
      <c r="D245" s="34">
        <v>3014</v>
      </c>
      <c r="E245" s="179">
        <v>45901</v>
      </c>
      <c r="G245" t="s">
        <v>804</v>
      </c>
      <c r="I245" s="179">
        <v>45909</v>
      </c>
      <c r="K245" t="s">
        <v>347</v>
      </c>
      <c r="L245" t="s">
        <v>171</v>
      </c>
      <c r="M245" t="s">
        <v>811</v>
      </c>
      <c r="N245" t="s">
        <v>237</v>
      </c>
      <c r="P245" s="193" t="str">
        <f>IF(OR(AND(A245&lt;&gt;"",COUNTIF(Bugs!B:B,A245)&gt;0),AND(B245&lt;&gt;"",COUNTIF(Bugs!A:A,B245)&gt;0)),"Y","")</f>
        <v/>
      </c>
      <c r="Q245" s="193" t="str">
        <f>IF(OR(
    AND(COUNTIF(Bugs!A:A,B245)&gt;0,ISNUMBER(SEARCH("x",INDEX(Bugs!C:C,MATCH(B245,Bugs!A:A,0))))),
    AND(COUNTIF(Bugs!B:B,B245)&gt;0,ISNUMBER(SEARCH("x",INDEX(Bugs!C:C,MATCH(B245,Bugs!B:B,0))))),
    AND(COUNTIF(Bugs!A:A,B245)&gt;0,ISNUMBER(SEARCH("x",INDEX(Bugs!D:D,MATCH(B245,Bugs!A:A,0))))),
    AND(COUNTIF(Bugs!B:B,B245)&gt;0,ISNUMBER(SEARCH("x",INDEX(Bugs!D:D,MATCH(B245,Bugs!B:B,0)))))
),"Y","")</f>
        <v/>
      </c>
      <c r="R245">
        <f ca="1">IF(OR(ISNUMBER(MATCH(L245,MasterData!$D$3:$D$18,0)),ISNUMBER(MATCH(L245,MasterData!$C$3:$C$18,0))),
    DATEDIF(E245,I245,"d"),
    DATEDIF(E245,TODAY(),"d"))</f>
        <v>8</v>
      </c>
      <c r="S245">
        <f t="shared" ca="1" si="12"/>
        <v>0</v>
      </c>
      <c r="T245">
        <f t="shared" ca="1" si="13"/>
        <v>1</v>
      </c>
      <c r="U245">
        <f t="shared" ca="1" si="14"/>
        <v>0</v>
      </c>
    </row>
    <row r="246" spans="2:21" x14ac:dyDescent="0.35">
      <c r="B246" t="s">
        <v>812</v>
      </c>
      <c r="D246" s="34" t="s">
        <v>717</v>
      </c>
      <c r="E246" s="179">
        <v>45901</v>
      </c>
      <c r="G246" t="s">
        <v>813</v>
      </c>
      <c r="I246" s="179">
        <v>45910</v>
      </c>
      <c r="K246" t="s">
        <v>235</v>
      </c>
      <c r="L246" t="s">
        <v>171</v>
      </c>
      <c r="M246" t="s">
        <v>814</v>
      </c>
      <c r="N246" t="s">
        <v>237</v>
      </c>
      <c r="P246" s="193" t="str">
        <f>IF(OR(AND(A246&lt;&gt;"",COUNTIF(Bugs!B:B,A246)&gt;0),AND(B246&lt;&gt;"",COUNTIF(Bugs!A:A,B246)&gt;0)),"Y","")</f>
        <v/>
      </c>
      <c r="Q246" s="193" t="str">
        <f>IF(OR(
    AND(COUNTIF(Bugs!A:A,B246)&gt;0,ISNUMBER(SEARCH("x",INDEX(Bugs!C:C,MATCH(B246,Bugs!A:A,0))))),
    AND(COUNTIF(Bugs!B:B,B246)&gt;0,ISNUMBER(SEARCH("x",INDEX(Bugs!C:C,MATCH(B246,Bugs!B:B,0))))),
    AND(COUNTIF(Bugs!A:A,B246)&gt;0,ISNUMBER(SEARCH("x",INDEX(Bugs!D:D,MATCH(B246,Bugs!A:A,0))))),
    AND(COUNTIF(Bugs!B:B,B246)&gt;0,ISNUMBER(SEARCH("x",INDEX(Bugs!D:D,MATCH(B246,Bugs!B:B,0)))))
),"Y","")</f>
        <v/>
      </c>
      <c r="R246">
        <f ca="1">IF(OR(ISNUMBER(MATCH(L246,MasterData!$D$3:$D$18,0)),ISNUMBER(MATCH(L246,MasterData!$C$3:$C$18,0))),
    DATEDIF(E246,I246,"d"),
    DATEDIF(E246,TODAY(),"d"))</f>
        <v>9</v>
      </c>
      <c r="S246">
        <f t="shared" ca="1" si="12"/>
        <v>0</v>
      </c>
      <c r="T246">
        <f t="shared" ca="1" si="13"/>
        <v>1</v>
      </c>
      <c r="U246">
        <f t="shared" ca="1" si="14"/>
        <v>0</v>
      </c>
    </row>
    <row r="247" spans="2:21" x14ac:dyDescent="0.35">
      <c r="B247" t="s">
        <v>815</v>
      </c>
      <c r="D247" s="34">
        <v>3010</v>
      </c>
      <c r="E247" s="179">
        <v>45902</v>
      </c>
      <c r="G247" t="s">
        <v>816</v>
      </c>
      <c r="I247" s="179">
        <v>45910</v>
      </c>
      <c r="K247" t="s">
        <v>235</v>
      </c>
      <c r="L247" t="s">
        <v>171</v>
      </c>
      <c r="M247" t="s">
        <v>817</v>
      </c>
      <c r="N247" t="s">
        <v>237</v>
      </c>
      <c r="P247" s="193" t="str">
        <f>IF(OR(AND(A247&lt;&gt;"",COUNTIF(Bugs!B:B,A247)&gt;0),AND(B247&lt;&gt;"",COUNTIF(Bugs!A:A,B247)&gt;0)),"Y","")</f>
        <v/>
      </c>
      <c r="Q247" s="193" t="str">
        <f>IF(OR(
    AND(COUNTIF(Bugs!A:A,B247)&gt;0,ISNUMBER(SEARCH("x",INDEX(Bugs!C:C,MATCH(B247,Bugs!A:A,0))))),
    AND(COUNTIF(Bugs!B:B,B247)&gt;0,ISNUMBER(SEARCH("x",INDEX(Bugs!C:C,MATCH(B247,Bugs!B:B,0))))),
    AND(COUNTIF(Bugs!A:A,B247)&gt;0,ISNUMBER(SEARCH("x",INDEX(Bugs!D:D,MATCH(B247,Bugs!A:A,0))))),
    AND(COUNTIF(Bugs!B:B,B247)&gt;0,ISNUMBER(SEARCH("x",INDEX(Bugs!D:D,MATCH(B247,Bugs!B:B,0)))))
),"Y","")</f>
        <v/>
      </c>
      <c r="R247">
        <f ca="1">IF(OR(ISNUMBER(MATCH(L247,MasterData!$D$3:$D$18,0)),ISNUMBER(MATCH(L247,MasterData!$C$3:$C$18,0))),
    DATEDIF(E247,I247,"d"),
    DATEDIF(E247,TODAY(),"d"))</f>
        <v>8</v>
      </c>
      <c r="S247">
        <f t="shared" ca="1" si="12"/>
        <v>0</v>
      </c>
      <c r="T247">
        <f t="shared" ca="1" si="13"/>
        <v>1</v>
      </c>
      <c r="U247">
        <f t="shared" ca="1" si="14"/>
        <v>0</v>
      </c>
    </row>
    <row r="248" spans="2:21" x14ac:dyDescent="0.35">
      <c r="B248" t="s">
        <v>45</v>
      </c>
      <c r="D248" s="34" t="s">
        <v>746</v>
      </c>
      <c r="E248" s="179">
        <v>45902</v>
      </c>
      <c r="G248" t="s">
        <v>818</v>
      </c>
      <c r="I248" s="179">
        <v>45926</v>
      </c>
      <c r="K248" t="s">
        <v>241</v>
      </c>
      <c r="L248" t="s">
        <v>171</v>
      </c>
      <c r="M248" t="s">
        <v>819</v>
      </c>
      <c r="N248" t="s">
        <v>237</v>
      </c>
      <c r="P248" s="193" t="str">
        <f>IF(OR(AND(A248&lt;&gt;"",COUNTIF(Bugs!B:B,A248)&gt;0),AND(B248&lt;&gt;"",COUNTIF(Bugs!A:A,B248)&gt;0)),"Y","")</f>
        <v>Y</v>
      </c>
      <c r="Q248" s="193" t="str">
        <f>IF(OR(
    AND(COUNTIF(Bugs!A:A,B248)&gt;0,ISNUMBER(SEARCH("x",INDEX(Bugs!C:C,MATCH(B248,Bugs!A:A,0))))),
    AND(COUNTIF(Bugs!B:B,B248)&gt;0,ISNUMBER(SEARCH("x",INDEX(Bugs!C:C,MATCH(B248,Bugs!B:B,0))))),
    AND(COUNTIF(Bugs!A:A,B248)&gt;0,ISNUMBER(SEARCH("x",INDEX(Bugs!D:D,MATCH(B248,Bugs!A:A,0))))),
    AND(COUNTIF(Bugs!B:B,B248)&gt;0,ISNUMBER(SEARCH("x",INDEX(Bugs!D:D,MATCH(B248,Bugs!B:B,0)))))
),"Y","")</f>
        <v>Y</v>
      </c>
      <c r="R248">
        <f ca="1">IF(OR(ISNUMBER(MATCH(L248,MasterData!$D$3:$D$18,0)),ISNUMBER(MATCH(L248,MasterData!$C$3:$C$18,0))),
    DATEDIF(E248,I248,"d"),
    DATEDIF(E248,TODAY(),"d"))</f>
        <v>24</v>
      </c>
      <c r="S248">
        <f t="shared" ca="1" si="12"/>
        <v>0</v>
      </c>
      <c r="T248">
        <f t="shared" ca="1" si="13"/>
        <v>1</v>
      </c>
      <c r="U248">
        <f t="shared" ca="1" si="14"/>
        <v>0</v>
      </c>
    </row>
    <row r="249" spans="2:21" x14ac:dyDescent="0.35">
      <c r="B249" t="s">
        <v>820</v>
      </c>
      <c r="D249" s="34" t="s">
        <v>480</v>
      </c>
      <c r="E249" s="179">
        <v>45903</v>
      </c>
      <c r="G249" t="s">
        <v>821</v>
      </c>
      <c r="I249" s="179">
        <v>45911</v>
      </c>
      <c r="K249" t="s">
        <v>235</v>
      </c>
      <c r="L249" t="s">
        <v>169</v>
      </c>
      <c r="M249" t="s">
        <v>822</v>
      </c>
      <c r="N249" t="s">
        <v>237</v>
      </c>
      <c r="P249" s="193" t="str">
        <f>IF(OR(AND(A249&lt;&gt;"",COUNTIF(Bugs!B:B,A249)&gt;0),AND(B249&lt;&gt;"",COUNTIF(Bugs!A:A,B249)&gt;0)),"Y","")</f>
        <v/>
      </c>
      <c r="Q249" s="193" t="str">
        <f>IF(OR(
    AND(COUNTIF(Bugs!A:A,B249)&gt;0,ISNUMBER(SEARCH("x",INDEX(Bugs!C:C,MATCH(B249,Bugs!A:A,0))))),
    AND(COUNTIF(Bugs!B:B,B249)&gt;0,ISNUMBER(SEARCH("x",INDEX(Bugs!C:C,MATCH(B249,Bugs!B:B,0))))),
    AND(COUNTIF(Bugs!A:A,B249)&gt;0,ISNUMBER(SEARCH("x",INDEX(Bugs!D:D,MATCH(B249,Bugs!A:A,0))))),
    AND(COUNTIF(Bugs!B:B,B249)&gt;0,ISNUMBER(SEARCH("x",INDEX(Bugs!D:D,MATCH(B249,Bugs!B:B,0)))))
),"Y","")</f>
        <v/>
      </c>
      <c r="R249">
        <f ca="1">IF(OR(ISNUMBER(MATCH(L249,MasterData!$D$3:$D$18,0)),ISNUMBER(MATCH(L249,MasterData!$C$3:$C$18,0))),
    DATEDIF(E249,I249,"d"),
    DATEDIF(E249,TODAY(),"d"))</f>
        <v>104</v>
      </c>
      <c r="S249">
        <f t="shared" ca="1" si="12"/>
        <v>0</v>
      </c>
      <c r="T249">
        <f t="shared" ca="1" si="13"/>
        <v>0</v>
      </c>
      <c r="U249">
        <f t="shared" ca="1" si="14"/>
        <v>1</v>
      </c>
    </row>
    <row r="250" spans="2:21" x14ac:dyDescent="0.35">
      <c r="B250" t="s">
        <v>46</v>
      </c>
      <c r="D250" s="34">
        <v>5026</v>
      </c>
      <c r="E250" s="179">
        <v>45903</v>
      </c>
      <c r="G250" t="s">
        <v>823</v>
      </c>
      <c r="I250" s="179">
        <v>45924</v>
      </c>
      <c r="K250" t="s">
        <v>235</v>
      </c>
      <c r="L250" t="s">
        <v>171</v>
      </c>
      <c r="M250" t="s">
        <v>824</v>
      </c>
      <c r="N250" t="s">
        <v>237</v>
      </c>
      <c r="P250" s="193" t="str">
        <f>IF(OR(AND(A250&lt;&gt;"",COUNTIF(Bugs!B:B,A250)&gt;0),AND(B250&lt;&gt;"",COUNTIF(Bugs!A:A,B250)&gt;0)),"Y","")</f>
        <v>Y</v>
      </c>
      <c r="Q250" s="193" t="str">
        <f>IF(OR(
    AND(COUNTIF(Bugs!A:A,B250)&gt;0,ISNUMBER(SEARCH("x",INDEX(Bugs!C:C,MATCH(B250,Bugs!A:A,0))))),
    AND(COUNTIF(Bugs!B:B,B250)&gt;0,ISNUMBER(SEARCH("x",INDEX(Bugs!C:C,MATCH(B250,Bugs!B:B,0))))),
    AND(COUNTIF(Bugs!A:A,B250)&gt;0,ISNUMBER(SEARCH("x",INDEX(Bugs!D:D,MATCH(B250,Bugs!A:A,0))))),
    AND(COUNTIF(Bugs!B:B,B250)&gt;0,ISNUMBER(SEARCH("x",INDEX(Bugs!D:D,MATCH(B250,Bugs!B:B,0)))))
),"Y","")</f>
        <v/>
      </c>
      <c r="R250">
        <f ca="1">IF(OR(ISNUMBER(MATCH(L250,MasterData!$D$3:$D$18,0)),ISNUMBER(MATCH(L250,MasterData!$C$3:$C$18,0))),
    DATEDIF(E250,I250,"d"),
    DATEDIF(E250,TODAY(),"d"))</f>
        <v>21</v>
      </c>
      <c r="S250">
        <f t="shared" ca="1" si="12"/>
        <v>0</v>
      </c>
      <c r="T250">
        <f t="shared" ca="1" si="13"/>
        <v>1</v>
      </c>
      <c r="U250">
        <f t="shared" ca="1" si="14"/>
        <v>0</v>
      </c>
    </row>
    <row r="251" spans="2:21" x14ac:dyDescent="0.35">
      <c r="B251" t="s">
        <v>825</v>
      </c>
      <c r="D251" s="34">
        <v>3010</v>
      </c>
      <c r="E251" s="179">
        <v>45903</v>
      </c>
      <c r="G251" t="s">
        <v>826</v>
      </c>
      <c r="I251" s="179">
        <v>45916</v>
      </c>
      <c r="K251" t="s">
        <v>235</v>
      </c>
      <c r="L251" t="s">
        <v>171</v>
      </c>
      <c r="M251" t="s">
        <v>827</v>
      </c>
      <c r="N251" t="s">
        <v>237</v>
      </c>
      <c r="P251" s="193" t="str">
        <f>IF(OR(AND(A251&lt;&gt;"",COUNTIF(Bugs!B:B,A251)&gt;0),AND(B251&lt;&gt;"",COUNTIF(Bugs!A:A,B251)&gt;0)),"Y","")</f>
        <v/>
      </c>
      <c r="Q251" s="193" t="str">
        <f>IF(OR(
    AND(COUNTIF(Bugs!A:A,B251)&gt;0,ISNUMBER(SEARCH("x",INDEX(Bugs!C:C,MATCH(B251,Bugs!A:A,0))))),
    AND(COUNTIF(Bugs!B:B,B251)&gt;0,ISNUMBER(SEARCH("x",INDEX(Bugs!C:C,MATCH(B251,Bugs!B:B,0))))),
    AND(COUNTIF(Bugs!A:A,B251)&gt;0,ISNUMBER(SEARCH("x",INDEX(Bugs!D:D,MATCH(B251,Bugs!A:A,0))))),
    AND(COUNTIF(Bugs!B:B,B251)&gt;0,ISNUMBER(SEARCH("x",INDEX(Bugs!D:D,MATCH(B251,Bugs!B:B,0)))))
),"Y","")</f>
        <v/>
      </c>
      <c r="R251">
        <f ca="1">IF(OR(ISNUMBER(MATCH(L251,MasterData!$D$3:$D$18,0)),ISNUMBER(MATCH(L251,MasterData!$C$3:$C$18,0))),
    DATEDIF(E251,I251,"d"),
    DATEDIF(E251,TODAY(),"d"))</f>
        <v>13</v>
      </c>
      <c r="S251">
        <f t="shared" ca="1" si="12"/>
        <v>0</v>
      </c>
      <c r="T251">
        <f t="shared" ca="1" si="13"/>
        <v>1</v>
      </c>
      <c r="U251">
        <f t="shared" ca="1" si="14"/>
        <v>0</v>
      </c>
    </row>
    <row r="252" spans="2:21" x14ac:dyDescent="0.35">
      <c r="B252" t="s">
        <v>828</v>
      </c>
      <c r="D252" s="34" t="s">
        <v>717</v>
      </c>
      <c r="E252" s="179">
        <v>45904</v>
      </c>
      <c r="G252" t="s">
        <v>829</v>
      </c>
      <c r="I252" s="179">
        <v>45904</v>
      </c>
      <c r="K252" t="s">
        <v>235</v>
      </c>
      <c r="L252" t="s">
        <v>171</v>
      </c>
      <c r="M252" t="s">
        <v>830</v>
      </c>
      <c r="N252" t="s">
        <v>237</v>
      </c>
      <c r="P252" s="193" t="str">
        <f>IF(OR(AND(A252&lt;&gt;"",COUNTIF(Bugs!B:B,A252)&gt;0),AND(B252&lt;&gt;"",COUNTIF(Bugs!A:A,B252)&gt;0)),"Y","")</f>
        <v/>
      </c>
      <c r="Q252" s="193" t="str">
        <f>IF(OR(
    AND(COUNTIF(Bugs!A:A,B252)&gt;0,ISNUMBER(SEARCH("x",INDEX(Bugs!C:C,MATCH(B252,Bugs!A:A,0))))),
    AND(COUNTIF(Bugs!B:B,B252)&gt;0,ISNUMBER(SEARCH("x",INDEX(Bugs!C:C,MATCH(B252,Bugs!B:B,0))))),
    AND(COUNTIF(Bugs!A:A,B252)&gt;0,ISNUMBER(SEARCH("x",INDEX(Bugs!D:D,MATCH(B252,Bugs!A:A,0))))),
    AND(COUNTIF(Bugs!B:B,B252)&gt;0,ISNUMBER(SEARCH("x",INDEX(Bugs!D:D,MATCH(B252,Bugs!B:B,0)))))
),"Y","")</f>
        <v/>
      </c>
      <c r="R252">
        <f ca="1">IF(OR(ISNUMBER(MATCH(L252,MasterData!$D$3:$D$18,0)),ISNUMBER(MATCH(L252,MasterData!$C$3:$C$18,0))),
    DATEDIF(E252,I252,"d"),
    DATEDIF(E252,TODAY(),"d"))</f>
        <v>0</v>
      </c>
      <c r="S252">
        <f t="shared" ca="1" si="12"/>
        <v>1</v>
      </c>
      <c r="T252">
        <f t="shared" ca="1" si="13"/>
        <v>0</v>
      </c>
      <c r="U252">
        <f t="shared" ca="1" si="14"/>
        <v>0</v>
      </c>
    </row>
    <row r="253" spans="2:21" x14ac:dyDescent="0.35">
      <c r="B253" t="s">
        <v>831</v>
      </c>
      <c r="D253" s="34" t="s">
        <v>480</v>
      </c>
      <c r="E253" s="179">
        <v>45904</v>
      </c>
      <c r="G253" t="s">
        <v>738</v>
      </c>
      <c r="I253" s="179">
        <v>45908</v>
      </c>
      <c r="K253" t="s">
        <v>235</v>
      </c>
      <c r="L253" t="s">
        <v>171</v>
      </c>
      <c r="M253" t="s">
        <v>832</v>
      </c>
      <c r="N253" t="s">
        <v>237</v>
      </c>
      <c r="P253" s="193" t="str">
        <f>IF(OR(AND(A253&lt;&gt;"",COUNTIF(Bugs!B:B,A253)&gt;0),AND(B253&lt;&gt;"",COUNTIF(Bugs!A:A,B253)&gt;0)),"Y","")</f>
        <v/>
      </c>
      <c r="Q253" s="193" t="str">
        <f>IF(OR(
    AND(COUNTIF(Bugs!A:A,B253)&gt;0,ISNUMBER(SEARCH("x",INDEX(Bugs!C:C,MATCH(B253,Bugs!A:A,0))))),
    AND(COUNTIF(Bugs!B:B,B253)&gt;0,ISNUMBER(SEARCH("x",INDEX(Bugs!C:C,MATCH(B253,Bugs!B:B,0))))),
    AND(COUNTIF(Bugs!A:A,B253)&gt;0,ISNUMBER(SEARCH("x",INDEX(Bugs!D:D,MATCH(B253,Bugs!A:A,0))))),
    AND(COUNTIF(Bugs!B:B,B253)&gt;0,ISNUMBER(SEARCH("x",INDEX(Bugs!D:D,MATCH(B253,Bugs!B:B,0)))))
),"Y","")</f>
        <v/>
      </c>
      <c r="R253">
        <f ca="1">IF(OR(ISNUMBER(MATCH(L253,MasterData!$D$3:$D$18,0)),ISNUMBER(MATCH(L253,MasterData!$C$3:$C$18,0))),
    DATEDIF(E253,I253,"d"),
    DATEDIF(E253,TODAY(),"d"))</f>
        <v>4</v>
      </c>
      <c r="S253">
        <f t="shared" ca="1" si="12"/>
        <v>1</v>
      </c>
      <c r="T253">
        <f t="shared" ca="1" si="13"/>
        <v>0</v>
      </c>
      <c r="U253">
        <f t="shared" ca="1" si="14"/>
        <v>0</v>
      </c>
    </row>
    <row r="254" spans="2:21" x14ac:dyDescent="0.35">
      <c r="B254" t="s">
        <v>47</v>
      </c>
      <c r="D254" s="34" t="s">
        <v>746</v>
      </c>
      <c r="E254" s="179">
        <v>45904</v>
      </c>
      <c r="G254" t="s">
        <v>658</v>
      </c>
      <c r="I254" s="179">
        <v>45922</v>
      </c>
      <c r="K254" t="s">
        <v>241</v>
      </c>
      <c r="L254" t="s">
        <v>171</v>
      </c>
      <c r="M254" t="s">
        <v>833</v>
      </c>
      <c r="N254" t="s">
        <v>237</v>
      </c>
      <c r="P254" s="193" t="str">
        <f>IF(OR(AND(A254&lt;&gt;"",COUNTIF(Bugs!B:B,A254)&gt;0),AND(B254&lt;&gt;"",COUNTIF(Bugs!A:A,B254)&gt;0)),"Y","")</f>
        <v>Y</v>
      </c>
      <c r="Q254" s="193" t="str">
        <f>IF(OR(
    AND(COUNTIF(Bugs!A:A,B254)&gt;0,ISNUMBER(SEARCH("x",INDEX(Bugs!C:C,MATCH(B254,Bugs!A:A,0))))),
    AND(COUNTIF(Bugs!B:B,B254)&gt;0,ISNUMBER(SEARCH("x",INDEX(Bugs!C:C,MATCH(B254,Bugs!B:B,0))))),
    AND(COUNTIF(Bugs!A:A,B254)&gt;0,ISNUMBER(SEARCH("x",INDEX(Bugs!D:D,MATCH(B254,Bugs!A:A,0))))),
    AND(COUNTIF(Bugs!B:B,B254)&gt;0,ISNUMBER(SEARCH("x",INDEX(Bugs!D:D,MATCH(B254,Bugs!B:B,0)))))
),"Y","")</f>
        <v>Y</v>
      </c>
      <c r="R254">
        <f ca="1">IF(OR(ISNUMBER(MATCH(L254,MasterData!$D$3:$D$18,0)),ISNUMBER(MATCH(L254,MasterData!$C$3:$C$18,0))),
    DATEDIF(E254,I254,"d"),
    DATEDIF(E254,TODAY(),"d"))</f>
        <v>18</v>
      </c>
      <c r="S254">
        <f t="shared" ca="1" si="12"/>
        <v>0</v>
      </c>
      <c r="T254">
        <f t="shared" ca="1" si="13"/>
        <v>1</v>
      </c>
      <c r="U254">
        <f t="shared" ca="1" si="14"/>
        <v>0</v>
      </c>
    </row>
    <row r="255" spans="2:21" x14ac:dyDescent="0.35">
      <c r="B255" t="s">
        <v>51</v>
      </c>
      <c r="D255" s="34">
        <v>3014</v>
      </c>
      <c r="E255" s="179">
        <v>45905</v>
      </c>
      <c r="G255" t="s">
        <v>834</v>
      </c>
      <c r="I255" s="179">
        <v>45905</v>
      </c>
      <c r="K255" t="s">
        <v>241</v>
      </c>
      <c r="L255" t="s">
        <v>164</v>
      </c>
      <c r="M255" t="s">
        <v>835</v>
      </c>
      <c r="N255" t="s">
        <v>237</v>
      </c>
      <c r="P255" s="193" t="str">
        <f>IF(OR(AND(A255&lt;&gt;"",COUNTIF(Bugs!B:B,A255)&gt;0),AND(B255&lt;&gt;"",COUNTIF(Bugs!A:A,B255)&gt;0)),"Y","")</f>
        <v>Y</v>
      </c>
      <c r="Q255" s="193" t="str">
        <f>IF(OR(
    AND(COUNTIF(Bugs!A:A,B255)&gt;0,ISNUMBER(SEARCH("x",INDEX(Bugs!C:C,MATCH(B255,Bugs!A:A,0))))),
    AND(COUNTIF(Bugs!B:B,B255)&gt;0,ISNUMBER(SEARCH("x",INDEX(Bugs!C:C,MATCH(B255,Bugs!B:B,0))))),
    AND(COUNTIF(Bugs!A:A,B255)&gt;0,ISNUMBER(SEARCH("x",INDEX(Bugs!D:D,MATCH(B255,Bugs!A:A,0))))),
    AND(COUNTIF(Bugs!B:B,B255)&gt;0,ISNUMBER(SEARCH("x",INDEX(Bugs!D:D,MATCH(B255,Bugs!B:B,0)))))
),"Y","")</f>
        <v>Y</v>
      </c>
      <c r="R255">
        <f ca="1">IF(OR(ISNUMBER(MATCH(L255,MasterData!$D$3:$D$18,0)),ISNUMBER(MATCH(L255,MasterData!$C$3:$C$18,0))),
    DATEDIF(E255,I255,"d"),
    DATEDIF(E255,TODAY(),"d"))</f>
        <v>102</v>
      </c>
      <c r="S255">
        <f t="shared" ca="1" si="12"/>
        <v>0</v>
      </c>
      <c r="T255">
        <f t="shared" ca="1" si="13"/>
        <v>0</v>
      </c>
      <c r="U255">
        <f t="shared" ca="1" si="14"/>
        <v>1</v>
      </c>
    </row>
    <row r="256" spans="2:21" x14ac:dyDescent="0.35">
      <c r="B256" t="s">
        <v>836</v>
      </c>
      <c r="D256" s="34" t="s">
        <v>717</v>
      </c>
      <c r="E256" s="179">
        <v>45909</v>
      </c>
      <c r="G256" t="s">
        <v>837</v>
      </c>
      <c r="I256" s="179">
        <v>45919</v>
      </c>
      <c r="K256" t="s">
        <v>241</v>
      </c>
      <c r="L256" t="s">
        <v>171</v>
      </c>
      <c r="M256" t="s">
        <v>838</v>
      </c>
      <c r="N256" t="s">
        <v>237</v>
      </c>
      <c r="P256" s="193" t="str">
        <f>IF(OR(AND(A256&lt;&gt;"",COUNTIF(Bugs!B:B,A256)&gt;0),AND(B256&lt;&gt;"",COUNTIF(Bugs!A:A,B256)&gt;0)),"Y","")</f>
        <v/>
      </c>
      <c r="Q256" s="193" t="str">
        <f>IF(OR(
    AND(COUNTIF(Bugs!A:A,B256)&gt;0,ISNUMBER(SEARCH("x",INDEX(Bugs!C:C,MATCH(B256,Bugs!A:A,0))))),
    AND(COUNTIF(Bugs!B:B,B256)&gt;0,ISNUMBER(SEARCH("x",INDEX(Bugs!C:C,MATCH(B256,Bugs!B:B,0))))),
    AND(COUNTIF(Bugs!A:A,B256)&gt;0,ISNUMBER(SEARCH("x",INDEX(Bugs!D:D,MATCH(B256,Bugs!A:A,0))))),
    AND(COUNTIF(Bugs!B:B,B256)&gt;0,ISNUMBER(SEARCH("x",INDEX(Bugs!D:D,MATCH(B256,Bugs!B:B,0)))))
),"Y","")</f>
        <v/>
      </c>
      <c r="R256">
        <f ca="1">IF(OR(ISNUMBER(MATCH(L256,MasterData!$D$3:$D$18,0)),ISNUMBER(MATCH(L256,MasterData!$C$3:$C$18,0))),
    DATEDIF(E256,I256,"d"),
    DATEDIF(E256,TODAY(),"d"))</f>
        <v>10</v>
      </c>
      <c r="S256">
        <f t="shared" ca="1" si="12"/>
        <v>0</v>
      </c>
      <c r="T256">
        <f t="shared" ca="1" si="13"/>
        <v>1</v>
      </c>
      <c r="U256">
        <f t="shared" ca="1" si="14"/>
        <v>0</v>
      </c>
    </row>
    <row r="257" spans="2:21" x14ac:dyDescent="0.35">
      <c r="B257" t="s">
        <v>48</v>
      </c>
      <c r="D257" s="34" t="s">
        <v>746</v>
      </c>
      <c r="E257" s="179">
        <v>45909</v>
      </c>
      <c r="G257" t="s">
        <v>839</v>
      </c>
      <c r="I257" s="179">
        <v>45909</v>
      </c>
      <c r="K257" t="s">
        <v>347</v>
      </c>
      <c r="L257" t="s">
        <v>164</v>
      </c>
      <c r="M257" t="s">
        <v>840</v>
      </c>
      <c r="N257" t="s">
        <v>237</v>
      </c>
      <c r="P257" s="193" t="str">
        <f>IF(OR(AND(A257&lt;&gt;"",COUNTIF(Bugs!B:B,A257)&gt;0),AND(B257&lt;&gt;"",COUNTIF(Bugs!A:A,B257)&gt;0)),"Y","")</f>
        <v>Y</v>
      </c>
      <c r="Q257" s="193" t="str">
        <f>IF(OR(
    AND(COUNTIF(Bugs!A:A,B257)&gt;0,ISNUMBER(SEARCH("x",INDEX(Bugs!C:C,MATCH(B257,Bugs!A:A,0))))),
    AND(COUNTIF(Bugs!B:B,B257)&gt;0,ISNUMBER(SEARCH("x",INDEX(Bugs!C:C,MATCH(B257,Bugs!B:B,0))))),
    AND(COUNTIF(Bugs!A:A,B257)&gt;0,ISNUMBER(SEARCH("x",INDEX(Bugs!D:D,MATCH(B257,Bugs!A:A,0))))),
    AND(COUNTIF(Bugs!B:B,B257)&gt;0,ISNUMBER(SEARCH("x",INDEX(Bugs!D:D,MATCH(B257,Bugs!B:B,0)))))
),"Y","")</f>
        <v/>
      </c>
      <c r="R257">
        <f ca="1">IF(OR(ISNUMBER(MATCH(L257,MasterData!$D$3:$D$18,0)),ISNUMBER(MATCH(L257,MasterData!$C$3:$C$18,0))),
    DATEDIF(E257,I257,"d"),
    DATEDIF(E257,TODAY(),"d"))</f>
        <v>98</v>
      </c>
      <c r="S257">
        <f t="shared" ca="1" si="12"/>
        <v>0</v>
      </c>
      <c r="T257">
        <f t="shared" ca="1" si="13"/>
        <v>0</v>
      </c>
      <c r="U257">
        <f t="shared" ca="1" si="14"/>
        <v>1</v>
      </c>
    </row>
    <row r="258" spans="2:21" x14ac:dyDescent="0.35">
      <c r="B258" t="s">
        <v>841</v>
      </c>
      <c r="D258" s="34" t="s">
        <v>480</v>
      </c>
      <c r="E258" s="179">
        <v>45910</v>
      </c>
      <c r="G258" t="s">
        <v>842</v>
      </c>
      <c r="I258" s="179">
        <v>45917</v>
      </c>
      <c r="K258" t="s">
        <v>235</v>
      </c>
      <c r="L258" t="s">
        <v>171</v>
      </c>
      <c r="M258" t="s">
        <v>843</v>
      </c>
      <c r="N258" t="s">
        <v>237</v>
      </c>
      <c r="P258" s="193" t="str">
        <f>IF(OR(AND(A258&lt;&gt;"",COUNTIF(Bugs!B:B,A258)&gt;0),AND(B258&lt;&gt;"",COUNTIF(Bugs!A:A,B258)&gt;0)),"Y","")</f>
        <v/>
      </c>
      <c r="Q258" s="193" t="str">
        <f>IF(OR(
    AND(COUNTIF(Bugs!A:A,B258)&gt;0,ISNUMBER(SEARCH("x",INDEX(Bugs!C:C,MATCH(B258,Bugs!A:A,0))))),
    AND(COUNTIF(Bugs!B:B,B258)&gt;0,ISNUMBER(SEARCH("x",INDEX(Bugs!C:C,MATCH(B258,Bugs!B:B,0))))),
    AND(COUNTIF(Bugs!A:A,B258)&gt;0,ISNUMBER(SEARCH("x",INDEX(Bugs!D:D,MATCH(B258,Bugs!A:A,0))))),
    AND(COUNTIF(Bugs!B:B,B258)&gt;0,ISNUMBER(SEARCH("x",INDEX(Bugs!D:D,MATCH(B258,Bugs!B:B,0)))))
),"Y","")</f>
        <v/>
      </c>
      <c r="R258">
        <f ca="1">IF(OR(ISNUMBER(MATCH(L258,MasterData!$D$3:$D$18,0)),ISNUMBER(MATCH(L258,MasterData!$C$3:$C$18,0))),
    DATEDIF(E258,I258,"d"),
    DATEDIF(E258,TODAY(),"d"))</f>
        <v>7</v>
      </c>
      <c r="S258">
        <f t="shared" ca="1" si="12"/>
        <v>1</v>
      </c>
      <c r="T258">
        <f t="shared" ca="1" si="13"/>
        <v>0</v>
      </c>
      <c r="U258">
        <f t="shared" ca="1" si="14"/>
        <v>0</v>
      </c>
    </row>
    <row r="259" spans="2:21" x14ac:dyDescent="0.35">
      <c r="B259" t="s">
        <v>844</v>
      </c>
      <c r="D259" s="34" t="s">
        <v>746</v>
      </c>
      <c r="E259" s="179">
        <v>45911</v>
      </c>
      <c r="G259" t="s">
        <v>839</v>
      </c>
      <c r="I259" s="179">
        <v>45938</v>
      </c>
      <c r="K259" t="s">
        <v>241</v>
      </c>
      <c r="L259" t="s">
        <v>171</v>
      </c>
      <c r="M259" t="s">
        <v>845</v>
      </c>
      <c r="N259" t="s">
        <v>237</v>
      </c>
      <c r="P259" s="193" t="str">
        <f>IF(OR(AND(A259&lt;&gt;"",COUNTIF(Bugs!B:B,A259)&gt;0),AND(B259&lt;&gt;"",COUNTIF(Bugs!A:A,B259)&gt;0)),"Y","")</f>
        <v/>
      </c>
      <c r="Q259" s="193" t="str">
        <f>IF(OR(
    AND(COUNTIF(Bugs!A:A,B259)&gt;0,ISNUMBER(SEARCH("x",INDEX(Bugs!C:C,MATCH(B259,Bugs!A:A,0))))),
    AND(COUNTIF(Bugs!B:B,B259)&gt;0,ISNUMBER(SEARCH("x",INDEX(Bugs!C:C,MATCH(B259,Bugs!B:B,0))))),
    AND(COUNTIF(Bugs!A:A,B259)&gt;0,ISNUMBER(SEARCH("x",INDEX(Bugs!D:D,MATCH(B259,Bugs!A:A,0))))),
    AND(COUNTIF(Bugs!B:B,B259)&gt;0,ISNUMBER(SEARCH("x",INDEX(Bugs!D:D,MATCH(B259,Bugs!B:B,0)))))
),"Y","")</f>
        <v/>
      </c>
      <c r="R259">
        <f ca="1">IF(OR(ISNUMBER(MATCH(L259,MasterData!$D$3:$D$18,0)),ISNUMBER(MATCH(L259,MasterData!$C$3:$C$18,0))),
    DATEDIF(E259,I259,"d"),
    DATEDIF(E259,TODAY(),"d"))</f>
        <v>27</v>
      </c>
      <c r="S259">
        <f t="shared" ca="1" si="12"/>
        <v>0</v>
      </c>
      <c r="T259">
        <f t="shared" ca="1" si="13"/>
        <v>1</v>
      </c>
      <c r="U259">
        <f t="shared" ca="1" si="14"/>
        <v>0</v>
      </c>
    </row>
    <row r="260" spans="2:21" x14ac:dyDescent="0.35">
      <c r="B260" t="s">
        <v>49</v>
      </c>
      <c r="D260" s="34">
        <v>3014</v>
      </c>
      <c r="E260" s="179">
        <v>45911</v>
      </c>
      <c r="G260" t="s">
        <v>846</v>
      </c>
      <c r="I260" s="179">
        <v>45924</v>
      </c>
      <c r="K260" t="s">
        <v>241</v>
      </c>
      <c r="L260" t="s">
        <v>171</v>
      </c>
      <c r="M260" t="s">
        <v>847</v>
      </c>
      <c r="N260" t="s">
        <v>237</v>
      </c>
      <c r="P260" s="193" t="str">
        <f>IF(OR(AND(A260&lt;&gt;"",COUNTIF(Bugs!B:B,A260)&gt;0),AND(B260&lt;&gt;"",COUNTIF(Bugs!A:A,B260)&gt;0)),"Y","")</f>
        <v>Y</v>
      </c>
      <c r="Q260" s="193" t="str">
        <f>IF(OR(
    AND(COUNTIF(Bugs!A:A,B260)&gt;0,ISNUMBER(SEARCH("x",INDEX(Bugs!C:C,MATCH(B260,Bugs!A:A,0))))),
    AND(COUNTIF(Bugs!B:B,B260)&gt;0,ISNUMBER(SEARCH("x",INDEX(Bugs!C:C,MATCH(B260,Bugs!B:B,0))))),
    AND(COUNTIF(Bugs!A:A,B260)&gt;0,ISNUMBER(SEARCH("x",INDEX(Bugs!D:D,MATCH(B260,Bugs!A:A,0))))),
    AND(COUNTIF(Bugs!B:B,B260)&gt;0,ISNUMBER(SEARCH("x",INDEX(Bugs!D:D,MATCH(B260,Bugs!B:B,0)))))
),"Y","")</f>
        <v>Y</v>
      </c>
      <c r="R260">
        <f ca="1">IF(OR(ISNUMBER(MATCH(L260,MasterData!$D$3:$D$18,0)),ISNUMBER(MATCH(L260,MasterData!$C$3:$C$18,0))),
    DATEDIF(E260,I260,"d"),
    DATEDIF(E260,TODAY(),"d"))</f>
        <v>13</v>
      </c>
      <c r="S260">
        <f t="shared" ca="1" si="12"/>
        <v>0</v>
      </c>
      <c r="T260">
        <f t="shared" ca="1" si="13"/>
        <v>1</v>
      </c>
      <c r="U260">
        <f t="shared" ca="1" si="14"/>
        <v>0</v>
      </c>
    </row>
    <row r="261" spans="2:21" x14ac:dyDescent="0.35">
      <c r="B261" t="s">
        <v>50</v>
      </c>
      <c r="D261" s="34" t="s">
        <v>746</v>
      </c>
      <c r="E261" s="179">
        <v>45911</v>
      </c>
      <c r="G261" t="s">
        <v>848</v>
      </c>
      <c r="I261" s="179">
        <v>45911</v>
      </c>
      <c r="K261" t="s">
        <v>235</v>
      </c>
      <c r="L261" t="s">
        <v>164</v>
      </c>
      <c r="M261" t="s">
        <v>849</v>
      </c>
      <c r="N261" t="s">
        <v>237</v>
      </c>
      <c r="P261" s="193" t="str">
        <f>IF(OR(AND(A261&lt;&gt;"",COUNTIF(Bugs!B:B,A261)&gt;0),AND(B261&lt;&gt;"",COUNTIF(Bugs!A:A,B261)&gt;0)),"Y","")</f>
        <v>Y</v>
      </c>
      <c r="Q261" s="193" t="str">
        <f>IF(OR(
    AND(COUNTIF(Bugs!A:A,B261)&gt;0,ISNUMBER(SEARCH("x",INDEX(Bugs!C:C,MATCH(B261,Bugs!A:A,0))))),
    AND(COUNTIF(Bugs!B:B,B261)&gt;0,ISNUMBER(SEARCH("x",INDEX(Bugs!C:C,MATCH(B261,Bugs!B:B,0))))),
    AND(COUNTIF(Bugs!A:A,B261)&gt;0,ISNUMBER(SEARCH("x",INDEX(Bugs!D:D,MATCH(B261,Bugs!A:A,0))))),
    AND(COUNTIF(Bugs!B:B,B261)&gt;0,ISNUMBER(SEARCH("x",INDEX(Bugs!D:D,MATCH(B261,Bugs!B:B,0)))))
),"Y","")</f>
        <v/>
      </c>
      <c r="R261">
        <f ca="1">IF(OR(ISNUMBER(MATCH(L261,MasterData!$D$3:$D$18,0)),ISNUMBER(MATCH(L261,MasterData!$C$3:$C$18,0))),
    DATEDIF(E261,I261,"d"),
    DATEDIF(E261,TODAY(),"d"))</f>
        <v>96</v>
      </c>
      <c r="S261">
        <f t="shared" ca="1" si="12"/>
        <v>0</v>
      </c>
      <c r="T261">
        <f t="shared" ca="1" si="13"/>
        <v>0</v>
      </c>
      <c r="U261">
        <f t="shared" ca="1" si="14"/>
        <v>1</v>
      </c>
    </row>
    <row r="262" spans="2:21" x14ac:dyDescent="0.35">
      <c r="B262" t="s">
        <v>850</v>
      </c>
      <c r="D262" s="34" t="s">
        <v>480</v>
      </c>
      <c r="E262" s="179">
        <v>45911</v>
      </c>
      <c r="G262" t="s">
        <v>848</v>
      </c>
      <c r="I262" s="179">
        <v>45911</v>
      </c>
      <c r="K262" t="s">
        <v>241</v>
      </c>
      <c r="L262" t="s">
        <v>171</v>
      </c>
      <c r="M262" t="s">
        <v>851</v>
      </c>
      <c r="N262" t="s">
        <v>237</v>
      </c>
      <c r="P262" s="193" t="str">
        <f>IF(OR(AND(A262&lt;&gt;"",COUNTIF(Bugs!B:B,A262)&gt;0),AND(B262&lt;&gt;"",COUNTIF(Bugs!A:A,B262)&gt;0)),"Y","")</f>
        <v/>
      </c>
      <c r="Q262" s="193" t="str">
        <f>IF(OR(
    AND(COUNTIF(Bugs!A:A,B262)&gt;0,ISNUMBER(SEARCH("x",INDEX(Bugs!C:C,MATCH(B262,Bugs!A:A,0))))),
    AND(COUNTIF(Bugs!B:B,B262)&gt;0,ISNUMBER(SEARCH("x",INDEX(Bugs!C:C,MATCH(B262,Bugs!B:B,0))))),
    AND(COUNTIF(Bugs!A:A,B262)&gt;0,ISNUMBER(SEARCH("x",INDEX(Bugs!D:D,MATCH(B262,Bugs!A:A,0))))),
    AND(COUNTIF(Bugs!B:B,B262)&gt;0,ISNUMBER(SEARCH("x",INDEX(Bugs!D:D,MATCH(B262,Bugs!B:B,0)))))
),"Y","")</f>
        <v/>
      </c>
      <c r="R262">
        <f ca="1">IF(OR(ISNUMBER(MATCH(L262,MasterData!$D$3:$D$18,0)),ISNUMBER(MATCH(L262,MasterData!$C$3:$C$18,0))),
    DATEDIF(E262,I262,"d"),
    DATEDIF(E262,TODAY(),"d"))</f>
        <v>0</v>
      </c>
      <c r="S262">
        <f t="shared" ca="1" si="12"/>
        <v>1</v>
      </c>
      <c r="T262">
        <f t="shared" ca="1" si="13"/>
        <v>0</v>
      </c>
      <c r="U262">
        <f t="shared" ca="1" si="14"/>
        <v>0</v>
      </c>
    </row>
    <row r="263" spans="2:21" x14ac:dyDescent="0.35">
      <c r="B263" t="s">
        <v>852</v>
      </c>
      <c r="D263" s="34">
        <v>3003</v>
      </c>
      <c r="E263" s="179">
        <v>45912</v>
      </c>
      <c r="G263" t="s">
        <v>853</v>
      </c>
      <c r="I263" s="179">
        <v>45917</v>
      </c>
      <c r="K263" t="s">
        <v>241</v>
      </c>
      <c r="L263" t="s">
        <v>171</v>
      </c>
      <c r="M263" t="s">
        <v>854</v>
      </c>
      <c r="N263" t="s">
        <v>237</v>
      </c>
      <c r="P263" s="193" t="str">
        <f>IF(OR(AND(A263&lt;&gt;"",COUNTIF(Bugs!B:B,A263)&gt;0),AND(B263&lt;&gt;"",COUNTIF(Bugs!A:A,B263)&gt;0)),"Y","")</f>
        <v/>
      </c>
      <c r="Q263" s="193" t="str">
        <f>IF(OR(
    AND(COUNTIF(Bugs!A:A,B263)&gt;0,ISNUMBER(SEARCH("x",INDEX(Bugs!C:C,MATCH(B263,Bugs!A:A,0))))),
    AND(COUNTIF(Bugs!B:B,B263)&gt;0,ISNUMBER(SEARCH("x",INDEX(Bugs!C:C,MATCH(B263,Bugs!B:B,0))))),
    AND(COUNTIF(Bugs!A:A,B263)&gt;0,ISNUMBER(SEARCH("x",INDEX(Bugs!D:D,MATCH(B263,Bugs!A:A,0))))),
    AND(COUNTIF(Bugs!B:B,B263)&gt;0,ISNUMBER(SEARCH("x",INDEX(Bugs!D:D,MATCH(B263,Bugs!B:B,0)))))
),"Y","")</f>
        <v/>
      </c>
      <c r="R263">
        <f ca="1">IF(OR(ISNUMBER(MATCH(L263,MasterData!$D$3:$D$18,0)),ISNUMBER(MATCH(L263,MasterData!$C$3:$C$18,0))),
    DATEDIF(E263,I263,"d"),
    DATEDIF(E263,TODAY(),"d"))</f>
        <v>5</v>
      </c>
      <c r="S263">
        <f t="shared" ca="1" si="12"/>
        <v>1</v>
      </c>
      <c r="T263">
        <f t="shared" ca="1" si="13"/>
        <v>0</v>
      </c>
      <c r="U263">
        <f t="shared" ca="1" si="14"/>
        <v>0</v>
      </c>
    </row>
    <row r="264" spans="2:21" x14ac:dyDescent="0.35">
      <c r="B264" t="s">
        <v>855</v>
      </c>
      <c r="D264" s="34" t="s">
        <v>480</v>
      </c>
      <c r="E264" s="179">
        <v>45915</v>
      </c>
      <c r="G264" t="s">
        <v>834</v>
      </c>
      <c r="I264" s="179">
        <v>45937</v>
      </c>
      <c r="K264" t="s">
        <v>241</v>
      </c>
      <c r="L264" t="s">
        <v>171</v>
      </c>
      <c r="M264" t="s">
        <v>856</v>
      </c>
      <c r="N264" t="s">
        <v>237</v>
      </c>
      <c r="P264" s="193" t="str">
        <f>IF(OR(AND(A264&lt;&gt;"",COUNTIF(Bugs!B:B,A264)&gt;0),AND(B264&lt;&gt;"",COUNTIF(Bugs!A:A,B264)&gt;0)),"Y","")</f>
        <v/>
      </c>
      <c r="Q264" s="193" t="str">
        <f>IF(OR(
    AND(COUNTIF(Bugs!A:A,B264)&gt;0,ISNUMBER(SEARCH("x",INDEX(Bugs!C:C,MATCH(B264,Bugs!A:A,0))))),
    AND(COUNTIF(Bugs!B:B,B264)&gt;0,ISNUMBER(SEARCH("x",INDEX(Bugs!C:C,MATCH(B264,Bugs!B:B,0))))),
    AND(COUNTIF(Bugs!A:A,B264)&gt;0,ISNUMBER(SEARCH("x",INDEX(Bugs!D:D,MATCH(B264,Bugs!A:A,0))))),
    AND(COUNTIF(Bugs!B:B,B264)&gt;0,ISNUMBER(SEARCH("x",INDEX(Bugs!D:D,MATCH(B264,Bugs!B:B,0)))))
),"Y","")</f>
        <v/>
      </c>
      <c r="R264">
        <f ca="1">IF(OR(ISNUMBER(MATCH(L264,MasterData!$D$3:$D$18,0)),ISNUMBER(MATCH(L264,MasterData!$C$3:$C$18,0))),
    DATEDIF(E264,I264,"d"),
    DATEDIF(E264,TODAY(),"d"))</f>
        <v>22</v>
      </c>
      <c r="S264">
        <f t="shared" ca="1" si="12"/>
        <v>0</v>
      </c>
      <c r="T264">
        <f t="shared" ca="1" si="13"/>
        <v>1</v>
      </c>
      <c r="U264">
        <f t="shared" ca="1" si="14"/>
        <v>0</v>
      </c>
    </row>
    <row r="265" spans="2:21" x14ac:dyDescent="0.35">
      <c r="B265" t="s">
        <v>857</v>
      </c>
      <c r="D265" s="34" t="s">
        <v>480</v>
      </c>
      <c r="E265" s="179">
        <v>45916</v>
      </c>
      <c r="G265" t="s">
        <v>245</v>
      </c>
      <c r="I265" s="179">
        <v>45924</v>
      </c>
      <c r="K265" t="s">
        <v>241</v>
      </c>
      <c r="L265" t="s">
        <v>171</v>
      </c>
      <c r="M265" t="s">
        <v>858</v>
      </c>
      <c r="N265" t="s">
        <v>237</v>
      </c>
      <c r="P265" s="193" t="str">
        <f>IF(OR(AND(A265&lt;&gt;"",COUNTIF(Bugs!B:B,A265)&gt;0),AND(B265&lt;&gt;"",COUNTIF(Bugs!A:A,B265)&gt;0)),"Y","")</f>
        <v/>
      </c>
      <c r="Q265" s="193" t="str">
        <f>IF(OR(
    AND(COUNTIF(Bugs!A:A,B265)&gt;0,ISNUMBER(SEARCH("x",INDEX(Bugs!C:C,MATCH(B265,Bugs!A:A,0))))),
    AND(COUNTIF(Bugs!B:B,B265)&gt;0,ISNUMBER(SEARCH("x",INDEX(Bugs!C:C,MATCH(B265,Bugs!B:B,0))))),
    AND(COUNTIF(Bugs!A:A,B265)&gt;0,ISNUMBER(SEARCH("x",INDEX(Bugs!D:D,MATCH(B265,Bugs!A:A,0))))),
    AND(COUNTIF(Bugs!B:B,B265)&gt;0,ISNUMBER(SEARCH("x",INDEX(Bugs!D:D,MATCH(B265,Bugs!B:B,0)))))
),"Y","")</f>
        <v/>
      </c>
      <c r="R265">
        <f ca="1">IF(OR(ISNUMBER(MATCH(L265,MasterData!$D$3:$D$18,0)),ISNUMBER(MATCH(L265,MasterData!$C$3:$C$18,0))),
    DATEDIF(E265,I265,"d"),
    DATEDIF(E265,TODAY(),"d"))</f>
        <v>8</v>
      </c>
      <c r="S265">
        <f t="shared" ref="S265:S327" ca="1" si="15">IF(AND($R265&gt;=0,$R265&lt;=7),1,0)</f>
        <v>0</v>
      </c>
      <c r="T265">
        <f t="shared" ref="T265:T327" ca="1" si="16">IF(AND($R265&gt;7,R265&lt;=30),1,0)</f>
        <v>1</v>
      </c>
      <c r="U265">
        <f t="shared" ref="U265:U327" ca="1" si="17">IF($R265&gt;30,1,0)</f>
        <v>0</v>
      </c>
    </row>
    <row r="266" spans="2:21" x14ac:dyDescent="0.35">
      <c r="B266" t="s">
        <v>859</v>
      </c>
      <c r="D266" s="34" t="s">
        <v>746</v>
      </c>
      <c r="E266" s="179">
        <v>45916</v>
      </c>
      <c r="G266" t="s">
        <v>839</v>
      </c>
      <c r="I266" s="179">
        <v>45924</v>
      </c>
      <c r="K266" t="s">
        <v>241</v>
      </c>
      <c r="L266" t="s">
        <v>171</v>
      </c>
      <c r="M266" t="s">
        <v>860</v>
      </c>
      <c r="N266" t="s">
        <v>237</v>
      </c>
      <c r="P266" s="193" t="str">
        <f>IF(OR(AND(A266&lt;&gt;"",COUNTIF(Bugs!B:B,A266)&gt;0),AND(B266&lt;&gt;"",COUNTIF(Bugs!A:A,B266)&gt;0)),"Y","")</f>
        <v/>
      </c>
      <c r="Q266" s="193" t="str">
        <f>IF(OR(
    AND(COUNTIF(Bugs!A:A,B266)&gt;0,ISNUMBER(SEARCH("x",INDEX(Bugs!C:C,MATCH(B266,Bugs!A:A,0))))),
    AND(COUNTIF(Bugs!B:B,B266)&gt;0,ISNUMBER(SEARCH("x",INDEX(Bugs!C:C,MATCH(B266,Bugs!B:B,0))))),
    AND(COUNTIF(Bugs!A:A,B266)&gt;0,ISNUMBER(SEARCH("x",INDEX(Bugs!D:D,MATCH(B266,Bugs!A:A,0))))),
    AND(COUNTIF(Bugs!B:B,B266)&gt;0,ISNUMBER(SEARCH("x",INDEX(Bugs!D:D,MATCH(B266,Bugs!B:B,0)))))
),"Y","")</f>
        <v/>
      </c>
      <c r="R266">
        <f ca="1">IF(OR(ISNUMBER(MATCH(L266,MasterData!$D$3:$D$18,0)),ISNUMBER(MATCH(L266,MasterData!$C$3:$C$18,0))),
    DATEDIF(E266,I266,"d"),
    DATEDIF(E266,TODAY(),"d"))</f>
        <v>8</v>
      </c>
      <c r="S266">
        <f t="shared" ca="1" si="15"/>
        <v>0</v>
      </c>
      <c r="T266">
        <f t="shared" ca="1" si="16"/>
        <v>1</v>
      </c>
      <c r="U266">
        <f t="shared" ca="1" si="17"/>
        <v>0</v>
      </c>
    </row>
    <row r="267" spans="2:21" x14ac:dyDescent="0.35">
      <c r="B267" t="s">
        <v>861</v>
      </c>
      <c r="D267" s="34" t="s">
        <v>480</v>
      </c>
      <c r="E267" s="179">
        <v>45916</v>
      </c>
      <c r="G267" t="s">
        <v>862</v>
      </c>
      <c r="I267" s="179">
        <v>45927</v>
      </c>
      <c r="K267" t="s">
        <v>347</v>
      </c>
      <c r="L267" t="s">
        <v>171</v>
      </c>
      <c r="M267" t="s">
        <v>863</v>
      </c>
      <c r="N267" t="s">
        <v>237</v>
      </c>
      <c r="P267" s="193" t="str">
        <f>IF(OR(AND(A267&lt;&gt;"",COUNTIF(Bugs!B:B,A267)&gt;0),AND(B267&lt;&gt;"",COUNTIF(Bugs!A:A,B267)&gt;0)),"Y","")</f>
        <v/>
      </c>
      <c r="Q267" s="193" t="str">
        <f>IF(OR(
    AND(COUNTIF(Bugs!A:A,B267)&gt;0,ISNUMBER(SEARCH("x",INDEX(Bugs!C:C,MATCH(B267,Bugs!A:A,0))))),
    AND(COUNTIF(Bugs!B:B,B267)&gt;0,ISNUMBER(SEARCH("x",INDEX(Bugs!C:C,MATCH(B267,Bugs!B:B,0))))),
    AND(COUNTIF(Bugs!A:A,B267)&gt;0,ISNUMBER(SEARCH("x",INDEX(Bugs!D:D,MATCH(B267,Bugs!A:A,0))))),
    AND(COUNTIF(Bugs!B:B,B267)&gt;0,ISNUMBER(SEARCH("x",INDEX(Bugs!D:D,MATCH(B267,Bugs!B:B,0)))))
),"Y","")</f>
        <v/>
      </c>
      <c r="R267">
        <f ca="1">IF(OR(ISNUMBER(MATCH(L267,MasterData!$D$3:$D$18,0)),ISNUMBER(MATCH(L267,MasterData!$C$3:$C$18,0))),
    DATEDIF(E267,I267,"d"),
    DATEDIF(E267,TODAY(),"d"))</f>
        <v>11</v>
      </c>
      <c r="S267">
        <f t="shared" ca="1" si="15"/>
        <v>0</v>
      </c>
      <c r="T267">
        <f t="shared" ca="1" si="16"/>
        <v>1</v>
      </c>
      <c r="U267">
        <f t="shared" ca="1" si="17"/>
        <v>0</v>
      </c>
    </row>
    <row r="268" spans="2:21" x14ac:dyDescent="0.35">
      <c r="B268" t="s">
        <v>864</v>
      </c>
      <c r="D268" s="34" t="s">
        <v>480</v>
      </c>
      <c r="E268" s="179">
        <v>45916</v>
      </c>
      <c r="G268" t="s">
        <v>862</v>
      </c>
      <c r="I268" s="179">
        <v>45917</v>
      </c>
      <c r="K268" t="s">
        <v>347</v>
      </c>
      <c r="L268" t="s">
        <v>171</v>
      </c>
      <c r="M268" t="s">
        <v>865</v>
      </c>
      <c r="N268" t="s">
        <v>237</v>
      </c>
      <c r="P268" s="193" t="str">
        <f>IF(OR(AND(A268&lt;&gt;"",COUNTIF(Bugs!B:B,A268)&gt;0),AND(B268&lt;&gt;"",COUNTIF(Bugs!A:A,B268)&gt;0)),"Y","")</f>
        <v/>
      </c>
      <c r="Q268" s="193" t="str">
        <f>IF(OR(
    AND(COUNTIF(Bugs!A:A,B268)&gt;0,ISNUMBER(SEARCH("x",INDEX(Bugs!C:C,MATCH(B268,Bugs!A:A,0))))),
    AND(COUNTIF(Bugs!B:B,B268)&gt;0,ISNUMBER(SEARCH("x",INDEX(Bugs!C:C,MATCH(B268,Bugs!B:B,0))))),
    AND(COUNTIF(Bugs!A:A,B268)&gt;0,ISNUMBER(SEARCH("x",INDEX(Bugs!D:D,MATCH(B268,Bugs!A:A,0))))),
    AND(COUNTIF(Bugs!B:B,B268)&gt;0,ISNUMBER(SEARCH("x",INDEX(Bugs!D:D,MATCH(B268,Bugs!B:B,0)))))
),"Y","")</f>
        <v/>
      </c>
      <c r="R268">
        <f ca="1">IF(OR(ISNUMBER(MATCH(L268,MasterData!$D$3:$D$18,0)),ISNUMBER(MATCH(L268,MasterData!$C$3:$C$18,0))),
    DATEDIF(E268,I268,"d"),
    DATEDIF(E268,TODAY(),"d"))</f>
        <v>1</v>
      </c>
      <c r="S268">
        <f t="shared" ca="1" si="15"/>
        <v>1</v>
      </c>
      <c r="T268">
        <f t="shared" ca="1" si="16"/>
        <v>0</v>
      </c>
      <c r="U268">
        <f t="shared" ca="1" si="17"/>
        <v>0</v>
      </c>
    </row>
    <row r="269" spans="2:21" x14ac:dyDescent="0.35">
      <c r="B269" t="s">
        <v>52</v>
      </c>
      <c r="D269" s="34">
        <v>3009</v>
      </c>
      <c r="E269" s="179">
        <v>45917</v>
      </c>
      <c r="G269" t="s">
        <v>866</v>
      </c>
      <c r="I269" s="179">
        <v>45918</v>
      </c>
      <c r="K269" t="s">
        <v>235</v>
      </c>
      <c r="L269" t="s">
        <v>164</v>
      </c>
      <c r="M269" t="s">
        <v>867</v>
      </c>
      <c r="N269" t="s">
        <v>237</v>
      </c>
      <c r="P269" s="193" t="str">
        <f>IF(OR(AND(A269&lt;&gt;"",COUNTIF(Bugs!B:B,A269)&gt;0),AND(B269&lt;&gt;"",COUNTIF(Bugs!A:A,B269)&gt;0)),"Y","")</f>
        <v>Y</v>
      </c>
      <c r="Q269" s="193" t="str">
        <f>IF(OR(
    AND(COUNTIF(Bugs!A:A,B269)&gt;0,ISNUMBER(SEARCH("x",INDEX(Bugs!C:C,MATCH(B269,Bugs!A:A,0))))),
    AND(COUNTIF(Bugs!B:B,B269)&gt;0,ISNUMBER(SEARCH("x",INDEX(Bugs!C:C,MATCH(B269,Bugs!B:B,0))))),
    AND(COUNTIF(Bugs!A:A,B269)&gt;0,ISNUMBER(SEARCH("x",INDEX(Bugs!D:D,MATCH(B269,Bugs!A:A,0))))),
    AND(COUNTIF(Bugs!B:B,B269)&gt;0,ISNUMBER(SEARCH("x",INDEX(Bugs!D:D,MATCH(B269,Bugs!B:B,0)))))
),"Y","")</f>
        <v>Y</v>
      </c>
      <c r="R269">
        <f ca="1">IF(OR(ISNUMBER(MATCH(L269,MasterData!$D$3:$D$18,0)),ISNUMBER(MATCH(L269,MasterData!$C$3:$C$18,0))),
    DATEDIF(E269,I269,"d"),
    DATEDIF(E269,TODAY(),"d"))</f>
        <v>90</v>
      </c>
      <c r="S269">
        <f t="shared" ca="1" si="15"/>
        <v>0</v>
      </c>
      <c r="T269">
        <f t="shared" ca="1" si="16"/>
        <v>0</v>
      </c>
      <c r="U269">
        <f t="shared" ca="1" si="17"/>
        <v>1</v>
      </c>
    </row>
    <row r="270" spans="2:21" x14ac:dyDescent="0.35">
      <c r="B270" t="s">
        <v>868</v>
      </c>
      <c r="D270" s="34">
        <v>5240</v>
      </c>
      <c r="E270" s="179">
        <v>45917</v>
      </c>
      <c r="G270" t="s">
        <v>869</v>
      </c>
      <c r="I270" s="179">
        <v>45918</v>
      </c>
      <c r="K270" t="s">
        <v>235</v>
      </c>
      <c r="L270" t="s">
        <v>171</v>
      </c>
      <c r="M270" t="s">
        <v>870</v>
      </c>
      <c r="N270" t="s">
        <v>237</v>
      </c>
      <c r="P270" s="193" t="str">
        <f>IF(OR(AND(A270&lt;&gt;"",COUNTIF(Bugs!B:B,A270)&gt;0),AND(B270&lt;&gt;"",COUNTIF(Bugs!A:A,B270)&gt;0)),"Y","")</f>
        <v/>
      </c>
      <c r="Q270" s="193" t="str">
        <f>IF(OR(
    AND(COUNTIF(Bugs!A:A,B270)&gt;0,ISNUMBER(SEARCH("x",INDEX(Bugs!C:C,MATCH(B270,Bugs!A:A,0))))),
    AND(COUNTIF(Bugs!B:B,B270)&gt;0,ISNUMBER(SEARCH("x",INDEX(Bugs!C:C,MATCH(B270,Bugs!B:B,0))))),
    AND(COUNTIF(Bugs!A:A,B270)&gt;0,ISNUMBER(SEARCH("x",INDEX(Bugs!D:D,MATCH(B270,Bugs!A:A,0))))),
    AND(COUNTIF(Bugs!B:B,B270)&gt;0,ISNUMBER(SEARCH("x",INDEX(Bugs!D:D,MATCH(B270,Bugs!B:B,0)))))
),"Y","")</f>
        <v/>
      </c>
      <c r="R270">
        <f ca="1">IF(OR(ISNUMBER(MATCH(L270,MasterData!$D$3:$D$18,0)),ISNUMBER(MATCH(L270,MasterData!$C$3:$C$18,0))),
    DATEDIF(E270,I270,"d"),
    DATEDIF(E270,TODAY(),"d"))</f>
        <v>1</v>
      </c>
      <c r="S270">
        <f t="shared" ca="1" si="15"/>
        <v>1</v>
      </c>
      <c r="T270">
        <f t="shared" ca="1" si="16"/>
        <v>0</v>
      </c>
      <c r="U270">
        <f t="shared" ca="1" si="17"/>
        <v>0</v>
      </c>
    </row>
    <row r="271" spans="2:21" x14ac:dyDescent="0.35">
      <c r="B271" t="s">
        <v>871</v>
      </c>
      <c r="D271" s="34">
        <v>3366</v>
      </c>
      <c r="E271" s="179">
        <v>45918</v>
      </c>
      <c r="G271" t="s">
        <v>720</v>
      </c>
      <c r="I271" s="179">
        <v>45919</v>
      </c>
      <c r="K271" t="s">
        <v>235</v>
      </c>
      <c r="L271" t="s">
        <v>171</v>
      </c>
      <c r="M271" t="s">
        <v>872</v>
      </c>
      <c r="N271" t="s">
        <v>237</v>
      </c>
      <c r="P271" s="193" t="str">
        <f>IF(OR(AND(A271&lt;&gt;"",COUNTIF(Bugs!B:B,A271)&gt;0),AND(B271&lt;&gt;"",COUNTIF(Bugs!A:A,B271)&gt;0)),"Y","")</f>
        <v/>
      </c>
      <c r="Q271" s="193" t="str">
        <f>IF(OR(
    AND(COUNTIF(Bugs!A:A,B271)&gt;0,ISNUMBER(SEARCH("x",INDEX(Bugs!C:C,MATCH(B271,Bugs!A:A,0))))),
    AND(COUNTIF(Bugs!B:B,B271)&gt;0,ISNUMBER(SEARCH("x",INDEX(Bugs!C:C,MATCH(B271,Bugs!B:B,0))))),
    AND(COUNTIF(Bugs!A:A,B271)&gt;0,ISNUMBER(SEARCH("x",INDEX(Bugs!D:D,MATCH(B271,Bugs!A:A,0))))),
    AND(COUNTIF(Bugs!B:B,B271)&gt;0,ISNUMBER(SEARCH("x",INDEX(Bugs!D:D,MATCH(B271,Bugs!B:B,0)))))
),"Y","")</f>
        <v/>
      </c>
      <c r="R271">
        <f ca="1">IF(OR(ISNUMBER(MATCH(L271,MasterData!$D$3:$D$18,0)),ISNUMBER(MATCH(L271,MasterData!$C$3:$C$18,0))),
    DATEDIF(E271,I271,"d"),
    DATEDIF(E271,TODAY(),"d"))</f>
        <v>1</v>
      </c>
      <c r="S271">
        <f t="shared" ca="1" si="15"/>
        <v>1</v>
      </c>
      <c r="T271">
        <f t="shared" ca="1" si="16"/>
        <v>0</v>
      </c>
      <c r="U271">
        <f t="shared" ca="1" si="17"/>
        <v>0</v>
      </c>
    </row>
    <row r="272" spans="2:21" x14ac:dyDescent="0.35">
      <c r="B272" t="s">
        <v>873</v>
      </c>
      <c r="D272" s="34">
        <v>3366</v>
      </c>
      <c r="E272" s="179">
        <v>45918</v>
      </c>
      <c r="G272" t="s">
        <v>720</v>
      </c>
      <c r="I272" s="179">
        <v>45919</v>
      </c>
      <c r="K272" t="s">
        <v>235</v>
      </c>
      <c r="L272" t="s">
        <v>171</v>
      </c>
      <c r="M272" t="s">
        <v>874</v>
      </c>
      <c r="N272" t="s">
        <v>237</v>
      </c>
      <c r="P272" s="193" t="str">
        <f>IF(OR(AND(A272&lt;&gt;"",COUNTIF(Bugs!B:B,A272)&gt;0),AND(B272&lt;&gt;"",COUNTIF(Bugs!A:A,B272)&gt;0)),"Y","")</f>
        <v/>
      </c>
      <c r="Q272" s="193" t="str">
        <f>IF(OR(
    AND(COUNTIF(Bugs!A:A,B272)&gt;0,ISNUMBER(SEARCH("x",INDEX(Bugs!C:C,MATCH(B272,Bugs!A:A,0))))),
    AND(COUNTIF(Bugs!B:B,B272)&gt;0,ISNUMBER(SEARCH("x",INDEX(Bugs!C:C,MATCH(B272,Bugs!B:B,0))))),
    AND(COUNTIF(Bugs!A:A,B272)&gt;0,ISNUMBER(SEARCH("x",INDEX(Bugs!D:D,MATCH(B272,Bugs!A:A,0))))),
    AND(COUNTIF(Bugs!B:B,B272)&gt;0,ISNUMBER(SEARCH("x",INDEX(Bugs!D:D,MATCH(B272,Bugs!B:B,0)))))
),"Y","")</f>
        <v/>
      </c>
      <c r="R272">
        <f ca="1">IF(OR(ISNUMBER(MATCH(L272,MasterData!$D$3:$D$18,0)),ISNUMBER(MATCH(L272,MasterData!$C$3:$C$18,0))),
    DATEDIF(E272,I272,"d"),
    DATEDIF(E272,TODAY(),"d"))</f>
        <v>1</v>
      </c>
      <c r="S272">
        <f t="shared" ca="1" si="15"/>
        <v>1</v>
      </c>
      <c r="T272">
        <f t="shared" ca="1" si="16"/>
        <v>0</v>
      </c>
      <c r="U272">
        <f t="shared" ca="1" si="17"/>
        <v>0</v>
      </c>
    </row>
    <row r="273" spans="2:21" x14ac:dyDescent="0.35">
      <c r="B273" t="s">
        <v>875</v>
      </c>
      <c r="D273" s="34" t="s">
        <v>660</v>
      </c>
      <c r="E273" s="179">
        <v>45918</v>
      </c>
      <c r="G273" t="s">
        <v>876</v>
      </c>
      <c r="I273" s="179">
        <v>45922</v>
      </c>
      <c r="K273" t="s">
        <v>235</v>
      </c>
      <c r="L273" t="s">
        <v>171</v>
      </c>
      <c r="M273" t="s">
        <v>877</v>
      </c>
      <c r="N273" t="s">
        <v>237</v>
      </c>
      <c r="P273" s="193" t="str">
        <f>IF(OR(AND(A273&lt;&gt;"",COUNTIF(Bugs!B:B,A273)&gt;0),AND(B273&lt;&gt;"",COUNTIF(Bugs!A:A,B273)&gt;0)),"Y","")</f>
        <v/>
      </c>
      <c r="Q273" s="193" t="str">
        <f>IF(OR(
    AND(COUNTIF(Bugs!A:A,B273)&gt;0,ISNUMBER(SEARCH("x",INDEX(Bugs!C:C,MATCH(B273,Bugs!A:A,0))))),
    AND(COUNTIF(Bugs!B:B,B273)&gt;0,ISNUMBER(SEARCH("x",INDEX(Bugs!C:C,MATCH(B273,Bugs!B:B,0))))),
    AND(COUNTIF(Bugs!A:A,B273)&gt;0,ISNUMBER(SEARCH("x",INDEX(Bugs!D:D,MATCH(B273,Bugs!A:A,0))))),
    AND(COUNTIF(Bugs!B:B,B273)&gt;0,ISNUMBER(SEARCH("x",INDEX(Bugs!D:D,MATCH(B273,Bugs!B:B,0)))))
),"Y","")</f>
        <v/>
      </c>
      <c r="R273">
        <f ca="1">IF(OR(ISNUMBER(MATCH(L273,MasterData!$D$3:$D$18,0)),ISNUMBER(MATCH(L273,MasterData!$C$3:$C$18,0))),
    DATEDIF(E273,I273,"d"),
    DATEDIF(E273,TODAY(),"d"))</f>
        <v>4</v>
      </c>
      <c r="S273">
        <f t="shared" ca="1" si="15"/>
        <v>1</v>
      </c>
      <c r="T273">
        <f t="shared" ca="1" si="16"/>
        <v>0</v>
      </c>
      <c r="U273">
        <f t="shared" ca="1" si="17"/>
        <v>0</v>
      </c>
    </row>
    <row r="274" spans="2:21" x14ac:dyDescent="0.35">
      <c r="B274" t="s">
        <v>881</v>
      </c>
      <c r="D274" s="34" t="s">
        <v>717</v>
      </c>
      <c r="E274" s="179">
        <v>45919</v>
      </c>
      <c r="G274" t="s">
        <v>882</v>
      </c>
      <c r="I274" s="179">
        <v>45924</v>
      </c>
      <c r="K274" t="s">
        <v>241</v>
      </c>
      <c r="L274" t="s">
        <v>171</v>
      </c>
      <c r="M274" t="s">
        <v>883</v>
      </c>
      <c r="N274" t="s">
        <v>237</v>
      </c>
      <c r="P274" s="193" t="str">
        <f>IF(OR(AND(A274&lt;&gt;"",COUNTIF(Bugs!B:B,A274)&gt;0),AND(B274&lt;&gt;"",COUNTIF(Bugs!A:A,B274)&gt;0)),"Y","")</f>
        <v/>
      </c>
      <c r="Q274" s="193" t="str">
        <f>IF(OR(
    AND(COUNTIF(Bugs!A:A,B274)&gt;0,ISNUMBER(SEARCH("x",INDEX(Bugs!C:C,MATCH(B274,Bugs!A:A,0))))),
    AND(COUNTIF(Bugs!B:B,B274)&gt;0,ISNUMBER(SEARCH("x",INDEX(Bugs!C:C,MATCH(B274,Bugs!B:B,0))))),
    AND(COUNTIF(Bugs!A:A,B274)&gt;0,ISNUMBER(SEARCH("x",INDEX(Bugs!D:D,MATCH(B274,Bugs!A:A,0))))),
    AND(COUNTIF(Bugs!B:B,B274)&gt;0,ISNUMBER(SEARCH("x",INDEX(Bugs!D:D,MATCH(B274,Bugs!B:B,0)))))
),"Y","")</f>
        <v/>
      </c>
      <c r="R274">
        <f ca="1">IF(OR(ISNUMBER(MATCH(L274,MasterData!$D$3:$D$18,0)),ISNUMBER(MATCH(L274,MasterData!$C$3:$C$18,0))),
    DATEDIF(E274,I274,"d"),
    DATEDIF(E274,TODAY(),"d"))</f>
        <v>5</v>
      </c>
      <c r="S274">
        <f t="shared" ca="1" si="15"/>
        <v>1</v>
      </c>
      <c r="T274">
        <f t="shared" ca="1" si="16"/>
        <v>0</v>
      </c>
      <c r="U274">
        <f t="shared" ca="1" si="17"/>
        <v>0</v>
      </c>
    </row>
    <row r="275" spans="2:21" x14ac:dyDescent="0.35">
      <c r="B275" t="s">
        <v>54</v>
      </c>
      <c r="D275" s="34" t="s">
        <v>480</v>
      </c>
      <c r="E275" s="179">
        <v>45922</v>
      </c>
      <c r="G275" t="s">
        <v>715</v>
      </c>
      <c r="I275" s="179">
        <v>45924</v>
      </c>
      <c r="K275" t="s">
        <v>235</v>
      </c>
      <c r="L275" t="s">
        <v>171</v>
      </c>
      <c r="M275" t="s">
        <v>884</v>
      </c>
      <c r="N275" t="s">
        <v>237</v>
      </c>
      <c r="P275" s="193" t="str">
        <f>IF(OR(AND(A275&lt;&gt;"",COUNTIF(Bugs!B:B,A275)&gt;0),AND(B275&lt;&gt;"",COUNTIF(Bugs!A:A,B275)&gt;0)),"Y","")</f>
        <v>Y</v>
      </c>
      <c r="Q275" s="193" t="str">
        <f>IF(OR(
    AND(COUNTIF(Bugs!A:A,B275)&gt;0,ISNUMBER(SEARCH("x",INDEX(Bugs!C:C,MATCH(B275,Bugs!A:A,0))))),
    AND(COUNTIF(Bugs!B:B,B275)&gt;0,ISNUMBER(SEARCH("x",INDEX(Bugs!C:C,MATCH(B275,Bugs!B:B,0))))),
    AND(COUNTIF(Bugs!A:A,B275)&gt;0,ISNUMBER(SEARCH("x",INDEX(Bugs!D:D,MATCH(B275,Bugs!A:A,0))))),
    AND(COUNTIF(Bugs!B:B,B275)&gt;0,ISNUMBER(SEARCH("x",INDEX(Bugs!D:D,MATCH(B275,Bugs!B:B,0)))))
),"Y","")</f>
        <v>Y</v>
      </c>
      <c r="R275">
        <f ca="1">IF(OR(ISNUMBER(MATCH(L275,MasterData!$D$3:$D$18,0)),ISNUMBER(MATCH(L275,MasterData!$C$3:$C$18,0))),
    DATEDIF(E275,I275,"d"),
    DATEDIF(E275,TODAY(),"d"))</f>
        <v>2</v>
      </c>
      <c r="S275">
        <f t="shared" ca="1" si="15"/>
        <v>1</v>
      </c>
      <c r="T275">
        <f t="shared" ca="1" si="16"/>
        <v>0</v>
      </c>
      <c r="U275">
        <f t="shared" ca="1" si="17"/>
        <v>0</v>
      </c>
    </row>
    <row r="276" spans="2:21" x14ac:dyDescent="0.35">
      <c r="B276" t="s">
        <v>885</v>
      </c>
      <c r="D276" s="34" t="s">
        <v>746</v>
      </c>
      <c r="E276" s="179">
        <v>45922</v>
      </c>
      <c r="G276" t="s">
        <v>886</v>
      </c>
      <c r="I276" s="179">
        <v>45923</v>
      </c>
      <c r="K276" t="s">
        <v>235</v>
      </c>
      <c r="L276" t="s">
        <v>171</v>
      </c>
      <c r="M276" t="s">
        <v>887</v>
      </c>
      <c r="N276" t="s">
        <v>237</v>
      </c>
      <c r="P276" s="193" t="str">
        <f>IF(OR(AND(A276&lt;&gt;"",COUNTIF(Bugs!B:B,A276)&gt;0),AND(B276&lt;&gt;"",COUNTIF(Bugs!A:A,B276)&gt;0)),"Y","")</f>
        <v/>
      </c>
      <c r="Q276" s="193" t="str">
        <f>IF(OR(
    AND(COUNTIF(Bugs!A:A,B276)&gt;0,ISNUMBER(SEARCH("x",INDEX(Bugs!C:C,MATCH(B276,Bugs!A:A,0))))),
    AND(COUNTIF(Bugs!B:B,B276)&gt;0,ISNUMBER(SEARCH("x",INDEX(Bugs!C:C,MATCH(B276,Bugs!B:B,0))))),
    AND(COUNTIF(Bugs!A:A,B276)&gt;0,ISNUMBER(SEARCH("x",INDEX(Bugs!D:D,MATCH(B276,Bugs!A:A,0))))),
    AND(COUNTIF(Bugs!B:B,B276)&gt;0,ISNUMBER(SEARCH("x",INDEX(Bugs!D:D,MATCH(B276,Bugs!B:B,0)))))
),"Y","")</f>
        <v/>
      </c>
      <c r="R276">
        <f ca="1">IF(OR(ISNUMBER(MATCH(L276,MasterData!$D$3:$D$18,0)),ISNUMBER(MATCH(L276,MasterData!$C$3:$C$18,0))),
    DATEDIF(E276,I276,"d"),
    DATEDIF(E276,TODAY(),"d"))</f>
        <v>1</v>
      </c>
      <c r="S276">
        <f t="shared" ca="1" si="15"/>
        <v>1</v>
      </c>
      <c r="T276">
        <f t="shared" ca="1" si="16"/>
        <v>0</v>
      </c>
      <c r="U276">
        <f t="shared" ca="1" si="17"/>
        <v>0</v>
      </c>
    </row>
    <row r="277" spans="2:21" x14ac:dyDescent="0.35">
      <c r="B277" t="s">
        <v>888</v>
      </c>
      <c r="D277" s="34">
        <v>3010</v>
      </c>
      <c r="E277" s="179">
        <v>45922</v>
      </c>
      <c r="G277" t="s">
        <v>816</v>
      </c>
      <c r="I277" s="179">
        <v>45926</v>
      </c>
      <c r="K277" t="s">
        <v>241</v>
      </c>
      <c r="L277" t="s">
        <v>171</v>
      </c>
      <c r="M277" t="s">
        <v>889</v>
      </c>
      <c r="N277" t="s">
        <v>237</v>
      </c>
      <c r="P277" s="193" t="str">
        <f>IF(OR(AND(A277&lt;&gt;"",COUNTIF(Bugs!B:B,A277)&gt;0),AND(B277&lt;&gt;"",COUNTIF(Bugs!A:A,B277)&gt;0)),"Y","")</f>
        <v/>
      </c>
      <c r="Q277" s="193" t="str">
        <f>IF(OR(
    AND(COUNTIF(Bugs!A:A,B277)&gt;0,ISNUMBER(SEARCH("x",INDEX(Bugs!C:C,MATCH(B277,Bugs!A:A,0))))),
    AND(COUNTIF(Bugs!B:B,B277)&gt;0,ISNUMBER(SEARCH("x",INDEX(Bugs!C:C,MATCH(B277,Bugs!B:B,0))))),
    AND(COUNTIF(Bugs!A:A,B277)&gt;0,ISNUMBER(SEARCH("x",INDEX(Bugs!D:D,MATCH(B277,Bugs!A:A,0))))),
    AND(COUNTIF(Bugs!B:B,B277)&gt;0,ISNUMBER(SEARCH("x",INDEX(Bugs!D:D,MATCH(B277,Bugs!B:B,0)))))
),"Y","")</f>
        <v/>
      </c>
      <c r="R277">
        <f ca="1">IF(OR(ISNUMBER(MATCH(L277,MasterData!$D$3:$D$18,0)),ISNUMBER(MATCH(L277,MasterData!$C$3:$C$18,0))),
    DATEDIF(E277,I277,"d"),
    DATEDIF(E277,TODAY(),"d"))</f>
        <v>4</v>
      </c>
      <c r="S277">
        <f t="shared" ca="1" si="15"/>
        <v>1</v>
      </c>
      <c r="T277">
        <f t="shared" ca="1" si="16"/>
        <v>0</v>
      </c>
      <c r="U277">
        <f t="shared" ca="1" si="17"/>
        <v>0</v>
      </c>
    </row>
    <row r="278" spans="2:21" x14ac:dyDescent="0.35">
      <c r="B278" t="s">
        <v>55</v>
      </c>
      <c r="D278" s="34" t="s">
        <v>480</v>
      </c>
      <c r="E278" s="179">
        <v>45922</v>
      </c>
      <c r="G278" t="s">
        <v>715</v>
      </c>
      <c r="I278" s="179">
        <v>45923</v>
      </c>
      <c r="K278" t="s">
        <v>235</v>
      </c>
      <c r="L278" t="s">
        <v>171</v>
      </c>
      <c r="M278" t="s">
        <v>890</v>
      </c>
      <c r="N278" t="s">
        <v>237</v>
      </c>
      <c r="P278" s="193" t="str">
        <f>IF(OR(AND(A278&lt;&gt;"",COUNTIF(Bugs!B:B,A278)&gt;0),AND(B278&lt;&gt;"",COUNTIF(Bugs!A:A,B278)&gt;0)),"Y","")</f>
        <v>Y</v>
      </c>
      <c r="Q278" s="193" t="str">
        <f>IF(OR(
    AND(COUNTIF(Bugs!A:A,B278)&gt;0,ISNUMBER(SEARCH("x",INDEX(Bugs!C:C,MATCH(B278,Bugs!A:A,0))))),
    AND(COUNTIF(Bugs!B:B,B278)&gt;0,ISNUMBER(SEARCH("x",INDEX(Bugs!C:C,MATCH(B278,Bugs!B:B,0))))),
    AND(COUNTIF(Bugs!A:A,B278)&gt;0,ISNUMBER(SEARCH("x",INDEX(Bugs!D:D,MATCH(B278,Bugs!A:A,0))))),
    AND(COUNTIF(Bugs!B:B,B278)&gt;0,ISNUMBER(SEARCH("x",INDEX(Bugs!D:D,MATCH(B278,Bugs!B:B,0)))))
),"Y","")</f>
        <v>Y</v>
      </c>
      <c r="R278">
        <f ca="1">IF(OR(ISNUMBER(MATCH(L278,MasterData!$D$3:$D$18,0)),ISNUMBER(MATCH(L278,MasterData!$C$3:$C$18,0))),
    DATEDIF(E278,I278,"d"),
    DATEDIF(E278,TODAY(),"d"))</f>
        <v>1</v>
      </c>
      <c r="S278">
        <f t="shared" ca="1" si="15"/>
        <v>1</v>
      </c>
      <c r="T278">
        <f t="shared" ca="1" si="16"/>
        <v>0</v>
      </c>
      <c r="U278">
        <f t="shared" ca="1" si="17"/>
        <v>0</v>
      </c>
    </row>
    <row r="279" spans="2:21" x14ac:dyDescent="0.35">
      <c r="B279" t="s">
        <v>891</v>
      </c>
      <c r="D279" s="34">
        <v>5026</v>
      </c>
      <c r="E279" s="179">
        <v>45922</v>
      </c>
      <c r="G279" t="s">
        <v>892</v>
      </c>
      <c r="I279" s="179">
        <v>45939</v>
      </c>
      <c r="K279" t="s">
        <v>235</v>
      </c>
      <c r="L279" t="s">
        <v>171</v>
      </c>
      <c r="M279" t="s">
        <v>893</v>
      </c>
      <c r="N279" t="s">
        <v>237</v>
      </c>
      <c r="P279" s="193" t="str">
        <f>IF(OR(AND(A279&lt;&gt;"",COUNTIF(Bugs!B:B,A279)&gt;0),AND(B279&lt;&gt;"",COUNTIF(Bugs!A:A,B279)&gt;0)),"Y","")</f>
        <v/>
      </c>
      <c r="Q279" s="193" t="str">
        <f>IF(OR(
    AND(COUNTIF(Bugs!A:A,B279)&gt;0,ISNUMBER(SEARCH("x",INDEX(Bugs!C:C,MATCH(B279,Bugs!A:A,0))))),
    AND(COUNTIF(Bugs!B:B,B279)&gt;0,ISNUMBER(SEARCH("x",INDEX(Bugs!C:C,MATCH(B279,Bugs!B:B,0))))),
    AND(COUNTIF(Bugs!A:A,B279)&gt;0,ISNUMBER(SEARCH("x",INDEX(Bugs!D:D,MATCH(B279,Bugs!A:A,0))))),
    AND(COUNTIF(Bugs!B:B,B279)&gt;0,ISNUMBER(SEARCH("x",INDEX(Bugs!D:D,MATCH(B279,Bugs!B:B,0)))))
),"Y","")</f>
        <v/>
      </c>
      <c r="R279">
        <f ca="1">IF(OR(ISNUMBER(MATCH(L279,MasterData!$D$3:$D$18,0)),ISNUMBER(MATCH(L279,MasterData!$C$3:$C$18,0))),
    DATEDIF(E279,I279,"d"),
    DATEDIF(E279,TODAY(),"d"))</f>
        <v>17</v>
      </c>
      <c r="S279">
        <f t="shared" ca="1" si="15"/>
        <v>0</v>
      </c>
      <c r="T279">
        <f t="shared" ca="1" si="16"/>
        <v>1</v>
      </c>
      <c r="U279">
        <f t="shared" ca="1" si="17"/>
        <v>0</v>
      </c>
    </row>
    <row r="280" spans="2:21" x14ac:dyDescent="0.35">
      <c r="B280" t="s">
        <v>56</v>
      </c>
      <c r="D280" s="34" t="s">
        <v>480</v>
      </c>
      <c r="E280" s="179">
        <v>45922</v>
      </c>
      <c r="G280" t="s">
        <v>715</v>
      </c>
      <c r="I280" s="179">
        <v>45925</v>
      </c>
      <c r="K280" t="s">
        <v>235</v>
      </c>
      <c r="L280" t="s">
        <v>171</v>
      </c>
      <c r="M280" t="s">
        <v>894</v>
      </c>
      <c r="N280" t="s">
        <v>237</v>
      </c>
      <c r="P280" s="193" t="str">
        <f>IF(OR(AND(A280&lt;&gt;"",COUNTIF(Bugs!B:B,A280)&gt;0),AND(B280&lt;&gt;"",COUNTIF(Bugs!A:A,B280)&gt;0)),"Y","")</f>
        <v>Y</v>
      </c>
      <c r="Q280" s="193" t="str">
        <f>IF(OR(
    AND(COUNTIF(Bugs!A:A,B280)&gt;0,ISNUMBER(SEARCH("x",INDEX(Bugs!C:C,MATCH(B280,Bugs!A:A,0))))),
    AND(COUNTIF(Bugs!B:B,B280)&gt;0,ISNUMBER(SEARCH("x",INDEX(Bugs!C:C,MATCH(B280,Bugs!B:B,0))))),
    AND(COUNTIF(Bugs!A:A,B280)&gt;0,ISNUMBER(SEARCH("x",INDEX(Bugs!D:D,MATCH(B280,Bugs!A:A,0))))),
    AND(COUNTIF(Bugs!B:B,B280)&gt;0,ISNUMBER(SEARCH("x",INDEX(Bugs!D:D,MATCH(B280,Bugs!B:B,0)))))
),"Y","")</f>
        <v>Y</v>
      </c>
      <c r="R280">
        <f ca="1">IF(OR(ISNUMBER(MATCH(L280,MasterData!$D$3:$D$18,0)),ISNUMBER(MATCH(L280,MasterData!$C$3:$C$18,0))),
    DATEDIF(E280,I280,"d"),
    DATEDIF(E280,TODAY(),"d"))</f>
        <v>3</v>
      </c>
      <c r="S280">
        <f t="shared" ca="1" si="15"/>
        <v>1</v>
      </c>
      <c r="T280">
        <f t="shared" ca="1" si="16"/>
        <v>0</v>
      </c>
      <c r="U280">
        <f t="shared" ca="1" si="17"/>
        <v>0</v>
      </c>
    </row>
    <row r="281" spans="2:21" x14ac:dyDescent="0.35">
      <c r="B281" t="s">
        <v>895</v>
      </c>
      <c r="D281" s="34">
        <v>7092</v>
      </c>
      <c r="E281" s="179">
        <v>45922</v>
      </c>
      <c r="G281" t="s">
        <v>896</v>
      </c>
      <c r="I281" s="179">
        <v>45927</v>
      </c>
      <c r="K281" t="s">
        <v>241</v>
      </c>
      <c r="L281" t="s">
        <v>171</v>
      </c>
      <c r="M281" t="s">
        <v>897</v>
      </c>
      <c r="N281" t="s">
        <v>237</v>
      </c>
      <c r="P281" s="193" t="str">
        <f>IF(OR(AND(A281&lt;&gt;"",COUNTIF(Bugs!B:B,A281)&gt;0),AND(B281&lt;&gt;"",COUNTIF(Bugs!A:A,B281)&gt;0)),"Y","")</f>
        <v/>
      </c>
      <c r="Q281" s="193" t="str">
        <f>IF(OR(
    AND(COUNTIF(Bugs!A:A,B281)&gt;0,ISNUMBER(SEARCH("x",INDEX(Bugs!C:C,MATCH(B281,Bugs!A:A,0))))),
    AND(COUNTIF(Bugs!B:B,B281)&gt;0,ISNUMBER(SEARCH("x",INDEX(Bugs!C:C,MATCH(B281,Bugs!B:B,0))))),
    AND(COUNTIF(Bugs!A:A,B281)&gt;0,ISNUMBER(SEARCH("x",INDEX(Bugs!D:D,MATCH(B281,Bugs!A:A,0))))),
    AND(COUNTIF(Bugs!B:B,B281)&gt;0,ISNUMBER(SEARCH("x",INDEX(Bugs!D:D,MATCH(B281,Bugs!B:B,0)))))
),"Y","")</f>
        <v/>
      </c>
      <c r="R281">
        <f ca="1">IF(OR(ISNUMBER(MATCH(L281,MasterData!$D$3:$D$18,0)),ISNUMBER(MATCH(L281,MasterData!$C$3:$C$18,0))),
    DATEDIF(E281,I281,"d"),
    DATEDIF(E281,TODAY(),"d"))</f>
        <v>5</v>
      </c>
      <c r="S281">
        <f t="shared" ca="1" si="15"/>
        <v>1</v>
      </c>
      <c r="T281">
        <f t="shared" ca="1" si="16"/>
        <v>0</v>
      </c>
      <c r="U281">
        <f t="shared" ca="1" si="17"/>
        <v>0</v>
      </c>
    </row>
    <row r="282" spans="2:21" x14ac:dyDescent="0.35">
      <c r="B282" t="s">
        <v>57</v>
      </c>
      <c r="D282" s="34" t="s">
        <v>480</v>
      </c>
      <c r="E282" s="179">
        <v>45922</v>
      </c>
      <c r="G282" t="s">
        <v>715</v>
      </c>
      <c r="I282" s="179">
        <v>45923</v>
      </c>
      <c r="K282" t="s">
        <v>235</v>
      </c>
      <c r="L282" t="s">
        <v>171</v>
      </c>
      <c r="M282" t="s">
        <v>898</v>
      </c>
      <c r="N282" t="s">
        <v>237</v>
      </c>
      <c r="P282" s="193" t="str">
        <f>IF(OR(AND(A282&lt;&gt;"",COUNTIF(Bugs!B:B,A282)&gt;0),AND(B282&lt;&gt;"",COUNTIF(Bugs!A:A,B282)&gt;0)),"Y","")</f>
        <v>Y</v>
      </c>
      <c r="Q282" s="193" t="str">
        <f>IF(OR(
    AND(COUNTIF(Bugs!A:A,B282)&gt;0,ISNUMBER(SEARCH("x",INDEX(Bugs!C:C,MATCH(B282,Bugs!A:A,0))))),
    AND(COUNTIF(Bugs!B:B,B282)&gt;0,ISNUMBER(SEARCH("x",INDEX(Bugs!C:C,MATCH(B282,Bugs!B:B,0))))),
    AND(COUNTIF(Bugs!A:A,B282)&gt;0,ISNUMBER(SEARCH("x",INDEX(Bugs!D:D,MATCH(B282,Bugs!A:A,0))))),
    AND(COUNTIF(Bugs!B:B,B282)&gt;0,ISNUMBER(SEARCH("x",INDEX(Bugs!D:D,MATCH(B282,Bugs!B:B,0)))))
),"Y","")</f>
        <v>Y</v>
      </c>
      <c r="R282">
        <f ca="1">IF(OR(ISNUMBER(MATCH(L282,MasterData!$D$3:$D$18,0)),ISNUMBER(MATCH(L282,MasterData!$C$3:$C$18,0))),
    DATEDIF(E282,I282,"d"),
    DATEDIF(E282,TODAY(),"d"))</f>
        <v>1</v>
      </c>
      <c r="S282">
        <f t="shared" ca="1" si="15"/>
        <v>1</v>
      </c>
      <c r="T282">
        <f t="shared" ca="1" si="16"/>
        <v>0</v>
      </c>
      <c r="U282">
        <f t="shared" ca="1" si="17"/>
        <v>0</v>
      </c>
    </row>
    <row r="283" spans="2:21" x14ac:dyDescent="0.35">
      <c r="B283" t="s">
        <v>58</v>
      </c>
      <c r="D283" s="34" t="s">
        <v>717</v>
      </c>
      <c r="E283" s="179">
        <v>45923</v>
      </c>
      <c r="G283" t="s">
        <v>715</v>
      </c>
      <c r="I283" s="179">
        <v>45925</v>
      </c>
      <c r="K283" t="s">
        <v>235</v>
      </c>
      <c r="L283" t="s">
        <v>171</v>
      </c>
      <c r="M283" t="s">
        <v>899</v>
      </c>
      <c r="N283" t="s">
        <v>237</v>
      </c>
      <c r="P283" s="193" t="str">
        <f>IF(OR(AND(A283&lt;&gt;"",COUNTIF(Bugs!B:B,A283)&gt;0),AND(B283&lt;&gt;"",COUNTIF(Bugs!A:A,B283)&gt;0)),"Y","")</f>
        <v>Y</v>
      </c>
      <c r="Q283" s="193" t="str">
        <f>IF(OR(
    AND(COUNTIF(Bugs!A:A,B283)&gt;0,ISNUMBER(SEARCH("x",INDEX(Bugs!C:C,MATCH(B283,Bugs!A:A,0))))),
    AND(COUNTIF(Bugs!B:B,B283)&gt;0,ISNUMBER(SEARCH("x",INDEX(Bugs!C:C,MATCH(B283,Bugs!B:B,0))))),
    AND(COUNTIF(Bugs!A:A,B283)&gt;0,ISNUMBER(SEARCH("x",INDEX(Bugs!D:D,MATCH(B283,Bugs!A:A,0))))),
    AND(COUNTIF(Bugs!B:B,B283)&gt;0,ISNUMBER(SEARCH("x",INDEX(Bugs!D:D,MATCH(B283,Bugs!B:B,0)))))
),"Y","")</f>
        <v>Y</v>
      </c>
      <c r="R283">
        <f ca="1">IF(OR(ISNUMBER(MATCH(L283,MasterData!$D$3:$D$18,0)),ISNUMBER(MATCH(L283,MasterData!$C$3:$C$18,0))),
    DATEDIF(E283,I283,"d"),
    DATEDIF(E283,TODAY(),"d"))</f>
        <v>2</v>
      </c>
      <c r="S283">
        <f t="shared" ca="1" si="15"/>
        <v>1</v>
      </c>
      <c r="T283">
        <f t="shared" ca="1" si="16"/>
        <v>0</v>
      </c>
      <c r="U283">
        <f t="shared" ca="1" si="17"/>
        <v>0</v>
      </c>
    </row>
    <row r="284" spans="2:21" x14ac:dyDescent="0.35">
      <c r="B284" t="s">
        <v>900</v>
      </c>
      <c r="D284" s="34" t="s">
        <v>746</v>
      </c>
      <c r="E284" s="179">
        <v>45924</v>
      </c>
      <c r="G284" t="s">
        <v>886</v>
      </c>
      <c r="I284" s="179">
        <v>45927</v>
      </c>
      <c r="K284" t="s">
        <v>235</v>
      </c>
      <c r="L284" t="s">
        <v>171</v>
      </c>
      <c r="M284" t="s">
        <v>901</v>
      </c>
      <c r="N284" t="s">
        <v>237</v>
      </c>
      <c r="P284" s="193" t="str">
        <f>IF(OR(AND(A284&lt;&gt;"",COUNTIF(Bugs!B:B,A284)&gt;0),AND(B284&lt;&gt;"",COUNTIF(Bugs!A:A,B284)&gt;0)),"Y","")</f>
        <v/>
      </c>
      <c r="Q284" s="193" t="str">
        <f>IF(OR(
    AND(COUNTIF(Bugs!A:A,B284)&gt;0,ISNUMBER(SEARCH("x",INDEX(Bugs!C:C,MATCH(B284,Bugs!A:A,0))))),
    AND(COUNTIF(Bugs!B:B,B284)&gt;0,ISNUMBER(SEARCH("x",INDEX(Bugs!C:C,MATCH(B284,Bugs!B:B,0))))),
    AND(COUNTIF(Bugs!A:A,B284)&gt;0,ISNUMBER(SEARCH("x",INDEX(Bugs!D:D,MATCH(B284,Bugs!A:A,0))))),
    AND(COUNTIF(Bugs!B:B,B284)&gt;0,ISNUMBER(SEARCH("x",INDEX(Bugs!D:D,MATCH(B284,Bugs!B:B,0)))))
),"Y","")</f>
        <v/>
      </c>
      <c r="R284">
        <f ca="1">IF(OR(ISNUMBER(MATCH(L284,MasterData!$D$3:$D$18,0)),ISNUMBER(MATCH(L284,MasterData!$C$3:$C$18,0))),
    DATEDIF(E284,I284,"d"),
    DATEDIF(E284,TODAY(),"d"))</f>
        <v>3</v>
      </c>
      <c r="S284">
        <f t="shared" ca="1" si="15"/>
        <v>1</v>
      </c>
      <c r="T284">
        <f t="shared" ca="1" si="16"/>
        <v>0</v>
      </c>
      <c r="U284">
        <f t="shared" ca="1" si="17"/>
        <v>0</v>
      </c>
    </row>
    <row r="285" spans="2:21" x14ac:dyDescent="0.35">
      <c r="B285" t="s">
        <v>902</v>
      </c>
      <c r="D285" s="34" t="s">
        <v>717</v>
      </c>
      <c r="E285" s="179">
        <v>45924</v>
      </c>
      <c r="G285" t="s">
        <v>816</v>
      </c>
      <c r="I285" s="179">
        <v>45924</v>
      </c>
      <c r="K285" t="s">
        <v>235</v>
      </c>
      <c r="L285" t="s">
        <v>171</v>
      </c>
      <c r="M285" t="s">
        <v>903</v>
      </c>
      <c r="N285" t="s">
        <v>237</v>
      </c>
      <c r="P285" s="193" t="str">
        <f>IF(OR(AND(A285&lt;&gt;"",COUNTIF(Bugs!B:B,A285)&gt;0),AND(B285&lt;&gt;"",COUNTIF(Bugs!A:A,B285)&gt;0)),"Y","")</f>
        <v/>
      </c>
      <c r="Q285" s="193" t="str">
        <f>IF(OR(
    AND(COUNTIF(Bugs!A:A,B285)&gt;0,ISNUMBER(SEARCH("x",INDEX(Bugs!C:C,MATCH(B285,Bugs!A:A,0))))),
    AND(COUNTIF(Bugs!B:B,B285)&gt;0,ISNUMBER(SEARCH("x",INDEX(Bugs!C:C,MATCH(B285,Bugs!B:B,0))))),
    AND(COUNTIF(Bugs!A:A,B285)&gt;0,ISNUMBER(SEARCH("x",INDEX(Bugs!D:D,MATCH(B285,Bugs!A:A,0))))),
    AND(COUNTIF(Bugs!B:B,B285)&gt;0,ISNUMBER(SEARCH("x",INDEX(Bugs!D:D,MATCH(B285,Bugs!B:B,0)))))
),"Y","")</f>
        <v/>
      </c>
      <c r="R285">
        <f ca="1">IF(OR(ISNUMBER(MATCH(L285,MasterData!$D$3:$D$18,0)),ISNUMBER(MATCH(L285,MasterData!$C$3:$C$18,0))),
    DATEDIF(E285,I285,"d"),
    DATEDIF(E285,TODAY(),"d"))</f>
        <v>0</v>
      </c>
      <c r="S285">
        <f t="shared" ca="1" si="15"/>
        <v>1</v>
      </c>
      <c r="T285">
        <f t="shared" ca="1" si="16"/>
        <v>0</v>
      </c>
      <c r="U285">
        <f t="shared" ca="1" si="17"/>
        <v>0</v>
      </c>
    </row>
    <row r="286" spans="2:21" x14ac:dyDescent="0.35">
      <c r="B286" t="s">
        <v>59</v>
      </c>
      <c r="D286" s="34" t="s">
        <v>717</v>
      </c>
      <c r="E286" s="179">
        <v>45924</v>
      </c>
      <c r="G286" t="s">
        <v>715</v>
      </c>
      <c r="I286" s="179">
        <v>45925</v>
      </c>
      <c r="K286" t="s">
        <v>235</v>
      </c>
      <c r="L286" t="s">
        <v>171</v>
      </c>
      <c r="M286" t="s">
        <v>904</v>
      </c>
      <c r="N286" t="s">
        <v>237</v>
      </c>
      <c r="P286" s="193" t="str">
        <f>IF(OR(AND(A286&lt;&gt;"",COUNTIF(Bugs!B:B,A286)&gt;0),AND(B286&lt;&gt;"",COUNTIF(Bugs!A:A,B286)&gt;0)),"Y","")</f>
        <v>Y</v>
      </c>
      <c r="Q286" s="193" t="str">
        <f>IF(OR(
    AND(COUNTIF(Bugs!A:A,B286)&gt;0,ISNUMBER(SEARCH("x",INDEX(Bugs!C:C,MATCH(B286,Bugs!A:A,0))))),
    AND(COUNTIF(Bugs!B:B,B286)&gt;0,ISNUMBER(SEARCH("x",INDEX(Bugs!C:C,MATCH(B286,Bugs!B:B,0))))),
    AND(COUNTIF(Bugs!A:A,B286)&gt;0,ISNUMBER(SEARCH("x",INDEX(Bugs!D:D,MATCH(B286,Bugs!A:A,0))))),
    AND(COUNTIF(Bugs!B:B,B286)&gt;0,ISNUMBER(SEARCH("x",INDEX(Bugs!D:D,MATCH(B286,Bugs!B:B,0)))))
),"Y","")</f>
        <v>Y</v>
      </c>
      <c r="R286">
        <f ca="1">IF(OR(ISNUMBER(MATCH(L286,MasterData!$D$3:$D$18,0)),ISNUMBER(MATCH(L286,MasterData!$C$3:$C$18,0))),
    DATEDIF(E286,I286,"d"),
    DATEDIF(E286,TODAY(),"d"))</f>
        <v>1</v>
      </c>
      <c r="S286">
        <f t="shared" ca="1" si="15"/>
        <v>1</v>
      </c>
      <c r="T286">
        <f t="shared" ca="1" si="16"/>
        <v>0</v>
      </c>
      <c r="U286">
        <f t="shared" ca="1" si="17"/>
        <v>0</v>
      </c>
    </row>
    <row r="287" spans="2:21" x14ac:dyDescent="0.35">
      <c r="B287" t="s">
        <v>60</v>
      </c>
      <c r="D287" s="34">
        <v>3366</v>
      </c>
      <c r="E287" s="179">
        <v>45924</v>
      </c>
      <c r="G287" t="s">
        <v>905</v>
      </c>
      <c r="I287" s="179">
        <v>45961</v>
      </c>
      <c r="K287" t="s">
        <v>235</v>
      </c>
      <c r="L287" t="s">
        <v>171</v>
      </c>
      <c r="M287" t="s">
        <v>906</v>
      </c>
      <c r="N287" t="s">
        <v>237</v>
      </c>
      <c r="P287" s="193" t="str">
        <f>IF(OR(AND(A287&lt;&gt;"",COUNTIF(Bugs!B:B,A287)&gt;0),AND(B287&lt;&gt;"",COUNTIF(Bugs!A:A,B287)&gt;0)),"Y","")</f>
        <v>Y</v>
      </c>
      <c r="Q287" s="193" t="str">
        <f>IF(OR(
    AND(COUNTIF(Bugs!A:A,B287)&gt;0,ISNUMBER(SEARCH("x",INDEX(Bugs!C:C,MATCH(B287,Bugs!A:A,0))))),
    AND(COUNTIF(Bugs!B:B,B287)&gt;0,ISNUMBER(SEARCH("x",INDEX(Bugs!C:C,MATCH(B287,Bugs!B:B,0))))),
    AND(COUNTIF(Bugs!A:A,B287)&gt;0,ISNUMBER(SEARCH("x",INDEX(Bugs!D:D,MATCH(B287,Bugs!A:A,0))))),
    AND(COUNTIF(Bugs!B:B,B287)&gt;0,ISNUMBER(SEARCH("x",INDEX(Bugs!D:D,MATCH(B287,Bugs!B:B,0)))))
),"Y","")</f>
        <v/>
      </c>
      <c r="R287">
        <f ca="1">IF(OR(ISNUMBER(MATCH(L287,MasterData!$D$3:$D$18,0)),ISNUMBER(MATCH(L287,MasterData!$C$3:$C$18,0))),
    DATEDIF(E287,I287,"d"),
    DATEDIF(E287,TODAY(),"d"))</f>
        <v>37</v>
      </c>
      <c r="S287">
        <f t="shared" ca="1" si="15"/>
        <v>0</v>
      </c>
      <c r="T287">
        <f t="shared" ca="1" si="16"/>
        <v>0</v>
      </c>
      <c r="U287">
        <f t="shared" ca="1" si="17"/>
        <v>1</v>
      </c>
    </row>
    <row r="288" spans="2:21" x14ac:dyDescent="0.35">
      <c r="B288" t="s">
        <v>61</v>
      </c>
      <c r="D288" s="34" t="s">
        <v>717</v>
      </c>
      <c r="E288" s="179">
        <v>45924</v>
      </c>
      <c r="G288" t="s">
        <v>715</v>
      </c>
      <c r="I288" s="179">
        <v>45926</v>
      </c>
      <c r="K288" t="s">
        <v>235</v>
      </c>
      <c r="L288" t="s">
        <v>171</v>
      </c>
      <c r="M288" t="s">
        <v>907</v>
      </c>
      <c r="N288" t="s">
        <v>237</v>
      </c>
      <c r="P288" s="193" t="str">
        <f>IF(OR(AND(A288&lt;&gt;"",COUNTIF(Bugs!B:B,A288)&gt;0),AND(B288&lt;&gt;"",COUNTIF(Bugs!A:A,B288)&gt;0)),"Y","")</f>
        <v>Y</v>
      </c>
      <c r="Q288" s="193" t="str">
        <f>IF(OR(
    AND(COUNTIF(Bugs!A:A,B288)&gt;0,ISNUMBER(SEARCH("x",INDEX(Bugs!C:C,MATCH(B288,Bugs!A:A,0))))),
    AND(COUNTIF(Bugs!B:B,B288)&gt;0,ISNUMBER(SEARCH("x",INDEX(Bugs!C:C,MATCH(B288,Bugs!B:B,0))))),
    AND(COUNTIF(Bugs!A:A,B288)&gt;0,ISNUMBER(SEARCH("x",INDEX(Bugs!D:D,MATCH(B288,Bugs!A:A,0))))),
    AND(COUNTIF(Bugs!B:B,B288)&gt;0,ISNUMBER(SEARCH("x",INDEX(Bugs!D:D,MATCH(B288,Bugs!B:B,0)))))
),"Y","")</f>
        <v>Y</v>
      </c>
      <c r="R288">
        <f ca="1">IF(OR(ISNUMBER(MATCH(L288,MasterData!$D$3:$D$18,0)),ISNUMBER(MATCH(L288,MasterData!$C$3:$C$18,0))),
    DATEDIF(E288,I288,"d"),
    DATEDIF(E288,TODAY(),"d"))</f>
        <v>2</v>
      </c>
      <c r="S288">
        <f t="shared" ca="1" si="15"/>
        <v>1</v>
      </c>
      <c r="T288">
        <f t="shared" ca="1" si="16"/>
        <v>0</v>
      </c>
      <c r="U288">
        <f t="shared" ca="1" si="17"/>
        <v>0</v>
      </c>
    </row>
    <row r="289" spans="2:21" x14ac:dyDescent="0.35">
      <c r="B289" t="s">
        <v>62</v>
      </c>
      <c r="D289" s="34" t="s">
        <v>717</v>
      </c>
      <c r="E289" s="179">
        <v>45924</v>
      </c>
      <c r="G289" t="s">
        <v>715</v>
      </c>
      <c r="I289" s="179">
        <v>45925</v>
      </c>
      <c r="K289" t="s">
        <v>235</v>
      </c>
      <c r="L289" t="s">
        <v>171</v>
      </c>
      <c r="M289" t="s">
        <v>908</v>
      </c>
      <c r="N289" t="s">
        <v>237</v>
      </c>
      <c r="P289" s="193" t="str">
        <f>IF(OR(AND(A289&lt;&gt;"",COUNTIF(Bugs!B:B,A289)&gt;0),AND(B289&lt;&gt;"",COUNTIF(Bugs!A:A,B289)&gt;0)),"Y","")</f>
        <v>Y</v>
      </c>
      <c r="Q289" s="193" t="str">
        <f>IF(OR(
    AND(COUNTIF(Bugs!A:A,B289)&gt;0,ISNUMBER(SEARCH("x",INDEX(Bugs!C:C,MATCH(B289,Bugs!A:A,0))))),
    AND(COUNTIF(Bugs!B:B,B289)&gt;0,ISNUMBER(SEARCH("x",INDEX(Bugs!C:C,MATCH(B289,Bugs!B:B,0))))),
    AND(COUNTIF(Bugs!A:A,B289)&gt;0,ISNUMBER(SEARCH("x",INDEX(Bugs!D:D,MATCH(B289,Bugs!A:A,0))))),
    AND(COUNTIF(Bugs!B:B,B289)&gt;0,ISNUMBER(SEARCH("x",INDEX(Bugs!D:D,MATCH(B289,Bugs!B:B,0)))))
),"Y","")</f>
        <v>Y</v>
      </c>
      <c r="R289">
        <f ca="1">IF(OR(ISNUMBER(MATCH(L289,MasterData!$D$3:$D$18,0)),ISNUMBER(MATCH(L289,MasterData!$C$3:$C$18,0))),
    DATEDIF(E289,I289,"d"),
    DATEDIF(E289,TODAY(),"d"))</f>
        <v>1</v>
      </c>
      <c r="S289">
        <f t="shared" ca="1" si="15"/>
        <v>1</v>
      </c>
      <c r="T289">
        <f t="shared" ca="1" si="16"/>
        <v>0</v>
      </c>
      <c r="U289">
        <f t="shared" ca="1" si="17"/>
        <v>0</v>
      </c>
    </row>
    <row r="290" spans="2:21" x14ac:dyDescent="0.35">
      <c r="B290" t="s">
        <v>63</v>
      </c>
      <c r="D290" s="34" t="s">
        <v>480</v>
      </c>
      <c r="E290" s="179">
        <v>45925</v>
      </c>
      <c r="G290" t="s">
        <v>804</v>
      </c>
      <c r="I290" s="179">
        <v>45925</v>
      </c>
      <c r="K290" t="s">
        <v>241</v>
      </c>
      <c r="L290" t="s">
        <v>164</v>
      </c>
      <c r="M290" t="s">
        <v>909</v>
      </c>
      <c r="N290" t="s">
        <v>237</v>
      </c>
      <c r="P290" s="193" t="str">
        <f>IF(OR(AND(A290&lt;&gt;"",COUNTIF(Bugs!B:B,A290)&gt;0),AND(B290&lt;&gt;"",COUNTIF(Bugs!A:A,B290)&gt;0)),"Y","")</f>
        <v>Y</v>
      </c>
      <c r="Q290" s="193" t="str">
        <f>IF(OR(
    AND(COUNTIF(Bugs!A:A,B290)&gt;0,ISNUMBER(SEARCH("x",INDEX(Bugs!C:C,MATCH(B290,Bugs!A:A,0))))),
    AND(COUNTIF(Bugs!B:B,B290)&gt;0,ISNUMBER(SEARCH("x",INDEX(Bugs!C:C,MATCH(B290,Bugs!B:B,0))))),
    AND(COUNTIF(Bugs!A:A,B290)&gt;0,ISNUMBER(SEARCH("x",INDEX(Bugs!D:D,MATCH(B290,Bugs!A:A,0))))),
    AND(COUNTIF(Bugs!B:B,B290)&gt;0,ISNUMBER(SEARCH("x",INDEX(Bugs!D:D,MATCH(B290,Bugs!B:B,0)))))
),"Y","")</f>
        <v/>
      </c>
      <c r="R290">
        <f ca="1">IF(OR(ISNUMBER(MATCH(L290,MasterData!$D$3:$D$18,0)),ISNUMBER(MATCH(L290,MasterData!$C$3:$C$18,0))),
    DATEDIF(E290,I290,"d"),
    DATEDIF(E290,TODAY(),"d"))</f>
        <v>82</v>
      </c>
      <c r="S290">
        <f t="shared" ca="1" si="15"/>
        <v>0</v>
      </c>
      <c r="T290">
        <f t="shared" ca="1" si="16"/>
        <v>0</v>
      </c>
      <c r="U290">
        <f t="shared" ca="1" si="17"/>
        <v>1</v>
      </c>
    </row>
    <row r="291" spans="2:21" x14ac:dyDescent="0.35">
      <c r="B291" t="s">
        <v>910</v>
      </c>
      <c r="D291" s="34">
        <v>3366</v>
      </c>
      <c r="E291" s="179">
        <v>45925</v>
      </c>
      <c r="G291" t="s">
        <v>911</v>
      </c>
      <c r="I291" s="179">
        <v>45926</v>
      </c>
      <c r="K291" t="s">
        <v>235</v>
      </c>
      <c r="L291" t="s">
        <v>171</v>
      </c>
      <c r="M291" t="s">
        <v>912</v>
      </c>
      <c r="N291" t="s">
        <v>237</v>
      </c>
      <c r="P291" s="193" t="str">
        <f>IF(OR(AND(A291&lt;&gt;"",COUNTIF(Bugs!B:B,A291)&gt;0),AND(B291&lt;&gt;"",COUNTIF(Bugs!A:A,B291)&gt;0)),"Y","")</f>
        <v/>
      </c>
      <c r="Q291" s="193" t="str">
        <f>IF(OR(
    AND(COUNTIF(Bugs!A:A,B291)&gt;0,ISNUMBER(SEARCH("x",INDEX(Bugs!C:C,MATCH(B291,Bugs!A:A,0))))),
    AND(COUNTIF(Bugs!B:B,B291)&gt;0,ISNUMBER(SEARCH("x",INDEX(Bugs!C:C,MATCH(B291,Bugs!B:B,0))))),
    AND(COUNTIF(Bugs!A:A,B291)&gt;0,ISNUMBER(SEARCH("x",INDEX(Bugs!D:D,MATCH(B291,Bugs!A:A,0))))),
    AND(COUNTIF(Bugs!B:B,B291)&gt;0,ISNUMBER(SEARCH("x",INDEX(Bugs!D:D,MATCH(B291,Bugs!B:B,0)))))
),"Y","")</f>
        <v/>
      </c>
      <c r="R291">
        <f ca="1">IF(OR(ISNUMBER(MATCH(L291,MasterData!$D$3:$D$18,0)),ISNUMBER(MATCH(L291,MasterData!$C$3:$C$18,0))),
    DATEDIF(E291,I291,"d"),
    DATEDIF(E291,TODAY(),"d"))</f>
        <v>1</v>
      </c>
      <c r="S291">
        <f t="shared" ca="1" si="15"/>
        <v>1</v>
      </c>
      <c r="T291">
        <f t="shared" ca="1" si="16"/>
        <v>0</v>
      </c>
      <c r="U291">
        <f t="shared" ca="1" si="17"/>
        <v>0</v>
      </c>
    </row>
    <row r="292" spans="2:21" x14ac:dyDescent="0.35">
      <c r="B292" t="s">
        <v>64</v>
      </c>
      <c r="D292" s="34" t="s">
        <v>717</v>
      </c>
      <c r="E292" s="179">
        <v>45925</v>
      </c>
      <c r="G292" t="s">
        <v>715</v>
      </c>
      <c r="I292" s="179">
        <v>45926</v>
      </c>
      <c r="K292" t="s">
        <v>235</v>
      </c>
      <c r="L292" t="s">
        <v>171</v>
      </c>
      <c r="M292" t="s">
        <v>913</v>
      </c>
      <c r="N292" t="s">
        <v>237</v>
      </c>
      <c r="P292" s="193" t="str">
        <f>IF(OR(AND(A292&lt;&gt;"",COUNTIF(Bugs!B:B,A292)&gt;0),AND(B292&lt;&gt;"",COUNTIF(Bugs!A:A,B292)&gt;0)),"Y","")</f>
        <v>Y</v>
      </c>
      <c r="Q292" s="193" t="str">
        <f>IF(OR(
    AND(COUNTIF(Bugs!A:A,B292)&gt;0,ISNUMBER(SEARCH("x",INDEX(Bugs!C:C,MATCH(B292,Bugs!A:A,0))))),
    AND(COUNTIF(Bugs!B:B,B292)&gt;0,ISNUMBER(SEARCH("x",INDEX(Bugs!C:C,MATCH(B292,Bugs!B:B,0))))),
    AND(COUNTIF(Bugs!A:A,B292)&gt;0,ISNUMBER(SEARCH("x",INDEX(Bugs!D:D,MATCH(B292,Bugs!A:A,0))))),
    AND(COUNTIF(Bugs!B:B,B292)&gt;0,ISNUMBER(SEARCH("x",INDEX(Bugs!D:D,MATCH(B292,Bugs!B:B,0)))))
),"Y","")</f>
        <v>Y</v>
      </c>
      <c r="R292">
        <f ca="1">IF(OR(ISNUMBER(MATCH(L292,MasterData!$D$3:$D$18,0)),ISNUMBER(MATCH(L292,MasterData!$C$3:$C$18,0))),
    DATEDIF(E292,I292,"d"),
    DATEDIF(E292,TODAY(),"d"))</f>
        <v>1</v>
      </c>
      <c r="S292">
        <f t="shared" ca="1" si="15"/>
        <v>1</v>
      </c>
      <c r="T292">
        <f t="shared" ca="1" si="16"/>
        <v>0</v>
      </c>
      <c r="U292">
        <f t="shared" ca="1" si="17"/>
        <v>0</v>
      </c>
    </row>
    <row r="293" spans="2:21" x14ac:dyDescent="0.35">
      <c r="B293" t="s">
        <v>914</v>
      </c>
      <c r="D293" s="34" t="s">
        <v>746</v>
      </c>
      <c r="E293" s="179">
        <v>45925</v>
      </c>
      <c r="G293" t="s">
        <v>715</v>
      </c>
      <c r="I293" s="179">
        <v>45925</v>
      </c>
      <c r="K293" t="s">
        <v>241</v>
      </c>
      <c r="L293" t="s">
        <v>171</v>
      </c>
      <c r="M293" t="s">
        <v>915</v>
      </c>
      <c r="N293" t="s">
        <v>237</v>
      </c>
      <c r="P293" s="193" t="str">
        <f>IF(OR(AND(A293&lt;&gt;"",COUNTIF(Bugs!B:B,A293)&gt;0),AND(B293&lt;&gt;"",COUNTIF(Bugs!A:A,B293)&gt;0)),"Y","")</f>
        <v/>
      </c>
      <c r="Q293" s="193" t="str">
        <f>IF(OR(
    AND(COUNTIF(Bugs!A:A,B293)&gt;0,ISNUMBER(SEARCH("x",INDEX(Bugs!C:C,MATCH(B293,Bugs!A:A,0))))),
    AND(COUNTIF(Bugs!B:B,B293)&gt;0,ISNUMBER(SEARCH("x",INDEX(Bugs!C:C,MATCH(B293,Bugs!B:B,0))))),
    AND(COUNTIF(Bugs!A:A,B293)&gt;0,ISNUMBER(SEARCH("x",INDEX(Bugs!D:D,MATCH(B293,Bugs!A:A,0))))),
    AND(COUNTIF(Bugs!B:B,B293)&gt;0,ISNUMBER(SEARCH("x",INDEX(Bugs!D:D,MATCH(B293,Bugs!B:B,0)))))
),"Y","")</f>
        <v/>
      </c>
      <c r="R293">
        <f ca="1">IF(OR(ISNUMBER(MATCH(L293,MasterData!$D$3:$D$18,0)),ISNUMBER(MATCH(L293,MasterData!$C$3:$C$18,0))),
    DATEDIF(E293,I293,"d"),
    DATEDIF(E293,TODAY(),"d"))</f>
        <v>0</v>
      </c>
      <c r="S293">
        <f t="shared" ca="1" si="15"/>
        <v>1</v>
      </c>
      <c r="T293">
        <f t="shared" ca="1" si="16"/>
        <v>0</v>
      </c>
      <c r="U293">
        <f t="shared" ca="1" si="17"/>
        <v>0</v>
      </c>
    </row>
    <row r="294" spans="2:21" x14ac:dyDescent="0.35">
      <c r="B294" t="s">
        <v>65</v>
      </c>
      <c r="D294" s="34">
        <v>3014</v>
      </c>
      <c r="E294" s="179">
        <v>45925</v>
      </c>
      <c r="G294" t="s">
        <v>916</v>
      </c>
      <c r="I294" s="179">
        <v>45925</v>
      </c>
      <c r="K294" t="s">
        <v>347</v>
      </c>
      <c r="L294" t="s">
        <v>171</v>
      </c>
      <c r="M294" t="s">
        <v>917</v>
      </c>
      <c r="N294" t="s">
        <v>237</v>
      </c>
      <c r="P294" s="193" t="str">
        <f>IF(OR(AND(A294&lt;&gt;"",COUNTIF(Bugs!B:B,A294)&gt;0),AND(B294&lt;&gt;"",COUNTIF(Bugs!A:A,B294)&gt;0)),"Y","")</f>
        <v>Y</v>
      </c>
      <c r="Q294" s="193" t="str">
        <f>IF(OR(
    AND(COUNTIF(Bugs!A:A,B294)&gt;0,ISNUMBER(SEARCH("x",INDEX(Bugs!C:C,MATCH(B294,Bugs!A:A,0))))),
    AND(COUNTIF(Bugs!B:B,B294)&gt;0,ISNUMBER(SEARCH("x",INDEX(Bugs!C:C,MATCH(B294,Bugs!B:B,0))))),
    AND(COUNTIF(Bugs!A:A,B294)&gt;0,ISNUMBER(SEARCH("x",INDEX(Bugs!D:D,MATCH(B294,Bugs!A:A,0))))),
    AND(COUNTIF(Bugs!B:B,B294)&gt;0,ISNUMBER(SEARCH("x",INDEX(Bugs!D:D,MATCH(B294,Bugs!B:B,0)))))
),"Y","")</f>
        <v>Y</v>
      </c>
      <c r="R294">
        <f ca="1">IF(OR(ISNUMBER(MATCH(L294,MasterData!$D$3:$D$18,0)),ISNUMBER(MATCH(L294,MasterData!$C$3:$C$18,0))),
    DATEDIF(E294,I294,"d"),
    DATEDIF(E294,TODAY(),"d"))</f>
        <v>0</v>
      </c>
      <c r="S294">
        <f t="shared" ca="1" si="15"/>
        <v>1</v>
      </c>
      <c r="T294">
        <f t="shared" ca="1" si="16"/>
        <v>0</v>
      </c>
      <c r="U294">
        <f t="shared" ca="1" si="17"/>
        <v>0</v>
      </c>
    </row>
    <row r="295" spans="2:21" x14ac:dyDescent="0.35">
      <c r="B295" t="s">
        <v>66</v>
      </c>
      <c r="D295" s="34">
        <v>3003</v>
      </c>
      <c r="E295" s="179">
        <v>45925</v>
      </c>
      <c r="G295" t="s">
        <v>853</v>
      </c>
      <c r="I295" s="179">
        <v>45925</v>
      </c>
      <c r="K295" t="s">
        <v>241</v>
      </c>
      <c r="L295" t="s">
        <v>164</v>
      </c>
      <c r="M295" t="s">
        <v>918</v>
      </c>
      <c r="N295" t="s">
        <v>237</v>
      </c>
      <c r="P295" s="193" t="str">
        <f>IF(OR(AND(A295&lt;&gt;"",COUNTIF(Bugs!B:B,A295)&gt;0),AND(B295&lt;&gt;"",COUNTIF(Bugs!A:A,B295)&gt;0)),"Y","")</f>
        <v>Y</v>
      </c>
      <c r="Q295" s="193" t="str">
        <f>IF(OR(
    AND(COUNTIF(Bugs!A:A,B295)&gt;0,ISNUMBER(SEARCH("x",INDEX(Bugs!C:C,MATCH(B295,Bugs!A:A,0))))),
    AND(COUNTIF(Bugs!B:B,B295)&gt;0,ISNUMBER(SEARCH("x",INDEX(Bugs!C:C,MATCH(B295,Bugs!B:B,0))))),
    AND(COUNTIF(Bugs!A:A,B295)&gt;0,ISNUMBER(SEARCH("x",INDEX(Bugs!D:D,MATCH(B295,Bugs!A:A,0))))),
    AND(COUNTIF(Bugs!B:B,B295)&gt;0,ISNUMBER(SEARCH("x",INDEX(Bugs!D:D,MATCH(B295,Bugs!B:B,0)))))
),"Y","")</f>
        <v>Y</v>
      </c>
      <c r="R295">
        <f ca="1">IF(OR(ISNUMBER(MATCH(L295,MasterData!$D$3:$D$18,0)),ISNUMBER(MATCH(L295,MasterData!$C$3:$C$18,0))),
    DATEDIF(E295,I295,"d"),
    DATEDIF(E295,TODAY(),"d"))</f>
        <v>82</v>
      </c>
      <c r="S295">
        <f t="shared" ca="1" si="15"/>
        <v>0</v>
      </c>
      <c r="T295">
        <f t="shared" ca="1" si="16"/>
        <v>0</v>
      </c>
      <c r="U295">
        <f t="shared" ca="1" si="17"/>
        <v>1</v>
      </c>
    </row>
    <row r="296" spans="2:21" x14ac:dyDescent="0.35">
      <c r="B296" t="s">
        <v>919</v>
      </c>
      <c r="D296" s="34">
        <v>3014</v>
      </c>
      <c r="E296" s="179">
        <v>45925</v>
      </c>
      <c r="G296" t="s">
        <v>715</v>
      </c>
      <c r="I296" s="179">
        <v>45926</v>
      </c>
      <c r="K296" t="s">
        <v>235</v>
      </c>
      <c r="L296" t="s">
        <v>171</v>
      </c>
      <c r="M296" t="s">
        <v>920</v>
      </c>
      <c r="N296" t="s">
        <v>237</v>
      </c>
      <c r="P296" s="193" t="str">
        <f>IF(OR(AND(A296&lt;&gt;"",COUNTIF(Bugs!B:B,A296)&gt;0),AND(B296&lt;&gt;"",COUNTIF(Bugs!A:A,B296)&gt;0)),"Y","")</f>
        <v/>
      </c>
      <c r="Q296" s="193" t="str">
        <f>IF(OR(
    AND(COUNTIF(Bugs!A:A,B296)&gt;0,ISNUMBER(SEARCH("x",INDEX(Bugs!C:C,MATCH(B296,Bugs!A:A,0))))),
    AND(COUNTIF(Bugs!B:B,B296)&gt;0,ISNUMBER(SEARCH("x",INDEX(Bugs!C:C,MATCH(B296,Bugs!B:B,0))))),
    AND(COUNTIF(Bugs!A:A,B296)&gt;0,ISNUMBER(SEARCH("x",INDEX(Bugs!D:D,MATCH(B296,Bugs!A:A,0))))),
    AND(COUNTIF(Bugs!B:B,B296)&gt;0,ISNUMBER(SEARCH("x",INDEX(Bugs!D:D,MATCH(B296,Bugs!B:B,0)))))
),"Y","")</f>
        <v/>
      </c>
      <c r="R296">
        <f ca="1">IF(OR(ISNUMBER(MATCH(L296,MasterData!$D$3:$D$18,0)),ISNUMBER(MATCH(L296,MasterData!$C$3:$C$18,0))),
    DATEDIF(E296,I296,"d"),
    DATEDIF(E296,TODAY(),"d"))</f>
        <v>1</v>
      </c>
      <c r="S296">
        <f t="shared" ca="1" si="15"/>
        <v>1</v>
      </c>
      <c r="T296">
        <f t="shared" ca="1" si="16"/>
        <v>0</v>
      </c>
      <c r="U296">
        <f t="shared" ca="1" si="17"/>
        <v>0</v>
      </c>
    </row>
    <row r="297" spans="2:21" x14ac:dyDescent="0.35">
      <c r="B297" t="s">
        <v>921</v>
      </c>
      <c r="D297" s="34">
        <v>3014</v>
      </c>
      <c r="E297" s="179">
        <v>45925</v>
      </c>
      <c r="G297" t="s">
        <v>916</v>
      </c>
      <c r="I297" s="179">
        <v>45926</v>
      </c>
      <c r="K297" t="s">
        <v>347</v>
      </c>
      <c r="L297" t="s">
        <v>171</v>
      </c>
      <c r="M297" t="s">
        <v>922</v>
      </c>
      <c r="N297" t="s">
        <v>237</v>
      </c>
      <c r="P297" s="193" t="str">
        <f>IF(OR(AND(A297&lt;&gt;"",COUNTIF(Bugs!B:B,A297)&gt;0),AND(B297&lt;&gt;"",COUNTIF(Bugs!A:A,B297)&gt;0)),"Y","")</f>
        <v/>
      </c>
      <c r="Q297" s="193" t="str">
        <f>IF(OR(
    AND(COUNTIF(Bugs!A:A,B297)&gt;0,ISNUMBER(SEARCH("x",INDEX(Bugs!C:C,MATCH(B297,Bugs!A:A,0))))),
    AND(COUNTIF(Bugs!B:B,B297)&gt;0,ISNUMBER(SEARCH("x",INDEX(Bugs!C:C,MATCH(B297,Bugs!B:B,0))))),
    AND(COUNTIF(Bugs!A:A,B297)&gt;0,ISNUMBER(SEARCH("x",INDEX(Bugs!D:D,MATCH(B297,Bugs!A:A,0))))),
    AND(COUNTIF(Bugs!B:B,B297)&gt;0,ISNUMBER(SEARCH("x",INDEX(Bugs!D:D,MATCH(B297,Bugs!B:B,0)))))
),"Y","")</f>
        <v/>
      </c>
      <c r="R297">
        <f ca="1">IF(OR(ISNUMBER(MATCH(L297,MasterData!$D$3:$D$18,0)),ISNUMBER(MATCH(L297,MasterData!$C$3:$C$18,0))),
    DATEDIF(E297,I297,"d"),
    DATEDIF(E297,TODAY(),"d"))</f>
        <v>1</v>
      </c>
      <c r="S297">
        <f t="shared" ca="1" si="15"/>
        <v>1</v>
      </c>
      <c r="T297">
        <f t="shared" ca="1" si="16"/>
        <v>0</v>
      </c>
      <c r="U297">
        <f t="shared" ca="1" si="17"/>
        <v>0</v>
      </c>
    </row>
    <row r="298" spans="2:21" x14ac:dyDescent="0.35">
      <c r="B298" t="s">
        <v>923</v>
      </c>
      <c r="D298" s="34">
        <v>3014</v>
      </c>
      <c r="E298" s="179">
        <v>45925</v>
      </c>
      <c r="G298" t="s">
        <v>924</v>
      </c>
      <c r="I298" s="179">
        <v>45926</v>
      </c>
      <c r="K298" t="s">
        <v>235</v>
      </c>
      <c r="L298" t="s">
        <v>171</v>
      </c>
      <c r="M298" t="s">
        <v>925</v>
      </c>
      <c r="N298" t="s">
        <v>237</v>
      </c>
      <c r="P298" s="193" t="str">
        <f>IF(OR(AND(A298&lt;&gt;"",COUNTIF(Bugs!B:B,A298)&gt;0),AND(B298&lt;&gt;"",COUNTIF(Bugs!A:A,B298)&gt;0)),"Y","")</f>
        <v/>
      </c>
      <c r="Q298" s="193" t="str">
        <f>IF(OR(
    AND(COUNTIF(Bugs!A:A,B298)&gt;0,ISNUMBER(SEARCH("x",INDEX(Bugs!C:C,MATCH(B298,Bugs!A:A,0))))),
    AND(COUNTIF(Bugs!B:B,B298)&gt;0,ISNUMBER(SEARCH("x",INDEX(Bugs!C:C,MATCH(B298,Bugs!B:B,0))))),
    AND(COUNTIF(Bugs!A:A,B298)&gt;0,ISNUMBER(SEARCH("x",INDEX(Bugs!D:D,MATCH(B298,Bugs!A:A,0))))),
    AND(COUNTIF(Bugs!B:B,B298)&gt;0,ISNUMBER(SEARCH("x",INDEX(Bugs!D:D,MATCH(B298,Bugs!B:B,0)))))
),"Y","")</f>
        <v/>
      </c>
      <c r="R298">
        <f ca="1">IF(OR(ISNUMBER(MATCH(L298,MasterData!$D$3:$D$18,0)),ISNUMBER(MATCH(L298,MasterData!$C$3:$C$18,0))),
    DATEDIF(E298,I298,"d"),
    DATEDIF(E298,TODAY(),"d"))</f>
        <v>1</v>
      </c>
      <c r="S298">
        <f t="shared" ca="1" si="15"/>
        <v>1</v>
      </c>
      <c r="T298">
        <f t="shared" ca="1" si="16"/>
        <v>0</v>
      </c>
      <c r="U298">
        <f t="shared" ca="1" si="17"/>
        <v>0</v>
      </c>
    </row>
    <row r="299" spans="2:21" x14ac:dyDescent="0.35">
      <c r="B299" t="s">
        <v>67</v>
      </c>
      <c r="D299" s="34" t="s">
        <v>746</v>
      </c>
      <c r="E299" s="179">
        <v>45926</v>
      </c>
      <c r="G299" t="s">
        <v>816</v>
      </c>
      <c r="I299" s="179">
        <v>45938</v>
      </c>
      <c r="K299" t="s">
        <v>235</v>
      </c>
      <c r="L299" t="s">
        <v>171</v>
      </c>
      <c r="M299" t="s">
        <v>926</v>
      </c>
      <c r="N299" t="s">
        <v>237</v>
      </c>
      <c r="P299" s="193" t="str">
        <f>IF(OR(AND(A299&lt;&gt;"",COUNTIF(Bugs!B:B,A299)&gt;0),AND(B299&lt;&gt;"",COUNTIF(Bugs!A:A,B299)&gt;0)),"Y","")</f>
        <v>Y</v>
      </c>
      <c r="Q299" s="193" t="str">
        <f>IF(OR(
    AND(COUNTIF(Bugs!A:A,B299)&gt;0,ISNUMBER(SEARCH("x",INDEX(Bugs!C:C,MATCH(B299,Bugs!A:A,0))))),
    AND(COUNTIF(Bugs!B:B,B299)&gt;0,ISNUMBER(SEARCH("x",INDEX(Bugs!C:C,MATCH(B299,Bugs!B:B,0))))),
    AND(COUNTIF(Bugs!A:A,B299)&gt;0,ISNUMBER(SEARCH("x",INDEX(Bugs!D:D,MATCH(B299,Bugs!A:A,0))))),
    AND(COUNTIF(Bugs!B:B,B299)&gt;0,ISNUMBER(SEARCH("x",INDEX(Bugs!D:D,MATCH(B299,Bugs!B:B,0)))))
),"Y","")</f>
        <v/>
      </c>
      <c r="R299">
        <f ca="1">IF(OR(ISNUMBER(MATCH(L299,MasterData!$D$3:$D$18,0)),ISNUMBER(MATCH(L299,MasterData!$C$3:$C$18,0))),
    DATEDIF(E299,I299,"d"),
    DATEDIF(E299,TODAY(),"d"))</f>
        <v>12</v>
      </c>
      <c r="S299">
        <f t="shared" ca="1" si="15"/>
        <v>0</v>
      </c>
      <c r="T299">
        <f t="shared" ca="1" si="16"/>
        <v>1</v>
      </c>
      <c r="U299">
        <f t="shared" ca="1" si="17"/>
        <v>0</v>
      </c>
    </row>
    <row r="300" spans="2:21" x14ac:dyDescent="0.35">
      <c r="B300" t="s">
        <v>68</v>
      </c>
      <c r="D300" s="34">
        <v>3014</v>
      </c>
      <c r="E300" s="179">
        <v>45926</v>
      </c>
      <c r="G300" t="s">
        <v>715</v>
      </c>
      <c r="I300" s="179">
        <v>45927</v>
      </c>
      <c r="K300" t="s">
        <v>235</v>
      </c>
      <c r="L300" t="s">
        <v>171</v>
      </c>
      <c r="M300" t="s">
        <v>927</v>
      </c>
      <c r="N300" t="s">
        <v>237</v>
      </c>
      <c r="P300" s="193" t="str">
        <f>IF(OR(AND(A300&lt;&gt;"",COUNTIF(Bugs!B:B,A300)&gt;0),AND(B300&lt;&gt;"",COUNTIF(Bugs!A:A,B300)&gt;0)),"Y","")</f>
        <v>Y</v>
      </c>
      <c r="Q300" s="193" t="str">
        <f>IF(OR(
    AND(COUNTIF(Bugs!A:A,B300)&gt;0,ISNUMBER(SEARCH("x",INDEX(Bugs!C:C,MATCH(B300,Bugs!A:A,0))))),
    AND(COUNTIF(Bugs!B:B,B300)&gt;0,ISNUMBER(SEARCH("x",INDEX(Bugs!C:C,MATCH(B300,Bugs!B:B,0))))),
    AND(COUNTIF(Bugs!A:A,B300)&gt;0,ISNUMBER(SEARCH("x",INDEX(Bugs!D:D,MATCH(B300,Bugs!A:A,0))))),
    AND(COUNTIF(Bugs!B:B,B300)&gt;0,ISNUMBER(SEARCH("x",INDEX(Bugs!D:D,MATCH(B300,Bugs!B:B,0)))))
),"Y","")</f>
        <v>Y</v>
      </c>
      <c r="R300">
        <f ca="1">IF(OR(ISNUMBER(MATCH(L300,MasterData!$D$3:$D$18,0)),ISNUMBER(MATCH(L300,MasterData!$C$3:$C$18,0))),
    DATEDIF(E300,I300,"d"),
    DATEDIF(E300,TODAY(),"d"))</f>
        <v>1</v>
      </c>
      <c r="S300">
        <f t="shared" ca="1" si="15"/>
        <v>1</v>
      </c>
      <c r="T300">
        <f t="shared" ca="1" si="16"/>
        <v>0</v>
      </c>
      <c r="U300">
        <f t="shared" ca="1" si="17"/>
        <v>0</v>
      </c>
    </row>
    <row r="301" spans="2:21" x14ac:dyDescent="0.35">
      <c r="B301" t="s">
        <v>928</v>
      </c>
      <c r="D301" s="34">
        <v>3014</v>
      </c>
      <c r="E301" s="179">
        <v>45926</v>
      </c>
      <c r="G301" t="s">
        <v>715</v>
      </c>
      <c r="I301" s="179">
        <v>45926</v>
      </c>
      <c r="K301" t="s">
        <v>235</v>
      </c>
      <c r="L301" t="s">
        <v>171</v>
      </c>
      <c r="M301" t="s">
        <v>929</v>
      </c>
      <c r="N301" t="s">
        <v>237</v>
      </c>
      <c r="P301" s="193" t="str">
        <f>IF(OR(AND(A301&lt;&gt;"",COUNTIF(Bugs!B:B,A301)&gt;0),AND(B301&lt;&gt;"",COUNTIF(Bugs!A:A,B301)&gt;0)),"Y","")</f>
        <v/>
      </c>
      <c r="Q301" s="193" t="str">
        <f>IF(OR(
    AND(COUNTIF(Bugs!A:A,B301)&gt;0,ISNUMBER(SEARCH("x",INDEX(Bugs!C:C,MATCH(B301,Bugs!A:A,0))))),
    AND(COUNTIF(Bugs!B:B,B301)&gt;0,ISNUMBER(SEARCH("x",INDEX(Bugs!C:C,MATCH(B301,Bugs!B:B,0))))),
    AND(COUNTIF(Bugs!A:A,B301)&gt;0,ISNUMBER(SEARCH("x",INDEX(Bugs!D:D,MATCH(B301,Bugs!A:A,0))))),
    AND(COUNTIF(Bugs!B:B,B301)&gt;0,ISNUMBER(SEARCH("x",INDEX(Bugs!D:D,MATCH(B301,Bugs!B:B,0)))))
),"Y","")</f>
        <v/>
      </c>
      <c r="R301">
        <f ca="1">IF(OR(ISNUMBER(MATCH(L301,MasterData!$D$3:$D$18,0)),ISNUMBER(MATCH(L301,MasterData!$C$3:$C$18,0))),
    DATEDIF(E301,I301,"d"),
    DATEDIF(E301,TODAY(),"d"))</f>
        <v>0</v>
      </c>
      <c r="S301">
        <f t="shared" ca="1" si="15"/>
        <v>1</v>
      </c>
      <c r="T301">
        <f t="shared" ca="1" si="16"/>
        <v>0</v>
      </c>
      <c r="U301">
        <f t="shared" ca="1" si="17"/>
        <v>0</v>
      </c>
    </row>
    <row r="302" spans="2:21" x14ac:dyDescent="0.35">
      <c r="B302" t="s">
        <v>69</v>
      </c>
      <c r="D302" s="34">
        <v>3014</v>
      </c>
      <c r="E302" s="179">
        <v>45926</v>
      </c>
      <c r="G302" t="s">
        <v>715</v>
      </c>
      <c r="I302" s="179">
        <v>45926</v>
      </c>
      <c r="K302" t="s">
        <v>235</v>
      </c>
      <c r="L302" t="s">
        <v>164</v>
      </c>
      <c r="M302" t="s">
        <v>930</v>
      </c>
      <c r="N302" t="s">
        <v>237</v>
      </c>
      <c r="P302" s="193" t="str">
        <f>IF(OR(AND(A302&lt;&gt;"",COUNTIF(Bugs!B:B,A302)&gt;0),AND(B302&lt;&gt;"",COUNTIF(Bugs!A:A,B302)&gt;0)),"Y","")</f>
        <v>Y</v>
      </c>
      <c r="Q302" s="193" t="str">
        <f>IF(OR(
    AND(COUNTIF(Bugs!A:A,B302)&gt;0,ISNUMBER(SEARCH("x",INDEX(Bugs!C:C,MATCH(B302,Bugs!A:A,0))))),
    AND(COUNTIF(Bugs!B:B,B302)&gt;0,ISNUMBER(SEARCH("x",INDEX(Bugs!C:C,MATCH(B302,Bugs!B:B,0))))),
    AND(COUNTIF(Bugs!A:A,B302)&gt;0,ISNUMBER(SEARCH("x",INDEX(Bugs!D:D,MATCH(B302,Bugs!A:A,0))))),
    AND(COUNTIF(Bugs!B:B,B302)&gt;0,ISNUMBER(SEARCH("x",INDEX(Bugs!D:D,MATCH(B302,Bugs!B:B,0)))))
),"Y","")</f>
        <v>Y</v>
      </c>
      <c r="R302">
        <f ca="1">IF(OR(ISNUMBER(MATCH(L302,MasterData!$D$3:$D$18,0)),ISNUMBER(MATCH(L302,MasterData!$C$3:$C$18,0))),
    DATEDIF(E302,I302,"d"),
    DATEDIF(E302,TODAY(),"d"))</f>
        <v>81</v>
      </c>
      <c r="S302">
        <f t="shared" ca="1" si="15"/>
        <v>0</v>
      </c>
      <c r="T302">
        <f t="shared" ca="1" si="16"/>
        <v>0</v>
      </c>
      <c r="U302">
        <f t="shared" ca="1" si="17"/>
        <v>1</v>
      </c>
    </row>
    <row r="303" spans="2:21" x14ac:dyDescent="0.35">
      <c r="B303" t="s">
        <v>70</v>
      </c>
      <c r="D303" s="34">
        <v>3014</v>
      </c>
      <c r="E303" s="179">
        <v>45927</v>
      </c>
      <c r="G303" t="s">
        <v>715</v>
      </c>
      <c r="I303" s="179">
        <v>45927</v>
      </c>
      <c r="K303" t="s">
        <v>235</v>
      </c>
      <c r="L303" t="s">
        <v>164</v>
      </c>
      <c r="M303" t="s">
        <v>931</v>
      </c>
      <c r="N303" t="s">
        <v>237</v>
      </c>
      <c r="P303" s="193" t="str">
        <f>IF(OR(AND(A303&lt;&gt;"",COUNTIF(Bugs!B:B,A303)&gt;0),AND(B303&lt;&gt;"",COUNTIF(Bugs!A:A,B303)&gt;0)),"Y","")</f>
        <v>Y</v>
      </c>
      <c r="Q303" s="193" t="str">
        <f>IF(OR(
    AND(COUNTIF(Bugs!A:A,B303)&gt;0,ISNUMBER(SEARCH("x",INDEX(Bugs!C:C,MATCH(B303,Bugs!A:A,0))))),
    AND(COUNTIF(Bugs!B:B,B303)&gt;0,ISNUMBER(SEARCH("x",INDEX(Bugs!C:C,MATCH(B303,Bugs!B:B,0))))),
    AND(COUNTIF(Bugs!A:A,B303)&gt;0,ISNUMBER(SEARCH("x",INDEX(Bugs!D:D,MATCH(B303,Bugs!A:A,0))))),
    AND(COUNTIF(Bugs!B:B,B303)&gt;0,ISNUMBER(SEARCH("x",INDEX(Bugs!D:D,MATCH(B303,Bugs!B:B,0)))))
),"Y","")</f>
        <v>Y</v>
      </c>
      <c r="R303">
        <f ca="1">IF(OR(ISNUMBER(MATCH(L303,MasterData!$D$3:$D$18,0)),ISNUMBER(MATCH(L303,MasterData!$C$3:$C$18,0))),
    DATEDIF(E303,I303,"d"),
    DATEDIF(E303,TODAY(),"d"))</f>
        <v>80</v>
      </c>
      <c r="S303">
        <f t="shared" ca="1" si="15"/>
        <v>0</v>
      </c>
      <c r="T303">
        <f t="shared" ca="1" si="16"/>
        <v>0</v>
      </c>
      <c r="U303">
        <f t="shared" ca="1" si="17"/>
        <v>1</v>
      </c>
    </row>
    <row r="304" spans="2:21" x14ac:dyDescent="0.35">
      <c r="B304" t="s">
        <v>932</v>
      </c>
      <c r="D304" s="34">
        <v>3014</v>
      </c>
      <c r="E304" s="179">
        <v>45927</v>
      </c>
      <c r="G304" t="s">
        <v>715</v>
      </c>
      <c r="I304" s="179">
        <v>45930</v>
      </c>
      <c r="K304" t="s">
        <v>235</v>
      </c>
      <c r="L304" t="s">
        <v>171</v>
      </c>
      <c r="M304" t="s">
        <v>933</v>
      </c>
      <c r="N304" t="s">
        <v>237</v>
      </c>
      <c r="P304" s="193" t="str">
        <f>IF(OR(AND(A304&lt;&gt;"",COUNTIF(Bugs!B:B,A304)&gt;0),AND(B304&lt;&gt;"",COUNTIF(Bugs!A:A,B304)&gt;0)),"Y","")</f>
        <v/>
      </c>
      <c r="Q304" s="193" t="str">
        <f>IF(OR(
    AND(COUNTIF(Bugs!A:A,B304)&gt;0,ISNUMBER(SEARCH("x",INDEX(Bugs!C:C,MATCH(B304,Bugs!A:A,0))))),
    AND(COUNTIF(Bugs!B:B,B304)&gt;0,ISNUMBER(SEARCH("x",INDEX(Bugs!C:C,MATCH(B304,Bugs!B:B,0))))),
    AND(COUNTIF(Bugs!A:A,B304)&gt;0,ISNUMBER(SEARCH("x",INDEX(Bugs!D:D,MATCH(B304,Bugs!A:A,0))))),
    AND(COUNTIF(Bugs!B:B,B304)&gt;0,ISNUMBER(SEARCH("x",INDEX(Bugs!D:D,MATCH(B304,Bugs!B:B,0)))))
),"Y","")</f>
        <v/>
      </c>
      <c r="R304">
        <f ca="1">IF(OR(ISNUMBER(MATCH(L304,MasterData!$D$3:$D$18,0)),ISNUMBER(MATCH(L304,MasterData!$C$3:$C$18,0))),
    DATEDIF(E304,I304,"d"),
    DATEDIF(E304,TODAY(),"d"))</f>
        <v>3</v>
      </c>
      <c r="S304">
        <f t="shared" ca="1" si="15"/>
        <v>1</v>
      </c>
      <c r="T304">
        <f t="shared" ca="1" si="16"/>
        <v>0</v>
      </c>
      <c r="U304">
        <f t="shared" ca="1" si="17"/>
        <v>0</v>
      </c>
    </row>
    <row r="305" spans="2:21" x14ac:dyDescent="0.35">
      <c r="B305" t="s">
        <v>71</v>
      </c>
      <c r="D305" s="34">
        <v>3014</v>
      </c>
      <c r="E305" s="179">
        <v>45928</v>
      </c>
      <c r="G305" t="s">
        <v>715</v>
      </c>
      <c r="I305" s="179">
        <v>45939</v>
      </c>
      <c r="K305" t="s">
        <v>235</v>
      </c>
      <c r="L305" t="s">
        <v>171</v>
      </c>
      <c r="M305" t="s">
        <v>934</v>
      </c>
      <c r="N305" t="s">
        <v>237</v>
      </c>
      <c r="P305" s="193" t="str">
        <f>IF(OR(AND(A305&lt;&gt;"",COUNTIF(Bugs!B:B,A305)&gt;0),AND(B305&lt;&gt;"",COUNTIF(Bugs!A:A,B305)&gt;0)),"Y","")</f>
        <v>Y</v>
      </c>
      <c r="Q305" s="193" t="str">
        <f>IF(OR(
    AND(COUNTIF(Bugs!A:A,B305)&gt;0,ISNUMBER(SEARCH("x",INDEX(Bugs!C:C,MATCH(B305,Bugs!A:A,0))))),
    AND(COUNTIF(Bugs!B:B,B305)&gt;0,ISNUMBER(SEARCH("x",INDEX(Bugs!C:C,MATCH(B305,Bugs!B:B,0))))),
    AND(COUNTIF(Bugs!A:A,B305)&gt;0,ISNUMBER(SEARCH("x",INDEX(Bugs!D:D,MATCH(B305,Bugs!A:A,0))))),
    AND(COUNTIF(Bugs!B:B,B305)&gt;0,ISNUMBER(SEARCH("x",INDEX(Bugs!D:D,MATCH(B305,Bugs!B:B,0)))))
),"Y","")</f>
        <v/>
      </c>
      <c r="R305">
        <f ca="1">IF(OR(ISNUMBER(MATCH(L305,MasterData!$D$3:$D$18,0)),ISNUMBER(MATCH(L305,MasterData!$C$3:$C$18,0))),
    DATEDIF(E305,I305,"d"),
    DATEDIF(E305,TODAY(),"d"))</f>
        <v>11</v>
      </c>
      <c r="S305">
        <f t="shared" ca="1" si="15"/>
        <v>0</v>
      </c>
      <c r="T305">
        <f t="shared" ca="1" si="16"/>
        <v>1</v>
      </c>
      <c r="U305">
        <f t="shared" ca="1" si="17"/>
        <v>0</v>
      </c>
    </row>
    <row r="306" spans="2:21" x14ac:dyDescent="0.35">
      <c r="B306" t="s">
        <v>72</v>
      </c>
      <c r="D306" s="34">
        <v>3014</v>
      </c>
      <c r="E306" s="179">
        <v>45928</v>
      </c>
      <c r="G306" t="s">
        <v>715</v>
      </c>
      <c r="I306" s="179">
        <v>45929</v>
      </c>
      <c r="K306" t="s">
        <v>235</v>
      </c>
      <c r="L306" t="s">
        <v>171</v>
      </c>
      <c r="M306" t="s">
        <v>935</v>
      </c>
      <c r="N306" t="s">
        <v>237</v>
      </c>
      <c r="P306" s="193" t="str">
        <f>IF(OR(AND(A306&lt;&gt;"",COUNTIF(Bugs!B:B,A306)&gt;0),AND(B306&lt;&gt;"",COUNTIF(Bugs!A:A,B306)&gt;0)),"Y","")</f>
        <v>Y</v>
      </c>
      <c r="Q306" s="193" t="str">
        <f>IF(OR(
    AND(COUNTIF(Bugs!A:A,B306)&gt;0,ISNUMBER(SEARCH("x",INDEX(Bugs!C:C,MATCH(B306,Bugs!A:A,0))))),
    AND(COUNTIF(Bugs!B:B,B306)&gt;0,ISNUMBER(SEARCH("x",INDEX(Bugs!C:C,MATCH(B306,Bugs!B:B,0))))),
    AND(COUNTIF(Bugs!A:A,B306)&gt;0,ISNUMBER(SEARCH("x",INDEX(Bugs!D:D,MATCH(B306,Bugs!A:A,0))))),
    AND(COUNTIF(Bugs!B:B,B306)&gt;0,ISNUMBER(SEARCH("x",INDEX(Bugs!D:D,MATCH(B306,Bugs!B:B,0)))))
),"Y","")</f>
        <v/>
      </c>
      <c r="R306">
        <f ca="1">IF(OR(ISNUMBER(MATCH(L306,MasterData!$D$3:$D$18,0)),ISNUMBER(MATCH(L306,MasterData!$C$3:$C$18,0))),
    DATEDIF(E306,I306,"d"),
    DATEDIF(E306,TODAY(),"d"))</f>
        <v>1</v>
      </c>
      <c r="S306">
        <f t="shared" ca="1" si="15"/>
        <v>1</v>
      </c>
      <c r="T306">
        <f t="shared" ca="1" si="16"/>
        <v>0</v>
      </c>
      <c r="U306">
        <f t="shared" ca="1" si="17"/>
        <v>0</v>
      </c>
    </row>
    <row r="307" spans="2:21" x14ac:dyDescent="0.35">
      <c r="B307" t="s">
        <v>73</v>
      </c>
      <c r="D307" s="34">
        <v>3014</v>
      </c>
      <c r="E307" s="179">
        <v>45928</v>
      </c>
      <c r="G307" t="s">
        <v>804</v>
      </c>
      <c r="I307" s="179">
        <v>45930</v>
      </c>
      <c r="K307" t="s">
        <v>235</v>
      </c>
      <c r="L307" t="s">
        <v>171</v>
      </c>
      <c r="M307" t="s">
        <v>936</v>
      </c>
      <c r="N307" t="s">
        <v>237</v>
      </c>
      <c r="P307" s="193" t="str">
        <f>IF(OR(AND(A307&lt;&gt;"",COUNTIF(Bugs!B:B,A307)&gt;0),AND(B307&lt;&gt;"",COUNTIF(Bugs!A:A,B307)&gt;0)),"Y","")</f>
        <v>Y</v>
      </c>
      <c r="Q307" s="193" t="str">
        <f>IF(OR(
    AND(COUNTIF(Bugs!A:A,B307)&gt;0,ISNUMBER(SEARCH("x",INDEX(Bugs!C:C,MATCH(B307,Bugs!A:A,0))))),
    AND(COUNTIF(Bugs!B:B,B307)&gt;0,ISNUMBER(SEARCH("x",INDEX(Bugs!C:C,MATCH(B307,Bugs!B:B,0))))),
    AND(COUNTIF(Bugs!A:A,B307)&gt;0,ISNUMBER(SEARCH("x",INDEX(Bugs!D:D,MATCH(B307,Bugs!A:A,0))))),
    AND(COUNTIF(Bugs!B:B,B307)&gt;0,ISNUMBER(SEARCH("x",INDEX(Bugs!D:D,MATCH(B307,Bugs!B:B,0)))))
),"Y","")</f>
        <v/>
      </c>
      <c r="R307">
        <f ca="1">IF(OR(ISNUMBER(MATCH(L307,MasterData!$D$3:$D$18,0)),ISNUMBER(MATCH(L307,MasterData!$C$3:$C$18,0))),
    DATEDIF(E307,I307,"d"),
    DATEDIF(E307,TODAY(),"d"))</f>
        <v>2</v>
      </c>
      <c r="S307">
        <f t="shared" ca="1" si="15"/>
        <v>1</v>
      </c>
      <c r="T307">
        <f t="shared" ca="1" si="16"/>
        <v>0</v>
      </c>
      <c r="U307">
        <f t="shared" ca="1" si="17"/>
        <v>0</v>
      </c>
    </row>
    <row r="308" spans="2:21" x14ac:dyDescent="0.35">
      <c r="B308" t="s">
        <v>74</v>
      </c>
      <c r="D308" s="34">
        <v>3014</v>
      </c>
      <c r="E308" s="179">
        <v>45929</v>
      </c>
      <c r="G308" t="s">
        <v>834</v>
      </c>
      <c r="I308" s="179">
        <v>45929</v>
      </c>
      <c r="K308" t="s">
        <v>241</v>
      </c>
      <c r="L308" t="s">
        <v>171</v>
      </c>
      <c r="M308" t="s">
        <v>937</v>
      </c>
      <c r="N308" t="s">
        <v>237</v>
      </c>
      <c r="P308" s="193" t="str">
        <f>IF(OR(AND(A308&lt;&gt;"",COUNTIF(Bugs!B:B,A308)&gt;0),AND(B308&lt;&gt;"",COUNTIF(Bugs!A:A,B308)&gt;0)),"Y","")</f>
        <v>Y</v>
      </c>
      <c r="Q308" s="193" t="str">
        <f>IF(OR(
    AND(COUNTIF(Bugs!A:A,B308)&gt;0,ISNUMBER(SEARCH("x",INDEX(Bugs!C:C,MATCH(B308,Bugs!A:A,0))))),
    AND(COUNTIF(Bugs!B:B,B308)&gt;0,ISNUMBER(SEARCH("x",INDEX(Bugs!C:C,MATCH(B308,Bugs!B:B,0))))),
    AND(COUNTIF(Bugs!A:A,B308)&gt;0,ISNUMBER(SEARCH("x",INDEX(Bugs!D:D,MATCH(B308,Bugs!A:A,0))))),
    AND(COUNTIF(Bugs!B:B,B308)&gt;0,ISNUMBER(SEARCH("x",INDEX(Bugs!D:D,MATCH(B308,Bugs!B:B,0)))))
),"Y","")</f>
        <v/>
      </c>
      <c r="R308">
        <f ca="1">IF(OR(ISNUMBER(MATCH(L308,MasterData!$D$3:$D$18,0)),ISNUMBER(MATCH(L308,MasterData!$C$3:$C$18,0))),
    DATEDIF(E308,I308,"d"),
    DATEDIF(E308,TODAY(),"d"))</f>
        <v>0</v>
      </c>
      <c r="S308">
        <f t="shared" ca="1" si="15"/>
        <v>1</v>
      </c>
      <c r="T308">
        <f t="shared" ca="1" si="16"/>
        <v>0</v>
      </c>
      <c r="U308">
        <f t="shared" ca="1" si="17"/>
        <v>0</v>
      </c>
    </row>
    <row r="309" spans="2:21" x14ac:dyDescent="0.35">
      <c r="B309" t="s">
        <v>75</v>
      </c>
      <c r="D309" s="34">
        <v>3014</v>
      </c>
      <c r="E309" s="179">
        <v>45929</v>
      </c>
      <c r="G309" t="s">
        <v>715</v>
      </c>
      <c r="I309" s="179">
        <v>45929</v>
      </c>
      <c r="K309" t="s">
        <v>241</v>
      </c>
      <c r="L309" t="s">
        <v>171</v>
      </c>
      <c r="M309" t="s">
        <v>938</v>
      </c>
      <c r="N309" t="s">
        <v>237</v>
      </c>
      <c r="P309" s="193" t="str">
        <f>IF(OR(AND(A309&lt;&gt;"",COUNTIF(Bugs!B:B,A309)&gt;0),AND(B309&lt;&gt;"",COUNTIF(Bugs!A:A,B309)&gt;0)),"Y","")</f>
        <v>Y</v>
      </c>
      <c r="Q309" s="193" t="str">
        <f>IF(OR(
    AND(COUNTIF(Bugs!A:A,B309)&gt;0,ISNUMBER(SEARCH("x",INDEX(Bugs!C:C,MATCH(B309,Bugs!A:A,0))))),
    AND(COUNTIF(Bugs!B:B,B309)&gt;0,ISNUMBER(SEARCH("x",INDEX(Bugs!C:C,MATCH(B309,Bugs!B:B,0))))),
    AND(COUNTIF(Bugs!A:A,B309)&gt;0,ISNUMBER(SEARCH("x",INDEX(Bugs!D:D,MATCH(B309,Bugs!A:A,0))))),
    AND(COUNTIF(Bugs!B:B,B309)&gt;0,ISNUMBER(SEARCH("x",INDEX(Bugs!D:D,MATCH(B309,Bugs!B:B,0)))))
),"Y","")</f>
        <v/>
      </c>
      <c r="R309">
        <f ca="1">IF(OR(ISNUMBER(MATCH(L309,MasterData!$D$3:$D$18,0)),ISNUMBER(MATCH(L309,MasterData!$C$3:$C$18,0))),
    DATEDIF(E309,I309,"d"),
    DATEDIF(E309,TODAY(),"d"))</f>
        <v>0</v>
      </c>
      <c r="S309">
        <f t="shared" ca="1" si="15"/>
        <v>1</v>
      </c>
      <c r="T309">
        <f t="shared" ca="1" si="16"/>
        <v>0</v>
      </c>
      <c r="U309">
        <f t="shared" ca="1" si="17"/>
        <v>0</v>
      </c>
    </row>
    <row r="310" spans="2:21" x14ac:dyDescent="0.35">
      <c r="B310" t="s">
        <v>76</v>
      </c>
      <c r="D310" s="34">
        <v>3014</v>
      </c>
      <c r="E310" s="179">
        <v>45929</v>
      </c>
      <c r="G310" t="s">
        <v>715</v>
      </c>
      <c r="I310" s="179">
        <v>45929</v>
      </c>
      <c r="K310" t="s">
        <v>235</v>
      </c>
      <c r="L310" t="s">
        <v>171</v>
      </c>
      <c r="M310" t="s">
        <v>939</v>
      </c>
      <c r="N310" t="s">
        <v>237</v>
      </c>
      <c r="P310" s="193" t="str">
        <f>IF(OR(AND(A310&lt;&gt;"",COUNTIF(Bugs!B:B,A310)&gt;0),AND(B310&lt;&gt;"",COUNTIF(Bugs!A:A,B310)&gt;0)),"Y","")</f>
        <v>Y</v>
      </c>
      <c r="Q310" s="193" t="str">
        <f>IF(OR(
    AND(COUNTIF(Bugs!A:A,B310)&gt;0,ISNUMBER(SEARCH("x",INDEX(Bugs!C:C,MATCH(B310,Bugs!A:A,0))))),
    AND(COUNTIF(Bugs!B:B,B310)&gt;0,ISNUMBER(SEARCH("x",INDEX(Bugs!C:C,MATCH(B310,Bugs!B:B,0))))),
    AND(COUNTIF(Bugs!A:A,B310)&gt;0,ISNUMBER(SEARCH("x",INDEX(Bugs!D:D,MATCH(B310,Bugs!A:A,0))))),
    AND(COUNTIF(Bugs!B:B,B310)&gt;0,ISNUMBER(SEARCH("x",INDEX(Bugs!D:D,MATCH(B310,Bugs!B:B,0)))))
),"Y","")</f>
        <v/>
      </c>
      <c r="R310">
        <f ca="1">IF(OR(ISNUMBER(MATCH(L310,MasterData!$D$3:$D$18,0)),ISNUMBER(MATCH(L310,MasterData!$C$3:$C$18,0))),
    DATEDIF(E310,I310,"d"),
    DATEDIF(E310,TODAY(),"d"))</f>
        <v>0</v>
      </c>
      <c r="S310">
        <f t="shared" ca="1" si="15"/>
        <v>1</v>
      </c>
      <c r="T310">
        <f t="shared" ca="1" si="16"/>
        <v>0</v>
      </c>
      <c r="U310">
        <f t="shared" ca="1" si="17"/>
        <v>0</v>
      </c>
    </row>
    <row r="311" spans="2:21" x14ac:dyDescent="0.35">
      <c r="B311" t="s">
        <v>77</v>
      </c>
      <c r="D311" s="34" t="s">
        <v>746</v>
      </c>
      <c r="E311" s="179">
        <v>45929</v>
      </c>
      <c r="G311" t="s">
        <v>940</v>
      </c>
      <c r="I311" s="179">
        <v>45933</v>
      </c>
      <c r="K311" t="s">
        <v>235</v>
      </c>
      <c r="L311" t="s">
        <v>171</v>
      </c>
      <c r="M311" t="s">
        <v>941</v>
      </c>
      <c r="N311" t="s">
        <v>237</v>
      </c>
      <c r="P311" s="193" t="str">
        <f>IF(OR(AND(A311&lt;&gt;"",COUNTIF(Bugs!B:B,A311)&gt;0),AND(B311&lt;&gt;"",COUNTIF(Bugs!A:A,B311)&gt;0)),"Y","")</f>
        <v>Y</v>
      </c>
      <c r="Q311" s="193" t="str">
        <f>IF(OR(
    AND(COUNTIF(Bugs!A:A,B311)&gt;0,ISNUMBER(SEARCH("x",INDEX(Bugs!C:C,MATCH(B311,Bugs!A:A,0))))),
    AND(COUNTIF(Bugs!B:B,B311)&gt;0,ISNUMBER(SEARCH("x",INDEX(Bugs!C:C,MATCH(B311,Bugs!B:B,0))))),
    AND(COUNTIF(Bugs!A:A,B311)&gt;0,ISNUMBER(SEARCH("x",INDEX(Bugs!D:D,MATCH(B311,Bugs!A:A,0))))),
    AND(COUNTIF(Bugs!B:B,B311)&gt;0,ISNUMBER(SEARCH("x",INDEX(Bugs!D:D,MATCH(B311,Bugs!B:B,0)))))
),"Y","")</f>
        <v/>
      </c>
      <c r="R311">
        <f ca="1">IF(OR(ISNUMBER(MATCH(L311,MasterData!$D$3:$D$18,0)),ISNUMBER(MATCH(L311,MasterData!$C$3:$C$18,0))),
    DATEDIF(E311,I311,"d"),
    DATEDIF(E311,TODAY(),"d"))</f>
        <v>4</v>
      </c>
      <c r="S311">
        <f t="shared" ca="1" si="15"/>
        <v>1</v>
      </c>
      <c r="T311">
        <f t="shared" ca="1" si="16"/>
        <v>0</v>
      </c>
      <c r="U311">
        <f t="shared" ca="1" si="17"/>
        <v>0</v>
      </c>
    </row>
    <row r="312" spans="2:21" x14ac:dyDescent="0.35">
      <c r="B312" t="s">
        <v>78</v>
      </c>
      <c r="D312" s="34" t="s">
        <v>746</v>
      </c>
      <c r="E312" s="179">
        <v>45929</v>
      </c>
      <c r="G312" t="s">
        <v>816</v>
      </c>
      <c r="I312" s="179">
        <v>45931</v>
      </c>
      <c r="K312" t="s">
        <v>235</v>
      </c>
      <c r="L312" t="s">
        <v>171</v>
      </c>
      <c r="M312" t="s">
        <v>942</v>
      </c>
      <c r="N312" t="s">
        <v>237</v>
      </c>
      <c r="P312" s="193" t="str">
        <f>IF(OR(AND(A312&lt;&gt;"",COUNTIF(Bugs!B:B,A312)&gt;0),AND(B312&lt;&gt;"",COUNTIF(Bugs!A:A,B312)&gt;0)),"Y","")</f>
        <v>Y</v>
      </c>
      <c r="Q312" s="193" t="str">
        <f>IF(OR(
    AND(COUNTIF(Bugs!A:A,B312)&gt;0,ISNUMBER(SEARCH("x",INDEX(Bugs!C:C,MATCH(B312,Bugs!A:A,0))))),
    AND(COUNTIF(Bugs!B:B,B312)&gt;0,ISNUMBER(SEARCH("x",INDEX(Bugs!C:C,MATCH(B312,Bugs!B:B,0))))),
    AND(COUNTIF(Bugs!A:A,B312)&gt;0,ISNUMBER(SEARCH("x",INDEX(Bugs!D:D,MATCH(B312,Bugs!A:A,0))))),
    AND(COUNTIF(Bugs!B:B,B312)&gt;0,ISNUMBER(SEARCH("x",INDEX(Bugs!D:D,MATCH(B312,Bugs!B:B,0)))))
),"Y","")</f>
        <v/>
      </c>
      <c r="R312">
        <f ca="1">IF(OR(ISNUMBER(MATCH(L312,MasterData!$D$3:$D$18,0)),ISNUMBER(MATCH(L312,MasterData!$C$3:$C$18,0))),
    DATEDIF(E312,I312,"d"),
    DATEDIF(E312,TODAY(),"d"))</f>
        <v>2</v>
      </c>
      <c r="S312">
        <f t="shared" ca="1" si="15"/>
        <v>1</v>
      </c>
      <c r="T312">
        <f t="shared" ca="1" si="16"/>
        <v>0</v>
      </c>
      <c r="U312">
        <f t="shared" ca="1" si="17"/>
        <v>0</v>
      </c>
    </row>
    <row r="313" spans="2:21" x14ac:dyDescent="0.35">
      <c r="B313" t="s">
        <v>79</v>
      </c>
      <c r="D313" s="34">
        <v>3014</v>
      </c>
      <c r="E313" s="179">
        <v>45929</v>
      </c>
      <c r="G313" t="s">
        <v>804</v>
      </c>
      <c r="I313" s="179">
        <v>45929</v>
      </c>
      <c r="K313" t="s">
        <v>241</v>
      </c>
      <c r="L313" t="s">
        <v>164</v>
      </c>
      <c r="M313" t="s">
        <v>943</v>
      </c>
      <c r="N313" t="s">
        <v>237</v>
      </c>
      <c r="P313" s="193" t="str">
        <f>IF(OR(AND(A313&lt;&gt;"",COUNTIF(Bugs!B:B,A313)&gt;0),AND(B313&lt;&gt;"",COUNTIF(Bugs!A:A,B313)&gt;0)),"Y","")</f>
        <v>Y</v>
      </c>
      <c r="Q313" s="193" t="str">
        <f>IF(OR(
    AND(COUNTIF(Bugs!A:A,B313)&gt;0,ISNUMBER(SEARCH("x",INDEX(Bugs!C:C,MATCH(B313,Bugs!A:A,0))))),
    AND(COUNTIF(Bugs!B:B,B313)&gt;0,ISNUMBER(SEARCH("x",INDEX(Bugs!C:C,MATCH(B313,Bugs!B:B,0))))),
    AND(COUNTIF(Bugs!A:A,B313)&gt;0,ISNUMBER(SEARCH("x",INDEX(Bugs!D:D,MATCH(B313,Bugs!A:A,0))))),
    AND(COUNTIF(Bugs!B:B,B313)&gt;0,ISNUMBER(SEARCH("x",INDEX(Bugs!D:D,MATCH(B313,Bugs!B:B,0)))))
),"Y","")</f>
        <v>Y</v>
      </c>
      <c r="R313">
        <f ca="1">IF(OR(ISNUMBER(MATCH(L313,MasterData!$D$3:$D$18,0)),ISNUMBER(MATCH(L313,MasterData!$C$3:$C$18,0))),
    DATEDIF(E313,I313,"d"),
    DATEDIF(E313,TODAY(),"d"))</f>
        <v>78</v>
      </c>
      <c r="S313">
        <f t="shared" ca="1" si="15"/>
        <v>0</v>
      </c>
      <c r="T313">
        <f t="shared" ca="1" si="16"/>
        <v>0</v>
      </c>
      <c r="U313">
        <f t="shared" ca="1" si="17"/>
        <v>1</v>
      </c>
    </row>
    <row r="314" spans="2:21" x14ac:dyDescent="0.35">
      <c r="B314" t="s">
        <v>80</v>
      </c>
      <c r="D314" s="34">
        <v>3014</v>
      </c>
      <c r="E314" s="179">
        <v>45929</v>
      </c>
      <c r="G314" t="s">
        <v>804</v>
      </c>
      <c r="I314" s="179">
        <v>45929</v>
      </c>
      <c r="K314" t="s">
        <v>241</v>
      </c>
      <c r="L314" t="s">
        <v>164</v>
      </c>
      <c r="M314" t="s">
        <v>944</v>
      </c>
      <c r="N314" t="s">
        <v>237</v>
      </c>
      <c r="P314" s="193" t="str">
        <f>IF(OR(AND(A314&lt;&gt;"",COUNTIF(Bugs!B:B,A314)&gt;0),AND(B314&lt;&gt;"",COUNTIF(Bugs!A:A,B314)&gt;0)),"Y","")</f>
        <v>Y</v>
      </c>
      <c r="Q314" s="193" t="str">
        <f>IF(OR(
    AND(COUNTIF(Bugs!A:A,B314)&gt;0,ISNUMBER(SEARCH("x",INDEX(Bugs!C:C,MATCH(B314,Bugs!A:A,0))))),
    AND(COUNTIF(Bugs!B:B,B314)&gt;0,ISNUMBER(SEARCH("x",INDEX(Bugs!C:C,MATCH(B314,Bugs!B:B,0))))),
    AND(COUNTIF(Bugs!A:A,B314)&gt;0,ISNUMBER(SEARCH("x",INDEX(Bugs!D:D,MATCH(B314,Bugs!A:A,0))))),
    AND(COUNTIF(Bugs!B:B,B314)&gt;0,ISNUMBER(SEARCH("x",INDEX(Bugs!D:D,MATCH(B314,Bugs!B:B,0)))))
),"Y","")</f>
        <v>Y</v>
      </c>
      <c r="R314">
        <f ca="1">IF(OR(ISNUMBER(MATCH(L314,MasterData!$D$3:$D$18,0)),ISNUMBER(MATCH(L314,MasterData!$C$3:$C$18,0))),
    DATEDIF(E314,I314,"d"),
    DATEDIF(E314,TODAY(),"d"))</f>
        <v>78</v>
      </c>
      <c r="S314">
        <f t="shared" ca="1" si="15"/>
        <v>0</v>
      </c>
      <c r="T314">
        <f t="shared" ca="1" si="16"/>
        <v>0</v>
      </c>
      <c r="U314">
        <f t="shared" ca="1" si="17"/>
        <v>1</v>
      </c>
    </row>
    <row r="315" spans="2:21" x14ac:dyDescent="0.35">
      <c r="B315" t="s">
        <v>81</v>
      </c>
      <c r="D315" s="34" t="s">
        <v>254</v>
      </c>
      <c r="E315" s="179">
        <v>45929</v>
      </c>
      <c r="G315" t="s">
        <v>816</v>
      </c>
      <c r="I315" s="179">
        <v>45939</v>
      </c>
      <c r="K315" t="s">
        <v>241</v>
      </c>
      <c r="L315" t="s">
        <v>171</v>
      </c>
      <c r="M315" t="s">
        <v>945</v>
      </c>
      <c r="N315" t="s">
        <v>237</v>
      </c>
      <c r="P315" s="193" t="str">
        <f>IF(OR(AND(A315&lt;&gt;"",COUNTIF(Bugs!B:B,A315)&gt;0),AND(B315&lt;&gt;"",COUNTIF(Bugs!A:A,B315)&gt;0)),"Y","")</f>
        <v>Y</v>
      </c>
      <c r="Q315" s="193" t="str">
        <f>IF(OR(
    AND(COUNTIF(Bugs!A:A,B315)&gt;0,ISNUMBER(SEARCH("x",INDEX(Bugs!C:C,MATCH(B315,Bugs!A:A,0))))),
    AND(COUNTIF(Bugs!B:B,B315)&gt;0,ISNUMBER(SEARCH("x",INDEX(Bugs!C:C,MATCH(B315,Bugs!B:B,0))))),
    AND(COUNTIF(Bugs!A:A,B315)&gt;0,ISNUMBER(SEARCH("x",INDEX(Bugs!D:D,MATCH(B315,Bugs!A:A,0))))),
    AND(COUNTIF(Bugs!B:B,B315)&gt;0,ISNUMBER(SEARCH("x",INDEX(Bugs!D:D,MATCH(B315,Bugs!B:B,0)))))
),"Y","")</f>
        <v>Y</v>
      </c>
      <c r="R315">
        <f ca="1">IF(OR(ISNUMBER(MATCH(L315,MasterData!$D$3:$D$18,0)),ISNUMBER(MATCH(L315,MasterData!$C$3:$C$18,0))),
    DATEDIF(E315,I315,"d"),
    DATEDIF(E315,TODAY(),"d"))</f>
        <v>10</v>
      </c>
      <c r="S315">
        <f t="shared" ca="1" si="15"/>
        <v>0</v>
      </c>
      <c r="T315">
        <f t="shared" ca="1" si="16"/>
        <v>1</v>
      </c>
      <c r="U315">
        <f t="shared" ca="1" si="17"/>
        <v>0</v>
      </c>
    </row>
    <row r="316" spans="2:21" x14ac:dyDescent="0.35">
      <c r="B316" t="s">
        <v>946</v>
      </c>
      <c r="D316" s="34">
        <v>3006</v>
      </c>
      <c r="E316" s="179">
        <v>45929</v>
      </c>
      <c r="G316" t="s">
        <v>947</v>
      </c>
      <c r="I316" s="179">
        <v>45938</v>
      </c>
      <c r="K316" t="s">
        <v>241</v>
      </c>
      <c r="L316" t="s">
        <v>171</v>
      </c>
      <c r="M316" t="s">
        <v>948</v>
      </c>
      <c r="N316" t="s">
        <v>237</v>
      </c>
      <c r="P316" s="193" t="str">
        <f>IF(OR(AND(A316&lt;&gt;"",COUNTIF(Bugs!B:B,A316)&gt;0),AND(B316&lt;&gt;"",COUNTIF(Bugs!A:A,B316)&gt;0)),"Y","")</f>
        <v/>
      </c>
      <c r="Q316" s="193" t="str">
        <f>IF(OR(
    AND(COUNTIF(Bugs!A:A,B316)&gt;0,ISNUMBER(SEARCH("x",INDEX(Bugs!C:C,MATCH(B316,Bugs!A:A,0))))),
    AND(COUNTIF(Bugs!B:B,B316)&gt;0,ISNUMBER(SEARCH("x",INDEX(Bugs!C:C,MATCH(B316,Bugs!B:B,0))))),
    AND(COUNTIF(Bugs!A:A,B316)&gt;0,ISNUMBER(SEARCH("x",INDEX(Bugs!D:D,MATCH(B316,Bugs!A:A,0))))),
    AND(COUNTIF(Bugs!B:B,B316)&gt;0,ISNUMBER(SEARCH("x",INDEX(Bugs!D:D,MATCH(B316,Bugs!B:B,0)))))
),"Y","")</f>
        <v/>
      </c>
      <c r="R316">
        <f ca="1">IF(OR(ISNUMBER(MATCH(L316,MasterData!$D$3:$D$18,0)),ISNUMBER(MATCH(L316,MasterData!$C$3:$C$18,0))),
    DATEDIF(E316,I316,"d"),
    DATEDIF(E316,TODAY(),"d"))</f>
        <v>9</v>
      </c>
      <c r="S316">
        <f t="shared" ca="1" si="15"/>
        <v>0</v>
      </c>
      <c r="T316">
        <f t="shared" ca="1" si="16"/>
        <v>1</v>
      </c>
      <c r="U316">
        <f t="shared" ca="1" si="17"/>
        <v>0</v>
      </c>
    </row>
    <row r="317" spans="2:21" x14ac:dyDescent="0.35">
      <c r="B317" t="s">
        <v>949</v>
      </c>
      <c r="D317" s="34" t="s">
        <v>254</v>
      </c>
      <c r="E317" s="179">
        <v>45930</v>
      </c>
      <c r="G317" t="s">
        <v>727</v>
      </c>
      <c r="I317" s="179">
        <v>45946</v>
      </c>
      <c r="K317" t="s">
        <v>235</v>
      </c>
      <c r="L317" t="s">
        <v>171</v>
      </c>
      <c r="M317" t="s">
        <v>950</v>
      </c>
      <c r="N317" t="s">
        <v>237</v>
      </c>
      <c r="P317" s="193" t="str">
        <f>IF(OR(AND(A317&lt;&gt;"",COUNTIF(Bugs!B:B,A317)&gt;0),AND(B317&lt;&gt;"",COUNTIF(Bugs!A:A,B317)&gt;0)),"Y","")</f>
        <v/>
      </c>
      <c r="Q317" s="193" t="str">
        <f>IF(OR(
    AND(COUNTIF(Bugs!A:A,B317)&gt;0,ISNUMBER(SEARCH("x",INDEX(Bugs!C:C,MATCH(B317,Bugs!A:A,0))))),
    AND(COUNTIF(Bugs!B:B,B317)&gt;0,ISNUMBER(SEARCH("x",INDEX(Bugs!C:C,MATCH(B317,Bugs!B:B,0))))),
    AND(COUNTIF(Bugs!A:A,B317)&gt;0,ISNUMBER(SEARCH("x",INDEX(Bugs!D:D,MATCH(B317,Bugs!A:A,0))))),
    AND(COUNTIF(Bugs!B:B,B317)&gt;0,ISNUMBER(SEARCH("x",INDEX(Bugs!D:D,MATCH(B317,Bugs!B:B,0)))))
),"Y","")</f>
        <v/>
      </c>
      <c r="R317">
        <f ca="1">IF(OR(ISNUMBER(MATCH(L317,MasterData!$D$3:$D$18,0)),ISNUMBER(MATCH(L317,MasterData!$C$3:$C$18,0))),
    DATEDIF(E317,I317,"d"),
    DATEDIF(E317,TODAY(),"d"))</f>
        <v>16</v>
      </c>
      <c r="S317">
        <f t="shared" ca="1" si="15"/>
        <v>0</v>
      </c>
      <c r="T317">
        <f t="shared" ca="1" si="16"/>
        <v>1</v>
      </c>
      <c r="U317">
        <f t="shared" ca="1" si="17"/>
        <v>0</v>
      </c>
    </row>
    <row r="318" spans="2:21" x14ac:dyDescent="0.35">
      <c r="B318" t="s">
        <v>951</v>
      </c>
      <c r="D318" s="34">
        <v>5975</v>
      </c>
      <c r="E318" s="179">
        <v>45930</v>
      </c>
      <c r="G318" t="s">
        <v>710</v>
      </c>
      <c r="I318" s="179">
        <v>45931</v>
      </c>
      <c r="K318" t="s">
        <v>235</v>
      </c>
      <c r="L318" t="s">
        <v>171</v>
      </c>
      <c r="M318" t="s">
        <v>952</v>
      </c>
      <c r="N318" t="s">
        <v>237</v>
      </c>
      <c r="P318" s="193" t="str">
        <f>IF(OR(AND(A318&lt;&gt;"",COUNTIF(Bugs!B:B,A318)&gt;0),AND(B318&lt;&gt;"",COUNTIF(Bugs!A:A,B318)&gt;0)),"Y","")</f>
        <v/>
      </c>
      <c r="Q318" s="193" t="str">
        <f>IF(OR(
    AND(COUNTIF(Bugs!A:A,B318)&gt;0,ISNUMBER(SEARCH("x",INDEX(Bugs!C:C,MATCH(B318,Bugs!A:A,0))))),
    AND(COUNTIF(Bugs!B:B,B318)&gt;0,ISNUMBER(SEARCH("x",INDEX(Bugs!C:C,MATCH(B318,Bugs!B:B,0))))),
    AND(COUNTIF(Bugs!A:A,B318)&gt;0,ISNUMBER(SEARCH("x",INDEX(Bugs!D:D,MATCH(B318,Bugs!A:A,0))))),
    AND(COUNTIF(Bugs!B:B,B318)&gt;0,ISNUMBER(SEARCH("x",INDEX(Bugs!D:D,MATCH(B318,Bugs!B:B,0)))))
),"Y","")</f>
        <v/>
      </c>
      <c r="R318">
        <f ca="1">IF(OR(ISNUMBER(MATCH(L318,MasterData!$D$3:$D$18,0)),ISNUMBER(MATCH(L318,MasterData!$C$3:$C$18,0))),
    DATEDIF(E318,I318,"d"),
    DATEDIF(E318,TODAY(),"d"))</f>
        <v>1</v>
      </c>
      <c r="S318">
        <f t="shared" ca="1" si="15"/>
        <v>1</v>
      </c>
      <c r="T318">
        <f t="shared" ca="1" si="16"/>
        <v>0</v>
      </c>
      <c r="U318">
        <f t="shared" ca="1" si="17"/>
        <v>0</v>
      </c>
    </row>
    <row r="319" spans="2:21" x14ac:dyDescent="0.35">
      <c r="B319" t="s">
        <v>953</v>
      </c>
      <c r="D319" s="34" t="s">
        <v>480</v>
      </c>
      <c r="E319" s="179">
        <v>45930</v>
      </c>
      <c r="G319" t="s">
        <v>848</v>
      </c>
      <c r="I319" s="179">
        <v>45936</v>
      </c>
      <c r="K319" t="s">
        <v>347</v>
      </c>
      <c r="L319" t="s">
        <v>171</v>
      </c>
      <c r="M319" t="s">
        <v>954</v>
      </c>
      <c r="N319" t="s">
        <v>237</v>
      </c>
      <c r="P319" s="193" t="str">
        <f>IF(OR(AND(A319&lt;&gt;"",COUNTIF(Bugs!B:B,A319)&gt;0),AND(B319&lt;&gt;"",COUNTIF(Bugs!A:A,B319)&gt;0)),"Y","")</f>
        <v/>
      </c>
      <c r="Q319" s="193" t="str">
        <f>IF(OR(
    AND(COUNTIF(Bugs!A:A,B319)&gt;0,ISNUMBER(SEARCH("x",INDEX(Bugs!C:C,MATCH(B319,Bugs!A:A,0))))),
    AND(COUNTIF(Bugs!B:B,B319)&gt;0,ISNUMBER(SEARCH("x",INDEX(Bugs!C:C,MATCH(B319,Bugs!B:B,0))))),
    AND(COUNTIF(Bugs!A:A,B319)&gt;0,ISNUMBER(SEARCH("x",INDEX(Bugs!D:D,MATCH(B319,Bugs!A:A,0))))),
    AND(COUNTIF(Bugs!B:B,B319)&gt;0,ISNUMBER(SEARCH("x",INDEX(Bugs!D:D,MATCH(B319,Bugs!B:B,0)))))
),"Y","")</f>
        <v/>
      </c>
      <c r="R319">
        <f ca="1">IF(OR(ISNUMBER(MATCH(L319,MasterData!$D$3:$D$18,0)),ISNUMBER(MATCH(L319,MasterData!$C$3:$C$18,0))),
    DATEDIF(E319,I319,"d"),
    DATEDIF(E319,TODAY(),"d"))</f>
        <v>6</v>
      </c>
      <c r="S319">
        <f t="shared" ca="1" si="15"/>
        <v>1</v>
      </c>
      <c r="T319">
        <f t="shared" ca="1" si="16"/>
        <v>0</v>
      </c>
      <c r="U319">
        <f t="shared" ca="1" si="17"/>
        <v>0</v>
      </c>
    </row>
    <row r="320" spans="2:21" x14ac:dyDescent="0.35">
      <c r="B320" t="s">
        <v>955</v>
      </c>
      <c r="D320" s="34">
        <v>3014</v>
      </c>
      <c r="E320" s="179">
        <v>45930</v>
      </c>
      <c r="G320" t="s">
        <v>804</v>
      </c>
      <c r="I320" s="179">
        <v>45936</v>
      </c>
      <c r="K320" t="s">
        <v>235</v>
      </c>
      <c r="L320" t="s">
        <v>171</v>
      </c>
      <c r="M320" t="s">
        <v>956</v>
      </c>
      <c r="N320" t="s">
        <v>237</v>
      </c>
      <c r="P320" s="193" t="str">
        <f>IF(OR(AND(A320&lt;&gt;"",COUNTIF(Bugs!B:B,A320)&gt;0),AND(B320&lt;&gt;"",COUNTIF(Bugs!A:A,B320)&gt;0)),"Y","")</f>
        <v/>
      </c>
      <c r="Q320" s="193" t="str">
        <f>IF(OR(
    AND(COUNTIF(Bugs!A:A,B320)&gt;0,ISNUMBER(SEARCH("x",INDEX(Bugs!C:C,MATCH(B320,Bugs!A:A,0))))),
    AND(COUNTIF(Bugs!B:B,B320)&gt;0,ISNUMBER(SEARCH("x",INDEX(Bugs!C:C,MATCH(B320,Bugs!B:B,0))))),
    AND(COUNTIF(Bugs!A:A,B320)&gt;0,ISNUMBER(SEARCH("x",INDEX(Bugs!D:D,MATCH(B320,Bugs!A:A,0))))),
    AND(COUNTIF(Bugs!B:B,B320)&gt;0,ISNUMBER(SEARCH("x",INDEX(Bugs!D:D,MATCH(B320,Bugs!B:B,0)))))
),"Y","")</f>
        <v/>
      </c>
      <c r="R320">
        <f ca="1">IF(OR(ISNUMBER(MATCH(L320,MasterData!$D$3:$D$18,0)),ISNUMBER(MATCH(L320,MasterData!$C$3:$C$18,0))),
    DATEDIF(E320,I320,"d"),
    DATEDIF(E320,TODAY(),"d"))</f>
        <v>6</v>
      </c>
      <c r="S320">
        <f t="shared" ca="1" si="15"/>
        <v>1</v>
      </c>
      <c r="T320">
        <f t="shared" ca="1" si="16"/>
        <v>0</v>
      </c>
      <c r="U320">
        <f t="shared" ca="1" si="17"/>
        <v>0</v>
      </c>
    </row>
    <row r="321" spans="2:21" x14ac:dyDescent="0.35">
      <c r="B321" t="s">
        <v>957</v>
      </c>
      <c r="D321" s="34" t="s">
        <v>480</v>
      </c>
      <c r="E321" s="179">
        <v>45931</v>
      </c>
      <c r="G321" t="s">
        <v>715</v>
      </c>
      <c r="I321" s="179">
        <v>45931</v>
      </c>
      <c r="K321" t="s">
        <v>241</v>
      </c>
      <c r="L321" t="s">
        <v>171</v>
      </c>
      <c r="M321" t="s">
        <v>958</v>
      </c>
      <c r="N321" t="s">
        <v>237</v>
      </c>
      <c r="P321" s="193" t="str">
        <f>IF(OR(AND(A321&lt;&gt;"",COUNTIF(Bugs!B:B,A321)&gt;0),AND(B321&lt;&gt;"",COUNTIF(Bugs!A:A,B321)&gt;0)),"Y","")</f>
        <v/>
      </c>
      <c r="Q321" s="193" t="str">
        <f>IF(OR(
    AND(COUNTIF(Bugs!A:A,B321)&gt;0,ISNUMBER(SEARCH("x",INDEX(Bugs!C:C,MATCH(B321,Bugs!A:A,0))))),
    AND(COUNTIF(Bugs!B:B,B321)&gt;0,ISNUMBER(SEARCH("x",INDEX(Bugs!C:C,MATCH(B321,Bugs!B:B,0))))),
    AND(COUNTIF(Bugs!A:A,B321)&gt;0,ISNUMBER(SEARCH("x",INDEX(Bugs!D:D,MATCH(B321,Bugs!A:A,0))))),
    AND(COUNTIF(Bugs!B:B,B321)&gt;0,ISNUMBER(SEARCH("x",INDEX(Bugs!D:D,MATCH(B321,Bugs!B:B,0)))))
),"Y","")</f>
        <v/>
      </c>
      <c r="R321">
        <f ca="1">IF(OR(ISNUMBER(MATCH(L321,MasterData!$D$3:$D$18,0)),ISNUMBER(MATCH(L321,MasterData!$C$3:$C$18,0))),
    DATEDIF(E321,I321,"d"),
    DATEDIF(E321,TODAY(),"d"))</f>
        <v>0</v>
      </c>
      <c r="S321">
        <f t="shared" ca="1" si="15"/>
        <v>1</v>
      </c>
      <c r="T321">
        <f t="shared" ca="1" si="16"/>
        <v>0</v>
      </c>
      <c r="U321">
        <f t="shared" ca="1" si="17"/>
        <v>0</v>
      </c>
    </row>
    <row r="322" spans="2:21" x14ac:dyDescent="0.35">
      <c r="B322" t="s">
        <v>959</v>
      </c>
      <c r="D322" s="34">
        <v>3003</v>
      </c>
      <c r="E322" s="179">
        <v>45931</v>
      </c>
      <c r="G322" t="s">
        <v>727</v>
      </c>
      <c r="I322" s="179">
        <v>45931</v>
      </c>
      <c r="K322" t="s">
        <v>235</v>
      </c>
      <c r="L322" t="s">
        <v>171</v>
      </c>
      <c r="M322" t="s">
        <v>960</v>
      </c>
      <c r="N322" t="s">
        <v>237</v>
      </c>
      <c r="P322" s="193" t="str">
        <f>IF(OR(AND(A322&lt;&gt;"",COUNTIF(Bugs!B:B,A322)&gt;0),AND(B322&lt;&gt;"",COUNTIF(Bugs!A:A,B322)&gt;0)),"Y","")</f>
        <v/>
      </c>
      <c r="Q322" s="193" t="str">
        <f>IF(OR(
    AND(COUNTIF(Bugs!A:A,B322)&gt;0,ISNUMBER(SEARCH("x",INDEX(Bugs!C:C,MATCH(B322,Bugs!A:A,0))))),
    AND(COUNTIF(Bugs!B:B,B322)&gt;0,ISNUMBER(SEARCH("x",INDEX(Bugs!C:C,MATCH(B322,Bugs!B:B,0))))),
    AND(COUNTIF(Bugs!A:A,B322)&gt;0,ISNUMBER(SEARCH("x",INDEX(Bugs!D:D,MATCH(B322,Bugs!A:A,0))))),
    AND(COUNTIF(Bugs!B:B,B322)&gt;0,ISNUMBER(SEARCH("x",INDEX(Bugs!D:D,MATCH(B322,Bugs!B:B,0)))))
),"Y","")</f>
        <v/>
      </c>
      <c r="R322">
        <f ca="1">IF(OR(ISNUMBER(MATCH(L322,MasterData!$D$3:$D$18,0)),ISNUMBER(MATCH(L322,MasterData!$C$3:$C$18,0))),
    DATEDIF(E322,I322,"d"),
    DATEDIF(E322,TODAY(),"d"))</f>
        <v>0</v>
      </c>
      <c r="S322">
        <f t="shared" ca="1" si="15"/>
        <v>1</v>
      </c>
      <c r="T322">
        <f t="shared" ca="1" si="16"/>
        <v>0</v>
      </c>
      <c r="U322">
        <f t="shared" ca="1" si="17"/>
        <v>0</v>
      </c>
    </row>
    <row r="323" spans="2:21" x14ac:dyDescent="0.35">
      <c r="B323" t="s">
        <v>961</v>
      </c>
      <c r="D323" s="34" t="s">
        <v>480</v>
      </c>
      <c r="E323" s="179">
        <v>45931</v>
      </c>
      <c r="G323" t="s">
        <v>804</v>
      </c>
      <c r="I323" s="179">
        <v>45936</v>
      </c>
      <c r="K323" t="s">
        <v>241</v>
      </c>
      <c r="L323" t="s">
        <v>171</v>
      </c>
      <c r="M323" t="s">
        <v>962</v>
      </c>
      <c r="N323" t="s">
        <v>237</v>
      </c>
      <c r="P323" s="193" t="str">
        <f>IF(OR(AND(A323&lt;&gt;"",COUNTIF(Bugs!B:B,A323)&gt;0),AND(B323&lt;&gt;"",COUNTIF(Bugs!A:A,B323)&gt;0)),"Y","")</f>
        <v/>
      </c>
      <c r="Q323" s="193" t="str">
        <f>IF(OR(
    AND(COUNTIF(Bugs!A:A,B323)&gt;0,ISNUMBER(SEARCH("x",INDEX(Bugs!C:C,MATCH(B323,Bugs!A:A,0))))),
    AND(COUNTIF(Bugs!B:B,B323)&gt;0,ISNUMBER(SEARCH("x",INDEX(Bugs!C:C,MATCH(B323,Bugs!B:B,0))))),
    AND(COUNTIF(Bugs!A:A,B323)&gt;0,ISNUMBER(SEARCH("x",INDEX(Bugs!D:D,MATCH(B323,Bugs!A:A,0))))),
    AND(COUNTIF(Bugs!B:B,B323)&gt;0,ISNUMBER(SEARCH("x",INDEX(Bugs!D:D,MATCH(B323,Bugs!B:B,0)))))
),"Y","")</f>
        <v/>
      </c>
      <c r="R323">
        <f ca="1">IF(OR(ISNUMBER(MATCH(L323,MasterData!$D$3:$D$18,0)),ISNUMBER(MATCH(L323,MasterData!$C$3:$C$18,0))),
    DATEDIF(E323,I323,"d"),
    DATEDIF(E323,TODAY(),"d"))</f>
        <v>5</v>
      </c>
      <c r="S323">
        <f t="shared" ca="1" si="15"/>
        <v>1</v>
      </c>
      <c r="T323">
        <f t="shared" ca="1" si="16"/>
        <v>0</v>
      </c>
      <c r="U323">
        <f t="shared" ca="1" si="17"/>
        <v>0</v>
      </c>
    </row>
    <row r="324" spans="2:21" x14ac:dyDescent="0.35">
      <c r="B324" t="s">
        <v>963</v>
      </c>
      <c r="D324" s="34" t="s">
        <v>746</v>
      </c>
      <c r="E324" s="179">
        <v>45931</v>
      </c>
      <c r="G324" t="s">
        <v>816</v>
      </c>
      <c r="I324" s="179">
        <v>45931</v>
      </c>
      <c r="K324" t="s">
        <v>235</v>
      </c>
      <c r="L324" t="s">
        <v>171</v>
      </c>
      <c r="M324" t="s">
        <v>965</v>
      </c>
      <c r="N324" t="s">
        <v>237</v>
      </c>
      <c r="P324" s="193" t="str">
        <f>IF(OR(AND(A324&lt;&gt;"",COUNTIF(Bugs!B:B,A324)&gt;0),AND(B324&lt;&gt;"",COUNTIF(Bugs!A:A,B324)&gt;0)),"Y","")</f>
        <v/>
      </c>
      <c r="Q324" s="193" t="str">
        <f>IF(OR(
    AND(COUNTIF(Bugs!A:A,B324)&gt;0,ISNUMBER(SEARCH("x",INDEX(Bugs!C:C,MATCH(B324,Bugs!A:A,0))))),
    AND(COUNTIF(Bugs!B:B,B324)&gt;0,ISNUMBER(SEARCH("x",INDEX(Bugs!C:C,MATCH(B324,Bugs!B:B,0))))),
    AND(COUNTIF(Bugs!A:A,B324)&gt;0,ISNUMBER(SEARCH("x",INDEX(Bugs!D:D,MATCH(B324,Bugs!A:A,0))))),
    AND(COUNTIF(Bugs!B:B,B324)&gt;0,ISNUMBER(SEARCH("x",INDEX(Bugs!D:D,MATCH(B324,Bugs!B:B,0)))))
),"Y","")</f>
        <v/>
      </c>
      <c r="R324">
        <f ca="1">IF(OR(ISNUMBER(MATCH(L324,MasterData!$D$3:$D$18,0)),ISNUMBER(MATCH(L324,MasterData!$C$3:$C$18,0))),
    DATEDIF(E324,I324,"d"),
    DATEDIF(E324,TODAY(),"d"))</f>
        <v>0</v>
      </c>
      <c r="S324">
        <f t="shared" ca="1" si="15"/>
        <v>1</v>
      </c>
      <c r="T324">
        <f t="shared" ca="1" si="16"/>
        <v>0</v>
      </c>
      <c r="U324">
        <f t="shared" ca="1" si="17"/>
        <v>0</v>
      </c>
    </row>
    <row r="325" spans="2:21" x14ac:dyDescent="0.35">
      <c r="B325" t="s">
        <v>966</v>
      </c>
      <c r="D325" s="34" t="s">
        <v>717</v>
      </c>
      <c r="E325" s="179">
        <v>45931</v>
      </c>
      <c r="G325" t="s">
        <v>967</v>
      </c>
      <c r="I325" s="179">
        <v>45931</v>
      </c>
      <c r="K325" t="s">
        <v>235</v>
      </c>
      <c r="L325" t="s">
        <v>171</v>
      </c>
      <c r="M325" t="s">
        <v>968</v>
      </c>
      <c r="N325" t="s">
        <v>237</v>
      </c>
      <c r="P325" s="193" t="str">
        <f>IF(OR(AND(A325&lt;&gt;"",COUNTIF(Bugs!B:B,A325)&gt;0),AND(B325&lt;&gt;"",COUNTIF(Bugs!A:A,B325)&gt;0)),"Y","")</f>
        <v/>
      </c>
      <c r="Q325" s="193" t="str">
        <f>IF(OR(
    AND(COUNTIF(Bugs!A:A,B325)&gt;0,ISNUMBER(SEARCH("x",INDEX(Bugs!C:C,MATCH(B325,Bugs!A:A,0))))),
    AND(COUNTIF(Bugs!B:B,B325)&gt;0,ISNUMBER(SEARCH("x",INDEX(Bugs!C:C,MATCH(B325,Bugs!B:B,0))))),
    AND(COUNTIF(Bugs!A:A,B325)&gt;0,ISNUMBER(SEARCH("x",INDEX(Bugs!D:D,MATCH(B325,Bugs!A:A,0))))),
    AND(COUNTIF(Bugs!B:B,B325)&gt;0,ISNUMBER(SEARCH("x",INDEX(Bugs!D:D,MATCH(B325,Bugs!B:B,0)))))
),"Y","")</f>
        <v/>
      </c>
      <c r="R325">
        <f ca="1">IF(OR(ISNUMBER(MATCH(L325,MasterData!$D$3:$D$18,0)),ISNUMBER(MATCH(L325,MasterData!$C$3:$C$18,0))),
    DATEDIF(E325,I325,"d"),
    DATEDIF(E325,TODAY(),"d"))</f>
        <v>0</v>
      </c>
      <c r="S325">
        <f t="shared" ca="1" si="15"/>
        <v>1</v>
      </c>
      <c r="T325">
        <f t="shared" ca="1" si="16"/>
        <v>0</v>
      </c>
      <c r="U325">
        <f t="shared" ca="1" si="17"/>
        <v>0</v>
      </c>
    </row>
    <row r="326" spans="2:21" x14ac:dyDescent="0.35">
      <c r="B326" t="s">
        <v>969</v>
      </c>
      <c r="D326" s="34" t="s">
        <v>480</v>
      </c>
      <c r="E326" s="179">
        <v>45931</v>
      </c>
      <c r="G326" t="s">
        <v>715</v>
      </c>
      <c r="I326" s="179">
        <v>45931</v>
      </c>
      <c r="K326" t="s">
        <v>241</v>
      </c>
      <c r="L326" t="s">
        <v>171</v>
      </c>
      <c r="M326" t="s">
        <v>970</v>
      </c>
      <c r="N326" t="s">
        <v>237</v>
      </c>
      <c r="P326" s="193" t="str">
        <f>IF(OR(AND(A326&lt;&gt;"",COUNTIF(Bugs!B:B,A326)&gt;0),AND(B326&lt;&gt;"",COUNTIF(Bugs!A:A,B326)&gt;0)),"Y","")</f>
        <v/>
      </c>
      <c r="Q326" s="193" t="str">
        <f>IF(OR(
    AND(COUNTIF(Bugs!A:A,B326)&gt;0,ISNUMBER(SEARCH("x",INDEX(Bugs!C:C,MATCH(B326,Bugs!A:A,0))))),
    AND(COUNTIF(Bugs!B:B,B326)&gt;0,ISNUMBER(SEARCH("x",INDEX(Bugs!C:C,MATCH(B326,Bugs!B:B,0))))),
    AND(COUNTIF(Bugs!A:A,B326)&gt;0,ISNUMBER(SEARCH("x",INDEX(Bugs!D:D,MATCH(B326,Bugs!A:A,0))))),
    AND(COUNTIF(Bugs!B:B,B326)&gt;0,ISNUMBER(SEARCH("x",INDEX(Bugs!D:D,MATCH(B326,Bugs!B:B,0)))))
),"Y","")</f>
        <v/>
      </c>
      <c r="R326">
        <f ca="1">IF(OR(ISNUMBER(MATCH(L326,MasterData!$D$3:$D$18,0)),ISNUMBER(MATCH(L326,MasterData!$C$3:$C$18,0))),
    DATEDIF(E326,I326,"d"),
    DATEDIF(E326,TODAY(),"d"))</f>
        <v>0</v>
      </c>
      <c r="S326">
        <f t="shared" ca="1" si="15"/>
        <v>1</v>
      </c>
      <c r="T326">
        <f t="shared" ca="1" si="16"/>
        <v>0</v>
      </c>
      <c r="U326">
        <f t="shared" ca="1" si="17"/>
        <v>0</v>
      </c>
    </row>
    <row r="327" spans="2:21" x14ac:dyDescent="0.35">
      <c r="B327" t="s">
        <v>971</v>
      </c>
      <c r="D327" s="34" t="s">
        <v>480</v>
      </c>
      <c r="E327" s="179">
        <v>45932</v>
      </c>
      <c r="G327" t="s">
        <v>715</v>
      </c>
      <c r="I327" s="179">
        <v>45932</v>
      </c>
      <c r="K327" t="s">
        <v>241</v>
      </c>
      <c r="L327" t="s">
        <v>171</v>
      </c>
      <c r="M327" t="s">
        <v>972</v>
      </c>
      <c r="N327" t="s">
        <v>237</v>
      </c>
      <c r="P327" s="193" t="str">
        <f>IF(OR(AND(A327&lt;&gt;"",COUNTIF(Bugs!B:B,A327)&gt;0),AND(B327&lt;&gt;"",COUNTIF(Bugs!A:A,B327)&gt;0)),"Y","")</f>
        <v/>
      </c>
      <c r="Q327" s="193" t="str">
        <f>IF(OR(
    AND(COUNTIF(Bugs!A:A,B327)&gt;0,ISNUMBER(SEARCH("x",INDEX(Bugs!C:C,MATCH(B327,Bugs!A:A,0))))),
    AND(COUNTIF(Bugs!B:B,B327)&gt;0,ISNUMBER(SEARCH("x",INDEX(Bugs!C:C,MATCH(B327,Bugs!B:B,0))))),
    AND(COUNTIF(Bugs!A:A,B327)&gt;0,ISNUMBER(SEARCH("x",INDEX(Bugs!D:D,MATCH(B327,Bugs!A:A,0))))),
    AND(COUNTIF(Bugs!B:B,B327)&gt;0,ISNUMBER(SEARCH("x",INDEX(Bugs!D:D,MATCH(B327,Bugs!B:B,0)))))
),"Y","")</f>
        <v/>
      </c>
      <c r="R327">
        <f ca="1">IF(OR(ISNUMBER(MATCH(L327,MasterData!$D$3:$D$18,0)),ISNUMBER(MATCH(L327,MasterData!$C$3:$C$18,0))),
    DATEDIF(E327,I327,"d"),
    DATEDIF(E327,TODAY(),"d"))</f>
        <v>0</v>
      </c>
      <c r="S327">
        <f t="shared" ca="1" si="15"/>
        <v>1</v>
      </c>
      <c r="T327">
        <f t="shared" ca="1" si="16"/>
        <v>0</v>
      </c>
      <c r="U327">
        <f t="shared" ca="1" si="17"/>
        <v>0</v>
      </c>
    </row>
    <row r="328" spans="2:21" x14ac:dyDescent="0.35">
      <c r="B328" t="s">
        <v>973</v>
      </c>
      <c r="D328" s="34" t="s">
        <v>480</v>
      </c>
      <c r="E328" s="179">
        <v>45932</v>
      </c>
      <c r="G328" t="s">
        <v>974</v>
      </c>
      <c r="I328" s="179">
        <v>45936</v>
      </c>
      <c r="K328" t="s">
        <v>241</v>
      </c>
      <c r="L328" t="s">
        <v>171</v>
      </c>
      <c r="M328" t="s">
        <v>975</v>
      </c>
      <c r="N328" t="s">
        <v>237</v>
      </c>
      <c r="P328" s="193" t="str">
        <f>IF(OR(AND(A328&lt;&gt;"",COUNTIF(Bugs!B:B,A328)&gt;0),AND(B328&lt;&gt;"",COUNTIF(Bugs!A:A,B328)&gt;0)),"Y","")</f>
        <v/>
      </c>
      <c r="Q328" s="193" t="str">
        <f>IF(OR(
    AND(COUNTIF(Bugs!A:A,B328)&gt;0,ISNUMBER(SEARCH("x",INDEX(Bugs!C:C,MATCH(B328,Bugs!A:A,0))))),
    AND(COUNTIF(Bugs!B:B,B328)&gt;0,ISNUMBER(SEARCH("x",INDEX(Bugs!C:C,MATCH(B328,Bugs!B:B,0))))),
    AND(COUNTIF(Bugs!A:A,B328)&gt;0,ISNUMBER(SEARCH("x",INDEX(Bugs!D:D,MATCH(B328,Bugs!A:A,0))))),
    AND(COUNTIF(Bugs!B:B,B328)&gt;0,ISNUMBER(SEARCH("x",INDEX(Bugs!D:D,MATCH(B328,Bugs!B:B,0)))))
),"Y","")</f>
        <v/>
      </c>
      <c r="R328">
        <f ca="1">IF(OR(ISNUMBER(MATCH(L328,MasterData!$D$3:$D$18,0)),ISNUMBER(MATCH(L328,MasterData!$C$3:$C$18,0))),
    DATEDIF(E328,I328,"d"),
    DATEDIF(E328,TODAY(),"d"))</f>
        <v>4</v>
      </c>
      <c r="S328">
        <f t="shared" ref="S328:S391" ca="1" si="18">IF(AND($R328&gt;=0,$R328&lt;=7),1,0)</f>
        <v>1</v>
      </c>
      <c r="T328">
        <f t="shared" ref="T328:T378" ca="1" si="19">IF(AND($R328&gt;7,R328&lt;=30),1,0)</f>
        <v>0</v>
      </c>
      <c r="U328">
        <f t="shared" ref="U328:U391" ca="1" si="20">IF($R328&gt;30,1,0)</f>
        <v>0</v>
      </c>
    </row>
    <row r="329" spans="2:21" x14ac:dyDescent="0.35">
      <c r="B329" t="s">
        <v>976</v>
      </c>
      <c r="D329" s="34" t="s">
        <v>717</v>
      </c>
      <c r="E329" s="179">
        <v>45932</v>
      </c>
      <c r="G329" t="s">
        <v>715</v>
      </c>
      <c r="I329" s="179">
        <v>45933</v>
      </c>
      <c r="K329" t="s">
        <v>235</v>
      </c>
      <c r="L329" t="s">
        <v>171</v>
      </c>
      <c r="M329" t="s">
        <v>977</v>
      </c>
      <c r="N329" t="s">
        <v>237</v>
      </c>
      <c r="P329" s="193" t="str">
        <f>IF(OR(AND(A329&lt;&gt;"",COUNTIF(Bugs!B:B,A329)&gt;0),AND(B329&lt;&gt;"",COUNTIF(Bugs!A:A,B329)&gt;0)),"Y","")</f>
        <v/>
      </c>
      <c r="Q329" s="193" t="str">
        <f>IF(OR(
    AND(COUNTIF(Bugs!A:A,B329)&gt;0,ISNUMBER(SEARCH("x",INDEX(Bugs!C:C,MATCH(B329,Bugs!A:A,0))))),
    AND(COUNTIF(Bugs!B:B,B329)&gt;0,ISNUMBER(SEARCH("x",INDEX(Bugs!C:C,MATCH(B329,Bugs!B:B,0))))),
    AND(COUNTIF(Bugs!A:A,B329)&gt;0,ISNUMBER(SEARCH("x",INDEX(Bugs!D:D,MATCH(B329,Bugs!A:A,0))))),
    AND(COUNTIF(Bugs!B:B,B329)&gt;0,ISNUMBER(SEARCH("x",INDEX(Bugs!D:D,MATCH(B329,Bugs!B:B,0)))))
),"Y","")</f>
        <v/>
      </c>
      <c r="R329">
        <f ca="1">IF(OR(ISNUMBER(MATCH(L329,MasterData!$D$3:$D$18,0)),ISNUMBER(MATCH(L329,MasterData!$C$3:$C$18,0))),
    DATEDIF(E329,I329,"d"),
    DATEDIF(E329,TODAY(),"d"))</f>
        <v>1</v>
      </c>
      <c r="S329">
        <f t="shared" ca="1" si="18"/>
        <v>1</v>
      </c>
      <c r="T329">
        <f t="shared" ca="1" si="19"/>
        <v>0</v>
      </c>
      <c r="U329">
        <f t="shared" ca="1" si="20"/>
        <v>0</v>
      </c>
    </row>
    <row r="330" spans="2:21" x14ac:dyDescent="0.35">
      <c r="B330" t="s">
        <v>979</v>
      </c>
      <c r="D330" s="34" t="s">
        <v>717</v>
      </c>
      <c r="E330" s="179">
        <v>45936</v>
      </c>
      <c r="G330" t="s">
        <v>718</v>
      </c>
      <c r="I330" s="179">
        <v>45938</v>
      </c>
      <c r="K330" t="s">
        <v>241</v>
      </c>
      <c r="L330" t="s">
        <v>171</v>
      </c>
      <c r="M330" t="s">
        <v>980</v>
      </c>
      <c r="N330" t="s">
        <v>237</v>
      </c>
      <c r="P330" s="193" t="str">
        <f>IF(OR(AND(A330&lt;&gt;"",COUNTIF(Bugs!B:B,A330)&gt;0),AND(B330&lt;&gt;"",COUNTIF(Bugs!A:A,B330)&gt;0)),"Y","")</f>
        <v/>
      </c>
      <c r="Q330" s="193" t="str">
        <f>IF(OR(
    AND(COUNTIF(Bugs!A:A,B330)&gt;0,ISNUMBER(SEARCH("x",INDEX(Bugs!C:C,MATCH(B330,Bugs!A:A,0))))),
    AND(COUNTIF(Bugs!B:B,B330)&gt;0,ISNUMBER(SEARCH("x",INDEX(Bugs!C:C,MATCH(B330,Bugs!B:B,0))))),
    AND(COUNTIF(Bugs!A:A,B330)&gt;0,ISNUMBER(SEARCH("x",INDEX(Bugs!D:D,MATCH(B330,Bugs!A:A,0))))),
    AND(COUNTIF(Bugs!B:B,B330)&gt;0,ISNUMBER(SEARCH("x",INDEX(Bugs!D:D,MATCH(B330,Bugs!B:B,0)))))
),"Y","")</f>
        <v/>
      </c>
      <c r="R330">
        <f ca="1">IF(OR(ISNUMBER(MATCH(L330,MasterData!$D$3:$D$18,0)),ISNUMBER(MATCH(L330,MasterData!$C$3:$C$18,0))),
    DATEDIF(E330,I330,"d"),
    DATEDIF(E330,TODAY(),"d"))</f>
        <v>2</v>
      </c>
      <c r="S330">
        <f t="shared" ca="1" si="18"/>
        <v>1</v>
      </c>
      <c r="T330">
        <f t="shared" ca="1" si="19"/>
        <v>0</v>
      </c>
      <c r="U330">
        <f t="shared" ca="1" si="20"/>
        <v>0</v>
      </c>
    </row>
    <row r="331" spans="2:21" x14ac:dyDescent="0.35">
      <c r="B331" t="s">
        <v>981</v>
      </c>
      <c r="D331" s="34">
        <v>3014</v>
      </c>
      <c r="E331" s="179">
        <v>45936</v>
      </c>
      <c r="G331" t="s">
        <v>982</v>
      </c>
      <c r="I331" s="179">
        <v>45936</v>
      </c>
      <c r="K331" t="s">
        <v>235</v>
      </c>
      <c r="L331" t="s">
        <v>171</v>
      </c>
      <c r="M331" t="s">
        <v>983</v>
      </c>
      <c r="N331" t="s">
        <v>237</v>
      </c>
      <c r="P331" s="193" t="str">
        <f>IF(OR(AND(A331&lt;&gt;"",COUNTIF(Bugs!B:B,A331)&gt;0),AND(B331&lt;&gt;"",COUNTIF(Bugs!A:A,B331)&gt;0)),"Y","")</f>
        <v/>
      </c>
      <c r="Q331" s="193" t="str">
        <f>IF(OR(
    AND(COUNTIF(Bugs!A:A,B331)&gt;0,ISNUMBER(SEARCH("x",INDEX(Bugs!C:C,MATCH(B331,Bugs!A:A,0))))),
    AND(COUNTIF(Bugs!B:B,B331)&gt;0,ISNUMBER(SEARCH("x",INDEX(Bugs!C:C,MATCH(B331,Bugs!B:B,0))))),
    AND(COUNTIF(Bugs!A:A,B331)&gt;0,ISNUMBER(SEARCH("x",INDEX(Bugs!D:D,MATCH(B331,Bugs!A:A,0))))),
    AND(COUNTIF(Bugs!B:B,B331)&gt;0,ISNUMBER(SEARCH("x",INDEX(Bugs!D:D,MATCH(B331,Bugs!B:B,0)))))
),"Y","")</f>
        <v/>
      </c>
      <c r="R331">
        <f ca="1">IF(OR(ISNUMBER(MATCH(L331,MasterData!$D$3:$D$18,0)),ISNUMBER(MATCH(L331,MasterData!$C$3:$C$18,0))),
    DATEDIF(E331,I331,"d"),
    DATEDIF(E331,TODAY(),"d"))</f>
        <v>0</v>
      </c>
      <c r="S331">
        <f t="shared" ca="1" si="18"/>
        <v>1</v>
      </c>
      <c r="T331">
        <f t="shared" ca="1" si="19"/>
        <v>0</v>
      </c>
      <c r="U331">
        <f t="shared" ca="1" si="20"/>
        <v>0</v>
      </c>
    </row>
    <row r="332" spans="2:21" x14ac:dyDescent="0.35">
      <c r="B332" t="s">
        <v>82</v>
      </c>
      <c r="D332" s="34" t="s">
        <v>480</v>
      </c>
      <c r="E332" s="179">
        <v>45936</v>
      </c>
      <c r="G332" t="s">
        <v>715</v>
      </c>
      <c r="I332" s="179">
        <v>45936</v>
      </c>
      <c r="K332" t="s">
        <v>235</v>
      </c>
      <c r="L332" t="s">
        <v>164</v>
      </c>
      <c r="M332" t="s">
        <v>984</v>
      </c>
      <c r="N332" t="s">
        <v>237</v>
      </c>
      <c r="P332" s="193" t="str">
        <f>IF(OR(AND(A332&lt;&gt;"",COUNTIF(Bugs!B:B,A332)&gt;0),AND(B332&lt;&gt;"",COUNTIF(Bugs!A:A,B332)&gt;0)),"Y","")</f>
        <v>Y</v>
      </c>
      <c r="Q332" s="193" t="str">
        <f>IF(OR(
    AND(COUNTIF(Bugs!A:A,B332)&gt;0,ISNUMBER(SEARCH("x",INDEX(Bugs!C:C,MATCH(B332,Bugs!A:A,0))))),
    AND(COUNTIF(Bugs!B:B,B332)&gt;0,ISNUMBER(SEARCH("x",INDEX(Bugs!C:C,MATCH(B332,Bugs!B:B,0))))),
    AND(COUNTIF(Bugs!A:A,B332)&gt;0,ISNUMBER(SEARCH("x",INDEX(Bugs!D:D,MATCH(B332,Bugs!A:A,0))))),
    AND(COUNTIF(Bugs!B:B,B332)&gt;0,ISNUMBER(SEARCH("x",INDEX(Bugs!D:D,MATCH(B332,Bugs!B:B,0)))))
),"Y","")</f>
        <v>Y</v>
      </c>
      <c r="R332">
        <f ca="1">IF(OR(ISNUMBER(MATCH(L332,MasterData!$D$3:$D$18,0)),ISNUMBER(MATCH(L332,MasterData!$C$3:$C$18,0))),
    DATEDIF(E332,I332,"d"),
    DATEDIF(E332,TODAY(),"d"))</f>
        <v>71</v>
      </c>
      <c r="S332">
        <f t="shared" ca="1" si="18"/>
        <v>0</v>
      </c>
      <c r="T332">
        <f t="shared" ca="1" si="19"/>
        <v>0</v>
      </c>
      <c r="U332">
        <f t="shared" ca="1" si="20"/>
        <v>1</v>
      </c>
    </row>
    <row r="333" spans="2:21" x14ac:dyDescent="0.35">
      <c r="B333" t="s">
        <v>985</v>
      </c>
      <c r="D333" s="34">
        <v>3014</v>
      </c>
      <c r="E333" s="179">
        <v>45936</v>
      </c>
      <c r="G333" t="s">
        <v>982</v>
      </c>
      <c r="I333" s="179">
        <v>45938</v>
      </c>
      <c r="K333" t="s">
        <v>241</v>
      </c>
      <c r="L333" t="s">
        <v>171</v>
      </c>
      <c r="M333" t="s">
        <v>986</v>
      </c>
      <c r="N333" t="s">
        <v>237</v>
      </c>
      <c r="P333" s="193" t="str">
        <f>IF(OR(AND(A333&lt;&gt;"",COUNTIF(Bugs!B:B,A333)&gt;0),AND(B333&lt;&gt;"",COUNTIF(Bugs!A:A,B333)&gt;0)),"Y","")</f>
        <v/>
      </c>
      <c r="Q333" s="193" t="str">
        <f>IF(OR(
    AND(COUNTIF(Bugs!A:A,B333)&gt;0,ISNUMBER(SEARCH("x",INDEX(Bugs!C:C,MATCH(B333,Bugs!A:A,0))))),
    AND(COUNTIF(Bugs!B:B,B333)&gt;0,ISNUMBER(SEARCH("x",INDEX(Bugs!C:C,MATCH(B333,Bugs!B:B,0))))),
    AND(COUNTIF(Bugs!A:A,B333)&gt;0,ISNUMBER(SEARCH("x",INDEX(Bugs!D:D,MATCH(B333,Bugs!A:A,0))))),
    AND(COUNTIF(Bugs!B:B,B333)&gt;0,ISNUMBER(SEARCH("x",INDEX(Bugs!D:D,MATCH(B333,Bugs!B:B,0)))))
),"Y","")</f>
        <v/>
      </c>
      <c r="R333">
        <f ca="1">IF(OR(ISNUMBER(MATCH(L333,MasterData!$D$3:$D$18,0)),ISNUMBER(MATCH(L333,MasterData!$C$3:$C$18,0))),
    DATEDIF(E333,I333,"d"),
    DATEDIF(E333,TODAY(),"d"))</f>
        <v>2</v>
      </c>
      <c r="S333">
        <f t="shared" ca="1" si="18"/>
        <v>1</v>
      </c>
      <c r="T333">
        <f t="shared" ca="1" si="19"/>
        <v>0</v>
      </c>
      <c r="U333">
        <f t="shared" ca="1" si="20"/>
        <v>0</v>
      </c>
    </row>
    <row r="334" spans="2:21" x14ac:dyDescent="0.35">
      <c r="B334" t="s">
        <v>987</v>
      </c>
      <c r="D334" s="34">
        <v>3366</v>
      </c>
      <c r="E334" s="179">
        <v>45937</v>
      </c>
      <c r="G334" t="s">
        <v>905</v>
      </c>
      <c r="I334" s="179">
        <v>45938</v>
      </c>
      <c r="K334" t="s">
        <v>235</v>
      </c>
      <c r="L334" t="s">
        <v>171</v>
      </c>
      <c r="M334" t="s">
        <v>988</v>
      </c>
      <c r="N334" t="s">
        <v>237</v>
      </c>
      <c r="P334" s="193" t="str">
        <f>IF(OR(AND(A334&lt;&gt;"",COUNTIF(Bugs!B:B,A334)&gt;0),AND(B334&lt;&gt;"",COUNTIF(Bugs!A:A,B334)&gt;0)),"Y","")</f>
        <v/>
      </c>
      <c r="Q334" s="193" t="str">
        <f>IF(OR(
    AND(COUNTIF(Bugs!A:A,B334)&gt;0,ISNUMBER(SEARCH("x",INDEX(Bugs!C:C,MATCH(B334,Bugs!A:A,0))))),
    AND(COUNTIF(Bugs!B:B,B334)&gt;0,ISNUMBER(SEARCH("x",INDEX(Bugs!C:C,MATCH(B334,Bugs!B:B,0))))),
    AND(COUNTIF(Bugs!A:A,B334)&gt;0,ISNUMBER(SEARCH("x",INDEX(Bugs!D:D,MATCH(B334,Bugs!A:A,0))))),
    AND(COUNTIF(Bugs!B:B,B334)&gt;0,ISNUMBER(SEARCH("x",INDEX(Bugs!D:D,MATCH(B334,Bugs!B:B,0)))))
),"Y","")</f>
        <v/>
      </c>
      <c r="R334">
        <f ca="1">IF(OR(ISNUMBER(MATCH(L334,MasterData!$D$3:$D$18,0)),ISNUMBER(MATCH(L334,MasterData!$C$3:$C$18,0))),
    DATEDIF(E334,I334,"d"),
    DATEDIF(E334,TODAY(),"d"))</f>
        <v>1</v>
      </c>
      <c r="S334">
        <f t="shared" ca="1" si="18"/>
        <v>1</v>
      </c>
      <c r="T334">
        <f t="shared" ca="1" si="19"/>
        <v>0</v>
      </c>
      <c r="U334">
        <f t="shared" ca="1" si="20"/>
        <v>0</v>
      </c>
    </row>
    <row r="335" spans="2:21" x14ac:dyDescent="0.35">
      <c r="B335" t="s">
        <v>989</v>
      </c>
      <c r="D335" s="34" t="s">
        <v>480</v>
      </c>
      <c r="E335" s="179">
        <v>45937</v>
      </c>
      <c r="G335" t="s">
        <v>715</v>
      </c>
      <c r="I335" s="179">
        <v>45939</v>
      </c>
      <c r="K335" t="s">
        <v>241</v>
      </c>
      <c r="L335" t="s">
        <v>171</v>
      </c>
      <c r="M335" t="s">
        <v>990</v>
      </c>
      <c r="N335" t="s">
        <v>237</v>
      </c>
      <c r="P335" s="193" t="str">
        <f>IF(OR(AND(A335&lt;&gt;"",COUNTIF(Bugs!B:B,A335)&gt;0),AND(B335&lt;&gt;"",COUNTIF(Bugs!A:A,B335)&gt;0)),"Y","")</f>
        <v/>
      </c>
      <c r="Q335" s="193" t="str">
        <f>IF(OR(
    AND(COUNTIF(Bugs!A:A,B335)&gt;0,ISNUMBER(SEARCH("x",INDEX(Bugs!C:C,MATCH(B335,Bugs!A:A,0))))),
    AND(COUNTIF(Bugs!B:B,B335)&gt;0,ISNUMBER(SEARCH("x",INDEX(Bugs!C:C,MATCH(B335,Bugs!B:B,0))))),
    AND(COUNTIF(Bugs!A:A,B335)&gt;0,ISNUMBER(SEARCH("x",INDEX(Bugs!D:D,MATCH(B335,Bugs!A:A,0))))),
    AND(COUNTIF(Bugs!B:B,B335)&gt;0,ISNUMBER(SEARCH("x",INDEX(Bugs!D:D,MATCH(B335,Bugs!B:B,0)))))
),"Y","")</f>
        <v/>
      </c>
      <c r="R335">
        <f ca="1">IF(OR(ISNUMBER(MATCH(L335,MasterData!$D$3:$D$18,0)),ISNUMBER(MATCH(L335,MasterData!$C$3:$C$18,0))),
    DATEDIF(E335,I335,"d"),
    DATEDIF(E335,TODAY(),"d"))</f>
        <v>2</v>
      </c>
      <c r="S335">
        <f t="shared" ca="1" si="18"/>
        <v>1</v>
      </c>
      <c r="T335">
        <f t="shared" ca="1" si="19"/>
        <v>0</v>
      </c>
      <c r="U335">
        <f t="shared" ca="1" si="20"/>
        <v>0</v>
      </c>
    </row>
    <row r="336" spans="2:21" x14ac:dyDescent="0.35">
      <c r="B336" t="s">
        <v>991</v>
      </c>
      <c r="D336" s="34" t="s">
        <v>480</v>
      </c>
      <c r="E336" s="179">
        <v>45937</v>
      </c>
      <c r="G336" t="s">
        <v>886</v>
      </c>
      <c r="I336" s="179">
        <v>45938</v>
      </c>
      <c r="K336" t="s">
        <v>235</v>
      </c>
      <c r="L336" t="s">
        <v>171</v>
      </c>
      <c r="M336" t="s">
        <v>992</v>
      </c>
      <c r="N336" t="s">
        <v>237</v>
      </c>
      <c r="P336" s="193" t="str">
        <f>IF(OR(AND(A336&lt;&gt;"",COUNTIF(Bugs!B:B,A336)&gt;0),AND(B336&lt;&gt;"",COUNTIF(Bugs!A:A,B336)&gt;0)),"Y","")</f>
        <v/>
      </c>
      <c r="Q336" s="193" t="str">
        <f>IF(OR(
    AND(COUNTIF(Bugs!A:A,B336)&gt;0,ISNUMBER(SEARCH("x",INDEX(Bugs!C:C,MATCH(B336,Bugs!A:A,0))))),
    AND(COUNTIF(Bugs!B:B,B336)&gt;0,ISNUMBER(SEARCH("x",INDEX(Bugs!C:C,MATCH(B336,Bugs!B:B,0))))),
    AND(COUNTIF(Bugs!A:A,B336)&gt;0,ISNUMBER(SEARCH("x",INDEX(Bugs!D:D,MATCH(B336,Bugs!A:A,0))))),
    AND(COUNTIF(Bugs!B:B,B336)&gt;0,ISNUMBER(SEARCH("x",INDEX(Bugs!D:D,MATCH(B336,Bugs!B:B,0)))))
),"Y","")</f>
        <v/>
      </c>
      <c r="R336">
        <f ca="1">IF(OR(ISNUMBER(MATCH(L336,MasterData!$D$3:$D$18,0)),ISNUMBER(MATCH(L336,MasterData!$C$3:$C$18,0))),
    DATEDIF(E336,I336,"d"),
    DATEDIF(E336,TODAY(),"d"))</f>
        <v>1</v>
      </c>
      <c r="S336">
        <f t="shared" ca="1" si="18"/>
        <v>1</v>
      </c>
      <c r="T336">
        <f t="shared" ca="1" si="19"/>
        <v>0</v>
      </c>
      <c r="U336">
        <f t="shared" ca="1" si="20"/>
        <v>0</v>
      </c>
    </row>
    <row r="337" spans="2:21" x14ac:dyDescent="0.35">
      <c r="B337" t="s">
        <v>993</v>
      </c>
      <c r="D337" s="34">
        <v>3014</v>
      </c>
      <c r="E337" s="179">
        <v>45937</v>
      </c>
      <c r="G337" t="s">
        <v>715</v>
      </c>
      <c r="I337" s="179">
        <v>45947</v>
      </c>
      <c r="K337" t="s">
        <v>235</v>
      </c>
      <c r="L337" t="s">
        <v>171</v>
      </c>
      <c r="M337" t="s">
        <v>994</v>
      </c>
      <c r="N337" t="s">
        <v>237</v>
      </c>
      <c r="P337" s="193" t="str">
        <f>IF(OR(AND(A337&lt;&gt;"",COUNTIF(Bugs!B:B,A337)&gt;0),AND(B337&lt;&gt;"",COUNTIF(Bugs!A:A,B337)&gt;0)),"Y","")</f>
        <v/>
      </c>
      <c r="Q337" s="193" t="str">
        <f>IF(OR(
    AND(COUNTIF(Bugs!A:A,B337)&gt;0,ISNUMBER(SEARCH("x",INDEX(Bugs!C:C,MATCH(B337,Bugs!A:A,0))))),
    AND(COUNTIF(Bugs!B:B,B337)&gt;0,ISNUMBER(SEARCH("x",INDEX(Bugs!C:C,MATCH(B337,Bugs!B:B,0))))),
    AND(COUNTIF(Bugs!A:A,B337)&gt;0,ISNUMBER(SEARCH("x",INDEX(Bugs!D:D,MATCH(B337,Bugs!A:A,0))))),
    AND(COUNTIF(Bugs!B:B,B337)&gt;0,ISNUMBER(SEARCH("x",INDEX(Bugs!D:D,MATCH(B337,Bugs!B:B,0)))))
),"Y","")</f>
        <v/>
      </c>
      <c r="R337">
        <f ca="1">IF(OR(ISNUMBER(MATCH(L337,MasterData!$D$3:$D$18,0)),ISNUMBER(MATCH(L337,MasterData!$C$3:$C$18,0))),
    DATEDIF(E337,I337,"d"),
    DATEDIF(E337,TODAY(),"d"))</f>
        <v>10</v>
      </c>
      <c r="S337">
        <f t="shared" ca="1" si="18"/>
        <v>0</v>
      </c>
      <c r="T337">
        <f t="shared" ca="1" si="19"/>
        <v>1</v>
      </c>
      <c r="U337">
        <f t="shared" ca="1" si="20"/>
        <v>0</v>
      </c>
    </row>
    <row r="338" spans="2:21" x14ac:dyDescent="0.35">
      <c r="B338" t="s">
        <v>995</v>
      </c>
      <c r="D338" s="34">
        <v>3014</v>
      </c>
      <c r="E338" s="179">
        <v>45937</v>
      </c>
      <c r="G338" t="s">
        <v>715</v>
      </c>
      <c r="I338" s="179">
        <v>45938</v>
      </c>
      <c r="K338" t="s">
        <v>241</v>
      </c>
      <c r="L338" t="s">
        <v>171</v>
      </c>
      <c r="M338" t="s">
        <v>996</v>
      </c>
      <c r="N338" t="s">
        <v>237</v>
      </c>
      <c r="P338" s="193" t="str">
        <f>IF(OR(AND(A338&lt;&gt;"",COUNTIF(Bugs!B:B,A338)&gt;0),AND(B338&lt;&gt;"",COUNTIF(Bugs!A:A,B338)&gt;0)),"Y","")</f>
        <v/>
      </c>
      <c r="Q338" s="193" t="str">
        <f>IF(OR(
    AND(COUNTIF(Bugs!A:A,B338)&gt;0,ISNUMBER(SEARCH("x",INDEX(Bugs!C:C,MATCH(B338,Bugs!A:A,0))))),
    AND(COUNTIF(Bugs!B:B,B338)&gt;0,ISNUMBER(SEARCH("x",INDEX(Bugs!C:C,MATCH(B338,Bugs!B:B,0))))),
    AND(COUNTIF(Bugs!A:A,B338)&gt;0,ISNUMBER(SEARCH("x",INDEX(Bugs!D:D,MATCH(B338,Bugs!A:A,0))))),
    AND(COUNTIF(Bugs!B:B,B338)&gt;0,ISNUMBER(SEARCH("x",INDEX(Bugs!D:D,MATCH(B338,Bugs!B:B,0)))))
),"Y","")</f>
        <v/>
      </c>
      <c r="R338">
        <f ca="1">IF(OR(ISNUMBER(MATCH(L338,MasterData!$D$3:$D$18,0)),ISNUMBER(MATCH(L338,MasterData!$C$3:$C$18,0))),
    DATEDIF(E338,I338,"d"),
    DATEDIF(E338,TODAY(),"d"))</f>
        <v>1</v>
      </c>
      <c r="S338">
        <f t="shared" ca="1" si="18"/>
        <v>1</v>
      </c>
      <c r="T338">
        <f t="shared" ca="1" si="19"/>
        <v>0</v>
      </c>
      <c r="U338">
        <f t="shared" ca="1" si="20"/>
        <v>0</v>
      </c>
    </row>
    <row r="339" spans="2:21" x14ac:dyDescent="0.35">
      <c r="B339" t="s">
        <v>83</v>
      </c>
      <c r="D339" s="34">
        <v>3014</v>
      </c>
      <c r="E339" s="179">
        <v>45937</v>
      </c>
      <c r="G339" t="s">
        <v>715</v>
      </c>
      <c r="I339" s="179">
        <v>45943</v>
      </c>
      <c r="K339" t="s">
        <v>235</v>
      </c>
      <c r="L339" t="s">
        <v>171</v>
      </c>
      <c r="M339" t="s">
        <v>997</v>
      </c>
      <c r="N339" t="s">
        <v>237</v>
      </c>
      <c r="P339" s="193" t="str">
        <f>IF(OR(AND(A339&lt;&gt;"",COUNTIF(Bugs!B:B,A339)&gt;0),AND(B339&lt;&gt;"",COUNTIF(Bugs!A:A,B339)&gt;0)),"Y","")</f>
        <v>Y</v>
      </c>
      <c r="Q339" s="193" t="str">
        <f>IF(OR(
    AND(COUNTIF(Bugs!A:A,B339)&gt;0,ISNUMBER(SEARCH("x",INDEX(Bugs!C:C,MATCH(B339,Bugs!A:A,0))))),
    AND(COUNTIF(Bugs!B:B,B339)&gt;0,ISNUMBER(SEARCH("x",INDEX(Bugs!C:C,MATCH(B339,Bugs!B:B,0))))),
    AND(COUNTIF(Bugs!A:A,B339)&gt;0,ISNUMBER(SEARCH("x",INDEX(Bugs!D:D,MATCH(B339,Bugs!A:A,0))))),
    AND(COUNTIF(Bugs!B:B,B339)&gt;0,ISNUMBER(SEARCH("x",INDEX(Bugs!D:D,MATCH(B339,Bugs!B:B,0)))))
),"Y","")</f>
        <v>Y</v>
      </c>
      <c r="R339">
        <f ca="1">IF(OR(ISNUMBER(MATCH(L339,MasterData!$D$3:$D$18,0)),ISNUMBER(MATCH(L339,MasterData!$C$3:$C$18,0))),
    DATEDIF(E339,I339,"d"),
    DATEDIF(E339,TODAY(),"d"))</f>
        <v>6</v>
      </c>
      <c r="S339">
        <f t="shared" ca="1" si="18"/>
        <v>1</v>
      </c>
      <c r="T339">
        <f t="shared" ca="1" si="19"/>
        <v>0</v>
      </c>
      <c r="U339">
        <f t="shared" ca="1" si="20"/>
        <v>0</v>
      </c>
    </row>
    <row r="340" spans="2:21" x14ac:dyDescent="0.35">
      <c r="B340" t="s">
        <v>84</v>
      </c>
      <c r="D340" s="34" t="s">
        <v>746</v>
      </c>
      <c r="E340" s="179">
        <v>45938</v>
      </c>
      <c r="G340" t="s">
        <v>816</v>
      </c>
      <c r="I340" s="179">
        <v>45938</v>
      </c>
      <c r="K340" t="s">
        <v>235</v>
      </c>
      <c r="L340" t="s">
        <v>164</v>
      </c>
      <c r="M340" t="s">
        <v>998</v>
      </c>
      <c r="N340" t="s">
        <v>237</v>
      </c>
      <c r="P340" s="193" t="str">
        <f>IF(OR(AND(A340&lt;&gt;"",COUNTIF(Bugs!B:B,A340)&gt;0),AND(B340&lt;&gt;"",COUNTIF(Bugs!A:A,B340)&gt;0)),"Y","")</f>
        <v>Y</v>
      </c>
      <c r="Q340" s="193" t="str">
        <f>IF(OR(
    AND(COUNTIF(Bugs!A:A,B340)&gt;0,ISNUMBER(SEARCH("x",INDEX(Bugs!C:C,MATCH(B340,Bugs!A:A,0))))),
    AND(COUNTIF(Bugs!B:B,B340)&gt;0,ISNUMBER(SEARCH("x",INDEX(Bugs!C:C,MATCH(B340,Bugs!B:B,0))))),
    AND(COUNTIF(Bugs!A:A,B340)&gt;0,ISNUMBER(SEARCH("x",INDEX(Bugs!D:D,MATCH(B340,Bugs!A:A,0))))),
    AND(COUNTIF(Bugs!B:B,B340)&gt;0,ISNUMBER(SEARCH("x",INDEX(Bugs!D:D,MATCH(B340,Bugs!B:B,0)))))
),"Y","")</f>
        <v>Y</v>
      </c>
      <c r="R340">
        <f ca="1">IF(OR(ISNUMBER(MATCH(L340,MasterData!$D$3:$D$18,0)),ISNUMBER(MATCH(L340,MasterData!$C$3:$C$18,0))),
    DATEDIF(E340,I340,"d"),
    DATEDIF(E340,TODAY(),"d"))</f>
        <v>69</v>
      </c>
      <c r="S340">
        <f t="shared" ca="1" si="18"/>
        <v>0</v>
      </c>
      <c r="T340">
        <f t="shared" ca="1" si="19"/>
        <v>0</v>
      </c>
      <c r="U340">
        <f t="shared" ca="1" si="20"/>
        <v>1</v>
      </c>
    </row>
    <row r="341" spans="2:21" x14ac:dyDescent="0.35">
      <c r="B341" t="s">
        <v>85</v>
      </c>
      <c r="D341" s="34" t="s">
        <v>480</v>
      </c>
      <c r="E341" s="179">
        <v>45938</v>
      </c>
      <c r="G341" t="s">
        <v>834</v>
      </c>
      <c r="I341" s="179">
        <v>45939</v>
      </c>
      <c r="K341" t="s">
        <v>235</v>
      </c>
      <c r="L341" t="s">
        <v>171</v>
      </c>
      <c r="M341" t="s">
        <v>999</v>
      </c>
      <c r="N341" t="s">
        <v>237</v>
      </c>
      <c r="P341" s="193" t="str">
        <f>IF(OR(AND(A341&lt;&gt;"",COUNTIF(Bugs!B:B,A341)&gt;0),AND(B341&lt;&gt;"",COUNTIF(Bugs!A:A,B341)&gt;0)),"Y","")</f>
        <v>Y</v>
      </c>
      <c r="Q341" s="193" t="str">
        <f>IF(OR(
    AND(COUNTIF(Bugs!A:A,B341)&gt;0,ISNUMBER(SEARCH("x",INDEX(Bugs!C:C,MATCH(B341,Bugs!A:A,0))))),
    AND(COUNTIF(Bugs!B:B,B341)&gt;0,ISNUMBER(SEARCH("x",INDEX(Bugs!C:C,MATCH(B341,Bugs!B:B,0))))),
    AND(COUNTIF(Bugs!A:A,B341)&gt;0,ISNUMBER(SEARCH("x",INDEX(Bugs!D:D,MATCH(B341,Bugs!A:A,0))))),
    AND(COUNTIF(Bugs!B:B,B341)&gt;0,ISNUMBER(SEARCH("x",INDEX(Bugs!D:D,MATCH(B341,Bugs!B:B,0)))))
),"Y","")</f>
        <v>Y</v>
      </c>
      <c r="R341">
        <f ca="1">IF(OR(ISNUMBER(MATCH(L341,MasterData!$D$3:$D$18,0)),ISNUMBER(MATCH(L341,MasterData!$C$3:$C$18,0))),
    DATEDIF(E341,I341,"d"),
    DATEDIF(E341,TODAY(),"d"))</f>
        <v>1</v>
      </c>
      <c r="S341">
        <f t="shared" ca="1" si="18"/>
        <v>1</v>
      </c>
      <c r="T341">
        <f t="shared" ca="1" si="19"/>
        <v>0</v>
      </c>
      <c r="U341">
        <f t="shared" ca="1" si="20"/>
        <v>0</v>
      </c>
    </row>
    <row r="342" spans="2:21" x14ac:dyDescent="0.35">
      <c r="B342" t="s">
        <v>1000</v>
      </c>
      <c r="D342" s="34">
        <v>3014</v>
      </c>
      <c r="E342" s="179">
        <v>45938</v>
      </c>
      <c r="G342" t="s">
        <v>882</v>
      </c>
      <c r="I342" s="179">
        <v>45939</v>
      </c>
      <c r="K342" t="s">
        <v>235</v>
      </c>
      <c r="L342" t="s">
        <v>171</v>
      </c>
      <c r="M342" t="s">
        <v>1001</v>
      </c>
      <c r="N342" t="s">
        <v>237</v>
      </c>
      <c r="P342" s="193" t="str">
        <f>IF(OR(AND(A342&lt;&gt;"",COUNTIF(Bugs!B:B,A342)&gt;0),AND(B342&lt;&gt;"",COUNTIF(Bugs!A:A,B342)&gt;0)),"Y","")</f>
        <v/>
      </c>
      <c r="Q342" s="193" t="str">
        <f>IF(OR(
    AND(COUNTIF(Bugs!A:A,B342)&gt;0,ISNUMBER(SEARCH("x",INDEX(Bugs!C:C,MATCH(B342,Bugs!A:A,0))))),
    AND(COUNTIF(Bugs!B:B,B342)&gt;0,ISNUMBER(SEARCH("x",INDEX(Bugs!C:C,MATCH(B342,Bugs!B:B,0))))),
    AND(COUNTIF(Bugs!A:A,B342)&gt;0,ISNUMBER(SEARCH("x",INDEX(Bugs!D:D,MATCH(B342,Bugs!A:A,0))))),
    AND(COUNTIF(Bugs!B:B,B342)&gt;0,ISNUMBER(SEARCH("x",INDEX(Bugs!D:D,MATCH(B342,Bugs!B:B,0)))))
),"Y","")</f>
        <v/>
      </c>
      <c r="R342">
        <f ca="1">IF(OR(ISNUMBER(MATCH(L342,MasterData!$D$3:$D$18,0)),ISNUMBER(MATCH(L342,MasterData!$C$3:$C$18,0))),
    DATEDIF(E342,I342,"d"),
    DATEDIF(E342,TODAY(),"d"))</f>
        <v>1</v>
      </c>
      <c r="S342">
        <f t="shared" ca="1" si="18"/>
        <v>1</v>
      </c>
      <c r="T342">
        <f t="shared" ca="1" si="19"/>
        <v>0</v>
      </c>
      <c r="U342">
        <f t="shared" ca="1" si="20"/>
        <v>0</v>
      </c>
    </row>
    <row r="343" spans="2:21" x14ac:dyDescent="0.35">
      <c r="B343" t="s">
        <v>1002</v>
      </c>
      <c r="D343" s="34">
        <v>3014</v>
      </c>
      <c r="E343" s="179">
        <v>45939</v>
      </c>
      <c r="G343" t="s">
        <v>715</v>
      </c>
      <c r="I343" s="179">
        <v>45939</v>
      </c>
      <c r="K343" t="s">
        <v>241</v>
      </c>
      <c r="L343" t="s">
        <v>171</v>
      </c>
      <c r="M343" t="s">
        <v>1003</v>
      </c>
      <c r="N343" t="s">
        <v>237</v>
      </c>
      <c r="P343" s="193" t="str">
        <f>IF(OR(AND(A343&lt;&gt;"",COUNTIF(Bugs!B:B,A343)&gt;0),AND(B343&lt;&gt;"",COUNTIF(Bugs!A:A,B343)&gt;0)),"Y","")</f>
        <v/>
      </c>
      <c r="Q343" s="193" t="str">
        <f>IF(OR(
    AND(COUNTIF(Bugs!A:A,B343)&gt;0,ISNUMBER(SEARCH("x",INDEX(Bugs!C:C,MATCH(B343,Bugs!A:A,0))))),
    AND(COUNTIF(Bugs!B:B,B343)&gt;0,ISNUMBER(SEARCH("x",INDEX(Bugs!C:C,MATCH(B343,Bugs!B:B,0))))),
    AND(COUNTIF(Bugs!A:A,B343)&gt;0,ISNUMBER(SEARCH("x",INDEX(Bugs!D:D,MATCH(B343,Bugs!A:A,0))))),
    AND(COUNTIF(Bugs!B:B,B343)&gt;0,ISNUMBER(SEARCH("x",INDEX(Bugs!D:D,MATCH(B343,Bugs!B:B,0)))))
),"Y","")</f>
        <v/>
      </c>
      <c r="R343">
        <f ca="1">IF(OR(ISNUMBER(MATCH(L343,MasterData!$D$3:$D$18,0)),ISNUMBER(MATCH(L343,MasterData!$C$3:$C$18,0))),
    DATEDIF(E343,I343,"d"),
    DATEDIF(E343,TODAY(),"d"))</f>
        <v>0</v>
      </c>
      <c r="S343">
        <f t="shared" ca="1" si="18"/>
        <v>1</v>
      </c>
      <c r="T343">
        <f t="shared" ca="1" si="19"/>
        <v>0</v>
      </c>
      <c r="U343">
        <f t="shared" ca="1" si="20"/>
        <v>0</v>
      </c>
    </row>
    <row r="344" spans="2:21" x14ac:dyDescent="0.35">
      <c r="B344" t="s">
        <v>1004</v>
      </c>
      <c r="D344" s="34" t="s">
        <v>746</v>
      </c>
      <c r="E344" s="179">
        <v>45940</v>
      </c>
      <c r="G344" t="s">
        <v>886</v>
      </c>
      <c r="I344" s="179">
        <v>45940</v>
      </c>
      <c r="K344" t="s">
        <v>235</v>
      </c>
      <c r="L344" t="s">
        <v>171</v>
      </c>
      <c r="M344" t="s">
        <v>1005</v>
      </c>
      <c r="N344" t="s">
        <v>237</v>
      </c>
      <c r="P344" s="193" t="str">
        <f>IF(OR(AND(A344&lt;&gt;"",COUNTIF(Bugs!B:B,A344)&gt;0),AND(B344&lt;&gt;"",COUNTIF(Bugs!A:A,B344)&gt;0)),"Y","")</f>
        <v/>
      </c>
      <c r="Q344" s="193" t="str">
        <f>IF(OR(
    AND(COUNTIF(Bugs!A:A,B344)&gt;0,ISNUMBER(SEARCH("x",INDEX(Bugs!C:C,MATCH(B344,Bugs!A:A,0))))),
    AND(COUNTIF(Bugs!B:B,B344)&gt;0,ISNUMBER(SEARCH("x",INDEX(Bugs!C:C,MATCH(B344,Bugs!B:B,0))))),
    AND(COUNTIF(Bugs!A:A,B344)&gt;0,ISNUMBER(SEARCH("x",INDEX(Bugs!D:D,MATCH(B344,Bugs!A:A,0))))),
    AND(COUNTIF(Bugs!B:B,B344)&gt;0,ISNUMBER(SEARCH("x",INDEX(Bugs!D:D,MATCH(B344,Bugs!B:B,0)))))
),"Y","")</f>
        <v/>
      </c>
      <c r="R344">
        <f ca="1">IF(OR(ISNUMBER(MATCH(L344,MasterData!$D$3:$D$18,0)),ISNUMBER(MATCH(L344,MasterData!$C$3:$C$18,0))),
    DATEDIF(E344,I344,"d"),
    DATEDIF(E344,TODAY(),"d"))</f>
        <v>0</v>
      </c>
      <c r="S344">
        <f t="shared" ca="1" si="18"/>
        <v>1</v>
      </c>
      <c r="T344">
        <f t="shared" ca="1" si="19"/>
        <v>0</v>
      </c>
      <c r="U344">
        <f t="shared" ca="1" si="20"/>
        <v>0</v>
      </c>
    </row>
    <row r="345" spans="2:21" x14ac:dyDescent="0.35">
      <c r="B345" t="s">
        <v>1006</v>
      </c>
      <c r="D345" s="34">
        <v>3014</v>
      </c>
      <c r="E345" s="179">
        <v>45940</v>
      </c>
      <c r="G345" t="s">
        <v>715</v>
      </c>
      <c r="I345" s="179">
        <v>45943</v>
      </c>
      <c r="K345" t="s">
        <v>235</v>
      </c>
      <c r="L345" t="s">
        <v>171</v>
      </c>
      <c r="M345" t="s">
        <v>1007</v>
      </c>
      <c r="N345" t="s">
        <v>237</v>
      </c>
      <c r="P345" s="193" t="str">
        <f>IF(OR(AND(A345&lt;&gt;"",COUNTIF(Bugs!B:B,A345)&gt;0),AND(B345&lt;&gt;"",COUNTIF(Bugs!A:A,B345)&gt;0)),"Y","")</f>
        <v/>
      </c>
      <c r="Q345" s="193" t="str">
        <f>IF(OR(
    AND(COUNTIF(Bugs!A:A,B345)&gt;0,ISNUMBER(SEARCH("x",INDEX(Bugs!C:C,MATCH(B345,Bugs!A:A,0))))),
    AND(COUNTIF(Bugs!B:B,B345)&gt;0,ISNUMBER(SEARCH("x",INDEX(Bugs!C:C,MATCH(B345,Bugs!B:B,0))))),
    AND(COUNTIF(Bugs!A:A,B345)&gt;0,ISNUMBER(SEARCH("x",INDEX(Bugs!D:D,MATCH(B345,Bugs!A:A,0))))),
    AND(COUNTIF(Bugs!B:B,B345)&gt;0,ISNUMBER(SEARCH("x",INDEX(Bugs!D:D,MATCH(B345,Bugs!B:B,0)))))
),"Y","")</f>
        <v/>
      </c>
      <c r="R345">
        <f ca="1">IF(OR(ISNUMBER(MATCH(L345,MasterData!$D$3:$D$18,0)),ISNUMBER(MATCH(L345,MasterData!$C$3:$C$18,0))),
    DATEDIF(E345,I345,"d"),
    DATEDIF(E345,TODAY(),"d"))</f>
        <v>3</v>
      </c>
      <c r="S345">
        <f t="shared" ca="1" si="18"/>
        <v>1</v>
      </c>
      <c r="T345">
        <f t="shared" ca="1" si="19"/>
        <v>0</v>
      </c>
      <c r="U345">
        <f t="shared" ca="1" si="20"/>
        <v>0</v>
      </c>
    </row>
    <row r="346" spans="2:21" x14ac:dyDescent="0.35">
      <c r="B346" t="s">
        <v>1008</v>
      </c>
      <c r="D346" s="34" t="s">
        <v>660</v>
      </c>
      <c r="E346" s="179">
        <v>45940</v>
      </c>
      <c r="G346" t="s">
        <v>876</v>
      </c>
      <c r="I346" s="179">
        <v>45952</v>
      </c>
      <c r="K346" t="s">
        <v>235</v>
      </c>
      <c r="L346" t="s">
        <v>171</v>
      </c>
      <c r="M346" t="s">
        <v>1009</v>
      </c>
      <c r="N346" t="s">
        <v>237</v>
      </c>
      <c r="P346" s="193" t="str">
        <f>IF(OR(AND(A346&lt;&gt;"",COUNTIF(Bugs!B:B,A346)&gt;0),AND(B346&lt;&gt;"",COUNTIF(Bugs!A:A,B346)&gt;0)),"Y","")</f>
        <v/>
      </c>
      <c r="Q346" s="193" t="str">
        <f>IF(OR(
    AND(COUNTIF(Bugs!A:A,B346)&gt;0,ISNUMBER(SEARCH("x",INDEX(Bugs!C:C,MATCH(B346,Bugs!A:A,0))))),
    AND(COUNTIF(Bugs!B:B,B346)&gt;0,ISNUMBER(SEARCH("x",INDEX(Bugs!C:C,MATCH(B346,Bugs!B:B,0))))),
    AND(COUNTIF(Bugs!A:A,B346)&gt;0,ISNUMBER(SEARCH("x",INDEX(Bugs!D:D,MATCH(B346,Bugs!A:A,0))))),
    AND(COUNTIF(Bugs!B:B,B346)&gt;0,ISNUMBER(SEARCH("x",INDEX(Bugs!D:D,MATCH(B346,Bugs!B:B,0)))))
),"Y","")</f>
        <v/>
      </c>
      <c r="R346">
        <f ca="1">IF(OR(ISNUMBER(MATCH(L346,MasterData!$D$3:$D$18,0)),ISNUMBER(MATCH(L346,MasterData!$C$3:$C$18,0))),
    DATEDIF(E346,I346,"d"),
    DATEDIF(E346,TODAY(),"d"))</f>
        <v>12</v>
      </c>
      <c r="S346">
        <f t="shared" ca="1" si="18"/>
        <v>0</v>
      </c>
      <c r="T346">
        <f t="shared" ca="1" si="19"/>
        <v>1</v>
      </c>
      <c r="U346">
        <f t="shared" ca="1" si="20"/>
        <v>0</v>
      </c>
    </row>
    <row r="347" spans="2:21" x14ac:dyDescent="0.35">
      <c r="B347" t="s">
        <v>1010</v>
      </c>
      <c r="D347" s="34">
        <v>3014</v>
      </c>
      <c r="E347" s="179">
        <v>45940</v>
      </c>
      <c r="G347" t="s">
        <v>715</v>
      </c>
      <c r="I347" s="179">
        <v>45952</v>
      </c>
      <c r="K347" t="s">
        <v>235</v>
      </c>
      <c r="L347" t="s">
        <v>171</v>
      </c>
      <c r="M347" t="s">
        <v>1011</v>
      </c>
      <c r="N347" t="s">
        <v>237</v>
      </c>
      <c r="P347" s="193" t="str">
        <f>IF(OR(AND(A347&lt;&gt;"",COUNTIF(Bugs!B:B,A347)&gt;0),AND(B347&lt;&gt;"",COUNTIF(Bugs!A:A,B347)&gt;0)),"Y","")</f>
        <v/>
      </c>
      <c r="Q347" s="193" t="str">
        <f>IF(OR(
    AND(COUNTIF(Bugs!A:A,B347)&gt;0,ISNUMBER(SEARCH("x",INDEX(Bugs!C:C,MATCH(B347,Bugs!A:A,0))))),
    AND(COUNTIF(Bugs!B:B,B347)&gt;0,ISNUMBER(SEARCH("x",INDEX(Bugs!C:C,MATCH(B347,Bugs!B:B,0))))),
    AND(COUNTIF(Bugs!A:A,B347)&gt;0,ISNUMBER(SEARCH("x",INDEX(Bugs!D:D,MATCH(B347,Bugs!A:A,0))))),
    AND(COUNTIF(Bugs!B:B,B347)&gt;0,ISNUMBER(SEARCH("x",INDEX(Bugs!D:D,MATCH(B347,Bugs!B:B,0)))))
),"Y","")</f>
        <v/>
      </c>
      <c r="R347">
        <f ca="1">IF(OR(ISNUMBER(MATCH(L347,MasterData!$D$3:$D$18,0)),ISNUMBER(MATCH(L347,MasterData!$C$3:$C$18,0))),
    DATEDIF(E347,I347,"d"),
    DATEDIF(E347,TODAY(),"d"))</f>
        <v>12</v>
      </c>
      <c r="S347">
        <f t="shared" ca="1" si="18"/>
        <v>0</v>
      </c>
      <c r="T347">
        <f t="shared" ca="1" si="19"/>
        <v>1</v>
      </c>
      <c r="U347">
        <f t="shared" ca="1" si="20"/>
        <v>0</v>
      </c>
    </row>
    <row r="348" spans="2:21" x14ac:dyDescent="0.35">
      <c r="B348" t="s">
        <v>1012</v>
      </c>
      <c r="D348" s="34" t="s">
        <v>746</v>
      </c>
      <c r="E348" s="179">
        <v>45943</v>
      </c>
      <c r="G348" t="s">
        <v>1013</v>
      </c>
      <c r="I348" s="179">
        <v>45944</v>
      </c>
      <c r="K348" t="s">
        <v>235</v>
      </c>
      <c r="L348" t="s">
        <v>171</v>
      </c>
      <c r="M348" t="s">
        <v>1014</v>
      </c>
      <c r="N348" t="s">
        <v>237</v>
      </c>
      <c r="P348" s="193" t="str">
        <f>IF(OR(AND(A348&lt;&gt;"",COUNTIF(Bugs!B:B,A348)&gt;0),AND(B348&lt;&gt;"",COUNTIF(Bugs!A:A,B348)&gt;0)),"Y","")</f>
        <v/>
      </c>
      <c r="Q348" s="193" t="str">
        <f>IF(OR(
    AND(COUNTIF(Bugs!A:A,B348)&gt;0,ISNUMBER(SEARCH("x",INDEX(Bugs!C:C,MATCH(B348,Bugs!A:A,0))))),
    AND(COUNTIF(Bugs!B:B,B348)&gt;0,ISNUMBER(SEARCH("x",INDEX(Bugs!C:C,MATCH(B348,Bugs!B:B,0))))),
    AND(COUNTIF(Bugs!A:A,B348)&gt;0,ISNUMBER(SEARCH("x",INDEX(Bugs!D:D,MATCH(B348,Bugs!A:A,0))))),
    AND(COUNTIF(Bugs!B:B,B348)&gt;0,ISNUMBER(SEARCH("x",INDEX(Bugs!D:D,MATCH(B348,Bugs!B:B,0)))))
),"Y","")</f>
        <v/>
      </c>
      <c r="R348">
        <f ca="1">IF(OR(ISNUMBER(MATCH(L348,MasterData!$D$3:$D$18,0)),ISNUMBER(MATCH(L348,MasterData!$C$3:$C$18,0))),
    DATEDIF(E348,I348,"d"),
    DATEDIF(E348,TODAY(),"d"))</f>
        <v>1</v>
      </c>
      <c r="S348">
        <f t="shared" ca="1" si="18"/>
        <v>1</v>
      </c>
      <c r="T348">
        <f t="shared" ca="1" si="19"/>
        <v>0</v>
      </c>
      <c r="U348">
        <f t="shared" ca="1" si="20"/>
        <v>0</v>
      </c>
    </row>
    <row r="349" spans="2:21" x14ac:dyDescent="0.35">
      <c r="B349" t="s">
        <v>86</v>
      </c>
      <c r="D349" s="34">
        <v>3014</v>
      </c>
      <c r="E349" s="179">
        <v>45943</v>
      </c>
      <c r="G349" t="s">
        <v>715</v>
      </c>
      <c r="I349" s="179">
        <v>45943</v>
      </c>
      <c r="K349" t="s">
        <v>235</v>
      </c>
      <c r="L349" t="s">
        <v>169</v>
      </c>
      <c r="M349" t="s">
        <v>1015</v>
      </c>
      <c r="N349" t="s">
        <v>237</v>
      </c>
      <c r="P349" s="193" t="str">
        <f>IF(OR(AND(A349&lt;&gt;"",COUNTIF(Bugs!B:B,A349)&gt;0),AND(B349&lt;&gt;"",COUNTIF(Bugs!A:A,B349)&gt;0)),"Y","")</f>
        <v>Y</v>
      </c>
      <c r="Q349" s="193" t="str">
        <f>IF(OR(
    AND(COUNTIF(Bugs!A:A,B349)&gt;0,ISNUMBER(SEARCH("x",INDEX(Bugs!C:C,MATCH(B349,Bugs!A:A,0))))),
    AND(COUNTIF(Bugs!B:B,B349)&gt;0,ISNUMBER(SEARCH("x",INDEX(Bugs!C:C,MATCH(B349,Bugs!B:B,0))))),
    AND(COUNTIF(Bugs!A:A,B349)&gt;0,ISNUMBER(SEARCH("x",INDEX(Bugs!D:D,MATCH(B349,Bugs!A:A,0))))),
    AND(COUNTIF(Bugs!B:B,B349)&gt;0,ISNUMBER(SEARCH("x",INDEX(Bugs!D:D,MATCH(B349,Bugs!B:B,0)))))
),"Y","")</f>
        <v/>
      </c>
      <c r="R349">
        <f ca="1">IF(OR(ISNUMBER(MATCH(L349,MasterData!$D$3:$D$18,0)),ISNUMBER(MATCH(L349,MasterData!$C$3:$C$18,0))),
    DATEDIF(E349,I349,"d"),
    DATEDIF(E349,TODAY(),"d"))</f>
        <v>64</v>
      </c>
      <c r="S349">
        <f t="shared" ca="1" si="18"/>
        <v>0</v>
      </c>
      <c r="T349">
        <f t="shared" ca="1" si="19"/>
        <v>0</v>
      </c>
      <c r="U349">
        <f t="shared" ca="1" si="20"/>
        <v>1</v>
      </c>
    </row>
    <row r="350" spans="2:21" x14ac:dyDescent="0.35">
      <c r="B350" t="s">
        <v>87</v>
      </c>
      <c r="D350" s="34" t="s">
        <v>746</v>
      </c>
      <c r="E350" s="179">
        <v>45944</v>
      </c>
      <c r="G350" t="s">
        <v>816</v>
      </c>
      <c r="I350" s="179">
        <v>45944</v>
      </c>
      <c r="K350" t="s">
        <v>235</v>
      </c>
      <c r="L350" t="s">
        <v>164</v>
      </c>
      <c r="M350" t="s">
        <v>1016</v>
      </c>
      <c r="N350" t="s">
        <v>237</v>
      </c>
      <c r="P350" s="193" t="str">
        <f>IF(OR(AND(A350&lt;&gt;"",COUNTIF(Bugs!B:B,A350)&gt;0),AND(B350&lt;&gt;"",COUNTIF(Bugs!A:A,B350)&gt;0)),"Y","")</f>
        <v>Y</v>
      </c>
      <c r="Q350" s="193" t="str">
        <f>IF(OR(
    AND(COUNTIF(Bugs!A:A,B350)&gt;0,ISNUMBER(SEARCH("x",INDEX(Bugs!C:C,MATCH(B350,Bugs!A:A,0))))),
    AND(COUNTIF(Bugs!B:B,B350)&gt;0,ISNUMBER(SEARCH("x",INDEX(Bugs!C:C,MATCH(B350,Bugs!B:B,0))))),
    AND(COUNTIF(Bugs!A:A,B350)&gt;0,ISNUMBER(SEARCH("x",INDEX(Bugs!D:D,MATCH(B350,Bugs!A:A,0))))),
    AND(COUNTIF(Bugs!B:B,B350)&gt;0,ISNUMBER(SEARCH("x",INDEX(Bugs!D:D,MATCH(B350,Bugs!B:B,0)))))
),"Y","")</f>
        <v>Y</v>
      </c>
      <c r="R350">
        <f ca="1">IF(OR(ISNUMBER(MATCH(L350,MasterData!$D$3:$D$18,0)),ISNUMBER(MATCH(L350,MasterData!$C$3:$C$18,0))),
    DATEDIF(E350,I350,"d"),
    DATEDIF(E350,TODAY(),"d"))</f>
        <v>63</v>
      </c>
      <c r="S350">
        <f t="shared" ca="1" si="18"/>
        <v>0</v>
      </c>
      <c r="T350">
        <f t="shared" ca="1" si="19"/>
        <v>0</v>
      </c>
      <c r="U350">
        <f t="shared" ca="1" si="20"/>
        <v>1</v>
      </c>
    </row>
    <row r="351" spans="2:21" x14ac:dyDescent="0.35">
      <c r="B351" t="s">
        <v>1017</v>
      </c>
      <c r="D351" s="34">
        <v>3014</v>
      </c>
      <c r="E351" s="179">
        <v>45944</v>
      </c>
      <c r="G351" t="s">
        <v>834</v>
      </c>
      <c r="I351" s="179">
        <v>45946</v>
      </c>
      <c r="K351" t="s">
        <v>241</v>
      </c>
      <c r="L351" t="s">
        <v>171</v>
      </c>
      <c r="M351" t="s">
        <v>1018</v>
      </c>
      <c r="N351" t="s">
        <v>237</v>
      </c>
      <c r="P351" s="193" t="str">
        <f>IF(OR(AND(A351&lt;&gt;"",COUNTIF(Bugs!B:B,A351)&gt;0),AND(B351&lt;&gt;"",COUNTIF(Bugs!A:A,B351)&gt;0)),"Y","")</f>
        <v/>
      </c>
      <c r="Q351" s="193" t="str">
        <f>IF(OR(
    AND(COUNTIF(Bugs!A:A,B351)&gt;0,ISNUMBER(SEARCH("x",INDEX(Bugs!C:C,MATCH(B351,Bugs!A:A,0))))),
    AND(COUNTIF(Bugs!B:B,B351)&gt;0,ISNUMBER(SEARCH("x",INDEX(Bugs!C:C,MATCH(B351,Bugs!B:B,0))))),
    AND(COUNTIF(Bugs!A:A,B351)&gt;0,ISNUMBER(SEARCH("x",INDEX(Bugs!D:D,MATCH(B351,Bugs!A:A,0))))),
    AND(COUNTIF(Bugs!B:B,B351)&gt;0,ISNUMBER(SEARCH("x",INDEX(Bugs!D:D,MATCH(B351,Bugs!B:B,0)))))
),"Y","")</f>
        <v/>
      </c>
      <c r="R351">
        <f ca="1">IF(OR(ISNUMBER(MATCH(L351,MasterData!$D$3:$D$18,0)),ISNUMBER(MATCH(L351,MasterData!$C$3:$C$18,0))),
    DATEDIF(E351,I351,"d"),
    DATEDIF(E351,TODAY(),"d"))</f>
        <v>2</v>
      </c>
      <c r="S351">
        <f t="shared" ca="1" si="18"/>
        <v>1</v>
      </c>
      <c r="T351">
        <f t="shared" ca="1" si="19"/>
        <v>0</v>
      </c>
      <c r="U351">
        <f t="shared" ca="1" si="20"/>
        <v>0</v>
      </c>
    </row>
    <row r="352" spans="2:21" x14ac:dyDescent="0.35">
      <c r="B352" t="s">
        <v>1019</v>
      </c>
      <c r="D352" s="34" t="s">
        <v>746</v>
      </c>
      <c r="E352" s="179">
        <v>45944</v>
      </c>
      <c r="G352" t="s">
        <v>886</v>
      </c>
      <c r="I352" s="179">
        <v>45946</v>
      </c>
      <c r="K352" t="s">
        <v>235</v>
      </c>
      <c r="L352" t="s">
        <v>171</v>
      </c>
      <c r="M352" t="s">
        <v>1020</v>
      </c>
      <c r="N352" t="s">
        <v>237</v>
      </c>
      <c r="P352" s="193" t="str">
        <f>IF(OR(AND(A352&lt;&gt;"",COUNTIF(Bugs!B:B,A352)&gt;0),AND(B352&lt;&gt;"",COUNTIF(Bugs!A:A,B352)&gt;0)),"Y","")</f>
        <v/>
      </c>
      <c r="Q352" s="193" t="str">
        <f>IF(OR(
    AND(COUNTIF(Bugs!A:A,B352)&gt;0,ISNUMBER(SEARCH("x",INDEX(Bugs!C:C,MATCH(B352,Bugs!A:A,0))))),
    AND(COUNTIF(Bugs!B:B,B352)&gt;0,ISNUMBER(SEARCH("x",INDEX(Bugs!C:C,MATCH(B352,Bugs!B:B,0))))),
    AND(COUNTIF(Bugs!A:A,B352)&gt;0,ISNUMBER(SEARCH("x",INDEX(Bugs!D:D,MATCH(B352,Bugs!A:A,0))))),
    AND(COUNTIF(Bugs!B:B,B352)&gt;0,ISNUMBER(SEARCH("x",INDEX(Bugs!D:D,MATCH(B352,Bugs!B:B,0)))))
),"Y","")</f>
        <v/>
      </c>
      <c r="R352">
        <f ca="1">IF(OR(ISNUMBER(MATCH(L352,MasterData!$D$3:$D$18,0)),ISNUMBER(MATCH(L352,MasterData!$C$3:$C$18,0))),
    DATEDIF(E352,I352,"d"),
    DATEDIF(E352,TODAY(),"d"))</f>
        <v>2</v>
      </c>
      <c r="S352">
        <f t="shared" ca="1" si="18"/>
        <v>1</v>
      </c>
      <c r="T352">
        <f t="shared" ca="1" si="19"/>
        <v>0</v>
      </c>
      <c r="U352">
        <f t="shared" ca="1" si="20"/>
        <v>0</v>
      </c>
    </row>
    <row r="353" spans="1:22" x14ac:dyDescent="0.35">
      <c r="B353" t="s">
        <v>88</v>
      </c>
      <c r="D353" s="34">
        <v>3014</v>
      </c>
      <c r="E353" s="179">
        <v>45945</v>
      </c>
      <c r="G353" t="s">
        <v>1021</v>
      </c>
      <c r="I353" s="179">
        <v>45945</v>
      </c>
      <c r="K353" t="s">
        <v>347</v>
      </c>
      <c r="L353" t="s">
        <v>171</v>
      </c>
      <c r="M353" t="s">
        <v>1022</v>
      </c>
      <c r="N353" t="s">
        <v>237</v>
      </c>
      <c r="P353" s="193" t="str">
        <f>IF(OR(AND(A353&lt;&gt;"",COUNTIF(Bugs!B:B,A353)&gt;0),AND(B353&lt;&gt;"",COUNTIF(Bugs!A:A,B353)&gt;0)),"Y","")</f>
        <v>Y</v>
      </c>
      <c r="Q353" s="193" t="str">
        <f>IF(OR(
    AND(COUNTIF(Bugs!A:A,B353)&gt;0,ISNUMBER(SEARCH("x",INDEX(Bugs!C:C,MATCH(B353,Bugs!A:A,0))))),
    AND(COUNTIF(Bugs!B:B,B353)&gt;0,ISNUMBER(SEARCH("x",INDEX(Bugs!C:C,MATCH(B353,Bugs!B:B,0))))),
    AND(COUNTIF(Bugs!A:A,B353)&gt;0,ISNUMBER(SEARCH("x",INDEX(Bugs!D:D,MATCH(B353,Bugs!A:A,0))))),
    AND(COUNTIF(Bugs!B:B,B353)&gt;0,ISNUMBER(SEARCH("x",INDEX(Bugs!D:D,MATCH(B353,Bugs!B:B,0)))))
),"Y","")</f>
        <v/>
      </c>
      <c r="R353">
        <f ca="1">IF(OR(ISNUMBER(MATCH(L353,MasterData!$D$3:$D$18,0)),ISNUMBER(MATCH(L353,MasterData!$C$3:$C$18,0))),
    DATEDIF(E353,I353,"d"),
    DATEDIF(E353,TODAY(),"d"))</f>
        <v>0</v>
      </c>
      <c r="S353">
        <f t="shared" ca="1" si="18"/>
        <v>1</v>
      </c>
      <c r="T353">
        <f t="shared" ca="1" si="19"/>
        <v>0</v>
      </c>
      <c r="U353">
        <f t="shared" ca="1" si="20"/>
        <v>0</v>
      </c>
    </row>
    <row r="354" spans="1:22" x14ac:dyDescent="0.35">
      <c r="B354" t="s">
        <v>89</v>
      </c>
      <c r="D354" s="34">
        <v>3014</v>
      </c>
      <c r="E354" s="179">
        <v>45947</v>
      </c>
      <c r="G354" t="s">
        <v>982</v>
      </c>
      <c r="I354" s="179">
        <v>45947</v>
      </c>
      <c r="K354" t="s">
        <v>241</v>
      </c>
      <c r="L354" t="s">
        <v>164</v>
      </c>
      <c r="M354" t="s">
        <v>1023</v>
      </c>
      <c r="N354" t="s">
        <v>237</v>
      </c>
      <c r="P354" s="193" t="str">
        <f>IF(OR(AND(A354&lt;&gt;"",COUNTIF(Bugs!B:B,A354)&gt;0),AND(B354&lt;&gt;"",COUNTIF(Bugs!A:A,B354)&gt;0)),"Y","")</f>
        <v>Y</v>
      </c>
      <c r="Q354" s="193" t="str">
        <f>IF(OR(
    AND(COUNTIF(Bugs!A:A,B354)&gt;0,ISNUMBER(SEARCH("x",INDEX(Bugs!C:C,MATCH(B354,Bugs!A:A,0))))),
    AND(COUNTIF(Bugs!B:B,B354)&gt;0,ISNUMBER(SEARCH("x",INDEX(Bugs!C:C,MATCH(B354,Bugs!B:B,0))))),
    AND(COUNTIF(Bugs!A:A,B354)&gt;0,ISNUMBER(SEARCH("x",INDEX(Bugs!D:D,MATCH(B354,Bugs!A:A,0))))),
    AND(COUNTIF(Bugs!B:B,B354)&gt;0,ISNUMBER(SEARCH("x",INDEX(Bugs!D:D,MATCH(B354,Bugs!B:B,0)))))
),"Y","")</f>
        <v/>
      </c>
      <c r="R354">
        <f ca="1">IF(OR(ISNUMBER(MATCH(L354,MasterData!$D$3:$D$18,0)),ISNUMBER(MATCH(L354,MasterData!$C$3:$C$18,0))),
    DATEDIF(E354,I354,"d"),
    DATEDIF(E354,TODAY(),"d"))</f>
        <v>60</v>
      </c>
      <c r="S354">
        <f t="shared" ca="1" si="18"/>
        <v>0</v>
      </c>
      <c r="T354">
        <f t="shared" ca="1" si="19"/>
        <v>0</v>
      </c>
      <c r="U354">
        <f t="shared" ca="1" si="20"/>
        <v>1</v>
      </c>
    </row>
    <row r="355" spans="1:22" x14ac:dyDescent="0.35">
      <c r="B355" t="s">
        <v>90</v>
      </c>
      <c r="D355" s="34" t="s">
        <v>746</v>
      </c>
      <c r="E355" s="179">
        <v>45950</v>
      </c>
      <c r="G355" t="s">
        <v>816</v>
      </c>
      <c r="I355" s="179">
        <v>45950</v>
      </c>
      <c r="K355" t="s">
        <v>235</v>
      </c>
      <c r="L355" t="s">
        <v>164</v>
      </c>
      <c r="M355" t="s">
        <v>1024</v>
      </c>
      <c r="N355" t="s">
        <v>237</v>
      </c>
      <c r="P355" s="193" t="str">
        <f>IF(OR(AND(A355&lt;&gt;"",COUNTIF(Bugs!B:B,A355)&gt;0),AND(B355&lt;&gt;"",COUNTIF(Bugs!A:A,B355)&gt;0)),"Y","")</f>
        <v>Y</v>
      </c>
      <c r="Q355" s="193" t="str">
        <f>IF(OR(
    AND(COUNTIF(Bugs!A:A,B355)&gt;0,ISNUMBER(SEARCH("x",INDEX(Bugs!C:C,MATCH(B355,Bugs!A:A,0))))),
    AND(COUNTIF(Bugs!B:B,B355)&gt;0,ISNUMBER(SEARCH("x",INDEX(Bugs!C:C,MATCH(B355,Bugs!B:B,0))))),
    AND(COUNTIF(Bugs!A:A,B355)&gt;0,ISNUMBER(SEARCH("x",INDEX(Bugs!D:D,MATCH(B355,Bugs!A:A,0))))),
    AND(COUNTIF(Bugs!B:B,B355)&gt;0,ISNUMBER(SEARCH("x",INDEX(Bugs!D:D,MATCH(B355,Bugs!B:B,0)))))
),"Y","")</f>
        <v/>
      </c>
      <c r="R355">
        <f ca="1">IF(OR(ISNUMBER(MATCH(L355,MasterData!$D$3:$D$18,0)),ISNUMBER(MATCH(L355,MasterData!$C$3:$C$18,0))),
    DATEDIF(E355,I355,"d"),
    DATEDIF(E355,TODAY(),"d"))</f>
        <v>57</v>
      </c>
      <c r="S355">
        <f t="shared" ca="1" si="18"/>
        <v>0</v>
      </c>
      <c r="T355">
        <f t="shared" ca="1" si="19"/>
        <v>0</v>
      </c>
      <c r="U355">
        <f t="shared" ca="1" si="20"/>
        <v>1</v>
      </c>
    </row>
    <row r="356" spans="1:22" x14ac:dyDescent="0.35">
      <c r="B356" t="s">
        <v>1025</v>
      </c>
      <c r="D356" s="34">
        <v>3014</v>
      </c>
      <c r="E356" s="179">
        <v>45950</v>
      </c>
      <c r="G356" t="s">
        <v>1026</v>
      </c>
      <c r="I356" s="179">
        <v>45950</v>
      </c>
      <c r="K356" t="s">
        <v>347</v>
      </c>
      <c r="L356" t="s">
        <v>169</v>
      </c>
      <c r="M356" t="s">
        <v>1027</v>
      </c>
      <c r="N356" t="s">
        <v>237</v>
      </c>
      <c r="P356" s="193" t="str">
        <f>IF(OR(AND(A356&lt;&gt;"",COUNTIF(Bugs!B:B,A356)&gt;0),AND(B356&lt;&gt;"",COUNTIF(Bugs!A:A,B356)&gt;0)),"Y","")</f>
        <v/>
      </c>
      <c r="Q356" s="193" t="str">
        <f>IF(OR(
    AND(COUNTIF(Bugs!A:A,B356)&gt;0,ISNUMBER(SEARCH("x",INDEX(Bugs!C:C,MATCH(B356,Bugs!A:A,0))))),
    AND(COUNTIF(Bugs!B:B,B356)&gt;0,ISNUMBER(SEARCH("x",INDEX(Bugs!C:C,MATCH(B356,Bugs!B:B,0))))),
    AND(COUNTIF(Bugs!A:A,B356)&gt;0,ISNUMBER(SEARCH("x",INDEX(Bugs!D:D,MATCH(B356,Bugs!A:A,0))))),
    AND(COUNTIF(Bugs!B:B,B356)&gt;0,ISNUMBER(SEARCH("x",INDEX(Bugs!D:D,MATCH(B356,Bugs!B:B,0)))))
),"Y","")</f>
        <v/>
      </c>
      <c r="R356">
        <f ca="1">IF(OR(ISNUMBER(MATCH(L356,MasterData!$D$3:$D$18,0)),ISNUMBER(MATCH(L356,MasterData!$C$3:$C$18,0))),
    DATEDIF(E356,I356,"d"),
    DATEDIF(E356,TODAY(),"d"))</f>
        <v>57</v>
      </c>
      <c r="S356">
        <f t="shared" ca="1" si="18"/>
        <v>0</v>
      </c>
      <c r="T356">
        <f t="shared" ca="1" si="19"/>
        <v>0</v>
      </c>
      <c r="U356">
        <f t="shared" ca="1" si="20"/>
        <v>1</v>
      </c>
    </row>
    <row r="357" spans="1:22" x14ac:dyDescent="0.35">
      <c r="A357" s="72"/>
      <c r="B357" s="72" t="s">
        <v>91</v>
      </c>
      <c r="C357" s="72"/>
      <c r="D357" s="180">
        <v>3003</v>
      </c>
      <c r="E357" s="209">
        <v>45950</v>
      </c>
      <c r="F357" s="72"/>
      <c r="G357" s="72" t="s">
        <v>816</v>
      </c>
      <c r="H357" s="72"/>
      <c r="I357" s="209">
        <v>45960</v>
      </c>
      <c r="J357" s="72"/>
      <c r="K357" s="72" t="s">
        <v>235</v>
      </c>
      <c r="L357" s="72" t="s">
        <v>171</v>
      </c>
      <c r="M357" s="72" t="s">
        <v>1028</v>
      </c>
      <c r="N357" s="72" t="s">
        <v>237</v>
      </c>
      <c r="P357" s="193" t="str">
        <f>IF(OR(AND(A357&lt;&gt;"",COUNTIF(Bugs!B:B,A357)&gt;0),AND(B357&lt;&gt;"",COUNTIF(Bugs!A:A,B357)&gt;0)),"Y","")</f>
        <v>Y</v>
      </c>
      <c r="Q357" s="193" t="str">
        <f>IF(OR(
    AND(COUNTIF(Bugs!A:A,B357)&gt;0,ISNUMBER(SEARCH("x",INDEX(Bugs!C:C,MATCH(B357,Bugs!A:A,0))))),
    AND(COUNTIF(Bugs!B:B,B357)&gt;0,ISNUMBER(SEARCH("x",INDEX(Bugs!C:C,MATCH(B357,Bugs!B:B,0))))),
    AND(COUNTIF(Bugs!A:A,B357)&gt;0,ISNUMBER(SEARCH("x",INDEX(Bugs!D:D,MATCH(B357,Bugs!A:A,0))))),
    AND(COUNTIF(Bugs!B:B,B357)&gt;0,ISNUMBER(SEARCH("x",INDEX(Bugs!D:D,MATCH(B357,Bugs!B:B,0)))))
),"Y","")</f>
        <v>Y</v>
      </c>
      <c r="R357">
        <f ca="1">IF(OR(ISNUMBER(MATCH(L357,MasterData!$D$3:$D$18,0)),ISNUMBER(MATCH(L357,MasterData!$C$3:$C$18,0))),
    DATEDIF(E357,I357,"d"),
    DATEDIF(E357,TODAY(),"d"))</f>
        <v>10</v>
      </c>
      <c r="S357">
        <f t="shared" ca="1" si="18"/>
        <v>0</v>
      </c>
      <c r="T357">
        <f t="shared" ca="1" si="19"/>
        <v>1</v>
      </c>
      <c r="U357">
        <f t="shared" ca="1" si="20"/>
        <v>0</v>
      </c>
      <c r="V357" t="s">
        <v>1029</v>
      </c>
    </row>
    <row r="358" spans="1:22" x14ac:dyDescent="0.35">
      <c r="B358" t="s">
        <v>1030</v>
      </c>
      <c r="D358" s="34">
        <v>3009</v>
      </c>
      <c r="E358" s="208">
        <v>45950</v>
      </c>
      <c r="G358" t="s">
        <v>866</v>
      </c>
      <c r="I358" s="208">
        <v>45951</v>
      </c>
      <c r="K358" t="s">
        <v>235</v>
      </c>
      <c r="L358" t="s">
        <v>171</v>
      </c>
      <c r="M358" t="s">
        <v>1031</v>
      </c>
      <c r="N358" t="s">
        <v>237</v>
      </c>
      <c r="P358" s="193" t="str">
        <f>IF(OR(AND(A358&lt;&gt;"",COUNTIF(Bugs!B:B,A358)&gt;0),AND(B358&lt;&gt;"",COUNTIF(Bugs!A:A,B358)&gt;0)),"Y","")</f>
        <v/>
      </c>
      <c r="Q358" s="193" t="str">
        <f>IF(OR(
    AND(COUNTIF(Bugs!A:A,B358)&gt;0,ISNUMBER(SEARCH("x",INDEX(Bugs!C:C,MATCH(B358,Bugs!A:A,0))))),
    AND(COUNTIF(Bugs!B:B,B358)&gt;0,ISNUMBER(SEARCH("x",INDEX(Bugs!C:C,MATCH(B358,Bugs!B:B,0))))),
    AND(COUNTIF(Bugs!A:A,B358)&gt;0,ISNUMBER(SEARCH("x",INDEX(Bugs!D:D,MATCH(B358,Bugs!A:A,0))))),
    AND(COUNTIF(Bugs!B:B,B358)&gt;0,ISNUMBER(SEARCH("x",INDEX(Bugs!D:D,MATCH(B358,Bugs!B:B,0)))))
),"Y","")</f>
        <v/>
      </c>
      <c r="R358">
        <f ca="1">IF(OR(ISNUMBER(MATCH(L358,MasterData!$D$3:$D$18,0)),ISNUMBER(MATCH(L358,MasterData!$C$3:$C$18,0))),
    DATEDIF(E358,I358,"d"),
    DATEDIF(E358,TODAY(),"d"))</f>
        <v>1</v>
      </c>
      <c r="S358">
        <f t="shared" ca="1" si="18"/>
        <v>1</v>
      </c>
      <c r="T358">
        <f t="shared" ca="1" si="19"/>
        <v>0</v>
      </c>
      <c r="U358">
        <f t="shared" ca="1" si="20"/>
        <v>0</v>
      </c>
    </row>
    <row r="359" spans="1:22" x14ac:dyDescent="0.35">
      <c r="B359" t="s">
        <v>92</v>
      </c>
      <c r="D359" s="34">
        <v>3014</v>
      </c>
      <c r="E359" s="208">
        <v>45950</v>
      </c>
      <c r="G359" t="s">
        <v>715</v>
      </c>
      <c r="I359" s="208">
        <v>45950</v>
      </c>
      <c r="K359" t="s">
        <v>235</v>
      </c>
      <c r="L359" t="s">
        <v>164</v>
      </c>
      <c r="M359" t="s">
        <v>1032</v>
      </c>
      <c r="N359" t="s">
        <v>237</v>
      </c>
      <c r="P359" s="193" t="str">
        <f>IF(OR(AND(A359&lt;&gt;"",COUNTIF(Bugs!B:B,A359)&gt;0),AND(B359&lt;&gt;"",COUNTIF(Bugs!A:A,B359)&gt;0)),"Y","")</f>
        <v>Y</v>
      </c>
      <c r="Q359" s="193" t="str">
        <f>IF(OR(
    AND(COUNTIF(Bugs!A:A,B359)&gt;0,ISNUMBER(SEARCH("x",INDEX(Bugs!C:C,MATCH(B359,Bugs!A:A,0))))),
    AND(COUNTIF(Bugs!B:B,B359)&gt;0,ISNUMBER(SEARCH("x",INDEX(Bugs!C:C,MATCH(B359,Bugs!B:B,0))))),
    AND(COUNTIF(Bugs!A:A,B359)&gt;0,ISNUMBER(SEARCH("x",INDEX(Bugs!D:D,MATCH(B359,Bugs!A:A,0))))),
    AND(COUNTIF(Bugs!B:B,B359)&gt;0,ISNUMBER(SEARCH("x",INDEX(Bugs!D:D,MATCH(B359,Bugs!B:B,0)))))
),"Y","")</f>
        <v>Y</v>
      </c>
      <c r="R359">
        <f ca="1">IF(OR(ISNUMBER(MATCH(L359,MasterData!$D$3:$D$18,0)),ISNUMBER(MATCH(L359,MasterData!$C$3:$C$18,0))),
    DATEDIF(E359,I359,"d"),
    DATEDIF(E359,TODAY(),"d"))</f>
        <v>57</v>
      </c>
      <c r="S359">
        <f t="shared" ca="1" si="18"/>
        <v>0</v>
      </c>
      <c r="T359">
        <f t="shared" ca="1" si="19"/>
        <v>0</v>
      </c>
      <c r="U359">
        <f t="shared" ca="1" si="20"/>
        <v>1</v>
      </c>
    </row>
    <row r="360" spans="1:22" x14ac:dyDescent="0.35">
      <c r="A360" s="72"/>
      <c r="B360" s="72" t="s">
        <v>93</v>
      </c>
      <c r="C360" s="72"/>
      <c r="D360" s="180" t="s">
        <v>660</v>
      </c>
      <c r="E360" s="209">
        <v>45950</v>
      </c>
      <c r="F360" s="72"/>
      <c r="G360" s="72" t="s">
        <v>715</v>
      </c>
      <c r="H360" s="72"/>
      <c r="I360" s="209">
        <v>45961</v>
      </c>
      <c r="J360" s="72"/>
      <c r="K360" s="72" t="s">
        <v>235</v>
      </c>
      <c r="L360" s="72" t="s">
        <v>171</v>
      </c>
      <c r="M360" s="72" t="s">
        <v>1033</v>
      </c>
      <c r="N360" s="72" t="s">
        <v>237</v>
      </c>
      <c r="P360" s="193" t="str">
        <f>IF(OR(AND(A360&lt;&gt;"",COUNTIF(Bugs!B:B,A360)&gt;0),AND(B360&lt;&gt;"",COUNTIF(Bugs!A:A,B360)&gt;0)),"Y","")</f>
        <v>Y</v>
      </c>
      <c r="Q360" s="193" t="str">
        <f>IF(OR(
    AND(COUNTIF(Bugs!A:A,B360)&gt;0,ISNUMBER(SEARCH("x",INDEX(Bugs!C:C,MATCH(B360,Bugs!A:A,0))))),
    AND(COUNTIF(Bugs!B:B,B360)&gt;0,ISNUMBER(SEARCH("x",INDEX(Bugs!C:C,MATCH(B360,Bugs!B:B,0))))),
    AND(COUNTIF(Bugs!A:A,B360)&gt;0,ISNUMBER(SEARCH("x",INDEX(Bugs!D:D,MATCH(B360,Bugs!A:A,0))))),
    AND(COUNTIF(Bugs!B:B,B360)&gt;0,ISNUMBER(SEARCH("x",INDEX(Bugs!D:D,MATCH(B360,Bugs!B:B,0)))))
),"Y","")</f>
        <v/>
      </c>
      <c r="R360">
        <f ca="1">IF(OR(ISNUMBER(MATCH(L360,MasterData!$D$3:$D$18,0)),ISNUMBER(MATCH(L360,MasterData!$C$3:$C$18,0))),
    DATEDIF(E360,I360,"d"),
    DATEDIF(E360,TODAY(),"d"))</f>
        <v>11</v>
      </c>
      <c r="S360">
        <f t="shared" ca="1" si="18"/>
        <v>0</v>
      </c>
      <c r="T360">
        <f t="shared" ca="1" si="19"/>
        <v>1</v>
      </c>
      <c r="U360">
        <f t="shared" ca="1" si="20"/>
        <v>0</v>
      </c>
    </row>
    <row r="361" spans="1:22" x14ac:dyDescent="0.35">
      <c r="B361" t="s">
        <v>1034</v>
      </c>
      <c r="D361" s="34" t="s">
        <v>660</v>
      </c>
      <c r="E361" s="208">
        <v>45950</v>
      </c>
      <c r="G361" t="s">
        <v>715</v>
      </c>
      <c r="I361" s="208">
        <v>45950</v>
      </c>
      <c r="K361" t="s">
        <v>235</v>
      </c>
      <c r="L361" t="s">
        <v>164</v>
      </c>
      <c r="M361" t="s">
        <v>1035</v>
      </c>
      <c r="N361" t="s">
        <v>237</v>
      </c>
      <c r="P361" s="193" t="str">
        <f>IF(OR(AND(A361&lt;&gt;"",COUNTIF(Bugs!B:B,A361)&gt;0),AND(B361&lt;&gt;"",COUNTIF(Bugs!A:A,B361)&gt;0)),"Y","")</f>
        <v/>
      </c>
      <c r="Q361" s="193" t="str">
        <f>IF(OR(
    AND(COUNTIF(Bugs!A:A,B361)&gt;0,ISNUMBER(SEARCH("x",INDEX(Bugs!C:C,MATCH(B361,Bugs!A:A,0))))),
    AND(COUNTIF(Bugs!B:B,B361)&gt;0,ISNUMBER(SEARCH("x",INDEX(Bugs!C:C,MATCH(B361,Bugs!B:B,0))))),
    AND(COUNTIF(Bugs!A:A,B361)&gt;0,ISNUMBER(SEARCH("x",INDEX(Bugs!D:D,MATCH(B361,Bugs!A:A,0))))),
    AND(COUNTIF(Bugs!B:B,B361)&gt;0,ISNUMBER(SEARCH("x",INDEX(Bugs!D:D,MATCH(B361,Bugs!B:B,0)))))
),"Y","")</f>
        <v/>
      </c>
      <c r="R361">
        <f ca="1">IF(OR(ISNUMBER(MATCH(L361,MasterData!$D$3:$D$18,0)),ISNUMBER(MATCH(L361,MasterData!$C$3:$C$18,0))),
    DATEDIF(E361,I361,"d"),
    DATEDIF(E361,TODAY(),"d"))</f>
        <v>57</v>
      </c>
      <c r="S361">
        <f t="shared" ca="1" si="18"/>
        <v>0</v>
      </c>
      <c r="T361">
        <f t="shared" ca="1" si="19"/>
        <v>0</v>
      </c>
      <c r="U361">
        <f t="shared" ca="1" si="20"/>
        <v>1</v>
      </c>
    </row>
    <row r="362" spans="1:22" x14ac:dyDescent="0.35">
      <c r="B362" t="s">
        <v>1036</v>
      </c>
      <c r="D362" s="34" t="s">
        <v>480</v>
      </c>
      <c r="E362" s="208">
        <v>45950</v>
      </c>
      <c r="G362" t="s">
        <v>715</v>
      </c>
      <c r="I362" s="208">
        <v>45953</v>
      </c>
      <c r="K362" t="s">
        <v>235</v>
      </c>
      <c r="L362" t="s">
        <v>171</v>
      </c>
      <c r="M362" t="s">
        <v>1037</v>
      </c>
      <c r="N362" t="s">
        <v>237</v>
      </c>
      <c r="P362" s="193" t="str">
        <f>IF(OR(AND(A362&lt;&gt;"",COUNTIF(Bugs!B:B,A362)&gt;0),AND(B362&lt;&gt;"",COUNTIF(Bugs!A:A,B362)&gt;0)),"Y","")</f>
        <v/>
      </c>
      <c r="Q362" s="193" t="str">
        <f>IF(OR(
    AND(COUNTIF(Bugs!A:A,B362)&gt;0,ISNUMBER(SEARCH("x",INDEX(Bugs!C:C,MATCH(B362,Bugs!A:A,0))))),
    AND(COUNTIF(Bugs!B:B,B362)&gt;0,ISNUMBER(SEARCH("x",INDEX(Bugs!C:C,MATCH(B362,Bugs!B:B,0))))),
    AND(COUNTIF(Bugs!A:A,B362)&gt;0,ISNUMBER(SEARCH("x",INDEX(Bugs!D:D,MATCH(B362,Bugs!A:A,0))))),
    AND(COUNTIF(Bugs!B:B,B362)&gt;0,ISNUMBER(SEARCH("x",INDEX(Bugs!D:D,MATCH(B362,Bugs!B:B,0)))))
),"Y","")</f>
        <v/>
      </c>
      <c r="R362">
        <f ca="1">IF(OR(ISNUMBER(MATCH(L362,MasterData!$D$3:$D$18,0)),ISNUMBER(MATCH(L362,MasterData!$C$3:$C$18,0))),
    DATEDIF(E362,I362,"d"),
    DATEDIF(E362,TODAY(),"d"))</f>
        <v>3</v>
      </c>
      <c r="S362">
        <f t="shared" ca="1" si="18"/>
        <v>1</v>
      </c>
      <c r="T362">
        <f t="shared" ca="1" si="19"/>
        <v>0</v>
      </c>
      <c r="U362">
        <f t="shared" ca="1" si="20"/>
        <v>0</v>
      </c>
    </row>
    <row r="363" spans="1:22" x14ac:dyDescent="0.35">
      <c r="B363" t="s">
        <v>1038</v>
      </c>
      <c r="D363" s="34" t="s">
        <v>480</v>
      </c>
      <c r="E363" s="208">
        <v>45951</v>
      </c>
      <c r="G363" t="s">
        <v>886</v>
      </c>
      <c r="I363" s="208">
        <v>45951</v>
      </c>
      <c r="K363" t="s">
        <v>235</v>
      </c>
      <c r="L363" t="s">
        <v>171</v>
      </c>
      <c r="M363" t="s">
        <v>1039</v>
      </c>
      <c r="N363" t="s">
        <v>237</v>
      </c>
      <c r="P363" s="193" t="str">
        <f>IF(OR(AND(A363&lt;&gt;"",COUNTIF(Bugs!B:B,A363)&gt;0),AND(B363&lt;&gt;"",COUNTIF(Bugs!A:A,B363)&gt;0)),"Y","")</f>
        <v/>
      </c>
      <c r="Q363" s="193" t="str">
        <f>IF(OR(
    AND(COUNTIF(Bugs!A:A,B363)&gt;0,ISNUMBER(SEARCH("x",INDEX(Bugs!C:C,MATCH(B363,Bugs!A:A,0))))),
    AND(COUNTIF(Bugs!B:B,B363)&gt;0,ISNUMBER(SEARCH("x",INDEX(Bugs!C:C,MATCH(B363,Bugs!B:B,0))))),
    AND(COUNTIF(Bugs!A:A,B363)&gt;0,ISNUMBER(SEARCH("x",INDEX(Bugs!D:D,MATCH(B363,Bugs!A:A,0))))),
    AND(COUNTIF(Bugs!B:B,B363)&gt;0,ISNUMBER(SEARCH("x",INDEX(Bugs!D:D,MATCH(B363,Bugs!B:B,0)))))
),"Y","")</f>
        <v/>
      </c>
      <c r="R363">
        <f ca="1">IF(OR(ISNUMBER(MATCH(L363,MasterData!$D$3:$D$18,0)),ISNUMBER(MATCH(L363,MasterData!$C$3:$C$18,0))),
    DATEDIF(E363,I363,"d"),
    DATEDIF(E363,TODAY(),"d"))</f>
        <v>0</v>
      </c>
      <c r="S363">
        <f t="shared" ca="1" si="18"/>
        <v>1</v>
      </c>
      <c r="T363">
        <f t="shared" ca="1" si="19"/>
        <v>0</v>
      </c>
      <c r="U363">
        <f t="shared" ca="1" si="20"/>
        <v>0</v>
      </c>
    </row>
    <row r="364" spans="1:22" x14ac:dyDescent="0.35">
      <c r="B364" t="s">
        <v>94</v>
      </c>
      <c r="D364" s="34" t="s">
        <v>480</v>
      </c>
      <c r="E364" s="208">
        <v>45951</v>
      </c>
      <c r="G364" t="s">
        <v>715</v>
      </c>
      <c r="I364" s="208">
        <v>45951</v>
      </c>
      <c r="K364" t="s">
        <v>235</v>
      </c>
      <c r="L364" t="s">
        <v>164</v>
      </c>
      <c r="M364" t="s">
        <v>1040</v>
      </c>
      <c r="N364" t="s">
        <v>237</v>
      </c>
      <c r="P364" s="193" t="str">
        <f>IF(OR(AND(A364&lt;&gt;"",COUNTIF(Bugs!B:B,A364)&gt;0),AND(B364&lt;&gt;"",COUNTIF(Bugs!A:A,B364)&gt;0)),"Y","")</f>
        <v>Y</v>
      </c>
      <c r="Q364" s="193" t="str">
        <f>IF(OR(
    AND(COUNTIF(Bugs!A:A,B364)&gt;0,ISNUMBER(SEARCH("x",INDEX(Bugs!C:C,MATCH(B364,Bugs!A:A,0))))),
    AND(COUNTIF(Bugs!B:B,B364)&gt;0,ISNUMBER(SEARCH("x",INDEX(Bugs!C:C,MATCH(B364,Bugs!B:B,0))))),
    AND(COUNTIF(Bugs!A:A,B364)&gt;0,ISNUMBER(SEARCH("x",INDEX(Bugs!D:D,MATCH(B364,Bugs!A:A,0))))),
    AND(COUNTIF(Bugs!B:B,B364)&gt;0,ISNUMBER(SEARCH("x",INDEX(Bugs!D:D,MATCH(B364,Bugs!B:B,0)))))
),"Y","")</f>
        <v/>
      </c>
      <c r="R364">
        <f ca="1">IF(OR(ISNUMBER(MATCH(L364,MasterData!$D$3:$D$18,0)),ISNUMBER(MATCH(L364,MasterData!$C$3:$C$18,0))),
    DATEDIF(E364,I364,"d"),
    DATEDIF(E364,TODAY(),"d"))</f>
        <v>56</v>
      </c>
      <c r="S364">
        <f t="shared" ca="1" si="18"/>
        <v>0</v>
      </c>
      <c r="T364">
        <f t="shared" ca="1" si="19"/>
        <v>0</v>
      </c>
      <c r="U364">
        <f t="shared" ca="1" si="20"/>
        <v>1</v>
      </c>
    </row>
    <row r="365" spans="1:22" x14ac:dyDescent="0.35">
      <c r="B365" t="s">
        <v>1041</v>
      </c>
      <c r="D365" s="34" t="s">
        <v>480</v>
      </c>
      <c r="E365" s="208">
        <v>45951</v>
      </c>
      <c r="G365" t="s">
        <v>715</v>
      </c>
      <c r="I365" s="208">
        <v>45951</v>
      </c>
      <c r="K365" t="s">
        <v>235</v>
      </c>
      <c r="L365" t="s">
        <v>171</v>
      </c>
      <c r="M365" t="s">
        <v>1042</v>
      </c>
      <c r="N365" t="s">
        <v>237</v>
      </c>
      <c r="P365" s="193" t="str">
        <f>IF(OR(AND(A365&lt;&gt;"",COUNTIF(Bugs!B:B,A365)&gt;0),AND(B365&lt;&gt;"",COUNTIF(Bugs!A:A,B365)&gt;0)),"Y","")</f>
        <v/>
      </c>
      <c r="Q365" s="193" t="str">
        <f>IF(OR(
    AND(COUNTIF(Bugs!A:A,B365)&gt;0,ISNUMBER(SEARCH("x",INDEX(Bugs!C:C,MATCH(B365,Bugs!A:A,0))))),
    AND(COUNTIF(Bugs!B:B,B365)&gt;0,ISNUMBER(SEARCH("x",INDEX(Bugs!C:C,MATCH(B365,Bugs!B:B,0))))),
    AND(COUNTIF(Bugs!A:A,B365)&gt;0,ISNUMBER(SEARCH("x",INDEX(Bugs!D:D,MATCH(B365,Bugs!A:A,0))))),
    AND(COUNTIF(Bugs!B:B,B365)&gt;0,ISNUMBER(SEARCH("x",INDEX(Bugs!D:D,MATCH(B365,Bugs!B:B,0)))))
),"Y","")</f>
        <v/>
      </c>
      <c r="R365">
        <f ca="1">IF(OR(ISNUMBER(MATCH(L365,MasterData!$D$3:$D$18,0)),ISNUMBER(MATCH(L365,MasterData!$C$3:$C$18,0))),
    DATEDIF(E365,I365,"d"),
    DATEDIF(E365,TODAY(),"d"))</f>
        <v>0</v>
      </c>
      <c r="S365">
        <f t="shared" ca="1" si="18"/>
        <v>1</v>
      </c>
      <c r="T365">
        <f t="shared" ca="1" si="19"/>
        <v>0</v>
      </c>
      <c r="U365">
        <f t="shared" ca="1" si="20"/>
        <v>0</v>
      </c>
    </row>
    <row r="366" spans="1:22" x14ac:dyDescent="0.35">
      <c r="B366" t="s">
        <v>95</v>
      </c>
      <c r="D366" s="34" t="s">
        <v>480</v>
      </c>
      <c r="E366" s="208">
        <v>45952</v>
      </c>
      <c r="G366" t="s">
        <v>715</v>
      </c>
      <c r="I366" s="208">
        <v>45952</v>
      </c>
      <c r="K366" t="s">
        <v>235</v>
      </c>
      <c r="L366" t="s">
        <v>164</v>
      </c>
      <c r="M366" t="s">
        <v>1043</v>
      </c>
      <c r="N366" t="s">
        <v>237</v>
      </c>
      <c r="P366" s="193" t="str">
        <f>IF(OR(AND(A366&lt;&gt;"",COUNTIF(Bugs!B:B,A366)&gt;0),AND(B366&lt;&gt;"",COUNTIF(Bugs!A:A,B366)&gt;0)),"Y","")</f>
        <v>Y</v>
      </c>
      <c r="Q366" s="193" t="str">
        <f>IF(OR(
    AND(COUNTIF(Bugs!A:A,B366)&gt;0,ISNUMBER(SEARCH("x",INDEX(Bugs!C:C,MATCH(B366,Bugs!A:A,0))))),
    AND(COUNTIF(Bugs!B:B,B366)&gt;0,ISNUMBER(SEARCH("x",INDEX(Bugs!C:C,MATCH(B366,Bugs!B:B,0))))),
    AND(COUNTIF(Bugs!A:A,B366)&gt;0,ISNUMBER(SEARCH("x",INDEX(Bugs!D:D,MATCH(B366,Bugs!A:A,0))))),
    AND(COUNTIF(Bugs!B:B,B366)&gt;0,ISNUMBER(SEARCH("x",INDEX(Bugs!D:D,MATCH(B366,Bugs!B:B,0)))))
),"Y","")</f>
        <v>Y</v>
      </c>
      <c r="R366">
        <f ca="1">IF(OR(ISNUMBER(MATCH(L366,MasterData!$D$3:$D$18,0)),ISNUMBER(MATCH(L366,MasterData!$C$3:$C$18,0))),
    DATEDIF(E366,I366,"d"),
    DATEDIF(E366,TODAY(),"d"))</f>
        <v>55</v>
      </c>
      <c r="S366">
        <f t="shared" ca="1" si="18"/>
        <v>0</v>
      </c>
      <c r="T366">
        <f t="shared" ca="1" si="19"/>
        <v>0</v>
      </c>
      <c r="U366">
        <f t="shared" ca="1" si="20"/>
        <v>1</v>
      </c>
    </row>
    <row r="367" spans="1:22" x14ac:dyDescent="0.35">
      <c r="B367" t="s">
        <v>96</v>
      </c>
      <c r="D367" s="34" t="s">
        <v>480</v>
      </c>
      <c r="E367" s="208">
        <v>45952</v>
      </c>
      <c r="G367" t="s">
        <v>715</v>
      </c>
      <c r="I367" s="208">
        <v>45952</v>
      </c>
      <c r="K367" t="s">
        <v>235</v>
      </c>
      <c r="L367" t="s">
        <v>164</v>
      </c>
      <c r="M367" t="s">
        <v>1044</v>
      </c>
      <c r="N367" t="s">
        <v>237</v>
      </c>
      <c r="P367" s="193" t="str">
        <f>IF(OR(AND(A367&lt;&gt;"",COUNTIF(Bugs!B:B,A367)&gt;0),AND(B367&lt;&gt;"",COUNTIF(Bugs!A:A,B367)&gt;0)),"Y","")</f>
        <v>Y</v>
      </c>
      <c r="Q367" s="193" t="str">
        <f>IF(OR(
    AND(COUNTIF(Bugs!A:A,B367)&gt;0,ISNUMBER(SEARCH("x",INDEX(Bugs!C:C,MATCH(B367,Bugs!A:A,0))))),
    AND(COUNTIF(Bugs!B:B,B367)&gt;0,ISNUMBER(SEARCH("x",INDEX(Bugs!C:C,MATCH(B367,Bugs!B:B,0))))),
    AND(COUNTIF(Bugs!A:A,B367)&gt;0,ISNUMBER(SEARCH("x",INDEX(Bugs!D:D,MATCH(B367,Bugs!A:A,0))))),
    AND(COUNTIF(Bugs!B:B,B367)&gt;0,ISNUMBER(SEARCH("x",INDEX(Bugs!D:D,MATCH(B367,Bugs!B:B,0)))))
),"Y","")</f>
        <v/>
      </c>
      <c r="R367">
        <f ca="1">IF(OR(ISNUMBER(MATCH(L367,MasterData!$D$3:$D$18,0)),ISNUMBER(MATCH(L367,MasterData!$C$3:$C$18,0))),
    DATEDIF(E367,I367,"d"),
    DATEDIF(E367,TODAY(),"d"))</f>
        <v>55</v>
      </c>
      <c r="S367">
        <f t="shared" ca="1" si="18"/>
        <v>0</v>
      </c>
      <c r="T367">
        <f t="shared" ca="1" si="19"/>
        <v>0</v>
      </c>
      <c r="U367">
        <f t="shared" ca="1" si="20"/>
        <v>1</v>
      </c>
    </row>
    <row r="368" spans="1:22" x14ac:dyDescent="0.35">
      <c r="B368" t="s">
        <v>97</v>
      </c>
      <c r="D368" s="34">
        <v>3014</v>
      </c>
      <c r="E368" s="208">
        <v>45952</v>
      </c>
      <c r="G368" t="s">
        <v>982</v>
      </c>
      <c r="I368" s="208">
        <v>45952</v>
      </c>
      <c r="K368" t="s">
        <v>241</v>
      </c>
      <c r="L368" t="s">
        <v>164</v>
      </c>
      <c r="M368" t="s">
        <v>1045</v>
      </c>
      <c r="N368" t="s">
        <v>237</v>
      </c>
      <c r="P368" s="193" t="str">
        <f>IF(OR(AND(A368&lt;&gt;"",COUNTIF(Bugs!B:B,A368)&gt;0),AND(B368&lt;&gt;"",COUNTIF(Bugs!A:A,B368)&gt;0)),"Y","")</f>
        <v>Y</v>
      </c>
      <c r="Q368" s="193" t="str">
        <f>IF(OR(
    AND(COUNTIF(Bugs!A:A,B368)&gt;0,ISNUMBER(SEARCH("x",INDEX(Bugs!C:C,MATCH(B368,Bugs!A:A,0))))),
    AND(COUNTIF(Bugs!B:B,B368)&gt;0,ISNUMBER(SEARCH("x",INDEX(Bugs!C:C,MATCH(B368,Bugs!B:B,0))))),
    AND(COUNTIF(Bugs!A:A,B368)&gt;0,ISNUMBER(SEARCH("x",INDEX(Bugs!D:D,MATCH(B368,Bugs!A:A,0))))),
    AND(COUNTIF(Bugs!B:B,B368)&gt;0,ISNUMBER(SEARCH("x",INDEX(Bugs!D:D,MATCH(B368,Bugs!B:B,0)))))
),"Y","")</f>
        <v>Y</v>
      </c>
      <c r="R368">
        <f ca="1">IF(OR(ISNUMBER(MATCH(L368,MasterData!$D$3:$D$18,0)),ISNUMBER(MATCH(L368,MasterData!$C$3:$C$18,0))),
    DATEDIF(E368,I368,"d"),
    DATEDIF(E368,TODAY(),"d"))</f>
        <v>55</v>
      </c>
      <c r="S368">
        <f t="shared" ca="1" si="18"/>
        <v>0</v>
      </c>
      <c r="T368">
        <f t="shared" ca="1" si="19"/>
        <v>0</v>
      </c>
      <c r="U368">
        <f t="shared" ca="1" si="20"/>
        <v>1</v>
      </c>
    </row>
    <row r="369" spans="1:21" x14ac:dyDescent="0.35">
      <c r="B369" t="s">
        <v>1046</v>
      </c>
      <c r="D369" s="34" t="s">
        <v>480</v>
      </c>
      <c r="E369" s="208">
        <v>45953</v>
      </c>
      <c r="G369" t="s">
        <v>804</v>
      </c>
      <c r="I369" s="208">
        <v>45953</v>
      </c>
      <c r="K369" t="s">
        <v>241</v>
      </c>
      <c r="L369" t="s">
        <v>164</v>
      </c>
      <c r="M369" t="s">
        <v>1047</v>
      </c>
      <c r="N369" t="s">
        <v>237</v>
      </c>
      <c r="P369" s="193" t="str">
        <f>IF(OR(AND(A369&lt;&gt;"",COUNTIF(Bugs!B:B,A369)&gt;0),AND(B369&lt;&gt;"",COUNTIF(Bugs!A:A,B369)&gt;0)),"Y","")</f>
        <v/>
      </c>
      <c r="Q369" s="193" t="str">
        <f>IF(OR(
    AND(COUNTIF(Bugs!A:A,B369)&gt;0,ISNUMBER(SEARCH("x",INDEX(Bugs!C:C,MATCH(B369,Bugs!A:A,0))))),
    AND(COUNTIF(Bugs!B:B,B369)&gt;0,ISNUMBER(SEARCH("x",INDEX(Bugs!C:C,MATCH(B369,Bugs!B:B,0))))),
    AND(COUNTIF(Bugs!A:A,B369)&gt;0,ISNUMBER(SEARCH("x",INDEX(Bugs!D:D,MATCH(B369,Bugs!A:A,0))))),
    AND(COUNTIF(Bugs!B:B,B369)&gt;0,ISNUMBER(SEARCH("x",INDEX(Bugs!D:D,MATCH(B369,Bugs!B:B,0)))))
),"Y","")</f>
        <v/>
      </c>
      <c r="R369">
        <f ca="1">IF(OR(ISNUMBER(MATCH(L369,MasterData!$D$3:$D$18,0)),ISNUMBER(MATCH(L369,MasterData!$C$3:$C$18,0))),
    DATEDIF(E369,I369,"d"),
    DATEDIF(E369,TODAY(),"d"))</f>
        <v>54</v>
      </c>
      <c r="S369">
        <f t="shared" ca="1" si="18"/>
        <v>0</v>
      </c>
      <c r="T369">
        <f t="shared" ca="1" si="19"/>
        <v>0</v>
      </c>
      <c r="U369">
        <f t="shared" ca="1" si="20"/>
        <v>1</v>
      </c>
    </row>
    <row r="370" spans="1:21" x14ac:dyDescent="0.35">
      <c r="A370" s="72"/>
      <c r="B370" s="72" t="s">
        <v>1048</v>
      </c>
      <c r="C370" s="72"/>
      <c r="D370" s="180" t="s">
        <v>480</v>
      </c>
      <c r="E370" s="209">
        <v>45953</v>
      </c>
      <c r="F370" s="72"/>
      <c r="G370" s="72" t="s">
        <v>804</v>
      </c>
      <c r="H370" s="72"/>
      <c r="I370" s="209">
        <v>45958</v>
      </c>
      <c r="J370" s="72"/>
      <c r="K370" s="72" t="s">
        <v>241</v>
      </c>
      <c r="L370" s="72" t="s">
        <v>171</v>
      </c>
      <c r="M370" s="72" t="s">
        <v>1049</v>
      </c>
      <c r="N370" s="72" t="s">
        <v>237</v>
      </c>
      <c r="O370" s="72"/>
      <c r="P370" s="193" t="str">
        <f>IF(OR(AND(A370&lt;&gt;"",COUNTIF(Bugs!B:B,A370)&gt;0),AND(B370&lt;&gt;"",COUNTIF(Bugs!A:A,B370)&gt;0)),"Y","")</f>
        <v/>
      </c>
      <c r="Q370" s="193" t="str">
        <f>IF(OR(
    AND(COUNTIF(Bugs!A:A,B370)&gt;0,ISNUMBER(SEARCH("x",INDEX(Bugs!C:C,MATCH(B370,Bugs!A:A,0))))),
    AND(COUNTIF(Bugs!B:B,B370)&gt;0,ISNUMBER(SEARCH("x",INDEX(Bugs!C:C,MATCH(B370,Bugs!B:B,0))))),
    AND(COUNTIF(Bugs!A:A,B370)&gt;0,ISNUMBER(SEARCH("x",INDEX(Bugs!D:D,MATCH(B370,Bugs!A:A,0))))),
    AND(COUNTIF(Bugs!B:B,B370)&gt;0,ISNUMBER(SEARCH("x",INDEX(Bugs!D:D,MATCH(B370,Bugs!B:B,0)))))
),"Y","")</f>
        <v/>
      </c>
      <c r="R370">
        <f ca="1">IF(OR(ISNUMBER(MATCH(L370,MasterData!$D$3:$D$18,0)),ISNUMBER(MATCH(L370,MasterData!$C$3:$C$18,0))),
    DATEDIF(E370,I370,"d"),
    DATEDIF(E370,TODAY(),"d"))</f>
        <v>5</v>
      </c>
      <c r="S370">
        <f t="shared" ca="1" si="18"/>
        <v>1</v>
      </c>
      <c r="T370">
        <f t="shared" ca="1" si="19"/>
        <v>0</v>
      </c>
      <c r="U370">
        <f t="shared" ca="1" si="20"/>
        <v>0</v>
      </c>
    </row>
    <row r="371" spans="1:21" x14ac:dyDescent="0.35">
      <c r="B371" t="s">
        <v>98</v>
      </c>
      <c r="D371" s="34" t="s">
        <v>480</v>
      </c>
      <c r="E371" s="179">
        <v>45953</v>
      </c>
      <c r="G371" t="s">
        <v>804</v>
      </c>
      <c r="I371" s="179">
        <v>45954</v>
      </c>
      <c r="K371" t="s">
        <v>347</v>
      </c>
      <c r="L371" t="s">
        <v>171</v>
      </c>
      <c r="M371" t="s">
        <v>1050</v>
      </c>
      <c r="N371" t="s">
        <v>237</v>
      </c>
      <c r="P371" s="193" t="str">
        <f>IF(OR(AND(A371&lt;&gt;"",COUNTIF(Bugs!B:B,A371)&gt;0),AND(B371&lt;&gt;"",COUNTIF(Bugs!A:A,B371)&gt;0)),"Y","")</f>
        <v>Y</v>
      </c>
      <c r="Q371" s="193" t="str">
        <f>IF(OR(
    AND(COUNTIF(Bugs!A:A,B371)&gt;0,ISNUMBER(SEARCH("x",INDEX(Bugs!C:C,MATCH(B371,Bugs!A:A,0))))),
    AND(COUNTIF(Bugs!B:B,B371)&gt;0,ISNUMBER(SEARCH("x",INDEX(Bugs!C:C,MATCH(B371,Bugs!B:B,0))))),
    AND(COUNTIF(Bugs!A:A,B371)&gt;0,ISNUMBER(SEARCH("x",INDEX(Bugs!D:D,MATCH(B371,Bugs!A:A,0))))),
    AND(COUNTIF(Bugs!B:B,B371)&gt;0,ISNUMBER(SEARCH("x",INDEX(Bugs!D:D,MATCH(B371,Bugs!B:B,0)))))
),"Y","")</f>
        <v>Y</v>
      </c>
      <c r="R371">
        <f ca="1">IF(OR(ISNUMBER(MATCH(L371,MasterData!$D$3:$D$18,0)),ISNUMBER(MATCH(L371,MasterData!$C$3:$C$18,0))),
    DATEDIF(E371,I371,"d"),
    DATEDIF(E371,TODAY(),"d"))</f>
        <v>1</v>
      </c>
      <c r="S371">
        <f t="shared" ca="1" si="18"/>
        <v>1</v>
      </c>
      <c r="T371">
        <f t="shared" ca="1" si="19"/>
        <v>0</v>
      </c>
      <c r="U371">
        <f t="shared" ca="1" si="20"/>
        <v>0</v>
      </c>
    </row>
    <row r="372" spans="1:21" x14ac:dyDescent="0.35">
      <c r="B372" t="s">
        <v>1051</v>
      </c>
      <c r="D372" s="34" t="s">
        <v>1052</v>
      </c>
      <c r="E372" s="179">
        <v>45953</v>
      </c>
      <c r="G372" t="s">
        <v>1053</v>
      </c>
      <c r="I372" s="179">
        <v>45961</v>
      </c>
      <c r="K372" t="s">
        <v>241</v>
      </c>
      <c r="L372" t="s">
        <v>171</v>
      </c>
      <c r="M372" t="s">
        <v>1054</v>
      </c>
      <c r="N372" t="s">
        <v>237</v>
      </c>
      <c r="P372" s="193" t="str">
        <f>IF(OR(AND(A372&lt;&gt;"",COUNTIF(Bugs!B:B,A372)&gt;0),AND(B372&lt;&gt;"",COUNTIF(Bugs!A:A,B372)&gt;0)),"Y","")</f>
        <v/>
      </c>
      <c r="Q372" s="193" t="str">
        <f>IF(OR(
    AND(COUNTIF(Bugs!A:A,B372)&gt;0,ISNUMBER(SEARCH("x",INDEX(Bugs!C:C,MATCH(B372,Bugs!A:A,0))))),
    AND(COUNTIF(Bugs!B:B,B372)&gt;0,ISNUMBER(SEARCH("x",INDEX(Bugs!C:C,MATCH(B372,Bugs!B:B,0))))),
    AND(COUNTIF(Bugs!A:A,B372)&gt;0,ISNUMBER(SEARCH("x",INDEX(Bugs!D:D,MATCH(B372,Bugs!A:A,0))))),
    AND(COUNTIF(Bugs!B:B,B372)&gt;0,ISNUMBER(SEARCH("x",INDEX(Bugs!D:D,MATCH(B372,Bugs!B:B,0)))))
),"Y","")</f>
        <v/>
      </c>
      <c r="R372">
        <f ca="1">IF(OR(ISNUMBER(MATCH(L372,MasterData!$D$3:$D$18,0)),ISNUMBER(MATCH(L372,MasterData!$C$3:$C$18,0))),
    DATEDIF(E372,I372,"d"),
    DATEDIF(E372,TODAY(),"d"))</f>
        <v>8</v>
      </c>
      <c r="S372">
        <f t="shared" ca="1" si="18"/>
        <v>0</v>
      </c>
      <c r="T372">
        <f t="shared" ca="1" si="19"/>
        <v>1</v>
      </c>
      <c r="U372">
        <f t="shared" ca="1" si="20"/>
        <v>0</v>
      </c>
    </row>
    <row r="373" spans="1:21" x14ac:dyDescent="0.35">
      <c r="B373" t="s">
        <v>1055</v>
      </c>
      <c r="D373" s="34" t="s">
        <v>1052</v>
      </c>
      <c r="E373" s="179">
        <v>45953</v>
      </c>
      <c r="G373" t="s">
        <v>1053</v>
      </c>
      <c r="I373" s="179">
        <v>45954</v>
      </c>
      <c r="K373" t="s">
        <v>241</v>
      </c>
      <c r="L373" t="s">
        <v>171</v>
      </c>
      <c r="M373" t="s">
        <v>1056</v>
      </c>
      <c r="N373" t="s">
        <v>237</v>
      </c>
      <c r="P373" s="193" t="str">
        <f>IF(OR(AND(A373&lt;&gt;"",COUNTIF(Bugs!B:B,A373)&gt;0),AND(B373&lt;&gt;"",COUNTIF(Bugs!A:A,B373)&gt;0)),"Y","")</f>
        <v/>
      </c>
      <c r="Q373" s="193" t="str">
        <f>IF(OR(
    AND(COUNTIF(Bugs!A:A,B373)&gt;0,ISNUMBER(SEARCH("x",INDEX(Bugs!C:C,MATCH(B373,Bugs!A:A,0))))),
    AND(COUNTIF(Bugs!B:B,B373)&gt;0,ISNUMBER(SEARCH("x",INDEX(Bugs!C:C,MATCH(B373,Bugs!B:B,0))))),
    AND(COUNTIF(Bugs!A:A,B373)&gt;0,ISNUMBER(SEARCH("x",INDEX(Bugs!D:D,MATCH(B373,Bugs!A:A,0))))),
    AND(COUNTIF(Bugs!B:B,B373)&gt;0,ISNUMBER(SEARCH("x",INDEX(Bugs!D:D,MATCH(B373,Bugs!B:B,0)))))
),"Y","")</f>
        <v/>
      </c>
      <c r="R373">
        <f ca="1">IF(OR(ISNUMBER(MATCH(L373,MasterData!$D$3:$D$18,0)),ISNUMBER(MATCH(L373,MasterData!$C$3:$C$18,0))),
    DATEDIF(E373,I373,"d"),
    DATEDIF(E373,TODAY(),"d"))</f>
        <v>1</v>
      </c>
      <c r="S373">
        <f t="shared" ca="1" si="18"/>
        <v>1</v>
      </c>
      <c r="T373">
        <f t="shared" ca="1" si="19"/>
        <v>0</v>
      </c>
      <c r="U373">
        <f t="shared" ca="1" si="20"/>
        <v>0</v>
      </c>
    </row>
    <row r="374" spans="1:21" x14ac:dyDescent="0.35">
      <c r="B374" t="s">
        <v>99</v>
      </c>
      <c r="D374" s="34">
        <v>3014</v>
      </c>
      <c r="E374" s="179">
        <v>45953</v>
      </c>
      <c r="G374" t="s">
        <v>916</v>
      </c>
      <c r="I374" s="179">
        <v>45953</v>
      </c>
      <c r="K374" t="s">
        <v>241</v>
      </c>
      <c r="L374" t="s">
        <v>164</v>
      </c>
      <c r="M374" t="s">
        <v>1057</v>
      </c>
      <c r="N374" t="s">
        <v>237</v>
      </c>
      <c r="P374" s="193" t="str">
        <f>IF(OR(AND(A374&lt;&gt;"",COUNTIF(Bugs!B:B,A374)&gt;0),AND(B374&lt;&gt;"",COUNTIF(Bugs!A:A,B374)&gt;0)),"Y","")</f>
        <v>Y</v>
      </c>
      <c r="Q374" s="193" t="str">
        <f>IF(OR(
    AND(COUNTIF(Bugs!A:A,B374)&gt;0,ISNUMBER(SEARCH("x",INDEX(Bugs!C:C,MATCH(B374,Bugs!A:A,0))))),
    AND(COUNTIF(Bugs!B:B,B374)&gt;0,ISNUMBER(SEARCH("x",INDEX(Bugs!C:C,MATCH(B374,Bugs!B:B,0))))),
    AND(COUNTIF(Bugs!A:A,B374)&gt;0,ISNUMBER(SEARCH("x",INDEX(Bugs!D:D,MATCH(B374,Bugs!A:A,0))))),
    AND(COUNTIF(Bugs!B:B,B374)&gt;0,ISNUMBER(SEARCH("x",INDEX(Bugs!D:D,MATCH(B374,Bugs!B:B,0)))))
),"Y","")</f>
        <v>Y</v>
      </c>
      <c r="R374">
        <f ca="1">IF(OR(ISNUMBER(MATCH(L374,MasterData!$D$3:$D$18,0)),ISNUMBER(MATCH(L374,MasterData!$C$3:$C$18,0))),
    DATEDIF(E374,I374,"d"),
    DATEDIF(E374,TODAY(),"d"))</f>
        <v>54</v>
      </c>
      <c r="S374">
        <f t="shared" ca="1" si="18"/>
        <v>0</v>
      </c>
      <c r="T374">
        <f t="shared" ca="1" si="19"/>
        <v>0</v>
      </c>
      <c r="U374">
        <f t="shared" ca="1" si="20"/>
        <v>1</v>
      </c>
    </row>
    <row r="375" spans="1:21" x14ac:dyDescent="0.35">
      <c r="B375" t="s">
        <v>1058</v>
      </c>
      <c r="D375" s="34" t="s">
        <v>254</v>
      </c>
      <c r="E375" s="179">
        <v>45953</v>
      </c>
      <c r="G375" t="s">
        <v>727</v>
      </c>
      <c r="I375" s="179">
        <v>45954</v>
      </c>
      <c r="K375" t="s">
        <v>241</v>
      </c>
      <c r="L375" t="s">
        <v>171</v>
      </c>
      <c r="M375" t="s">
        <v>1059</v>
      </c>
      <c r="N375" t="s">
        <v>237</v>
      </c>
      <c r="P375" s="193" t="str">
        <f>IF(OR(AND(A375&lt;&gt;"",COUNTIF(Bugs!B:B,A375)&gt;0),AND(B375&lt;&gt;"",COUNTIF(Bugs!A:A,B375)&gt;0)),"Y","")</f>
        <v/>
      </c>
      <c r="Q375" s="193" t="str">
        <f>IF(OR(
    AND(COUNTIF(Bugs!A:A,B375)&gt;0,ISNUMBER(SEARCH("x",INDEX(Bugs!C:C,MATCH(B375,Bugs!A:A,0))))),
    AND(COUNTIF(Bugs!B:B,B375)&gt;0,ISNUMBER(SEARCH("x",INDEX(Bugs!C:C,MATCH(B375,Bugs!B:B,0))))),
    AND(COUNTIF(Bugs!A:A,B375)&gt;0,ISNUMBER(SEARCH("x",INDEX(Bugs!D:D,MATCH(B375,Bugs!A:A,0))))),
    AND(COUNTIF(Bugs!B:B,B375)&gt;0,ISNUMBER(SEARCH("x",INDEX(Bugs!D:D,MATCH(B375,Bugs!B:B,0)))))
),"Y","")</f>
        <v/>
      </c>
      <c r="R375">
        <f ca="1">IF(OR(ISNUMBER(MATCH(L375,MasterData!$D$3:$D$18,0)),ISNUMBER(MATCH(L375,MasterData!$C$3:$C$18,0))),
    DATEDIF(E375,I375,"d"),
    DATEDIF(E375,TODAY(),"d"))</f>
        <v>1</v>
      </c>
      <c r="S375">
        <f t="shared" ca="1" si="18"/>
        <v>1</v>
      </c>
      <c r="T375">
        <f t="shared" ca="1" si="19"/>
        <v>0</v>
      </c>
      <c r="U375">
        <f t="shared" ca="1" si="20"/>
        <v>0</v>
      </c>
    </row>
    <row r="376" spans="1:21" x14ac:dyDescent="0.35">
      <c r="B376" t="s">
        <v>100</v>
      </c>
      <c r="D376" s="34" t="s">
        <v>254</v>
      </c>
      <c r="E376" s="179">
        <v>45953</v>
      </c>
      <c r="G376" t="s">
        <v>727</v>
      </c>
      <c r="I376" s="179">
        <v>45953</v>
      </c>
      <c r="K376" t="s">
        <v>241</v>
      </c>
      <c r="L376" t="s">
        <v>164</v>
      </c>
      <c r="M376" t="s">
        <v>1060</v>
      </c>
      <c r="N376" t="s">
        <v>237</v>
      </c>
      <c r="P376" s="193" t="str">
        <f>IF(OR(AND(A376&lt;&gt;"",COUNTIF(Bugs!B:B,A376)&gt;0),AND(B376&lt;&gt;"",COUNTIF(Bugs!A:A,B376)&gt;0)),"Y","")</f>
        <v>Y</v>
      </c>
      <c r="Q376" s="193" t="str">
        <f>IF(OR(
    AND(COUNTIF(Bugs!A:A,B376)&gt;0,ISNUMBER(SEARCH("x",INDEX(Bugs!C:C,MATCH(B376,Bugs!A:A,0))))),
    AND(COUNTIF(Bugs!B:B,B376)&gt;0,ISNUMBER(SEARCH("x",INDEX(Bugs!C:C,MATCH(B376,Bugs!B:B,0))))),
    AND(COUNTIF(Bugs!A:A,B376)&gt;0,ISNUMBER(SEARCH("x",INDEX(Bugs!D:D,MATCH(B376,Bugs!A:A,0))))),
    AND(COUNTIF(Bugs!B:B,B376)&gt;0,ISNUMBER(SEARCH("x",INDEX(Bugs!D:D,MATCH(B376,Bugs!B:B,0)))))
),"Y","")</f>
        <v/>
      </c>
      <c r="R376">
        <f ca="1">IF(OR(ISNUMBER(MATCH(L376,MasterData!$D$3:$D$18,0)),ISNUMBER(MATCH(L376,MasterData!$C$3:$C$18,0))),
    DATEDIF(E376,I376,"d"),
    DATEDIF(E376,TODAY(),"d"))</f>
        <v>54</v>
      </c>
      <c r="S376">
        <f t="shared" ca="1" si="18"/>
        <v>0</v>
      </c>
      <c r="T376">
        <f t="shared" ca="1" si="19"/>
        <v>0</v>
      </c>
      <c r="U376">
        <f t="shared" ca="1" si="20"/>
        <v>1</v>
      </c>
    </row>
    <row r="377" spans="1:21" x14ac:dyDescent="0.35">
      <c r="B377" t="s">
        <v>1061</v>
      </c>
      <c r="D377" s="34">
        <v>3014</v>
      </c>
      <c r="E377" s="179">
        <v>45954</v>
      </c>
      <c r="G377" t="s">
        <v>834</v>
      </c>
      <c r="I377" s="179">
        <v>45957</v>
      </c>
      <c r="K377" t="s">
        <v>241</v>
      </c>
      <c r="L377" t="s">
        <v>171</v>
      </c>
      <c r="M377" t="s">
        <v>1062</v>
      </c>
      <c r="N377" t="s">
        <v>237</v>
      </c>
      <c r="P377" s="193" t="str">
        <f>IF(OR(AND(A377&lt;&gt;"",COUNTIF(Bugs!B:B,A377)&gt;0),AND(B377&lt;&gt;"",COUNTIF(Bugs!A:A,B377)&gt;0)),"Y","")</f>
        <v/>
      </c>
      <c r="Q377" s="193" t="str">
        <f>IF(OR(
    AND(COUNTIF(Bugs!A:A,B377)&gt;0,ISNUMBER(SEARCH("x",INDEX(Bugs!C:C,MATCH(B377,Bugs!A:A,0))))),
    AND(COUNTIF(Bugs!B:B,B377)&gt;0,ISNUMBER(SEARCH("x",INDEX(Bugs!C:C,MATCH(B377,Bugs!B:B,0))))),
    AND(COUNTIF(Bugs!A:A,B377)&gt;0,ISNUMBER(SEARCH("x",INDEX(Bugs!D:D,MATCH(B377,Bugs!A:A,0))))),
    AND(COUNTIF(Bugs!B:B,B377)&gt;0,ISNUMBER(SEARCH("x",INDEX(Bugs!D:D,MATCH(B377,Bugs!B:B,0)))))
),"Y","")</f>
        <v/>
      </c>
      <c r="R377">
        <f ca="1">IF(OR(ISNUMBER(MATCH(L377,MasterData!$D$3:$D$18,0)),ISNUMBER(MATCH(L377,MasterData!$C$3:$C$18,0))),
    DATEDIF(E377,I377,"d"),
    DATEDIF(E377,TODAY(),"d"))</f>
        <v>3</v>
      </c>
      <c r="S377">
        <f t="shared" ca="1" si="18"/>
        <v>1</v>
      </c>
      <c r="T377">
        <f t="shared" ca="1" si="19"/>
        <v>0</v>
      </c>
      <c r="U377">
        <f t="shared" ca="1" si="20"/>
        <v>0</v>
      </c>
    </row>
    <row r="378" spans="1:21" x14ac:dyDescent="0.35">
      <c r="B378" t="s">
        <v>1063</v>
      </c>
      <c r="D378" s="34" t="s">
        <v>746</v>
      </c>
      <c r="E378" s="179">
        <v>45955</v>
      </c>
      <c r="G378" t="s">
        <v>715</v>
      </c>
      <c r="I378" s="179">
        <v>45957</v>
      </c>
      <c r="K378" t="s">
        <v>235</v>
      </c>
      <c r="L378" t="s">
        <v>171</v>
      </c>
      <c r="M378" t="s">
        <v>1064</v>
      </c>
      <c r="N378" t="s">
        <v>237</v>
      </c>
      <c r="P378" s="193" t="str">
        <f>IF(OR(AND(A378&lt;&gt;"",COUNTIF(Bugs!B:B,A378)&gt;0),AND(B378&lt;&gt;"",COUNTIF(Bugs!A:A,B378)&gt;0)),"Y","")</f>
        <v/>
      </c>
      <c r="Q378" s="193" t="str">
        <f>IF(OR(
    AND(COUNTIF(Bugs!A:A,B378)&gt;0,ISNUMBER(SEARCH("x",INDEX(Bugs!C:C,MATCH(B378,Bugs!A:A,0))))),
    AND(COUNTIF(Bugs!B:B,B378)&gt;0,ISNUMBER(SEARCH("x",INDEX(Bugs!C:C,MATCH(B378,Bugs!B:B,0))))),
    AND(COUNTIF(Bugs!A:A,B378)&gt;0,ISNUMBER(SEARCH("x",INDEX(Bugs!D:D,MATCH(B378,Bugs!A:A,0))))),
    AND(COUNTIF(Bugs!B:B,B378)&gt;0,ISNUMBER(SEARCH("x",INDEX(Bugs!D:D,MATCH(B378,Bugs!B:B,0)))))
),"Y","")</f>
        <v/>
      </c>
      <c r="R378">
        <f ca="1">IF(OR(ISNUMBER(MATCH(L378,MasterData!$D$3:$D$18,0)),ISNUMBER(MATCH(L378,MasterData!$C$3:$C$18,0))),
    DATEDIF(E378,I378,"d"),
    DATEDIF(E378,TODAY(),"d"))</f>
        <v>2</v>
      </c>
      <c r="S378">
        <f t="shared" ca="1" si="18"/>
        <v>1</v>
      </c>
      <c r="T378">
        <f t="shared" ca="1" si="19"/>
        <v>0</v>
      </c>
      <c r="U378">
        <f t="shared" ca="1" si="20"/>
        <v>0</v>
      </c>
    </row>
    <row r="379" spans="1:21" x14ac:dyDescent="0.35">
      <c r="B379" t="s">
        <v>1065</v>
      </c>
      <c r="D379" s="34" t="s">
        <v>1066</v>
      </c>
      <c r="E379" s="179">
        <v>45957</v>
      </c>
      <c r="G379" t="s">
        <v>1067</v>
      </c>
      <c r="I379" s="179">
        <v>45960</v>
      </c>
      <c r="K379" t="s">
        <v>347</v>
      </c>
      <c r="L379" t="s">
        <v>171</v>
      </c>
      <c r="M379" t="s">
        <v>1068</v>
      </c>
      <c r="N379" t="s">
        <v>237</v>
      </c>
      <c r="P379" s="193" t="str">
        <f>IF(OR(AND(A379&lt;&gt;"",COUNTIF(Bugs!B:B,A379)&gt;0),AND(B379&lt;&gt;"",COUNTIF(Bugs!A:A,B379)&gt;0)),"Y","")</f>
        <v/>
      </c>
      <c r="Q379" s="193" t="str">
        <f>IF(OR(
    AND(COUNTIF(Bugs!A:A,B379)&gt;0,ISNUMBER(SEARCH("x",INDEX(Bugs!C:C,MATCH(B379,Bugs!A:A,0))))),
    AND(COUNTIF(Bugs!B:B,B379)&gt;0,ISNUMBER(SEARCH("x",INDEX(Bugs!C:C,MATCH(B379,Bugs!B:B,0))))),
    AND(COUNTIF(Bugs!A:A,B379)&gt;0,ISNUMBER(SEARCH("x",INDEX(Bugs!D:D,MATCH(B379,Bugs!A:A,0))))),
    AND(COUNTIF(Bugs!B:B,B379)&gt;0,ISNUMBER(SEARCH("x",INDEX(Bugs!D:D,MATCH(B379,Bugs!B:B,0)))))
),"Y","")</f>
        <v/>
      </c>
      <c r="R379">
        <f ca="1">IF(OR(ISNUMBER(MATCH(L379,MasterData!$D$3:$D$18,0)),ISNUMBER(MATCH(L379,MasterData!$C$3:$C$18,0))),
    DATEDIF(E379,I379,"d"),
    DATEDIF(E379,TODAY(),"d"))</f>
        <v>3</v>
      </c>
      <c r="S379">
        <f t="shared" ca="1" si="18"/>
        <v>1</v>
      </c>
      <c r="T379">
        <f t="shared" ref="T379:T399" ca="1" si="21">IF(AND($R379&gt;7,R379&lt;=30),1,0)</f>
        <v>0</v>
      </c>
      <c r="U379">
        <f t="shared" ca="1" si="20"/>
        <v>0</v>
      </c>
    </row>
    <row r="380" spans="1:21" x14ac:dyDescent="0.35">
      <c r="B380" t="s">
        <v>101</v>
      </c>
      <c r="D380" s="34" t="s">
        <v>480</v>
      </c>
      <c r="E380" s="179">
        <v>45957</v>
      </c>
      <c r="G380" t="s">
        <v>715</v>
      </c>
      <c r="I380" s="179">
        <v>45957</v>
      </c>
      <c r="K380" t="s">
        <v>235</v>
      </c>
      <c r="L380" t="s">
        <v>164</v>
      </c>
      <c r="M380" t="s">
        <v>1069</v>
      </c>
      <c r="N380" t="s">
        <v>237</v>
      </c>
      <c r="P380" s="193" t="str">
        <f>IF(OR(AND(A380&lt;&gt;"",COUNTIF(Bugs!B:B,A380)&gt;0),AND(B380&lt;&gt;"",COUNTIF(Bugs!A:A,B380)&gt;0)),"Y","")</f>
        <v>Y</v>
      </c>
      <c r="Q380" s="193" t="str">
        <f>IF(OR(
    AND(COUNTIF(Bugs!A:A,B380)&gt;0,ISNUMBER(SEARCH("x",INDEX(Bugs!C:C,MATCH(B380,Bugs!A:A,0))))),
    AND(COUNTIF(Bugs!B:B,B380)&gt;0,ISNUMBER(SEARCH("x",INDEX(Bugs!C:C,MATCH(B380,Bugs!B:B,0))))),
    AND(COUNTIF(Bugs!A:A,B380)&gt;0,ISNUMBER(SEARCH("x",INDEX(Bugs!D:D,MATCH(B380,Bugs!A:A,0))))),
    AND(COUNTIF(Bugs!B:B,B380)&gt;0,ISNUMBER(SEARCH("x",INDEX(Bugs!D:D,MATCH(B380,Bugs!B:B,0)))))
),"Y","")</f>
        <v>Y</v>
      </c>
      <c r="R380">
        <f ca="1">IF(OR(ISNUMBER(MATCH(L380,MasterData!$D$3:$D$18,0)),ISNUMBER(MATCH(L380,MasterData!$C$3:$C$18,0))),
    DATEDIF(E380,I380,"d"),
    DATEDIF(E380,TODAY(),"d"))</f>
        <v>50</v>
      </c>
      <c r="S380">
        <f t="shared" ca="1" si="18"/>
        <v>0</v>
      </c>
      <c r="T380">
        <f t="shared" ca="1" si="21"/>
        <v>0</v>
      </c>
      <c r="U380">
        <f t="shared" ca="1" si="20"/>
        <v>1</v>
      </c>
    </row>
    <row r="381" spans="1:21" x14ac:dyDescent="0.35">
      <c r="B381" t="s">
        <v>102</v>
      </c>
      <c r="D381" s="34" t="s">
        <v>480</v>
      </c>
      <c r="E381" s="179">
        <v>45957</v>
      </c>
      <c r="G381" t="s">
        <v>715</v>
      </c>
      <c r="I381" s="179">
        <v>45957</v>
      </c>
      <c r="K381" t="s">
        <v>235</v>
      </c>
      <c r="L381" t="s">
        <v>164</v>
      </c>
      <c r="M381" t="s">
        <v>1070</v>
      </c>
      <c r="N381" t="s">
        <v>237</v>
      </c>
      <c r="P381" s="193" t="str">
        <f>IF(OR(AND(A381&lt;&gt;"",COUNTIF(Bugs!B:B,A381)&gt;0),AND(B381&lt;&gt;"",COUNTIF(Bugs!A:A,B381)&gt;0)),"Y","")</f>
        <v>Y</v>
      </c>
      <c r="Q381" s="193" t="str">
        <f>IF(OR(
    AND(COUNTIF(Bugs!A:A,B381)&gt;0,ISNUMBER(SEARCH("x",INDEX(Bugs!C:C,MATCH(B381,Bugs!A:A,0))))),
    AND(COUNTIF(Bugs!B:B,B381)&gt;0,ISNUMBER(SEARCH("x",INDEX(Bugs!C:C,MATCH(B381,Bugs!B:B,0))))),
    AND(COUNTIF(Bugs!A:A,B381)&gt;0,ISNUMBER(SEARCH("x",INDEX(Bugs!D:D,MATCH(B381,Bugs!A:A,0))))),
    AND(COUNTIF(Bugs!B:B,B381)&gt;0,ISNUMBER(SEARCH("x",INDEX(Bugs!D:D,MATCH(B381,Bugs!B:B,0)))))
),"Y","")</f>
        <v>Y</v>
      </c>
      <c r="R381">
        <f ca="1">IF(OR(ISNUMBER(MATCH(L381,MasterData!$D$3:$D$18,0)),ISNUMBER(MATCH(L381,MasterData!$C$3:$C$18,0))),
    DATEDIF(E381,I381,"d"),
    DATEDIF(E381,TODAY(),"d"))</f>
        <v>50</v>
      </c>
      <c r="S381">
        <f t="shared" ca="1" si="18"/>
        <v>0</v>
      </c>
      <c r="T381">
        <f t="shared" ca="1" si="21"/>
        <v>0</v>
      </c>
      <c r="U381">
        <f t="shared" ca="1" si="20"/>
        <v>1</v>
      </c>
    </row>
    <row r="382" spans="1:21" x14ac:dyDescent="0.35">
      <c r="B382" t="s">
        <v>1071</v>
      </c>
      <c r="D382" s="34" t="s">
        <v>480</v>
      </c>
      <c r="E382" s="179">
        <v>45957</v>
      </c>
      <c r="G382" t="s">
        <v>715</v>
      </c>
      <c r="I382" s="179">
        <v>45960</v>
      </c>
      <c r="K382" t="s">
        <v>235</v>
      </c>
      <c r="L382" t="s">
        <v>171</v>
      </c>
      <c r="M382" t="s">
        <v>1072</v>
      </c>
      <c r="N382" t="s">
        <v>237</v>
      </c>
      <c r="P382" s="193" t="str">
        <f>IF(OR(AND(A382&lt;&gt;"",COUNTIF(Bugs!B:B,A382)&gt;0),AND(B382&lt;&gt;"",COUNTIF(Bugs!A:A,B382)&gt;0)),"Y","")</f>
        <v/>
      </c>
      <c r="Q382" s="193" t="str">
        <f>IF(OR(
    AND(COUNTIF(Bugs!A:A,B382)&gt;0,ISNUMBER(SEARCH("x",INDEX(Bugs!C:C,MATCH(B382,Bugs!A:A,0))))),
    AND(COUNTIF(Bugs!B:B,B382)&gt;0,ISNUMBER(SEARCH("x",INDEX(Bugs!C:C,MATCH(B382,Bugs!B:B,0))))),
    AND(COUNTIF(Bugs!A:A,B382)&gt;0,ISNUMBER(SEARCH("x",INDEX(Bugs!D:D,MATCH(B382,Bugs!A:A,0))))),
    AND(COUNTIF(Bugs!B:B,B382)&gt;0,ISNUMBER(SEARCH("x",INDEX(Bugs!D:D,MATCH(B382,Bugs!B:B,0)))))
),"Y","")</f>
        <v/>
      </c>
      <c r="R382">
        <f ca="1">IF(OR(ISNUMBER(MATCH(L382,MasterData!$D$3:$D$18,0)),ISNUMBER(MATCH(L382,MasterData!$C$3:$C$18,0))),
    DATEDIF(E382,I382,"d"),
    DATEDIF(E382,TODAY(),"d"))</f>
        <v>3</v>
      </c>
      <c r="S382">
        <f t="shared" ca="1" si="18"/>
        <v>1</v>
      </c>
      <c r="T382">
        <f t="shared" ca="1" si="21"/>
        <v>0</v>
      </c>
      <c r="U382">
        <f t="shared" ca="1" si="20"/>
        <v>0</v>
      </c>
    </row>
    <row r="383" spans="1:21" x14ac:dyDescent="0.35">
      <c r="B383" t="s">
        <v>1073</v>
      </c>
      <c r="D383" s="34" t="s">
        <v>480</v>
      </c>
      <c r="E383" s="179">
        <v>45957</v>
      </c>
      <c r="G383" t="s">
        <v>715</v>
      </c>
      <c r="I383" s="179">
        <v>45960</v>
      </c>
      <c r="K383" t="s">
        <v>235</v>
      </c>
      <c r="L383" t="s">
        <v>171</v>
      </c>
      <c r="M383" t="s">
        <v>1074</v>
      </c>
      <c r="N383" t="s">
        <v>237</v>
      </c>
      <c r="P383" s="193" t="str">
        <f>IF(OR(AND(A383&lt;&gt;"",COUNTIF(Bugs!B:B,A383)&gt;0),AND(B383&lt;&gt;"",COUNTIF(Bugs!A:A,B383)&gt;0)),"Y","")</f>
        <v/>
      </c>
      <c r="Q383" s="193" t="str">
        <f>IF(OR(
    AND(COUNTIF(Bugs!A:A,B383)&gt;0,ISNUMBER(SEARCH("x",INDEX(Bugs!C:C,MATCH(B383,Bugs!A:A,0))))),
    AND(COUNTIF(Bugs!B:B,B383)&gt;0,ISNUMBER(SEARCH("x",INDEX(Bugs!C:C,MATCH(B383,Bugs!B:B,0))))),
    AND(COUNTIF(Bugs!A:A,B383)&gt;0,ISNUMBER(SEARCH("x",INDEX(Bugs!D:D,MATCH(B383,Bugs!A:A,0))))),
    AND(COUNTIF(Bugs!B:B,B383)&gt;0,ISNUMBER(SEARCH("x",INDEX(Bugs!D:D,MATCH(B383,Bugs!B:B,0)))))
),"Y","")</f>
        <v/>
      </c>
      <c r="R383">
        <f ca="1">IF(OR(ISNUMBER(MATCH(L383,MasterData!$D$3:$D$18,0)),ISNUMBER(MATCH(L383,MasterData!$C$3:$C$18,0))),
    DATEDIF(E383,I383,"d"),
    DATEDIF(E383,TODAY(),"d"))</f>
        <v>3</v>
      </c>
      <c r="S383">
        <f t="shared" ca="1" si="18"/>
        <v>1</v>
      </c>
      <c r="T383">
        <f t="shared" ca="1" si="21"/>
        <v>0</v>
      </c>
      <c r="U383">
        <f t="shared" ca="1" si="20"/>
        <v>0</v>
      </c>
    </row>
    <row r="384" spans="1:21" x14ac:dyDescent="0.35">
      <c r="B384" t="s">
        <v>1075</v>
      </c>
      <c r="D384" s="34" t="s">
        <v>480</v>
      </c>
      <c r="E384" s="179">
        <v>45958</v>
      </c>
      <c r="G384" t="s">
        <v>718</v>
      </c>
      <c r="I384" s="179">
        <v>45961</v>
      </c>
      <c r="K384" t="s">
        <v>241</v>
      </c>
      <c r="L384" t="s">
        <v>171</v>
      </c>
      <c r="M384" t="s">
        <v>1076</v>
      </c>
      <c r="N384" t="s">
        <v>237</v>
      </c>
      <c r="P384" s="193" t="str">
        <f>IF(OR(AND(A384&lt;&gt;"",COUNTIF(Bugs!B:B,A384)&gt;0),AND(B384&lt;&gt;"",COUNTIF(Bugs!A:A,B384)&gt;0)),"Y","")</f>
        <v/>
      </c>
      <c r="Q384" s="193" t="str">
        <f>IF(OR(
    AND(COUNTIF(Bugs!A:A,B384)&gt;0,ISNUMBER(SEARCH("x",INDEX(Bugs!C:C,MATCH(B384,Bugs!A:A,0))))),
    AND(COUNTIF(Bugs!B:B,B384)&gt;0,ISNUMBER(SEARCH("x",INDEX(Bugs!C:C,MATCH(B384,Bugs!B:B,0))))),
    AND(COUNTIF(Bugs!A:A,B384)&gt;0,ISNUMBER(SEARCH("x",INDEX(Bugs!D:D,MATCH(B384,Bugs!A:A,0))))),
    AND(COUNTIF(Bugs!B:B,B384)&gt;0,ISNUMBER(SEARCH("x",INDEX(Bugs!D:D,MATCH(B384,Bugs!B:B,0)))))
),"Y","")</f>
        <v/>
      </c>
      <c r="R384">
        <f ca="1">IF(OR(ISNUMBER(MATCH(L384,MasterData!$D$3:$D$18,0)),ISNUMBER(MATCH(L384,MasterData!$C$3:$C$18,0))),
    DATEDIF(E384,I384,"d"),
    DATEDIF(E384,TODAY(),"d"))</f>
        <v>3</v>
      </c>
      <c r="S384">
        <f t="shared" ca="1" si="18"/>
        <v>1</v>
      </c>
      <c r="T384">
        <f t="shared" ca="1" si="21"/>
        <v>0</v>
      </c>
      <c r="U384">
        <f t="shared" ca="1" si="20"/>
        <v>0</v>
      </c>
    </row>
    <row r="385" spans="2:21" x14ac:dyDescent="0.35">
      <c r="B385" t="s">
        <v>1077</v>
      </c>
      <c r="D385" s="34" t="s">
        <v>746</v>
      </c>
      <c r="E385" s="179">
        <v>45958</v>
      </c>
      <c r="G385" t="s">
        <v>715</v>
      </c>
      <c r="I385" s="179">
        <v>45959</v>
      </c>
      <c r="K385" t="s">
        <v>235</v>
      </c>
      <c r="L385" t="s">
        <v>171</v>
      </c>
      <c r="M385" t="s">
        <v>1078</v>
      </c>
      <c r="N385" t="s">
        <v>237</v>
      </c>
      <c r="P385" s="193" t="str">
        <f>IF(OR(AND(A385&lt;&gt;"",COUNTIF(Bugs!B:B,A385)&gt;0),AND(B385&lt;&gt;"",COUNTIF(Bugs!A:A,B385)&gt;0)),"Y","")</f>
        <v/>
      </c>
      <c r="Q385" s="193" t="str">
        <f>IF(OR(
    AND(COUNTIF(Bugs!A:A,B385)&gt;0,ISNUMBER(SEARCH("x",INDEX(Bugs!C:C,MATCH(B385,Bugs!A:A,0))))),
    AND(COUNTIF(Bugs!B:B,B385)&gt;0,ISNUMBER(SEARCH("x",INDEX(Bugs!C:C,MATCH(B385,Bugs!B:B,0))))),
    AND(COUNTIF(Bugs!A:A,B385)&gt;0,ISNUMBER(SEARCH("x",INDEX(Bugs!D:D,MATCH(B385,Bugs!A:A,0))))),
    AND(COUNTIF(Bugs!B:B,B385)&gt;0,ISNUMBER(SEARCH("x",INDEX(Bugs!D:D,MATCH(B385,Bugs!B:B,0)))))
),"Y","")</f>
        <v/>
      </c>
      <c r="R385">
        <f ca="1">IF(OR(ISNUMBER(MATCH(L385,MasterData!$D$3:$D$18,0)),ISNUMBER(MATCH(L385,MasterData!$C$3:$C$18,0))),
    DATEDIF(E385,I385,"d"),
    DATEDIF(E385,TODAY(),"d"))</f>
        <v>1</v>
      </c>
      <c r="S385">
        <f t="shared" ca="1" si="18"/>
        <v>1</v>
      </c>
      <c r="T385">
        <f t="shared" ca="1" si="21"/>
        <v>0</v>
      </c>
      <c r="U385">
        <f t="shared" ca="1" si="20"/>
        <v>0</v>
      </c>
    </row>
    <row r="386" spans="2:21" x14ac:dyDescent="0.35">
      <c r="B386" t="s">
        <v>1079</v>
      </c>
      <c r="D386" s="34" t="s">
        <v>254</v>
      </c>
      <c r="E386" s="179">
        <v>45958</v>
      </c>
      <c r="G386" t="s">
        <v>1080</v>
      </c>
      <c r="I386" s="179">
        <v>45958</v>
      </c>
      <c r="K386" t="s">
        <v>235</v>
      </c>
      <c r="L386" t="s">
        <v>164</v>
      </c>
      <c r="M386" t="s">
        <v>1081</v>
      </c>
      <c r="N386" t="s">
        <v>237</v>
      </c>
      <c r="P386" s="193" t="str">
        <f>IF(OR(AND(A386&lt;&gt;"",COUNTIF(Bugs!B:B,A386)&gt;0),AND(B386&lt;&gt;"",COUNTIF(Bugs!A:A,B386)&gt;0)),"Y","")</f>
        <v/>
      </c>
      <c r="Q386" s="193" t="str">
        <f>IF(OR(
    AND(COUNTIF(Bugs!A:A,B386)&gt;0,ISNUMBER(SEARCH("x",INDEX(Bugs!C:C,MATCH(B386,Bugs!A:A,0))))),
    AND(COUNTIF(Bugs!B:B,B386)&gt;0,ISNUMBER(SEARCH("x",INDEX(Bugs!C:C,MATCH(B386,Bugs!B:B,0))))),
    AND(COUNTIF(Bugs!A:A,B386)&gt;0,ISNUMBER(SEARCH("x",INDEX(Bugs!D:D,MATCH(B386,Bugs!A:A,0))))),
    AND(COUNTIF(Bugs!B:B,B386)&gt;0,ISNUMBER(SEARCH("x",INDEX(Bugs!D:D,MATCH(B386,Bugs!B:B,0)))))
),"Y","")</f>
        <v/>
      </c>
      <c r="R386">
        <f ca="1">IF(OR(ISNUMBER(MATCH(L386,MasterData!$D$3:$D$18,0)),ISNUMBER(MATCH(L386,MasterData!$C$3:$C$18,0))),
    DATEDIF(E386,I386,"d"),
    DATEDIF(E386,TODAY(),"d"))</f>
        <v>49</v>
      </c>
      <c r="S386">
        <f t="shared" ca="1" si="18"/>
        <v>0</v>
      </c>
      <c r="T386">
        <f t="shared" ca="1" si="21"/>
        <v>0</v>
      </c>
      <c r="U386">
        <f t="shared" ca="1" si="20"/>
        <v>1</v>
      </c>
    </row>
    <row r="387" spans="2:21" x14ac:dyDescent="0.35">
      <c r="B387" t="s">
        <v>103</v>
      </c>
      <c r="D387" s="34">
        <v>3014</v>
      </c>
      <c r="E387" s="179">
        <v>45958</v>
      </c>
      <c r="G387" t="s">
        <v>834</v>
      </c>
      <c r="I387" s="179">
        <v>45958</v>
      </c>
      <c r="K387" t="s">
        <v>241</v>
      </c>
      <c r="L387" t="s">
        <v>164</v>
      </c>
      <c r="M387" t="s">
        <v>1082</v>
      </c>
      <c r="N387" t="s">
        <v>237</v>
      </c>
      <c r="P387" s="193" t="str">
        <f>IF(OR(AND(A387&lt;&gt;"",COUNTIF(Bugs!B:B,A387)&gt;0),AND(B387&lt;&gt;"",COUNTIF(Bugs!A:A,B387)&gt;0)),"Y","")</f>
        <v>Y</v>
      </c>
      <c r="Q387" s="193" t="str">
        <f>IF(OR(
    AND(COUNTIF(Bugs!A:A,B387)&gt;0,ISNUMBER(SEARCH("x",INDEX(Bugs!C:C,MATCH(B387,Bugs!A:A,0))))),
    AND(COUNTIF(Bugs!B:B,B387)&gt;0,ISNUMBER(SEARCH("x",INDEX(Bugs!C:C,MATCH(B387,Bugs!B:B,0))))),
    AND(COUNTIF(Bugs!A:A,B387)&gt;0,ISNUMBER(SEARCH("x",INDEX(Bugs!D:D,MATCH(B387,Bugs!A:A,0))))),
    AND(COUNTIF(Bugs!B:B,B387)&gt;0,ISNUMBER(SEARCH("x",INDEX(Bugs!D:D,MATCH(B387,Bugs!B:B,0)))))
),"Y","")</f>
        <v>Y</v>
      </c>
      <c r="R387">
        <f ca="1">IF(OR(ISNUMBER(MATCH(L387,MasterData!$D$3:$D$18,0)),ISNUMBER(MATCH(L387,MasterData!$C$3:$C$18,0))),
    DATEDIF(E387,I387,"d"),
    DATEDIF(E387,TODAY(),"d"))</f>
        <v>49</v>
      </c>
      <c r="S387">
        <f t="shared" ca="1" si="18"/>
        <v>0</v>
      </c>
      <c r="T387">
        <f t="shared" ca="1" si="21"/>
        <v>0</v>
      </c>
      <c r="U387">
        <f t="shared" ca="1" si="20"/>
        <v>1</v>
      </c>
    </row>
    <row r="388" spans="2:21" x14ac:dyDescent="0.35">
      <c r="B388" t="s">
        <v>1083</v>
      </c>
      <c r="D388" s="34" t="s">
        <v>1066</v>
      </c>
      <c r="E388" s="179">
        <v>45958</v>
      </c>
      <c r="G388" t="s">
        <v>1084</v>
      </c>
      <c r="I388" s="179">
        <v>45958</v>
      </c>
      <c r="K388" t="s">
        <v>235</v>
      </c>
      <c r="L388" t="s">
        <v>164</v>
      </c>
      <c r="M388" t="s">
        <v>1085</v>
      </c>
      <c r="N388" t="s">
        <v>237</v>
      </c>
      <c r="P388" s="193" t="str">
        <f>IF(OR(AND(A388&lt;&gt;"",COUNTIF(Bugs!B:B,A388)&gt;0),AND(B388&lt;&gt;"",COUNTIF(Bugs!A:A,B388)&gt;0)),"Y","")</f>
        <v/>
      </c>
      <c r="Q388" s="193" t="str">
        <f>IF(OR(
    AND(COUNTIF(Bugs!A:A,B388)&gt;0,ISNUMBER(SEARCH("x",INDEX(Bugs!C:C,MATCH(B388,Bugs!A:A,0))))),
    AND(COUNTIF(Bugs!B:B,B388)&gt;0,ISNUMBER(SEARCH("x",INDEX(Bugs!C:C,MATCH(B388,Bugs!B:B,0))))),
    AND(COUNTIF(Bugs!A:A,B388)&gt;0,ISNUMBER(SEARCH("x",INDEX(Bugs!D:D,MATCH(B388,Bugs!A:A,0))))),
    AND(COUNTIF(Bugs!B:B,B388)&gt;0,ISNUMBER(SEARCH("x",INDEX(Bugs!D:D,MATCH(B388,Bugs!B:B,0)))))
),"Y","")</f>
        <v/>
      </c>
      <c r="R388">
        <f ca="1">IF(OR(ISNUMBER(MATCH(L388,MasterData!$D$3:$D$18,0)),ISNUMBER(MATCH(L388,MasterData!$C$3:$C$18,0))),
    DATEDIF(E388,I388,"d"),
    DATEDIF(E388,TODAY(),"d"))</f>
        <v>49</v>
      </c>
      <c r="S388">
        <f t="shared" ca="1" si="18"/>
        <v>0</v>
      </c>
      <c r="T388">
        <f t="shared" ca="1" si="21"/>
        <v>0</v>
      </c>
      <c r="U388">
        <f t="shared" ca="1" si="20"/>
        <v>1</v>
      </c>
    </row>
    <row r="389" spans="2:21" x14ac:dyDescent="0.35">
      <c r="B389" t="s">
        <v>104</v>
      </c>
      <c r="D389" s="34" t="s">
        <v>480</v>
      </c>
      <c r="E389" s="179">
        <v>45958</v>
      </c>
      <c r="G389" t="s">
        <v>715</v>
      </c>
      <c r="I389" s="179">
        <v>45959</v>
      </c>
      <c r="K389" t="s">
        <v>235</v>
      </c>
      <c r="L389" t="s">
        <v>171</v>
      </c>
      <c r="M389" t="s">
        <v>1086</v>
      </c>
      <c r="N389" t="s">
        <v>237</v>
      </c>
      <c r="P389" s="193" t="str">
        <f>IF(OR(AND(A389&lt;&gt;"",COUNTIF(Bugs!B:B,A389)&gt;0),AND(B389&lt;&gt;"",COUNTIF(Bugs!A:A,B389)&gt;0)),"Y","")</f>
        <v>Y</v>
      </c>
      <c r="Q389" s="193" t="str">
        <f>IF(OR(
    AND(COUNTIF(Bugs!A:A,B389)&gt;0,ISNUMBER(SEARCH("x",INDEX(Bugs!C:C,MATCH(B389,Bugs!A:A,0))))),
    AND(COUNTIF(Bugs!B:B,B389)&gt;0,ISNUMBER(SEARCH("x",INDEX(Bugs!C:C,MATCH(B389,Bugs!B:B,0))))),
    AND(COUNTIF(Bugs!A:A,B389)&gt;0,ISNUMBER(SEARCH("x",INDEX(Bugs!D:D,MATCH(B389,Bugs!A:A,0))))),
    AND(COUNTIF(Bugs!B:B,B389)&gt;0,ISNUMBER(SEARCH("x",INDEX(Bugs!D:D,MATCH(B389,Bugs!B:B,0)))))
),"Y","")</f>
        <v>Y</v>
      </c>
      <c r="R389">
        <f ca="1">IF(OR(ISNUMBER(MATCH(L389,MasterData!$D$3:$D$18,0)),ISNUMBER(MATCH(L389,MasterData!$C$3:$C$18,0))),
    DATEDIF(E389,I389,"d"),
    DATEDIF(E389,TODAY(),"d"))</f>
        <v>1</v>
      </c>
      <c r="S389">
        <f t="shared" ca="1" si="18"/>
        <v>1</v>
      </c>
      <c r="T389">
        <f t="shared" ca="1" si="21"/>
        <v>0</v>
      </c>
      <c r="U389">
        <f t="shared" ca="1" si="20"/>
        <v>0</v>
      </c>
    </row>
    <row r="390" spans="2:21" x14ac:dyDescent="0.35">
      <c r="B390" t="s">
        <v>1087</v>
      </c>
      <c r="D390" s="34" t="s">
        <v>480</v>
      </c>
      <c r="E390" s="179">
        <v>45958</v>
      </c>
      <c r="G390" t="s">
        <v>715</v>
      </c>
      <c r="I390" s="179">
        <v>45960</v>
      </c>
      <c r="K390" t="s">
        <v>235</v>
      </c>
      <c r="L390" t="s">
        <v>171</v>
      </c>
      <c r="M390" t="s">
        <v>1088</v>
      </c>
      <c r="N390" t="s">
        <v>237</v>
      </c>
      <c r="P390" s="193" t="str">
        <f>IF(OR(AND(A390&lt;&gt;"",COUNTIF(Bugs!B:B,A390)&gt;0),AND(B390&lt;&gt;"",COUNTIF(Bugs!A:A,B390)&gt;0)),"Y","")</f>
        <v/>
      </c>
      <c r="Q390" s="193" t="str">
        <f>IF(OR(
    AND(COUNTIF(Bugs!A:A,B390)&gt;0,ISNUMBER(SEARCH("x",INDEX(Bugs!C:C,MATCH(B390,Bugs!A:A,0))))),
    AND(COUNTIF(Bugs!B:B,B390)&gt;0,ISNUMBER(SEARCH("x",INDEX(Bugs!C:C,MATCH(B390,Bugs!B:B,0))))),
    AND(COUNTIF(Bugs!A:A,B390)&gt;0,ISNUMBER(SEARCH("x",INDEX(Bugs!D:D,MATCH(B390,Bugs!A:A,0))))),
    AND(COUNTIF(Bugs!B:B,B390)&gt;0,ISNUMBER(SEARCH("x",INDEX(Bugs!D:D,MATCH(B390,Bugs!B:B,0)))))
),"Y","")</f>
        <v/>
      </c>
      <c r="R390">
        <f ca="1">IF(OR(ISNUMBER(MATCH(L390,MasterData!$D$3:$D$18,0)),ISNUMBER(MATCH(L390,MasterData!$C$3:$C$18,0))),
    DATEDIF(E390,I390,"d"),
    DATEDIF(E390,TODAY(),"d"))</f>
        <v>2</v>
      </c>
      <c r="S390">
        <f t="shared" ca="1" si="18"/>
        <v>1</v>
      </c>
      <c r="T390">
        <f t="shared" ca="1" si="21"/>
        <v>0</v>
      </c>
      <c r="U390">
        <f t="shared" ca="1" si="20"/>
        <v>0</v>
      </c>
    </row>
    <row r="391" spans="2:21" x14ac:dyDescent="0.35">
      <c r="B391" t="s">
        <v>1089</v>
      </c>
      <c r="D391" s="34" t="s">
        <v>1066</v>
      </c>
      <c r="E391" s="179">
        <v>45959</v>
      </c>
      <c r="G391" t="s">
        <v>1090</v>
      </c>
      <c r="I391" s="179">
        <v>45959</v>
      </c>
      <c r="K391" t="s">
        <v>347</v>
      </c>
      <c r="L391" t="s">
        <v>171</v>
      </c>
      <c r="M391" t="s">
        <v>1091</v>
      </c>
      <c r="N391" t="s">
        <v>237</v>
      </c>
      <c r="P391" s="193" t="str">
        <f>IF(OR(AND(A391&lt;&gt;"",COUNTIF(Bugs!B:B,A391)&gt;0),AND(B391&lt;&gt;"",COUNTIF(Bugs!A:A,B391)&gt;0)),"Y","")</f>
        <v/>
      </c>
      <c r="Q391" s="193" t="str">
        <f>IF(OR(
    AND(COUNTIF(Bugs!A:A,B391)&gt;0,ISNUMBER(SEARCH("x",INDEX(Bugs!C:C,MATCH(B391,Bugs!A:A,0))))),
    AND(COUNTIF(Bugs!B:B,B391)&gt;0,ISNUMBER(SEARCH("x",INDEX(Bugs!C:C,MATCH(B391,Bugs!B:B,0))))),
    AND(COUNTIF(Bugs!A:A,B391)&gt;0,ISNUMBER(SEARCH("x",INDEX(Bugs!D:D,MATCH(B391,Bugs!A:A,0))))),
    AND(COUNTIF(Bugs!B:B,B391)&gt;0,ISNUMBER(SEARCH("x",INDEX(Bugs!D:D,MATCH(B391,Bugs!B:B,0)))))
),"Y","")</f>
        <v/>
      </c>
      <c r="R391">
        <f ca="1">IF(OR(ISNUMBER(MATCH(L391,MasterData!$D$3:$D$18,0)),ISNUMBER(MATCH(L391,MasterData!$C$3:$C$18,0))),
    DATEDIF(E391,I391,"d"),
    DATEDIF(E391,TODAY(),"d"))</f>
        <v>0</v>
      </c>
      <c r="S391">
        <f t="shared" ca="1" si="18"/>
        <v>1</v>
      </c>
      <c r="T391">
        <f t="shared" ca="1" si="21"/>
        <v>0</v>
      </c>
      <c r="U391">
        <f t="shared" ca="1" si="20"/>
        <v>0</v>
      </c>
    </row>
    <row r="392" spans="2:21" x14ac:dyDescent="0.35">
      <c r="B392" t="s">
        <v>105</v>
      </c>
      <c r="D392" s="34" t="s">
        <v>480</v>
      </c>
      <c r="E392" s="179">
        <v>45959</v>
      </c>
      <c r="G392" t="s">
        <v>715</v>
      </c>
      <c r="I392" s="179">
        <v>45960</v>
      </c>
      <c r="K392" t="s">
        <v>235</v>
      </c>
      <c r="L392" t="s">
        <v>171</v>
      </c>
      <c r="M392" t="s">
        <v>1092</v>
      </c>
      <c r="N392" t="s">
        <v>237</v>
      </c>
      <c r="P392" s="193" t="str">
        <f>IF(OR(AND(A392&lt;&gt;"",COUNTIF(Bugs!B:B,A392)&gt;0),AND(B392&lt;&gt;"",COUNTIF(Bugs!A:A,B392)&gt;0)),"Y","")</f>
        <v>Y</v>
      </c>
      <c r="Q392" s="193" t="str">
        <f>IF(OR(
    AND(COUNTIF(Bugs!A:A,B392)&gt;0,ISNUMBER(SEARCH("x",INDEX(Bugs!C:C,MATCH(B392,Bugs!A:A,0))))),
    AND(COUNTIF(Bugs!B:B,B392)&gt;0,ISNUMBER(SEARCH("x",INDEX(Bugs!C:C,MATCH(B392,Bugs!B:B,0))))),
    AND(COUNTIF(Bugs!A:A,B392)&gt;0,ISNUMBER(SEARCH("x",INDEX(Bugs!D:D,MATCH(B392,Bugs!A:A,0))))),
    AND(COUNTIF(Bugs!B:B,B392)&gt;0,ISNUMBER(SEARCH("x",INDEX(Bugs!D:D,MATCH(B392,Bugs!B:B,0)))))
),"Y","")</f>
        <v>Y</v>
      </c>
      <c r="R392">
        <f ca="1">IF(OR(ISNUMBER(MATCH(L392,MasterData!$D$3:$D$18,0)),ISNUMBER(MATCH(L392,MasterData!$C$3:$C$18,0))),
    DATEDIF(E392,I392,"d"),
    DATEDIF(E392,TODAY(),"d"))</f>
        <v>1</v>
      </c>
      <c r="S392">
        <f t="shared" ref="S392:S399" ca="1" si="22">IF(AND($R392&gt;=0,$R392&lt;=7),1,0)</f>
        <v>1</v>
      </c>
      <c r="T392">
        <f t="shared" ca="1" si="21"/>
        <v>0</v>
      </c>
      <c r="U392">
        <f t="shared" ref="U392:U399" ca="1" si="23">IF($R392&gt;30,1,0)</f>
        <v>0</v>
      </c>
    </row>
    <row r="393" spans="2:21" x14ac:dyDescent="0.35">
      <c r="B393" t="s">
        <v>106</v>
      </c>
      <c r="D393" s="34" t="s">
        <v>480</v>
      </c>
      <c r="E393" s="179">
        <v>45960</v>
      </c>
      <c r="G393" t="s">
        <v>715</v>
      </c>
      <c r="I393" s="179">
        <v>45960</v>
      </c>
      <c r="K393" t="s">
        <v>235</v>
      </c>
      <c r="L393" t="s">
        <v>164</v>
      </c>
      <c r="M393" t="s">
        <v>1093</v>
      </c>
      <c r="N393" t="s">
        <v>237</v>
      </c>
      <c r="P393" s="193" t="str">
        <f>IF(OR(AND(A393&lt;&gt;"",COUNTIF(Bugs!B:B,A393)&gt;0),AND(B393&lt;&gt;"",COUNTIF(Bugs!A:A,B393)&gt;0)),"Y","")</f>
        <v>Y</v>
      </c>
      <c r="Q393" s="193" t="str">
        <f>IF(OR(
    AND(COUNTIF(Bugs!A:A,B393)&gt;0,ISNUMBER(SEARCH("x",INDEX(Bugs!C:C,MATCH(B393,Bugs!A:A,0))))),
    AND(COUNTIF(Bugs!B:B,B393)&gt;0,ISNUMBER(SEARCH("x",INDEX(Bugs!C:C,MATCH(B393,Bugs!B:B,0))))),
    AND(COUNTIF(Bugs!A:A,B393)&gt;0,ISNUMBER(SEARCH("x",INDEX(Bugs!D:D,MATCH(B393,Bugs!A:A,0))))),
    AND(COUNTIF(Bugs!B:B,B393)&gt;0,ISNUMBER(SEARCH("x",INDEX(Bugs!D:D,MATCH(B393,Bugs!B:B,0)))))
),"Y","")</f>
        <v/>
      </c>
      <c r="R393">
        <f ca="1">IF(OR(ISNUMBER(MATCH(L393,MasterData!$D$3:$D$18,0)),ISNUMBER(MATCH(L393,MasterData!$C$3:$C$18,0))),
    DATEDIF(E393,I393,"d"),
    DATEDIF(E393,TODAY(),"d"))</f>
        <v>47</v>
      </c>
      <c r="S393">
        <f t="shared" ca="1" si="22"/>
        <v>0</v>
      </c>
      <c r="T393">
        <f t="shared" ca="1" si="21"/>
        <v>0</v>
      </c>
      <c r="U393">
        <f t="shared" ca="1" si="23"/>
        <v>1</v>
      </c>
    </row>
    <row r="394" spans="2:21" x14ac:dyDescent="0.35">
      <c r="B394" t="s">
        <v>1094</v>
      </c>
      <c r="D394" s="34" t="s">
        <v>1066</v>
      </c>
      <c r="E394" s="179">
        <v>45960</v>
      </c>
      <c r="G394" t="s">
        <v>1095</v>
      </c>
      <c r="I394" s="179">
        <v>45960</v>
      </c>
      <c r="K394" t="s">
        <v>347</v>
      </c>
      <c r="L394" t="s">
        <v>164</v>
      </c>
      <c r="M394" t="s">
        <v>1096</v>
      </c>
      <c r="N394" t="s">
        <v>237</v>
      </c>
      <c r="P394" s="193" t="str">
        <f>IF(OR(AND(A394&lt;&gt;"",COUNTIF(Bugs!B:B,A394)&gt;0),AND(B394&lt;&gt;"",COUNTIF(Bugs!A:A,B394)&gt;0)),"Y","")</f>
        <v/>
      </c>
      <c r="Q394" s="193" t="str">
        <f>IF(OR(
    AND(COUNTIF(Bugs!A:A,B394)&gt;0,ISNUMBER(SEARCH("x",INDEX(Bugs!C:C,MATCH(B394,Bugs!A:A,0))))),
    AND(COUNTIF(Bugs!B:B,B394)&gt;0,ISNUMBER(SEARCH("x",INDEX(Bugs!C:C,MATCH(B394,Bugs!B:B,0))))),
    AND(COUNTIF(Bugs!A:A,B394)&gt;0,ISNUMBER(SEARCH("x",INDEX(Bugs!D:D,MATCH(B394,Bugs!A:A,0))))),
    AND(COUNTIF(Bugs!B:B,B394)&gt;0,ISNUMBER(SEARCH("x",INDEX(Bugs!D:D,MATCH(B394,Bugs!B:B,0)))))
),"Y","")</f>
        <v/>
      </c>
      <c r="R394">
        <f ca="1">IF(OR(ISNUMBER(MATCH(L394,MasterData!$D$3:$D$18,0)),ISNUMBER(MATCH(L394,MasterData!$C$3:$C$18,0))),
    DATEDIF(E394,I394,"d"),
    DATEDIF(E394,TODAY(),"d"))</f>
        <v>47</v>
      </c>
      <c r="S394">
        <f t="shared" ca="1" si="22"/>
        <v>0</v>
      </c>
      <c r="T394">
        <f t="shared" ca="1" si="21"/>
        <v>0</v>
      </c>
      <c r="U394">
        <f t="shared" ca="1" si="23"/>
        <v>1</v>
      </c>
    </row>
    <row r="395" spans="2:21" x14ac:dyDescent="0.35">
      <c r="B395" t="s">
        <v>107</v>
      </c>
      <c r="D395" s="34" t="s">
        <v>254</v>
      </c>
      <c r="E395" s="179">
        <v>45961</v>
      </c>
      <c r="G395" t="s">
        <v>853</v>
      </c>
      <c r="I395" s="179">
        <v>45961</v>
      </c>
      <c r="K395" t="s">
        <v>241</v>
      </c>
      <c r="L395" t="s">
        <v>164</v>
      </c>
      <c r="M395" t="s">
        <v>1097</v>
      </c>
      <c r="N395" t="s">
        <v>237</v>
      </c>
      <c r="P395" s="193" t="str">
        <f>IF(OR(AND(A395&lt;&gt;"",COUNTIF(Bugs!B:B,A395)&gt;0),AND(B395&lt;&gt;"",COUNTIF(Bugs!A:A,B395)&gt;0)),"Y","")</f>
        <v>Y</v>
      </c>
      <c r="Q395" s="193" t="str">
        <f>IF(OR(
    AND(COUNTIF(Bugs!A:A,B395)&gt;0,ISNUMBER(SEARCH("x",INDEX(Bugs!C:C,MATCH(B395,Bugs!A:A,0))))),
    AND(COUNTIF(Bugs!B:B,B395)&gt;0,ISNUMBER(SEARCH("x",INDEX(Bugs!C:C,MATCH(B395,Bugs!B:B,0))))),
    AND(COUNTIF(Bugs!A:A,B395)&gt;0,ISNUMBER(SEARCH("x",INDEX(Bugs!D:D,MATCH(B395,Bugs!A:A,0))))),
    AND(COUNTIF(Bugs!B:B,B395)&gt;0,ISNUMBER(SEARCH("x",INDEX(Bugs!D:D,MATCH(B395,Bugs!B:B,0)))))
),"Y","")</f>
        <v>Y</v>
      </c>
      <c r="R395">
        <f ca="1">IF(OR(ISNUMBER(MATCH(L395,MasterData!$D$3:$D$18,0)),ISNUMBER(MATCH(L395,MasterData!$C$3:$C$18,0))),
    DATEDIF(E395,I395,"d"),
    DATEDIF(E395,TODAY(),"d"))</f>
        <v>46</v>
      </c>
      <c r="S395">
        <f t="shared" ca="1" si="22"/>
        <v>0</v>
      </c>
      <c r="T395">
        <f t="shared" ca="1" si="21"/>
        <v>0</v>
      </c>
      <c r="U395">
        <f t="shared" ca="1" si="23"/>
        <v>1</v>
      </c>
    </row>
    <row r="396" spans="2:21" x14ac:dyDescent="0.35">
      <c r="B396" t="s">
        <v>1098</v>
      </c>
      <c r="D396" s="34" t="s">
        <v>254</v>
      </c>
      <c r="E396" s="179">
        <v>45961</v>
      </c>
      <c r="G396" t="s">
        <v>853</v>
      </c>
      <c r="I396" s="179">
        <v>45961</v>
      </c>
      <c r="K396" t="s">
        <v>241</v>
      </c>
      <c r="L396" t="s">
        <v>164</v>
      </c>
      <c r="M396" t="s">
        <v>1099</v>
      </c>
      <c r="N396" t="s">
        <v>237</v>
      </c>
      <c r="P396" s="193" t="str">
        <f>IF(OR(AND(A396&lt;&gt;"",COUNTIF(Bugs!B:B,A396)&gt;0),AND(B396&lt;&gt;"",COUNTIF(Bugs!A:A,B396)&gt;0)),"Y","")</f>
        <v/>
      </c>
      <c r="Q396" s="193" t="str">
        <f>IF(OR(
    AND(COUNTIF(Bugs!A:A,B396)&gt;0,ISNUMBER(SEARCH("x",INDEX(Bugs!C:C,MATCH(B396,Bugs!A:A,0))))),
    AND(COUNTIF(Bugs!B:B,B396)&gt;0,ISNUMBER(SEARCH("x",INDEX(Bugs!C:C,MATCH(B396,Bugs!B:B,0))))),
    AND(COUNTIF(Bugs!A:A,B396)&gt;0,ISNUMBER(SEARCH("x",INDEX(Bugs!D:D,MATCH(B396,Bugs!A:A,0))))),
    AND(COUNTIF(Bugs!B:B,B396)&gt;0,ISNUMBER(SEARCH("x",INDEX(Bugs!D:D,MATCH(B396,Bugs!B:B,0)))))
),"Y","")</f>
        <v/>
      </c>
      <c r="R396">
        <f ca="1">IF(OR(ISNUMBER(MATCH(L396,MasterData!$D$3:$D$18,0)),ISNUMBER(MATCH(L396,MasterData!$C$3:$C$18,0))),
    DATEDIF(E396,I396,"d"),
    DATEDIF(E396,TODAY(),"d"))</f>
        <v>46</v>
      </c>
      <c r="S396">
        <f t="shared" ca="1" si="22"/>
        <v>0</v>
      </c>
      <c r="T396">
        <f t="shared" ca="1" si="21"/>
        <v>0</v>
      </c>
      <c r="U396">
        <f t="shared" ca="1" si="23"/>
        <v>1</v>
      </c>
    </row>
    <row r="397" spans="2:21" x14ac:dyDescent="0.35">
      <c r="B397" t="s">
        <v>108</v>
      </c>
      <c r="D397" s="34" t="s">
        <v>480</v>
      </c>
      <c r="E397" s="179">
        <v>45961</v>
      </c>
      <c r="G397" t="s">
        <v>715</v>
      </c>
      <c r="I397" s="179">
        <v>45961</v>
      </c>
      <c r="K397" t="s">
        <v>241</v>
      </c>
      <c r="L397" t="s">
        <v>164</v>
      </c>
      <c r="M397" t="s">
        <v>1100</v>
      </c>
      <c r="N397" t="s">
        <v>237</v>
      </c>
      <c r="P397" s="193" t="str">
        <f>IF(OR(AND(A397&lt;&gt;"",COUNTIF(Bugs!B:B,A397)&gt;0),AND(B397&lt;&gt;"",COUNTIF(Bugs!A:A,B397)&gt;0)),"Y","")</f>
        <v>Y</v>
      </c>
      <c r="Q397" s="193" t="str">
        <f>IF(OR(
    AND(COUNTIF(Bugs!A:A,B397)&gt;0,ISNUMBER(SEARCH("x",INDEX(Bugs!C:C,MATCH(B397,Bugs!A:A,0))))),
    AND(COUNTIF(Bugs!B:B,B397)&gt;0,ISNUMBER(SEARCH("x",INDEX(Bugs!C:C,MATCH(B397,Bugs!B:B,0))))),
    AND(COUNTIF(Bugs!A:A,B397)&gt;0,ISNUMBER(SEARCH("x",INDEX(Bugs!D:D,MATCH(B397,Bugs!A:A,0))))),
    AND(COUNTIF(Bugs!B:B,B397)&gt;0,ISNUMBER(SEARCH("x",INDEX(Bugs!D:D,MATCH(B397,Bugs!B:B,0)))))
),"Y","")</f>
        <v>Y</v>
      </c>
      <c r="R397">
        <f ca="1">IF(OR(ISNUMBER(MATCH(L397,MasterData!$D$3:$D$18,0)),ISNUMBER(MATCH(L397,MasterData!$C$3:$C$18,0))),
    DATEDIF(E397,I397,"d"),
    DATEDIF(E397,TODAY(),"d"))</f>
        <v>46</v>
      </c>
      <c r="S397">
        <f t="shared" ca="1" si="22"/>
        <v>0</v>
      </c>
      <c r="T397">
        <f t="shared" ca="1" si="21"/>
        <v>0</v>
      </c>
      <c r="U397">
        <f t="shared" ca="1" si="23"/>
        <v>1</v>
      </c>
    </row>
    <row r="398" spans="2:21" x14ac:dyDescent="0.35">
      <c r="B398" t="s">
        <v>1101</v>
      </c>
      <c r="D398" s="34" t="s">
        <v>1052</v>
      </c>
      <c r="E398" s="179">
        <v>45961</v>
      </c>
      <c r="G398" t="s">
        <v>1053</v>
      </c>
      <c r="I398" s="179">
        <v>45961</v>
      </c>
      <c r="K398" t="s">
        <v>241</v>
      </c>
      <c r="L398" t="s">
        <v>164</v>
      </c>
      <c r="M398" t="s">
        <v>1102</v>
      </c>
      <c r="N398" t="s">
        <v>237</v>
      </c>
      <c r="P398" s="193" t="str">
        <f>IF(OR(AND(A398&lt;&gt;"",COUNTIF(Bugs!B:B,A398)&gt;0),AND(B398&lt;&gt;"",COUNTIF(Bugs!A:A,B398)&gt;0)),"Y","")</f>
        <v/>
      </c>
      <c r="Q398" s="193" t="str">
        <f>IF(OR(
    AND(COUNTIF(Bugs!A:A,B398)&gt;0,ISNUMBER(SEARCH("x",INDEX(Bugs!C:C,MATCH(B398,Bugs!A:A,0))))),
    AND(COUNTIF(Bugs!B:B,B398)&gt;0,ISNUMBER(SEARCH("x",INDEX(Bugs!C:C,MATCH(B398,Bugs!B:B,0))))),
    AND(COUNTIF(Bugs!A:A,B398)&gt;0,ISNUMBER(SEARCH("x",INDEX(Bugs!D:D,MATCH(B398,Bugs!A:A,0))))),
    AND(COUNTIF(Bugs!B:B,B398)&gt;0,ISNUMBER(SEARCH("x",INDEX(Bugs!D:D,MATCH(B398,Bugs!B:B,0)))))
),"Y","")</f>
        <v/>
      </c>
      <c r="R398">
        <f ca="1">IF(OR(ISNUMBER(MATCH(L398,MasterData!$D$3:$D$18,0)),ISNUMBER(MATCH(L398,MasterData!$C$3:$C$18,0))),
    DATEDIF(E398,I398,"d"),
    DATEDIF(E398,TODAY(),"d"))</f>
        <v>46</v>
      </c>
      <c r="S398">
        <f t="shared" ca="1" si="22"/>
        <v>0</v>
      </c>
      <c r="T398">
        <f t="shared" ca="1" si="21"/>
        <v>0</v>
      </c>
      <c r="U398">
        <f t="shared" ca="1" si="23"/>
        <v>1</v>
      </c>
    </row>
    <row r="399" spans="2:21" x14ac:dyDescent="0.35">
      <c r="B399" t="s">
        <v>109</v>
      </c>
      <c r="D399" s="34" t="s">
        <v>746</v>
      </c>
      <c r="E399" s="179">
        <v>45963</v>
      </c>
      <c r="G399" t="s">
        <v>715</v>
      </c>
      <c r="I399" s="179">
        <v>45963</v>
      </c>
      <c r="K399" t="s">
        <v>235</v>
      </c>
      <c r="L399" t="s">
        <v>164</v>
      </c>
      <c r="M399" t="s">
        <v>1103</v>
      </c>
      <c r="N399" t="s">
        <v>237</v>
      </c>
      <c r="P399" s="193" t="str">
        <f>IF(OR(AND(A399&lt;&gt;"",COUNTIF(Bugs!B:B,A399)&gt;0),AND(B399&lt;&gt;"",COUNTIF(Bugs!A:A,B399)&gt;0)),"Y","")</f>
        <v>Y</v>
      </c>
      <c r="Q399" s="193" t="str">
        <f>IF(OR(
    AND(COUNTIF(Bugs!A:A,B399)&gt;0,ISNUMBER(SEARCH("x",INDEX(Bugs!C:C,MATCH(B399,Bugs!A:A,0))))),
    AND(COUNTIF(Bugs!B:B,B399)&gt;0,ISNUMBER(SEARCH("x",INDEX(Bugs!C:C,MATCH(B399,Bugs!B:B,0))))),
    AND(COUNTIF(Bugs!A:A,B399)&gt;0,ISNUMBER(SEARCH("x",INDEX(Bugs!D:D,MATCH(B399,Bugs!A:A,0))))),
    AND(COUNTIF(Bugs!B:B,B399)&gt;0,ISNUMBER(SEARCH("x",INDEX(Bugs!D:D,MATCH(B399,Bugs!B:B,0)))))
),"Y","")</f>
        <v>Y</v>
      </c>
      <c r="R399">
        <f ca="1">IF(OR(ISNUMBER(MATCH(L399,MasterData!$D$3:$D$18,0)),ISNUMBER(MATCH(L399,MasterData!$C$3:$C$18,0))),
    DATEDIF(E399,I399,"d"),
    DATEDIF(E399,TODAY(),"d"))</f>
        <v>44</v>
      </c>
      <c r="S399">
        <f t="shared" ca="1" si="22"/>
        <v>0</v>
      </c>
      <c r="T399">
        <f t="shared" ca="1" si="21"/>
        <v>0</v>
      </c>
      <c r="U399">
        <f t="shared" ca="1" si="23"/>
        <v>1</v>
      </c>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843A61FE-9B57-4FCD-AAF3-693A17E4FE5E}"/>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62190DDA-054B-4EA2-84B2-CC51E1B2AD1B}"/>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FF568D76-414B-46C0-9B70-A91E03616FB1}"/>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2FD5051A-20C3-4308-B12E-6B0F8F98D015}"/>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1804B0B6-7750-464C-BE9B-046B1AF6934A}"/>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EEB776D-A287-43E7-8D0E-FB9AA9C86FD0}"/>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E3967B9-48E8-49AB-B994-CA737AB864D4}"/>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053D172-935B-4A6E-BCDC-A7A16E4C342B}"/>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D0CD75C-F659-40FF-AA6D-F56E4A26F807}"/>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D660A2D-4BEB-4853-B04F-CFE63B347EA2}"/>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B0316CF-70E6-4150-BA5F-6E092E31C40A}"/>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59BC6FF-4FB9-41CA-862D-99B3817A7F86}"/>
    <hyperlink ref="B241" r:id="rId13" display="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BFCBEEB7-5268-4F90-A2C7-B9B9C6314F8E}"/>
    <hyperlink ref="B244" r:id="rId14" display="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352839FC-3D78-45BF-8401-77B1045FC96B}"/>
    <hyperlink ref="B245" r:id="rId15" display="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333094B4-1487-4B85-9306-51DC3EBDCD6C}"/>
    <hyperlink ref="B246" r:id="rId16" display="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xr:uid="{141B5052-0022-4EC6-87C5-62968DA8AA5A}"/>
    <hyperlink ref="B247" r:id="rId17" display="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D4FED558-23BB-4E1C-B6D1-0751907CB49B}"/>
    <hyperlink ref="B248" r:id="rId18" display="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DA3B9340-FD64-4911-8FDE-21EEA121C278}"/>
    <hyperlink ref="B242" r:id="rId19" display="https://myit.siemens.com/now/nav/ui/classic/params/target/incident.do%3Fsys_id%3Dc5156d00c3eea650fab2bc65e0013162%26sysparm_stack%3D%26sysparm_view%3D" xr:uid="{9B3CBA61-E9F0-4DB1-ABC5-A1A4D5D6CDA4}"/>
    <hyperlink ref="B249" r:id="rId20" display="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141BACE4-96B5-4FA6-8287-56D45A0854E8}"/>
    <hyperlink ref="B250" r:id="rId21" display="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8378014E-AFEC-44BB-B52F-519992684B8E}"/>
    <hyperlink ref="B251" r:id="rId22" display="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4FEC1109-49DE-4BB7-B9D3-07EF2A168896}"/>
    <hyperlink ref="B253" r:id="rId23" display="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882A479D-96A9-4AEC-872A-229F60FD9981}"/>
    <hyperlink ref="B254" r:id="rId24" display="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7D6709F7-719D-40E9-AC1D-F5BC1C5B7873}"/>
    <hyperlink ref="B252" r:id="rId25" display="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B936998-46D4-40A6-B466-5F136634062F}"/>
    <hyperlink ref="B255" r:id="rId26" display="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2EF4FFD-8E69-4319-B795-978BDD8BE9C9}"/>
    <hyperlink ref="B256" r:id="rId27" display="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E15DC41-3640-4A5D-A005-2640A3BBB242}"/>
    <hyperlink ref="B257" r:id="rId28" display="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01D7069E-92A1-4DC1-AB66-40CE2F756C2F}"/>
    <hyperlink ref="B258" r:id="rId29" display="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FD02FCB-3F52-449A-892D-3567746D9E81}"/>
    <hyperlink ref="B259" r:id="rId30" display="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6878C8F-7770-4F88-9CFB-BCFDF333E7BC}"/>
    <hyperlink ref="B260" r:id="rId31" display="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1A105AA-E1D6-459F-AF3E-2C38F91A0A5D}"/>
    <hyperlink ref="B261" r:id="rId32" display="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AB52DAC-C160-432A-9634-AAA99CDD5753}"/>
    <hyperlink ref="B262" r:id="rId33" display="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0FB2BA3-55B7-4164-8E40-2B0EFDED162B}"/>
    <hyperlink ref="B263" r:id="rId34" display="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339756A-B169-4A87-BC2F-35BAFE4872F1}"/>
    <hyperlink ref="B264" r:id="rId35" display="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107D512-1A2A-4A7E-88C6-6EFAA6E27152}"/>
    <hyperlink ref="B265" r:id="rId36" display="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ED0073D-20CD-4E9A-82AA-C2810ECD28FB}"/>
    <hyperlink ref="B266" r:id="rId37" display="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2B8F4E8-3195-4226-80C6-A22DEFE9FBB1}"/>
    <hyperlink ref="B268" r:id="rId38" display="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CCB7CC3-3ED1-4820-A2E3-B198C01203A6}"/>
    <hyperlink ref="B269" r:id="rId39" display="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BAB9FBD-ADFB-44A3-BAE1-83D39D98CE02}"/>
    <hyperlink ref="B270" r:id="rId40" display="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BB4A4E0-E576-4D90-8873-1B581AB7F28F}"/>
    <hyperlink ref="B271" r:id="rId41" display="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D327E72-57DE-4A9E-A7E1-78A11436D0F3}"/>
    <hyperlink ref="B272" r:id="rId42" display="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863CFFB-FF73-4ED6-9E0A-4B10BC95F405}"/>
    <hyperlink ref="B273" r:id="rId43" display="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8E2B93B-1798-424A-ABCF-3F8F3301273C}"/>
    <hyperlink ref="B274" r:id="rId44" display="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45D748B-E106-4930-BEC5-4FBE8759A070}"/>
    <hyperlink ref="B275" r:id="rId45" display="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FFB2C1A-A209-42BE-887E-6B8CF04A0976}"/>
    <hyperlink ref="B276" r:id="rId46" display="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A0CAD84-2C00-4942-99B4-2484E2811A64}"/>
    <hyperlink ref="B278" r:id="rId47" display="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E905B8E-B202-4CAA-9AAE-EEEA177D6A63}"/>
    <hyperlink ref="B279" r:id="rId48" display="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DCE812E-33CF-4A33-8117-E1BB33072F83}"/>
    <hyperlink ref="B280" r:id="rId49" display="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557FAC5-5E3F-48CB-AB52-C8D0F823E1C6}"/>
    <hyperlink ref="B282" r:id="rId50" display="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FFD6005-B616-418A-96C4-57AB6FD73DF9}"/>
    <hyperlink ref="B283" r:id="rId51" display="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FAA6D9B-727A-46EC-A690-0241AA4C090B}"/>
    <hyperlink ref="B285" r:id="rId52" display="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9662552-3C7A-4915-BE2A-4BB91FE9F4C3}"/>
    <hyperlink ref="B286" r:id="rId53" display="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4E5CAD5-432A-4BCE-9014-F1B1CD60E240}"/>
    <hyperlink ref="B287" r:id="rId54" display="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E3A1334-EB0F-4587-AA21-380BB6AE9AE9}"/>
    <hyperlink ref="B288" r:id="rId55" display="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7C4658C-646A-4255-B9E7-A242E9265E13}"/>
    <hyperlink ref="B289" r:id="rId56" display="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5CEDC6C-EED7-4EBF-9151-407800A031EF}"/>
    <hyperlink ref="B290" r:id="rId57" display="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876496E-41AB-4407-9F6F-8BFBA5977FDD}"/>
    <hyperlink ref="B291" r:id="rId58" display="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B53254E-E4BD-4D84-892B-7B8726FB845C}"/>
    <hyperlink ref="B292" r:id="rId59" display="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E72A076-1AB5-4F7F-A5A9-DDAA70CC52B2}"/>
    <hyperlink ref="B293" r:id="rId60" display="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0AE38EC-C84E-453B-AF42-B02B80F34651}"/>
    <hyperlink ref="B294" r:id="rId61" display="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82BC169-E026-4B2F-8863-FEFEF3487CAD}"/>
    <hyperlink ref="B295" r:id="rId62" display="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B554A8B-4D86-4AB0-963E-DC15C4C6792A}"/>
    <hyperlink ref="B297" r:id="rId63" display="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4E68CB8-CD3D-46E3-BD2E-461C90BF5BE8}"/>
    <hyperlink ref="B298" r:id="rId64" display="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FA01E886-068F-4ABD-9DBE-1878E7A9B55E}"/>
    <hyperlink ref="B299" r:id="rId65" display="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81CF9CD-D702-410A-89D4-8FC9D90D4E18}"/>
    <hyperlink ref="B301" r:id="rId66" display="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8F42524D-F943-44D5-A1D8-2E2A0EBBDDBE}"/>
    <hyperlink ref="B302" r:id="rId67" display="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05505D65-4350-4C08-BE76-C3C6B1CD38F2}"/>
    <hyperlink ref="B303" r:id="rId68" display="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3AE49298-9FEC-4C82-A6B1-1AB1C315087D}"/>
    <hyperlink ref="B304" r:id="rId69" display="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4D2259C-BFDE-48A4-BFB5-69ADEA8666AD}"/>
    <hyperlink ref="B305" r:id="rId70" display="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62E1790-9419-4565-B09A-2751BB2FBC89}"/>
    <hyperlink ref="B306" r:id="rId71" display="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CA92A5A-3A78-4A6B-A55F-8ABFA540E61A}"/>
    <hyperlink ref="B307" r:id="rId72" display="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5E7D1D7-1D9E-4222-B6B1-40B3B415F4BC}"/>
    <hyperlink ref="B308" r:id="rId73" display="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C3A5C64-0CA3-40C5-B02E-EF0540ED39B0}"/>
    <hyperlink ref="B309" r:id="rId74" display="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B844BC-8B94-469D-A47A-DBA4780DD12A}"/>
    <hyperlink ref="B310" r:id="rId75" display="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B1DD7D7-1D8F-4BA9-9B2E-7D316EB58BF3}"/>
    <hyperlink ref="B311" r:id="rId76" display="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572CDDD-7CE9-4A47-ADCF-67F245D38D09}"/>
    <hyperlink ref="B312" r:id="rId77" display="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9FFB2FE-237E-4EF6-81A1-FD3AA2681A6E}"/>
    <hyperlink ref="B313" r:id="rId78" display="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9D97FB1-381A-4A87-9CDE-79F05F259DA3}"/>
    <hyperlink ref="B314" r:id="rId79" display="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456B723-54FF-485C-9E0B-E612AA28FC56}"/>
    <hyperlink ref="B315" r:id="rId80" display="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A6D73ED6-3899-4BCC-A9BC-510F4AC2CBC1}"/>
    <hyperlink ref="B243" r:id="rId81" display="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02793585-583A-4B7C-9A9C-E37B7BB4DD7A}"/>
    <hyperlink ref="B267" r:id="rId82" display="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C412DEB-D5DF-4F12-8FEA-32B62CA284B8}"/>
    <hyperlink ref="B277" r:id="rId83" display="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A3DCF12-A9F0-48DB-A579-46C0B1E4A1A7}"/>
    <hyperlink ref="B281" r:id="rId84" display="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FF41EAA-B832-407B-9B7A-725B71DB6FE1}"/>
    <hyperlink ref="B284" r:id="rId85" display="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50BB729-F260-410B-B9E9-EAE6124F0D60}"/>
    <hyperlink ref="B300" r:id="rId86" display="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D1C07F62-1814-4120-B781-890AE66D404B}"/>
    <hyperlink ref="B316" r:id="rId87" display="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D3FC6072-9165-4B89-9C21-60805624DE5E}"/>
    <hyperlink ref="B317" r:id="rId88" display="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5FCC9FA-4F86-4161-8995-A9007FD760B6}"/>
    <hyperlink ref="B318" r:id="rId89" display="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6A7121F-8162-4846-9F5B-87E4A0D450AA}"/>
    <hyperlink ref="B319" r:id="rId90" display="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CA5D5F9-4F11-41D2-9016-896A9B111BF5}"/>
    <hyperlink ref="B320" r:id="rId91" display="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A483B78-CAF8-43E5-8886-FC1680003743}"/>
    <hyperlink ref="B321" r:id="rId92" display="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73F309B-612A-4E5D-B90F-B27A08CA2E39}"/>
    <hyperlink ref="B322" r:id="rId93" display="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64835F0-7D12-4DA0-9AE3-F980DF26EFFA}"/>
    <hyperlink ref="B323" r:id="rId94" display="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328EA0C-88E3-4EFB-A571-7A1B0394F810}"/>
    <hyperlink ref="B324" r:id="rId95" display="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1EC3FDD-BDBF-414A-BC5D-A3788D9F3C8D}"/>
    <hyperlink ref="B325" r:id="rId96" display="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E17B07A-4C01-4CB6-A2A6-4281720F9863}"/>
    <hyperlink ref="B326" r:id="rId97" display="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6AAD1B5-CAA8-46CE-ABD3-53FAEF68CB25}"/>
    <hyperlink ref="B327" r:id="rId98" display="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8438B52-5A10-42E2-9A6A-62CF8869462C}"/>
    <hyperlink ref="B328" r:id="rId99" display="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7D94B82-4C89-48E6-A550-69BB0CF19D7A}"/>
    <hyperlink ref="B329" r:id="rId100" display="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B091889B-1224-42D3-8333-3BFD97ED9618}"/>
    <hyperlink ref="B330" r:id="rId101" display="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EE2FE83-7BB5-4A26-ABB4-E1647A79AB73}"/>
    <hyperlink ref="B331" r:id="rId102" display="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6BE5D4-A1A3-4B35-A25C-E833AD8A116D}"/>
    <hyperlink ref="B332" r:id="rId103" display="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B3B27C8-6C48-49E0-9ACD-8CE9B82C8E41}"/>
    <hyperlink ref="B333" r:id="rId104" display="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CA73F16-93A9-438F-8673-0074F61ED7C3}"/>
    <hyperlink ref="B334" r:id="rId105" display="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F45866C-F474-460E-A2C3-EF1BE6B79404}"/>
    <hyperlink ref="B335" r:id="rId106" display="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50048DE-699F-4917-AE2B-CDA5F4F14680}"/>
    <hyperlink ref="B336" r:id="rId107" display="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5FF3AED-0A1E-4250-A412-4001D48B1BA1}"/>
    <hyperlink ref="B337" r:id="rId108" display="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E6943B7-6854-4D02-9BD9-419FB3015540}"/>
    <hyperlink ref="B338" r:id="rId109" display="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AD9FC9D-4BFD-4044-8524-07AB71F9C2F9}"/>
    <hyperlink ref="B339" r:id="rId110" display="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BEEBC57-D74F-4186-8D92-1940D1E03E63}"/>
    <hyperlink ref="B340" r:id="rId111" display="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FBDBAAD-DF4E-4D8E-8943-C12D32A09834}"/>
    <hyperlink ref="B341" r:id="rId112" display="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D57CDDB-98EA-4BE2-81F7-B0BC8CA7CFBE}"/>
    <hyperlink ref="B342" r:id="rId113" display="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DD342A5-FD36-4437-BE5A-648F7E9D5FA1}"/>
    <hyperlink ref="B343" r:id="rId114" display="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E2FBD4E-96E4-470A-8087-5B7510DF3165}"/>
    <hyperlink ref="B347" r:id="rId115" display="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3953A10-0FDC-40AE-8B52-6C4551E4D5FE}"/>
    <hyperlink ref="B346" r:id="rId116" display="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28AA935-A093-424F-A650-BDD3FA987DC1}"/>
    <hyperlink ref="B345" r:id="rId117" display="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D79A8B3-D3EC-4990-A98C-73BC600CAAA8}"/>
    <hyperlink ref="B344" r:id="rId118" display="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277AAB4-BC5A-4DDA-BE86-C96D81A2606A}"/>
    <hyperlink ref="B348" r:id="rId119" display="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477483F-3443-4785-8C5E-1342A5B89ED2}"/>
    <hyperlink ref="B349" r:id="rId120" display="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FFA8021-1B5E-4252-A11C-2416DE1F3187}"/>
    <hyperlink ref="B350" r:id="rId121" display="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AA82C3C-57B2-49B4-BC71-E003F7738158}"/>
    <hyperlink ref="B351" r:id="rId122" display="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613F46C-8446-4DC3-8E9C-8FE5C0D2A6E3}"/>
    <hyperlink ref="B352" r:id="rId123" display="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9D653A2-9C53-48FF-903E-7B0D61714C58}"/>
    <hyperlink ref="B353" r:id="rId124" display="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903FAB7-519E-46AA-A109-F45E8D8CDF5A}"/>
    <hyperlink ref="B354" r:id="rId125" display="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A7DABAB-BFAD-49DB-AE2C-C61061061B34}"/>
    <hyperlink ref="B355" r:id="rId126" display="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8BAF65B-C983-42FB-A72F-146626500500}"/>
    <hyperlink ref="B356" r:id="rId127" display="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D3A75A0-631A-4EAF-8B07-78A3E52C7F76}"/>
    <hyperlink ref="B371" r:id="rId128" display="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6282453-3E7D-4BF4-AF04-B8804ED66B4D}"/>
    <hyperlink ref="B372" r:id="rId129" display="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0E362A6-C2A2-4F62-B19A-F0342F7D3D3A}"/>
    <hyperlink ref="B373" r:id="rId130" display="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FA78E8D-71F9-48A9-B4F0-673BFE38BD37}"/>
    <hyperlink ref="B374" r:id="rId131" display="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DE5F750-754F-45D9-A998-59A25CE403C1}"/>
    <hyperlink ref="B375" r:id="rId132" display="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0C3FEE9-FFA6-454A-8182-338780975215}"/>
    <hyperlink ref="B376" r:id="rId133" display="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DC3214B-AFC3-41B2-BCEE-C71392F99010}"/>
    <hyperlink ref="B377" r:id="rId134" display="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FB7CA4A-4FB8-4FC1-A2A8-153F2FF996E6}"/>
    <hyperlink ref="B378" r:id="rId135" display="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DE87648-4324-4C15-9303-628C4E161DDA}"/>
    <hyperlink ref="B379" r:id="rId136" display="https://myit.siemens.com/incident.do?sys_id=e94da21ec374b698aeeeba75e00131b2&amp;sysparm_record_target=incident&amp;sysparm_record_row=9&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ECF2243-F98C-4A06-A71F-C4FCEF580F39}"/>
    <hyperlink ref="B380" r:id="rId137" display="https://myit.siemens.com/incident.do?sys_id=ba5a1f16c3f036d0a33a2fd9d00131b8&amp;sysparm_record_target=incident&amp;sysparm_record_row=8&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D52F108-20D9-45F3-881E-4E9968BF74AE}"/>
    <hyperlink ref="B381" r:id="rId138" display="https://myit.siemens.com/incident.do?sys_id=d305ffdeeb3836182b7cff39cad0cd6e&amp;sysparm_record_target=incident&amp;sysparm_record_row=7&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E65F880-AF9F-4FC3-B794-D12FCF48E1C7}"/>
    <hyperlink ref="B382" r:id="rId139" display="https://myit.siemens.com/incident.do?sys_id=d37c9026c3b0725032b8f7bc7a013156&amp;sysparm_record_target=incident&amp;sysparm_record_row=6&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7B9BFF3-7C1B-4609-AB83-E08133B2EE0C}"/>
    <hyperlink ref="B383" r:id="rId140" display="https://myit.siemens.com/incident.do?sys_id=c9c2e062c334725032b8f7bc7a013158&amp;sysparm_record_target=incident&amp;sysparm_record_row=5&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897C124-8D4B-4B08-9260-088D47500307}"/>
    <hyperlink ref="B384" r:id="rId141" display="https://myit.siemens.com/incident.do?sys_id=94af5fa6c378be98aeeeba75e00131cc&amp;sysparm_record_target=incident&amp;sysparm_record_row=2&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E7C1282-8AA5-4242-8EA5-8664D9D5F699}"/>
    <hyperlink ref="B385" r:id="rId142" display="https://myit.siemens.com/incident.do?sys_id=455588bac33c3ad0d812790f050131a1&amp;sysparm_record_target=incident&amp;sysparm_record_row=1&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6F018C9-99BA-4939-8BBA-A0238A5AB930}"/>
    <hyperlink ref="B386" r:id="rId143" display="https://myit.siemens.com/incident.do?sys_id=0a8788bac338b210304cf7bc7a013192&amp;sysparm_record_target=incident&amp;sysparm_record_row=2&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3816C20-9B74-4E42-BD51-7A9154CE4807}"/>
    <hyperlink ref="B387" r:id="rId144" display="https://myit.siemens.com/incident.do?sys_id=d56fbe26c3303a94e1a0432ad001316e&amp;sysparm_record_target=incident&amp;sysparm_record_row=3&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7335B48-94F3-4988-BBEA-6479642C882C}"/>
    <hyperlink ref="B388" r:id="rId145" display="https://myit.siemens.com/incident.do?sys_id=028e1876c33cf21032b8f7bc7a013135&amp;sysparm_record_target=incident&amp;sysparm_record_row=1&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C1E2F64-A45D-4451-B9E5-AAD9F680FCD5}"/>
    <hyperlink ref="B389" r:id="rId146" display="https://myit.siemens.com/incident.do?sys_id=fcbd34fec3f4fad0d812790f05013137&amp;sysparm_record_target=incident&amp;sysparm_record_row=2&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F3AE155-6738-418D-B644-48E5EA03A324}"/>
    <hyperlink ref="B390" r:id="rId147" display="https://myit.siemens.com/incident.do?sys_id=446d8db2c37cfad0d812790f05013105&amp;sysparm_record_target=incident&amp;sysparm_record_row=1&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88FECA2-9212-49DD-AAD8-2DBC567818BD}"/>
    <hyperlink ref="B391" r:id="rId148" display="https://myit.siemens.com/incident.do?sys_id=82f670cfc3f4ba10e1a0432ad0013197&amp;sysparm_record_target=incident&amp;sysparm_record_row=1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53B3678-D10D-4511-9E94-10CB4E0AC178}"/>
    <hyperlink ref="B392" r:id="rId149" display="https://myit.siemens.com/incident.do?sys_id=6a8dbc0393f47a1c82ee33fdfaba10cf&amp;sysparm_record_target=incident&amp;sysparm_record_row=13&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9ABAA8C-71A5-4350-A938-617044883304}"/>
    <hyperlink ref="B393" r:id="rId150" display="https://myit.siemens.com/incident.do?sys_id=cb57415fc3bc725032b8f7bc7a013161&amp;sysparm_record_target=incident&amp;sysparm_record_row=1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0800811-A43D-45D2-B643-6E79110634BF}"/>
    <hyperlink ref="B394" r:id="rId151" display="https://myit.siemens.com/now/nav/ui/classic/params/target/incident.do%3Fsys_id%3D1c65b095c3457290e1a0432ad00131be%26sysparm_stack%3D%26sysparm_view%3D" xr:uid="{47552951-3C4A-4922-B472-10A031778120}"/>
    <hyperlink ref="B395" r:id="rId152" display="https://myit.siemens.com/incident.do?sys_id=08025eebc3f0fa50304cf7bc7a0131ca&amp;sysparm_record_target=incident&amp;sysparm_record_row=8&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F0423D4-4BCE-43C8-8AD7-9F9EDCF86198}"/>
    <hyperlink ref="B396" r:id="rId153" display="https://myit.siemens.com/incident.do?sys_id=c1f392e7c374fa50304cf7bc7a01318c&amp;sysparm_record_target=incident&amp;sysparm_record_row=7&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2D4B2DC-6AD7-4B0A-A80B-79A3DE34774C}"/>
    <hyperlink ref="B397" r:id="rId154" display="https://myit.siemens.com/incident.do?sys_id=099e6ee7c370be50e1a0432ad00131a3&amp;sysparm_record_target=incident&amp;sysparm_record_row=6&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496C180-587D-475E-8E3E-31EF32548CA9}"/>
    <hyperlink ref="B398" r:id="rId155" display="https://myit.siemens.com/incident.do?sys_id=0a22faa7933c3e5c82ee33fdfaba1045&amp;sysparm_record_target=incident&amp;sysparm_record_row=5&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E9358D8-F74C-4F7E-B19C-95429421E74A}"/>
    <hyperlink ref="B399" r:id="rId156" display="https://myit.siemens.com/incident.do?sys_id=940c31109389361082ee33fdfaba10d1&amp;sysparm_record_target=incident&amp;sysparm_record_row=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DD0D207-E7FA-4FF4-9FE4-6CB91CD68A0B}"/>
    <hyperlink ref="B358" r:id="rId157" display="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182B11B-7A25-4B9C-94D3-AB117A56CCF1}"/>
    <hyperlink ref="B359" r:id="rId158" display="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E5ACE62-90C2-44CA-B734-8178F3B4B511}"/>
    <hyperlink ref="B361" r:id="rId159" display="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8AC45F0-3903-4858-A164-0CCA72A67F82}"/>
    <hyperlink ref="B362" r:id="rId160" display="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BD1538A-D356-47B6-8F5D-11AC9992F13C}"/>
    <hyperlink ref="B363" r:id="rId161" display="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AA22FEC-A991-483B-AE4D-EA08E1E5EEEC}"/>
    <hyperlink ref="B364" r:id="rId162" display="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6A1CB61-5E06-4E74-9D0F-860233EB41C1}"/>
    <hyperlink ref="B365" r:id="rId163" display="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49715BC-7871-464B-BE8A-556269427748}"/>
    <hyperlink ref="B366" r:id="rId164" display="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3389D25-7646-422C-9C53-7DDB18B86CD0}"/>
    <hyperlink ref="B367" r:id="rId165" display="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7227863-0FC7-4DE0-B84D-BA12E4E6AE4E}"/>
    <hyperlink ref="B368" r:id="rId166" display="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09A74139-63C8-41DC-A7EB-7CF09C9BB866}"/>
    <hyperlink ref="B369" r:id="rId167" display="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C942B2A3-7739-4ED4-AE1E-36CE7D00F7DA}"/>
    <hyperlink ref="B357" r:id="rId168" display="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C4E4CCA-31D4-4632-B801-DE0ABCC7D8BB}"/>
    <hyperlink ref="B360" r:id="rId169" display="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A68D138-E042-405E-A221-40856E0CAA9E}"/>
    <hyperlink ref="B370" r:id="rId170" display="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619A94B7-C72F-430D-B6D7-915F39DBBE08}"/>
  </hyperlinks>
  <pageMargins left="0.7" right="0.7" top="0.75" bottom="0.75" header="0.3" footer="0.3"/>
  <tableParts count="1">
    <tablePart r:id="rId17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1686A-80C2-4509-9B8C-F16C54DDE7CF}">
  <dimension ref="A1:V431"/>
  <sheetViews>
    <sheetView zoomScale="55" zoomScaleNormal="55" workbookViewId="0">
      <selection activeCell="R41" sqref="R41"/>
    </sheetView>
  </sheetViews>
  <sheetFormatPr defaultRowHeight="14.5" x14ac:dyDescent="0.35"/>
  <cols>
    <col min="1" max="1" width="13.54296875" bestFit="1" customWidth="1"/>
    <col min="2" max="2" width="19.81640625" customWidth="1"/>
    <col min="3" max="3" width="13.81640625" customWidth="1"/>
    <col min="4" max="4" width="16.453125" customWidth="1"/>
    <col min="5" max="5" width="18.7265625" style="208" customWidth="1"/>
    <col min="6" max="6" width="12.453125" customWidth="1"/>
    <col min="7" max="7" width="60.7265625" customWidth="1"/>
    <col min="8" max="8" width="31" customWidth="1"/>
    <col min="9" max="9" width="19.54296875" customWidth="1"/>
    <col min="10" max="10" width="30.81640625" customWidth="1"/>
    <col min="11" max="11" width="12.453125" customWidth="1"/>
    <col min="12" max="12" width="17.453125" customWidth="1"/>
    <col min="13" max="13" width="81.1796875" customWidth="1"/>
    <col min="14" max="14" width="39.1796875" customWidth="1"/>
    <col min="15" max="15" width="14.7265625" bestFit="1" customWidth="1"/>
    <col min="16" max="16" width="13.7265625" style="193" bestFit="1" customWidth="1"/>
    <col min="17" max="17" width="13.7265625" style="193" customWidth="1"/>
    <col min="18" max="18" width="15.453125" bestFit="1" customWidth="1"/>
    <col min="19" max="19" width="13.81640625" bestFit="1" customWidth="1"/>
    <col min="20" max="20" width="14.7265625" bestFit="1" customWidth="1"/>
    <col min="21" max="21" width="14.453125" bestFit="1" customWidth="1"/>
  </cols>
  <sheetData>
    <row r="1" spans="1:21" x14ac:dyDescent="0.35">
      <c r="A1" t="s">
        <v>1</v>
      </c>
      <c r="B1" t="s">
        <v>0</v>
      </c>
      <c r="C1" t="s">
        <v>214</v>
      </c>
      <c r="D1" t="s">
        <v>215</v>
      </c>
      <c r="E1" s="208" t="s">
        <v>216</v>
      </c>
      <c r="F1" t="s">
        <v>217</v>
      </c>
      <c r="G1" t="s">
        <v>218</v>
      </c>
      <c r="H1" t="s">
        <v>219</v>
      </c>
      <c r="I1" t="s">
        <v>220</v>
      </c>
      <c r="J1" t="s">
        <v>221</v>
      </c>
      <c r="K1" t="s">
        <v>161</v>
      </c>
      <c r="L1" t="s">
        <v>222</v>
      </c>
      <c r="M1" t="s">
        <v>223</v>
      </c>
      <c r="N1" t="s">
        <v>224</v>
      </c>
      <c r="O1" t="s">
        <v>225</v>
      </c>
      <c r="P1" s="193" t="s">
        <v>797</v>
      </c>
      <c r="Q1" s="193" t="s">
        <v>978</v>
      </c>
      <c r="R1" t="s">
        <v>226</v>
      </c>
      <c r="S1" t="s">
        <v>694</v>
      </c>
      <c r="T1" t="s">
        <v>695</v>
      </c>
      <c r="U1" t="s">
        <v>696</v>
      </c>
    </row>
    <row r="2" spans="1:21" x14ac:dyDescent="0.35">
      <c r="A2">
        <v>6000127070</v>
      </c>
      <c r="B2" t="s">
        <v>229</v>
      </c>
      <c r="C2" t="s">
        <v>230</v>
      </c>
      <c r="D2" s="34" t="s">
        <v>231</v>
      </c>
      <c r="E2" s="208">
        <v>45663</v>
      </c>
      <c r="F2" s="1"/>
      <c r="G2" t="s">
        <v>232</v>
      </c>
      <c r="H2" t="s">
        <v>233</v>
      </c>
      <c r="I2" s="208">
        <v>45727</v>
      </c>
      <c r="J2" t="s">
        <v>234</v>
      </c>
      <c r="K2" t="s">
        <v>235</v>
      </c>
      <c r="L2" t="s">
        <v>171</v>
      </c>
      <c r="M2" t="s">
        <v>236</v>
      </c>
      <c r="N2" t="s">
        <v>237</v>
      </c>
      <c r="O2" t="s">
        <v>230</v>
      </c>
      <c r="P2" s="193" t="str">
        <f>IF(OR(AND(A2&lt;&gt;"",COUNTIF(Bugs!B:B,A2)&gt;0),AND(B2&lt;&gt;"",COUNTIF(Bugs!A:A,B2)&gt;0)),"Y","")</f>
        <v/>
      </c>
      <c r="Q2" s="193" t="str">
        <f>IF(OR(
    AND(COUNTIF(Bugs!A:A,B2)&gt;0,ISNUMBER(SEARCH("x",INDEX(Bugs!C:C,MATCH(B2,Bugs!A:A,0))))),
    AND(COUNTIF(Bugs!B:B,B2)&gt;0,ISNUMBER(SEARCH("x",INDEX(Bugs!C:C,MATCH(B2,Bugs!B:B,0))))),
    AND(COUNTIF(Bugs!A:A,B2)&gt;0,ISNUMBER(SEARCH("x",INDEX(Bugs!D:D,MATCH(B2,Bugs!A:A,0))))),
    AND(COUNTIF(Bugs!B:B,B2)&gt;0,ISNUMBER(SEARCH("x",INDEX(Bugs!D:D,MATCH(B2,Bugs!B:B,0)))))
),"Y","")</f>
        <v/>
      </c>
      <c r="R2">
        <f ca="1">IF(OR(ISNUMBER(MATCH(L2,MasterData!$D$3:$D$18,0)),ISNUMBER(MATCH(L2,MasterData!$C$3:$C$18,0))),
    DATEDIF(E2,I2,"d"),
    DATEDIF(E2,TODAY(),"d"))</f>
        <v>64</v>
      </c>
      <c r="S2">
        <f ca="1">IF(AND($R2&gt;=0,$R2&lt;=7),1,0)</f>
        <v>0</v>
      </c>
      <c r="T2">
        <f ca="1">IF(AND($R2&gt;7,R2&lt;=30),1,0)</f>
        <v>0</v>
      </c>
      <c r="U2">
        <f ca="1">IF($R2&gt;30,1,0)</f>
        <v>1</v>
      </c>
    </row>
    <row r="3" spans="1:21" x14ac:dyDescent="0.35">
      <c r="A3">
        <v>6000127209</v>
      </c>
      <c r="B3" t="s">
        <v>238</v>
      </c>
      <c r="C3" t="s">
        <v>230</v>
      </c>
      <c r="D3" s="34" t="s">
        <v>231</v>
      </c>
      <c r="E3" s="208">
        <v>45664</v>
      </c>
      <c r="F3" s="1"/>
      <c r="G3" t="s">
        <v>239</v>
      </c>
      <c r="H3" t="s">
        <v>240</v>
      </c>
      <c r="I3" s="208">
        <v>45673</v>
      </c>
      <c r="J3" t="s">
        <v>234</v>
      </c>
      <c r="K3" t="s">
        <v>241</v>
      </c>
      <c r="L3" t="s">
        <v>171</v>
      </c>
      <c r="M3" t="s">
        <v>242</v>
      </c>
      <c r="N3" t="s">
        <v>237</v>
      </c>
      <c r="O3" t="s">
        <v>230</v>
      </c>
      <c r="P3" s="193" t="str">
        <f>IF(OR(AND(A3&lt;&gt;"",COUNTIF(Bugs!B:B,A3)&gt;0),AND(B3&lt;&gt;"",COUNTIF(Bugs!A:A,B3)&gt;0)),"Y","")</f>
        <v/>
      </c>
      <c r="Q3" s="193" t="str">
        <f>IF(OR(
    AND(COUNTIF(Bugs!A:A,B3)&gt;0,ISNUMBER(SEARCH("x",INDEX(Bugs!C:C,MATCH(B3,Bugs!A:A,0))))),
    AND(COUNTIF(Bugs!B:B,B3)&gt;0,ISNUMBER(SEARCH("x",INDEX(Bugs!C:C,MATCH(B3,Bugs!B:B,0))))),
    AND(COUNTIF(Bugs!A:A,B3)&gt;0,ISNUMBER(SEARCH("x",INDEX(Bugs!D:D,MATCH(B3,Bugs!A:A,0))))),
    AND(COUNTIF(Bugs!B:B,B3)&gt;0,ISNUMBER(SEARCH("x",INDEX(Bugs!D:D,MATCH(B3,Bugs!B:B,0)))))
),"Y","")</f>
        <v/>
      </c>
      <c r="R3">
        <f ca="1">IF(OR(ISNUMBER(MATCH(L3,MasterData!$D$3:$D$18,0)),ISNUMBER(MATCH(L3,MasterData!$C$3:$C$18,0))),
    DATEDIF(E3,I3,"d"),
    DATEDIF(E3,TODAY(),"d"))</f>
        <v>9</v>
      </c>
      <c r="S3">
        <f t="shared" ref="S3:S66" ca="1" si="0">IF(AND($R3&gt;=0,$R3&lt;=7),1,0)</f>
        <v>0</v>
      </c>
      <c r="T3">
        <f t="shared" ref="T3:T66" ca="1" si="1">IF(AND($R3&gt;7,R3&lt;=30),1,0)</f>
        <v>1</v>
      </c>
      <c r="U3">
        <f t="shared" ref="U3:U66" ca="1" si="2">IF($R3&gt;30,1,0)</f>
        <v>0</v>
      </c>
    </row>
    <row r="4" spans="1:21" x14ac:dyDescent="0.35">
      <c r="A4">
        <v>6000127632</v>
      </c>
      <c r="B4" t="s">
        <v>243</v>
      </c>
      <c r="C4" t="s">
        <v>230</v>
      </c>
      <c r="D4" s="34" t="s">
        <v>231</v>
      </c>
      <c r="E4" s="208">
        <v>45667</v>
      </c>
      <c r="F4" s="1"/>
      <c r="G4" t="s">
        <v>244</v>
      </c>
      <c r="H4" t="s">
        <v>245</v>
      </c>
      <c r="I4" s="208">
        <v>45679</v>
      </c>
      <c r="J4" t="s">
        <v>234</v>
      </c>
      <c r="K4" t="s">
        <v>235</v>
      </c>
      <c r="L4" t="s">
        <v>171</v>
      </c>
      <c r="M4" t="s">
        <v>246</v>
      </c>
      <c r="N4" t="s">
        <v>237</v>
      </c>
      <c r="O4" t="s">
        <v>230</v>
      </c>
      <c r="P4" s="193" t="str">
        <f>IF(OR(AND(A4&lt;&gt;"",COUNTIF(Bugs!B:B,A4)&gt;0),AND(B4&lt;&gt;"",COUNTIF(Bugs!A:A,B4)&gt;0)),"Y","")</f>
        <v/>
      </c>
      <c r="Q4" s="193" t="str">
        <f>IF(OR(
    AND(COUNTIF(Bugs!A:A,B4)&gt;0,ISNUMBER(SEARCH("x",INDEX(Bugs!C:C,MATCH(B4,Bugs!A:A,0))))),
    AND(COUNTIF(Bugs!B:B,B4)&gt;0,ISNUMBER(SEARCH("x",INDEX(Bugs!C:C,MATCH(B4,Bugs!B:B,0))))),
    AND(COUNTIF(Bugs!A:A,B4)&gt;0,ISNUMBER(SEARCH("x",INDEX(Bugs!D:D,MATCH(B4,Bugs!A:A,0))))),
    AND(COUNTIF(Bugs!B:B,B4)&gt;0,ISNUMBER(SEARCH("x",INDEX(Bugs!D:D,MATCH(B4,Bugs!B:B,0)))))
),"Y","")</f>
        <v/>
      </c>
      <c r="R4">
        <f ca="1">IF(OR(ISNUMBER(MATCH(L4,MasterData!$D$3:$D$18,0)),ISNUMBER(MATCH(L4,MasterData!$C$3:$C$18,0))),
    DATEDIF(E4,I4,"d"),
    DATEDIF(E4,TODAY(),"d"))</f>
        <v>12</v>
      </c>
      <c r="S4">
        <f t="shared" ca="1" si="0"/>
        <v>0</v>
      </c>
      <c r="T4">
        <f t="shared" ca="1" si="1"/>
        <v>1</v>
      </c>
      <c r="U4">
        <f t="shared" ca="1" si="2"/>
        <v>0</v>
      </c>
    </row>
    <row r="5" spans="1:21" x14ac:dyDescent="0.35">
      <c r="A5">
        <v>6000128352</v>
      </c>
      <c r="B5" t="s">
        <v>230</v>
      </c>
      <c r="C5" t="s">
        <v>230</v>
      </c>
      <c r="D5" s="34" t="s">
        <v>247</v>
      </c>
      <c r="E5" s="208">
        <v>45674</v>
      </c>
      <c r="F5" s="1"/>
      <c r="G5" t="s">
        <v>248</v>
      </c>
      <c r="H5" t="s">
        <v>240</v>
      </c>
      <c r="I5" s="208">
        <v>45688</v>
      </c>
      <c r="J5" t="s">
        <v>201</v>
      </c>
      <c r="K5" t="s">
        <v>241</v>
      </c>
      <c r="L5" t="s">
        <v>171</v>
      </c>
      <c r="M5" t="s">
        <v>249</v>
      </c>
      <c r="N5" t="s">
        <v>237</v>
      </c>
      <c r="O5" t="s">
        <v>230</v>
      </c>
      <c r="P5" s="193" t="str">
        <f>IF(OR(AND(A5&lt;&gt;"",COUNTIF(Bugs!B:B,A5)&gt;0),AND(B5&lt;&gt;"",COUNTIF(Bugs!A:A,B5)&gt;0)),"Y","")</f>
        <v/>
      </c>
      <c r="Q5" s="193" t="str">
        <f>IF(OR(
    AND(COUNTIF(Bugs!A:A,B5)&gt;0,ISNUMBER(SEARCH("x",INDEX(Bugs!C:C,MATCH(B5,Bugs!A:A,0))))),
    AND(COUNTIF(Bugs!B:B,B5)&gt;0,ISNUMBER(SEARCH("x",INDEX(Bugs!C:C,MATCH(B5,Bugs!B:B,0))))),
    AND(COUNTIF(Bugs!A:A,B5)&gt;0,ISNUMBER(SEARCH("x",INDEX(Bugs!D:D,MATCH(B5,Bugs!A:A,0))))),
    AND(COUNTIF(Bugs!B:B,B5)&gt;0,ISNUMBER(SEARCH("x",INDEX(Bugs!D:D,MATCH(B5,Bugs!B:B,0)))))
),"Y","")</f>
        <v/>
      </c>
      <c r="R5">
        <f ca="1">IF(OR(ISNUMBER(MATCH(L5,MasterData!$D$3:$D$18,0)),ISNUMBER(MATCH(L5,MasterData!$C$3:$C$18,0))),
    DATEDIF(E5,I5,"d"),
    DATEDIF(E5,TODAY(),"d"))</f>
        <v>14</v>
      </c>
      <c r="S5">
        <f t="shared" ca="1" si="0"/>
        <v>0</v>
      </c>
      <c r="T5">
        <f t="shared" ca="1" si="1"/>
        <v>1</v>
      </c>
      <c r="U5">
        <f t="shared" ca="1" si="2"/>
        <v>0</v>
      </c>
    </row>
    <row r="6" spans="1:21" x14ac:dyDescent="0.35">
      <c r="A6">
        <v>6000128500</v>
      </c>
      <c r="B6" t="s">
        <v>250</v>
      </c>
      <c r="C6" t="s">
        <v>230</v>
      </c>
      <c r="D6" s="34" t="s">
        <v>251</v>
      </c>
      <c r="E6" s="208">
        <v>45677</v>
      </c>
      <c r="F6" s="1"/>
      <c r="G6" t="s">
        <v>252</v>
      </c>
      <c r="H6" t="s">
        <v>245</v>
      </c>
      <c r="I6" s="208">
        <v>45684</v>
      </c>
      <c r="J6" t="s">
        <v>234</v>
      </c>
      <c r="K6" t="s">
        <v>235</v>
      </c>
      <c r="L6" t="s">
        <v>171</v>
      </c>
      <c r="M6" t="s">
        <v>253</v>
      </c>
      <c r="N6" t="s">
        <v>237</v>
      </c>
      <c r="O6" t="s">
        <v>230</v>
      </c>
      <c r="P6" s="193" t="str">
        <f>IF(OR(AND(A6&lt;&gt;"",COUNTIF(Bugs!B:B,A6)&gt;0),AND(B6&lt;&gt;"",COUNTIF(Bugs!A:A,B6)&gt;0)),"Y","")</f>
        <v/>
      </c>
      <c r="Q6" s="193" t="str">
        <f>IF(OR(
    AND(COUNTIF(Bugs!A:A,B6)&gt;0,ISNUMBER(SEARCH("x",INDEX(Bugs!C:C,MATCH(B6,Bugs!A:A,0))))),
    AND(COUNTIF(Bugs!B:B,B6)&gt;0,ISNUMBER(SEARCH("x",INDEX(Bugs!C:C,MATCH(B6,Bugs!B:B,0))))),
    AND(COUNTIF(Bugs!A:A,B6)&gt;0,ISNUMBER(SEARCH("x",INDEX(Bugs!D:D,MATCH(B6,Bugs!A:A,0))))),
    AND(COUNTIF(Bugs!B:B,B6)&gt;0,ISNUMBER(SEARCH("x",INDEX(Bugs!D:D,MATCH(B6,Bugs!B:B,0)))))
),"Y","")</f>
        <v/>
      </c>
      <c r="R6">
        <f ca="1">IF(OR(ISNUMBER(MATCH(L6,MasterData!$D$3:$D$18,0)),ISNUMBER(MATCH(L6,MasterData!$C$3:$C$18,0))),
    DATEDIF(E6,I6,"d"),
    DATEDIF(E6,TODAY(),"d"))</f>
        <v>7</v>
      </c>
      <c r="S6">
        <f t="shared" ca="1" si="0"/>
        <v>1</v>
      </c>
      <c r="T6">
        <f t="shared" ca="1" si="1"/>
        <v>0</v>
      </c>
      <c r="U6">
        <f t="shared" ca="1" si="2"/>
        <v>0</v>
      </c>
    </row>
    <row r="7" spans="1:21" x14ac:dyDescent="0.35">
      <c r="A7" s="72">
        <v>6000128546</v>
      </c>
      <c r="B7" s="72" t="s">
        <v>4</v>
      </c>
      <c r="C7" s="72" t="s">
        <v>230</v>
      </c>
      <c r="D7" s="180" t="s">
        <v>254</v>
      </c>
      <c r="E7" s="209">
        <v>45677</v>
      </c>
      <c r="F7" s="73">
        <v>45947</v>
      </c>
      <c r="G7" s="72" t="s">
        <v>255</v>
      </c>
      <c r="H7" s="72" t="s">
        <v>245</v>
      </c>
      <c r="I7" s="209">
        <v>45875</v>
      </c>
      <c r="J7" s="72" t="s">
        <v>560</v>
      </c>
      <c r="K7" s="72" t="s">
        <v>241</v>
      </c>
      <c r="L7" s="72" t="s">
        <v>183</v>
      </c>
      <c r="M7" s="72" t="s">
        <v>257</v>
      </c>
      <c r="N7" s="72" t="s">
        <v>237</v>
      </c>
      <c r="O7" t="s">
        <v>230</v>
      </c>
      <c r="P7" s="193" t="str">
        <f>IF(OR(AND(A7&lt;&gt;"",COUNTIF(Bugs!B:B,A7)&gt;0),AND(B7&lt;&gt;"",COUNTIF(Bugs!A:A,B7)&gt;0)),"Y","")</f>
        <v>Y</v>
      </c>
      <c r="Q7" s="193" t="str">
        <f>IF(OR(
    AND(COUNTIF(Bugs!A:A,B7)&gt;0,ISNUMBER(SEARCH("x",INDEX(Bugs!C:C,MATCH(B7,Bugs!A:A,0))))),
    AND(COUNTIF(Bugs!B:B,B7)&gt;0,ISNUMBER(SEARCH("x",INDEX(Bugs!C:C,MATCH(B7,Bugs!B:B,0))))),
    AND(COUNTIF(Bugs!A:A,B7)&gt;0,ISNUMBER(SEARCH("x",INDEX(Bugs!D:D,MATCH(B7,Bugs!A:A,0))))),
    AND(COUNTIF(Bugs!B:B,B7)&gt;0,ISNUMBER(SEARCH("x",INDEX(Bugs!D:D,MATCH(B7,Bugs!B:B,0)))))
),"Y","")</f>
        <v/>
      </c>
      <c r="R7">
        <v>-1</v>
      </c>
      <c r="S7">
        <f t="shared" si="0"/>
        <v>0</v>
      </c>
      <c r="T7">
        <f t="shared" si="1"/>
        <v>0</v>
      </c>
      <c r="U7">
        <v>1</v>
      </c>
    </row>
    <row r="8" spans="1:21" x14ac:dyDescent="0.35">
      <c r="A8">
        <v>6000128759</v>
      </c>
      <c r="B8" t="s">
        <v>258</v>
      </c>
      <c r="C8" t="s">
        <v>230</v>
      </c>
      <c r="D8" s="34" t="s">
        <v>251</v>
      </c>
      <c r="E8" s="208">
        <v>45679</v>
      </c>
      <c r="F8" s="1"/>
      <c r="G8" t="s">
        <v>259</v>
      </c>
      <c r="H8" t="s">
        <v>245</v>
      </c>
      <c r="I8" s="208">
        <v>45686</v>
      </c>
      <c r="J8" t="s">
        <v>234</v>
      </c>
      <c r="K8" t="s">
        <v>235</v>
      </c>
      <c r="L8" t="s">
        <v>171</v>
      </c>
      <c r="M8" t="s">
        <v>260</v>
      </c>
      <c r="N8" t="s">
        <v>237</v>
      </c>
      <c r="O8" t="s">
        <v>230</v>
      </c>
      <c r="P8" s="193" t="str">
        <f>IF(OR(AND(A8&lt;&gt;"",COUNTIF(Bugs!B:B,A8)&gt;0),AND(B8&lt;&gt;"",COUNTIF(Bugs!A:A,B8)&gt;0)),"Y","")</f>
        <v/>
      </c>
      <c r="Q8" s="193" t="str">
        <f>IF(OR(
    AND(COUNTIF(Bugs!A:A,B8)&gt;0,ISNUMBER(SEARCH("x",INDEX(Bugs!C:C,MATCH(B8,Bugs!A:A,0))))),
    AND(COUNTIF(Bugs!B:B,B8)&gt;0,ISNUMBER(SEARCH("x",INDEX(Bugs!C:C,MATCH(B8,Bugs!B:B,0))))),
    AND(COUNTIF(Bugs!A:A,B8)&gt;0,ISNUMBER(SEARCH("x",INDEX(Bugs!D:D,MATCH(B8,Bugs!A:A,0))))),
    AND(COUNTIF(Bugs!B:B,B8)&gt;0,ISNUMBER(SEARCH("x",INDEX(Bugs!D:D,MATCH(B8,Bugs!B:B,0)))))
),"Y","")</f>
        <v/>
      </c>
      <c r="R8">
        <f ca="1">IF(OR(ISNUMBER(MATCH(L8,MasterData!$D$3:$D$18,0)),ISNUMBER(MATCH(L8,MasterData!$C$3:$C$18,0))),
    DATEDIF(E8,I8,"d"),
    DATEDIF(E8,TODAY(),"d"))</f>
        <v>7</v>
      </c>
      <c r="S8">
        <f t="shared" ca="1" si="0"/>
        <v>1</v>
      </c>
      <c r="T8">
        <f t="shared" ca="1" si="1"/>
        <v>0</v>
      </c>
      <c r="U8">
        <f t="shared" ca="1" si="2"/>
        <v>0</v>
      </c>
    </row>
    <row r="9" spans="1:21" x14ac:dyDescent="0.35">
      <c r="A9">
        <v>6000129022</v>
      </c>
      <c r="B9" t="s">
        <v>261</v>
      </c>
      <c r="C9" t="s">
        <v>230</v>
      </c>
      <c r="D9" s="34" t="s">
        <v>231</v>
      </c>
      <c r="E9" s="208">
        <v>45680</v>
      </c>
      <c r="F9" s="1"/>
      <c r="G9" t="s">
        <v>262</v>
      </c>
      <c r="H9" t="s">
        <v>245</v>
      </c>
      <c r="I9" s="208">
        <v>45705</v>
      </c>
      <c r="J9" t="s">
        <v>234</v>
      </c>
      <c r="K9" t="s">
        <v>235</v>
      </c>
      <c r="L9" t="s">
        <v>171</v>
      </c>
      <c r="M9" t="s">
        <v>263</v>
      </c>
      <c r="N9" t="s">
        <v>237</v>
      </c>
      <c r="O9" t="s">
        <v>230</v>
      </c>
      <c r="P9" s="193" t="str">
        <f>IF(OR(AND(A9&lt;&gt;"",COUNTIF(Bugs!B:B,A9)&gt;0),AND(B9&lt;&gt;"",COUNTIF(Bugs!A:A,B9)&gt;0)),"Y","")</f>
        <v/>
      </c>
      <c r="Q9" s="193" t="str">
        <f>IF(OR(
    AND(COUNTIF(Bugs!A:A,B9)&gt;0,ISNUMBER(SEARCH("x",INDEX(Bugs!C:C,MATCH(B9,Bugs!A:A,0))))),
    AND(COUNTIF(Bugs!B:B,B9)&gt;0,ISNUMBER(SEARCH("x",INDEX(Bugs!C:C,MATCH(B9,Bugs!B:B,0))))),
    AND(COUNTIF(Bugs!A:A,B9)&gt;0,ISNUMBER(SEARCH("x",INDEX(Bugs!D:D,MATCH(B9,Bugs!A:A,0))))),
    AND(COUNTIF(Bugs!B:B,B9)&gt;0,ISNUMBER(SEARCH("x",INDEX(Bugs!D:D,MATCH(B9,Bugs!B:B,0)))))
),"Y","")</f>
        <v/>
      </c>
      <c r="R9">
        <f ca="1">IF(OR(ISNUMBER(MATCH(L9,MasterData!$D$3:$D$18,0)),ISNUMBER(MATCH(L9,MasterData!$C$3:$C$18,0))),
    DATEDIF(E9,I9,"d"),
    DATEDIF(E9,TODAY(),"d"))</f>
        <v>25</v>
      </c>
      <c r="S9">
        <f t="shared" ca="1" si="0"/>
        <v>0</v>
      </c>
      <c r="T9">
        <f t="shared" ca="1" si="1"/>
        <v>1</v>
      </c>
      <c r="U9">
        <f t="shared" ca="1" si="2"/>
        <v>0</v>
      </c>
    </row>
    <row r="10" spans="1:21" x14ac:dyDescent="0.35">
      <c r="A10">
        <v>6000129245</v>
      </c>
      <c r="B10" t="s">
        <v>264</v>
      </c>
      <c r="C10" t="s">
        <v>230</v>
      </c>
      <c r="D10" s="34" t="s">
        <v>251</v>
      </c>
      <c r="E10" s="208">
        <v>45684</v>
      </c>
      <c r="F10" s="1"/>
      <c r="G10" t="s">
        <v>265</v>
      </c>
      <c r="H10" t="s">
        <v>245</v>
      </c>
      <c r="I10" s="208">
        <v>45691</v>
      </c>
      <c r="J10" t="s">
        <v>234</v>
      </c>
      <c r="K10" t="s">
        <v>235</v>
      </c>
      <c r="L10" t="s">
        <v>171</v>
      </c>
      <c r="M10" t="s">
        <v>266</v>
      </c>
      <c r="N10" t="s">
        <v>237</v>
      </c>
      <c r="O10" t="s">
        <v>230</v>
      </c>
      <c r="P10" s="193" t="str">
        <f>IF(OR(AND(A10&lt;&gt;"",COUNTIF(Bugs!B:B,A10)&gt;0),AND(B10&lt;&gt;"",COUNTIF(Bugs!A:A,B10)&gt;0)),"Y","")</f>
        <v/>
      </c>
      <c r="Q10" s="193" t="str">
        <f>IF(OR(
    AND(COUNTIF(Bugs!A:A,B10)&gt;0,ISNUMBER(SEARCH("x",INDEX(Bugs!C:C,MATCH(B10,Bugs!A:A,0))))),
    AND(COUNTIF(Bugs!B:B,B10)&gt;0,ISNUMBER(SEARCH("x",INDEX(Bugs!C:C,MATCH(B10,Bugs!B:B,0))))),
    AND(COUNTIF(Bugs!A:A,B10)&gt;0,ISNUMBER(SEARCH("x",INDEX(Bugs!D:D,MATCH(B10,Bugs!A:A,0))))),
    AND(COUNTIF(Bugs!B:B,B10)&gt;0,ISNUMBER(SEARCH("x",INDEX(Bugs!D:D,MATCH(B10,Bugs!B:B,0)))))
),"Y","")</f>
        <v/>
      </c>
      <c r="R10">
        <f ca="1">IF(OR(ISNUMBER(MATCH(L10,MasterData!$D$3:$D$18,0)),ISNUMBER(MATCH(L10,MasterData!$C$3:$C$18,0))),
    DATEDIF(E10,I10,"d"),
    DATEDIF(E10,TODAY(),"d"))</f>
        <v>7</v>
      </c>
      <c r="S10">
        <f t="shared" ca="1" si="0"/>
        <v>1</v>
      </c>
      <c r="T10">
        <f t="shared" ca="1" si="1"/>
        <v>0</v>
      </c>
      <c r="U10">
        <f t="shared" ca="1" si="2"/>
        <v>0</v>
      </c>
    </row>
    <row r="11" spans="1:21" x14ac:dyDescent="0.35">
      <c r="A11">
        <v>6000129304</v>
      </c>
      <c r="B11" t="s">
        <v>267</v>
      </c>
      <c r="C11" t="s">
        <v>230</v>
      </c>
      <c r="D11" s="34" t="s">
        <v>254</v>
      </c>
      <c r="E11" s="208">
        <v>45684</v>
      </c>
      <c r="F11" s="1"/>
      <c r="G11" t="s">
        <v>268</v>
      </c>
      <c r="H11" t="s">
        <v>240</v>
      </c>
      <c r="I11" s="208">
        <v>45693</v>
      </c>
      <c r="J11" t="s">
        <v>234</v>
      </c>
      <c r="K11" t="s">
        <v>235</v>
      </c>
      <c r="L11" t="s">
        <v>171</v>
      </c>
      <c r="M11" t="s">
        <v>269</v>
      </c>
      <c r="N11" t="s">
        <v>237</v>
      </c>
      <c r="O11" t="s">
        <v>230</v>
      </c>
      <c r="P11" s="193" t="str">
        <f>IF(OR(AND(A11&lt;&gt;"",COUNTIF(Bugs!B:B,A11)&gt;0),AND(B11&lt;&gt;"",COUNTIF(Bugs!A:A,B11)&gt;0)),"Y","")</f>
        <v/>
      </c>
      <c r="Q11" s="193" t="str">
        <f>IF(OR(
    AND(COUNTIF(Bugs!A:A,B11)&gt;0,ISNUMBER(SEARCH("x",INDEX(Bugs!C:C,MATCH(B11,Bugs!A:A,0))))),
    AND(COUNTIF(Bugs!B:B,B11)&gt;0,ISNUMBER(SEARCH("x",INDEX(Bugs!C:C,MATCH(B11,Bugs!B:B,0))))),
    AND(COUNTIF(Bugs!A:A,B11)&gt;0,ISNUMBER(SEARCH("x",INDEX(Bugs!D:D,MATCH(B11,Bugs!A:A,0))))),
    AND(COUNTIF(Bugs!B:B,B11)&gt;0,ISNUMBER(SEARCH("x",INDEX(Bugs!D:D,MATCH(B11,Bugs!B:B,0)))))
),"Y","")</f>
        <v/>
      </c>
      <c r="R11">
        <f ca="1">IF(OR(ISNUMBER(MATCH(L11,MasterData!$D$3:$D$18,0)),ISNUMBER(MATCH(L11,MasterData!$C$3:$C$18,0))),
    DATEDIF(E11,I11,"d"),
    DATEDIF(E11,TODAY(),"d"))</f>
        <v>9</v>
      </c>
      <c r="S11">
        <f t="shared" ca="1" si="0"/>
        <v>0</v>
      </c>
      <c r="T11">
        <f t="shared" ca="1" si="1"/>
        <v>1</v>
      </c>
      <c r="U11">
        <f t="shared" ca="1" si="2"/>
        <v>0</v>
      </c>
    </row>
    <row r="12" spans="1:21" x14ac:dyDescent="0.35">
      <c r="A12">
        <v>6000129653</v>
      </c>
      <c r="B12" t="s">
        <v>230</v>
      </c>
      <c r="C12" t="s">
        <v>230</v>
      </c>
      <c r="D12" s="34" t="s">
        <v>247</v>
      </c>
      <c r="E12" s="208">
        <v>45686</v>
      </c>
      <c r="F12" s="1"/>
      <c r="G12" t="s">
        <v>248</v>
      </c>
      <c r="H12" t="s">
        <v>245</v>
      </c>
      <c r="I12" s="208">
        <v>45782</v>
      </c>
      <c r="J12" t="s">
        <v>201</v>
      </c>
      <c r="K12" t="s">
        <v>241</v>
      </c>
      <c r="L12" t="s">
        <v>171</v>
      </c>
      <c r="M12" t="s">
        <v>270</v>
      </c>
      <c r="N12" t="s">
        <v>237</v>
      </c>
      <c r="O12" t="s">
        <v>230</v>
      </c>
      <c r="P12" s="193" t="str">
        <f>IF(OR(AND(A12&lt;&gt;"",COUNTIF(Bugs!B:B,A12)&gt;0),AND(B12&lt;&gt;"",COUNTIF(Bugs!A:A,B12)&gt;0)),"Y","")</f>
        <v/>
      </c>
      <c r="Q12" s="193" t="str">
        <f>IF(OR(
    AND(COUNTIF(Bugs!A:A,B12)&gt;0,ISNUMBER(SEARCH("x",INDEX(Bugs!C:C,MATCH(B12,Bugs!A:A,0))))),
    AND(COUNTIF(Bugs!B:B,B12)&gt;0,ISNUMBER(SEARCH("x",INDEX(Bugs!C:C,MATCH(B12,Bugs!B:B,0))))),
    AND(COUNTIF(Bugs!A:A,B12)&gt;0,ISNUMBER(SEARCH("x",INDEX(Bugs!D:D,MATCH(B12,Bugs!A:A,0))))),
    AND(COUNTIF(Bugs!B:B,B12)&gt;0,ISNUMBER(SEARCH("x",INDEX(Bugs!D:D,MATCH(B12,Bugs!B:B,0)))))
),"Y","")</f>
        <v/>
      </c>
      <c r="R12">
        <f ca="1">IF(OR(ISNUMBER(MATCH(L12,MasterData!$D$3:$D$18,0)),ISNUMBER(MATCH(L12,MasterData!$C$3:$C$18,0))),
    DATEDIF(E12,I12,"d"),
    DATEDIF(E12,TODAY(),"d"))</f>
        <v>96</v>
      </c>
      <c r="S12">
        <f t="shared" ca="1" si="0"/>
        <v>0</v>
      </c>
      <c r="T12">
        <f t="shared" ca="1" si="1"/>
        <v>0</v>
      </c>
      <c r="U12">
        <f t="shared" ca="1" si="2"/>
        <v>1</v>
      </c>
    </row>
    <row r="13" spans="1:21" x14ac:dyDescent="0.35">
      <c r="A13">
        <v>6000129990</v>
      </c>
      <c r="B13" t="s">
        <v>271</v>
      </c>
      <c r="C13" t="s">
        <v>230</v>
      </c>
      <c r="D13" s="34" t="s">
        <v>254</v>
      </c>
      <c r="E13" s="208">
        <v>45688</v>
      </c>
      <c r="F13" s="1"/>
      <c r="G13" t="s">
        <v>255</v>
      </c>
      <c r="H13" t="s">
        <v>240</v>
      </c>
      <c r="I13" s="208">
        <v>45699</v>
      </c>
      <c r="J13" t="s">
        <v>234</v>
      </c>
      <c r="K13" t="s">
        <v>241</v>
      </c>
      <c r="L13" t="s">
        <v>171</v>
      </c>
      <c r="M13" t="s">
        <v>272</v>
      </c>
      <c r="N13" t="s">
        <v>237</v>
      </c>
      <c r="O13" t="s">
        <v>230</v>
      </c>
      <c r="P13" s="193" t="str">
        <f>IF(OR(AND(A13&lt;&gt;"",COUNTIF(Bugs!B:B,A13)&gt;0),AND(B13&lt;&gt;"",COUNTIF(Bugs!A:A,B13)&gt;0)),"Y","")</f>
        <v/>
      </c>
      <c r="Q13" s="193" t="str">
        <f>IF(OR(
    AND(COUNTIF(Bugs!A:A,B13)&gt;0,ISNUMBER(SEARCH("x",INDEX(Bugs!C:C,MATCH(B13,Bugs!A:A,0))))),
    AND(COUNTIF(Bugs!B:B,B13)&gt;0,ISNUMBER(SEARCH("x",INDEX(Bugs!C:C,MATCH(B13,Bugs!B:B,0))))),
    AND(COUNTIF(Bugs!A:A,B13)&gt;0,ISNUMBER(SEARCH("x",INDEX(Bugs!D:D,MATCH(B13,Bugs!A:A,0))))),
    AND(COUNTIF(Bugs!B:B,B13)&gt;0,ISNUMBER(SEARCH("x",INDEX(Bugs!D:D,MATCH(B13,Bugs!B:B,0)))))
),"Y","")</f>
        <v/>
      </c>
      <c r="R13">
        <f ca="1">IF(OR(ISNUMBER(MATCH(L13,MasterData!$D$3:$D$18,0)),ISNUMBER(MATCH(L13,MasterData!$C$3:$C$18,0))),
    DATEDIF(E13,I13,"d"),
    DATEDIF(E13,TODAY(),"d"))</f>
        <v>11</v>
      </c>
      <c r="S13">
        <f t="shared" ca="1" si="0"/>
        <v>0</v>
      </c>
      <c r="T13">
        <f t="shared" ca="1" si="1"/>
        <v>1</v>
      </c>
      <c r="U13">
        <f t="shared" ca="1" si="2"/>
        <v>0</v>
      </c>
    </row>
    <row r="14" spans="1:21" x14ac:dyDescent="0.35">
      <c r="A14">
        <v>6000130122</v>
      </c>
      <c r="B14" t="s">
        <v>273</v>
      </c>
      <c r="C14" t="s">
        <v>230</v>
      </c>
      <c r="D14" s="34" t="s">
        <v>274</v>
      </c>
      <c r="E14" s="208">
        <v>45691</v>
      </c>
      <c r="F14" s="1"/>
      <c r="G14" t="s">
        <v>275</v>
      </c>
      <c r="H14" t="s">
        <v>233</v>
      </c>
      <c r="I14" s="208">
        <v>45708</v>
      </c>
      <c r="J14" t="s">
        <v>234</v>
      </c>
      <c r="K14" t="s">
        <v>241</v>
      </c>
      <c r="L14" t="s">
        <v>171</v>
      </c>
      <c r="M14" t="s">
        <v>276</v>
      </c>
      <c r="N14" t="s">
        <v>237</v>
      </c>
      <c r="O14" t="s">
        <v>230</v>
      </c>
      <c r="P14" s="193" t="str">
        <f>IF(OR(AND(A14&lt;&gt;"",COUNTIF(Bugs!B:B,A14)&gt;0),AND(B14&lt;&gt;"",COUNTIF(Bugs!A:A,B14)&gt;0)),"Y","")</f>
        <v/>
      </c>
      <c r="Q14" s="193" t="str">
        <f>IF(OR(
    AND(COUNTIF(Bugs!A:A,B14)&gt;0,ISNUMBER(SEARCH("x",INDEX(Bugs!C:C,MATCH(B14,Bugs!A:A,0))))),
    AND(COUNTIF(Bugs!B:B,B14)&gt;0,ISNUMBER(SEARCH("x",INDEX(Bugs!C:C,MATCH(B14,Bugs!B:B,0))))),
    AND(COUNTIF(Bugs!A:A,B14)&gt;0,ISNUMBER(SEARCH("x",INDEX(Bugs!D:D,MATCH(B14,Bugs!A:A,0))))),
    AND(COUNTIF(Bugs!B:B,B14)&gt;0,ISNUMBER(SEARCH("x",INDEX(Bugs!D:D,MATCH(B14,Bugs!B:B,0)))))
),"Y","")</f>
        <v/>
      </c>
      <c r="R14">
        <f ca="1">IF(OR(ISNUMBER(MATCH(L14,MasterData!$D$3:$D$18,0)),ISNUMBER(MATCH(L14,MasterData!$C$3:$C$18,0))),
    DATEDIF(E14,I14,"d"),
    DATEDIF(E14,TODAY(),"d"))</f>
        <v>17</v>
      </c>
      <c r="S14">
        <f t="shared" ca="1" si="0"/>
        <v>0</v>
      </c>
      <c r="T14">
        <f t="shared" ca="1" si="1"/>
        <v>1</v>
      </c>
      <c r="U14">
        <f t="shared" ca="1" si="2"/>
        <v>0</v>
      </c>
    </row>
    <row r="15" spans="1:21" x14ac:dyDescent="0.35">
      <c r="A15">
        <v>6000130131</v>
      </c>
      <c r="B15" t="s">
        <v>277</v>
      </c>
      <c r="C15" t="s">
        <v>230</v>
      </c>
      <c r="D15" s="34" t="s">
        <v>274</v>
      </c>
      <c r="E15" s="208">
        <v>45691</v>
      </c>
      <c r="F15" s="1"/>
      <c r="G15" t="s">
        <v>278</v>
      </c>
      <c r="H15" t="s">
        <v>233</v>
      </c>
      <c r="I15" s="208">
        <v>45708</v>
      </c>
      <c r="J15" t="s">
        <v>234</v>
      </c>
      <c r="K15" t="s">
        <v>241</v>
      </c>
      <c r="L15" t="s">
        <v>171</v>
      </c>
      <c r="M15" t="s">
        <v>279</v>
      </c>
      <c r="N15" t="s">
        <v>237</v>
      </c>
      <c r="O15" t="s">
        <v>230</v>
      </c>
      <c r="P15" s="193" t="str">
        <f>IF(OR(AND(A15&lt;&gt;"",COUNTIF(Bugs!B:B,A15)&gt;0),AND(B15&lt;&gt;"",COUNTIF(Bugs!A:A,B15)&gt;0)),"Y","")</f>
        <v/>
      </c>
      <c r="Q15" s="193" t="str">
        <f>IF(OR(
    AND(COUNTIF(Bugs!A:A,B15)&gt;0,ISNUMBER(SEARCH("x",INDEX(Bugs!C:C,MATCH(B15,Bugs!A:A,0))))),
    AND(COUNTIF(Bugs!B:B,B15)&gt;0,ISNUMBER(SEARCH("x",INDEX(Bugs!C:C,MATCH(B15,Bugs!B:B,0))))),
    AND(COUNTIF(Bugs!A:A,B15)&gt;0,ISNUMBER(SEARCH("x",INDEX(Bugs!D:D,MATCH(B15,Bugs!A:A,0))))),
    AND(COUNTIF(Bugs!B:B,B15)&gt;0,ISNUMBER(SEARCH("x",INDEX(Bugs!D:D,MATCH(B15,Bugs!B:B,0)))))
),"Y","")</f>
        <v/>
      </c>
      <c r="R15">
        <f ca="1">IF(OR(ISNUMBER(MATCH(L15,MasterData!$D$3:$D$18,0)),ISNUMBER(MATCH(L15,MasterData!$C$3:$C$18,0))),
    DATEDIF(E15,I15,"d"),
    DATEDIF(E15,TODAY(),"d"))</f>
        <v>17</v>
      </c>
      <c r="S15">
        <f t="shared" ca="1" si="0"/>
        <v>0</v>
      </c>
      <c r="T15">
        <f t="shared" ca="1" si="1"/>
        <v>1</v>
      </c>
      <c r="U15">
        <f t="shared" ca="1" si="2"/>
        <v>0</v>
      </c>
    </row>
    <row r="16" spans="1:21" x14ac:dyDescent="0.35">
      <c r="A16">
        <v>6000130842</v>
      </c>
      <c r="B16" t="s">
        <v>280</v>
      </c>
      <c r="C16" t="s">
        <v>230</v>
      </c>
      <c r="D16" s="34" t="s">
        <v>247</v>
      </c>
      <c r="E16" s="208">
        <v>45698</v>
      </c>
      <c r="F16" s="1"/>
      <c r="G16" t="s">
        <v>281</v>
      </c>
      <c r="H16" t="s">
        <v>240</v>
      </c>
      <c r="I16" s="208">
        <v>45831</v>
      </c>
      <c r="J16" t="s">
        <v>234</v>
      </c>
      <c r="K16" t="s">
        <v>241</v>
      </c>
      <c r="L16" t="s">
        <v>171</v>
      </c>
      <c r="M16" t="s">
        <v>282</v>
      </c>
      <c r="N16" t="s">
        <v>237</v>
      </c>
      <c r="O16" t="s">
        <v>230</v>
      </c>
      <c r="P16" s="193" t="str">
        <f>IF(OR(AND(A16&lt;&gt;"",COUNTIF(Bugs!B:B,A16)&gt;0),AND(B16&lt;&gt;"",COUNTIF(Bugs!A:A,B16)&gt;0)),"Y","")</f>
        <v/>
      </c>
      <c r="Q16" s="193" t="str">
        <f>IF(OR(
    AND(COUNTIF(Bugs!A:A,B16)&gt;0,ISNUMBER(SEARCH("x",INDEX(Bugs!C:C,MATCH(B16,Bugs!A:A,0))))),
    AND(COUNTIF(Bugs!B:B,B16)&gt;0,ISNUMBER(SEARCH("x",INDEX(Bugs!C:C,MATCH(B16,Bugs!B:B,0))))),
    AND(COUNTIF(Bugs!A:A,B16)&gt;0,ISNUMBER(SEARCH("x",INDEX(Bugs!D:D,MATCH(B16,Bugs!A:A,0))))),
    AND(COUNTIF(Bugs!B:B,B16)&gt;0,ISNUMBER(SEARCH("x",INDEX(Bugs!D:D,MATCH(B16,Bugs!B:B,0)))))
),"Y","")</f>
        <v/>
      </c>
      <c r="R16">
        <f ca="1">IF(OR(ISNUMBER(MATCH(L16,MasterData!$D$3:$D$18,0)),ISNUMBER(MATCH(L16,MasterData!$C$3:$C$18,0))),
    DATEDIF(E16,I16,"d"),
    DATEDIF(E16,TODAY(),"d"))</f>
        <v>133</v>
      </c>
      <c r="S16">
        <f t="shared" ca="1" si="0"/>
        <v>0</v>
      </c>
      <c r="T16">
        <f t="shared" ca="1" si="1"/>
        <v>0</v>
      </c>
      <c r="U16">
        <f t="shared" ca="1" si="2"/>
        <v>1</v>
      </c>
    </row>
    <row r="17" spans="1:21" x14ac:dyDescent="0.35">
      <c r="A17">
        <v>6000130889</v>
      </c>
      <c r="B17" t="s">
        <v>283</v>
      </c>
      <c r="C17" t="s">
        <v>230</v>
      </c>
      <c r="D17" s="34" t="s">
        <v>251</v>
      </c>
      <c r="E17" s="208">
        <v>45698</v>
      </c>
      <c r="F17" s="1"/>
      <c r="G17" t="s">
        <v>284</v>
      </c>
      <c r="H17" t="s">
        <v>233</v>
      </c>
      <c r="I17" s="208">
        <v>45705</v>
      </c>
      <c r="J17" t="s">
        <v>234</v>
      </c>
      <c r="K17" t="s">
        <v>241</v>
      </c>
      <c r="L17" t="s">
        <v>171</v>
      </c>
      <c r="M17" t="s">
        <v>285</v>
      </c>
      <c r="N17" t="s">
        <v>237</v>
      </c>
      <c r="O17" t="s">
        <v>230</v>
      </c>
      <c r="P17" s="193" t="str">
        <f>IF(OR(AND(A17&lt;&gt;"",COUNTIF(Bugs!B:B,A17)&gt;0),AND(B17&lt;&gt;"",COUNTIF(Bugs!A:A,B17)&gt;0)),"Y","")</f>
        <v/>
      </c>
      <c r="Q17" s="193" t="str">
        <f>IF(OR(
    AND(COUNTIF(Bugs!A:A,B17)&gt;0,ISNUMBER(SEARCH("x",INDEX(Bugs!C:C,MATCH(B17,Bugs!A:A,0))))),
    AND(COUNTIF(Bugs!B:B,B17)&gt;0,ISNUMBER(SEARCH("x",INDEX(Bugs!C:C,MATCH(B17,Bugs!B:B,0))))),
    AND(COUNTIF(Bugs!A:A,B17)&gt;0,ISNUMBER(SEARCH("x",INDEX(Bugs!D:D,MATCH(B17,Bugs!A:A,0))))),
    AND(COUNTIF(Bugs!B:B,B17)&gt;0,ISNUMBER(SEARCH("x",INDEX(Bugs!D:D,MATCH(B17,Bugs!B:B,0)))))
),"Y","")</f>
        <v/>
      </c>
      <c r="R17">
        <f ca="1">IF(OR(ISNUMBER(MATCH(L17,MasterData!$D$3:$D$18,0)),ISNUMBER(MATCH(L17,MasterData!$C$3:$C$18,0))),
    DATEDIF(E17,I17,"d"),
    DATEDIF(E17,TODAY(),"d"))</f>
        <v>7</v>
      </c>
      <c r="S17">
        <f t="shared" ca="1" si="0"/>
        <v>1</v>
      </c>
      <c r="T17">
        <f t="shared" ca="1" si="1"/>
        <v>0</v>
      </c>
      <c r="U17">
        <f t="shared" ca="1" si="2"/>
        <v>0</v>
      </c>
    </row>
    <row r="18" spans="1:21" x14ac:dyDescent="0.35">
      <c r="A18">
        <v>6000131438</v>
      </c>
      <c r="B18" t="s">
        <v>286</v>
      </c>
      <c r="C18" t="s">
        <v>230</v>
      </c>
      <c r="D18" s="34" t="s">
        <v>247</v>
      </c>
      <c r="E18" s="208">
        <v>45701</v>
      </c>
      <c r="F18" s="1"/>
      <c r="G18" t="s">
        <v>287</v>
      </c>
      <c r="H18" t="s">
        <v>401</v>
      </c>
      <c r="I18" s="208">
        <v>45831</v>
      </c>
      <c r="J18" t="s">
        <v>234</v>
      </c>
      <c r="K18" t="s">
        <v>241</v>
      </c>
      <c r="L18" t="s">
        <v>171</v>
      </c>
      <c r="M18" t="s">
        <v>289</v>
      </c>
      <c r="N18" t="s">
        <v>237</v>
      </c>
      <c r="O18" t="s">
        <v>230</v>
      </c>
      <c r="P18" s="193" t="str">
        <f>IF(OR(AND(A18&lt;&gt;"",COUNTIF(Bugs!B:B,A18)&gt;0),AND(B18&lt;&gt;"",COUNTIF(Bugs!A:A,B18)&gt;0)),"Y","")</f>
        <v/>
      </c>
      <c r="Q18" s="193" t="str">
        <f>IF(OR(
    AND(COUNTIF(Bugs!A:A,B18)&gt;0,ISNUMBER(SEARCH("x",INDEX(Bugs!C:C,MATCH(B18,Bugs!A:A,0))))),
    AND(COUNTIF(Bugs!B:B,B18)&gt;0,ISNUMBER(SEARCH("x",INDEX(Bugs!C:C,MATCH(B18,Bugs!B:B,0))))),
    AND(COUNTIF(Bugs!A:A,B18)&gt;0,ISNUMBER(SEARCH("x",INDEX(Bugs!D:D,MATCH(B18,Bugs!A:A,0))))),
    AND(COUNTIF(Bugs!B:B,B18)&gt;0,ISNUMBER(SEARCH("x",INDEX(Bugs!D:D,MATCH(B18,Bugs!B:B,0)))))
),"Y","")</f>
        <v/>
      </c>
      <c r="R18">
        <f ca="1">IF(OR(ISNUMBER(MATCH(L18,MasterData!$D$3:$D$18,0)),ISNUMBER(MATCH(L18,MasterData!$C$3:$C$18,0))),
    DATEDIF(E18,I18,"d"),
    DATEDIF(E18,TODAY(),"d"))</f>
        <v>130</v>
      </c>
      <c r="S18">
        <f t="shared" ca="1" si="0"/>
        <v>0</v>
      </c>
      <c r="T18">
        <f t="shared" ca="1" si="1"/>
        <v>0</v>
      </c>
      <c r="U18">
        <f t="shared" ca="1" si="2"/>
        <v>1</v>
      </c>
    </row>
    <row r="19" spans="1:21" x14ac:dyDescent="0.35">
      <c r="A19">
        <v>6000131514</v>
      </c>
      <c r="B19" t="s">
        <v>230</v>
      </c>
      <c r="C19" t="s">
        <v>230</v>
      </c>
      <c r="D19" s="34" t="s">
        <v>251</v>
      </c>
      <c r="E19" s="208">
        <v>45702</v>
      </c>
      <c r="F19" s="1"/>
      <c r="G19" t="s">
        <v>290</v>
      </c>
      <c r="H19" t="s">
        <v>233</v>
      </c>
      <c r="I19" s="208">
        <v>45723</v>
      </c>
      <c r="J19" t="s">
        <v>201</v>
      </c>
      <c r="K19" t="s">
        <v>241</v>
      </c>
      <c r="L19" t="s">
        <v>171</v>
      </c>
      <c r="M19" t="s">
        <v>291</v>
      </c>
      <c r="N19" t="s">
        <v>237</v>
      </c>
      <c r="O19" t="s">
        <v>230</v>
      </c>
      <c r="P19" s="193" t="str">
        <f>IF(OR(AND(A19&lt;&gt;"",COUNTIF(Bugs!B:B,A19)&gt;0),AND(B19&lt;&gt;"",COUNTIF(Bugs!A:A,B19)&gt;0)),"Y","")</f>
        <v/>
      </c>
      <c r="Q19" s="193" t="str">
        <f>IF(OR(
    AND(COUNTIF(Bugs!A:A,B19)&gt;0,ISNUMBER(SEARCH("x",INDEX(Bugs!C:C,MATCH(B19,Bugs!A:A,0))))),
    AND(COUNTIF(Bugs!B:B,B19)&gt;0,ISNUMBER(SEARCH("x",INDEX(Bugs!C:C,MATCH(B19,Bugs!B:B,0))))),
    AND(COUNTIF(Bugs!A:A,B19)&gt;0,ISNUMBER(SEARCH("x",INDEX(Bugs!D:D,MATCH(B19,Bugs!A:A,0))))),
    AND(COUNTIF(Bugs!B:B,B19)&gt;0,ISNUMBER(SEARCH("x",INDEX(Bugs!D:D,MATCH(B19,Bugs!B:B,0)))))
),"Y","")</f>
        <v/>
      </c>
      <c r="R19">
        <f ca="1">IF(OR(ISNUMBER(MATCH(L19,MasterData!$D$3:$D$18,0)),ISNUMBER(MATCH(L19,MasterData!$C$3:$C$18,0))),
    DATEDIF(E19,I19,"d"),
    DATEDIF(E19,TODAY(),"d"))</f>
        <v>21</v>
      </c>
      <c r="S19">
        <f t="shared" ca="1" si="0"/>
        <v>0</v>
      </c>
      <c r="T19">
        <f t="shared" ca="1" si="1"/>
        <v>1</v>
      </c>
      <c r="U19">
        <f t="shared" ca="1" si="2"/>
        <v>0</v>
      </c>
    </row>
    <row r="20" spans="1:21" x14ac:dyDescent="0.35">
      <c r="A20">
        <v>6000131715</v>
      </c>
      <c r="B20" t="s">
        <v>292</v>
      </c>
      <c r="C20" t="s">
        <v>230</v>
      </c>
      <c r="D20" s="34" t="s">
        <v>231</v>
      </c>
      <c r="E20" s="208">
        <v>45705</v>
      </c>
      <c r="F20" s="1"/>
      <c r="G20" t="s">
        <v>293</v>
      </c>
      <c r="H20" t="s">
        <v>233</v>
      </c>
      <c r="I20" s="208">
        <v>45713</v>
      </c>
      <c r="J20" t="s">
        <v>234</v>
      </c>
      <c r="K20" t="s">
        <v>235</v>
      </c>
      <c r="L20" t="s">
        <v>171</v>
      </c>
      <c r="M20" t="s">
        <v>294</v>
      </c>
      <c r="N20" t="s">
        <v>237</v>
      </c>
      <c r="O20" t="s">
        <v>230</v>
      </c>
      <c r="P20" s="193" t="str">
        <f>IF(OR(AND(A20&lt;&gt;"",COUNTIF(Bugs!B:B,A20)&gt;0),AND(B20&lt;&gt;"",COUNTIF(Bugs!A:A,B20)&gt;0)),"Y","")</f>
        <v/>
      </c>
      <c r="Q20" s="193" t="str">
        <f>IF(OR(
    AND(COUNTIF(Bugs!A:A,B20)&gt;0,ISNUMBER(SEARCH("x",INDEX(Bugs!C:C,MATCH(B20,Bugs!A:A,0))))),
    AND(COUNTIF(Bugs!B:B,B20)&gt;0,ISNUMBER(SEARCH("x",INDEX(Bugs!C:C,MATCH(B20,Bugs!B:B,0))))),
    AND(COUNTIF(Bugs!A:A,B20)&gt;0,ISNUMBER(SEARCH("x",INDEX(Bugs!D:D,MATCH(B20,Bugs!A:A,0))))),
    AND(COUNTIF(Bugs!B:B,B20)&gt;0,ISNUMBER(SEARCH("x",INDEX(Bugs!D:D,MATCH(B20,Bugs!B:B,0)))))
),"Y","")</f>
        <v/>
      </c>
      <c r="R20">
        <f ca="1">IF(OR(ISNUMBER(MATCH(L20,MasterData!$D$3:$D$18,0)),ISNUMBER(MATCH(L20,MasterData!$C$3:$C$18,0))),
    DATEDIF(E20,I20,"d"),
    DATEDIF(E20,TODAY(),"d"))</f>
        <v>8</v>
      </c>
      <c r="S20">
        <f t="shared" ca="1" si="0"/>
        <v>0</v>
      </c>
      <c r="T20">
        <f t="shared" ca="1" si="1"/>
        <v>1</v>
      </c>
      <c r="U20">
        <f t="shared" ca="1" si="2"/>
        <v>0</v>
      </c>
    </row>
    <row r="21" spans="1:21" x14ac:dyDescent="0.35">
      <c r="A21">
        <v>6000132000</v>
      </c>
      <c r="B21" t="s">
        <v>295</v>
      </c>
      <c r="C21" t="s">
        <v>230</v>
      </c>
      <c r="D21" s="34" t="s">
        <v>254</v>
      </c>
      <c r="E21" s="208">
        <v>45707</v>
      </c>
      <c r="F21" s="1"/>
      <c r="G21" t="s">
        <v>255</v>
      </c>
      <c r="H21" t="s">
        <v>240</v>
      </c>
      <c r="I21" s="208">
        <v>45735</v>
      </c>
      <c r="J21" t="s">
        <v>234</v>
      </c>
      <c r="K21" t="s">
        <v>241</v>
      </c>
      <c r="L21" t="s">
        <v>171</v>
      </c>
      <c r="M21" t="s">
        <v>296</v>
      </c>
      <c r="N21" t="s">
        <v>237</v>
      </c>
      <c r="O21" t="s">
        <v>230</v>
      </c>
      <c r="P21" s="193" t="str">
        <f>IF(OR(AND(A21&lt;&gt;"",COUNTIF(Bugs!B:B,A21)&gt;0),AND(B21&lt;&gt;"",COUNTIF(Bugs!A:A,B21)&gt;0)),"Y","")</f>
        <v/>
      </c>
      <c r="Q21" s="193" t="str">
        <f>IF(OR(
    AND(COUNTIF(Bugs!A:A,B21)&gt;0,ISNUMBER(SEARCH("x",INDEX(Bugs!C:C,MATCH(B21,Bugs!A:A,0))))),
    AND(COUNTIF(Bugs!B:B,B21)&gt;0,ISNUMBER(SEARCH("x",INDEX(Bugs!C:C,MATCH(B21,Bugs!B:B,0))))),
    AND(COUNTIF(Bugs!A:A,B21)&gt;0,ISNUMBER(SEARCH("x",INDEX(Bugs!D:D,MATCH(B21,Bugs!A:A,0))))),
    AND(COUNTIF(Bugs!B:B,B21)&gt;0,ISNUMBER(SEARCH("x",INDEX(Bugs!D:D,MATCH(B21,Bugs!B:B,0)))))
),"Y","")</f>
        <v/>
      </c>
      <c r="R21">
        <f ca="1">IF(OR(ISNUMBER(MATCH(L21,MasterData!$D$3:$D$18,0)),ISNUMBER(MATCH(L21,MasterData!$C$3:$C$18,0))),
    DATEDIF(E21,I21,"d"),
    DATEDIF(E21,TODAY(),"d"))</f>
        <v>28</v>
      </c>
      <c r="S21">
        <f t="shared" ca="1" si="0"/>
        <v>0</v>
      </c>
      <c r="T21">
        <f t="shared" ca="1" si="1"/>
        <v>1</v>
      </c>
      <c r="U21">
        <f t="shared" ca="1" si="2"/>
        <v>0</v>
      </c>
    </row>
    <row r="22" spans="1:21" x14ac:dyDescent="0.35">
      <c r="A22">
        <v>6000132651</v>
      </c>
      <c r="B22" t="s">
        <v>297</v>
      </c>
      <c r="C22" t="s">
        <v>230</v>
      </c>
      <c r="D22" s="34" t="s">
        <v>247</v>
      </c>
      <c r="E22" s="208">
        <v>45714</v>
      </c>
      <c r="F22" s="1"/>
      <c r="G22" t="s">
        <v>287</v>
      </c>
      <c r="H22" t="s">
        <v>240</v>
      </c>
      <c r="I22" s="208">
        <v>45723</v>
      </c>
      <c r="J22" t="s">
        <v>234</v>
      </c>
      <c r="K22" t="s">
        <v>235</v>
      </c>
      <c r="L22" t="s">
        <v>171</v>
      </c>
      <c r="M22" t="s">
        <v>298</v>
      </c>
      <c r="N22" t="s">
        <v>237</v>
      </c>
      <c r="O22" t="s">
        <v>230</v>
      </c>
      <c r="P22" s="193" t="str">
        <f>IF(OR(AND(A22&lt;&gt;"",COUNTIF(Bugs!B:B,A22)&gt;0),AND(B22&lt;&gt;"",COUNTIF(Bugs!A:A,B22)&gt;0)),"Y","")</f>
        <v/>
      </c>
      <c r="Q22" s="193" t="str">
        <f>IF(OR(
    AND(COUNTIF(Bugs!A:A,B22)&gt;0,ISNUMBER(SEARCH("x",INDEX(Bugs!C:C,MATCH(B22,Bugs!A:A,0))))),
    AND(COUNTIF(Bugs!B:B,B22)&gt;0,ISNUMBER(SEARCH("x",INDEX(Bugs!C:C,MATCH(B22,Bugs!B:B,0))))),
    AND(COUNTIF(Bugs!A:A,B22)&gt;0,ISNUMBER(SEARCH("x",INDEX(Bugs!D:D,MATCH(B22,Bugs!A:A,0))))),
    AND(COUNTIF(Bugs!B:B,B22)&gt;0,ISNUMBER(SEARCH("x",INDEX(Bugs!D:D,MATCH(B22,Bugs!B:B,0)))))
),"Y","")</f>
        <v/>
      </c>
      <c r="R22">
        <f ca="1">IF(OR(ISNUMBER(MATCH(L22,MasterData!$D$3:$D$18,0)),ISNUMBER(MATCH(L22,MasterData!$C$3:$C$18,0))),
    DATEDIF(E22,I22,"d"),
    DATEDIF(E22,TODAY(),"d"))</f>
        <v>9</v>
      </c>
      <c r="S22">
        <f t="shared" ca="1" si="0"/>
        <v>0</v>
      </c>
      <c r="T22">
        <f t="shared" ca="1" si="1"/>
        <v>1</v>
      </c>
      <c r="U22">
        <f t="shared" ca="1" si="2"/>
        <v>0</v>
      </c>
    </row>
    <row r="23" spans="1:21" x14ac:dyDescent="0.35">
      <c r="A23">
        <v>6000133013</v>
      </c>
      <c r="B23" t="s">
        <v>299</v>
      </c>
      <c r="C23" t="s">
        <v>230</v>
      </c>
      <c r="D23" s="34" t="s">
        <v>231</v>
      </c>
      <c r="E23" s="208">
        <v>45719</v>
      </c>
      <c r="F23" s="1"/>
      <c r="G23" t="s">
        <v>300</v>
      </c>
      <c r="H23" t="s">
        <v>245</v>
      </c>
      <c r="I23" s="208">
        <v>45734</v>
      </c>
      <c r="J23" t="s">
        <v>234</v>
      </c>
      <c r="K23" t="s">
        <v>235</v>
      </c>
      <c r="L23" t="s">
        <v>171</v>
      </c>
      <c r="M23" t="s">
        <v>301</v>
      </c>
      <c r="N23" t="s">
        <v>237</v>
      </c>
      <c r="O23" t="s">
        <v>230</v>
      </c>
      <c r="P23" s="193" t="str">
        <f>IF(OR(AND(A23&lt;&gt;"",COUNTIF(Bugs!B:B,A23)&gt;0),AND(B23&lt;&gt;"",COUNTIF(Bugs!A:A,B23)&gt;0)),"Y","")</f>
        <v/>
      </c>
      <c r="Q23" s="193" t="str">
        <f>IF(OR(
    AND(COUNTIF(Bugs!A:A,B23)&gt;0,ISNUMBER(SEARCH("x",INDEX(Bugs!C:C,MATCH(B23,Bugs!A:A,0))))),
    AND(COUNTIF(Bugs!B:B,B23)&gt;0,ISNUMBER(SEARCH("x",INDEX(Bugs!C:C,MATCH(B23,Bugs!B:B,0))))),
    AND(COUNTIF(Bugs!A:A,B23)&gt;0,ISNUMBER(SEARCH("x",INDEX(Bugs!D:D,MATCH(B23,Bugs!A:A,0))))),
    AND(COUNTIF(Bugs!B:B,B23)&gt;0,ISNUMBER(SEARCH("x",INDEX(Bugs!D:D,MATCH(B23,Bugs!B:B,0)))))
),"Y","")</f>
        <v/>
      </c>
      <c r="R23">
        <f ca="1">IF(OR(ISNUMBER(MATCH(L23,MasterData!$D$3:$D$18,0)),ISNUMBER(MATCH(L23,MasterData!$C$3:$C$18,0))),
    DATEDIF(E23,I23,"d"),
    DATEDIF(E23,TODAY(),"d"))</f>
        <v>15</v>
      </c>
      <c r="S23">
        <f t="shared" ca="1" si="0"/>
        <v>0</v>
      </c>
      <c r="T23">
        <f t="shared" ca="1" si="1"/>
        <v>1</v>
      </c>
      <c r="U23">
        <f t="shared" ca="1" si="2"/>
        <v>0</v>
      </c>
    </row>
    <row r="24" spans="1:21" x14ac:dyDescent="0.35">
      <c r="A24">
        <v>6000133061</v>
      </c>
      <c r="B24" t="s">
        <v>302</v>
      </c>
      <c r="C24" t="s">
        <v>230</v>
      </c>
      <c r="D24" s="34" t="s">
        <v>254</v>
      </c>
      <c r="E24" s="208">
        <v>45719</v>
      </c>
      <c r="F24" s="1"/>
      <c r="G24" t="s">
        <v>255</v>
      </c>
      <c r="H24" t="s">
        <v>245</v>
      </c>
      <c r="I24" s="208">
        <v>45735</v>
      </c>
      <c r="J24" t="s">
        <v>234</v>
      </c>
      <c r="K24" t="s">
        <v>241</v>
      </c>
      <c r="L24" t="s">
        <v>171</v>
      </c>
      <c r="M24" t="s">
        <v>303</v>
      </c>
      <c r="N24" t="s">
        <v>237</v>
      </c>
      <c r="O24" t="s">
        <v>230</v>
      </c>
      <c r="P24" s="193" t="str">
        <f>IF(OR(AND(A24&lt;&gt;"",COUNTIF(Bugs!B:B,A24)&gt;0),AND(B24&lt;&gt;"",COUNTIF(Bugs!A:A,B24)&gt;0)),"Y","")</f>
        <v/>
      </c>
      <c r="Q24" s="193" t="str">
        <f>IF(OR(
    AND(COUNTIF(Bugs!A:A,B24)&gt;0,ISNUMBER(SEARCH("x",INDEX(Bugs!C:C,MATCH(B24,Bugs!A:A,0))))),
    AND(COUNTIF(Bugs!B:B,B24)&gt;0,ISNUMBER(SEARCH("x",INDEX(Bugs!C:C,MATCH(B24,Bugs!B:B,0))))),
    AND(COUNTIF(Bugs!A:A,B24)&gt;0,ISNUMBER(SEARCH("x",INDEX(Bugs!D:D,MATCH(B24,Bugs!A:A,0))))),
    AND(COUNTIF(Bugs!B:B,B24)&gt;0,ISNUMBER(SEARCH("x",INDEX(Bugs!D:D,MATCH(B24,Bugs!B:B,0)))))
),"Y","")</f>
        <v/>
      </c>
      <c r="R24">
        <f ca="1">IF(OR(ISNUMBER(MATCH(L24,MasterData!$D$3:$D$18,0)),ISNUMBER(MATCH(L24,MasterData!$C$3:$C$18,0))),
    DATEDIF(E24,I24,"d"),
    DATEDIF(E24,TODAY(),"d"))</f>
        <v>16</v>
      </c>
      <c r="S24">
        <f t="shared" ca="1" si="0"/>
        <v>0</v>
      </c>
      <c r="T24">
        <f t="shared" ca="1" si="1"/>
        <v>1</v>
      </c>
      <c r="U24">
        <f t="shared" ca="1" si="2"/>
        <v>0</v>
      </c>
    </row>
    <row r="25" spans="1:21" x14ac:dyDescent="0.35">
      <c r="A25">
        <v>6000133063</v>
      </c>
      <c r="B25" t="s">
        <v>304</v>
      </c>
      <c r="C25" t="s">
        <v>230</v>
      </c>
      <c r="D25" s="34" t="s">
        <v>305</v>
      </c>
      <c r="E25" s="208">
        <v>45719</v>
      </c>
      <c r="F25" s="1"/>
      <c r="G25" t="s">
        <v>306</v>
      </c>
      <c r="H25" t="s">
        <v>245</v>
      </c>
      <c r="I25" s="208">
        <v>45778</v>
      </c>
      <c r="J25" t="s">
        <v>234</v>
      </c>
      <c r="K25" t="s">
        <v>235</v>
      </c>
      <c r="L25" t="s">
        <v>171</v>
      </c>
      <c r="M25" t="s">
        <v>307</v>
      </c>
      <c r="N25" t="s">
        <v>237</v>
      </c>
      <c r="O25" t="s">
        <v>230</v>
      </c>
      <c r="P25" s="193" t="str">
        <f>IF(OR(AND(A25&lt;&gt;"",COUNTIF(Bugs!B:B,A25)&gt;0),AND(B25&lt;&gt;"",COUNTIF(Bugs!A:A,B25)&gt;0)),"Y","")</f>
        <v/>
      </c>
      <c r="Q25" s="193" t="str">
        <f>IF(OR(
    AND(COUNTIF(Bugs!A:A,B25)&gt;0,ISNUMBER(SEARCH("x",INDEX(Bugs!C:C,MATCH(B25,Bugs!A:A,0))))),
    AND(COUNTIF(Bugs!B:B,B25)&gt;0,ISNUMBER(SEARCH("x",INDEX(Bugs!C:C,MATCH(B25,Bugs!B:B,0))))),
    AND(COUNTIF(Bugs!A:A,B25)&gt;0,ISNUMBER(SEARCH("x",INDEX(Bugs!D:D,MATCH(B25,Bugs!A:A,0))))),
    AND(COUNTIF(Bugs!B:B,B25)&gt;0,ISNUMBER(SEARCH("x",INDEX(Bugs!D:D,MATCH(B25,Bugs!B:B,0)))))
),"Y","")</f>
        <v/>
      </c>
      <c r="R25">
        <f ca="1">IF(OR(ISNUMBER(MATCH(L25,MasterData!$D$3:$D$18,0)),ISNUMBER(MATCH(L25,MasterData!$C$3:$C$18,0))),
    DATEDIF(E25,I25,"d"),
    DATEDIF(E25,TODAY(),"d"))</f>
        <v>59</v>
      </c>
      <c r="S25">
        <f t="shared" ca="1" si="0"/>
        <v>0</v>
      </c>
      <c r="T25">
        <f t="shared" ca="1" si="1"/>
        <v>0</v>
      </c>
      <c r="U25">
        <f t="shared" ca="1" si="2"/>
        <v>1</v>
      </c>
    </row>
    <row r="26" spans="1:21" x14ac:dyDescent="0.35">
      <c r="A26">
        <v>6000133075</v>
      </c>
      <c r="B26" t="s">
        <v>308</v>
      </c>
      <c r="C26" t="s">
        <v>230</v>
      </c>
      <c r="D26" s="34" t="s">
        <v>305</v>
      </c>
      <c r="E26" s="208">
        <v>45719</v>
      </c>
      <c r="F26" s="1"/>
      <c r="G26" t="s">
        <v>306</v>
      </c>
      <c r="H26" t="s">
        <v>240</v>
      </c>
      <c r="I26" s="208">
        <v>45758</v>
      </c>
      <c r="J26" t="s">
        <v>234</v>
      </c>
      <c r="K26" t="s">
        <v>235</v>
      </c>
      <c r="L26" t="s">
        <v>171</v>
      </c>
      <c r="M26" t="s">
        <v>309</v>
      </c>
      <c r="N26" t="s">
        <v>237</v>
      </c>
      <c r="O26" t="s">
        <v>230</v>
      </c>
      <c r="P26" s="193" t="str">
        <f>IF(OR(AND(A26&lt;&gt;"",COUNTIF(Bugs!B:B,A26)&gt;0),AND(B26&lt;&gt;"",COUNTIF(Bugs!A:A,B26)&gt;0)),"Y","")</f>
        <v/>
      </c>
      <c r="Q26" s="193" t="str">
        <f>IF(OR(
    AND(COUNTIF(Bugs!A:A,B26)&gt;0,ISNUMBER(SEARCH("x",INDEX(Bugs!C:C,MATCH(B26,Bugs!A:A,0))))),
    AND(COUNTIF(Bugs!B:B,B26)&gt;0,ISNUMBER(SEARCH("x",INDEX(Bugs!C:C,MATCH(B26,Bugs!B:B,0))))),
    AND(COUNTIF(Bugs!A:A,B26)&gt;0,ISNUMBER(SEARCH("x",INDEX(Bugs!D:D,MATCH(B26,Bugs!A:A,0))))),
    AND(COUNTIF(Bugs!B:B,B26)&gt;0,ISNUMBER(SEARCH("x",INDEX(Bugs!D:D,MATCH(B26,Bugs!B:B,0)))))
),"Y","")</f>
        <v/>
      </c>
      <c r="R26">
        <f ca="1">IF(OR(ISNUMBER(MATCH(L26,MasterData!$D$3:$D$18,0)),ISNUMBER(MATCH(L26,MasterData!$C$3:$C$18,0))),
    DATEDIF(E26,I26,"d"),
    DATEDIF(E26,TODAY(),"d"))</f>
        <v>39</v>
      </c>
      <c r="S26">
        <f t="shared" ca="1" si="0"/>
        <v>0</v>
      </c>
      <c r="T26">
        <f t="shared" ca="1" si="1"/>
        <v>0</v>
      </c>
      <c r="U26">
        <f t="shared" ca="1" si="2"/>
        <v>1</v>
      </c>
    </row>
    <row r="27" spans="1:21" x14ac:dyDescent="0.35">
      <c r="A27">
        <v>6000133085</v>
      </c>
      <c r="B27" t="s">
        <v>230</v>
      </c>
      <c r="C27" t="s">
        <v>230</v>
      </c>
      <c r="D27" s="34" t="s">
        <v>251</v>
      </c>
      <c r="E27" s="208">
        <v>45719</v>
      </c>
      <c r="F27" s="1"/>
      <c r="G27" t="s">
        <v>290</v>
      </c>
      <c r="H27" t="s">
        <v>240</v>
      </c>
      <c r="I27" s="208">
        <v>45731</v>
      </c>
      <c r="J27" t="s">
        <v>201</v>
      </c>
      <c r="K27" t="s">
        <v>241</v>
      </c>
      <c r="L27" t="s">
        <v>171</v>
      </c>
      <c r="M27" t="s">
        <v>310</v>
      </c>
      <c r="N27" t="s">
        <v>237</v>
      </c>
      <c r="O27" t="s">
        <v>230</v>
      </c>
      <c r="P27" s="193" t="str">
        <f>IF(OR(AND(A27&lt;&gt;"",COUNTIF(Bugs!B:B,A27)&gt;0),AND(B27&lt;&gt;"",COUNTIF(Bugs!A:A,B27)&gt;0)),"Y","")</f>
        <v/>
      </c>
      <c r="Q27" s="193" t="str">
        <f>IF(OR(
    AND(COUNTIF(Bugs!A:A,B27)&gt;0,ISNUMBER(SEARCH("x",INDEX(Bugs!C:C,MATCH(B27,Bugs!A:A,0))))),
    AND(COUNTIF(Bugs!B:B,B27)&gt;0,ISNUMBER(SEARCH("x",INDEX(Bugs!C:C,MATCH(B27,Bugs!B:B,0))))),
    AND(COUNTIF(Bugs!A:A,B27)&gt;0,ISNUMBER(SEARCH("x",INDEX(Bugs!D:D,MATCH(B27,Bugs!A:A,0))))),
    AND(COUNTIF(Bugs!B:B,B27)&gt;0,ISNUMBER(SEARCH("x",INDEX(Bugs!D:D,MATCH(B27,Bugs!B:B,0)))))
),"Y","")</f>
        <v/>
      </c>
      <c r="R27">
        <f ca="1">IF(OR(ISNUMBER(MATCH(L27,MasterData!$D$3:$D$18,0)),ISNUMBER(MATCH(L27,MasterData!$C$3:$C$18,0))),
    DATEDIF(E27,I27,"d"),
    DATEDIF(E27,TODAY(),"d"))</f>
        <v>12</v>
      </c>
      <c r="S27">
        <f t="shared" ca="1" si="0"/>
        <v>0</v>
      </c>
      <c r="T27">
        <f t="shared" ca="1" si="1"/>
        <v>1</v>
      </c>
      <c r="U27">
        <f t="shared" ca="1" si="2"/>
        <v>0</v>
      </c>
    </row>
    <row r="28" spans="1:21" x14ac:dyDescent="0.35">
      <c r="A28">
        <v>6000133086</v>
      </c>
      <c r="B28" t="s">
        <v>230</v>
      </c>
      <c r="C28" t="s">
        <v>230</v>
      </c>
      <c r="D28" s="34" t="s">
        <v>251</v>
      </c>
      <c r="E28" s="208">
        <v>45719</v>
      </c>
      <c r="F28" s="1"/>
      <c r="G28" t="s">
        <v>290</v>
      </c>
      <c r="H28" t="s">
        <v>240</v>
      </c>
      <c r="I28" s="208">
        <v>45773</v>
      </c>
      <c r="J28" t="s">
        <v>201</v>
      </c>
      <c r="K28" t="s">
        <v>241</v>
      </c>
      <c r="L28" t="s">
        <v>171</v>
      </c>
      <c r="M28" t="s">
        <v>311</v>
      </c>
      <c r="N28" t="s">
        <v>237</v>
      </c>
      <c r="O28" t="s">
        <v>230</v>
      </c>
      <c r="P28" s="193" t="str">
        <f>IF(OR(AND(A28&lt;&gt;"",COUNTIF(Bugs!B:B,A28)&gt;0),AND(B28&lt;&gt;"",COUNTIF(Bugs!A:A,B28)&gt;0)),"Y","")</f>
        <v/>
      </c>
      <c r="Q28" s="193" t="str">
        <f>IF(OR(
    AND(COUNTIF(Bugs!A:A,B28)&gt;0,ISNUMBER(SEARCH("x",INDEX(Bugs!C:C,MATCH(B28,Bugs!A:A,0))))),
    AND(COUNTIF(Bugs!B:B,B28)&gt;0,ISNUMBER(SEARCH("x",INDEX(Bugs!C:C,MATCH(B28,Bugs!B:B,0))))),
    AND(COUNTIF(Bugs!A:A,B28)&gt;0,ISNUMBER(SEARCH("x",INDEX(Bugs!D:D,MATCH(B28,Bugs!A:A,0))))),
    AND(COUNTIF(Bugs!B:B,B28)&gt;0,ISNUMBER(SEARCH("x",INDEX(Bugs!D:D,MATCH(B28,Bugs!B:B,0)))))
),"Y","")</f>
        <v/>
      </c>
      <c r="R28">
        <f ca="1">IF(OR(ISNUMBER(MATCH(L28,MasterData!$D$3:$D$18,0)),ISNUMBER(MATCH(L28,MasterData!$C$3:$C$18,0))),
    DATEDIF(E28,I28,"d"),
    DATEDIF(E28,TODAY(),"d"))</f>
        <v>54</v>
      </c>
      <c r="S28">
        <f t="shared" ca="1" si="0"/>
        <v>0</v>
      </c>
      <c r="T28">
        <f t="shared" ca="1" si="1"/>
        <v>0</v>
      </c>
      <c r="U28">
        <f t="shared" ca="1" si="2"/>
        <v>1</v>
      </c>
    </row>
    <row r="29" spans="1:21" x14ac:dyDescent="0.35">
      <c r="A29">
        <v>6000133087</v>
      </c>
      <c r="B29" t="s">
        <v>230</v>
      </c>
      <c r="C29" t="s">
        <v>230</v>
      </c>
      <c r="D29" s="34" t="s">
        <v>251</v>
      </c>
      <c r="E29" s="208">
        <v>45719</v>
      </c>
      <c r="F29" s="1"/>
      <c r="G29" t="s">
        <v>290</v>
      </c>
      <c r="H29" t="s">
        <v>245</v>
      </c>
      <c r="I29" s="208">
        <v>45807</v>
      </c>
      <c r="J29" t="s">
        <v>201</v>
      </c>
      <c r="K29" t="s">
        <v>241</v>
      </c>
      <c r="L29" t="s">
        <v>171</v>
      </c>
      <c r="M29" t="s">
        <v>312</v>
      </c>
      <c r="N29" t="s">
        <v>237</v>
      </c>
      <c r="O29" t="s">
        <v>230</v>
      </c>
      <c r="P29" s="193" t="str">
        <f>IF(OR(AND(A29&lt;&gt;"",COUNTIF(Bugs!B:B,A29)&gt;0),AND(B29&lt;&gt;"",COUNTIF(Bugs!A:A,B29)&gt;0)),"Y","")</f>
        <v/>
      </c>
      <c r="Q29" s="193" t="str">
        <f>IF(OR(
    AND(COUNTIF(Bugs!A:A,B29)&gt;0,ISNUMBER(SEARCH("x",INDEX(Bugs!C:C,MATCH(B29,Bugs!A:A,0))))),
    AND(COUNTIF(Bugs!B:B,B29)&gt;0,ISNUMBER(SEARCH("x",INDEX(Bugs!C:C,MATCH(B29,Bugs!B:B,0))))),
    AND(COUNTIF(Bugs!A:A,B29)&gt;0,ISNUMBER(SEARCH("x",INDEX(Bugs!D:D,MATCH(B29,Bugs!A:A,0))))),
    AND(COUNTIF(Bugs!B:B,B29)&gt;0,ISNUMBER(SEARCH("x",INDEX(Bugs!D:D,MATCH(B29,Bugs!B:B,0)))))
),"Y","")</f>
        <v/>
      </c>
      <c r="R29">
        <f ca="1">IF(OR(ISNUMBER(MATCH(L29,MasterData!$D$3:$D$18,0)),ISNUMBER(MATCH(L29,MasterData!$C$3:$C$18,0))),
    DATEDIF(E29,I29,"d"),
    DATEDIF(E29,TODAY(),"d"))</f>
        <v>88</v>
      </c>
      <c r="S29">
        <f t="shared" ca="1" si="0"/>
        <v>0</v>
      </c>
      <c r="T29">
        <f t="shared" ca="1" si="1"/>
        <v>0</v>
      </c>
      <c r="U29">
        <f t="shared" ca="1" si="2"/>
        <v>1</v>
      </c>
    </row>
    <row r="30" spans="1:21" x14ac:dyDescent="0.35">
      <c r="A30">
        <v>6000133442</v>
      </c>
      <c r="B30" t="s">
        <v>230</v>
      </c>
      <c r="C30" t="s">
        <v>230</v>
      </c>
      <c r="D30" s="34" t="s">
        <v>247</v>
      </c>
      <c r="E30" s="208">
        <v>45722</v>
      </c>
      <c r="F30" s="1"/>
      <c r="G30" t="s">
        <v>248</v>
      </c>
      <c r="H30" t="s">
        <v>245</v>
      </c>
      <c r="I30" s="208">
        <v>45786</v>
      </c>
      <c r="J30" t="s">
        <v>201</v>
      </c>
      <c r="K30" t="s">
        <v>241</v>
      </c>
      <c r="L30" t="s">
        <v>171</v>
      </c>
      <c r="M30" t="s">
        <v>313</v>
      </c>
      <c r="N30" t="s">
        <v>237</v>
      </c>
      <c r="O30" t="s">
        <v>230</v>
      </c>
      <c r="P30" s="193" t="str">
        <f>IF(OR(AND(A30&lt;&gt;"",COUNTIF(Bugs!B:B,A30)&gt;0),AND(B30&lt;&gt;"",COUNTIF(Bugs!A:A,B30)&gt;0)),"Y","")</f>
        <v/>
      </c>
      <c r="Q30" s="193" t="str">
        <f>IF(OR(
    AND(COUNTIF(Bugs!A:A,B30)&gt;0,ISNUMBER(SEARCH("x",INDEX(Bugs!C:C,MATCH(B30,Bugs!A:A,0))))),
    AND(COUNTIF(Bugs!B:B,B30)&gt;0,ISNUMBER(SEARCH("x",INDEX(Bugs!C:C,MATCH(B30,Bugs!B:B,0))))),
    AND(COUNTIF(Bugs!A:A,B30)&gt;0,ISNUMBER(SEARCH("x",INDEX(Bugs!D:D,MATCH(B30,Bugs!A:A,0))))),
    AND(COUNTIF(Bugs!B:B,B30)&gt;0,ISNUMBER(SEARCH("x",INDEX(Bugs!D:D,MATCH(B30,Bugs!B:B,0)))))
),"Y","")</f>
        <v/>
      </c>
      <c r="R30">
        <f ca="1">IF(OR(ISNUMBER(MATCH(L30,MasterData!$D$3:$D$18,0)),ISNUMBER(MATCH(L30,MasterData!$C$3:$C$18,0))),
    DATEDIF(E30,I30,"d"),
    DATEDIF(E30,TODAY(),"d"))</f>
        <v>64</v>
      </c>
      <c r="S30">
        <f t="shared" ca="1" si="0"/>
        <v>0</v>
      </c>
      <c r="T30">
        <f t="shared" ca="1" si="1"/>
        <v>0</v>
      </c>
      <c r="U30">
        <f t="shared" ca="1" si="2"/>
        <v>1</v>
      </c>
    </row>
    <row r="31" spans="1:21" x14ac:dyDescent="0.35">
      <c r="A31">
        <v>6000133644</v>
      </c>
      <c r="B31" t="s">
        <v>314</v>
      </c>
      <c r="C31" t="s">
        <v>230</v>
      </c>
      <c r="D31" s="34" t="s">
        <v>274</v>
      </c>
      <c r="E31" s="208">
        <v>45723</v>
      </c>
      <c r="F31" s="1"/>
      <c r="G31" t="s">
        <v>315</v>
      </c>
      <c r="H31" t="s">
        <v>240</v>
      </c>
      <c r="I31" s="208">
        <v>45903</v>
      </c>
      <c r="J31" t="s">
        <v>234</v>
      </c>
      <c r="K31" t="s">
        <v>241</v>
      </c>
      <c r="L31" t="s">
        <v>171</v>
      </c>
      <c r="M31" t="s">
        <v>316</v>
      </c>
      <c r="N31" t="s">
        <v>237</v>
      </c>
      <c r="O31" t="s">
        <v>230</v>
      </c>
      <c r="P31" s="193" t="str">
        <f>IF(OR(AND(A31&lt;&gt;"",COUNTIF(Bugs!B:B,A31)&gt;0),AND(B31&lt;&gt;"",COUNTIF(Bugs!A:A,B31)&gt;0)),"Y","")</f>
        <v/>
      </c>
      <c r="Q31" s="193" t="str">
        <f>IF(OR(
    AND(COUNTIF(Bugs!A:A,B31)&gt;0,ISNUMBER(SEARCH("x",INDEX(Bugs!C:C,MATCH(B31,Bugs!A:A,0))))),
    AND(COUNTIF(Bugs!B:B,B31)&gt;0,ISNUMBER(SEARCH("x",INDEX(Bugs!C:C,MATCH(B31,Bugs!B:B,0))))),
    AND(COUNTIF(Bugs!A:A,B31)&gt;0,ISNUMBER(SEARCH("x",INDEX(Bugs!D:D,MATCH(B31,Bugs!A:A,0))))),
    AND(COUNTIF(Bugs!B:B,B31)&gt;0,ISNUMBER(SEARCH("x",INDEX(Bugs!D:D,MATCH(B31,Bugs!B:B,0)))))
),"Y","")</f>
        <v/>
      </c>
      <c r="R31">
        <f ca="1">IF(OR(ISNUMBER(MATCH(L31,MasterData!$D$3:$D$18,0)),ISNUMBER(MATCH(L31,MasterData!$C$3:$C$18,0))),
    DATEDIF(E31,I31,"d"),
    DATEDIF(E31,TODAY(),"d"))</f>
        <v>180</v>
      </c>
      <c r="S31">
        <f t="shared" ca="1" si="0"/>
        <v>0</v>
      </c>
      <c r="T31">
        <f t="shared" ca="1" si="1"/>
        <v>0</v>
      </c>
      <c r="U31">
        <f t="shared" ca="1" si="2"/>
        <v>1</v>
      </c>
    </row>
    <row r="32" spans="1:21" x14ac:dyDescent="0.35">
      <c r="A32">
        <v>6000133647</v>
      </c>
      <c r="B32" t="s">
        <v>317</v>
      </c>
      <c r="C32" t="s">
        <v>230</v>
      </c>
      <c r="D32" s="34" t="s">
        <v>231</v>
      </c>
      <c r="E32" s="208">
        <v>45723</v>
      </c>
      <c r="F32" s="1"/>
      <c r="G32" t="s">
        <v>318</v>
      </c>
      <c r="H32" t="s">
        <v>245</v>
      </c>
      <c r="I32" s="208">
        <v>45733</v>
      </c>
      <c r="J32" t="s">
        <v>234</v>
      </c>
      <c r="K32" t="s">
        <v>235</v>
      </c>
      <c r="L32" t="s">
        <v>171</v>
      </c>
      <c r="M32" t="s">
        <v>319</v>
      </c>
      <c r="N32" t="s">
        <v>237</v>
      </c>
      <c r="O32" t="s">
        <v>230</v>
      </c>
      <c r="P32" s="193" t="str">
        <f>IF(OR(AND(A32&lt;&gt;"",COUNTIF(Bugs!B:B,A32)&gt;0),AND(B32&lt;&gt;"",COUNTIF(Bugs!A:A,B32)&gt;0)),"Y","")</f>
        <v/>
      </c>
      <c r="Q32" s="193" t="str">
        <f>IF(OR(
    AND(COUNTIF(Bugs!A:A,B32)&gt;0,ISNUMBER(SEARCH("x",INDEX(Bugs!C:C,MATCH(B32,Bugs!A:A,0))))),
    AND(COUNTIF(Bugs!B:B,B32)&gt;0,ISNUMBER(SEARCH("x",INDEX(Bugs!C:C,MATCH(B32,Bugs!B:B,0))))),
    AND(COUNTIF(Bugs!A:A,B32)&gt;0,ISNUMBER(SEARCH("x",INDEX(Bugs!D:D,MATCH(B32,Bugs!A:A,0))))),
    AND(COUNTIF(Bugs!B:B,B32)&gt;0,ISNUMBER(SEARCH("x",INDEX(Bugs!D:D,MATCH(B32,Bugs!B:B,0)))))
),"Y","")</f>
        <v/>
      </c>
      <c r="R32">
        <f ca="1">IF(OR(ISNUMBER(MATCH(L32,MasterData!$D$3:$D$18,0)),ISNUMBER(MATCH(L32,MasterData!$C$3:$C$18,0))),
    DATEDIF(E32,I32,"d"),
    DATEDIF(E32,TODAY(),"d"))</f>
        <v>10</v>
      </c>
      <c r="S32">
        <f t="shared" ca="1" si="0"/>
        <v>0</v>
      </c>
      <c r="T32">
        <f t="shared" ca="1" si="1"/>
        <v>1</v>
      </c>
      <c r="U32">
        <f t="shared" ca="1" si="2"/>
        <v>0</v>
      </c>
    </row>
    <row r="33" spans="1:21" x14ac:dyDescent="0.35">
      <c r="A33">
        <v>6000133780</v>
      </c>
      <c r="B33" t="s">
        <v>320</v>
      </c>
      <c r="C33" t="s">
        <v>230</v>
      </c>
      <c r="D33" s="34" t="s">
        <v>274</v>
      </c>
      <c r="E33" s="208">
        <v>45726</v>
      </c>
      <c r="F33" s="1"/>
      <c r="G33" t="s">
        <v>321</v>
      </c>
      <c r="H33" t="s">
        <v>240</v>
      </c>
      <c r="I33" s="208">
        <v>45741</v>
      </c>
      <c r="J33" t="s">
        <v>234</v>
      </c>
      <c r="K33" t="s">
        <v>235</v>
      </c>
      <c r="L33" t="s">
        <v>171</v>
      </c>
      <c r="M33" t="s">
        <v>322</v>
      </c>
      <c r="N33" t="s">
        <v>237</v>
      </c>
      <c r="O33" t="s">
        <v>230</v>
      </c>
      <c r="P33" s="193" t="str">
        <f>IF(OR(AND(A33&lt;&gt;"",COUNTIF(Bugs!B:B,A33)&gt;0),AND(B33&lt;&gt;"",COUNTIF(Bugs!A:A,B33)&gt;0)),"Y","")</f>
        <v/>
      </c>
      <c r="Q33" s="193" t="str">
        <f>IF(OR(
    AND(COUNTIF(Bugs!A:A,B33)&gt;0,ISNUMBER(SEARCH("x",INDEX(Bugs!C:C,MATCH(B33,Bugs!A:A,0))))),
    AND(COUNTIF(Bugs!B:B,B33)&gt;0,ISNUMBER(SEARCH("x",INDEX(Bugs!C:C,MATCH(B33,Bugs!B:B,0))))),
    AND(COUNTIF(Bugs!A:A,B33)&gt;0,ISNUMBER(SEARCH("x",INDEX(Bugs!D:D,MATCH(B33,Bugs!A:A,0))))),
    AND(COUNTIF(Bugs!B:B,B33)&gt;0,ISNUMBER(SEARCH("x",INDEX(Bugs!D:D,MATCH(B33,Bugs!B:B,0)))))
),"Y","")</f>
        <v/>
      </c>
      <c r="R33">
        <f ca="1">IF(OR(ISNUMBER(MATCH(L33,MasterData!$D$3:$D$18,0)),ISNUMBER(MATCH(L33,MasterData!$C$3:$C$18,0))),
    DATEDIF(E33,I33,"d"),
    DATEDIF(E33,TODAY(),"d"))</f>
        <v>15</v>
      </c>
      <c r="S33">
        <f t="shared" ca="1" si="0"/>
        <v>0</v>
      </c>
      <c r="T33">
        <f t="shared" ca="1" si="1"/>
        <v>1</v>
      </c>
      <c r="U33">
        <f t="shared" ca="1" si="2"/>
        <v>0</v>
      </c>
    </row>
    <row r="34" spans="1:21" x14ac:dyDescent="0.35">
      <c r="A34">
        <v>6000133782</v>
      </c>
      <c r="B34" t="s">
        <v>323</v>
      </c>
      <c r="C34" t="s">
        <v>230</v>
      </c>
      <c r="D34" s="34" t="s">
        <v>254</v>
      </c>
      <c r="E34" s="208">
        <v>45726</v>
      </c>
      <c r="F34" s="1"/>
      <c r="G34" t="s">
        <v>255</v>
      </c>
      <c r="H34" t="s">
        <v>240</v>
      </c>
      <c r="I34" s="208">
        <v>45735</v>
      </c>
      <c r="J34" t="s">
        <v>234</v>
      </c>
      <c r="K34" t="s">
        <v>241</v>
      </c>
      <c r="L34" t="s">
        <v>171</v>
      </c>
      <c r="M34" t="s">
        <v>324</v>
      </c>
      <c r="N34" t="s">
        <v>237</v>
      </c>
      <c r="O34" t="s">
        <v>230</v>
      </c>
      <c r="P34" s="193" t="str">
        <f>IF(OR(AND(A34&lt;&gt;"",COUNTIF(Bugs!B:B,A34)&gt;0),AND(B34&lt;&gt;"",COUNTIF(Bugs!A:A,B34)&gt;0)),"Y","")</f>
        <v/>
      </c>
      <c r="Q34" s="193" t="str">
        <f>IF(OR(
    AND(COUNTIF(Bugs!A:A,B34)&gt;0,ISNUMBER(SEARCH("x",INDEX(Bugs!C:C,MATCH(B34,Bugs!A:A,0))))),
    AND(COUNTIF(Bugs!B:B,B34)&gt;0,ISNUMBER(SEARCH("x",INDEX(Bugs!C:C,MATCH(B34,Bugs!B:B,0))))),
    AND(COUNTIF(Bugs!A:A,B34)&gt;0,ISNUMBER(SEARCH("x",INDEX(Bugs!D:D,MATCH(B34,Bugs!A:A,0))))),
    AND(COUNTIF(Bugs!B:B,B34)&gt;0,ISNUMBER(SEARCH("x",INDEX(Bugs!D:D,MATCH(B34,Bugs!B:B,0)))))
),"Y","")</f>
        <v/>
      </c>
      <c r="R34">
        <f ca="1">IF(OR(ISNUMBER(MATCH(L34,MasterData!$D$3:$D$18,0)),ISNUMBER(MATCH(L34,MasterData!$C$3:$C$18,0))),
    DATEDIF(E34,I34,"d"),
    DATEDIF(E34,TODAY(),"d"))</f>
        <v>9</v>
      </c>
      <c r="S34">
        <f t="shared" ca="1" si="0"/>
        <v>0</v>
      </c>
      <c r="T34">
        <f t="shared" ca="1" si="1"/>
        <v>1</v>
      </c>
      <c r="U34">
        <f t="shared" ca="1" si="2"/>
        <v>0</v>
      </c>
    </row>
    <row r="35" spans="1:21" x14ac:dyDescent="0.35">
      <c r="A35">
        <v>6000133815</v>
      </c>
      <c r="B35" t="s">
        <v>325</v>
      </c>
      <c r="C35" t="s">
        <v>230</v>
      </c>
      <c r="D35" s="34" t="s">
        <v>254</v>
      </c>
      <c r="E35" s="208">
        <v>45726</v>
      </c>
      <c r="F35" s="1"/>
      <c r="G35" t="s">
        <v>255</v>
      </c>
      <c r="H35" t="s">
        <v>240</v>
      </c>
      <c r="I35" s="208">
        <v>45748</v>
      </c>
      <c r="J35" t="s">
        <v>234</v>
      </c>
      <c r="K35" t="s">
        <v>241</v>
      </c>
      <c r="L35" t="s">
        <v>171</v>
      </c>
      <c r="M35" t="s">
        <v>326</v>
      </c>
      <c r="N35" t="s">
        <v>237</v>
      </c>
      <c r="O35" t="s">
        <v>230</v>
      </c>
      <c r="P35" s="193" t="str">
        <f>IF(OR(AND(A35&lt;&gt;"",COUNTIF(Bugs!B:B,A35)&gt;0),AND(B35&lt;&gt;"",COUNTIF(Bugs!A:A,B35)&gt;0)),"Y","")</f>
        <v/>
      </c>
      <c r="Q35" s="193" t="str">
        <f>IF(OR(
    AND(COUNTIF(Bugs!A:A,B35)&gt;0,ISNUMBER(SEARCH("x",INDEX(Bugs!C:C,MATCH(B35,Bugs!A:A,0))))),
    AND(COUNTIF(Bugs!B:B,B35)&gt;0,ISNUMBER(SEARCH("x",INDEX(Bugs!C:C,MATCH(B35,Bugs!B:B,0))))),
    AND(COUNTIF(Bugs!A:A,B35)&gt;0,ISNUMBER(SEARCH("x",INDEX(Bugs!D:D,MATCH(B35,Bugs!A:A,0))))),
    AND(COUNTIF(Bugs!B:B,B35)&gt;0,ISNUMBER(SEARCH("x",INDEX(Bugs!D:D,MATCH(B35,Bugs!B:B,0)))))
),"Y","")</f>
        <v/>
      </c>
      <c r="R35">
        <f ca="1">IF(OR(ISNUMBER(MATCH(L35,MasterData!$D$3:$D$18,0)),ISNUMBER(MATCH(L35,MasterData!$C$3:$C$18,0))),
    DATEDIF(E35,I35,"d"),
    DATEDIF(E35,TODAY(),"d"))</f>
        <v>22</v>
      </c>
      <c r="S35">
        <f t="shared" ca="1" si="0"/>
        <v>0</v>
      </c>
      <c r="T35">
        <f t="shared" ca="1" si="1"/>
        <v>1</v>
      </c>
      <c r="U35">
        <f t="shared" ca="1" si="2"/>
        <v>0</v>
      </c>
    </row>
    <row r="36" spans="1:21" x14ac:dyDescent="0.35">
      <c r="A36">
        <v>6000133897</v>
      </c>
      <c r="B36" t="s">
        <v>230</v>
      </c>
      <c r="C36" t="s">
        <v>230</v>
      </c>
      <c r="D36" s="34" t="s">
        <v>231</v>
      </c>
      <c r="E36" s="208">
        <v>45727</v>
      </c>
      <c r="F36" s="1"/>
      <c r="G36" t="s">
        <v>248</v>
      </c>
      <c r="H36" t="s">
        <v>240</v>
      </c>
      <c r="I36" s="208">
        <v>45751</v>
      </c>
      <c r="J36" t="s">
        <v>201</v>
      </c>
      <c r="K36" t="s">
        <v>241</v>
      </c>
      <c r="L36" t="s">
        <v>171</v>
      </c>
      <c r="M36" t="s">
        <v>327</v>
      </c>
      <c r="N36" t="s">
        <v>237</v>
      </c>
      <c r="O36" t="s">
        <v>230</v>
      </c>
      <c r="P36" s="193" t="str">
        <f>IF(OR(AND(A36&lt;&gt;"",COUNTIF(Bugs!B:B,A36)&gt;0),AND(B36&lt;&gt;"",COUNTIF(Bugs!A:A,B36)&gt;0)),"Y","")</f>
        <v/>
      </c>
      <c r="Q36" s="193" t="str">
        <f>IF(OR(
    AND(COUNTIF(Bugs!A:A,B36)&gt;0,ISNUMBER(SEARCH("x",INDEX(Bugs!C:C,MATCH(B36,Bugs!A:A,0))))),
    AND(COUNTIF(Bugs!B:B,B36)&gt;0,ISNUMBER(SEARCH("x",INDEX(Bugs!C:C,MATCH(B36,Bugs!B:B,0))))),
    AND(COUNTIF(Bugs!A:A,B36)&gt;0,ISNUMBER(SEARCH("x",INDEX(Bugs!D:D,MATCH(B36,Bugs!A:A,0))))),
    AND(COUNTIF(Bugs!B:B,B36)&gt;0,ISNUMBER(SEARCH("x",INDEX(Bugs!D:D,MATCH(B36,Bugs!B:B,0)))))
),"Y","")</f>
        <v/>
      </c>
      <c r="R36">
        <f ca="1">IF(OR(ISNUMBER(MATCH(L36,MasterData!$D$3:$D$18,0)),ISNUMBER(MATCH(L36,MasterData!$C$3:$C$18,0))),
    DATEDIF(E36,I36,"d"),
    DATEDIF(E36,TODAY(),"d"))</f>
        <v>24</v>
      </c>
      <c r="S36">
        <f t="shared" ca="1" si="0"/>
        <v>0</v>
      </c>
      <c r="T36">
        <f t="shared" ca="1" si="1"/>
        <v>1</v>
      </c>
      <c r="U36">
        <f t="shared" ca="1" si="2"/>
        <v>0</v>
      </c>
    </row>
    <row r="37" spans="1:21" x14ac:dyDescent="0.35">
      <c r="A37">
        <v>6000134052</v>
      </c>
      <c r="B37" t="s">
        <v>328</v>
      </c>
      <c r="D37" s="34">
        <v>3014</v>
      </c>
      <c r="E37" s="208">
        <v>45728</v>
      </c>
      <c r="F37" s="1"/>
      <c r="G37" t="s">
        <v>329</v>
      </c>
      <c r="H37" t="s">
        <v>330</v>
      </c>
      <c r="I37" s="208">
        <v>45852</v>
      </c>
      <c r="K37" t="s">
        <v>235</v>
      </c>
      <c r="L37" t="s">
        <v>171</v>
      </c>
      <c r="M37" t="s">
        <v>331</v>
      </c>
      <c r="N37" t="s">
        <v>332</v>
      </c>
      <c r="P37" s="193" t="str">
        <f>IF(OR(AND(A37&lt;&gt;"",COUNTIF(Bugs!B:B,A37)&gt;0),AND(B37&lt;&gt;"",COUNTIF(Bugs!A:A,B37)&gt;0)),"Y","")</f>
        <v/>
      </c>
      <c r="Q37" s="193" t="str">
        <f>IF(OR(
    AND(COUNTIF(Bugs!A:A,B37)&gt;0,ISNUMBER(SEARCH("x",INDEX(Bugs!C:C,MATCH(B37,Bugs!A:A,0))))),
    AND(COUNTIF(Bugs!B:B,B37)&gt;0,ISNUMBER(SEARCH("x",INDEX(Bugs!C:C,MATCH(B37,Bugs!B:B,0))))),
    AND(COUNTIF(Bugs!A:A,B37)&gt;0,ISNUMBER(SEARCH("x",INDEX(Bugs!D:D,MATCH(B37,Bugs!A:A,0))))),
    AND(COUNTIF(Bugs!B:B,B37)&gt;0,ISNUMBER(SEARCH("x",INDEX(Bugs!D:D,MATCH(B37,Bugs!B:B,0)))))
),"Y","")</f>
        <v/>
      </c>
      <c r="R37">
        <f ca="1">IF(OR(ISNUMBER(MATCH(L37,MasterData!$D$3:$D$18,0)),ISNUMBER(MATCH(L37,MasterData!$C$3:$C$18,0))),
    DATEDIF(E37,I37,"d"),
    DATEDIF(E37,TODAY(),"d"))</f>
        <v>124</v>
      </c>
      <c r="S37">
        <f t="shared" ca="1" si="0"/>
        <v>0</v>
      </c>
      <c r="T37">
        <f t="shared" ca="1" si="1"/>
        <v>0</v>
      </c>
      <c r="U37">
        <f t="shared" ca="1" si="2"/>
        <v>1</v>
      </c>
    </row>
    <row r="38" spans="1:21" x14ac:dyDescent="0.35">
      <c r="A38">
        <v>6000134157</v>
      </c>
      <c r="B38" t="s">
        <v>333</v>
      </c>
      <c r="C38" t="s">
        <v>230</v>
      </c>
      <c r="D38" s="34" t="s">
        <v>231</v>
      </c>
      <c r="E38" s="208">
        <v>45729</v>
      </c>
      <c r="F38" s="1"/>
      <c r="G38" t="s">
        <v>293</v>
      </c>
      <c r="H38" t="s">
        <v>245</v>
      </c>
      <c r="I38" s="208">
        <v>45737</v>
      </c>
      <c r="J38" t="s">
        <v>234</v>
      </c>
      <c r="K38" t="s">
        <v>235</v>
      </c>
      <c r="L38" t="s">
        <v>171</v>
      </c>
      <c r="M38" t="s">
        <v>334</v>
      </c>
      <c r="N38" t="s">
        <v>237</v>
      </c>
      <c r="O38" t="s">
        <v>230</v>
      </c>
      <c r="P38" s="193" t="str">
        <f>IF(OR(AND(A38&lt;&gt;"",COUNTIF(Bugs!B:B,A38)&gt;0),AND(B38&lt;&gt;"",COUNTIF(Bugs!A:A,B38)&gt;0)),"Y","")</f>
        <v/>
      </c>
      <c r="Q38" s="193" t="str">
        <f>IF(OR(
    AND(COUNTIF(Bugs!A:A,B38)&gt;0,ISNUMBER(SEARCH("x",INDEX(Bugs!C:C,MATCH(B38,Bugs!A:A,0))))),
    AND(COUNTIF(Bugs!B:B,B38)&gt;0,ISNUMBER(SEARCH("x",INDEX(Bugs!C:C,MATCH(B38,Bugs!B:B,0))))),
    AND(COUNTIF(Bugs!A:A,B38)&gt;0,ISNUMBER(SEARCH("x",INDEX(Bugs!D:D,MATCH(B38,Bugs!A:A,0))))),
    AND(COUNTIF(Bugs!B:B,B38)&gt;0,ISNUMBER(SEARCH("x",INDEX(Bugs!D:D,MATCH(B38,Bugs!B:B,0)))))
),"Y","")</f>
        <v/>
      </c>
      <c r="R38">
        <f ca="1">IF(OR(ISNUMBER(MATCH(L38,MasterData!$D$3:$D$18,0)),ISNUMBER(MATCH(L38,MasterData!$C$3:$C$18,0))),
    DATEDIF(E38,I38,"d"),
    DATEDIF(E38,TODAY(),"d"))</f>
        <v>8</v>
      </c>
      <c r="S38">
        <f t="shared" ca="1" si="0"/>
        <v>0</v>
      </c>
      <c r="T38">
        <f t="shared" ca="1" si="1"/>
        <v>1</v>
      </c>
      <c r="U38">
        <f t="shared" ca="1" si="2"/>
        <v>0</v>
      </c>
    </row>
    <row r="39" spans="1:21" x14ac:dyDescent="0.35">
      <c r="A39">
        <v>6000134167</v>
      </c>
      <c r="B39" t="s">
        <v>230</v>
      </c>
      <c r="C39" t="s">
        <v>230</v>
      </c>
      <c r="D39" s="34" t="s">
        <v>251</v>
      </c>
      <c r="E39" s="208">
        <v>45729</v>
      </c>
      <c r="F39" s="1"/>
      <c r="G39" t="s">
        <v>335</v>
      </c>
      <c r="H39" t="s">
        <v>240</v>
      </c>
      <c r="I39" s="208">
        <v>45792</v>
      </c>
      <c r="J39" t="s">
        <v>201</v>
      </c>
      <c r="K39" t="s">
        <v>241</v>
      </c>
      <c r="L39" t="s">
        <v>171</v>
      </c>
      <c r="M39" t="s">
        <v>336</v>
      </c>
      <c r="N39" t="s">
        <v>237</v>
      </c>
      <c r="O39" t="s">
        <v>230</v>
      </c>
      <c r="P39" s="193" t="str">
        <f>IF(OR(AND(A39&lt;&gt;"",COUNTIF(Bugs!B:B,A39)&gt;0),AND(B39&lt;&gt;"",COUNTIF(Bugs!A:A,B39)&gt;0)),"Y","")</f>
        <v/>
      </c>
      <c r="Q39" s="193" t="str">
        <f>IF(OR(
    AND(COUNTIF(Bugs!A:A,B39)&gt;0,ISNUMBER(SEARCH("x",INDEX(Bugs!C:C,MATCH(B39,Bugs!A:A,0))))),
    AND(COUNTIF(Bugs!B:B,B39)&gt;0,ISNUMBER(SEARCH("x",INDEX(Bugs!C:C,MATCH(B39,Bugs!B:B,0))))),
    AND(COUNTIF(Bugs!A:A,B39)&gt;0,ISNUMBER(SEARCH("x",INDEX(Bugs!D:D,MATCH(B39,Bugs!A:A,0))))),
    AND(COUNTIF(Bugs!B:B,B39)&gt;0,ISNUMBER(SEARCH("x",INDEX(Bugs!D:D,MATCH(B39,Bugs!B:B,0)))))
),"Y","")</f>
        <v/>
      </c>
      <c r="R39">
        <f ca="1">IF(OR(ISNUMBER(MATCH(L39,MasterData!$D$3:$D$18,0)),ISNUMBER(MATCH(L39,MasterData!$C$3:$C$18,0))),
    DATEDIF(E39,I39,"d"),
    DATEDIF(E39,TODAY(),"d"))</f>
        <v>63</v>
      </c>
      <c r="S39">
        <f t="shared" ca="1" si="0"/>
        <v>0</v>
      </c>
      <c r="T39">
        <f t="shared" ca="1" si="1"/>
        <v>0</v>
      </c>
      <c r="U39">
        <f t="shared" ca="1" si="2"/>
        <v>1</v>
      </c>
    </row>
    <row r="40" spans="1:21" x14ac:dyDescent="0.35">
      <c r="A40">
        <v>6000134304</v>
      </c>
      <c r="B40" t="s">
        <v>337</v>
      </c>
      <c r="C40" t="s">
        <v>230</v>
      </c>
      <c r="D40" s="34" t="s">
        <v>338</v>
      </c>
      <c r="E40" s="208">
        <v>45729</v>
      </c>
      <c r="F40" s="1"/>
      <c r="G40" t="s">
        <v>339</v>
      </c>
      <c r="H40" t="s">
        <v>245</v>
      </c>
      <c r="I40" s="208">
        <v>45782</v>
      </c>
      <c r="J40" t="s">
        <v>234</v>
      </c>
      <c r="K40" t="s">
        <v>235</v>
      </c>
      <c r="L40" t="s">
        <v>171</v>
      </c>
      <c r="M40" t="s">
        <v>340</v>
      </c>
      <c r="N40" t="s">
        <v>237</v>
      </c>
      <c r="O40" t="s">
        <v>230</v>
      </c>
      <c r="P40" s="193" t="str">
        <f>IF(OR(AND(A40&lt;&gt;"",COUNTIF(Bugs!B:B,A40)&gt;0),AND(B40&lt;&gt;"",COUNTIF(Bugs!A:A,B40)&gt;0)),"Y","")</f>
        <v/>
      </c>
      <c r="Q40" s="193" t="str">
        <f>IF(OR(
    AND(COUNTIF(Bugs!A:A,B40)&gt;0,ISNUMBER(SEARCH("x",INDEX(Bugs!C:C,MATCH(B40,Bugs!A:A,0))))),
    AND(COUNTIF(Bugs!B:B,B40)&gt;0,ISNUMBER(SEARCH("x",INDEX(Bugs!C:C,MATCH(B40,Bugs!B:B,0))))),
    AND(COUNTIF(Bugs!A:A,B40)&gt;0,ISNUMBER(SEARCH("x",INDEX(Bugs!D:D,MATCH(B40,Bugs!A:A,0))))),
    AND(COUNTIF(Bugs!B:B,B40)&gt;0,ISNUMBER(SEARCH("x",INDEX(Bugs!D:D,MATCH(B40,Bugs!B:B,0)))))
),"Y","")</f>
        <v/>
      </c>
      <c r="R40">
        <f ca="1">IF(OR(ISNUMBER(MATCH(L40,MasterData!$D$3:$D$18,0)),ISNUMBER(MATCH(L40,MasterData!$C$3:$C$18,0))),
    DATEDIF(E40,I40,"d"),
    DATEDIF(E40,TODAY(),"d"))</f>
        <v>53</v>
      </c>
      <c r="S40">
        <f t="shared" ca="1" si="0"/>
        <v>0</v>
      </c>
      <c r="T40">
        <f t="shared" ca="1" si="1"/>
        <v>0</v>
      </c>
      <c r="U40">
        <f t="shared" ca="1" si="2"/>
        <v>1</v>
      </c>
    </row>
    <row r="41" spans="1:21" x14ac:dyDescent="0.35">
      <c r="A41">
        <v>6000134423</v>
      </c>
      <c r="B41" t="s">
        <v>341</v>
      </c>
      <c r="C41" t="s">
        <v>230</v>
      </c>
      <c r="D41" s="34" t="s">
        <v>231</v>
      </c>
      <c r="E41" s="208">
        <v>45730</v>
      </c>
      <c r="F41" s="1"/>
      <c r="G41" t="s">
        <v>293</v>
      </c>
      <c r="H41" t="s">
        <v>245</v>
      </c>
      <c r="I41" s="208">
        <v>45748</v>
      </c>
      <c r="J41" t="s">
        <v>234</v>
      </c>
      <c r="K41" t="s">
        <v>235</v>
      </c>
      <c r="L41" t="s">
        <v>171</v>
      </c>
      <c r="M41" t="s">
        <v>342</v>
      </c>
      <c r="N41" t="s">
        <v>237</v>
      </c>
      <c r="O41" t="s">
        <v>230</v>
      </c>
      <c r="P41" s="193" t="str">
        <f>IF(OR(AND(A41&lt;&gt;"",COUNTIF(Bugs!B:B,A41)&gt;0),AND(B41&lt;&gt;"",COUNTIF(Bugs!A:A,B41)&gt;0)),"Y","")</f>
        <v/>
      </c>
      <c r="Q41" s="193" t="str">
        <f>IF(OR(
    AND(COUNTIF(Bugs!A:A,B41)&gt;0,ISNUMBER(SEARCH("x",INDEX(Bugs!C:C,MATCH(B41,Bugs!A:A,0))))),
    AND(COUNTIF(Bugs!B:B,B41)&gt;0,ISNUMBER(SEARCH("x",INDEX(Bugs!C:C,MATCH(B41,Bugs!B:B,0))))),
    AND(COUNTIF(Bugs!A:A,B41)&gt;0,ISNUMBER(SEARCH("x",INDEX(Bugs!D:D,MATCH(B41,Bugs!A:A,0))))),
    AND(COUNTIF(Bugs!B:B,B41)&gt;0,ISNUMBER(SEARCH("x",INDEX(Bugs!D:D,MATCH(B41,Bugs!B:B,0)))))
),"Y","")</f>
        <v/>
      </c>
      <c r="R41">
        <f ca="1">IF(OR(ISNUMBER(MATCH(L41,MasterData!$D$3:$D$18,0)),ISNUMBER(MATCH(L41,MasterData!$C$3:$C$18,0))),
    DATEDIF(E41,I41,"d"),
    DATEDIF(E41,TODAY(),"d"))</f>
        <v>18</v>
      </c>
      <c r="S41">
        <f t="shared" ca="1" si="0"/>
        <v>0</v>
      </c>
      <c r="T41">
        <f t="shared" ca="1" si="1"/>
        <v>1</v>
      </c>
      <c r="U41">
        <f t="shared" ca="1" si="2"/>
        <v>0</v>
      </c>
    </row>
    <row r="42" spans="1:21" x14ac:dyDescent="0.35">
      <c r="A42">
        <v>6000134460</v>
      </c>
      <c r="B42" t="s">
        <v>343</v>
      </c>
      <c r="C42" t="s">
        <v>230</v>
      </c>
      <c r="D42" s="34" t="s">
        <v>231</v>
      </c>
      <c r="E42" s="208">
        <v>45730</v>
      </c>
      <c r="F42" s="1"/>
      <c r="G42" t="s">
        <v>329</v>
      </c>
      <c r="H42" t="s">
        <v>240</v>
      </c>
      <c r="I42" s="208">
        <v>45748</v>
      </c>
      <c r="J42" t="s">
        <v>234</v>
      </c>
      <c r="K42" t="s">
        <v>235</v>
      </c>
      <c r="L42" t="s">
        <v>171</v>
      </c>
      <c r="M42" t="s">
        <v>344</v>
      </c>
      <c r="N42" t="s">
        <v>237</v>
      </c>
      <c r="O42" t="s">
        <v>230</v>
      </c>
      <c r="P42" s="193" t="str">
        <f>IF(OR(AND(A42&lt;&gt;"",COUNTIF(Bugs!B:B,A42)&gt;0),AND(B42&lt;&gt;"",COUNTIF(Bugs!A:A,B42)&gt;0)),"Y","")</f>
        <v/>
      </c>
      <c r="Q42" s="193" t="str">
        <f>IF(OR(
    AND(COUNTIF(Bugs!A:A,B42)&gt;0,ISNUMBER(SEARCH("x",INDEX(Bugs!C:C,MATCH(B42,Bugs!A:A,0))))),
    AND(COUNTIF(Bugs!B:B,B42)&gt;0,ISNUMBER(SEARCH("x",INDEX(Bugs!C:C,MATCH(B42,Bugs!B:B,0))))),
    AND(COUNTIF(Bugs!A:A,B42)&gt;0,ISNUMBER(SEARCH("x",INDEX(Bugs!D:D,MATCH(B42,Bugs!A:A,0))))),
    AND(COUNTIF(Bugs!B:B,B42)&gt;0,ISNUMBER(SEARCH("x",INDEX(Bugs!D:D,MATCH(B42,Bugs!B:B,0)))))
),"Y","")</f>
        <v/>
      </c>
      <c r="R42">
        <f ca="1">IF(OR(ISNUMBER(MATCH(L42,MasterData!$D$3:$D$18,0)),ISNUMBER(MATCH(L42,MasterData!$C$3:$C$18,0))),
    DATEDIF(E42,I42,"d"),
    DATEDIF(E42,TODAY(),"d"))</f>
        <v>18</v>
      </c>
      <c r="S42">
        <f t="shared" ca="1" si="0"/>
        <v>0</v>
      </c>
      <c r="T42">
        <f t="shared" ca="1" si="1"/>
        <v>1</v>
      </c>
      <c r="U42">
        <f t="shared" ca="1" si="2"/>
        <v>0</v>
      </c>
    </row>
    <row r="43" spans="1:21" x14ac:dyDescent="0.35">
      <c r="A43">
        <v>6000134543</v>
      </c>
      <c r="B43" t="s">
        <v>345</v>
      </c>
      <c r="C43" t="s">
        <v>230</v>
      </c>
      <c r="D43" s="34" t="s">
        <v>274</v>
      </c>
      <c r="E43" s="208">
        <v>45733</v>
      </c>
      <c r="F43" s="1"/>
      <c r="G43" t="s">
        <v>346</v>
      </c>
      <c r="H43" t="s">
        <v>240</v>
      </c>
      <c r="I43" s="208">
        <v>45754</v>
      </c>
      <c r="J43" t="s">
        <v>234</v>
      </c>
      <c r="K43" t="s">
        <v>347</v>
      </c>
      <c r="L43" t="s">
        <v>171</v>
      </c>
      <c r="M43" t="s">
        <v>348</v>
      </c>
      <c r="N43" t="s">
        <v>237</v>
      </c>
      <c r="O43" t="s">
        <v>230</v>
      </c>
      <c r="P43" s="193" t="str">
        <f>IF(OR(AND(A43&lt;&gt;"",COUNTIF(Bugs!B:B,A43)&gt;0),AND(B43&lt;&gt;"",COUNTIF(Bugs!A:A,B43)&gt;0)),"Y","")</f>
        <v/>
      </c>
      <c r="Q43" s="193" t="str">
        <f>IF(OR(
    AND(COUNTIF(Bugs!A:A,B43)&gt;0,ISNUMBER(SEARCH("x",INDEX(Bugs!C:C,MATCH(B43,Bugs!A:A,0))))),
    AND(COUNTIF(Bugs!B:B,B43)&gt;0,ISNUMBER(SEARCH("x",INDEX(Bugs!C:C,MATCH(B43,Bugs!B:B,0))))),
    AND(COUNTIF(Bugs!A:A,B43)&gt;0,ISNUMBER(SEARCH("x",INDEX(Bugs!D:D,MATCH(B43,Bugs!A:A,0))))),
    AND(COUNTIF(Bugs!B:B,B43)&gt;0,ISNUMBER(SEARCH("x",INDEX(Bugs!D:D,MATCH(B43,Bugs!B:B,0)))))
),"Y","")</f>
        <v/>
      </c>
      <c r="R43">
        <f ca="1">IF(OR(ISNUMBER(MATCH(L43,MasterData!$D$3:$D$18,0)),ISNUMBER(MATCH(L43,MasterData!$C$3:$C$18,0))),
    DATEDIF(E43,I43,"d"),
    DATEDIF(E43,TODAY(),"d"))</f>
        <v>21</v>
      </c>
      <c r="S43">
        <f t="shared" ca="1" si="0"/>
        <v>0</v>
      </c>
      <c r="T43">
        <f t="shared" ca="1" si="1"/>
        <v>1</v>
      </c>
      <c r="U43">
        <f t="shared" ca="1" si="2"/>
        <v>0</v>
      </c>
    </row>
    <row r="44" spans="1:21" x14ac:dyDescent="0.35">
      <c r="A44">
        <v>6000134731</v>
      </c>
      <c r="B44" t="s">
        <v>349</v>
      </c>
      <c r="C44" t="s">
        <v>230</v>
      </c>
      <c r="D44" s="34" t="s">
        <v>231</v>
      </c>
      <c r="E44" s="208">
        <v>45734</v>
      </c>
      <c r="F44" s="1"/>
      <c r="G44" t="s">
        <v>293</v>
      </c>
      <c r="H44" t="s">
        <v>245</v>
      </c>
      <c r="I44" s="208">
        <v>45743</v>
      </c>
      <c r="J44" t="s">
        <v>234</v>
      </c>
      <c r="K44" t="s">
        <v>235</v>
      </c>
      <c r="L44" t="s">
        <v>171</v>
      </c>
      <c r="M44" t="s">
        <v>350</v>
      </c>
      <c r="N44" t="s">
        <v>237</v>
      </c>
      <c r="O44" t="s">
        <v>230</v>
      </c>
      <c r="P44" s="193" t="str">
        <f>IF(OR(AND(A44&lt;&gt;"",COUNTIF(Bugs!B:B,A44)&gt;0),AND(B44&lt;&gt;"",COUNTIF(Bugs!A:A,B44)&gt;0)),"Y","")</f>
        <v/>
      </c>
      <c r="Q44" s="193" t="str">
        <f>IF(OR(
    AND(COUNTIF(Bugs!A:A,B44)&gt;0,ISNUMBER(SEARCH("x",INDEX(Bugs!C:C,MATCH(B44,Bugs!A:A,0))))),
    AND(COUNTIF(Bugs!B:B,B44)&gt;0,ISNUMBER(SEARCH("x",INDEX(Bugs!C:C,MATCH(B44,Bugs!B:B,0))))),
    AND(COUNTIF(Bugs!A:A,B44)&gt;0,ISNUMBER(SEARCH("x",INDEX(Bugs!D:D,MATCH(B44,Bugs!A:A,0))))),
    AND(COUNTIF(Bugs!B:B,B44)&gt;0,ISNUMBER(SEARCH("x",INDEX(Bugs!D:D,MATCH(B44,Bugs!B:B,0)))))
),"Y","")</f>
        <v/>
      </c>
      <c r="R44">
        <f ca="1">IF(OR(ISNUMBER(MATCH(L44,MasterData!$D$3:$D$18,0)),ISNUMBER(MATCH(L44,MasterData!$C$3:$C$18,0))),
    DATEDIF(E44,I44,"d"),
    DATEDIF(E44,TODAY(),"d"))</f>
        <v>9</v>
      </c>
      <c r="S44">
        <f t="shared" ca="1" si="0"/>
        <v>0</v>
      </c>
      <c r="T44">
        <f t="shared" ca="1" si="1"/>
        <v>1</v>
      </c>
      <c r="U44">
        <f t="shared" ca="1" si="2"/>
        <v>0</v>
      </c>
    </row>
    <row r="45" spans="1:21" x14ac:dyDescent="0.35">
      <c r="A45">
        <v>6000134816</v>
      </c>
      <c r="B45" t="s">
        <v>351</v>
      </c>
      <c r="C45" t="s">
        <v>230</v>
      </c>
      <c r="D45" s="34" t="s">
        <v>305</v>
      </c>
      <c r="E45" s="208">
        <v>45735</v>
      </c>
      <c r="F45" s="1"/>
      <c r="G45" t="s">
        <v>306</v>
      </c>
      <c r="H45" t="s">
        <v>245</v>
      </c>
      <c r="I45" s="208">
        <v>45762</v>
      </c>
      <c r="J45" t="s">
        <v>234</v>
      </c>
      <c r="K45" t="s">
        <v>235</v>
      </c>
      <c r="L45" t="s">
        <v>171</v>
      </c>
      <c r="M45" t="s">
        <v>352</v>
      </c>
      <c r="N45" t="s">
        <v>237</v>
      </c>
      <c r="O45" t="s">
        <v>230</v>
      </c>
      <c r="P45" s="193" t="str">
        <f>IF(OR(AND(A45&lt;&gt;"",COUNTIF(Bugs!B:B,A45)&gt;0),AND(B45&lt;&gt;"",COUNTIF(Bugs!A:A,B45)&gt;0)),"Y","")</f>
        <v/>
      </c>
      <c r="Q45" s="193" t="str">
        <f>IF(OR(
    AND(COUNTIF(Bugs!A:A,B45)&gt;0,ISNUMBER(SEARCH("x",INDEX(Bugs!C:C,MATCH(B45,Bugs!A:A,0))))),
    AND(COUNTIF(Bugs!B:B,B45)&gt;0,ISNUMBER(SEARCH("x",INDEX(Bugs!C:C,MATCH(B45,Bugs!B:B,0))))),
    AND(COUNTIF(Bugs!A:A,B45)&gt;0,ISNUMBER(SEARCH("x",INDEX(Bugs!D:D,MATCH(B45,Bugs!A:A,0))))),
    AND(COUNTIF(Bugs!B:B,B45)&gt;0,ISNUMBER(SEARCH("x",INDEX(Bugs!D:D,MATCH(B45,Bugs!B:B,0)))))
),"Y","")</f>
        <v/>
      </c>
      <c r="R45">
        <f ca="1">IF(OR(ISNUMBER(MATCH(L45,MasterData!$D$3:$D$18,0)),ISNUMBER(MATCH(L45,MasterData!$C$3:$C$18,0))),
    DATEDIF(E45,I45,"d"),
    DATEDIF(E45,TODAY(),"d"))</f>
        <v>27</v>
      </c>
      <c r="S45">
        <f t="shared" ca="1" si="0"/>
        <v>0</v>
      </c>
      <c r="T45">
        <f t="shared" ca="1" si="1"/>
        <v>1</v>
      </c>
      <c r="U45">
        <f t="shared" ca="1" si="2"/>
        <v>0</v>
      </c>
    </row>
    <row r="46" spans="1:21" x14ac:dyDescent="0.35">
      <c r="A46">
        <v>6000134850</v>
      </c>
      <c r="B46" t="s">
        <v>353</v>
      </c>
      <c r="C46" t="s">
        <v>230</v>
      </c>
      <c r="D46" s="34" t="s">
        <v>274</v>
      </c>
      <c r="E46" s="208">
        <v>45735</v>
      </c>
      <c r="F46" s="1"/>
      <c r="G46" t="s">
        <v>354</v>
      </c>
      <c r="H46" t="s">
        <v>240</v>
      </c>
      <c r="I46" s="208">
        <v>45761</v>
      </c>
      <c r="J46" t="s">
        <v>234</v>
      </c>
      <c r="K46" t="s">
        <v>241</v>
      </c>
      <c r="L46" t="s">
        <v>171</v>
      </c>
      <c r="M46" t="s">
        <v>355</v>
      </c>
      <c r="N46" t="s">
        <v>237</v>
      </c>
      <c r="O46" t="s">
        <v>230</v>
      </c>
      <c r="P46" s="193" t="str">
        <f>IF(OR(AND(A46&lt;&gt;"",COUNTIF(Bugs!B:B,A46)&gt;0),AND(B46&lt;&gt;"",COUNTIF(Bugs!A:A,B46)&gt;0)),"Y","")</f>
        <v/>
      </c>
      <c r="Q46" s="193" t="str">
        <f>IF(OR(
    AND(COUNTIF(Bugs!A:A,B46)&gt;0,ISNUMBER(SEARCH("x",INDEX(Bugs!C:C,MATCH(B46,Bugs!A:A,0))))),
    AND(COUNTIF(Bugs!B:B,B46)&gt;0,ISNUMBER(SEARCH("x",INDEX(Bugs!C:C,MATCH(B46,Bugs!B:B,0))))),
    AND(COUNTIF(Bugs!A:A,B46)&gt;0,ISNUMBER(SEARCH("x",INDEX(Bugs!D:D,MATCH(B46,Bugs!A:A,0))))),
    AND(COUNTIF(Bugs!B:B,B46)&gt;0,ISNUMBER(SEARCH("x",INDEX(Bugs!D:D,MATCH(B46,Bugs!B:B,0)))))
),"Y","")</f>
        <v/>
      </c>
      <c r="R46">
        <f ca="1">IF(OR(ISNUMBER(MATCH(L46,MasterData!$D$3:$D$18,0)),ISNUMBER(MATCH(L46,MasterData!$C$3:$C$18,0))),
    DATEDIF(E46,I46,"d"),
    DATEDIF(E46,TODAY(),"d"))</f>
        <v>26</v>
      </c>
      <c r="S46">
        <f t="shared" ca="1" si="0"/>
        <v>0</v>
      </c>
      <c r="T46">
        <f t="shared" ca="1" si="1"/>
        <v>1</v>
      </c>
      <c r="U46">
        <f t="shared" ca="1" si="2"/>
        <v>0</v>
      </c>
    </row>
    <row r="47" spans="1:21" x14ac:dyDescent="0.35">
      <c r="A47">
        <v>6000134958</v>
      </c>
      <c r="B47" t="s">
        <v>356</v>
      </c>
      <c r="C47" t="s">
        <v>230</v>
      </c>
      <c r="D47" s="34" t="s">
        <v>247</v>
      </c>
      <c r="E47" s="208">
        <v>45736</v>
      </c>
      <c r="F47" s="1"/>
      <c r="G47" t="s">
        <v>357</v>
      </c>
      <c r="H47" t="s">
        <v>245</v>
      </c>
      <c r="I47" s="208">
        <v>45750</v>
      </c>
      <c r="J47" t="s">
        <v>234</v>
      </c>
      <c r="K47" t="s">
        <v>241</v>
      </c>
      <c r="L47" t="s">
        <v>171</v>
      </c>
      <c r="M47" t="s">
        <v>358</v>
      </c>
      <c r="N47" t="s">
        <v>237</v>
      </c>
      <c r="O47" t="s">
        <v>230</v>
      </c>
      <c r="P47" s="193" t="str">
        <f>IF(OR(AND(A47&lt;&gt;"",COUNTIF(Bugs!B:B,A47)&gt;0),AND(B47&lt;&gt;"",COUNTIF(Bugs!A:A,B47)&gt;0)),"Y","")</f>
        <v/>
      </c>
      <c r="Q47" s="193" t="str">
        <f>IF(OR(
    AND(COUNTIF(Bugs!A:A,B47)&gt;0,ISNUMBER(SEARCH("x",INDEX(Bugs!C:C,MATCH(B47,Bugs!A:A,0))))),
    AND(COUNTIF(Bugs!B:B,B47)&gt;0,ISNUMBER(SEARCH("x",INDEX(Bugs!C:C,MATCH(B47,Bugs!B:B,0))))),
    AND(COUNTIF(Bugs!A:A,B47)&gt;0,ISNUMBER(SEARCH("x",INDEX(Bugs!D:D,MATCH(B47,Bugs!A:A,0))))),
    AND(COUNTIF(Bugs!B:B,B47)&gt;0,ISNUMBER(SEARCH("x",INDEX(Bugs!D:D,MATCH(B47,Bugs!B:B,0)))))
),"Y","")</f>
        <v/>
      </c>
      <c r="R47">
        <f ca="1">IF(OR(ISNUMBER(MATCH(L47,MasterData!$D$3:$D$18,0)),ISNUMBER(MATCH(L47,MasterData!$C$3:$C$18,0))),
    DATEDIF(E47,I47,"d"),
    DATEDIF(E47,TODAY(),"d"))</f>
        <v>14</v>
      </c>
      <c r="S47">
        <f t="shared" ca="1" si="0"/>
        <v>0</v>
      </c>
      <c r="T47">
        <f t="shared" ca="1" si="1"/>
        <v>1</v>
      </c>
      <c r="U47">
        <f t="shared" ca="1" si="2"/>
        <v>0</v>
      </c>
    </row>
    <row r="48" spans="1:21" x14ac:dyDescent="0.35">
      <c r="A48">
        <v>6000135155</v>
      </c>
      <c r="B48" t="s">
        <v>359</v>
      </c>
      <c r="C48" t="s">
        <v>230</v>
      </c>
      <c r="D48" s="34" t="s">
        <v>251</v>
      </c>
      <c r="E48" s="208">
        <v>45737</v>
      </c>
      <c r="F48" s="1"/>
      <c r="G48" t="s">
        <v>360</v>
      </c>
      <c r="H48" t="s">
        <v>245</v>
      </c>
      <c r="I48" s="208">
        <v>45757</v>
      </c>
      <c r="J48" t="s">
        <v>234</v>
      </c>
      <c r="K48" t="s">
        <v>235</v>
      </c>
      <c r="L48" t="s">
        <v>171</v>
      </c>
      <c r="M48" t="s">
        <v>361</v>
      </c>
      <c r="N48" t="s">
        <v>237</v>
      </c>
      <c r="O48" t="s">
        <v>230</v>
      </c>
      <c r="P48" s="193" t="str">
        <f>IF(OR(AND(A48&lt;&gt;"",COUNTIF(Bugs!B:B,A48)&gt;0),AND(B48&lt;&gt;"",COUNTIF(Bugs!A:A,B48)&gt;0)),"Y","")</f>
        <v/>
      </c>
      <c r="Q48" s="193" t="str">
        <f>IF(OR(
    AND(COUNTIF(Bugs!A:A,B48)&gt;0,ISNUMBER(SEARCH("x",INDEX(Bugs!C:C,MATCH(B48,Bugs!A:A,0))))),
    AND(COUNTIF(Bugs!B:B,B48)&gt;0,ISNUMBER(SEARCH("x",INDEX(Bugs!C:C,MATCH(B48,Bugs!B:B,0))))),
    AND(COUNTIF(Bugs!A:A,B48)&gt;0,ISNUMBER(SEARCH("x",INDEX(Bugs!D:D,MATCH(B48,Bugs!A:A,0))))),
    AND(COUNTIF(Bugs!B:B,B48)&gt;0,ISNUMBER(SEARCH("x",INDEX(Bugs!D:D,MATCH(B48,Bugs!B:B,0)))))
),"Y","")</f>
        <v/>
      </c>
      <c r="R48">
        <f ca="1">IF(OR(ISNUMBER(MATCH(L48,MasterData!$D$3:$D$18,0)),ISNUMBER(MATCH(L48,MasterData!$C$3:$C$18,0))),
    DATEDIF(E48,I48,"d"),
    DATEDIF(E48,TODAY(),"d"))</f>
        <v>20</v>
      </c>
      <c r="S48">
        <f t="shared" ca="1" si="0"/>
        <v>0</v>
      </c>
      <c r="T48">
        <f t="shared" ca="1" si="1"/>
        <v>1</v>
      </c>
      <c r="U48">
        <f t="shared" ca="1" si="2"/>
        <v>0</v>
      </c>
    </row>
    <row r="49" spans="1:21" x14ac:dyDescent="0.35">
      <c r="A49">
        <v>6000135247</v>
      </c>
      <c r="B49" t="s">
        <v>230</v>
      </c>
      <c r="C49" t="s">
        <v>230</v>
      </c>
      <c r="D49" s="34" t="s">
        <v>254</v>
      </c>
      <c r="E49" s="208">
        <v>45740</v>
      </c>
      <c r="F49" s="1"/>
      <c r="G49" t="s">
        <v>248</v>
      </c>
      <c r="H49" t="s">
        <v>245</v>
      </c>
      <c r="I49" s="208">
        <v>45779</v>
      </c>
      <c r="J49" t="s">
        <v>201</v>
      </c>
      <c r="K49" t="s">
        <v>241</v>
      </c>
      <c r="L49" t="s">
        <v>171</v>
      </c>
      <c r="M49" t="s">
        <v>362</v>
      </c>
      <c r="N49" t="s">
        <v>237</v>
      </c>
      <c r="O49" t="s">
        <v>230</v>
      </c>
      <c r="P49" s="193" t="str">
        <f>IF(OR(AND(A49&lt;&gt;"",COUNTIF(Bugs!B:B,A49)&gt;0),AND(B49&lt;&gt;"",COUNTIF(Bugs!A:A,B49)&gt;0)),"Y","")</f>
        <v/>
      </c>
      <c r="Q49" s="193" t="str">
        <f>IF(OR(
    AND(COUNTIF(Bugs!A:A,B49)&gt;0,ISNUMBER(SEARCH("x",INDEX(Bugs!C:C,MATCH(B49,Bugs!A:A,0))))),
    AND(COUNTIF(Bugs!B:B,B49)&gt;0,ISNUMBER(SEARCH("x",INDEX(Bugs!C:C,MATCH(B49,Bugs!B:B,0))))),
    AND(COUNTIF(Bugs!A:A,B49)&gt;0,ISNUMBER(SEARCH("x",INDEX(Bugs!D:D,MATCH(B49,Bugs!A:A,0))))),
    AND(COUNTIF(Bugs!B:B,B49)&gt;0,ISNUMBER(SEARCH("x",INDEX(Bugs!D:D,MATCH(B49,Bugs!B:B,0)))))
),"Y","")</f>
        <v/>
      </c>
      <c r="R49">
        <f ca="1">IF(OR(ISNUMBER(MATCH(L49,MasterData!$D$3:$D$18,0)),ISNUMBER(MATCH(L49,MasterData!$C$3:$C$18,0))),
    DATEDIF(E49,I49,"d"),
    DATEDIF(E49,TODAY(),"d"))</f>
        <v>39</v>
      </c>
      <c r="S49">
        <f t="shared" ca="1" si="0"/>
        <v>0</v>
      </c>
      <c r="T49">
        <f t="shared" ca="1" si="1"/>
        <v>0</v>
      </c>
      <c r="U49">
        <f t="shared" ca="1" si="2"/>
        <v>1</v>
      </c>
    </row>
    <row r="50" spans="1:21" x14ac:dyDescent="0.35">
      <c r="A50">
        <v>6000135249</v>
      </c>
      <c r="B50" t="s">
        <v>363</v>
      </c>
      <c r="C50" t="s">
        <v>230</v>
      </c>
      <c r="D50" s="34" t="s">
        <v>274</v>
      </c>
      <c r="E50" s="208">
        <v>45740</v>
      </c>
      <c r="F50" s="1"/>
      <c r="G50" t="s">
        <v>321</v>
      </c>
      <c r="H50" t="s">
        <v>245</v>
      </c>
      <c r="I50" s="208">
        <v>45782</v>
      </c>
      <c r="J50" t="s">
        <v>234</v>
      </c>
      <c r="K50" t="s">
        <v>241</v>
      </c>
      <c r="L50" t="s">
        <v>171</v>
      </c>
      <c r="M50" t="s">
        <v>364</v>
      </c>
      <c r="N50" t="s">
        <v>237</v>
      </c>
      <c r="O50" t="s">
        <v>230</v>
      </c>
      <c r="P50" s="193" t="str">
        <f>IF(OR(AND(A50&lt;&gt;"",COUNTIF(Bugs!B:B,A50)&gt;0),AND(B50&lt;&gt;"",COUNTIF(Bugs!A:A,B50)&gt;0)),"Y","")</f>
        <v/>
      </c>
      <c r="Q50" s="193" t="str">
        <f>IF(OR(
    AND(COUNTIF(Bugs!A:A,B50)&gt;0,ISNUMBER(SEARCH("x",INDEX(Bugs!C:C,MATCH(B50,Bugs!A:A,0))))),
    AND(COUNTIF(Bugs!B:B,B50)&gt;0,ISNUMBER(SEARCH("x",INDEX(Bugs!C:C,MATCH(B50,Bugs!B:B,0))))),
    AND(COUNTIF(Bugs!A:A,B50)&gt;0,ISNUMBER(SEARCH("x",INDEX(Bugs!D:D,MATCH(B50,Bugs!A:A,0))))),
    AND(COUNTIF(Bugs!B:B,B50)&gt;0,ISNUMBER(SEARCH("x",INDEX(Bugs!D:D,MATCH(B50,Bugs!B:B,0)))))
),"Y","")</f>
        <v/>
      </c>
      <c r="R50">
        <f ca="1">IF(OR(ISNUMBER(MATCH(L50,MasterData!$D$3:$D$18,0)),ISNUMBER(MATCH(L50,MasterData!$C$3:$C$18,0))),
    DATEDIF(E50,I50,"d"),
    DATEDIF(E50,TODAY(),"d"))</f>
        <v>42</v>
      </c>
      <c r="S50">
        <f t="shared" ca="1" si="0"/>
        <v>0</v>
      </c>
      <c r="T50">
        <f t="shared" ca="1" si="1"/>
        <v>0</v>
      </c>
      <c r="U50">
        <f t="shared" ca="1" si="2"/>
        <v>1</v>
      </c>
    </row>
    <row r="51" spans="1:21" x14ac:dyDescent="0.35">
      <c r="A51">
        <v>6000135321</v>
      </c>
      <c r="B51" t="s">
        <v>365</v>
      </c>
      <c r="C51" t="s">
        <v>230</v>
      </c>
      <c r="D51" s="34" t="s">
        <v>254</v>
      </c>
      <c r="E51" s="208">
        <v>45740</v>
      </c>
      <c r="F51" s="1"/>
      <c r="G51" t="s">
        <v>255</v>
      </c>
      <c r="H51" t="s">
        <v>245</v>
      </c>
      <c r="I51" s="208">
        <v>45784</v>
      </c>
      <c r="J51" t="s">
        <v>234</v>
      </c>
      <c r="K51" t="s">
        <v>241</v>
      </c>
      <c r="L51" t="s">
        <v>171</v>
      </c>
      <c r="M51" t="s">
        <v>366</v>
      </c>
      <c r="N51" t="s">
        <v>237</v>
      </c>
      <c r="O51" t="s">
        <v>230</v>
      </c>
      <c r="P51" s="193" t="str">
        <f>IF(OR(AND(A51&lt;&gt;"",COUNTIF(Bugs!B:B,A51)&gt;0),AND(B51&lt;&gt;"",COUNTIF(Bugs!A:A,B51)&gt;0)),"Y","")</f>
        <v/>
      </c>
      <c r="Q51" s="193" t="str">
        <f>IF(OR(
    AND(COUNTIF(Bugs!A:A,B51)&gt;0,ISNUMBER(SEARCH("x",INDEX(Bugs!C:C,MATCH(B51,Bugs!A:A,0))))),
    AND(COUNTIF(Bugs!B:B,B51)&gt;0,ISNUMBER(SEARCH("x",INDEX(Bugs!C:C,MATCH(B51,Bugs!B:B,0))))),
    AND(COUNTIF(Bugs!A:A,B51)&gt;0,ISNUMBER(SEARCH("x",INDEX(Bugs!D:D,MATCH(B51,Bugs!A:A,0))))),
    AND(COUNTIF(Bugs!B:B,B51)&gt;0,ISNUMBER(SEARCH("x",INDEX(Bugs!D:D,MATCH(B51,Bugs!B:B,0)))))
),"Y","")</f>
        <v/>
      </c>
      <c r="R51">
        <f ca="1">IF(OR(ISNUMBER(MATCH(L51,MasterData!$D$3:$D$18,0)),ISNUMBER(MATCH(L51,MasterData!$C$3:$C$18,0))),
    DATEDIF(E51,I51,"d"),
    DATEDIF(E51,TODAY(),"d"))</f>
        <v>44</v>
      </c>
      <c r="S51">
        <f t="shared" ca="1" si="0"/>
        <v>0</v>
      </c>
      <c r="T51">
        <f t="shared" ca="1" si="1"/>
        <v>0</v>
      </c>
      <c r="U51">
        <f t="shared" ca="1" si="2"/>
        <v>1</v>
      </c>
    </row>
    <row r="52" spans="1:21" x14ac:dyDescent="0.35">
      <c r="A52">
        <v>6000135513</v>
      </c>
      <c r="B52" t="s">
        <v>367</v>
      </c>
      <c r="C52" t="s">
        <v>230</v>
      </c>
      <c r="D52" s="34" t="s">
        <v>247</v>
      </c>
      <c r="E52" s="208">
        <v>45742</v>
      </c>
      <c r="F52" s="1"/>
      <c r="G52" t="s">
        <v>268</v>
      </c>
      <c r="H52" t="s">
        <v>230</v>
      </c>
      <c r="I52" s="208">
        <v>45749</v>
      </c>
      <c r="J52" t="s">
        <v>234</v>
      </c>
      <c r="K52" t="s">
        <v>235</v>
      </c>
      <c r="L52" t="s">
        <v>171</v>
      </c>
      <c r="M52" t="s">
        <v>368</v>
      </c>
      <c r="N52" t="s">
        <v>237</v>
      </c>
      <c r="O52" t="s">
        <v>230</v>
      </c>
      <c r="P52" s="193" t="str">
        <f>IF(OR(AND(A52&lt;&gt;"",COUNTIF(Bugs!B:B,A52)&gt;0),AND(B52&lt;&gt;"",COUNTIF(Bugs!A:A,B52)&gt;0)),"Y","")</f>
        <v/>
      </c>
      <c r="Q52" s="193" t="str">
        <f>IF(OR(
    AND(COUNTIF(Bugs!A:A,B52)&gt;0,ISNUMBER(SEARCH("x",INDEX(Bugs!C:C,MATCH(B52,Bugs!A:A,0))))),
    AND(COUNTIF(Bugs!B:B,B52)&gt;0,ISNUMBER(SEARCH("x",INDEX(Bugs!C:C,MATCH(B52,Bugs!B:B,0))))),
    AND(COUNTIF(Bugs!A:A,B52)&gt;0,ISNUMBER(SEARCH("x",INDEX(Bugs!D:D,MATCH(B52,Bugs!A:A,0))))),
    AND(COUNTIF(Bugs!B:B,B52)&gt;0,ISNUMBER(SEARCH("x",INDEX(Bugs!D:D,MATCH(B52,Bugs!B:B,0)))))
),"Y","")</f>
        <v/>
      </c>
      <c r="R52">
        <f ca="1">IF(OR(ISNUMBER(MATCH(L52,MasterData!$D$3:$D$18,0)),ISNUMBER(MATCH(L52,MasterData!$C$3:$C$18,0))),
    DATEDIF(E52,I52,"d"),
    DATEDIF(E52,TODAY(),"d"))</f>
        <v>7</v>
      </c>
      <c r="S52">
        <f t="shared" ca="1" si="0"/>
        <v>1</v>
      </c>
      <c r="T52">
        <f t="shared" ca="1" si="1"/>
        <v>0</v>
      </c>
      <c r="U52">
        <f t="shared" ca="1" si="2"/>
        <v>0</v>
      </c>
    </row>
    <row r="53" spans="1:21" x14ac:dyDescent="0.35">
      <c r="A53">
        <v>6000135668</v>
      </c>
      <c r="B53" t="s">
        <v>369</v>
      </c>
      <c r="C53" t="s">
        <v>230</v>
      </c>
      <c r="D53" s="34" t="s">
        <v>231</v>
      </c>
      <c r="E53" s="208">
        <v>45743</v>
      </c>
      <c r="F53" s="1"/>
      <c r="G53" t="s">
        <v>315</v>
      </c>
      <c r="H53" t="s">
        <v>233</v>
      </c>
      <c r="I53" s="208">
        <v>45782</v>
      </c>
      <c r="J53" t="s">
        <v>234</v>
      </c>
      <c r="K53" t="s">
        <v>241</v>
      </c>
      <c r="L53" t="s">
        <v>171</v>
      </c>
      <c r="M53" t="s">
        <v>370</v>
      </c>
      <c r="N53" t="s">
        <v>237</v>
      </c>
      <c r="O53" t="s">
        <v>230</v>
      </c>
      <c r="P53" s="193" t="str">
        <f>IF(OR(AND(A53&lt;&gt;"",COUNTIF(Bugs!B:B,A53)&gt;0),AND(B53&lt;&gt;"",COUNTIF(Bugs!A:A,B53)&gt;0)),"Y","")</f>
        <v/>
      </c>
      <c r="Q53" s="193" t="str">
        <f>IF(OR(
    AND(COUNTIF(Bugs!A:A,B53)&gt;0,ISNUMBER(SEARCH("x",INDEX(Bugs!C:C,MATCH(B53,Bugs!A:A,0))))),
    AND(COUNTIF(Bugs!B:B,B53)&gt;0,ISNUMBER(SEARCH("x",INDEX(Bugs!C:C,MATCH(B53,Bugs!B:B,0))))),
    AND(COUNTIF(Bugs!A:A,B53)&gt;0,ISNUMBER(SEARCH("x",INDEX(Bugs!D:D,MATCH(B53,Bugs!A:A,0))))),
    AND(COUNTIF(Bugs!B:B,B53)&gt;0,ISNUMBER(SEARCH("x",INDEX(Bugs!D:D,MATCH(B53,Bugs!B:B,0)))))
),"Y","")</f>
        <v/>
      </c>
      <c r="R53">
        <f ca="1">IF(OR(ISNUMBER(MATCH(L53,MasterData!$D$3:$D$18,0)),ISNUMBER(MATCH(L53,MasterData!$C$3:$C$18,0))),
    DATEDIF(E53,I53,"d"),
    DATEDIF(E53,TODAY(),"d"))</f>
        <v>39</v>
      </c>
      <c r="S53">
        <f t="shared" ca="1" si="0"/>
        <v>0</v>
      </c>
      <c r="T53">
        <f t="shared" ca="1" si="1"/>
        <v>0</v>
      </c>
      <c r="U53">
        <f t="shared" ca="1" si="2"/>
        <v>1</v>
      </c>
    </row>
    <row r="54" spans="1:21" x14ac:dyDescent="0.35">
      <c r="A54">
        <v>6000135843</v>
      </c>
      <c r="B54" t="s">
        <v>230</v>
      </c>
      <c r="C54" t="s">
        <v>230</v>
      </c>
      <c r="D54" s="34" t="s">
        <v>251</v>
      </c>
      <c r="E54" s="208">
        <v>45744</v>
      </c>
      <c r="F54" s="1"/>
      <c r="G54" t="s">
        <v>290</v>
      </c>
      <c r="H54" t="s">
        <v>233</v>
      </c>
      <c r="I54" s="208">
        <v>45759</v>
      </c>
      <c r="J54" t="s">
        <v>201</v>
      </c>
      <c r="K54" t="s">
        <v>241</v>
      </c>
      <c r="L54" t="s">
        <v>171</v>
      </c>
      <c r="M54" t="s">
        <v>371</v>
      </c>
      <c r="N54" t="s">
        <v>237</v>
      </c>
      <c r="O54" t="s">
        <v>230</v>
      </c>
      <c r="P54" s="193" t="str">
        <f>IF(OR(AND(A54&lt;&gt;"",COUNTIF(Bugs!B:B,A54)&gt;0),AND(B54&lt;&gt;"",COUNTIF(Bugs!A:A,B54)&gt;0)),"Y","")</f>
        <v/>
      </c>
      <c r="Q54" s="193" t="str">
        <f>IF(OR(
    AND(COUNTIF(Bugs!A:A,B54)&gt;0,ISNUMBER(SEARCH("x",INDEX(Bugs!C:C,MATCH(B54,Bugs!A:A,0))))),
    AND(COUNTIF(Bugs!B:B,B54)&gt;0,ISNUMBER(SEARCH("x",INDEX(Bugs!C:C,MATCH(B54,Bugs!B:B,0))))),
    AND(COUNTIF(Bugs!A:A,B54)&gt;0,ISNUMBER(SEARCH("x",INDEX(Bugs!D:D,MATCH(B54,Bugs!A:A,0))))),
    AND(COUNTIF(Bugs!B:B,B54)&gt;0,ISNUMBER(SEARCH("x",INDEX(Bugs!D:D,MATCH(B54,Bugs!B:B,0)))))
),"Y","")</f>
        <v/>
      </c>
      <c r="R54">
        <f ca="1">IF(OR(ISNUMBER(MATCH(L54,MasterData!$D$3:$D$18,0)),ISNUMBER(MATCH(L54,MasterData!$C$3:$C$18,0))),
    DATEDIF(E54,I54,"d"),
    DATEDIF(E54,TODAY(),"d"))</f>
        <v>15</v>
      </c>
      <c r="S54">
        <f t="shared" ca="1" si="0"/>
        <v>0</v>
      </c>
      <c r="T54">
        <f t="shared" ca="1" si="1"/>
        <v>1</v>
      </c>
      <c r="U54">
        <f t="shared" ca="1" si="2"/>
        <v>0</v>
      </c>
    </row>
    <row r="55" spans="1:21" x14ac:dyDescent="0.35">
      <c r="A55">
        <v>6000135916</v>
      </c>
      <c r="B55" t="s">
        <v>372</v>
      </c>
      <c r="C55" t="s">
        <v>230</v>
      </c>
      <c r="D55" s="34" t="s">
        <v>251</v>
      </c>
      <c r="E55" s="208">
        <v>45747</v>
      </c>
      <c r="F55" s="1"/>
      <c r="G55" t="s">
        <v>373</v>
      </c>
      <c r="H55" t="s">
        <v>233</v>
      </c>
      <c r="I55" s="208">
        <v>45754</v>
      </c>
      <c r="J55" t="s">
        <v>234</v>
      </c>
      <c r="K55" t="s">
        <v>235</v>
      </c>
      <c r="L55" t="s">
        <v>171</v>
      </c>
      <c r="M55" t="s">
        <v>374</v>
      </c>
      <c r="N55" t="s">
        <v>237</v>
      </c>
      <c r="O55" t="s">
        <v>230</v>
      </c>
      <c r="P55" s="193" t="str">
        <f>IF(OR(AND(A55&lt;&gt;"",COUNTIF(Bugs!B:B,A55)&gt;0),AND(B55&lt;&gt;"",COUNTIF(Bugs!A:A,B55)&gt;0)),"Y","")</f>
        <v/>
      </c>
      <c r="Q55" s="193" t="str">
        <f>IF(OR(
    AND(COUNTIF(Bugs!A:A,B55)&gt;0,ISNUMBER(SEARCH("x",INDEX(Bugs!C:C,MATCH(B55,Bugs!A:A,0))))),
    AND(COUNTIF(Bugs!B:B,B55)&gt;0,ISNUMBER(SEARCH("x",INDEX(Bugs!C:C,MATCH(B55,Bugs!B:B,0))))),
    AND(COUNTIF(Bugs!A:A,B55)&gt;0,ISNUMBER(SEARCH("x",INDEX(Bugs!D:D,MATCH(B55,Bugs!A:A,0))))),
    AND(COUNTIF(Bugs!B:B,B55)&gt;0,ISNUMBER(SEARCH("x",INDEX(Bugs!D:D,MATCH(B55,Bugs!B:B,0)))))
),"Y","")</f>
        <v/>
      </c>
      <c r="R55">
        <f ca="1">IF(OR(ISNUMBER(MATCH(L55,MasterData!$D$3:$D$18,0)),ISNUMBER(MATCH(L55,MasterData!$C$3:$C$18,0))),
    DATEDIF(E55,I55,"d"),
    DATEDIF(E55,TODAY(),"d"))</f>
        <v>7</v>
      </c>
      <c r="S55">
        <f t="shared" ca="1" si="0"/>
        <v>1</v>
      </c>
      <c r="T55">
        <f t="shared" ca="1" si="1"/>
        <v>0</v>
      </c>
      <c r="U55">
        <f t="shared" ca="1" si="2"/>
        <v>0</v>
      </c>
    </row>
    <row r="56" spans="1:21" x14ac:dyDescent="0.35">
      <c r="A56">
        <v>6000135930</v>
      </c>
      <c r="B56" t="s">
        <v>375</v>
      </c>
      <c r="C56" t="s">
        <v>230</v>
      </c>
      <c r="D56" s="34" t="s">
        <v>254</v>
      </c>
      <c r="E56" s="208">
        <v>45747</v>
      </c>
      <c r="F56" s="1"/>
      <c r="G56" t="s">
        <v>268</v>
      </c>
      <c r="H56" t="s">
        <v>233</v>
      </c>
      <c r="I56" s="208">
        <v>45758</v>
      </c>
      <c r="J56" t="s">
        <v>234</v>
      </c>
      <c r="K56" t="s">
        <v>235</v>
      </c>
      <c r="L56" t="s">
        <v>171</v>
      </c>
      <c r="M56" t="s">
        <v>376</v>
      </c>
      <c r="N56" t="s">
        <v>237</v>
      </c>
      <c r="O56" t="s">
        <v>230</v>
      </c>
      <c r="P56" s="193" t="str">
        <f>IF(OR(AND(A56&lt;&gt;"",COUNTIF(Bugs!B:B,A56)&gt;0),AND(B56&lt;&gt;"",COUNTIF(Bugs!A:A,B56)&gt;0)),"Y","")</f>
        <v/>
      </c>
      <c r="Q56" s="193" t="str">
        <f>IF(OR(
    AND(COUNTIF(Bugs!A:A,B56)&gt;0,ISNUMBER(SEARCH("x",INDEX(Bugs!C:C,MATCH(B56,Bugs!A:A,0))))),
    AND(COUNTIF(Bugs!B:B,B56)&gt;0,ISNUMBER(SEARCH("x",INDEX(Bugs!C:C,MATCH(B56,Bugs!B:B,0))))),
    AND(COUNTIF(Bugs!A:A,B56)&gt;0,ISNUMBER(SEARCH("x",INDEX(Bugs!D:D,MATCH(B56,Bugs!A:A,0))))),
    AND(COUNTIF(Bugs!B:B,B56)&gt;0,ISNUMBER(SEARCH("x",INDEX(Bugs!D:D,MATCH(B56,Bugs!B:B,0)))))
),"Y","")</f>
        <v/>
      </c>
      <c r="R56">
        <f ca="1">IF(OR(ISNUMBER(MATCH(L56,MasterData!$D$3:$D$18,0)),ISNUMBER(MATCH(L56,MasterData!$C$3:$C$18,0))),
    DATEDIF(E56,I56,"d"),
    DATEDIF(E56,TODAY(),"d"))</f>
        <v>11</v>
      </c>
      <c r="S56">
        <f t="shared" ca="1" si="0"/>
        <v>0</v>
      </c>
      <c r="T56">
        <f t="shared" ca="1" si="1"/>
        <v>1</v>
      </c>
      <c r="U56">
        <f t="shared" ca="1" si="2"/>
        <v>0</v>
      </c>
    </row>
    <row r="57" spans="1:21" x14ac:dyDescent="0.35">
      <c r="A57">
        <v>6000136043</v>
      </c>
      <c r="B57" t="s">
        <v>230</v>
      </c>
      <c r="C57" t="s">
        <v>230</v>
      </c>
      <c r="D57" s="34" t="s">
        <v>251</v>
      </c>
      <c r="E57" s="208">
        <v>45748</v>
      </c>
      <c r="F57" s="1"/>
      <c r="G57" t="s">
        <v>290</v>
      </c>
      <c r="H57" t="s">
        <v>377</v>
      </c>
      <c r="I57" s="208">
        <v>45786</v>
      </c>
      <c r="J57" t="s">
        <v>201</v>
      </c>
      <c r="K57" t="s">
        <v>241</v>
      </c>
      <c r="L57" t="s">
        <v>171</v>
      </c>
      <c r="M57" t="s">
        <v>378</v>
      </c>
      <c r="N57" t="s">
        <v>237</v>
      </c>
      <c r="O57" t="s">
        <v>230</v>
      </c>
      <c r="P57" s="193" t="str">
        <f>IF(OR(AND(A57&lt;&gt;"",COUNTIF(Bugs!B:B,A57)&gt;0),AND(B57&lt;&gt;"",COUNTIF(Bugs!A:A,B57)&gt;0)),"Y","")</f>
        <v/>
      </c>
      <c r="Q57" s="193" t="str">
        <f>IF(OR(
    AND(COUNTIF(Bugs!A:A,B57)&gt;0,ISNUMBER(SEARCH("x",INDEX(Bugs!C:C,MATCH(B57,Bugs!A:A,0))))),
    AND(COUNTIF(Bugs!B:B,B57)&gt;0,ISNUMBER(SEARCH("x",INDEX(Bugs!C:C,MATCH(B57,Bugs!B:B,0))))),
    AND(COUNTIF(Bugs!A:A,B57)&gt;0,ISNUMBER(SEARCH("x",INDEX(Bugs!D:D,MATCH(B57,Bugs!A:A,0))))),
    AND(COUNTIF(Bugs!B:B,B57)&gt;0,ISNUMBER(SEARCH("x",INDEX(Bugs!D:D,MATCH(B57,Bugs!B:B,0)))))
),"Y","")</f>
        <v/>
      </c>
      <c r="R57">
        <f ca="1">IF(OR(ISNUMBER(MATCH(L57,MasterData!$D$3:$D$18,0)),ISNUMBER(MATCH(L57,MasterData!$C$3:$C$18,0))),
    DATEDIF(E57,I57,"d"),
    DATEDIF(E57,TODAY(),"d"))</f>
        <v>38</v>
      </c>
      <c r="S57">
        <f t="shared" ca="1" si="0"/>
        <v>0</v>
      </c>
      <c r="T57">
        <f t="shared" ca="1" si="1"/>
        <v>0</v>
      </c>
      <c r="U57">
        <f t="shared" ca="1" si="2"/>
        <v>1</v>
      </c>
    </row>
    <row r="58" spans="1:21" x14ac:dyDescent="0.35">
      <c r="A58">
        <v>6000136104</v>
      </c>
      <c r="B58" t="s">
        <v>379</v>
      </c>
      <c r="C58" t="s">
        <v>230</v>
      </c>
      <c r="D58" s="34" t="s">
        <v>274</v>
      </c>
      <c r="E58" s="208">
        <v>45748</v>
      </c>
      <c r="F58" s="1"/>
      <c r="G58" t="s">
        <v>380</v>
      </c>
      <c r="H58" t="s">
        <v>233</v>
      </c>
      <c r="I58" s="208">
        <v>45755</v>
      </c>
      <c r="J58" t="s">
        <v>234</v>
      </c>
      <c r="K58" t="s">
        <v>241</v>
      </c>
      <c r="L58" t="s">
        <v>171</v>
      </c>
      <c r="M58" t="s">
        <v>381</v>
      </c>
      <c r="N58" t="s">
        <v>237</v>
      </c>
      <c r="O58" t="s">
        <v>230</v>
      </c>
      <c r="P58" s="193" t="str">
        <f>IF(OR(AND(A58&lt;&gt;"",COUNTIF(Bugs!B:B,A58)&gt;0),AND(B58&lt;&gt;"",COUNTIF(Bugs!A:A,B58)&gt;0)),"Y","")</f>
        <v/>
      </c>
      <c r="Q58" s="193" t="str">
        <f>IF(OR(
    AND(COUNTIF(Bugs!A:A,B58)&gt;0,ISNUMBER(SEARCH("x",INDEX(Bugs!C:C,MATCH(B58,Bugs!A:A,0))))),
    AND(COUNTIF(Bugs!B:B,B58)&gt;0,ISNUMBER(SEARCH("x",INDEX(Bugs!C:C,MATCH(B58,Bugs!B:B,0))))),
    AND(COUNTIF(Bugs!A:A,B58)&gt;0,ISNUMBER(SEARCH("x",INDEX(Bugs!D:D,MATCH(B58,Bugs!A:A,0))))),
    AND(COUNTIF(Bugs!B:B,B58)&gt;0,ISNUMBER(SEARCH("x",INDEX(Bugs!D:D,MATCH(B58,Bugs!B:B,0)))))
),"Y","")</f>
        <v/>
      </c>
      <c r="R58">
        <f ca="1">IF(OR(ISNUMBER(MATCH(L58,MasterData!$D$3:$D$18,0)),ISNUMBER(MATCH(L58,MasterData!$C$3:$C$18,0))),
    DATEDIF(E58,I58,"d"),
    DATEDIF(E58,TODAY(),"d"))</f>
        <v>7</v>
      </c>
      <c r="S58">
        <f t="shared" ca="1" si="0"/>
        <v>1</v>
      </c>
      <c r="T58">
        <f t="shared" ca="1" si="1"/>
        <v>0</v>
      </c>
      <c r="U58">
        <f t="shared" ca="1" si="2"/>
        <v>0</v>
      </c>
    </row>
    <row r="59" spans="1:21" x14ac:dyDescent="0.35">
      <c r="A59">
        <v>6000136206</v>
      </c>
      <c r="B59" t="s">
        <v>382</v>
      </c>
      <c r="C59" t="s">
        <v>230</v>
      </c>
      <c r="D59" s="34" t="s">
        <v>383</v>
      </c>
      <c r="E59" s="208">
        <v>45749</v>
      </c>
      <c r="F59" s="1"/>
      <c r="G59" t="s">
        <v>384</v>
      </c>
      <c r="H59" t="s">
        <v>245</v>
      </c>
      <c r="I59" s="208">
        <v>45798</v>
      </c>
      <c r="J59" t="s">
        <v>234</v>
      </c>
      <c r="K59" t="s">
        <v>241</v>
      </c>
      <c r="L59" t="s">
        <v>171</v>
      </c>
      <c r="M59" t="s">
        <v>385</v>
      </c>
      <c r="N59" t="s">
        <v>237</v>
      </c>
      <c r="O59" t="s">
        <v>230</v>
      </c>
      <c r="P59" s="193" t="str">
        <f>IF(OR(AND(A59&lt;&gt;"",COUNTIF(Bugs!B:B,A59)&gt;0),AND(B59&lt;&gt;"",COUNTIF(Bugs!A:A,B59)&gt;0)),"Y","")</f>
        <v/>
      </c>
      <c r="Q59" s="193" t="str">
        <f>IF(OR(
    AND(COUNTIF(Bugs!A:A,B59)&gt;0,ISNUMBER(SEARCH("x",INDEX(Bugs!C:C,MATCH(B59,Bugs!A:A,0))))),
    AND(COUNTIF(Bugs!B:B,B59)&gt;0,ISNUMBER(SEARCH("x",INDEX(Bugs!C:C,MATCH(B59,Bugs!B:B,0))))),
    AND(COUNTIF(Bugs!A:A,B59)&gt;0,ISNUMBER(SEARCH("x",INDEX(Bugs!D:D,MATCH(B59,Bugs!A:A,0))))),
    AND(COUNTIF(Bugs!B:B,B59)&gt;0,ISNUMBER(SEARCH("x",INDEX(Bugs!D:D,MATCH(B59,Bugs!B:B,0)))))
),"Y","")</f>
        <v/>
      </c>
      <c r="R59">
        <f ca="1">IF(OR(ISNUMBER(MATCH(L59,MasterData!$D$3:$D$18,0)),ISNUMBER(MATCH(L59,MasterData!$C$3:$C$18,0))),
    DATEDIF(E59,I59,"d"),
    DATEDIF(E59,TODAY(),"d"))</f>
        <v>49</v>
      </c>
      <c r="S59">
        <f t="shared" ca="1" si="0"/>
        <v>0</v>
      </c>
      <c r="T59">
        <f t="shared" ca="1" si="1"/>
        <v>0</v>
      </c>
      <c r="U59">
        <f t="shared" ca="1" si="2"/>
        <v>1</v>
      </c>
    </row>
    <row r="60" spans="1:21" x14ac:dyDescent="0.35">
      <c r="A60">
        <v>6000136305</v>
      </c>
      <c r="B60" t="s">
        <v>386</v>
      </c>
      <c r="C60" t="s">
        <v>230</v>
      </c>
      <c r="D60" s="34" t="s">
        <v>387</v>
      </c>
      <c r="E60" s="208">
        <v>45749</v>
      </c>
      <c r="F60" s="1"/>
      <c r="G60" t="s">
        <v>388</v>
      </c>
      <c r="H60" t="s">
        <v>233</v>
      </c>
      <c r="I60" s="208">
        <v>45756</v>
      </c>
      <c r="J60" t="s">
        <v>234</v>
      </c>
      <c r="K60" t="s">
        <v>241</v>
      </c>
      <c r="L60" t="s">
        <v>171</v>
      </c>
      <c r="M60" t="s">
        <v>389</v>
      </c>
      <c r="N60" t="s">
        <v>237</v>
      </c>
      <c r="O60" t="s">
        <v>230</v>
      </c>
      <c r="P60" s="193" t="str">
        <f>IF(OR(AND(A60&lt;&gt;"",COUNTIF(Bugs!B:B,A60)&gt;0),AND(B60&lt;&gt;"",COUNTIF(Bugs!A:A,B60)&gt;0)),"Y","")</f>
        <v/>
      </c>
      <c r="Q60" s="193" t="str">
        <f>IF(OR(
    AND(COUNTIF(Bugs!A:A,B60)&gt;0,ISNUMBER(SEARCH("x",INDEX(Bugs!C:C,MATCH(B60,Bugs!A:A,0))))),
    AND(COUNTIF(Bugs!B:B,B60)&gt;0,ISNUMBER(SEARCH("x",INDEX(Bugs!C:C,MATCH(B60,Bugs!B:B,0))))),
    AND(COUNTIF(Bugs!A:A,B60)&gt;0,ISNUMBER(SEARCH("x",INDEX(Bugs!D:D,MATCH(B60,Bugs!A:A,0))))),
    AND(COUNTIF(Bugs!B:B,B60)&gt;0,ISNUMBER(SEARCH("x",INDEX(Bugs!D:D,MATCH(B60,Bugs!B:B,0)))))
),"Y","")</f>
        <v/>
      </c>
      <c r="R60">
        <f ca="1">IF(OR(ISNUMBER(MATCH(L60,MasterData!$D$3:$D$18,0)),ISNUMBER(MATCH(L60,MasterData!$C$3:$C$18,0))),
    DATEDIF(E60,I60,"d"),
    DATEDIF(E60,TODAY(),"d"))</f>
        <v>7</v>
      </c>
      <c r="S60">
        <f t="shared" ca="1" si="0"/>
        <v>1</v>
      </c>
      <c r="T60">
        <f t="shared" ca="1" si="1"/>
        <v>0</v>
      </c>
      <c r="U60">
        <f t="shared" ca="1" si="2"/>
        <v>0</v>
      </c>
    </row>
    <row r="61" spans="1:21" x14ac:dyDescent="0.35">
      <c r="A61">
        <v>6000136404</v>
      </c>
      <c r="B61" t="s">
        <v>390</v>
      </c>
      <c r="C61" t="s">
        <v>230</v>
      </c>
      <c r="D61" s="34" t="s">
        <v>247</v>
      </c>
      <c r="E61" s="208">
        <v>45750</v>
      </c>
      <c r="F61" s="1"/>
      <c r="G61" t="s">
        <v>357</v>
      </c>
      <c r="H61" t="s">
        <v>245</v>
      </c>
      <c r="I61" s="208">
        <v>45764</v>
      </c>
      <c r="J61" t="s">
        <v>234</v>
      </c>
      <c r="K61" t="s">
        <v>241</v>
      </c>
      <c r="L61" t="s">
        <v>171</v>
      </c>
      <c r="M61" t="s">
        <v>391</v>
      </c>
      <c r="N61" t="s">
        <v>237</v>
      </c>
      <c r="O61" t="s">
        <v>230</v>
      </c>
      <c r="P61" s="193" t="str">
        <f>IF(OR(AND(A61&lt;&gt;"",COUNTIF(Bugs!B:B,A61)&gt;0),AND(B61&lt;&gt;"",COUNTIF(Bugs!A:A,B61)&gt;0)),"Y","")</f>
        <v/>
      </c>
      <c r="Q61" s="193" t="str">
        <f>IF(OR(
    AND(COUNTIF(Bugs!A:A,B61)&gt;0,ISNUMBER(SEARCH("x",INDEX(Bugs!C:C,MATCH(B61,Bugs!A:A,0))))),
    AND(COUNTIF(Bugs!B:B,B61)&gt;0,ISNUMBER(SEARCH("x",INDEX(Bugs!C:C,MATCH(B61,Bugs!B:B,0))))),
    AND(COUNTIF(Bugs!A:A,B61)&gt;0,ISNUMBER(SEARCH("x",INDEX(Bugs!D:D,MATCH(B61,Bugs!A:A,0))))),
    AND(COUNTIF(Bugs!B:B,B61)&gt;0,ISNUMBER(SEARCH("x",INDEX(Bugs!D:D,MATCH(B61,Bugs!B:B,0)))))
),"Y","")</f>
        <v/>
      </c>
      <c r="R61">
        <f ca="1">IF(OR(ISNUMBER(MATCH(L61,MasterData!$D$3:$D$18,0)),ISNUMBER(MATCH(L61,MasterData!$C$3:$C$18,0))),
    DATEDIF(E61,I61,"d"),
    DATEDIF(E61,TODAY(),"d"))</f>
        <v>14</v>
      </c>
      <c r="S61">
        <f t="shared" ca="1" si="0"/>
        <v>0</v>
      </c>
      <c r="T61">
        <f t="shared" ca="1" si="1"/>
        <v>1</v>
      </c>
      <c r="U61">
        <f t="shared" ca="1" si="2"/>
        <v>0</v>
      </c>
    </row>
    <row r="62" spans="1:21" x14ac:dyDescent="0.35">
      <c r="A62">
        <v>6000136413</v>
      </c>
      <c r="B62" t="s">
        <v>392</v>
      </c>
      <c r="C62" t="s">
        <v>230</v>
      </c>
      <c r="D62" s="34" t="s">
        <v>254</v>
      </c>
      <c r="E62" s="208">
        <v>45750</v>
      </c>
      <c r="F62" s="1"/>
      <c r="G62" t="s">
        <v>357</v>
      </c>
      <c r="H62" t="s">
        <v>245</v>
      </c>
      <c r="I62" s="208">
        <v>45758</v>
      </c>
      <c r="J62" t="s">
        <v>234</v>
      </c>
      <c r="K62" t="s">
        <v>241</v>
      </c>
      <c r="L62" t="s">
        <v>171</v>
      </c>
      <c r="M62" t="s">
        <v>393</v>
      </c>
      <c r="N62" t="s">
        <v>237</v>
      </c>
      <c r="O62" t="s">
        <v>230</v>
      </c>
      <c r="P62" s="193" t="str">
        <f>IF(OR(AND(A62&lt;&gt;"",COUNTIF(Bugs!B:B,A62)&gt;0),AND(B62&lt;&gt;"",COUNTIF(Bugs!A:A,B62)&gt;0)),"Y","")</f>
        <v/>
      </c>
      <c r="Q62" s="193" t="str">
        <f>IF(OR(
    AND(COUNTIF(Bugs!A:A,B62)&gt;0,ISNUMBER(SEARCH("x",INDEX(Bugs!C:C,MATCH(B62,Bugs!A:A,0))))),
    AND(COUNTIF(Bugs!B:B,B62)&gt;0,ISNUMBER(SEARCH("x",INDEX(Bugs!C:C,MATCH(B62,Bugs!B:B,0))))),
    AND(COUNTIF(Bugs!A:A,B62)&gt;0,ISNUMBER(SEARCH("x",INDEX(Bugs!D:D,MATCH(B62,Bugs!A:A,0))))),
    AND(COUNTIF(Bugs!B:B,B62)&gt;0,ISNUMBER(SEARCH("x",INDEX(Bugs!D:D,MATCH(B62,Bugs!B:B,0)))))
),"Y","")</f>
        <v/>
      </c>
      <c r="R62">
        <f ca="1">IF(OR(ISNUMBER(MATCH(L62,MasterData!$D$3:$D$18,0)),ISNUMBER(MATCH(L62,MasterData!$C$3:$C$18,0))),
    DATEDIF(E62,I62,"d"),
    DATEDIF(E62,TODAY(),"d"))</f>
        <v>8</v>
      </c>
      <c r="S62">
        <f t="shared" ca="1" si="0"/>
        <v>0</v>
      </c>
      <c r="T62">
        <f t="shared" ca="1" si="1"/>
        <v>1</v>
      </c>
      <c r="U62">
        <f t="shared" ca="1" si="2"/>
        <v>0</v>
      </c>
    </row>
    <row r="63" spans="1:21" x14ac:dyDescent="0.35">
      <c r="A63">
        <v>6000136417</v>
      </c>
      <c r="B63" t="s">
        <v>394</v>
      </c>
      <c r="C63" t="s">
        <v>230</v>
      </c>
      <c r="D63" s="34" t="s">
        <v>254</v>
      </c>
      <c r="E63" s="208">
        <v>45750</v>
      </c>
      <c r="F63" s="1"/>
      <c r="G63" t="s">
        <v>357</v>
      </c>
      <c r="H63" t="s">
        <v>240</v>
      </c>
      <c r="I63" s="208">
        <v>45758</v>
      </c>
      <c r="J63" t="s">
        <v>234</v>
      </c>
      <c r="K63" t="s">
        <v>241</v>
      </c>
      <c r="L63" t="s">
        <v>171</v>
      </c>
      <c r="M63" t="s">
        <v>395</v>
      </c>
      <c r="N63" t="s">
        <v>237</v>
      </c>
      <c r="O63" t="s">
        <v>230</v>
      </c>
      <c r="P63" s="193" t="str">
        <f>IF(OR(AND(A63&lt;&gt;"",COUNTIF(Bugs!B:B,A63)&gt;0),AND(B63&lt;&gt;"",COUNTIF(Bugs!A:A,B63)&gt;0)),"Y","")</f>
        <v/>
      </c>
      <c r="Q63" s="193" t="str">
        <f>IF(OR(
    AND(COUNTIF(Bugs!A:A,B63)&gt;0,ISNUMBER(SEARCH("x",INDEX(Bugs!C:C,MATCH(B63,Bugs!A:A,0))))),
    AND(COUNTIF(Bugs!B:B,B63)&gt;0,ISNUMBER(SEARCH("x",INDEX(Bugs!C:C,MATCH(B63,Bugs!B:B,0))))),
    AND(COUNTIF(Bugs!A:A,B63)&gt;0,ISNUMBER(SEARCH("x",INDEX(Bugs!D:D,MATCH(B63,Bugs!A:A,0))))),
    AND(COUNTIF(Bugs!B:B,B63)&gt;0,ISNUMBER(SEARCH("x",INDEX(Bugs!D:D,MATCH(B63,Bugs!B:B,0)))))
),"Y","")</f>
        <v/>
      </c>
      <c r="R63">
        <f ca="1">IF(OR(ISNUMBER(MATCH(L63,MasterData!$D$3:$D$18,0)),ISNUMBER(MATCH(L63,MasterData!$C$3:$C$18,0))),
    DATEDIF(E63,I63,"d"),
    DATEDIF(E63,TODAY(),"d"))</f>
        <v>8</v>
      </c>
      <c r="S63">
        <f t="shared" ca="1" si="0"/>
        <v>0</v>
      </c>
      <c r="T63">
        <f t="shared" ca="1" si="1"/>
        <v>1</v>
      </c>
      <c r="U63">
        <f t="shared" ca="1" si="2"/>
        <v>0</v>
      </c>
    </row>
    <row r="64" spans="1:21" x14ac:dyDescent="0.35">
      <c r="A64">
        <v>6000136696</v>
      </c>
      <c r="B64" t="s">
        <v>396</v>
      </c>
      <c r="C64" t="s">
        <v>230</v>
      </c>
      <c r="D64" s="34" t="s">
        <v>254</v>
      </c>
      <c r="E64" s="208">
        <v>45755</v>
      </c>
      <c r="F64" s="1"/>
      <c r="G64" t="s">
        <v>357</v>
      </c>
      <c r="H64" t="s">
        <v>245</v>
      </c>
      <c r="I64" s="208">
        <v>45763</v>
      </c>
      <c r="J64" t="s">
        <v>234</v>
      </c>
      <c r="K64" t="s">
        <v>241</v>
      </c>
      <c r="L64" t="s">
        <v>171</v>
      </c>
      <c r="M64" t="s">
        <v>397</v>
      </c>
      <c r="N64" t="s">
        <v>237</v>
      </c>
      <c r="O64" t="s">
        <v>230</v>
      </c>
      <c r="P64" s="193" t="str">
        <f>IF(OR(AND(A64&lt;&gt;"",COUNTIF(Bugs!B:B,A64)&gt;0),AND(B64&lt;&gt;"",COUNTIF(Bugs!A:A,B64)&gt;0)),"Y","")</f>
        <v/>
      </c>
      <c r="Q64" s="193" t="str">
        <f>IF(OR(
    AND(COUNTIF(Bugs!A:A,B64)&gt;0,ISNUMBER(SEARCH("x",INDEX(Bugs!C:C,MATCH(B64,Bugs!A:A,0))))),
    AND(COUNTIF(Bugs!B:B,B64)&gt;0,ISNUMBER(SEARCH("x",INDEX(Bugs!C:C,MATCH(B64,Bugs!B:B,0))))),
    AND(COUNTIF(Bugs!A:A,B64)&gt;0,ISNUMBER(SEARCH("x",INDEX(Bugs!D:D,MATCH(B64,Bugs!A:A,0))))),
    AND(COUNTIF(Bugs!B:B,B64)&gt;0,ISNUMBER(SEARCH("x",INDEX(Bugs!D:D,MATCH(B64,Bugs!B:B,0)))))
),"Y","")</f>
        <v/>
      </c>
      <c r="R64">
        <f ca="1">IF(OR(ISNUMBER(MATCH(L64,MasterData!$D$3:$D$18,0)),ISNUMBER(MATCH(L64,MasterData!$C$3:$C$18,0))),
    DATEDIF(E64,I64,"d"),
    DATEDIF(E64,TODAY(),"d"))</f>
        <v>8</v>
      </c>
      <c r="S64">
        <f t="shared" ca="1" si="0"/>
        <v>0</v>
      </c>
      <c r="T64">
        <f t="shared" ca="1" si="1"/>
        <v>1</v>
      </c>
      <c r="U64">
        <f t="shared" ca="1" si="2"/>
        <v>0</v>
      </c>
    </row>
    <row r="65" spans="1:21" x14ac:dyDescent="0.35">
      <c r="A65">
        <v>6000136707</v>
      </c>
      <c r="B65" t="s">
        <v>398</v>
      </c>
      <c r="C65" t="s">
        <v>230</v>
      </c>
      <c r="D65" s="34" t="s">
        <v>254</v>
      </c>
      <c r="E65" s="208">
        <v>45755</v>
      </c>
      <c r="F65" s="1"/>
      <c r="G65" t="s">
        <v>357</v>
      </c>
      <c r="H65" t="s">
        <v>245</v>
      </c>
      <c r="I65" s="208">
        <v>45763</v>
      </c>
      <c r="J65" t="s">
        <v>234</v>
      </c>
      <c r="K65" t="s">
        <v>241</v>
      </c>
      <c r="L65" t="s">
        <v>171</v>
      </c>
      <c r="M65" t="s">
        <v>399</v>
      </c>
      <c r="N65" t="s">
        <v>237</v>
      </c>
      <c r="O65" t="s">
        <v>230</v>
      </c>
      <c r="P65" s="193" t="str">
        <f>IF(OR(AND(A65&lt;&gt;"",COUNTIF(Bugs!B:B,A65)&gt;0),AND(B65&lt;&gt;"",COUNTIF(Bugs!A:A,B65)&gt;0)),"Y","")</f>
        <v/>
      </c>
      <c r="Q65" s="193" t="str">
        <f>IF(OR(
    AND(COUNTIF(Bugs!A:A,B65)&gt;0,ISNUMBER(SEARCH("x",INDEX(Bugs!C:C,MATCH(B65,Bugs!A:A,0))))),
    AND(COUNTIF(Bugs!B:B,B65)&gt;0,ISNUMBER(SEARCH("x",INDEX(Bugs!C:C,MATCH(B65,Bugs!B:B,0))))),
    AND(COUNTIF(Bugs!A:A,B65)&gt;0,ISNUMBER(SEARCH("x",INDEX(Bugs!D:D,MATCH(B65,Bugs!A:A,0))))),
    AND(COUNTIF(Bugs!B:B,B65)&gt;0,ISNUMBER(SEARCH("x",INDEX(Bugs!D:D,MATCH(B65,Bugs!B:B,0)))))
),"Y","")</f>
        <v/>
      </c>
      <c r="R65">
        <f ca="1">IF(OR(ISNUMBER(MATCH(L65,MasterData!$D$3:$D$18,0)),ISNUMBER(MATCH(L65,MasterData!$C$3:$C$18,0))),
    DATEDIF(E65,I65,"d"),
    DATEDIF(E65,TODAY(),"d"))</f>
        <v>8</v>
      </c>
      <c r="S65">
        <f t="shared" ca="1" si="0"/>
        <v>0</v>
      </c>
      <c r="T65">
        <f t="shared" ca="1" si="1"/>
        <v>1</v>
      </c>
      <c r="U65">
        <f t="shared" ca="1" si="2"/>
        <v>0</v>
      </c>
    </row>
    <row r="66" spans="1:21" x14ac:dyDescent="0.35">
      <c r="A66">
        <v>6000136806</v>
      </c>
      <c r="B66" t="s">
        <v>230</v>
      </c>
      <c r="C66" t="s">
        <v>230</v>
      </c>
      <c r="D66" s="34" t="s">
        <v>251</v>
      </c>
      <c r="E66" s="208">
        <v>45755</v>
      </c>
      <c r="F66" s="1"/>
      <c r="G66" t="s">
        <v>400</v>
      </c>
      <c r="H66" t="s">
        <v>401</v>
      </c>
      <c r="I66" s="208">
        <v>45789</v>
      </c>
      <c r="J66" t="s">
        <v>201</v>
      </c>
      <c r="K66" t="s">
        <v>241</v>
      </c>
      <c r="L66" t="s">
        <v>171</v>
      </c>
      <c r="M66" t="s">
        <v>402</v>
      </c>
      <c r="N66" t="s">
        <v>237</v>
      </c>
      <c r="O66" t="s">
        <v>230</v>
      </c>
      <c r="P66" s="193" t="str">
        <f>IF(OR(AND(A66&lt;&gt;"",COUNTIF(Bugs!B:B,A66)&gt;0),AND(B66&lt;&gt;"",COUNTIF(Bugs!A:A,B66)&gt;0)),"Y","")</f>
        <v/>
      </c>
      <c r="Q66" s="193" t="str">
        <f>IF(OR(
    AND(COUNTIF(Bugs!A:A,B66)&gt;0,ISNUMBER(SEARCH("x",INDEX(Bugs!C:C,MATCH(B66,Bugs!A:A,0))))),
    AND(COUNTIF(Bugs!B:B,B66)&gt;0,ISNUMBER(SEARCH("x",INDEX(Bugs!C:C,MATCH(B66,Bugs!B:B,0))))),
    AND(COUNTIF(Bugs!A:A,B66)&gt;0,ISNUMBER(SEARCH("x",INDEX(Bugs!D:D,MATCH(B66,Bugs!A:A,0))))),
    AND(COUNTIF(Bugs!B:B,B66)&gt;0,ISNUMBER(SEARCH("x",INDEX(Bugs!D:D,MATCH(B66,Bugs!B:B,0)))))
),"Y","")</f>
        <v/>
      </c>
      <c r="R66">
        <f ca="1">IF(OR(ISNUMBER(MATCH(L66,MasterData!$D$3:$D$18,0)),ISNUMBER(MATCH(L66,MasterData!$C$3:$C$18,0))),
    DATEDIF(E66,I66,"d"),
    DATEDIF(E66,TODAY(),"d"))</f>
        <v>34</v>
      </c>
      <c r="S66">
        <f t="shared" ca="1" si="0"/>
        <v>0</v>
      </c>
      <c r="T66">
        <f t="shared" ca="1" si="1"/>
        <v>0</v>
      </c>
      <c r="U66">
        <f t="shared" ca="1" si="2"/>
        <v>1</v>
      </c>
    </row>
    <row r="67" spans="1:21" x14ac:dyDescent="0.35">
      <c r="A67">
        <v>6000136916</v>
      </c>
      <c r="B67" t="s">
        <v>403</v>
      </c>
      <c r="C67" t="s">
        <v>230</v>
      </c>
      <c r="D67" s="34" t="s">
        <v>254</v>
      </c>
      <c r="E67" s="208">
        <v>45756</v>
      </c>
      <c r="F67" s="1"/>
      <c r="G67" t="s">
        <v>357</v>
      </c>
      <c r="H67" t="s">
        <v>245</v>
      </c>
      <c r="I67" s="208">
        <v>45764</v>
      </c>
      <c r="J67" t="s">
        <v>234</v>
      </c>
      <c r="K67" t="s">
        <v>241</v>
      </c>
      <c r="L67" t="s">
        <v>171</v>
      </c>
      <c r="M67" t="s">
        <v>404</v>
      </c>
      <c r="N67" t="s">
        <v>237</v>
      </c>
      <c r="O67" t="s">
        <v>230</v>
      </c>
      <c r="P67" s="193" t="str">
        <f>IF(OR(AND(A67&lt;&gt;"",COUNTIF(Bugs!B:B,A67)&gt;0),AND(B67&lt;&gt;"",COUNTIF(Bugs!A:A,B67)&gt;0)),"Y","")</f>
        <v/>
      </c>
      <c r="Q67" s="193" t="str">
        <f>IF(OR(
    AND(COUNTIF(Bugs!A:A,B67)&gt;0,ISNUMBER(SEARCH("x",INDEX(Bugs!C:C,MATCH(B67,Bugs!A:A,0))))),
    AND(COUNTIF(Bugs!B:B,B67)&gt;0,ISNUMBER(SEARCH("x",INDEX(Bugs!C:C,MATCH(B67,Bugs!B:B,0))))),
    AND(COUNTIF(Bugs!A:A,B67)&gt;0,ISNUMBER(SEARCH("x",INDEX(Bugs!D:D,MATCH(B67,Bugs!A:A,0))))),
    AND(COUNTIF(Bugs!B:B,B67)&gt;0,ISNUMBER(SEARCH("x",INDEX(Bugs!D:D,MATCH(B67,Bugs!B:B,0)))))
),"Y","")</f>
        <v/>
      </c>
      <c r="R67">
        <f ca="1">IF(OR(ISNUMBER(MATCH(L67,MasterData!$D$3:$D$18,0)),ISNUMBER(MATCH(L67,MasterData!$C$3:$C$18,0))),
    DATEDIF(E67,I67,"d"),
    DATEDIF(E67,TODAY(),"d"))</f>
        <v>8</v>
      </c>
      <c r="S67">
        <f t="shared" ref="S67:S130" ca="1" si="3">IF(AND($R67&gt;=0,$R67&lt;=7),1,0)</f>
        <v>0</v>
      </c>
      <c r="T67">
        <f t="shared" ref="T67:T130" ca="1" si="4">IF(AND($R67&gt;7,R67&lt;=30),1,0)</f>
        <v>1</v>
      </c>
      <c r="U67">
        <f t="shared" ref="U67:U130" ca="1" si="5">IF($R67&gt;30,1,0)</f>
        <v>0</v>
      </c>
    </row>
    <row r="68" spans="1:21" x14ac:dyDescent="0.35">
      <c r="A68">
        <v>6000137097</v>
      </c>
      <c r="B68" t="s">
        <v>405</v>
      </c>
      <c r="C68" t="s">
        <v>230</v>
      </c>
      <c r="D68" s="34" t="s">
        <v>251</v>
      </c>
      <c r="E68" s="208">
        <v>45757</v>
      </c>
      <c r="F68" s="1"/>
      <c r="G68" t="s">
        <v>406</v>
      </c>
      <c r="H68" t="s">
        <v>233</v>
      </c>
      <c r="I68" s="208">
        <v>45765</v>
      </c>
      <c r="J68" t="s">
        <v>234</v>
      </c>
      <c r="K68" t="s">
        <v>235</v>
      </c>
      <c r="L68" t="s">
        <v>171</v>
      </c>
      <c r="M68" t="s">
        <v>407</v>
      </c>
      <c r="N68" t="s">
        <v>237</v>
      </c>
      <c r="O68" t="s">
        <v>230</v>
      </c>
      <c r="P68" s="193" t="str">
        <f>IF(OR(AND(A68&lt;&gt;"",COUNTIF(Bugs!B:B,A68)&gt;0),AND(B68&lt;&gt;"",COUNTIF(Bugs!A:A,B68)&gt;0)),"Y","")</f>
        <v/>
      </c>
      <c r="Q68" s="193" t="str">
        <f>IF(OR(
    AND(COUNTIF(Bugs!A:A,B68)&gt;0,ISNUMBER(SEARCH("x",INDEX(Bugs!C:C,MATCH(B68,Bugs!A:A,0))))),
    AND(COUNTIF(Bugs!B:B,B68)&gt;0,ISNUMBER(SEARCH("x",INDEX(Bugs!C:C,MATCH(B68,Bugs!B:B,0))))),
    AND(COUNTIF(Bugs!A:A,B68)&gt;0,ISNUMBER(SEARCH("x",INDEX(Bugs!D:D,MATCH(B68,Bugs!A:A,0))))),
    AND(COUNTIF(Bugs!B:B,B68)&gt;0,ISNUMBER(SEARCH("x",INDEX(Bugs!D:D,MATCH(B68,Bugs!B:B,0)))))
),"Y","")</f>
        <v/>
      </c>
      <c r="R68">
        <f ca="1">IF(OR(ISNUMBER(MATCH(L68,MasterData!$D$3:$D$18,0)),ISNUMBER(MATCH(L68,MasterData!$C$3:$C$18,0))),
    DATEDIF(E68,I68,"d"),
    DATEDIF(E68,TODAY(),"d"))</f>
        <v>8</v>
      </c>
      <c r="S68">
        <f t="shared" ca="1" si="3"/>
        <v>0</v>
      </c>
      <c r="T68">
        <f t="shared" ca="1" si="4"/>
        <v>1</v>
      </c>
      <c r="U68">
        <f t="shared" ca="1" si="5"/>
        <v>0</v>
      </c>
    </row>
    <row r="69" spans="1:21" x14ac:dyDescent="0.35">
      <c r="A69">
        <v>6000137324</v>
      </c>
      <c r="B69" t="s">
        <v>408</v>
      </c>
      <c r="C69" t="s">
        <v>230</v>
      </c>
      <c r="D69" s="34" t="s">
        <v>274</v>
      </c>
      <c r="E69" s="208">
        <v>45761</v>
      </c>
      <c r="F69" s="1"/>
      <c r="G69" t="s">
        <v>380</v>
      </c>
      <c r="H69" t="s">
        <v>233</v>
      </c>
      <c r="I69" s="208">
        <v>45771</v>
      </c>
      <c r="J69" t="s">
        <v>234</v>
      </c>
      <c r="K69" t="s">
        <v>347</v>
      </c>
      <c r="L69" t="s">
        <v>171</v>
      </c>
      <c r="M69" t="s">
        <v>409</v>
      </c>
      <c r="N69" t="s">
        <v>237</v>
      </c>
      <c r="O69" t="s">
        <v>230</v>
      </c>
      <c r="P69" s="193" t="str">
        <f>IF(OR(AND(A69&lt;&gt;"",COUNTIF(Bugs!B:B,A69)&gt;0),AND(B69&lt;&gt;"",COUNTIF(Bugs!A:A,B69)&gt;0)),"Y","")</f>
        <v/>
      </c>
      <c r="Q69" s="193" t="str">
        <f>IF(OR(
    AND(COUNTIF(Bugs!A:A,B69)&gt;0,ISNUMBER(SEARCH("x",INDEX(Bugs!C:C,MATCH(B69,Bugs!A:A,0))))),
    AND(COUNTIF(Bugs!B:B,B69)&gt;0,ISNUMBER(SEARCH("x",INDEX(Bugs!C:C,MATCH(B69,Bugs!B:B,0))))),
    AND(COUNTIF(Bugs!A:A,B69)&gt;0,ISNUMBER(SEARCH("x",INDEX(Bugs!D:D,MATCH(B69,Bugs!A:A,0))))),
    AND(COUNTIF(Bugs!B:B,B69)&gt;0,ISNUMBER(SEARCH("x",INDEX(Bugs!D:D,MATCH(B69,Bugs!B:B,0)))))
),"Y","")</f>
        <v/>
      </c>
      <c r="R69">
        <f ca="1">IF(OR(ISNUMBER(MATCH(L69,MasterData!$D$3:$D$18,0)),ISNUMBER(MATCH(L69,MasterData!$C$3:$C$18,0))),
    DATEDIF(E69,I69,"d"),
    DATEDIF(E69,TODAY(),"d"))</f>
        <v>10</v>
      </c>
      <c r="S69">
        <f t="shared" ca="1" si="3"/>
        <v>0</v>
      </c>
      <c r="T69">
        <f t="shared" ca="1" si="4"/>
        <v>1</v>
      </c>
      <c r="U69">
        <f t="shared" ca="1" si="5"/>
        <v>0</v>
      </c>
    </row>
    <row r="70" spans="1:21" x14ac:dyDescent="0.35">
      <c r="A70">
        <v>6000137341</v>
      </c>
      <c r="B70" t="s">
        <v>410</v>
      </c>
      <c r="C70" t="s">
        <v>230</v>
      </c>
      <c r="D70" s="34" t="s">
        <v>251</v>
      </c>
      <c r="E70" s="208">
        <v>45761</v>
      </c>
      <c r="F70" s="1"/>
      <c r="G70" t="s">
        <v>411</v>
      </c>
      <c r="H70" t="s">
        <v>245</v>
      </c>
      <c r="I70" s="208">
        <v>45768</v>
      </c>
      <c r="J70" t="s">
        <v>234</v>
      </c>
      <c r="K70" t="s">
        <v>235</v>
      </c>
      <c r="L70" t="s">
        <v>171</v>
      </c>
      <c r="M70" t="s">
        <v>412</v>
      </c>
      <c r="N70" t="s">
        <v>237</v>
      </c>
      <c r="O70" t="s">
        <v>230</v>
      </c>
      <c r="P70" s="193" t="str">
        <f>IF(OR(AND(A70&lt;&gt;"",COUNTIF(Bugs!B:B,A70)&gt;0),AND(B70&lt;&gt;"",COUNTIF(Bugs!A:A,B70)&gt;0)),"Y","")</f>
        <v/>
      </c>
      <c r="Q70" s="193" t="str">
        <f>IF(OR(
    AND(COUNTIF(Bugs!A:A,B70)&gt;0,ISNUMBER(SEARCH("x",INDEX(Bugs!C:C,MATCH(B70,Bugs!A:A,0))))),
    AND(COUNTIF(Bugs!B:B,B70)&gt;0,ISNUMBER(SEARCH("x",INDEX(Bugs!C:C,MATCH(B70,Bugs!B:B,0))))),
    AND(COUNTIF(Bugs!A:A,B70)&gt;0,ISNUMBER(SEARCH("x",INDEX(Bugs!D:D,MATCH(B70,Bugs!A:A,0))))),
    AND(COUNTIF(Bugs!B:B,B70)&gt;0,ISNUMBER(SEARCH("x",INDEX(Bugs!D:D,MATCH(B70,Bugs!B:B,0)))))
),"Y","")</f>
        <v/>
      </c>
      <c r="R70">
        <f ca="1">IF(OR(ISNUMBER(MATCH(L70,MasterData!$D$3:$D$18,0)),ISNUMBER(MATCH(L70,MasterData!$C$3:$C$18,0))),
    DATEDIF(E70,I70,"d"),
    DATEDIF(E70,TODAY(),"d"))</f>
        <v>7</v>
      </c>
      <c r="S70">
        <f t="shared" ca="1" si="3"/>
        <v>1</v>
      </c>
      <c r="T70">
        <f t="shared" ca="1" si="4"/>
        <v>0</v>
      </c>
      <c r="U70">
        <f t="shared" ca="1" si="5"/>
        <v>0</v>
      </c>
    </row>
    <row r="71" spans="1:21" x14ac:dyDescent="0.35">
      <c r="A71">
        <v>6000137533</v>
      </c>
      <c r="B71" t="s">
        <v>230</v>
      </c>
      <c r="C71" t="s">
        <v>230</v>
      </c>
      <c r="D71" s="34" t="s">
        <v>413</v>
      </c>
      <c r="E71" s="208">
        <v>45762</v>
      </c>
      <c r="F71" s="1"/>
      <c r="G71" t="s">
        <v>400</v>
      </c>
      <c r="H71" t="s">
        <v>245</v>
      </c>
      <c r="I71" s="208">
        <v>45782</v>
      </c>
      <c r="J71" t="s">
        <v>201</v>
      </c>
      <c r="K71" t="s">
        <v>241</v>
      </c>
      <c r="L71" t="s">
        <v>171</v>
      </c>
      <c r="M71" t="s">
        <v>414</v>
      </c>
      <c r="N71" t="s">
        <v>237</v>
      </c>
      <c r="O71" t="s">
        <v>230</v>
      </c>
      <c r="P71" s="193" t="str">
        <f>IF(OR(AND(A71&lt;&gt;"",COUNTIF(Bugs!B:B,A71)&gt;0),AND(B71&lt;&gt;"",COUNTIF(Bugs!A:A,B71)&gt;0)),"Y","")</f>
        <v/>
      </c>
      <c r="Q71" s="193" t="str">
        <f>IF(OR(
    AND(COUNTIF(Bugs!A:A,B71)&gt;0,ISNUMBER(SEARCH("x",INDEX(Bugs!C:C,MATCH(B71,Bugs!A:A,0))))),
    AND(COUNTIF(Bugs!B:B,B71)&gt;0,ISNUMBER(SEARCH("x",INDEX(Bugs!C:C,MATCH(B71,Bugs!B:B,0))))),
    AND(COUNTIF(Bugs!A:A,B71)&gt;0,ISNUMBER(SEARCH("x",INDEX(Bugs!D:D,MATCH(B71,Bugs!A:A,0))))),
    AND(COUNTIF(Bugs!B:B,B71)&gt;0,ISNUMBER(SEARCH("x",INDEX(Bugs!D:D,MATCH(B71,Bugs!B:B,0)))))
),"Y","")</f>
        <v/>
      </c>
      <c r="R71">
        <f ca="1">IF(OR(ISNUMBER(MATCH(L71,MasterData!$D$3:$D$18,0)),ISNUMBER(MATCH(L71,MasterData!$C$3:$C$18,0))),
    DATEDIF(E71,I71,"d"),
    DATEDIF(E71,TODAY(),"d"))</f>
        <v>20</v>
      </c>
      <c r="S71">
        <f t="shared" ca="1" si="3"/>
        <v>0</v>
      </c>
      <c r="T71">
        <f t="shared" ca="1" si="4"/>
        <v>1</v>
      </c>
      <c r="U71">
        <f t="shared" ca="1" si="5"/>
        <v>0</v>
      </c>
    </row>
    <row r="72" spans="1:21" x14ac:dyDescent="0.35">
      <c r="A72">
        <v>6000137544</v>
      </c>
      <c r="B72" t="s">
        <v>415</v>
      </c>
      <c r="C72" t="s">
        <v>230</v>
      </c>
      <c r="D72" s="34" t="s">
        <v>247</v>
      </c>
      <c r="E72" s="208">
        <v>45762</v>
      </c>
      <c r="F72" s="1"/>
      <c r="G72" t="s">
        <v>268</v>
      </c>
      <c r="H72" t="s">
        <v>233</v>
      </c>
      <c r="I72" s="208">
        <v>45821</v>
      </c>
      <c r="J72" t="s">
        <v>234</v>
      </c>
      <c r="K72" t="s">
        <v>235</v>
      </c>
      <c r="L72" t="s">
        <v>171</v>
      </c>
      <c r="M72" t="s">
        <v>416</v>
      </c>
      <c r="N72" t="s">
        <v>237</v>
      </c>
      <c r="O72" t="s">
        <v>230</v>
      </c>
      <c r="P72" s="193" t="str">
        <f>IF(OR(AND(A72&lt;&gt;"",COUNTIF(Bugs!B:B,A72)&gt;0),AND(B72&lt;&gt;"",COUNTIF(Bugs!A:A,B72)&gt;0)),"Y","")</f>
        <v/>
      </c>
      <c r="Q72" s="193" t="str">
        <f>IF(OR(
    AND(COUNTIF(Bugs!A:A,B72)&gt;0,ISNUMBER(SEARCH("x",INDEX(Bugs!C:C,MATCH(B72,Bugs!A:A,0))))),
    AND(COUNTIF(Bugs!B:B,B72)&gt;0,ISNUMBER(SEARCH("x",INDEX(Bugs!C:C,MATCH(B72,Bugs!B:B,0))))),
    AND(COUNTIF(Bugs!A:A,B72)&gt;0,ISNUMBER(SEARCH("x",INDEX(Bugs!D:D,MATCH(B72,Bugs!A:A,0))))),
    AND(COUNTIF(Bugs!B:B,B72)&gt;0,ISNUMBER(SEARCH("x",INDEX(Bugs!D:D,MATCH(B72,Bugs!B:B,0)))))
),"Y","")</f>
        <v/>
      </c>
      <c r="R72">
        <f ca="1">IF(OR(ISNUMBER(MATCH(L72,MasterData!$D$3:$D$18,0)),ISNUMBER(MATCH(L72,MasterData!$C$3:$C$18,0))),
    DATEDIF(E72,I72,"d"),
    DATEDIF(E72,TODAY(),"d"))</f>
        <v>59</v>
      </c>
      <c r="S72">
        <f t="shared" ca="1" si="3"/>
        <v>0</v>
      </c>
      <c r="T72">
        <f t="shared" ca="1" si="4"/>
        <v>0</v>
      </c>
      <c r="U72">
        <f t="shared" ca="1" si="5"/>
        <v>1</v>
      </c>
    </row>
    <row r="73" spans="1:21" x14ac:dyDescent="0.35">
      <c r="A73">
        <v>6000137636</v>
      </c>
      <c r="B73" t="s">
        <v>417</v>
      </c>
      <c r="C73" t="s">
        <v>230</v>
      </c>
      <c r="D73" s="34" t="s">
        <v>274</v>
      </c>
      <c r="E73" s="208">
        <v>45763</v>
      </c>
      <c r="F73" s="1"/>
      <c r="G73" t="s">
        <v>321</v>
      </c>
      <c r="H73" t="s">
        <v>240</v>
      </c>
      <c r="I73" s="208">
        <v>45782</v>
      </c>
      <c r="J73" t="s">
        <v>234</v>
      </c>
      <c r="K73" t="s">
        <v>347</v>
      </c>
      <c r="L73" t="s">
        <v>171</v>
      </c>
      <c r="M73" t="s">
        <v>418</v>
      </c>
      <c r="N73" t="s">
        <v>237</v>
      </c>
      <c r="O73" t="s">
        <v>230</v>
      </c>
      <c r="P73" s="193" t="str">
        <f>IF(OR(AND(A73&lt;&gt;"",COUNTIF(Bugs!B:B,A73)&gt;0),AND(B73&lt;&gt;"",COUNTIF(Bugs!A:A,B73)&gt;0)),"Y","")</f>
        <v/>
      </c>
      <c r="Q73" s="193" t="str">
        <f>IF(OR(
    AND(COUNTIF(Bugs!A:A,B73)&gt;0,ISNUMBER(SEARCH("x",INDEX(Bugs!C:C,MATCH(B73,Bugs!A:A,0))))),
    AND(COUNTIF(Bugs!B:B,B73)&gt;0,ISNUMBER(SEARCH("x",INDEX(Bugs!C:C,MATCH(B73,Bugs!B:B,0))))),
    AND(COUNTIF(Bugs!A:A,B73)&gt;0,ISNUMBER(SEARCH("x",INDEX(Bugs!D:D,MATCH(B73,Bugs!A:A,0))))),
    AND(COUNTIF(Bugs!B:B,B73)&gt;0,ISNUMBER(SEARCH("x",INDEX(Bugs!D:D,MATCH(B73,Bugs!B:B,0)))))
),"Y","")</f>
        <v/>
      </c>
      <c r="R73">
        <f ca="1">IF(OR(ISNUMBER(MATCH(L73,MasterData!$D$3:$D$18,0)),ISNUMBER(MATCH(L73,MasterData!$C$3:$C$18,0))),
    DATEDIF(E73,I73,"d"),
    DATEDIF(E73,TODAY(),"d"))</f>
        <v>19</v>
      </c>
      <c r="S73">
        <f t="shared" ca="1" si="3"/>
        <v>0</v>
      </c>
      <c r="T73">
        <f t="shared" ca="1" si="4"/>
        <v>1</v>
      </c>
      <c r="U73">
        <f t="shared" ca="1" si="5"/>
        <v>0</v>
      </c>
    </row>
    <row r="74" spans="1:21" x14ac:dyDescent="0.35">
      <c r="A74">
        <v>6000137924</v>
      </c>
      <c r="B74" t="s">
        <v>419</v>
      </c>
      <c r="C74" t="s">
        <v>230</v>
      </c>
      <c r="D74" s="34" t="s">
        <v>231</v>
      </c>
      <c r="E74" s="208">
        <v>45769</v>
      </c>
      <c r="F74" s="1"/>
      <c r="G74" t="s">
        <v>420</v>
      </c>
      <c r="H74" t="s">
        <v>240</v>
      </c>
      <c r="I74" s="208">
        <v>45782</v>
      </c>
      <c r="J74" t="s">
        <v>234</v>
      </c>
      <c r="K74" t="s">
        <v>235</v>
      </c>
      <c r="L74" t="s">
        <v>171</v>
      </c>
      <c r="M74" t="s">
        <v>421</v>
      </c>
      <c r="N74" t="s">
        <v>237</v>
      </c>
      <c r="O74" t="s">
        <v>230</v>
      </c>
      <c r="P74" s="193" t="str">
        <f>IF(OR(AND(A74&lt;&gt;"",COUNTIF(Bugs!B:B,A74)&gt;0),AND(B74&lt;&gt;"",COUNTIF(Bugs!A:A,B74)&gt;0)),"Y","")</f>
        <v/>
      </c>
      <c r="Q74" s="193" t="str">
        <f>IF(OR(
    AND(COUNTIF(Bugs!A:A,B74)&gt;0,ISNUMBER(SEARCH("x",INDEX(Bugs!C:C,MATCH(B74,Bugs!A:A,0))))),
    AND(COUNTIF(Bugs!B:B,B74)&gt;0,ISNUMBER(SEARCH("x",INDEX(Bugs!C:C,MATCH(B74,Bugs!B:B,0))))),
    AND(COUNTIF(Bugs!A:A,B74)&gt;0,ISNUMBER(SEARCH("x",INDEX(Bugs!D:D,MATCH(B74,Bugs!A:A,0))))),
    AND(COUNTIF(Bugs!B:B,B74)&gt;0,ISNUMBER(SEARCH("x",INDEX(Bugs!D:D,MATCH(B74,Bugs!B:B,0)))))
),"Y","")</f>
        <v/>
      </c>
      <c r="R74">
        <f ca="1">IF(OR(ISNUMBER(MATCH(L74,MasterData!$D$3:$D$18,0)),ISNUMBER(MATCH(L74,MasterData!$C$3:$C$18,0))),
    DATEDIF(E74,I74,"d"),
    DATEDIF(E74,TODAY(),"d"))</f>
        <v>13</v>
      </c>
      <c r="S74">
        <f t="shared" ca="1" si="3"/>
        <v>0</v>
      </c>
      <c r="T74">
        <f t="shared" ca="1" si="4"/>
        <v>1</v>
      </c>
      <c r="U74">
        <f t="shared" ca="1" si="5"/>
        <v>0</v>
      </c>
    </row>
    <row r="75" spans="1:21" x14ac:dyDescent="0.35">
      <c r="A75">
        <v>6000138263</v>
      </c>
      <c r="B75" t="s">
        <v>230</v>
      </c>
      <c r="C75" t="s">
        <v>230</v>
      </c>
      <c r="D75" s="34" t="s">
        <v>274</v>
      </c>
      <c r="E75" s="208">
        <v>45771</v>
      </c>
      <c r="F75" s="1"/>
      <c r="G75" t="s">
        <v>422</v>
      </c>
      <c r="H75" t="s">
        <v>245</v>
      </c>
      <c r="I75" s="208">
        <v>45850</v>
      </c>
      <c r="J75" t="s">
        <v>201</v>
      </c>
      <c r="K75" t="s">
        <v>241</v>
      </c>
      <c r="L75" t="s">
        <v>171</v>
      </c>
      <c r="M75" t="s">
        <v>423</v>
      </c>
      <c r="N75" t="s">
        <v>237</v>
      </c>
      <c r="O75" t="s">
        <v>230</v>
      </c>
      <c r="P75" s="193" t="str">
        <f>IF(OR(AND(A75&lt;&gt;"",COUNTIF(Bugs!B:B,A75)&gt;0),AND(B75&lt;&gt;"",COUNTIF(Bugs!A:A,B75)&gt;0)),"Y","")</f>
        <v/>
      </c>
      <c r="Q75" s="193" t="str">
        <f>IF(OR(
    AND(COUNTIF(Bugs!A:A,B75)&gt;0,ISNUMBER(SEARCH("x",INDEX(Bugs!C:C,MATCH(B75,Bugs!A:A,0))))),
    AND(COUNTIF(Bugs!B:B,B75)&gt;0,ISNUMBER(SEARCH("x",INDEX(Bugs!C:C,MATCH(B75,Bugs!B:B,0))))),
    AND(COUNTIF(Bugs!A:A,B75)&gt;0,ISNUMBER(SEARCH("x",INDEX(Bugs!D:D,MATCH(B75,Bugs!A:A,0))))),
    AND(COUNTIF(Bugs!B:B,B75)&gt;0,ISNUMBER(SEARCH("x",INDEX(Bugs!D:D,MATCH(B75,Bugs!B:B,0)))))
),"Y","")</f>
        <v/>
      </c>
      <c r="R75">
        <f ca="1">IF(OR(ISNUMBER(MATCH(L75,MasterData!$D$3:$D$18,0)),ISNUMBER(MATCH(L75,MasterData!$C$3:$C$18,0))),
    DATEDIF(E75,I75,"d"),
    DATEDIF(E75,TODAY(),"d"))</f>
        <v>79</v>
      </c>
      <c r="S75">
        <f t="shared" ca="1" si="3"/>
        <v>0</v>
      </c>
      <c r="T75">
        <f t="shared" ca="1" si="4"/>
        <v>0</v>
      </c>
      <c r="U75">
        <f t="shared" ca="1" si="5"/>
        <v>1</v>
      </c>
    </row>
    <row r="76" spans="1:21" x14ac:dyDescent="0.35">
      <c r="A76">
        <v>6000138316</v>
      </c>
      <c r="B76" t="s">
        <v>424</v>
      </c>
      <c r="C76" t="s">
        <v>230</v>
      </c>
      <c r="D76" s="34" t="s">
        <v>254</v>
      </c>
      <c r="E76" s="208">
        <v>45772</v>
      </c>
      <c r="F76" s="1"/>
      <c r="G76" t="s">
        <v>357</v>
      </c>
      <c r="H76" t="s">
        <v>245</v>
      </c>
      <c r="I76" s="208">
        <v>45779</v>
      </c>
      <c r="J76" t="s">
        <v>234</v>
      </c>
      <c r="K76" t="s">
        <v>241</v>
      </c>
      <c r="L76" t="s">
        <v>171</v>
      </c>
      <c r="M76" t="s">
        <v>425</v>
      </c>
      <c r="N76" t="s">
        <v>237</v>
      </c>
      <c r="O76" t="s">
        <v>230</v>
      </c>
      <c r="P76" s="193" t="str">
        <f>IF(OR(AND(A76&lt;&gt;"",COUNTIF(Bugs!B:B,A76)&gt;0),AND(B76&lt;&gt;"",COUNTIF(Bugs!A:A,B76)&gt;0)),"Y","")</f>
        <v/>
      </c>
      <c r="Q76" s="193" t="str">
        <f>IF(OR(
    AND(COUNTIF(Bugs!A:A,B76)&gt;0,ISNUMBER(SEARCH("x",INDEX(Bugs!C:C,MATCH(B76,Bugs!A:A,0))))),
    AND(COUNTIF(Bugs!B:B,B76)&gt;0,ISNUMBER(SEARCH("x",INDEX(Bugs!C:C,MATCH(B76,Bugs!B:B,0))))),
    AND(COUNTIF(Bugs!A:A,B76)&gt;0,ISNUMBER(SEARCH("x",INDEX(Bugs!D:D,MATCH(B76,Bugs!A:A,0))))),
    AND(COUNTIF(Bugs!B:B,B76)&gt;0,ISNUMBER(SEARCH("x",INDEX(Bugs!D:D,MATCH(B76,Bugs!B:B,0)))))
),"Y","")</f>
        <v/>
      </c>
      <c r="R76">
        <f ca="1">IF(OR(ISNUMBER(MATCH(L76,MasterData!$D$3:$D$18,0)),ISNUMBER(MATCH(L76,MasterData!$C$3:$C$18,0))),
    DATEDIF(E76,I76,"d"),
    DATEDIF(E76,TODAY(),"d"))</f>
        <v>7</v>
      </c>
      <c r="S76">
        <f t="shared" ca="1" si="3"/>
        <v>1</v>
      </c>
      <c r="T76">
        <f t="shared" ca="1" si="4"/>
        <v>0</v>
      </c>
      <c r="U76">
        <f t="shared" ca="1" si="5"/>
        <v>0</v>
      </c>
    </row>
    <row r="77" spans="1:21" x14ac:dyDescent="0.35">
      <c r="A77">
        <v>6000138428</v>
      </c>
      <c r="B77" t="s">
        <v>426</v>
      </c>
      <c r="C77" t="s">
        <v>230</v>
      </c>
      <c r="D77" s="34" t="s">
        <v>254</v>
      </c>
      <c r="E77" s="208">
        <v>45772</v>
      </c>
      <c r="F77" s="1"/>
      <c r="G77" t="s">
        <v>357</v>
      </c>
      <c r="H77" t="s">
        <v>233</v>
      </c>
      <c r="I77" s="208">
        <v>45848</v>
      </c>
      <c r="J77" t="s">
        <v>234</v>
      </c>
      <c r="K77" t="s">
        <v>235</v>
      </c>
      <c r="L77" t="s">
        <v>171</v>
      </c>
      <c r="M77" t="s">
        <v>427</v>
      </c>
      <c r="N77" t="s">
        <v>237</v>
      </c>
      <c r="O77" t="s">
        <v>230</v>
      </c>
      <c r="P77" s="193" t="str">
        <f>IF(OR(AND(A77&lt;&gt;"",COUNTIF(Bugs!B:B,A77)&gt;0),AND(B77&lt;&gt;"",COUNTIF(Bugs!A:A,B77)&gt;0)),"Y","")</f>
        <v/>
      </c>
      <c r="Q77" s="193" t="str">
        <f>IF(OR(
    AND(COUNTIF(Bugs!A:A,B77)&gt;0,ISNUMBER(SEARCH("x",INDEX(Bugs!C:C,MATCH(B77,Bugs!A:A,0))))),
    AND(COUNTIF(Bugs!B:B,B77)&gt;0,ISNUMBER(SEARCH("x",INDEX(Bugs!C:C,MATCH(B77,Bugs!B:B,0))))),
    AND(COUNTIF(Bugs!A:A,B77)&gt;0,ISNUMBER(SEARCH("x",INDEX(Bugs!D:D,MATCH(B77,Bugs!A:A,0))))),
    AND(COUNTIF(Bugs!B:B,B77)&gt;0,ISNUMBER(SEARCH("x",INDEX(Bugs!D:D,MATCH(B77,Bugs!B:B,0)))))
),"Y","")</f>
        <v/>
      </c>
      <c r="R77">
        <f ca="1">IF(OR(ISNUMBER(MATCH(L77,MasterData!$D$3:$D$18,0)),ISNUMBER(MATCH(L77,MasterData!$C$3:$C$18,0))),
    DATEDIF(E77,I77,"d"),
    DATEDIF(E77,TODAY(),"d"))</f>
        <v>76</v>
      </c>
      <c r="S77">
        <f t="shared" ca="1" si="3"/>
        <v>0</v>
      </c>
      <c r="T77">
        <f t="shared" ca="1" si="4"/>
        <v>0</v>
      </c>
      <c r="U77">
        <f t="shared" ca="1" si="5"/>
        <v>1</v>
      </c>
    </row>
    <row r="78" spans="1:21" x14ac:dyDescent="0.35">
      <c r="A78">
        <v>6000138437</v>
      </c>
      <c r="B78" t="s">
        <v>428</v>
      </c>
      <c r="C78" t="s">
        <v>230</v>
      </c>
      <c r="D78" s="34" t="s">
        <v>254</v>
      </c>
      <c r="E78" s="208">
        <v>45772</v>
      </c>
      <c r="F78" s="1"/>
      <c r="G78" t="s">
        <v>357</v>
      </c>
      <c r="H78" t="s">
        <v>245</v>
      </c>
      <c r="I78" s="208">
        <v>45845</v>
      </c>
      <c r="J78" t="s">
        <v>234</v>
      </c>
      <c r="K78" t="s">
        <v>241</v>
      </c>
      <c r="L78" t="s">
        <v>171</v>
      </c>
      <c r="M78" t="s">
        <v>429</v>
      </c>
      <c r="N78" t="s">
        <v>237</v>
      </c>
      <c r="O78" t="s">
        <v>230</v>
      </c>
      <c r="P78" s="193" t="str">
        <f>IF(OR(AND(A78&lt;&gt;"",COUNTIF(Bugs!B:B,A78)&gt;0),AND(B78&lt;&gt;"",COUNTIF(Bugs!A:A,B78)&gt;0)),"Y","")</f>
        <v/>
      </c>
      <c r="Q78" s="193" t="str">
        <f>IF(OR(
    AND(COUNTIF(Bugs!A:A,B78)&gt;0,ISNUMBER(SEARCH("x",INDEX(Bugs!C:C,MATCH(B78,Bugs!A:A,0))))),
    AND(COUNTIF(Bugs!B:B,B78)&gt;0,ISNUMBER(SEARCH("x",INDEX(Bugs!C:C,MATCH(B78,Bugs!B:B,0))))),
    AND(COUNTIF(Bugs!A:A,B78)&gt;0,ISNUMBER(SEARCH("x",INDEX(Bugs!D:D,MATCH(B78,Bugs!A:A,0))))),
    AND(COUNTIF(Bugs!B:B,B78)&gt;0,ISNUMBER(SEARCH("x",INDEX(Bugs!D:D,MATCH(B78,Bugs!B:B,0)))))
),"Y","")</f>
        <v/>
      </c>
      <c r="R78">
        <f ca="1">IF(OR(ISNUMBER(MATCH(L78,MasterData!$D$3:$D$18,0)),ISNUMBER(MATCH(L78,MasterData!$C$3:$C$18,0))),
    DATEDIF(E78,I78,"d"),
    DATEDIF(E78,TODAY(),"d"))</f>
        <v>73</v>
      </c>
      <c r="S78">
        <f t="shared" ca="1" si="3"/>
        <v>0</v>
      </c>
      <c r="T78">
        <f t="shared" ca="1" si="4"/>
        <v>0</v>
      </c>
      <c r="U78">
        <f t="shared" ca="1" si="5"/>
        <v>1</v>
      </c>
    </row>
    <row r="79" spans="1:21" x14ac:dyDescent="0.35">
      <c r="A79">
        <v>6000138440</v>
      </c>
      <c r="B79" t="s">
        <v>430</v>
      </c>
      <c r="C79" t="s">
        <v>230</v>
      </c>
      <c r="D79" s="34" t="s">
        <v>254</v>
      </c>
      <c r="E79" s="208">
        <v>45772</v>
      </c>
      <c r="F79" s="1"/>
      <c r="G79" t="s">
        <v>357</v>
      </c>
      <c r="H79" t="s">
        <v>245</v>
      </c>
      <c r="I79" s="208">
        <v>45786</v>
      </c>
      <c r="J79" t="s">
        <v>234</v>
      </c>
      <c r="K79" t="s">
        <v>235</v>
      </c>
      <c r="L79" t="s">
        <v>171</v>
      </c>
      <c r="M79" t="s">
        <v>431</v>
      </c>
      <c r="N79" t="s">
        <v>237</v>
      </c>
      <c r="O79" t="s">
        <v>230</v>
      </c>
      <c r="P79" s="193" t="str">
        <f>IF(OR(AND(A79&lt;&gt;"",COUNTIF(Bugs!B:B,A79)&gt;0),AND(B79&lt;&gt;"",COUNTIF(Bugs!A:A,B79)&gt;0)),"Y","")</f>
        <v/>
      </c>
      <c r="Q79" s="193" t="str">
        <f>IF(OR(
    AND(COUNTIF(Bugs!A:A,B79)&gt;0,ISNUMBER(SEARCH("x",INDEX(Bugs!C:C,MATCH(B79,Bugs!A:A,0))))),
    AND(COUNTIF(Bugs!B:B,B79)&gt;0,ISNUMBER(SEARCH("x",INDEX(Bugs!C:C,MATCH(B79,Bugs!B:B,0))))),
    AND(COUNTIF(Bugs!A:A,B79)&gt;0,ISNUMBER(SEARCH("x",INDEX(Bugs!D:D,MATCH(B79,Bugs!A:A,0))))),
    AND(COUNTIF(Bugs!B:B,B79)&gt;0,ISNUMBER(SEARCH("x",INDEX(Bugs!D:D,MATCH(B79,Bugs!B:B,0)))))
),"Y","")</f>
        <v/>
      </c>
      <c r="R79">
        <f ca="1">IF(OR(ISNUMBER(MATCH(L79,MasterData!$D$3:$D$18,0)),ISNUMBER(MATCH(L79,MasterData!$C$3:$C$18,0))),
    DATEDIF(E79,I79,"d"),
    DATEDIF(E79,TODAY(),"d"))</f>
        <v>14</v>
      </c>
      <c r="S79">
        <f t="shared" ca="1" si="3"/>
        <v>0</v>
      </c>
      <c r="T79">
        <f t="shared" ca="1" si="4"/>
        <v>1</v>
      </c>
      <c r="U79">
        <f t="shared" ca="1" si="5"/>
        <v>0</v>
      </c>
    </row>
    <row r="80" spans="1:21" x14ac:dyDescent="0.35">
      <c r="A80">
        <v>6000138454</v>
      </c>
      <c r="B80" t="s">
        <v>637</v>
      </c>
      <c r="D80" s="34" t="s">
        <v>274</v>
      </c>
      <c r="E80" s="208">
        <v>45772</v>
      </c>
      <c r="F80" s="1"/>
      <c r="G80" t="s">
        <v>329</v>
      </c>
      <c r="H80" s="35" t="s">
        <v>638</v>
      </c>
      <c r="I80" s="208">
        <v>45854</v>
      </c>
      <c r="J80" t="s">
        <v>234</v>
      </c>
      <c r="K80" t="s">
        <v>347</v>
      </c>
      <c r="L80" t="s">
        <v>171</v>
      </c>
      <c r="M80" t="s">
        <v>639</v>
      </c>
      <c r="N80" t="s">
        <v>237</v>
      </c>
      <c r="P80" s="193" t="str">
        <f>IF(OR(AND(A80&lt;&gt;"",COUNTIF(Bugs!B:B,A80)&gt;0),AND(B80&lt;&gt;"",COUNTIF(Bugs!A:A,B80)&gt;0)),"Y","")</f>
        <v/>
      </c>
      <c r="Q80" s="193" t="str">
        <f>IF(OR(
    AND(COUNTIF(Bugs!A:A,B80)&gt;0,ISNUMBER(SEARCH("x",INDEX(Bugs!C:C,MATCH(B80,Bugs!A:A,0))))),
    AND(COUNTIF(Bugs!B:B,B80)&gt;0,ISNUMBER(SEARCH("x",INDEX(Bugs!C:C,MATCH(B80,Bugs!B:B,0))))),
    AND(COUNTIF(Bugs!A:A,B80)&gt;0,ISNUMBER(SEARCH("x",INDEX(Bugs!D:D,MATCH(B80,Bugs!A:A,0))))),
    AND(COUNTIF(Bugs!B:B,B80)&gt;0,ISNUMBER(SEARCH("x",INDEX(Bugs!D:D,MATCH(B80,Bugs!B:B,0)))))
),"Y","")</f>
        <v/>
      </c>
      <c r="R80">
        <f ca="1">IF(OR(ISNUMBER(MATCH(L80,MasterData!$D$3:$D$18,0)),ISNUMBER(MATCH(L80,MasterData!$C$3:$C$18,0))),
    DATEDIF(E80,I80,"d"),
    DATEDIF(E80,TODAY(),"d"))</f>
        <v>82</v>
      </c>
      <c r="S80">
        <f t="shared" ca="1" si="3"/>
        <v>0</v>
      </c>
      <c r="T80">
        <f t="shared" ca="1" si="4"/>
        <v>0</v>
      </c>
      <c r="U80">
        <f t="shared" ca="1" si="5"/>
        <v>1</v>
      </c>
    </row>
    <row r="81" spans="1:21" x14ac:dyDescent="0.35">
      <c r="A81">
        <v>6000138481</v>
      </c>
      <c r="B81" t="s">
        <v>432</v>
      </c>
      <c r="C81" t="s">
        <v>230</v>
      </c>
      <c r="D81" s="34" t="s">
        <v>231</v>
      </c>
      <c r="E81" s="208">
        <v>45775</v>
      </c>
      <c r="F81" s="1"/>
      <c r="G81" t="s">
        <v>300</v>
      </c>
      <c r="H81" t="s">
        <v>245</v>
      </c>
      <c r="I81" s="208">
        <v>45786</v>
      </c>
      <c r="J81" t="s">
        <v>234</v>
      </c>
      <c r="K81" t="s">
        <v>241</v>
      </c>
      <c r="L81" t="s">
        <v>171</v>
      </c>
      <c r="M81" t="s">
        <v>433</v>
      </c>
      <c r="N81" t="s">
        <v>237</v>
      </c>
      <c r="O81" t="s">
        <v>230</v>
      </c>
      <c r="P81" s="193" t="str">
        <f>IF(OR(AND(A81&lt;&gt;"",COUNTIF(Bugs!B:B,A81)&gt;0),AND(B81&lt;&gt;"",COUNTIF(Bugs!A:A,B81)&gt;0)),"Y","")</f>
        <v/>
      </c>
      <c r="Q81" s="193" t="str">
        <f>IF(OR(
    AND(COUNTIF(Bugs!A:A,B81)&gt;0,ISNUMBER(SEARCH("x",INDEX(Bugs!C:C,MATCH(B81,Bugs!A:A,0))))),
    AND(COUNTIF(Bugs!B:B,B81)&gt;0,ISNUMBER(SEARCH("x",INDEX(Bugs!C:C,MATCH(B81,Bugs!B:B,0))))),
    AND(COUNTIF(Bugs!A:A,B81)&gt;0,ISNUMBER(SEARCH("x",INDEX(Bugs!D:D,MATCH(B81,Bugs!A:A,0))))),
    AND(COUNTIF(Bugs!B:B,B81)&gt;0,ISNUMBER(SEARCH("x",INDEX(Bugs!D:D,MATCH(B81,Bugs!B:B,0)))))
),"Y","")</f>
        <v/>
      </c>
      <c r="R81">
        <f ca="1">IF(OR(ISNUMBER(MATCH(L81,MasterData!$D$3:$D$18,0)),ISNUMBER(MATCH(L81,MasterData!$C$3:$C$18,0))),
    DATEDIF(E81,I81,"d"),
    DATEDIF(E81,TODAY(),"d"))</f>
        <v>11</v>
      </c>
      <c r="S81">
        <f t="shared" ca="1" si="3"/>
        <v>0</v>
      </c>
      <c r="T81">
        <f t="shared" ca="1" si="4"/>
        <v>1</v>
      </c>
      <c r="U81">
        <f t="shared" ca="1" si="5"/>
        <v>0</v>
      </c>
    </row>
    <row r="82" spans="1:21" x14ac:dyDescent="0.35">
      <c r="A82">
        <v>6000138500</v>
      </c>
      <c r="B82" t="s">
        <v>434</v>
      </c>
      <c r="C82" t="s">
        <v>230</v>
      </c>
      <c r="D82" s="34" t="s">
        <v>254</v>
      </c>
      <c r="E82" s="208">
        <v>45775</v>
      </c>
      <c r="F82" s="1"/>
      <c r="G82" t="s">
        <v>255</v>
      </c>
      <c r="H82" t="s">
        <v>233</v>
      </c>
      <c r="I82" s="208">
        <v>45832</v>
      </c>
      <c r="J82" t="s">
        <v>234</v>
      </c>
      <c r="K82" t="s">
        <v>241</v>
      </c>
      <c r="L82" t="s">
        <v>171</v>
      </c>
      <c r="M82" t="s">
        <v>435</v>
      </c>
      <c r="N82" t="s">
        <v>237</v>
      </c>
      <c r="O82" t="s">
        <v>230</v>
      </c>
      <c r="P82" s="193" t="str">
        <f>IF(OR(AND(A82&lt;&gt;"",COUNTIF(Bugs!B:B,A82)&gt;0),AND(B82&lt;&gt;"",COUNTIF(Bugs!A:A,B82)&gt;0)),"Y","")</f>
        <v/>
      </c>
      <c r="Q82" s="193" t="str">
        <f>IF(OR(
    AND(COUNTIF(Bugs!A:A,B82)&gt;0,ISNUMBER(SEARCH("x",INDEX(Bugs!C:C,MATCH(B82,Bugs!A:A,0))))),
    AND(COUNTIF(Bugs!B:B,B82)&gt;0,ISNUMBER(SEARCH("x",INDEX(Bugs!C:C,MATCH(B82,Bugs!B:B,0))))),
    AND(COUNTIF(Bugs!A:A,B82)&gt;0,ISNUMBER(SEARCH("x",INDEX(Bugs!D:D,MATCH(B82,Bugs!A:A,0))))),
    AND(COUNTIF(Bugs!B:B,B82)&gt;0,ISNUMBER(SEARCH("x",INDEX(Bugs!D:D,MATCH(B82,Bugs!B:B,0)))))
),"Y","")</f>
        <v/>
      </c>
      <c r="R82">
        <f ca="1">IF(OR(ISNUMBER(MATCH(L82,MasterData!$D$3:$D$18,0)),ISNUMBER(MATCH(L82,MasterData!$C$3:$C$18,0))),
    DATEDIF(E82,I82,"d"),
    DATEDIF(E82,TODAY(),"d"))</f>
        <v>57</v>
      </c>
      <c r="S82">
        <f t="shared" ca="1" si="3"/>
        <v>0</v>
      </c>
      <c r="T82">
        <f t="shared" ca="1" si="4"/>
        <v>0</v>
      </c>
      <c r="U82">
        <f t="shared" ca="1" si="5"/>
        <v>1</v>
      </c>
    </row>
    <row r="83" spans="1:21" x14ac:dyDescent="0.35">
      <c r="A83">
        <v>6000138582</v>
      </c>
      <c r="B83" t="s">
        <v>436</v>
      </c>
      <c r="C83" t="s">
        <v>230</v>
      </c>
      <c r="D83" s="34" t="s">
        <v>231</v>
      </c>
      <c r="E83" s="208">
        <v>45775</v>
      </c>
      <c r="F83" s="1"/>
      <c r="G83" t="s">
        <v>293</v>
      </c>
      <c r="H83" t="s">
        <v>245</v>
      </c>
      <c r="I83" s="208">
        <v>45824</v>
      </c>
      <c r="J83" t="s">
        <v>234</v>
      </c>
      <c r="K83" t="s">
        <v>235</v>
      </c>
      <c r="L83" t="s">
        <v>171</v>
      </c>
      <c r="M83" t="s">
        <v>437</v>
      </c>
      <c r="N83" t="s">
        <v>237</v>
      </c>
      <c r="O83" t="s">
        <v>230</v>
      </c>
      <c r="P83" s="193" t="str">
        <f>IF(OR(AND(A83&lt;&gt;"",COUNTIF(Bugs!B:B,A83)&gt;0),AND(B83&lt;&gt;"",COUNTIF(Bugs!A:A,B83)&gt;0)),"Y","")</f>
        <v/>
      </c>
      <c r="Q83" s="193" t="str">
        <f>IF(OR(
    AND(COUNTIF(Bugs!A:A,B83)&gt;0,ISNUMBER(SEARCH("x",INDEX(Bugs!C:C,MATCH(B83,Bugs!A:A,0))))),
    AND(COUNTIF(Bugs!B:B,B83)&gt;0,ISNUMBER(SEARCH("x",INDEX(Bugs!C:C,MATCH(B83,Bugs!B:B,0))))),
    AND(COUNTIF(Bugs!A:A,B83)&gt;0,ISNUMBER(SEARCH("x",INDEX(Bugs!D:D,MATCH(B83,Bugs!A:A,0))))),
    AND(COUNTIF(Bugs!B:B,B83)&gt;0,ISNUMBER(SEARCH("x",INDEX(Bugs!D:D,MATCH(B83,Bugs!B:B,0)))))
),"Y","")</f>
        <v/>
      </c>
      <c r="R83">
        <f ca="1">IF(OR(ISNUMBER(MATCH(L83,MasterData!$D$3:$D$18,0)),ISNUMBER(MATCH(L83,MasterData!$C$3:$C$18,0))),
    DATEDIF(E83,I83,"d"),
    DATEDIF(E83,TODAY(),"d"))</f>
        <v>49</v>
      </c>
      <c r="S83">
        <f t="shared" ca="1" si="3"/>
        <v>0</v>
      </c>
      <c r="T83">
        <f t="shared" ca="1" si="4"/>
        <v>0</v>
      </c>
      <c r="U83">
        <f t="shared" ca="1" si="5"/>
        <v>1</v>
      </c>
    </row>
    <row r="84" spans="1:21" x14ac:dyDescent="0.35">
      <c r="A84">
        <v>6000138600</v>
      </c>
      <c r="B84" t="s">
        <v>438</v>
      </c>
      <c r="C84" t="s">
        <v>230</v>
      </c>
      <c r="D84" s="34" t="s">
        <v>274</v>
      </c>
      <c r="E84" s="208">
        <v>45775</v>
      </c>
      <c r="F84" s="1"/>
      <c r="G84" t="s">
        <v>439</v>
      </c>
      <c r="H84" t="s">
        <v>245</v>
      </c>
      <c r="I84" s="208">
        <v>45812</v>
      </c>
      <c r="J84" t="s">
        <v>234</v>
      </c>
      <c r="K84" t="s">
        <v>241</v>
      </c>
      <c r="L84" t="s">
        <v>171</v>
      </c>
      <c r="M84" t="s">
        <v>440</v>
      </c>
      <c r="N84" t="s">
        <v>237</v>
      </c>
      <c r="O84" t="s">
        <v>230</v>
      </c>
      <c r="P84" s="193" t="str">
        <f>IF(OR(AND(A84&lt;&gt;"",COUNTIF(Bugs!B:B,A84)&gt;0),AND(B84&lt;&gt;"",COUNTIF(Bugs!A:A,B84)&gt;0)),"Y","")</f>
        <v/>
      </c>
      <c r="Q84" s="193" t="str">
        <f>IF(OR(
    AND(COUNTIF(Bugs!A:A,B84)&gt;0,ISNUMBER(SEARCH("x",INDEX(Bugs!C:C,MATCH(B84,Bugs!A:A,0))))),
    AND(COUNTIF(Bugs!B:B,B84)&gt;0,ISNUMBER(SEARCH("x",INDEX(Bugs!C:C,MATCH(B84,Bugs!B:B,0))))),
    AND(COUNTIF(Bugs!A:A,B84)&gt;0,ISNUMBER(SEARCH("x",INDEX(Bugs!D:D,MATCH(B84,Bugs!A:A,0))))),
    AND(COUNTIF(Bugs!B:B,B84)&gt;0,ISNUMBER(SEARCH("x",INDEX(Bugs!D:D,MATCH(B84,Bugs!B:B,0)))))
),"Y","")</f>
        <v/>
      </c>
      <c r="R84">
        <f ca="1">IF(OR(ISNUMBER(MATCH(L84,MasterData!$D$3:$D$18,0)),ISNUMBER(MATCH(L84,MasterData!$C$3:$C$18,0))),
    DATEDIF(E84,I84,"d"),
    DATEDIF(E84,TODAY(),"d"))</f>
        <v>37</v>
      </c>
      <c r="S84">
        <f t="shared" ca="1" si="3"/>
        <v>0</v>
      </c>
      <c r="T84">
        <f t="shared" ca="1" si="4"/>
        <v>0</v>
      </c>
      <c r="U84">
        <f t="shared" ca="1" si="5"/>
        <v>1</v>
      </c>
    </row>
    <row r="85" spans="1:21" x14ac:dyDescent="0.35">
      <c r="A85">
        <v>6000138844</v>
      </c>
      <c r="B85" t="s">
        <v>441</v>
      </c>
      <c r="C85" t="s">
        <v>230</v>
      </c>
      <c r="D85" s="34" t="s">
        <v>231</v>
      </c>
      <c r="E85" s="208">
        <v>45777</v>
      </c>
      <c r="F85" s="1"/>
      <c r="G85" t="s">
        <v>300</v>
      </c>
      <c r="H85" t="s">
        <v>245</v>
      </c>
      <c r="I85" s="208">
        <v>45807</v>
      </c>
      <c r="J85" t="s">
        <v>201</v>
      </c>
      <c r="K85" t="s">
        <v>241</v>
      </c>
      <c r="L85" t="s">
        <v>171</v>
      </c>
      <c r="M85" t="s">
        <v>442</v>
      </c>
      <c r="N85" t="s">
        <v>237</v>
      </c>
      <c r="O85" t="s">
        <v>230</v>
      </c>
      <c r="P85" s="193" t="str">
        <f>IF(OR(AND(A85&lt;&gt;"",COUNTIF(Bugs!B:B,A85)&gt;0),AND(B85&lt;&gt;"",COUNTIF(Bugs!A:A,B85)&gt;0)),"Y","")</f>
        <v/>
      </c>
      <c r="Q85" s="193" t="str">
        <f>IF(OR(
    AND(COUNTIF(Bugs!A:A,B85)&gt;0,ISNUMBER(SEARCH("x",INDEX(Bugs!C:C,MATCH(B85,Bugs!A:A,0))))),
    AND(COUNTIF(Bugs!B:B,B85)&gt;0,ISNUMBER(SEARCH("x",INDEX(Bugs!C:C,MATCH(B85,Bugs!B:B,0))))),
    AND(COUNTIF(Bugs!A:A,B85)&gt;0,ISNUMBER(SEARCH("x",INDEX(Bugs!D:D,MATCH(B85,Bugs!A:A,0))))),
    AND(COUNTIF(Bugs!B:B,B85)&gt;0,ISNUMBER(SEARCH("x",INDEX(Bugs!D:D,MATCH(B85,Bugs!B:B,0)))))
),"Y","")</f>
        <v/>
      </c>
      <c r="R85">
        <f ca="1">IF(OR(ISNUMBER(MATCH(L85,MasterData!$D$3:$D$18,0)),ISNUMBER(MATCH(L85,MasterData!$C$3:$C$18,0))),
    DATEDIF(E85,I85,"d"),
    DATEDIF(E85,TODAY(),"d"))</f>
        <v>30</v>
      </c>
      <c r="S85">
        <f t="shared" ca="1" si="3"/>
        <v>0</v>
      </c>
      <c r="T85">
        <f t="shared" ca="1" si="4"/>
        <v>1</v>
      </c>
      <c r="U85">
        <f t="shared" ca="1" si="5"/>
        <v>0</v>
      </c>
    </row>
    <row r="86" spans="1:21" x14ac:dyDescent="0.35">
      <c r="A86">
        <v>6000138916</v>
      </c>
      <c r="B86" t="s">
        <v>230</v>
      </c>
      <c r="C86" t="s">
        <v>230</v>
      </c>
      <c r="D86" s="34" t="s">
        <v>231</v>
      </c>
      <c r="E86" s="208">
        <v>45779</v>
      </c>
      <c r="F86" s="1"/>
      <c r="G86" t="s">
        <v>248</v>
      </c>
      <c r="H86" t="s">
        <v>245</v>
      </c>
      <c r="I86" s="208">
        <v>45817</v>
      </c>
      <c r="J86" t="s">
        <v>201</v>
      </c>
      <c r="K86" t="s">
        <v>241</v>
      </c>
      <c r="L86" t="s">
        <v>171</v>
      </c>
      <c r="M86" t="s">
        <v>443</v>
      </c>
      <c r="N86" t="s">
        <v>237</v>
      </c>
      <c r="O86" t="s">
        <v>230</v>
      </c>
      <c r="P86" s="193" t="str">
        <f>IF(OR(AND(A86&lt;&gt;"",COUNTIF(Bugs!B:B,A86)&gt;0),AND(B86&lt;&gt;"",COUNTIF(Bugs!A:A,B86)&gt;0)),"Y","")</f>
        <v/>
      </c>
      <c r="Q86" s="193" t="str">
        <f>IF(OR(
    AND(COUNTIF(Bugs!A:A,B86)&gt;0,ISNUMBER(SEARCH("x",INDEX(Bugs!C:C,MATCH(B86,Bugs!A:A,0))))),
    AND(COUNTIF(Bugs!B:B,B86)&gt;0,ISNUMBER(SEARCH("x",INDEX(Bugs!C:C,MATCH(B86,Bugs!B:B,0))))),
    AND(COUNTIF(Bugs!A:A,B86)&gt;0,ISNUMBER(SEARCH("x",INDEX(Bugs!D:D,MATCH(B86,Bugs!A:A,0))))),
    AND(COUNTIF(Bugs!B:B,B86)&gt;0,ISNUMBER(SEARCH("x",INDEX(Bugs!D:D,MATCH(B86,Bugs!B:B,0)))))
),"Y","")</f>
        <v/>
      </c>
      <c r="R86">
        <f ca="1">IF(OR(ISNUMBER(MATCH(L86,MasterData!$D$3:$D$18,0)),ISNUMBER(MATCH(L86,MasterData!$C$3:$C$18,0))),
    DATEDIF(E86,I86,"d"),
    DATEDIF(E86,TODAY(),"d"))</f>
        <v>38</v>
      </c>
      <c r="S86">
        <f t="shared" ca="1" si="3"/>
        <v>0</v>
      </c>
      <c r="T86">
        <f t="shared" ca="1" si="4"/>
        <v>0</v>
      </c>
      <c r="U86">
        <f t="shared" ca="1" si="5"/>
        <v>1</v>
      </c>
    </row>
    <row r="87" spans="1:21" x14ac:dyDescent="0.35">
      <c r="A87">
        <v>6000139044</v>
      </c>
      <c r="B87" t="s">
        <v>444</v>
      </c>
      <c r="C87" t="s">
        <v>230</v>
      </c>
      <c r="D87" s="34" t="s">
        <v>254</v>
      </c>
      <c r="E87" s="208">
        <v>45782</v>
      </c>
      <c r="F87" s="1"/>
      <c r="G87" t="s">
        <v>357</v>
      </c>
      <c r="H87" t="s">
        <v>233</v>
      </c>
      <c r="I87" s="208">
        <v>45805</v>
      </c>
      <c r="J87" t="s">
        <v>234</v>
      </c>
      <c r="K87" t="s">
        <v>241</v>
      </c>
      <c r="L87" t="s">
        <v>171</v>
      </c>
      <c r="M87" t="s">
        <v>445</v>
      </c>
      <c r="N87" t="s">
        <v>237</v>
      </c>
      <c r="O87" t="s">
        <v>230</v>
      </c>
      <c r="P87" s="193" t="str">
        <f>IF(OR(AND(A87&lt;&gt;"",COUNTIF(Bugs!B:B,A87)&gt;0),AND(B87&lt;&gt;"",COUNTIF(Bugs!A:A,B87)&gt;0)),"Y","")</f>
        <v/>
      </c>
      <c r="Q87" s="193" t="str">
        <f>IF(OR(
    AND(COUNTIF(Bugs!A:A,B87)&gt;0,ISNUMBER(SEARCH("x",INDEX(Bugs!C:C,MATCH(B87,Bugs!A:A,0))))),
    AND(COUNTIF(Bugs!B:B,B87)&gt;0,ISNUMBER(SEARCH("x",INDEX(Bugs!C:C,MATCH(B87,Bugs!B:B,0))))),
    AND(COUNTIF(Bugs!A:A,B87)&gt;0,ISNUMBER(SEARCH("x",INDEX(Bugs!D:D,MATCH(B87,Bugs!A:A,0))))),
    AND(COUNTIF(Bugs!B:B,B87)&gt;0,ISNUMBER(SEARCH("x",INDEX(Bugs!D:D,MATCH(B87,Bugs!B:B,0)))))
),"Y","")</f>
        <v/>
      </c>
      <c r="R87">
        <f ca="1">IF(OR(ISNUMBER(MATCH(L87,MasterData!$D$3:$D$18,0)),ISNUMBER(MATCH(L87,MasterData!$C$3:$C$18,0))),
    DATEDIF(E87,I87,"d"),
    DATEDIF(E87,TODAY(),"d"))</f>
        <v>23</v>
      </c>
      <c r="S87">
        <f t="shared" ca="1" si="3"/>
        <v>0</v>
      </c>
      <c r="T87">
        <f t="shared" ca="1" si="4"/>
        <v>1</v>
      </c>
      <c r="U87">
        <f t="shared" ca="1" si="5"/>
        <v>0</v>
      </c>
    </row>
    <row r="88" spans="1:21" x14ac:dyDescent="0.35">
      <c r="A88">
        <v>6000139205</v>
      </c>
      <c r="B88" t="s">
        <v>446</v>
      </c>
      <c r="C88" t="s">
        <v>230</v>
      </c>
      <c r="D88" s="34" t="s">
        <v>231</v>
      </c>
      <c r="E88" s="208">
        <v>45783</v>
      </c>
      <c r="F88" s="1"/>
      <c r="G88" t="s">
        <v>329</v>
      </c>
      <c r="H88" t="s">
        <v>233</v>
      </c>
      <c r="I88" s="208">
        <v>45812</v>
      </c>
      <c r="J88" t="s">
        <v>234</v>
      </c>
      <c r="K88" t="s">
        <v>235</v>
      </c>
      <c r="L88" t="s">
        <v>171</v>
      </c>
      <c r="M88" t="s">
        <v>447</v>
      </c>
      <c r="N88" t="s">
        <v>237</v>
      </c>
      <c r="O88" t="s">
        <v>230</v>
      </c>
      <c r="P88" s="193" t="str">
        <f>IF(OR(AND(A88&lt;&gt;"",COUNTIF(Bugs!B:B,A88)&gt;0),AND(B88&lt;&gt;"",COUNTIF(Bugs!A:A,B88)&gt;0)),"Y","")</f>
        <v/>
      </c>
      <c r="Q88" s="193" t="str">
        <f>IF(OR(
    AND(COUNTIF(Bugs!A:A,B88)&gt;0,ISNUMBER(SEARCH("x",INDEX(Bugs!C:C,MATCH(B88,Bugs!A:A,0))))),
    AND(COUNTIF(Bugs!B:B,B88)&gt;0,ISNUMBER(SEARCH("x",INDEX(Bugs!C:C,MATCH(B88,Bugs!B:B,0))))),
    AND(COUNTIF(Bugs!A:A,B88)&gt;0,ISNUMBER(SEARCH("x",INDEX(Bugs!D:D,MATCH(B88,Bugs!A:A,0))))),
    AND(COUNTIF(Bugs!B:B,B88)&gt;0,ISNUMBER(SEARCH("x",INDEX(Bugs!D:D,MATCH(B88,Bugs!B:B,0)))))
),"Y","")</f>
        <v/>
      </c>
      <c r="R88">
        <f ca="1">IF(OR(ISNUMBER(MATCH(L88,MasterData!$D$3:$D$18,0)),ISNUMBER(MATCH(L88,MasterData!$C$3:$C$18,0))),
    DATEDIF(E88,I88,"d"),
    DATEDIF(E88,TODAY(),"d"))</f>
        <v>29</v>
      </c>
      <c r="S88">
        <f t="shared" ca="1" si="3"/>
        <v>0</v>
      </c>
      <c r="T88">
        <f t="shared" ca="1" si="4"/>
        <v>1</v>
      </c>
      <c r="U88">
        <f t="shared" ca="1" si="5"/>
        <v>0</v>
      </c>
    </row>
    <row r="89" spans="1:21" x14ac:dyDescent="0.35">
      <c r="A89">
        <v>6000139326</v>
      </c>
      <c r="B89" t="s">
        <v>448</v>
      </c>
      <c r="C89" t="s">
        <v>230</v>
      </c>
      <c r="D89" s="34" t="s">
        <v>449</v>
      </c>
      <c r="E89" s="208">
        <v>45784</v>
      </c>
      <c r="F89" s="1"/>
      <c r="G89" t="s">
        <v>450</v>
      </c>
      <c r="H89" t="s">
        <v>245</v>
      </c>
      <c r="I89" s="208">
        <v>45791</v>
      </c>
      <c r="J89" t="s">
        <v>234</v>
      </c>
      <c r="K89" t="s">
        <v>241</v>
      </c>
      <c r="L89" t="s">
        <v>171</v>
      </c>
      <c r="M89" t="s">
        <v>451</v>
      </c>
      <c r="N89" t="s">
        <v>237</v>
      </c>
      <c r="O89" t="s">
        <v>230</v>
      </c>
      <c r="P89" s="193" t="str">
        <f>IF(OR(AND(A89&lt;&gt;"",COUNTIF(Bugs!B:B,A89)&gt;0),AND(B89&lt;&gt;"",COUNTIF(Bugs!A:A,B89)&gt;0)),"Y","")</f>
        <v/>
      </c>
      <c r="Q89" s="193" t="str">
        <f>IF(OR(
    AND(COUNTIF(Bugs!A:A,B89)&gt;0,ISNUMBER(SEARCH("x",INDEX(Bugs!C:C,MATCH(B89,Bugs!A:A,0))))),
    AND(COUNTIF(Bugs!B:B,B89)&gt;0,ISNUMBER(SEARCH("x",INDEX(Bugs!C:C,MATCH(B89,Bugs!B:B,0))))),
    AND(COUNTIF(Bugs!A:A,B89)&gt;0,ISNUMBER(SEARCH("x",INDEX(Bugs!D:D,MATCH(B89,Bugs!A:A,0))))),
    AND(COUNTIF(Bugs!B:B,B89)&gt;0,ISNUMBER(SEARCH("x",INDEX(Bugs!D:D,MATCH(B89,Bugs!B:B,0)))))
),"Y","")</f>
        <v/>
      </c>
      <c r="R89">
        <f ca="1">IF(OR(ISNUMBER(MATCH(L89,MasterData!$D$3:$D$18,0)),ISNUMBER(MATCH(L89,MasterData!$C$3:$C$18,0))),
    DATEDIF(E89,I89,"d"),
    DATEDIF(E89,TODAY(),"d"))</f>
        <v>7</v>
      </c>
      <c r="S89">
        <f t="shared" ca="1" si="3"/>
        <v>1</v>
      </c>
      <c r="T89">
        <f t="shared" ca="1" si="4"/>
        <v>0</v>
      </c>
      <c r="U89">
        <f t="shared" ca="1" si="5"/>
        <v>0</v>
      </c>
    </row>
    <row r="90" spans="1:21" x14ac:dyDescent="0.35">
      <c r="A90">
        <v>6000139329</v>
      </c>
      <c r="B90" t="s">
        <v>452</v>
      </c>
      <c r="C90" t="s">
        <v>230</v>
      </c>
      <c r="D90" s="34" t="s">
        <v>231</v>
      </c>
      <c r="E90" s="208">
        <v>45784</v>
      </c>
      <c r="F90" s="1"/>
      <c r="G90" t="s">
        <v>453</v>
      </c>
      <c r="H90" t="s">
        <v>240</v>
      </c>
      <c r="I90" s="208">
        <v>45812</v>
      </c>
      <c r="J90" t="s">
        <v>234</v>
      </c>
      <c r="K90" t="s">
        <v>235</v>
      </c>
      <c r="L90" t="s">
        <v>171</v>
      </c>
      <c r="M90" t="s">
        <v>454</v>
      </c>
      <c r="N90" t="s">
        <v>237</v>
      </c>
      <c r="O90" t="s">
        <v>230</v>
      </c>
      <c r="P90" s="193" t="str">
        <f>IF(OR(AND(A90&lt;&gt;"",COUNTIF(Bugs!B:B,A90)&gt;0),AND(B90&lt;&gt;"",COUNTIF(Bugs!A:A,B90)&gt;0)),"Y","")</f>
        <v/>
      </c>
      <c r="Q90" s="193" t="str">
        <f>IF(OR(
    AND(COUNTIF(Bugs!A:A,B90)&gt;0,ISNUMBER(SEARCH("x",INDEX(Bugs!C:C,MATCH(B90,Bugs!A:A,0))))),
    AND(COUNTIF(Bugs!B:B,B90)&gt;0,ISNUMBER(SEARCH("x",INDEX(Bugs!C:C,MATCH(B90,Bugs!B:B,0))))),
    AND(COUNTIF(Bugs!A:A,B90)&gt;0,ISNUMBER(SEARCH("x",INDEX(Bugs!D:D,MATCH(B90,Bugs!A:A,0))))),
    AND(COUNTIF(Bugs!B:B,B90)&gt;0,ISNUMBER(SEARCH("x",INDEX(Bugs!D:D,MATCH(B90,Bugs!B:B,0)))))
),"Y","")</f>
        <v/>
      </c>
      <c r="R90">
        <f ca="1">IF(OR(ISNUMBER(MATCH(L90,MasterData!$D$3:$D$18,0)),ISNUMBER(MATCH(L90,MasterData!$C$3:$C$18,0))),
    DATEDIF(E90,I90,"d"),
    DATEDIF(E90,TODAY(),"d"))</f>
        <v>28</v>
      </c>
      <c r="S90">
        <f t="shared" ca="1" si="3"/>
        <v>0</v>
      </c>
      <c r="T90">
        <f t="shared" ca="1" si="4"/>
        <v>1</v>
      </c>
      <c r="U90">
        <f t="shared" ca="1" si="5"/>
        <v>0</v>
      </c>
    </row>
    <row r="91" spans="1:21" x14ac:dyDescent="0.35">
      <c r="A91">
        <v>6000139369</v>
      </c>
      <c r="B91" t="s">
        <v>455</v>
      </c>
      <c r="C91" t="s">
        <v>230</v>
      </c>
      <c r="D91" s="34" t="s">
        <v>254</v>
      </c>
      <c r="E91" s="208">
        <v>45785</v>
      </c>
      <c r="F91" s="1"/>
      <c r="G91" t="s">
        <v>357</v>
      </c>
      <c r="H91" t="s">
        <v>233</v>
      </c>
      <c r="I91" s="208">
        <v>45870</v>
      </c>
      <c r="J91" t="s">
        <v>234</v>
      </c>
      <c r="K91" t="s">
        <v>241</v>
      </c>
      <c r="L91" t="s">
        <v>171</v>
      </c>
      <c r="M91" t="s">
        <v>458</v>
      </c>
      <c r="N91" t="s">
        <v>237</v>
      </c>
      <c r="O91" t="s">
        <v>230</v>
      </c>
      <c r="P91" s="193" t="str">
        <f>IF(OR(AND(A91&lt;&gt;"",COUNTIF(Bugs!B:B,A91)&gt;0),AND(B91&lt;&gt;"",COUNTIF(Bugs!A:A,B91)&gt;0)),"Y","")</f>
        <v/>
      </c>
      <c r="Q91" s="193" t="str">
        <f>IF(OR(
    AND(COUNTIF(Bugs!A:A,B91)&gt;0,ISNUMBER(SEARCH("x",INDEX(Bugs!C:C,MATCH(B91,Bugs!A:A,0))))),
    AND(COUNTIF(Bugs!B:B,B91)&gt;0,ISNUMBER(SEARCH("x",INDEX(Bugs!C:C,MATCH(B91,Bugs!B:B,0))))),
    AND(COUNTIF(Bugs!A:A,B91)&gt;0,ISNUMBER(SEARCH("x",INDEX(Bugs!D:D,MATCH(B91,Bugs!A:A,0))))),
    AND(COUNTIF(Bugs!B:B,B91)&gt;0,ISNUMBER(SEARCH("x",INDEX(Bugs!D:D,MATCH(B91,Bugs!B:B,0)))))
),"Y","")</f>
        <v/>
      </c>
      <c r="R91">
        <f ca="1">IF(OR(ISNUMBER(MATCH(L91,MasterData!$D$3:$D$18,0)),ISNUMBER(MATCH(L91,MasterData!$C$3:$C$18,0))),
    DATEDIF(E91,I91,"d"),
    DATEDIF(E91,TODAY(),"d"))</f>
        <v>85</v>
      </c>
      <c r="S91">
        <f t="shared" ca="1" si="3"/>
        <v>0</v>
      </c>
      <c r="T91">
        <f t="shared" ca="1" si="4"/>
        <v>0</v>
      </c>
      <c r="U91">
        <f t="shared" ca="1" si="5"/>
        <v>1</v>
      </c>
    </row>
    <row r="92" spans="1:21" x14ac:dyDescent="0.35">
      <c r="A92">
        <v>6000139374</v>
      </c>
      <c r="B92" t="s">
        <v>230</v>
      </c>
      <c r="C92" t="s">
        <v>230</v>
      </c>
      <c r="D92" s="34" t="s">
        <v>254</v>
      </c>
      <c r="E92" s="208">
        <v>45784</v>
      </c>
      <c r="F92" s="1"/>
      <c r="G92" t="s">
        <v>400</v>
      </c>
      <c r="H92" t="s">
        <v>240</v>
      </c>
      <c r="I92" s="208">
        <v>45876</v>
      </c>
      <c r="J92" t="s">
        <v>245</v>
      </c>
      <c r="K92" t="s">
        <v>241</v>
      </c>
      <c r="L92" t="s">
        <v>164</v>
      </c>
      <c r="M92" t="s">
        <v>459</v>
      </c>
      <c r="N92" t="s">
        <v>237</v>
      </c>
      <c r="O92" t="s">
        <v>230</v>
      </c>
      <c r="P92" s="193" t="str">
        <f>IF(OR(AND(A92&lt;&gt;"",COUNTIF(Bugs!B:B,A92)&gt;0),AND(B92&lt;&gt;"",COUNTIF(Bugs!A:A,B92)&gt;0)),"Y","")</f>
        <v>Y</v>
      </c>
      <c r="Q92" s="193" t="str">
        <f>IF(OR(
    AND(COUNTIF(Bugs!A:A,B92)&gt;0,ISNUMBER(SEARCH("x",INDEX(Bugs!C:C,MATCH(B92,Bugs!A:A,0))))),
    AND(COUNTIF(Bugs!B:B,B92)&gt;0,ISNUMBER(SEARCH("x",INDEX(Bugs!C:C,MATCH(B92,Bugs!B:B,0))))),
    AND(COUNTIF(Bugs!A:A,B92)&gt;0,ISNUMBER(SEARCH("x",INDEX(Bugs!D:D,MATCH(B92,Bugs!A:A,0))))),
    AND(COUNTIF(Bugs!B:B,B92)&gt;0,ISNUMBER(SEARCH("x",INDEX(Bugs!D:D,MATCH(B92,Bugs!B:B,0)))))
),"Y","")</f>
        <v/>
      </c>
      <c r="R92">
        <f ca="1">IF(OR(ISNUMBER(MATCH(L92,MasterData!$D$3:$D$18,0)),ISNUMBER(MATCH(L92,MasterData!$C$3:$C$18,0))),
    DATEDIF(E92,I92,"d"),
    DATEDIF(E92,TODAY(),"d"))</f>
        <v>223</v>
      </c>
      <c r="S92">
        <f t="shared" ca="1" si="3"/>
        <v>0</v>
      </c>
      <c r="T92">
        <f t="shared" ca="1" si="4"/>
        <v>0</v>
      </c>
      <c r="U92">
        <f t="shared" ca="1" si="5"/>
        <v>1</v>
      </c>
    </row>
    <row r="93" spans="1:21" x14ac:dyDescent="0.35">
      <c r="A93">
        <v>6000139577</v>
      </c>
      <c r="B93" t="s">
        <v>460</v>
      </c>
      <c r="C93" t="s">
        <v>230</v>
      </c>
      <c r="D93" s="34" t="s">
        <v>251</v>
      </c>
      <c r="E93" s="208">
        <v>45786</v>
      </c>
      <c r="F93" s="1"/>
      <c r="G93" t="s">
        <v>461</v>
      </c>
      <c r="H93" t="s">
        <v>233</v>
      </c>
      <c r="I93" s="208">
        <v>45793</v>
      </c>
      <c r="J93" t="s">
        <v>234</v>
      </c>
      <c r="K93" t="s">
        <v>347</v>
      </c>
      <c r="L93" t="s">
        <v>171</v>
      </c>
      <c r="M93" t="s">
        <v>462</v>
      </c>
      <c r="N93" t="s">
        <v>237</v>
      </c>
      <c r="O93" t="s">
        <v>230</v>
      </c>
      <c r="P93" s="193" t="str">
        <f>IF(OR(AND(A93&lt;&gt;"",COUNTIF(Bugs!B:B,A93)&gt;0),AND(B93&lt;&gt;"",COUNTIF(Bugs!A:A,B93)&gt;0)),"Y","")</f>
        <v/>
      </c>
      <c r="Q93" s="193" t="str">
        <f>IF(OR(
    AND(COUNTIF(Bugs!A:A,B93)&gt;0,ISNUMBER(SEARCH("x",INDEX(Bugs!C:C,MATCH(B93,Bugs!A:A,0))))),
    AND(COUNTIF(Bugs!B:B,B93)&gt;0,ISNUMBER(SEARCH("x",INDEX(Bugs!C:C,MATCH(B93,Bugs!B:B,0))))),
    AND(COUNTIF(Bugs!A:A,B93)&gt;0,ISNUMBER(SEARCH("x",INDEX(Bugs!D:D,MATCH(B93,Bugs!A:A,0))))),
    AND(COUNTIF(Bugs!B:B,B93)&gt;0,ISNUMBER(SEARCH("x",INDEX(Bugs!D:D,MATCH(B93,Bugs!B:B,0)))))
),"Y","")</f>
        <v/>
      </c>
      <c r="R93">
        <f ca="1">IF(OR(ISNUMBER(MATCH(L93,MasterData!$D$3:$D$18,0)),ISNUMBER(MATCH(L93,MasterData!$C$3:$C$18,0))),
    DATEDIF(E93,I93,"d"),
    DATEDIF(E93,TODAY(),"d"))</f>
        <v>7</v>
      </c>
      <c r="S93">
        <f t="shared" ca="1" si="3"/>
        <v>1</v>
      </c>
      <c r="T93">
        <f t="shared" ca="1" si="4"/>
        <v>0</v>
      </c>
      <c r="U93">
        <f t="shared" ca="1" si="5"/>
        <v>0</v>
      </c>
    </row>
    <row r="94" spans="1:21" x14ac:dyDescent="0.35">
      <c r="A94">
        <v>6000139584</v>
      </c>
      <c r="B94" t="s">
        <v>463</v>
      </c>
      <c r="C94" t="s">
        <v>230</v>
      </c>
      <c r="D94" s="34" t="s">
        <v>254</v>
      </c>
      <c r="E94" s="208">
        <v>45786</v>
      </c>
      <c r="F94" s="1"/>
      <c r="G94" t="s">
        <v>357</v>
      </c>
      <c r="H94" t="s">
        <v>233</v>
      </c>
      <c r="I94" s="208">
        <v>45797</v>
      </c>
      <c r="J94" t="s">
        <v>234</v>
      </c>
      <c r="K94" t="s">
        <v>241</v>
      </c>
      <c r="L94" t="s">
        <v>171</v>
      </c>
      <c r="M94" t="s">
        <v>464</v>
      </c>
      <c r="N94" t="s">
        <v>237</v>
      </c>
      <c r="O94" t="s">
        <v>230</v>
      </c>
      <c r="P94" s="193" t="str">
        <f>IF(OR(AND(A94&lt;&gt;"",COUNTIF(Bugs!B:B,A94)&gt;0),AND(B94&lt;&gt;"",COUNTIF(Bugs!A:A,B94)&gt;0)),"Y","")</f>
        <v/>
      </c>
      <c r="Q94" s="193" t="str">
        <f>IF(OR(
    AND(COUNTIF(Bugs!A:A,B94)&gt;0,ISNUMBER(SEARCH("x",INDEX(Bugs!C:C,MATCH(B94,Bugs!A:A,0))))),
    AND(COUNTIF(Bugs!B:B,B94)&gt;0,ISNUMBER(SEARCH("x",INDEX(Bugs!C:C,MATCH(B94,Bugs!B:B,0))))),
    AND(COUNTIF(Bugs!A:A,B94)&gt;0,ISNUMBER(SEARCH("x",INDEX(Bugs!D:D,MATCH(B94,Bugs!A:A,0))))),
    AND(COUNTIF(Bugs!B:B,B94)&gt;0,ISNUMBER(SEARCH("x",INDEX(Bugs!D:D,MATCH(B94,Bugs!B:B,0)))))
),"Y","")</f>
        <v/>
      </c>
      <c r="R94">
        <f ca="1">IF(OR(ISNUMBER(MATCH(L94,MasterData!$D$3:$D$18,0)),ISNUMBER(MATCH(L94,MasterData!$C$3:$C$18,0))),
    DATEDIF(E94,I94,"d"),
    DATEDIF(E94,TODAY(),"d"))</f>
        <v>11</v>
      </c>
      <c r="S94">
        <f t="shared" ca="1" si="3"/>
        <v>0</v>
      </c>
      <c r="T94">
        <f t="shared" ca="1" si="4"/>
        <v>1</v>
      </c>
      <c r="U94">
        <f t="shared" ca="1" si="5"/>
        <v>0</v>
      </c>
    </row>
    <row r="95" spans="1:21" x14ac:dyDescent="0.35">
      <c r="A95">
        <v>6000139600</v>
      </c>
      <c r="B95" t="s">
        <v>465</v>
      </c>
      <c r="C95" t="s">
        <v>230</v>
      </c>
      <c r="D95" s="34" t="s">
        <v>254</v>
      </c>
      <c r="E95" s="208">
        <v>45786</v>
      </c>
      <c r="F95" s="1"/>
      <c r="G95" t="s">
        <v>357</v>
      </c>
      <c r="H95" t="s">
        <v>240</v>
      </c>
      <c r="I95" s="208">
        <v>45811</v>
      </c>
      <c r="J95" t="s">
        <v>234</v>
      </c>
      <c r="K95" t="s">
        <v>347</v>
      </c>
      <c r="L95" t="s">
        <v>171</v>
      </c>
      <c r="M95" t="s">
        <v>466</v>
      </c>
      <c r="N95" t="s">
        <v>237</v>
      </c>
      <c r="O95" t="s">
        <v>230</v>
      </c>
      <c r="P95" s="193" t="str">
        <f>IF(OR(AND(A95&lt;&gt;"",COUNTIF(Bugs!B:B,A95)&gt;0),AND(B95&lt;&gt;"",COUNTIF(Bugs!A:A,B95)&gt;0)),"Y","")</f>
        <v/>
      </c>
      <c r="Q95" s="193" t="str">
        <f>IF(OR(
    AND(COUNTIF(Bugs!A:A,B95)&gt;0,ISNUMBER(SEARCH("x",INDEX(Bugs!C:C,MATCH(B95,Bugs!A:A,0))))),
    AND(COUNTIF(Bugs!B:B,B95)&gt;0,ISNUMBER(SEARCH("x",INDEX(Bugs!C:C,MATCH(B95,Bugs!B:B,0))))),
    AND(COUNTIF(Bugs!A:A,B95)&gt;0,ISNUMBER(SEARCH("x",INDEX(Bugs!D:D,MATCH(B95,Bugs!A:A,0))))),
    AND(COUNTIF(Bugs!B:B,B95)&gt;0,ISNUMBER(SEARCH("x",INDEX(Bugs!D:D,MATCH(B95,Bugs!B:B,0)))))
),"Y","")</f>
        <v/>
      </c>
      <c r="R95">
        <f ca="1">IF(OR(ISNUMBER(MATCH(L95,MasterData!$D$3:$D$18,0)),ISNUMBER(MATCH(L95,MasterData!$C$3:$C$18,0))),
    DATEDIF(E95,I95,"d"),
    DATEDIF(E95,TODAY(),"d"))</f>
        <v>25</v>
      </c>
      <c r="S95">
        <f t="shared" ca="1" si="3"/>
        <v>0</v>
      </c>
      <c r="T95">
        <f t="shared" ca="1" si="4"/>
        <v>1</v>
      </c>
      <c r="U95">
        <f t="shared" ca="1" si="5"/>
        <v>0</v>
      </c>
    </row>
    <row r="96" spans="1:21" x14ac:dyDescent="0.35">
      <c r="A96">
        <v>6000139702</v>
      </c>
      <c r="B96" t="s">
        <v>230</v>
      </c>
      <c r="C96" t="s">
        <v>230</v>
      </c>
      <c r="D96" s="34" t="s">
        <v>251</v>
      </c>
      <c r="E96" s="208">
        <v>45789</v>
      </c>
      <c r="F96" s="1"/>
      <c r="G96" t="s">
        <v>400</v>
      </c>
      <c r="H96" t="s">
        <v>240</v>
      </c>
      <c r="I96" s="208">
        <v>45810</v>
      </c>
      <c r="J96" t="s">
        <v>201</v>
      </c>
      <c r="K96" t="s">
        <v>347</v>
      </c>
      <c r="L96" t="s">
        <v>171</v>
      </c>
      <c r="M96" t="s">
        <v>467</v>
      </c>
      <c r="N96" t="s">
        <v>237</v>
      </c>
      <c r="O96" t="s">
        <v>230</v>
      </c>
      <c r="P96" s="193" t="str">
        <f>IF(OR(AND(A96&lt;&gt;"",COUNTIF(Bugs!B:B,A96)&gt;0),AND(B96&lt;&gt;"",COUNTIF(Bugs!A:A,B96)&gt;0)),"Y","")</f>
        <v/>
      </c>
      <c r="Q96" s="193" t="str">
        <f>IF(OR(
    AND(COUNTIF(Bugs!A:A,B96)&gt;0,ISNUMBER(SEARCH("x",INDEX(Bugs!C:C,MATCH(B96,Bugs!A:A,0))))),
    AND(COUNTIF(Bugs!B:B,B96)&gt;0,ISNUMBER(SEARCH("x",INDEX(Bugs!C:C,MATCH(B96,Bugs!B:B,0))))),
    AND(COUNTIF(Bugs!A:A,B96)&gt;0,ISNUMBER(SEARCH("x",INDEX(Bugs!D:D,MATCH(B96,Bugs!A:A,0))))),
    AND(COUNTIF(Bugs!B:B,B96)&gt;0,ISNUMBER(SEARCH("x",INDEX(Bugs!D:D,MATCH(B96,Bugs!B:B,0)))))
),"Y","")</f>
        <v/>
      </c>
      <c r="R96">
        <f ca="1">IF(OR(ISNUMBER(MATCH(L96,MasterData!$D$3:$D$18,0)),ISNUMBER(MATCH(L96,MasterData!$C$3:$C$18,0))),
    DATEDIF(E96,I96,"d"),
    DATEDIF(E96,TODAY(),"d"))</f>
        <v>21</v>
      </c>
      <c r="S96">
        <f t="shared" ca="1" si="3"/>
        <v>0</v>
      </c>
      <c r="T96">
        <f t="shared" ca="1" si="4"/>
        <v>1</v>
      </c>
      <c r="U96">
        <f t="shared" ca="1" si="5"/>
        <v>0</v>
      </c>
    </row>
    <row r="97" spans="1:21" x14ac:dyDescent="0.35">
      <c r="A97">
        <v>6000139704</v>
      </c>
      <c r="B97" t="s">
        <v>468</v>
      </c>
      <c r="C97" t="s">
        <v>230</v>
      </c>
      <c r="D97" s="34" t="s">
        <v>251</v>
      </c>
      <c r="E97" s="208">
        <v>45789</v>
      </c>
      <c r="F97" s="1"/>
      <c r="G97" t="s">
        <v>469</v>
      </c>
      <c r="H97" t="s">
        <v>245</v>
      </c>
      <c r="I97" s="208">
        <v>45797</v>
      </c>
      <c r="J97" t="s">
        <v>234</v>
      </c>
      <c r="K97" t="s">
        <v>235</v>
      </c>
      <c r="L97" t="s">
        <v>171</v>
      </c>
      <c r="M97" t="s">
        <v>470</v>
      </c>
      <c r="N97" t="s">
        <v>237</v>
      </c>
      <c r="O97" t="s">
        <v>230</v>
      </c>
      <c r="P97" s="193" t="str">
        <f>IF(OR(AND(A97&lt;&gt;"",COUNTIF(Bugs!B:B,A97)&gt;0),AND(B97&lt;&gt;"",COUNTIF(Bugs!A:A,B97)&gt;0)),"Y","")</f>
        <v/>
      </c>
      <c r="Q97" s="193" t="str">
        <f>IF(OR(
    AND(COUNTIF(Bugs!A:A,B97)&gt;0,ISNUMBER(SEARCH("x",INDEX(Bugs!C:C,MATCH(B97,Bugs!A:A,0))))),
    AND(COUNTIF(Bugs!B:B,B97)&gt;0,ISNUMBER(SEARCH("x",INDEX(Bugs!C:C,MATCH(B97,Bugs!B:B,0))))),
    AND(COUNTIF(Bugs!A:A,B97)&gt;0,ISNUMBER(SEARCH("x",INDEX(Bugs!D:D,MATCH(B97,Bugs!A:A,0))))),
    AND(COUNTIF(Bugs!B:B,B97)&gt;0,ISNUMBER(SEARCH("x",INDEX(Bugs!D:D,MATCH(B97,Bugs!B:B,0)))))
),"Y","")</f>
        <v/>
      </c>
      <c r="R97">
        <f ca="1">IF(OR(ISNUMBER(MATCH(L97,MasterData!$D$3:$D$18,0)),ISNUMBER(MATCH(L97,MasterData!$C$3:$C$18,0))),
    DATEDIF(E97,I97,"d"),
    DATEDIF(E97,TODAY(),"d"))</f>
        <v>8</v>
      </c>
      <c r="S97">
        <f t="shared" ca="1" si="3"/>
        <v>0</v>
      </c>
      <c r="T97">
        <f t="shared" ca="1" si="4"/>
        <v>1</v>
      </c>
      <c r="U97">
        <f t="shared" ca="1" si="5"/>
        <v>0</v>
      </c>
    </row>
    <row r="98" spans="1:21" x14ac:dyDescent="0.35">
      <c r="A98">
        <v>6000139963</v>
      </c>
      <c r="B98" t="s">
        <v>471</v>
      </c>
      <c r="C98" t="s">
        <v>230</v>
      </c>
      <c r="D98" s="34" t="s">
        <v>247</v>
      </c>
      <c r="E98" s="208">
        <v>45791</v>
      </c>
      <c r="F98" s="1"/>
      <c r="G98" t="s">
        <v>268</v>
      </c>
      <c r="H98" t="s">
        <v>377</v>
      </c>
      <c r="I98" s="208">
        <v>45805</v>
      </c>
      <c r="J98" t="s">
        <v>234</v>
      </c>
      <c r="K98" t="s">
        <v>347</v>
      </c>
      <c r="L98" t="s">
        <v>171</v>
      </c>
      <c r="M98" t="s">
        <v>472</v>
      </c>
      <c r="N98" t="s">
        <v>237</v>
      </c>
      <c r="O98" t="s">
        <v>230</v>
      </c>
      <c r="P98" s="193" t="str">
        <f>IF(OR(AND(A98&lt;&gt;"",COUNTIF(Bugs!B:B,A98)&gt;0),AND(B98&lt;&gt;"",COUNTIF(Bugs!A:A,B98)&gt;0)),"Y","")</f>
        <v/>
      </c>
      <c r="Q98" s="193" t="str">
        <f>IF(OR(
    AND(COUNTIF(Bugs!A:A,B98)&gt;0,ISNUMBER(SEARCH("x",INDEX(Bugs!C:C,MATCH(B98,Bugs!A:A,0))))),
    AND(COUNTIF(Bugs!B:B,B98)&gt;0,ISNUMBER(SEARCH("x",INDEX(Bugs!C:C,MATCH(B98,Bugs!B:B,0))))),
    AND(COUNTIF(Bugs!A:A,B98)&gt;0,ISNUMBER(SEARCH("x",INDEX(Bugs!D:D,MATCH(B98,Bugs!A:A,0))))),
    AND(COUNTIF(Bugs!B:B,B98)&gt;0,ISNUMBER(SEARCH("x",INDEX(Bugs!D:D,MATCH(B98,Bugs!B:B,0)))))
),"Y","")</f>
        <v/>
      </c>
      <c r="R98">
        <f ca="1">IF(OR(ISNUMBER(MATCH(L98,MasterData!$D$3:$D$18,0)),ISNUMBER(MATCH(L98,MasterData!$C$3:$C$18,0))),
    DATEDIF(E98,I98,"d"),
    DATEDIF(E98,TODAY(),"d"))</f>
        <v>14</v>
      </c>
      <c r="S98">
        <f t="shared" ca="1" si="3"/>
        <v>0</v>
      </c>
      <c r="T98">
        <f t="shared" ca="1" si="4"/>
        <v>1</v>
      </c>
      <c r="U98">
        <f t="shared" ca="1" si="5"/>
        <v>0</v>
      </c>
    </row>
    <row r="99" spans="1:21" x14ac:dyDescent="0.35">
      <c r="A99">
        <v>6000139986</v>
      </c>
      <c r="B99" t="s">
        <v>473</v>
      </c>
      <c r="C99" t="s">
        <v>230</v>
      </c>
      <c r="D99" s="34" t="s">
        <v>254</v>
      </c>
      <c r="E99" s="208">
        <v>45791</v>
      </c>
      <c r="F99" s="1"/>
      <c r="G99" t="s">
        <v>255</v>
      </c>
      <c r="H99" t="s">
        <v>240</v>
      </c>
      <c r="I99" s="208">
        <v>45805</v>
      </c>
      <c r="J99" t="s">
        <v>234</v>
      </c>
      <c r="K99" t="s">
        <v>347</v>
      </c>
      <c r="L99" t="s">
        <v>171</v>
      </c>
      <c r="M99" t="s">
        <v>474</v>
      </c>
      <c r="N99" t="s">
        <v>237</v>
      </c>
      <c r="O99" t="s">
        <v>230</v>
      </c>
      <c r="P99" s="193" t="str">
        <f>IF(OR(AND(A99&lt;&gt;"",COUNTIF(Bugs!B:B,A99)&gt;0),AND(B99&lt;&gt;"",COUNTIF(Bugs!A:A,B99)&gt;0)),"Y","")</f>
        <v/>
      </c>
      <c r="Q99" s="193" t="str">
        <f>IF(OR(
    AND(COUNTIF(Bugs!A:A,B99)&gt;0,ISNUMBER(SEARCH("x",INDEX(Bugs!C:C,MATCH(B99,Bugs!A:A,0))))),
    AND(COUNTIF(Bugs!B:B,B99)&gt;0,ISNUMBER(SEARCH("x",INDEX(Bugs!C:C,MATCH(B99,Bugs!B:B,0))))),
    AND(COUNTIF(Bugs!A:A,B99)&gt;0,ISNUMBER(SEARCH("x",INDEX(Bugs!D:D,MATCH(B99,Bugs!A:A,0))))),
    AND(COUNTIF(Bugs!B:B,B99)&gt;0,ISNUMBER(SEARCH("x",INDEX(Bugs!D:D,MATCH(B99,Bugs!B:B,0)))))
),"Y","")</f>
        <v/>
      </c>
      <c r="R99">
        <f ca="1">IF(OR(ISNUMBER(MATCH(L99,MasterData!$D$3:$D$18,0)),ISNUMBER(MATCH(L99,MasterData!$C$3:$C$18,0))),
    DATEDIF(E99,I99,"d"),
    DATEDIF(E99,TODAY(),"d"))</f>
        <v>14</v>
      </c>
      <c r="S99">
        <f t="shared" ca="1" si="3"/>
        <v>0</v>
      </c>
      <c r="T99">
        <f t="shared" ca="1" si="4"/>
        <v>1</v>
      </c>
      <c r="U99">
        <f t="shared" ca="1" si="5"/>
        <v>0</v>
      </c>
    </row>
    <row r="100" spans="1:21" x14ac:dyDescent="0.35">
      <c r="A100">
        <v>6000140063</v>
      </c>
      <c r="B100" t="s">
        <v>5</v>
      </c>
      <c r="C100" t="s">
        <v>230</v>
      </c>
      <c r="D100" s="34" t="s">
        <v>231</v>
      </c>
      <c r="E100" s="208">
        <v>45792</v>
      </c>
      <c r="F100" s="1"/>
      <c r="G100" t="s">
        <v>300</v>
      </c>
      <c r="H100" t="s">
        <v>245</v>
      </c>
      <c r="I100" s="208">
        <v>45891</v>
      </c>
      <c r="J100" t="s">
        <v>234</v>
      </c>
      <c r="K100" t="s">
        <v>241</v>
      </c>
      <c r="L100" t="s">
        <v>171</v>
      </c>
      <c r="M100" t="s">
        <v>475</v>
      </c>
      <c r="N100" t="s">
        <v>237</v>
      </c>
      <c r="O100" t="s">
        <v>230</v>
      </c>
      <c r="P100" s="193" t="str">
        <f>IF(OR(AND(A100&lt;&gt;"",COUNTIF(Bugs!B:B,A100)&gt;0),AND(B100&lt;&gt;"",COUNTIF(Bugs!A:A,B100)&gt;0)),"Y","")</f>
        <v>Y</v>
      </c>
      <c r="Q100" s="193" t="str">
        <f>IF(OR(
    AND(COUNTIF(Bugs!A:A,B100)&gt;0,ISNUMBER(SEARCH("x",INDEX(Bugs!C:C,MATCH(B100,Bugs!A:A,0))))),
    AND(COUNTIF(Bugs!B:B,B100)&gt;0,ISNUMBER(SEARCH("x",INDEX(Bugs!C:C,MATCH(B100,Bugs!B:B,0))))),
    AND(COUNTIF(Bugs!A:A,B100)&gt;0,ISNUMBER(SEARCH("x",INDEX(Bugs!D:D,MATCH(B100,Bugs!A:A,0))))),
    AND(COUNTIF(Bugs!B:B,B100)&gt;0,ISNUMBER(SEARCH("x",INDEX(Bugs!D:D,MATCH(B100,Bugs!B:B,0)))))
),"Y","")</f>
        <v/>
      </c>
      <c r="R100">
        <f ca="1">IF(OR(ISNUMBER(MATCH(L100,MasterData!$D$3:$D$18,0)),ISNUMBER(MATCH(L100,MasterData!$C$3:$C$18,0))),
    DATEDIF(E100,I100,"d"),
    DATEDIF(E100,TODAY(),"d"))</f>
        <v>99</v>
      </c>
      <c r="S100">
        <f t="shared" ca="1" si="3"/>
        <v>0</v>
      </c>
      <c r="T100">
        <f t="shared" ca="1" si="4"/>
        <v>0</v>
      </c>
      <c r="U100">
        <f t="shared" ca="1" si="5"/>
        <v>1</v>
      </c>
    </row>
    <row r="101" spans="1:21" x14ac:dyDescent="0.35">
      <c r="A101">
        <v>6000140103</v>
      </c>
      <c r="B101" t="s">
        <v>476</v>
      </c>
      <c r="C101" t="s">
        <v>230</v>
      </c>
      <c r="D101" s="34" t="s">
        <v>274</v>
      </c>
      <c r="E101" s="208">
        <v>45792</v>
      </c>
      <c r="F101" s="1"/>
      <c r="G101" t="s">
        <v>354</v>
      </c>
      <c r="H101" t="s">
        <v>240</v>
      </c>
      <c r="I101" s="208">
        <v>45800</v>
      </c>
      <c r="J101" t="s">
        <v>234</v>
      </c>
      <c r="K101" t="s">
        <v>347</v>
      </c>
      <c r="L101" t="s">
        <v>171</v>
      </c>
      <c r="M101" t="s">
        <v>477</v>
      </c>
      <c r="N101" t="s">
        <v>237</v>
      </c>
      <c r="O101" t="s">
        <v>230</v>
      </c>
      <c r="P101" s="193" t="str">
        <f>IF(OR(AND(A101&lt;&gt;"",COUNTIF(Bugs!B:B,A101)&gt;0),AND(B101&lt;&gt;"",COUNTIF(Bugs!A:A,B101)&gt;0)),"Y","")</f>
        <v/>
      </c>
      <c r="Q101" s="193" t="str">
        <f>IF(OR(
    AND(COUNTIF(Bugs!A:A,B101)&gt;0,ISNUMBER(SEARCH("x",INDEX(Bugs!C:C,MATCH(B101,Bugs!A:A,0))))),
    AND(COUNTIF(Bugs!B:B,B101)&gt;0,ISNUMBER(SEARCH("x",INDEX(Bugs!C:C,MATCH(B101,Bugs!B:B,0))))),
    AND(COUNTIF(Bugs!A:A,B101)&gt;0,ISNUMBER(SEARCH("x",INDEX(Bugs!D:D,MATCH(B101,Bugs!A:A,0))))),
    AND(COUNTIF(Bugs!B:B,B101)&gt;0,ISNUMBER(SEARCH("x",INDEX(Bugs!D:D,MATCH(B101,Bugs!B:B,0)))))
),"Y","")</f>
        <v/>
      </c>
      <c r="R101">
        <f ca="1">IF(OR(ISNUMBER(MATCH(L101,MasterData!$D$3:$D$18,0)),ISNUMBER(MATCH(L101,MasterData!$C$3:$C$18,0))),
    DATEDIF(E101,I101,"d"),
    DATEDIF(E101,TODAY(),"d"))</f>
        <v>8</v>
      </c>
      <c r="S101">
        <f t="shared" ca="1" si="3"/>
        <v>0</v>
      </c>
      <c r="T101">
        <f t="shared" ca="1" si="4"/>
        <v>1</v>
      </c>
      <c r="U101">
        <f t="shared" ca="1" si="5"/>
        <v>0</v>
      </c>
    </row>
    <row r="102" spans="1:21" x14ac:dyDescent="0.35">
      <c r="A102">
        <v>6000140225</v>
      </c>
      <c r="B102" t="s">
        <v>230</v>
      </c>
      <c r="C102" t="s">
        <v>230</v>
      </c>
      <c r="D102" s="34" t="s">
        <v>231</v>
      </c>
      <c r="E102" s="208">
        <v>45793</v>
      </c>
      <c r="F102" s="1"/>
      <c r="G102" t="s">
        <v>248</v>
      </c>
      <c r="H102" t="s">
        <v>245</v>
      </c>
      <c r="I102" s="208">
        <v>45817</v>
      </c>
      <c r="J102" t="s">
        <v>201</v>
      </c>
      <c r="K102" t="s">
        <v>241</v>
      </c>
      <c r="L102" t="s">
        <v>171</v>
      </c>
      <c r="M102" t="s">
        <v>478</v>
      </c>
      <c r="N102" t="s">
        <v>237</v>
      </c>
      <c r="O102" t="s">
        <v>230</v>
      </c>
      <c r="P102" s="193" t="str">
        <f>IF(OR(AND(A102&lt;&gt;"",COUNTIF(Bugs!B:B,A102)&gt;0),AND(B102&lt;&gt;"",COUNTIF(Bugs!A:A,B102)&gt;0)),"Y","")</f>
        <v/>
      </c>
      <c r="Q102" s="193" t="str">
        <f>IF(OR(
    AND(COUNTIF(Bugs!A:A,B102)&gt;0,ISNUMBER(SEARCH("x",INDEX(Bugs!C:C,MATCH(B102,Bugs!A:A,0))))),
    AND(COUNTIF(Bugs!B:B,B102)&gt;0,ISNUMBER(SEARCH("x",INDEX(Bugs!C:C,MATCH(B102,Bugs!B:B,0))))),
    AND(COUNTIF(Bugs!A:A,B102)&gt;0,ISNUMBER(SEARCH("x",INDEX(Bugs!D:D,MATCH(B102,Bugs!A:A,0))))),
    AND(COUNTIF(Bugs!B:B,B102)&gt;0,ISNUMBER(SEARCH("x",INDEX(Bugs!D:D,MATCH(B102,Bugs!B:B,0)))))
),"Y","")</f>
        <v/>
      </c>
      <c r="R102">
        <f ca="1">IF(OR(ISNUMBER(MATCH(L102,MasterData!$D$3:$D$18,0)),ISNUMBER(MATCH(L102,MasterData!$C$3:$C$18,0))),
    DATEDIF(E102,I102,"d"),
    DATEDIF(E102,TODAY(),"d"))</f>
        <v>24</v>
      </c>
      <c r="S102">
        <f t="shared" ca="1" si="3"/>
        <v>0</v>
      </c>
      <c r="T102">
        <f t="shared" ca="1" si="4"/>
        <v>1</v>
      </c>
      <c r="U102">
        <f t="shared" ca="1" si="5"/>
        <v>0</v>
      </c>
    </row>
    <row r="103" spans="1:21" x14ac:dyDescent="0.35">
      <c r="A103">
        <v>6000140321</v>
      </c>
      <c r="B103" t="s">
        <v>479</v>
      </c>
      <c r="C103" t="s">
        <v>230</v>
      </c>
      <c r="D103" s="34" t="s">
        <v>480</v>
      </c>
      <c r="E103" s="208">
        <v>45796</v>
      </c>
      <c r="F103" s="1"/>
      <c r="G103" t="s">
        <v>329</v>
      </c>
      <c r="H103" t="s">
        <v>240</v>
      </c>
      <c r="I103" s="208">
        <v>45805</v>
      </c>
      <c r="J103" t="s">
        <v>234</v>
      </c>
      <c r="K103" t="s">
        <v>241</v>
      </c>
      <c r="L103" t="s">
        <v>171</v>
      </c>
      <c r="M103" t="s">
        <v>481</v>
      </c>
      <c r="N103" t="s">
        <v>237</v>
      </c>
      <c r="O103" t="s">
        <v>230</v>
      </c>
      <c r="P103" s="193" t="str">
        <f>IF(OR(AND(A103&lt;&gt;"",COUNTIF(Bugs!B:B,A103)&gt;0),AND(B103&lt;&gt;"",COUNTIF(Bugs!A:A,B103)&gt;0)),"Y","")</f>
        <v/>
      </c>
      <c r="Q103" s="193" t="str">
        <f>IF(OR(
    AND(COUNTIF(Bugs!A:A,B103)&gt;0,ISNUMBER(SEARCH("x",INDEX(Bugs!C:C,MATCH(B103,Bugs!A:A,0))))),
    AND(COUNTIF(Bugs!B:B,B103)&gt;0,ISNUMBER(SEARCH("x",INDEX(Bugs!C:C,MATCH(B103,Bugs!B:B,0))))),
    AND(COUNTIF(Bugs!A:A,B103)&gt;0,ISNUMBER(SEARCH("x",INDEX(Bugs!D:D,MATCH(B103,Bugs!A:A,0))))),
    AND(COUNTIF(Bugs!B:B,B103)&gt;0,ISNUMBER(SEARCH("x",INDEX(Bugs!D:D,MATCH(B103,Bugs!B:B,0)))))
),"Y","")</f>
        <v/>
      </c>
      <c r="R103">
        <f ca="1">IF(OR(ISNUMBER(MATCH(L103,MasterData!$D$3:$D$18,0)),ISNUMBER(MATCH(L103,MasterData!$C$3:$C$18,0))),
    DATEDIF(E103,I103,"d"),
    DATEDIF(E103,TODAY(),"d"))</f>
        <v>9</v>
      </c>
      <c r="S103">
        <f t="shared" ca="1" si="3"/>
        <v>0</v>
      </c>
      <c r="T103">
        <f t="shared" ca="1" si="4"/>
        <v>1</v>
      </c>
      <c r="U103">
        <f t="shared" ca="1" si="5"/>
        <v>0</v>
      </c>
    </row>
    <row r="104" spans="1:21" x14ac:dyDescent="0.35">
      <c r="A104">
        <v>6000140327</v>
      </c>
      <c r="B104" t="s">
        <v>482</v>
      </c>
      <c r="C104" t="s">
        <v>230</v>
      </c>
      <c r="D104" s="34" t="s">
        <v>480</v>
      </c>
      <c r="E104" s="208">
        <v>45796</v>
      </c>
      <c r="F104" s="1">
        <v>45798</v>
      </c>
      <c r="G104" t="s">
        <v>329</v>
      </c>
      <c r="H104" t="s">
        <v>233</v>
      </c>
      <c r="I104" s="208">
        <v>45805</v>
      </c>
      <c r="J104" t="s">
        <v>234</v>
      </c>
      <c r="K104" t="s">
        <v>241</v>
      </c>
      <c r="L104" t="s">
        <v>171</v>
      </c>
      <c r="M104" t="s">
        <v>483</v>
      </c>
      <c r="N104" t="s">
        <v>237</v>
      </c>
      <c r="O104" t="s">
        <v>230</v>
      </c>
      <c r="P104" s="193" t="str">
        <f>IF(OR(AND(A104&lt;&gt;"",COUNTIF(Bugs!B:B,A104)&gt;0),AND(B104&lt;&gt;"",COUNTIF(Bugs!A:A,B104)&gt;0)),"Y","")</f>
        <v/>
      </c>
      <c r="Q104" s="193" t="str">
        <f>IF(OR(
    AND(COUNTIF(Bugs!A:A,B104)&gt;0,ISNUMBER(SEARCH("x",INDEX(Bugs!C:C,MATCH(B104,Bugs!A:A,0))))),
    AND(COUNTIF(Bugs!B:B,B104)&gt;0,ISNUMBER(SEARCH("x",INDEX(Bugs!C:C,MATCH(B104,Bugs!B:B,0))))),
    AND(COUNTIF(Bugs!A:A,B104)&gt;0,ISNUMBER(SEARCH("x",INDEX(Bugs!D:D,MATCH(B104,Bugs!A:A,0))))),
    AND(COUNTIF(Bugs!B:B,B104)&gt;0,ISNUMBER(SEARCH("x",INDEX(Bugs!D:D,MATCH(B104,Bugs!B:B,0)))))
),"Y","")</f>
        <v/>
      </c>
      <c r="R104">
        <f ca="1">IF(OR(ISNUMBER(MATCH(L104,MasterData!$D$3:$D$18,0)),ISNUMBER(MATCH(L104,MasterData!$C$3:$C$18,0))),
    DATEDIF(E104,I104,"d"),
    DATEDIF(E104,TODAY(),"d"))</f>
        <v>9</v>
      </c>
      <c r="S104">
        <f t="shared" ca="1" si="3"/>
        <v>0</v>
      </c>
      <c r="T104">
        <f t="shared" ca="1" si="4"/>
        <v>1</v>
      </c>
      <c r="U104">
        <f t="shared" ca="1" si="5"/>
        <v>0</v>
      </c>
    </row>
    <row r="105" spans="1:21" x14ac:dyDescent="0.35">
      <c r="A105">
        <v>6000140374</v>
      </c>
      <c r="B105" t="s">
        <v>484</v>
      </c>
      <c r="C105" t="s">
        <v>230</v>
      </c>
      <c r="D105" s="34" t="s">
        <v>254</v>
      </c>
      <c r="E105" s="208">
        <v>45796</v>
      </c>
      <c r="F105" s="1"/>
      <c r="G105" t="s">
        <v>255</v>
      </c>
      <c r="H105" t="s">
        <v>240</v>
      </c>
      <c r="I105" s="208">
        <v>45812</v>
      </c>
      <c r="J105" t="s">
        <v>234</v>
      </c>
      <c r="K105" t="s">
        <v>241</v>
      </c>
      <c r="L105" t="s">
        <v>171</v>
      </c>
      <c r="M105" t="s">
        <v>485</v>
      </c>
      <c r="N105" t="s">
        <v>237</v>
      </c>
      <c r="O105" t="s">
        <v>230</v>
      </c>
      <c r="P105" s="193" t="str">
        <f>IF(OR(AND(A105&lt;&gt;"",COUNTIF(Bugs!B:B,A105)&gt;0),AND(B105&lt;&gt;"",COUNTIF(Bugs!A:A,B105)&gt;0)),"Y","")</f>
        <v/>
      </c>
      <c r="Q105" s="193" t="str">
        <f>IF(OR(
    AND(COUNTIF(Bugs!A:A,B105)&gt;0,ISNUMBER(SEARCH("x",INDEX(Bugs!C:C,MATCH(B105,Bugs!A:A,0))))),
    AND(COUNTIF(Bugs!B:B,B105)&gt;0,ISNUMBER(SEARCH("x",INDEX(Bugs!C:C,MATCH(B105,Bugs!B:B,0))))),
    AND(COUNTIF(Bugs!A:A,B105)&gt;0,ISNUMBER(SEARCH("x",INDEX(Bugs!D:D,MATCH(B105,Bugs!A:A,0))))),
    AND(COUNTIF(Bugs!B:B,B105)&gt;0,ISNUMBER(SEARCH("x",INDEX(Bugs!D:D,MATCH(B105,Bugs!B:B,0)))))
),"Y","")</f>
        <v/>
      </c>
      <c r="R105">
        <f ca="1">IF(OR(ISNUMBER(MATCH(L105,MasterData!$D$3:$D$18,0)),ISNUMBER(MATCH(L105,MasterData!$C$3:$C$18,0))),
    DATEDIF(E105,I105,"d"),
    DATEDIF(E105,TODAY(),"d"))</f>
        <v>16</v>
      </c>
      <c r="S105">
        <f t="shared" ca="1" si="3"/>
        <v>0</v>
      </c>
      <c r="T105">
        <f t="shared" ca="1" si="4"/>
        <v>1</v>
      </c>
      <c r="U105">
        <f t="shared" ca="1" si="5"/>
        <v>0</v>
      </c>
    </row>
    <row r="106" spans="1:21" x14ac:dyDescent="0.35">
      <c r="A106">
        <v>6000140405</v>
      </c>
      <c r="B106" t="s">
        <v>230</v>
      </c>
      <c r="C106" t="s">
        <v>230</v>
      </c>
      <c r="D106" s="34" t="s">
        <v>231</v>
      </c>
      <c r="E106" s="208">
        <v>45796</v>
      </c>
      <c r="F106" s="1"/>
      <c r="G106" t="s">
        <v>248</v>
      </c>
      <c r="H106" t="s">
        <v>245</v>
      </c>
      <c r="I106" s="208">
        <v>45842</v>
      </c>
      <c r="J106" t="s">
        <v>201</v>
      </c>
      <c r="K106" t="s">
        <v>241</v>
      </c>
      <c r="L106" t="s">
        <v>171</v>
      </c>
      <c r="M106" t="s">
        <v>486</v>
      </c>
      <c r="N106" t="s">
        <v>237</v>
      </c>
      <c r="O106" t="s">
        <v>230</v>
      </c>
      <c r="P106" s="193" t="str">
        <f>IF(OR(AND(A106&lt;&gt;"",COUNTIF(Bugs!B:B,A106)&gt;0),AND(B106&lt;&gt;"",COUNTIF(Bugs!A:A,B106)&gt;0)),"Y","")</f>
        <v/>
      </c>
      <c r="Q106" s="193" t="str">
        <f>IF(OR(
    AND(COUNTIF(Bugs!A:A,B106)&gt;0,ISNUMBER(SEARCH("x",INDEX(Bugs!C:C,MATCH(B106,Bugs!A:A,0))))),
    AND(COUNTIF(Bugs!B:B,B106)&gt;0,ISNUMBER(SEARCH("x",INDEX(Bugs!C:C,MATCH(B106,Bugs!B:B,0))))),
    AND(COUNTIF(Bugs!A:A,B106)&gt;0,ISNUMBER(SEARCH("x",INDEX(Bugs!D:D,MATCH(B106,Bugs!A:A,0))))),
    AND(COUNTIF(Bugs!B:B,B106)&gt;0,ISNUMBER(SEARCH("x",INDEX(Bugs!D:D,MATCH(B106,Bugs!B:B,0)))))
),"Y","")</f>
        <v/>
      </c>
      <c r="R106">
        <f ca="1">IF(OR(ISNUMBER(MATCH(L106,MasterData!$D$3:$D$18,0)),ISNUMBER(MATCH(L106,MasterData!$C$3:$C$18,0))),
    DATEDIF(E106,I106,"d"),
    DATEDIF(E106,TODAY(),"d"))</f>
        <v>46</v>
      </c>
      <c r="S106">
        <f t="shared" ca="1" si="3"/>
        <v>0</v>
      </c>
      <c r="T106">
        <f t="shared" ca="1" si="4"/>
        <v>0</v>
      </c>
      <c r="U106">
        <f t="shared" ca="1" si="5"/>
        <v>1</v>
      </c>
    </row>
    <row r="107" spans="1:21" x14ac:dyDescent="0.35">
      <c r="A107">
        <v>6000140433</v>
      </c>
      <c r="B107" t="s">
        <v>487</v>
      </c>
      <c r="C107" t="s">
        <v>230</v>
      </c>
      <c r="D107" s="34" t="s">
        <v>231</v>
      </c>
      <c r="E107" s="208">
        <v>45796</v>
      </c>
      <c r="F107" s="1"/>
      <c r="G107" t="s">
        <v>488</v>
      </c>
      <c r="H107" t="s">
        <v>245</v>
      </c>
      <c r="I107" s="208">
        <v>45807</v>
      </c>
      <c r="J107" t="s">
        <v>234</v>
      </c>
      <c r="K107" t="s">
        <v>235</v>
      </c>
      <c r="L107" t="s">
        <v>171</v>
      </c>
      <c r="M107" t="s">
        <v>489</v>
      </c>
      <c r="N107" t="s">
        <v>237</v>
      </c>
      <c r="O107" t="s">
        <v>230</v>
      </c>
      <c r="P107" s="193" t="str">
        <f>IF(OR(AND(A107&lt;&gt;"",COUNTIF(Bugs!B:B,A107)&gt;0),AND(B107&lt;&gt;"",COUNTIF(Bugs!A:A,B107)&gt;0)),"Y","")</f>
        <v/>
      </c>
      <c r="Q107" s="193" t="str">
        <f>IF(OR(
    AND(COUNTIF(Bugs!A:A,B107)&gt;0,ISNUMBER(SEARCH("x",INDEX(Bugs!C:C,MATCH(B107,Bugs!A:A,0))))),
    AND(COUNTIF(Bugs!B:B,B107)&gt;0,ISNUMBER(SEARCH("x",INDEX(Bugs!C:C,MATCH(B107,Bugs!B:B,0))))),
    AND(COUNTIF(Bugs!A:A,B107)&gt;0,ISNUMBER(SEARCH("x",INDEX(Bugs!D:D,MATCH(B107,Bugs!A:A,0))))),
    AND(COUNTIF(Bugs!B:B,B107)&gt;0,ISNUMBER(SEARCH("x",INDEX(Bugs!D:D,MATCH(B107,Bugs!B:B,0)))))
),"Y","")</f>
        <v/>
      </c>
      <c r="R107">
        <f ca="1">IF(OR(ISNUMBER(MATCH(L107,MasterData!$D$3:$D$18,0)),ISNUMBER(MATCH(L107,MasterData!$C$3:$C$18,0))),
    DATEDIF(E107,I107,"d"),
    DATEDIF(E107,TODAY(),"d"))</f>
        <v>11</v>
      </c>
      <c r="S107">
        <f t="shared" ca="1" si="3"/>
        <v>0</v>
      </c>
      <c r="T107">
        <f t="shared" ca="1" si="4"/>
        <v>1</v>
      </c>
      <c r="U107">
        <f t="shared" ca="1" si="5"/>
        <v>0</v>
      </c>
    </row>
    <row r="108" spans="1:21" x14ac:dyDescent="0.35">
      <c r="A108">
        <v>6000140519</v>
      </c>
      <c r="B108" t="s">
        <v>490</v>
      </c>
      <c r="C108" t="s">
        <v>230</v>
      </c>
      <c r="D108" s="34" t="s">
        <v>274</v>
      </c>
      <c r="E108" s="208">
        <v>45797</v>
      </c>
      <c r="F108" s="1"/>
      <c r="G108" t="s">
        <v>275</v>
      </c>
      <c r="H108" t="s">
        <v>245</v>
      </c>
      <c r="I108" s="208">
        <v>45813</v>
      </c>
      <c r="J108" t="s">
        <v>234</v>
      </c>
      <c r="K108" t="s">
        <v>235</v>
      </c>
      <c r="L108" t="s">
        <v>171</v>
      </c>
      <c r="M108" t="s">
        <v>491</v>
      </c>
      <c r="N108" t="s">
        <v>237</v>
      </c>
      <c r="O108" t="s">
        <v>230</v>
      </c>
      <c r="P108" s="193" t="str">
        <f>IF(OR(AND(A108&lt;&gt;"",COUNTIF(Bugs!B:B,A108)&gt;0),AND(B108&lt;&gt;"",COUNTIF(Bugs!A:A,B108)&gt;0)),"Y","")</f>
        <v/>
      </c>
      <c r="Q108" s="193" t="str">
        <f>IF(OR(
    AND(COUNTIF(Bugs!A:A,B108)&gt;0,ISNUMBER(SEARCH("x",INDEX(Bugs!C:C,MATCH(B108,Bugs!A:A,0))))),
    AND(COUNTIF(Bugs!B:B,B108)&gt;0,ISNUMBER(SEARCH("x",INDEX(Bugs!C:C,MATCH(B108,Bugs!B:B,0))))),
    AND(COUNTIF(Bugs!A:A,B108)&gt;0,ISNUMBER(SEARCH("x",INDEX(Bugs!D:D,MATCH(B108,Bugs!A:A,0))))),
    AND(COUNTIF(Bugs!B:B,B108)&gt;0,ISNUMBER(SEARCH("x",INDEX(Bugs!D:D,MATCH(B108,Bugs!B:B,0)))))
),"Y","")</f>
        <v/>
      </c>
      <c r="R108">
        <f ca="1">IF(OR(ISNUMBER(MATCH(L108,MasterData!$D$3:$D$18,0)),ISNUMBER(MATCH(L108,MasterData!$C$3:$C$18,0))),
    DATEDIF(E108,I108,"d"),
    DATEDIF(E108,TODAY(),"d"))</f>
        <v>16</v>
      </c>
      <c r="S108">
        <f t="shared" ca="1" si="3"/>
        <v>0</v>
      </c>
      <c r="T108">
        <f t="shared" ca="1" si="4"/>
        <v>1</v>
      </c>
      <c r="U108">
        <f t="shared" ca="1" si="5"/>
        <v>0</v>
      </c>
    </row>
    <row r="109" spans="1:21" x14ac:dyDescent="0.35">
      <c r="A109">
        <v>6000140636</v>
      </c>
      <c r="B109" t="s">
        <v>492</v>
      </c>
      <c r="C109" t="s">
        <v>230</v>
      </c>
      <c r="D109" s="34" t="s">
        <v>274</v>
      </c>
      <c r="E109" s="208">
        <v>45797</v>
      </c>
      <c r="F109" s="1"/>
      <c r="G109" t="s">
        <v>321</v>
      </c>
      <c r="H109" t="s">
        <v>245</v>
      </c>
      <c r="I109" s="208">
        <v>45807</v>
      </c>
      <c r="J109" t="s">
        <v>234</v>
      </c>
      <c r="K109" t="s">
        <v>241</v>
      </c>
      <c r="L109" t="s">
        <v>171</v>
      </c>
      <c r="M109" t="s">
        <v>493</v>
      </c>
      <c r="N109" t="s">
        <v>237</v>
      </c>
      <c r="O109" t="s">
        <v>230</v>
      </c>
      <c r="P109" s="193" t="str">
        <f>IF(OR(AND(A109&lt;&gt;"",COUNTIF(Bugs!B:B,A109)&gt;0),AND(B109&lt;&gt;"",COUNTIF(Bugs!A:A,B109)&gt;0)),"Y","")</f>
        <v/>
      </c>
      <c r="Q109" s="193" t="str">
        <f>IF(OR(
    AND(COUNTIF(Bugs!A:A,B109)&gt;0,ISNUMBER(SEARCH("x",INDEX(Bugs!C:C,MATCH(B109,Bugs!A:A,0))))),
    AND(COUNTIF(Bugs!B:B,B109)&gt;0,ISNUMBER(SEARCH("x",INDEX(Bugs!C:C,MATCH(B109,Bugs!B:B,0))))),
    AND(COUNTIF(Bugs!A:A,B109)&gt;0,ISNUMBER(SEARCH("x",INDEX(Bugs!D:D,MATCH(B109,Bugs!A:A,0))))),
    AND(COUNTIF(Bugs!B:B,B109)&gt;0,ISNUMBER(SEARCH("x",INDEX(Bugs!D:D,MATCH(B109,Bugs!B:B,0)))))
),"Y","")</f>
        <v/>
      </c>
      <c r="R109">
        <f ca="1">IF(OR(ISNUMBER(MATCH(L109,MasterData!$D$3:$D$18,0)),ISNUMBER(MATCH(L109,MasterData!$C$3:$C$18,0))),
    DATEDIF(E109,I109,"d"),
    DATEDIF(E109,TODAY(),"d"))</f>
        <v>10</v>
      </c>
      <c r="S109">
        <f t="shared" ca="1" si="3"/>
        <v>0</v>
      </c>
      <c r="T109">
        <f t="shared" ca="1" si="4"/>
        <v>1</v>
      </c>
      <c r="U109">
        <f t="shared" ca="1" si="5"/>
        <v>0</v>
      </c>
    </row>
    <row r="110" spans="1:21" x14ac:dyDescent="0.35">
      <c r="A110">
        <v>6000140745</v>
      </c>
      <c r="B110" t="s">
        <v>494</v>
      </c>
      <c r="C110" t="s">
        <v>230</v>
      </c>
      <c r="D110" s="34" t="s">
        <v>254</v>
      </c>
      <c r="E110" s="208">
        <v>45798</v>
      </c>
      <c r="F110" s="1"/>
      <c r="G110" t="s">
        <v>357</v>
      </c>
      <c r="H110" t="s">
        <v>245</v>
      </c>
      <c r="I110" s="208">
        <v>45839</v>
      </c>
      <c r="J110" t="s">
        <v>234</v>
      </c>
      <c r="K110" t="s">
        <v>235</v>
      </c>
      <c r="L110" t="s">
        <v>171</v>
      </c>
      <c r="M110" t="s">
        <v>495</v>
      </c>
      <c r="N110" t="s">
        <v>237</v>
      </c>
      <c r="O110" t="s">
        <v>230</v>
      </c>
      <c r="P110" s="193" t="str">
        <f>IF(OR(AND(A110&lt;&gt;"",COUNTIF(Bugs!B:B,A110)&gt;0),AND(B110&lt;&gt;"",COUNTIF(Bugs!A:A,B110)&gt;0)),"Y","")</f>
        <v/>
      </c>
      <c r="Q110" s="193" t="str">
        <f>IF(OR(
    AND(COUNTIF(Bugs!A:A,B110)&gt;0,ISNUMBER(SEARCH("x",INDEX(Bugs!C:C,MATCH(B110,Bugs!A:A,0))))),
    AND(COUNTIF(Bugs!B:B,B110)&gt;0,ISNUMBER(SEARCH("x",INDEX(Bugs!C:C,MATCH(B110,Bugs!B:B,0))))),
    AND(COUNTIF(Bugs!A:A,B110)&gt;0,ISNUMBER(SEARCH("x",INDEX(Bugs!D:D,MATCH(B110,Bugs!A:A,0))))),
    AND(COUNTIF(Bugs!B:B,B110)&gt;0,ISNUMBER(SEARCH("x",INDEX(Bugs!D:D,MATCH(B110,Bugs!B:B,0)))))
),"Y","")</f>
        <v/>
      </c>
      <c r="R110">
        <f ca="1">IF(OR(ISNUMBER(MATCH(L110,MasterData!$D$3:$D$18,0)),ISNUMBER(MATCH(L110,MasterData!$C$3:$C$18,0))),
    DATEDIF(E110,I110,"d"),
    DATEDIF(E110,TODAY(),"d"))</f>
        <v>41</v>
      </c>
      <c r="S110">
        <f t="shared" ca="1" si="3"/>
        <v>0</v>
      </c>
      <c r="T110">
        <f t="shared" ca="1" si="4"/>
        <v>0</v>
      </c>
      <c r="U110">
        <f t="shared" ca="1" si="5"/>
        <v>1</v>
      </c>
    </row>
    <row r="111" spans="1:21" x14ac:dyDescent="0.35">
      <c r="A111">
        <v>6000140747</v>
      </c>
      <c r="B111" t="s">
        <v>496</v>
      </c>
      <c r="C111" t="s">
        <v>230</v>
      </c>
      <c r="D111" s="34" t="s">
        <v>247</v>
      </c>
      <c r="E111" s="208">
        <v>45798</v>
      </c>
      <c r="F111" s="1">
        <v>45804</v>
      </c>
      <c r="G111" t="s">
        <v>268</v>
      </c>
      <c r="H111" t="s">
        <v>245</v>
      </c>
      <c r="I111" s="208">
        <v>45811</v>
      </c>
      <c r="J111" t="s">
        <v>234</v>
      </c>
      <c r="K111" t="s">
        <v>241</v>
      </c>
      <c r="L111" t="s">
        <v>171</v>
      </c>
      <c r="M111" t="s">
        <v>497</v>
      </c>
      <c r="N111" t="s">
        <v>237</v>
      </c>
      <c r="O111" t="s">
        <v>230</v>
      </c>
      <c r="P111" s="193" t="str">
        <f>IF(OR(AND(A111&lt;&gt;"",COUNTIF(Bugs!B:B,A111)&gt;0),AND(B111&lt;&gt;"",COUNTIF(Bugs!A:A,B111)&gt;0)),"Y","")</f>
        <v/>
      </c>
      <c r="Q111" s="193" t="str">
        <f>IF(OR(
    AND(COUNTIF(Bugs!A:A,B111)&gt;0,ISNUMBER(SEARCH("x",INDEX(Bugs!C:C,MATCH(B111,Bugs!A:A,0))))),
    AND(COUNTIF(Bugs!B:B,B111)&gt;0,ISNUMBER(SEARCH("x",INDEX(Bugs!C:C,MATCH(B111,Bugs!B:B,0))))),
    AND(COUNTIF(Bugs!A:A,B111)&gt;0,ISNUMBER(SEARCH("x",INDEX(Bugs!D:D,MATCH(B111,Bugs!A:A,0))))),
    AND(COUNTIF(Bugs!B:B,B111)&gt;0,ISNUMBER(SEARCH("x",INDEX(Bugs!D:D,MATCH(B111,Bugs!B:B,0)))))
),"Y","")</f>
        <v/>
      </c>
      <c r="R111">
        <f ca="1">IF(OR(ISNUMBER(MATCH(L111,MasterData!$D$3:$D$18,0)),ISNUMBER(MATCH(L111,MasterData!$C$3:$C$18,0))),
    DATEDIF(E111,I111,"d"),
    DATEDIF(E111,TODAY(),"d"))</f>
        <v>13</v>
      </c>
      <c r="S111">
        <f t="shared" ca="1" si="3"/>
        <v>0</v>
      </c>
      <c r="T111">
        <f t="shared" ca="1" si="4"/>
        <v>1</v>
      </c>
      <c r="U111">
        <f t="shared" ca="1" si="5"/>
        <v>0</v>
      </c>
    </row>
    <row r="112" spans="1:21" x14ac:dyDescent="0.35">
      <c r="A112">
        <v>6000140763</v>
      </c>
      <c r="B112" t="s">
        <v>498</v>
      </c>
      <c r="C112" t="s">
        <v>230</v>
      </c>
      <c r="D112" s="34" t="s">
        <v>247</v>
      </c>
      <c r="E112" s="208">
        <v>45798</v>
      </c>
      <c r="F112" s="1">
        <v>45806</v>
      </c>
      <c r="G112" t="s">
        <v>268</v>
      </c>
      <c r="H112" t="s">
        <v>245</v>
      </c>
      <c r="I112" s="208">
        <v>45807</v>
      </c>
      <c r="J112" t="s">
        <v>234</v>
      </c>
      <c r="K112" t="s">
        <v>241</v>
      </c>
      <c r="L112" t="s">
        <v>171</v>
      </c>
      <c r="M112" t="s">
        <v>499</v>
      </c>
      <c r="N112" t="s">
        <v>237</v>
      </c>
      <c r="O112" t="s">
        <v>230</v>
      </c>
      <c r="P112" s="193" t="str">
        <f>IF(OR(AND(A112&lt;&gt;"",COUNTIF(Bugs!B:B,A112)&gt;0),AND(B112&lt;&gt;"",COUNTIF(Bugs!A:A,B112)&gt;0)),"Y","")</f>
        <v/>
      </c>
      <c r="Q112" s="193" t="str">
        <f>IF(OR(
    AND(COUNTIF(Bugs!A:A,B112)&gt;0,ISNUMBER(SEARCH("x",INDEX(Bugs!C:C,MATCH(B112,Bugs!A:A,0))))),
    AND(COUNTIF(Bugs!B:B,B112)&gt;0,ISNUMBER(SEARCH("x",INDEX(Bugs!C:C,MATCH(B112,Bugs!B:B,0))))),
    AND(COUNTIF(Bugs!A:A,B112)&gt;0,ISNUMBER(SEARCH("x",INDEX(Bugs!D:D,MATCH(B112,Bugs!A:A,0))))),
    AND(COUNTIF(Bugs!B:B,B112)&gt;0,ISNUMBER(SEARCH("x",INDEX(Bugs!D:D,MATCH(B112,Bugs!B:B,0)))))
),"Y","")</f>
        <v/>
      </c>
      <c r="R112">
        <f ca="1">IF(OR(ISNUMBER(MATCH(L112,MasterData!$D$3:$D$18,0)),ISNUMBER(MATCH(L112,MasterData!$C$3:$C$18,0))),
    DATEDIF(E112,I112,"d"),
    DATEDIF(E112,TODAY(),"d"))</f>
        <v>9</v>
      </c>
      <c r="S112">
        <f t="shared" ca="1" si="3"/>
        <v>0</v>
      </c>
      <c r="T112">
        <f t="shared" ca="1" si="4"/>
        <v>1</v>
      </c>
      <c r="U112">
        <f t="shared" ca="1" si="5"/>
        <v>0</v>
      </c>
    </row>
    <row r="113" spans="1:21" x14ac:dyDescent="0.35">
      <c r="A113">
        <v>6000140765</v>
      </c>
      <c r="B113" t="s">
        <v>500</v>
      </c>
      <c r="C113" t="s">
        <v>230</v>
      </c>
      <c r="D113" s="34" t="s">
        <v>247</v>
      </c>
      <c r="E113" s="208">
        <v>45798</v>
      </c>
      <c r="F113" s="1">
        <v>45804</v>
      </c>
      <c r="G113" t="s">
        <v>268</v>
      </c>
      <c r="H113" t="s">
        <v>245</v>
      </c>
      <c r="I113" s="208">
        <v>45813</v>
      </c>
      <c r="J113" t="s">
        <v>234</v>
      </c>
      <c r="K113" t="s">
        <v>241</v>
      </c>
      <c r="L113" t="s">
        <v>171</v>
      </c>
      <c r="M113" t="s">
        <v>501</v>
      </c>
      <c r="N113" t="s">
        <v>237</v>
      </c>
      <c r="O113" t="s">
        <v>230</v>
      </c>
      <c r="P113" s="193" t="str">
        <f>IF(OR(AND(A113&lt;&gt;"",COUNTIF(Bugs!B:B,A113)&gt;0),AND(B113&lt;&gt;"",COUNTIF(Bugs!A:A,B113)&gt;0)),"Y","")</f>
        <v/>
      </c>
      <c r="Q113" s="193" t="str">
        <f>IF(OR(
    AND(COUNTIF(Bugs!A:A,B113)&gt;0,ISNUMBER(SEARCH("x",INDEX(Bugs!C:C,MATCH(B113,Bugs!A:A,0))))),
    AND(COUNTIF(Bugs!B:B,B113)&gt;0,ISNUMBER(SEARCH("x",INDEX(Bugs!C:C,MATCH(B113,Bugs!B:B,0))))),
    AND(COUNTIF(Bugs!A:A,B113)&gt;0,ISNUMBER(SEARCH("x",INDEX(Bugs!D:D,MATCH(B113,Bugs!A:A,0))))),
    AND(COUNTIF(Bugs!B:B,B113)&gt;0,ISNUMBER(SEARCH("x",INDEX(Bugs!D:D,MATCH(B113,Bugs!B:B,0)))))
),"Y","")</f>
        <v/>
      </c>
      <c r="R113">
        <f ca="1">IF(OR(ISNUMBER(MATCH(L113,MasterData!$D$3:$D$18,0)),ISNUMBER(MATCH(L113,MasterData!$C$3:$C$18,0))),
    DATEDIF(E113,I113,"d"),
    DATEDIF(E113,TODAY(),"d"))</f>
        <v>15</v>
      </c>
      <c r="S113">
        <f t="shared" ca="1" si="3"/>
        <v>0</v>
      </c>
      <c r="T113">
        <f t="shared" ca="1" si="4"/>
        <v>1</v>
      </c>
      <c r="U113">
        <f t="shared" ca="1" si="5"/>
        <v>0</v>
      </c>
    </row>
    <row r="114" spans="1:21" x14ac:dyDescent="0.35">
      <c r="A114">
        <v>6000140809</v>
      </c>
      <c r="B114" t="s">
        <v>502</v>
      </c>
      <c r="D114" s="34" t="s">
        <v>247</v>
      </c>
      <c r="E114" s="208">
        <v>45798</v>
      </c>
      <c r="F114" s="1">
        <v>45811</v>
      </c>
      <c r="G114" t="s">
        <v>268</v>
      </c>
      <c r="H114" t="s">
        <v>503</v>
      </c>
      <c r="I114" s="208">
        <v>45824</v>
      </c>
      <c r="J114" t="s">
        <v>234</v>
      </c>
      <c r="K114" t="s">
        <v>241</v>
      </c>
      <c r="L114" t="s">
        <v>171</v>
      </c>
      <c r="M114" t="s">
        <v>504</v>
      </c>
      <c r="N114" t="s">
        <v>237</v>
      </c>
      <c r="P114" s="193" t="str">
        <f>IF(OR(AND(A114&lt;&gt;"",COUNTIF(Bugs!B:B,A114)&gt;0),AND(B114&lt;&gt;"",COUNTIF(Bugs!A:A,B114)&gt;0)),"Y","")</f>
        <v/>
      </c>
      <c r="Q114" s="193" t="str">
        <f>IF(OR(
    AND(COUNTIF(Bugs!A:A,B114)&gt;0,ISNUMBER(SEARCH("x",INDEX(Bugs!C:C,MATCH(B114,Bugs!A:A,0))))),
    AND(COUNTIF(Bugs!B:B,B114)&gt;0,ISNUMBER(SEARCH("x",INDEX(Bugs!C:C,MATCH(B114,Bugs!B:B,0))))),
    AND(COUNTIF(Bugs!A:A,B114)&gt;0,ISNUMBER(SEARCH("x",INDEX(Bugs!D:D,MATCH(B114,Bugs!A:A,0))))),
    AND(COUNTIF(Bugs!B:B,B114)&gt;0,ISNUMBER(SEARCH("x",INDEX(Bugs!D:D,MATCH(B114,Bugs!B:B,0)))))
),"Y","")</f>
        <v/>
      </c>
      <c r="R114">
        <f ca="1">IF(OR(ISNUMBER(MATCH(L114,MasterData!$D$3:$D$18,0)),ISNUMBER(MATCH(L114,MasterData!$C$3:$C$18,0))),
    DATEDIF(E114,I114,"d"),
    DATEDIF(E114,TODAY(),"d"))</f>
        <v>26</v>
      </c>
      <c r="S114">
        <f t="shared" ca="1" si="3"/>
        <v>0</v>
      </c>
      <c r="T114">
        <f t="shared" ca="1" si="4"/>
        <v>1</v>
      </c>
      <c r="U114">
        <f t="shared" ca="1" si="5"/>
        <v>0</v>
      </c>
    </row>
    <row r="115" spans="1:21" x14ac:dyDescent="0.35">
      <c r="A115">
        <v>6000140812</v>
      </c>
      <c r="B115" t="s">
        <v>505</v>
      </c>
      <c r="C115" t="s">
        <v>230</v>
      </c>
      <c r="D115" s="34" t="s">
        <v>506</v>
      </c>
      <c r="E115" s="208">
        <v>45798</v>
      </c>
      <c r="F115" s="1"/>
      <c r="G115" t="s">
        <v>507</v>
      </c>
      <c r="H115" t="s">
        <v>240</v>
      </c>
      <c r="I115" s="208">
        <v>45806</v>
      </c>
      <c r="J115" t="s">
        <v>234</v>
      </c>
      <c r="K115" t="s">
        <v>241</v>
      </c>
      <c r="L115" t="s">
        <v>171</v>
      </c>
      <c r="M115" t="s">
        <v>508</v>
      </c>
      <c r="N115" t="s">
        <v>237</v>
      </c>
      <c r="O115" t="s">
        <v>230</v>
      </c>
      <c r="P115" s="193" t="str">
        <f>IF(OR(AND(A115&lt;&gt;"",COUNTIF(Bugs!B:B,A115)&gt;0),AND(B115&lt;&gt;"",COUNTIF(Bugs!A:A,B115)&gt;0)),"Y","")</f>
        <v/>
      </c>
      <c r="Q115" s="193" t="str">
        <f>IF(OR(
    AND(COUNTIF(Bugs!A:A,B115)&gt;0,ISNUMBER(SEARCH("x",INDEX(Bugs!C:C,MATCH(B115,Bugs!A:A,0))))),
    AND(COUNTIF(Bugs!B:B,B115)&gt;0,ISNUMBER(SEARCH("x",INDEX(Bugs!C:C,MATCH(B115,Bugs!B:B,0))))),
    AND(COUNTIF(Bugs!A:A,B115)&gt;0,ISNUMBER(SEARCH("x",INDEX(Bugs!D:D,MATCH(B115,Bugs!A:A,0))))),
    AND(COUNTIF(Bugs!B:B,B115)&gt;0,ISNUMBER(SEARCH("x",INDEX(Bugs!D:D,MATCH(B115,Bugs!B:B,0)))))
),"Y","")</f>
        <v/>
      </c>
      <c r="R115">
        <f ca="1">IF(OR(ISNUMBER(MATCH(L115,MasterData!$D$3:$D$18,0)),ISNUMBER(MATCH(L115,MasterData!$C$3:$C$18,0))),
    DATEDIF(E115,I115,"d"),
    DATEDIF(E115,TODAY(),"d"))</f>
        <v>8</v>
      </c>
      <c r="S115">
        <f t="shared" ca="1" si="3"/>
        <v>0</v>
      </c>
      <c r="T115">
        <f t="shared" ca="1" si="4"/>
        <v>1</v>
      </c>
      <c r="U115">
        <f t="shared" ca="1" si="5"/>
        <v>0</v>
      </c>
    </row>
    <row r="116" spans="1:21" x14ac:dyDescent="0.35">
      <c r="A116">
        <v>6000140821</v>
      </c>
      <c r="B116" t="s">
        <v>230</v>
      </c>
      <c r="C116" t="s">
        <v>230</v>
      </c>
      <c r="D116" s="34" t="s">
        <v>251</v>
      </c>
      <c r="E116" s="208">
        <v>45798</v>
      </c>
      <c r="F116" s="1"/>
      <c r="G116" t="s">
        <v>422</v>
      </c>
      <c r="H116" t="s">
        <v>240</v>
      </c>
      <c r="I116" s="208">
        <v>45813</v>
      </c>
      <c r="J116" t="s">
        <v>201</v>
      </c>
      <c r="K116" t="s">
        <v>235</v>
      </c>
      <c r="L116" t="s">
        <v>171</v>
      </c>
      <c r="M116" t="s">
        <v>509</v>
      </c>
      <c r="N116" t="s">
        <v>237</v>
      </c>
      <c r="O116" t="s">
        <v>230</v>
      </c>
      <c r="P116" s="193" t="str">
        <f>IF(OR(AND(A116&lt;&gt;"",COUNTIF(Bugs!B:B,A116)&gt;0),AND(B116&lt;&gt;"",COUNTIF(Bugs!A:A,B116)&gt;0)),"Y","")</f>
        <v/>
      </c>
      <c r="Q116" s="193" t="str">
        <f>IF(OR(
    AND(COUNTIF(Bugs!A:A,B116)&gt;0,ISNUMBER(SEARCH("x",INDEX(Bugs!C:C,MATCH(B116,Bugs!A:A,0))))),
    AND(COUNTIF(Bugs!B:B,B116)&gt;0,ISNUMBER(SEARCH("x",INDEX(Bugs!C:C,MATCH(B116,Bugs!B:B,0))))),
    AND(COUNTIF(Bugs!A:A,B116)&gt;0,ISNUMBER(SEARCH("x",INDEX(Bugs!D:D,MATCH(B116,Bugs!A:A,0))))),
    AND(COUNTIF(Bugs!B:B,B116)&gt;0,ISNUMBER(SEARCH("x",INDEX(Bugs!D:D,MATCH(B116,Bugs!B:B,0)))))
),"Y","")</f>
        <v/>
      </c>
      <c r="R116">
        <f ca="1">IF(OR(ISNUMBER(MATCH(L116,MasterData!$D$3:$D$18,0)),ISNUMBER(MATCH(L116,MasterData!$C$3:$C$18,0))),
    DATEDIF(E116,I116,"d"),
    DATEDIF(E116,TODAY(),"d"))</f>
        <v>15</v>
      </c>
      <c r="S116">
        <f t="shared" ca="1" si="3"/>
        <v>0</v>
      </c>
      <c r="T116">
        <f t="shared" ca="1" si="4"/>
        <v>1</v>
      </c>
      <c r="U116">
        <f t="shared" ca="1" si="5"/>
        <v>0</v>
      </c>
    </row>
    <row r="117" spans="1:21" x14ac:dyDescent="0.35">
      <c r="A117">
        <v>6000140852</v>
      </c>
      <c r="B117" t="s">
        <v>510</v>
      </c>
      <c r="C117" t="s">
        <v>230</v>
      </c>
      <c r="D117" s="34" t="s">
        <v>511</v>
      </c>
      <c r="E117" s="208">
        <v>45799</v>
      </c>
      <c r="F117" s="1"/>
      <c r="G117" t="s">
        <v>512</v>
      </c>
      <c r="H117" t="s">
        <v>245</v>
      </c>
      <c r="I117" s="208">
        <v>45807</v>
      </c>
      <c r="J117" t="s">
        <v>234</v>
      </c>
      <c r="K117" t="s">
        <v>235</v>
      </c>
      <c r="L117" t="s">
        <v>171</v>
      </c>
      <c r="M117" t="s">
        <v>513</v>
      </c>
      <c r="N117" t="s">
        <v>237</v>
      </c>
      <c r="O117" t="s">
        <v>230</v>
      </c>
      <c r="P117" s="193" t="str">
        <f>IF(OR(AND(A117&lt;&gt;"",COUNTIF(Bugs!B:B,A117)&gt;0),AND(B117&lt;&gt;"",COUNTIF(Bugs!A:A,B117)&gt;0)),"Y","")</f>
        <v/>
      </c>
      <c r="Q117" s="193" t="str">
        <f>IF(OR(
    AND(COUNTIF(Bugs!A:A,B117)&gt;0,ISNUMBER(SEARCH("x",INDEX(Bugs!C:C,MATCH(B117,Bugs!A:A,0))))),
    AND(COUNTIF(Bugs!B:B,B117)&gt;0,ISNUMBER(SEARCH("x",INDEX(Bugs!C:C,MATCH(B117,Bugs!B:B,0))))),
    AND(COUNTIF(Bugs!A:A,B117)&gt;0,ISNUMBER(SEARCH("x",INDEX(Bugs!D:D,MATCH(B117,Bugs!A:A,0))))),
    AND(COUNTIF(Bugs!B:B,B117)&gt;0,ISNUMBER(SEARCH("x",INDEX(Bugs!D:D,MATCH(B117,Bugs!B:B,0)))))
),"Y","")</f>
        <v/>
      </c>
      <c r="R117">
        <f ca="1">IF(OR(ISNUMBER(MATCH(L117,MasterData!$D$3:$D$18,0)),ISNUMBER(MATCH(L117,MasterData!$C$3:$C$18,0))),
    DATEDIF(E117,I117,"d"),
    DATEDIF(E117,TODAY(),"d"))</f>
        <v>8</v>
      </c>
      <c r="S117">
        <f t="shared" ca="1" si="3"/>
        <v>0</v>
      </c>
      <c r="T117">
        <f t="shared" ca="1" si="4"/>
        <v>1</v>
      </c>
      <c r="U117">
        <f t="shared" ca="1" si="5"/>
        <v>0</v>
      </c>
    </row>
    <row r="118" spans="1:21" x14ac:dyDescent="0.35">
      <c r="A118">
        <v>6000140887</v>
      </c>
      <c r="B118" t="s">
        <v>514</v>
      </c>
      <c r="C118" t="s">
        <v>230</v>
      </c>
      <c r="D118" s="34" t="s">
        <v>254</v>
      </c>
      <c r="E118" s="208">
        <v>45799</v>
      </c>
      <c r="F118" s="1">
        <v>45803</v>
      </c>
      <c r="G118" t="s">
        <v>357</v>
      </c>
      <c r="H118" t="s">
        <v>240</v>
      </c>
      <c r="I118" s="208">
        <v>45811</v>
      </c>
      <c r="J118" t="s">
        <v>234</v>
      </c>
      <c r="K118" t="s">
        <v>241</v>
      </c>
      <c r="L118" t="s">
        <v>171</v>
      </c>
      <c r="M118" t="s">
        <v>515</v>
      </c>
      <c r="N118" t="s">
        <v>237</v>
      </c>
      <c r="O118" t="s">
        <v>230</v>
      </c>
      <c r="P118" s="193" t="str">
        <f>IF(OR(AND(A118&lt;&gt;"",COUNTIF(Bugs!B:B,A118)&gt;0),AND(B118&lt;&gt;"",COUNTIF(Bugs!A:A,B118)&gt;0)),"Y","")</f>
        <v/>
      </c>
      <c r="Q118" s="193" t="str">
        <f>IF(OR(
    AND(COUNTIF(Bugs!A:A,B118)&gt;0,ISNUMBER(SEARCH("x",INDEX(Bugs!C:C,MATCH(B118,Bugs!A:A,0))))),
    AND(COUNTIF(Bugs!B:B,B118)&gt;0,ISNUMBER(SEARCH("x",INDEX(Bugs!C:C,MATCH(B118,Bugs!B:B,0))))),
    AND(COUNTIF(Bugs!A:A,B118)&gt;0,ISNUMBER(SEARCH("x",INDEX(Bugs!D:D,MATCH(B118,Bugs!A:A,0))))),
    AND(COUNTIF(Bugs!B:B,B118)&gt;0,ISNUMBER(SEARCH("x",INDEX(Bugs!D:D,MATCH(B118,Bugs!B:B,0)))))
),"Y","")</f>
        <v/>
      </c>
      <c r="R118">
        <f ca="1">IF(OR(ISNUMBER(MATCH(L118,MasterData!$D$3:$D$18,0)),ISNUMBER(MATCH(L118,MasterData!$C$3:$C$18,0))),
    DATEDIF(E118,I118,"d"),
    DATEDIF(E118,TODAY(),"d"))</f>
        <v>12</v>
      </c>
      <c r="S118">
        <f t="shared" ca="1" si="3"/>
        <v>0</v>
      </c>
      <c r="T118">
        <f t="shared" ca="1" si="4"/>
        <v>1</v>
      </c>
      <c r="U118">
        <f t="shared" ca="1" si="5"/>
        <v>0</v>
      </c>
    </row>
    <row r="119" spans="1:21" x14ac:dyDescent="0.35">
      <c r="A119">
        <v>6000141017</v>
      </c>
      <c r="B119" t="s">
        <v>516</v>
      </c>
      <c r="C119" t="s">
        <v>230</v>
      </c>
      <c r="D119" s="34" t="s">
        <v>247</v>
      </c>
      <c r="E119" s="208">
        <v>45800</v>
      </c>
      <c r="F119" s="1"/>
      <c r="G119" t="s">
        <v>268</v>
      </c>
      <c r="H119" t="s">
        <v>230</v>
      </c>
      <c r="I119" s="208">
        <v>45847</v>
      </c>
      <c r="J119" t="s">
        <v>234</v>
      </c>
      <c r="K119" t="s">
        <v>235</v>
      </c>
      <c r="L119" t="s">
        <v>171</v>
      </c>
      <c r="M119" t="s">
        <v>517</v>
      </c>
      <c r="N119" t="s">
        <v>237</v>
      </c>
      <c r="O119" t="s">
        <v>230</v>
      </c>
      <c r="P119" s="193" t="str">
        <f>IF(OR(AND(A119&lt;&gt;"",COUNTIF(Bugs!B:B,A119)&gt;0),AND(B119&lt;&gt;"",COUNTIF(Bugs!A:A,B119)&gt;0)),"Y","")</f>
        <v/>
      </c>
      <c r="Q119" s="193" t="str">
        <f>IF(OR(
    AND(COUNTIF(Bugs!A:A,B119)&gt;0,ISNUMBER(SEARCH("x",INDEX(Bugs!C:C,MATCH(B119,Bugs!A:A,0))))),
    AND(COUNTIF(Bugs!B:B,B119)&gt;0,ISNUMBER(SEARCH("x",INDEX(Bugs!C:C,MATCH(B119,Bugs!B:B,0))))),
    AND(COUNTIF(Bugs!A:A,B119)&gt;0,ISNUMBER(SEARCH("x",INDEX(Bugs!D:D,MATCH(B119,Bugs!A:A,0))))),
    AND(COUNTIF(Bugs!B:B,B119)&gt;0,ISNUMBER(SEARCH("x",INDEX(Bugs!D:D,MATCH(B119,Bugs!B:B,0)))))
),"Y","")</f>
        <v/>
      </c>
      <c r="R119">
        <f ca="1">IF(OR(ISNUMBER(MATCH(L119,MasterData!$D$3:$D$18,0)),ISNUMBER(MATCH(L119,MasterData!$C$3:$C$18,0))),
    DATEDIF(E119,I119,"d"),
    DATEDIF(E119,TODAY(),"d"))</f>
        <v>47</v>
      </c>
      <c r="S119">
        <f t="shared" ca="1" si="3"/>
        <v>0</v>
      </c>
      <c r="T119">
        <f t="shared" ca="1" si="4"/>
        <v>0</v>
      </c>
      <c r="U119">
        <f t="shared" ca="1" si="5"/>
        <v>1</v>
      </c>
    </row>
    <row r="120" spans="1:21" x14ac:dyDescent="0.35">
      <c r="A120">
        <v>6000141018</v>
      </c>
      <c r="B120" t="s">
        <v>518</v>
      </c>
      <c r="C120" t="s">
        <v>230</v>
      </c>
      <c r="D120" s="34" t="s">
        <v>519</v>
      </c>
      <c r="E120" s="208">
        <v>45800</v>
      </c>
      <c r="F120" s="1"/>
      <c r="G120" t="s">
        <v>520</v>
      </c>
      <c r="H120" t="s">
        <v>233</v>
      </c>
      <c r="I120" s="208">
        <v>45832</v>
      </c>
      <c r="J120" t="s">
        <v>234</v>
      </c>
      <c r="K120" t="s">
        <v>235</v>
      </c>
      <c r="L120" t="s">
        <v>171</v>
      </c>
      <c r="M120" t="s">
        <v>521</v>
      </c>
      <c r="N120" t="s">
        <v>237</v>
      </c>
      <c r="O120" t="s">
        <v>230</v>
      </c>
      <c r="P120" s="193" t="str">
        <f>IF(OR(AND(A120&lt;&gt;"",COUNTIF(Bugs!B:B,A120)&gt;0),AND(B120&lt;&gt;"",COUNTIF(Bugs!A:A,B120)&gt;0)),"Y","")</f>
        <v/>
      </c>
      <c r="Q120" s="193" t="str">
        <f>IF(OR(
    AND(COUNTIF(Bugs!A:A,B120)&gt;0,ISNUMBER(SEARCH("x",INDEX(Bugs!C:C,MATCH(B120,Bugs!A:A,0))))),
    AND(COUNTIF(Bugs!B:B,B120)&gt;0,ISNUMBER(SEARCH("x",INDEX(Bugs!C:C,MATCH(B120,Bugs!B:B,0))))),
    AND(COUNTIF(Bugs!A:A,B120)&gt;0,ISNUMBER(SEARCH("x",INDEX(Bugs!D:D,MATCH(B120,Bugs!A:A,0))))),
    AND(COUNTIF(Bugs!B:B,B120)&gt;0,ISNUMBER(SEARCH("x",INDEX(Bugs!D:D,MATCH(B120,Bugs!B:B,0)))))
),"Y","")</f>
        <v/>
      </c>
      <c r="R120">
        <f ca="1">IF(OR(ISNUMBER(MATCH(L120,MasterData!$D$3:$D$18,0)),ISNUMBER(MATCH(L120,MasterData!$C$3:$C$18,0))),
    DATEDIF(E120,I120,"d"),
    DATEDIF(E120,TODAY(),"d"))</f>
        <v>32</v>
      </c>
      <c r="S120">
        <f t="shared" ca="1" si="3"/>
        <v>0</v>
      </c>
      <c r="T120">
        <f t="shared" ca="1" si="4"/>
        <v>0</v>
      </c>
      <c r="U120">
        <f t="shared" ca="1" si="5"/>
        <v>1</v>
      </c>
    </row>
    <row r="121" spans="1:21" x14ac:dyDescent="0.35">
      <c r="A121">
        <v>6000141038</v>
      </c>
      <c r="B121" t="s">
        <v>522</v>
      </c>
      <c r="C121" t="s">
        <v>230</v>
      </c>
      <c r="D121" s="34" t="s">
        <v>231</v>
      </c>
      <c r="E121" s="208">
        <v>45800</v>
      </c>
      <c r="F121" s="1"/>
      <c r="G121" t="s">
        <v>232</v>
      </c>
      <c r="H121" t="s">
        <v>240</v>
      </c>
      <c r="I121" s="208">
        <v>45811</v>
      </c>
      <c r="J121" t="s">
        <v>234</v>
      </c>
      <c r="K121" t="s">
        <v>235</v>
      </c>
      <c r="L121" t="s">
        <v>171</v>
      </c>
      <c r="M121" t="s">
        <v>523</v>
      </c>
      <c r="N121" t="s">
        <v>237</v>
      </c>
      <c r="O121" t="s">
        <v>230</v>
      </c>
      <c r="P121" s="193" t="str">
        <f>IF(OR(AND(A121&lt;&gt;"",COUNTIF(Bugs!B:B,A121)&gt;0),AND(B121&lt;&gt;"",COUNTIF(Bugs!A:A,B121)&gt;0)),"Y","")</f>
        <v/>
      </c>
      <c r="Q121" s="193" t="str">
        <f>IF(OR(
    AND(COUNTIF(Bugs!A:A,B121)&gt;0,ISNUMBER(SEARCH("x",INDEX(Bugs!C:C,MATCH(B121,Bugs!A:A,0))))),
    AND(COUNTIF(Bugs!B:B,B121)&gt;0,ISNUMBER(SEARCH("x",INDEX(Bugs!C:C,MATCH(B121,Bugs!B:B,0))))),
    AND(COUNTIF(Bugs!A:A,B121)&gt;0,ISNUMBER(SEARCH("x",INDEX(Bugs!D:D,MATCH(B121,Bugs!A:A,0))))),
    AND(COUNTIF(Bugs!B:B,B121)&gt;0,ISNUMBER(SEARCH("x",INDEX(Bugs!D:D,MATCH(B121,Bugs!B:B,0)))))
),"Y","")</f>
        <v/>
      </c>
      <c r="R121">
        <f ca="1">IF(OR(ISNUMBER(MATCH(L121,MasterData!$D$3:$D$18,0)),ISNUMBER(MATCH(L121,MasterData!$C$3:$C$18,0))),
    DATEDIF(E121,I121,"d"),
    DATEDIF(E121,TODAY(),"d"))</f>
        <v>11</v>
      </c>
      <c r="S121">
        <f t="shared" ca="1" si="3"/>
        <v>0</v>
      </c>
      <c r="T121">
        <f t="shared" ca="1" si="4"/>
        <v>1</v>
      </c>
      <c r="U121">
        <f t="shared" ca="1" si="5"/>
        <v>0</v>
      </c>
    </row>
    <row r="122" spans="1:21" x14ac:dyDescent="0.35">
      <c r="A122">
        <v>6000141080</v>
      </c>
      <c r="B122" t="s">
        <v>524</v>
      </c>
      <c r="C122" t="s">
        <v>230</v>
      </c>
      <c r="D122" s="34" t="s">
        <v>274</v>
      </c>
      <c r="E122" s="208">
        <v>45800</v>
      </c>
      <c r="F122" s="1"/>
      <c r="G122" t="s">
        <v>321</v>
      </c>
      <c r="H122" t="s">
        <v>245</v>
      </c>
      <c r="I122" s="208">
        <v>45810</v>
      </c>
      <c r="J122" t="s">
        <v>234</v>
      </c>
      <c r="K122" t="s">
        <v>241</v>
      </c>
      <c r="L122" t="s">
        <v>171</v>
      </c>
      <c r="M122" t="s">
        <v>525</v>
      </c>
      <c r="N122" t="s">
        <v>237</v>
      </c>
      <c r="O122" t="s">
        <v>230</v>
      </c>
      <c r="P122" s="193" t="str">
        <f>IF(OR(AND(A122&lt;&gt;"",COUNTIF(Bugs!B:B,A122)&gt;0),AND(B122&lt;&gt;"",COUNTIF(Bugs!A:A,B122)&gt;0)),"Y","")</f>
        <v/>
      </c>
      <c r="Q122" s="193" t="str">
        <f>IF(OR(
    AND(COUNTIF(Bugs!A:A,B122)&gt;0,ISNUMBER(SEARCH("x",INDEX(Bugs!C:C,MATCH(B122,Bugs!A:A,0))))),
    AND(COUNTIF(Bugs!B:B,B122)&gt;0,ISNUMBER(SEARCH("x",INDEX(Bugs!C:C,MATCH(B122,Bugs!B:B,0))))),
    AND(COUNTIF(Bugs!A:A,B122)&gt;0,ISNUMBER(SEARCH("x",INDEX(Bugs!D:D,MATCH(B122,Bugs!A:A,0))))),
    AND(COUNTIF(Bugs!B:B,B122)&gt;0,ISNUMBER(SEARCH("x",INDEX(Bugs!D:D,MATCH(B122,Bugs!B:B,0)))))
),"Y","")</f>
        <v/>
      </c>
      <c r="R122">
        <f ca="1">IF(OR(ISNUMBER(MATCH(L122,MasterData!$D$3:$D$18,0)),ISNUMBER(MATCH(L122,MasterData!$C$3:$C$18,0))),
    DATEDIF(E122,I122,"d"),
    DATEDIF(E122,TODAY(),"d"))</f>
        <v>10</v>
      </c>
      <c r="S122">
        <f t="shared" ca="1" si="3"/>
        <v>0</v>
      </c>
      <c r="T122">
        <f t="shared" ca="1" si="4"/>
        <v>1</v>
      </c>
      <c r="U122">
        <f t="shared" ca="1" si="5"/>
        <v>0</v>
      </c>
    </row>
    <row r="123" spans="1:21" x14ac:dyDescent="0.35">
      <c r="A123">
        <v>6000141241</v>
      </c>
      <c r="B123" t="s">
        <v>526</v>
      </c>
      <c r="C123" t="s">
        <v>230</v>
      </c>
      <c r="D123" s="34" t="s">
        <v>480</v>
      </c>
      <c r="E123" s="208">
        <v>45803</v>
      </c>
      <c r="F123" s="1"/>
      <c r="G123" t="s">
        <v>329</v>
      </c>
      <c r="H123" t="s">
        <v>240</v>
      </c>
      <c r="I123" s="208">
        <v>45847</v>
      </c>
      <c r="J123" t="s">
        <v>234</v>
      </c>
      <c r="K123" t="s">
        <v>235</v>
      </c>
      <c r="L123" t="s">
        <v>171</v>
      </c>
      <c r="M123" t="s">
        <v>527</v>
      </c>
      <c r="N123" t="s">
        <v>237</v>
      </c>
      <c r="O123" t="s">
        <v>230</v>
      </c>
      <c r="P123" s="193" t="str">
        <f>IF(OR(AND(A123&lt;&gt;"",COUNTIF(Bugs!B:B,A123)&gt;0),AND(B123&lt;&gt;"",COUNTIF(Bugs!A:A,B123)&gt;0)),"Y","")</f>
        <v/>
      </c>
      <c r="Q123" s="193" t="str">
        <f>IF(OR(
    AND(COUNTIF(Bugs!A:A,B123)&gt;0,ISNUMBER(SEARCH("x",INDEX(Bugs!C:C,MATCH(B123,Bugs!A:A,0))))),
    AND(COUNTIF(Bugs!B:B,B123)&gt;0,ISNUMBER(SEARCH("x",INDEX(Bugs!C:C,MATCH(B123,Bugs!B:B,0))))),
    AND(COUNTIF(Bugs!A:A,B123)&gt;0,ISNUMBER(SEARCH("x",INDEX(Bugs!D:D,MATCH(B123,Bugs!A:A,0))))),
    AND(COUNTIF(Bugs!B:B,B123)&gt;0,ISNUMBER(SEARCH("x",INDEX(Bugs!D:D,MATCH(B123,Bugs!B:B,0)))))
),"Y","")</f>
        <v/>
      </c>
      <c r="R123">
        <f ca="1">IF(OR(ISNUMBER(MATCH(L123,MasterData!$D$3:$D$18,0)),ISNUMBER(MATCH(L123,MasterData!$C$3:$C$18,0))),
    DATEDIF(E123,I123,"d"),
    DATEDIF(E123,TODAY(),"d"))</f>
        <v>44</v>
      </c>
      <c r="S123">
        <f t="shared" ca="1" si="3"/>
        <v>0</v>
      </c>
      <c r="T123">
        <f t="shared" ca="1" si="4"/>
        <v>0</v>
      </c>
      <c r="U123">
        <f t="shared" ca="1" si="5"/>
        <v>1</v>
      </c>
    </row>
    <row r="124" spans="1:21" x14ac:dyDescent="0.35">
      <c r="A124">
        <v>6000141291</v>
      </c>
      <c r="B124" t="s">
        <v>528</v>
      </c>
      <c r="C124" t="s">
        <v>230</v>
      </c>
      <c r="D124" s="34" t="s">
        <v>251</v>
      </c>
      <c r="E124" s="208">
        <v>45803</v>
      </c>
      <c r="F124" s="1"/>
      <c r="G124" t="s">
        <v>529</v>
      </c>
      <c r="H124" t="s">
        <v>230</v>
      </c>
      <c r="I124" s="208">
        <v>45811</v>
      </c>
      <c r="J124" t="s">
        <v>234</v>
      </c>
      <c r="K124" t="s">
        <v>235</v>
      </c>
      <c r="L124" t="s">
        <v>171</v>
      </c>
      <c r="M124" t="s">
        <v>530</v>
      </c>
      <c r="N124" t="s">
        <v>237</v>
      </c>
      <c r="O124" t="s">
        <v>230</v>
      </c>
      <c r="P124" s="193" t="str">
        <f>IF(OR(AND(A124&lt;&gt;"",COUNTIF(Bugs!B:B,A124)&gt;0),AND(B124&lt;&gt;"",COUNTIF(Bugs!A:A,B124)&gt;0)),"Y","")</f>
        <v/>
      </c>
      <c r="Q124" s="193" t="str">
        <f>IF(OR(
    AND(COUNTIF(Bugs!A:A,B124)&gt;0,ISNUMBER(SEARCH("x",INDEX(Bugs!C:C,MATCH(B124,Bugs!A:A,0))))),
    AND(COUNTIF(Bugs!B:B,B124)&gt;0,ISNUMBER(SEARCH("x",INDEX(Bugs!C:C,MATCH(B124,Bugs!B:B,0))))),
    AND(COUNTIF(Bugs!A:A,B124)&gt;0,ISNUMBER(SEARCH("x",INDEX(Bugs!D:D,MATCH(B124,Bugs!A:A,0))))),
    AND(COUNTIF(Bugs!B:B,B124)&gt;0,ISNUMBER(SEARCH("x",INDEX(Bugs!D:D,MATCH(B124,Bugs!B:B,0)))))
),"Y","")</f>
        <v/>
      </c>
      <c r="R124">
        <f ca="1">IF(OR(ISNUMBER(MATCH(L124,MasterData!$D$3:$D$18,0)),ISNUMBER(MATCH(L124,MasterData!$C$3:$C$18,0))),
    DATEDIF(E124,I124,"d"),
    DATEDIF(E124,TODAY(),"d"))</f>
        <v>8</v>
      </c>
      <c r="S124">
        <f t="shared" ca="1" si="3"/>
        <v>0</v>
      </c>
      <c r="T124">
        <f t="shared" ca="1" si="4"/>
        <v>1</v>
      </c>
      <c r="U124">
        <f t="shared" ca="1" si="5"/>
        <v>0</v>
      </c>
    </row>
    <row r="125" spans="1:21" x14ac:dyDescent="0.35">
      <c r="A125">
        <v>6000141328</v>
      </c>
      <c r="B125" t="s">
        <v>531</v>
      </c>
      <c r="C125" t="s">
        <v>230</v>
      </c>
      <c r="D125" s="34" t="s">
        <v>480</v>
      </c>
      <c r="E125" s="208">
        <v>45804</v>
      </c>
      <c r="F125" s="1">
        <v>45805</v>
      </c>
      <c r="G125" t="s">
        <v>354</v>
      </c>
      <c r="H125" t="s">
        <v>240</v>
      </c>
      <c r="I125" s="208">
        <v>45811</v>
      </c>
      <c r="J125" t="s">
        <v>234</v>
      </c>
      <c r="K125" t="s">
        <v>347</v>
      </c>
      <c r="L125" t="s">
        <v>171</v>
      </c>
      <c r="M125" t="s">
        <v>532</v>
      </c>
      <c r="N125" t="s">
        <v>237</v>
      </c>
      <c r="O125" t="s">
        <v>230</v>
      </c>
      <c r="P125" s="193" t="str">
        <f>IF(OR(AND(A125&lt;&gt;"",COUNTIF(Bugs!B:B,A125)&gt;0),AND(B125&lt;&gt;"",COUNTIF(Bugs!A:A,B125)&gt;0)),"Y","")</f>
        <v/>
      </c>
      <c r="Q125" s="193" t="str">
        <f>IF(OR(
    AND(COUNTIF(Bugs!A:A,B125)&gt;0,ISNUMBER(SEARCH("x",INDEX(Bugs!C:C,MATCH(B125,Bugs!A:A,0))))),
    AND(COUNTIF(Bugs!B:B,B125)&gt;0,ISNUMBER(SEARCH("x",INDEX(Bugs!C:C,MATCH(B125,Bugs!B:B,0))))),
    AND(COUNTIF(Bugs!A:A,B125)&gt;0,ISNUMBER(SEARCH("x",INDEX(Bugs!D:D,MATCH(B125,Bugs!A:A,0))))),
    AND(COUNTIF(Bugs!B:B,B125)&gt;0,ISNUMBER(SEARCH("x",INDEX(Bugs!D:D,MATCH(B125,Bugs!B:B,0)))))
),"Y","")</f>
        <v/>
      </c>
      <c r="R125">
        <f ca="1">IF(OR(ISNUMBER(MATCH(L125,MasterData!$D$3:$D$18,0)),ISNUMBER(MATCH(L125,MasterData!$C$3:$C$18,0))),
    DATEDIF(E125,I125,"d"),
    DATEDIF(E125,TODAY(),"d"))</f>
        <v>7</v>
      </c>
      <c r="S125">
        <f t="shared" ca="1" si="3"/>
        <v>1</v>
      </c>
      <c r="T125">
        <f t="shared" ca="1" si="4"/>
        <v>0</v>
      </c>
      <c r="U125">
        <f t="shared" ca="1" si="5"/>
        <v>0</v>
      </c>
    </row>
    <row r="126" spans="1:21" x14ac:dyDescent="0.35">
      <c r="A126">
        <v>6000141409</v>
      </c>
      <c r="B126" t="s">
        <v>533</v>
      </c>
      <c r="C126" t="s">
        <v>230</v>
      </c>
      <c r="D126" s="34" t="s">
        <v>506</v>
      </c>
      <c r="E126" s="208">
        <v>45804</v>
      </c>
      <c r="F126" s="1"/>
      <c r="G126" t="s">
        <v>534</v>
      </c>
      <c r="H126" t="s">
        <v>240</v>
      </c>
      <c r="I126" s="208">
        <v>45812</v>
      </c>
      <c r="J126" t="s">
        <v>234</v>
      </c>
      <c r="K126" t="s">
        <v>235</v>
      </c>
      <c r="L126" t="s">
        <v>171</v>
      </c>
      <c r="M126" t="s">
        <v>535</v>
      </c>
      <c r="N126" t="s">
        <v>237</v>
      </c>
      <c r="O126" t="s">
        <v>230</v>
      </c>
      <c r="P126" s="193" t="str">
        <f>IF(OR(AND(A126&lt;&gt;"",COUNTIF(Bugs!B:B,A126)&gt;0),AND(B126&lt;&gt;"",COUNTIF(Bugs!A:A,B126)&gt;0)),"Y","")</f>
        <v/>
      </c>
      <c r="Q126" s="193" t="str">
        <f>IF(OR(
    AND(COUNTIF(Bugs!A:A,B126)&gt;0,ISNUMBER(SEARCH("x",INDEX(Bugs!C:C,MATCH(B126,Bugs!A:A,0))))),
    AND(COUNTIF(Bugs!B:B,B126)&gt;0,ISNUMBER(SEARCH("x",INDEX(Bugs!C:C,MATCH(B126,Bugs!B:B,0))))),
    AND(COUNTIF(Bugs!A:A,B126)&gt;0,ISNUMBER(SEARCH("x",INDEX(Bugs!D:D,MATCH(B126,Bugs!A:A,0))))),
    AND(COUNTIF(Bugs!B:B,B126)&gt;0,ISNUMBER(SEARCH("x",INDEX(Bugs!D:D,MATCH(B126,Bugs!B:B,0)))))
),"Y","")</f>
        <v/>
      </c>
      <c r="R126">
        <f ca="1">IF(OR(ISNUMBER(MATCH(L126,MasterData!$D$3:$D$18,0)),ISNUMBER(MATCH(L126,MasterData!$C$3:$C$18,0))),
    DATEDIF(E126,I126,"d"),
    DATEDIF(E126,TODAY(),"d"))</f>
        <v>8</v>
      </c>
      <c r="S126">
        <f t="shared" ca="1" si="3"/>
        <v>0</v>
      </c>
      <c r="T126">
        <f t="shared" ca="1" si="4"/>
        <v>1</v>
      </c>
      <c r="U126">
        <f t="shared" ca="1" si="5"/>
        <v>0</v>
      </c>
    </row>
    <row r="127" spans="1:21" x14ac:dyDescent="0.35">
      <c r="A127">
        <v>6000141456</v>
      </c>
      <c r="B127" t="s">
        <v>536</v>
      </c>
      <c r="C127" t="s">
        <v>230</v>
      </c>
      <c r="D127" s="34" t="s">
        <v>254</v>
      </c>
      <c r="E127" s="208">
        <v>45804</v>
      </c>
      <c r="F127" s="1"/>
      <c r="G127" t="s">
        <v>537</v>
      </c>
      <c r="H127" t="s">
        <v>240</v>
      </c>
      <c r="I127" s="208">
        <v>45846</v>
      </c>
      <c r="J127" t="s">
        <v>234</v>
      </c>
      <c r="K127" t="s">
        <v>235</v>
      </c>
      <c r="L127" t="s">
        <v>171</v>
      </c>
      <c r="M127" t="s">
        <v>538</v>
      </c>
      <c r="N127" t="s">
        <v>237</v>
      </c>
      <c r="O127" t="s">
        <v>230</v>
      </c>
      <c r="P127" s="193" t="str">
        <f>IF(OR(AND(A127&lt;&gt;"",COUNTIF(Bugs!B:B,A127)&gt;0),AND(B127&lt;&gt;"",COUNTIF(Bugs!A:A,B127)&gt;0)),"Y","")</f>
        <v/>
      </c>
      <c r="Q127" s="193" t="str">
        <f>IF(OR(
    AND(COUNTIF(Bugs!A:A,B127)&gt;0,ISNUMBER(SEARCH("x",INDEX(Bugs!C:C,MATCH(B127,Bugs!A:A,0))))),
    AND(COUNTIF(Bugs!B:B,B127)&gt;0,ISNUMBER(SEARCH("x",INDEX(Bugs!C:C,MATCH(B127,Bugs!B:B,0))))),
    AND(COUNTIF(Bugs!A:A,B127)&gt;0,ISNUMBER(SEARCH("x",INDEX(Bugs!D:D,MATCH(B127,Bugs!A:A,0))))),
    AND(COUNTIF(Bugs!B:B,B127)&gt;0,ISNUMBER(SEARCH("x",INDEX(Bugs!D:D,MATCH(B127,Bugs!B:B,0)))))
),"Y","")</f>
        <v/>
      </c>
      <c r="R127">
        <f ca="1">IF(OR(ISNUMBER(MATCH(L127,MasterData!$D$3:$D$18,0)),ISNUMBER(MATCH(L127,MasterData!$C$3:$C$18,0))),
    DATEDIF(E127,I127,"d"),
    DATEDIF(E127,TODAY(),"d"))</f>
        <v>42</v>
      </c>
      <c r="S127">
        <f t="shared" ca="1" si="3"/>
        <v>0</v>
      </c>
      <c r="T127">
        <f t="shared" ca="1" si="4"/>
        <v>0</v>
      </c>
      <c r="U127">
        <f t="shared" ca="1" si="5"/>
        <v>1</v>
      </c>
    </row>
    <row r="128" spans="1:21" x14ac:dyDescent="0.35">
      <c r="A128">
        <v>6000141519</v>
      </c>
      <c r="B128" t="s">
        <v>539</v>
      </c>
      <c r="C128" t="s">
        <v>230</v>
      </c>
      <c r="D128" s="34" t="s">
        <v>247</v>
      </c>
      <c r="E128" s="208">
        <v>45805</v>
      </c>
      <c r="F128" s="1"/>
      <c r="G128" t="s">
        <v>453</v>
      </c>
      <c r="H128" t="s">
        <v>240</v>
      </c>
      <c r="I128" s="208">
        <v>45819</v>
      </c>
      <c r="J128" t="s">
        <v>234</v>
      </c>
      <c r="K128" t="s">
        <v>235</v>
      </c>
      <c r="L128" t="s">
        <v>171</v>
      </c>
      <c r="M128" t="s">
        <v>540</v>
      </c>
      <c r="N128" t="s">
        <v>237</v>
      </c>
      <c r="O128" t="s">
        <v>230</v>
      </c>
      <c r="P128" s="193" t="str">
        <f>IF(OR(AND(A128&lt;&gt;"",COUNTIF(Bugs!B:B,A128)&gt;0),AND(B128&lt;&gt;"",COUNTIF(Bugs!A:A,B128)&gt;0)),"Y","")</f>
        <v/>
      </c>
      <c r="Q128" s="193" t="str">
        <f>IF(OR(
    AND(COUNTIF(Bugs!A:A,B128)&gt;0,ISNUMBER(SEARCH("x",INDEX(Bugs!C:C,MATCH(B128,Bugs!A:A,0))))),
    AND(COUNTIF(Bugs!B:B,B128)&gt;0,ISNUMBER(SEARCH("x",INDEX(Bugs!C:C,MATCH(B128,Bugs!B:B,0))))),
    AND(COUNTIF(Bugs!A:A,B128)&gt;0,ISNUMBER(SEARCH("x",INDEX(Bugs!D:D,MATCH(B128,Bugs!A:A,0))))),
    AND(COUNTIF(Bugs!B:B,B128)&gt;0,ISNUMBER(SEARCH("x",INDEX(Bugs!D:D,MATCH(B128,Bugs!B:B,0)))))
),"Y","")</f>
        <v/>
      </c>
      <c r="R128">
        <f ca="1">IF(OR(ISNUMBER(MATCH(L128,MasterData!$D$3:$D$18,0)),ISNUMBER(MATCH(L128,MasterData!$C$3:$C$18,0))),
    DATEDIF(E128,I128,"d"),
    DATEDIF(E128,TODAY(),"d"))</f>
        <v>14</v>
      </c>
      <c r="S128">
        <f t="shared" ca="1" si="3"/>
        <v>0</v>
      </c>
      <c r="T128">
        <f t="shared" ca="1" si="4"/>
        <v>1</v>
      </c>
      <c r="U128">
        <f t="shared" ca="1" si="5"/>
        <v>0</v>
      </c>
    </row>
    <row r="129" spans="1:21" x14ac:dyDescent="0.35">
      <c r="A129">
        <v>6000141525</v>
      </c>
      <c r="B129" t="s">
        <v>541</v>
      </c>
      <c r="C129" t="s">
        <v>230</v>
      </c>
      <c r="D129" s="34" t="s">
        <v>274</v>
      </c>
      <c r="E129" s="208">
        <v>45805</v>
      </c>
      <c r="F129" s="1"/>
      <c r="G129" t="s">
        <v>321</v>
      </c>
      <c r="H129" t="s">
        <v>245</v>
      </c>
      <c r="I129" s="208">
        <v>45813</v>
      </c>
      <c r="J129" t="s">
        <v>234</v>
      </c>
      <c r="K129" t="s">
        <v>241</v>
      </c>
      <c r="L129" t="s">
        <v>171</v>
      </c>
      <c r="M129" t="s">
        <v>542</v>
      </c>
      <c r="N129" t="s">
        <v>237</v>
      </c>
      <c r="O129" t="s">
        <v>230</v>
      </c>
      <c r="P129" s="193" t="str">
        <f>IF(OR(AND(A129&lt;&gt;"",COUNTIF(Bugs!B:B,A129)&gt;0),AND(B129&lt;&gt;"",COUNTIF(Bugs!A:A,B129)&gt;0)),"Y","")</f>
        <v/>
      </c>
      <c r="Q129" s="193" t="str">
        <f>IF(OR(
    AND(COUNTIF(Bugs!A:A,B129)&gt;0,ISNUMBER(SEARCH("x",INDEX(Bugs!C:C,MATCH(B129,Bugs!A:A,0))))),
    AND(COUNTIF(Bugs!B:B,B129)&gt;0,ISNUMBER(SEARCH("x",INDEX(Bugs!C:C,MATCH(B129,Bugs!B:B,0))))),
    AND(COUNTIF(Bugs!A:A,B129)&gt;0,ISNUMBER(SEARCH("x",INDEX(Bugs!D:D,MATCH(B129,Bugs!A:A,0))))),
    AND(COUNTIF(Bugs!B:B,B129)&gt;0,ISNUMBER(SEARCH("x",INDEX(Bugs!D:D,MATCH(B129,Bugs!B:B,0)))))
),"Y","")</f>
        <v/>
      </c>
      <c r="R129">
        <f ca="1">IF(OR(ISNUMBER(MATCH(L129,MasterData!$D$3:$D$18,0)),ISNUMBER(MATCH(L129,MasterData!$C$3:$C$18,0))),
    DATEDIF(E129,I129,"d"),
    DATEDIF(E129,TODAY(),"d"))</f>
        <v>8</v>
      </c>
      <c r="S129">
        <f t="shared" ca="1" si="3"/>
        <v>0</v>
      </c>
      <c r="T129">
        <f t="shared" ca="1" si="4"/>
        <v>1</v>
      </c>
      <c r="U129">
        <f t="shared" ca="1" si="5"/>
        <v>0</v>
      </c>
    </row>
    <row r="130" spans="1:21" x14ac:dyDescent="0.35">
      <c r="A130">
        <v>6000141527</v>
      </c>
      <c r="B130" t="s">
        <v>543</v>
      </c>
      <c r="C130" t="s">
        <v>230</v>
      </c>
      <c r="D130" s="34" t="s">
        <v>274</v>
      </c>
      <c r="E130" s="208">
        <v>45805</v>
      </c>
      <c r="F130" s="1"/>
      <c r="G130" t="s">
        <v>544</v>
      </c>
      <c r="H130" t="s">
        <v>245</v>
      </c>
      <c r="I130" s="208">
        <v>45813</v>
      </c>
      <c r="J130" t="s">
        <v>234</v>
      </c>
      <c r="K130" t="s">
        <v>235</v>
      </c>
      <c r="L130" t="s">
        <v>171</v>
      </c>
      <c r="M130" t="s">
        <v>545</v>
      </c>
      <c r="N130" t="s">
        <v>237</v>
      </c>
      <c r="O130" t="s">
        <v>230</v>
      </c>
      <c r="P130" s="193" t="str">
        <f>IF(OR(AND(A130&lt;&gt;"",COUNTIF(Bugs!B:B,A130)&gt;0),AND(B130&lt;&gt;"",COUNTIF(Bugs!A:A,B130)&gt;0)),"Y","")</f>
        <v/>
      </c>
      <c r="Q130" s="193" t="str">
        <f>IF(OR(
    AND(COUNTIF(Bugs!A:A,B130)&gt;0,ISNUMBER(SEARCH("x",INDEX(Bugs!C:C,MATCH(B130,Bugs!A:A,0))))),
    AND(COUNTIF(Bugs!B:B,B130)&gt;0,ISNUMBER(SEARCH("x",INDEX(Bugs!C:C,MATCH(B130,Bugs!B:B,0))))),
    AND(COUNTIF(Bugs!A:A,B130)&gt;0,ISNUMBER(SEARCH("x",INDEX(Bugs!D:D,MATCH(B130,Bugs!A:A,0))))),
    AND(COUNTIF(Bugs!B:B,B130)&gt;0,ISNUMBER(SEARCH("x",INDEX(Bugs!D:D,MATCH(B130,Bugs!B:B,0)))))
),"Y","")</f>
        <v/>
      </c>
      <c r="R130">
        <f ca="1">IF(OR(ISNUMBER(MATCH(L130,MasterData!$D$3:$D$18,0)),ISNUMBER(MATCH(L130,MasterData!$C$3:$C$18,0))),
    DATEDIF(E130,I130,"d"),
    DATEDIF(E130,TODAY(),"d"))</f>
        <v>8</v>
      </c>
      <c r="S130">
        <f t="shared" ca="1" si="3"/>
        <v>0</v>
      </c>
      <c r="T130">
        <f t="shared" ca="1" si="4"/>
        <v>1</v>
      </c>
      <c r="U130">
        <f t="shared" ca="1" si="5"/>
        <v>0</v>
      </c>
    </row>
    <row r="131" spans="1:21" x14ac:dyDescent="0.35">
      <c r="A131">
        <v>6000141568</v>
      </c>
      <c r="B131" t="s">
        <v>230</v>
      </c>
      <c r="C131" t="s">
        <v>230</v>
      </c>
      <c r="D131" s="34">
        <v>3003</v>
      </c>
      <c r="E131" s="208">
        <v>45805</v>
      </c>
      <c r="F131" s="1"/>
      <c r="G131" t="s">
        <v>400</v>
      </c>
      <c r="H131" t="s">
        <v>245</v>
      </c>
      <c r="I131" s="208">
        <v>45843</v>
      </c>
      <c r="J131" t="s">
        <v>201</v>
      </c>
      <c r="K131" t="s">
        <v>241</v>
      </c>
      <c r="L131" t="s">
        <v>171</v>
      </c>
      <c r="M131" t="s">
        <v>546</v>
      </c>
      <c r="N131" t="s">
        <v>237</v>
      </c>
      <c r="O131" t="s">
        <v>230</v>
      </c>
      <c r="P131" s="193" t="str">
        <f>IF(OR(AND(A131&lt;&gt;"",COUNTIF(Bugs!B:B,A131)&gt;0),AND(B131&lt;&gt;"",COUNTIF(Bugs!A:A,B131)&gt;0)),"Y","")</f>
        <v/>
      </c>
      <c r="Q131" s="193" t="str">
        <f>IF(OR(
    AND(COUNTIF(Bugs!A:A,B131)&gt;0,ISNUMBER(SEARCH("x",INDEX(Bugs!C:C,MATCH(B131,Bugs!A:A,0))))),
    AND(COUNTIF(Bugs!B:B,B131)&gt;0,ISNUMBER(SEARCH("x",INDEX(Bugs!C:C,MATCH(B131,Bugs!B:B,0))))),
    AND(COUNTIF(Bugs!A:A,B131)&gt;0,ISNUMBER(SEARCH("x",INDEX(Bugs!D:D,MATCH(B131,Bugs!A:A,0))))),
    AND(COUNTIF(Bugs!B:B,B131)&gt;0,ISNUMBER(SEARCH("x",INDEX(Bugs!D:D,MATCH(B131,Bugs!B:B,0)))))
),"Y","")</f>
        <v/>
      </c>
      <c r="R131">
        <f ca="1">IF(OR(ISNUMBER(MATCH(L131,MasterData!$D$3:$D$18,0)),ISNUMBER(MATCH(L131,MasterData!$C$3:$C$18,0))),
    DATEDIF(E131,I131,"d"),
    DATEDIF(E131,TODAY(),"d"))</f>
        <v>38</v>
      </c>
      <c r="S131">
        <f t="shared" ref="S131:S191" ca="1" si="6">IF(AND($R131&gt;=0,$R131&lt;=7),1,0)</f>
        <v>0</v>
      </c>
      <c r="T131">
        <f t="shared" ref="T131:T191" ca="1" si="7">IF(AND($R131&gt;7,R131&lt;=30),1,0)</f>
        <v>0</v>
      </c>
      <c r="U131">
        <f t="shared" ref="U131:U191" ca="1" si="8">IF($R131&gt;30,1,0)</f>
        <v>1</v>
      </c>
    </row>
    <row r="132" spans="1:21" x14ac:dyDescent="0.35">
      <c r="A132">
        <v>6000141573</v>
      </c>
      <c r="B132" t="s">
        <v>547</v>
      </c>
      <c r="C132" t="s">
        <v>230</v>
      </c>
      <c r="D132" s="34" t="s">
        <v>480</v>
      </c>
      <c r="E132" s="208">
        <v>45805</v>
      </c>
      <c r="F132" s="1"/>
      <c r="G132" t="s">
        <v>275</v>
      </c>
      <c r="H132" t="s">
        <v>233</v>
      </c>
      <c r="I132" s="208">
        <v>45835</v>
      </c>
      <c r="J132" t="s">
        <v>234</v>
      </c>
      <c r="K132" t="s">
        <v>241</v>
      </c>
      <c r="L132" t="s">
        <v>171</v>
      </c>
      <c r="M132" t="s">
        <v>548</v>
      </c>
      <c r="N132" t="s">
        <v>237</v>
      </c>
      <c r="O132" t="s">
        <v>230</v>
      </c>
      <c r="P132" s="193" t="str">
        <f>IF(OR(AND(A132&lt;&gt;"",COUNTIF(Bugs!B:B,A132)&gt;0),AND(B132&lt;&gt;"",COUNTIF(Bugs!A:A,B132)&gt;0)),"Y","")</f>
        <v/>
      </c>
      <c r="Q132" s="193" t="str">
        <f>IF(OR(
    AND(COUNTIF(Bugs!A:A,B132)&gt;0,ISNUMBER(SEARCH("x",INDEX(Bugs!C:C,MATCH(B132,Bugs!A:A,0))))),
    AND(COUNTIF(Bugs!B:B,B132)&gt;0,ISNUMBER(SEARCH("x",INDEX(Bugs!C:C,MATCH(B132,Bugs!B:B,0))))),
    AND(COUNTIF(Bugs!A:A,B132)&gt;0,ISNUMBER(SEARCH("x",INDEX(Bugs!D:D,MATCH(B132,Bugs!A:A,0))))),
    AND(COUNTIF(Bugs!B:B,B132)&gt;0,ISNUMBER(SEARCH("x",INDEX(Bugs!D:D,MATCH(B132,Bugs!B:B,0)))))
),"Y","")</f>
        <v/>
      </c>
      <c r="R132">
        <f ca="1">IF(OR(ISNUMBER(MATCH(L132,MasterData!$D$3:$D$18,0)),ISNUMBER(MATCH(L132,MasterData!$C$3:$C$18,0))),
    DATEDIF(E132,I132,"d"),
    DATEDIF(E132,TODAY(),"d"))</f>
        <v>30</v>
      </c>
      <c r="S132">
        <f t="shared" ca="1" si="6"/>
        <v>0</v>
      </c>
      <c r="T132">
        <f t="shared" ca="1" si="7"/>
        <v>1</v>
      </c>
      <c r="U132">
        <f t="shared" ca="1" si="8"/>
        <v>0</v>
      </c>
    </row>
    <row r="133" spans="1:21" x14ac:dyDescent="0.35">
      <c r="A133">
        <v>6000141657</v>
      </c>
      <c r="B133" t="s">
        <v>549</v>
      </c>
      <c r="C133" t="s">
        <v>230</v>
      </c>
      <c r="D133" s="34" t="s">
        <v>231</v>
      </c>
      <c r="E133" s="208">
        <v>45806</v>
      </c>
      <c r="F133" s="1"/>
      <c r="G133" t="s">
        <v>453</v>
      </c>
      <c r="H133" t="s">
        <v>233</v>
      </c>
      <c r="I133" s="208">
        <v>45839</v>
      </c>
      <c r="J133" t="s">
        <v>234</v>
      </c>
      <c r="K133" t="s">
        <v>235</v>
      </c>
      <c r="L133" t="s">
        <v>171</v>
      </c>
      <c r="M133" t="s">
        <v>550</v>
      </c>
      <c r="N133" t="s">
        <v>237</v>
      </c>
      <c r="O133" t="s">
        <v>230</v>
      </c>
      <c r="P133" s="193" t="str">
        <f>IF(OR(AND(A133&lt;&gt;"",COUNTIF(Bugs!B:B,A133)&gt;0),AND(B133&lt;&gt;"",COUNTIF(Bugs!A:A,B133)&gt;0)),"Y","")</f>
        <v/>
      </c>
      <c r="Q133" s="193" t="str">
        <f>IF(OR(
    AND(COUNTIF(Bugs!A:A,B133)&gt;0,ISNUMBER(SEARCH("x",INDEX(Bugs!C:C,MATCH(B133,Bugs!A:A,0))))),
    AND(COUNTIF(Bugs!B:B,B133)&gt;0,ISNUMBER(SEARCH("x",INDEX(Bugs!C:C,MATCH(B133,Bugs!B:B,0))))),
    AND(COUNTIF(Bugs!A:A,B133)&gt;0,ISNUMBER(SEARCH("x",INDEX(Bugs!D:D,MATCH(B133,Bugs!A:A,0))))),
    AND(COUNTIF(Bugs!B:B,B133)&gt;0,ISNUMBER(SEARCH("x",INDEX(Bugs!D:D,MATCH(B133,Bugs!B:B,0)))))
),"Y","")</f>
        <v/>
      </c>
      <c r="R133">
        <f ca="1">IF(OR(ISNUMBER(MATCH(L133,MasterData!$D$3:$D$18,0)),ISNUMBER(MATCH(L133,MasterData!$C$3:$C$18,0))),
    DATEDIF(E133,I133,"d"),
    DATEDIF(E133,TODAY(),"d"))</f>
        <v>33</v>
      </c>
      <c r="S133">
        <f t="shared" ca="1" si="6"/>
        <v>0</v>
      </c>
      <c r="T133">
        <f t="shared" ca="1" si="7"/>
        <v>0</v>
      </c>
      <c r="U133">
        <f t="shared" ca="1" si="8"/>
        <v>1</v>
      </c>
    </row>
    <row r="134" spans="1:21" x14ac:dyDescent="0.35">
      <c r="A134">
        <v>6000141721</v>
      </c>
      <c r="B134" t="s">
        <v>551</v>
      </c>
      <c r="C134" t="s">
        <v>230</v>
      </c>
      <c r="D134" s="34" t="s">
        <v>480</v>
      </c>
      <c r="E134" s="208">
        <v>45807</v>
      </c>
      <c r="F134" s="1"/>
      <c r="G134" t="s">
        <v>552</v>
      </c>
      <c r="H134" t="s">
        <v>240</v>
      </c>
      <c r="I134" s="208">
        <v>45814</v>
      </c>
      <c r="J134" t="s">
        <v>234</v>
      </c>
      <c r="K134" t="s">
        <v>241</v>
      </c>
      <c r="L134" t="s">
        <v>171</v>
      </c>
      <c r="M134" t="s">
        <v>553</v>
      </c>
      <c r="N134" t="s">
        <v>237</v>
      </c>
      <c r="O134" t="s">
        <v>230</v>
      </c>
      <c r="P134" s="193" t="str">
        <f>IF(OR(AND(A134&lt;&gt;"",COUNTIF(Bugs!B:B,A134)&gt;0),AND(B134&lt;&gt;"",COUNTIF(Bugs!A:A,B134)&gt;0)),"Y","")</f>
        <v/>
      </c>
      <c r="Q134" s="193" t="str">
        <f>IF(OR(
    AND(COUNTIF(Bugs!A:A,B134)&gt;0,ISNUMBER(SEARCH("x",INDEX(Bugs!C:C,MATCH(B134,Bugs!A:A,0))))),
    AND(COUNTIF(Bugs!B:B,B134)&gt;0,ISNUMBER(SEARCH("x",INDEX(Bugs!C:C,MATCH(B134,Bugs!B:B,0))))),
    AND(COUNTIF(Bugs!A:A,B134)&gt;0,ISNUMBER(SEARCH("x",INDEX(Bugs!D:D,MATCH(B134,Bugs!A:A,0))))),
    AND(COUNTIF(Bugs!B:B,B134)&gt;0,ISNUMBER(SEARCH("x",INDEX(Bugs!D:D,MATCH(B134,Bugs!B:B,0)))))
),"Y","")</f>
        <v/>
      </c>
      <c r="R134">
        <f ca="1">IF(OR(ISNUMBER(MATCH(L134,MasterData!$D$3:$D$18,0)),ISNUMBER(MATCH(L134,MasterData!$C$3:$C$18,0))),
    DATEDIF(E134,I134,"d"),
    DATEDIF(E134,TODAY(),"d"))</f>
        <v>7</v>
      </c>
      <c r="S134">
        <f t="shared" ca="1" si="6"/>
        <v>1</v>
      </c>
      <c r="T134">
        <f t="shared" ca="1" si="7"/>
        <v>0</v>
      </c>
      <c r="U134">
        <f t="shared" ca="1" si="8"/>
        <v>0</v>
      </c>
    </row>
    <row r="135" spans="1:21" x14ac:dyDescent="0.35">
      <c r="A135">
        <v>6000141724</v>
      </c>
      <c r="B135" t="s">
        <v>554</v>
      </c>
      <c r="C135" t="s">
        <v>230</v>
      </c>
      <c r="D135" s="34" t="s">
        <v>480</v>
      </c>
      <c r="E135" s="208">
        <v>45807</v>
      </c>
      <c r="F135" s="1"/>
      <c r="G135" t="s">
        <v>275</v>
      </c>
      <c r="H135" t="s">
        <v>240</v>
      </c>
      <c r="I135" s="208">
        <v>45814</v>
      </c>
      <c r="J135" t="s">
        <v>234</v>
      </c>
      <c r="K135" t="s">
        <v>347</v>
      </c>
      <c r="L135" t="s">
        <v>171</v>
      </c>
      <c r="M135" t="s">
        <v>555</v>
      </c>
      <c r="N135" t="s">
        <v>237</v>
      </c>
      <c r="O135" t="s">
        <v>230</v>
      </c>
      <c r="P135" s="193" t="str">
        <f>IF(OR(AND(A135&lt;&gt;"",COUNTIF(Bugs!B:B,A135)&gt;0),AND(B135&lt;&gt;"",COUNTIF(Bugs!A:A,B135)&gt;0)),"Y","")</f>
        <v/>
      </c>
      <c r="Q135" s="193" t="str">
        <f>IF(OR(
    AND(COUNTIF(Bugs!A:A,B135)&gt;0,ISNUMBER(SEARCH("x",INDEX(Bugs!C:C,MATCH(B135,Bugs!A:A,0))))),
    AND(COUNTIF(Bugs!B:B,B135)&gt;0,ISNUMBER(SEARCH("x",INDEX(Bugs!C:C,MATCH(B135,Bugs!B:B,0))))),
    AND(COUNTIF(Bugs!A:A,B135)&gt;0,ISNUMBER(SEARCH("x",INDEX(Bugs!D:D,MATCH(B135,Bugs!A:A,0))))),
    AND(COUNTIF(Bugs!B:B,B135)&gt;0,ISNUMBER(SEARCH("x",INDEX(Bugs!D:D,MATCH(B135,Bugs!B:B,0)))))
),"Y","")</f>
        <v/>
      </c>
      <c r="R135">
        <f ca="1">IF(OR(ISNUMBER(MATCH(L135,MasterData!$D$3:$D$18,0)),ISNUMBER(MATCH(L135,MasterData!$C$3:$C$18,0))),
    DATEDIF(E135,I135,"d"),
    DATEDIF(E135,TODAY(),"d"))</f>
        <v>7</v>
      </c>
      <c r="S135">
        <f t="shared" ca="1" si="6"/>
        <v>1</v>
      </c>
      <c r="T135">
        <f t="shared" ca="1" si="7"/>
        <v>0</v>
      </c>
      <c r="U135">
        <f t="shared" ca="1" si="8"/>
        <v>0</v>
      </c>
    </row>
    <row r="136" spans="1:21" x14ac:dyDescent="0.35">
      <c r="A136">
        <v>6000141747</v>
      </c>
      <c r="B136" t="s">
        <v>556</v>
      </c>
      <c r="C136" t="s">
        <v>230</v>
      </c>
      <c r="D136" s="34" t="s">
        <v>254</v>
      </c>
      <c r="E136" s="208">
        <v>45807</v>
      </c>
      <c r="F136" s="1">
        <v>45812</v>
      </c>
      <c r="G136" t="s">
        <v>255</v>
      </c>
      <c r="H136" t="s">
        <v>240</v>
      </c>
      <c r="I136" s="208">
        <v>45820</v>
      </c>
      <c r="J136" t="s">
        <v>234</v>
      </c>
      <c r="K136" t="s">
        <v>347</v>
      </c>
      <c r="L136" t="s">
        <v>171</v>
      </c>
      <c r="M136" t="s">
        <v>557</v>
      </c>
      <c r="N136" t="s">
        <v>237</v>
      </c>
      <c r="O136" t="s">
        <v>230</v>
      </c>
      <c r="P136" s="193" t="str">
        <f>IF(OR(AND(A136&lt;&gt;"",COUNTIF(Bugs!B:B,A136)&gt;0),AND(B136&lt;&gt;"",COUNTIF(Bugs!A:A,B136)&gt;0)),"Y","")</f>
        <v/>
      </c>
      <c r="Q136" s="193" t="str">
        <f>IF(OR(
    AND(COUNTIF(Bugs!A:A,B136)&gt;0,ISNUMBER(SEARCH("x",INDEX(Bugs!C:C,MATCH(B136,Bugs!A:A,0))))),
    AND(COUNTIF(Bugs!B:B,B136)&gt;0,ISNUMBER(SEARCH("x",INDEX(Bugs!C:C,MATCH(B136,Bugs!B:B,0))))),
    AND(COUNTIF(Bugs!A:A,B136)&gt;0,ISNUMBER(SEARCH("x",INDEX(Bugs!D:D,MATCH(B136,Bugs!A:A,0))))),
    AND(COUNTIF(Bugs!B:B,B136)&gt;0,ISNUMBER(SEARCH("x",INDEX(Bugs!D:D,MATCH(B136,Bugs!B:B,0)))))
),"Y","")</f>
        <v/>
      </c>
      <c r="R136">
        <f ca="1">IF(OR(ISNUMBER(MATCH(L136,MasterData!$D$3:$D$18,0)),ISNUMBER(MATCH(L136,MasterData!$C$3:$C$18,0))),
    DATEDIF(E136,I136,"d"),
    DATEDIF(E136,TODAY(),"d"))</f>
        <v>13</v>
      </c>
      <c r="S136">
        <f t="shared" ca="1" si="6"/>
        <v>0</v>
      </c>
      <c r="T136">
        <f t="shared" ca="1" si="7"/>
        <v>1</v>
      </c>
      <c r="U136">
        <f t="shared" ca="1" si="8"/>
        <v>0</v>
      </c>
    </row>
    <row r="137" spans="1:21" x14ac:dyDescent="0.35">
      <c r="A137">
        <v>6000141793</v>
      </c>
      <c r="B137" t="s">
        <v>558</v>
      </c>
      <c r="C137" t="s">
        <v>230</v>
      </c>
      <c r="D137" s="34" t="s">
        <v>480</v>
      </c>
      <c r="E137" s="208">
        <v>45810</v>
      </c>
      <c r="F137" s="1">
        <v>45828</v>
      </c>
      <c r="G137" t="s">
        <v>559</v>
      </c>
      <c r="H137" t="s">
        <v>233</v>
      </c>
      <c r="I137" s="208">
        <v>45833</v>
      </c>
      <c r="J137" t="s">
        <v>234</v>
      </c>
      <c r="K137" t="s">
        <v>241</v>
      </c>
      <c r="L137" t="s">
        <v>171</v>
      </c>
      <c r="M137" t="s">
        <v>561</v>
      </c>
      <c r="N137" t="s">
        <v>237</v>
      </c>
      <c r="O137" t="s">
        <v>230</v>
      </c>
      <c r="P137" s="193" t="str">
        <f>IF(OR(AND(A137&lt;&gt;"",COUNTIF(Bugs!B:B,A137)&gt;0),AND(B137&lt;&gt;"",COUNTIF(Bugs!A:A,B137)&gt;0)),"Y","")</f>
        <v/>
      </c>
      <c r="Q137" s="193" t="str">
        <f>IF(OR(
    AND(COUNTIF(Bugs!A:A,B137)&gt;0,ISNUMBER(SEARCH("x",INDEX(Bugs!C:C,MATCH(B137,Bugs!A:A,0))))),
    AND(COUNTIF(Bugs!B:B,B137)&gt;0,ISNUMBER(SEARCH("x",INDEX(Bugs!C:C,MATCH(B137,Bugs!B:B,0))))),
    AND(COUNTIF(Bugs!A:A,B137)&gt;0,ISNUMBER(SEARCH("x",INDEX(Bugs!D:D,MATCH(B137,Bugs!A:A,0))))),
    AND(COUNTIF(Bugs!B:B,B137)&gt;0,ISNUMBER(SEARCH("x",INDEX(Bugs!D:D,MATCH(B137,Bugs!B:B,0)))))
),"Y","")</f>
        <v/>
      </c>
      <c r="R137">
        <f ca="1">IF(OR(ISNUMBER(MATCH(L137,MasterData!$D$3:$D$18,0)),ISNUMBER(MATCH(L137,MasterData!$C$3:$C$18,0))),
    DATEDIF(E137,I137,"d"),
    DATEDIF(E137,TODAY(),"d"))</f>
        <v>23</v>
      </c>
      <c r="S137">
        <f t="shared" ca="1" si="6"/>
        <v>0</v>
      </c>
      <c r="T137">
        <f t="shared" ca="1" si="7"/>
        <v>1</v>
      </c>
      <c r="U137">
        <f t="shared" ca="1" si="8"/>
        <v>0</v>
      </c>
    </row>
    <row r="138" spans="1:21" x14ac:dyDescent="0.35">
      <c r="A138">
        <v>6000141959</v>
      </c>
      <c r="B138" t="s">
        <v>562</v>
      </c>
      <c r="C138" t="s">
        <v>230</v>
      </c>
      <c r="D138" s="34" t="s">
        <v>506</v>
      </c>
      <c r="E138" s="208">
        <v>45811</v>
      </c>
      <c r="F138" s="1"/>
      <c r="G138" t="s">
        <v>507</v>
      </c>
      <c r="H138" t="s">
        <v>233</v>
      </c>
      <c r="I138" s="208">
        <v>45819</v>
      </c>
      <c r="J138" t="s">
        <v>234</v>
      </c>
      <c r="K138" t="s">
        <v>235</v>
      </c>
      <c r="L138" t="s">
        <v>171</v>
      </c>
      <c r="M138" t="s">
        <v>563</v>
      </c>
      <c r="N138" t="s">
        <v>237</v>
      </c>
      <c r="O138" t="s">
        <v>230</v>
      </c>
      <c r="P138" s="193" t="str">
        <f>IF(OR(AND(A138&lt;&gt;"",COUNTIF(Bugs!B:B,A138)&gt;0),AND(B138&lt;&gt;"",COUNTIF(Bugs!A:A,B138)&gt;0)),"Y","")</f>
        <v/>
      </c>
      <c r="Q138" s="193" t="str">
        <f>IF(OR(
    AND(COUNTIF(Bugs!A:A,B138)&gt;0,ISNUMBER(SEARCH("x",INDEX(Bugs!C:C,MATCH(B138,Bugs!A:A,0))))),
    AND(COUNTIF(Bugs!B:B,B138)&gt;0,ISNUMBER(SEARCH("x",INDEX(Bugs!C:C,MATCH(B138,Bugs!B:B,0))))),
    AND(COUNTIF(Bugs!A:A,B138)&gt;0,ISNUMBER(SEARCH("x",INDEX(Bugs!D:D,MATCH(B138,Bugs!A:A,0))))),
    AND(COUNTIF(Bugs!B:B,B138)&gt;0,ISNUMBER(SEARCH("x",INDEX(Bugs!D:D,MATCH(B138,Bugs!B:B,0)))))
),"Y","")</f>
        <v/>
      </c>
      <c r="R138">
        <f ca="1">IF(OR(ISNUMBER(MATCH(L138,MasterData!$D$3:$D$18,0)),ISNUMBER(MATCH(L138,MasterData!$C$3:$C$18,0))),
    DATEDIF(E138,I138,"d"),
    DATEDIF(E138,TODAY(),"d"))</f>
        <v>8</v>
      </c>
      <c r="S138">
        <f t="shared" ca="1" si="6"/>
        <v>0</v>
      </c>
      <c r="T138">
        <f t="shared" ca="1" si="7"/>
        <v>1</v>
      </c>
      <c r="U138">
        <f t="shared" ca="1" si="8"/>
        <v>0</v>
      </c>
    </row>
    <row r="139" spans="1:21" x14ac:dyDescent="0.35">
      <c r="A139">
        <v>6000142018</v>
      </c>
      <c r="B139" t="s">
        <v>564</v>
      </c>
      <c r="C139" t="s">
        <v>230</v>
      </c>
      <c r="D139" s="34" t="s">
        <v>231</v>
      </c>
      <c r="E139" s="208">
        <v>45811</v>
      </c>
      <c r="F139" s="1">
        <v>45817</v>
      </c>
      <c r="G139" t="s">
        <v>293</v>
      </c>
      <c r="H139" t="s">
        <v>377</v>
      </c>
      <c r="I139" s="208">
        <v>45819</v>
      </c>
      <c r="J139" t="s">
        <v>234</v>
      </c>
      <c r="K139" t="s">
        <v>241</v>
      </c>
      <c r="L139" t="s">
        <v>171</v>
      </c>
      <c r="M139" t="s">
        <v>565</v>
      </c>
      <c r="N139" t="s">
        <v>237</v>
      </c>
      <c r="O139" t="s">
        <v>230</v>
      </c>
      <c r="P139" s="193" t="str">
        <f>IF(OR(AND(A139&lt;&gt;"",COUNTIF(Bugs!B:B,A139)&gt;0),AND(B139&lt;&gt;"",COUNTIF(Bugs!A:A,B139)&gt;0)),"Y","")</f>
        <v/>
      </c>
      <c r="Q139" s="193" t="str">
        <f>IF(OR(
    AND(COUNTIF(Bugs!A:A,B139)&gt;0,ISNUMBER(SEARCH("x",INDEX(Bugs!C:C,MATCH(B139,Bugs!A:A,0))))),
    AND(COUNTIF(Bugs!B:B,B139)&gt;0,ISNUMBER(SEARCH("x",INDEX(Bugs!C:C,MATCH(B139,Bugs!B:B,0))))),
    AND(COUNTIF(Bugs!A:A,B139)&gt;0,ISNUMBER(SEARCH("x",INDEX(Bugs!D:D,MATCH(B139,Bugs!A:A,0))))),
    AND(COUNTIF(Bugs!B:B,B139)&gt;0,ISNUMBER(SEARCH("x",INDEX(Bugs!D:D,MATCH(B139,Bugs!B:B,0)))))
),"Y","")</f>
        <v/>
      </c>
      <c r="R139">
        <f ca="1">IF(OR(ISNUMBER(MATCH(L139,MasterData!$D$3:$D$18,0)),ISNUMBER(MATCH(L139,MasterData!$C$3:$C$18,0))),
    DATEDIF(E139,I139,"d"),
    DATEDIF(E139,TODAY(),"d"))</f>
        <v>8</v>
      </c>
      <c r="S139">
        <f t="shared" ca="1" si="6"/>
        <v>0</v>
      </c>
      <c r="T139">
        <f t="shared" ca="1" si="7"/>
        <v>1</v>
      </c>
      <c r="U139">
        <f t="shared" ca="1" si="8"/>
        <v>0</v>
      </c>
    </row>
    <row r="140" spans="1:21" x14ac:dyDescent="0.35">
      <c r="A140">
        <v>6000142063</v>
      </c>
      <c r="B140" t="s">
        <v>566</v>
      </c>
      <c r="C140" t="s">
        <v>230</v>
      </c>
      <c r="D140" s="34" t="s">
        <v>480</v>
      </c>
      <c r="E140" s="208">
        <v>45811</v>
      </c>
      <c r="F140" s="1"/>
      <c r="G140" t="s">
        <v>329</v>
      </c>
      <c r="H140" t="s">
        <v>233</v>
      </c>
      <c r="I140" s="208">
        <v>45819</v>
      </c>
      <c r="J140" t="s">
        <v>234</v>
      </c>
      <c r="K140" t="s">
        <v>241</v>
      </c>
      <c r="L140" t="s">
        <v>171</v>
      </c>
      <c r="M140" t="s">
        <v>567</v>
      </c>
      <c r="N140" t="s">
        <v>237</v>
      </c>
      <c r="O140" t="s">
        <v>230</v>
      </c>
      <c r="P140" s="193" t="str">
        <f>IF(OR(AND(A140&lt;&gt;"",COUNTIF(Bugs!B:B,A140)&gt;0),AND(B140&lt;&gt;"",COUNTIF(Bugs!A:A,B140)&gt;0)),"Y","")</f>
        <v/>
      </c>
      <c r="Q140" s="193" t="str">
        <f>IF(OR(
    AND(COUNTIF(Bugs!A:A,B140)&gt;0,ISNUMBER(SEARCH("x",INDEX(Bugs!C:C,MATCH(B140,Bugs!A:A,0))))),
    AND(COUNTIF(Bugs!B:B,B140)&gt;0,ISNUMBER(SEARCH("x",INDEX(Bugs!C:C,MATCH(B140,Bugs!B:B,0))))),
    AND(COUNTIF(Bugs!A:A,B140)&gt;0,ISNUMBER(SEARCH("x",INDEX(Bugs!D:D,MATCH(B140,Bugs!A:A,0))))),
    AND(COUNTIF(Bugs!B:B,B140)&gt;0,ISNUMBER(SEARCH("x",INDEX(Bugs!D:D,MATCH(B140,Bugs!B:B,0)))))
),"Y","")</f>
        <v/>
      </c>
      <c r="R140">
        <f ca="1">IF(OR(ISNUMBER(MATCH(L140,MasterData!$D$3:$D$18,0)),ISNUMBER(MATCH(L140,MasterData!$C$3:$C$18,0))),
    DATEDIF(E140,I140,"d"),
    DATEDIF(E140,TODAY(),"d"))</f>
        <v>8</v>
      </c>
      <c r="S140">
        <f t="shared" ca="1" si="6"/>
        <v>0</v>
      </c>
      <c r="T140">
        <f t="shared" ca="1" si="7"/>
        <v>1</v>
      </c>
      <c r="U140">
        <f t="shared" ca="1" si="8"/>
        <v>0</v>
      </c>
    </row>
    <row r="141" spans="1:21" x14ac:dyDescent="0.35">
      <c r="A141">
        <v>6000142101</v>
      </c>
      <c r="B141" t="s">
        <v>568</v>
      </c>
      <c r="C141" t="s">
        <v>230</v>
      </c>
      <c r="D141" s="34" t="s">
        <v>506</v>
      </c>
      <c r="E141" s="208">
        <v>45812</v>
      </c>
      <c r="F141" s="1"/>
      <c r="G141" t="s">
        <v>534</v>
      </c>
      <c r="H141" t="s">
        <v>233</v>
      </c>
      <c r="I141" s="208">
        <v>45846</v>
      </c>
      <c r="J141" t="s">
        <v>234</v>
      </c>
      <c r="K141" t="s">
        <v>235</v>
      </c>
      <c r="L141" t="s">
        <v>171</v>
      </c>
      <c r="M141" t="s">
        <v>569</v>
      </c>
      <c r="N141" t="s">
        <v>237</v>
      </c>
      <c r="O141" t="s">
        <v>230</v>
      </c>
      <c r="P141" s="193" t="str">
        <f>IF(OR(AND(A141&lt;&gt;"",COUNTIF(Bugs!B:B,A141)&gt;0),AND(B141&lt;&gt;"",COUNTIF(Bugs!A:A,B141)&gt;0)),"Y","")</f>
        <v/>
      </c>
      <c r="Q141" s="193" t="str">
        <f>IF(OR(
    AND(COUNTIF(Bugs!A:A,B141)&gt;0,ISNUMBER(SEARCH("x",INDEX(Bugs!C:C,MATCH(B141,Bugs!A:A,0))))),
    AND(COUNTIF(Bugs!B:B,B141)&gt;0,ISNUMBER(SEARCH("x",INDEX(Bugs!C:C,MATCH(B141,Bugs!B:B,0))))),
    AND(COUNTIF(Bugs!A:A,B141)&gt;0,ISNUMBER(SEARCH("x",INDEX(Bugs!D:D,MATCH(B141,Bugs!A:A,0))))),
    AND(COUNTIF(Bugs!B:B,B141)&gt;0,ISNUMBER(SEARCH("x",INDEX(Bugs!D:D,MATCH(B141,Bugs!B:B,0)))))
),"Y","")</f>
        <v/>
      </c>
      <c r="R141">
        <f ca="1">IF(OR(ISNUMBER(MATCH(L141,MasterData!$D$3:$D$18,0)),ISNUMBER(MATCH(L141,MasterData!$C$3:$C$18,0))),
    DATEDIF(E141,I141,"d"),
    DATEDIF(E141,TODAY(),"d"))</f>
        <v>34</v>
      </c>
      <c r="S141">
        <f t="shared" ca="1" si="6"/>
        <v>0</v>
      </c>
      <c r="T141">
        <f t="shared" ca="1" si="7"/>
        <v>0</v>
      </c>
      <c r="U141">
        <f t="shared" ca="1" si="8"/>
        <v>1</v>
      </c>
    </row>
    <row r="142" spans="1:21" x14ac:dyDescent="0.35">
      <c r="A142">
        <v>6000142210</v>
      </c>
      <c r="B142" t="s">
        <v>570</v>
      </c>
      <c r="C142" t="s">
        <v>230</v>
      </c>
      <c r="D142" s="34" t="s">
        <v>449</v>
      </c>
      <c r="E142" s="208">
        <v>45812</v>
      </c>
      <c r="F142" s="1"/>
      <c r="G142" t="s">
        <v>450</v>
      </c>
      <c r="H142" t="s">
        <v>233</v>
      </c>
      <c r="I142" s="208">
        <v>45820</v>
      </c>
      <c r="J142" t="s">
        <v>234</v>
      </c>
      <c r="K142" t="s">
        <v>241</v>
      </c>
      <c r="L142" t="s">
        <v>171</v>
      </c>
      <c r="M142" t="s">
        <v>571</v>
      </c>
      <c r="N142" t="s">
        <v>237</v>
      </c>
      <c r="O142" t="s">
        <v>230</v>
      </c>
      <c r="P142" s="193" t="str">
        <f>IF(OR(AND(A142&lt;&gt;"",COUNTIF(Bugs!B:B,A142)&gt;0),AND(B142&lt;&gt;"",COUNTIF(Bugs!A:A,B142)&gt;0)),"Y","")</f>
        <v/>
      </c>
      <c r="Q142" s="193" t="str">
        <f>IF(OR(
    AND(COUNTIF(Bugs!A:A,B142)&gt;0,ISNUMBER(SEARCH("x",INDEX(Bugs!C:C,MATCH(B142,Bugs!A:A,0))))),
    AND(COUNTIF(Bugs!B:B,B142)&gt;0,ISNUMBER(SEARCH("x",INDEX(Bugs!C:C,MATCH(B142,Bugs!B:B,0))))),
    AND(COUNTIF(Bugs!A:A,B142)&gt;0,ISNUMBER(SEARCH("x",INDEX(Bugs!D:D,MATCH(B142,Bugs!A:A,0))))),
    AND(COUNTIF(Bugs!B:B,B142)&gt;0,ISNUMBER(SEARCH("x",INDEX(Bugs!D:D,MATCH(B142,Bugs!B:B,0)))))
),"Y","")</f>
        <v/>
      </c>
      <c r="R142">
        <f ca="1">IF(OR(ISNUMBER(MATCH(L142,MasterData!$D$3:$D$18,0)),ISNUMBER(MATCH(L142,MasterData!$C$3:$C$18,0))),
    DATEDIF(E142,I142,"d"),
    DATEDIF(E142,TODAY(),"d"))</f>
        <v>8</v>
      </c>
      <c r="S142">
        <f t="shared" ca="1" si="6"/>
        <v>0</v>
      </c>
      <c r="T142">
        <f t="shared" ca="1" si="7"/>
        <v>1</v>
      </c>
      <c r="U142">
        <f t="shared" ca="1" si="8"/>
        <v>0</v>
      </c>
    </row>
    <row r="143" spans="1:21" x14ac:dyDescent="0.35">
      <c r="A143">
        <v>6000142258</v>
      </c>
      <c r="B143" t="s">
        <v>572</v>
      </c>
      <c r="C143" t="s">
        <v>230</v>
      </c>
      <c r="D143" s="34" t="s">
        <v>254</v>
      </c>
      <c r="E143" s="208">
        <v>45812</v>
      </c>
      <c r="F143" s="1"/>
      <c r="G143" t="s">
        <v>268</v>
      </c>
      <c r="H143" t="s">
        <v>233</v>
      </c>
      <c r="I143" s="208">
        <v>45831</v>
      </c>
      <c r="J143" t="s">
        <v>234</v>
      </c>
      <c r="K143" t="s">
        <v>235</v>
      </c>
      <c r="L143" t="s">
        <v>171</v>
      </c>
      <c r="M143" t="s">
        <v>573</v>
      </c>
      <c r="N143" t="s">
        <v>237</v>
      </c>
      <c r="O143" t="s">
        <v>230</v>
      </c>
      <c r="P143" s="193" t="str">
        <f>IF(OR(AND(A143&lt;&gt;"",COUNTIF(Bugs!B:B,A143)&gt;0),AND(B143&lt;&gt;"",COUNTIF(Bugs!A:A,B143)&gt;0)),"Y","")</f>
        <v/>
      </c>
      <c r="Q143" s="193" t="str">
        <f>IF(OR(
    AND(COUNTIF(Bugs!A:A,B143)&gt;0,ISNUMBER(SEARCH("x",INDEX(Bugs!C:C,MATCH(B143,Bugs!A:A,0))))),
    AND(COUNTIF(Bugs!B:B,B143)&gt;0,ISNUMBER(SEARCH("x",INDEX(Bugs!C:C,MATCH(B143,Bugs!B:B,0))))),
    AND(COUNTIF(Bugs!A:A,B143)&gt;0,ISNUMBER(SEARCH("x",INDEX(Bugs!D:D,MATCH(B143,Bugs!A:A,0))))),
    AND(COUNTIF(Bugs!B:B,B143)&gt;0,ISNUMBER(SEARCH("x",INDEX(Bugs!D:D,MATCH(B143,Bugs!B:B,0)))))
),"Y","")</f>
        <v/>
      </c>
      <c r="R143">
        <f ca="1">IF(OR(ISNUMBER(MATCH(L143,MasterData!$D$3:$D$18,0)),ISNUMBER(MATCH(L143,MasterData!$C$3:$C$18,0))),
    DATEDIF(E143,I143,"d"),
    DATEDIF(E143,TODAY(),"d"))</f>
        <v>19</v>
      </c>
      <c r="S143">
        <f t="shared" ca="1" si="6"/>
        <v>0</v>
      </c>
      <c r="T143">
        <f t="shared" ca="1" si="7"/>
        <v>1</v>
      </c>
      <c r="U143">
        <f t="shared" ca="1" si="8"/>
        <v>0</v>
      </c>
    </row>
    <row r="144" spans="1:21" x14ac:dyDescent="0.35">
      <c r="A144">
        <v>6000142276</v>
      </c>
      <c r="B144" t="s">
        <v>574</v>
      </c>
      <c r="C144" t="s">
        <v>230</v>
      </c>
      <c r="D144" s="34" t="s">
        <v>506</v>
      </c>
      <c r="E144" s="208">
        <v>45812</v>
      </c>
      <c r="F144" s="1"/>
      <c r="G144" t="s">
        <v>575</v>
      </c>
      <c r="H144" t="s">
        <v>233</v>
      </c>
      <c r="I144" s="208">
        <v>45855</v>
      </c>
      <c r="J144" t="s">
        <v>234</v>
      </c>
      <c r="K144" t="s">
        <v>235</v>
      </c>
      <c r="L144" t="s">
        <v>171</v>
      </c>
      <c r="M144" t="s">
        <v>576</v>
      </c>
      <c r="N144" t="s">
        <v>237</v>
      </c>
      <c r="O144" t="s">
        <v>230</v>
      </c>
      <c r="P144" s="193" t="str">
        <f>IF(OR(AND(A144&lt;&gt;"",COUNTIF(Bugs!B:B,A144)&gt;0),AND(B144&lt;&gt;"",COUNTIF(Bugs!A:A,B144)&gt;0)),"Y","")</f>
        <v/>
      </c>
      <c r="Q144" s="193" t="str">
        <f>IF(OR(
    AND(COUNTIF(Bugs!A:A,B144)&gt;0,ISNUMBER(SEARCH("x",INDEX(Bugs!C:C,MATCH(B144,Bugs!A:A,0))))),
    AND(COUNTIF(Bugs!B:B,B144)&gt;0,ISNUMBER(SEARCH("x",INDEX(Bugs!C:C,MATCH(B144,Bugs!B:B,0))))),
    AND(COUNTIF(Bugs!A:A,B144)&gt;0,ISNUMBER(SEARCH("x",INDEX(Bugs!D:D,MATCH(B144,Bugs!A:A,0))))),
    AND(COUNTIF(Bugs!B:B,B144)&gt;0,ISNUMBER(SEARCH("x",INDEX(Bugs!D:D,MATCH(B144,Bugs!B:B,0)))))
),"Y","")</f>
        <v/>
      </c>
      <c r="R144">
        <f ca="1">IF(OR(ISNUMBER(MATCH(L144,MasterData!$D$3:$D$18,0)),ISNUMBER(MATCH(L144,MasterData!$C$3:$C$18,0))),
    DATEDIF(E144,I144,"d"),
    DATEDIF(E144,TODAY(),"d"))</f>
        <v>43</v>
      </c>
      <c r="S144">
        <f t="shared" ca="1" si="6"/>
        <v>0</v>
      </c>
      <c r="T144">
        <f t="shared" ca="1" si="7"/>
        <v>0</v>
      </c>
      <c r="U144">
        <f t="shared" ca="1" si="8"/>
        <v>1</v>
      </c>
    </row>
    <row r="145" spans="1:21" x14ac:dyDescent="0.35">
      <c r="A145">
        <v>6000142286</v>
      </c>
      <c r="B145" t="s">
        <v>600</v>
      </c>
      <c r="C145" t="s">
        <v>230</v>
      </c>
      <c r="D145" s="34" t="s">
        <v>231</v>
      </c>
      <c r="E145" s="208">
        <v>45813</v>
      </c>
      <c r="F145" s="1"/>
      <c r="G145" t="s">
        <v>318</v>
      </c>
      <c r="H145" t="s">
        <v>233</v>
      </c>
      <c r="I145" s="208">
        <v>45840</v>
      </c>
      <c r="J145" t="s">
        <v>234</v>
      </c>
      <c r="K145" t="s">
        <v>241</v>
      </c>
      <c r="L145" t="s">
        <v>171</v>
      </c>
      <c r="M145" t="s">
        <v>319</v>
      </c>
      <c r="N145" t="s">
        <v>237</v>
      </c>
      <c r="O145" t="s">
        <v>230</v>
      </c>
      <c r="P145" s="193" t="str">
        <f>IF(OR(AND(A145&lt;&gt;"",COUNTIF(Bugs!B:B,A145)&gt;0),AND(B145&lt;&gt;"",COUNTIF(Bugs!A:A,B145)&gt;0)),"Y","")</f>
        <v/>
      </c>
      <c r="Q145" s="193" t="str">
        <f>IF(OR(
    AND(COUNTIF(Bugs!A:A,B145)&gt;0,ISNUMBER(SEARCH("x",INDEX(Bugs!C:C,MATCH(B145,Bugs!A:A,0))))),
    AND(COUNTIF(Bugs!B:B,B145)&gt;0,ISNUMBER(SEARCH("x",INDEX(Bugs!C:C,MATCH(B145,Bugs!B:B,0))))),
    AND(COUNTIF(Bugs!A:A,B145)&gt;0,ISNUMBER(SEARCH("x",INDEX(Bugs!D:D,MATCH(B145,Bugs!A:A,0))))),
    AND(COUNTIF(Bugs!B:B,B145)&gt;0,ISNUMBER(SEARCH("x",INDEX(Bugs!D:D,MATCH(B145,Bugs!B:B,0)))))
),"Y","")</f>
        <v/>
      </c>
      <c r="R145">
        <f ca="1">IF(OR(ISNUMBER(MATCH(L145,MasterData!$D$3:$D$18,0)),ISNUMBER(MATCH(L145,MasterData!$C$3:$C$18,0))),
    DATEDIF(E145,I145,"d"),
    DATEDIF(E145,TODAY(),"d"))</f>
        <v>27</v>
      </c>
      <c r="S145">
        <f t="shared" ca="1" si="6"/>
        <v>0</v>
      </c>
      <c r="T145">
        <f t="shared" ca="1" si="7"/>
        <v>1</v>
      </c>
      <c r="U145">
        <f t="shared" ca="1" si="8"/>
        <v>0</v>
      </c>
    </row>
    <row r="146" spans="1:21" x14ac:dyDescent="0.35">
      <c r="A146" s="72">
        <v>6000142434</v>
      </c>
      <c r="B146" s="72" t="s">
        <v>7</v>
      </c>
      <c r="C146" s="72" t="s">
        <v>230</v>
      </c>
      <c r="D146" s="180" t="s">
        <v>251</v>
      </c>
      <c r="E146" s="209">
        <v>45813</v>
      </c>
      <c r="F146" s="73">
        <v>45828</v>
      </c>
      <c r="G146" s="72" t="s">
        <v>577</v>
      </c>
      <c r="H146" s="72" t="s">
        <v>233</v>
      </c>
      <c r="I146" s="209">
        <v>45814</v>
      </c>
      <c r="J146" s="72" t="s">
        <v>560</v>
      </c>
      <c r="K146" s="72" t="s">
        <v>235</v>
      </c>
      <c r="L146" s="72" t="s">
        <v>183</v>
      </c>
      <c r="M146" s="72" t="s">
        <v>578</v>
      </c>
      <c r="N146" s="72" t="s">
        <v>237</v>
      </c>
      <c r="O146" t="s">
        <v>230</v>
      </c>
      <c r="P146" s="193" t="str">
        <f>IF(OR(AND(A146&lt;&gt;"",COUNTIF(Bugs!B:B,A146)&gt;0),AND(B146&lt;&gt;"",COUNTIF(Bugs!A:A,B146)&gt;0)),"Y","")</f>
        <v>Y</v>
      </c>
      <c r="Q146" s="193" t="str">
        <f>IF(OR(
    AND(COUNTIF(Bugs!A:A,B146)&gt;0,ISNUMBER(SEARCH("x",INDEX(Bugs!C:C,MATCH(B146,Bugs!A:A,0))))),
    AND(COUNTIF(Bugs!B:B,B146)&gt;0,ISNUMBER(SEARCH("x",INDEX(Bugs!C:C,MATCH(B146,Bugs!B:B,0))))),
    AND(COUNTIF(Bugs!A:A,B146)&gt;0,ISNUMBER(SEARCH("x",INDEX(Bugs!D:D,MATCH(B146,Bugs!A:A,0))))),
    AND(COUNTIF(Bugs!B:B,B146)&gt;0,ISNUMBER(SEARCH("x",INDEX(Bugs!D:D,MATCH(B146,Bugs!B:B,0)))))
),"Y","")</f>
        <v/>
      </c>
      <c r="R146">
        <v>-1</v>
      </c>
      <c r="S146">
        <f t="shared" si="6"/>
        <v>0</v>
      </c>
      <c r="T146">
        <f t="shared" si="7"/>
        <v>0</v>
      </c>
      <c r="U146">
        <f t="shared" si="8"/>
        <v>0</v>
      </c>
    </row>
    <row r="147" spans="1:21" x14ac:dyDescent="0.35">
      <c r="A147">
        <v>6000142441</v>
      </c>
      <c r="B147" t="s">
        <v>6</v>
      </c>
      <c r="C147" t="s">
        <v>230</v>
      </c>
      <c r="D147" s="34" t="s">
        <v>231</v>
      </c>
      <c r="E147" s="208">
        <v>45813</v>
      </c>
      <c r="F147" s="1"/>
      <c r="G147" t="s">
        <v>453</v>
      </c>
      <c r="H147" t="s">
        <v>233</v>
      </c>
      <c r="I147" s="208">
        <v>45910</v>
      </c>
      <c r="J147" t="s">
        <v>591</v>
      </c>
      <c r="K147" t="s">
        <v>235</v>
      </c>
      <c r="L147" t="s">
        <v>171</v>
      </c>
      <c r="M147" t="s">
        <v>579</v>
      </c>
      <c r="N147" t="s">
        <v>237</v>
      </c>
      <c r="O147" t="s">
        <v>230</v>
      </c>
      <c r="P147" s="193" t="str">
        <f>IF(OR(AND(A147&lt;&gt;"",COUNTIF(Bugs!B:B,A147)&gt;0),AND(B147&lt;&gt;"",COUNTIF(Bugs!A:A,B147)&gt;0)),"Y","")</f>
        <v>Y</v>
      </c>
      <c r="Q147" s="193" t="str">
        <f>IF(OR(
    AND(COUNTIF(Bugs!A:A,B147)&gt;0,ISNUMBER(SEARCH("x",INDEX(Bugs!C:C,MATCH(B147,Bugs!A:A,0))))),
    AND(COUNTIF(Bugs!B:B,B147)&gt;0,ISNUMBER(SEARCH("x",INDEX(Bugs!C:C,MATCH(B147,Bugs!B:B,0))))),
    AND(COUNTIF(Bugs!A:A,B147)&gt;0,ISNUMBER(SEARCH("x",INDEX(Bugs!D:D,MATCH(B147,Bugs!A:A,0))))),
    AND(COUNTIF(Bugs!B:B,B147)&gt;0,ISNUMBER(SEARCH("x",INDEX(Bugs!D:D,MATCH(B147,Bugs!B:B,0)))))
),"Y","")</f>
        <v/>
      </c>
      <c r="R147">
        <f ca="1">IF(OR(ISNUMBER(MATCH(L147,MasterData!$D$3:$D$18,0)),ISNUMBER(MATCH(L147,MasterData!$C$3:$C$18,0))),
    DATEDIF(E147,I147,"d"),
    DATEDIF(E147,TODAY(),"d"))</f>
        <v>97</v>
      </c>
      <c r="S147">
        <f t="shared" ca="1" si="6"/>
        <v>0</v>
      </c>
      <c r="T147">
        <f t="shared" ca="1" si="7"/>
        <v>0</v>
      </c>
      <c r="U147">
        <f t="shared" ca="1" si="8"/>
        <v>1</v>
      </c>
    </row>
    <row r="148" spans="1:21" x14ac:dyDescent="0.35">
      <c r="A148">
        <v>6000142523</v>
      </c>
      <c r="B148" t="s">
        <v>580</v>
      </c>
      <c r="C148" t="s">
        <v>230</v>
      </c>
      <c r="D148" s="34" t="s">
        <v>581</v>
      </c>
      <c r="E148" s="208">
        <v>45814</v>
      </c>
      <c r="F148" s="1"/>
      <c r="G148" t="s">
        <v>582</v>
      </c>
      <c r="H148" t="s">
        <v>233</v>
      </c>
      <c r="I148" s="208">
        <v>45821</v>
      </c>
      <c r="J148" t="s">
        <v>234</v>
      </c>
      <c r="K148" t="s">
        <v>241</v>
      </c>
      <c r="L148" t="s">
        <v>171</v>
      </c>
      <c r="M148" t="s">
        <v>583</v>
      </c>
      <c r="N148" t="s">
        <v>237</v>
      </c>
      <c r="O148" t="s">
        <v>230</v>
      </c>
      <c r="P148" s="193" t="str">
        <f>IF(OR(AND(A148&lt;&gt;"",COUNTIF(Bugs!B:B,A148)&gt;0),AND(B148&lt;&gt;"",COUNTIF(Bugs!A:A,B148)&gt;0)),"Y","")</f>
        <v/>
      </c>
      <c r="Q148" s="193" t="str">
        <f>IF(OR(
    AND(COUNTIF(Bugs!A:A,B148)&gt;0,ISNUMBER(SEARCH("x",INDEX(Bugs!C:C,MATCH(B148,Bugs!A:A,0))))),
    AND(COUNTIF(Bugs!B:B,B148)&gt;0,ISNUMBER(SEARCH("x",INDEX(Bugs!C:C,MATCH(B148,Bugs!B:B,0))))),
    AND(COUNTIF(Bugs!A:A,B148)&gt;0,ISNUMBER(SEARCH("x",INDEX(Bugs!D:D,MATCH(B148,Bugs!A:A,0))))),
    AND(COUNTIF(Bugs!B:B,B148)&gt;0,ISNUMBER(SEARCH("x",INDEX(Bugs!D:D,MATCH(B148,Bugs!B:B,0)))))
),"Y","")</f>
        <v/>
      </c>
      <c r="R148">
        <f ca="1">IF(OR(ISNUMBER(MATCH(L148,MasterData!$D$3:$D$18,0)),ISNUMBER(MATCH(L148,MasterData!$C$3:$C$18,0))),
    DATEDIF(E148,I148,"d"),
    DATEDIF(E148,TODAY(),"d"))</f>
        <v>7</v>
      </c>
      <c r="S148">
        <f t="shared" ca="1" si="6"/>
        <v>1</v>
      </c>
      <c r="T148">
        <f t="shared" ca="1" si="7"/>
        <v>0</v>
      </c>
      <c r="U148">
        <f t="shared" ca="1" si="8"/>
        <v>0</v>
      </c>
    </row>
    <row r="149" spans="1:21" x14ac:dyDescent="0.35">
      <c r="A149">
        <v>6000142666</v>
      </c>
      <c r="B149" t="s">
        <v>584</v>
      </c>
      <c r="C149" t="s">
        <v>230</v>
      </c>
      <c r="D149" s="34" t="s">
        <v>480</v>
      </c>
      <c r="E149" s="208">
        <v>45818</v>
      </c>
      <c r="F149" s="1"/>
      <c r="G149" t="s">
        <v>552</v>
      </c>
      <c r="H149" t="s">
        <v>233</v>
      </c>
      <c r="I149" s="208">
        <v>45833</v>
      </c>
      <c r="J149" t="s">
        <v>234</v>
      </c>
      <c r="K149" t="s">
        <v>241</v>
      </c>
      <c r="L149" t="s">
        <v>171</v>
      </c>
      <c r="M149" t="s">
        <v>585</v>
      </c>
      <c r="N149" t="s">
        <v>237</v>
      </c>
      <c r="O149" t="s">
        <v>230</v>
      </c>
      <c r="P149" s="193" t="str">
        <f>IF(OR(AND(A149&lt;&gt;"",COUNTIF(Bugs!B:B,A149)&gt;0),AND(B149&lt;&gt;"",COUNTIF(Bugs!A:A,B149)&gt;0)),"Y","")</f>
        <v/>
      </c>
      <c r="Q149" s="193" t="str">
        <f>IF(OR(
    AND(COUNTIF(Bugs!A:A,B149)&gt;0,ISNUMBER(SEARCH("x",INDEX(Bugs!C:C,MATCH(B149,Bugs!A:A,0))))),
    AND(COUNTIF(Bugs!B:B,B149)&gt;0,ISNUMBER(SEARCH("x",INDEX(Bugs!C:C,MATCH(B149,Bugs!B:B,0))))),
    AND(COUNTIF(Bugs!A:A,B149)&gt;0,ISNUMBER(SEARCH("x",INDEX(Bugs!D:D,MATCH(B149,Bugs!A:A,0))))),
    AND(COUNTIF(Bugs!B:B,B149)&gt;0,ISNUMBER(SEARCH("x",INDEX(Bugs!D:D,MATCH(B149,Bugs!B:B,0)))))
),"Y","")</f>
        <v/>
      </c>
      <c r="R149">
        <f ca="1">IF(OR(ISNUMBER(MATCH(L149,MasterData!$D$3:$D$18,0)),ISNUMBER(MATCH(L149,MasterData!$C$3:$C$18,0))),
    DATEDIF(E149,I149,"d"),
    DATEDIF(E149,TODAY(),"d"))</f>
        <v>15</v>
      </c>
      <c r="S149">
        <f t="shared" ca="1" si="6"/>
        <v>0</v>
      </c>
      <c r="T149">
        <f t="shared" ca="1" si="7"/>
        <v>1</v>
      </c>
      <c r="U149">
        <f t="shared" ca="1" si="8"/>
        <v>0</v>
      </c>
    </row>
    <row r="150" spans="1:21" x14ac:dyDescent="0.35">
      <c r="A150">
        <v>6000142675</v>
      </c>
      <c r="B150" t="s">
        <v>230</v>
      </c>
      <c r="C150" t="s">
        <v>230</v>
      </c>
      <c r="D150" s="34" t="s">
        <v>254</v>
      </c>
      <c r="E150" s="208">
        <v>45818</v>
      </c>
      <c r="F150" s="1"/>
      <c r="G150" t="s">
        <v>400</v>
      </c>
      <c r="H150" t="s">
        <v>233</v>
      </c>
      <c r="I150" s="208">
        <v>45857</v>
      </c>
      <c r="J150" t="s">
        <v>245</v>
      </c>
      <c r="K150" t="s">
        <v>241</v>
      </c>
      <c r="L150" t="s">
        <v>171</v>
      </c>
      <c r="M150" t="s">
        <v>586</v>
      </c>
      <c r="N150" t="s">
        <v>237</v>
      </c>
      <c r="O150" t="s">
        <v>230</v>
      </c>
      <c r="P150" s="193" t="str">
        <f>IF(OR(AND(A150&lt;&gt;"",COUNTIF(Bugs!B:B,A150)&gt;0),AND(B150&lt;&gt;"",COUNTIF(Bugs!A:A,B150)&gt;0)),"Y","")</f>
        <v/>
      </c>
      <c r="Q150" s="193" t="str">
        <f>IF(OR(
    AND(COUNTIF(Bugs!A:A,B150)&gt;0,ISNUMBER(SEARCH("x",INDEX(Bugs!C:C,MATCH(B150,Bugs!A:A,0))))),
    AND(COUNTIF(Bugs!B:B,B150)&gt;0,ISNUMBER(SEARCH("x",INDEX(Bugs!C:C,MATCH(B150,Bugs!B:B,0))))),
    AND(COUNTIF(Bugs!A:A,B150)&gt;0,ISNUMBER(SEARCH("x",INDEX(Bugs!D:D,MATCH(B150,Bugs!A:A,0))))),
    AND(COUNTIF(Bugs!B:B,B150)&gt;0,ISNUMBER(SEARCH("x",INDEX(Bugs!D:D,MATCH(B150,Bugs!B:B,0)))))
),"Y","")</f>
        <v/>
      </c>
      <c r="R150">
        <f ca="1">IF(OR(ISNUMBER(MATCH(L150,MasterData!$D$3:$D$18,0)),ISNUMBER(MATCH(L150,MasterData!$C$3:$C$18,0))),
    DATEDIF(E150,I150,"d"),
    DATEDIF(E150,TODAY(),"d"))</f>
        <v>39</v>
      </c>
      <c r="S150">
        <f t="shared" ca="1" si="6"/>
        <v>0</v>
      </c>
      <c r="T150">
        <f t="shared" ca="1" si="7"/>
        <v>0</v>
      </c>
      <c r="U150">
        <f t="shared" ca="1" si="8"/>
        <v>1</v>
      </c>
    </row>
    <row r="151" spans="1:21" x14ac:dyDescent="0.35">
      <c r="A151">
        <v>6000142684</v>
      </c>
      <c r="B151" t="s">
        <v>587</v>
      </c>
      <c r="C151" t="s">
        <v>230</v>
      </c>
      <c r="D151" s="34" t="s">
        <v>251</v>
      </c>
      <c r="E151" s="208">
        <v>45818</v>
      </c>
      <c r="F151" s="1"/>
      <c r="G151" t="s">
        <v>588</v>
      </c>
      <c r="H151" t="s">
        <v>233</v>
      </c>
      <c r="I151" s="208">
        <v>45825</v>
      </c>
      <c r="J151" t="s">
        <v>234</v>
      </c>
      <c r="K151" t="s">
        <v>235</v>
      </c>
      <c r="L151" t="s">
        <v>171</v>
      </c>
      <c r="M151" t="s">
        <v>589</v>
      </c>
      <c r="N151" t="s">
        <v>237</v>
      </c>
      <c r="O151" t="s">
        <v>230</v>
      </c>
      <c r="P151" s="193" t="str">
        <f>IF(OR(AND(A151&lt;&gt;"",COUNTIF(Bugs!B:B,A151)&gt;0),AND(B151&lt;&gt;"",COUNTIF(Bugs!A:A,B151)&gt;0)),"Y","")</f>
        <v/>
      </c>
      <c r="Q151" s="193" t="str">
        <f>IF(OR(
    AND(COUNTIF(Bugs!A:A,B151)&gt;0,ISNUMBER(SEARCH("x",INDEX(Bugs!C:C,MATCH(B151,Bugs!A:A,0))))),
    AND(COUNTIF(Bugs!B:B,B151)&gt;0,ISNUMBER(SEARCH("x",INDEX(Bugs!C:C,MATCH(B151,Bugs!B:B,0))))),
    AND(COUNTIF(Bugs!A:A,B151)&gt;0,ISNUMBER(SEARCH("x",INDEX(Bugs!D:D,MATCH(B151,Bugs!A:A,0))))),
    AND(COUNTIF(Bugs!B:B,B151)&gt;0,ISNUMBER(SEARCH("x",INDEX(Bugs!D:D,MATCH(B151,Bugs!B:B,0)))))
),"Y","")</f>
        <v/>
      </c>
      <c r="R151">
        <f ca="1">IF(OR(ISNUMBER(MATCH(L151,MasterData!$D$3:$D$18,0)),ISNUMBER(MATCH(L151,MasterData!$C$3:$C$18,0))),
    DATEDIF(E151,I151,"d"),
    DATEDIF(E151,TODAY(),"d"))</f>
        <v>7</v>
      </c>
      <c r="S151">
        <f t="shared" ca="1" si="6"/>
        <v>1</v>
      </c>
      <c r="T151">
        <f t="shared" ca="1" si="7"/>
        <v>0</v>
      </c>
      <c r="U151">
        <f t="shared" ca="1" si="8"/>
        <v>0</v>
      </c>
    </row>
    <row r="152" spans="1:21" x14ac:dyDescent="0.35">
      <c r="A152">
        <v>6000142800</v>
      </c>
      <c r="B152" t="s">
        <v>590</v>
      </c>
      <c r="C152" t="s">
        <v>230</v>
      </c>
      <c r="D152" s="34" t="s">
        <v>480</v>
      </c>
      <c r="E152" s="208">
        <v>45819</v>
      </c>
      <c r="F152" s="1"/>
      <c r="G152" t="s">
        <v>552</v>
      </c>
      <c r="H152" t="s">
        <v>233</v>
      </c>
      <c r="I152" s="208">
        <v>45840</v>
      </c>
      <c r="J152" t="s">
        <v>234</v>
      </c>
      <c r="K152" t="s">
        <v>241</v>
      </c>
      <c r="L152" t="s">
        <v>171</v>
      </c>
      <c r="M152" t="s">
        <v>592</v>
      </c>
      <c r="N152" t="s">
        <v>237</v>
      </c>
      <c r="O152" t="s">
        <v>230</v>
      </c>
      <c r="P152" s="193" t="str">
        <f>IF(OR(AND(A152&lt;&gt;"",COUNTIF(Bugs!B:B,A152)&gt;0),AND(B152&lt;&gt;"",COUNTIF(Bugs!A:A,B152)&gt;0)),"Y","")</f>
        <v/>
      </c>
      <c r="Q152" s="193" t="str">
        <f>IF(OR(
    AND(COUNTIF(Bugs!A:A,B152)&gt;0,ISNUMBER(SEARCH("x",INDEX(Bugs!C:C,MATCH(B152,Bugs!A:A,0))))),
    AND(COUNTIF(Bugs!B:B,B152)&gt;0,ISNUMBER(SEARCH("x",INDEX(Bugs!C:C,MATCH(B152,Bugs!B:B,0))))),
    AND(COUNTIF(Bugs!A:A,B152)&gt;0,ISNUMBER(SEARCH("x",INDEX(Bugs!D:D,MATCH(B152,Bugs!A:A,0))))),
    AND(COUNTIF(Bugs!B:B,B152)&gt;0,ISNUMBER(SEARCH("x",INDEX(Bugs!D:D,MATCH(B152,Bugs!B:B,0)))))
),"Y","")</f>
        <v/>
      </c>
      <c r="R152">
        <f ca="1">IF(OR(ISNUMBER(MATCH(L152,MasterData!$D$3:$D$18,0)),ISNUMBER(MATCH(L152,MasterData!$C$3:$C$18,0))),
    DATEDIF(E152,I152,"d"),
    DATEDIF(E152,TODAY(),"d"))</f>
        <v>21</v>
      </c>
      <c r="S152">
        <f t="shared" ca="1" si="6"/>
        <v>0</v>
      </c>
      <c r="T152">
        <f t="shared" ca="1" si="7"/>
        <v>1</v>
      </c>
      <c r="U152">
        <f t="shared" ca="1" si="8"/>
        <v>0</v>
      </c>
    </row>
    <row r="153" spans="1:21" x14ac:dyDescent="0.35">
      <c r="A153">
        <v>6000142856</v>
      </c>
      <c r="B153" t="s">
        <v>593</v>
      </c>
      <c r="C153" t="s">
        <v>230</v>
      </c>
      <c r="D153" s="34" t="s">
        <v>594</v>
      </c>
      <c r="E153" s="208">
        <v>45819</v>
      </c>
      <c r="F153" s="1"/>
      <c r="G153" t="s">
        <v>552</v>
      </c>
      <c r="H153" t="s">
        <v>230</v>
      </c>
      <c r="I153" s="208">
        <v>45826</v>
      </c>
      <c r="J153" t="s">
        <v>234</v>
      </c>
      <c r="K153" t="s">
        <v>241</v>
      </c>
      <c r="L153" t="s">
        <v>171</v>
      </c>
      <c r="M153" t="s">
        <v>595</v>
      </c>
      <c r="N153" t="s">
        <v>237</v>
      </c>
      <c r="O153" t="s">
        <v>230</v>
      </c>
      <c r="P153" s="193" t="str">
        <f>IF(OR(AND(A153&lt;&gt;"",COUNTIF(Bugs!B:B,A153)&gt;0),AND(B153&lt;&gt;"",COUNTIF(Bugs!A:A,B153)&gt;0)),"Y","")</f>
        <v/>
      </c>
      <c r="Q153" s="193" t="str">
        <f>IF(OR(
    AND(COUNTIF(Bugs!A:A,B153)&gt;0,ISNUMBER(SEARCH("x",INDEX(Bugs!C:C,MATCH(B153,Bugs!A:A,0))))),
    AND(COUNTIF(Bugs!B:B,B153)&gt;0,ISNUMBER(SEARCH("x",INDEX(Bugs!C:C,MATCH(B153,Bugs!B:B,0))))),
    AND(COUNTIF(Bugs!A:A,B153)&gt;0,ISNUMBER(SEARCH("x",INDEX(Bugs!D:D,MATCH(B153,Bugs!A:A,0))))),
    AND(COUNTIF(Bugs!B:B,B153)&gt;0,ISNUMBER(SEARCH("x",INDEX(Bugs!D:D,MATCH(B153,Bugs!B:B,0)))))
),"Y","")</f>
        <v/>
      </c>
      <c r="R153">
        <f ca="1">IF(OR(ISNUMBER(MATCH(L153,MasterData!$D$3:$D$18,0)),ISNUMBER(MATCH(L153,MasterData!$C$3:$C$18,0))),
    DATEDIF(E153,I153,"d"),
    DATEDIF(E153,TODAY(),"d"))</f>
        <v>7</v>
      </c>
      <c r="S153">
        <f t="shared" ca="1" si="6"/>
        <v>1</v>
      </c>
      <c r="T153">
        <f t="shared" ca="1" si="7"/>
        <v>0</v>
      </c>
      <c r="U153">
        <f t="shared" ca="1" si="8"/>
        <v>0</v>
      </c>
    </row>
    <row r="154" spans="1:21" x14ac:dyDescent="0.35">
      <c r="A154" s="72">
        <v>6000142896</v>
      </c>
      <c r="B154" s="72" t="s">
        <v>230</v>
      </c>
      <c r="C154" s="72" t="s">
        <v>230</v>
      </c>
      <c r="D154" s="180" t="s">
        <v>254</v>
      </c>
      <c r="E154" s="209">
        <v>45819</v>
      </c>
      <c r="F154" s="73"/>
      <c r="G154" s="72" t="s">
        <v>400</v>
      </c>
      <c r="H154" s="72" t="s">
        <v>240</v>
      </c>
      <c r="I154" s="209">
        <v>45856</v>
      </c>
      <c r="J154" s="72" t="s">
        <v>631</v>
      </c>
      <c r="K154" s="72" t="s">
        <v>347</v>
      </c>
      <c r="L154" s="72" t="s">
        <v>164</v>
      </c>
      <c r="M154" s="72" t="s">
        <v>596</v>
      </c>
      <c r="N154" s="72" t="s">
        <v>237</v>
      </c>
      <c r="O154" t="s">
        <v>230</v>
      </c>
      <c r="P154" s="193" t="str">
        <f>IF(OR(AND(A154&lt;&gt;"",COUNTIF(Bugs!B:B,A154)&gt;0),AND(B154&lt;&gt;"",COUNTIF(Bugs!A:A,B154)&gt;0)),"Y","")</f>
        <v>Y</v>
      </c>
      <c r="Q154" s="193" t="str">
        <f>IF(OR(
    AND(COUNTIF(Bugs!A:A,B154)&gt;0,ISNUMBER(SEARCH("x",INDEX(Bugs!C:C,MATCH(B154,Bugs!A:A,0))))),
    AND(COUNTIF(Bugs!B:B,B154)&gt;0,ISNUMBER(SEARCH("x",INDEX(Bugs!C:C,MATCH(B154,Bugs!B:B,0))))),
    AND(COUNTIF(Bugs!A:A,B154)&gt;0,ISNUMBER(SEARCH("x",INDEX(Bugs!D:D,MATCH(B154,Bugs!A:A,0))))),
    AND(COUNTIF(Bugs!B:B,B154)&gt;0,ISNUMBER(SEARCH("x",INDEX(Bugs!D:D,MATCH(B154,Bugs!B:B,0)))))
),"Y","")</f>
        <v/>
      </c>
      <c r="R154">
        <v>-1</v>
      </c>
      <c r="S154">
        <f t="shared" si="6"/>
        <v>0</v>
      </c>
      <c r="T154">
        <f t="shared" si="7"/>
        <v>0</v>
      </c>
      <c r="U154">
        <f t="shared" si="8"/>
        <v>0</v>
      </c>
    </row>
    <row r="155" spans="1:21" x14ac:dyDescent="0.35">
      <c r="A155">
        <v>6000142903</v>
      </c>
      <c r="B155" t="s">
        <v>230</v>
      </c>
      <c r="C155" t="s">
        <v>230</v>
      </c>
      <c r="D155" s="34" t="s">
        <v>251</v>
      </c>
      <c r="E155" s="208">
        <v>45819</v>
      </c>
      <c r="F155" s="1">
        <v>45842</v>
      </c>
      <c r="G155" t="s">
        <v>601</v>
      </c>
      <c r="H155" t="s">
        <v>233</v>
      </c>
      <c r="I155" s="208">
        <v>45833</v>
      </c>
      <c r="J155" t="s">
        <v>620</v>
      </c>
      <c r="K155" t="s">
        <v>241</v>
      </c>
      <c r="L155" t="s">
        <v>171</v>
      </c>
      <c r="M155" t="s">
        <v>603</v>
      </c>
      <c r="N155" t="s">
        <v>237</v>
      </c>
      <c r="O155" t="s">
        <v>230</v>
      </c>
      <c r="P155" s="193" t="str">
        <f>IF(OR(AND(A155&lt;&gt;"",COUNTIF(Bugs!B:B,A155)&gt;0),AND(B155&lt;&gt;"",COUNTIF(Bugs!A:A,B155)&gt;0)),"Y","")</f>
        <v/>
      </c>
      <c r="Q155" s="193" t="str">
        <f>IF(OR(
    AND(COUNTIF(Bugs!A:A,B155)&gt;0,ISNUMBER(SEARCH("x",INDEX(Bugs!C:C,MATCH(B155,Bugs!A:A,0))))),
    AND(COUNTIF(Bugs!B:B,B155)&gt;0,ISNUMBER(SEARCH("x",INDEX(Bugs!C:C,MATCH(B155,Bugs!B:B,0))))),
    AND(COUNTIF(Bugs!A:A,B155)&gt;0,ISNUMBER(SEARCH("x",INDEX(Bugs!D:D,MATCH(B155,Bugs!A:A,0))))),
    AND(COUNTIF(Bugs!B:B,B155)&gt;0,ISNUMBER(SEARCH("x",INDEX(Bugs!D:D,MATCH(B155,Bugs!B:B,0)))))
),"Y","")</f>
        <v/>
      </c>
      <c r="R155">
        <f ca="1">IF(OR(ISNUMBER(MATCH(L155,MasterData!$D$3:$D$18,0)),ISNUMBER(MATCH(L155,MasterData!$C$3:$C$18,0))),
    DATEDIF(E155,I155,"d"),
    DATEDIF(E155,TODAY(),"d"))</f>
        <v>14</v>
      </c>
      <c r="S155">
        <f t="shared" ca="1" si="6"/>
        <v>0</v>
      </c>
      <c r="T155">
        <f t="shared" ca="1" si="7"/>
        <v>1</v>
      </c>
      <c r="U155">
        <f t="shared" ca="1" si="8"/>
        <v>0</v>
      </c>
    </row>
    <row r="156" spans="1:21" x14ac:dyDescent="0.35">
      <c r="A156">
        <v>6000143191</v>
      </c>
      <c r="B156" t="s">
        <v>230</v>
      </c>
      <c r="C156" t="s">
        <v>230</v>
      </c>
      <c r="D156" s="34" t="s">
        <v>254</v>
      </c>
      <c r="E156" s="208">
        <v>45821</v>
      </c>
      <c r="F156" s="1"/>
      <c r="G156" t="s">
        <v>400</v>
      </c>
      <c r="H156" t="s">
        <v>240</v>
      </c>
      <c r="I156" s="208">
        <v>45845</v>
      </c>
      <c r="J156" t="s">
        <v>201</v>
      </c>
      <c r="K156" t="s">
        <v>241</v>
      </c>
      <c r="L156" t="s">
        <v>171</v>
      </c>
      <c r="M156" t="s">
        <v>597</v>
      </c>
      <c r="N156" t="s">
        <v>237</v>
      </c>
      <c r="O156" t="s">
        <v>230</v>
      </c>
      <c r="P156" s="193" t="str">
        <f>IF(OR(AND(A156&lt;&gt;"",COUNTIF(Bugs!B:B,A156)&gt;0),AND(B156&lt;&gt;"",COUNTIF(Bugs!A:A,B156)&gt;0)),"Y","")</f>
        <v/>
      </c>
      <c r="Q156" s="193" t="str">
        <f>IF(OR(
    AND(COUNTIF(Bugs!A:A,B156)&gt;0,ISNUMBER(SEARCH("x",INDEX(Bugs!C:C,MATCH(B156,Bugs!A:A,0))))),
    AND(COUNTIF(Bugs!B:B,B156)&gt;0,ISNUMBER(SEARCH("x",INDEX(Bugs!C:C,MATCH(B156,Bugs!B:B,0))))),
    AND(COUNTIF(Bugs!A:A,B156)&gt;0,ISNUMBER(SEARCH("x",INDEX(Bugs!D:D,MATCH(B156,Bugs!A:A,0))))),
    AND(COUNTIF(Bugs!B:B,B156)&gt;0,ISNUMBER(SEARCH("x",INDEX(Bugs!D:D,MATCH(B156,Bugs!B:B,0)))))
),"Y","")</f>
        <v/>
      </c>
      <c r="R156">
        <f ca="1">IF(OR(ISNUMBER(MATCH(L156,MasterData!$D$3:$D$18,0)),ISNUMBER(MATCH(L156,MasterData!$C$3:$C$18,0))),
    DATEDIF(E156,I156,"d"),
    DATEDIF(E156,TODAY(),"d"))</f>
        <v>24</v>
      </c>
      <c r="S156">
        <f t="shared" ca="1" si="6"/>
        <v>0</v>
      </c>
      <c r="T156">
        <f t="shared" ca="1" si="7"/>
        <v>1</v>
      </c>
      <c r="U156">
        <f t="shared" ca="1" si="8"/>
        <v>0</v>
      </c>
    </row>
    <row r="157" spans="1:21" x14ac:dyDescent="0.35">
      <c r="A157">
        <v>6000143230</v>
      </c>
      <c r="B157" t="s">
        <v>230</v>
      </c>
      <c r="C157" t="s">
        <v>230</v>
      </c>
      <c r="D157" s="34" t="s">
        <v>254</v>
      </c>
      <c r="E157" s="208">
        <v>45821</v>
      </c>
      <c r="F157" s="1"/>
      <c r="G157" t="s">
        <v>400</v>
      </c>
      <c r="H157" t="s">
        <v>233</v>
      </c>
      <c r="I157" s="208">
        <v>45845</v>
      </c>
      <c r="J157" t="s">
        <v>201</v>
      </c>
      <c r="K157" t="s">
        <v>241</v>
      </c>
      <c r="L157" t="s">
        <v>171</v>
      </c>
      <c r="M157" t="s">
        <v>598</v>
      </c>
      <c r="N157" t="s">
        <v>237</v>
      </c>
      <c r="O157" t="s">
        <v>230</v>
      </c>
      <c r="P157" s="193" t="str">
        <f>IF(OR(AND(A157&lt;&gt;"",COUNTIF(Bugs!B:B,A157)&gt;0),AND(B157&lt;&gt;"",COUNTIF(Bugs!A:A,B157)&gt;0)),"Y","")</f>
        <v/>
      </c>
      <c r="Q157" s="193" t="str">
        <f>IF(OR(
    AND(COUNTIF(Bugs!A:A,B157)&gt;0,ISNUMBER(SEARCH("x",INDEX(Bugs!C:C,MATCH(B157,Bugs!A:A,0))))),
    AND(COUNTIF(Bugs!B:B,B157)&gt;0,ISNUMBER(SEARCH("x",INDEX(Bugs!C:C,MATCH(B157,Bugs!B:B,0))))),
    AND(COUNTIF(Bugs!A:A,B157)&gt;0,ISNUMBER(SEARCH("x",INDEX(Bugs!D:D,MATCH(B157,Bugs!A:A,0))))),
    AND(COUNTIF(Bugs!B:B,B157)&gt;0,ISNUMBER(SEARCH("x",INDEX(Bugs!D:D,MATCH(B157,Bugs!B:B,0)))))
),"Y","")</f>
        <v/>
      </c>
      <c r="R157">
        <f ca="1">IF(OR(ISNUMBER(MATCH(L157,MasterData!$D$3:$D$18,0)),ISNUMBER(MATCH(L157,MasterData!$C$3:$C$18,0))),
    DATEDIF(E157,I157,"d"),
    DATEDIF(E157,TODAY(),"d"))</f>
        <v>24</v>
      </c>
      <c r="S157">
        <f t="shared" ca="1" si="6"/>
        <v>0</v>
      </c>
      <c r="T157">
        <f t="shared" ca="1" si="7"/>
        <v>1</v>
      </c>
      <c r="U157">
        <f t="shared" ca="1" si="8"/>
        <v>0</v>
      </c>
    </row>
    <row r="158" spans="1:21" x14ac:dyDescent="0.35">
      <c r="A158">
        <v>6000143231</v>
      </c>
      <c r="B158" t="s">
        <v>230</v>
      </c>
      <c r="C158" t="s">
        <v>230</v>
      </c>
      <c r="D158" s="34" t="s">
        <v>254</v>
      </c>
      <c r="E158" s="208">
        <v>45821</v>
      </c>
      <c r="F158" s="1"/>
      <c r="G158" t="s">
        <v>400</v>
      </c>
      <c r="H158" t="s">
        <v>233</v>
      </c>
      <c r="I158" s="208">
        <v>45848</v>
      </c>
      <c r="J158" t="s">
        <v>631</v>
      </c>
      <c r="K158" t="s">
        <v>241</v>
      </c>
      <c r="L158" t="s">
        <v>171</v>
      </c>
      <c r="M158" t="s">
        <v>599</v>
      </c>
      <c r="N158" t="s">
        <v>237</v>
      </c>
      <c r="O158" t="s">
        <v>230</v>
      </c>
      <c r="P158" s="193" t="str">
        <f>IF(OR(AND(A158&lt;&gt;"",COUNTIF(Bugs!B:B,A158)&gt;0),AND(B158&lt;&gt;"",COUNTIF(Bugs!A:A,B158)&gt;0)),"Y","")</f>
        <v/>
      </c>
      <c r="Q158" s="193" t="str">
        <f>IF(OR(
    AND(COUNTIF(Bugs!A:A,B158)&gt;0,ISNUMBER(SEARCH("x",INDEX(Bugs!C:C,MATCH(B158,Bugs!A:A,0))))),
    AND(COUNTIF(Bugs!B:B,B158)&gt;0,ISNUMBER(SEARCH("x",INDEX(Bugs!C:C,MATCH(B158,Bugs!B:B,0))))),
    AND(COUNTIF(Bugs!A:A,B158)&gt;0,ISNUMBER(SEARCH("x",INDEX(Bugs!D:D,MATCH(B158,Bugs!A:A,0))))),
    AND(COUNTIF(Bugs!B:B,B158)&gt;0,ISNUMBER(SEARCH("x",INDEX(Bugs!D:D,MATCH(B158,Bugs!B:B,0)))))
),"Y","")</f>
        <v/>
      </c>
      <c r="R158">
        <f ca="1">IF(OR(ISNUMBER(MATCH(L158,MasterData!$D$3:$D$18,0)),ISNUMBER(MATCH(L158,MasterData!$C$3:$C$18,0))),
    DATEDIF(E158,I158,"d"),
    DATEDIF(E158,TODAY(),"d"))</f>
        <v>27</v>
      </c>
      <c r="S158">
        <f t="shared" ca="1" si="6"/>
        <v>0</v>
      </c>
      <c r="T158">
        <f t="shared" ca="1" si="7"/>
        <v>1</v>
      </c>
      <c r="U158">
        <f t="shared" ca="1" si="8"/>
        <v>0</v>
      </c>
    </row>
    <row r="159" spans="1:21" x14ac:dyDescent="0.35">
      <c r="A159">
        <v>6000143290</v>
      </c>
      <c r="B159" t="s">
        <v>230</v>
      </c>
      <c r="C159" t="s">
        <v>230</v>
      </c>
      <c r="D159" s="34" t="s">
        <v>254</v>
      </c>
      <c r="E159" s="208">
        <v>45824</v>
      </c>
      <c r="F159" s="1"/>
      <c r="G159" t="s">
        <v>400</v>
      </c>
      <c r="H159" t="s">
        <v>604</v>
      </c>
      <c r="I159" s="208">
        <v>45845</v>
      </c>
      <c r="J159" t="s">
        <v>201</v>
      </c>
      <c r="K159" t="s">
        <v>241</v>
      </c>
      <c r="L159" t="s">
        <v>171</v>
      </c>
      <c r="M159" t="s">
        <v>605</v>
      </c>
      <c r="N159" t="s">
        <v>237</v>
      </c>
      <c r="O159" t="s">
        <v>230</v>
      </c>
      <c r="P159" s="193" t="str">
        <f>IF(OR(AND(A159&lt;&gt;"",COUNTIF(Bugs!B:B,A159)&gt;0),AND(B159&lt;&gt;"",COUNTIF(Bugs!A:A,B159)&gt;0)),"Y","")</f>
        <v/>
      </c>
      <c r="Q159" s="193" t="str">
        <f>IF(OR(
    AND(COUNTIF(Bugs!A:A,B159)&gt;0,ISNUMBER(SEARCH("x",INDEX(Bugs!C:C,MATCH(B159,Bugs!A:A,0))))),
    AND(COUNTIF(Bugs!B:B,B159)&gt;0,ISNUMBER(SEARCH("x",INDEX(Bugs!C:C,MATCH(B159,Bugs!B:B,0))))),
    AND(COUNTIF(Bugs!A:A,B159)&gt;0,ISNUMBER(SEARCH("x",INDEX(Bugs!D:D,MATCH(B159,Bugs!A:A,0))))),
    AND(COUNTIF(Bugs!B:B,B159)&gt;0,ISNUMBER(SEARCH("x",INDEX(Bugs!D:D,MATCH(B159,Bugs!B:B,0)))))
),"Y","")</f>
        <v/>
      </c>
      <c r="R159">
        <f ca="1">IF(OR(ISNUMBER(MATCH(L159,MasterData!$D$3:$D$18,0)),ISNUMBER(MATCH(L159,MasterData!$C$3:$C$18,0))),
    DATEDIF(E159,I159,"d"),
    DATEDIF(E159,TODAY(),"d"))</f>
        <v>21</v>
      </c>
      <c r="S159">
        <f t="shared" ca="1" si="6"/>
        <v>0</v>
      </c>
      <c r="T159">
        <f t="shared" ca="1" si="7"/>
        <v>1</v>
      </c>
      <c r="U159">
        <f t="shared" ca="1" si="8"/>
        <v>0</v>
      </c>
    </row>
    <row r="160" spans="1:21" x14ac:dyDescent="0.35">
      <c r="A160">
        <v>6000143344</v>
      </c>
      <c r="B160" t="s">
        <v>606</v>
      </c>
      <c r="C160" t="s">
        <v>230</v>
      </c>
      <c r="D160" s="34" t="s">
        <v>594</v>
      </c>
      <c r="E160" s="208">
        <v>45824</v>
      </c>
      <c r="F160" s="1"/>
      <c r="G160" t="s">
        <v>607</v>
      </c>
      <c r="H160" t="s">
        <v>233</v>
      </c>
      <c r="I160" s="208">
        <v>45832</v>
      </c>
      <c r="J160" t="s">
        <v>234</v>
      </c>
      <c r="K160" t="s">
        <v>241</v>
      </c>
      <c r="L160" t="s">
        <v>171</v>
      </c>
      <c r="M160" t="s">
        <v>608</v>
      </c>
      <c r="N160" t="s">
        <v>237</v>
      </c>
      <c r="O160" t="s">
        <v>230</v>
      </c>
      <c r="P160" s="193" t="str">
        <f>IF(OR(AND(A160&lt;&gt;"",COUNTIF(Bugs!B:B,A160)&gt;0),AND(B160&lt;&gt;"",COUNTIF(Bugs!A:A,B160)&gt;0)),"Y","")</f>
        <v/>
      </c>
      <c r="Q160" s="193" t="str">
        <f>IF(OR(
    AND(COUNTIF(Bugs!A:A,B160)&gt;0,ISNUMBER(SEARCH("x",INDEX(Bugs!C:C,MATCH(B160,Bugs!A:A,0))))),
    AND(COUNTIF(Bugs!B:B,B160)&gt;0,ISNUMBER(SEARCH("x",INDEX(Bugs!C:C,MATCH(B160,Bugs!B:B,0))))),
    AND(COUNTIF(Bugs!A:A,B160)&gt;0,ISNUMBER(SEARCH("x",INDEX(Bugs!D:D,MATCH(B160,Bugs!A:A,0))))),
    AND(COUNTIF(Bugs!B:B,B160)&gt;0,ISNUMBER(SEARCH("x",INDEX(Bugs!D:D,MATCH(B160,Bugs!B:B,0)))))
),"Y","")</f>
        <v/>
      </c>
      <c r="R160">
        <f ca="1">IF(OR(ISNUMBER(MATCH(L160,MasterData!$D$3:$D$18,0)),ISNUMBER(MATCH(L160,MasterData!$C$3:$C$18,0))),
    DATEDIF(E160,I160,"d"),
    DATEDIF(E160,TODAY(),"d"))</f>
        <v>8</v>
      </c>
      <c r="S160">
        <f t="shared" ca="1" si="6"/>
        <v>0</v>
      </c>
      <c r="T160">
        <f t="shared" ca="1" si="7"/>
        <v>1</v>
      </c>
      <c r="U160">
        <f t="shared" ca="1" si="8"/>
        <v>0</v>
      </c>
    </row>
    <row r="161" spans="1:21" x14ac:dyDescent="0.35">
      <c r="A161">
        <v>6000143384</v>
      </c>
      <c r="B161" t="s">
        <v>609</v>
      </c>
      <c r="C161" t="s">
        <v>230</v>
      </c>
      <c r="D161" s="34" t="s">
        <v>480</v>
      </c>
      <c r="E161" s="208">
        <v>45824</v>
      </c>
      <c r="F161" s="1"/>
      <c r="G161" t="s">
        <v>329</v>
      </c>
      <c r="H161" t="s">
        <v>233</v>
      </c>
      <c r="I161" s="208">
        <v>45833</v>
      </c>
      <c r="J161" t="s">
        <v>234</v>
      </c>
      <c r="K161" t="s">
        <v>241</v>
      </c>
      <c r="L161" t="s">
        <v>171</v>
      </c>
      <c r="M161" t="s">
        <v>610</v>
      </c>
      <c r="N161" t="s">
        <v>237</v>
      </c>
      <c r="O161" t="s">
        <v>230</v>
      </c>
      <c r="P161" s="193" t="str">
        <f>IF(OR(AND(A161&lt;&gt;"",COUNTIF(Bugs!B:B,A161)&gt;0),AND(B161&lt;&gt;"",COUNTIF(Bugs!A:A,B161)&gt;0)),"Y","")</f>
        <v/>
      </c>
      <c r="Q161" s="193" t="str">
        <f>IF(OR(
    AND(COUNTIF(Bugs!A:A,B161)&gt;0,ISNUMBER(SEARCH("x",INDEX(Bugs!C:C,MATCH(B161,Bugs!A:A,0))))),
    AND(COUNTIF(Bugs!B:B,B161)&gt;0,ISNUMBER(SEARCH("x",INDEX(Bugs!C:C,MATCH(B161,Bugs!B:B,0))))),
    AND(COUNTIF(Bugs!A:A,B161)&gt;0,ISNUMBER(SEARCH("x",INDEX(Bugs!D:D,MATCH(B161,Bugs!A:A,0))))),
    AND(COUNTIF(Bugs!B:B,B161)&gt;0,ISNUMBER(SEARCH("x",INDEX(Bugs!D:D,MATCH(B161,Bugs!B:B,0)))))
),"Y","")</f>
        <v/>
      </c>
      <c r="R161">
        <f ca="1">IF(OR(ISNUMBER(MATCH(L161,MasterData!$D$3:$D$18,0)),ISNUMBER(MATCH(L161,MasterData!$C$3:$C$18,0))),
    DATEDIF(E161,I161,"d"),
    DATEDIF(E161,TODAY(),"d"))</f>
        <v>9</v>
      </c>
      <c r="S161">
        <f t="shared" ca="1" si="6"/>
        <v>0</v>
      </c>
      <c r="T161">
        <f t="shared" ca="1" si="7"/>
        <v>1</v>
      </c>
      <c r="U161">
        <f t="shared" ca="1" si="8"/>
        <v>0</v>
      </c>
    </row>
    <row r="162" spans="1:21" x14ac:dyDescent="0.35">
      <c r="A162">
        <v>6000143505</v>
      </c>
      <c r="B162" t="s">
        <v>230</v>
      </c>
      <c r="C162" t="s">
        <v>230</v>
      </c>
      <c r="D162" s="34" t="s">
        <v>480</v>
      </c>
      <c r="E162" s="208">
        <v>45825</v>
      </c>
      <c r="F162" s="1"/>
      <c r="G162" t="s">
        <v>611</v>
      </c>
      <c r="H162" t="s">
        <v>233</v>
      </c>
      <c r="I162" s="208">
        <v>45852</v>
      </c>
      <c r="J162" t="s">
        <v>256</v>
      </c>
      <c r="K162" t="s">
        <v>241</v>
      </c>
      <c r="L162" t="s">
        <v>171</v>
      </c>
      <c r="M162" t="s">
        <v>612</v>
      </c>
      <c r="N162" t="s">
        <v>237</v>
      </c>
      <c r="O162" t="s">
        <v>230</v>
      </c>
      <c r="P162" s="193" t="str">
        <f>IF(OR(AND(A162&lt;&gt;"",COUNTIF(Bugs!B:B,A162)&gt;0),AND(B162&lt;&gt;"",COUNTIF(Bugs!A:A,B162)&gt;0)),"Y","")</f>
        <v/>
      </c>
      <c r="Q162" s="193" t="str">
        <f>IF(OR(
    AND(COUNTIF(Bugs!A:A,B162)&gt;0,ISNUMBER(SEARCH("x",INDEX(Bugs!C:C,MATCH(B162,Bugs!A:A,0))))),
    AND(COUNTIF(Bugs!B:B,B162)&gt;0,ISNUMBER(SEARCH("x",INDEX(Bugs!C:C,MATCH(B162,Bugs!B:B,0))))),
    AND(COUNTIF(Bugs!A:A,B162)&gt;0,ISNUMBER(SEARCH("x",INDEX(Bugs!D:D,MATCH(B162,Bugs!A:A,0))))),
    AND(COUNTIF(Bugs!B:B,B162)&gt;0,ISNUMBER(SEARCH("x",INDEX(Bugs!D:D,MATCH(B162,Bugs!B:B,0)))))
),"Y","")</f>
        <v/>
      </c>
      <c r="R162">
        <f ca="1">IF(OR(ISNUMBER(MATCH(L162,MasterData!$D$3:$D$18,0)),ISNUMBER(MATCH(L162,MasterData!$C$3:$C$18,0))),
    DATEDIF(E162,I162,"d"),
    DATEDIF(E162,TODAY(),"d"))</f>
        <v>27</v>
      </c>
      <c r="S162">
        <f t="shared" ca="1" si="6"/>
        <v>0</v>
      </c>
      <c r="T162">
        <f t="shared" ca="1" si="7"/>
        <v>1</v>
      </c>
      <c r="U162">
        <f t="shared" ca="1" si="8"/>
        <v>0</v>
      </c>
    </row>
    <row r="163" spans="1:21" x14ac:dyDescent="0.35">
      <c r="A163">
        <v>6000143525</v>
      </c>
      <c r="B163" t="s">
        <v>230</v>
      </c>
      <c r="C163" t="s">
        <v>230</v>
      </c>
      <c r="D163" s="34" t="s">
        <v>480</v>
      </c>
      <c r="E163" s="208">
        <v>45825</v>
      </c>
      <c r="F163" s="1"/>
      <c r="G163" t="s">
        <v>613</v>
      </c>
      <c r="H163" t="s">
        <v>233</v>
      </c>
      <c r="I163" s="208">
        <v>45842</v>
      </c>
      <c r="J163" t="s">
        <v>201</v>
      </c>
      <c r="K163" t="s">
        <v>241</v>
      </c>
      <c r="L163" t="s">
        <v>171</v>
      </c>
      <c r="M163" t="s">
        <v>614</v>
      </c>
      <c r="N163" t="s">
        <v>237</v>
      </c>
      <c r="O163" t="s">
        <v>230</v>
      </c>
      <c r="P163" s="193" t="str">
        <f>IF(OR(AND(A163&lt;&gt;"",COUNTIF(Bugs!B:B,A163)&gt;0),AND(B163&lt;&gt;"",COUNTIF(Bugs!A:A,B163)&gt;0)),"Y","")</f>
        <v/>
      </c>
      <c r="Q163" s="193" t="str">
        <f>IF(OR(
    AND(COUNTIF(Bugs!A:A,B163)&gt;0,ISNUMBER(SEARCH("x",INDEX(Bugs!C:C,MATCH(B163,Bugs!A:A,0))))),
    AND(COUNTIF(Bugs!B:B,B163)&gt;0,ISNUMBER(SEARCH("x",INDEX(Bugs!C:C,MATCH(B163,Bugs!B:B,0))))),
    AND(COUNTIF(Bugs!A:A,B163)&gt;0,ISNUMBER(SEARCH("x",INDEX(Bugs!D:D,MATCH(B163,Bugs!A:A,0))))),
    AND(COUNTIF(Bugs!B:B,B163)&gt;0,ISNUMBER(SEARCH("x",INDEX(Bugs!D:D,MATCH(B163,Bugs!B:B,0)))))
),"Y","")</f>
        <v/>
      </c>
      <c r="R163">
        <f ca="1">IF(OR(ISNUMBER(MATCH(L163,MasterData!$D$3:$D$18,0)),ISNUMBER(MATCH(L163,MasterData!$C$3:$C$18,0))),
    DATEDIF(E163,I163,"d"),
    DATEDIF(E163,TODAY(),"d"))</f>
        <v>17</v>
      </c>
      <c r="S163">
        <f t="shared" ca="1" si="6"/>
        <v>0</v>
      </c>
      <c r="T163">
        <f t="shared" ca="1" si="7"/>
        <v>1</v>
      </c>
      <c r="U163">
        <f t="shared" ca="1" si="8"/>
        <v>0</v>
      </c>
    </row>
    <row r="164" spans="1:21" x14ac:dyDescent="0.35">
      <c r="A164">
        <v>6000143567</v>
      </c>
      <c r="B164" t="s">
        <v>615</v>
      </c>
      <c r="C164" t="s">
        <v>230</v>
      </c>
      <c r="D164" s="34" t="s">
        <v>231</v>
      </c>
      <c r="E164" s="208">
        <v>45826</v>
      </c>
      <c r="F164" s="1"/>
      <c r="G164" t="s">
        <v>293</v>
      </c>
      <c r="H164" t="s">
        <v>245</v>
      </c>
      <c r="I164" s="208">
        <v>45833</v>
      </c>
      <c r="J164" t="s">
        <v>234</v>
      </c>
      <c r="K164" t="s">
        <v>241</v>
      </c>
      <c r="L164" t="s">
        <v>171</v>
      </c>
      <c r="M164" t="s">
        <v>616</v>
      </c>
      <c r="N164" t="s">
        <v>237</v>
      </c>
      <c r="O164" t="s">
        <v>230</v>
      </c>
      <c r="P164" s="193" t="str">
        <f>IF(OR(AND(A164&lt;&gt;"",COUNTIF(Bugs!B:B,A164)&gt;0),AND(B164&lt;&gt;"",COUNTIF(Bugs!A:A,B164)&gt;0)),"Y","")</f>
        <v/>
      </c>
      <c r="Q164" s="193" t="str">
        <f>IF(OR(
    AND(COUNTIF(Bugs!A:A,B164)&gt;0,ISNUMBER(SEARCH("x",INDEX(Bugs!C:C,MATCH(B164,Bugs!A:A,0))))),
    AND(COUNTIF(Bugs!B:B,B164)&gt;0,ISNUMBER(SEARCH("x",INDEX(Bugs!C:C,MATCH(B164,Bugs!B:B,0))))),
    AND(COUNTIF(Bugs!A:A,B164)&gt;0,ISNUMBER(SEARCH("x",INDEX(Bugs!D:D,MATCH(B164,Bugs!A:A,0))))),
    AND(COUNTIF(Bugs!B:B,B164)&gt;0,ISNUMBER(SEARCH("x",INDEX(Bugs!D:D,MATCH(B164,Bugs!B:B,0)))))
),"Y","")</f>
        <v/>
      </c>
      <c r="R164">
        <f ca="1">IF(OR(ISNUMBER(MATCH(L164,MasterData!$D$3:$D$18,0)),ISNUMBER(MATCH(L164,MasterData!$C$3:$C$18,0))),
    DATEDIF(E164,I164,"d"),
    DATEDIF(E164,TODAY(),"d"))</f>
        <v>7</v>
      </c>
      <c r="S164">
        <f t="shared" ca="1" si="6"/>
        <v>1</v>
      </c>
      <c r="T164">
        <f t="shared" ca="1" si="7"/>
        <v>0</v>
      </c>
      <c r="U164">
        <f t="shared" ca="1" si="8"/>
        <v>0</v>
      </c>
    </row>
    <row r="165" spans="1:21" x14ac:dyDescent="0.35">
      <c r="A165">
        <v>6000143642</v>
      </c>
      <c r="B165" t="s">
        <v>230</v>
      </c>
      <c r="C165" t="s">
        <v>230</v>
      </c>
      <c r="D165" s="34" t="s">
        <v>251</v>
      </c>
      <c r="E165" s="208">
        <v>45826</v>
      </c>
      <c r="F165" s="1"/>
      <c r="G165" t="s">
        <v>400</v>
      </c>
      <c r="H165" t="s">
        <v>233</v>
      </c>
      <c r="I165" s="208">
        <v>45836</v>
      </c>
      <c r="J165" t="s">
        <v>201</v>
      </c>
      <c r="K165" t="s">
        <v>241</v>
      </c>
      <c r="L165" t="s">
        <v>171</v>
      </c>
      <c r="M165" t="s">
        <v>617</v>
      </c>
      <c r="N165" t="s">
        <v>237</v>
      </c>
      <c r="O165" t="s">
        <v>230</v>
      </c>
      <c r="P165" s="193" t="str">
        <f>IF(OR(AND(A165&lt;&gt;"",COUNTIF(Bugs!B:B,A165)&gt;0),AND(B165&lt;&gt;"",COUNTIF(Bugs!A:A,B165)&gt;0)),"Y","")</f>
        <v/>
      </c>
      <c r="Q165" s="193" t="str">
        <f>IF(OR(
    AND(COUNTIF(Bugs!A:A,B165)&gt;0,ISNUMBER(SEARCH("x",INDEX(Bugs!C:C,MATCH(B165,Bugs!A:A,0))))),
    AND(COUNTIF(Bugs!B:B,B165)&gt;0,ISNUMBER(SEARCH("x",INDEX(Bugs!C:C,MATCH(B165,Bugs!B:B,0))))),
    AND(COUNTIF(Bugs!A:A,B165)&gt;0,ISNUMBER(SEARCH("x",INDEX(Bugs!D:D,MATCH(B165,Bugs!A:A,0))))),
    AND(COUNTIF(Bugs!B:B,B165)&gt;0,ISNUMBER(SEARCH("x",INDEX(Bugs!D:D,MATCH(B165,Bugs!B:B,0)))))
),"Y","")</f>
        <v/>
      </c>
      <c r="R165">
        <f ca="1">IF(OR(ISNUMBER(MATCH(L165,MasterData!$D$3:$D$18,0)),ISNUMBER(MATCH(L165,MasterData!$C$3:$C$18,0))),
    DATEDIF(E165,I165,"d"),
    DATEDIF(E165,TODAY(),"d"))</f>
        <v>10</v>
      </c>
      <c r="S165">
        <f t="shared" ca="1" si="6"/>
        <v>0</v>
      </c>
      <c r="T165">
        <f t="shared" ca="1" si="7"/>
        <v>1</v>
      </c>
      <c r="U165">
        <f t="shared" ca="1" si="8"/>
        <v>0</v>
      </c>
    </row>
    <row r="166" spans="1:21" x14ac:dyDescent="0.35">
      <c r="B166" t="s">
        <v>8</v>
      </c>
      <c r="D166" s="34" t="s">
        <v>660</v>
      </c>
      <c r="E166" s="208">
        <v>45826</v>
      </c>
      <c r="F166" s="1"/>
      <c r="G166" t="s">
        <v>661</v>
      </c>
      <c r="I166" s="208">
        <v>45887.499571759261</v>
      </c>
      <c r="K166" t="s">
        <v>235</v>
      </c>
      <c r="L166" t="s">
        <v>164</v>
      </c>
      <c r="M166" t="s">
        <v>662</v>
      </c>
      <c r="N166" t="s">
        <v>237</v>
      </c>
      <c r="P166" s="193" t="str">
        <f>IF(OR(AND(A166&lt;&gt;"",COUNTIF(Bugs!B:B,A166)&gt;0),AND(B166&lt;&gt;"",COUNTIF(Bugs!A:A,B166)&gt;0)),"Y","")</f>
        <v>Y</v>
      </c>
      <c r="Q166" s="193" t="str">
        <f>IF(OR(
    AND(COUNTIF(Bugs!A:A,B166)&gt;0,ISNUMBER(SEARCH("x",INDEX(Bugs!C:C,MATCH(B166,Bugs!A:A,0))))),
    AND(COUNTIF(Bugs!B:B,B166)&gt;0,ISNUMBER(SEARCH("x",INDEX(Bugs!C:C,MATCH(B166,Bugs!B:B,0))))),
    AND(COUNTIF(Bugs!A:A,B166)&gt;0,ISNUMBER(SEARCH("x",INDEX(Bugs!D:D,MATCH(B166,Bugs!A:A,0))))),
    AND(COUNTIF(Bugs!B:B,B166)&gt;0,ISNUMBER(SEARCH("x",INDEX(Bugs!D:D,MATCH(B166,Bugs!B:B,0)))))
),"Y","")</f>
        <v>Y</v>
      </c>
      <c r="R166">
        <f ca="1">IF(OR(ISNUMBER(MATCH(L166,MasterData!$D$3:$D$18,0)),ISNUMBER(MATCH(L166,MasterData!$C$3:$C$18,0))),
    DATEDIF(E166,I166,"d"),
    DATEDIF(E166,TODAY(),"d"))</f>
        <v>181</v>
      </c>
      <c r="S166">
        <f ca="1">IF(AND($R166&gt;=0,$R166&lt;=7),1,0)</f>
        <v>0</v>
      </c>
      <c r="T166">
        <f ca="1">IF(AND($R166&gt;7,R166&lt;=30),1,0)</f>
        <v>0</v>
      </c>
      <c r="U166">
        <f ca="1">IF($R166&gt;30,1,0)</f>
        <v>1</v>
      </c>
    </row>
    <row r="167" spans="1:21" x14ac:dyDescent="0.35">
      <c r="A167">
        <v>6000144089</v>
      </c>
      <c r="B167" t="s">
        <v>230</v>
      </c>
      <c r="C167" t="s">
        <v>230</v>
      </c>
      <c r="D167" s="34" t="s">
        <v>231</v>
      </c>
      <c r="E167" s="208">
        <v>45833</v>
      </c>
      <c r="F167" s="1"/>
      <c r="G167" t="s">
        <v>248</v>
      </c>
      <c r="H167" t="s">
        <v>245</v>
      </c>
      <c r="I167" s="208">
        <v>45843</v>
      </c>
      <c r="J167" t="s">
        <v>201</v>
      </c>
      <c r="K167" t="s">
        <v>241</v>
      </c>
      <c r="L167" t="s">
        <v>171</v>
      </c>
      <c r="M167" t="s">
        <v>621</v>
      </c>
      <c r="N167" t="s">
        <v>237</v>
      </c>
      <c r="O167" t="s">
        <v>230</v>
      </c>
      <c r="P167" s="193" t="str">
        <f>IF(OR(AND(A167&lt;&gt;"",COUNTIF(Bugs!B:B,A167)&gt;0),AND(B167&lt;&gt;"",COUNTIF(Bugs!A:A,B167)&gt;0)),"Y","")</f>
        <v/>
      </c>
      <c r="Q167" s="193" t="str">
        <f>IF(OR(
    AND(COUNTIF(Bugs!A:A,B167)&gt;0,ISNUMBER(SEARCH("x",INDEX(Bugs!C:C,MATCH(B167,Bugs!A:A,0))))),
    AND(COUNTIF(Bugs!B:B,B167)&gt;0,ISNUMBER(SEARCH("x",INDEX(Bugs!C:C,MATCH(B167,Bugs!B:B,0))))),
    AND(COUNTIF(Bugs!A:A,B167)&gt;0,ISNUMBER(SEARCH("x",INDEX(Bugs!D:D,MATCH(B167,Bugs!A:A,0))))),
    AND(COUNTIF(Bugs!B:B,B167)&gt;0,ISNUMBER(SEARCH("x",INDEX(Bugs!D:D,MATCH(B167,Bugs!B:B,0)))))
),"Y","")</f>
        <v/>
      </c>
      <c r="R167">
        <f ca="1">IF(OR(ISNUMBER(MATCH(L167,MasterData!$D$3:$D$18,0)),ISNUMBER(MATCH(L167,MasterData!$C$3:$C$18,0))),
    DATEDIF(E167,I167,"d"),
    DATEDIF(E167,TODAY(),"d"))</f>
        <v>10</v>
      </c>
      <c r="S167">
        <f t="shared" ca="1" si="6"/>
        <v>0</v>
      </c>
      <c r="T167">
        <f t="shared" ca="1" si="7"/>
        <v>1</v>
      </c>
      <c r="U167">
        <f t="shared" ca="1" si="8"/>
        <v>0</v>
      </c>
    </row>
    <row r="168" spans="1:21" x14ac:dyDescent="0.35">
      <c r="A168">
        <v>6000144129</v>
      </c>
      <c r="B168" t="s">
        <v>230</v>
      </c>
      <c r="C168" t="s">
        <v>230</v>
      </c>
      <c r="D168" s="34" t="s">
        <v>231</v>
      </c>
      <c r="E168" s="208">
        <v>45833</v>
      </c>
      <c r="F168" s="1"/>
      <c r="G168" t="s">
        <v>248</v>
      </c>
      <c r="H168" t="s">
        <v>245</v>
      </c>
      <c r="I168" s="208">
        <v>45843</v>
      </c>
      <c r="J168" t="s">
        <v>201</v>
      </c>
      <c r="K168" t="s">
        <v>241</v>
      </c>
      <c r="L168" t="s">
        <v>171</v>
      </c>
      <c r="M168" t="s">
        <v>622</v>
      </c>
      <c r="N168" t="s">
        <v>237</v>
      </c>
      <c r="O168" t="s">
        <v>230</v>
      </c>
      <c r="P168" s="193" t="str">
        <f>IF(OR(AND(A168&lt;&gt;"",COUNTIF(Bugs!B:B,A168)&gt;0),AND(B168&lt;&gt;"",COUNTIF(Bugs!A:A,B168)&gt;0)),"Y","")</f>
        <v/>
      </c>
      <c r="Q168" s="193" t="str">
        <f>IF(OR(
    AND(COUNTIF(Bugs!A:A,B168)&gt;0,ISNUMBER(SEARCH("x",INDEX(Bugs!C:C,MATCH(B168,Bugs!A:A,0))))),
    AND(COUNTIF(Bugs!B:B,B168)&gt;0,ISNUMBER(SEARCH("x",INDEX(Bugs!C:C,MATCH(B168,Bugs!B:B,0))))),
    AND(COUNTIF(Bugs!A:A,B168)&gt;0,ISNUMBER(SEARCH("x",INDEX(Bugs!D:D,MATCH(B168,Bugs!A:A,0))))),
    AND(COUNTIF(Bugs!B:B,B168)&gt;0,ISNUMBER(SEARCH("x",INDEX(Bugs!D:D,MATCH(B168,Bugs!B:B,0)))))
),"Y","")</f>
        <v/>
      </c>
      <c r="R168">
        <f ca="1">IF(OR(ISNUMBER(MATCH(L168,MasterData!$D$3:$D$18,0)),ISNUMBER(MATCH(L168,MasterData!$C$3:$C$18,0))),
    DATEDIF(E168,I168,"d"),
    DATEDIF(E168,TODAY(),"d"))</f>
        <v>10</v>
      </c>
      <c r="S168">
        <f t="shared" ca="1" si="6"/>
        <v>0</v>
      </c>
      <c r="T168">
        <f t="shared" ca="1" si="7"/>
        <v>1</v>
      </c>
      <c r="U168">
        <f t="shared" ca="1" si="8"/>
        <v>0</v>
      </c>
    </row>
    <row r="169" spans="1:21" x14ac:dyDescent="0.35">
      <c r="A169">
        <v>6000144490</v>
      </c>
      <c r="B169" t="s">
        <v>625</v>
      </c>
      <c r="C169" t="s">
        <v>230</v>
      </c>
      <c r="D169" s="34" t="s">
        <v>231</v>
      </c>
      <c r="E169" s="208">
        <v>45838</v>
      </c>
      <c r="F169" s="1"/>
      <c r="G169" t="s">
        <v>248</v>
      </c>
      <c r="H169" t="s">
        <v>245</v>
      </c>
      <c r="I169" s="208">
        <v>45876</v>
      </c>
      <c r="J169" t="s">
        <v>245</v>
      </c>
      <c r="K169" t="s">
        <v>241</v>
      </c>
      <c r="L169" t="s">
        <v>171</v>
      </c>
      <c r="M169" t="s">
        <v>626</v>
      </c>
      <c r="N169" t="s">
        <v>237</v>
      </c>
      <c r="O169" t="s">
        <v>230</v>
      </c>
      <c r="P169" s="193" t="str">
        <f>IF(OR(AND(A169&lt;&gt;"",COUNTIF(Bugs!B:B,A169)&gt;0),AND(B169&lt;&gt;"",COUNTIF(Bugs!A:A,B169)&gt;0)),"Y","")</f>
        <v/>
      </c>
      <c r="Q169" s="193" t="str">
        <f>IF(OR(
    AND(COUNTIF(Bugs!A:A,B169)&gt;0,ISNUMBER(SEARCH("x",INDEX(Bugs!C:C,MATCH(B169,Bugs!A:A,0))))),
    AND(COUNTIF(Bugs!B:B,B169)&gt;0,ISNUMBER(SEARCH("x",INDEX(Bugs!C:C,MATCH(B169,Bugs!B:B,0))))),
    AND(COUNTIF(Bugs!A:A,B169)&gt;0,ISNUMBER(SEARCH("x",INDEX(Bugs!D:D,MATCH(B169,Bugs!A:A,0))))),
    AND(COUNTIF(Bugs!B:B,B169)&gt;0,ISNUMBER(SEARCH("x",INDEX(Bugs!D:D,MATCH(B169,Bugs!B:B,0)))))
),"Y","")</f>
        <v/>
      </c>
      <c r="R169">
        <f ca="1">IF(OR(ISNUMBER(MATCH(L169,MasterData!$D$3:$D$18,0)),ISNUMBER(MATCH(L169,MasterData!$C$3:$C$18,0))),
    DATEDIF(E169,I169,"d"),
    DATEDIF(E169,TODAY(),"d"))</f>
        <v>38</v>
      </c>
      <c r="S169">
        <f t="shared" ca="1" si="6"/>
        <v>0</v>
      </c>
      <c r="T169">
        <f t="shared" ca="1" si="7"/>
        <v>0</v>
      </c>
      <c r="U169">
        <f t="shared" ca="1" si="8"/>
        <v>1</v>
      </c>
    </row>
    <row r="170" spans="1:21" x14ac:dyDescent="0.35">
      <c r="A170">
        <v>6000144523</v>
      </c>
      <c r="B170" t="s">
        <v>627</v>
      </c>
      <c r="C170" t="s">
        <v>230</v>
      </c>
      <c r="D170" s="34" t="s">
        <v>254</v>
      </c>
      <c r="E170" s="208">
        <v>45838</v>
      </c>
      <c r="F170" s="1"/>
      <c r="G170" t="s">
        <v>268</v>
      </c>
      <c r="H170" t="s">
        <v>240</v>
      </c>
      <c r="I170" s="208">
        <v>45859</v>
      </c>
      <c r="J170" t="s">
        <v>245</v>
      </c>
      <c r="K170" t="s">
        <v>235</v>
      </c>
      <c r="L170" t="s">
        <v>171</v>
      </c>
      <c r="M170" t="s">
        <v>629</v>
      </c>
      <c r="N170" t="s">
        <v>237</v>
      </c>
      <c r="O170" t="s">
        <v>230</v>
      </c>
      <c r="P170" s="193" t="str">
        <f>IF(OR(AND(A170&lt;&gt;"",COUNTIF(Bugs!B:B,A170)&gt;0),AND(B170&lt;&gt;"",COUNTIF(Bugs!A:A,B170)&gt;0)),"Y","")</f>
        <v/>
      </c>
      <c r="Q170" s="193" t="str">
        <f>IF(OR(
    AND(COUNTIF(Bugs!A:A,B170)&gt;0,ISNUMBER(SEARCH("x",INDEX(Bugs!C:C,MATCH(B170,Bugs!A:A,0))))),
    AND(COUNTIF(Bugs!B:B,B170)&gt;0,ISNUMBER(SEARCH("x",INDEX(Bugs!C:C,MATCH(B170,Bugs!B:B,0))))),
    AND(COUNTIF(Bugs!A:A,B170)&gt;0,ISNUMBER(SEARCH("x",INDEX(Bugs!D:D,MATCH(B170,Bugs!A:A,0))))),
    AND(COUNTIF(Bugs!B:B,B170)&gt;0,ISNUMBER(SEARCH("x",INDEX(Bugs!D:D,MATCH(B170,Bugs!B:B,0)))))
),"Y","")</f>
        <v/>
      </c>
      <c r="R170">
        <f ca="1">IF(OR(ISNUMBER(MATCH(L170,MasterData!$D$3:$D$18,0)),ISNUMBER(MATCH(L170,MasterData!$C$3:$C$18,0))),
    DATEDIF(E170,I170,"d"),
    DATEDIF(E170,TODAY(),"d"))</f>
        <v>21</v>
      </c>
      <c r="S170">
        <f t="shared" ca="1" si="6"/>
        <v>0</v>
      </c>
      <c r="T170">
        <f t="shared" ca="1" si="7"/>
        <v>1</v>
      </c>
      <c r="U170">
        <f t="shared" ca="1" si="8"/>
        <v>0</v>
      </c>
    </row>
    <row r="171" spans="1:21" x14ac:dyDescent="0.35">
      <c r="A171">
        <v>6000144785</v>
      </c>
      <c r="B171" t="s">
        <v>632</v>
      </c>
      <c r="C171" t="s">
        <v>230</v>
      </c>
      <c r="D171" s="34" t="s">
        <v>231</v>
      </c>
      <c r="E171" s="208">
        <v>45840</v>
      </c>
      <c r="F171" s="1"/>
      <c r="G171" t="s">
        <v>248</v>
      </c>
      <c r="H171" t="s">
        <v>245</v>
      </c>
      <c r="I171" s="208">
        <v>45858</v>
      </c>
      <c r="J171" t="s">
        <v>245</v>
      </c>
      <c r="K171" t="s">
        <v>235</v>
      </c>
      <c r="L171" t="s">
        <v>171</v>
      </c>
      <c r="M171" t="s">
        <v>633</v>
      </c>
      <c r="N171" t="s">
        <v>237</v>
      </c>
      <c r="O171" t="s">
        <v>230</v>
      </c>
      <c r="P171" s="193" t="str">
        <f>IF(OR(AND(A171&lt;&gt;"",COUNTIF(Bugs!B:B,A171)&gt;0),AND(B171&lt;&gt;"",COUNTIF(Bugs!A:A,B171)&gt;0)),"Y","")</f>
        <v/>
      </c>
      <c r="Q171" s="193" t="str">
        <f>IF(OR(
    AND(COUNTIF(Bugs!A:A,B171)&gt;0,ISNUMBER(SEARCH("x",INDEX(Bugs!C:C,MATCH(B171,Bugs!A:A,0))))),
    AND(COUNTIF(Bugs!B:B,B171)&gt;0,ISNUMBER(SEARCH("x",INDEX(Bugs!C:C,MATCH(B171,Bugs!B:B,0))))),
    AND(COUNTIF(Bugs!A:A,B171)&gt;0,ISNUMBER(SEARCH("x",INDEX(Bugs!D:D,MATCH(B171,Bugs!A:A,0))))),
    AND(COUNTIF(Bugs!B:B,B171)&gt;0,ISNUMBER(SEARCH("x",INDEX(Bugs!D:D,MATCH(B171,Bugs!B:B,0)))))
),"Y","")</f>
        <v/>
      </c>
      <c r="R171">
        <f ca="1">IF(OR(ISNUMBER(MATCH(L171,MasterData!$D$3:$D$18,0)),ISNUMBER(MATCH(L171,MasterData!$C$3:$C$18,0))),
    DATEDIF(E171,I171,"d"),
    DATEDIF(E171,TODAY(),"d"))</f>
        <v>18</v>
      </c>
      <c r="S171">
        <f t="shared" ca="1" si="6"/>
        <v>0</v>
      </c>
      <c r="T171">
        <f t="shared" ca="1" si="7"/>
        <v>1</v>
      </c>
      <c r="U171">
        <f t="shared" ca="1" si="8"/>
        <v>0</v>
      </c>
    </row>
    <row r="172" spans="1:21" x14ac:dyDescent="0.35">
      <c r="A172">
        <v>6000144855</v>
      </c>
      <c r="B172" t="s">
        <v>230</v>
      </c>
      <c r="C172" t="s">
        <v>230</v>
      </c>
      <c r="D172" s="34" t="s">
        <v>251</v>
      </c>
      <c r="E172" s="208">
        <v>45841</v>
      </c>
      <c r="F172" s="1"/>
      <c r="G172" t="s">
        <v>400</v>
      </c>
      <c r="H172" t="s">
        <v>230</v>
      </c>
      <c r="I172" s="208">
        <v>45860</v>
      </c>
      <c r="J172" t="s">
        <v>201</v>
      </c>
      <c r="K172" t="s">
        <v>241</v>
      </c>
      <c r="L172" t="s">
        <v>171</v>
      </c>
      <c r="M172" t="s">
        <v>634</v>
      </c>
      <c r="N172" t="s">
        <v>237</v>
      </c>
      <c r="O172" t="s">
        <v>230</v>
      </c>
      <c r="P172" s="193" t="str">
        <f>IF(OR(AND(A172&lt;&gt;"",COUNTIF(Bugs!B:B,A172)&gt;0),AND(B172&lt;&gt;"",COUNTIF(Bugs!A:A,B172)&gt;0)),"Y","")</f>
        <v/>
      </c>
      <c r="Q172" s="193" t="str">
        <f>IF(OR(
    AND(COUNTIF(Bugs!A:A,B172)&gt;0,ISNUMBER(SEARCH("x",INDEX(Bugs!C:C,MATCH(B172,Bugs!A:A,0))))),
    AND(COUNTIF(Bugs!B:B,B172)&gt;0,ISNUMBER(SEARCH("x",INDEX(Bugs!C:C,MATCH(B172,Bugs!B:B,0))))),
    AND(COUNTIF(Bugs!A:A,B172)&gt;0,ISNUMBER(SEARCH("x",INDEX(Bugs!D:D,MATCH(B172,Bugs!A:A,0))))),
    AND(COUNTIF(Bugs!B:B,B172)&gt;0,ISNUMBER(SEARCH("x",INDEX(Bugs!D:D,MATCH(B172,Bugs!B:B,0)))))
),"Y","")</f>
        <v/>
      </c>
      <c r="R172">
        <f ca="1">IF(OR(ISNUMBER(MATCH(L172,MasterData!$D$3:$D$18,0)),ISNUMBER(MATCH(L172,MasterData!$C$3:$C$18,0))),
    DATEDIF(E172,I172,"d"),
    DATEDIF(E172,TODAY(),"d"))</f>
        <v>19</v>
      </c>
      <c r="S172">
        <f t="shared" ca="1" si="6"/>
        <v>0</v>
      </c>
      <c r="T172">
        <f t="shared" ca="1" si="7"/>
        <v>1</v>
      </c>
      <c r="U172">
        <f t="shared" ca="1" si="8"/>
        <v>0</v>
      </c>
    </row>
    <row r="173" spans="1:21" x14ac:dyDescent="0.35">
      <c r="A173">
        <v>6000144869</v>
      </c>
      <c r="B173" t="s">
        <v>635</v>
      </c>
      <c r="C173" t="s">
        <v>230</v>
      </c>
      <c r="D173" s="34" t="s">
        <v>231</v>
      </c>
      <c r="E173" s="208">
        <v>45841</v>
      </c>
      <c r="F173" s="1"/>
      <c r="G173" t="s">
        <v>248</v>
      </c>
      <c r="H173" t="s">
        <v>245</v>
      </c>
      <c r="I173" s="208">
        <v>45870</v>
      </c>
      <c r="J173" t="s">
        <v>234</v>
      </c>
      <c r="K173" t="s">
        <v>235</v>
      </c>
      <c r="L173" t="s">
        <v>171</v>
      </c>
      <c r="M173" t="s">
        <v>636</v>
      </c>
      <c r="N173" t="s">
        <v>237</v>
      </c>
      <c r="O173" t="s">
        <v>230</v>
      </c>
      <c r="P173" s="193" t="str">
        <f>IF(OR(AND(A173&lt;&gt;"",COUNTIF(Bugs!B:B,A173)&gt;0),AND(B173&lt;&gt;"",COUNTIF(Bugs!A:A,B173)&gt;0)),"Y","")</f>
        <v/>
      </c>
      <c r="Q173" s="193" t="str">
        <f>IF(OR(
    AND(COUNTIF(Bugs!A:A,B173)&gt;0,ISNUMBER(SEARCH("x",INDEX(Bugs!C:C,MATCH(B173,Bugs!A:A,0))))),
    AND(COUNTIF(Bugs!B:B,B173)&gt;0,ISNUMBER(SEARCH("x",INDEX(Bugs!C:C,MATCH(B173,Bugs!B:B,0))))),
    AND(COUNTIF(Bugs!A:A,B173)&gt;0,ISNUMBER(SEARCH("x",INDEX(Bugs!D:D,MATCH(B173,Bugs!A:A,0))))),
    AND(COUNTIF(Bugs!B:B,B173)&gt;0,ISNUMBER(SEARCH("x",INDEX(Bugs!D:D,MATCH(B173,Bugs!B:B,0)))))
),"Y","")</f>
        <v/>
      </c>
      <c r="R173">
        <f ca="1">IF(OR(ISNUMBER(MATCH(L173,MasterData!$D$3:$D$18,0)),ISNUMBER(MATCH(L173,MasterData!$C$3:$C$18,0))),
    DATEDIF(E173,I173,"d"),
    DATEDIF(E173,TODAY(),"d"))</f>
        <v>29</v>
      </c>
      <c r="S173">
        <f t="shared" ca="1" si="6"/>
        <v>0</v>
      </c>
      <c r="T173">
        <f t="shared" ca="1" si="7"/>
        <v>1</v>
      </c>
      <c r="U173">
        <f t="shared" ca="1" si="8"/>
        <v>0</v>
      </c>
    </row>
    <row r="174" spans="1:21" x14ac:dyDescent="0.35">
      <c r="A174">
        <v>6000145148</v>
      </c>
      <c r="B174" t="s">
        <v>644</v>
      </c>
      <c r="C174" t="s">
        <v>230</v>
      </c>
      <c r="D174" s="34" t="s">
        <v>480</v>
      </c>
      <c r="E174" s="208">
        <v>45845</v>
      </c>
      <c r="F174" s="1"/>
      <c r="G174" t="s">
        <v>552</v>
      </c>
      <c r="H174" t="s">
        <v>245</v>
      </c>
      <c r="I174" s="208">
        <v>45853</v>
      </c>
      <c r="J174" t="s">
        <v>245</v>
      </c>
      <c r="K174" t="s">
        <v>241</v>
      </c>
      <c r="L174" t="s">
        <v>171</v>
      </c>
      <c r="M174" t="s">
        <v>645</v>
      </c>
      <c r="N174" t="s">
        <v>237</v>
      </c>
      <c r="O174" t="s">
        <v>230</v>
      </c>
      <c r="P174" s="193" t="str">
        <f>IF(OR(AND(A174&lt;&gt;"",COUNTIF(Bugs!B:B,A174)&gt;0),AND(B174&lt;&gt;"",COUNTIF(Bugs!A:A,B174)&gt;0)),"Y","")</f>
        <v/>
      </c>
      <c r="Q174" s="193" t="str">
        <f>IF(OR(
    AND(COUNTIF(Bugs!A:A,B174)&gt;0,ISNUMBER(SEARCH("x",INDEX(Bugs!C:C,MATCH(B174,Bugs!A:A,0))))),
    AND(COUNTIF(Bugs!B:B,B174)&gt;0,ISNUMBER(SEARCH("x",INDEX(Bugs!C:C,MATCH(B174,Bugs!B:B,0))))),
    AND(COUNTIF(Bugs!A:A,B174)&gt;0,ISNUMBER(SEARCH("x",INDEX(Bugs!D:D,MATCH(B174,Bugs!A:A,0))))),
    AND(COUNTIF(Bugs!B:B,B174)&gt;0,ISNUMBER(SEARCH("x",INDEX(Bugs!D:D,MATCH(B174,Bugs!B:B,0)))))
),"Y","")</f>
        <v/>
      </c>
      <c r="R174">
        <f ca="1">IF(OR(ISNUMBER(MATCH(L174,MasterData!$D$3:$D$18,0)),ISNUMBER(MATCH(L174,MasterData!$C$3:$C$18,0))),
    DATEDIF(E174,I174,"d"),
    DATEDIF(E174,TODAY(),"d"))</f>
        <v>8</v>
      </c>
      <c r="S174">
        <f t="shared" ca="1" si="6"/>
        <v>0</v>
      </c>
      <c r="T174">
        <f t="shared" ca="1" si="7"/>
        <v>1</v>
      </c>
      <c r="U174">
        <f t="shared" ca="1" si="8"/>
        <v>0</v>
      </c>
    </row>
    <row r="175" spans="1:21" x14ac:dyDescent="0.35">
      <c r="A175">
        <v>6000145298</v>
      </c>
      <c r="B175" t="s">
        <v>230</v>
      </c>
      <c r="C175" t="s">
        <v>230</v>
      </c>
      <c r="D175" s="34" t="s">
        <v>231</v>
      </c>
      <c r="E175" s="208">
        <v>45846</v>
      </c>
      <c r="F175" s="1"/>
      <c r="G175" t="s">
        <v>248</v>
      </c>
      <c r="H175" t="s">
        <v>245</v>
      </c>
      <c r="I175" s="208">
        <v>45856</v>
      </c>
      <c r="J175" t="s">
        <v>245</v>
      </c>
      <c r="K175" t="s">
        <v>241</v>
      </c>
      <c r="L175" t="s">
        <v>171</v>
      </c>
      <c r="M175" t="s">
        <v>486</v>
      </c>
      <c r="N175" t="s">
        <v>237</v>
      </c>
      <c r="O175" t="s">
        <v>230</v>
      </c>
      <c r="P175" s="193" t="str">
        <f>IF(OR(AND(A175&lt;&gt;"",COUNTIF(Bugs!B:B,A175)&gt;0),AND(B175&lt;&gt;"",COUNTIF(Bugs!A:A,B175)&gt;0)),"Y","")</f>
        <v/>
      </c>
      <c r="Q175" s="193" t="str">
        <f>IF(OR(
    AND(COUNTIF(Bugs!A:A,B175)&gt;0,ISNUMBER(SEARCH("x",INDEX(Bugs!C:C,MATCH(B175,Bugs!A:A,0))))),
    AND(COUNTIF(Bugs!B:B,B175)&gt;0,ISNUMBER(SEARCH("x",INDEX(Bugs!C:C,MATCH(B175,Bugs!B:B,0))))),
    AND(COUNTIF(Bugs!A:A,B175)&gt;0,ISNUMBER(SEARCH("x",INDEX(Bugs!D:D,MATCH(B175,Bugs!A:A,0))))),
    AND(COUNTIF(Bugs!B:B,B175)&gt;0,ISNUMBER(SEARCH("x",INDEX(Bugs!D:D,MATCH(B175,Bugs!B:B,0)))))
),"Y","")</f>
        <v/>
      </c>
      <c r="R175">
        <f ca="1">IF(OR(ISNUMBER(MATCH(L175,MasterData!$D$3:$D$18,0)),ISNUMBER(MATCH(L175,MasterData!$C$3:$C$18,0))),
    DATEDIF(E175,I175,"d"),
    DATEDIF(E175,TODAY(),"d"))</f>
        <v>10</v>
      </c>
      <c r="S175">
        <f t="shared" ca="1" si="6"/>
        <v>0</v>
      </c>
      <c r="T175">
        <f t="shared" ca="1" si="7"/>
        <v>1</v>
      </c>
      <c r="U175">
        <f t="shared" ca="1" si="8"/>
        <v>0</v>
      </c>
    </row>
    <row r="176" spans="1:21" x14ac:dyDescent="0.35">
      <c r="A176">
        <v>6000145337</v>
      </c>
      <c r="B176" t="s">
        <v>646</v>
      </c>
      <c r="C176" t="s">
        <v>230</v>
      </c>
      <c r="D176" s="34" t="s">
        <v>231</v>
      </c>
      <c r="E176" s="208">
        <v>45846</v>
      </c>
      <c r="F176" s="1"/>
      <c r="G176" t="s">
        <v>248</v>
      </c>
      <c r="H176" t="s">
        <v>245</v>
      </c>
      <c r="I176" s="208">
        <v>45873</v>
      </c>
      <c r="J176" t="s">
        <v>234</v>
      </c>
      <c r="K176" t="s">
        <v>235</v>
      </c>
      <c r="L176" t="s">
        <v>171</v>
      </c>
      <c r="M176" t="s">
        <v>486</v>
      </c>
      <c r="N176" t="s">
        <v>237</v>
      </c>
      <c r="O176" t="s">
        <v>230</v>
      </c>
      <c r="P176" s="193" t="str">
        <f>IF(OR(AND(A176&lt;&gt;"",COUNTIF(Bugs!B:B,A176)&gt;0),AND(B176&lt;&gt;"",COUNTIF(Bugs!A:A,B176)&gt;0)),"Y","")</f>
        <v/>
      </c>
      <c r="Q176" s="193" t="str">
        <f>IF(OR(
    AND(COUNTIF(Bugs!A:A,B176)&gt;0,ISNUMBER(SEARCH("x",INDEX(Bugs!C:C,MATCH(B176,Bugs!A:A,0))))),
    AND(COUNTIF(Bugs!B:B,B176)&gt;0,ISNUMBER(SEARCH("x",INDEX(Bugs!C:C,MATCH(B176,Bugs!B:B,0))))),
    AND(COUNTIF(Bugs!A:A,B176)&gt;0,ISNUMBER(SEARCH("x",INDEX(Bugs!D:D,MATCH(B176,Bugs!A:A,0))))),
    AND(COUNTIF(Bugs!B:B,B176)&gt;0,ISNUMBER(SEARCH("x",INDEX(Bugs!D:D,MATCH(B176,Bugs!B:B,0)))))
),"Y","")</f>
        <v/>
      </c>
      <c r="R176">
        <f ca="1">IF(OR(ISNUMBER(MATCH(L176,MasterData!$D$3:$D$18,0)),ISNUMBER(MATCH(L176,MasterData!$C$3:$C$18,0))),
    DATEDIF(E176,I176,"d"),
    DATEDIF(E176,TODAY(),"d"))</f>
        <v>27</v>
      </c>
      <c r="S176">
        <f t="shared" ca="1" si="6"/>
        <v>0</v>
      </c>
      <c r="T176">
        <f t="shared" ca="1" si="7"/>
        <v>1</v>
      </c>
      <c r="U176">
        <f t="shared" ca="1" si="8"/>
        <v>0</v>
      </c>
    </row>
    <row r="177" spans="1:21" x14ac:dyDescent="0.35">
      <c r="A177">
        <v>6000145415</v>
      </c>
      <c r="B177" t="s">
        <v>647</v>
      </c>
      <c r="C177" t="s">
        <v>230</v>
      </c>
      <c r="D177" s="34" t="s">
        <v>254</v>
      </c>
      <c r="E177" s="208">
        <v>45847</v>
      </c>
      <c r="F177" s="1"/>
      <c r="G177" t="s">
        <v>268</v>
      </c>
      <c r="H177" t="s">
        <v>230</v>
      </c>
      <c r="I177" s="208">
        <v>45876</v>
      </c>
      <c r="J177" t="s">
        <v>245</v>
      </c>
      <c r="K177" t="s">
        <v>241</v>
      </c>
      <c r="L177" t="s">
        <v>171</v>
      </c>
      <c r="M177" t="s">
        <v>648</v>
      </c>
      <c r="N177" t="s">
        <v>237</v>
      </c>
      <c r="O177" t="s">
        <v>230</v>
      </c>
      <c r="P177" s="193" t="str">
        <f>IF(OR(AND(A177&lt;&gt;"",COUNTIF(Bugs!B:B,A177)&gt;0),AND(B177&lt;&gt;"",COUNTIF(Bugs!A:A,B177)&gt;0)),"Y","")</f>
        <v/>
      </c>
      <c r="Q177" s="193" t="str">
        <f>IF(OR(
    AND(COUNTIF(Bugs!A:A,B177)&gt;0,ISNUMBER(SEARCH("x",INDEX(Bugs!C:C,MATCH(B177,Bugs!A:A,0))))),
    AND(COUNTIF(Bugs!B:B,B177)&gt;0,ISNUMBER(SEARCH("x",INDEX(Bugs!C:C,MATCH(B177,Bugs!B:B,0))))),
    AND(COUNTIF(Bugs!A:A,B177)&gt;0,ISNUMBER(SEARCH("x",INDEX(Bugs!D:D,MATCH(B177,Bugs!A:A,0))))),
    AND(COUNTIF(Bugs!B:B,B177)&gt;0,ISNUMBER(SEARCH("x",INDEX(Bugs!D:D,MATCH(B177,Bugs!B:B,0)))))
),"Y","")</f>
        <v/>
      </c>
      <c r="R177">
        <f ca="1">IF(OR(ISNUMBER(MATCH(L177,MasterData!$D$3:$D$18,0)),ISNUMBER(MATCH(L177,MasterData!$C$3:$C$18,0))),
    DATEDIF(E177,I177,"d"),
    DATEDIF(E177,TODAY(),"d"))</f>
        <v>29</v>
      </c>
      <c r="S177">
        <f t="shared" ca="1" si="6"/>
        <v>0</v>
      </c>
      <c r="T177">
        <f t="shared" ca="1" si="7"/>
        <v>1</v>
      </c>
      <c r="U177">
        <f t="shared" ca="1" si="8"/>
        <v>0</v>
      </c>
    </row>
    <row r="178" spans="1:21" x14ac:dyDescent="0.35">
      <c r="A178">
        <v>6000146508</v>
      </c>
      <c r="B178" t="s">
        <v>640</v>
      </c>
      <c r="D178" s="34" t="s">
        <v>254</v>
      </c>
      <c r="E178" s="208">
        <v>45825</v>
      </c>
      <c r="F178" s="1"/>
      <c r="G178" t="s">
        <v>641</v>
      </c>
      <c r="I178" s="208">
        <v>45895.441759259258</v>
      </c>
      <c r="K178" t="s">
        <v>241</v>
      </c>
      <c r="L178" t="s">
        <v>171</v>
      </c>
      <c r="M178" t="s">
        <v>642</v>
      </c>
      <c r="N178" t="s">
        <v>237</v>
      </c>
      <c r="P178" s="193" t="str">
        <f>IF(OR(AND(A178&lt;&gt;"",COUNTIF(Bugs!B:B,A178)&gt;0),AND(B178&lt;&gt;"",COUNTIF(Bugs!A:A,B178)&gt;0)),"Y","")</f>
        <v/>
      </c>
      <c r="Q178" s="193" t="str">
        <f>IF(OR(
    AND(COUNTIF(Bugs!A:A,B178)&gt;0,ISNUMBER(SEARCH("x",INDEX(Bugs!C:C,MATCH(B178,Bugs!A:A,0))))),
    AND(COUNTIF(Bugs!B:B,B178)&gt;0,ISNUMBER(SEARCH("x",INDEX(Bugs!C:C,MATCH(B178,Bugs!B:B,0))))),
    AND(COUNTIF(Bugs!A:A,B178)&gt;0,ISNUMBER(SEARCH("x",INDEX(Bugs!D:D,MATCH(B178,Bugs!A:A,0))))),
    AND(COUNTIF(Bugs!B:B,B178)&gt;0,ISNUMBER(SEARCH("x",INDEX(Bugs!D:D,MATCH(B178,Bugs!B:B,0)))))
),"Y","")</f>
        <v/>
      </c>
      <c r="R178">
        <f ca="1">IF(OR(ISNUMBER(MATCH(L178,MasterData!$D$3:$D$18,0)),ISNUMBER(MATCH(L178,MasterData!$C$3:$C$18,0))),
    DATEDIF(E178,I178,"d"),
    DATEDIF(E178,TODAY(),"d"))</f>
        <v>70</v>
      </c>
      <c r="S178">
        <f t="shared" ca="1" si="6"/>
        <v>0</v>
      </c>
      <c r="T178">
        <f t="shared" ca="1" si="7"/>
        <v>0</v>
      </c>
      <c r="U178">
        <f t="shared" ca="1" si="8"/>
        <v>1</v>
      </c>
    </row>
    <row r="179" spans="1:21" x14ac:dyDescent="0.35">
      <c r="B179" t="s">
        <v>663</v>
      </c>
      <c r="D179" s="34">
        <v>3010</v>
      </c>
      <c r="E179" s="208">
        <v>45826</v>
      </c>
      <c r="F179" s="1"/>
      <c r="G179" t="s">
        <v>664</v>
      </c>
      <c r="I179" s="208">
        <v>45854</v>
      </c>
      <c r="K179" t="s">
        <v>235</v>
      </c>
      <c r="L179" t="s">
        <v>171</v>
      </c>
      <c r="M179" t="s">
        <v>665</v>
      </c>
      <c r="N179" t="s">
        <v>237</v>
      </c>
      <c r="P179" s="193" t="str">
        <f>IF(OR(AND(A179&lt;&gt;"",COUNTIF(Bugs!B:B,A179)&gt;0),AND(B179&lt;&gt;"",COUNTIF(Bugs!A:A,B179)&gt;0)),"Y","")</f>
        <v/>
      </c>
      <c r="Q179" s="193" t="str">
        <f>IF(OR(
    AND(COUNTIF(Bugs!A:A,B179)&gt;0,ISNUMBER(SEARCH("x",INDEX(Bugs!C:C,MATCH(B179,Bugs!A:A,0))))),
    AND(COUNTIF(Bugs!B:B,B179)&gt;0,ISNUMBER(SEARCH("x",INDEX(Bugs!C:C,MATCH(B179,Bugs!B:B,0))))),
    AND(COUNTIF(Bugs!A:A,B179)&gt;0,ISNUMBER(SEARCH("x",INDEX(Bugs!D:D,MATCH(B179,Bugs!A:A,0))))),
    AND(COUNTIF(Bugs!B:B,B179)&gt;0,ISNUMBER(SEARCH("x",INDEX(Bugs!D:D,MATCH(B179,Bugs!B:B,0)))))
),"Y","")</f>
        <v/>
      </c>
      <c r="R179">
        <f ca="1">IF(OR(ISNUMBER(MATCH(L179,MasterData!$D$3:$D$18,0)),ISNUMBER(MATCH(L179,MasterData!$C$3:$C$18,0))),
    DATEDIF(E179,I179,"d"),
    DATEDIF(E179,TODAY(),"d"))</f>
        <v>28</v>
      </c>
      <c r="S179">
        <f t="shared" ca="1" si="6"/>
        <v>0</v>
      </c>
      <c r="T179">
        <f t="shared" ca="1" si="7"/>
        <v>1</v>
      </c>
      <c r="U179">
        <f t="shared" ca="1" si="8"/>
        <v>0</v>
      </c>
    </row>
    <row r="180" spans="1:21" x14ac:dyDescent="0.35">
      <c r="B180" t="s">
        <v>666</v>
      </c>
      <c r="D180" s="34">
        <v>3010</v>
      </c>
      <c r="E180" s="208">
        <v>45828</v>
      </c>
      <c r="F180" s="1"/>
      <c r="G180" t="s">
        <v>667</v>
      </c>
      <c r="I180" s="208">
        <v>45854</v>
      </c>
      <c r="K180" t="s">
        <v>235</v>
      </c>
      <c r="L180" t="s">
        <v>171</v>
      </c>
      <c r="M180" t="s">
        <v>668</v>
      </c>
      <c r="N180" t="s">
        <v>237</v>
      </c>
      <c r="P180" s="193" t="str">
        <f>IF(OR(AND(A180&lt;&gt;"",COUNTIF(Bugs!B:B,A180)&gt;0),AND(B180&lt;&gt;"",COUNTIF(Bugs!A:A,B180)&gt;0)),"Y","")</f>
        <v/>
      </c>
      <c r="Q180" s="193" t="str">
        <f>IF(OR(
    AND(COUNTIF(Bugs!A:A,B180)&gt;0,ISNUMBER(SEARCH("x",INDEX(Bugs!C:C,MATCH(B180,Bugs!A:A,0))))),
    AND(COUNTIF(Bugs!B:B,B180)&gt;0,ISNUMBER(SEARCH("x",INDEX(Bugs!C:C,MATCH(B180,Bugs!B:B,0))))),
    AND(COUNTIF(Bugs!A:A,B180)&gt;0,ISNUMBER(SEARCH("x",INDEX(Bugs!D:D,MATCH(B180,Bugs!A:A,0))))),
    AND(COUNTIF(Bugs!B:B,B180)&gt;0,ISNUMBER(SEARCH("x",INDEX(Bugs!D:D,MATCH(B180,Bugs!B:B,0)))))
),"Y","")</f>
        <v/>
      </c>
      <c r="R180">
        <f ca="1">IF(OR(ISNUMBER(MATCH(L180,MasterData!$D$3:$D$18,0)),ISNUMBER(MATCH(L180,MasterData!$C$3:$C$18,0))),
    DATEDIF(E180,I180,"d"),
    DATEDIF(E180,TODAY(),"d"))</f>
        <v>26</v>
      </c>
      <c r="S180">
        <f t="shared" ca="1" si="6"/>
        <v>0</v>
      </c>
      <c r="T180">
        <f t="shared" ca="1" si="7"/>
        <v>1</v>
      </c>
      <c r="U180">
        <f t="shared" ca="1" si="8"/>
        <v>0</v>
      </c>
    </row>
    <row r="181" spans="1:21" x14ac:dyDescent="0.35">
      <c r="B181" t="s">
        <v>10</v>
      </c>
      <c r="D181" s="34" t="s">
        <v>231</v>
      </c>
      <c r="E181" s="208">
        <v>45828</v>
      </c>
      <c r="F181" s="1"/>
      <c r="G181" t="s">
        <v>669</v>
      </c>
      <c r="I181" s="208">
        <v>45895.398414351854</v>
      </c>
      <c r="K181" t="s">
        <v>235</v>
      </c>
      <c r="L181" t="s">
        <v>171</v>
      </c>
      <c r="M181" t="s">
        <v>670</v>
      </c>
      <c r="N181" t="s">
        <v>237</v>
      </c>
      <c r="P181" s="193" t="str">
        <f>IF(OR(AND(A181&lt;&gt;"",COUNTIF(Bugs!B:B,A181)&gt;0),AND(B181&lt;&gt;"",COUNTIF(Bugs!A:A,B181)&gt;0)),"Y","")</f>
        <v>Y</v>
      </c>
      <c r="Q181" s="193" t="str">
        <f>IF(OR(
    AND(COUNTIF(Bugs!A:A,B181)&gt;0,ISNUMBER(SEARCH("x",INDEX(Bugs!C:C,MATCH(B181,Bugs!A:A,0))))),
    AND(COUNTIF(Bugs!B:B,B181)&gt;0,ISNUMBER(SEARCH("x",INDEX(Bugs!C:C,MATCH(B181,Bugs!B:B,0))))),
    AND(COUNTIF(Bugs!A:A,B181)&gt;0,ISNUMBER(SEARCH("x",INDEX(Bugs!D:D,MATCH(B181,Bugs!A:A,0))))),
    AND(COUNTIF(Bugs!B:B,B181)&gt;0,ISNUMBER(SEARCH("x",INDEX(Bugs!D:D,MATCH(B181,Bugs!B:B,0)))))
),"Y","")</f>
        <v/>
      </c>
      <c r="R181">
        <f ca="1">IF(OR(ISNUMBER(MATCH(L181,MasterData!$D$3:$D$18,0)),ISNUMBER(MATCH(L181,MasterData!$C$3:$C$18,0))),
    DATEDIF(E181,I181,"d"),
    DATEDIF(E181,TODAY(),"d"))</f>
        <v>67</v>
      </c>
      <c r="S181">
        <f t="shared" ca="1" si="6"/>
        <v>0</v>
      </c>
      <c r="T181">
        <f t="shared" ca="1" si="7"/>
        <v>0</v>
      </c>
      <c r="U181">
        <f t="shared" ca="1" si="8"/>
        <v>1</v>
      </c>
    </row>
    <row r="182" spans="1:21" x14ac:dyDescent="0.35">
      <c r="B182" t="s">
        <v>11</v>
      </c>
      <c r="D182" s="34">
        <v>3014</v>
      </c>
      <c r="E182" s="208">
        <v>45840</v>
      </c>
      <c r="F182" s="1"/>
      <c r="G182" t="s">
        <v>649</v>
      </c>
      <c r="H182" t="s">
        <v>650</v>
      </c>
      <c r="I182" s="208">
        <v>45883</v>
      </c>
      <c r="J182" t="s">
        <v>650</v>
      </c>
      <c r="K182" t="s">
        <v>235</v>
      </c>
      <c r="L182" t="s">
        <v>171</v>
      </c>
      <c r="M182" t="s">
        <v>651</v>
      </c>
      <c r="N182" t="s">
        <v>237</v>
      </c>
      <c r="P182" s="193" t="str">
        <f>IF(OR(AND(A182&lt;&gt;"",COUNTIF(Bugs!B:B,A182)&gt;0),AND(B182&lt;&gt;"",COUNTIF(Bugs!A:A,B182)&gt;0)),"Y","")</f>
        <v>Y</v>
      </c>
      <c r="Q182" s="193" t="str">
        <f>IF(OR(
    AND(COUNTIF(Bugs!A:A,B182)&gt;0,ISNUMBER(SEARCH("x",INDEX(Bugs!C:C,MATCH(B182,Bugs!A:A,0))))),
    AND(COUNTIF(Bugs!B:B,B182)&gt;0,ISNUMBER(SEARCH("x",INDEX(Bugs!C:C,MATCH(B182,Bugs!B:B,0))))),
    AND(COUNTIF(Bugs!A:A,B182)&gt;0,ISNUMBER(SEARCH("x",INDEX(Bugs!D:D,MATCH(B182,Bugs!A:A,0))))),
    AND(COUNTIF(Bugs!B:B,B182)&gt;0,ISNUMBER(SEARCH("x",INDEX(Bugs!D:D,MATCH(B182,Bugs!B:B,0)))))
),"Y","")</f>
        <v/>
      </c>
      <c r="R182">
        <f ca="1">IF(OR(ISNUMBER(MATCH(L182,MasterData!$D$3:$D$18,0)),ISNUMBER(MATCH(L182,MasterData!$C$3:$C$18,0))),
    DATEDIF(E182,I182,"d"),
    DATEDIF(E182,TODAY(),"d"))</f>
        <v>43</v>
      </c>
      <c r="S182">
        <f t="shared" ca="1" si="6"/>
        <v>0</v>
      </c>
      <c r="T182">
        <f t="shared" ca="1" si="7"/>
        <v>0</v>
      </c>
      <c r="U182">
        <f t="shared" ca="1" si="8"/>
        <v>1</v>
      </c>
    </row>
    <row r="183" spans="1:21" x14ac:dyDescent="0.35">
      <c r="B183" t="s">
        <v>671</v>
      </c>
      <c r="D183" s="34">
        <v>7092</v>
      </c>
      <c r="E183" s="208">
        <v>45841</v>
      </c>
      <c r="F183" s="1"/>
      <c r="G183" t="s">
        <v>672</v>
      </c>
      <c r="I183" s="208">
        <v>45859</v>
      </c>
      <c r="K183" t="s">
        <v>241</v>
      </c>
      <c r="L183" t="s">
        <v>171</v>
      </c>
      <c r="M183" t="s">
        <v>673</v>
      </c>
      <c r="N183" t="s">
        <v>237</v>
      </c>
      <c r="P183" s="193" t="str">
        <f>IF(OR(AND(A183&lt;&gt;"",COUNTIF(Bugs!B:B,A183)&gt;0),AND(B183&lt;&gt;"",COUNTIF(Bugs!A:A,B183)&gt;0)),"Y","")</f>
        <v/>
      </c>
      <c r="Q183" s="193" t="str">
        <f>IF(OR(
    AND(COUNTIF(Bugs!A:A,B183)&gt;0,ISNUMBER(SEARCH("x",INDEX(Bugs!C:C,MATCH(B183,Bugs!A:A,0))))),
    AND(COUNTIF(Bugs!B:B,B183)&gt;0,ISNUMBER(SEARCH("x",INDEX(Bugs!C:C,MATCH(B183,Bugs!B:B,0))))),
    AND(COUNTIF(Bugs!A:A,B183)&gt;0,ISNUMBER(SEARCH("x",INDEX(Bugs!D:D,MATCH(B183,Bugs!A:A,0))))),
    AND(COUNTIF(Bugs!B:B,B183)&gt;0,ISNUMBER(SEARCH("x",INDEX(Bugs!D:D,MATCH(B183,Bugs!B:B,0)))))
),"Y","")</f>
        <v/>
      </c>
      <c r="R183">
        <f ca="1">IF(OR(ISNUMBER(MATCH(L183,MasterData!$D$3:$D$18,0)),ISNUMBER(MATCH(L183,MasterData!$C$3:$C$18,0))),
    DATEDIF(E183,I183,"d"),
    DATEDIF(E183,TODAY(),"d"))</f>
        <v>18</v>
      </c>
      <c r="S183">
        <f t="shared" ca="1" si="6"/>
        <v>0</v>
      </c>
      <c r="T183">
        <f t="shared" ca="1" si="7"/>
        <v>1</v>
      </c>
      <c r="U183">
        <f t="shared" ca="1" si="8"/>
        <v>0</v>
      </c>
    </row>
    <row r="184" spans="1:21" x14ac:dyDescent="0.35">
      <c r="B184" t="s">
        <v>12</v>
      </c>
      <c r="D184" s="34" t="s">
        <v>231</v>
      </c>
      <c r="E184" s="208">
        <v>45845</v>
      </c>
      <c r="F184" s="1"/>
      <c r="G184" t="s">
        <v>669</v>
      </c>
      <c r="I184" s="208">
        <v>45901</v>
      </c>
      <c r="K184" t="s">
        <v>235</v>
      </c>
      <c r="L184" t="s">
        <v>171</v>
      </c>
      <c r="M184" t="s">
        <v>674</v>
      </c>
      <c r="N184" t="s">
        <v>237</v>
      </c>
      <c r="P184" s="193" t="str">
        <f>IF(OR(AND(A184&lt;&gt;"",COUNTIF(Bugs!B:B,A184)&gt;0),AND(B184&lt;&gt;"",COUNTIF(Bugs!A:A,B184)&gt;0)),"Y","")</f>
        <v>Y</v>
      </c>
      <c r="Q184" s="193" t="str">
        <f>IF(OR(
    AND(COUNTIF(Bugs!A:A,B184)&gt;0,ISNUMBER(SEARCH("x",INDEX(Bugs!C:C,MATCH(B184,Bugs!A:A,0))))),
    AND(COUNTIF(Bugs!B:B,B184)&gt;0,ISNUMBER(SEARCH("x",INDEX(Bugs!C:C,MATCH(B184,Bugs!B:B,0))))),
    AND(COUNTIF(Bugs!A:A,B184)&gt;0,ISNUMBER(SEARCH("x",INDEX(Bugs!D:D,MATCH(B184,Bugs!A:A,0))))),
    AND(COUNTIF(Bugs!B:B,B184)&gt;0,ISNUMBER(SEARCH("x",INDEX(Bugs!D:D,MATCH(B184,Bugs!B:B,0)))))
),"Y","")</f>
        <v/>
      </c>
      <c r="R184">
        <f ca="1">IF(OR(ISNUMBER(MATCH(L184,MasterData!$D$3:$D$18,0)),ISNUMBER(MATCH(L184,MasterData!$C$3:$C$18,0))),
    DATEDIF(E184,I184,"d"),
    DATEDIF(E184,TODAY(),"d"))</f>
        <v>56</v>
      </c>
      <c r="S184">
        <f t="shared" ca="1" si="6"/>
        <v>0</v>
      </c>
      <c r="T184">
        <f t="shared" ca="1" si="7"/>
        <v>0</v>
      </c>
      <c r="U184">
        <f t="shared" ca="1" si="8"/>
        <v>1</v>
      </c>
    </row>
    <row r="185" spans="1:21" x14ac:dyDescent="0.35">
      <c r="B185" t="s">
        <v>675</v>
      </c>
      <c r="D185" s="34">
        <v>3014</v>
      </c>
      <c r="E185" s="208">
        <v>45845</v>
      </c>
      <c r="F185" s="1"/>
      <c r="G185" t="s">
        <v>676</v>
      </c>
      <c r="I185" s="208">
        <v>45859</v>
      </c>
      <c r="K185" t="s">
        <v>347</v>
      </c>
      <c r="L185" t="s">
        <v>171</v>
      </c>
      <c r="M185" t="s">
        <v>677</v>
      </c>
      <c r="N185" t="s">
        <v>237</v>
      </c>
      <c r="P185" s="193" t="str">
        <f>IF(OR(AND(A185&lt;&gt;"",COUNTIF(Bugs!B:B,A185)&gt;0),AND(B185&lt;&gt;"",COUNTIF(Bugs!A:A,B185)&gt;0)),"Y","")</f>
        <v/>
      </c>
      <c r="Q185" s="193" t="str">
        <f>IF(OR(
    AND(COUNTIF(Bugs!A:A,B185)&gt;0,ISNUMBER(SEARCH("x",INDEX(Bugs!C:C,MATCH(B185,Bugs!A:A,0))))),
    AND(COUNTIF(Bugs!B:B,B185)&gt;0,ISNUMBER(SEARCH("x",INDEX(Bugs!C:C,MATCH(B185,Bugs!B:B,0))))),
    AND(COUNTIF(Bugs!A:A,B185)&gt;0,ISNUMBER(SEARCH("x",INDEX(Bugs!D:D,MATCH(B185,Bugs!A:A,0))))),
    AND(COUNTIF(Bugs!B:B,B185)&gt;0,ISNUMBER(SEARCH("x",INDEX(Bugs!D:D,MATCH(B185,Bugs!B:B,0)))))
),"Y","")</f>
        <v/>
      </c>
      <c r="R185">
        <f ca="1">IF(OR(ISNUMBER(MATCH(L185,MasterData!$D$3:$D$18,0)),ISNUMBER(MATCH(L185,MasterData!$C$3:$C$18,0))),
    DATEDIF(E185,I185,"d"),
    DATEDIF(E185,TODAY(),"d"))</f>
        <v>14</v>
      </c>
      <c r="S185">
        <f t="shared" ca="1" si="6"/>
        <v>0</v>
      </c>
      <c r="T185">
        <f t="shared" ca="1" si="7"/>
        <v>1</v>
      </c>
      <c r="U185">
        <f t="shared" ca="1" si="8"/>
        <v>0</v>
      </c>
    </row>
    <row r="186" spans="1:21" x14ac:dyDescent="0.35">
      <c r="B186" t="s">
        <v>13</v>
      </c>
      <c r="D186" s="34">
        <v>3014</v>
      </c>
      <c r="E186" s="208">
        <v>45846</v>
      </c>
      <c r="F186" s="1"/>
      <c r="G186" t="s">
        <v>652</v>
      </c>
      <c r="H186" t="s">
        <v>240</v>
      </c>
      <c r="I186" s="208">
        <v>45938</v>
      </c>
      <c r="J186" t="s">
        <v>245</v>
      </c>
      <c r="K186" t="s">
        <v>241</v>
      </c>
      <c r="L186" t="s">
        <v>171</v>
      </c>
      <c r="M186" t="s">
        <v>653</v>
      </c>
      <c r="N186" t="s">
        <v>237</v>
      </c>
      <c r="P186" s="193" t="str">
        <f>IF(OR(AND(A186&lt;&gt;"",COUNTIF(Bugs!B:B,A186)&gt;0),AND(B186&lt;&gt;"",COUNTIF(Bugs!A:A,B186)&gt;0)),"Y","")</f>
        <v>Y</v>
      </c>
      <c r="Q186" s="193" t="str">
        <f>IF(OR(
    AND(COUNTIF(Bugs!A:A,B186)&gt;0,ISNUMBER(SEARCH("x",INDEX(Bugs!C:C,MATCH(B186,Bugs!A:A,0))))),
    AND(COUNTIF(Bugs!B:B,B186)&gt;0,ISNUMBER(SEARCH("x",INDEX(Bugs!C:C,MATCH(B186,Bugs!B:B,0))))),
    AND(COUNTIF(Bugs!A:A,B186)&gt;0,ISNUMBER(SEARCH("x",INDEX(Bugs!D:D,MATCH(B186,Bugs!A:A,0))))),
    AND(COUNTIF(Bugs!B:B,B186)&gt;0,ISNUMBER(SEARCH("x",INDEX(Bugs!D:D,MATCH(B186,Bugs!B:B,0)))))
),"Y","")</f>
        <v>Y</v>
      </c>
      <c r="R186">
        <f ca="1">IF(OR(ISNUMBER(MATCH(L186,MasterData!$D$3:$D$18,0)),ISNUMBER(MATCH(L186,MasterData!$C$3:$C$18,0))),
    DATEDIF(E186,I186,"d"),
    DATEDIF(E186,TODAY(),"d"))</f>
        <v>92</v>
      </c>
      <c r="S186">
        <f t="shared" ca="1" si="6"/>
        <v>0</v>
      </c>
      <c r="T186">
        <f t="shared" ca="1" si="7"/>
        <v>0</v>
      </c>
      <c r="U186">
        <f t="shared" ca="1" si="8"/>
        <v>1</v>
      </c>
    </row>
    <row r="187" spans="1:21" x14ac:dyDescent="0.35">
      <c r="B187" t="s">
        <v>654</v>
      </c>
      <c r="D187" s="34">
        <v>3014</v>
      </c>
      <c r="E187" s="208">
        <v>45847</v>
      </c>
      <c r="F187" s="1"/>
      <c r="G187" t="s">
        <v>652</v>
      </c>
      <c r="H187" t="s">
        <v>245</v>
      </c>
      <c r="I187" s="208">
        <v>45854</v>
      </c>
      <c r="J187" t="s">
        <v>245</v>
      </c>
      <c r="K187" t="s">
        <v>347</v>
      </c>
      <c r="L187" t="s">
        <v>171</v>
      </c>
      <c r="M187" t="s">
        <v>655</v>
      </c>
      <c r="N187" t="s">
        <v>237</v>
      </c>
      <c r="P187" s="193" t="str">
        <f>IF(OR(AND(A187&lt;&gt;"",COUNTIF(Bugs!B:B,A187)&gt;0),AND(B187&lt;&gt;"",COUNTIF(Bugs!A:A,B187)&gt;0)),"Y","")</f>
        <v/>
      </c>
      <c r="Q187" s="193" t="str">
        <f>IF(OR(
    AND(COUNTIF(Bugs!A:A,B187)&gt;0,ISNUMBER(SEARCH("x",INDEX(Bugs!C:C,MATCH(B187,Bugs!A:A,0))))),
    AND(COUNTIF(Bugs!B:B,B187)&gt;0,ISNUMBER(SEARCH("x",INDEX(Bugs!C:C,MATCH(B187,Bugs!B:B,0))))),
    AND(COUNTIF(Bugs!A:A,B187)&gt;0,ISNUMBER(SEARCH("x",INDEX(Bugs!D:D,MATCH(B187,Bugs!A:A,0))))),
    AND(COUNTIF(Bugs!B:B,B187)&gt;0,ISNUMBER(SEARCH("x",INDEX(Bugs!D:D,MATCH(B187,Bugs!B:B,0)))))
),"Y","")</f>
        <v/>
      </c>
      <c r="R187">
        <f ca="1">IF(OR(ISNUMBER(MATCH(L187,MasterData!$D$3:$D$18,0)),ISNUMBER(MATCH(L187,MasterData!$C$3:$C$18,0))),
    DATEDIF(E187,I187,"d"),
    DATEDIF(E187,TODAY(),"d"))</f>
        <v>7</v>
      </c>
      <c r="S187">
        <f t="shared" ca="1" si="6"/>
        <v>1</v>
      </c>
      <c r="T187">
        <f t="shared" ca="1" si="7"/>
        <v>0</v>
      </c>
      <c r="U187">
        <f t="shared" ca="1" si="8"/>
        <v>0</v>
      </c>
    </row>
    <row r="188" spans="1:21" x14ac:dyDescent="0.35">
      <c r="B188" t="s">
        <v>656</v>
      </c>
      <c r="D188" s="34">
        <v>3014</v>
      </c>
      <c r="E188" s="208">
        <v>45847</v>
      </c>
      <c r="F188" s="1"/>
      <c r="G188" t="s">
        <v>657</v>
      </c>
      <c r="H188" t="s">
        <v>658</v>
      </c>
      <c r="I188" s="208">
        <v>45854</v>
      </c>
      <c r="J188" t="s">
        <v>650</v>
      </c>
      <c r="K188" t="s">
        <v>241</v>
      </c>
      <c r="L188" t="s">
        <v>171</v>
      </c>
      <c r="M188" t="s">
        <v>659</v>
      </c>
      <c r="N188" t="s">
        <v>237</v>
      </c>
      <c r="P188" s="193" t="str">
        <f>IF(OR(AND(A188&lt;&gt;"",COUNTIF(Bugs!B:B,A188)&gt;0),AND(B188&lt;&gt;"",COUNTIF(Bugs!A:A,B188)&gt;0)),"Y","")</f>
        <v/>
      </c>
      <c r="Q188" s="193" t="str">
        <f>IF(OR(
    AND(COUNTIF(Bugs!A:A,B188)&gt;0,ISNUMBER(SEARCH("x",INDEX(Bugs!C:C,MATCH(B188,Bugs!A:A,0))))),
    AND(COUNTIF(Bugs!B:B,B188)&gt;0,ISNUMBER(SEARCH("x",INDEX(Bugs!C:C,MATCH(B188,Bugs!B:B,0))))),
    AND(COUNTIF(Bugs!A:A,B188)&gt;0,ISNUMBER(SEARCH("x",INDEX(Bugs!D:D,MATCH(B188,Bugs!A:A,0))))),
    AND(COUNTIF(Bugs!B:B,B188)&gt;0,ISNUMBER(SEARCH("x",INDEX(Bugs!D:D,MATCH(B188,Bugs!B:B,0)))))
),"Y","")</f>
        <v/>
      </c>
      <c r="R188">
        <f ca="1">IF(OR(ISNUMBER(MATCH(L188,MasterData!$D$3:$D$18,0)),ISNUMBER(MATCH(L188,MasterData!$C$3:$C$18,0))),
    DATEDIF(E188,I188,"d"),
    DATEDIF(E188,TODAY(),"d"))</f>
        <v>7</v>
      </c>
      <c r="S188">
        <f t="shared" ca="1" si="6"/>
        <v>1</v>
      </c>
      <c r="T188">
        <f t="shared" ca="1" si="7"/>
        <v>0</v>
      </c>
      <c r="U188">
        <f t="shared" ca="1" si="8"/>
        <v>0</v>
      </c>
    </row>
    <row r="189" spans="1:21" x14ac:dyDescent="0.35">
      <c r="B189" t="s">
        <v>678</v>
      </c>
      <c r="D189" s="34">
        <v>3009</v>
      </c>
      <c r="E189" s="208">
        <v>45846</v>
      </c>
      <c r="F189" s="1"/>
      <c r="G189" t="s">
        <v>679</v>
      </c>
      <c r="I189" s="208">
        <v>45863</v>
      </c>
      <c r="K189" t="s">
        <v>235</v>
      </c>
      <c r="L189" t="s">
        <v>171</v>
      </c>
      <c r="M189" t="s">
        <v>680</v>
      </c>
      <c r="N189" t="s">
        <v>237</v>
      </c>
      <c r="P189" s="193" t="str">
        <f>IF(OR(AND(A189&lt;&gt;"",COUNTIF(Bugs!B:B,A189)&gt;0),AND(B189&lt;&gt;"",COUNTIF(Bugs!A:A,B189)&gt;0)),"Y","")</f>
        <v/>
      </c>
      <c r="Q189" s="193" t="str">
        <f>IF(OR(
    AND(COUNTIF(Bugs!A:A,B189)&gt;0,ISNUMBER(SEARCH("x",INDEX(Bugs!C:C,MATCH(B189,Bugs!A:A,0))))),
    AND(COUNTIF(Bugs!B:B,B189)&gt;0,ISNUMBER(SEARCH("x",INDEX(Bugs!C:C,MATCH(B189,Bugs!B:B,0))))),
    AND(COUNTIF(Bugs!A:A,B189)&gt;0,ISNUMBER(SEARCH("x",INDEX(Bugs!D:D,MATCH(B189,Bugs!A:A,0))))),
    AND(COUNTIF(Bugs!B:B,B189)&gt;0,ISNUMBER(SEARCH("x",INDEX(Bugs!D:D,MATCH(B189,Bugs!B:B,0)))))
),"Y","")</f>
        <v/>
      </c>
      <c r="R189">
        <f ca="1">IF(OR(ISNUMBER(MATCH(L189,MasterData!$D$3:$D$18,0)),ISNUMBER(MATCH(L189,MasterData!$C$3:$C$18,0))),
    DATEDIF(E189,I189,"d"),
    DATEDIF(E189,TODAY(),"d"))</f>
        <v>17</v>
      </c>
      <c r="S189">
        <f t="shared" ca="1" si="6"/>
        <v>0</v>
      </c>
      <c r="T189">
        <f t="shared" ca="1" si="7"/>
        <v>1</v>
      </c>
      <c r="U189">
        <f t="shared" ca="1" si="8"/>
        <v>0</v>
      </c>
    </row>
    <row r="190" spans="1:21" x14ac:dyDescent="0.35">
      <c r="B190" t="s">
        <v>685</v>
      </c>
      <c r="D190" s="34" t="s">
        <v>254</v>
      </c>
      <c r="E190" s="208">
        <v>45852</v>
      </c>
      <c r="F190" s="1"/>
      <c r="G190" t="s">
        <v>686</v>
      </c>
      <c r="I190" s="208">
        <v>45866</v>
      </c>
      <c r="K190" t="s">
        <v>235</v>
      </c>
      <c r="L190" t="s">
        <v>171</v>
      </c>
      <c r="M190" t="s">
        <v>687</v>
      </c>
      <c r="N190" t="s">
        <v>237</v>
      </c>
      <c r="P190" s="193" t="str">
        <f>IF(OR(AND(A190&lt;&gt;"",COUNTIF(Bugs!B:B,A190)&gt;0),AND(B190&lt;&gt;"",COUNTIF(Bugs!A:A,B190)&gt;0)),"Y","")</f>
        <v/>
      </c>
      <c r="Q190" s="193" t="str">
        <f>IF(OR(
    AND(COUNTIF(Bugs!A:A,B190)&gt;0,ISNUMBER(SEARCH("x",INDEX(Bugs!C:C,MATCH(B190,Bugs!A:A,0))))),
    AND(COUNTIF(Bugs!B:B,B190)&gt;0,ISNUMBER(SEARCH("x",INDEX(Bugs!C:C,MATCH(B190,Bugs!B:B,0))))),
    AND(COUNTIF(Bugs!A:A,B190)&gt;0,ISNUMBER(SEARCH("x",INDEX(Bugs!D:D,MATCH(B190,Bugs!A:A,0))))),
    AND(COUNTIF(Bugs!B:B,B190)&gt;0,ISNUMBER(SEARCH("x",INDEX(Bugs!D:D,MATCH(B190,Bugs!B:B,0)))))
),"Y","")</f>
        <v/>
      </c>
      <c r="R190">
        <f ca="1">IF(OR(ISNUMBER(MATCH(L190,MasterData!$D$3:$D$18,0)),ISNUMBER(MATCH(L190,MasterData!$C$3:$C$18,0))),
    DATEDIF(E190,I190,"d"),
    DATEDIF(E190,TODAY(),"d"))</f>
        <v>14</v>
      </c>
      <c r="S190">
        <f t="shared" ca="1" si="6"/>
        <v>0</v>
      </c>
      <c r="T190">
        <f t="shared" ca="1" si="7"/>
        <v>1</v>
      </c>
      <c r="U190">
        <f t="shared" ca="1" si="8"/>
        <v>0</v>
      </c>
    </row>
    <row r="191" spans="1:21" x14ac:dyDescent="0.35">
      <c r="B191" t="s">
        <v>688</v>
      </c>
      <c r="D191" s="34">
        <v>3014</v>
      </c>
      <c r="E191" s="208">
        <v>45852</v>
      </c>
      <c r="F191" s="1"/>
      <c r="G191" t="s">
        <v>689</v>
      </c>
      <c r="I191" s="208">
        <v>45859</v>
      </c>
      <c r="K191" t="s">
        <v>241</v>
      </c>
      <c r="L191" t="s">
        <v>171</v>
      </c>
      <c r="M191" t="s">
        <v>690</v>
      </c>
      <c r="N191" t="s">
        <v>237</v>
      </c>
      <c r="P191" s="193" t="str">
        <f>IF(OR(AND(A191&lt;&gt;"",COUNTIF(Bugs!B:B,A191)&gt;0),AND(B191&lt;&gt;"",COUNTIF(Bugs!A:A,B191)&gt;0)),"Y","")</f>
        <v/>
      </c>
      <c r="Q191" s="193" t="str">
        <f>IF(OR(
    AND(COUNTIF(Bugs!A:A,B191)&gt;0,ISNUMBER(SEARCH("x",INDEX(Bugs!C:C,MATCH(B191,Bugs!A:A,0))))),
    AND(COUNTIF(Bugs!B:B,B191)&gt;0,ISNUMBER(SEARCH("x",INDEX(Bugs!C:C,MATCH(B191,Bugs!B:B,0))))),
    AND(COUNTIF(Bugs!A:A,B191)&gt;0,ISNUMBER(SEARCH("x",INDEX(Bugs!D:D,MATCH(B191,Bugs!A:A,0))))),
    AND(COUNTIF(Bugs!B:B,B191)&gt;0,ISNUMBER(SEARCH("x",INDEX(Bugs!D:D,MATCH(B191,Bugs!B:B,0)))))
),"Y","")</f>
        <v/>
      </c>
      <c r="R191">
        <f ca="1">IF(OR(ISNUMBER(MATCH(L191,MasterData!$D$3:$D$18,0)),ISNUMBER(MATCH(L191,MasterData!$C$3:$C$18,0))),
    DATEDIF(E191,I191,"d"),
    DATEDIF(E191,TODAY(),"d"))</f>
        <v>7</v>
      </c>
      <c r="S191">
        <f t="shared" ca="1" si="6"/>
        <v>1</v>
      </c>
      <c r="T191">
        <f t="shared" ca="1" si="7"/>
        <v>0</v>
      </c>
      <c r="U191">
        <f t="shared" ca="1" si="8"/>
        <v>0</v>
      </c>
    </row>
    <row r="192" spans="1:21" x14ac:dyDescent="0.35">
      <c r="B192" t="s">
        <v>14</v>
      </c>
      <c r="D192" s="34">
        <v>3014</v>
      </c>
      <c r="E192" s="208">
        <v>45853</v>
      </c>
      <c r="F192" s="1"/>
      <c r="G192" t="s">
        <v>676</v>
      </c>
      <c r="I192" s="208">
        <v>45875</v>
      </c>
      <c r="K192" t="s">
        <v>347</v>
      </c>
      <c r="L192" t="s">
        <v>171</v>
      </c>
      <c r="M192" t="s">
        <v>684</v>
      </c>
      <c r="N192" t="s">
        <v>237</v>
      </c>
      <c r="P192" s="193" t="str">
        <f>IF(OR(AND(A192&lt;&gt;"",COUNTIF(Bugs!B:B,A192)&gt;0),AND(B192&lt;&gt;"",COUNTIF(Bugs!A:A,B192)&gt;0)),"Y","")</f>
        <v>Y</v>
      </c>
      <c r="Q192" s="193" t="str">
        <f>IF(OR(
    AND(COUNTIF(Bugs!A:A,B192)&gt;0,ISNUMBER(SEARCH("x",INDEX(Bugs!C:C,MATCH(B192,Bugs!A:A,0))))),
    AND(COUNTIF(Bugs!B:B,B192)&gt;0,ISNUMBER(SEARCH("x",INDEX(Bugs!C:C,MATCH(B192,Bugs!B:B,0))))),
    AND(COUNTIF(Bugs!A:A,B192)&gt;0,ISNUMBER(SEARCH("x",INDEX(Bugs!D:D,MATCH(B192,Bugs!A:A,0))))),
    AND(COUNTIF(Bugs!B:B,B192)&gt;0,ISNUMBER(SEARCH("x",INDEX(Bugs!D:D,MATCH(B192,Bugs!B:B,0)))))
),"Y","")</f>
        <v>Y</v>
      </c>
      <c r="R192">
        <f ca="1">IF(OR(ISNUMBER(MATCH(L192,MasterData!$D$3:$D$18,0)),ISNUMBER(MATCH(L192,MasterData!$C$3:$C$18,0))),
    DATEDIF(E192,I192,"d"),
    DATEDIF(E192,TODAY(),"d"))</f>
        <v>22</v>
      </c>
      <c r="S192">
        <f ca="1">IF(AND($R192&gt;=0,$R192&lt;=7),1,0)</f>
        <v>0</v>
      </c>
      <c r="T192">
        <f ca="1">IF(AND($R192&gt;7,R192&lt;=30),1,0)</f>
        <v>1</v>
      </c>
      <c r="U192">
        <f ca="1">IF($R192&gt;30,1,0)</f>
        <v>0</v>
      </c>
    </row>
    <row r="193" spans="1:21" x14ac:dyDescent="0.35">
      <c r="B193" t="s">
        <v>691</v>
      </c>
      <c r="D193" s="34" t="s">
        <v>254</v>
      </c>
      <c r="E193" s="208">
        <v>45854</v>
      </c>
      <c r="F193" s="1"/>
      <c r="G193" t="s">
        <v>692</v>
      </c>
      <c r="I193" s="208">
        <v>45862</v>
      </c>
      <c r="K193" t="s">
        <v>235</v>
      </c>
      <c r="L193" t="s">
        <v>171</v>
      </c>
      <c r="M193" t="s">
        <v>693</v>
      </c>
      <c r="N193" t="s">
        <v>237</v>
      </c>
      <c r="P193" s="193" t="str">
        <f>IF(OR(AND(A193&lt;&gt;"",COUNTIF(Bugs!B:B,A193)&gt;0),AND(B193&lt;&gt;"",COUNTIF(Bugs!A:A,B193)&gt;0)),"Y","")</f>
        <v/>
      </c>
      <c r="Q193" s="193" t="str">
        <f>IF(OR(
    AND(COUNTIF(Bugs!A:A,B193)&gt;0,ISNUMBER(SEARCH("x",INDEX(Bugs!C:C,MATCH(B193,Bugs!A:A,0))))),
    AND(COUNTIF(Bugs!B:B,B193)&gt;0,ISNUMBER(SEARCH("x",INDEX(Bugs!C:C,MATCH(B193,Bugs!B:B,0))))),
    AND(COUNTIF(Bugs!A:A,B193)&gt;0,ISNUMBER(SEARCH("x",INDEX(Bugs!D:D,MATCH(B193,Bugs!A:A,0))))),
    AND(COUNTIF(Bugs!B:B,B193)&gt;0,ISNUMBER(SEARCH("x",INDEX(Bugs!D:D,MATCH(B193,Bugs!B:B,0)))))
),"Y","")</f>
        <v/>
      </c>
      <c r="R193">
        <f ca="1">IF(OR(ISNUMBER(MATCH(L193,MasterData!$D$3:$D$18,0)),ISNUMBER(MATCH(L193,MasterData!$C$3:$C$18,0))),
    DATEDIF(E193,I193,"d"),
    DATEDIF(E193,TODAY(),"d"))</f>
        <v>8</v>
      </c>
      <c r="S193">
        <f t="shared" ref="S193:S199" ca="1" si="9">IF(AND($R193&gt;=0,$R193&lt;=7),1,0)</f>
        <v>0</v>
      </c>
      <c r="T193">
        <f t="shared" ref="T193:T199" ca="1" si="10">IF(AND($R193&gt;7,R193&lt;=30),1,0)</f>
        <v>1</v>
      </c>
      <c r="U193">
        <f t="shared" ref="U193:U199" ca="1" si="11">IF($R193&gt;30,1,0)</f>
        <v>0</v>
      </c>
    </row>
    <row r="194" spans="1:21" x14ac:dyDescent="0.35">
      <c r="B194" t="s">
        <v>15</v>
      </c>
      <c r="D194" s="34">
        <v>3014</v>
      </c>
      <c r="E194" s="208">
        <v>45856</v>
      </c>
      <c r="F194" s="1"/>
      <c r="G194" t="s">
        <v>686</v>
      </c>
      <c r="I194" s="208">
        <v>45874</v>
      </c>
      <c r="K194" t="s">
        <v>235</v>
      </c>
      <c r="L194" t="s">
        <v>171</v>
      </c>
      <c r="M194" t="s">
        <v>697</v>
      </c>
      <c r="N194" t="s">
        <v>237</v>
      </c>
      <c r="P194" s="193" t="str">
        <f>IF(OR(AND(A194&lt;&gt;"",COUNTIF(Bugs!B:B,A194)&gt;0),AND(B194&lt;&gt;"",COUNTIF(Bugs!A:A,B194)&gt;0)),"Y","")</f>
        <v>Y</v>
      </c>
      <c r="Q194" s="193" t="str">
        <f>IF(OR(
    AND(COUNTIF(Bugs!A:A,B194)&gt;0,ISNUMBER(SEARCH("x",INDEX(Bugs!C:C,MATCH(B194,Bugs!A:A,0))))),
    AND(COUNTIF(Bugs!B:B,B194)&gt;0,ISNUMBER(SEARCH("x",INDEX(Bugs!C:C,MATCH(B194,Bugs!B:B,0))))),
    AND(COUNTIF(Bugs!A:A,B194)&gt;0,ISNUMBER(SEARCH("x",INDEX(Bugs!D:D,MATCH(B194,Bugs!A:A,0))))),
    AND(COUNTIF(Bugs!B:B,B194)&gt;0,ISNUMBER(SEARCH("x",INDEX(Bugs!D:D,MATCH(B194,Bugs!B:B,0)))))
),"Y","")</f>
        <v>Y</v>
      </c>
      <c r="R194">
        <f ca="1">IF(OR(ISNUMBER(MATCH(L194,MasterData!$D$3:$D$18,0)),ISNUMBER(MATCH(L194,MasterData!$C$3:$C$18,0))),
    DATEDIF(E194,I194,"d"),
    DATEDIF(E194,TODAY(),"d"))</f>
        <v>18</v>
      </c>
      <c r="S194">
        <f t="shared" ca="1" si="9"/>
        <v>0</v>
      </c>
      <c r="T194">
        <f t="shared" ca="1" si="10"/>
        <v>1</v>
      </c>
      <c r="U194">
        <f t="shared" ca="1" si="11"/>
        <v>0</v>
      </c>
    </row>
    <row r="195" spans="1:21" x14ac:dyDescent="0.35">
      <c r="A195">
        <v>6000146356</v>
      </c>
      <c r="B195" t="s">
        <v>698</v>
      </c>
      <c r="D195" s="34">
        <v>3014</v>
      </c>
      <c r="E195" s="208">
        <v>45859</v>
      </c>
      <c r="F195" s="1"/>
      <c r="G195" t="s">
        <v>699</v>
      </c>
      <c r="H195" t="s">
        <v>245</v>
      </c>
      <c r="I195" s="208">
        <v>45866</v>
      </c>
      <c r="K195" t="s">
        <v>241</v>
      </c>
      <c r="L195" t="s">
        <v>171</v>
      </c>
      <c r="M195" t="s">
        <v>700</v>
      </c>
      <c r="N195" t="s">
        <v>237</v>
      </c>
      <c r="P195" s="193" t="str">
        <f>IF(OR(AND(A195&lt;&gt;"",COUNTIF(Bugs!B:B,A195)&gt;0),AND(B195&lt;&gt;"",COUNTIF(Bugs!A:A,B195)&gt;0)),"Y","")</f>
        <v/>
      </c>
      <c r="Q195" s="193" t="str">
        <f>IF(OR(
    AND(COUNTIF(Bugs!A:A,B195)&gt;0,ISNUMBER(SEARCH("x",INDEX(Bugs!C:C,MATCH(B195,Bugs!A:A,0))))),
    AND(COUNTIF(Bugs!B:B,B195)&gt;0,ISNUMBER(SEARCH("x",INDEX(Bugs!C:C,MATCH(B195,Bugs!B:B,0))))),
    AND(COUNTIF(Bugs!A:A,B195)&gt;0,ISNUMBER(SEARCH("x",INDEX(Bugs!D:D,MATCH(B195,Bugs!A:A,0))))),
    AND(COUNTIF(Bugs!B:B,B195)&gt;0,ISNUMBER(SEARCH("x",INDEX(Bugs!D:D,MATCH(B195,Bugs!B:B,0)))))
),"Y","")</f>
        <v/>
      </c>
      <c r="R195">
        <f ca="1">IF(OR(ISNUMBER(MATCH(L195,MasterData!$D$3:$D$18,0)),ISNUMBER(MATCH(L195,MasterData!$C$3:$C$18,0))),
    DATEDIF(E195,I195,"d"),
    DATEDIF(E195,TODAY(),"d"))</f>
        <v>7</v>
      </c>
      <c r="S195">
        <f ca="1">IF(AND($R195&gt;=0,$R195&lt;=7),1,0)</f>
        <v>1</v>
      </c>
      <c r="T195">
        <f ca="1">IF(AND($R195&gt;7,R195&lt;=30),1,0)</f>
        <v>0</v>
      </c>
      <c r="U195">
        <f ca="1">IF($R195&gt;30,1,0)</f>
        <v>0</v>
      </c>
    </row>
    <row r="196" spans="1:21" x14ac:dyDescent="0.35">
      <c r="B196" t="s">
        <v>16</v>
      </c>
      <c r="D196" s="34">
        <v>3014</v>
      </c>
      <c r="E196" s="208">
        <v>45859</v>
      </c>
      <c r="F196" s="1"/>
      <c r="G196" t="s">
        <v>689</v>
      </c>
      <c r="I196" s="208">
        <v>45869</v>
      </c>
      <c r="K196" t="s">
        <v>235</v>
      </c>
      <c r="L196" t="s">
        <v>171</v>
      </c>
      <c r="M196" t="s">
        <v>701</v>
      </c>
      <c r="N196" t="s">
        <v>237</v>
      </c>
      <c r="P196" s="193" t="str">
        <f>IF(OR(AND(A196&lt;&gt;"",COUNTIF(Bugs!B:B,A196)&gt;0),AND(B196&lt;&gt;"",COUNTIF(Bugs!A:A,B196)&gt;0)),"Y","")</f>
        <v>Y</v>
      </c>
      <c r="Q196" s="193" t="str">
        <f>IF(OR(
    AND(COUNTIF(Bugs!A:A,B196)&gt;0,ISNUMBER(SEARCH("x",INDEX(Bugs!C:C,MATCH(B196,Bugs!A:A,0))))),
    AND(COUNTIF(Bugs!B:B,B196)&gt;0,ISNUMBER(SEARCH("x",INDEX(Bugs!C:C,MATCH(B196,Bugs!B:B,0))))),
    AND(COUNTIF(Bugs!A:A,B196)&gt;0,ISNUMBER(SEARCH("x",INDEX(Bugs!D:D,MATCH(B196,Bugs!A:A,0))))),
    AND(COUNTIF(Bugs!B:B,B196)&gt;0,ISNUMBER(SEARCH("x",INDEX(Bugs!D:D,MATCH(B196,Bugs!B:B,0)))))
),"Y","")</f>
        <v>Y</v>
      </c>
      <c r="R196">
        <f ca="1">IF(OR(ISNUMBER(MATCH(L196,MasterData!$D$3:$D$18,0)),ISNUMBER(MATCH(L196,MasterData!$C$3:$C$18,0))),
    DATEDIF(E196,I196,"d"),
    DATEDIF(E196,TODAY(),"d"))</f>
        <v>10</v>
      </c>
      <c r="S196">
        <f t="shared" ca="1" si="9"/>
        <v>0</v>
      </c>
      <c r="T196">
        <f t="shared" ca="1" si="10"/>
        <v>1</v>
      </c>
      <c r="U196">
        <f t="shared" ca="1" si="11"/>
        <v>0</v>
      </c>
    </row>
    <row r="197" spans="1:21" x14ac:dyDescent="0.35">
      <c r="B197" t="s">
        <v>17</v>
      </c>
      <c r="D197" s="34" t="s">
        <v>480</v>
      </c>
      <c r="E197" s="208">
        <v>45859</v>
      </c>
      <c r="F197" s="1"/>
      <c r="G197" t="s">
        <v>702</v>
      </c>
      <c r="I197" s="208">
        <v>45874</v>
      </c>
      <c r="K197" t="s">
        <v>235</v>
      </c>
      <c r="L197" t="s">
        <v>171</v>
      </c>
      <c r="M197" t="s">
        <v>703</v>
      </c>
      <c r="N197" t="s">
        <v>237</v>
      </c>
      <c r="P197" s="193" t="str">
        <f>IF(OR(AND(A197&lt;&gt;"",COUNTIF(Bugs!B:B,A197)&gt;0),AND(B197&lt;&gt;"",COUNTIF(Bugs!A:A,B197)&gt;0)),"Y","")</f>
        <v>Y</v>
      </c>
      <c r="Q197" s="193" t="str">
        <f>IF(OR(
    AND(COUNTIF(Bugs!A:A,B197)&gt;0,ISNUMBER(SEARCH("x",INDEX(Bugs!C:C,MATCH(B197,Bugs!A:A,0))))),
    AND(COUNTIF(Bugs!B:B,B197)&gt;0,ISNUMBER(SEARCH("x",INDEX(Bugs!C:C,MATCH(B197,Bugs!B:B,0))))),
    AND(COUNTIF(Bugs!A:A,B197)&gt;0,ISNUMBER(SEARCH("x",INDEX(Bugs!D:D,MATCH(B197,Bugs!A:A,0))))),
    AND(COUNTIF(Bugs!B:B,B197)&gt;0,ISNUMBER(SEARCH("x",INDEX(Bugs!D:D,MATCH(B197,Bugs!B:B,0)))))
),"Y","")</f>
        <v>Y</v>
      </c>
      <c r="R197">
        <f ca="1">IF(OR(ISNUMBER(MATCH(L197,MasterData!$D$3:$D$18,0)),ISNUMBER(MATCH(L197,MasterData!$C$3:$C$18,0))),
    DATEDIF(E197,I197,"d"),
    DATEDIF(E197,TODAY(),"d"))</f>
        <v>15</v>
      </c>
      <c r="S197">
        <f t="shared" ca="1" si="9"/>
        <v>0</v>
      </c>
      <c r="T197">
        <f t="shared" ca="1" si="10"/>
        <v>1</v>
      </c>
      <c r="U197">
        <f t="shared" ca="1" si="11"/>
        <v>0</v>
      </c>
    </row>
    <row r="198" spans="1:21" x14ac:dyDescent="0.35">
      <c r="A198">
        <v>6000147166</v>
      </c>
      <c r="B198" t="s">
        <v>18</v>
      </c>
      <c r="D198" s="34" t="s">
        <v>660</v>
      </c>
      <c r="E198" s="208">
        <v>45862</v>
      </c>
      <c r="F198" s="1"/>
      <c r="G198" t="s">
        <v>704</v>
      </c>
      <c r="I198" s="208">
        <v>45882</v>
      </c>
      <c r="K198" t="s">
        <v>235</v>
      </c>
      <c r="L198" t="s">
        <v>171</v>
      </c>
      <c r="M198" t="s">
        <v>705</v>
      </c>
      <c r="N198" t="s">
        <v>237</v>
      </c>
      <c r="P198" s="193" t="str">
        <f>IF(OR(AND(A198&lt;&gt;"",COUNTIF(Bugs!B:B,A198)&gt;0),AND(B198&lt;&gt;"",COUNTIF(Bugs!A:A,B198)&gt;0)),"Y","")</f>
        <v>Y</v>
      </c>
      <c r="Q198" s="193" t="str">
        <f>IF(OR(
    AND(COUNTIF(Bugs!A:A,B198)&gt;0,ISNUMBER(SEARCH("x",INDEX(Bugs!C:C,MATCH(B198,Bugs!A:A,0))))),
    AND(COUNTIF(Bugs!B:B,B198)&gt;0,ISNUMBER(SEARCH("x",INDEX(Bugs!C:C,MATCH(B198,Bugs!B:B,0))))),
    AND(COUNTIF(Bugs!A:A,B198)&gt;0,ISNUMBER(SEARCH("x",INDEX(Bugs!D:D,MATCH(B198,Bugs!A:A,0))))),
    AND(COUNTIF(Bugs!B:B,B198)&gt;0,ISNUMBER(SEARCH("x",INDEX(Bugs!D:D,MATCH(B198,Bugs!B:B,0)))))
),"Y","")</f>
        <v/>
      </c>
      <c r="R198">
        <f ca="1">IF(OR(ISNUMBER(MATCH(L198,MasterData!$D$3:$D$18,0)),ISNUMBER(MATCH(L198,MasterData!$C$3:$C$18,0))),
    DATEDIF(E198,I198,"d"),
    DATEDIF(E198,TODAY(),"d"))</f>
        <v>20</v>
      </c>
      <c r="S198">
        <f t="shared" ca="1" si="9"/>
        <v>0</v>
      </c>
      <c r="T198">
        <f t="shared" ca="1" si="10"/>
        <v>1</v>
      </c>
      <c r="U198">
        <f t="shared" ca="1" si="11"/>
        <v>0</v>
      </c>
    </row>
    <row r="199" spans="1:21" x14ac:dyDescent="0.35">
      <c r="B199" t="s">
        <v>706</v>
      </c>
      <c r="D199" s="34" t="s">
        <v>480</v>
      </c>
      <c r="E199" s="208">
        <v>45862</v>
      </c>
      <c r="F199" s="1"/>
      <c r="G199" t="s">
        <v>689</v>
      </c>
      <c r="I199" s="208">
        <v>45867</v>
      </c>
      <c r="K199" t="s">
        <v>241</v>
      </c>
      <c r="L199" t="s">
        <v>171</v>
      </c>
      <c r="M199" t="s">
        <v>707</v>
      </c>
      <c r="N199" t="s">
        <v>237</v>
      </c>
      <c r="P199" s="193" t="str">
        <f>IF(OR(AND(A199&lt;&gt;"",COUNTIF(Bugs!B:B,A199)&gt;0),AND(B199&lt;&gt;"",COUNTIF(Bugs!A:A,B199)&gt;0)),"Y","")</f>
        <v/>
      </c>
      <c r="Q199" s="193" t="str">
        <f>IF(OR(
    AND(COUNTIF(Bugs!A:A,B199)&gt;0,ISNUMBER(SEARCH("x",INDEX(Bugs!C:C,MATCH(B199,Bugs!A:A,0))))),
    AND(COUNTIF(Bugs!B:B,B199)&gt;0,ISNUMBER(SEARCH("x",INDEX(Bugs!C:C,MATCH(B199,Bugs!B:B,0))))),
    AND(COUNTIF(Bugs!A:A,B199)&gt;0,ISNUMBER(SEARCH("x",INDEX(Bugs!D:D,MATCH(B199,Bugs!A:A,0))))),
    AND(COUNTIF(Bugs!B:B,B199)&gt;0,ISNUMBER(SEARCH("x",INDEX(Bugs!D:D,MATCH(B199,Bugs!B:B,0)))))
),"Y","")</f>
        <v/>
      </c>
      <c r="R199">
        <f ca="1">IF(OR(ISNUMBER(MATCH(L199,MasterData!$D$3:$D$18,0)),ISNUMBER(MATCH(L199,MasterData!$C$3:$C$18,0))),
    DATEDIF(E199,I199,"d"),
    DATEDIF(E199,TODAY(),"d"))</f>
        <v>5</v>
      </c>
      <c r="S199">
        <f t="shared" ca="1" si="9"/>
        <v>1</v>
      </c>
      <c r="T199">
        <f t="shared" ca="1" si="10"/>
        <v>0</v>
      </c>
      <c r="U199">
        <f t="shared" ca="1" si="11"/>
        <v>0</v>
      </c>
    </row>
    <row r="200" spans="1:21" x14ac:dyDescent="0.35">
      <c r="B200" t="s">
        <v>19</v>
      </c>
      <c r="D200" s="34">
        <v>3003</v>
      </c>
      <c r="E200" s="208">
        <v>45863</v>
      </c>
      <c r="F200" s="1"/>
      <c r="G200" t="s">
        <v>692</v>
      </c>
      <c r="I200" s="208">
        <v>45874</v>
      </c>
      <c r="K200" t="s">
        <v>241</v>
      </c>
      <c r="L200" t="s">
        <v>171</v>
      </c>
      <c r="M200" t="s">
        <v>708</v>
      </c>
      <c r="N200" t="s">
        <v>237</v>
      </c>
      <c r="P200" s="193" t="str">
        <f>IF(OR(AND(A200&lt;&gt;"",COUNTIF(Bugs!B:B,A200)&gt;0),AND(B200&lt;&gt;"",COUNTIF(Bugs!A:A,B200)&gt;0)),"Y","")</f>
        <v>Y</v>
      </c>
      <c r="Q200" s="193" t="str">
        <f>IF(OR(
    AND(COUNTIF(Bugs!A:A,B200)&gt;0,ISNUMBER(SEARCH("x",INDEX(Bugs!C:C,MATCH(B200,Bugs!A:A,0))))),
    AND(COUNTIF(Bugs!B:B,B200)&gt;0,ISNUMBER(SEARCH("x",INDEX(Bugs!C:C,MATCH(B200,Bugs!B:B,0))))),
    AND(COUNTIF(Bugs!A:A,B200)&gt;0,ISNUMBER(SEARCH("x",INDEX(Bugs!D:D,MATCH(B200,Bugs!A:A,0))))),
    AND(COUNTIF(Bugs!B:B,B200)&gt;0,ISNUMBER(SEARCH("x",INDEX(Bugs!D:D,MATCH(B200,Bugs!B:B,0)))))
),"Y","")</f>
        <v>Y</v>
      </c>
      <c r="R200">
        <f ca="1">IF(OR(ISNUMBER(MATCH(L200,MasterData!$D$3:$D$18,0)),ISNUMBER(MATCH(L200,MasterData!$C$3:$C$18,0))),
    DATEDIF(E200,I200,"d"),
    DATEDIF(E200,TODAY(),"d"))</f>
        <v>11</v>
      </c>
      <c r="S200">
        <f ca="1">IF(AND($R200&gt;=0,$R200&lt;=7),1,0)</f>
        <v>0</v>
      </c>
      <c r="T200">
        <f ca="1">IF(AND($R200&gt;7,R200&lt;=30),1,0)</f>
        <v>1</v>
      </c>
      <c r="U200">
        <f ca="1">IF($R200&gt;30,1,0)</f>
        <v>0</v>
      </c>
    </row>
    <row r="201" spans="1:21" x14ac:dyDescent="0.35">
      <c r="B201" t="s">
        <v>709</v>
      </c>
      <c r="D201" s="34" t="s">
        <v>231</v>
      </c>
      <c r="E201" s="208">
        <v>45867</v>
      </c>
      <c r="F201" s="1"/>
      <c r="G201" t="s">
        <v>710</v>
      </c>
      <c r="I201" s="208">
        <v>45869</v>
      </c>
      <c r="K201" t="s">
        <v>235</v>
      </c>
      <c r="L201" t="s">
        <v>171</v>
      </c>
      <c r="M201" t="s">
        <v>711</v>
      </c>
      <c r="N201" t="s">
        <v>237</v>
      </c>
      <c r="P201" s="193" t="str">
        <f>IF(OR(AND(A201&lt;&gt;"",COUNTIF(Bugs!B:B,A201)&gt;0),AND(B201&lt;&gt;"",COUNTIF(Bugs!A:A,B201)&gt;0)),"Y","")</f>
        <v/>
      </c>
      <c r="Q201" s="193" t="str">
        <f>IF(OR(
    AND(COUNTIF(Bugs!A:A,B201)&gt;0,ISNUMBER(SEARCH("x",INDEX(Bugs!C:C,MATCH(B201,Bugs!A:A,0))))),
    AND(COUNTIF(Bugs!B:B,B201)&gt;0,ISNUMBER(SEARCH("x",INDEX(Bugs!C:C,MATCH(B201,Bugs!B:B,0))))),
    AND(COUNTIF(Bugs!A:A,B201)&gt;0,ISNUMBER(SEARCH("x",INDEX(Bugs!D:D,MATCH(B201,Bugs!A:A,0))))),
    AND(COUNTIF(Bugs!B:B,B201)&gt;0,ISNUMBER(SEARCH("x",INDEX(Bugs!D:D,MATCH(B201,Bugs!B:B,0)))))
),"Y","")</f>
        <v/>
      </c>
      <c r="R201">
        <f ca="1">IF(OR(ISNUMBER(MATCH(L201,MasterData!$D$3:$D$18,0)),ISNUMBER(MATCH(L201,MasterData!$C$3:$C$18,0))),
    DATEDIF(E201,I201,"d"),
    DATEDIF(E201,TODAY(),"d"))</f>
        <v>2</v>
      </c>
      <c r="S201">
        <f t="shared" ref="S201:S264" ca="1" si="12">IF(AND($R201&gt;=0,$R201&lt;=7),1,0)</f>
        <v>1</v>
      </c>
      <c r="T201">
        <f t="shared" ref="T201:T264" ca="1" si="13">IF(AND($R201&gt;7,R201&lt;=30),1,0)</f>
        <v>0</v>
      </c>
      <c r="U201">
        <f t="shared" ref="U201:U264" ca="1" si="14">IF($R201&gt;30,1,0)</f>
        <v>0</v>
      </c>
    </row>
    <row r="202" spans="1:21" x14ac:dyDescent="0.35">
      <c r="B202" t="s">
        <v>712</v>
      </c>
      <c r="D202" s="34" t="s">
        <v>480</v>
      </c>
      <c r="E202" s="208">
        <v>45867</v>
      </c>
      <c r="F202" s="1"/>
      <c r="G202" t="s">
        <v>699</v>
      </c>
      <c r="I202" s="208">
        <v>45868</v>
      </c>
      <c r="K202" t="s">
        <v>241</v>
      </c>
      <c r="L202" t="s">
        <v>171</v>
      </c>
      <c r="M202" t="s">
        <v>713</v>
      </c>
      <c r="N202" t="s">
        <v>237</v>
      </c>
      <c r="P202" s="193" t="str">
        <f>IF(OR(AND(A202&lt;&gt;"",COUNTIF(Bugs!B:B,A202)&gt;0),AND(B202&lt;&gt;"",COUNTIF(Bugs!A:A,B202)&gt;0)),"Y","")</f>
        <v/>
      </c>
      <c r="Q202" s="193" t="str">
        <f>IF(OR(
    AND(COUNTIF(Bugs!A:A,B202)&gt;0,ISNUMBER(SEARCH("x",INDEX(Bugs!C:C,MATCH(B202,Bugs!A:A,0))))),
    AND(COUNTIF(Bugs!B:B,B202)&gt;0,ISNUMBER(SEARCH("x",INDEX(Bugs!C:C,MATCH(B202,Bugs!B:B,0))))),
    AND(COUNTIF(Bugs!A:A,B202)&gt;0,ISNUMBER(SEARCH("x",INDEX(Bugs!D:D,MATCH(B202,Bugs!A:A,0))))),
    AND(COUNTIF(Bugs!B:B,B202)&gt;0,ISNUMBER(SEARCH("x",INDEX(Bugs!D:D,MATCH(B202,Bugs!B:B,0)))))
),"Y","")</f>
        <v/>
      </c>
      <c r="R202">
        <f ca="1">IF(OR(ISNUMBER(MATCH(L202,MasterData!$D$3:$D$18,0)),ISNUMBER(MATCH(L202,MasterData!$C$3:$C$18,0))),
    DATEDIF(E202,I202,"d"),
    DATEDIF(E202,TODAY(),"d"))</f>
        <v>1</v>
      </c>
      <c r="S202">
        <f t="shared" ca="1" si="12"/>
        <v>1</v>
      </c>
      <c r="T202">
        <f t="shared" ca="1" si="13"/>
        <v>0</v>
      </c>
      <c r="U202">
        <f t="shared" ca="1" si="14"/>
        <v>0</v>
      </c>
    </row>
    <row r="203" spans="1:21" x14ac:dyDescent="0.35">
      <c r="B203" t="s">
        <v>714</v>
      </c>
      <c r="D203" s="34" t="s">
        <v>231</v>
      </c>
      <c r="E203" s="208">
        <v>45867</v>
      </c>
      <c r="F203" s="1"/>
      <c r="G203" t="s">
        <v>715</v>
      </c>
      <c r="I203" s="208">
        <v>45896.52511574074</v>
      </c>
      <c r="K203" t="s">
        <v>235</v>
      </c>
      <c r="L203" t="s">
        <v>171</v>
      </c>
      <c r="M203" t="s">
        <v>716</v>
      </c>
      <c r="N203" t="s">
        <v>237</v>
      </c>
      <c r="P203" s="193" t="str">
        <f>IF(OR(AND(A203&lt;&gt;"",COUNTIF(Bugs!B:B,A203)&gt;0),AND(B203&lt;&gt;"",COUNTIF(Bugs!A:A,B203)&gt;0)),"Y","")</f>
        <v/>
      </c>
      <c r="Q203" s="193" t="str">
        <f>IF(OR(
    AND(COUNTIF(Bugs!A:A,B203)&gt;0,ISNUMBER(SEARCH("x",INDEX(Bugs!C:C,MATCH(B203,Bugs!A:A,0))))),
    AND(COUNTIF(Bugs!B:B,B203)&gt;0,ISNUMBER(SEARCH("x",INDEX(Bugs!C:C,MATCH(B203,Bugs!B:B,0))))),
    AND(COUNTIF(Bugs!A:A,B203)&gt;0,ISNUMBER(SEARCH("x",INDEX(Bugs!D:D,MATCH(B203,Bugs!A:A,0))))),
    AND(COUNTIF(Bugs!B:B,B203)&gt;0,ISNUMBER(SEARCH("x",INDEX(Bugs!D:D,MATCH(B203,Bugs!B:B,0)))))
),"Y","")</f>
        <v/>
      </c>
      <c r="R203">
        <f ca="1">IF(OR(ISNUMBER(MATCH(L203,MasterData!$D$3:$D$18,0)),ISNUMBER(MATCH(L203,MasterData!$C$3:$C$18,0))),
    DATEDIF(E203,I203,"d"),
    DATEDIF(E203,TODAY(),"d"))</f>
        <v>29</v>
      </c>
      <c r="S203">
        <f t="shared" ca="1" si="12"/>
        <v>0</v>
      </c>
      <c r="T203">
        <f t="shared" ca="1" si="13"/>
        <v>1</v>
      </c>
      <c r="U203">
        <f t="shared" ca="1" si="14"/>
        <v>0</v>
      </c>
    </row>
    <row r="204" spans="1:21" x14ac:dyDescent="0.35">
      <c r="B204" t="s">
        <v>20</v>
      </c>
      <c r="D204" s="34" t="s">
        <v>717</v>
      </c>
      <c r="E204" s="208">
        <v>45868</v>
      </c>
      <c r="F204" s="1"/>
      <c r="G204" t="s">
        <v>718</v>
      </c>
      <c r="I204" s="208">
        <v>45895.570856481485</v>
      </c>
      <c r="K204" t="s">
        <v>241</v>
      </c>
      <c r="L204" t="s">
        <v>171</v>
      </c>
      <c r="M204" t="s">
        <v>719</v>
      </c>
      <c r="N204" t="s">
        <v>237</v>
      </c>
      <c r="P204" s="193" t="str">
        <f>IF(OR(AND(A204&lt;&gt;"",COUNTIF(Bugs!B:B,A204)&gt;0),AND(B204&lt;&gt;"",COUNTIF(Bugs!A:A,B204)&gt;0)),"Y","")</f>
        <v>Y</v>
      </c>
      <c r="Q204" s="193" t="str">
        <f>IF(OR(
    AND(COUNTIF(Bugs!A:A,B204)&gt;0,ISNUMBER(SEARCH("x",INDEX(Bugs!C:C,MATCH(B204,Bugs!A:A,0))))),
    AND(COUNTIF(Bugs!B:B,B204)&gt;0,ISNUMBER(SEARCH("x",INDEX(Bugs!C:C,MATCH(B204,Bugs!B:B,0))))),
    AND(COUNTIF(Bugs!A:A,B204)&gt;0,ISNUMBER(SEARCH("x",INDEX(Bugs!D:D,MATCH(B204,Bugs!A:A,0))))),
    AND(COUNTIF(Bugs!B:B,B204)&gt;0,ISNUMBER(SEARCH("x",INDEX(Bugs!D:D,MATCH(B204,Bugs!B:B,0)))))
),"Y","")</f>
        <v/>
      </c>
      <c r="R204">
        <f ca="1">IF(OR(ISNUMBER(MATCH(L204,MasterData!$D$3:$D$18,0)),ISNUMBER(MATCH(L204,MasterData!$C$3:$C$18,0))),
    DATEDIF(E204,I204,"d"),
    DATEDIF(E204,TODAY(),"d"))</f>
        <v>27</v>
      </c>
      <c r="S204">
        <f t="shared" ca="1" si="12"/>
        <v>0</v>
      </c>
      <c r="T204">
        <f t="shared" ca="1" si="13"/>
        <v>1</v>
      </c>
      <c r="U204">
        <f t="shared" ca="1" si="14"/>
        <v>0</v>
      </c>
    </row>
    <row r="205" spans="1:21" x14ac:dyDescent="0.35">
      <c r="B205" t="s">
        <v>21</v>
      </c>
      <c r="D205" s="34">
        <v>3366</v>
      </c>
      <c r="E205" s="208">
        <v>45868</v>
      </c>
      <c r="F205" s="1"/>
      <c r="G205" t="s">
        <v>720</v>
      </c>
      <c r="I205" s="208">
        <v>45895.400914351849</v>
      </c>
      <c r="K205" t="s">
        <v>241</v>
      </c>
      <c r="L205" t="s">
        <v>171</v>
      </c>
      <c r="M205" t="s">
        <v>721</v>
      </c>
      <c r="N205" t="s">
        <v>237</v>
      </c>
      <c r="P205" s="193" t="str">
        <f>IF(OR(AND(A205&lt;&gt;"",COUNTIF(Bugs!B:B,A205)&gt;0),AND(B205&lt;&gt;"",COUNTIF(Bugs!A:A,B205)&gt;0)),"Y","")</f>
        <v>Y</v>
      </c>
      <c r="Q205" s="193" t="str">
        <f>IF(OR(
    AND(COUNTIF(Bugs!A:A,B205)&gt;0,ISNUMBER(SEARCH("x",INDEX(Bugs!C:C,MATCH(B205,Bugs!A:A,0))))),
    AND(COUNTIF(Bugs!B:B,B205)&gt;0,ISNUMBER(SEARCH("x",INDEX(Bugs!C:C,MATCH(B205,Bugs!B:B,0))))),
    AND(COUNTIF(Bugs!A:A,B205)&gt;0,ISNUMBER(SEARCH("x",INDEX(Bugs!D:D,MATCH(B205,Bugs!A:A,0))))),
    AND(COUNTIF(Bugs!B:B,B205)&gt;0,ISNUMBER(SEARCH("x",INDEX(Bugs!D:D,MATCH(B205,Bugs!B:B,0)))))
),"Y","")</f>
        <v>Y</v>
      </c>
      <c r="R205">
        <f ca="1">IF(OR(ISNUMBER(MATCH(L205,MasterData!$D$3:$D$18,0)),ISNUMBER(MATCH(L205,MasterData!$C$3:$C$18,0))),
    DATEDIF(E205,I205,"d"),
    DATEDIF(E205,TODAY(),"d"))</f>
        <v>27</v>
      </c>
      <c r="S205">
        <f t="shared" ca="1" si="12"/>
        <v>0</v>
      </c>
      <c r="T205">
        <f t="shared" ca="1" si="13"/>
        <v>1</v>
      </c>
      <c r="U205">
        <f t="shared" ca="1" si="14"/>
        <v>0</v>
      </c>
    </row>
    <row r="206" spans="1:21" x14ac:dyDescent="0.35">
      <c r="B206" t="s">
        <v>22</v>
      </c>
      <c r="D206" s="34" t="s">
        <v>717</v>
      </c>
      <c r="E206" s="208">
        <v>45869</v>
      </c>
      <c r="G206" t="s">
        <v>722</v>
      </c>
      <c r="I206" s="208">
        <v>45870</v>
      </c>
      <c r="K206" t="s">
        <v>235</v>
      </c>
      <c r="L206" t="s">
        <v>171</v>
      </c>
      <c r="M206" t="s">
        <v>723</v>
      </c>
      <c r="N206" t="s">
        <v>237</v>
      </c>
      <c r="P206" s="193" t="str">
        <f>IF(OR(AND(A206&lt;&gt;"",COUNTIF(Bugs!B:B,A206)&gt;0),AND(B206&lt;&gt;"",COUNTIF(Bugs!A:A,B206)&gt;0)),"Y","")</f>
        <v>Y</v>
      </c>
      <c r="Q206" s="193" t="str">
        <f>IF(OR(
    AND(COUNTIF(Bugs!A:A,B206)&gt;0,ISNUMBER(SEARCH("x",INDEX(Bugs!C:C,MATCH(B206,Bugs!A:A,0))))),
    AND(COUNTIF(Bugs!B:B,B206)&gt;0,ISNUMBER(SEARCH("x",INDEX(Bugs!C:C,MATCH(B206,Bugs!B:B,0))))),
    AND(COUNTIF(Bugs!A:A,B206)&gt;0,ISNUMBER(SEARCH("x",INDEX(Bugs!D:D,MATCH(B206,Bugs!A:A,0))))),
    AND(COUNTIF(Bugs!B:B,B206)&gt;0,ISNUMBER(SEARCH("x",INDEX(Bugs!D:D,MATCH(B206,Bugs!B:B,0)))))
),"Y","")</f>
        <v>Y</v>
      </c>
      <c r="R206">
        <f ca="1">IF(OR(ISNUMBER(MATCH(L206,MasterData!$D$3:$D$18,0)),ISNUMBER(MATCH(L206,MasterData!$C$3:$C$18,0))),
    DATEDIF(E206,I206,"d"),
    DATEDIF(E206,TODAY(),"d"))</f>
        <v>1</v>
      </c>
      <c r="S206">
        <f t="shared" ca="1" si="12"/>
        <v>1</v>
      </c>
      <c r="T206">
        <f t="shared" ca="1" si="13"/>
        <v>0</v>
      </c>
      <c r="U206">
        <f t="shared" ca="1" si="14"/>
        <v>0</v>
      </c>
    </row>
    <row r="207" spans="1:21" x14ac:dyDescent="0.35">
      <c r="B207" t="s">
        <v>23</v>
      </c>
      <c r="D207" s="34" t="s">
        <v>480</v>
      </c>
      <c r="E207" s="208">
        <v>45870</v>
      </c>
      <c r="G207" t="s">
        <v>724</v>
      </c>
      <c r="I207" s="208">
        <v>45881</v>
      </c>
      <c r="K207" t="s">
        <v>235</v>
      </c>
      <c r="L207" t="s">
        <v>171</v>
      </c>
      <c r="M207" t="s">
        <v>725</v>
      </c>
      <c r="N207" t="s">
        <v>237</v>
      </c>
      <c r="P207" s="193" t="str">
        <f>IF(OR(AND(A207&lt;&gt;"",COUNTIF(Bugs!B:B,A207)&gt;0),AND(B207&lt;&gt;"",COUNTIF(Bugs!A:A,B207)&gt;0)),"Y","")</f>
        <v>Y</v>
      </c>
      <c r="Q207" s="193" t="str">
        <f>IF(OR(
    AND(COUNTIF(Bugs!A:A,B207)&gt;0,ISNUMBER(SEARCH("x",INDEX(Bugs!C:C,MATCH(B207,Bugs!A:A,0))))),
    AND(COUNTIF(Bugs!B:B,B207)&gt;0,ISNUMBER(SEARCH("x",INDEX(Bugs!C:C,MATCH(B207,Bugs!B:B,0))))),
    AND(COUNTIF(Bugs!A:A,B207)&gt;0,ISNUMBER(SEARCH("x",INDEX(Bugs!D:D,MATCH(B207,Bugs!A:A,0))))),
    AND(COUNTIF(Bugs!B:B,B207)&gt;0,ISNUMBER(SEARCH("x",INDEX(Bugs!D:D,MATCH(B207,Bugs!B:B,0)))))
),"Y","")</f>
        <v/>
      </c>
      <c r="R207">
        <f ca="1">IF(OR(ISNUMBER(MATCH(L207,MasterData!$D$3:$D$18,0)),ISNUMBER(MATCH(L207,MasterData!$C$3:$C$18,0))),
    DATEDIF(E207,I207,"d"),
    DATEDIF(E207,TODAY(),"d"))</f>
        <v>11</v>
      </c>
      <c r="S207">
        <f t="shared" ca="1" si="12"/>
        <v>0</v>
      </c>
      <c r="T207">
        <f t="shared" ca="1" si="13"/>
        <v>1</v>
      </c>
      <c r="U207">
        <f t="shared" ca="1" si="14"/>
        <v>0</v>
      </c>
    </row>
    <row r="208" spans="1:21" x14ac:dyDescent="0.35">
      <c r="B208" t="s">
        <v>24</v>
      </c>
      <c r="D208" s="34" t="s">
        <v>254</v>
      </c>
      <c r="E208" s="208">
        <v>45873</v>
      </c>
      <c r="G208" t="s">
        <v>727</v>
      </c>
      <c r="I208" s="208">
        <v>45874</v>
      </c>
      <c r="K208" t="s">
        <v>241</v>
      </c>
      <c r="L208" t="s">
        <v>171</v>
      </c>
      <c r="M208" t="s">
        <v>728</v>
      </c>
      <c r="N208" t="s">
        <v>237</v>
      </c>
      <c r="P208" s="193" t="str">
        <f>IF(OR(AND(A208&lt;&gt;"",COUNTIF(Bugs!B:B,A208)&gt;0),AND(B208&lt;&gt;"",COUNTIF(Bugs!A:A,B208)&gt;0)),"Y","")</f>
        <v>Y</v>
      </c>
      <c r="Q208" s="193" t="str">
        <f>IF(OR(
    AND(COUNTIF(Bugs!A:A,B208)&gt;0,ISNUMBER(SEARCH("x",INDEX(Bugs!C:C,MATCH(B208,Bugs!A:A,0))))),
    AND(COUNTIF(Bugs!B:B,B208)&gt;0,ISNUMBER(SEARCH("x",INDEX(Bugs!C:C,MATCH(B208,Bugs!B:B,0))))),
    AND(COUNTIF(Bugs!A:A,B208)&gt;0,ISNUMBER(SEARCH("x",INDEX(Bugs!D:D,MATCH(B208,Bugs!A:A,0))))),
    AND(COUNTIF(Bugs!B:B,B208)&gt;0,ISNUMBER(SEARCH("x",INDEX(Bugs!D:D,MATCH(B208,Bugs!B:B,0)))))
),"Y","")</f>
        <v/>
      </c>
      <c r="R208">
        <f ca="1">IF(OR(ISNUMBER(MATCH(L208,MasterData!$D$3:$D$18,0)),ISNUMBER(MATCH(L208,MasterData!$C$3:$C$18,0))),
    DATEDIF(E208,I208,"d"),
    DATEDIF(E208,TODAY(),"d"))</f>
        <v>1</v>
      </c>
      <c r="S208">
        <f t="shared" ca="1" si="12"/>
        <v>1</v>
      </c>
      <c r="T208">
        <f t="shared" ca="1" si="13"/>
        <v>0</v>
      </c>
      <c r="U208">
        <f t="shared" ca="1" si="14"/>
        <v>0</v>
      </c>
    </row>
    <row r="209" spans="2:21" x14ac:dyDescent="0.35">
      <c r="B209" t="s">
        <v>25</v>
      </c>
      <c r="D209" s="34">
        <v>5975</v>
      </c>
      <c r="E209" s="208">
        <v>45876</v>
      </c>
      <c r="G209" t="s">
        <v>248</v>
      </c>
      <c r="H209" t="s">
        <v>245</v>
      </c>
      <c r="I209" s="208">
        <v>45883.327187499999</v>
      </c>
      <c r="K209" t="s">
        <v>241</v>
      </c>
      <c r="L209" t="s">
        <v>164</v>
      </c>
      <c r="M209" t="s">
        <v>729</v>
      </c>
      <c r="N209" t="s">
        <v>237</v>
      </c>
      <c r="P209" s="193" t="str">
        <f>IF(OR(AND(A209&lt;&gt;"",COUNTIF(Bugs!B:B,A209)&gt;0),AND(B209&lt;&gt;"",COUNTIF(Bugs!A:A,B209)&gt;0)),"Y","")</f>
        <v>Y</v>
      </c>
      <c r="Q209" s="193" t="str">
        <f>IF(OR(
    AND(COUNTIF(Bugs!A:A,B209)&gt;0,ISNUMBER(SEARCH("x",INDEX(Bugs!C:C,MATCH(B209,Bugs!A:A,0))))),
    AND(COUNTIF(Bugs!B:B,B209)&gt;0,ISNUMBER(SEARCH("x",INDEX(Bugs!C:C,MATCH(B209,Bugs!B:B,0))))),
    AND(COUNTIF(Bugs!A:A,B209)&gt;0,ISNUMBER(SEARCH("x",INDEX(Bugs!D:D,MATCH(B209,Bugs!A:A,0))))),
    AND(COUNTIF(Bugs!B:B,B209)&gt;0,ISNUMBER(SEARCH("x",INDEX(Bugs!D:D,MATCH(B209,Bugs!B:B,0)))))
),"Y","")</f>
        <v/>
      </c>
      <c r="R209">
        <f ca="1">IF(OR(ISNUMBER(MATCH(L209,MasterData!$D$3:$D$18,0)),ISNUMBER(MATCH(L209,MasterData!$C$3:$C$18,0))),
    DATEDIF(E209,I209,"d"),
    DATEDIF(E209,TODAY(),"d"))</f>
        <v>131</v>
      </c>
      <c r="S209">
        <f t="shared" ca="1" si="12"/>
        <v>0</v>
      </c>
      <c r="T209">
        <f t="shared" ca="1" si="13"/>
        <v>0</v>
      </c>
      <c r="U209">
        <f t="shared" ca="1" si="14"/>
        <v>1</v>
      </c>
    </row>
    <row r="210" spans="2:21" x14ac:dyDescent="0.35">
      <c r="B210" t="s">
        <v>26</v>
      </c>
      <c r="D210" s="34">
        <v>5975</v>
      </c>
      <c r="E210" s="208">
        <v>45876</v>
      </c>
      <c r="G210" t="s">
        <v>248</v>
      </c>
      <c r="H210" t="s">
        <v>245</v>
      </c>
      <c r="I210" s="208">
        <v>45897.422789351855</v>
      </c>
      <c r="K210" t="s">
        <v>241</v>
      </c>
      <c r="L210" t="s">
        <v>171</v>
      </c>
      <c r="M210" t="s">
        <v>729</v>
      </c>
      <c r="N210" t="s">
        <v>237</v>
      </c>
      <c r="P210" s="193" t="str">
        <f>IF(OR(AND(A210&lt;&gt;"",COUNTIF(Bugs!B:B,A210)&gt;0),AND(B210&lt;&gt;"",COUNTIF(Bugs!A:A,B210)&gt;0)),"Y","")</f>
        <v>Y</v>
      </c>
      <c r="Q210" s="193" t="str">
        <f>IF(OR(
    AND(COUNTIF(Bugs!A:A,B210)&gt;0,ISNUMBER(SEARCH("x",INDEX(Bugs!C:C,MATCH(B210,Bugs!A:A,0))))),
    AND(COUNTIF(Bugs!B:B,B210)&gt;0,ISNUMBER(SEARCH("x",INDEX(Bugs!C:C,MATCH(B210,Bugs!B:B,0))))),
    AND(COUNTIF(Bugs!A:A,B210)&gt;0,ISNUMBER(SEARCH("x",INDEX(Bugs!D:D,MATCH(B210,Bugs!A:A,0))))),
    AND(COUNTIF(Bugs!B:B,B210)&gt;0,ISNUMBER(SEARCH("x",INDEX(Bugs!D:D,MATCH(B210,Bugs!B:B,0)))))
),"Y","")</f>
        <v/>
      </c>
      <c r="R210">
        <f ca="1">IF(OR(ISNUMBER(MATCH(L210,MasterData!$D$3:$D$18,0)),ISNUMBER(MATCH(L210,MasterData!$C$3:$C$18,0))),
    DATEDIF(E210,I210,"d"),
    DATEDIF(E210,TODAY(),"d"))</f>
        <v>21</v>
      </c>
      <c r="S210">
        <f t="shared" ca="1" si="12"/>
        <v>0</v>
      </c>
      <c r="T210">
        <f t="shared" ca="1" si="13"/>
        <v>1</v>
      </c>
      <c r="U210">
        <f t="shared" ca="1" si="14"/>
        <v>0</v>
      </c>
    </row>
    <row r="211" spans="2:21" x14ac:dyDescent="0.35">
      <c r="B211" t="s">
        <v>730</v>
      </c>
      <c r="D211" s="34">
        <v>5975</v>
      </c>
      <c r="E211" s="208">
        <v>45877</v>
      </c>
      <c r="G211" t="s">
        <v>248</v>
      </c>
      <c r="H211" t="s">
        <v>245</v>
      </c>
      <c r="I211" s="208">
        <v>45896.544803240744</v>
      </c>
      <c r="K211" t="s">
        <v>241</v>
      </c>
      <c r="L211" t="s">
        <v>171</v>
      </c>
      <c r="M211" t="s">
        <v>731</v>
      </c>
      <c r="N211" t="s">
        <v>237</v>
      </c>
      <c r="P211" s="193" t="str">
        <f>IF(OR(AND(A211&lt;&gt;"",COUNTIF(Bugs!B:B,A211)&gt;0),AND(B211&lt;&gt;"",COUNTIF(Bugs!A:A,B211)&gt;0)),"Y","")</f>
        <v/>
      </c>
      <c r="Q211" s="193" t="str">
        <f>IF(OR(
    AND(COUNTIF(Bugs!A:A,B211)&gt;0,ISNUMBER(SEARCH("x",INDEX(Bugs!C:C,MATCH(B211,Bugs!A:A,0))))),
    AND(COUNTIF(Bugs!B:B,B211)&gt;0,ISNUMBER(SEARCH("x",INDEX(Bugs!C:C,MATCH(B211,Bugs!B:B,0))))),
    AND(COUNTIF(Bugs!A:A,B211)&gt;0,ISNUMBER(SEARCH("x",INDEX(Bugs!D:D,MATCH(B211,Bugs!A:A,0))))),
    AND(COUNTIF(Bugs!B:B,B211)&gt;0,ISNUMBER(SEARCH("x",INDEX(Bugs!D:D,MATCH(B211,Bugs!B:B,0)))))
),"Y","")</f>
        <v/>
      </c>
      <c r="R211">
        <f ca="1">IF(OR(ISNUMBER(MATCH(L211,MasterData!$D$3:$D$18,0)),ISNUMBER(MATCH(L211,MasterData!$C$3:$C$18,0))),
    DATEDIF(E211,I211,"d"),
    DATEDIF(E211,TODAY(),"d"))</f>
        <v>19</v>
      </c>
      <c r="S211">
        <f t="shared" ca="1" si="12"/>
        <v>0</v>
      </c>
      <c r="T211">
        <f t="shared" ca="1" si="13"/>
        <v>1</v>
      </c>
      <c r="U211">
        <f t="shared" ca="1" si="14"/>
        <v>0</v>
      </c>
    </row>
    <row r="212" spans="2:21" x14ac:dyDescent="0.35">
      <c r="B212" t="s">
        <v>732</v>
      </c>
      <c r="D212" s="34" t="s">
        <v>480</v>
      </c>
      <c r="E212" s="208">
        <v>45881</v>
      </c>
      <c r="G212" t="s">
        <v>733</v>
      </c>
      <c r="I212" s="208">
        <v>45881</v>
      </c>
      <c r="K212" t="s">
        <v>347</v>
      </c>
      <c r="L212" t="s">
        <v>171</v>
      </c>
      <c r="M212" t="s">
        <v>734</v>
      </c>
      <c r="N212" t="s">
        <v>237</v>
      </c>
      <c r="P212" s="193" t="str">
        <f>IF(OR(AND(A212&lt;&gt;"",COUNTIF(Bugs!B:B,A212)&gt;0),AND(B212&lt;&gt;"",COUNTIF(Bugs!A:A,B212)&gt;0)),"Y","")</f>
        <v/>
      </c>
      <c r="Q212" s="193" t="str">
        <f>IF(OR(
    AND(COUNTIF(Bugs!A:A,B212)&gt;0,ISNUMBER(SEARCH("x",INDEX(Bugs!C:C,MATCH(B212,Bugs!A:A,0))))),
    AND(COUNTIF(Bugs!B:B,B212)&gt;0,ISNUMBER(SEARCH("x",INDEX(Bugs!C:C,MATCH(B212,Bugs!B:B,0))))),
    AND(COUNTIF(Bugs!A:A,B212)&gt;0,ISNUMBER(SEARCH("x",INDEX(Bugs!D:D,MATCH(B212,Bugs!A:A,0))))),
    AND(COUNTIF(Bugs!B:B,B212)&gt;0,ISNUMBER(SEARCH("x",INDEX(Bugs!D:D,MATCH(B212,Bugs!B:B,0)))))
),"Y","")</f>
        <v/>
      </c>
      <c r="R212">
        <f ca="1">IF(OR(ISNUMBER(MATCH(L212,MasterData!$D$3:$D$18,0)),ISNUMBER(MATCH(L212,MasterData!$C$3:$C$18,0))),
    DATEDIF(E212,I212,"d"),
    DATEDIF(E212,TODAY(),"d"))</f>
        <v>0</v>
      </c>
      <c r="S212">
        <f t="shared" ca="1" si="12"/>
        <v>1</v>
      </c>
      <c r="T212">
        <f t="shared" ca="1" si="13"/>
        <v>0</v>
      </c>
      <c r="U212">
        <f t="shared" ca="1" si="14"/>
        <v>0</v>
      </c>
    </row>
    <row r="213" spans="2:21" x14ac:dyDescent="0.35">
      <c r="B213" t="s">
        <v>27</v>
      </c>
      <c r="D213" s="34" t="s">
        <v>717</v>
      </c>
      <c r="E213" s="208">
        <v>45881</v>
      </c>
      <c r="G213" t="s">
        <v>735</v>
      </c>
      <c r="H213" t="s">
        <v>736</v>
      </c>
      <c r="I213" s="208">
        <v>45910</v>
      </c>
      <c r="K213" t="s">
        <v>241</v>
      </c>
      <c r="L213" t="s">
        <v>171</v>
      </c>
      <c r="M213" t="s">
        <v>737</v>
      </c>
      <c r="N213" t="s">
        <v>237</v>
      </c>
      <c r="P213" s="193" t="str">
        <f>IF(OR(AND(A213&lt;&gt;"",COUNTIF(Bugs!B:B,A213)&gt;0),AND(B213&lt;&gt;"",COUNTIF(Bugs!A:A,B213)&gt;0)),"Y","")</f>
        <v>Y</v>
      </c>
      <c r="Q213" s="193" t="str">
        <f>IF(OR(
    AND(COUNTIF(Bugs!A:A,B213)&gt;0,ISNUMBER(SEARCH("x",INDEX(Bugs!C:C,MATCH(B213,Bugs!A:A,0))))),
    AND(COUNTIF(Bugs!B:B,B213)&gt;0,ISNUMBER(SEARCH("x",INDEX(Bugs!C:C,MATCH(B213,Bugs!B:B,0))))),
    AND(COUNTIF(Bugs!A:A,B213)&gt;0,ISNUMBER(SEARCH("x",INDEX(Bugs!D:D,MATCH(B213,Bugs!A:A,0))))),
    AND(COUNTIF(Bugs!B:B,B213)&gt;0,ISNUMBER(SEARCH("x",INDEX(Bugs!D:D,MATCH(B213,Bugs!B:B,0)))))
),"Y","")</f>
        <v/>
      </c>
      <c r="R213">
        <f ca="1">IF(OR(ISNUMBER(MATCH(L213,MasterData!$D$3:$D$18,0)),ISNUMBER(MATCH(L213,MasterData!$C$3:$C$18,0))),
    DATEDIF(E213,I213,"d"),
    DATEDIF(E213,TODAY(),"d"))</f>
        <v>29</v>
      </c>
      <c r="S213">
        <f t="shared" ca="1" si="12"/>
        <v>0</v>
      </c>
      <c r="T213">
        <f t="shared" ca="1" si="13"/>
        <v>1</v>
      </c>
      <c r="U213">
        <f t="shared" ca="1" si="14"/>
        <v>0</v>
      </c>
    </row>
    <row r="214" spans="2:21" x14ac:dyDescent="0.35">
      <c r="B214" t="s">
        <v>28</v>
      </c>
      <c r="D214" s="34">
        <v>3014</v>
      </c>
      <c r="E214" s="208">
        <v>45882</v>
      </c>
      <c r="G214" t="s">
        <v>738</v>
      </c>
      <c r="H214" t="s">
        <v>736</v>
      </c>
      <c r="I214" s="208">
        <v>45915</v>
      </c>
      <c r="K214" t="s">
        <v>235</v>
      </c>
      <c r="L214" t="s">
        <v>171</v>
      </c>
      <c r="M214" t="s">
        <v>739</v>
      </c>
      <c r="N214" t="s">
        <v>237</v>
      </c>
      <c r="P214" s="193" t="str">
        <f>IF(OR(AND(A214&lt;&gt;"",COUNTIF(Bugs!B:B,A214)&gt;0),AND(B214&lt;&gt;"",COUNTIF(Bugs!A:A,B214)&gt;0)),"Y","")</f>
        <v>Y</v>
      </c>
      <c r="Q214" s="193" t="str">
        <f>IF(OR(
    AND(COUNTIF(Bugs!A:A,B214)&gt;0,ISNUMBER(SEARCH("x",INDEX(Bugs!C:C,MATCH(B214,Bugs!A:A,0))))),
    AND(COUNTIF(Bugs!B:B,B214)&gt;0,ISNUMBER(SEARCH("x",INDEX(Bugs!C:C,MATCH(B214,Bugs!B:B,0))))),
    AND(COUNTIF(Bugs!A:A,B214)&gt;0,ISNUMBER(SEARCH("x",INDEX(Bugs!D:D,MATCH(B214,Bugs!A:A,0))))),
    AND(COUNTIF(Bugs!B:B,B214)&gt;0,ISNUMBER(SEARCH("x",INDEX(Bugs!D:D,MATCH(B214,Bugs!B:B,0)))))
),"Y","")</f>
        <v/>
      </c>
      <c r="R214">
        <f ca="1">IF(OR(ISNUMBER(MATCH(L214,MasterData!$D$3:$D$18,0)),ISNUMBER(MATCH(L214,MasterData!$C$3:$C$18,0))),
    DATEDIF(E214,I214,"d"),
    DATEDIF(E214,TODAY(),"d"))</f>
        <v>33</v>
      </c>
      <c r="S214">
        <f t="shared" ca="1" si="12"/>
        <v>0</v>
      </c>
      <c r="T214">
        <f t="shared" ca="1" si="13"/>
        <v>0</v>
      </c>
      <c r="U214">
        <f t="shared" ca="1" si="14"/>
        <v>1</v>
      </c>
    </row>
    <row r="215" spans="2:21" x14ac:dyDescent="0.35">
      <c r="B215" t="s">
        <v>740</v>
      </c>
      <c r="D215" s="34">
        <v>3014</v>
      </c>
      <c r="E215" s="208">
        <v>45884.675428240742</v>
      </c>
      <c r="G215" t="s">
        <v>741</v>
      </c>
      <c r="I215" s="208">
        <v>45895.349780092591</v>
      </c>
      <c r="J215" t="s">
        <v>742</v>
      </c>
      <c r="K215" t="s">
        <v>235</v>
      </c>
      <c r="L215" t="s">
        <v>171</v>
      </c>
      <c r="M215" t="s">
        <v>743</v>
      </c>
      <c r="N215" t="s">
        <v>744</v>
      </c>
      <c r="P215" s="193" t="str">
        <f>IF(OR(AND(A215&lt;&gt;"",COUNTIF(Bugs!B:B,A215)&gt;0),AND(B215&lt;&gt;"",COUNTIF(Bugs!A:A,B215)&gt;0)),"Y","")</f>
        <v/>
      </c>
      <c r="Q215" s="193" t="str">
        <f>IF(OR(
    AND(COUNTIF(Bugs!A:A,B215)&gt;0,ISNUMBER(SEARCH("x",INDEX(Bugs!C:C,MATCH(B215,Bugs!A:A,0))))),
    AND(COUNTIF(Bugs!B:B,B215)&gt;0,ISNUMBER(SEARCH("x",INDEX(Bugs!C:C,MATCH(B215,Bugs!B:B,0))))),
    AND(COUNTIF(Bugs!A:A,B215)&gt;0,ISNUMBER(SEARCH("x",INDEX(Bugs!D:D,MATCH(B215,Bugs!A:A,0))))),
    AND(COUNTIF(Bugs!B:B,B215)&gt;0,ISNUMBER(SEARCH("x",INDEX(Bugs!D:D,MATCH(B215,Bugs!B:B,0)))))
),"Y","")</f>
        <v/>
      </c>
      <c r="R215">
        <f ca="1">IF(OR(ISNUMBER(MATCH(L215,MasterData!$D$3:$D$18,0)),ISNUMBER(MATCH(L215,MasterData!$C$3:$C$18,0))),
    DATEDIF(E215,I215,"d"),
    DATEDIF(E215,TODAY(),"d"))</f>
        <v>11</v>
      </c>
      <c r="S215">
        <f t="shared" ca="1" si="12"/>
        <v>0</v>
      </c>
      <c r="T215">
        <f t="shared" ca="1" si="13"/>
        <v>1</v>
      </c>
      <c r="U215">
        <f t="shared" ca="1" si="14"/>
        <v>0</v>
      </c>
    </row>
    <row r="216" spans="2:21" x14ac:dyDescent="0.35">
      <c r="B216" t="s">
        <v>745</v>
      </c>
      <c r="D216" s="34" t="s">
        <v>746</v>
      </c>
      <c r="E216" s="208">
        <v>45887.449328703704</v>
      </c>
      <c r="G216" t="s">
        <v>738</v>
      </c>
      <c r="I216" s="208">
        <v>45916</v>
      </c>
      <c r="J216" t="s">
        <v>747</v>
      </c>
      <c r="K216" t="s">
        <v>235</v>
      </c>
      <c r="L216" t="s">
        <v>171</v>
      </c>
      <c r="M216" t="s">
        <v>748</v>
      </c>
      <c r="N216" t="s">
        <v>744</v>
      </c>
      <c r="P216" s="193" t="str">
        <f>IF(OR(AND(A216&lt;&gt;"",COUNTIF(Bugs!B:B,A216)&gt;0),AND(B216&lt;&gt;"",COUNTIF(Bugs!A:A,B216)&gt;0)),"Y","")</f>
        <v/>
      </c>
      <c r="Q216" s="193" t="str">
        <f>IF(OR(
    AND(COUNTIF(Bugs!A:A,B216)&gt;0,ISNUMBER(SEARCH("x",INDEX(Bugs!C:C,MATCH(B216,Bugs!A:A,0))))),
    AND(COUNTIF(Bugs!B:B,B216)&gt;0,ISNUMBER(SEARCH("x",INDEX(Bugs!C:C,MATCH(B216,Bugs!B:B,0))))),
    AND(COUNTIF(Bugs!A:A,B216)&gt;0,ISNUMBER(SEARCH("x",INDEX(Bugs!D:D,MATCH(B216,Bugs!A:A,0))))),
    AND(COUNTIF(Bugs!B:B,B216)&gt;0,ISNUMBER(SEARCH("x",INDEX(Bugs!D:D,MATCH(B216,Bugs!B:B,0)))))
),"Y","")</f>
        <v/>
      </c>
      <c r="R216">
        <f ca="1">IF(OR(ISNUMBER(MATCH(L216,MasterData!$D$3:$D$18,0)),ISNUMBER(MATCH(L216,MasterData!$C$3:$C$18,0))),
    DATEDIF(E216,I216,"d"),
    DATEDIF(E216,TODAY(),"d"))</f>
        <v>29</v>
      </c>
      <c r="S216">
        <f t="shared" ca="1" si="12"/>
        <v>0</v>
      </c>
      <c r="T216">
        <f t="shared" ca="1" si="13"/>
        <v>1</v>
      </c>
      <c r="U216">
        <f t="shared" ca="1" si="14"/>
        <v>0</v>
      </c>
    </row>
    <row r="217" spans="2:21" x14ac:dyDescent="0.35">
      <c r="B217" t="s">
        <v>29</v>
      </c>
      <c r="D217" s="34" t="s">
        <v>254</v>
      </c>
      <c r="E217" s="208">
        <v>45887.466793981483</v>
      </c>
      <c r="G217" t="s">
        <v>749</v>
      </c>
      <c r="I217" s="208">
        <v>45903</v>
      </c>
      <c r="J217" t="s">
        <v>747</v>
      </c>
      <c r="K217" t="s">
        <v>241</v>
      </c>
      <c r="L217" t="s">
        <v>171</v>
      </c>
      <c r="M217" t="s">
        <v>750</v>
      </c>
      <c r="N217" t="s">
        <v>744</v>
      </c>
      <c r="P217" s="193" t="str">
        <f>IF(OR(AND(A217&lt;&gt;"",COUNTIF(Bugs!B:B,A217)&gt;0),AND(B217&lt;&gt;"",COUNTIF(Bugs!A:A,B217)&gt;0)),"Y","")</f>
        <v>Y</v>
      </c>
      <c r="Q217" s="193" t="str">
        <f>IF(OR(
    AND(COUNTIF(Bugs!A:A,B217)&gt;0,ISNUMBER(SEARCH("x",INDEX(Bugs!C:C,MATCH(B217,Bugs!A:A,0))))),
    AND(COUNTIF(Bugs!B:B,B217)&gt;0,ISNUMBER(SEARCH("x",INDEX(Bugs!C:C,MATCH(B217,Bugs!B:B,0))))),
    AND(COUNTIF(Bugs!A:A,B217)&gt;0,ISNUMBER(SEARCH("x",INDEX(Bugs!D:D,MATCH(B217,Bugs!A:A,0))))),
    AND(COUNTIF(Bugs!B:B,B217)&gt;0,ISNUMBER(SEARCH("x",INDEX(Bugs!D:D,MATCH(B217,Bugs!B:B,0)))))
),"Y","")</f>
        <v/>
      </c>
      <c r="R217">
        <f ca="1">IF(OR(ISNUMBER(MATCH(L217,MasterData!$D$3:$D$18,0)),ISNUMBER(MATCH(L217,MasterData!$C$3:$C$18,0))),
    DATEDIF(E217,I217,"d"),
    DATEDIF(E217,TODAY(),"d"))</f>
        <v>16</v>
      </c>
      <c r="S217">
        <f t="shared" ca="1" si="12"/>
        <v>0</v>
      </c>
      <c r="T217">
        <f t="shared" ca="1" si="13"/>
        <v>1</v>
      </c>
      <c r="U217">
        <f t="shared" ca="1" si="14"/>
        <v>0</v>
      </c>
    </row>
    <row r="218" spans="2:21" x14ac:dyDescent="0.35">
      <c r="B218" t="s">
        <v>751</v>
      </c>
      <c r="D218" s="34">
        <v>3010</v>
      </c>
      <c r="E218" s="208">
        <v>45887.607604166667</v>
      </c>
      <c r="G218" t="s">
        <v>752</v>
      </c>
      <c r="I218" s="208">
        <v>45891.336944444447</v>
      </c>
      <c r="J218" t="s">
        <v>753</v>
      </c>
      <c r="K218" t="s">
        <v>241</v>
      </c>
      <c r="L218" t="s">
        <v>171</v>
      </c>
      <c r="M218" t="s">
        <v>754</v>
      </c>
      <c r="N218" t="s">
        <v>744</v>
      </c>
      <c r="P218" s="193" t="str">
        <f>IF(OR(AND(A218&lt;&gt;"",COUNTIF(Bugs!B:B,A218)&gt;0),AND(B218&lt;&gt;"",COUNTIF(Bugs!A:A,B218)&gt;0)),"Y","")</f>
        <v/>
      </c>
      <c r="Q218" s="193" t="str">
        <f>IF(OR(
    AND(COUNTIF(Bugs!A:A,B218)&gt;0,ISNUMBER(SEARCH("x",INDEX(Bugs!C:C,MATCH(B218,Bugs!A:A,0))))),
    AND(COUNTIF(Bugs!B:B,B218)&gt;0,ISNUMBER(SEARCH("x",INDEX(Bugs!C:C,MATCH(B218,Bugs!B:B,0))))),
    AND(COUNTIF(Bugs!A:A,B218)&gt;0,ISNUMBER(SEARCH("x",INDEX(Bugs!D:D,MATCH(B218,Bugs!A:A,0))))),
    AND(COUNTIF(Bugs!B:B,B218)&gt;0,ISNUMBER(SEARCH("x",INDEX(Bugs!D:D,MATCH(B218,Bugs!B:B,0)))))
),"Y","")</f>
        <v/>
      </c>
      <c r="R218">
        <f ca="1">IF(OR(ISNUMBER(MATCH(L218,MasterData!$D$3:$D$18,0)),ISNUMBER(MATCH(L218,MasterData!$C$3:$C$18,0))),
    DATEDIF(E218,I218,"d"),
    DATEDIF(E218,TODAY(),"d"))</f>
        <v>4</v>
      </c>
      <c r="S218">
        <f t="shared" ca="1" si="12"/>
        <v>1</v>
      </c>
      <c r="T218">
        <f t="shared" ca="1" si="13"/>
        <v>0</v>
      </c>
      <c r="U218">
        <f t="shared" ca="1" si="14"/>
        <v>0</v>
      </c>
    </row>
    <row r="219" spans="2:21" x14ac:dyDescent="0.35">
      <c r="B219" t="s">
        <v>30</v>
      </c>
      <c r="D219" s="34" t="s">
        <v>254</v>
      </c>
      <c r="E219" s="208">
        <v>45887.680798611109</v>
      </c>
      <c r="G219" t="s">
        <v>755</v>
      </c>
      <c r="I219" s="208">
        <v>45903</v>
      </c>
      <c r="J219" t="s">
        <v>753</v>
      </c>
      <c r="K219" t="s">
        <v>241</v>
      </c>
      <c r="L219" t="s">
        <v>171</v>
      </c>
      <c r="M219" t="s">
        <v>756</v>
      </c>
      <c r="N219" t="s">
        <v>744</v>
      </c>
      <c r="P219" s="193" t="str">
        <f>IF(OR(AND(A219&lt;&gt;"",COUNTIF(Bugs!B:B,A219)&gt;0),AND(B219&lt;&gt;"",COUNTIF(Bugs!A:A,B219)&gt;0)),"Y","")</f>
        <v>Y</v>
      </c>
      <c r="Q219" s="193" t="str">
        <f>IF(OR(
    AND(COUNTIF(Bugs!A:A,B219)&gt;0,ISNUMBER(SEARCH("x",INDEX(Bugs!C:C,MATCH(B219,Bugs!A:A,0))))),
    AND(COUNTIF(Bugs!B:B,B219)&gt;0,ISNUMBER(SEARCH("x",INDEX(Bugs!C:C,MATCH(B219,Bugs!B:B,0))))),
    AND(COUNTIF(Bugs!A:A,B219)&gt;0,ISNUMBER(SEARCH("x",INDEX(Bugs!D:D,MATCH(B219,Bugs!A:A,0))))),
    AND(COUNTIF(Bugs!B:B,B219)&gt;0,ISNUMBER(SEARCH("x",INDEX(Bugs!D:D,MATCH(B219,Bugs!B:B,0)))))
),"Y","")</f>
        <v>Y</v>
      </c>
      <c r="R219">
        <f ca="1">IF(OR(ISNUMBER(MATCH(L219,MasterData!$D$3:$D$18,0)),ISNUMBER(MATCH(L219,MasterData!$C$3:$C$18,0))),
    DATEDIF(E219,I219,"d"),
    DATEDIF(E219,TODAY(),"d"))</f>
        <v>16</v>
      </c>
      <c r="S219">
        <f t="shared" ca="1" si="12"/>
        <v>0</v>
      </c>
      <c r="T219">
        <f t="shared" ca="1" si="13"/>
        <v>1</v>
      </c>
      <c r="U219">
        <f t="shared" ca="1" si="14"/>
        <v>0</v>
      </c>
    </row>
    <row r="220" spans="2:21" x14ac:dyDescent="0.35">
      <c r="B220" t="s">
        <v>31</v>
      </c>
      <c r="D220" s="34">
        <v>3003</v>
      </c>
      <c r="E220" s="208">
        <v>45887.701516203706</v>
      </c>
      <c r="G220" t="s">
        <v>755</v>
      </c>
      <c r="I220" s="208">
        <v>45903</v>
      </c>
      <c r="J220" t="s">
        <v>753</v>
      </c>
      <c r="K220" t="s">
        <v>241</v>
      </c>
      <c r="L220" t="s">
        <v>171</v>
      </c>
      <c r="M220" t="s">
        <v>757</v>
      </c>
      <c r="N220" t="s">
        <v>744</v>
      </c>
      <c r="P220" s="193" t="str">
        <f>IF(OR(AND(A220&lt;&gt;"",COUNTIF(Bugs!B:B,A220)&gt;0),AND(B220&lt;&gt;"",COUNTIF(Bugs!A:A,B220)&gt;0)),"Y","")</f>
        <v>Y</v>
      </c>
      <c r="Q220" s="193" t="str">
        <f>IF(OR(
    AND(COUNTIF(Bugs!A:A,B220)&gt;0,ISNUMBER(SEARCH("x",INDEX(Bugs!C:C,MATCH(B220,Bugs!A:A,0))))),
    AND(COUNTIF(Bugs!B:B,B220)&gt;0,ISNUMBER(SEARCH("x",INDEX(Bugs!C:C,MATCH(B220,Bugs!B:B,0))))),
    AND(COUNTIF(Bugs!A:A,B220)&gt;0,ISNUMBER(SEARCH("x",INDEX(Bugs!D:D,MATCH(B220,Bugs!A:A,0))))),
    AND(COUNTIF(Bugs!B:B,B220)&gt;0,ISNUMBER(SEARCH("x",INDEX(Bugs!D:D,MATCH(B220,Bugs!B:B,0)))))
),"Y","")</f>
        <v>Y</v>
      </c>
      <c r="R220">
        <f ca="1">IF(OR(ISNUMBER(MATCH(L220,MasterData!$D$3:$D$18,0)),ISNUMBER(MATCH(L220,MasterData!$C$3:$C$18,0))),
    DATEDIF(E220,I220,"d"),
    DATEDIF(E220,TODAY(),"d"))</f>
        <v>16</v>
      </c>
      <c r="S220">
        <f t="shared" ca="1" si="12"/>
        <v>0</v>
      </c>
      <c r="T220">
        <f t="shared" ca="1" si="13"/>
        <v>1</v>
      </c>
      <c r="U220">
        <f t="shared" ca="1" si="14"/>
        <v>0</v>
      </c>
    </row>
    <row r="221" spans="2:21" x14ac:dyDescent="0.35">
      <c r="B221" t="s">
        <v>758</v>
      </c>
      <c r="D221" s="34">
        <v>3366</v>
      </c>
      <c r="E221" s="208">
        <v>45887.842199074075</v>
      </c>
      <c r="G221" t="s">
        <v>759</v>
      </c>
      <c r="I221" s="208">
        <v>45896.525173611109</v>
      </c>
      <c r="J221" t="s">
        <v>760</v>
      </c>
      <c r="K221" t="s">
        <v>235</v>
      </c>
      <c r="L221" t="s">
        <v>171</v>
      </c>
      <c r="M221" t="s">
        <v>761</v>
      </c>
      <c r="N221" t="s">
        <v>744</v>
      </c>
      <c r="P221" s="193" t="str">
        <f>IF(OR(AND(A221&lt;&gt;"",COUNTIF(Bugs!B:B,A221)&gt;0),AND(B221&lt;&gt;"",COUNTIF(Bugs!A:A,B221)&gt;0)),"Y","")</f>
        <v/>
      </c>
      <c r="Q221" s="193" t="str">
        <f>IF(OR(
    AND(COUNTIF(Bugs!A:A,B221)&gt;0,ISNUMBER(SEARCH("x",INDEX(Bugs!C:C,MATCH(B221,Bugs!A:A,0))))),
    AND(COUNTIF(Bugs!B:B,B221)&gt;0,ISNUMBER(SEARCH("x",INDEX(Bugs!C:C,MATCH(B221,Bugs!B:B,0))))),
    AND(COUNTIF(Bugs!A:A,B221)&gt;0,ISNUMBER(SEARCH("x",INDEX(Bugs!D:D,MATCH(B221,Bugs!A:A,0))))),
    AND(COUNTIF(Bugs!B:B,B221)&gt;0,ISNUMBER(SEARCH("x",INDEX(Bugs!D:D,MATCH(B221,Bugs!B:B,0)))))
),"Y","")</f>
        <v/>
      </c>
      <c r="R221">
        <f ca="1">IF(OR(ISNUMBER(MATCH(L221,MasterData!$D$3:$D$18,0)),ISNUMBER(MATCH(L221,MasterData!$C$3:$C$18,0))),
    DATEDIF(E221,I221,"d"),
    DATEDIF(E221,TODAY(),"d"))</f>
        <v>9</v>
      </c>
      <c r="S221">
        <f t="shared" ca="1" si="12"/>
        <v>0</v>
      </c>
      <c r="T221">
        <f t="shared" ca="1" si="13"/>
        <v>1</v>
      </c>
      <c r="U221">
        <f t="shared" ca="1" si="14"/>
        <v>0</v>
      </c>
    </row>
    <row r="222" spans="2:21" x14ac:dyDescent="0.35">
      <c r="B222" t="s">
        <v>762</v>
      </c>
      <c r="D222" s="34" t="s">
        <v>746</v>
      </c>
      <c r="E222" s="208">
        <v>45888.412893518522</v>
      </c>
      <c r="G222" t="s">
        <v>738</v>
      </c>
      <c r="I222" s="208">
        <v>45905.405312499999</v>
      </c>
      <c r="J222" t="s">
        <v>747</v>
      </c>
      <c r="K222" t="s">
        <v>235</v>
      </c>
      <c r="L222" t="s">
        <v>171</v>
      </c>
      <c r="M222" t="s">
        <v>763</v>
      </c>
      <c r="N222" t="s">
        <v>744</v>
      </c>
      <c r="P222" s="193" t="str">
        <f>IF(OR(AND(A222&lt;&gt;"",COUNTIF(Bugs!B:B,A222)&gt;0),AND(B222&lt;&gt;"",COUNTIF(Bugs!A:A,B222)&gt;0)),"Y","")</f>
        <v/>
      </c>
      <c r="Q222" s="193" t="str">
        <f>IF(OR(
    AND(COUNTIF(Bugs!A:A,B222)&gt;0,ISNUMBER(SEARCH("x",INDEX(Bugs!C:C,MATCH(B222,Bugs!A:A,0))))),
    AND(COUNTIF(Bugs!B:B,B222)&gt;0,ISNUMBER(SEARCH("x",INDEX(Bugs!C:C,MATCH(B222,Bugs!B:B,0))))),
    AND(COUNTIF(Bugs!A:A,B222)&gt;0,ISNUMBER(SEARCH("x",INDEX(Bugs!D:D,MATCH(B222,Bugs!A:A,0))))),
    AND(COUNTIF(Bugs!B:B,B222)&gt;0,ISNUMBER(SEARCH("x",INDEX(Bugs!D:D,MATCH(B222,Bugs!B:B,0)))))
),"Y","")</f>
        <v/>
      </c>
      <c r="R222">
        <f ca="1">IF(OR(ISNUMBER(MATCH(L222,MasterData!$D$3:$D$18,0)),ISNUMBER(MATCH(L222,MasterData!$C$3:$C$18,0))),
    DATEDIF(E222,I222,"d"),
    DATEDIF(E222,TODAY(),"d"))</f>
        <v>17</v>
      </c>
      <c r="S222">
        <f t="shared" ca="1" si="12"/>
        <v>0</v>
      </c>
      <c r="T222">
        <f t="shared" ca="1" si="13"/>
        <v>1</v>
      </c>
      <c r="U222">
        <f t="shared" ca="1" si="14"/>
        <v>0</v>
      </c>
    </row>
    <row r="223" spans="2:21" x14ac:dyDescent="0.35">
      <c r="B223" t="s">
        <v>32</v>
      </c>
      <c r="D223" s="34">
        <v>3003</v>
      </c>
      <c r="E223" s="208">
        <v>45889.527708333335</v>
      </c>
      <c r="G223" t="s">
        <v>749</v>
      </c>
      <c r="I223" s="208">
        <v>45911.536944444444</v>
      </c>
      <c r="J223" t="s">
        <v>753</v>
      </c>
      <c r="K223" t="s">
        <v>347</v>
      </c>
      <c r="L223" t="s">
        <v>171</v>
      </c>
      <c r="M223" t="s">
        <v>764</v>
      </c>
      <c r="N223" t="s">
        <v>744</v>
      </c>
      <c r="P223" s="193" t="str">
        <f>IF(OR(AND(A223&lt;&gt;"",COUNTIF(Bugs!B:B,A223)&gt;0),AND(B223&lt;&gt;"",COUNTIF(Bugs!A:A,B223)&gt;0)),"Y","")</f>
        <v>Y</v>
      </c>
      <c r="Q223" s="193" t="str">
        <f>IF(OR(
    AND(COUNTIF(Bugs!A:A,B223)&gt;0,ISNUMBER(SEARCH("x",INDEX(Bugs!C:C,MATCH(B223,Bugs!A:A,0))))),
    AND(COUNTIF(Bugs!B:B,B223)&gt;0,ISNUMBER(SEARCH("x",INDEX(Bugs!C:C,MATCH(B223,Bugs!B:B,0))))),
    AND(COUNTIF(Bugs!A:A,B223)&gt;0,ISNUMBER(SEARCH("x",INDEX(Bugs!D:D,MATCH(B223,Bugs!A:A,0))))),
    AND(COUNTIF(Bugs!B:B,B223)&gt;0,ISNUMBER(SEARCH("x",INDEX(Bugs!D:D,MATCH(B223,Bugs!B:B,0)))))
),"Y","")</f>
        <v>Y</v>
      </c>
      <c r="R223">
        <f ca="1">IF(OR(ISNUMBER(MATCH(L223,MasterData!$D$3:$D$18,0)),ISNUMBER(MATCH(L223,MasterData!$C$3:$C$18,0))),
    DATEDIF(E223,I223,"d"),
    DATEDIF(E223,TODAY(),"d"))</f>
        <v>22</v>
      </c>
      <c r="S223">
        <f t="shared" ca="1" si="12"/>
        <v>0</v>
      </c>
      <c r="T223">
        <f t="shared" ca="1" si="13"/>
        <v>1</v>
      </c>
      <c r="U223">
        <f t="shared" ca="1" si="14"/>
        <v>0</v>
      </c>
    </row>
    <row r="224" spans="2:21" x14ac:dyDescent="0.35">
      <c r="B224" t="s">
        <v>765</v>
      </c>
      <c r="D224" s="34" t="s">
        <v>717</v>
      </c>
      <c r="E224" s="208">
        <v>45889.974976851852</v>
      </c>
      <c r="G224" t="s">
        <v>766</v>
      </c>
      <c r="I224" s="208">
        <v>45926.382384259261</v>
      </c>
      <c r="J224" t="s">
        <v>760</v>
      </c>
      <c r="K224" t="s">
        <v>347</v>
      </c>
      <c r="L224" t="s">
        <v>171</v>
      </c>
      <c r="M224" t="s">
        <v>767</v>
      </c>
      <c r="N224" t="s">
        <v>744</v>
      </c>
      <c r="P224" s="193" t="str">
        <f>IF(OR(AND(A224&lt;&gt;"",COUNTIF(Bugs!B:B,A224)&gt;0),AND(B224&lt;&gt;"",COUNTIF(Bugs!A:A,B224)&gt;0)),"Y","")</f>
        <v/>
      </c>
      <c r="Q224" s="193" t="str">
        <f>IF(OR(
    AND(COUNTIF(Bugs!A:A,B224)&gt;0,ISNUMBER(SEARCH("x",INDEX(Bugs!C:C,MATCH(B224,Bugs!A:A,0))))),
    AND(COUNTIF(Bugs!B:B,B224)&gt;0,ISNUMBER(SEARCH("x",INDEX(Bugs!C:C,MATCH(B224,Bugs!B:B,0))))),
    AND(COUNTIF(Bugs!A:A,B224)&gt;0,ISNUMBER(SEARCH("x",INDEX(Bugs!D:D,MATCH(B224,Bugs!A:A,0))))),
    AND(COUNTIF(Bugs!B:B,B224)&gt;0,ISNUMBER(SEARCH("x",INDEX(Bugs!D:D,MATCH(B224,Bugs!B:B,0)))))
),"Y","")</f>
        <v/>
      </c>
      <c r="R224">
        <f ca="1">IF(OR(ISNUMBER(MATCH(L224,MasterData!$D$3:$D$18,0)),ISNUMBER(MATCH(L224,MasterData!$C$3:$C$18,0))),
    DATEDIF(E224,I224,"d"),
    DATEDIF(E224,TODAY(),"d"))</f>
        <v>37</v>
      </c>
      <c r="S224">
        <f t="shared" ca="1" si="12"/>
        <v>0</v>
      </c>
      <c r="T224">
        <f t="shared" ca="1" si="13"/>
        <v>0</v>
      </c>
      <c r="U224">
        <f t="shared" ca="1" si="14"/>
        <v>1</v>
      </c>
    </row>
    <row r="225" spans="2:21" x14ac:dyDescent="0.35">
      <c r="B225" t="s">
        <v>768</v>
      </c>
      <c r="D225" s="34" t="s">
        <v>480</v>
      </c>
      <c r="E225" s="208">
        <v>45890.36917824074</v>
      </c>
      <c r="G225" t="s">
        <v>769</v>
      </c>
      <c r="I225" s="208">
        <v>45898.44</v>
      </c>
      <c r="J225" t="s">
        <v>753</v>
      </c>
      <c r="K225" t="s">
        <v>235</v>
      </c>
      <c r="L225" t="s">
        <v>171</v>
      </c>
      <c r="M225" t="s">
        <v>770</v>
      </c>
      <c r="N225" t="s">
        <v>771</v>
      </c>
      <c r="P225" s="193" t="str">
        <f>IF(OR(AND(A225&lt;&gt;"",COUNTIF(Bugs!B:B,A225)&gt;0),AND(B225&lt;&gt;"",COUNTIF(Bugs!A:A,B225)&gt;0)),"Y","")</f>
        <v/>
      </c>
      <c r="Q225" s="193" t="str">
        <f>IF(OR(
    AND(COUNTIF(Bugs!A:A,B225)&gt;0,ISNUMBER(SEARCH("x",INDEX(Bugs!C:C,MATCH(B225,Bugs!A:A,0))))),
    AND(COUNTIF(Bugs!B:B,B225)&gt;0,ISNUMBER(SEARCH("x",INDEX(Bugs!C:C,MATCH(B225,Bugs!B:B,0))))),
    AND(COUNTIF(Bugs!A:A,B225)&gt;0,ISNUMBER(SEARCH("x",INDEX(Bugs!D:D,MATCH(B225,Bugs!A:A,0))))),
    AND(COUNTIF(Bugs!B:B,B225)&gt;0,ISNUMBER(SEARCH("x",INDEX(Bugs!D:D,MATCH(B225,Bugs!B:B,0)))))
),"Y","")</f>
        <v/>
      </c>
      <c r="R225">
        <f ca="1">IF(OR(ISNUMBER(MATCH(L225,MasterData!$D$3:$D$18,0)),ISNUMBER(MATCH(L225,MasterData!$C$3:$C$18,0))),
    DATEDIF(E225,I225,"d"),
    DATEDIF(E225,TODAY(),"d"))</f>
        <v>8</v>
      </c>
      <c r="S225">
        <f t="shared" ca="1" si="12"/>
        <v>0</v>
      </c>
      <c r="T225">
        <f t="shared" ca="1" si="13"/>
        <v>1</v>
      </c>
      <c r="U225">
        <f t="shared" ca="1" si="14"/>
        <v>0</v>
      </c>
    </row>
    <row r="226" spans="2:21" x14ac:dyDescent="0.35">
      <c r="B226" t="s">
        <v>33</v>
      </c>
      <c r="D226" s="34" t="s">
        <v>480</v>
      </c>
      <c r="E226" s="208">
        <v>45890.637569444443</v>
      </c>
      <c r="G226" t="s">
        <v>649</v>
      </c>
      <c r="I226" s="208">
        <v>45931.442662037036</v>
      </c>
      <c r="J226" t="s">
        <v>753</v>
      </c>
      <c r="K226" t="s">
        <v>241</v>
      </c>
      <c r="L226" t="s">
        <v>171</v>
      </c>
      <c r="M226" t="s">
        <v>772</v>
      </c>
      <c r="N226" t="s">
        <v>744</v>
      </c>
      <c r="P226" s="193" t="str">
        <f>IF(OR(AND(A226&lt;&gt;"",COUNTIF(Bugs!B:B,A226)&gt;0),AND(B226&lt;&gt;"",COUNTIF(Bugs!A:A,B226)&gt;0)),"Y","")</f>
        <v>Y</v>
      </c>
      <c r="Q226" s="193" t="str">
        <f>IF(OR(
    AND(COUNTIF(Bugs!A:A,B226)&gt;0,ISNUMBER(SEARCH("x",INDEX(Bugs!C:C,MATCH(B226,Bugs!A:A,0))))),
    AND(COUNTIF(Bugs!B:B,B226)&gt;0,ISNUMBER(SEARCH("x",INDEX(Bugs!C:C,MATCH(B226,Bugs!B:B,0))))),
    AND(COUNTIF(Bugs!A:A,B226)&gt;0,ISNUMBER(SEARCH("x",INDEX(Bugs!D:D,MATCH(B226,Bugs!A:A,0))))),
    AND(COUNTIF(Bugs!B:B,B226)&gt;0,ISNUMBER(SEARCH("x",INDEX(Bugs!D:D,MATCH(B226,Bugs!B:B,0)))))
),"Y","")</f>
        <v/>
      </c>
      <c r="R226">
        <f ca="1">IF(OR(ISNUMBER(MATCH(L226,MasterData!$D$3:$D$18,0)),ISNUMBER(MATCH(L226,MasterData!$C$3:$C$18,0))),
    DATEDIF(E226,I226,"d"),
    DATEDIF(E226,TODAY(),"d"))</f>
        <v>41</v>
      </c>
      <c r="S226">
        <f t="shared" ca="1" si="12"/>
        <v>0</v>
      </c>
      <c r="T226">
        <f t="shared" ca="1" si="13"/>
        <v>0</v>
      </c>
      <c r="U226">
        <f t="shared" ca="1" si="14"/>
        <v>1</v>
      </c>
    </row>
    <row r="227" spans="2:21" x14ac:dyDescent="0.35">
      <c r="B227" t="s">
        <v>41</v>
      </c>
      <c r="D227" s="34" t="s">
        <v>746</v>
      </c>
      <c r="E227" s="208">
        <v>45891.361898148149</v>
      </c>
      <c r="G227" t="s">
        <v>773</v>
      </c>
      <c r="I227" s="208">
        <v>45894.525810185187</v>
      </c>
      <c r="J227" t="s">
        <v>753</v>
      </c>
      <c r="K227" t="s">
        <v>235</v>
      </c>
      <c r="L227" t="s">
        <v>171</v>
      </c>
      <c r="M227" t="s">
        <v>774</v>
      </c>
      <c r="N227" t="s">
        <v>744</v>
      </c>
      <c r="P227" s="193" t="str">
        <f>IF(OR(AND(A227&lt;&gt;"",COUNTIF(Bugs!B:B,A227)&gt;0),AND(B227&lt;&gt;"",COUNTIF(Bugs!A:A,B227)&gt;0)),"Y","")</f>
        <v>Y</v>
      </c>
      <c r="Q227" s="193" t="str">
        <f>IF(OR(
    AND(COUNTIF(Bugs!A:A,B227)&gt;0,ISNUMBER(SEARCH("x",INDEX(Bugs!C:C,MATCH(B227,Bugs!A:A,0))))),
    AND(COUNTIF(Bugs!B:B,B227)&gt;0,ISNUMBER(SEARCH("x",INDEX(Bugs!C:C,MATCH(B227,Bugs!B:B,0))))),
    AND(COUNTIF(Bugs!A:A,B227)&gt;0,ISNUMBER(SEARCH("x",INDEX(Bugs!D:D,MATCH(B227,Bugs!A:A,0))))),
    AND(COUNTIF(Bugs!B:B,B227)&gt;0,ISNUMBER(SEARCH("x",INDEX(Bugs!D:D,MATCH(B227,Bugs!B:B,0)))))
),"Y","")</f>
        <v/>
      </c>
      <c r="R227">
        <f ca="1">IF(OR(ISNUMBER(MATCH(L227,MasterData!$D$3:$D$18,0)),ISNUMBER(MATCH(L227,MasterData!$C$3:$C$18,0))),
    DATEDIF(E227,I227,"d"),
    DATEDIF(E227,TODAY(),"d"))</f>
        <v>3</v>
      </c>
      <c r="S227">
        <f t="shared" ca="1" si="12"/>
        <v>1</v>
      </c>
      <c r="T227">
        <f t="shared" ca="1" si="13"/>
        <v>0</v>
      </c>
      <c r="U227">
        <f t="shared" ca="1" si="14"/>
        <v>0</v>
      </c>
    </row>
    <row r="228" spans="2:21" x14ac:dyDescent="0.35">
      <c r="B228" t="s">
        <v>775</v>
      </c>
      <c r="D228" s="34" t="s">
        <v>746</v>
      </c>
      <c r="E228" s="208">
        <v>45891.448854166665</v>
      </c>
      <c r="G228" t="s">
        <v>776</v>
      </c>
      <c r="I228" s="208">
        <v>45891.521145833336</v>
      </c>
      <c r="J228" t="s">
        <v>753</v>
      </c>
      <c r="K228" t="s">
        <v>241</v>
      </c>
      <c r="L228" t="s">
        <v>171</v>
      </c>
      <c r="M228" t="s">
        <v>777</v>
      </c>
      <c r="N228" t="s">
        <v>744</v>
      </c>
      <c r="P228" s="193" t="str">
        <f>IF(OR(AND(A228&lt;&gt;"",COUNTIF(Bugs!B:B,A228)&gt;0),AND(B228&lt;&gt;"",COUNTIF(Bugs!A:A,B228)&gt;0)),"Y","")</f>
        <v/>
      </c>
      <c r="Q228" s="193" t="str">
        <f>IF(OR(
    AND(COUNTIF(Bugs!A:A,B228)&gt;0,ISNUMBER(SEARCH("x",INDEX(Bugs!C:C,MATCH(B228,Bugs!A:A,0))))),
    AND(COUNTIF(Bugs!B:B,B228)&gt;0,ISNUMBER(SEARCH("x",INDEX(Bugs!C:C,MATCH(B228,Bugs!B:B,0))))),
    AND(COUNTIF(Bugs!A:A,B228)&gt;0,ISNUMBER(SEARCH("x",INDEX(Bugs!D:D,MATCH(B228,Bugs!A:A,0))))),
    AND(COUNTIF(Bugs!B:B,B228)&gt;0,ISNUMBER(SEARCH("x",INDEX(Bugs!D:D,MATCH(B228,Bugs!B:B,0)))))
),"Y","")</f>
        <v/>
      </c>
      <c r="R228">
        <f ca="1">IF(OR(ISNUMBER(MATCH(L228,MasterData!$D$3:$D$18,0)),ISNUMBER(MATCH(L228,MasterData!$C$3:$C$18,0))),
    DATEDIF(E228,I228,"d"),
    DATEDIF(E228,TODAY(),"d"))</f>
        <v>0</v>
      </c>
      <c r="S228">
        <f t="shared" ca="1" si="12"/>
        <v>1</v>
      </c>
      <c r="T228">
        <f t="shared" ca="1" si="13"/>
        <v>0</v>
      </c>
      <c r="U228">
        <f t="shared" ca="1" si="14"/>
        <v>0</v>
      </c>
    </row>
    <row r="229" spans="2:21" x14ac:dyDescent="0.35">
      <c r="B229" t="s">
        <v>35</v>
      </c>
      <c r="D229" s="34" t="s">
        <v>746</v>
      </c>
      <c r="E229" s="208">
        <v>45891.829895833333</v>
      </c>
      <c r="G229" t="s">
        <v>778</v>
      </c>
      <c r="I229" s="208">
        <v>45901.364317129628</v>
      </c>
      <c r="J229" t="s">
        <v>753</v>
      </c>
      <c r="K229" t="s">
        <v>235</v>
      </c>
      <c r="L229" t="s">
        <v>171</v>
      </c>
      <c r="M229" t="s">
        <v>779</v>
      </c>
      <c r="N229" t="s">
        <v>744</v>
      </c>
      <c r="P229" s="193" t="str">
        <f>IF(OR(AND(A229&lt;&gt;"",COUNTIF(Bugs!B:B,A229)&gt;0),AND(B229&lt;&gt;"",COUNTIF(Bugs!A:A,B229)&gt;0)),"Y","")</f>
        <v>Y</v>
      </c>
      <c r="Q229" s="193" t="str">
        <f>IF(OR(
    AND(COUNTIF(Bugs!A:A,B229)&gt;0,ISNUMBER(SEARCH("x",INDEX(Bugs!C:C,MATCH(B229,Bugs!A:A,0))))),
    AND(COUNTIF(Bugs!B:B,B229)&gt;0,ISNUMBER(SEARCH("x",INDEX(Bugs!C:C,MATCH(B229,Bugs!B:B,0))))),
    AND(COUNTIF(Bugs!A:A,B229)&gt;0,ISNUMBER(SEARCH("x",INDEX(Bugs!D:D,MATCH(B229,Bugs!A:A,0))))),
    AND(COUNTIF(Bugs!B:B,B229)&gt;0,ISNUMBER(SEARCH("x",INDEX(Bugs!D:D,MATCH(B229,Bugs!B:B,0)))))
),"Y","")</f>
        <v/>
      </c>
      <c r="R229">
        <f ca="1">IF(OR(ISNUMBER(MATCH(L229,MasterData!$D$3:$D$18,0)),ISNUMBER(MATCH(L229,MasterData!$C$3:$C$18,0))),
    DATEDIF(E229,I229,"d"),
    DATEDIF(E229,TODAY(),"d"))</f>
        <v>10</v>
      </c>
      <c r="S229">
        <f t="shared" ca="1" si="12"/>
        <v>0</v>
      </c>
      <c r="T229">
        <f t="shared" ca="1" si="13"/>
        <v>1</v>
      </c>
      <c r="U229">
        <f t="shared" ca="1" si="14"/>
        <v>0</v>
      </c>
    </row>
    <row r="230" spans="2:21" x14ac:dyDescent="0.35">
      <c r="B230" t="s">
        <v>38</v>
      </c>
      <c r="D230" s="34" t="s">
        <v>746</v>
      </c>
      <c r="E230" s="208">
        <v>45891.837696759256</v>
      </c>
      <c r="G230" t="s">
        <v>778</v>
      </c>
      <c r="I230" s="208">
        <v>45939.335069444445</v>
      </c>
      <c r="J230" t="s">
        <v>753</v>
      </c>
      <c r="K230" t="s">
        <v>235</v>
      </c>
      <c r="L230" t="s">
        <v>171</v>
      </c>
      <c r="M230" t="s">
        <v>780</v>
      </c>
      <c r="N230" t="s">
        <v>744</v>
      </c>
      <c r="P230" s="193" t="str">
        <f>IF(OR(AND(A230&lt;&gt;"",COUNTIF(Bugs!B:B,A230)&gt;0),AND(B230&lt;&gt;"",COUNTIF(Bugs!A:A,B230)&gt;0)),"Y","")</f>
        <v>Y</v>
      </c>
      <c r="Q230" s="193" t="str">
        <f>IF(OR(
    AND(COUNTIF(Bugs!A:A,B230)&gt;0,ISNUMBER(SEARCH("x",INDEX(Bugs!C:C,MATCH(B230,Bugs!A:A,0))))),
    AND(COUNTIF(Bugs!B:B,B230)&gt;0,ISNUMBER(SEARCH("x",INDEX(Bugs!C:C,MATCH(B230,Bugs!B:B,0))))),
    AND(COUNTIF(Bugs!A:A,B230)&gt;0,ISNUMBER(SEARCH("x",INDEX(Bugs!D:D,MATCH(B230,Bugs!A:A,0))))),
    AND(COUNTIF(Bugs!B:B,B230)&gt;0,ISNUMBER(SEARCH("x",INDEX(Bugs!D:D,MATCH(B230,Bugs!B:B,0)))))
),"Y","")</f>
        <v/>
      </c>
      <c r="R230">
        <f ca="1">IF(OR(ISNUMBER(MATCH(L230,MasterData!$D$3:$D$18,0)),ISNUMBER(MATCH(L230,MasterData!$C$3:$C$18,0))),
    DATEDIF(E230,I230,"d"),
    DATEDIF(E230,TODAY(),"d"))</f>
        <v>48</v>
      </c>
      <c r="S230">
        <f t="shared" ca="1" si="12"/>
        <v>0</v>
      </c>
      <c r="T230">
        <f t="shared" ca="1" si="13"/>
        <v>0</v>
      </c>
      <c r="U230">
        <f t="shared" ca="1" si="14"/>
        <v>1</v>
      </c>
    </row>
    <row r="231" spans="2:21" x14ac:dyDescent="0.35">
      <c r="B231" t="s">
        <v>36</v>
      </c>
      <c r="D231" s="34" t="s">
        <v>746</v>
      </c>
      <c r="E231" s="208">
        <v>45891.859375</v>
      </c>
      <c r="G231" t="s">
        <v>778</v>
      </c>
      <c r="I231" s="208">
        <v>45945.332777777781</v>
      </c>
      <c r="J231" t="s">
        <v>753</v>
      </c>
      <c r="K231" t="s">
        <v>235</v>
      </c>
      <c r="L231" t="s">
        <v>171</v>
      </c>
      <c r="M231" t="s">
        <v>781</v>
      </c>
      <c r="N231" t="s">
        <v>744</v>
      </c>
      <c r="P231" s="193" t="str">
        <f>IF(OR(AND(A231&lt;&gt;"",COUNTIF(Bugs!B:B,A231)&gt;0),AND(B231&lt;&gt;"",COUNTIF(Bugs!A:A,B231)&gt;0)),"Y","")</f>
        <v>Y</v>
      </c>
      <c r="Q231" s="193" t="str">
        <f>IF(OR(
    AND(COUNTIF(Bugs!A:A,B231)&gt;0,ISNUMBER(SEARCH("x",INDEX(Bugs!C:C,MATCH(B231,Bugs!A:A,0))))),
    AND(COUNTIF(Bugs!B:B,B231)&gt;0,ISNUMBER(SEARCH("x",INDEX(Bugs!C:C,MATCH(B231,Bugs!B:B,0))))),
    AND(COUNTIF(Bugs!A:A,B231)&gt;0,ISNUMBER(SEARCH("x",INDEX(Bugs!D:D,MATCH(B231,Bugs!A:A,0))))),
    AND(COUNTIF(Bugs!B:B,B231)&gt;0,ISNUMBER(SEARCH("x",INDEX(Bugs!D:D,MATCH(B231,Bugs!B:B,0)))))
),"Y","")</f>
        <v>Y</v>
      </c>
      <c r="R231">
        <f ca="1">IF(OR(ISNUMBER(MATCH(L231,MasterData!$D$3:$D$18,0)),ISNUMBER(MATCH(L231,MasterData!$C$3:$C$18,0))),
    DATEDIF(E231,I231,"d"),
    DATEDIF(E231,TODAY(),"d"))</f>
        <v>54</v>
      </c>
      <c r="S231">
        <f t="shared" ca="1" si="12"/>
        <v>0</v>
      </c>
      <c r="T231">
        <f t="shared" ca="1" si="13"/>
        <v>0</v>
      </c>
      <c r="U231">
        <f t="shared" ca="1" si="14"/>
        <v>1</v>
      </c>
    </row>
    <row r="232" spans="2:21" x14ac:dyDescent="0.35">
      <c r="B232" t="s">
        <v>37</v>
      </c>
      <c r="D232" s="34" t="s">
        <v>746</v>
      </c>
      <c r="E232" s="208">
        <v>45891.867268518516</v>
      </c>
      <c r="G232" t="s">
        <v>778</v>
      </c>
      <c r="I232" s="208">
        <v>45945.332777777781</v>
      </c>
      <c r="J232" t="s">
        <v>753</v>
      </c>
      <c r="K232" t="s">
        <v>235</v>
      </c>
      <c r="L232" t="s">
        <v>171</v>
      </c>
      <c r="M232" t="s">
        <v>782</v>
      </c>
      <c r="N232" t="s">
        <v>744</v>
      </c>
      <c r="P232" s="193" t="str">
        <f>IF(OR(AND(A232&lt;&gt;"",COUNTIF(Bugs!B:B,A232)&gt;0),AND(B232&lt;&gt;"",COUNTIF(Bugs!A:A,B232)&gt;0)),"Y","")</f>
        <v>Y</v>
      </c>
      <c r="Q232" s="193" t="str">
        <f>IF(OR(
    AND(COUNTIF(Bugs!A:A,B232)&gt;0,ISNUMBER(SEARCH("x",INDEX(Bugs!C:C,MATCH(B232,Bugs!A:A,0))))),
    AND(COUNTIF(Bugs!B:B,B232)&gt;0,ISNUMBER(SEARCH("x",INDEX(Bugs!C:C,MATCH(B232,Bugs!B:B,0))))),
    AND(COUNTIF(Bugs!A:A,B232)&gt;0,ISNUMBER(SEARCH("x",INDEX(Bugs!D:D,MATCH(B232,Bugs!A:A,0))))),
    AND(COUNTIF(Bugs!B:B,B232)&gt;0,ISNUMBER(SEARCH("x",INDEX(Bugs!D:D,MATCH(B232,Bugs!B:B,0)))))
),"Y","")</f>
        <v>Y</v>
      </c>
      <c r="R232">
        <f ca="1">IF(OR(ISNUMBER(MATCH(L232,MasterData!$D$3:$D$18,0)),ISNUMBER(MATCH(L232,MasterData!$C$3:$C$18,0))),
    DATEDIF(E232,I232,"d"),
    DATEDIF(E232,TODAY(),"d"))</f>
        <v>54</v>
      </c>
      <c r="S232">
        <f t="shared" ca="1" si="12"/>
        <v>0</v>
      </c>
      <c r="T232">
        <f t="shared" ca="1" si="13"/>
        <v>0</v>
      </c>
      <c r="U232">
        <f t="shared" ca="1" si="14"/>
        <v>1</v>
      </c>
    </row>
    <row r="233" spans="2:21" x14ac:dyDescent="0.35">
      <c r="B233" t="s">
        <v>39</v>
      </c>
      <c r="D233" s="34">
        <v>3014</v>
      </c>
      <c r="E233" s="208">
        <v>45891.879328703704</v>
      </c>
      <c r="G233" t="s">
        <v>778</v>
      </c>
      <c r="I233" s="208">
        <v>45894.375335648147</v>
      </c>
      <c r="J233" t="s">
        <v>753</v>
      </c>
      <c r="K233" t="s">
        <v>235</v>
      </c>
      <c r="L233" t="s">
        <v>164</v>
      </c>
      <c r="M233" t="s">
        <v>783</v>
      </c>
      <c r="N233" t="s">
        <v>744</v>
      </c>
      <c r="P233" s="193" t="str">
        <f>IF(OR(AND(A233&lt;&gt;"",COUNTIF(Bugs!B:B,A233)&gt;0),AND(B233&lt;&gt;"",COUNTIF(Bugs!A:A,B233)&gt;0)),"Y","")</f>
        <v>Y</v>
      </c>
      <c r="Q233" s="193" t="str">
        <f>IF(OR(
    AND(COUNTIF(Bugs!A:A,B233)&gt;0,ISNUMBER(SEARCH("x",INDEX(Bugs!C:C,MATCH(B233,Bugs!A:A,0))))),
    AND(COUNTIF(Bugs!B:B,B233)&gt;0,ISNUMBER(SEARCH("x",INDEX(Bugs!C:C,MATCH(B233,Bugs!B:B,0))))),
    AND(COUNTIF(Bugs!A:A,B233)&gt;0,ISNUMBER(SEARCH("x",INDEX(Bugs!D:D,MATCH(B233,Bugs!A:A,0))))),
    AND(COUNTIF(Bugs!B:B,B233)&gt;0,ISNUMBER(SEARCH("x",INDEX(Bugs!D:D,MATCH(B233,Bugs!B:B,0)))))
),"Y","")</f>
        <v>Y</v>
      </c>
      <c r="R233">
        <f ca="1">IF(OR(ISNUMBER(MATCH(L233,MasterData!$D$3:$D$18,0)),ISNUMBER(MATCH(L233,MasterData!$C$3:$C$18,0))),
    DATEDIF(E233,I233,"d"),
    DATEDIF(E233,TODAY(),"d"))</f>
        <v>116</v>
      </c>
      <c r="S233">
        <f t="shared" ca="1" si="12"/>
        <v>0</v>
      </c>
      <c r="T233">
        <f t="shared" ca="1" si="13"/>
        <v>0</v>
      </c>
      <c r="U233">
        <f t="shared" ca="1" si="14"/>
        <v>1</v>
      </c>
    </row>
    <row r="234" spans="2:21" x14ac:dyDescent="0.35">
      <c r="B234" t="s">
        <v>40</v>
      </c>
      <c r="D234" s="34" t="s">
        <v>746</v>
      </c>
      <c r="E234" s="208">
        <v>45894.349247685182</v>
      </c>
      <c r="G234" t="s">
        <v>738</v>
      </c>
      <c r="I234" s="208">
        <v>45938</v>
      </c>
      <c r="J234" t="s">
        <v>747</v>
      </c>
      <c r="K234" t="s">
        <v>235</v>
      </c>
      <c r="L234" t="s">
        <v>171</v>
      </c>
      <c r="M234" t="s">
        <v>784</v>
      </c>
      <c r="N234" t="s">
        <v>744</v>
      </c>
      <c r="P234" s="193" t="str">
        <f>IF(OR(AND(A234&lt;&gt;"",COUNTIF(Bugs!B:B,A234)&gt;0),AND(B234&lt;&gt;"",COUNTIF(Bugs!A:A,B234)&gt;0)),"Y","")</f>
        <v>Y</v>
      </c>
      <c r="Q234" s="193" t="str">
        <f>IF(OR(
    AND(COUNTIF(Bugs!A:A,B234)&gt;0,ISNUMBER(SEARCH("x",INDEX(Bugs!C:C,MATCH(B234,Bugs!A:A,0))))),
    AND(COUNTIF(Bugs!B:B,B234)&gt;0,ISNUMBER(SEARCH("x",INDEX(Bugs!C:C,MATCH(B234,Bugs!B:B,0))))),
    AND(COUNTIF(Bugs!A:A,B234)&gt;0,ISNUMBER(SEARCH("x",INDEX(Bugs!D:D,MATCH(B234,Bugs!A:A,0))))),
    AND(COUNTIF(Bugs!B:B,B234)&gt;0,ISNUMBER(SEARCH("x",INDEX(Bugs!D:D,MATCH(B234,Bugs!B:B,0)))))
),"Y","")</f>
        <v/>
      </c>
      <c r="R234">
        <f ca="1">IF(OR(ISNUMBER(MATCH(L234,MasterData!$D$3:$D$18,0)),ISNUMBER(MATCH(L234,MasterData!$C$3:$C$18,0))),
    DATEDIF(E234,I234,"d"),
    DATEDIF(E234,TODAY(),"d"))</f>
        <v>44</v>
      </c>
      <c r="S234">
        <f t="shared" ca="1" si="12"/>
        <v>0</v>
      </c>
      <c r="T234">
        <f t="shared" ca="1" si="13"/>
        <v>0</v>
      </c>
      <c r="U234">
        <f t="shared" ca="1" si="14"/>
        <v>1</v>
      </c>
    </row>
    <row r="235" spans="2:21" x14ac:dyDescent="0.35">
      <c r="B235" t="s">
        <v>785</v>
      </c>
      <c r="D235" s="34">
        <v>3009</v>
      </c>
      <c r="E235" s="208">
        <v>45894.382754629631</v>
      </c>
      <c r="G235" t="s">
        <v>786</v>
      </c>
      <c r="I235" s="208">
        <v>45897.4924537037</v>
      </c>
      <c r="J235" t="s">
        <v>753</v>
      </c>
      <c r="K235" t="s">
        <v>235</v>
      </c>
      <c r="L235" t="s">
        <v>171</v>
      </c>
      <c r="M235" t="s">
        <v>787</v>
      </c>
      <c r="N235" t="s">
        <v>744</v>
      </c>
      <c r="P235" s="193" t="str">
        <f>IF(OR(AND(A235&lt;&gt;"",COUNTIF(Bugs!B:B,A235)&gt;0),AND(B235&lt;&gt;"",COUNTIF(Bugs!A:A,B235)&gt;0)),"Y","")</f>
        <v/>
      </c>
      <c r="Q235" s="193" t="str">
        <f>IF(OR(
    AND(COUNTIF(Bugs!A:A,B235)&gt;0,ISNUMBER(SEARCH("x",INDEX(Bugs!C:C,MATCH(B235,Bugs!A:A,0))))),
    AND(COUNTIF(Bugs!B:B,B235)&gt;0,ISNUMBER(SEARCH("x",INDEX(Bugs!C:C,MATCH(B235,Bugs!B:B,0))))),
    AND(COUNTIF(Bugs!A:A,B235)&gt;0,ISNUMBER(SEARCH("x",INDEX(Bugs!D:D,MATCH(B235,Bugs!A:A,0))))),
    AND(COUNTIF(Bugs!B:B,B235)&gt;0,ISNUMBER(SEARCH("x",INDEX(Bugs!D:D,MATCH(B235,Bugs!B:B,0)))))
),"Y","")</f>
        <v/>
      </c>
      <c r="R235">
        <f ca="1">IF(OR(ISNUMBER(MATCH(L235,MasterData!$D$3:$D$18,0)),ISNUMBER(MATCH(L235,MasterData!$C$3:$C$18,0))),
    DATEDIF(E235,I235,"d"),
    DATEDIF(E235,TODAY(),"d"))</f>
        <v>3</v>
      </c>
      <c r="S235">
        <f t="shared" ca="1" si="12"/>
        <v>1</v>
      </c>
      <c r="T235">
        <f t="shared" ca="1" si="13"/>
        <v>0</v>
      </c>
      <c r="U235">
        <f t="shared" ca="1" si="14"/>
        <v>0</v>
      </c>
    </row>
    <row r="236" spans="2:21" x14ac:dyDescent="0.35">
      <c r="B236" t="s">
        <v>42</v>
      </c>
      <c r="D236" s="34">
        <v>3009</v>
      </c>
      <c r="E236" s="208">
        <v>45894.397002314814</v>
      </c>
      <c r="G236" t="s">
        <v>786</v>
      </c>
      <c r="I236" s="208">
        <v>45895.396203703705</v>
      </c>
      <c r="J236" t="s">
        <v>753</v>
      </c>
      <c r="K236" t="s">
        <v>235</v>
      </c>
      <c r="L236" t="s">
        <v>171</v>
      </c>
      <c r="M236" t="s">
        <v>788</v>
      </c>
      <c r="N236" t="s">
        <v>744</v>
      </c>
      <c r="P236" s="193" t="str">
        <f>IF(OR(AND(A236&lt;&gt;"",COUNTIF(Bugs!B:B,A236)&gt;0),AND(B236&lt;&gt;"",COUNTIF(Bugs!A:A,B236)&gt;0)),"Y","")</f>
        <v>Y</v>
      </c>
      <c r="Q236" s="193" t="str">
        <f>IF(OR(
    AND(COUNTIF(Bugs!A:A,B236)&gt;0,ISNUMBER(SEARCH("x",INDEX(Bugs!C:C,MATCH(B236,Bugs!A:A,0))))),
    AND(COUNTIF(Bugs!B:B,B236)&gt;0,ISNUMBER(SEARCH("x",INDEX(Bugs!C:C,MATCH(B236,Bugs!B:B,0))))),
    AND(COUNTIF(Bugs!A:A,B236)&gt;0,ISNUMBER(SEARCH("x",INDEX(Bugs!D:D,MATCH(B236,Bugs!A:A,0))))),
    AND(COUNTIF(Bugs!B:B,B236)&gt;0,ISNUMBER(SEARCH("x",INDEX(Bugs!D:D,MATCH(B236,Bugs!B:B,0)))))
),"Y","")</f>
        <v>Y</v>
      </c>
      <c r="R236">
        <f ca="1">IF(OR(ISNUMBER(MATCH(L236,MasterData!$D$3:$D$18,0)),ISNUMBER(MATCH(L236,MasterData!$C$3:$C$18,0))),
    DATEDIF(E236,I236,"d"),
    DATEDIF(E236,TODAY(),"d"))</f>
        <v>1</v>
      </c>
      <c r="S236">
        <f t="shared" ca="1" si="12"/>
        <v>1</v>
      </c>
      <c r="T236">
        <f t="shared" ca="1" si="13"/>
        <v>0</v>
      </c>
      <c r="U236">
        <f t="shared" ca="1" si="14"/>
        <v>0</v>
      </c>
    </row>
    <row r="237" spans="2:21" x14ac:dyDescent="0.35">
      <c r="B237" t="s">
        <v>789</v>
      </c>
      <c r="D237" s="34" t="s">
        <v>480</v>
      </c>
      <c r="E237" s="208">
        <v>45895.431354166663</v>
      </c>
      <c r="G237" t="s">
        <v>652</v>
      </c>
      <c r="I237" s="208">
        <v>45897.504745370374</v>
      </c>
      <c r="J237" t="s">
        <v>753</v>
      </c>
      <c r="K237" t="s">
        <v>241</v>
      </c>
      <c r="L237" t="s">
        <v>171</v>
      </c>
      <c r="M237" t="s">
        <v>790</v>
      </c>
      <c r="N237" t="s">
        <v>744</v>
      </c>
      <c r="P237" s="193" t="str">
        <f>IF(OR(AND(A237&lt;&gt;"",COUNTIF(Bugs!B:B,A237)&gt;0),AND(B237&lt;&gt;"",COUNTIF(Bugs!A:A,B237)&gt;0)),"Y","")</f>
        <v/>
      </c>
      <c r="Q237" s="193" t="str">
        <f>IF(OR(
    AND(COUNTIF(Bugs!A:A,B237)&gt;0,ISNUMBER(SEARCH("x",INDEX(Bugs!C:C,MATCH(B237,Bugs!A:A,0))))),
    AND(COUNTIF(Bugs!B:B,B237)&gt;0,ISNUMBER(SEARCH("x",INDEX(Bugs!C:C,MATCH(B237,Bugs!B:B,0))))),
    AND(COUNTIF(Bugs!A:A,B237)&gt;0,ISNUMBER(SEARCH("x",INDEX(Bugs!D:D,MATCH(B237,Bugs!A:A,0))))),
    AND(COUNTIF(Bugs!B:B,B237)&gt;0,ISNUMBER(SEARCH("x",INDEX(Bugs!D:D,MATCH(B237,Bugs!B:B,0)))))
),"Y","")</f>
        <v/>
      </c>
      <c r="R237">
        <f ca="1">IF(OR(ISNUMBER(MATCH(L237,MasterData!$D$3:$D$18,0)),ISNUMBER(MATCH(L237,MasterData!$C$3:$C$18,0))),
    DATEDIF(E237,I237,"d"),
    DATEDIF(E237,TODAY(),"d"))</f>
        <v>2</v>
      </c>
      <c r="S237">
        <f t="shared" ca="1" si="12"/>
        <v>1</v>
      </c>
      <c r="T237">
        <f t="shared" ca="1" si="13"/>
        <v>0</v>
      </c>
      <c r="U237">
        <f t="shared" ca="1" si="14"/>
        <v>0</v>
      </c>
    </row>
    <row r="238" spans="2:21" x14ac:dyDescent="0.35">
      <c r="B238" t="s">
        <v>791</v>
      </c>
      <c r="D238" s="34" t="s">
        <v>746</v>
      </c>
      <c r="E238" s="208">
        <v>45896.384687500002</v>
      </c>
      <c r="G238" t="s">
        <v>738</v>
      </c>
      <c r="I238" s="208">
        <v>45967.40148148148</v>
      </c>
      <c r="J238" t="s">
        <v>747</v>
      </c>
      <c r="K238" t="s">
        <v>235</v>
      </c>
      <c r="L238" t="s">
        <v>171</v>
      </c>
      <c r="M238" t="s">
        <v>792</v>
      </c>
      <c r="N238" t="s">
        <v>744</v>
      </c>
      <c r="P238" s="193" t="str">
        <f>IF(OR(AND(A238&lt;&gt;"",COUNTIF(Bugs!B:B,A238)&gt;0),AND(B238&lt;&gt;"",COUNTIF(Bugs!A:A,B238)&gt;0)),"Y","")</f>
        <v/>
      </c>
      <c r="Q238" s="193" t="str">
        <f>IF(OR(
    AND(COUNTIF(Bugs!A:A,B238)&gt;0,ISNUMBER(SEARCH("x",INDEX(Bugs!C:C,MATCH(B238,Bugs!A:A,0))))),
    AND(COUNTIF(Bugs!B:B,B238)&gt;0,ISNUMBER(SEARCH("x",INDEX(Bugs!C:C,MATCH(B238,Bugs!B:B,0))))),
    AND(COUNTIF(Bugs!A:A,B238)&gt;0,ISNUMBER(SEARCH("x",INDEX(Bugs!D:D,MATCH(B238,Bugs!A:A,0))))),
    AND(COUNTIF(Bugs!B:B,B238)&gt;0,ISNUMBER(SEARCH("x",INDEX(Bugs!D:D,MATCH(B238,Bugs!B:B,0)))))
),"Y","")</f>
        <v/>
      </c>
      <c r="R238">
        <f ca="1">IF(OR(ISNUMBER(MATCH(L238,MasterData!$D$3:$D$18,0)),ISNUMBER(MATCH(L238,MasterData!$C$3:$C$18,0))),
    DATEDIF(E238,I238,"d"),
    DATEDIF(E238,TODAY(),"d"))</f>
        <v>71</v>
      </c>
      <c r="S238">
        <f t="shared" ca="1" si="12"/>
        <v>0</v>
      </c>
      <c r="T238">
        <f t="shared" ca="1" si="13"/>
        <v>0</v>
      </c>
      <c r="U238">
        <f t="shared" ca="1" si="14"/>
        <v>1</v>
      </c>
    </row>
    <row r="239" spans="2:21" x14ac:dyDescent="0.35">
      <c r="B239" t="s">
        <v>43</v>
      </c>
      <c r="D239" s="34">
        <v>3014</v>
      </c>
      <c r="E239" s="208">
        <v>45896.644363425927</v>
      </c>
      <c r="G239" t="s">
        <v>652</v>
      </c>
      <c r="I239" s="208">
        <v>45939.497881944444</v>
      </c>
      <c r="J239" t="s">
        <v>753</v>
      </c>
      <c r="K239" t="s">
        <v>241</v>
      </c>
      <c r="L239" t="s">
        <v>171</v>
      </c>
      <c r="M239" t="s">
        <v>793</v>
      </c>
      <c r="N239" t="s">
        <v>744</v>
      </c>
      <c r="P239" s="193" t="str">
        <f>IF(OR(AND(A239&lt;&gt;"",COUNTIF(Bugs!B:B,A239)&gt;0),AND(B239&lt;&gt;"",COUNTIF(Bugs!A:A,B239)&gt;0)),"Y","")</f>
        <v>Y</v>
      </c>
      <c r="Q239" s="193" t="str">
        <f>IF(OR(
    AND(COUNTIF(Bugs!A:A,B239)&gt;0,ISNUMBER(SEARCH("x",INDEX(Bugs!C:C,MATCH(B239,Bugs!A:A,0))))),
    AND(COUNTIF(Bugs!B:B,B239)&gt;0,ISNUMBER(SEARCH("x",INDEX(Bugs!C:C,MATCH(B239,Bugs!B:B,0))))),
    AND(COUNTIF(Bugs!A:A,B239)&gt;0,ISNUMBER(SEARCH("x",INDEX(Bugs!D:D,MATCH(B239,Bugs!A:A,0))))),
    AND(COUNTIF(Bugs!B:B,B239)&gt;0,ISNUMBER(SEARCH("x",INDEX(Bugs!D:D,MATCH(B239,Bugs!B:B,0)))))
),"Y","")</f>
        <v/>
      </c>
      <c r="R239">
        <f ca="1">IF(OR(ISNUMBER(MATCH(L239,MasterData!$D$3:$D$18,0)),ISNUMBER(MATCH(L239,MasterData!$C$3:$C$18,0))),
    DATEDIF(E239,I239,"d"),
    DATEDIF(E239,TODAY(),"d"))</f>
        <v>43</v>
      </c>
      <c r="S239">
        <f t="shared" ca="1" si="12"/>
        <v>0</v>
      </c>
      <c r="T239">
        <f t="shared" ca="1" si="13"/>
        <v>0</v>
      </c>
      <c r="U239">
        <f t="shared" ca="1" si="14"/>
        <v>1</v>
      </c>
    </row>
    <row r="240" spans="2:21" x14ac:dyDescent="0.35">
      <c r="B240" t="s">
        <v>794</v>
      </c>
      <c r="D240" s="34">
        <v>3011</v>
      </c>
      <c r="E240" s="208">
        <v>45896.646574074075</v>
      </c>
      <c r="G240" t="s">
        <v>795</v>
      </c>
      <c r="I240" s="208">
        <v>45903</v>
      </c>
      <c r="J240" t="s">
        <v>753</v>
      </c>
      <c r="K240" t="s">
        <v>241</v>
      </c>
      <c r="L240" t="s">
        <v>171</v>
      </c>
      <c r="M240" t="s">
        <v>796</v>
      </c>
      <c r="N240" t="s">
        <v>744</v>
      </c>
      <c r="P240" s="193" t="str">
        <f>IF(OR(AND(A240&lt;&gt;"",COUNTIF(Bugs!B:B,A240)&gt;0),AND(B240&lt;&gt;"",COUNTIF(Bugs!A:A,B240)&gt;0)),"Y","")</f>
        <v/>
      </c>
      <c r="Q240" s="193" t="str">
        <f>IF(OR(
    AND(COUNTIF(Bugs!A:A,B240)&gt;0,ISNUMBER(SEARCH("x",INDEX(Bugs!C:C,MATCH(B240,Bugs!A:A,0))))),
    AND(COUNTIF(Bugs!B:B,B240)&gt;0,ISNUMBER(SEARCH("x",INDEX(Bugs!C:C,MATCH(B240,Bugs!B:B,0))))),
    AND(COUNTIF(Bugs!A:A,B240)&gt;0,ISNUMBER(SEARCH("x",INDEX(Bugs!D:D,MATCH(B240,Bugs!A:A,0))))),
    AND(COUNTIF(Bugs!B:B,B240)&gt;0,ISNUMBER(SEARCH("x",INDEX(Bugs!D:D,MATCH(B240,Bugs!B:B,0)))))
),"Y","")</f>
        <v/>
      </c>
      <c r="R240">
        <f ca="1">IF(OR(ISNUMBER(MATCH(L240,MasterData!$D$3:$D$18,0)),ISNUMBER(MATCH(L240,MasterData!$C$3:$C$18,0))),
    DATEDIF(E240,I240,"d"),
    DATEDIF(E240,TODAY(),"d"))</f>
        <v>7</v>
      </c>
      <c r="S240">
        <f t="shared" ca="1" si="12"/>
        <v>1</v>
      </c>
      <c r="T240">
        <f t="shared" ca="1" si="13"/>
        <v>0</v>
      </c>
      <c r="U240">
        <f t="shared" ca="1" si="14"/>
        <v>0</v>
      </c>
    </row>
    <row r="241" spans="2:21" x14ac:dyDescent="0.35">
      <c r="B241" t="s">
        <v>800</v>
      </c>
      <c r="D241" s="34" t="s">
        <v>254</v>
      </c>
      <c r="E241" s="208">
        <v>45898</v>
      </c>
      <c r="G241" t="s">
        <v>801</v>
      </c>
      <c r="I241" s="208">
        <v>45904</v>
      </c>
      <c r="K241" t="s">
        <v>235</v>
      </c>
      <c r="L241" t="s">
        <v>171</v>
      </c>
      <c r="M241" t="s">
        <v>802</v>
      </c>
      <c r="N241" t="s">
        <v>237</v>
      </c>
      <c r="P241" s="193" t="str">
        <f>IF(OR(AND(A241&lt;&gt;"",COUNTIF(Bugs!B:B,A241)&gt;0),AND(B241&lt;&gt;"",COUNTIF(Bugs!A:A,B241)&gt;0)),"Y","")</f>
        <v/>
      </c>
      <c r="Q241" s="193" t="str">
        <f>IF(OR(
    AND(COUNTIF(Bugs!A:A,B241)&gt;0,ISNUMBER(SEARCH("x",INDEX(Bugs!C:C,MATCH(B241,Bugs!A:A,0))))),
    AND(COUNTIF(Bugs!B:B,B241)&gt;0,ISNUMBER(SEARCH("x",INDEX(Bugs!C:C,MATCH(B241,Bugs!B:B,0))))),
    AND(COUNTIF(Bugs!A:A,B241)&gt;0,ISNUMBER(SEARCH("x",INDEX(Bugs!D:D,MATCH(B241,Bugs!A:A,0))))),
    AND(COUNTIF(Bugs!B:B,B241)&gt;0,ISNUMBER(SEARCH("x",INDEX(Bugs!D:D,MATCH(B241,Bugs!B:B,0)))))
),"Y","")</f>
        <v/>
      </c>
      <c r="R241">
        <f ca="1">IF(OR(ISNUMBER(MATCH(L241,MasterData!$D$3:$D$18,0)),ISNUMBER(MATCH(L241,MasterData!$C$3:$C$18,0))),
    DATEDIF(E241,I241,"d"),
    DATEDIF(E241,TODAY(),"d"))</f>
        <v>6</v>
      </c>
      <c r="S241">
        <f t="shared" ca="1" si="12"/>
        <v>1</v>
      </c>
      <c r="T241">
        <f t="shared" ca="1" si="13"/>
        <v>0</v>
      </c>
      <c r="U241">
        <f t="shared" ca="1" si="14"/>
        <v>0</v>
      </c>
    </row>
    <row r="242" spans="2:21" x14ac:dyDescent="0.35">
      <c r="B242" t="s">
        <v>803</v>
      </c>
      <c r="D242" s="34">
        <v>3014</v>
      </c>
      <c r="E242" s="208">
        <v>45833</v>
      </c>
      <c r="G242" t="s">
        <v>804</v>
      </c>
      <c r="I242" s="208">
        <v>45938</v>
      </c>
      <c r="K242" t="s">
        <v>241</v>
      </c>
      <c r="L242" t="s">
        <v>171</v>
      </c>
      <c r="M242" t="s">
        <v>805</v>
      </c>
      <c r="N242" t="s">
        <v>237</v>
      </c>
      <c r="P242" s="193" t="str">
        <f>IF(OR(AND(A242&lt;&gt;"",COUNTIF(Bugs!B:B,A242)&gt;0),AND(B242&lt;&gt;"",COUNTIF(Bugs!A:A,B242)&gt;0)),"Y","")</f>
        <v/>
      </c>
      <c r="Q242" s="193" t="str">
        <f>IF(OR(
    AND(COUNTIF(Bugs!A:A,B242)&gt;0,ISNUMBER(SEARCH("x",INDEX(Bugs!C:C,MATCH(B242,Bugs!A:A,0))))),
    AND(COUNTIF(Bugs!B:B,B242)&gt;0,ISNUMBER(SEARCH("x",INDEX(Bugs!C:C,MATCH(B242,Bugs!B:B,0))))),
    AND(COUNTIF(Bugs!A:A,B242)&gt;0,ISNUMBER(SEARCH("x",INDEX(Bugs!D:D,MATCH(B242,Bugs!A:A,0))))),
    AND(COUNTIF(Bugs!B:B,B242)&gt;0,ISNUMBER(SEARCH("x",INDEX(Bugs!D:D,MATCH(B242,Bugs!B:B,0)))))
),"Y","")</f>
        <v/>
      </c>
      <c r="R242">
        <f ca="1">IF(OR(ISNUMBER(MATCH(L242,MasterData!$D$3:$D$18,0)),ISNUMBER(MATCH(L242,MasterData!$C$3:$C$18,0))),
    DATEDIF(E242,I242,"d"),
    DATEDIF(E242,TODAY(),"d"))</f>
        <v>105</v>
      </c>
      <c r="S242">
        <f t="shared" ca="1" si="12"/>
        <v>0</v>
      </c>
      <c r="T242">
        <f t="shared" ca="1" si="13"/>
        <v>0</v>
      </c>
      <c r="U242">
        <f t="shared" ca="1" si="14"/>
        <v>1</v>
      </c>
    </row>
    <row r="243" spans="2:21" x14ac:dyDescent="0.35">
      <c r="B243" t="s">
        <v>44</v>
      </c>
      <c r="D243" s="34" t="s">
        <v>746</v>
      </c>
      <c r="E243" s="208">
        <v>45901</v>
      </c>
      <c r="G243" t="s">
        <v>806</v>
      </c>
      <c r="I243" s="208">
        <v>45927</v>
      </c>
      <c r="K243" t="s">
        <v>241</v>
      </c>
      <c r="L243" t="s">
        <v>171</v>
      </c>
      <c r="M243" t="s">
        <v>807</v>
      </c>
      <c r="N243" t="s">
        <v>237</v>
      </c>
      <c r="P243" s="193" t="str">
        <f>IF(OR(AND(A243&lt;&gt;"",COUNTIF(Bugs!B:B,A243)&gt;0),AND(B243&lt;&gt;"",COUNTIF(Bugs!A:A,B243)&gt;0)),"Y","")</f>
        <v>Y</v>
      </c>
      <c r="Q243" s="193" t="str">
        <f>IF(OR(
    AND(COUNTIF(Bugs!A:A,B243)&gt;0,ISNUMBER(SEARCH("x",INDEX(Bugs!C:C,MATCH(B243,Bugs!A:A,0))))),
    AND(COUNTIF(Bugs!B:B,B243)&gt;0,ISNUMBER(SEARCH("x",INDEX(Bugs!C:C,MATCH(B243,Bugs!B:B,0))))),
    AND(COUNTIF(Bugs!A:A,B243)&gt;0,ISNUMBER(SEARCH("x",INDEX(Bugs!D:D,MATCH(B243,Bugs!A:A,0))))),
    AND(COUNTIF(Bugs!B:B,B243)&gt;0,ISNUMBER(SEARCH("x",INDEX(Bugs!D:D,MATCH(B243,Bugs!B:B,0)))))
),"Y","")</f>
        <v/>
      </c>
      <c r="R243">
        <f ca="1">IF(OR(ISNUMBER(MATCH(L243,MasterData!$D$3:$D$18,0)),ISNUMBER(MATCH(L243,MasterData!$C$3:$C$18,0))),
    DATEDIF(E243,I243,"d"),
    DATEDIF(E243,TODAY(),"d"))</f>
        <v>26</v>
      </c>
      <c r="S243">
        <f t="shared" ca="1" si="12"/>
        <v>0</v>
      </c>
      <c r="T243">
        <f t="shared" ca="1" si="13"/>
        <v>1</v>
      </c>
      <c r="U243">
        <f t="shared" ca="1" si="14"/>
        <v>0</v>
      </c>
    </row>
    <row r="244" spans="2:21" x14ac:dyDescent="0.35">
      <c r="B244" t="s">
        <v>808</v>
      </c>
      <c r="D244" s="34" t="s">
        <v>480</v>
      </c>
      <c r="E244" s="208">
        <v>45901</v>
      </c>
      <c r="G244" t="s">
        <v>733</v>
      </c>
      <c r="I244" s="208">
        <v>45910</v>
      </c>
      <c r="K244" t="s">
        <v>235</v>
      </c>
      <c r="L244" t="s">
        <v>171</v>
      </c>
      <c r="M244" t="s">
        <v>809</v>
      </c>
      <c r="N244" t="s">
        <v>237</v>
      </c>
      <c r="P244" s="193" t="str">
        <f>IF(OR(AND(A244&lt;&gt;"",COUNTIF(Bugs!B:B,A244)&gt;0),AND(B244&lt;&gt;"",COUNTIF(Bugs!A:A,B244)&gt;0)),"Y","")</f>
        <v/>
      </c>
      <c r="Q244" s="193" t="str">
        <f>IF(OR(
    AND(COUNTIF(Bugs!A:A,B244)&gt;0,ISNUMBER(SEARCH("x",INDEX(Bugs!C:C,MATCH(B244,Bugs!A:A,0))))),
    AND(COUNTIF(Bugs!B:B,B244)&gt;0,ISNUMBER(SEARCH("x",INDEX(Bugs!C:C,MATCH(B244,Bugs!B:B,0))))),
    AND(COUNTIF(Bugs!A:A,B244)&gt;0,ISNUMBER(SEARCH("x",INDEX(Bugs!D:D,MATCH(B244,Bugs!A:A,0))))),
    AND(COUNTIF(Bugs!B:B,B244)&gt;0,ISNUMBER(SEARCH("x",INDEX(Bugs!D:D,MATCH(B244,Bugs!B:B,0)))))
),"Y","")</f>
        <v/>
      </c>
      <c r="R244">
        <f ca="1">IF(OR(ISNUMBER(MATCH(L244,MasterData!$D$3:$D$18,0)),ISNUMBER(MATCH(L244,MasterData!$C$3:$C$18,0))),
    DATEDIF(E244,I244,"d"),
    DATEDIF(E244,TODAY(),"d"))</f>
        <v>9</v>
      </c>
      <c r="S244">
        <f t="shared" ca="1" si="12"/>
        <v>0</v>
      </c>
      <c r="T244">
        <f t="shared" ca="1" si="13"/>
        <v>1</v>
      </c>
      <c r="U244">
        <f t="shared" ca="1" si="14"/>
        <v>0</v>
      </c>
    </row>
    <row r="245" spans="2:21" x14ac:dyDescent="0.35">
      <c r="B245" t="s">
        <v>810</v>
      </c>
      <c r="D245" s="34">
        <v>3014</v>
      </c>
      <c r="E245" s="208">
        <v>45901</v>
      </c>
      <c r="G245" t="s">
        <v>804</v>
      </c>
      <c r="I245" s="208">
        <v>45909</v>
      </c>
      <c r="K245" t="s">
        <v>347</v>
      </c>
      <c r="L245" t="s">
        <v>171</v>
      </c>
      <c r="M245" t="s">
        <v>811</v>
      </c>
      <c r="N245" t="s">
        <v>237</v>
      </c>
      <c r="P245" s="193" t="str">
        <f>IF(OR(AND(A245&lt;&gt;"",COUNTIF(Bugs!B:B,A245)&gt;0),AND(B245&lt;&gt;"",COUNTIF(Bugs!A:A,B245)&gt;0)),"Y","")</f>
        <v/>
      </c>
      <c r="Q245" s="193" t="str">
        <f>IF(OR(
    AND(COUNTIF(Bugs!A:A,B245)&gt;0,ISNUMBER(SEARCH("x",INDEX(Bugs!C:C,MATCH(B245,Bugs!A:A,0))))),
    AND(COUNTIF(Bugs!B:B,B245)&gt;0,ISNUMBER(SEARCH("x",INDEX(Bugs!C:C,MATCH(B245,Bugs!B:B,0))))),
    AND(COUNTIF(Bugs!A:A,B245)&gt;0,ISNUMBER(SEARCH("x",INDEX(Bugs!D:D,MATCH(B245,Bugs!A:A,0))))),
    AND(COUNTIF(Bugs!B:B,B245)&gt;0,ISNUMBER(SEARCH("x",INDEX(Bugs!D:D,MATCH(B245,Bugs!B:B,0)))))
),"Y","")</f>
        <v/>
      </c>
      <c r="R245">
        <f ca="1">IF(OR(ISNUMBER(MATCH(L245,MasterData!$D$3:$D$18,0)),ISNUMBER(MATCH(L245,MasterData!$C$3:$C$18,0))),
    DATEDIF(E245,I245,"d"),
    DATEDIF(E245,TODAY(),"d"))</f>
        <v>8</v>
      </c>
      <c r="S245">
        <f t="shared" ca="1" si="12"/>
        <v>0</v>
      </c>
      <c r="T245">
        <f t="shared" ca="1" si="13"/>
        <v>1</v>
      </c>
      <c r="U245">
        <f t="shared" ca="1" si="14"/>
        <v>0</v>
      </c>
    </row>
    <row r="246" spans="2:21" x14ac:dyDescent="0.35">
      <c r="B246" t="s">
        <v>812</v>
      </c>
      <c r="D246" s="34" t="s">
        <v>717</v>
      </c>
      <c r="E246" s="208">
        <v>45901</v>
      </c>
      <c r="G246" t="s">
        <v>813</v>
      </c>
      <c r="I246" s="208">
        <v>45910</v>
      </c>
      <c r="K246" t="s">
        <v>235</v>
      </c>
      <c r="L246" t="s">
        <v>171</v>
      </c>
      <c r="M246" t="s">
        <v>814</v>
      </c>
      <c r="N246" t="s">
        <v>237</v>
      </c>
      <c r="P246" s="193" t="str">
        <f>IF(OR(AND(A246&lt;&gt;"",COUNTIF(Bugs!B:B,A246)&gt;0),AND(B246&lt;&gt;"",COUNTIF(Bugs!A:A,B246)&gt;0)),"Y","")</f>
        <v/>
      </c>
      <c r="Q246" s="193" t="str">
        <f>IF(OR(
    AND(COUNTIF(Bugs!A:A,B246)&gt;0,ISNUMBER(SEARCH("x",INDEX(Bugs!C:C,MATCH(B246,Bugs!A:A,0))))),
    AND(COUNTIF(Bugs!B:B,B246)&gt;0,ISNUMBER(SEARCH("x",INDEX(Bugs!C:C,MATCH(B246,Bugs!B:B,0))))),
    AND(COUNTIF(Bugs!A:A,B246)&gt;0,ISNUMBER(SEARCH("x",INDEX(Bugs!D:D,MATCH(B246,Bugs!A:A,0))))),
    AND(COUNTIF(Bugs!B:B,B246)&gt;0,ISNUMBER(SEARCH("x",INDEX(Bugs!D:D,MATCH(B246,Bugs!B:B,0)))))
),"Y","")</f>
        <v/>
      </c>
      <c r="R246">
        <f ca="1">IF(OR(ISNUMBER(MATCH(L246,MasterData!$D$3:$D$18,0)),ISNUMBER(MATCH(L246,MasterData!$C$3:$C$18,0))),
    DATEDIF(E246,I246,"d"),
    DATEDIF(E246,TODAY(),"d"))</f>
        <v>9</v>
      </c>
      <c r="S246">
        <f t="shared" ca="1" si="12"/>
        <v>0</v>
      </c>
      <c r="T246">
        <f t="shared" ca="1" si="13"/>
        <v>1</v>
      </c>
      <c r="U246">
        <f t="shared" ca="1" si="14"/>
        <v>0</v>
      </c>
    </row>
    <row r="247" spans="2:21" x14ac:dyDescent="0.35">
      <c r="B247" t="s">
        <v>815</v>
      </c>
      <c r="D247" s="34">
        <v>3010</v>
      </c>
      <c r="E247" s="208">
        <v>45902</v>
      </c>
      <c r="G247" t="s">
        <v>816</v>
      </c>
      <c r="I247" s="208">
        <v>45910</v>
      </c>
      <c r="K247" t="s">
        <v>235</v>
      </c>
      <c r="L247" t="s">
        <v>171</v>
      </c>
      <c r="M247" t="s">
        <v>817</v>
      </c>
      <c r="N247" t="s">
        <v>237</v>
      </c>
      <c r="P247" s="193" t="str">
        <f>IF(OR(AND(A247&lt;&gt;"",COUNTIF(Bugs!B:B,A247)&gt;0),AND(B247&lt;&gt;"",COUNTIF(Bugs!A:A,B247)&gt;0)),"Y","")</f>
        <v/>
      </c>
      <c r="Q247" s="193" t="str">
        <f>IF(OR(
    AND(COUNTIF(Bugs!A:A,B247)&gt;0,ISNUMBER(SEARCH("x",INDEX(Bugs!C:C,MATCH(B247,Bugs!A:A,0))))),
    AND(COUNTIF(Bugs!B:B,B247)&gt;0,ISNUMBER(SEARCH("x",INDEX(Bugs!C:C,MATCH(B247,Bugs!B:B,0))))),
    AND(COUNTIF(Bugs!A:A,B247)&gt;0,ISNUMBER(SEARCH("x",INDEX(Bugs!D:D,MATCH(B247,Bugs!A:A,0))))),
    AND(COUNTIF(Bugs!B:B,B247)&gt;0,ISNUMBER(SEARCH("x",INDEX(Bugs!D:D,MATCH(B247,Bugs!B:B,0)))))
),"Y","")</f>
        <v/>
      </c>
      <c r="R247">
        <f ca="1">IF(OR(ISNUMBER(MATCH(L247,MasterData!$D$3:$D$18,0)),ISNUMBER(MATCH(L247,MasterData!$C$3:$C$18,0))),
    DATEDIF(E247,I247,"d"),
    DATEDIF(E247,TODAY(),"d"))</f>
        <v>8</v>
      </c>
      <c r="S247">
        <f t="shared" ca="1" si="12"/>
        <v>0</v>
      </c>
      <c r="T247">
        <f t="shared" ca="1" si="13"/>
        <v>1</v>
      </c>
      <c r="U247">
        <f t="shared" ca="1" si="14"/>
        <v>0</v>
      </c>
    </row>
    <row r="248" spans="2:21" x14ac:dyDescent="0.35">
      <c r="B248" t="s">
        <v>45</v>
      </c>
      <c r="D248" s="34" t="s">
        <v>746</v>
      </c>
      <c r="E248" s="208">
        <v>45902</v>
      </c>
      <c r="G248" t="s">
        <v>818</v>
      </c>
      <c r="I248" s="208">
        <v>45926</v>
      </c>
      <c r="K248" t="s">
        <v>241</v>
      </c>
      <c r="L248" t="s">
        <v>171</v>
      </c>
      <c r="M248" t="s">
        <v>819</v>
      </c>
      <c r="N248" t="s">
        <v>237</v>
      </c>
      <c r="P248" s="193" t="str">
        <f>IF(OR(AND(A248&lt;&gt;"",COUNTIF(Bugs!B:B,A248)&gt;0),AND(B248&lt;&gt;"",COUNTIF(Bugs!A:A,B248)&gt;0)),"Y","")</f>
        <v>Y</v>
      </c>
      <c r="Q248" s="193" t="str">
        <f>IF(OR(
    AND(COUNTIF(Bugs!A:A,B248)&gt;0,ISNUMBER(SEARCH("x",INDEX(Bugs!C:C,MATCH(B248,Bugs!A:A,0))))),
    AND(COUNTIF(Bugs!B:B,B248)&gt;0,ISNUMBER(SEARCH("x",INDEX(Bugs!C:C,MATCH(B248,Bugs!B:B,0))))),
    AND(COUNTIF(Bugs!A:A,B248)&gt;0,ISNUMBER(SEARCH("x",INDEX(Bugs!D:D,MATCH(B248,Bugs!A:A,0))))),
    AND(COUNTIF(Bugs!B:B,B248)&gt;0,ISNUMBER(SEARCH("x",INDEX(Bugs!D:D,MATCH(B248,Bugs!B:B,0)))))
),"Y","")</f>
        <v>Y</v>
      </c>
      <c r="R248">
        <f ca="1">IF(OR(ISNUMBER(MATCH(L248,MasterData!$D$3:$D$18,0)),ISNUMBER(MATCH(L248,MasterData!$C$3:$C$18,0))),
    DATEDIF(E248,I248,"d"),
    DATEDIF(E248,TODAY(),"d"))</f>
        <v>24</v>
      </c>
      <c r="S248">
        <f t="shared" ca="1" si="12"/>
        <v>0</v>
      </c>
      <c r="T248">
        <f t="shared" ca="1" si="13"/>
        <v>1</v>
      </c>
      <c r="U248">
        <f t="shared" ca="1" si="14"/>
        <v>0</v>
      </c>
    </row>
    <row r="249" spans="2:21" x14ac:dyDescent="0.35">
      <c r="B249" t="s">
        <v>820</v>
      </c>
      <c r="D249" s="34" t="s">
        <v>480</v>
      </c>
      <c r="E249" s="208">
        <v>45903</v>
      </c>
      <c r="G249" t="s">
        <v>821</v>
      </c>
      <c r="I249" s="208">
        <v>45967</v>
      </c>
      <c r="K249" t="s">
        <v>235</v>
      </c>
      <c r="L249" t="s">
        <v>171</v>
      </c>
      <c r="M249" t="s">
        <v>822</v>
      </c>
      <c r="N249" t="s">
        <v>237</v>
      </c>
      <c r="P249" s="193" t="str">
        <f>IF(OR(AND(A249&lt;&gt;"",COUNTIF(Bugs!B:B,A249)&gt;0),AND(B249&lt;&gt;"",COUNTIF(Bugs!A:A,B249)&gt;0)),"Y","")</f>
        <v/>
      </c>
      <c r="Q249" s="193" t="str">
        <f>IF(OR(
    AND(COUNTIF(Bugs!A:A,B249)&gt;0,ISNUMBER(SEARCH("x",INDEX(Bugs!C:C,MATCH(B249,Bugs!A:A,0))))),
    AND(COUNTIF(Bugs!B:B,B249)&gt;0,ISNUMBER(SEARCH("x",INDEX(Bugs!C:C,MATCH(B249,Bugs!B:B,0))))),
    AND(COUNTIF(Bugs!A:A,B249)&gt;0,ISNUMBER(SEARCH("x",INDEX(Bugs!D:D,MATCH(B249,Bugs!A:A,0))))),
    AND(COUNTIF(Bugs!B:B,B249)&gt;0,ISNUMBER(SEARCH("x",INDEX(Bugs!D:D,MATCH(B249,Bugs!B:B,0)))))
),"Y","")</f>
        <v/>
      </c>
      <c r="R249">
        <f ca="1">IF(OR(ISNUMBER(MATCH(L249,MasterData!$D$3:$D$18,0)),ISNUMBER(MATCH(L249,MasterData!$C$3:$C$18,0))),
    DATEDIF(E249,I249,"d"),
    DATEDIF(E249,TODAY(),"d"))</f>
        <v>64</v>
      </c>
      <c r="S249">
        <f t="shared" ca="1" si="12"/>
        <v>0</v>
      </c>
      <c r="T249">
        <f t="shared" ca="1" si="13"/>
        <v>0</v>
      </c>
      <c r="U249">
        <f t="shared" ca="1" si="14"/>
        <v>1</v>
      </c>
    </row>
    <row r="250" spans="2:21" x14ac:dyDescent="0.35">
      <c r="B250" t="s">
        <v>46</v>
      </c>
      <c r="D250" s="34">
        <v>5026</v>
      </c>
      <c r="E250" s="208">
        <v>45903</v>
      </c>
      <c r="G250" t="s">
        <v>823</v>
      </c>
      <c r="I250" s="208">
        <v>45924</v>
      </c>
      <c r="K250" t="s">
        <v>235</v>
      </c>
      <c r="L250" t="s">
        <v>171</v>
      </c>
      <c r="M250" t="s">
        <v>824</v>
      </c>
      <c r="N250" t="s">
        <v>237</v>
      </c>
      <c r="P250" s="193" t="str">
        <f>IF(OR(AND(A250&lt;&gt;"",COUNTIF(Bugs!B:B,A250)&gt;0),AND(B250&lt;&gt;"",COUNTIF(Bugs!A:A,B250)&gt;0)),"Y","")</f>
        <v>Y</v>
      </c>
      <c r="Q250" s="193" t="str">
        <f>IF(OR(
    AND(COUNTIF(Bugs!A:A,B250)&gt;0,ISNUMBER(SEARCH("x",INDEX(Bugs!C:C,MATCH(B250,Bugs!A:A,0))))),
    AND(COUNTIF(Bugs!B:B,B250)&gt;0,ISNUMBER(SEARCH("x",INDEX(Bugs!C:C,MATCH(B250,Bugs!B:B,0))))),
    AND(COUNTIF(Bugs!A:A,B250)&gt;0,ISNUMBER(SEARCH("x",INDEX(Bugs!D:D,MATCH(B250,Bugs!A:A,0))))),
    AND(COUNTIF(Bugs!B:B,B250)&gt;0,ISNUMBER(SEARCH("x",INDEX(Bugs!D:D,MATCH(B250,Bugs!B:B,0)))))
),"Y","")</f>
        <v/>
      </c>
      <c r="R250">
        <f ca="1">IF(OR(ISNUMBER(MATCH(L250,MasterData!$D$3:$D$18,0)),ISNUMBER(MATCH(L250,MasterData!$C$3:$C$18,0))),
    DATEDIF(E250,I250,"d"),
    DATEDIF(E250,TODAY(),"d"))</f>
        <v>21</v>
      </c>
      <c r="S250">
        <f t="shared" ca="1" si="12"/>
        <v>0</v>
      </c>
      <c r="T250">
        <f t="shared" ca="1" si="13"/>
        <v>1</v>
      </c>
      <c r="U250">
        <f t="shared" ca="1" si="14"/>
        <v>0</v>
      </c>
    </row>
    <row r="251" spans="2:21" x14ac:dyDescent="0.35">
      <c r="B251" t="s">
        <v>825</v>
      </c>
      <c r="D251" s="34">
        <v>3010</v>
      </c>
      <c r="E251" s="208">
        <v>45903</v>
      </c>
      <c r="G251" t="s">
        <v>826</v>
      </c>
      <c r="I251" s="208">
        <v>45916</v>
      </c>
      <c r="K251" t="s">
        <v>235</v>
      </c>
      <c r="L251" t="s">
        <v>171</v>
      </c>
      <c r="M251" t="s">
        <v>827</v>
      </c>
      <c r="N251" t="s">
        <v>237</v>
      </c>
      <c r="P251" s="193" t="str">
        <f>IF(OR(AND(A251&lt;&gt;"",COUNTIF(Bugs!B:B,A251)&gt;0),AND(B251&lt;&gt;"",COUNTIF(Bugs!A:A,B251)&gt;0)),"Y","")</f>
        <v/>
      </c>
      <c r="Q251" s="193" t="str">
        <f>IF(OR(
    AND(COUNTIF(Bugs!A:A,B251)&gt;0,ISNUMBER(SEARCH("x",INDEX(Bugs!C:C,MATCH(B251,Bugs!A:A,0))))),
    AND(COUNTIF(Bugs!B:B,B251)&gt;0,ISNUMBER(SEARCH("x",INDEX(Bugs!C:C,MATCH(B251,Bugs!B:B,0))))),
    AND(COUNTIF(Bugs!A:A,B251)&gt;0,ISNUMBER(SEARCH("x",INDEX(Bugs!D:D,MATCH(B251,Bugs!A:A,0))))),
    AND(COUNTIF(Bugs!B:B,B251)&gt;0,ISNUMBER(SEARCH("x",INDEX(Bugs!D:D,MATCH(B251,Bugs!B:B,0)))))
),"Y","")</f>
        <v/>
      </c>
      <c r="R251">
        <f ca="1">IF(OR(ISNUMBER(MATCH(L251,MasterData!$D$3:$D$18,0)),ISNUMBER(MATCH(L251,MasterData!$C$3:$C$18,0))),
    DATEDIF(E251,I251,"d"),
    DATEDIF(E251,TODAY(),"d"))</f>
        <v>13</v>
      </c>
      <c r="S251">
        <f t="shared" ca="1" si="12"/>
        <v>0</v>
      </c>
      <c r="T251">
        <f t="shared" ca="1" si="13"/>
        <v>1</v>
      </c>
      <c r="U251">
        <f t="shared" ca="1" si="14"/>
        <v>0</v>
      </c>
    </row>
    <row r="252" spans="2:21" x14ac:dyDescent="0.35">
      <c r="B252" t="s">
        <v>828</v>
      </c>
      <c r="D252" s="34" t="s">
        <v>717</v>
      </c>
      <c r="E252" s="208">
        <v>45904</v>
      </c>
      <c r="G252" t="s">
        <v>829</v>
      </c>
      <c r="I252" s="208">
        <v>45904</v>
      </c>
      <c r="K252" t="s">
        <v>235</v>
      </c>
      <c r="L252" t="s">
        <v>171</v>
      </c>
      <c r="M252" t="s">
        <v>830</v>
      </c>
      <c r="N252" t="s">
        <v>237</v>
      </c>
      <c r="P252" s="193" t="str">
        <f>IF(OR(AND(A252&lt;&gt;"",COUNTIF(Bugs!B:B,A252)&gt;0),AND(B252&lt;&gt;"",COUNTIF(Bugs!A:A,B252)&gt;0)),"Y","")</f>
        <v/>
      </c>
      <c r="Q252" s="193" t="str">
        <f>IF(OR(
    AND(COUNTIF(Bugs!A:A,B252)&gt;0,ISNUMBER(SEARCH("x",INDEX(Bugs!C:C,MATCH(B252,Bugs!A:A,0))))),
    AND(COUNTIF(Bugs!B:B,B252)&gt;0,ISNUMBER(SEARCH("x",INDEX(Bugs!C:C,MATCH(B252,Bugs!B:B,0))))),
    AND(COUNTIF(Bugs!A:A,B252)&gt;0,ISNUMBER(SEARCH("x",INDEX(Bugs!D:D,MATCH(B252,Bugs!A:A,0))))),
    AND(COUNTIF(Bugs!B:B,B252)&gt;0,ISNUMBER(SEARCH("x",INDEX(Bugs!D:D,MATCH(B252,Bugs!B:B,0)))))
),"Y","")</f>
        <v/>
      </c>
      <c r="R252">
        <f ca="1">IF(OR(ISNUMBER(MATCH(L252,MasterData!$D$3:$D$18,0)),ISNUMBER(MATCH(L252,MasterData!$C$3:$C$18,0))),
    DATEDIF(E252,I252,"d"),
    DATEDIF(E252,TODAY(),"d"))</f>
        <v>0</v>
      </c>
      <c r="S252">
        <f t="shared" ca="1" si="12"/>
        <v>1</v>
      </c>
      <c r="T252">
        <f t="shared" ca="1" si="13"/>
        <v>0</v>
      </c>
      <c r="U252">
        <f t="shared" ca="1" si="14"/>
        <v>0</v>
      </c>
    </row>
    <row r="253" spans="2:21" x14ac:dyDescent="0.35">
      <c r="B253" t="s">
        <v>831</v>
      </c>
      <c r="D253" s="34" t="s">
        <v>480</v>
      </c>
      <c r="E253" s="208">
        <v>45904</v>
      </c>
      <c r="G253" t="s">
        <v>738</v>
      </c>
      <c r="I253" s="208">
        <v>45908</v>
      </c>
      <c r="K253" t="s">
        <v>235</v>
      </c>
      <c r="L253" t="s">
        <v>171</v>
      </c>
      <c r="M253" t="s">
        <v>832</v>
      </c>
      <c r="N253" t="s">
        <v>237</v>
      </c>
      <c r="P253" s="193" t="str">
        <f>IF(OR(AND(A253&lt;&gt;"",COUNTIF(Bugs!B:B,A253)&gt;0),AND(B253&lt;&gt;"",COUNTIF(Bugs!A:A,B253)&gt;0)),"Y","")</f>
        <v/>
      </c>
      <c r="Q253" s="193" t="str">
        <f>IF(OR(
    AND(COUNTIF(Bugs!A:A,B253)&gt;0,ISNUMBER(SEARCH("x",INDEX(Bugs!C:C,MATCH(B253,Bugs!A:A,0))))),
    AND(COUNTIF(Bugs!B:B,B253)&gt;0,ISNUMBER(SEARCH("x",INDEX(Bugs!C:C,MATCH(B253,Bugs!B:B,0))))),
    AND(COUNTIF(Bugs!A:A,B253)&gt;0,ISNUMBER(SEARCH("x",INDEX(Bugs!D:D,MATCH(B253,Bugs!A:A,0))))),
    AND(COUNTIF(Bugs!B:B,B253)&gt;0,ISNUMBER(SEARCH("x",INDEX(Bugs!D:D,MATCH(B253,Bugs!B:B,0)))))
),"Y","")</f>
        <v/>
      </c>
      <c r="R253">
        <f ca="1">IF(OR(ISNUMBER(MATCH(L253,MasterData!$D$3:$D$18,0)),ISNUMBER(MATCH(L253,MasterData!$C$3:$C$18,0))),
    DATEDIF(E253,I253,"d"),
    DATEDIF(E253,TODAY(),"d"))</f>
        <v>4</v>
      </c>
      <c r="S253">
        <f t="shared" ca="1" si="12"/>
        <v>1</v>
      </c>
      <c r="T253">
        <f t="shared" ca="1" si="13"/>
        <v>0</v>
      </c>
      <c r="U253">
        <f t="shared" ca="1" si="14"/>
        <v>0</v>
      </c>
    </row>
    <row r="254" spans="2:21" x14ac:dyDescent="0.35">
      <c r="B254" t="s">
        <v>47</v>
      </c>
      <c r="D254" s="34" t="s">
        <v>746</v>
      </c>
      <c r="E254" s="208">
        <v>45904</v>
      </c>
      <c r="G254" t="s">
        <v>658</v>
      </c>
      <c r="I254" s="208">
        <v>45922</v>
      </c>
      <c r="K254" t="s">
        <v>241</v>
      </c>
      <c r="L254" t="s">
        <v>171</v>
      </c>
      <c r="M254" t="s">
        <v>833</v>
      </c>
      <c r="N254" t="s">
        <v>237</v>
      </c>
      <c r="P254" s="193" t="str">
        <f>IF(OR(AND(A254&lt;&gt;"",COUNTIF(Bugs!B:B,A254)&gt;0),AND(B254&lt;&gt;"",COUNTIF(Bugs!A:A,B254)&gt;0)),"Y","")</f>
        <v>Y</v>
      </c>
      <c r="Q254" s="193" t="str">
        <f>IF(OR(
    AND(COUNTIF(Bugs!A:A,B254)&gt;0,ISNUMBER(SEARCH("x",INDEX(Bugs!C:C,MATCH(B254,Bugs!A:A,0))))),
    AND(COUNTIF(Bugs!B:B,B254)&gt;0,ISNUMBER(SEARCH("x",INDEX(Bugs!C:C,MATCH(B254,Bugs!B:B,0))))),
    AND(COUNTIF(Bugs!A:A,B254)&gt;0,ISNUMBER(SEARCH("x",INDEX(Bugs!D:D,MATCH(B254,Bugs!A:A,0))))),
    AND(COUNTIF(Bugs!B:B,B254)&gt;0,ISNUMBER(SEARCH("x",INDEX(Bugs!D:D,MATCH(B254,Bugs!B:B,0)))))
),"Y","")</f>
        <v>Y</v>
      </c>
      <c r="R254">
        <f ca="1">IF(OR(ISNUMBER(MATCH(L254,MasterData!$D$3:$D$18,0)),ISNUMBER(MATCH(L254,MasterData!$C$3:$C$18,0))),
    DATEDIF(E254,I254,"d"),
    DATEDIF(E254,TODAY(),"d"))</f>
        <v>18</v>
      </c>
      <c r="S254">
        <f t="shared" ca="1" si="12"/>
        <v>0</v>
      </c>
      <c r="T254">
        <f t="shared" ca="1" si="13"/>
        <v>1</v>
      </c>
      <c r="U254">
        <f t="shared" ca="1" si="14"/>
        <v>0</v>
      </c>
    </row>
    <row r="255" spans="2:21" x14ac:dyDescent="0.35">
      <c r="B255" t="s">
        <v>51</v>
      </c>
      <c r="D255" s="34">
        <v>3014</v>
      </c>
      <c r="E255" s="208">
        <v>45905</v>
      </c>
      <c r="G255" t="s">
        <v>834</v>
      </c>
      <c r="I255" s="208">
        <v>45905</v>
      </c>
      <c r="K255" t="s">
        <v>241</v>
      </c>
      <c r="L255" t="s">
        <v>164</v>
      </c>
      <c r="M255" t="s">
        <v>835</v>
      </c>
      <c r="N255" t="s">
        <v>237</v>
      </c>
      <c r="P255" s="193" t="str">
        <f>IF(OR(AND(A255&lt;&gt;"",COUNTIF(Bugs!B:B,A255)&gt;0),AND(B255&lt;&gt;"",COUNTIF(Bugs!A:A,B255)&gt;0)),"Y","")</f>
        <v>Y</v>
      </c>
      <c r="Q255" s="193" t="str">
        <f>IF(OR(
    AND(COUNTIF(Bugs!A:A,B255)&gt;0,ISNUMBER(SEARCH("x",INDEX(Bugs!C:C,MATCH(B255,Bugs!A:A,0))))),
    AND(COUNTIF(Bugs!B:B,B255)&gt;0,ISNUMBER(SEARCH("x",INDEX(Bugs!C:C,MATCH(B255,Bugs!B:B,0))))),
    AND(COUNTIF(Bugs!A:A,B255)&gt;0,ISNUMBER(SEARCH("x",INDEX(Bugs!D:D,MATCH(B255,Bugs!A:A,0))))),
    AND(COUNTIF(Bugs!B:B,B255)&gt;0,ISNUMBER(SEARCH("x",INDEX(Bugs!D:D,MATCH(B255,Bugs!B:B,0)))))
),"Y","")</f>
        <v>Y</v>
      </c>
      <c r="R255">
        <f ca="1">IF(OR(ISNUMBER(MATCH(L255,MasterData!$D$3:$D$18,0)),ISNUMBER(MATCH(L255,MasterData!$C$3:$C$18,0))),
    DATEDIF(E255,I255,"d"),
    DATEDIF(E255,TODAY(),"d"))</f>
        <v>102</v>
      </c>
      <c r="S255">
        <f t="shared" ca="1" si="12"/>
        <v>0</v>
      </c>
      <c r="T255">
        <f t="shared" ca="1" si="13"/>
        <v>0</v>
      </c>
      <c r="U255">
        <f t="shared" ca="1" si="14"/>
        <v>1</v>
      </c>
    </row>
    <row r="256" spans="2:21" x14ac:dyDescent="0.35">
      <c r="B256" t="s">
        <v>836</v>
      </c>
      <c r="D256" s="34" t="s">
        <v>717</v>
      </c>
      <c r="E256" s="208">
        <v>45909</v>
      </c>
      <c r="G256" t="s">
        <v>837</v>
      </c>
      <c r="I256" s="208">
        <v>45919</v>
      </c>
      <c r="K256" t="s">
        <v>241</v>
      </c>
      <c r="L256" t="s">
        <v>171</v>
      </c>
      <c r="M256" t="s">
        <v>838</v>
      </c>
      <c r="N256" t="s">
        <v>237</v>
      </c>
      <c r="P256" s="193" t="str">
        <f>IF(OR(AND(A256&lt;&gt;"",COUNTIF(Bugs!B:B,A256)&gt;0),AND(B256&lt;&gt;"",COUNTIF(Bugs!A:A,B256)&gt;0)),"Y","")</f>
        <v/>
      </c>
      <c r="Q256" s="193" t="str">
        <f>IF(OR(
    AND(COUNTIF(Bugs!A:A,B256)&gt;0,ISNUMBER(SEARCH("x",INDEX(Bugs!C:C,MATCH(B256,Bugs!A:A,0))))),
    AND(COUNTIF(Bugs!B:B,B256)&gt;0,ISNUMBER(SEARCH("x",INDEX(Bugs!C:C,MATCH(B256,Bugs!B:B,0))))),
    AND(COUNTIF(Bugs!A:A,B256)&gt;0,ISNUMBER(SEARCH("x",INDEX(Bugs!D:D,MATCH(B256,Bugs!A:A,0))))),
    AND(COUNTIF(Bugs!B:B,B256)&gt;0,ISNUMBER(SEARCH("x",INDEX(Bugs!D:D,MATCH(B256,Bugs!B:B,0)))))
),"Y","")</f>
        <v/>
      </c>
      <c r="R256">
        <f ca="1">IF(OR(ISNUMBER(MATCH(L256,MasterData!$D$3:$D$18,0)),ISNUMBER(MATCH(L256,MasterData!$C$3:$C$18,0))),
    DATEDIF(E256,I256,"d"),
    DATEDIF(E256,TODAY(),"d"))</f>
        <v>10</v>
      </c>
      <c r="S256">
        <f t="shared" ca="1" si="12"/>
        <v>0</v>
      </c>
      <c r="T256">
        <f t="shared" ca="1" si="13"/>
        <v>1</v>
      </c>
      <c r="U256">
        <f t="shared" ca="1" si="14"/>
        <v>0</v>
      </c>
    </row>
    <row r="257" spans="2:21" x14ac:dyDescent="0.35">
      <c r="B257" t="s">
        <v>48</v>
      </c>
      <c r="D257" s="34" t="s">
        <v>746</v>
      </c>
      <c r="E257" s="208">
        <v>45909</v>
      </c>
      <c r="G257" t="s">
        <v>839</v>
      </c>
      <c r="I257" s="208">
        <v>45909</v>
      </c>
      <c r="K257" t="s">
        <v>347</v>
      </c>
      <c r="L257" t="s">
        <v>164</v>
      </c>
      <c r="M257" t="s">
        <v>840</v>
      </c>
      <c r="N257" t="s">
        <v>237</v>
      </c>
      <c r="P257" s="193" t="str">
        <f>IF(OR(AND(A257&lt;&gt;"",COUNTIF(Bugs!B:B,A257)&gt;0),AND(B257&lt;&gt;"",COUNTIF(Bugs!A:A,B257)&gt;0)),"Y","")</f>
        <v>Y</v>
      </c>
      <c r="Q257" s="193" t="str">
        <f>IF(OR(
    AND(COUNTIF(Bugs!A:A,B257)&gt;0,ISNUMBER(SEARCH("x",INDEX(Bugs!C:C,MATCH(B257,Bugs!A:A,0))))),
    AND(COUNTIF(Bugs!B:B,B257)&gt;0,ISNUMBER(SEARCH("x",INDEX(Bugs!C:C,MATCH(B257,Bugs!B:B,0))))),
    AND(COUNTIF(Bugs!A:A,B257)&gt;0,ISNUMBER(SEARCH("x",INDEX(Bugs!D:D,MATCH(B257,Bugs!A:A,0))))),
    AND(COUNTIF(Bugs!B:B,B257)&gt;0,ISNUMBER(SEARCH("x",INDEX(Bugs!D:D,MATCH(B257,Bugs!B:B,0)))))
),"Y","")</f>
        <v/>
      </c>
      <c r="R257">
        <f ca="1">IF(OR(ISNUMBER(MATCH(L257,MasterData!$D$3:$D$18,0)),ISNUMBER(MATCH(L257,MasterData!$C$3:$C$18,0))),
    DATEDIF(E257,I257,"d"),
    DATEDIF(E257,TODAY(),"d"))</f>
        <v>98</v>
      </c>
      <c r="S257">
        <f t="shared" ca="1" si="12"/>
        <v>0</v>
      </c>
      <c r="T257">
        <f t="shared" ca="1" si="13"/>
        <v>0</v>
      </c>
      <c r="U257">
        <f t="shared" ca="1" si="14"/>
        <v>1</v>
      </c>
    </row>
    <row r="258" spans="2:21" x14ac:dyDescent="0.35">
      <c r="B258" t="s">
        <v>841</v>
      </c>
      <c r="D258" s="34" t="s">
        <v>480</v>
      </c>
      <c r="E258" s="208">
        <v>45910</v>
      </c>
      <c r="G258" t="s">
        <v>842</v>
      </c>
      <c r="I258" s="208">
        <v>45917</v>
      </c>
      <c r="K258" t="s">
        <v>235</v>
      </c>
      <c r="L258" t="s">
        <v>171</v>
      </c>
      <c r="M258" t="s">
        <v>843</v>
      </c>
      <c r="N258" t="s">
        <v>237</v>
      </c>
      <c r="P258" s="193" t="str">
        <f>IF(OR(AND(A258&lt;&gt;"",COUNTIF(Bugs!B:B,A258)&gt;0),AND(B258&lt;&gt;"",COUNTIF(Bugs!A:A,B258)&gt;0)),"Y","")</f>
        <v/>
      </c>
      <c r="Q258" s="193" t="str">
        <f>IF(OR(
    AND(COUNTIF(Bugs!A:A,B258)&gt;0,ISNUMBER(SEARCH("x",INDEX(Bugs!C:C,MATCH(B258,Bugs!A:A,0))))),
    AND(COUNTIF(Bugs!B:B,B258)&gt;0,ISNUMBER(SEARCH("x",INDEX(Bugs!C:C,MATCH(B258,Bugs!B:B,0))))),
    AND(COUNTIF(Bugs!A:A,B258)&gt;0,ISNUMBER(SEARCH("x",INDEX(Bugs!D:D,MATCH(B258,Bugs!A:A,0))))),
    AND(COUNTIF(Bugs!B:B,B258)&gt;0,ISNUMBER(SEARCH("x",INDEX(Bugs!D:D,MATCH(B258,Bugs!B:B,0)))))
),"Y","")</f>
        <v/>
      </c>
      <c r="R258">
        <f ca="1">IF(OR(ISNUMBER(MATCH(L258,MasterData!$D$3:$D$18,0)),ISNUMBER(MATCH(L258,MasterData!$C$3:$C$18,0))),
    DATEDIF(E258,I258,"d"),
    DATEDIF(E258,TODAY(),"d"))</f>
        <v>7</v>
      </c>
      <c r="S258">
        <f t="shared" ca="1" si="12"/>
        <v>1</v>
      </c>
      <c r="T258">
        <f t="shared" ca="1" si="13"/>
        <v>0</v>
      </c>
      <c r="U258">
        <f t="shared" ca="1" si="14"/>
        <v>0</v>
      </c>
    </row>
    <row r="259" spans="2:21" x14ac:dyDescent="0.35">
      <c r="B259" t="s">
        <v>844</v>
      </c>
      <c r="D259" s="34" t="s">
        <v>746</v>
      </c>
      <c r="E259" s="208">
        <v>45911</v>
      </c>
      <c r="G259" t="s">
        <v>839</v>
      </c>
      <c r="I259" s="208">
        <v>45938</v>
      </c>
      <c r="K259" t="s">
        <v>241</v>
      </c>
      <c r="L259" t="s">
        <v>171</v>
      </c>
      <c r="M259" t="s">
        <v>845</v>
      </c>
      <c r="N259" t="s">
        <v>237</v>
      </c>
      <c r="P259" s="193" t="str">
        <f>IF(OR(AND(A259&lt;&gt;"",COUNTIF(Bugs!B:B,A259)&gt;0),AND(B259&lt;&gt;"",COUNTIF(Bugs!A:A,B259)&gt;0)),"Y","")</f>
        <v/>
      </c>
      <c r="Q259" s="193" t="str">
        <f>IF(OR(
    AND(COUNTIF(Bugs!A:A,B259)&gt;0,ISNUMBER(SEARCH("x",INDEX(Bugs!C:C,MATCH(B259,Bugs!A:A,0))))),
    AND(COUNTIF(Bugs!B:B,B259)&gt;0,ISNUMBER(SEARCH("x",INDEX(Bugs!C:C,MATCH(B259,Bugs!B:B,0))))),
    AND(COUNTIF(Bugs!A:A,B259)&gt;0,ISNUMBER(SEARCH("x",INDEX(Bugs!D:D,MATCH(B259,Bugs!A:A,0))))),
    AND(COUNTIF(Bugs!B:B,B259)&gt;0,ISNUMBER(SEARCH("x",INDEX(Bugs!D:D,MATCH(B259,Bugs!B:B,0)))))
),"Y","")</f>
        <v/>
      </c>
      <c r="R259">
        <f ca="1">IF(OR(ISNUMBER(MATCH(L259,MasterData!$D$3:$D$18,0)),ISNUMBER(MATCH(L259,MasterData!$C$3:$C$18,0))),
    DATEDIF(E259,I259,"d"),
    DATEDIF(E259,TODAY(),"d"))</f>
        <v>27</v>
      </c>
      <c r="S259">
        <f t="shared" ca="1" si="12"/>
        <v>0</v>
      </c>
      <c r="T259">
        <f t="shared" ca="1" si="13"/>
        <v>1</v>
      </c>
      <c r="U259">
        <f t="shared" ca="1" si="14"/>
        <v>0</v>
      </c>
    </row>
    <row r="260" spans="2:21" x14ac:dyDescent="0.35">
      <c r="B260" t="s">
        <v>49</v>
      </c>
      <c r="D260" s="34">
        <v>3014</v>
      </c>
      <c r="E260" s="208">
        <v>45911</v>
      </c>
      <c r="G260" t="s">
        <v>846</v>
      </c>
      <c r="I260" s="208">
        <v>45924</v>
      </c>
      <c r="K260" t="s">
        <v>241</v>
      </c>
      <c r="L260" t="s">
        <v>171</v>
      </c>
      <c r="M260" t="s">
        <v>847</v>
      </c>
      <c r="N260" t="s">
        <v>237</v>
      </c>
      <c r="P260" s="193" t="str">
        <f>IF(OR(AND(A260&lt;&gt;"",COUNTIF(Bugs!B:B,A260)&gt;0),AND(B260&lt;&gt;"",COUNTIF(Bugs!A:A,B260)&gt;0)),"Y","")</f>
        <v>Y</v>
      </c>
      <c r="Q260" s="193" t="str">
        <f>IF(OR(
    AND(COUNTIF(Bugs!A:A,B260)&gt;0,ISNUMBER(SEARCH("x",INDEX(Bugs!C:C,MATCH(B260,Bugs!A:A,0))))),
    AND(COUNTIF(Bugs!B:B,B260)&gt;0,ISNUMBER(SEARCH("x",INDEX(Bugs!C:C,MATCH(B260,Bugs!B:B,0))))),
    AND(COUNTIF(Bugs!A:A,B260)&gt;0,ISNUMBER(SEARCH("x",INDEX(Bugs!D:D,MATCH(B260,Bugs!A:A,0))))),
    AND(COUNTIF(Bugs!B:B,B260)&gt;0,ISNUMBER(SEARCH("x",INDEX(Bugs!D:D,MATCH(B260,Bugs!B:B,0)))))
),"Y","")</f>
        <v>Y</v>
      </c>
      <c r="R260">
        <f ca="1">IF(OR(ISNUMBER(MATCH(L260,MasterData!$D$3:$D$18,0)),ISNUMBER(MATCH(L260,MasterData!$C$3:$C$18,0))),
    DATEDIF(E260,I260,"d"),
    DATEDIF(E260,TODAY(),"d"))</f>
        <v>13</v>
      </c>
      <c r="S260">
        <f t="shared" ca="1" si="12"/>
        <v>0</v>
      </c>
      <c r="T260">
        <f t="shared" ca="1" si="13"/>
        <v>1</v>
      </c>
      <c r="U260">
        <f t="shared" ca="1" si="14"/>
        <v>0</v>
      </c>
    </row>
    <row r="261" spans="2:21" x14ac:dyDescent="0.35">
      <c r="B261" t="s">
        <v>50</v>
      </c>
      <c r="D261" s="34" t="s">
        <v>746</v>
      </c>
      <c r="E261" s="208">
        <v>45911</v>
      </c>
      <c r="G261" t="s">
        <v>848</v>
      </c>
      <c r="I261" s="208">
        <v>45911</v>
      </c>
      <c r="K261" t="s">
        <v>235</v>
      </c>
      <c r="L261" t="s">
        <v>164</v>
      </c>
      <c r="M261" t="s">
        <v>849</v>
      </c>
      <c r="N261" t="s">
        <v>237</v>
      </c>
      <c r="P261" s="193" t="str">
        <f>IF(OR(AND(A261&lt;&gt;"",COUNTIF(Bugs!B:B,A261)&gt;0),AND(B261&lt;&gt;"",COUNTIF(Bugs!A:A,B261)&gt;0)),"Y","")</f>
        <v>Y</v>
      </c>
      <c r="Q261" s="193" t="str">
        <f>IF(OR(
    AND(COUNTIF(Bugs!A:A,B261)&gt;0,ISNUMBER(SEARCH("x",INDEX(Bugs!C:C,MATCH(B261,Bugs!A:A,0))))),
    AND(COUNTIF(Bugs!B:B,B261)&gt;0,ISNUMBER(SEARCH("x",INDEX(Bugs!C:C,MATCH(B261,Bugs!B:B,0))))),
    AND(COUNTIF(Bugs!A:A,B261)&gt;0,ISNUMBER(SEARCH("x",INDEX(Bugs!D:D,MATCH(B261,Bugs!A:A,0))))),
    AND(COUNTIF(Bugs!B:B,B261)&gt;0,ISNUMBER(SEARCH("x",INDEX(Bugs!D:D,MATCH(B261,Bugs!B:B,0)))))
),"Y","")</f>
        <v/>
      </c>
      <c r="R261">
        <f ca="1">IF(OR(ISNUMBER(MATCH(L261,MasterData!$D$3:$D$18,0)),ISNUMBER(MATCH(L261,MasterData!$C$3:$C$18,0))),
    DATEDIF(E261,I261,"d"),
    DATEDIF(E261,TODAY(),"d"))</f>
        <v>96</v>
      </c>
      <c r="S261">
        <f t="shared" ca="1" si="12"/>
        <v>0</v>
      </c>
      <c r="T261">
        <f t="shared" ca="1" si="13"/>
        <v>0</v>
      </c>
      <c r="U261">
        <f t="shared" ca="1" si="14"/>
        <v>1</v>
      </c>
    </row>
    <row r="262" spans="2:21" x14ac:dyDescent="0.35">
      <c r="B262" t="s">
        <v>850</v>
      </c>
      <c r="D262" s="34" t="s">
        <v>480</v>
      </c>
      <c r="E262" s="208">
        <v>45911</v>
      </c>
      <c r="G262" t="s">
        <v>848</v>
      </c>
      <c r="I262" s="208">
        <v>45911</v>
      </c>
      <c r="K262" t="s">
        <v>241</v>
      </c>
      <c r="L262" t="s">
        <v>171</v>
      </c>
      <c r="M262" t="s">
        <v>851</v>
      </c>
      <c r="N262" t="s">
        <v>237</v>
      </c>
      <c r="P262" s="193" t="str">
        <f>IF(OR(AND(A262&lt;&gt;"",COUNTIF(Bugs!B:B,A262)&gt;0),AND(B262&lt;&gt;"",COUNTIF(Bugs!A:A,B262)&gt;0)),"Y","")</f>
        <v/>
      </c>
      <c r="Q262" s="193" t="str">
        <f>IF(OR(
    AND(COUNTIF(Bugs!A:A,B262)&gt;0,ISNUMBER(SEARCH("x",INDEX(Bugs!C:C,MATCH(B262,Bugs!A:A,0))))),
    AND(COUNTIF(Bugs!B:B,B262)&gt;0,ISNUMBER(SEARCH("x",INDEX(Bugs!C:C,MATCH(B262,Bugs!B:B,0))))),
    AND(COUNTIF(Bugs!A:A,B262)&gt;0,ISNUMBER(SEARCH("x",INDEX(Bugs!D:D,MATCH(B262,Bugs!A:A,0))))),
    AND(COUNTIF(Bugs!B:B,B262)&gt;0,ISNUMBER(SEARCH("x",INDEX(Bugs!D:D,MATCH(B262,Bugs!B:B,0)))))
),"Y","")</f>
        <v/>
      </c>
      <c r="R262">
        <f ca="1">IF(OR(ISNUMBER(MATCH(L262,MasterData!$D$3:$D$18,0)),ISNUMBER(MATCH(L262,MasterData!$C$3:$C$18,0))),
    DATEDIF(E262,I262,"d"),
    DATEDIF(E262,TODAY(),"d"))</f>
        <v>0</v>
      </c>
      <c r="S262">
        <f t="shared" ca="1" si="12"/>
        <v>1</v>
      </c>
      <c r="T262">
        <f t="shared" ca="1" si="13"/>
        <v>0</v>
      </c>
      <c r="U262">
        <f t="shared" ca="1" si="14"/>
        <v>0</v>
      </c>
    </row>
    <row r="263" spans="2:21" x14ac:dyDescent="0.35">
      <c r="B263" t="s">
        <v>852</v>
      </c>
      <c r="D263" s="34">
        <v>3003</v>
      </c>
      <c r="E263" s="208">
        <v>45912</v>
      </c>
      <c r="G263" t="s">
        <v>853</v>
      </c>
      <c r="I263" s="208">
        <v>45917</v>
      </c>
      <c r="K263" t="s">
        <v>241</v>
      </c>
      <c r="L263" t="s">
        <v>171</v>
      </c>
      <c r="M263" t="s">
        <v>854</v>
      </c>
      <c r="N263" t="s">
        <v>237</v>
      </c>
      <c r="P263" s="193" t="str">
        <f>IF(OR(AND(A263&lt;&gt;"",COUNTIF(Bugs!B:B,A263)&gt;0),AND(B263&lt;&gt;"",COUNTIF(Bugs!A:A,B263)&gt;0)),"Y","")</f>
        <v/>
      </c>
      <c r="Q263" s="193" t="str">
        <f>IF(OR(
    AND(COUNTIF(Bugs!A:A,B263)&gt;0,ISNUMBER(SEARCH("x",INDEX(Bugs!C:C,MATCH(B263,Bugs!A:A,0))))),
    AND(COUNTIF(Bugs!B:B,B263)&gt;0,ISNUMBER(SEARCH("x",INDEX(Bugs!C:C,MATCH(B263,Bugs!B:B,0))))),
    AND(COUNTIF(Bugs!A:A,B263)&gt;0,ISNUMBER(SEARCH("x",INDEX(Bugs!D:D,MATCH(B263,Bugs!A:A,0))))),
    AND(COUNTIF(Bugs!B:B,B263)&gt;0,ISNUMBER(SEARCH("x",INDEX(Bugs!D:D,MATCH(B263,Bugs!B:B,0)))))
),"Y","")</f>
        <v/>
      </c>
      <c r="R263">
        <f ca="1">IF(OR(ISNUMBER(MATCH(L263,MasterData!$D$3:$D$18,0)),ISNUMBER(MATCH(L263,MasterData!$C$3:$C$18,0))),
    DATEDIF(E263,I263,"d"),
    DATEDIF(E263,TODAY(),"d"))</f>
        <v>5</v>
      </c>
      <c r="S263">
        <f t="shared" ca="1" si="12"/>
        <v>1</v>
      </c>
      <c r="T263">
        <f t="shared" ca="1" si="13"/>
        <v>0</v>
      </c>
      <c r="U263">
        <f t="shared" ca="1" si="14"/>
        <v>0</v>
      </c>
    </row>
    <row r="264" spans="2:21" x14ac:dyDescent="0.35">
      <c r="B264" t="s">
        <v>855</v>
      </c>
      <c r="D264" s="34" t="s">
        <v>480</v>
      </c>
      <c r="E264" s="208">
        <v>45915</v>
      </c>
      <c r="G264" t="s">
        <v>834</v>
      </c>
      <c r="I264" s="208">
        <v>45937</v>
      </c>
      <c r="K264" t="s">
        <v>241</v>
      </c>
      <c r="L264" t="s">
        <v>171</v>
      </c>
      <c r="M264" t="s">
        <v>856</v>
      </c>
      <c r="N264" t="s">
        <v>237</v>
      </c>
      <c r="P264" s="193" t="str">
        <f>IF(OR(AND(A264&lt;&gt;"",COUNTIF(Bugs!B:B,A264)&gt;0),AND(B264&lt;&gt;"",COUNTIF(Bugs!A:A,B264)&gt;0)),"Y","")</f>
        <v/>
      </c>
      <c r="Q264" s="193" t="str">
        <f>IF(OR(
    AND(COUNTIF(Bugs!A:A,B264)&gt;0,ISNUMBER(SEARCH("x",INDEX(Bugs!C:C,MATCH(B264,Bugs!A:A,0))))),
    AND(COUNTIF(Bugs!B:B,B264)&gt;0,ISNUMBER(SEARCH("x",INDEX(Bugs!C:C,MATCH(B264,Bugs!B:B,0))))),
    AND(COUNTIF(Bugs!A:A,B264)&gt;0,ISNUMBER(SEARCH("x",INDEX(Bugs!D:D,MATCH(B264,Bugs!A:A,0))))),
    AND(COUNTIF(Bugs!B:B,B264)&gt;0,ISNUMBER(SEARCH("x",INDEX(Bugs!D:D,MATCH(B264,Bugs!B:B,0)))))
),"Y","")</f>
        <v/>
      </c>
      <c r="R264">
        <f ca="1">IF(OR(ISNUMBER(MATCH(L264,MasterData!$D$3:$D$18,0)),ISNUMBER(MATCH(L264,MasterData!$C$3:$C$18,0))),
    DATEDIF(E264,I264,"d"),
    DATEDIF(E264,TODAY(),"d"))</f>
        <v>22</v>
      </c>
      <c r="S264">
        <f t="shared" ca="1" si="12"/>
        <v>0</v>
      </c>
      <c r="T264">
        <f t="shared" ca="1" si="13"/>
        <v>1</v>
      </c>
      <c r="U264">
        <f t="shared" ca="1" si="14"/>
        <v>0</v>
      </c>
    </row>
    <row r="265" spans="2:21" x14ac:dyDescent="0.35">
      <c r="B265" t="s">
        <v>857</v>
      </c>
      <c r="D265" s="34" t="s">
        <v>480</v>
      </c>
      <c r="E265" s="208">
        <v>45916</v>
      </c>
      <c r="G265" t="s">
        <v>245</v>
      </c>
      <c r="I265" s="208">
        <v>45924</v>
      </c>
      <c r="K265" t="s">
        <v>241</v>
      </c>
      <c r="L265" t="s">
        <v>171</v>
      </c>
      <c r="M265" t="s">
        <v>858</v>
      </c>
      <c r="N265" t="s">
        <v>237</v>
      </c>
      <c r="P265" s="193" t="str">
        <f>IF(OR(AND(A265&lt;&gt;"",COUNTIF(Bugs!B:B,A265)&gt;0),AND(B265&lt;&gt;"",COUNTIF(Bugs!A:A,B265)&gt;0)),"Y","")</f>
        <v/>
      </c>
      <c r="Q265" s="193" t="str">
        <f>IF(OR(
    AND(COUNTIF(Bugs!A:A,B265)&gt;0,ISNUMBER(SEARCH("x",INDEX(Bugs!C:C,MATCH(B265,Bugs!A:A,0))))),
    AND(COUNTIF(Bugs!B:B,B265)&gt;0,ISNUMBER(SEARCH("x",INDEX(Bugs!C:C,MATCH(B265,Bugs!B:B,0))))),
    AND(COUNTIF(Bugs!A:A,B265)&gt;0,ISNUMBER(SEARCH("x",INDEX(Bugs!D:D,MATCH(B265,Bugs!A:A,0))))),
    AND(COUNTIF(Bugs!B:B,B265)&gt;0,ISNUMBER(SEARCH("x",INDEX(Bugs!D:D,MATCH(B265,Bugs!B:B,0)))))
),"Y","")</f>
        <v/>
      </c>
      <c r="R265">
        <f ca="1">IF(OR(ISNUMBER(MATCH(L265,MasterData!$D$3:$D$18,0)),ISNUMBER(MATCH(L265,MasterData!$C$3:$C$18,0))),
    DATEDIF(E265,I265,"d"),
    DATEDIF(E265,TODAY(),"d"))</f>
        <v>8</v>
      </c>
      <c r="S265">
        <f t="shared" ref="S265:S328" ca="1" si="15">IF(AND($R265&gt;=0,$R265&lt;=7),1,0)</f>
        <v>0</v>
      </c>
      <c r="T265">
        <f t="shared" ref="T265:T328" ca="1" si="16">IF(AND($R265&gt;7,R265&lt;=30),1,0)</f>
        <v>1</v>
      </c>
      <c r="U265">
        <f t="shared" ref="U265:U328" ca="1" si="17">IF($R265&gt;30,1,0)</f>
        <v>0</v>
      </c>
    </row>
    <row r="266" spans="2:21" x14ac:dyDescent="0.35">
      <c r="B266" t="s">
        <v>859</v>
      </c>
      <c r="D266" s="34" t="s">
        <v>746</v>
      </c>
      <c r="E266" s="208">
        <v>45916</v>
      </c>
      <c r="G266" t="s">
        <v>839</v>
      </c>
      <c r="I266" s="208">
        <v>45924</v>
      </c>
      <c r="K266" t="s">
        <v>241</v>
      </c>
      <c r="L266" t="s">
        <v>171</v>
      </c>
      <c r="M266" t="s">
        <v>860</v>
      </c>
      <c r="N266" t="s">
        <v>237</v>
      </c>
      <c r="P266" s="193" t="str">
        <f>IF(OR(AND(A266&lt;&gt;"",COUNTIF(Bugs!B:B,A266)&gt;0),AND(B266&lt;&gt;"",COUNTIF(Bugs!A:A,B266)&gt;0)),"Y","")</f>
        <v/>
      </c>
      <c r="Q266" s="193" t="str">
        <f>IF(OR(
    AND(COUNTIF(Bugs!A:A,B266)&gt;0,ISNUMBER(SEARCH("x",INDEX(Bugs!C:C,MATCH(B266,Bugs!A:A,0))))),
    AND(COUNTIF(Bugs!B:B,B266)&gt;0,ISNUMBER(SEARCH("x",INDEX(Bugs!C:C,MATCH(B266,Bugs!B:B,0))))),
    AND(COUNTIF(Bugs!A:A,B266)&gt;0,ISNUMBER(SEARCH("x",INDEX(Bugs!D:D,MATCH(B266,Bugs!A:A,0))))),
    AND(COUNTIF(Bugs!B:B,B266)&gt;0,ISNUMBER(SEARCH("x",INDEX(Bugs!D:D,MATCH(B266,Bugs!B:B,0)))))
),"Y","")</f>
        <v/>
      </c>
      <c r="R266">
        <f ca="1">IF(OR(ISNUMBER(MATCH(L266,MasterData!$D$3:$D$18,0)),ISNUMBER(MATCH(L266,MasterData!$C$3:$C$18,0))),
    DATEDIF(E266,I266,"d"),
    DATEDIF(E266,TODAY(),"d"))</f>
        <v>8</v>
      </c>
      <c r="S266">
        <f t="shared" ca="1" si="15"/>
        <v>0</v>
      </c>
      <c r="T266">
        <f t="shared" ca="1" si="16"/>
        <v>1</v>
      </c>
      <c r="U266">
        <f t="shared" ca="1" si="17"/>
        <v>0</v>
      </c>
    </row>
    <row r="267" spans="2:21" x14ac:dyDescent="0.35">
      <c r="B267" t="s">
        <v>861</v>
      </c>
      <c r="D267" s="34" t="s">
        <v>480</v>
      </c>
      <c r="E267" s="208">
        <v>45916</v>
      </c>
      <c r="G267" t="s">
        <v>862</v>
      </c>
      <c r="I267" s="208">
        <v>45927</v>
      </c>
      <c r="K267" t="s">
        <v>347</v>
      </c>
      <c r="L267" t="s">
        <v>171</v>
      </c>
      <c r="M267" t="s">
        <v>863</v>
      </c>
      <c r="N267" t="s">
        <v>237</v>
      </c>
      <c r="P267" s="193" t="str">
        <f>IF(OR(AND(A267&lt;&gt;"",COUNTIF(Bugs!B:B,A267)&gt;0),AND(B267&lt;&gt;"",COUNTIF(Bugs!A:A,B267)&gt;0)),"Y","")</f>
        <v/>
      </c>
      <c r="Q267" s="193" t="str">
        <f>IF(OR(
    AND(COUNTIF(Bugs!A:A,B267)&gt;0,ISNUMBER(SEARCH("x",INDEX(Bugs!C:C,MATCH(B267,Bugs!A:A,0))))),
    AND(COUNTIF(Bugs!B:B,B267)&gt;0,ISNUMBER(SEARCH("x",INDEX(Bugs!C:C,MATCH(B267,Bugs!B:B,0))))),
    AND(COUNTIF(Bugs!A:A,B267)&gt;0,ISNUMBER(SEARCH("x",INDEX(Bugs!D:D,MATCH(B267,Bugs!A:A,0))))),
    AND(COUNTIF(Bugs!B:B,B267)&gt;0,ISNUMBER(SEARCH("x",INDEX(Bugs!D:D,MATCH(B267,Bugs!B:B,0)))))
),"Y","")</f>
        <v/>
      </c>
      <c r="R267">
        <f ca="1">IF(OR(ISNUMBER(MATCH(L267,MasterData!$D$3:$D$18,0)),ISNUMBER(MATCH(L267,MasterData!$C$3:$C$18,0))),
    DATEDIF(E267,I267,"d"),
    DATEDIF(E267,TODAY(),"d"))</f>
        <v>11</v>
      </c>
      <c r="S267">
        <f t="shared" ca="1" si="15"/>
        <v>0</v>
      </c>
      <c r="T267">
        <f t="shared" ca="1" si="16"/>
        <v>1</v>
      </c>
      <c r="U267">
        <f t="shared" ca="1" si="17"/>
        <v>0</v>
      </c>
    </row>
    <row r="268" spans="2:21" x14ac:dyDescent="0.35">
      <c r="B268" t="s">
        <v>864</v>
      </c>
      <c r="D268" s="34" t="s">
        <v>480</v>
      </c>
      <c r="E268" s="208">
        <v>45916</v>
      </c>
      <c r="G268" t="s">
        <v>862</v>
      </c>
      <c r="I268" s="208">
        <v>45917</v>
      </c>
      <c r="K268" t="s">
        <v>347</v>
      </c>
      <c r="L268" t="s">
        <v>171</v>
      </c>
      <c r="M268" t="s">
        <v>865</v>
      </c>
      <c r="N268" t="s">
        <v>237</v>
      </c>
      <c r="P268" s="193" t="str">
        <f>IF(OR(AND(A268&lt;&gt;"",COUNTIF(Bugs!B:B,A268)&gt;0),AND(B268&lt;&gt;"",COUNTIF(Bugs!A:A,B268)&gt;0)),"Y","")</f>
        <v/>
      </c>
      <c r="Q268" s="193" t="str">
        <f>IF(OR(
    AND(COUNTIF(Bugs!A:A,B268)&gt;0,ISNUMBER(SEARCH("x",INDEX(Bugs!C:C,MATCH(B268,Bugs!A:A,0))))),
    AND(COUNTIF(Bugs!B:B,B268)&gt;0,ISNUMBER(SEARCH("x",INDEX(Bugs!C:C,MATCH(B268,Bugs!B:B,0))))),
    AND(COUNTIF(Bugs!A:A,B268)&gt;0,ISNUMBER(SEARCH("x",INDEX(Bugs!D:D,MATCH(B268,Bugs!A:A,0))))),
    AND(COUNTIF(Bugs!B:B,B268)&gt;0,ISNUMBER(SEARCH("x",INDEX(Bugs!D:D,MATCH(B268,Bugs!B:B,0)))))
),"Y","")</f>
        <v/>
      </c>
      <c r="R268">
        <f ca="1">IF(OR(ISNUMBER(MATCH(L268,MasterData!$D$3:$D$18,0)),ISNUMBER(MATCH(L268,MasterData!$C$3:$C$18,0))),
    DATEDIF(E268,I268,"d"),
    DATEDIF(E268,TODAY(),"d"))</f>
        <v>1</v>
      </c>
      <c r="S268">
        <f t="shared" ca="1" si="15"/>
        <v>1</v>
      </c>
      <c r="T268">
        <f t="shared" ca="1" si="16"/>
        <v>0</v>
      </c>
      <c r="U268">
        <f t="shared" ca="1" si="17"/>
        <v>0</v>
      </c>
    </row>
    <row r="269" spans="2:21" x14ac:dyDescent="0.35">
      <c r="B269" t="s">
        <v>52</v>
      </c>
      <c r="D269" s="34">
        <v>3009</v>
      </c>
      <c r="E269" s="208">
        <v>45917</v>
      </c>
      <c r="G269" t="s">
        <v>866</v>
      </c>
      <c r="I269" s="208">
        <v>45965</v>
      </c>
      <c r="K269" t="s">
        <v>235</v>
      </c>
      <c r="L269" t="s">
        <v>171</v>
      </c>
      <c r="M269" t="s">
        <v>867</v>
      </c>
      <c r="N269" t="s">
        <v>237</v>
      </c>
      <c r="P269" s="193" t="str">
        <f>IF(OR(AND(A269&lt;&gt;"",COUNTIF(Bugs!B:B,A269)&gt;0),AND(B269&lt;&gt;"",COUNTIF(Bugs!A:A,B269)&gt;0)),"Y","")</f>
        <v>Y</v>
      </c>
      <c r="Q269" s="193" t="str">
        <f>IF(OR(
    AND(COUNTIF(Bugs!A:A,B269)&gt;0,ISNUMBER(SEARCH("x",INDEX(Bugs!C:C,MATCH(B269,Bugs!A:A,0))))),
    AND(COUNTIF(Bugs!B:B,B269)&gt;0,ISNUMBER(SEARCH("x",INDEX(Bugs!C:C,MATCH(B269,Bugs!B:B,0))))),
    AND(COUNTIF(Bugs!A:A,B269)&gt;0,ISNUMBER(SEARCH("x",INDEX(Bugs!D:D,MATCH(B269,Bugs!A:A,0))))),
    AND(COUNTIF(Bugs!B:B,B269)&gt;0,ISNUMBER(SEARCH("x",INDEX(Bugs!D:D,MATCH(B269,Bugs!B:B,0)))))
),"Y","")</f>
        <v>Y</v>
      </c>
      <c r="R269">
        <f ca="1">IF(OR(ISNUMBER(MATCH(L269,MasterData!$D$3:$D$18,0)),ISNUMBER(MATCH(L269,MasterData!$C$3:$C$18,0))),
    DATEDIF(E269,I269,"d"),
    DATEDIF(E269,TODAY(),"d"))</f>
        <v>48</v>
      </c>
      <c r="S269">
        <f ca="1">IF(AND($R269&gt;=0,$R269&lt;=7),1,0)</f>
        <v>0</v>
      </c>
      <c r="T269">
        <f ca="1">IF(AND($R269&gt;7,R269&lt;=30),1,0)</f>
        <v>0</v>
      </c>
      <c r="U269">
        <f ca="1">IF($R269&gt;30,1,0)</f>
        <v>1</v>
      </c>
    </row>
    <row r="270" spans="2:21" x14ac:dyDescent="0.35">
      <c r="B270" t="s">
        <v>868</v>
      </c>
      <c r="D270" s="34">
        <v>5240</v>
      </c>
      <c r="E270" s="208">
        <v>45917</v>
      </c>
      <c r="G270" t="s">
        <v>869</v>
      </c>
      <c r="I270" s="208">
        <v>45918</v>
      </c>
      <c r="K270" t="s">
        <v>235</v>
      </c>
      <c r="L270" t="s">
        <v>171</v>
      </c>
      <c r="M270" t="s">
        <v>870</v>
      </c>
      <c r="N270" t="s">
        <v>237</v>
      </c>
      <c r="P270" s="193" t="str">
        <f>IF(OR(AND(A270&lt;&gt;"",COUNTIF(Bugs!B:B,A270)&gt;0),AND(B270&lt;&gt;"",COUNTIF(Bugs!A:A,B270)&gt;0)),"Y","")</f>
        <v/>
      </c>
      <c r="Q270" s="193" t="str">
        <f>IF(OR(
    AND(COUNTIF(Bugs!A:A,B270)&gt;0,ISNUMBER(SEARCH("x",INDEX(Bugs!C:C,MATCH(B270,Bugs!A:A,0))))),
    AND(COUNTIF(Bugs!B:B,B270)&gt;0,ISNUMBER(SEARCH("x",INDEX(Bugs!C:C,MATCH(B270,Bugs!B:B,0))))),
    AND(COUNTIF(Bugs!A:A,B270)&gt;0,ISNUMBER(SEARCH("x",INDEX(Bugs!D:D,MATCH(B270,Bugs!A:A,0))))),
    AND(COUNTIF(Bugs!B:B,B270)&gt;0,ISNUMBER(SEARCH("x",INDEX(Bugs!D:D,MATCH(B270,Bugs!B:B,0)))))
),"Y","")</f>
        <v/>
      </c>
      <c r="R270">
        <f ca="1">IF(OR(ISNUMBER(MATCH(L270,MasterData!$D$3:$D$18,0)),ISNUMBER(MATCH(L270,MasterData!$C$3:$C$18,0))),
    DATEDIF(E270,I270,"d"),
    DATEDIF(E270,TODAY(),"d"))</f>
        <v>1</v>
      </c>
      <c r="S270">
        <f t="shared" ca="1" si="15"/>
        <v>1</v>
      </c>
      <c r="T270">
        <f t="shared" ca="1" si="16"/>
        <v>0</v>
      </c>
      <c r="U270">
        <f t="shared" ca="1" si="17"/>
        <v>0</v>
      </c>
    </row>
    <row r="271" spans="2:21" x14ac:dyDescent="0.35">
      <c r="B271" t="s">
        <v>871</v>
      </c>
      <c r="D271" s="34">
        <v>3366</v>
      </c>
      <c r="E271" s="208">
        <v>45918</v>
      </c>
      <c r="G271" t="s">
        <v>720</v>
      </c>
      <c r="I271" s="208">
        <v>45919</v>
      </c>
      <c r="K271" t="s">
        <v>235</v>
      </c>
      <c r="L271" t="s">
        <v>171</v>
      </c>
      <c r="M271" t="s">
        <v>872</v>
      </c>
      <c r="N271" t="s">
        <v>237</v>
      </c>
      <c r="P271" s="193" t="str">
        <f>IF(OR(AND(A271&lt;&gt;"",COUNTIF(Bugs!B:B,A271)&gt;0),AND(B271&lt;&gt;"",COUNTIF(Bugs!A:A,B271)&gt;0)),"Y","")</f>
        <v/>
      </c>
      <c r="Q271" s="193" t="str">
        <f>IF(OR(
    AND(COUNTIF(Bugs!A:A,B271)&gt;0,ISNUMBER(SEARCH("x",INDEX(Bugs!C:C,MATCH(B271,Bugs!A:A,0))))),
    AND(COUNTIF(Bugs!B:B,B271)&gt;0,ISNUMBER(SEARCH("x",INDEX(Bugs!C:C,MATCH(B271,Bugs!B:B,0))))),
    AND(COUNTIF(Bugs!A:A,B271)&gt;0,ISNUMBER(SEARCH("x",INDEX(Bugs!D:D,MATCH(B271,Bugs!A:A,0))))),
    AND(COUNTIF(Bugs!B:B,B271)&gt;0,ISNUMBER(SEARCH("x",INDEX(Bugs!D:D,MATCH(B271,Bugs!B:B,0)))))
),"Y","")</f>
        <v/>
      </c>
      <c r="R271">
        <f ca="1">IF(OR(ISNUMBER(MATCH(L271,MasterData!$D$3:$D$18,0)),ISNUMBER(MATCH(L271,MasterData!$C$3:$C$18,0))),
    DATEDIF(E271,I271,"d"),
    DATEDIF(E271,TODAY(),"d"))</f>
        <v>1</v>
      </c>
      <c r="S271">
        <f t="shared" ca="1" si="15"/>
        <v>1</v>
      </c>
      <c r="T271">
        <f t="shared" ca="1" si="16"/>
        <v>0</v>
      </c>
      <c r="U271">
        <f t="shared" ca="1" si="17"/>
        <v>0</v>
      </c>
    </row>
    <row r="272" spans="2:21" x14ac:dyDescent="0.35">
      <c r="B272" t="s">
        <v>873</v>
      </c>
      <c r="D272" s="34">
        <v>3366</v>
      </c>
      <c r="E272" s="208">
        <v>45918</v>
      </c>
      <c r="G272" t="s">
        <v>720</v>
      </c>
      <c r="I272" s="208">
        <v>45919</v>
      </c>
      <c r="K272" t="s">
        <v>235</v>
      </c>
      <c r="L272" t="s">
        <v>171</v>
      </c>
      <c r="M272" t="s">
        <v>874</v>
      </c>
      <c r="N272" t="s">
        <v>237</v>
      </c>
      <c r="P272" s="193" t="str">
        <f>IF(OR(AND(A272&lt;&gt;"",COUNTIF(Bugs!B:B,A272)&gt;0),AND(B272&lt;&gt;"",COUNTIF(Bugs!A:A,B272)&gt;0)),"Y","")</f>
        <v/>
      </c>
      <c r="Q272" s="193" t="str">
        <f>IF(OR(
    AND(COUNTIF(Bugs!A:A,B272)&gt;0,ISNUMBER(SEARCH("x",INDEX(Bugs!C:C,MATCH(B272,Bugs!A:A,0))))),
    AND(COUNTIF(Bugs!B:B,B272)&gt;0,ISNUMBER(SEARCH("x",INDEX(Bugs!C:C,MATCH(B272,Bugs!B:B,0))))),
    AND(COUNTIF(Bugs!A:A,B272)&gt;0,ISNUMBER(SEARCH("x",INDEX(Bugs!D:D,MATCH(B272,Bugs!A:A,0))))),
    AND(COUNTIF(Bugs!B:B,B272)&gt;0,ISNUMBER(SEARCH("x",INDEX(Bugs!D:D,MATCH(B272,Bugs!B:B,0)))))
),"Y","")</f>
        <v/>
      </c>
      <c r="R272">
        <f ca="1">IF(OR(ISNUMBER(MATCH(L272,MasterData!$D$3:$D$18,0)),ISNUMBER(MATCH(L272,MasterData!$C$3:$C$18,0))),
    DATEDIF(E272,I272,"d"),
    DATEDIF(E272,TODAY(),"d"))</f>
        <v>1</v>
      </c>
      <c r="S272">
        <f t="shared" ca="1" si="15"/>
        <v>1</v>
      </c>
      <c r="T272">
        <f t="shared" ca="1" si="16"/>
        <v>0</v>
      </c>
      <c r="U272">
        <f t="shared" ca="1" si="17"/>
        <v>0</v>
      </c>
    </row>
    <row r="273" spans="2:21" x14ac:dyDescent="0.35">
      <c r="B273" t="s">
        <v>875</v>
      </c>
      <c r="D273" s="34" t="s">
        <v>660</v>
      </c>
      <c r="E273" s="208">
        <v>45918</v>
      </c>
      <c r="G273" t="s">
        <v>876</v>
      </c>
      <c r="I273" s="208">
        <v>45922</v>
      </c>
      <c r="K273" t="s">
        <v>235</v>
      </c>
      <c r="L273" t="s">
        <v>171</v>
      </c>
      <c r="M273" t="s">
        <v>877</v>
      </c>
      <c r="N273" t="s">
        <v>237</v>
      </c>
      <c r="P273" s="193" t="str">
        <f>IF(OR(AND(A273&lt;&gt;"",COUNTIF(Bugs!B:B,A273)&gt;0),AND(B273&lt;&gt;"",COUNTIF(Bugs!A:A,B273)&gt;0)),"Y","")</f>
        <v/>
      </c>
      <c r="Q273" s="193" t="str">
        <f>IF(OR(
    AND(COUNTIF(Bugs!A:A,B273)&gt;0,ISNUMBER(SEARCH("x",INDEX(Bugs!C:C,MATCH(B273,Bugs!A:A,0))))),
    AND(COUNTIF(Bugs!B:B,B273)&gt;0,ISNUMBER(SEARCH("x",INDEX(Bugs!C:C,MATCH(B273,Bugs!B:B,0))))),
    AND(COUNTIF(Bugs!A:A,B273)&gt;0,ISNUMBER(SEARCH("x",INDEX(Bugs!D:D,MATCH(B273,Bugs!A:A,0))))),
    AND(COUNTIF(Bugs!B:B,B273)&gt;0,ISNUMBER(SEARCH("x",INDEX(Bugs!D:D,MATCH(B273,Bugs!B:B,0)))))
),"Y","")</f>
        <v/>
      </c>
      <c r="R273">
        <f ca="1">IF(OR(ISNUMBER(MATCH(L273,MasterData!$D$3:$D$18,0)),ISNUMBER(MATCH(L273,MasterData!$C$3:$C$18,0))),
    DATEDIF(E273,I273,"d"),
    DATEDIF(E273,TODAY(),"d"))</f>
        <v>4</v>
      </c>
      <c r="S273">
        <f t="shared" ca="1" si="15"/>
        <v>1</v>
      </c>
      <c r="T273">
        <f t="shared" ca="1" si="16"/>
        <v>0</v>
      </c>
      <c r="U273">
        <f t="shared" ca="1" si="17"/>
        <v>0</v>
      </c>
    </row>
    <row r="274" spans="2:21" x14ac:dyDescent="0.35">
      <c r="B274" t="s">
        <v>881</v>
      </c>
      <c r="D274" s="34" t="s">
        <v>717</v>
      </c>
      <c r="E274" s="208">
        <v>45919</v>
      </c>
      <c r="G274" t="s">
        <v>882</v>
      </c>
      <c r="I274" s="208">
        <v>45924</v>
      </c>
      <c r="K274" t="s">
        <v>241</v>
      </c>
      <c r="L274" t="s">
        <v>171</v>
      </c>
      <c r="M274" t="s">
        <v>883</v>
      </c>
      <c r="N274" t="s">
        <v>237</v>
      </c>
      <c r="P274" s="193" t="str">
        <f>IF(OR(AND(A274&lt;&gt;"",COUNTIF(Bugs!B:B,A274)&gt;0),AND(B274&lt;&gt;"",COUNTIF(Bugs!A:A,B274)&gt;0)),"Y","")</f>
        <v/>
      </c>
      <c r="Q274" s="193" t="str">
        <f>IF(OR(
    AND(COUNTIF(Bugs!A:A,B274)&gt;0,ISNUMBER(SEARCH("x",INDEX(Bugs!C:C,MATCH(B274,Bugs!A:A,0))))),
    AND(COUNTIF(Bugs!B:B,B274)&gt;0,ISNUMBER(SEARCH("x",INDEX(Bugs!C:C,MATCH(B274,Bugs!B:B,0))))),
    AND(COUNTIF(Bugs!A:A,B274)&gt;0,ISNUMBER(SEARCH("x",INDEX(Bugs!D:D,MATCH(B274,Bugs!A:A,0))))),
    AND(COUNTIF(Bugs!B:B,B274)&gt;0,ISNUMBER(SEARCH("x",INDEX(Bugs!D:D,MATCH(B274,Bugs!B:B,0)))))
),"Y","")</f>
        <v/>
      </c>
      <c r="R274">
        <f ca="1">IF(OR(ISNUMBER(MATCH(L274,MasterData!$D$3:$D$18,0)),ISNUMBER(MATCH(L274,MasterData!$C$3:$C$18,0))),
    DATEDIF(E274,I274,"d"),
    DATEDIF(E274,TODAY(),"d"))</f>
        <v>5</v>
      </c>
      <c r="S274">
        <f t="shared" ca="1" si="15"/>
        <v>1</v>
      </c>
      <c r="T274">
        <f t="shared" ca="1" si="16"/>
        <v>0</v>
      </c>
      <c r="U274">
        <f t="shared" ca="1" si="17"/>
        <v>0</v>
      </c>
    </row>
    <row r="275" spans="2:21" x14ac:dyDescent="0.35">
      <c r="B275" t="s">
        <v>54</v>
      </c>
      <c r="D275" s="34" t="s">
        <v>480</v>
      </c>
      <c r="E275" s="208">
        <v>45922</v>
      </c>
      <c r="G275" t="s">
        <v>715</v>
      </c>
      <c r="I275" s="208">
        <v>45924</v>
      </c>
      <c r="K275" t="s">
        <v>235</v>
      </c>
      <c r="L275" t="s">
        <v>171</v>
      </c>
      <c r="M275" t="s">
        <v>884</v>
      </c>
      <c r="N275" t="s">
        <v>237</v>
      </c>
      <c r="P275" s="193" t="str">
        <f>IF(OR(AND(A275&lt;&gt;"",COUNTIF(Bugs!B:B,A275)&gt;0),AND(B275&lt;&gt;"",COUNTIF(Bugs!A:A,B275)&gt;0)),"Y","")</f>
        <v>Y</v>
      </c>
      <c r="Q275" s="193" t="str">
        <f>IF(OR(
    AND(COUNTIF(Bugs!A:A,B275)&gt;0,ISNUMBER(SEARCH("x",INDEX(Bugs!C:C,MATCH(B275,Bugs!A:A,0))))),
    AND(COUNTIF(Bugs!B:B,B275)&gt;0,ISNUMBER(SEARCH("x",INDEX(Bugs!C:C,MATCH(B275,Bugs!B:B,0))))),
    AND(COUNTIF(Bugs!A:A,B275)&gt;0,ISNUMBER(SEARCH("x",INDEX(Bugs!D:D,MATCH(B275,Bugs!A:A,0))))),
    AND(COUNTIF(Bugs!B:B,B275)&gt;0,ISNUMBER(SEARCH("x",INDEX(Bugs!D:D,MATCH(B275,Bugs!B:B,0)))))
),"Y","")</f>
        <v>Y</v>
      </c>
      <c r="R275">
        <f ca="1">IF(OR(ISNUMBER(MATCH(L275,MasterData!$D$3:$D$18,0)),ISNUMBER(MATCH(L275,MasterData!$C$3:$C$18,0))),
    DATEDIF(E275,I275,"d"),
    DATEDIF(E275,TODAY(),"d"))</f>
        <v>2</v>
      </c>
      <c r="S275">
        <f t="shared" ca="1" si="15"/>
        <v>1</v>
      </c>
      <c r="T275">
        <f t="shared" ca="1" si="16"/>
        <v>0</v>
      </c>
      <c r="U275">
        <f t="shared" ca="1" si="17"/>
        <v>0</v>
      </c>
    </row>
    <row r="276" spans="2:21" x14ac:dyDescent="0.35">
      <c r="B276" t="s">
        <v>885</v>
      </c>
      <c r="D276" s="34" t="s">
        <v>746</v>
      </c>
      <c r="E276" s="208">
        <v>45922</v>
      </c>
      <c r="G276" t="s">
        <v>886</v>
      </c>
      <c r="I276" s="208">
        <v>45923</v>
      </c>
      <c r="K276" t="s">
        <v>235</v>
      </c>
      <c r="L276" t="s">
        <v>171</v>
      </c>
      <c r="M276" t="s">
        <v>887</v>
      </c>
      <c r="N276" t="s">
        <v>237</v>
      </c>
      <c r="P276" s="193" t="str">
        <f>IF(OR(AND(A276&lt;&gt;"",COUNTIF(Bugs!B:B,A276)&gt;0),AND(B276&lt;&gt;"",COUNTIF(Bugs!A:A,B276)&gt;0)),"Y","")</f>
        <v/>
      </c>
      <c r="Q276" s="193" t="str">
        <f>IF(OR(
    AND(COUNTIF(Bugs!A:A,B276)&gt;0,ISNUMBER(SEARCH("x",INDEX(Bugs!C:C,MATCH(B276,Bugs!A:A,0))))),
    AND(COUNTIF(Bugs!B:B,B276)&gt;0,ISNUMBER(SEARCH("x",INDEX(Bugs!C:C,MATCH(B276,Bugs!B:B,0))))),
    AND(COUNTIF(Bugs!A:A,B276)&gt;0,ISNUMBER(SEARCH("x",INDEX(Bugs!D:D,MATCH(B276,Bugs!A:A,0))))),
    AND(COUNTIF(Bugs!B:B,B276)&gt;0,ISNUMBER(SEARCH("x",INDEX(Bugs!D:D,MATCH(B276,Bugs!B:B,0)))))
),"Y","")</f>
        <v/>
      </c>
      <c r="R276">
        <f ca="1">IF(OR(ISNUMBER(MATCH(L276,MasterData!$D$3:$D$18,0)),ISNUMBER(MATCH(L276,MasterData!$C$3:$C$18,0))),
    DATEDIF(E276,I276,"d"),
    DATEDIF(E276,TODAY(),"d"))</f>
        <v>1</v>
      </c>
      <c r="S276">
        <f t="shared" ca="1" si="15"/>
        <v>1</v>
      </c>
      <c r="T276">
        <f t="shared" ca="1" si="16"/>
        <v>0</v>
      </c>
      <c r="U276">
        <f t="shared" ca="1" si="17"/>
        <v>0</v>
      </c>
    </row>
    <row r="277" spans="2:21" x14ac:dyDescent="0.35">
      <c r="B277" t="s">
        <v>888</v>
      </c>
      <c r="D277" s="34">
        <v>3010</v>
      </c>
      <c r="E277" s="208">
        <v>45922</v>
      </c>
      <c r="G277" t="s">
        <v>816</v>
      </c>
      <c r="I277" s="208">
        <v>45926</v>
      </c>
      <c r="K277" t="s">
        <v>241</v>
      </c>
      <c r="L277" t="s">
        <v>171</v>
      </c>
      <c r="M277" t="s">
        <v>889</v>
      </c>
      <c r="N277" t="s">
        <v>237</v>
      </c>
      <c r="P277" s="193" t="str">
        <f>IF(OR(AND(A277&lt;&gt;"",COUNTIF(Bugs!B:B,A277)&gt;0),AND(B277&lt;&gt;"",COUNTIF(Bugs!A:A,B277)&gt;0)),"Y","")</f>
        <v/>
      </c>
      <c r="Q277" s="193" t="str">
        <f>IF(OR(
    AND(COUNTIF(Bugs!A:A,B277)&gt;0,ISNUMBER(SEARCH("x",INDEX(Bugs!C:C,MATCH(B277,Bugs!A:A,0))))),
    AND(COUNTIF(Bugs!B:B,B277)&gt;0,ISNUMBER(SEARCH("x",INDEX(Bugs!C:C,MATCH(B277,Bugs!B:B,0))))),
    AND(COUNTIF(Bugs!A:A,B277)&gt;0,ISNUMBER(SEARCH("x",INDEX(Bugs!D:D,MATCH(B277,Bugs!A:A,0))))),
    AND(COUNTIF(Bugs!B:B,B277)&gt;0,ISNUMBER(SEARCH("x",INDEX(Bugs!D:D,MATCH(B277,Bugs!B:B,0)))))
),"Y","")</f>
        <v/>
      </c>
      <c r="R277">
        <f ca="1">IF(OR(ISNUMBER(MATCH(L277,MasterData!$D$3:$D$18,0)),ISNUMBER(MATCH(L277,MasterData!$C$3:$C$18,0))),
    DATEDIF(E277,I277,"d"),
    DATEDIF(E277,TODAY(),"d"))</f>
        <v>4</v>
      </c>
      <c r="S277">
        <f t="shared" ca="1" si="15"/>
        <v>1</v>
      </c>
      <c r="T277">
        <f t="shared" ca="1" si="16"/>
        <v>0</v>
      </c>
      <c r="U277">
        <f t="shared" ca="1" si="17"/>
        <v>0</v>
      </c>
    </row>
    <row r="278" spans="2:21" x14ac:dyDescent="0.35">
      <c r="B278" t="s">
        <v>55</v>
      </c>
      <c r="D278" s="34" t="s">
        <v>480</v>
      </c>
      <c r="E278" s="208">
        <v>45922</v>
      </c>
      <c r="G278" t="s">
        <v>715</v>
      </c>
      <c r="I278" s="208">
        <v>45923</v>
      </c>
      <c r="K278" t="s">
        <v>235</v>
      </c>
      <c r="L278" t="s">
        <v>171</v>
      </c>
      <c r="M278" t="s">
        <v>890</v>
      </c>
      <c r="N278" t="s">
        <v>237</v>
      </c>
      <c r="P278" s="193" t="str">
        <f>IF(OR(AND(A278&lt;&gt;"",COUNTIF(Bugs!B:B,A278)&gt;0),AND(B278&lt;&gt;"",COUNTIF(Bugs!A:A,B278)&gt;0)),"Y","")</f>
        <v>Y</v>
      </c>
      <c r="Q278" s="193" t="str">
        <f>IF(OR(
    AND(COUNTIF(Bugs!A:A,B278)&gt;0,ISNUMBER(SEARCH("x",INDEX(Bugs!C:C,MATCH(B278,Bugs!A:A,0))))),
    AND(COUNTIF(Bugs!B:B,B278)&gt;0,ISNUMBER(SEARCH("x",INDEX(Bugs!C:C,MATCH(B278,Bugs!B:B,0))))),
    AND(COUNTIF(Bugs!A:A,B278)&gt;0,ISNUMBER(SEARCH("x",INDEX(Bugs!D:D,MATCH(B278,Bugs!A:A,0))))),
    AND(COUNTIF(Bugs!B:B,B278)&gt;0,ISNUMBER(SEARCH("x",INDEX(Bugs!D:D,MATCH(B278,Bugs!B:B,0)))))
),"Y","")</f>
        <v>Y</v>
      </c>
      <c r="R278">
        <f ca="1">IF(OR(ISNUMBER(MATCH(L278,MasterData!$D$3:$D$18,0)),ISNUMBER(MATCH(L278,MasterData!$C$3:$C$18,0))),
    DATEDIF(E278,I278,"d"),
    DATEDIF(E278,TODAY(),"d"))</f>
        <v>1</v>
      </c>
      <c r="S278">
        <f t="shared" ca="1" si="15"/>
        <v>1</v>
      </c>
      <c r="T278">
        <f t="shared" ca="1" si="16"/>
        <v>0</v>
      </c>
      <c r="U278">
        <f t="shared" ca="1" si="17"/>
        <v>0</v>
      </c>
    </row>
    <row r="279" spans="2:21" x14ac:dyDescent="0.35">
      <c r="B279" t="s">
        <v>891</v>
      </c>
      <c r="D279" s="34">
        <v>5026</v>
      </c>
      <c r="E279" s="208">
        <v>45922</v>
      </c>
      <c r="G279" t="s">
        <v>892</v>
      </c>
      <c r="I279" s="208">
        <v>45939</v>
      </c>
      <c r="K279" t="s">
        <v>235</v>
      </c>
      <c r="L279" t="s">
        <v>171</v>
      </c>
      <c r="M279" t="s">
        <v>893</v>
      </c>
      <c r="N279" t="s">
        <v>237</v>
      </c>
      <c r="P279" s="193" t="str">
        <f>IF(OR(AND(A279&lt;&gt;"",COUNTIF(Bugs!B:B,A279)&gt;0),AND(B279&lt;&gt;"",COUNTIF(Bugs!A:A,B279)&gt;0)),"Y","")</f>
        <v/>
      </c>
      <c r="Q279" s="193" t="str">
        <f>IF(OR(
    AND(COUNTIF(Bugs!A:A,B279)&gt;0,ISNUMBER(SEARCH("x",INDEX(Bugs!C:C,MATCH(B279,Bugs!A:A,0))))),
    AND(COUNTIF(Bugs!B:B,B279)&gt;0,ISNUMBER(SEARCH("x",INDEX(Bugs!C:C,MATCH(B279,Bugs!B:B,0))))),
    AND(COUNTIF(Bugs!A:A,B279)&gt;0,ISNUMBER(SEARCH("x",INDEX(Bugs!D:D,MATCH(B279,Bugs!A:A,0))))),
    AND(COUNTIF(Bugs!B:B,B279)&gt;0,ISNUMBER(SEARCH("x",INDEX(Bugs!D:D,MATCH(B279,Bugs!B:B,0)))))
),"Y","")</f>
        <v/>
      </c>
      <c r="R279">
        <f ca="1">IF(OR(ISNUMBER(MATCH(L279,MasterData!$D$3:$D$18,0)),ISNUMBER(MATCH(L279,MasterData!$C$3:$C$18,0))),
    DATEDIF(E279,I279,"d"),
    DATEDIF(E279,TODAY(),"d"))</f>
        <v>17</v>
      </c>
      <c r="S279">
        <f t="shared" ca="1" si="15"/>
        <v>0</v>
      </c>
      <c r="T279">
        <f t="shared" ca="1" si="16"/>
        <v>1</v>
      </c>
      <c r="U279">
        <f t="shared" ca="1" si="17"/>
        <v>0</v>
      </c>
    </row>
    <row r="280" spans="2:21" x14ac:dyDescent="0.35">
      <c r="B280" t="s">
        <v>56</v>
      </c>
      <c r="D280" s="34" t="s">
        <v>480</v>
      </c>
      <c r="E280" s="208">
        <v>45922</v>
      </c>
      <c r="G280" t="s">
        <v>715</v>
      </c>
      <c r="I280" s="208">
        <v>45925</v>
      </c>
      <c r="K280" t="s">
        <v>235</v>
      </c>
      <c r="L280" t="s">
        <v>171</v>
      </c>
      <c r="M280" t="s">
        <v>894</v>
      </c>
      <c r="N280" t="s">
        <v>237</v>
      </c>
      <c r="P280" s="193" t="str">
        <f>IF(OR(AND(A280&lt;&gt;"",COUNTIF(Bugs!B:B,A280)&gt;0),AND(B280&lt;&gt;"",COUNTIF(Bugs!A:A,B280)&gt;0)),"Y","")</f>
        <v>Y</v>
      </c>
      <c r="Q280" s="193" t="str">
        <f>IF(OR(
    AND(COUNTIF(Bugs!A:A,B280)&gt;0,ISNUMBER(SEARCH("x",INDEX(Bugs!C:C,MATCH(B280,Bugs!A:A,0))))),
    AND(COUNTIF(Bugs!B:B,B280)&gt;0,ISNUMBER(SEARCH("x",INDEX(Bugs!C:C,MATCH(B280,Bugs!B:B,0))))),
    AND(COUNTIF(Bugs!A:A,B280)&gt;0,ISNUMBER(SEARCH("x",INDEX(Bugs!D:D,MATCH(B280,Bugs!A:A,0))))),
    AND(COUNTIF(Bugs!B:B,B280)&gt;0,ISNUMBER(SEARCH("x",INDEX(Bugs!D:D,MATCH(B280,Bugs!B:B,0)))))
),"Y","")</f>
        <v>Y</v>
      </c>
      <c r="R280">
        <f ca="1">IF(OR(ISNUMBER(MATCH(L280,MasterData!$D$3:$D$18,0)),ISNUMBER(MATCH(L280,MasterData!$C$3:$C$18,0))),
    DATEDIF(E280,I280,"d"),
    DATEDIF(E280,TODAY(),"d"))</f>
        <v>3</v>
      </c>
      <c r="S280">
        <f t="shared" ca="1" si="15"/>
        <v>1</v>
      </c>
      <c r="T280">
        <f t="shared" ca="1" si="16"/>
        <v>0</v>
      </c>
      <c r="U280">
        <f t="shared" ca="1" si="17"/>
        <v>0</v>
      </c>
    </row>
    <row r="281" spans="2:21" x14ac:dyDescent="0.35">
      <c r="B281" t="s">
        <v>895</v>
      </c>
      <c r="D281" s="34">
        <v>7092</v>
      </c>
      <c r="E281" s="208">
        <v>45922</v>
      </c>
      <c r="G281" t="s">
        <v>896</v>
      </c>
      <c r="I281" s="208">
        <v>45927</v>
      </c>
      <c r="K281" t="s">
        <v>241</v>
      </c>
      <c r="L281" t="s">
        <v>171</v>
      </c>
      <c r="M281" t="s">
        <v>897</v>
      </c>
      <c r="N281" t="s">
        <v>237</v>
      </c>
      <c r="P281" s="193" t="str">
        <f>IF(OR(AND(A281&lt;&gt;"",COUNTIF(Bugs!B:B,A281)&gt;0),AND(B281&lt;&gt;"",COUNTIF(Bugs!A:A,B281)&gt;0)),"Y","")</f>
        <v/>
      </c>
      <c r="Q281" s="193" t="str">
        <f>IF(OR(
    AND(COUNTIF(Bugs!A:A,B281)&gt;0,ISNUMBER(SEARCH("x",INDEX(Bugs!C:C,MATCH(B281,Bugs!A:A,0))))),
    AND(COUNTIF(Bugs!B:B,B281)&gt;0,ISNUMBER(SEARCH("x",INDEX(Bugs!C:C,MATCH(B281,Bugs!B:B,0))))),
    AND(COUNTIF(Bugs!A:A,B281)&gt;0,ISNUMBER(SEARCH("x",INDEX(Bugs!D:D,MATCH(B281,Bugs!A:A,0))))),
    AND(COUNTIF(Bugs!B:B,B281)&gt;0,ISNUMBER(SEARCH("x",INDEX(Bugs!D:D,MATCH(B281,Bugs!B:B,0)))))
),"Y","")</f>
        <v/>
      </c>
      <c r="R281">
        <f ca="1">IF(OR(ISNUMBER(MATCH(L281,MasterData!$D$3:$D$18,0)),ISNUMBER(MATCH(L281,MasterData!$C$3:$C$18,0))),
    DATEDIF(E281,I281,"d"),
    DATEDIF(E281,TODAY(),"d"))</f>
        <v>5</v>
      </c>
      <c r="S281">
        <f t="shared" ca="1" si="15"/>
        <v>1</v>
      </c>
      <c r="T281">
        <f t="shared" ca="1" si="16"/>
        <v>0</v>
      </c>
      <c r="U281">
        <f t="shared" ca="1" si="17"/>
        <v>0</v>
      </c>
    </row>
    <row r="282" spans="2:21" x14ac:dyDescent="0.35">
      <c r="B282" t="s">
        <v>57</v>
      </c>
      <c r="D282" s="34" t="s">
        <v>480</v>
      </c>
      <c r="E282" s="208">
        <v>45922</v>
      </c>
      <c r="G282" t="s">
        <v>715</v>
      </c>
      <c r="I282" s="208">
        <v>45923</v>
      </c>
      <c r="K282" t="s">
        <v>235</v>
      </c>
      <c r="L282" t="s">
        <v>171</v>
      </c>
      <c r="M282" t="s">
        <v>898</v>
      </c>
      <c r="N282" t="s">
        <v>237</v>
      </c>
      <c r="P282" s="193" t="str">
        <f>IF(OR(AND(A282&lt;&gt;"",COUNTIF(Bugs!B:B,A282)&gt;0),AND(B282&lt;&gt;"",COUNTIF(Bugs!A:A,B282)&gt;0)),"Y","")</f>
        <v>Y</v>
      </c>
      <c r="Q282" s="193" t="str">
        <f>IF(OR(
    AND(COUNTIF(Bugs!A:A,B282)&gt;0,ISNUMBER(SEARCH("x",INDEX(Bugs!C:C,MATCH(B282,Bugs!A:A,0))))),
    AND(COUNTIF(Bugs!B:B,B282)&gt;0,ISNUMBER(SEARCH("x",INDEX(Bugs!C:C,MATCH(B282,Bugs!B:B,0))))),
    AND(COUNTIF(Bugs!A:A,B282)&gt;0,ISNUMBER(SEARCH("x",INDEX(Bugs!D:D,MATCH(B282,Bugs!A:A,0))))),
    AND(COUNTIF(Bugs!B:B,B282)&gt;0,ISNUMBER(SEARCH("x",INDEX(Bugs!D:D,MATCH(B282,Bugs!B:B,0)))))
),"Y","")</f>
        <v>Y</v>
      </c>
      <c r="R282">
        <f ca="1">IF(OR(ISNUMBER(MATCH(L282,MasterData!$D$3:$D$18,0)),ISNUMBER(MATCH(L282,MasterData!$C$3:$C$18,0))),
    DATEDIF(E282,I282,"d"),
    DATEDIF(E282,TODAY(),"d"))</f>
        <v>1</v>
      </c>
      <c r="S282">
        <f t="shared" ca="1" si="15"/>
        <v>1</v>
      </c>
      <c r="T282">
        <f t="shared" ca="1" si="16"/>
        <v>0</v>
      </c>
      <c r="U282">
        <f t="shared" ca="1" si="17"/>
        <v>0</v>
      </c>
    </row>
    <row r="283" spans="2:21" x14ac:dyDescent="0.35">
      <c r="B283" t="s">
        <v>58</v>
      </c>
      <c r="D283" s="34" t="s">
        <v>717</v>
      </c>
      <c r="E283" s="208">
        <v>45923</v>
      </c>
      <c r="G283" t="s">
        <v>715</v>
      </c>
      <c r="I283" s="208">
        <v>45925</v>
      </c>
      <c r="K283" t="s">
        <v>235</v>
      </c>
      <c r="L283" t="s">
        <v>171</v>
      </c>
      <c r="M283" t="s">
        <v>899</v>
      </c>
      <c r="N283" t="s">
        <v>237</v>
      </c>
      <c r="P283" s="193" t="str">
        <f>IF(OR(AND(A283&lt;&gt;"",COUNTIF(Bugs!B:B,A283)&gt;0),AND(B283&lt;&gt;"",COUNTIF(Bugs!A:A,B283)&gt;0)),"Y","")</f>
        <v>Y</v>
      </c>
      <c r="Q283" s="193" t="str">
        <f>IF(OR(
    AND(COUNTIF(Bugs!A:A,B283)&gt;0,ISNUMBER(SEARCH("x",INDEX(Bugs!C:C,MATCH(B283,Bugs!A:A,0))))),
    AND(COUNTIF(Bugs!B:B,B283)&gt;0,ISNUMBER(SEARCH("x",INDEX(Bugs!C:C,MATCH(B283,Bugs!B:B,0))))),
    AND(COUNTIF(Bugs!A:A,B283)&gt;0,ISNUMBER(SEARCH("x",INDEX(Bugs!D:D,MATCH(B283,Bugs!A:A,0))))),
    AND(COUNTIF(Bugs!B:B,B283)&gt;0,ISNUMBER(SEARCH("x",INDEX(Bugs!D:D,MATCH(B283,Bugs!B:B,0)))))
),"Y","")</f>
        <v>Y</v>
      </c>
      <c r="R283">
        <f ca="1">IF(OR(ISNUMBER(MATCH(L283,MasterData!$D$3:$D$18,0)),ISNUMBER(MATCH(L283,MasterData!$C$3:$C$18,0))),
    DATEDIF(E283,I283,"d"),
    DATEDIF(E283,TODAY(),"d"))</f>
        <v>2</v>
      </c>
      <c r="S283">
        <f t="shared" ca="1" si="15"/>
        <v>1</v>
      </c>
      <c r="T283">
        <f t="shared" ca="1" si="16"/>
        <v>0</v>
      </c>
      <c r="U283">
        <f t="shared" ca="1" si="17"/>
        <v>0</v>
      </c>
    </row>
    <row r="284" spans="2:21" x14ac:dyDescent="0.35">
      <c r="B284" t="s">
        <v>900</v>
      </c>
      <c r="D284" s="34" t="s">
        <v>746</v>
      </c>
      <c r="E284" s="208">
        <v>45924</v>
      </c>
      <c r="G284" t="s">
        <v>886</v>
      </c>
      <c r="I284" s="208">
        <v>45927</v>
      </c>
      <c r="K284" t="s">
        <v>235</v>
      </c>
      <c r="L284" t="s">
        <v>171</v>
      </c>
      <c r="M284" t="s">
        <v>901</v>
      </c>
      <c r="N284" t="s">
        <v>237</v>
      </c>
      <c r="P284" s="193" t="str">
        <f>IF(OR(AND(A284&lt;&gt;"",COUNTIF(Bugs!B:B,A284)&gt;0),AND(B284&lt;&gt;"",COUNTIF(Bugs!A:A,B284)&gt;0)),"Y","")</f>
        <v/>
      </c>
      <c r="Q284" s="193" t="str">
        <f>IF(OR(
    AND(COUNTIF(Bugs!A:A,B284)&gt;0,ISNUMBER(SEARCH("x",INDEX(Bugs!C:C,MATCH(B284,Bugs!A:A,0))))),
    AND(COUNTIF(Bugs!B:B,B284)&gt;0,ISNUMBER(SEARCH("x",INDEX(Bugs!C:C,MATCH(B284,Bugs!B:B,0))))),
    AND(COUNTIF(Bugs!A:A,B284)&gt;0,ISNUMBER(SEARCH("x",INDEX(Bugs!D:D,MATCH(B284,Bugs!A:A,0))))),
    AND(COUNTIF(Bugs!B:B,B284)&gt;0,ISNUMBER(SEARCH("x",INDEX(Bugs!D:D,MATCH(B284,Bugs!B:B,0)))))
),"Y","")</f>
        <v/>
      </c>
      <c r="R284">
        <f ca="1">IF(OR(ISNUMBER(MATCH(L284,MasterData!$D$3:$D$18,0)),ISNUMBER(MATCH(L284,MasterData!$C$3:$C$18,0))),
    DATEDIF(E284,I284,"d"),
    DATEDIF(E284,TODAY(),"d"))</f>
        <v>3</v>
      </c>
      <c r="S284">
        <f t="shared" ca="1" si="15"/>
        <v>1</v>
      </c>
      <c r="T284">
        <f t="shared" ca="1" si="16"/>
        <v>0</v>
      </c>
      <c r="U284">
        <f t="shared" ca="1" si="17"/>
        <v>0</v>
      </c>
    </row>
    <row r="285" spans="2:21" x14ac:dyDescent="0.35">
      <c r="B285" t="s">
        <v>902</v>
      </c>
      <c r="D285" s="34" t="s">
        <v>717</v>
      </c>
      <c r="E285" s="208">
        <v>45924</v>
      </c>
      <c r="G285" t="s">
        <v>816</v>
      </c>
      <c r="I285" s="208">
        <v>45924</v>
      </c>
      <c r="K285" t="s">
        <v>235</v>
      </c>
      <c r="L285" t="s">
        <v>171</v>
      </c>
      <c r="M285" t="s">
        <v>903</v>
      </c>
      <c r="N285" t="s">
        <v>237</v>
      </c>
      <c r="P285" s="193" t="str">
        <f>IF(OR(AND(A285&lt;&gt;"",COUNTIF(Bugs!B:B,A285)&gt;0),AND(B285&lt;&gt;"",COUNTIF(Bugs!A:A,B285)&gt;0)),"Y","")</f>
        <v/>
      </c>
      <c r="Q285" s="193" t="str">
        <f>IF(OR(
    AND(COUNTIF(Bugs!A:A,B285)&gt;0,ISNUMBER(SEARCH("x",INDEX(Bugs!C:C,MATCH(B285,Bugs!A:A,0))))),
    AND(COUNTIF(Bugs!B:B,B285)&gt;0,ISNUMBER(SEARCH("x",INDEX(Bugs!C:C,MATCH(B285,Bugs!B:B,0))))),
    AND(COUNTIF(Bugs!A:A,B285)&gt;0,ISNUMBER(SEARCH("x",INDEX(Bugs!D:D,MATCH(B285,Bugs!A:A,0))))),
    AND(COUNTIF(Bugs!B:B,B285)&gt;0,ISNUMBER(SEARCH("x",INDEX(Bugs!D:D,MATCH(B285,Bugs!B:B,0)))))
),"Y","")</f>
        <v/>
      </c>
      <c r="R285">
        <f ca="1">IF(OR(ISNUMBER(MATCH(L285,MasterData!$D$3:$D$18,0)),ISNUMBER(MATCH(L285,MasterData!$C$3:$C$18,0))),
    DATEDIF(E285,I285,"d"),
    DATEDIF(E285,TODAY(),"d"))</f>
        <v>0</v>
      </c>
      <c r="S285">
        <f t="shared" ca="1" si="15"/>
        <v>1</v>
      </c>
      <c r="T285">
        <f t="shared" ca="1" si="16"/>
        <v>0</v>
      </c>
      <c r="U285">
        <f t="shared" ca="1" si="17"/>
        <v>0</v>
      </c>
    </row>
    <row r="286" spans="2:21" x14ac:dyDescent="0.35">
      <c r="B286" t="s">
        <v>59</v>
      </c>
      <c r="D286" s="34" t="s">
        <v>717</v>
      </c>
      <c r="E286" s="208">
        <v>45924</v>
      </c>
      <c r="G286" t="s">
        <v>715</v>
      </c>
      <c r="I286" s="208">
        <v>45925</v>
      </c>
      <c r="K286" t="s">
        <v>235</v>
      </c>
      <c r="L286" t="s">
        <v>171</v>
      </c>
      <c r="M286" t="s">
        <v>904</v>
      </c>
      <c r="N286" t="s">
        <v>237</v>
      </c>
      <c r="P286" s="193" t="str">
        <f>IF(OR(AND(A286&lt;&gt;"",COUNTIF(Bugs!B:B,A286)&gt;0),AND(B286&lt;&gt;"",COUNTIF(Bugs!A:A,B286)&gt;0)),"Y","")</f>
        <v>Y</v>
      </c>
      <c r="Q286" s="193" t="str">
        <f>IF(OR(
    AND(COUNTIF(Bugs!A:A,B286)&gt;0,ISNUMBER(SEARCH("x",INDEX(Bugs!C:C,MATCH(B286,Bugs!A:A,0))))),
    AND(COUNTIF(Bugs!B:B,B286)&gt;0,ISNUMBER(SEARCH("x",INDEX(Bugs!C:C,MATCH(B286,Bugs!B:B,0))))),
    AND(COUNTIF(Bugs!A:A,B286)&gt;0,ISNUMBER(SEARCH("x",INDEX(Bugs!D:D,MATCH(B286,Bugs!A:A,0))))),
    AND(COUNTIF(Bugs!B:B,B286)&gt;0,ISNUMBER(SEARCH("x",INDEX(Bugs!D:D,MATCH(B286,Bugs!B:B,0)))))
),"Y","")</f>
        <v>Y</v>
      </c>
      <c r="R286">
        <f ca="1">IF(OR(ISNUMBER(MATCH(L286,MasterData!$D$3:$D$18,0)),ISNUMBER(MATCH(L286,MasterData!$C$3:$C$18,0))),
    DATEDIF(E286,I286,"d"),
    DATEDIF(E286,TODAY(),"d"))</f>
        <v>1</v>
      </c>
      <c r="S286">
        <f t="shared" ca="1" si="15"/>
        <v>1</v>
      </c>
      <c r="T286">
        <f t="shared" ca="1" si="16"/>
        <v>0</v>
      </c>
      <c r="U286">
        <f t="shared" ca="1" si="17"/>
        <v>0</v>
      </c>
    </row>
    <row r="287" spans="2:21" x14ac:dyDescent="0.35">
      <c r="B287" t="s">
        <v>60</v>
      </c>
      <c r="D287" s="34">
        <v>3366</v>
      </c>
      <c r="E287" s="208">
        <v>45924</v>
      </c>
      <c r="G287" t="s">
        <v>905</v>
      </c>
      <c r="I287" s="208">
        <v>45961</v>
      </c>
      <c r="K287" t="s">
        <v>235</v>
      </c>
      <c r="L287" t="s">
        <v>171</v>
      </c>
      <c r="M287" t="s">
        <v>906</v>
      </c>
      <c r="N287" t="s">
        <v>237</v>
      </c>
      <c r="P287" s="193" t="str">
        <f>IF(OR(AND(A287&lt;&gt;"",COUNTIF(Bugs!B:B,A287)&gt;0),AND(B287&lt;&gt;"",COUNTIF(Bugs!A:A,B287)&gt;0)),"Y","")</f>
        <v>Y</v>
      </c>
      <c r="Q287" s="193" t="str">
        <f>IF(OR(
    AND(COUNTIF(Bugs!A:A,B287)&gt;0,ISNUMBER(SEARCH("x",INDEX(Bugs!C:C,MATCH(B287,Bugs!A:A,0))))),
    AND(COUNTIF(Bugs!B:B,B287)&gt;0,ISNUMBER(SEARCH("x",INDEX(Bugs!C:C,MATCH(B287,Bugs!B:B,0))))),
    AND(COUNTIF(Bugs!A:A,B287)&gt;0,ISNUMBER(SEARCH("x",INDEX(Bugs!D:D,MATCH(B287,Bugs!A:A,0))))),
    AND(COUNTIF(Bugs!B:B,B287)&gt;0,ISNUMBER(SEARCH("x",INDEX(Bugs!D:D,MATCH(B287,Bugs!B:B,0)))))
),"Y","")</f>
        <v/>
      </c>
      <c r="R287">
        <f ca="1">IF(OR(ISNUMBER(MATCH(L287,MasterData!$D$3:$D$18,0)),ISNUMBER(MATCH(L287,MasterData!$C$3:$C$18,0))),
    DATEDIF(E287,I287,"d"),
    DATEDIF(E287,TODAY(),"d"))</f>
        <v>37</v>
      </c>
      <c r="S287">
        <f t="shared" ca="1" si="15"/>
        <v>0</v>
      </c>
      <c r="T287">
        <f t="shared" ca="1" si="16"/>
        <v>0</v>
      </c>
      <c r="U287">
        <f t="shared" ca="1" si="17"/>
        <v>1</v>
      </c>
    </row>
    <row r="288" spans="2:21" x14ac:dyDescent="0.35">
      <c r="B288" t="s">
        <v>61</v>
      </c>
      <c r="D288" s="34" t="s">
        <v>717</v>
      </c>
      <c r="E288" s="208">
        <v>45924</v>
      </c>
      <c r="G288" t="s">
        <v>715</v>
      </c>
      <c r="I288" s="208">
        <v>45926</v>
      </c>
      <c r="K288" t="s">
        <v>235</v>
      </c>
      <c r="L288" t="s">
        <v>171</v>
      </c>
      <c r="M288" t="s">
        <v>907</v>
      </c>
      <c r="N288" t="s">
        <v>237</v>
      </c>
      <c r="P288" s="193" t="str">
        <f>IF(OR(AND(A288&lt;&gt;"",COUNTIF(Bugs!B:B,A288)&gt;0),AND(B288&lt;&gt;"",COUNTIF(Bugs!A:A,B288)&gt;0)),"Y","")</f>
        <v>Y</v>
      </c>
      <c r="Q288" s="193" t="str">
        <f>IF(OR(
    AND(COUNTIF(Bugs!A:A,B288)&gt;0,ISNUMBER(SEARCH("x",INDEX(Bugs!C:C,MATCH(B288,Bugs!A:A,0))))),
    AND(COUNTIF(Bugs!B:B,B288)&gt;0,ISNUMBER(SEARCH("x",INDEX(Bugs!C:C,MATCH(B288,Bugs!B:B,0))))),
    AND(COUNTIF(Bugs!A:A,B288)&gt;0,ISNUMBER(SEARCH("x",INDEX(Bugs!D:D,MATCH(B288,Bugs!A:A,0))))),
    AND(COUNTIF(Bugs!B:B,B288)&gt;0,ISNUMBER(SEARCH("x",INDEX(Bugs!D:D,MATCH(B288,Bugs!B:B,0)))))
),"Y","")</f>
        <v>Y</v>
      </c>
      <c r="R288">
        <f ca="1">IF(OR(ISNUMBER(MATCH(L288,MasterData!$D$3:$D$18,0)),ISNUMBER(MATCH(L288,MasterData!$C$3:$C$18,0))),
    DATEDIF(E288,I288,"d"),
    DATEDIF(E288,TODAY(),"d"))</f>
        <v>2</v>
      </c>
      <c r="S288">
        <f t="shared" ca="1" si="15"/>
        <v>1</v>
      </c>
      <c r="T288">
        <f t="shared" ca="1" si="16"/>
        <v>0</v>
      </c>
      <c r="U288">
        <f t="shared" ca="1" si="17"/>
        <v>0</v>
      </c>
    </row>
    <row r="289" spans="2:21" x14ac:dyDescent="0.35">
      <c r="B289" t="s">
        <v>62</v>
      </c>
      <c r="D289" s="34" t="s">
        <v>717</v>
      </c>
      <c r="E289" s="208">
        <v>45924</v>
      </c>
      <c r="G289" t="s">
        <v>715</v>
      </c>
      <c r="I289" s="208">
        <v>45925</v>
      </c>
      <c r="K289" t="s">
        <v>235</v>
      </c>
      <c r="L289" t="s">
        <v>171</v>
      </c>
      <c r="M289" t="s">
        <v>908</v>
      </c>
      <c r="N289" t="s">
        <v>237</v>
      </c>
      <c r="P289" s="193" t="str">
        <f>IF(OR(AND(A289&lt;&gt;"",COUNTIF(Bugs!B:B,A289)&gt;0),AND(B289&lt;&gt;"",COUNTIF(Bugs!A:A,B289)&gt;0)),"Y","")</f>
        <v>Y</v>
      </c>
      <c r="Q289" s="193" t="str">
        <f>IF(OR(
    AND(COUNTIF(Bugs!A:A,B289)&gt;0,ISNUMBER(SEARCH("x",INDEX(Bugs!C:C,MATCH(B289,Bugs!A:A,0))))),
    AND(COUNTIF(Bugs!B:B,B289)&gt;0,ISNUMBER(SEARCH("x",INDEX(Bugs!C:C,MATCH(B289,Bugs!B:B,0))))),
    AND(COUNTIF(Bugs!A:A,B289)&gt;0,ISNUMBER(SEARCH("x",INDEX(Bugs!D:D,MATCH(B289,Bugs!A:A,0))))),
    AND(COUNTIF(Bugs!B:B,B289)&gt;0,ISNUMBER(SEARCH("x",INDEX(Bugs!D:D,MATCH(B289,Bugs!B:B,0)))))
),"Y","")</f>
        <v>Y</v>
      </c>
      <c r="R289">
        <f ca="1">IF(OR(ISNUMBER(MATCH(L289,MasterData!$D$3:$D$18,0)),ISNUMBER(MATCH(L289,MasterData!$C$3:$C$18,0))),
    DATEDIF(E289,I289,"d"),
    DATEDIF(E289,TODAY(),"d"))</f>
        <v>1</v>
      </c>
      <c r="S289">
        <f t="shared" ca="1" si="15"/>
        <v>1</v>
      </c>
      <c r="T289">
        <f t="shared" ca="1" si="16"/>
        <v>0</v>
      </c>
      <c r="U289">
        <f t="shared" ca="1" si="17"/>
        <v>0</v>
      </c>
    </row>
    <row r="290" spans="2:21" x14ac:dyDescent="0.35">
      <c r="B290" t="s">
        <v>63</v>
      </c>
      <c r="D290" s="34" t="s">
        <v>480</v>
      </c>
      <c r="E290" s="208">
        <v>45925</v>
      </c>
      <c r="G290" t="s">
        <v>804</v>
      </c>
      <c r="I290" s="208">
        <v>45925</v>
      </c>
      <c r="K290" t="s">
        <v>241</v>
      </c>
      <c r="L290" t="s">
        <v>164</v>
      </c>
      <c r="M290" t="s">
        <v>909</v>
      </c>
      <c r="N290" t="s">
        <v>237</v>
      </c>
      <c r="P290" s="193" t="str">
        <f>IF(OR(AND(A290&lt;&gt;"",COUNTIF(Bugs!B:B,A290)&gt;0),AND(B290&lt;&gt;"",COUNTIF(Bugs!A:A,B290)&gt;0)),"Y","")</f>
        <v>Y</v>
      </c>
      <c r="Q290" s="193" t="str">
        <f>IF(OR(
    AND(COUNTIF(Bugs!A:A,B290)&gt;0,ISNUMBER(SEARCH("x",INDEX(Bugs!C:C,MATCH(B290,Bugs!A:A,0))))),
    AND(COUNTIF(Bugs!B:B,B290)&gt;0,ISNUMBER(SEARCH("x",INDEX(Bugs!C:C,MATCH(B290,Bugs!B:B,0))))),
    AND(COUNTIF(Bugs!A:A,B290)&gt;0,ISNUMBER(SEARCH("x",INDEX(Bugs!D:D,MATCH(B290,Bugs!A:A,0))))),
    AND(COUNTIF(Bugs!B:B,B290)&gt;0,ISNUMBER(SEARCH("x",INDEX(Bugs!D:D,MATCH(B290,Bugs!B:B,0)))))
),"Y","")</f>
        <v/>
      </c>
      <c r="R290">
        <f ca="1">IF(OR(ISNUMBER(MATCH(L290,MasterData!$D$3:$D$18,0)),ISNUMBER(MATCH(L290,MasterData!$C$3:$C$18,0))),
    DATEDIF(E290,I290,"d"),
    DATEDIF(E290,TODAY(),"d"))</f>
        <v>82</v>
      </c>
      <c r="S290">
        <f t="shared" ca="1" si="15"/>
        <v>0</v>
      </c>
      <c r="T290">
        <f t="shared" ca="1" si="16"/>
        <v>0</v>
      </c>
      <c r="U290">
        <f t="shared" ca="1" si="17"/>
        <v>1</v>
      </c>
    </row>
    <row r="291" spans="2:21" x14ac:dyDescent="0.35">
      <c r="B291" t="s">
        <v>910</v>
      </c>
      <c r="D291" s="34">
        <v>3366</v>
      </c>
      <c r="E291" s="208">
        <v>45925</v>
      </c>
      <c r="G291" t="s">
        <v>911</v>
      </c>
      <c r="I291" s="208">
        <v>45926</v>
      </c>
      <c r="K291" t="s">
        <v>235</v>
      </c>
      <c r="L291" t="s">
        <v>171</v>
      </c>
      <c r="M291" t="s">
        <v>912</v>
      </c>
      <c r="N291" t="s">
        <v>237</v>
      </c>
      <c r="P291" s="193" t="str">
        <f>IF(OR(AND(A291&lt;&gt;"",COUNTIF(Bugs!B:B,A291)&gt;0),AND(B291&lt;&gt;"",COUNTIF(Bugs!A:A,B291)&gt;0)),"Y","")</f>
        <v/>
      </c>
      <c r="Q291" s="193" t="str">
        <f>IF(OR(
    AND(COUNTIF(Bugs!A:A,B291)&gt;0,ISNUMBER(SEARCH("x",INDEX(Bugs!C:C,MATCH(B291,Bugs!A:A,0))))),
    AND(COUNTIF(Bugs!B:B,B291)&gt;0,ISNUMBER(SEARCH("x",INDEX(Bugs!C:C,MATCH(B291,Bugs!B:B,0))))),
    AND(COUNTIF(Bugs!A:A,B291)&gt;0,ISNUMBER(SEARCH("x",INDEX(Bugs!D:D,MATCH(B291,Bugs!A:A,0))))),
    AND(COUNTIF(Bugs!B:B,B291)&gt;0,ISNUMBER(SEARCH("x",INDEX(Bugs!D:D,MATCH(B291,Bugs!B:B,0)))))
),"Y","")</f>
        <v/>
      </c>
      <c r="R291">
        <f ca="1">IF(OR(ISNUMBER(MATCH(L291,MasterData!$D$3:$D$18,0)),ISNUMBER(MATCH(L291,MasterData!$C$3:$C$18,0))),
    DATEDIF(E291,I291,"d"),
    DATEDIF(E291,TODAY(),"d"))</f>
        <v>1</v>
      </c>
      <c r="S291">
        <f t="shared" ca="1" si="15"/>
        <v>1</v>
      </c>
      <c r="T291">
        <f t="shared" ca="1" si="16"/>
        <v>0</v>
      </c>
      <c r="U291">
        <f t="shared" ca="1" si="17"/>
        <v>0</v>
      </c>
    </row>
    <row r="292" spans="2:21" x14ac:dyDescent="0.35">
      <c r="B292" t="s">
        <v>64</v>
      </c>
      <c r="D292" s="34" t="s">
        <v>717</v>
      </c>
      <c r="E292" s="208">
        <v>45925</v>
      </c>
      <c r="G292" t="s">
        <v>715</v>
      </c>
      <c r="I292" s="208">
        <v>45926</v>
      </c>
      <c r="K292" t="s">
        <v>235</v>
      </c>
      <c r="L292" t="s">
        <v>171</v>
      </c>
      <c r="M292" t="s">
        <v>913</v>
      </c>
      <c r="N292" t="s">
        <v>237</v>
      </c>
      <c r="P292" s="193" t="str">
        <f>IF(OR(AND(A292&lt;&gt;"",COUNTIF(Bugs!B:B,A292)&gt;0),AND(B292&lt;&gt;"",COUNTIF(Bugs!A:A,B292)&gt;0)),"Y","")</f>
        <v>Y</v>
      </c>
      <c r="Q292" s="193" t="str">
        <f>IF(OR(
    AND(COUNTIF(Bugs!A:A,B292)&gt;0,ISNUMBER(SEARCH("x",INDEX(Bugs!C:C,MATCH(B292,Bugs!A:A,0))))),
    AND(COUNTIF(Bugs!B:B,B292)&gt;0,ISNUMBER(SEARCH("x",INDEX(Bugs!C:C,MATCH(B292,Bugs!B:B,0))))),
    AND(COUNTIF(Bugs!A:A,B292)&gt;0,ISNUMBER(SEARCH("x",INDEX(Bugs!D:D,MATCH(B292,Bugs!A:A,0))))),
    AND(COUNTIF(Bugs!B:B,B292)&gt;0,ISNUMBER(SEARCH("x",INDEX(Bugs!D:D,MATCH(B292,Bugs!B:B,0)))))
),"Y","")</f>
        <v>Y</v>
      </c>
      <c r="R292">
        <f ca="1">IF(OR(ISNUMBER(MATCH(L292,MasterData!$D$3:$D$18,0)),ISNUMBER(MATCH(L292,MasterData!$C$3:$C$18,0))),
    DATEDIF(E292,I292,"d"),
    DATEDIF(E292,TODAY(),"d"))</f>
        <v>1</v>
      </c>
      <c r="S292">
        <f t="shared" ca="1" si="15"/>
        <v>1</v>
      </c>
      <c r="T292">
        <f t="shared" ca="1" si="16"/>
        <v>0</v>
      </c>
      <c r="U292">
        <f t="shared" ca="1" si="17"/>
        <v>0</v>
      </c>
    </row>
    <row r="293" spans="2:21" x14ac:dyDescent="0.35">
      <c r="B293" t="s">
        <v>914</v>
      </c>
      <c r="D293" s="34" t="s">
        <v>746</v>
      </c>
      <c r="E293" s="208">
        <v>45925</v>
      </c>
      <c r="G293" t="s">
        <v>715</v>
      </c>
      <c r="I293" s="208">
        <v>45925</v>
      </c>
      <c r="K293" t="s">
        <v>241</v>
      </c>
      <c r="L293" t="s">
        <v>171</v>
      </c>
      <c r="M293" t="s">
        <v>915</v>
      </c>
      <c r="N293" t="s">
        <v>237</v>
      </c>
      <c r="P293" s="193" t="str">
        <f>IF(OR(AND(A293&lt;&gt;"",COUNTIF(Bugs!B:B,A293)&gt;0),AND(B293&lt;&gt;"",COUNTIF(Bugs!A:A,B293)&gt;0)),"Y","")</f>
        <v/>
      </c>
      <c r="Q293" s="193" t="str">
        <f>IF(OR(
    AND(COUNTIF(Bugs!A:A,B293)&gt;0,ISNUMBER(SEARCH("x",INDEX(Bugs!C:C,MATCH(B293,Bugs!A:A,0))))),
    AND(COUNTIF(Bugs!B:B,B293)&gt;0,ISNUMBER(SEARCH("x",INDEX(Bugs!C:C,MATCH(B293,Bugs!B:B,0))))),
    AND(COUNTIF(Bugs!A:A,B293)&gt;0,ISNUMBER(SEARCH("x",INDEX(Bugs!D:D,MATCH(B293,Bugs!A:A,0))))),
    AND(COUNTIF(Bugs!B:B,B293)&gt;0,ISNUMBER(SEARCH("x",INDEX(Bugs!D:D,MATCH(B293,Bugs!B:B,0)))))
),"Y","")</f>
        <v/>
      </c>
      <c r="R293">
        <f ca="1">IF(OR(ISNUMBER(MATCH(L293,MasterData!$D$3:$D$18,0)),ISNUMBER(MATCH(L293,MasterData!$C$3:$C$18,0))),
    DATEDIF(E293,I293,"d"),
    DATEDIF(E293,TODAY(),"d"))</f>
        <v>0</v>
      </c>
      <c r="S293">
        <f t="shared" ca="1" si="15"/>
        <v>1</v>
      </c>
      <c r="T293">
        <f t="shared" ca="1" si="16"/>
        <v>0</v>
      </c>
      <c r="U293">
        <f t="shared" ca="1" si="17"/>
        <v>0</v>
      </c>
    </row>
    <row r="294" spans="2:21" x14ac:dyDescent="0.35">
      <c r="B294" t="s">
        <v>65</v>
      </c>
      <c r="D294" s="34">
        <v>3014</v>
      </c>
      <c r="E294" s="208">
        <v>45925</v>
      </c>
      <c r="G294" t="s">
        <v>916</v>
      </c>
      <c r="I294" s="208">
        <v>45925</v>
      </c>
      <c r="K294" t="s">
        <v>347</v>
      </c>
      <c r="L294" t="s">
        <v>171</v>
      </c>
      <c r="M294" t="s">
        <v>917</v>
      </c>
      <c r="N294" t="s">
        <v>237</v>
      </c>
      <c r="P294" s="193" t="str">
        <f>IF(OR(AND(A294&lt;&gt;"",COUNTIF(Bugs!B:B,A294)&gt;0),AND(B294&lt;&gt;"",COUNTIF(Bugs!A:A,B294)&gt;0)),"Y","")</f>
        <v>Y</v>
      </c>
      <c r="Q294" s="193" t="str">
        <f>IF(OR(
    AND(COUNTIF(Bugs!A:A,B294)&gt;0,ISNUMBER(SEARCH("x",INDEX(Bugs!C:C,MATCH(B294,Bugs!A:A,0))))),
    AND(COUNTIF(Bugs!B:B,B294)&gt;0,ISNUMBER(SEARCH("x",INDEX(Bugs!C:C,MATCH(B294,Bugs!B:B,0))))),
    AND(COUNTIF(Bugs!A:A,B294)&gt;0,ISNUMBER(SEARCH("x",INDEX(Bugs!D:D,MATCH(B294,Bugs!A:A,0))))),
    AND(COUNTIF(Bugs!B:B,B294)&gt;0,ISNUMBER(SEARCH("x",INDEX(Bugs!D:D,MATCH(B294,Bugs!B:B,0)))))
),"Y","")</f>
        <v>Y</v>
      </c>
      <c r="R294">
        <f ca="1">IF(OR(ISNUMBER(MATCH(L294,MasterData!$D$3:$D$18,0)),ISNUMBER(MATCH(L294,MasterData!$C$3:$C$18,0))),
    DATEDIF(E294,I294,"d"),
    DATEDIF(E294,TODAY(),"d"))</f>
        <v>0</v>
      </c>
      <c r="S294">
        <f t="shared" ca="1" si="15"/>
        <v>1</v>
      </c>
      <c r="T294">
        <f t="shared" ca="1" si="16"/>
        <v>0</v>
      </c>
      <c r="U294">
        <f t="shared" ca="1" si="17"/>
        <v>0</v>
      </c>
    </row>
    <row r="295" spans="2:21" x14ac:dyDescent="0.35">
      <c r="B295" t="s">
        <v>66</v>
      </c>
      <c r="D295" s="34">
        <v>3003</v>
      </c>
      <c r="E295" s="208">
        <v>45925</v>
      </c>
      <c r="G295" t="s">
        <v>853</v>
      </c>
      <c r="I295" s="208">
        <v>45925</v>
      </c>
      <c r="K295" t="s">
        <v>241</v>
      </c>
      <c r="L295" t="s">
        <v>164</v>
      </c>
      <c r="M295" t="s">
        <v>918</v>
      </c>
      <c r="N295" t="s">
        <v>237</v>
      </c>
      <c r="P295" s="193" t="str">
        <f>IF(OR(AND(A295&lt;&gt;"",COUNTIF(Bugs!B:B,A295)&gt;0),AND(B295&lt;&gt;"",COUNTIF(Bugs!A:A,B295)&gt;0)),"Y","")</f>
        <v>Y</v>
      </c>
      <c r="Q295" s="193" t="str">
        <f>IF(OR(
    AND(COUNTIF(Bugs!A:A,B295)&gt;0,ISNUMBER(SEARCH("x",INDEX(Bugs!C:C,MATCH(B295,Bugs!A:A,0))))),
    AND(COUNTIF(Bugs!B:B,B295)&gt;0,ISNUMBER(SEARCH("x",INDEX(Bugs!C:C,MATCH(B295,Bugs!B:B,0))))),
    AND(COUNTIF(Bugs!A:A,B295)&gt;0,ISNUMBER(SEARCH("x",INDEX(Bugs!D:D,MATCH(B295,Bugs!A:A,0))))),
    AND(COUNTIF(Bugs!B:B,B295)&gt;0,ISNUMBER(SEARCH("x",INDEX(Bugs!D:D,MATCH(B295,Bugs!B:B,0)))))
),"Y","")</f>
        <v>Y</v>
      </c>
      <c r="R295">
        <f ca="1">IF(OR(ISNUMBER(MATCH(L295,MasterData!$D$3:$D$18,0)),ISNUMBER(MATCH(L295,MasterData!$C$3:$C$18,0))),
    DATEDIF(E295,I295,"d"),
    DATEDIF(E295,TODAY(),"d"))</f>
        <v>82</v>
      </c>
      <c r="S295">
        <f t="shared" ca="1" si="15"/>
        <v>0</v>
      </c>
      <c r="T295">
        <f t="shared" ca="1" si="16"/>
        <v>0</v>
      </c>
      <c r="U295">
        <f t="shared" ca="1" si="17"/>
        <v>1</v>
      </c>
    </row>
    <row r="296" spans="2:21" x14ac:dyDescent="0.35">
      <c r="B296" t="s">
        <v>919</v>
      </c>
      <c r="D296" s="34">
        <v>3014</v>
      </c>
      <c r="E296" s="208">
        <v>45925</v>
      </c>
      <c r="G296" t="s">
        <v>715</v>
      </c>
      <c r="I296" s="208">
        <v>45926</v>
      </c>
      <c r="K296" t="s">
        <v>235</v>
      </c>
      <c r="L296" t="s">
        <v>171</v>
      </c>
      <c r="M296" t="s">
        <v>920</v>
      </c>
      <c r="N296" t="s">
        <v>237</v>
      </c>
      <c r="P296" s="193" t="str">
        <f>IF(OR(AND(A296&lt;&gt;"",COUNTIF(Bugs!B:B,A296)&gt;0),AND(B296&lt;&gt;"",COUNTIF(Bugs!A:A,B296)&gt;0)),"Y","")</f>
        <v/>
      </c>
      <c r="Q296" s="193" t="str">
        <f>IF(OR(
    AND(COUNTIF(Bugs!A:A,B296)&gt;0,ISNUMBER(SEARCH("x",INDEX(Bugs!C:C,MATCH(B296,Bugs!A:A,0))))),
    AND(COUNTIF(Bugs!B:B,B296)&gt;0,ISNUMBER(SEARCH("x",INDEX(Bugs!C:C,MATCH(B296,Bugs!B:B,0))))),
    AND(COUNTIF(Bugs!A:A,B296)&gt;0,ISNUMBER(SEARCH("x",INDEX(Bugs!D:D,MATCH(B296,Bugs!A:A,0))))),
    AND(COUNTIF(Bugs!B:B,B296)&gt;0,ISNUMBER(SEARCH("x",INDEX(Bugs!D:D,MATCH(B296,Bugs!B:B,0)))))
),"Y","")</f>
        <v/>
      </c>
      <c r="R296">
        <f ca="1">IF(OR(ISNUMBER(MATCH(L296,MasterData!$D$3:$D$18,0)),ISNUMBER(MATCH(L296,MasterData!$C$3:$C$18,0))),
    DATEDIF(E296,I296,"d"),
    DATEDIF(E296,TODAY(),"d"))</f>
        <v>1</v>
      </c>
      <c r="S296">
        <f t="shared" ca="1" si="15"/>
        <v>1</v>
      </c>
      <c r="T296">
        <f t="shared" ca="1" si="16"/>
        <v>0</v>
      </c>
      <c r="U296">
        <f t="shared" ca="1" si="17"/>
        <v>0</v>
      </c>
    </row>
    <row r="297" spans="2:21" x14ac:dyDescent="0.35">
      <c r="B297" t="s">
        <v>921</v>
      </c>
      <c r="D297" s="34">
        <v>3014</v>
      </c>
      <c r="E297" s="208">
        <v>45925</v>
      </c>
      <c r="G297" t="s">
        <v>916</v>
      </c>
      <c r="I297" s="208">
        <v>45926</v>
      </c>
      <c r="K297" t="s">
        <v>347</v>
      </c>
      <c r="L297" t="s">
        <v>171</v>
      </c>
      <c r="M297" t="s">
        <v>922</v>
      </c>
      <c r="N297" t="s">
        <v>237</v>
      </c>
      <c r="P297" s="193" t="str">
        <f>IF(OR(AND(A297&lt;&gt;"",COUNTIF(Bugs!B:B,A297)&gt;0),AND(B297&lt;&gt;"",COUNTIF(Bugs!A:A,B297)&gt;0)),"Y","")</f>
        <v/>
      </c>
      <c r="Q297" s="193" t="str">
        <f>IF(OR(
    AND(COUNTIF(Bugs!A:A,B297)&gt;0,ISNUMBER(SEARCH("x",INDEX(Bugs!C:C,MATCH(B297,Bugs!A:A,0))))),
    AND(COUNTIF(Bugs!B:B,B297)&gt;0,ISNUMBER(SEARCH("x",INDEX(Bugs!C:C,MATCH(B297,Bugs!B:B,0))))),
    AND(COUNTIF(Bugs!A:A,B297)&gt;0,ISNUMBER(SEARCH("x",INDEX(Bugs!D:D,MATCH(B297,Bugs!A:A,0))))),
    AND(COUNTIF(Bugs!B:B,B297)&gt;0,ISNUMBER(SEARCH("x",INDEX(Bugs!D:D,MATCH(B297,Bugs!B:B,0)))))
),"Y","")</f>
        <v/>
      </c>
      <c r="R297">
        <f ca="1">IF(OR(ISNUMBER(MATCH(L297,MasterData!$D$3:$D$18,0)),ISNUMBER(MATCH(L297,MasterData!$C$3:$C$18,0))),
    DATEDIF(E297,I297,"d"),
    DATEDIF(E297,TODAY(),"d"))</f>
        <v>1</v>
      </c>
      <c r="S297">
        <f t="shared" ca="1" si="15"/>
        <v>1</v>
      </c>
      <c r="T297">
        <f t="shared" ca="1" si="16"/>
        <v>0</v>
      </c>
      <c r="U297">
        <f t="shared" ca="1" si="17"/>
        <v>0</v>
      </c>
    </row>
    <row r="298" spans="2:21" x14ac:dyDescent="0.35">
      <c r="B298" t="s">
        <v>923</v>
      </c>
      <c r="D298" s="34">
        <v>3014</v>
      </c>
      <c r="E298" s="208">
        <v>45925</v>
      </c>
      <c r="G298" t="s">
        <v>924</v>
      </c>
      <c r="I298" s="208">
        <v>45926</v>
      </c>
      <c r="K298" t="s">
        <v>235</v>
      </c>
      <c r="L298" t="s">
        <v>171</v>
      </c>
      <c r="M298" t="s">
        <v>925</v>
      </c>
      <c r="N298" t="s">
        <v>237</v>
      </c>
      <c r="P298" s="193" t="str">
        <f>IF(OR(AND(A298&lt;&gt;"",COUNTIF(Bugs!B:B,A298)&gt;0),AND(B298&lt;&gt;"",COUNTIF(Bugs!A:A,B298)&gt;0)),"Y","")</f>
        <v/>
      </c>
      <c r="Q298" s="193" t="str">
        <f>IF(OR(
    AND(COUNTIF(Bugs!A:A,B298)&gt;0,ISNUMBER(SEARCH("x",INDEX(Bugs!C:C,MATCH(B298,Bugs!A:A,0))))),
    AND(COUNTIF(Bugs!B:B,B298)&gt;0,ISNUMBER(SEARCH("x",INDEX(Bugs!C:C,MATCH(B298,Bugs!B:B,0))))),
    AND(COUNTIF(Bugs!A:A,B298)&gt;0,ISNUMBER(SEARCH("x",INDEX(Bugs!D:D,MATCH(B298,Bugs!A:A,0))))),
    AND(COUNTIF(Bugs!B:B,B298)&gt;0,ISNUMBER(SEARCH("x",INDEX(Bugs!D:D,MATCH(B298,Bugs!B:B,0)))))
),"Y","")</f>
        <v/>
      </c>
      <c r="R298">
        <f ca="1">IF(OR(ISNUMBER(MATCH(L298,MasterData!$D$3:$D$18,0)),ISNUMBER(MATCH(L298,MasterData!$C$3:$C$18,0))),
    DATEDIF(E298,I298,"d"),
    DATEDIF(E298,TODAY(),"d"))</f>
        <v>1</v>
      </c>
      <c r="S298">
        <f t="shared" ca="1" si="15"/>
        <v>1</v>
      </c>
      <c r="T298">
        <f t="shared" ca="1" si="16"/>
        <v>0</v>
      </c>
      <c r="U298">
        <f t="shared" ca="1" si="17"/>
        <v>0</v>
      </c>
    </row>
    <row r="299" spans="2:21" x14ac:dyDescent="0.35">
      <c r="B299" t="s">
        <v>67</v>
      </c>
      <c r="D299" s="34" t="s">
        <v>746</v>
      </c>
      <c r="E299" s="208">
        <v>45926</v>
      </c>
      <c r="G299" t="s">
        <v>816</v>
      </c>
      <c r="I299" s="208">
        <v>45938</v>
      </c>
      <c r="K299" t="s">
        <v>235</v>
      </c>
      <c r="L299" t="s">
        <v>171</v>
      </c>
      <c r="M299" t="s">
        <v>926</v>
      </c>
      <c r="N299" t="s">
        <v>237</v>
      </c>
      <c r="P299" s="193" t="str">
        <f>IF(OR(AND(A299&lt;&gt;"",COUNTIF(Bugs!B:B,A299)&gt;0),AND(B299&lt;&gt;"",COUNTIF(Bugs!A:A,B299)&gt;0)),"Y","")</f>
        <v>Y</v>
      </c>
      <c r="Q299" s="193" t="str">
        <f>IF(OR(
    AND(COUNTIF(Bugs!A:A,B299)&gt;0,ISNUMBER(SEARCH("x",INDEX(Bugs!C:C,MATCH(B299,Bugs!A:A,0))))),
    AND(COUNTIF(Bugs!B:B,B299)&gt;0,ISNUMBER(SEARCH("x",INDEX(Bugs!C:C,MATCH(B299,Bugs!B:B,0))))),
    AND(COUNTIF(Bugs!A:A,B299)&gt;0,ISNUMBER(SEARCH("x",INDEX(Bugs!D:D,MATCH(B299,Bugs!A:A,0))))),
    AND(COUNTIF(Bugs!B:B,B299)&gt;0,ISNUMBER(SEARCH("x",INDEX(Bugs!D:D,MATCH(B299,Bugs!B:B,0)))))
),"Y","")</f>
        <v/>
      </c>
      <c r="R299">
        <f ca="1">IF(OR(ISNUMBER(MATCH(L299,MasterData!$D$3:$D$18,0)),ISNUMBER(MATCH(L299,MasterData!$C$3:$C$18,0))),
    DATEDIF(E299,I299,"d"),
    DATEDIF(E299,TODAY(),"d"))</f>
        <v>12</v>
      </c>
      <c r="S299">
        <f t="shared" ca="1" si="15"/>
        <v>0</v>
      </c>
      <c r="T299">
        <f t="shared" ca="1" si="16"/>
        <v>1</v>
      </c>
      <c r="U299">
        <f t="shared" ca="1" si="17"/>
        <v>0</v>
      </c>
    </row>
    <row r="300" spans="2:21" x14ac:dyDescent="0.35">
      <c r="B300" t="s">
        <v>68</v>
      </c>
      <c r="D300" s="34">
        <v>3014</v>
      </c>
      <c r="E300" s="208">
        <v>45926</v>
      </c>
      <c r="G300" t="s">
        <v>715</v>
      </c>
      <c r="I300" s="208">
        <v>45927</v>
      </c>
      <c r="K300" t="s">
        <v>235</v>
      </c>
      <c r="L300" t="s">
        <v>171</v>
      </c>
      <c r="M300" t="s">
        <v>927</v>
      </c>
      <c r="N300" t="s">
        <v>237</v>
      </c>
      <c r="P300" s="193" t="str">
        <f>IF(OR(AND(A300&lt;&gt;"",COUNTIF(Bugs!B:B,A300)&gt;0),AND(B300&lt;&gt;"",COUNTIF(Bugs!A:A,B300)&gt;0)),"Y","")</f>
        <v>Y</v>
      </c>
      <c r="Q300" s="193" t="str">
        <f>IF(OR(
    AND(COUNTIF(Bugs!A:A,B300)&gt;0,ISNUMBER(SEARCH("x",INDEX(Bugs!C:C,MATCH(B300,Bugs!A:A,0))))),
    AND(COUNTIF(Bugs!B:B,B300)&gt;0,ISNUMBER(SEARCH("x",INDEX(Bugs!C:C,MATCH(B300,Bugs!B:B,0))))),
    AND(COUNTIF(Bugs!A:A,B300)&gt;0,ISNUMBER(SEARCH("x",INDEX(Bugs!D:D,MATCH(B300,Bugs!A:A,0))))),
    AND(COUNTIF(Bugs!B:B,B300)&gt;0,ISNUMBER(SEARCH("x",INDEX(Bugs!D:D,MATCH(B300,Bugs!B:B,0)))))
),"Y","")</f>
        <v>Y</v>
      </c>
      <c r="R300">
        <f ca="1">IF(OR(ISNUMBER(MATCH(L300,MasterData!$D$3:$D$18,0)),ISNUMBER(MATCH(L300,MasterData!$C$3:$C$18,0))),
    DATEDIF(E300,I300,"d"),
    DATEDIF(E300,TODAY(),"d"))</f>
        <v>1</v>
      </c>
      <c r="S300">
        <f t="shared" ca="1" si="15"/>
        <v>1</v>
      </c>
      <c r="T300">
        <f t="shared" ca="1" si="16"/>
        <v>0</v>
      </c>
      <c r="U300">
        <f t="shared" ca="1" si="17"/>
        <v>0</v>
      </c>
    </row>
    <row r="301" spans="2:21" x14ac:dyDescent="0.35">
      <c r="B301" t="s">
        <v>928</v>
      </c>
      <c r="D301" s="34">
        <v>3014</v>
      </c>
      <c r="E301" s="208">
        <v>45926</v>
      </c>
      <c r="G301" t="s">
        <v>715</v>
      </c>
      <c r="I301" s="208">
        <v>45926</v>
      </c>
      <c r="K301" t="s">
        <v>235</v>
      </c>
      <c r="L301" t="s">
        <v>171</v>
      </c>
      <c r="M301" t="s">
        <v>929</v>
      </c>
      <c r="N301" t="s">
        <v>237</v>
      </c>
      <c r="P301" s="193" t="str">
        <f>IF(OR(AND(A301&lt;&gt;"",COUNTIF(Bugs!B:B,A301)&gt;0),AND(B301&lt;&gt;"",COUNTIF(Bugs!A:A,B301)&gt;0)),"Y","")</f>
        <v/>
      </c>
      <c r="Q301" s="193" t="str">
        <f>IF(OR(
    AND(COUNTIF(Bugs!A:A,B301)&gt;0,ISNUMBER(SEARCH("x",INDEX(Bugs!C:C,MATCH(B301,Bugs!A:A,0))))),
    AND(COUNTIF(Bugs!B:B,B301)&gt;0,ISNUMBER(SEARCH("x",INDEX(Bugs!C:C,MATCH(B301,Bugs!B:B,0))))),
    AND(COUNTIF(Bugs!A:A,B301)&gt;0,ISNUMBER(SEARCH("x",INDEX(Bugs!D:D,MATCH(B301,Bugs!A:A,0))))),
    AND(COUNTIF(Bugs!B:B,B301)&gt;0,ISNUMBER(SEARCH("x",INDEX(Bugs!D:D,MATCH(B301,Bugs!B:B,0)))))
),"Y","")</f>
        <v/>
      </c>
      <c r="R301">
        <f ca="1">IF(OR(ISNUMBER(MATCH(L301,MasterData!$D$3:$D$18,0)),ISNUMBER(MATCH(L301,MasterData!$C$3:$C$18,0))),
    DATEDIF(E301,I301,"d"),
    DATEDIF(E301,TODAY(),"d"))</f>
        <v>0</v>
      </c>
      <c r="S301">
        <f t="shared" ca="1" si="15"/>
        <v>1</v>
      </c>
      <c r="T301">
        <f t="shared" ca="1" si="16"/>
        <v>0</v>
      </c>
      <c r="U301">
        <f t="shared" ca="1" si="17"/>
        <v>0</v>
      </c>
    </row>
    <row r="302" spans="2:21" x14ac:dyDescent="0.35">
      <c r="B302" t="s">
        <v>69</v>
      </c>
      <c r="D302" s="34">
        <v>3014</v>
      </c>
      <c r="E302" s="208">
        <v>45926</v>
      </c>
      <c r="G302" t="s">
        <v>715</v>
      </c>
      <c r="I302" s="208">
        <v>45926</v>
      </c>
      <c r="K302" t="s">
        <v>235</v>
      </c>
      <c r="L302" t="s">
        <v>164</v>
      </c>
      <c r="M302" t="s">
        <v>930</v>
      </c>
      <c r="N302" t="s">
        <v>237</v>
      </c>
      <c r="P302" s="193" t="str">
        <f>IF(OR(AND(A302&lt;&gt;"",COUNTIF(Bugs!B:B,A302)&gt;0),AND(B302&lt;&gt;"",COUNTIF(Bugs!A:A,B302)&gt;0)),"Y","")</f>
        <v>Y</v>
      </c>
      <c r="Q302" s="193" t="str">
        <f>IF(OR(
    AND(COUNTIF(Bugs!A:A,B302)&gt;0,ISNUMBER(SEARCH("x",INDEX(Bugs!C:C,MATCH(B302,Bugs!A:A,0))))),
    AND(COUNTIF(Bugs!B:B,B302)&gt;0,ISNUMBER(SEARCH("x",INDEX(Bugs!C:C,MATCH(B302,Bugs!B:B,0))))),
    AND(COUNTIF(Bugs!A:A,B302)&gt;0,ISNUMBER(SEARCH("x",INDEX(Bugs!D:D,MATCH(B302,Bugs!A:A,0))))),
    AND(COUNTIF(Bugs!B:B,B302)&gt;0,ISNUMBER(SEARCH("x",INDEX(Bugs!D:D,MATCH(B302,Bugs!B:B,0)))))
),"Y","")</f>
        <v>Y</v>
      </c>
      <c r="R302">
        <f ca="1">IF(OR(ISNUMBER(MATCH(L302,MasterData!$D$3:$D$18,0)),ISNUMBER(MATCH(L302,MasterData!$C$3:$C$18,0))),
    DATEDIF(E302,I302,"d"),
    DATEDIF(E302,TODAY(),"d"))</f>
        <v>81</v>
      </c>
      <c r="S302">
        <f t="shared" ca="1" si="15"/>
        <v>0</v>
      </c>
      <c r="T302">
        <f t="shared" ca="1" si="16"/>
        <v>0</v>
      </c>
      <c r="U302">
        <f t="shared" ca="1" si="17"/>
        <v>1</v>
      </c>
    </row>
    <row r="303" spans="2:21" x14ac:dyDescent="0.35">
      <c r="B303" t="s">
        <v>70</v>
      </c>
      <c r="D303" s="34">
        <v>3014</v>
      </c>
      <c r="E303" s="208">
        <v>45927</v>
      </c>
      <c r="G303" t="s">
        <v>715</v>
      </c>
      <c r="I303" s="208">
        <v>45927</v>
      </c>
      <c r="K303" t="s">
        <v>235</v>
      </c>
      <c r="L303" t="s">
        <v>164</v>
      </c>
      <c r="M303" t="s">
        <v>931</v>
      </c>
      <c r="N303" t="s">
        <v>237</v>
      </c>
      <c r="P303" s="193" t="str">
        <f>IF(OR(AND(A303&lt;&gt;"",COUNTIF(Bugs!B:B,A303)&gt;0),AND(B303&lt;&gt;"",COUNTIF(Bugs!A:A,B303)&gt;0)),"Y","")</f>
        <v>Y</v>
      </c>
      <c r="Q303" s="193" t="str">
        <f>IF(OR(
    AND(COUNTIF(Bugs!A:A,B303)&gt;0,ISNUMBER(SEARCH("x",INDEX(Bugs!C:C,MATCH(B303,Bugs!A:A,0))))),
    AND(COUNTIF(Bugs!B:B,B303)&gt;0,ISNUMBER(SEARCH("x",INDEX(Bugs!C:C,MATCH(B303,Bugs!B:B,0))))),
    AND(COUNTIF(Bugs!A:A,B303)&gt;0,ISNUMBER(SEARCH("x",INDEX(Bugs!D:D,MATCH(B303,Bugs!A:A,0))))),
    AND(COUNTIF(Bugs!B:B,B303)&gt;0,ISNUMBER(SEARCH("x",INDEX(Bugs!D:D,MATCH(B303,Bugs!B:B,0)))))
),"Y","")</f>
        <v>Y</v>
      </c>
      <c r="R303">
        <f ca="1">IF(OR(ISNUMBER(MATCH(L303,MasterData!$D$3:$D$18,0)),ISNUMBER(MATCH(L303,MasterData!$C$3:$C$18,0))),
    DATEDIF(E303,I303,"d"),
    DATEDIF(E303,TODAY(),"d"))</f>
        <v>80</v>
      </c>
      <c r="S303">
        <f t="shared" ca="1" si="15"/>
        <v>0</v>
      </c>
      <c r="T303">
        <f t="shared" ca="1" si="16"/>
        <v>0</v>
      </c>
      <c r="U303">
        <f t="shared" ca="1" si="17"/>
        <v>1</v>
      </c>
    </row>
    <row r="304" spans="2:21" x14ac:dyDescent="0.35">
      <c r="B304" t="s">
        <v>932</v>
      </c>
      <c r="D304" s="34">
        <v>3014</v>
      </c>
      <c r="E304" s="208">
        <v>45927</v>
      </c>
      <c r="G304" t="s">
        <v>715</v>
      </c>
      <c r="I304" s="208">
        <v>45930</v>
      </c>
      <c r="K304" t="s">
        <v>235</v>
      </c>
      <c r="L304" t="s">
        <v>171</v>
      </c>
      <c r="M304" t="s">
        <v>933</v>
      </c>
      <c r="N304" t="s">
        <v>237</v>
      </c>
      <c r="P304" s="193" t="str">
        <f>IF(OR(AND(A304&lt;&gt;"",COUNTIF(Bugs!B:B,A304)&gt;0),AND(B304&lt;&gt;"",COUNTIF(Bugs!A:A,B304)&gt;0)),"Y","")</f>
        <v/>
      </c>
      <c r="Q304" s="193" t="str">
        <f>IF(OR(
    AND(COUNTIF(Bugs!A:A,B304)&gt;0,ISNUMBER(SEARCH("x",INDEX(Bugs!C:C,MATCH(B304,Bugs!A:A,0))))),
    AND(COUNTIF(Bugs!B:B,B304)&gt;0,ISNUMBER(SEARCH("x",INDEX(Bugs!C:C,MATCH(B304,Bugs!B:B,0))))),
    AND(COUNTIF(Bugs!A:A,B304)&gt;0,ISNUMBER(SEARCH("x",INDEX(Bugs!D:D,MATCH(B304,Bugs!A:A,0))))),
    AND(COUNTIF(Bugs!B:B,B304)&gt;0,ISNUMBER(SEARCH("x",INDEX(Bugs!D:D,MATCH(B304,Bugs!B:B,0)))))
),"Y","")</f>
        <v/>
      </c>
      <c r="R304">
        <f ca="1">IF(OR(ISNUMBER(MATCH(L304,MasterData!$D$3:$D$18,0)),ISNUMBER(MATCH(L304,MasterData!$C$3:$C$18,0))),
    DATEDIF(E304,I304,"d"),
    DATEDIF(E304,TODAY(),"d"))</f>
        <v>3</v>
      </c>
      <c r="S304">
        <f t="shared" ca="1" si="15"/>
        <v>1</v>
      </c>
      <c r="T304">
        <f t="shared" ca="1" si="16"/>
        <v>0</v>
      </c>
      <c r="U304">
        <f t="shared" ca="1" si="17"/>
        <v>0</v>
      </c>
    </row>
    <row r="305" spans="2:21" x14ac:dyDescent="0.35">
      <c r="B305" t="s">
        <v>71</v>
      </c>
      <c r="D305" s="34">
        <v>3014</v>
      </c>
      <c r="E305" s="208">
        <v>45928</v>
      </c>
      <c r="G305" t="s">
        <v>715</v>
      </c>
      <c r="I305" s="208">
        <v>45939</v>
      </c>
      <c r="K305" t="s">
        <v>235</v>
      </c>
      <c r="L305" t="s">
        <v>171</v>
      </c>
      <c r="M305" t="s">
        <v>934</v>
      </c>
      <c r="N305" t="s">
        <v>237</v>
      </c>
      <c r="P305" s="193" t="str">
        <f>IF(OR(AND(A305&lt;&gt;"",COUNTIF(Bugs!B:B,A305)&gt;0),AND(B305&lt;&gt;"",COUNTIF(Bugs!A:A,B305)&gt;0)),"Y","")</f>
        <v>Y</v>
      </c>
      <c r="Q305" s="193" t="str">
        <f>IF(OR(
    AND(COUNTIF(Bugs!A:A,B305)&gt;0,ISNUMBER(SEARCH("x",INDEX(Bugs!C:C,MATCH(B305,Bugs!A:A,0))))),
    AND(COUNTIF(Bugs!B:B,B305)&gt;0,ISNUMBER(SEARCH("x",INDEX(Bugs!C:C,MATCH(B305,Bugs!B:B,0))))),
    AND(COUNTIF(Bugs!A:A,B305)&gt;0,ISNUMBER(SEARCH("x",INDEX(Bugs!D:D,MATCH(B305,Bugs!A:A,0))))),
    AND(COUNTIF(Bugs!B:B,B305)&gt;0,ISNUMBER(SEARCH("x",INDEX(Bugs!D:D,MATCH(B305,Bugs!B:B,0)))))
),"Y","")</f>
        <v/>
      </c>
      <c r="R305">
        <f ca="1">IF(OR(ISNUMBER(MATCH(L305,MasterData!$D$3:$D$18,0)),ISNUMBER(MATCH(L305,MasterData!$C$3:$C$18,0))),
    DATEDIF(E305,I305,"d"),
    DATEDIF(E305,TODAY(),"d"))</f>
        <v>11</v>
      </c>
      <c r="S305">
        <f t="shared" ca="1" si="15"/>
        <v>0</v>
      </c>
      <c r="T305">
        <f t="shared" ca="1" si="16"/>
        <v>1</v>
      </c>
      <c r="U305">
        <f t="shared" ca="1" si="17"/>
        <v>0</v>
      </c>
    </row>
    <row r="306" spans="2:21" x14ac:dyDescent="0.35">
      <c r="B306" t="s">
        <v>72</v>
      </c>
      <c r="D306" s="34">
        <v>3014</v>
      </c>
      <c r="E306" s="208">
        <v>45928</v>
      </c>
      <c r="G306" t="s">
        <v>715</v>
      </c>
      <c r="I306" s="208">
        <v>45929</v>
      </c>
      <c r="K306" t="s">
        <v>235</v>
      </c>
      <c r="L306" t="s">
        <v>171</v>
      </c>
      <c r="M306" t="s">
        <v>935</v>
      </c>
      <c r="N306" t="s">
        <v>237</v>
      </c>
      <c r="P306" s="193" t="str">
        <f>IF(OR(AND(A306&lt;&gt;"",COUNTIF(Bugs!B:B,A306)&gt;0),AND(B306&lt;&gt;"",COUNTIF(Bugs!A:A,B306)&gt;0)),"Y","")</f>
        <v>Y</v>
      </c>
      <c r="Q306" s="193" t="str">
        <f>IF(OR(
    AND(COUNTIF(Bugs!A:A,B306)&gt;0,ISNUMBER(SEARCH("x",INDEX(Bugs!C:C,MATCH(B306,Bugs!A:A,0))))),
    AND(COUNTIF(Bugs!B:B,B306)&gt;0,ISNUMBER(SEARCH("x",INDEX(Bugs!C:C,MATCH(B306,Bugs!B:B,0))))),
    AND(COUNTIF(Bugs!A:A,B306)&gt;0,ISNUMBER(SEARCH("x",INDEX(Bugs!D:D,MATCH(B306,Bugs!A:A,0))))),
    AND(COUNTIF(Bugs!B:B,B306)&gt;0,ISNUMBER(SEARCH("x",INDEX(Bugs!D:D,MATCH(B306,Bugs!B:B,0)))))
),"Y","")</f>
        <v/>
      </c>
      <c r="R306">
        <f ca="1">IF(OR(ISNUMBER(MATCH(L306,MasterData!$D$3:$D$18,0)),ISNUMBER(MATCH(L306,MasterData!$C$3:$C$18,0))),
    DATEDIF(E306,I306,"d"),
    DATEDIF(E306,TODAY(),"d"))</f>
        <v>1</v>
      </c>
      <c r="S306">
        <f t="shared" ca="1" si="15"/>
        <v>1</v>
      </c>
      <c r="T306">
        <f t="shared" ca="1" si="16"/>
        <v>0</v>
      </c>
      <c r="U306">
        <f t="shared" ca="1" si="17"/>
        <v>0</v>
      </c>
    </row>
    <row r="307" spans="2:21" x14ac:dyDescent="0.35">
      <c r="B307" t="s">
        <v>73</v>
      </c>
      <c r="D307" s="34">
        <v>3014</v>
      </c>
      <c r="E307" s="208">
        <v>45928</v>
      </c>
      <c r="G307" t="s">
        <v>804</v>
      </c>
      <c r="I307" s="208">
        <v>45930</v>
      </c>
      <c r="K307" t="s">
        <v>235</v>
      </c>
      <c r="L307" t="s">
        <v>171</v>
      </c>
      <c r="M307" t="s">
        <v>936</v>
      </c>
      <c r="N307" t="s">
        <v>237</v>
      </c>
      <c r="P307" s="193" t="str">
        <f>IF(OR(AND(A307&lt;&gt;"",COUNTIF(Bugs!B:B,A307)&gt;0),AND(B307&lt;&gt;"",COUNTIF(Bugs!A:A,B307)&gt;0)),"Y","")</f>
        <v>Y</v>
      </c>
      <c r="Q307" s="193" t="str">
        <f>IF(OR(
    AND(COUNTIF(Bugs!A:A,B307)&gt;0,ISNUMBER(SEARCH("x",INDEX(Bugs!C:C,MATCH(B307,Bugs!A:A,0))))),
    AND(COUNTIF(Bugs!B:B,B307)&gt;0,ISNUMBER(SEARCH("x",INDEX(Bugs!C:C,MATCH(B307,Bugs!B:B,0))))),
    AND(COUNTIF(Bugs!A:A,B307)&gt;0,ISNUMBER(SEARCH("x",INDEX(Bugs!D:D,MATCH(B307,Bugs!A:A,0))))),
    AND(COUNTIF(Bugs!B:B,B307)&gt;0,ISNUMBER(SEARCH("x",INDEX(Bugs!D:D,MATCH(B307,Bugs!B:B,0)))))
),"Y","")</f>
        <v/>
      </c>
      <c r="R307">
        <f ca="1">IF(OR(ISNUMBER(MATCH(L307,MasterData!$D$3:$D$18,0)),ISNUMBER(MATCH(L307,MasterData!$C$3:$C$18,0))),
    DATEDIF(E307,I307,"d"),
    DATEDIF(E307,TODAY(),"d"))</f>
        <v>2</v>
      </c>
      <c r="S307">
        <f t="shared" ca="1" si="15"/>
        <v>1</v>
      </c>
      <c r="T307">
        <f t="shared" ca="1" si="16"/>
        <v>0</v>
      </c>
      <c r="U307">
        <f t="shared" ca="1" si="17"/>
        <v>0</v>
      </c>
    </row>
    <row r="308" spans="2:21" x14ac:dyDescent="0.35">
      <c r="B308" t="s">
        <v>74</v>
      </c>
      <c r="D308" s="34">
        <v>3014</v>
      </c>
      <c r="E308" s="208">
        <v>45929</v>
      </c>
      <c r="G308" t="s">
        <v>834</v>
      </c>
      <c r="I308" s="208">
        <v>45929</v>
      </c>
      <c r="K308" t="s">
        <v>241</v>
      </c>
      <c r="L308" t="s">
        <v>171</v>
      </c>
      <c r="M308" t="s">
        <v>937</v>
      </c>
      <c r="N308" t="s">
        <v>237</v>
      </c>
      <c r="P308" s="193" t="str">
        <f>IF(OR(AND(A308&lt;&gt;"",COUNTIF(Bugs!B:B,A308)&gt;0),AND(B308&lt;&gt;"",COUNTIF(Bugs!A:A,B308)&gt;0)),"Y","")</f>
        <v>Y</v>
      </c>
      <c r="Q308" s="193" t="str">
        <f>IF(OR(
    AND(COUNTIF(Bugs!A:A,B308)&gt;0,ISNUMBER(SEARCH("x",INDEX(Bugs!C:C,MATCH(B308,Bugs!A:A,0))))),
    AND(COUNTIF(Bugs!B:B,B308)&gt;0,ISNUMBER(SEARCH("x",INDEX(Bugs!C:C,MATCH(B308,Bugs!B:B,0))))),
    AND(COUNTIF(Bugs!A:A,B308)&gt;0,ISNUMBER(SEARCH("x",INDEX(Bugs!D:D,MATCH(B308,Bugs!A:A,0))))),
    AND(COUNTIF(Bugs!B:B,B308)&gt;0,ISNUMBER(SEARCH("x",INDEX(Bugs!D:D,MATCH(B308,Bugs!B:B,0)))))
),"Y","")</f>
        <v/>
      </c>
      <c r="R308">
        <f ca="1">IF(OR(ISNUMBER(MATCH(L308,MasterData!$D$3:$D$18,0)),ISNUMBER(MATCH(L308,MasterData!$C$3:$C$18,0))),
    DATEDIF(E308,I308,"d"),
    DATEDIF(E308,TODAY(),"d"))</f>
        <v>0</v>
      </c>
      <c r="S308">
        <f t="shared" ca="1" si="15"/>
        <v>1</v>
      </c>
      <c r="T308">
        <f t="shared" ca="1" si="16"/>
        <v>0</v>
      </c>
      <c r="U308">
        <f t="shared" ca="1" si="17"/>
        <v>0</v>
      </c>
    </row>
    <row r="309" spans="2:21" x14ac:dyDescent="0.35">
      <c r="B309" t="s">
        <v>75</v>
      </c>
      <c r="D309" s="34">
        <v>3014</v>
      </c>
      <c r="E309" s="208">
        <v>45929</v>
      </c>
      <c r="G309" t="s">
        <v>715</v>
      </c>
      <c r="I309" s="208">
        <v>45929</v>
      </c>
      <c r="K309" t="s">
        <v>241</v>
      </c>
      <c r="L309" t="s">
        <v>171</v>
      </c>
      <c r="M309" t="s">
        <v>938</v>
      </c>
      <c r="N309" t="s">
        <v>237</v>
      </c>
      <c r="P309" s="193" t="str">
        <f>IF(OR(AND(A309&lt;&gt;"",COUNTIF(Bugs!B:B,A309)&gt;0),AND(B309&lt;&gt;"",COUNTIF(Bugs!A:A,B309)&gt;0)),"Y","")</f>
        <v>Y</v>
      </c>
      <c r="Q309" s="193" t="str">
        <f>IF(OR(
    AND(COUNTIF(Bugs!A:A,B309)&gt;0,ISNUMBER(SEARCH("x",INDEX(Bugs!C:C,MATCH(B309,Bugs!A:A,0))))),
    AND(COUNTIF(Bugs!B:B,B309)&gt;0,ISNUMBER(SEARCH("x",INDEX(Bugs!C:C,MATCH(B309,Bugs!B:B,0))))),
    AND(COUNTIF(Bugs!A:A,B309)&gt;0,ISNUMBER(SEARCH("x",INDEX(Bugs!D:D,MATCH(B309,Bugs!A:A,0))))),
    AND(COUNTIF(Bugs!B:B,B309)&gt;0,ISNUMBER(SEARCH("x",INDEX(Bugs!D:D,MATCH(B309,Bugs!B:B,0)))))
),"Y","")</f>
        <v/>
      </c>
      <c r="R309">
        <f ca="1">IF(OR(ISNUMBER(MATCH(L309,MasterData!$D$3:$D$18,0)),ISNUMBER(MATCH(L309,MasterData!$C$3:$C$18,0))),
    DATEDIF(E309,I309,"d"),
    DATEDIF(E309,TODAY(),"d"))</f>
        <v>0</v>
      </c>
      <c r="S309">
        <f t="shared" ca="1" si="15"/>
        <v>1</v>
      </c>
      <c r="T309">
        <f t="shared" ca="1" si="16"/>
        <v>0</v>
      </c>
      <c r="U309">
        <f t="shared" ca="1" si="17"/>
        <v>0</v>
      </c>
    </row>
    <row r="310" spans="2:21" x14ac:dyDescent="0.35">
      <c r="B310" t="s">
        <v>76</v>
      </c>
      <c r="D310" s="34">
        <v>3014</v>
      </c>
      <c r="E310" s="208">
        <v>45929</v>
      </c>
      <c r="G310" t="s">
        <v>715</v>
      </c>
      <c r="I310" s="208">
        <v>45929</v>
      </c>
      <c r="K310" t="s">
        <v>235</v>
      </c>
      <c r="L310" t="s">
        <v>171</v>
      </c>
      <c r="M310" t="s">
        <v>939</v>
      </c>
      <c r="N310" t="s">
        <v>237</v>
      </c>
      <c r="P310" s="193" t="str">
        <f>IF(OR(AND(A310&lt;&gt;"",COUNTIF(Bugs!B:B,A310)&gt;0),AND(B310&lt;&gt;"",COUNTIF(Bugs!A:A,B310)&gt;0)),"Y","")</f>
        <v>Y</v>
      </c>
      <c r="Q310" s="193" t="str">
        <f>IF(OR(
    AND(COUNTIF(Bugs!A:A,B310)&gt;0,ISNUMBER(SEARCH("x",INDEX(Bugs!C:C,MATCH(B310,Bugs!A:A,0))))),
    AND(COUNTIF(Bugs!B:B,B310)&gt;0,ISNUMBER(SEARCH("x",INDEX(Bugs!C:C,MATCH(B310,Bugs!B:B,0))))),
    AND(COUNTIF(Bugs!A:A,B310)&gt;0,ISNUMBER(SEARCH("x",INDEX(Bugs!D:D,MATCH(B310,Bugs!A:A,0))))),
    AND(COUNTIF(Bugs!B:B,B310)&gt;0,ISNUMBER(SEARCH("x",INDEX(Bugs!D:D,MATCH(B310,Bugs!B:B,0)))))
),"Y","")</f>
        <v/>
      </c>
      <c r="R310">
        <f ca="1">IF(OR(ISNUMBER(MATCH(L310,MasterData!$D$3:$D$18,0)),ISNUMBER(MATCH(L310,MasterData!$C$3:$C$18,0))),
    DATEDIF(E310,I310,"d"),
    DATEDIF(E310,TODAY(),"d"))</f>
        <v>0</v>
      </c>
      <c r="S310">
        <f t="shared" ca="1" si="15"/>
        <v>1</v>
      </c>
      <c r="T310">
        <f t="shared" ca="1" si="16"/>
        <v>0</v>
      </c>
      <c r="U310">
        <f t="shared" ca="1" si="17"/>
        <v>0</v>
      </c>
    </row>
    <row r="311" spans="2:21" x14ac:dyDescent="0.35">
      <c r="B311" t="s">
        <v>77</v>
      </c>
      <c r="D311" s="34" t="s">
        <v>746</v>
      </c>
      <c r="E311" s="208">
        <v>45929</v>
      </c>
      <c r="G311" t="s">
        <v>940</v>
      </c>
      <c r="I311" s="208">
        <v>45933</v>
      </c>
      <c r="K311" t="s">
        <v>235</v>
      </c>
      <c r="L311" t="s">
        <v>171</v>
      </c>
      <c r="M311" t="s">
        <v>941</v>
      </c>
      <c r="N311" t="s">
        <v>237</v>
      </c>
      <c r="P311" s="193" t="str">
        <f>IF(OR(AND(A311&lt;&gt;"",COUNTIF(Bugs!B:B,A311)&gt;0),AND(B311&lt;&gt;"",COUNTIF(Bugs!A:A,B311)&gt;0)),"Y","")</f>
        <v>Y</v>
      </c>
      <c r="Q311" s="193" t="str">
        <f>IF(OR(
    AND(COUNTIF(Bugs!A:A,B311)&gt;0,ISNUMBER(SEARCH("x",INDEX(Bugs!C:C,MATCH(B311,Bugs!A:A,0))))),
    AND(COUNTIF(Bugs!B:B,B311)&gt;0,ISNUMBER(SEARCH("x",INDEX(Bugs!C:C,MATCH(B311,Bugs!B:B,0))))),
    AND(COUNTIF(Bugs!A:A,B311)&gt;0,ISNUMBER(SEARCH("x",INDEX(Bugs!D:D,MATCH(B311,Bugs!A:A,0))))),
    AND(COUNTIF(Bugs!B:B,B311)&gt;0,ISNUMBER(SEARCH("x",INDEX(Bugs!D:D,MATCH(B311,Bugs!B:B,0)))))
),"Y","")</f>
        <v/>
      </c>
      <c r="R311">
        <f ca="1">IF(OR(ISNUMBER(MATCH(L311,MasterData!$D$3:$D$18,0)),ISNUMBER(MATCH(L311,MasterData!$C$3:$C$18,0))),
    DATEDIF(E311,I311,"d"),
    DATEDIF(E311,TODAY(),"d"))</f>
        <v>4</v>
      </c>
      <c r="S311">
        <f t="shared" ca="1" si="15"/>
        <v>1</v>
      </c>
      <c r="T311">
        <f t="shared" ca="1" si="16"/>
        <v>0</v>
      </c>
      <c r="U311">
        <f t="shared" ca="1" si="17"/>
        <v>0</v>
      </c>
    </row>
    <row r="312" spans="2:21" x14ac:dyDescent="0.35">
      <c r="B312" t="s">
        <v>78</v>
      </c>
      <c r="D312" s="34" t="s">
        <v>746</v>
      </c>
      <c r="E312" s="208">
        <v>45929</v>
      </c>
      <c r="G312" t="s">
        <v>816</v>
      </c>
      <c r="I312" s="208">
        <v>45931</v>
      </c>
      <c r="K312" t="s">
        <v>235</v>
      </c>
      <c r="L312" t="s">
        <v>171</v>
      </c>
      <c r="M312" t="s">
        <v>942</v>
      </c>
      <c r="N312" t="s">
        <v>237</v>
      </c>
      <c r="P312" s="193" t="str">
        <f>IF(OR(AND(A312&lt;&gt;"",COUNTIF(Bugs!B:B,A312)&gt;0),AND(B312&lt;&gt;"",COUNTIF(Bugs!A:A,B312)&gt;0)),"Y","")</f>
        <v>Y</v>
      </c>
      <c r="Q312" s="193" t="str">
        <f>IF(OR(
    AND(COUNTIF(Bugs!A:A,B312)&gt;0,ISNUMBER(SEARCH("x",INDEX(Bugs!C:C,MATCH(B312,Bugs!A:A,0))))),
    AND(COUNTIF(Bugs!B:B,B312)&gt;0,ISNUMBER(SEARCH("x",INDEX(Bugs!C:C,MATCH(B312,Bugs!B:B,0))))),
    AND(COUNTIF(Bugs!A:A,B312)&gt;0,ISNUMBER(SEARCH("x",INDEX(Bugs!D:D,MATCH(B312,Bugs!A:A,0))))),
    AND(COUNTIF(Bugs!B:B,B312)&gt;0,ISNUMBER(SEARCH("x",INDEX(Bugs!D:D,MATCH(B312,Bugs!B:B,0)))))
),"Y","")</f>
        <v/>
      </c>
      <c r="R312">
        <f ca="1">IF(OR(ISNUMBER(MATCH(L312,MasterData!$D$3:$D$18,0)),ISNUMBER(MATCH(L312,MasterData!$C$3:$C$18,0))),
    DATEDIF(E312,I312,"d"),
    DATEDIF(E312,TODAY(),"d"))</f>
        <v>2</v>
      </c>
      <c r="S312">
        <f t="shared" ca="1" si="15"/>
        <v>1</v>
      </c>
      <c r="T312">
        <f t="shared" ca="1" si="16"/>
        <v>0</v>
      </c>
      <c r="U312">
        <f t="shared" ca="1" si="17"/>
        <v>0</v>
      </c>
    </row>
    <row r="313" spans="2:21" x14ac:dyDescent="0.35">
      <c r="B313" t="s">
        <v>79</v>
      </c>
      <c r="D313" s="34">
        <v>3014</v>
      </c>
      <c r="E313" s="208">
        <v>45929</v>
      </c>
      <c r="G313" t="s">
        <v>804</v>
      </c>
      <c r="I313" s="208">
        <v>45929</v>
      </c>
      <c r="K313" t="s">
        <v>241</v>
      </c>
      <c r="L313" t="s">
        <v>164</v>
      </c>
      <c r="M313" t="s">
        <v>943</v>
      </c>
      <c r="N313" t="s">
        <v>237</v>
      </c>
      <c r="P313" s="193" t="str">
        <f>IF(OR(AND(A313&lt;&gt;"",COUNTIF(Bugs!B:B,A313)&gt;0),AND(B313&lt;&gt;"",COUNTIF(Bugs!A:A,B313)&gt;0)),"Y","")</f>
        <v>Y</v>
      </c>
      <c r="Q313" s="193" t="str">
        <f>IF(OR(
    AND(COUNTIF(Bugs!A:A,B313)&gt;0,ISNUMBER(SEARCH("x",INDEX(Bugs!C:C,MATCH(B313,Bugs!A:A,0))))),
    AND(COUNTIF(Bugs!B:B,B313)&gt;0,ISNUMBER(SEARCH("x",INDEX(Bugs!C:C,MATCH(B313,Bugs!B:B,0))))),
    AND(COUNTIF(Bugs!A:A,B313)&gt;0,ISNUMBER(SEARCH("x",INDEX(Bugs!D:D,MATCH(B313,Bugs!A:A,0))))),
    AND(COUNTIF(Bugs!B:B,B313)&gt;0,ISNUMBER(SEARCH("x",INDEX(Bugs!D:D,MATCH(B313,Bugs!B:B,0)))))
),"Y","")</f>
        <v>Y</v>
      </c>
      <c r="R313">
        <f ca="1">IF(OR(ISNUMBER(MATCH(L313,MasterData!$D$3:$D$18,0)),ISNUMBER(MATCH(L313,MasterData!$C$3:$C$18,0))),
    DATEDIF(E313,I313,"d"),
    DATEDIF(E313,TODAY(),"d"))</f>
        <v>78</v>
      </c>
      <c r="S313">
        <f t="shared" ca="1" si="15"/>
        <v>0</v>
      </c>
      <c r="T313">
        <f t="shared" ca="1" si="16"/>
        <v>0</v>
      </c>
      <c r="U313">
        <f t="shared" ca="1" si="17"/>
        <v>1</v>
      </c>
    </row>
    <row r="314" spans="2:21" x14ac:dyDescent="0.35">
      <c r="B314" t="s">
        <v>80</v>
      </c>
      <c r="D314" s="34">
        <v>3014</v>
      </c>
      <c r="E314" s="208">
        <v>45929</v>
      </c>
      <c r="G314" t="s">
        <v>804</v>
      </c>
      <c r="I314" s="208">
        <v>45929</v>
      </c>
      <c r="K314" t="s">
        <v>241</v>
      </c>
      <c r="L314" t="s">
        <v>164</v>
      </c>
      <c r="M314" t="s">
        <v>944</v>
      </c>
      <c r="N314" t="s">
        <v>237</v>
      </c>
      <c r="P314" s="193" t="str">
        <f>IF(OR(AND(A314&lt;&gt;"",COUNTIF(Bugs!B:B,A314)&gt;0),AND(B314&lt;&gt;"",COUNTIF(Bugs!A:A,B314)&gt;0)),"Y","")</f>
        <v>Y</v>
      </c>
      <c r="Q314" s="193" t="str">
        <f>IF(OR(
    AND(COUNTIF(Bugs!A:A,B314)&gt;0,ISNUMBER(SEARCH("x",INDEX(Bugs!C:C,MATCH(B314,Bugs!A:A,0))))),
    AND(COUNTIF(Bugs!B:B,B314)&gt;0,ISNUMBER(SEARCH("x",INDEX(Bugs!C:C,MATCH(B314,Bugs!B:B,0))))),
    AND(COUNTIF(Bugs!A:A,B314)&gt;0,ISNUMBER(SEARCH("x",INDEX(Bugs!D:D,MATCH(B314,Bugs!A:A,0))))),
    AND(COUNTIF(Bugs!B:B,B314)&gt;0,ISNUMBER(SEARCH("x",INDEX(Bugs!D:D,MATCH(B314,Bugs!B:B,0)))))
),"Y","")</f>
        <v>Y</v>
      </c>
      <c r="R314">
        <f ca="1">IF(OR(ISNUMBER(MATCH(L314,MasterData!$D$3:$D$18,0)),ISNUMBER(MATCH(L314,MasterData!$C$3:$C$18,0))),
    DATEDIF(E314,I314,"d"),
    DATEDIF(E314,TODAY(),"d"))</f>
        <v>78</v>
      </c>
      <c r="S314">
        <f t="shared" ca="1" si="15"/>
        <v>0</v>
      </c>
      <c r="T314">
        <f t="shared" ca="1" si="16"/>
        <v>0</v>
      </c>
      <c r="U314">
        <f t="shared" ca="1" si="17"/>
        <v>1</v>
      </c>
    </row>
    <row r="315" spans="2:21" x14ac:dyDescent="0.35">
      <c r="B315" t="s">
        <v>81</v>
      </c>
      <c r="D315" s="34" t="s">
        <v>254</v>
      </c>
      <c r="E315" s="208">
        <v>45929</v>
      </c>
      <c r="G315" t="s">
        <v>816</v>
      </c>
      <c r="I315" s="208">
        <v>45939</v>
      </c>
      <c r="K315" t="s">
        <v>241</v>
      </c>
      <c r="L315" t="s">
        <v>171</v>
      </c>
      <c r="M315" t="s">
        <v>945</v>
      </c>
      <c r="N315" t="s">
        <v>237</v>
      </c>
      <c r="P315" s="193" t="str">
        <f>IF(OR(AND(A315&lt;&gt;"",COUNTIF(Bugs!B:B,A315)&gt;0),AND(B315&lt;&gt;"",COUNTIF(Bugs!A:A,B315)&gt;0)),"Y","")</f>
        <v>Y</v>
      </c>
      <c r="Q315" s="193" t="str">
        <f>IF(OR(
    AND(COUNTIF(Bugs!A:A,B315)&gt;0,ISNUMBER(SEARCH("x",INDEX(Bugs!C:C,MATCH(B315,Bugs!A:A,0))))),
    AND(COUNTIF(Bugs!B:B,B315)&gt;0,ISNUMBER(SEARCH("x",INDEX(Bugs!C:C,MATCH(B315,Bugs!B:B,0))))),
    AND(COUNTIF(Bugs!A:A,B315)&gt;0,ISNUMBER(SEARCH("x",INDEX(Bugs!D:D,MATCH(B315,Bugs!A:A,0))))),
    AND(COUNTIF(Bugs!B:B,B315)&gt;0,ISNUMBER(SEARCH("x",INDEX(Bugs!D:D,MATCH(B315,Bugs!B:B,0)))))
),"Y","")</f>
        <v>Y</v>
      </c>
      <c r="R315">
        <f ca="1">IF(OR(ISNUMBER(MATCH(L315,MasterData!$D$3:$D$18,0)),ISNUMBER(MATCH(L315,MasterData!$C$3:$C$18,0))),
    DATEDIF(E315,I315,"d"),
    DATEDIF(E315,TODAY(),"d"))</f>
        <v>10</v>
      </c>
      <c r="S315">
        <f t="shared" ca="1" si="15"/>
        <v>0</v>
      </c>
      <c r="T315">
        <f t="shared" ca="1" si="16"/>
        <v>1</v>
      </c>
      <c r="U315">
        <f t="shared" ca="1" si="17"/>
        <v>0</v>
      </c>
    </row>
    <row r="316" spans="2:21" x14ac:dyDescent="0.35">
      <c r="B316" t="s">
        <v>946</v>
      </c>
      <c r="D316" s="34">
        <v>3006</v>
      </c>
      <c r="E316" s="208">
        <v>45929</v>
      </c>
      <c r="G316" t="s">
        <v>947</v>
      </c>
      <c r="I316" s="208">
        <v>45938</v>
      </c>
      <c r="K316" t="s">
        <v>241</v>
      </c>
      <c r="L316" t="s">
        <v>171</v>
      </c>
      <c r="M316" t="s">
        <v>948</v>
      </c>
      <c r="N316" t="s">
        <v>237</v>
      </c>
      <c r="P316" s="193" t="str">
        <f>IF(OR(AND(A316&lt;&gt;"",COUNTIF(Bugs!B:B,A316)&gt;0),AND(B316&lt;&gt;"",COUNTIF(Bugs!A:A,B316)&gt;0)),"Y","")</f>
        <v/>
      </c>
      <c r="Q316" s="193" t="str">
        <f>IF(OR(
    AND(COUNTIF(Bugs!A:A,B316)&gt;0,ISNUMBER(SEARCH("x",INDEX(Bugs!C:C,MATCH(B316,Bugs!A:A,0))))),
    AND(COUNTIF(Bugs!B:B,B316)&gt;0,ISNUMBER(SEARCH("x",INDEX(Bugs!C:C,MATCH(B316,Bugs!B:B,0))))),
    AND(COUNTIF(Bugs!A:A,B316)&gt;0,ISNUMBER(SEARCH("x",INDEX(Bugs!D:D,MATCH(B316,Bugs!A:A,0))))),
    AND(COUNTIF(Bugs!B:B,B316)&gt;0,ISNUMBER(SEARCH("x",INDEX(Bugs!D:D,MATCH(B316,Bugs!B:B,0)))))
),"Y","")</f>
        <v/>
      </c>
      <c r="R316">
        <f ca="1">IF(OR(ISNUMBER(MATCH(L316,MasterData!$D$3:$D$18,0)),ISNUMBER(MATCH(L316,MasterData!$C$3:$C$18,0))),
    DATEDIF(E316,I316,"d"),
    DATEDIF(E316,TODAY(),"d"))</f>
        <v>9</v>
      </c>
      <c r="S316">
        <f t="shared" ca="1" si="15"/>
        <v>0</v>
      </c>
      <c r="T316">
        <f t="shared" ca="1" si="16"/>
        <v>1</v>
      </c>
      <c r="U316">
        <f t="shared" ca="1" si="17"/>
        <v>0</v>
      </c>
    </row>
    <row r="317" spans="2:21" x14ac:dyDescent="0.35">
      <c r="B317" t="s">
        <v>949</v>
      </c>
      <c r="D317" s="34" t="s">
        <v>254</v>
      </c>
      <c r="E317" s="208">
        <v>45930</v>
      </c>
      <c r="G317" t="s">
        <v>727</v>
      </c>
      <c r="I317" s="208">
        <v>45946</v>
      </c>
      <c r="K317" t="s">
        <v>235</v>
      </c>
      <c r="L317" t="s">
        <v>171</v>
      </c>
      <c r="M317" t="s">
        <v>950</v>
      </c>
      <c r="N317" t="s">
        <v>237</v>
      </c>
      <c r="P317" s="193" t="str">
        <f>IF(OR(AND(A317&lt;&gt;"",COUNTIF(Bugs!B:B,A317)&gt;0),AND(B317&lt;&gt;"",COUNTIF(Bugs!A:A,B317)&gt;0)),"Y","")</f>
        <v/>
      </c>
      <c r="Q317" s="193" t="str">
        <f>IF(OR(
    AND(COUNTIF(Bugs!A:A,B317)&gt;0,ISNUMBER(SEARCH("x",INDEX(Bugs!C:C,MATCH(B317,Bugs!A:A,0))))),
    AND(COUNTIF(Bugs!B:B,B317)&gt;0,ISNUMBER(SEARCH("x",INDEX(Bugs!C:C,MATCH(B317,Bugs!B:B,0))))),
    AND(COUNTIF(Bugs!A:A,B317)&gt;0,ISNUMBER(SEARCH("x",INDEX(Bugs!D:D,MATCH(B317,Bugs!A:A,0))))),
    AND(COUNTIF(Bugs!B:B,B317)&gt;0,ISNUMBER(SEARCH("x",INDEX(Bugs!D:D,MATCH(B317,Bugs!B:B,0)))))
),"Y","")</f>
        <v/>
      </c>
      <c r="R317">
        <f ca="1">IF(OR(ISNUMBER(MATCH(L317,MasterData!$D$3:$D$18,0)),ISNUMBER(MATCH(L317,MasterData!$C$3:$C$18,0))),
    DATEDIF(E317,I317,"d"),
    DATEDIF(E317,TODAY(),"d"))</f>
        <v>16</v>
      </c>
      <c r="S317">
        <f t="shared" ca="1" si="15"/>
        <v>0</v>
      </c>
      <c r="T317">
        <f t="shared" ca="1" si="16"/>
        <v>1</v>
      </c>
      <c r="U317">
        <f t="shared" ca="1" si="17"/>
        <v>0</v>
      </c>
    </row>
    <row r="318" spans="2:21" x14ac:dyDescent="0.35">
      <c r="B318" t="s">
        <v>951</v>
      </c>
      <c r="D318" s="34">
        <v>5975</v>
      </c>
      <c r="E318" s="208">
        <v>45930</v>
      </c>
      <c r="G318" t="s">
        <v>710</v>
      </c>
      <c r="I318" s="208">
        <v>45931</v>
      </c>
      <c r="K318" t="s">
        <v>235</v>
      </c>
      <c r="L318" t="s">
        <v>171</v>
      </c>
      <c r="M318" t="s">
        <v>952</v>
      </c>
      <c r="N318" t="s">
        <v>237</v>
      </c>
      <c r="P318" s="193" t="str">
        <f>IF(OR(AND(A318&lt;&gt;"",COUNTIF(Bugs!B:B,A318)&gt;0),AND(B318&lt;&gt;"",COUNTIF(Bugs!A:A,B318)&gt;0)),"Y","")</f>
        <v/>
      </c>
      <c r="Q318" s="193" t="str">
        <f>IF(OR(
    AND(COUNTIF(Bugs!A:A,B318)&gt;0,ISNUMBER(SEARCH("x",INDEX(Bugs!C:C,MATCH(B318,Bugs!A:A,0))))),
    AND(COUNTIF(Bugs!B:B,B318)&gt;0,ISNUMBER(SEARCH("x",INDEX(Bugs!C:C,MATCH(B318,Bugs!B:B,0))))),
    AND(COUNTIF(Bugs!A:A,B318)&gt;0,ISNUMBER(SEARCH("x",INDEX(Bugs!D:D,MATCH(B318,Bugs!A:A,0))))),
    AND(COUNTIF(Bugs!B:B,B318)&gt;0,ISNUMBER(SEARCH("x",INDEX(Bugs!D:D,MATCH(B318,Bugs!B:B,0)))))
),"Y","")</f>
        <v/>
      </c>
      <c r="R318">
        <f ca="1">IF(OR(ISNUMBER(MATCH(L318,MasterData!$D$3:$D$18,0)),ISNUMBER(MATCH(L318,MasterData!$C$3:$C$18,0))),
    DATEDIF(E318,I318,"d"),
    DATEDIF(E318,TODAY(),"d"))</f>
        <v>1</v>
      </c>
      <c r="S318">
        <f t="shared" ca="1" si="15"/>
        <v>1</v>
      </c>
      <c r="T318">
        <f t="shared" ca="1" si="16"/>
        <v>0</v>
      </c>
      <c r="U318">
        <f t="shared" ca="1" si="17"/>
        <v>0</v>
      </c>
    </row>
    <row r="319" spans="2:21" x14ac:dyDescent="0.35">
      <c r="B319" t="s">
        <v>953</v>
      </c>
      <c r="D319" s="34" t="s">
        <v>480</v>
      </c>
      <c r="E319" s="208">
        <v>45930</v>
      </c>
      <c r="G319" t="s">
        <v>848</v>
      </c>
      <c r="I319" s="208">
        <v>45936</v>
      </c>
      <c r="K319" t="s">
        <v>347</v>
      </c>
      <c r="L319" t="s">
        <v>171</v>
      </c>
      <c r="M319" t="s">
        <v>954</v>
      </c>
      <c r="N319" t="s">
        <v>237</v>
      </c>
      <c r="P319" s="193" t="str">
        <f>IF(OR(AND(A319&lt;&gt;"",COUNTIF(Bugs!B:B,A319)&gt;0),AND(B319&lt;&gt;"",COUNTIF(Bugs!A:A,B319)&gt;0)),"Y","")</f>
        <v/>
      </c>
      <c r="Q319" s="193" t="str">
        <f>IF(OR(
    AND(COUNTIF(Bugs!A:A,B319)&gt;0,ISNUMBER(SEARCH("x",INDEX(Bugs!C:C,MATCH(B319,Bugs!A:A,0))))),
    AND(COUNTIF(Bugs!B:B,B319)&gt;0,ISNUMBER(SEARCH("x",INDEX(Bugs!C:C,MATCH(B319,Bugs!B:B,0))))),
    AND(COUNTIF(Bugs!A:A,B319)&gt;0,ISNUMBER(SEARCH("x",INDEX(Bugs!D:D,MATCH(B319,Bugs!A:A,0))))),
    AND(COUNTIF(Bugs!B:B,B319)&gt;0,ISNUMBER(SEARCH("x",INDEX(Bugs!D:D,MATCH(B319,Bugs!B:B,0)))))
),"Y","")</f>
        <v/>
      </c>
      <c r="R319">
        <f ca="1">IF(OR(ISNUMBER(MATCH(L319,MasterData!$D$3:$D$18,0)),ISNUMBER(MATCH(L319,MasterData!$C$3:$C$18,0))),
    DATEDIF(E319,I319,"d"),
    DATEDIF(E319,TODAY(),"d"))</f>
        <v>6</v>
      </c>
      <c r="S319">
        <f t="shared" ca="1" si="15"/>
        <v>1</v>
      </c>
      <c r="T319">
        <f t="shared" ca="1" si="16"/>
        <v>0</v>
      </c>
      <c r="U319">
        <f t="shared" ca="1" si="17"/>
        <v>0</v>
      </c>
    </row>
    <row r="320" spans="2:21" x14ac:dyDescent="0.35">
      <c r="B320" t="s">
        <v>955</v>
      </c>
      <c r="D320" s="34">
        <v>3014</v>
      </c>
      <c r="E320" s="208">
        <v>45930</v>
      </c>
      <c r="G320" t="s">
        <v>804</v>
      </c>
      <c r="I320" s="208">
        <v>45936</v>
      </c>
      <c r="K320" t="s">
        <v>235</v>
      </c>
      <c r="L320" t="s">
        <v>171</v>
      </c>
      <c r="M320" t="s">
        <v>956</v>
      </c>
      <c r="N320" t="s">
        <v>237</v>
      </c>
      <c r="P320" s="193" t="str">
        <f>IF(OR(AND(A320&lt;&gt;"",COUNTIF(Bugs!B:B,A320)&gt;0),AND(B320&lt;&gt;"",COUNTIF(Bugs!A:A,B320)&gt;0)),"Y","")</f>
        <v/>
      </c>
      <c r="Q320" s="193" t="str">
        <f>IF(OR(
    AND(COUNTIF(Bugs!A:A,B320)&gt;0,ISNUMBER(SEARCH("x",INDEX(Bugs!C:C,MATCH(B320,Bugs!A:A,0))))),
    AND(COUNTIF(Bugs!B:B,B320)&gt;0,ISNUMBER(SEARCH("x",INDEX(Bugs!C:C,MATCH(B320,Bugs!B:B,0))))),
    AND(COUNTIF(Bugs!A:A,B320)&gt;0,ISNUMBER(SEARCH("x",INDEX(Bugs!D:D,MATCH(B320,Bugs!A:A,0))))),
    AND(COUNTIF(Bugs!B:B,B320)&gt;0,ISNUMBER(SEARCH("x",INDEX(Bugs!D:D,MATCH(B320,Bugs!B:B,0)))))
),"Y","")</f>
        <v/>
      </c>
      <c r="R320">
        <f ca="1">IF(OR(ISNUMBER(MATCH(L320,MasterData!$D$3:$D$18,0)),ISNUMBER(MATCH(L320,MasterData!$C$3:$C$18,0))),
    DATEDIF(E320,I320,"d"),
    DATEDIF(E320,TODAY(),"d"))</f>
        <v>6</v>
      </c>
      <c r="S320">
        <f t="shared" ca="1" si="15"/>
        <v>1</v>
      </c>
      <c r="T320">
        <f t="shared" ca="1" si="16"/>
        <v>0</v>
      </c>
      <c r="U320">
        <f t="shared" ca="1" si="17"/>
        <v>0</v>
      </c>
    </row>
    <row r="321" spans="2:21" x14ac:dyDescent="0.35">
      <c r="B321" t="s">
        <v>957</v>
      </c>
      <c r="D321" s="34" t="s">
        <v>480</v>
      </c>
      <c r="E321" s="208">
        <v>45931</v>
      </c>
      <c r="G321" t="s">
        <v>715</v>
      </c>
      <c r="I321" s="208">
        <v>45931</v>
      </c>
      <c r="K321" t="s">
        <v>241</v>
      </c>
      <c r="L321" t="s">
        <v>171</v>
      </c>
      <c r="M321" t="s">
        <v>958</v>
      </c>
      <c r="N321" t="s">
        <v>237</v>
      </c>
      <c r="P321" s="193" t="str">
        <f>IF(OR(AND(A321&lt;&gt;"",COUNTIF(Bugs!B:B,A321)&gt;0),AND(B321&lt;&gt;"",COUNTIF(Bugs!A:A,B321)&gt;0)),"Y","")</f>
        <v/>
      </c>
      <c r="Q321" s="193" t="str">
        <f>IF(OR(
    AND(COUNTIF(Bugs!A:A,B321)&gt;0,ISNUMBER(SEARCH("x",INDEX(Bugs!C:C,MATCH(B321,Bugs!A:A,0))))),
    AND(COUNTIF(Bugs!B:B,B321)&gt;0,ISNUMBER(SEARCH("x",INDEX(Bugs!C:C,MATCH(B321,Bugs!B:B,0))))),
    AND(COUNTIF(Bugs!A:A,B321)&gt;0,ISNUMBER(SEARCH("x",INDEX(Bugs!D:D,MATCH(B321,Bugs!A:A,0))))),
    AND(COUNTIF(Bugs!B:B,B321)&gt;0,ISNUMBER(SEARCH("x",INDEX(Bugs!D:D,MATCH(B321,Bugs!B:B,0)))))
),"Y","")</f>
        <v/>
      </c>
      <c r="R321">
        <f ca="1">IF(OR(ISNUMBER(MATCH(L321,MasterData!$D$3:$D$18,0)),ISNUMBER(MATCH(L321,MasterData!$C$3:$C$18,0))),
    DATEDIF(E321,I321,"d"),
    DATEDIF(E321,TODAY(),"d"))</f>
        <v>0</v>
      </c>
      <c r="S321">
        <f t="shared" ca="1" si="15"/>
        <v>1</v>
      </c>
      <c r="T321">
        <f t="shared" ca="1" si="16"/>
        <v>0</v>
      </c>
      <c r="U321">
        <f t="shared" ca="1" si="17"/>
        <v>0</v>
      </c>
    </row>
    <row r="322" spans="2:21" x14ac:dyDescent="0.35">
      <c r="B322" t="s">
        <v>959</v>
      </c>
      <c r="D322" s="34">
        <v>3003</v>
      </c>
      <c r="E322" s="208">
        <v>45931</v>
      </c>
      <c r="G322" t="s">
        <v>727</v>
      </c>
      <c r="I322" s="208">
        <v>45931</v>
      </c>
      <c r="K322" t="s">
        <v>235</v>
      </c>
      <c r="L322" t="s">
        <v>171</v>
      </c>
      <c r="M322" t="s">
        <v>960</v>
      </c>
      <c r="N322" t="s">
        <v>237</v>
      </c>
      <c r="P322" s="193" t="str">
        <f>IF(OR(AND(A322&lt;&gt;"",COUNTIF(Bugs!B:B,A322)&gt;0),AND(B322&lt;&gt;"",COUNTIF(Bugs!A:A,B322)&gt;0)),"Y","")</f>
        <v/>
      </c>
      <c r="Q322" s="193" t="str">
        <f>IF(OR(
    AND(COUNTIF(Bugs!A:A,B322)&gt;0,ISNUMBER(SEARCH("x",INDEX(Bugs!C:C,MATCH(B322,Bugs!A:A,0))))),
    AND(COUNTIF(Bugs!B:B,B322)&gt;0,ISNUMBER(SEARCH("x",INDEX(Bugs!C:C,MATCH(B322,Bugs!B:B,0))))),
    AND(COUNTIF(Bugs!A:A,B322)&gt;0,ISNUMBER(SEARCH("x",INDEX(Bugs!D:D,MATCH(B322,Bugs!A:A,0))))),
    AND(COUNTIF(Bugs!B:B,B322)&gt;0,ISNUMBER(SEARCH("x",INDEX(Bugs!D:D,MATCH(B322,Bugs!B:B,0)))))
),"Y","")</f>
        <v/>
      </c>
      <c r="R322">
        <f ca="1">IF(OR(ISNUMBER(MATCH(L322,MasterData!$D$3:$D$18,0)),ISNUMBER(MATCH(L322,MasterData!$C$3:$C$18,0))),
    DATEDIF(E322,I322,"d"),
    DATEDIF(E322,TODAY(),"d"))</f>
        <v>0</v>
      </c>
      <c r="S322">
        <f t="shared" ca="1" si="15"/>
        <v>1</v>
      </c>
      <c r="T322">
        <f t="shared" ca="1" si="16"/>
        <v>0</v>
      </c>
      <c r="U322">
        <f t="shared" ca="1" si="17"/>
        <v>0</v>
      </c>
    </row>
    <row r="323" spans="2:21" x14ac:dyDescent="0.35">
      <c r="B323" t="s">
        <v>961</v>
      </c>
      <c r="D323" s="34" t="s">
        <v>480</v>
      </c>
      <c r="E323" s="208">
        <v>45931</v>
      </c>
      <c r="G323" t="s">
        <v>804</v>
      </c>
      <c r="I323" s="208">
        <v>45936</v>
      </c>
      <c r="K323" t="s">
        <v>241</v>
      </c>
      <c r="L323" t="s">
        <v>171</v>
      </c>
      <c r="M323" t="s">
        <v>962</v>
      </c>
      <c r="N323" t="s">
        <v>237</v>
      </c>
      <c r="P323" s="193" t="str">
        <f>IF(OR(AND(A323&lt;&gt;"",COUNTIF(Bugs!B:B,A323)&gt;0),AND(B323&lt;&gt;"",COUNTIF(Bugs!A:A,B323)&gt;0)),"Y","")</f>
        <v/>
      </c>
      <c r="Q323" s="193" t="str">
        <f>IF(OR(
    AND(COUNTIF(Bugs!A:A,B323)&gt;0,ISNUMBER(SEARCH("x",INDEX(Bugs!C:C,MATCH(B323,Bugs!A:A,0))))),
    AND(COUNTIF(Bugs!B:B,B323)&gt;0,ISNUMBER(SEARCH("x",INDEX(Bugs!C:C,MATCH(B323,Bugs!B:B,0))))),
    AND(COUNTIF(Bugs!A:A,B323)&gt;0,ISNUMBER(SEARCH("x",INDEX(Bugs!D:D,MATCH(B323,Bugs!A:A,0))))),
    AND(COUNTIF(Bugs!B:B,B323)&gt;0,ISNUMBER(SEARCH("x",INDEX(Bugs!D:D,MATCH(B323,Bugs!B:B,0)))))
),"Y","")</f>
        <v/>
      </c>
      <c r="R323">
        <f ca="1">IF(OR(ISNUMBER(MATCH(L323,MasterData!$D$3:$D$18,0)),ISNUMBER(MATCH(L323,MasterData!$C$3:$C$18,0))),
    DATEDIF(E323,I323,"d"),
    DATEDIF(E323,TODAY(),"d"))</f>
        <v>5</v>
      </c>
      <c r="S323">
        <f t="shared" ca="1" si="15"/>
        <v>1</v>
      </c>
      <c r="T323">
        <f t="shared" ca="1" si="16"/>
        <v>0</v>
      </c>
      <c r="U323">
        <f t="shared" ca="1" si="17"/>
        <v>0</v>
      </c>
    </row>
    <row r="324" spans="2:21" x14ac:dyDescent="0.35">
      <c r="B324" t="s">
        <v>963</v>
      </c>
      <c r="D324" s="34" t="s">
        <v>746</v>
      </c>
      <c r="E324" s="208">
        <v>45931</v>
      </c>
      <c r="G324" t="s">
        <v>816</v>
      </c>
      <c r="I324" s="208">
        <v>45931</v>
      </c>
      <c r="K324" t="s">
        <v>235</v>
      </c>
      <c r="L324" t="s">
        <v>171</v>
      </c>
      <c r="M324" t="s">
        <v>965</v>
      </c>
      <c r="N324" t="s">
        <v>237</v>
      </c>
      <c r="P324" s="193" t="str">
        <f>IF(OR(AND(A324&lt;&gt;"",COUNTIF(Bugs!B:B,A324)&gt;0),AND(B324&lt;&gt;"",COUNTIF(Bugs!A:A,B324)&gt;0)),"Y","")</f>
        <v/>
      </c>
      <c r="Q324" s="193" t="str">
        <f>IF(OR(
    AND(COUNTIF(Bugs!A:A,B324)&gt;0,ISNUMBER(SEARCH("x",INDEX(Bugs!C:C,MATCH(B324,Bugs!A:A,0))))),
    AND(COUNTIF(Bugs!B:B,B324)&gt;0,ISNUMBER(SEARCH("x",INDEX(Bugs!C:C,MATCH(B324,Bugs!B:B,0))))),
    AND(COUNTIF(Bugs!A:A,B324)&gt;0,ISNUMBER(SEARCH("x",INDEX(Bugs!D:D,MATCH(B324,Bugs!A:A,0))))),
    AND(COUNTIF(Bugs!B:B,B324)&gt;0,ISNUMBER(SEARCH("x",INDEX(Bugs!D:D,MATCH(B324,Bugs!B:B,0)))))
),"Y","")</f>
        <v/>
      </c>
      <c r="R324">
        <f ca="1">IF(OR(ISNUMBER(MATCH(L324,MasterData!$D$3:$D$18,0)),ISNUMBER(MATCH(L324,MasterData!$C$3:$C$18,0))),
    DATEDIF(E324,I324,"d"),
    DATEDIF(E324,TODAY(),"d"))</f>
        <v>0</v>
      </c>
      <c r="S324">
        <f t="shared" ca="1" si="15"/>
        <v>1</v>
      </c>
      <c r="T324">
        <f t="shared" ca="1" si="16"/>
        <v>0</v>
      </c>
      <c r="U324">
        <f t="shared" ca="1" si="17"/>
        <v>0</v>
      </c>
    </row>
    <row r="325" spans="2:21" x14ac:dyDescent="0.35">
      <c r="B325" t="s">
        <v>966</v>
      </c>
      <c r="D325" s="34" t="s">
        <v>717</v>
      </c>
      <c r="E325" s="208">
        <v>45931</v>
      </c>
      <c r="G325" t="s">
        <v>967</v>
      </c>
      <c r="I325" s="208">
        <v>45931</v>
      </c>
      <c r="K325" t="s">
        <v>235</v>
      </c>
      <c r="L325" t="s">
        <v>171</v>
      </c>
      <c r="M325" t="s">
        <v>968</v>
      </c>
      <c r="N325" t="s">
        <v>237</v>
      </c>
      <c r="P325" s="193" t="str">
        <f>IF(OR(AND(A325&lt;&gt;"",COUNTIF(Bugs!B:B,A325)&gt;0),AND(B325&lt;&gt;"",COUNTIF(Bugs!A:A,B325)&gt;0)),"Y","")</f>
        <v/>
      </c>
      <c r="Q325" s="193" t="str">
        <f>IF(OR(
    AND(COUNTIF(Bugs!A:A,B325)&gt;0,ISNUMBER(SEARCH("x",INDEX(Bugs!C:C,MATCH(B325,Bugs!A:A,0))))),
    AND(COUNTIF(Bugs!B:B,B325)&gt;0,ISNUMBER(SEARCH("x",INDEX(Bugs!C:C,MATCH(B325,Bugs!B:B,0))))),
    AND(COUNTIF(Bugs!A:A,B325)&gt;0,ISNUMBER(SEARCH("x",INDEX(Bugs!D:D,MATCH(B325,Bugs!A:A,0))))),
    AND(COUNTIF(Bugs!B:B,B325)&gt;0,ISNUMBER(SEARCH("x",INDEX(Bugs!D:D,MATCH(B325,Bugs!B:B,0)))))
),"Y","")</f>
        <v/>
      </c>
      <c r="R325">
        <f ca="1">IF(OR(ISNUMBER(MATCH(L325,MasterData!$D$3:$D$18,0)),ISNUMBER(MATCH(L325,MasterData!$C$3:$C$18,0))),
    DATEDIF(E325,I325,"d"),
    DATEDIF(E325,TODAY(),"d"))</f>
        <v>0</v>
      </c>
      <c r="S325">
        <f t="shared" ca="1" si="15"/>
        <v>1</v>
      </c>
      <c r="T325">
        <f t="shared" ca="1" si="16"/>
        <v>0</v>
      </c>
      <c r="U325">
        <f t="shared" ca="1" si="17"/>
        <v>0</v>
      </c>
    </row>
    <row r="326" spans="2:21" x14ac:dyDescent="0.35">
      <c r="B326" t="s">
        <v>969</v>
      </c>
      <c r="D326" s="34" t="s">
        <v>480</v>
      </c>
      <c r="E326" s="208">
        <v>45931</v>
      </c>
      <c r="G326" t="s">
        <v>715</v>
      </c>
      <c r="I326" s="208">
        <v>45931</v>
      </c>
      <c r="K326" t="s">
        <v>241</v>
      </c>
      <c r="L326" t="s">
        <v>171</v>
      </c>
      <c r="M326" t="s">
        <v>970</v>
      </c>
      <c r="N326" t="s">
        <v>237</v>
      </c>
      <c r="P326" s="193" t="str">
        <f>IF(OR(AND(A326&lt;&gt;"",COUNTIF(Bugs!B:B,A326)&gt;0),AND(B326&lt;&gt;"",COUNTIF(Bugs!A:A,B326)&gt;0)),"Y","")</f>
        <v/>
      </c>
      <c r="Q326" s="193" t="str">
        <f>IF(OR(
    AND(COUNTIF(Bugs!A:A,B326)&gt;0,ISNUMBER(SEARCH("x",INDEX(Bugs!C:C,MATCH(B326,Bugs!A:A,0))))),
    AND(COUNTIF(Bugs!B:B,B326)&gt;0,ISNUMBER(SEARCH("x",INDEX(Bugs!C:C,MATCH(B326,Bugs!B:B,0))))),
    AND(COUNTIF(Bugs!A:A,B326)&gt;0,ISNUMBER(SEARCH("x",INDEX(Bugs!D:D,MATCH(B326,Bugs!A:A,0))))),
    AND(COUNTIF(Bugs!B:B,B326)&gt;0,ISNUMBER(SEARCH("x",INDEX(Bugs!D:D,MATCH(B326,Bugs!B:B,0)))))
),"Y","")</f>
        <v/>
      </c>
      <c r="R326">
        <f ca="1">IF(OR(ISNUMBER(MATCH(L326,MasterData!$D$3:$D$18,0)),ISNUMBER(MATCH(L326,MasterData!$C$3:$C$18,0))),
    DATEDIF(E326,I326,"d"),
    DATEDIF(E326,TODAY(),"d"))</f>
        <v>0</v>
      </c>
      <c r="S326">
        <f t="shared" ca="1" si="15"/>
        <v>1</v>
      </c>
      <c r="T326">
        <f t="shared" ca="1" si="16"/>
        <v>0</v>
      </c>
      <c r="U326">
        <f t="shared" ca="1" si="17"/>
        <v>0</v>
      </c>
    </row>
    <row r="327" spans="2:21" x14ac:dyDescent="0.35">
      <c r="B327" t="s">
        <v>971</v>
      </c>
      <c r="D327" s="34" t="s">
        <v>480</v>
      </c>
      <c r="E327" s="208">
        <v>45932</v>
      </c>
      <c r="G327" t="s">
        <v>715</v>
      </c>
      <c r="I327" s="208">
        <v>45932</v>
      </c>
      <c r="K327" t="s">
        <v>241</v>
      </c>
      <c r="L327" t="s">
        <v>171</v>
      </c>
      <c r="M327" t="s">
        <v>972</v>
      </c>
      <c r="N327" t="s">
        <v>237</v>
      </c>
      <c r="P327" s="193" t="str">
        <f>IF(OR(AND(A327&lt;&gt;"",COUNTIF(Bugs!B:B,A327)&gt;0),AND(B327&lt;&gt;"",COUNTIF(Bugs!A:A,B327)&gt;0)),"Y","")</f>
        <v/>
      </c>
      <c r="Q327" s="193" t="str">
        <f>IF(OR(
    AND(COUNTIF(Bugs!A:A,B327)&gt;0,ISNUMBER(SEARCH("x",INDEX(Bugs!C:C,MATCH(B327,Bugs!A:A,0))))),
    AND(COUNTIF(Bugs!B:B,B327)&gt;0,ISNUMBER(SEARCH("x",INDEX(Bugs!C:C,MATCH(B327,Bugs!B:B,0))))),
    AND(COUNTIF(Bugs!A:A,B327)&gt;0,ISNUMBER(SEARCH("x",INDEX(Bugs!D:D,MATCH(B327,Bugs!A:A,0))))),
    AND(COUNTIF(Bugs!B:B,B327)&gt;0,ISNUMBER(SEARCH("x",INDEX(Bugs!D:D,MATCH(B327,Bugs!B:B,0)))))
),"Y","")</f>
        <v/>
      </c>
      <c r="R327">
        <f ca="1">IF(OR(ISNUMBER(MATCH(L327,MasterData!$D$3:$D$18,0)),ISNUMBER(MATCH(L327,MasterData!$C$3:$C$18,0))),
    DATEDIF(E327,I327,"d"),
    DATEDIF(E327,TODAY(),"d"))</f>
        <v>0</v>
      </c>
      <c r="S327">
        <f t="shared" ca="1" si="15"/>
        <v>1</v>
      </c>
      <c r="T327">
        <f t="shared" ca="1" si="16"/>
        <v>0</v>
      </c>
      <c r="U327">
        <f t="shared" ca="1" si="17"/>
        <v>0</v>
      </c>
    </row>
    <row r="328" spans="2:21" x14ac:dyDescent="0.35">
      <c r="B328" t="s">
        <v>973</v>
      </c>
      <c r="D328" s="34" t="s">
        <v>480</v>
      </c>
      <c r="E328" s="208">
        <v>45932</v>
      </c>
      <c r="G328" t="s">
        <v>974</v>
      </c>
      <c r="I328" s="208">
        <v>45936</v>
      </c>
      <c r="K328" t="s">
        <v>241</v>
      </c>
      <c r="L328" t="s">
        <v>171</v>
      </c>
      <c r="M328" t="s">
        <v>975</v>
      </c>
      <c r="N328" t="s">
        <v>237</v>
      </c>
      <c r="P328" s="193" t="str">
        <f>IF(OR(AND(A328&lt;&gt;"",COUNTIF(Bugs!B:B,A328)&gt;0),AND(B328&lt;&gt;"",COUNTIF(Bugs!A:A,B328)&gt;0)),"Y","")</f>
        <v/>
      </c>
      <c r="Q328" s="193" t="str">
        <f>IF(OR(
    AND(COUNTIF(Bugs!A:A,B328)&gt;0,ISNUMBER(SEARCH("x",INDEX(Bugs!C:C,MATCH(B328,Bugs!A:A,0))))),
    AND(COUNTIF(Bugs!B:B,B328)&gt;0,ISNUMBER(SEARCH("x",INDEX(Bugs!C:C,MATCH(B328,Bugs!B:B,0))))),
    AND(COUNTIF(Bugs!A:A,B328)&gt;0,ISNUMBER(SEARCH("x",INDEX(Bugs!D:D,MATCH(B328,Bugs!A:A,0))))),
    AND(COUNTIF(Bugs!B:B,B328)&gt;0,ISNUMBER(SEARCH("x",INDEX(Bugs!D:D,MATCH(B328,Bugs!B:B,0)))))
),"Y","")</f>
        <v/>
      </c>
      <c r="R328">
        <f ca="1">IF(OR(ISNUMBER(MATCH(L328,MasterData!$D$3:$D$18,0)),ISNUMBER(MATCH(L328,MasterData!$C$3:$C$18,0))),
    DATEDIF(E328,I328,"d"),
    DATEDIF(E328,TODAY(),"d"))</f>
        <v>4</v>
      </c>
      <c r="S328">
        <f t="shared" ca="1" si="15"/>
        <v>1</v>
      </c>
      <c r="T328">
        <f t="shared" ca="1" si="16"/>
        <v>0</v>
      </c>
      <c r="U328">
        <f t="shared" ca="1" si="17"/>
        <v>0</v>
      </c>
    </row>
    <row r="329" spans="2:21" x14ac:dyDescent="0.35">
      <c r="B329" t="s">
        <v>976</v>
      </c>
      <c r="D329" s="34" t="s">
        <v>717</v>
      </c>
      <c r="E329" s="208">
        <v>45932</v>
      </c>
      <c r="G329" t="s">
        <v>715</v>
      </c>
      <c r="I329" s="208">
        <v>45933</v>
      </c>
      <c r="K329" t="s">
        <v>235</v>
      </c>
      <c r="L329" t="s">
        <v>171</v>
      </c>
      <c r="M329" t="s">
        <v>977</v>
      </c>
      <c r="N329" t="s">
        <v>237</v>
      </c>
      <c r="P329" s="193" t="str">
        <f>IF(OR(AND(A329&lt;&gt;"",COUNTIF(Bugs!B:B,A329)&gt;0),AND(B329&lt;&gt;"",COUNTIF(Bugs!A:A,B329)&gt;0)),"Y","")</f>
        <v/>
      </c>
      <c r="Q329" s="193" t="str">
        <f>IF(OR(
    AND(COUNTIF(Bugs!A:A,B329)&gt;0,ISNUMBER(SEARCH("x",INDEX(Bugs!C:C,MATCH(B329,Bugs!A:A,0))))),
    AND(COUNTIF(Bugs!B:B,B329)&gt;0,ISNUMBER(SEARCH("x",INDEX(Bugs!C:C,MATCH(B329,Bugs!B:B,0))))),
    AND(COUNTIF(Bugs!A:A,B329)&gt;0,ISNUMBER(SEARCH("x",INDEX(Bugs!D:D,MATCH(B329,Bugs!A:A,0))))),
    AND(COUNTIF(Bugs!B:B,B329)&gt;0,ISNUMBER(SEARCH("x",INDEX(Bugs!D:D,MATCH(B329,Bugs!B:B,0)))))
),"Y","")</f>
        <v/>
      </c>
      <c r="R329">
        <f ca="1">IF(OR(ISNUMBER(MATCH(L329,MasterData!$D$3:$D$18,0)),ISNUMBER(MATCH(L329,MasterData!$C$3:$C$18,0))),
    DATEDIF(E329,I329,"d"),
    DATEDIF(E329,TODAY(),"d"))</f>
        <v>1</v>
      </c>
      <c r="S329">
        <f t="shared" ref="S329:S392" ca="1" si="18">IF(AND($R329&gt;=0,$R329&lt;=7),1,0)</f>
        <v>1</v>
      </c>
      <c r="T329">
        <f t="shared" ref="T329:T392" ca="1" si="19">IF(AND($R329&gt;7,R329&lt;=30),1,0)</f>
        <v>0</v>
      </c>
      <c r="U329">
        <f t="shared" ref="U329:U392" ca="1" si="20">IF($R329&gt;30,1,0)</f>
        <v>0</v>
      </c>
    </row>
    <row r="330" spans="2:21" x14ac:dyDescent="0.35">
      <c r="B330" t="s">
        <v>979</v>
      </c>
      <c r="D330" s="34" t="s">
        <v>717</v>
      </c>
      <c r="E330" s="208">
        <v>45936</v>
      </c>
      <c r="G330" t="s">
        <v>718</v>
      </c>
      <c r="I330" s="208">
        <v>45938</v>
      </c>
      <c r="K330" t="s">
        <v>241</v>
      </c>
      <c r="L330" t="s">
        <v>171</v>
      </c>
      <c r="M330" t="s">
        <v>980</v>
      </c>
      <c r="N330" t="s">
        <v>237</v>
      </c>
      <c r="P330" s="193" t="str">
        <f>IF(OR(AND(A330&lt;&gt;"",COUNTIF(Bugs!B:B,A330)&gt;0),AND(B330&lt;&gt;"",COUNTIF(Bugs!A:A,B330)&gt;0)),"Y","")</f>
        <v/>
      </c>
      <c r="Q330" s="193" t="str">
        <f>IF(OR(
    AND(COUNTIF(Bugs!A:A,B330)&gt;0,ISNUMBER(SEARCH("x",INDEX(Bugs!C:C,MATCH(B330,Bugs!A:A,0))))),
    AND(COUNTIF(Bugs!B:B,B330)&gt;0,ISNUMBER(SEARCH("x",INDEX(Bugs!C:C,MATCH(B330,Bugs!B:B,0))))),
    AND(COUNTIF(Bugs!A:A,B330)&gt;0,ISNUMBER(SEARCH("x",INDEX(Bugs!D:D,MATCH(B330,Bugs!A:A,0))))),
    AND(COUNTIF(Bugs!B:B,B330)&gt;0,ISNUMBER(SEARCH("x",INDEX(Bugs!D:D,MATCH(B330,Bugs!B:B,0)))))
),"Y","")</f>
        <v/>
      </c>
      <c r="R330">
        <f ca="1">IF(OR(ISNUMBER(MATCH(L330,MasterData!$D$3:$D$18,0)),ISNUMBER(MATCH(L330,MasterData!$C$3:$C$18,0))),
    DATEDIF(E330,I330,"d"),
    DATEDIF(E330,TODAY(),"d"))</f>
        <v>2</v>
      </c>
      <c r="S330">
        <f t="shared" ca="1" si="18"/>
        <v>1</v>
      </c>
      <c r="T330">
        <f t="shared" ca="1" si="19"/>
        <v>0</v>
      </c>
      <c r="U330">
        <f t="shared" ca="1" si="20"/>
        <v>0</v>
      </c>
    </row>
    <row r="331" spans="2:21" x14ac:dyDescent="0.35">
      <c r="B331" t="s">
        <v>981</v>
      </c>
      <c r="D331" s="34">
        <v>3014</v>
      </c>
      <c r="E331" s="208">
        <v>45936</v>
      </c>
      <c r="G331" t="s">
        <v>982</v>
      </c>
      <c r="I331" s="208">
        <v>45936</v>
      </c>
      <c r="K331" t="s">
        <v>235</v>
      </c>
      <c r="L331" t="s">
        <v>171</v>
      </c>
      <c r="M331" t="s">
        <v>983</v>
      </c>
      <c r="N331" t="s">
        <v>237</v>
      </c>
      <c r="P331" s="193" t="str">
        <f>IF(OR(AND(A331&lt;&gt;"",COUNTIF(Bugs!B:B,A331)&gt;0),AND(B331&lt;&gt;"",COUNTIF(Bugs!A:A,B331)&gt;0)),"Y","")</f>
        <v/>
      </c>
      <c r="Q331" s="193" t="str">
        <f>IF(OR(
    AND(COUNTIF(Bugs!A:A,B331)&gt;0,ISNUMBER(SEARCH("x",INDEX(Bugs!C:C,MATCH(B331,Bugs!A:A,0))))),
    AND(COUNTIF(Bugs!B:B,B331)&gt;0,ISNUMBER(SEARCH("x",INDEX(Bugs!C:C,MATCH(B331,Bugs!B:B,0))))),
    AND(COUNTIF(Bugs!A:A,B331)&gt;0,ISNUMBER(SEARCH("x",INDEX(Bugs!D:D,MATCH(B331,Bugs!A:A,0))))),
    AND(COUNTIF(Bugs!B:B,B331)&gt;0,ISNUMBER(SEARCH("x",INDEX(Bugs!D:D,MATCH(B331,Bugs!B:B,0)))))
),"Y","")</f>
        <v/>
      </c>
      <c r="R331">
        <f ca="1">IF(OR(ISNUMBER(MATCH(L331,MasterData!$D$3:$D$18,0)),ISNUMBER(MATCH(L331,MasterData!$C$3:$C$18,0))),
    DATEDIF(E331,I331,"d"),
    DATEDIF(E331,TODAY(),"d"))</f>
        <v>0</v>
      </c>
      <c r="S331">
        <f t="shared" ca="1" si="18"/>
        <v>1</v>
      </c>
      <c r="T331">
        <f t="shared" ca="1" si="19"/>
        <v>0</v>
      </c>
      <c r="U331">
        <f t="shared" ca="1" si="20"/>
        <v>0</v>
      </c>
    </row>
    <row r="332" spans="2:21" x14ac:dyDescent="0.35">
      <c r="B332" t="s">
        <v>82</v>
      </c>
      <c r="D332" s="34" t="s">
        <v>480</v>
      </c>
      <c r="E332" s="208">
        <v>45936</v>
      </c>
      <c r="G332" t="s">
        <v>715</v>
      </c>
      <c r="I332" s="208">
        <v>45936</v>
      </c>
      <c r="K332" t="s">
        <v>235</v>
      </c>
      <c r="L332" t="s">
        <v>164</v>
      </c>
      <c r="M332" t="s">
        <v>984</v>
      </c>
      <c r="N332" t="s">
        <v>237</v>
      </c>
      <c r="P332" s="193" t="str">
        <f>IF(OR(AND(A332&lt;&gt;"",COUNTIF(Bugs!B:B,A332)&gt;0),AND(B332&lt;&gt;"",COUNTIF(Bugs!A:A,B332)&gt;0)),"Y","")</f>
        <v>Y</v>
      </c>
      <c r="Q332" s="193" t="str">
        <f>IF(OR(
    AND(COUNTIF(Bugs!A:A,B332)&gt;0,ISNUMBER(SEARCH("x",INDEX(Bugs!C:C,MATCH(B332,Bugs!A:A,0))))),
    AND(COUNTIF(Bugs!B:B,B332)&gt;0,ISNUMBER(SEARCH("x",INDEX(Bugs!C:C,MATCH(B332,Bugs!B:B,0))))),
    AND(COUNTIF(Bugs!A:A,B332)&gt;0,ISNUMBER(SEARCH("x",INDEX(Bugs!D:D,MATCH(B332,Bugs!A:A,0))))),
    AND(COUNTIF(Bugs!B:B,B332)&gt;0,ISNUMBER(SEARCH("x",INDEX(Bugs!D:D,MATCH(B332,Bugs!B:B,0)))))
),"Y","")</f>
        <v>Y</v>
      </c>
      <c r="R332">
        <f ca="1">IF(OR(ISNUMBER(MATCH(L332,MasterData!$D$3:$D$18,0)),ISNUMBER(MATCH(L332,MasterData!$C$3:$C$18,0))),
    DATEDIF(E332,I332,"d"),
    DATEDIF(E332,TODAY(),"d"))</f>
        <v>71</v>
      </c>
      <c r="S332">
        <f t="shared" ca="1" si="18"/>
        <v>0</v>
      </c>
      <c r="T332">
        <f t="shared" ca="1" si="19"/>
        <v>0</v>
      </c>
      <c r="U332">
        <f t="shared" ca="1" si="20"/>
        <v>1</v>
      </c>
    </row>
    <row r="333" spans="2:21" x14ac:dyDescent="0.35">
      <c r="B333" t="s">
        <v>985</v>
      </c>
      <c r="D333" s="34">
        <v>3014</v>
      </c>
      <c r="E333" s="208">
        <v>45936</v>
      </c>
      <c r="G333" t="s">
        <v>982</v>
      </c>
      <c r="I333" s="208">
        <v>45938</v>
      </c>
      <c r="K333" t="s">
        <v>241</v>
      </c>
      <c r="L333" t="s">
        <v>171</v>
      </c>
      <c r="M333" t="s">
        <v>986</v>
      </c>
      <c r="N333" t="s">
        <v>237</v>
      </c>
      <c r="P333" s="193" t="str">
        <f>IF(OR(AND(A333&lt;&gt;"",COUNTIF(Bugs!B:B,A333)&gt;0),AND(B333&lt;&gt;"",COUNTIF(Bugs!A:A,B333)&gt;0)),"Y","")</f>
        <v/>
      </c>
      <c r="Q333" s="193" t="str">
        <f>IF(OR(
    AND(COUNTIF(Bugs!A:A,B333)&gt;0,ISNUMBER(SEARCH("x",INDEX(Bugs!C:C,MATCH(B333,Bugs!A:A,0))))),
    AND(COUNTIF(Bugs!B:B,B333)&gt;0,ISNUMBER(SEARCH("x",INDEX(Bugs!C:C,MATCH(B333,Bugs!B:B,0))))),
    AND(COUNTIF(Bugs!A:A,B333)&gt;0,ISNUMBER(SEARCH("x",INDEX(Bugs!D:D,MATCH(B333,Bugs!A:A,0))))),
    AND(COUNTIF(Bugs!B:B,B333)&gt;0,ISNUMBER(SEARCH("x",INDEX(Bugs!D:D,MATCH(B333,Bugs!B:B,0)))))
),"Y","")</f>
        <v/>
      </c>
      <c r="R333">
        <f ca="1">IF(OR(ISNUMBER(MATCH(L333,MasterData!$D$3:$D$18,0)),ISNUMBER(MATCH(L333,MasterData!$C$3:$C$18,0))),
    DATEDIF(E333,I333,"d"),
    DATEDIF(E333,TODAY(),"d"))</f>
        <v>2</v>
      </c>
      <c r="S333">
        <f t="shared" ca="1" si="18"/>
        <v>1</v>
      </c>
      <c r="T333">
        <f t="shared" ca="1" si="19"/>
        <v>0</v>
      </c>
      <c r="U333">
        <f t="shared" ca="1" si="20"/>
        <v>0</v>
      </c>
    </row>
    <row r="334" spans="2:21" x14ac:dyDescent="0.35">
      <c r="B334" t="s">
        <v>987</v>
      </c>
      <c r="D334" s="34">
        <v>3366</v>
      </c>
      <c r="E334" s="208">
        <v>45937</v>
      </c>
      <c r="G334" t="s">
        <v>905</v>
      </c>
      <c r="I334" s="208">
        <v>45938</v>
      </c>
      <c r="K334" t="s">
        <v>235</v>
      </c>
      <c r="L334" t="s">
        <v>171</v>
      </c>
      <c r="M334" t="s">
        <v>988</v>
      </c>
      <c r="N334" t="s">
        <v>237</v>
      </c>
      <c r="P334" s="193" t="str">
        <f>IF(OR(AND(A334&lt;&gt;"",COUNTIF(Bugs!B:B,A334)&gt;0),AND(B334&lt;&gt;"",COUNTIF(Bugs!A:A,B334)&gt;0)),"Y","")</f>
        <v/>
      </c>
      <c r="Q334" s="193" t="str">
        <f>IF(OR(
    AND(COUNTIF(Bugs!A:A,B334)&gt;0,ISNUMBER(SEARCH("x",INDEX(Bugs!C:C,MATCH(B334,Bugs!A:A,0))))),
    AND(COUNTIF(Bugs!B:B,B334)&gt;0,ISNUMBER(SEARCH("x",INDEX(Bugs!C:C,MATCH(B334,Bugs!B:B,0))))),
    AND(COUNTIF(Bugs!A:A,B334)&gt;0,ISNUMBER(SEARCH("x",INDEX(Bugs!D:D,MATCH(B334,Bugs!A:A,0))))),
    AND(COUNTIF(Bugs!B:B,B334)&gt;0,ISNUMBER(SEARCH("x",INDEX(Bugs!D:D,MATCH(B334,Bugs!B:B,0)))))
),"Y","")</f>
        <v/>
      </c>
      <c r="R334">
        <f ca="1">IF(OR(ISNUMBER(MATCH(L334,MasterData!$D$3:$D$18,0)),ISNUMBER(MATCH(L334,MasterData!$C$3:$C$18,0))),
    DATEDIF(E334,I334,"d"),
    DATEDIF(E334,TODAY(),"d"))</f>
        <v>1</v>
      </c>
      <c r="S334">
        <f t="shared" ca="1" si="18"/>
        <v>1</v>
      </c>
      <c r="T334">
        <f t="shared" ca="1" si="19"/>
        <v>0</v>
      </c>
      <c r="U334">
        <f t="shared" ca="1" si="20"/>
        <v>0</v>
      </c>
    </row>
    <row r="335" spans="2:21" x14ac:dyDescent="0.35">
      <c r="B335" t="s">
        <v>989</v>
      </c>
      <c r="D335" s="34" t="s">
        <v>480</v>
      </c>
      <c r="E335" s="208">
        <v>45937</v>
      </c>
      <c r="G335" t="s">
        <v>715</v>
      </c>
      <c r="I335" s="208">
        <v>45939</v>
      </c>
      <c r="K335" t="s">
        <v>241</v>
      </c>
      <c r="L335" t="s">
        <v>171</v>
      </c>
      <c r="M335" t="s">
        <v>990</v>
      </c>
      <c r="N335" t="s">
        <v>237</v>
      </c>
      <c r="P335" s="193" t="str">
        <f>IF(OR(AND(A335&lt;&gt;"",COUNTIF(Bugs!B:B,A335)&gt;0),AND(B335&lt;&gt;"",COUNTIF(Bugs!A:A,B335)&gt;0)),"Y","")</f>
        <v/>
      </c>
      <c r="Q335" s="193" t="str">
        <f>IF(OR(
    AND(COUNTIF(Bugs!A:A,B335)&gt;0,ISNUMBER(SEARCH("x",INDEX(Bugs!C:C,MATCH(B335,Bugs!A:A,0))))),
    AND(COUNTIF(Bugs!B:B,B335)&gt;0,ISNUMBER(SEARCH("x",INDEX(Bugs!C:C,MATCH(B335,Bugs!B:B,0))))),
    AND(COUNTIF(Bugs!A:A,B335)&gt;0,ISNUMBER(SEARCH("x",INDEX(Bugs!D:D,MATCH(B335,Bugs!A:A,0))))),
    AND(COUNTIF(Bugs!B:B,B335)&gt;0,ISNUMBER(SEARCH("x",INDEX(Bugs!D:D,MATCH(B335,Bugs!B:B,0)))))
),"Y","")</f>
        <v/>
      </c>
      <c r="R335">
        <f ca="1">IF(OR(ISNUMBER(MATCH(L335,MasterData!$D$3:$D$18,0)),ISNUMBER(MATCH(L335,MasterData!$C$3:$C$18,0))),
    DATEDIF(E335,I335,"d"),
    DATEDIF(E335,TODAY(),"d"))</f>
        <v>2</v>
      </c>
      <c r="S335">
        <f t="shared" ca="1" si="18"/>
        <v>1</v>
      </c>
      <c r="T335">
        <f t="shared" ca="1" si="19"/>
        <v>0</v>
      </c>
      <c r="U335">
        <f t="shared" ca="1" si="20"/>
        <v>0</v>
      </c>
    </row>
    <row r="336" spans="2:21" x14ac:dyDescent="0.35">
      <c r="B336" t="s">
        <v>991</v>
      </c>
      <c r="D336" s="34" t="s">
        <v>480</v>
      </c>
      <c r="E336" s="208">
        <v>45937</v>
      </c>
      <c r="G336" t="s">
        <v>886</v>
      </c>
      <c r="I336" s="208">
        <v>45938</v>
      </c>
      <c r="K336" t="s">
        <v>235</v>
      </c>
      <c r="L336" t="s">
        <v>171</v>
      </c>
      <c r="M336" t="s">
        <v>992</v>
      </c>
      <c r="N336" t="s">
        <v>237</v>
      </c>
      <c r="P336" s="193" t="str">
        <f>IF(OR(AND(A336&lt;&gt;"",COUNTIF(Bugs!B:B,A336)&gt;0),AND(B336&lt;&gt;"",COUNTIF(Bugs!A:A,B336)&gt;0)),"Y","")</f>
        <v/>
      </c>
      <c r="Q336" s="193" t="str">
        <f>IF(OR(
    AND(COUNTIF(Bugs!A:A,B336)&gt;0,ISNUMBER(SEARCH("x",INDEX(Bugs!C:C,MATCH(B336,Bugs!A:A,0))))),
    AND(COUNTIF(Bugs!B:B,B336)&gt;0,ISNUMBER(SEARCH("x",INDEX(Bugs!C:C,MATCH(B336,Bugs!B:B,0))))),
    AND(COUNTIF(Bugs!A:A,B336)&gt;0,ISNUMBER(SEARCH("x",INDEX(Bugs!D:D,MATCH(B336,Bugs!A:A,0))))),
    AND(COUNTIF(Bugs!B:B,B336)&gt;0,ISNUMBER(SEARCH("x",INDEX(Bugs!D:D,MATCH(B336,Bugs!B:B,0)))))
),"Y","")</f>
        <v/>
      </c>
      <c r="R336">
        <f ca="1">IF(OR(ISNUMBER(MATCH(L336,MasterData!$D$3:$D$18,0)),ISNUMBER(MATCH(L336,MasterData!$C$3:$C$18,0))),
    DATEDIF(E336,I336,"d"),
    DATEDIF(E336,TODAY(),"d"))</f>
        <v>1</v>
      </c>
      <c r="S336">
        <f t="shared" ca="1" si="18"/>
        <v>1</v>
      </c>
      <c r="T336">
        <f t="shared" ca="1" si="19"/>
        <v>0</v>
      </c>
      <c r="U336">
        <f t="shared" ca="1" si="20"/>
        <v>0</v>
      </c>
    </row>
    <row r="337" spans="2:21" x14ac:dyDescent="0.35">
      <c r="B337" t="s">
        <v>993</v>
      </c>
      <c r="D337" s="34">
        <v>3014</v>
      </c>
      <c r="E337" s="208">
        <v>45937</v>
      </c>
      <c r="G337" t="s">
        <v>715</v>
      </c>
      <c r="I337" s="208">
        <v>45947</v>
      </c>
      <c r="K337" t="s">
        <v>235</v>
      </c>
      <c r="L337" t="s">
        <v>171</v>
      </c>
      <c r="M337" t="s">
        <v>994</v>
      </c>
      <c r="N337" t="s">
        <v>237</v>
      </c>
      <c r="P337" s="193" t="str">
        <f>IF(OR(AND(A337&lt;&gt;"",COUNTIF(Bugs!B:B,A337)&gt;0),AND(B337&lt;&gt;"",COUNTIF(Bugs!A:A,B337)&gt;0)),"Y","")</f>
        <v/>
      </c>
      <c r="Q337" s="193" t="str">
        <f>IF(OR(
    AND(COUNTIF(Bugs!A:A,B337)&gt;0,ISNUMBER(SEARCH("x",INDEX(Bugs!C:C,MATCH(B337,Bugs!A:A,0))))),
    AND(COUNTIF(Bugs!B:B,B337)&gt;0,ISNUMBER(SEARCH("x",INDEX(Bugs!C:C,MATCH(B337,Bugs!B:B,0))))),
    AND(COUNTIF(Bugs!A:A,B337)&gt;0,ISNUMBER(SEARCH("x",INDEX(Bugs!D:D,MATCH(B337,Bugs!A:A,0))))),
    AND(COUNTIF(Bugs!B:B,B337)&gt;0,ISNUMBER(SEARCH("x",INDEX(Bugs!D:D,MATCH(B337,Bugs!B:B,0)))))
),"Y","")</f>
        <v/>
      </c>
      <c r="R337">
        <f ca="1">IF(OR(ISNUMBER(MATCH(L337,MasterData!$D$3:$D$18,0)),ISNUMBER(MATCH(L337,MasterData!$C$3:$C$18,0))),
    DATEDIF(E337,I337,"d"),
    DATEDIF(E337,TODAY(),"d"))</f>
        <v>10</v>
      </c>
      <c r="S337">
        <f t="shared" ca="1" si="18"/>
        <v>0</v>
      </c>
      <c r="T337">
        <f t="shared" ca="1" si="19"/>
        <v>1</v>
      </c>
      <c r="U337">
        <f t="shared" ca="1" si="20"/>
        <v>0</v>
      </c>
    </row>
    <row r="338" spans="2:21" x14ac:dyDescent="0.35">
      <c r="B338" t="s">
        <v>995</v>
      </c>
      <c r="D338" s="34">
        <v>3014</v>
      </c>
      <c r="E338" s="208">
        <v>45937</v>
      </c>
      <c r="G338" t="s">
        <v>715</v>
      </c>
      <c r="I338" s="208">
        <v>45938</v>
      </c>
      <c r="K338" t="s">
        <v>241</v>
      </c>
      <c r="L338" t="s">
        <v>171</v>
      </c>
      <c r="M338" t="s">
        <v>996</v>
      </c>
      <c r="N338" t="s">
        <v>237</v>
      </c>
      <c r="P338" s="193" t="str">
        <f>IF(OR(AND(A338&lt;&gt;"",COUNTIF(Bugs!B:B,A338)&gt;0),AND(B338&lt;&gt;"",COUNTIF(Bugs!A:A,B338)&gt;0)),"Y","")</f>
        <v/>
      </c>
      <c r="Q338" s="193" t="str">
        <f>IF(OR(
    AND(COUNTIF(Bugs!A:A,B338)&gt;0,ISNUMBER(SEARCH("x",INDEX(Bugs!C:C,MATCH(B338,Bugs!A:A,0))))),
    AND(COUNTIF(Bugs!B:B,B338)&gt;0,ISNUMBER(SEARCH("x",INDEX(Bugs!C:C,MATCH(B338,Bugs!B:B,0))))),
    AND(COUNTIF(Bugs!A:A,B338)&gt;0,ISNUMBER(SEARCH("x",INDEX(Bugs!D:D,MATCH(B338,Bugs!A:A,0))))),
    AND(COUNTIF(Bugs!B:B,B338)&gt;0,ISNUMBER(SEARCH("x",INDEX(Bugs!D:D,MATCH(B338,Bugs!B:B,0)))))
),"Y","")</f>
        <v/>
      </c>
      <c r="R338">
        <f ca="1">IF(OR(ISNUMBER(MATCH(L338,MasterData!$D$3:$D$18,0)),ISNUMBER(MATCH(L338,MasterData!$C$3:$C$18,0))),
    DATEDIF(E338,I338,"d"),
    DATEDIF(E338,TODAY(),"d"))</f>
        <v>1</v>
      </c>
      <c r="S338">
        <f t="shared" ca="1" si="18"/>
        <v>1</v>
      </c>
      <c r="T338">
        <f t="shared" ca="1" si="19"/>
        <v>0</v>
      </c>
      <c r="U338">
        <f t="shared" ca="1" si="20"/>
        <v>0</v>
      </c>
    </row>
    <row r="339" spans="2:21" x14ac:dyDescent="0.35">
      <c r="B339" t="s">
        <v>83</v>
      </c>
      <c r="D339" s="34">
        <v>3014</v>
      </c>
      <c r="E339" s="208">
        <v>45937</v>
      </c>
      <c r="G339" t="s">
        <v>715</v>
      </c>
      <c r="I339" s="208">
        <v>45943</v>
      </c>
      <c r="K339" t="s">
        <v>235</v>
      </c>
      <c r="L339" t="s">
        <v>171</v>
      </c>
      <c r="M339" t="s">
        <v>997</v>
      </c>
      <c r="N339" t="s">
        <v>237</v>
      </c>
      <c r="P339" s="193" t="str">
        <f>IF(OR(AND(A339&lt;&gt;"",COUNTIF(Bugs!B:B,A339)&gt;0),AND(B339&lt;&gt;"",COUNTIF(Bugs!A:A,B339)&gt;0)),"Y","")</f>
        <v>Y</v>
      </c>
      <c r="Q339" s="193" t="str">
        <f>IF(OR(
    AND(COUNTIF(Bugs!A:A,B339)&gt;0,ISNUMBER(SEARCH("x",INDEX(Bugs!C:C,MATCH(B339,Bugs!A:A,0))))),
    AND(COUNTIF(Bugs!B:B,B339)&gt;0,ISNUMBER(SEARCH("x",INDEX(Bugs!C:C,MATCH(B339,Bugs!B:B,0))))),
    AND(COUNTIF(Bugs!A:A,B339)&gt;0,ISNUMBER(SEARCH("x",INDEX(Bugs!D:D,MATCH(B339,Bugs!A:A,0))))),
    AND(COUNTIF(Bugs!B:B,B339)&gt;0,ISNUMBER(SEARCH("x",INDEX(Bugs!D:D,MATCH(B339,Bugs!B:B,0)))))
),"Y","")</f>
        <v>Y</v>
      </c>
      <c r="R339">
        <f ca="1">IF(OR(ISNUMBER(MATCH(L339,MasterData!$D$3:$D$18,0)),ISNUMBER(MATCH(L339,MasterData!$C$3:$C$18,0))),
    DATEDIF(E339,I339,"d"),
    DATEDIF(E339,TODAY(),"d"))</f>
        <v>6</v>
      </c>
      <c r="S339">
        <f t="shared" ca="1" si="18"/>
        <v>1</v>
      </c>
      <c r="T339">
        <f t="shared" ca="1" si="19"/>
        <v>0</v>
      </c>
      <c r="U339">
        <f t="shared" ca="1" si="20"/>
        <v>0</v>
      </c>
    </row>
    <row r="340" spans="2:21" x14ac:dyDescent="0.35">
      <c r="B340" t="s">
        <v>84</v>
      </c>
      <c r="D340" s="34" t="s">
        <v>746</v>
      </c>
      <c r="E340" s="208">
        <v>45938</v>
      </c>
      <c r="G340" t="s">
        <v>816</v>
      </c>
      <c r="I340" s="208">
        <v>45967</v>
      </c>
      <c r="K340" t="s">
        <v>235</v>
      </c>
      <c r="L340" t="s">
        <v>171</v>
      </c>
      <c r="M340" t="s">
        <v>998</v>
      </c>
      <c r="N340" t="s">
        <v>237</v>
      </c>
      <c r="P340" s="193" t="str">
        <f>IF(OR(AND(A340&lt;&gt;"",COUNTIF(Bugs!B:B,A340)&gt;0),AND(B340&lt;&gt;"",COUNTIF(Bugs!A:A,B340)&gt;0)),"Y","")</f>
        <v>Y</v>
      </c>
      <c r="Q340" s="193" t="str">
        <f>IF(OR(
    AND(COUNTIF(Bugs!A:A,B340)&gt;0,ISNUMBER(SEARCH("x",INDEX(Bugs!C:C,MATCH(B340,Bugs!A:A,0))))),
    AND(COUNTIF(Bugs!B:B,B340)&gt;0,ISNUMBER(SEARCH("x",INDEX(Bugs!C:C,MATCH(B340,Bugs!B:B,0))))),
    AND(COUNTIF(Bugs!A:A,B340)&gt;0,ISNUMBER(SEARCH("x",INDEX(Bugs!D:D,MATCH(B340,Bugs!A:A,0))))),
    AND(COUNTIF(Bugs!B:B,B340)&gt;0,ISNUMBER(SEARCH("x",INDEX(Bugs!D:D,MATCH(B340,Bugs!B:B,0)))))
),"Y","")</f>
        <v>Y</v>
      </c>
      <c r="R340">
        <f ca="1">IF(OR(ISNUMBER(MATCH(L340,MasterData!$D$3:$D$18,0)),ISNUMBER(MATCH(L340,MasterData!$C$3:$C$18,0))),
    DATEDIF(E340,I340,"d"),
    DATEDIF(E340,TODAY(),"d"))</f>
        <v>29</v>
      </c>
      <c r="S340">
        <f t="shared" ca="1" si="18"/>
        <v>0</v>
      </c>
      <c r="T340">
        <f t="shared" ca="1" si="19"/>
        <v>1</v>
      </c>
      <c r="U340">
        <f t="shared" ca="1" si="20"/>
        <v>0</v>
      </c>
    </row>
    <row r="341" spans="2:21" x14ac:dyDescent="0.35">
      <c r="B341" t="s">
        <v>85</v>
      </c>
      <c r="D341" s="34" t="s">
        <v>480</v>
      </c>
      <c r="E341" s="208">
        <v>45938</v>
      </c>
      <c r="G341" t="s">
        <v>834</v>
      </c>
      <c r="I341" s="208">
        <v>45939</v>
      </c>
      <c r="K341" t="s">
        <v>235</v>
      </c>
      <c r="L341" t="s">
        <v>171</v>
      </c>
      <c r="M341" t="s">
        <v>999</v>
      </c>
      <c r="N341" t="s">
        <v>237</v>
      </c>
      <c r="P341" s="193" t="str">
        <f>IF(OR(AND(A341&lt;&gt;"",COUNTIF(Bugs!B:B,A341)&gt;0),AND(B341&lt;&gt;"",COUNTIF(Bugs!A:A,B341)&gt;0)),"Y","")</f>
        <v>Y</v>
      </c>
      <c r="Q341" s="193" t="str">
        <f>IF(OR(
    AND(COUNTIF(Bugs!A:A,B341)&gt;0,ISNUMBER(SEARCH("x",INDEX(Bugs!C:C,MATCH(B341,Bugs!A:A,0))))),
    AND(COUNTIF(Bugs!B:B,B341)&gt;0,ISNUMBER(SEARCH("x",INDEX(Bugs!C:C,MATCH(B341,Bugs!B:B,0))))),
    AND(COUNTIF(Bugs!A:A,B341)&gt;0,ISNUMBER(SEARCH("x",INDEX(Bugs!D:D,MATCH(B341,Bugs!A:A,0))))),
    AND(COUNTIF(Bugs!B:B,B341)&gt;0,ISNUMBER(SEARCH("x",INDEX(Bugs!D:D,MATCH(B341,Bugs!B:B,0)))))
),"Y","")</f>
        <v>Y</v>
      </c>
      <c r="R341">
        <f ca="1">IF(OR(ISNUMBER(MATCH(L341,MasterData!$D$3:$D$18,0)),ISNUMBER(MATCH(L341,MasterData!$C$3:$C$18,0))),
    DATEDIF(E341,I341,"d"),
    DATEDIF(E341,TODAY(),"d"))</f>
        <v>1</v>
      </c>
      <c r="S341">
        <f t="shared" ca="1" si="18"/>
        <v>1</v>
      </c>
      <c r="T341">
        <f t="shared" ca="1" si="19"/>
        <v>0</v>
      </c>
      <c r="U341">
        <f t="shared" ca="1" si="20"/>
        <v>0</v>
      </c>
    </row>
    <row r="342" spans="2:21" x14ac:dyDescent="0.35">
      <c r="B342" t="s">
        <v>1000</v>
      </c>
      <c r="D342" s="34">
        <v>3014</v>
      </c>
      <c r="E342" s="208">
        <v>45938</v>
      </c>
      <c r="G342" t="s">
        <v>882</v>
      </c>
      <c r="I342" s="208">
        <v>45939</v>
      </c>
      <c r="K342" t="s">
        <v>235</v>
      </c>
      <c r="L342" t="s">
        <v>171</v>
      </c>
      <c r="M342" t="s">
        <v>1001</v>
      </c>
      <c r="N342" t="s">
        <v>237</v>
      </c>
      <c r="P342" s="193" t="str">
        <f>IF(OR(AND(A342&lt;&gt;"",COUNTIF(Bugs!B:B,A342)&gt;0),AND(B342&lt;&gt;"",COUNTIF(Bugs!A:A,B342)&gt;0)),"Y","")</f>
        <v/>
      </c>
      <c r="Q342" s="193" t="str">
        <f>IF(OR(
    AND(COUNTIF(Bugs!A:A,B342)&gt;0,ISNUMBER(SEARCH("x",INDEX(Bugs!C:C,MATCH(B342,Bugs!A:A,0))))),
    AND(COUNTIF(Bugs!B:B,B342)&gt;0,ISNUMBER(SEARCH("x",INDEX(Bugs!C:C,MATCH(B342,Bugs!B:B,0))))),
    AND(COUNTIF(Bugs!A:A,B342)&gt;0,ISNUMBER(SEARCH("x",INDEX(Bugs!D:D,MATCH(B342,Bugs!A:A,0))))),
    AND(COUNTIF(Bugs!B:B,B342)&gt;0,ISNUMBER(SEARCH("x",INDEX(Bugs!D:D,MATCH(B342,Bugs!B:B,0)))))
),"Y","")</f>
        <v/>
      </c>
      <c r="R342">
        <f ca="1">IF(OR(ISNUMBER(MATCH(L342,MasterData!$D$3:$D$18,0)),ISNUMBER(MATCH(L342,MasterData!$C$3:$C$18,0))),
    DATEDIF(E342,I342,"d"),
    DATEDIF(E342,TODAY(),"d"))</f>
        <v>1</v>
      </c>
      <c r="S342">
        <f t="shared" ca="1" si="18"/>
        <v>1</v>
      </c>
      <c r="T342">
        <f t="shared" ca="1" si="19"/>
        <v>0</v>
      </c>
      <c r="U342">
        <f t="shared" ca="1" si="20"/>
        <v>0</v>
      </c>
    </row>
    <row r="343" spans="2:21" x14ac:dyDescent="0.35">
      <c r="B343" t="s">
        <v>1002</v>
      </c>
      <c r="D343" s="34">
        <v>3014</v>
      </c>
      <c r="E343" s="208">
        <v>45939</v>
      </c>
      <c r="G343" t="s">
        <v>715</v>
      </c>
      <c r="I343" s="208">
        <v>45939</v>
      </c>
      <c r="K343" t="s">
        <v>241</v>
      </c>
      <c r="L343" t="s">
        <v>171</v>
      </c>
      <c r="M343" t="s">
        <v>1003</v>
      </c>
      <c r="N343" t="s">
        <v>237</v>
      </c>
      <c r="P343" s="193" t="str">
        <f>IF(OR(AND(A343&lt;&gt;"",COUNTIF(Bugs!B:B,A343)&gt;0),AND(B343&lt;&gt;"",COUNTIF(Bugs!A:A,B343)&gt;0)),"Y","")</f>
        <v/>
      </c>
      <c r="Q343" s="193" t="str">
        <f>IF(OR(
    AND(COUNTIF(Bugs!A:A,B343)&gt;0,ISNUMBER(SEARCH("x",INDEX(Bugs!C:C,MATCH(B343,Bugs!A:A,0))))),
    AND(COUNTIF(Bugs!B:B,B343)&gt;0,ISNUMBER(SEARCH("x",INDEX(Bugs!C:C,MATCH(B343,Bugs!B:B,0))))),
    AND(COUNTIF(Bugs!A:A,B343)&gt;0,ISNUMBER(SEARCH("x",INDEX(Bugs!D:D,MATCH(B343,Bugs!A:A,0))))),
    AND(COUNTIF(Bugs!B:B,B343)&gt;0,ISNUMBER(SEARCH("x",INDEX(Bugs!D:D,MATCH(B343,Bugs!B:B,0)))))
),"Y","")</f>
        <v/>
      </c>
      <c r="R343">
        <f ca="1">IF(OR(ISNUMBER(MATCH(L343,MasterData!$D$3:$D$18,0)),ISNUMBER(MATCH(L343,MasterData!$C$3:$C$18,0))),
    DATEDIF(E343,I343,"d"),
    DATEDIF(E343,TODAY(),"d"))</f>
        <v>0</v>
      </c>
      <c r="S343">
        <f t="shared" ca="1" si="18"/>
        <v>1</v>
      </c>
      <c r="T343">
        <f t="shared" ca="1" si="19"/>
        <v>0</v>
      </c>
      <c r="U343">
        <f t="shared" ca="1" si="20"/>
        <v>0</v>
      </c>
    </row>
    <row r="344" spans="2:21" x14ac:dyDescent="0.35">
      <c r="B344" t="s">
        <v>1004</v>
      </c>
      <c r="D344" s="34" t="s">
        <v>746</v>
      </c>
      <c r="E344" s="208">
        <v>45940</v>
      </c>
      <c r="G344" t="s">
        <v>886</v>
      </c>
      <c r="I344" s="208">
        <v>45940</v>
      </c>
      <c r="K344" t="s">
        <v>235</v>
      </c>
      <c r="L344" t="s">
        <v>171</v>
      </c>
      <c r="M344" t="s">
        <v>1005</v>
      </c>
      <c r="N344" t="s">
        <v>237</v>
      </c>
      <c r="P344" s="193" t="str">
        <f>IF(OR(AND(A344&lt;&gt;"",COUNTIF(Bugs!B:B,A344)&gt;0),AND(B344&lt;&gt;"",COUNTIF(Bugs!A:A,B344)&gt;0)),"Y","")</f>
        <v/>
      </c>
      <c r="Q344" s="193" t="str">
        <f>IF(OR(
    AND(COUNTIF(Bugs!A:A,B344)&gt;0,ISNUMBER(SEARCH("x",INDEX(Bugs!C:C,MATCH(B344,Bugs!A:A,0))))),
    AND(COUNTIF(Bugs!B:B,B344)&gt;0,ISNUMBER(SEARCH("x",INDEX(Bugs!C:C,MATCH(B344,Bugs!B:B,0))))),
    AND(COUNTIF(Bugs!A:A,B344)&gt;0,ISNUMBER(SEARCH("x",INDEX(Bugs!D:D,MATCH(B344,Bugs!A:A,0))))),
    AND(COUNTIF(Bugs!B:B,B344)&gt;0,ISNUMBER(SEARCH("x",INDEX(Bugs!D:D,MATCH(B344,Bugs!B:B,0)))))
),"Y","")</f>
        <v/>
      </c>
      <c r="R344">
        <f ca="1">IF(OR(ISNUMBER(MATCH(L344,MasterData!$D$3:$D$18,0)),ISNUMBER(MATCH(L344,MasterData!$C$3:$C$18,0))),
    DATEDIF(E344,I344,"d"),
    DATEDIF(E344,TODAY(),"d"))</f>
        <v>0</v>
      </c>
      <c r="S344">
        <f t="shared" ca="1" si="18"/>
        <v>1</v>
      </c>
      <c r="T344">
        <f t="shared" ca="1" si="19"/>
        <v>0</v>
      </c>
      <c r="U344">
        <f t="shared" ca="1" si="20"/>
        <v>0</v>
      </c>
    </row>
    <row r="345" spans="2:21" x14ac:dyDescent="0.35">
      <c r="B345" t="s">
        <v>1006</v>
      </c>
      <c r="D345" s="34">
        <v>3014</v>
      </c>
      <c r="E345" s="208">
        <v>45940</v>
      </c>
      <c r="G345" t="s">
        <v>715</v>
      </c>
      <c r="I345" s="208">
        <v>45943</v>
      </c>
      <c r="K345" t="s">
        <v>235</v>
      </c>
      <c r="L345" t="s">
        <v>171</v>
      </c>
      <c r="M345" t="s">
        <v>1007</v>
      </c>
      <c r="N345" t="s">
        <v>237</v>
      </c>
      <c r="P345" s="193" t="str">
        <f>IF(OR(AND(A345&lt;&gt;"",COUNTIF(Bugs!B:B,A345)&gt;0),AND(B345&lt;&gt;"",COUNTIF(Bugs!A:A,B345)&gt;0)),"Y","")</f>
        <v/>
      </c>
      <c r="Q345" s="193" t="str">
        <f>IF(OR(
    AND(COUNTIF(Bugs!A:A,B345)&gt;0,ISNUMBER(SEARCH("x",INDEX(Bugs!C:C,MATCH(B345,Bugs!A:A,0))))),
    AND(COUNTIF(Bugs!B:B,B345)&gt;0,ISNUMBER(SEARCH("x",INDEX(Bugs!C:C,MATCH(B345,Bugs!B:B,0))))),
    AND(COUNTIF(Bugs!A:A,B345)&gt;0,ISNUMBER(SEARCH("x",INDEX(Bugs!D:D,MATCH(B345,Bugs!A:A,0))))),
    AND(COUNTIF(Bugs!B:B,B345)&gt;0,ISNUMBER(SEARCH("x",INDEX(Bugs!D:D,MATCH(B345,Bugs!B:B,0)))))
),"Y","")</f>
        <v/>
      </c>
      <c r="R345">
        <f ca="1">IF(OR(ISNUMBER(MATCH(L345,MasterData!$D$3:$D$18,0)),ISNUMBER(MATCH(L345,MasterData!$C$3:$C$18,0))),
    DATEDIF(E345,I345,"d"),
    DATEDIF(E345,TODAY(),"d"))</f>
        <v>3</v>
      </c>
      <c r="S345">
        <f t="shared" ca="1" si="18"/>
        <v>1</v>
      </c>
      <c r="T345">
        <f t="shared" ca="1" si="19"/>
        <v>0</v>
      </c>
      <c r="U345">
        <f t="shared" ca="1" si="20"/>
        <v>0</v>
      </c>
    </row>
    <row r="346" spans="2:21" x14ac:dyDescent="0.35">
      <c r="B346" t="s">
        <v>1008</v>
      </c>
      <c r="D346" s="34" t="s">
        <v>660</v>
      </c>
      <c r="E346" s="208">
        <v>45940</v>
      </c>
      <c r="G346" t="s">
        <v>876</v>
      </c>
      <c r="I346" s="208">
        <v>45952</v>
      </c>
      <c r="K346" t="s">
        <v>235</v>
      </c>
      <c r="L346" t="s">
        <v>171</v>
      </c>
      <c r="M346" t="s">
        <v>1009</v>
      </c>
      <c r="N346" t="s">
        <v>237</v>
      </c>
      <c r="P346" s="193" t="str">
        <f>IF(OR(AND(A346&lt;&gt;"",COUNTIF(Bugs!B:B,A346)&gt;0),AND(B346&lt;&gt;"",COUNTIF(Bugs!A:A,B346)&gt;0)),"Y","")</f>
        <v/>
      </c>
      <c r="Q346" s="193" t="str">
        <f>IF(OR(
    AND(COUNTIF(Bugs!A:A,B346)&gt;0,ISNUMBER(SEARCH("x",INDEX(Bugs!C:C,MATCH(B346,Bugs!A:A,0))))),
    AND(COUNTIF(Bugs!B:B,B346)&gt;0,ISNUMBER(SEARCH("x",INDEX(Bugs!C:C,MATCH(B346,Bugs!B:B,0))))),
    AND(COUNTIF(Bugs!A:A,B346)&gt;0,ISNUMBER(SEARCH("x",INDEX(Bugs!D:D,MATCH(B346,Bugs!A:A,0))))),
    AND(COUNTIF(Bugs!B:B,B346)&gt;0,ISNUMBER(SEARCH("x",INDEX(Bugs!D:D,MATCH(B346,Bugs!B:B,0)))))
),"Y","")</f>
        <v/>
      </c>
      <c r="R346">
        <f ca="1">IF(OR(ISNUMBER(MATCH(L346,MasterData!$D$3:$D$18,0)),ISNUMBER(MATCH(L346,MasterData!$C$3:$C$18,0))),
    DATEDIF(E346,I346,"d"),
    DATEDIF(E346,TODAY(),"d"))</f>
        <v>12</v>
      </c>
      <c r="S346">
        <f t="shared" ca="1" si="18"/>
        <v>0</v>
      </c>
      <c r="T346">
        <f t="shared" ca="1" si="19"/>
        <v>1</v>
      </c>
      <c r="U346">
        <f t="shared" ca="1" si="20"/>
        <v>0</v>
      </c>
    </row>
    <row r="347" spans="2:21" x14ac:dyDescent="0.35">
      <c r="B347" t="s">
        <v>1010</v>
      </c>
      <c r="D347" s="34">
        <v>3014</v>
      </c>
      <c r="E347" s="208">
        <v>45940</v>
      </c>
      <c r="G347" t="s">
        <v>715</v>
      </c>
      <c r="I347" s="208">
        <v>45952</v>
      </c>
      <c r="K347" t="s">
        <v>235</v>
      </c>
      <c r="L347" t="s">
        <v>171</v>
      </c>
      <c r="M347" t="s">
        <v>1011</v>
      </c>
      <c r="N347" t="s">
        <v>237</v>
      </c>
      <c r="P347" s="193" t="str">
        <f>IF(OR(AND(A347&lt;&gt;"",COUNTIF(Bugs!B:B,A347)&gt;0),AND(B347&lt;&gt;"",COUNTIF(Bugs!A:A,B347)&gt;0)),"Y","")</f>
        <v/>
      </c>
      <c r="Q347" s="193" t="str">
        <f>IF(OR(
    AND(COUNTIF(Bugs!A:A,B347)&gt;0,ISNUMBER(SEARCH("x",INDEX(Bugs!C:C,MATCH(B347,Bugs!A:A,0))))),
    AND(COUNTIF(Bugs!B:B,B347)&gt;0,ISNUMBER(SEARCH("x",INDEX(Bugs!C:C,MATCH(B347,Bugs!B:B,0))))),
    AND(COUNTIF(Bugs!A:A,B347)&gt;0,ISNUMBER(SEARCH("x",INDEX(Bugs!D:D,MATCH(B347,Bugs!A:A,0))))),
    AND(COUNTIF(Bugs!B:B,B347)&gt;0,ISNUMBER(SEARCH("x",INDEX(Bugs!D:D,MATCH(B347,Bugs!B:B,0)))))
),"Y","")</f>
        <v/>
      </c>
      <c r="R347">
        <f ca="1">IF(OR(ISNUMBER(MATCH(L347,MasterData!$D$3:$D$18,0)),ISNUMBER(MATCH(L347,MasterData!$C$3:$C$18,0))),
    DATEDIF(E347,I347,"d"),
    DATEDIF(E347,TODAY(),"d"))</f>
        <v>12</v>
      </c>
      <c r="S347">
        <f t="shared" ca="1" si="18"/>
        <v>0</v>
      </c>
      <c r="T347">
        <f t="shared" ca="1" si="19"/>
        <v>1</v>
      </c>
      <c r="U347">
        <f t="shared" ca="1" si="20"/>
        <v>0</v>
      </c>
    </row>
    <row r="348" spans="2:21" x14ac:dyDescent="0.35">
      <c r="B348" t="s">
        <v>1012</v>
      </c>
      <c r="D348" s="34" t="s">
        <v>746</v>
      </c>
      <c r="E348" s="208">
        <v>45943</v>
      </c>
      <c r="G348" t="s">
        <v>1013</v>
      </c>
      <c r="I348" s="208">
        <v>45944</v>
      </c>
      <c r="K348" t="s">
        <v>235</v>
      </c>
      <c r="L348" t="s">
        <v>171</v>
      </c>
      <c r="M348" t="s">
        <v>1014</v>
      </c>
      <c r="N348" t="s">
        <v>237</v>
      </c>
      <c r="P348" s="193" t="str">
        <f>IF(OR(AND(A348&lt;&gt;"",COUNTIF(Bugs!B:B,A348)&gt;0),AND(B348&lt;&gt;"",COUNTIF(Bugs!A:A,B348)&gt;0)),"Y","")</f>
        <v/>
      </c>
      <c r="Q348" s="193" t="str">
        <f>IF(OR(
    AND(COUNTIF(Bugs!A:A,B348)&gt;0,ISNUMBER(SEARCH("x",INDEX(Bugs!C:C,MATCH(B348,Bugs!A:A,0))))),
    AND(COUNTIF(Bugs!B:B,B348)&gt;0,ISNUMBER(SEARCH("x",INDEX(Bugs!C:C,MATCH(B348,Bugs!B:B,0))))),
    AND(COUNTIF(Bugs!A:A,B348)&gt;0,ISNUMBER(SEARCH("x",INDEX(Bugs!D:D,MATCH(B348,Bugs!A:A,0))))),
    AND(COUNTIF(Bugs!B:B,B348)&gt;0,ISNUMBER(SEARCH("x",INDEX(Bugs!D:D,MATCH(B348,Bugs!B:B,0)))))
),"Y","")</f>
        <v/>
      </c>
      <c r="R348">
        <f ca="1">IF(OR(ISNUMBER(MATCH(L348,MasterData!$D$3:$D$18,0)),ISNUMBER(MATCH(L348,MasterData!$C$3:$C$18,0))),
    DATEDIF(E348,I348,"d"),
    DATEDIF(E348,TODAY(),"d"))</f>
        <v>1</v>
      </c>
      <c r="S348">
        <f t="shared" ca="1" si="18"/>
        <v>1</v>
      </c>
      <c r="T348">
        <f t="shared" ca="1" si="19"/>
        <v>0</v>
      </c>
      <c r="U348">
        <f t="shared" ca="1" si="20"/>
        <v>0</v>
      </c>
    </row>
    <row r="349" spans="2:21" x14ac:dyDescent="0.35">
      <c r="B349" t="s">
        <v>86</v>
      </c>
      <c r="D349" s="34">
        <v>3014</v>
      </c>
      <c r="E349" s="208">
        <v>45943</v>
      </c>
      <c r="G349" t="s">
        <v>715</v>
      </c>
      <c r="I349" s="208">
        <v>45943</v>
      </c>
      <c r="K349" t="s">
        <v>235</v>
      </c>
      <c r="L349" t="s">
        <v>169</v>
      </c>
      <c r="M349" t="s">
        <v>1015</v>
      </c>
      <c r="N349" t="s">
        <v>237</v>
      </c>
      <c r="P349" s="193" t="str">
        <f>IF(OR(AND(A349&lt;&gt;"",COUNTIF(Bugs!B:B,A349)&gt;0),AND(B349&lt;&gt;"",COUNTIF(Bugs!A:A,B349)&gt;0)),"Y","")</f>
        <v>Y</v>
      </c>
      <c r="Q349" s="193" t="str">
        <f>IF(OR(
    AND(COUNTIF(Bugs!A:A,B349)&gt;0,ISNUMBER(SEARCH("x",INDEX(Bugs!C:C,MATCH(B349,Bugs!A:A,0))))),
    AND(COUNTIF(Bugs!B:B,B349)&gt;0,ISNUMBER(SEARCH("x",INDEX(Bugs!C:C,MATCH(B349,Bugs!B:B,0))))),
    AND(COUNTIF(Bugs!A:A,B349)&gt;0,ISNUMBER(SEARCH("x",INDEX(Bugs!D:D,MATCH(B349,Bugs!A:A,0))))),
    AND(COUNTIF(Bugs!B:B,B349)&gt;0,ISNUMBER(SEARCH("x",INDEX(Bugs!D:D,MATCH(B349,Bugs!B:B,0)))))
),"Y","")</f>
        <v/>
      </c>
      <c r="R349">
        <f ca="1">IF(OR(ISNUMBER(MATCH(L349,MasterData!$D$3:$D$18,0)),ISNUMBER(MATCH(L349,MasterData!$C$3:$C$18,0))),
    DATEDIF(E349,I349,"d"),
    DATEDIF(E349,TODAY(),"d"))</f>
        <v>64</v>
      </c>
      <c r="S349">
        <f t="shared" ca="1" si="18"/>
        <v>0</v>
      </c>
      <c r="T349">
        <f t="shared" ca="1" si="19"/>
        <v>0</v>
      </c>
      <c r="U349">
        <f t="shared" ca="1" si="20"/>
        <v>1</v>
      </c>
    </row>
    <row r="350" spans="2:21" x14ac:dyDescent="0.35">
      <c r="B350" t="s">
        <v>87</v>
      </c>
      <c r="D350" s="34" t="s">
        <v>746</v>
      </c>
      <c r="E350" s="208">
        <v>45944</v>
      </c>
      <c r="G350" t="s">
        <v>816</v>
      </c>
      <c r="I350" s="208">
        <v>45944</v>
      </c>
      <c r="K350" t="s">
        <v>235</v>
      </c>
      <c r="L350" t="s">
        <v>164</v>
      </c>
      <c r="M350" t="s">
        <v>1016</v>
      </c>
      <c r="N350" t="s">
        <v>237</v>
      </c>
      <c r="P350" s="193" t="str">
        <f>IF(OR(AND(A350&lt;&gt;"",COUNTIF(Bugs!B:B,A350)&gt;0),AND(B350&lt;&gt;"",COUNTIF(Bugs!A:A,B350)&gt;0)),"Y","")</f>
        <v>Y</v>
      </c>
      <c r="Q350" s="193" t="str">
        <f>IF(OR(
    AND(COUNTIF(Bugs!A:A,B350)&gt;0,ISNUMBER(SEARCH("x",INDEX(Bugs!C:C,MATCH(B350,Bugs!A:A,0))))),
    AND(COUNTIF(Bugs!B:B,B350)&gt;0,ISNUMBER(SEARCH("x",INDEX(Bugs!C:C,MATCH(B350,Bugs!B:B,0))))),
    AND(COUNTIF(Bugs!A:A,B350)&gt;0,ISNUMBER(SEARCH("x",INDEX(Bugs!D:D,MATCH(B350,Bugs!A:A,0))))),
    AND(COUNTIF(Bugs!B:B,B350)&gt;0,ISNUMBER(SEARCH("x",INDEX(Bugs!D:D,MATCH(B350,Bugs!B:B,0)))))
),"Y","")</f>
        <v>Y</v>
      </c>
      <c r="R350">
        <f ca="1">IF(OR(ISNUMBER(MATCH(L350,MasterData!$D$3:$D$18,0)),ISNUMBER(MATCH(L350,MasterData!$C$3:$C$18,0))),
    DATEDIF(E350,I350,"d"),
    DATEDIF(E350,TODAY(),"d"))</f>
        <v>63</v>
      </c>
      <c r="S350">
        <f t="shared" ca="1" si="18"/>
        <v>0</v>
      </c>
      <c r="T350">
        <f t="shared" ca="1" si="19"/>
        <v>0</v>
      </c>
      <c r="U350">
        <f t="shared" ca="1" si="20"/>
        <v>1</v>
      </c>
    </row>
    <row r="351" spans="2:21" x14ac:dyDescent="0.35">
      <c r="B351" t="s">
        <v>1017</v>
      </c>
      <c r="D351" s="34">
        <v>3014</v>
      </c>
      <c r="E351" s="208">
        <v>45944</v>
      </c>
      <c r="G351" t="s">
        <v>834</v>
      </c>
      <c r="I351" s="208">
        <v>45946</v>
      </c>
      <c r="K351" t="s">
        <v>241</v>
      </c>
      <c r="L351" t="s">
        <v>171</v>
      </c>
      <c r="M351" t="s">
        <v>1018</v>
      </c>
      <c r="N351" t="s">
        <v>237</v>
      </c>
      <c r="P351" s="193" t="str">
        <f>IF(OR(AND(A351&lt;&gt;"",COUNTIF(Bugs!B:B,A351)&gt;0),AND(B351&lt;&gt;"",COUNTIF(Bugs!A:A,B351)&gt;0)),"Y","")</f>
        <v/>
      </c>
      <c r="Q351" s="193" t="str">
        <f>IF(OR(
    AND(COUNTIF(Bugs!A:A,B351)&gt;0,ISNUMBER(SEARCH("x",INDEX(Bugs!C:C,MATCH(B351,Bugs!A:A,0))))),
    AND(COUNTIF(Bugs!B:B,B351)&gt;0,ISNUMBER(SEARCH("x",INDEX(Bugs!C:C,MATCH(B351,Bugs!B:B,0))))),
    AND(COUNTIF(Bugs!A:A,B351)&gt;0,ISNUMBER(SEARCH("x",INDEX(Bugs!D:D,MATCH(B351,Bugs!A:A,0))))),
    AND(COUNTIF(Bugs!B:B,B351)&gt;0,ISNUMBER(SEARCH("x",INDEX(Bugs!D:D,MATCH(B351,Bugs!B:B,0)))))
),"Y","")</f>
        <v/>
      </c>
      <c r="R351">
        <f ca="1">IF(OR(ISNUMBER(MATCH(L351,MasterData!$D$3:$D$18,0)),ISNUMBER(MATCH(L351,MasterData!$C$3:$C$18,0))),
    DATEDIF(E351,I351,"d"),
    DATEDIF(E351,TODAY(),"d"))</f>
        <v>2</v>
      </c>
      <c r="S351">
        <f t="shared" ca="1" si="18"/>
        <v>1</v>
      </c>
      <c r="T351">
        <f t="shared" ca="1" si="19"/>
        <v>0</v>
      </c>
      <c r="U351">
        <f t="shared" ca="1" si="20"/>
        <v>0</v>
      </c>
    </row>
    <row r="352" spans="2:21" x14ac:dyDescent="0.35">
      <c r="B352" t="s">
        <v>1019</v>
      </c>
      <c r="D352" s="34" t="s">
        <v>746</v>
      </c>
      <c r="E352" s="208">
        <v>45944</v>
      </c>
      <c r="G352" t="s">
        <v>886</v>
      </c>
      <c r="I352" s="208">
        <v>45946</v>
      </c>
      <c r="K352" t="s">
        <v>235</v>
      </c>
      <c r="L352" t="s">
        <v>171</v>
      </c>
      <c r="M352" t="s">
        <v>1020</v>
      </c>
      <c r="N352" t="s">
        <v>237</v>
      </c>
      <c r="P352" s="193" t="str">
        <f>IF(OR(AND(A352&lt;&gt;"",COUNTIF(Bugs!B:B,A352)&gt;0),AND(B352&lt;&gt;"",COUNTIF(Bugs!A:A,B352)&gt;0)),"Y","")</f>
        <v/>
      </c>
      <c r="Q352" s="193" t="str">
        <f>IF(OR(
    AND(COUNTIF(Bugs!A:A,B352)&gt;0,ISNUMBER(SEARCH("x",INDEX(Bugs!C:C,MATCH(B352,Bugs!A:A,0))))),
    AND(COUNTIF(Bugs!B:B,B352)&gt;0,ISNUMBER(SEARCH("x",INDEX(Bugs!C:C,MATCH(B352,Bugs!B:B,0))))),
    AND(COUNTIF(Bugs!A:A,B352)&gt;0,ISNUMBER(SEARCH("x",INDEX(Bugs!D:D,MATCH(B352,Bugs!A:A,0))))),
    AND(COUNTIF(Bugs!B:B,B352)&gt;0,ISNUMBER(SEARCH("x",INDEX(Bugs!D:D,MATCH(B352,Bugs!B:B,0)))))
),"Y","")</f>
        <v/>
      </c>
      <c r="R352">
        <f ca="1">IF(OR(ISNUMBER(MATCH(L352,MasterData!$D$3:$D$18,0)),ISNUMBER(MATCH(L352,MasterData!$C$3:$C$18,0))),
    DATEDIF(E352,I352,"d"),
    DATEDIF(E352,TODAY(),"d"))</f>
        <v>2</v>
      </c>
      <c r="S352">
        <f t="shared" ca="1" si="18"/>
        <v>1</v>
      </c>
      <c r="T352">
        <f t="shared" ca="1" si="19"/>
        <v>0</v>
      </c>
      <c r="U352">
        <f t="shared" ca="1" si="20"/>
        <v>0</v>
      </c>
    </row>
    <row r="353" spans="1:22" x14ac:dyDescent="0.35">
      <c r="B353" t="s">
        <v>88</v>
      </c>
      <c r="D353" s="34">
        <v>3014</v>
      </c>
      <c r="E353" s="208">
        <v>45945</v>
      </c>
      <c r="G353" t="s">
        <v>1021</v>
      </c>
      <c r="I353" s="208">
        <v>45945</v>
      </c>
      <c r="K353" t="s">
        <v>347</v>
      </c>
      <c r="L353" t="s">
        <v>171</v>
      </c>
      <c r="M353" t="s">
        <v>1022</v>
      </c>
      <c r="N353" t="s">
        <v>237</v>
      </c>
      <c r="P353" s="193" t="str">
        <f>IF(OR(AND(A353&lt;&gt;"",COUNTIF(Bugs!B:B,A353)&gt;0),AND(B353&lt;&gt;"",COUNTIF(Bugs!A:A,B353)&gt;0)),"Y","")</f>
        <v>Y</v>
      </c>
      <c r="Q353" s="193" t="str">
        <f>IF(OR(
    AND(COUNTIF(Bugs!A:A,B353)&gt;0,ISNUMBER(SEARCH("x",INDEX(Bugs!C:C,MATCH(B353,Bugs!A:A,0))))),
    AND(COUNTIF(Bugs!B:B,B353)&gt;0,ISNUMBER(SEARCH("x",INDEX(Bugs!C:C,MATCH(B353,Bugs!B:B,0))))),
    AND(COUNTIF(Bugs!A:A,B353)&gt;0,ISNUMBER(SEARCH("x",INDEX(Bugs!D:D,MATCH(B353,Bugs!A:A,0))))),
    AND(COUNTIF(Bugs!B:B,B353)&gt;0,ISNUMBER(SEARCH("x",INDEX(Bugs!D:D,MATCH(B353,Bugs!B:B,0)))))
),"Y","")</f>
        <v/>
      </c>
      <c r="R353">
        <f ca="1">IF(OR(ISNUMBER(MATCH(L353,MasterData!$D$3:$D$18,0)),ISNUMBER(MATCH(L353,MasterData!$C$3:$C$18,0))),
    DATEDIF(E353,I353,"d"),
    DATEDIF(E353,TODAY(),"d"))</f>
        <v>0</v>
      </c>
      <c r="S353">
        <f t="shared" ca="1" si="18"/>
        <v>1</v>
      </c>
      <c r="T353">
        <f t="shared" ca="1" si="19"/>
        <v>0</v>
      </c>
      <c r="U353">
        <f t="shared" ca="1" si="20"/>
        <v>0</v>
      </c>
    </row>
    <row r="354" spans="1:22" x14ac:dyDescent="0.35">
      <c r="B354" t="s">
        <v>89</v>
      </c>
      <c r="D354" s="34">
        <v>3014</v>
      </c>
      <c r="E354" s="208">
        <v>45947</v>
      </c>
      <c r="G354" t="s">
        <v>982</v>
      </c>
      <c r="I354" s="208">
        <v>45947</v>
      </c>
      <c r="K354" t="s">
        <v>241</v>
      </c>
      <c r="L354" t="s">
        <v>164</v>
      </c>
      <c r="M354" t="s">
        <v>1023</v>
      </c>
      <c r="N354" t="s">
        <v>237</v>
      </c>
      <c r="P354" s="193" t="str">
        <f>IF(OR(AND(A354&lt;&gt;"",COUNTIF(Bugs!B:B,A354)&gt;0),AND(B354&lt;&gt;"",COUNTIF(Bugs!A:A,B354)&gt;0)),"Y","")</f>
        <v>Y</v>
      </c>
      <c r="Q354" s="193" t="str">
        <f>IF(OR(
    AND(COUNTIF(Bugs!A:A,B354)&gt;0,ISNUMBER(SEARCH("x",INDEX(Bugs!C:C,MATCH(B354,Bugs!A:A,0))))),
    AND(COUNTIF(Bugs!B:B,B354)&gt;0,ISNUMBER(SEARCH("x",INDEX(Bugs!C:C,MATCH(B354,Bugs!B:B,0))))),
    AND(COUNTIF(Bugs!A:A,B354)&gt;0,ISNUMBER(SEARCH("x",INDEX(Bugs!D:D,MATCH(B354,Bugs!A:A,0))))),
    AND(COUNTIF(Bugs!B:B,B354)&gt;0,ISNUMBER(SEARCH("x",INDEX(Bugs!D:D,MATCH(B354,Bugs!B:B,0)))))
),"Y","")</f>
        <v/>
      </c>
      <c r="R354">
        <f ca="1">IF(OR(ISNUMBER(MATCH(L354,MasterData!$D$3:$D$18,0)),ISNUMBER(MATCH(L354,MasterData!$C$3:$C$18,0))),
    DATEDIF(E354,I354,"d"),
    DATEDIF(E354,TODAY(),"d"))</f>
        <v>60</v>
      </c>
      <c r="S354">
        <f t="shared" ca="1" si="18"/>
        <v>0</v>
      </c>
      <c r="T354">
        <f t="shared" ca="1" si="19"/>
        <v>0</v>
      </c>
      <c r="U354">
        <f t="shared" ca="1" si="20"/>
        <v>1</v>
      </c>
    </row>
    <row r="355" spans="1:22" x14ac:dyDescent="0.35">
      <c r="B355" t="s">
        <v>90</v>
      </c>
      <c r="D355" s="34" t="s">
        <v>746</v>
      </c>
      <c r="E355" s="208">
        <v>45950</v>
      </c>
      <c r="G355" t="s">
        <v>816</v>
      </c>
      <c r="I355" s="208">
        <v>45950</v>
      </c>
      <c r="K355" t="s">
        <v>235</v>
      </c>
      <c r="L355" t="s">
        <v>164</v>
      </c>
      <c r="M355" t="s">
        <v>1024</v>
      </c>
      <c r="N355" t="s">
        <v>237</v>
      </c>
      <c r="P355" s="193" t="str">
        <f>IF(OR(AND(A355&lt;&gt;"",COUNTIF(Bugs!B:B,A355)&gt;0),AND(B355&lt;&gt;"",COUNTIF(Bugs!A:A,B355)&gt;0)),"Y","")</f>
        <v>Y</v>
      </c>
      <c r="Q355" s="193" t="str">
        <f>IF(OR(
    AND(COUNTIF(Bugs!A:A,B355)&gt;0,ISNUMBER(SEARCH("x",INDEX(Bugs!C:C,MATCH(B355,Bugs!A:A,0))))),
    AND(COUNTIF(Bugs!B:B,B355)&gt;0,ISNUMBER(SEARCH("x",INDEX(Bugs!C:C,MATCH(B355,Bugs!B:B,0))))),
    AND(COUNTIF(Bugs!A:A,B355)&gt;0,ISNUMBER(SEARCH("x",INDEX(Bugs!D:D,MATCH(B355,Bugs!A:A,0))))),
    AND(COUNTIF(Bugs!B:B,B355)&gt;0,ISNUMBER(SEARCH("x",INDEX(Bugs!D:D,MATCH(B355,Bugs!B:B,0)))))
),"Y","")</f>
        <v/>
      </c>
      <c r="R355">
        <f ca="1">IF(OR(ISNUMBER(MATCH(L355,MasterData!$D$3:$D$18,0)),ISNUMBER(MATCH(L355,MasterData!$C$3:$C$18,0))),
    DATEDIF(E355,I355,"d"),
    DATEDIF(E355,TODAY(),"d"))</f>
        <v>57</v>
      </c>
      <c r="S355">
        <f t="shared" ca="1" si="18"/>
        <v>0</v>
      </c>
      <c r="T355">
        <f t="shared" ca="1" si="19"/>
        <v>0</v>
      </c>
      <c r="U355">
        <f t="shared" ca="1" si="20"/>
        <v>1</v>
      </c>
    </row>
    <row r="356" spans="1:22" x14ac:dyDescent="0.35">
      <c r="B356" t="s">
        <v>1025</v>
      </c>
      <c r="D356" s="34">
        <v>3014</v>
      </c>
      <c r="E356" s="208">
        <v>45950</v>
      </c>
      <c r="G356" t="s">
        <v>1026</v>
      </c>
      <c r="I356" s="208">
        <v>45965</v>
      </c>
      <c r="K356" t="s">
        <v>347</v>
      </c>
      <c r="L356" t="s">
        <v>171</v>
      </c>
      <c r="M356" t="s">
        <v>1027</v>
      </c>
      <c r="N356" t="s">
        <v>237</v>
      </c>
      <c r="P356" s="193" t="str">
        <f>IF(OR(AND(A356&lt;&gt;"",COUNTIF(Bugs!B:B,A356)&gt;0),AND(B356&lt;&gt;"",COUNTIF(Bugs!A:A,B356)&gt;0)),"Y","")</f>
        <v/>
      </c>
      <c r="Q356" s="193" t="str">
        <f>IF(OR(
    AND(COUNTIF(Bugs!A:A,B356)&gt;0,ISNUMBER(SEARCH("x",INDEX(Bugs!C:C,MATCH(B356,Bugs!A:A,0))))),
    AND(COUNTIF(Bugs!B:B,B356)&gt;0,ISNUMBER(SEARCH("x",INDEX(Bugs!C:C,MATCH(B356,Bugs!B:B,0))))),
    AND(COUNTIF(Bugs!A:A,B356)&gt;0,ISNUMBER(SEARCH("x",INDEX(Bugs!D:D,MATCH(B356,Bugs!A:A,0))))),
    AND(COUNTIF(Bugs!B:B,B356)&gt;0,ISNUMBER(SEARCH("x",INDEX(Bugs!D:D,MATCH(B356,Bugs!B:B,0)))))
),"Y","")</f>
        <v/>
      </c>
      <c r="R356">
        <f ca="1">IF(OR(ISNUMBER(MATCH(L356,MasterData!$D$3:$D$18,0)),ISNUMBER(MATCH(L356,MasterData!$C$3:$C$18,0))),
    DATEDIF(E356,I356,"d"),
    DATEDIF(E356,TODAY(),"d"))</f>
        <v>15</v>
      </c>
      <c r="S356">
        <f t="shared" ca="1" si="18"/>
        <v>0</v>
      </c>
      <c r="T356">
        <f t="shared" ca="1" si="19"/>
        <v>1</v>
      </c>
      <c r="U356">
        <f t="shared" ca="1" si="20"/>
        <v>0</v>
      </c>
    </row>
    <row r="357" spans="1:22" x14ac:dyDescent="0.35">
      <c r="A357" s="72"/>
      <c r="B357" s="72" t="s">
        <v>91</v>
      </c>
      <c r="C357" s="72"/>
      <c r="D357" s="180">
        <v>3003</v>
      </c>
      <c r="E357" s="209">
        <v>45950</v>
      </c>
      <c r="F357" s="72"/>
      <c r="G357" s="72" t="s">
        <v>816</v>
      </c>
      <c r="H357" s="72"/>
      <c r="I357" s="209">
        <v>45960</v>
      </c>
      <c r="J357" s="72"/>
      <c r="K357" s="72" t="s">
        <v>235</v>
      </c>
      <c r="L357" s="72" t="s">
        <v>171</v>
      </c>
      <c r="M357" s="72" t="s">
        <v>1028</v>
      </c>
      <c r="N357" s="72" t="s">
        <v>237</v>
      </c>
      <c r="P357" s="193" t="str">
        <f>IF(OR(AND(A357&lt;&gt;"",COUNTIF(Bugs!B:B,A357)&gt;0),AND(B357&lt;&gt;"",COUNTIF(Bugs!A:A,B357)&gt;0)),"Y","")</f>
        <v>Y</v>
      </c>
      <c r="Q357" s="193" t="str">
        <f>IF(OR(
    AND(COUNTIF(Bugs!A:A,B357)&gt;0,ISNUMBER(SEARCH("x",INDEX(Bugs!C:C,MATCH(B357,Bugs!A:A,0))))),
    AND(COUNTIF(Bugs!B:B,B357)&gt;0,ISNUMBER(SEARCH("x",INDEX(Bugs!C:C,MATCH(B357,Bugs!B:B,0))))),
    AND(COUNTIF(Bugs!A:A,B357)&gt;0,ISNUMBER(SEARCH("x",INDEX(Bugs!D:D,MATCH(B357,Bugs!A:A,0))))),
    AND(COUNTIF(Bugs!B:B,B357)&gt;0,ISNUMBER(SEARCH("x",INDEX(Bugs!D:D,MATCH(B357,Bugs!B:B,0)))))
),"Y","")</f>
        <v>Y</v>
      </c>
      <c r="R357">
        <f ca="1">IF(OR(ISNUMBER(MATCH(L357,MasterData!$D$3:$D$18,0)),ISNUMBER(MATCH(L357,MasterData!$C$3:$C$18,0))),
    DATEDIF(E357,I357,"d"),
    DATEDIF(E357,TODAY(),"d"))</f>
        <v>10</v>
      </c>
      <c r="S357">
        <f t="shared" ca="1" si="18"/>
        <v>0</v>
      </c>
      <c r="T357">
        <f t="shared" ca="1" si="19"/>
        <v>1</v>
      </c>
      <c r="U357">
        <f t="shared" ca="1" si="20"/>
        <v>0</v>
      </c>
      <c r="V357" t="s">
        <v>1029</v>
      </c>
    </row>
    <row r="358" spans="1:22" x14ac:dyDescent="0.35">
      <c r="B358" t="s">
        <v>1030</v>
      </c>
      <c r="D358" s="34">
        <v>3009</v>
      </c>
      <c r="E358" s="208">
        <v>45950</v>
      </c>
      <c r="G358" t="s">
        <v>866</v>
      </c>
      <c r="I358" s="208">
        <v>45951</v>
      </c>
      <c r="K358" t="s">
        <v>235</v>
      </c>
      <c r="L358" t="s">
        <v>171</v>
      </c>
      <c r="M358" t="s">
        <v>1031</v>
      </c>
      <c r="N358" t="s">
        <v>237</v>
      </c>
      <c r="P358" s="193" t="str">
        <f>IF(OR(AND(A358&lt;&gt;"",COUNTIF(Bugs!B:B,A358)&gt;0),AND(B358&lt;&gt;"",COUNTIF(Bugs!A:A,B358)&gt;0)),"Y","")</f>
        <v/>
      </c>
      <c r="Q358" s="193" t="str">
        <f>IF(OR(
    AND(COUNTIF(Bugs!A:A,B358)&gt;0,ISNUMBER(SEARCH("x",INDEX(Bugs!C:C,MATCH(B358,Bugs!A:A,0))))),
    AND(COUNTIF(Bugs!B:B,B358)&gt;0,ISNUMBER(SEARCH("x",INDEX(Bugs!C:C,MATCH(B358,Bugs!B:B,0))))),
    AND(COUNTIF(Bugs!A:A,B358)&gt;0,ISNUMBER(SEARCH("x",INDEX(Bugs!D:D,MATCH(B358,Bugs!A:A,0))))),
    AND(COUNTIF(Bugs!B:B,B358)&gt;0,ISNUMBER(SEARCH("x",INDEX(Bugs!D:D,MATCH(B358,Bugs!B:B,0)))))
),"Y","")</f>
        <v/>
      </c>
      <c r="R358">
        <f ca="1">IF(OR(ISNUMBER(MATCH(L358,MasterData!$D$3:$D$18,0)),ISNUMBER(MATCH(L358,MasterData!$C$3:$C$18,0))),
    DATEDIF(E358,I358,"d"),
    DATEDIF(E358,TODAY(),"d"))</f>
        <v>1</v>
      </c>
      <c r="S358">
        <f t="shared" ca="1" si="18"/>
        <v>1</v>
      </c>
      <c r="T358">
        <f t="shared" ca="1" si="19"/>
        <v>0</v>
      </c>
      <c r="U358">
        <f t="shared" ca="1" si="20"/>
        <v>0</v>
      </c>
    </row>
    <row r="359" spans="1:22" x14ac:dyDescent="0.35">
      <c r="B359" t="s">
        <v>92</v>
      </c>
      <c r="D359" s="34">
        <v>3014</v>
      </c>
      <c r="E359" s="208">
        <v>45950</v>
      </c>
      <c r="G359" t="s">
        <v>715</v>
      </c>
      <c r="I359" s="208">
        <v>45950</v>
      </c>
      <c r="K359" t="s">
        <v>235</v>
      </c>
      <c r="L359" t="s">
        <v>164</v>
      </c>
      <c r="M359" t="s">
        <v>1032</v>
      </c>
      <c r="N359" t="s">
        <v>237</v>
      </c>
      <c r="P359" s="193" t="str">
        <f>IF(OR(AND(A359&lt;&gt;"",COUNTIF(Bugs!B:B,A359)&gt;0),AND(B359&lt;&gt;"",COUNTIF(Bugs!A:A,B359)&gt;0)),"Y","")</f>
        <v>Y</v>
      </c>
      <c r="Q359" s="193" t="str">
        <f>IF(OR(
    AND(COUNTIF(Bugs!A:A,B359)&gt;0,ISNUMBER(SEARCH("x",INDEX(Bugs!C:C,MATCH(B359,Bugs!A:A,0))))),
    AND(COUNTIF(Bugs!B:B,B359)&gt;0,ISNUMBER(SEARCH("x",INDEX(Bugs!C:C,MATCH(B359,Bugs!B:B,0))))),
    AND(COUNTIF(Bugs!A:A,B359)&gt;0,ISNUMBER(SEARCH("x",INDEX(Bugs!D:D,MATCH(B359,Bugs!A:A,0))))),
    AND(COUNTIF(Bugs!B:B,B359)&gt;0,ISNUMBER(SEARCH("x",INDEX(Bugs!D:D,MATCH(B359,Bugs!B:B,0)))))
),"Y","")</f>
        <v>Y</v>
      </c>
      <c r="R359">
        <f ca="1">IF(OR(ISNUMBER(MATCH(L359,MasterData!$D$3:$D$18,0)),ISNUMBER(MATCH(L359,MasterData!$C$3:$C$18,0))),
    DATEDIF(E359,I359,"d"),
    DATEDIF(E359,TODAY(),"d"))</f>
        <v>57</v>
      </c>
      <c r="S359">
        <f t="shared" ca="1" si="18"/>
        <v>0</v>
      </c>
      <c r="T359">
        <f t="shared" ca="1" si="19"/>
        <v>0</v>
      </c>
      <c r="U359">
        <f t="shared" ca="1" si="20"/>
        <v>1</v>
      </c>
    </row>
    <row r="360" spans="1:22" x14ac:dyDescent="0.35">
      <c r="A360" s="72"/>
      <c r="B360" s="72" t="s">
        <v>93</v>
      </c>
      <c r="C360" s="72"/>
      <c r="D360" s="180" t="s">
        <v>660</v>
      </c>
      <c r="E360" s="209">
        <v>45950</v>
      </c>
      <c r="F360" s="72"/>
      <c r="G360" s="72" t="s">
        <v>715</v>
      </c>
      <c r="H360" s="72"/>
      <c r="I360" s="209">
        <v>45961</v>
      </c>
      <c r="J360" s="72"/>
      <c r="K360" s="72" t="s">
        <v>235</v>
      </c>
      <c r="L360" s="72" t="s">
        <v>171</v>
      </c>
      <c r="M360" s="72" t="s">
        <v>1033</v>
      </c>
      <c r="N360" s="72" t="s">
        <v>237</v>
      </c>
      <c r="P360" s="193" t="str">
        <f>IF(OR(AND(A360&lt;&gt;"",COUNTIF(Bugs!B:B,A360)&gt;0),AND(B360&lt;&gt;"",COUNTIF(Bugs!A:A,B360)&gt;0)),"Y","")</f>
        <v>Y</v>
      </c>
      <c r="Q360" s="193" t="str">
        <f>IF(OR(
    AND(COUNTIF(Bugs!A:A,B360)&gt;0,ISNUMBER(SEARCH("x",INDEX(Bugs!C:C,MATCH(B360,Bugs!A:A,0))))),
    AND(COUNTIF(Bugs!B:B,B360)&gt;0,ISNUMBER(SEARCH("x",INDEX(Bugs!C:C,MATCH(B360,Bugs!B:B,0))))),
    AND(COUNTIF(Bugs!A:A,B360)&gt;0,ISNUMBER(SEARCH("x",INDEX(Bugs!D:D,MATCH(B360,Bugs!A:A,0))))),
    AND(COUNTIF(Bugs!B:B,B360)&gt;0,ISNUMBER(SEARCH("x",INDEX(Bugs!D:D,MATCH(B360,Bugs!B:B,0)))))
),"Y","")</f>
        <v/>
      </c>
      <c r="R360">
        <f ca="1">IF(OR(ISNUMBER(MATCH(L360,MasterData!$D$3:$D$18,0)),ISNUMBER(MATCH(L360,MasterData!$C$3:$C$18,0))),
    DATEDIF(E360,I360,"d"),
    DATEDIF(E360,TODAY(),"d"))</f>
        <v>11</v>
      </c>
      <c r="S360">
        <f t="shared" ca="1" si="18"/>
        <v>0</v>
      </c>
      <c r="T360">
        <f t="shared" ca="1" si="19"/>
        <v>1</v>
      </c>
      <c r="U360">
        <f t="shared" ca="1" si="20"/>
        <v>0</v>
      </c>
    </row>
    <row r="361" spans="1:22" x14ac:dyDescent="0.35">
      <c r="B361" t="s">
        <v>1034</v>
      </c>
      <c r="D361" s="34" t="s">
        <v>660</v>
      </c>
      <c r="E361" s="208">
        <v>45950</v>
      </c>
      <c r="G361" t="s">
        <v>715</v>
      </c>
      <c r="I361" s="208">
        <v>45950</v>
      </c>
      <c r="K361" t="s">
        <v>235</v>
      </c>
      <c r="L361" t="s">
        <v>164</v>
      </c>
      <c r="M361" t="s">
        <v>1035</v>
      </c>
      <c r="N361" t="s">
        <v>237</v>
      </c>
      <c r="P361" s="193" t="str">
        <f>IF(OR(AND(A361&lt;&gt;"",COUNTIF(Bugs!B:B,A361)&gt;0),AND(B361&lt;&gt;"",COUNTIF(Bugs!A:A,B361)&gt;0)),"Y","")</f>
        <v/>
      </c>
      <c r="Q361" s="193" t="str">
        <f>IF(OR(
    AND(COUNTIF(Bugs!A:A,B361)&gt;0,ISNUMBER(SEARCH("x",INDEX(Bugs!C:C,MATCH(B361,Bugs!A:A,0))))),
    AND(COUNTIF(Bugs!B:B,B361)&gt;0,ISNUMBER(SEARCH("x",INDEX(Bugs!C:C,MATCH(B361,Bugs!B:B,0))))),
    AND(COUNTIF(Bugs!A:A,B361)&gt;0,ISNUMBER(SEARCH("x",INDEX(Bugs!D:D,MATCH(B361,Bugs!A:A,0))))),
    AND(COUNTIF(Bugs!B:B,B361)&gt;0,ISNUMBER(SEARCH("x",INDEX(Bugs!D:D,MATCH(B361,Bugs!B:B,0)))))
),"Y","")</f>
        <v/>
      </c>
      <c r="R361">
        <f ca="1">IF(OR(ISNUMBER(MATCH(L361,MasterData!$D$3:$D$18,0)),ISNUMBER(MATCH(L361,MasterData!$C$3:$C$18,0))),
    DATEDIF(E361,I361,"d"),
    DATEDIF(E361,TODAY(),"d"))</f>
        <v>57</v>
      </c>
      <c r="S361">
        <f t="shared" ca="1" si="18"/>
        <v>0</v>
      </c>
      <c r="T361">
        <f t="shared" ca="1" si="19"/>
        <v>0</v>
      </c>
      <c r="U361">
        <f t="shared" ca="1" si="20"/>
        <v>1</v>
      </c>
    </row>
    <row r="362" spans="1:22" x14ac:dyDescent="0.35">
      <c r="B362" t="s">
        <v>1036</v>
      </c>
      <c r="D362" s="34" t="s">
        <v>480</v>
      </c>
      <c r="E362" s="208">
        <v>45950</v>
      </c>
      <c r="G362" t="s">
        <v>715</v>
      </c>
      <c r="I362" s="208">
        <v>45953</v>
      </c>
      <c r="K362" t="s">
        <v>235</v>
      </c>
      <c r="L362" t="s">
        <v>171</v>
      </c>
      <c r="M362" t="s">
        <v>1037</v>
      </c>
      <c r="N362" t="s">
        <v>237</v>
      </c>
      <c r="P362" s="193" t="str">
        <f>IF(OR(AND(A362&lt;&gt;"",COUNTIF(Bugs!B:B,A362)&gt;0),AND(B362&lt;&gt;"",COUNTIF(Bugs!A:A,B362)&gt;0)),"Y","")</f>
        <v/>
      </c>
      <c r="Q362" s="193" t="str">
        <f>IF(OR(
    AND(COUNTIF(Bugs!A:A,B362)&gt;0,ISNUMBER(SEARCH("x",INDEX(Bugs!C:C,MATCH(B362,Bugs!A:A,0))))),
    AND(COUNTIF(Bugs!B:B,B362)&gt;0,ISNUMBER(SEARCH("x",INDEX(Bugs!C:C,MATCH(B362,Bugs!B:B,0))))),
    AND(COUNTIF(Bugs!A:A,B362)&gt;0,ISNUMBER(SEARCH("x",INDEX(Bugs!D:D,MATCH(B362,Bugs!A:A,0))))),
    AND(COUNTIF(Bugs!B:B,B362)&gt;0,ISNUMBER(SEARCH("x",INDEX(Bugs!D:D,MATCH(B362,Bugs!B:B,0)))))
),"Y","")</f>
        <v/>
      </c>
      <c r="R362">
        <f ca="1">IF(OR(ISNUMBER(MATCH(L362,MasterData!$D$3:$D$18,0)),ISNUMBER(MATCH(L362,MasterData!$C$3:$C$18,0))),
    DATEDIF(E362,I362,"d"),
    DATEDIF(E362,TODAY(),"d"))</f>
        <v>3</v>
      </c>
      <c r="S362">
        <f t="shared" ca="1" si="18"/>
        <v>1</v>
      </c>
      <c r="T362">
        <f t="shared" ca="1" si="19"/>
        <v>0</v>
      </c>
      <c r="U362">
        <f t="shared" ca="1" si="20"/>
        <v>0</v>
      </c>
    </row>
    <row r="363" spans="1:22" x14ac:dyDescent="0.35">
      <c r="B363" t="s">
        <v>1038</v>
      </c>
      <c r="D363" s="34" t="s">
        <v>480</v>
      </c>
      <c r="E363" s="208">
        <v>45951</v>
      </c>
      <c r="G363" t="s">
        <v>886</v>
      </c>
      <c r="I363" s="208">
        <v>45951</v>
      </c>
      <c r="K363" t="s">
        <v>235</v>
      </c>
      <c r="L363" t="s">
        <v>171</v>
      </c>
      <c r="M363" t="s">
        <v>1039</v>
      </c>
      <c r="N363" t="s">
        <v>237</v>
      </c>
      <c r="P363" s="193" t="str">
        <f>IF(OR(AND(A363&lt;&gt;"",COUNTIF(Bugs!B:B,A363)&gt;0),AND(B363&lt;&gt;"",COUNTIF(Bugs!A:A,B363)&gt;0)),"Y","")</f>
        <v/>
      </c>
      <c r="Q363" s="193" t="str">
        <f>IF(OR(
    AND(COUNTIF(Bugs!A:A,B363)&gt;0,ISNUMBER(SEARCH("x",INDEX(Bugs!C:C,MATCH(B363,Bugs!A:A,0))))),
    AND(COUNTIF(Bugs!B:B,B363)&gt;0,ISNUMBER(SEARCH("x",INDEX(Bugs!C:C,MATCH(B363,Bugs!B:B,0))))),
    AND(COUNTIF(Bugs!A:A,B363)&gt;0,ISNUMBER(SEARCH("x",INDEX(Bugs!D:D,MATCH(B363,Bugs!A:A,0))))),
    AND(COUNTIF(Bugs!B:B,B363)&gt;0,ISNUMBER(SEARCH("x",INDEX(Bugs!D:D,MATCH(B363,Bugs!B:B,0)))))
),"Y","")</f>
        <v/>
      </c>
      <c r="R363">
        <f ca="1">IF(OR(ISNUMBER(MATCH(L363,MasterData!$D$3:$D$18,0)),ISNUMBER(MATCH(L363,MasterData!$C$3:$C$18,0))),
    DATEDIF(E363,I363,"d"),
    DATEDIF(E363,TODAY(),"d"))</f>
        <v>0</v>
      </c>
      <c r="S363">
        <f t="shared" ca="1" si="18"/>
        <v>1</v>
      </c>
      <c r="T363">
        <f t="shared" ca="1" si="19"/>
        <v>0</v>
      </c>
      <c r="U363">
        <f t="shared" ca="1" si="20"/>
        <v>0</v>
      </c>
    </row>
    <row r="364" spans="1:22" x14ac:dyDescent="0.35">
      <c r="B364" t="s">
        <v>94</v>
      </c>
      <c r="D364" s="34" t="s">
        <v>480</v>
      </c>
      <c r="E364" s="208">
        <v>45951</v>
      </c>
      <c r="G364" t="s">
        <v>715</v>
      </c>
      <c r="I364" s="208">
        <v>45951</v>
      </c>
      <c r="K364" t="s">
        <v>235</v>
      </c>
      <c r="L364" t="s">
        <v>164</v>
      </c>
      <c r="M364" t="s">
        <v>1040</v>
      </c>
      <c r="N364" t="s">
        <v>237</v>
      </c>
      <c r="P364" s="193" t="str">
        <f>IF(OR(AND(A364&lt;&gt;"",COUNTIF(Bugs!B:B,A364)&gt;0),AND(B364&lt;&gt;"",COUNTIF(Bugs!A:A,B364)&gt;0)),"Y","")</f>
        <v>Y</v>
      </c>
      <c r="Q364" s="193" t="str">
        <f>IF(OR(
    AND(COUNTIF(Bugs!A:A,B364)&gt;0,ISNUMBER(SEARCH("x",INDEX(Bugs!C:C,MATCH(B364,Bugs!A:A,0))))),
    AND(COUNTIF(Bugs!B:B,B364)&gt;0,ISNUMBER(SEARCH("x",INDEX(Bugs!C:C,MATCH(B364,Bugs!B:B,0))))),
    AND(COUNTIF(Bugs!A:A,B364)&gt;0,ISNUMBER(SEARCH("x",INDEX(Bugs!D:D,MATCH(B364,Bugs!A:A,0))))),
    AND(COUNTIF(Bugs!B:B,B364)&gt;0,ISNUMBER(SEARCH("x",INDEX(Bugs!D:D,MATCH(B364,Bugs!B:B,0)))))
),"Y","")</f>
        <v/>
      </c>
      <c r="R364">
        <f ca="1">IF(OR(ISNUMBER(MATCH(L364,MasterData!$D$3:$D$18,0)),ISNUMBER(MATCH(L364,MasterData!$C$3:$C$18,0))),
    DATEDIF(E364,I364,"d"),
    DATEDIF(E364,TODAY(),"d"))</f>
        <v>56</v>
      </c>
      <c r="S364">
        <f t="shared" ca="1" si="18"/>
        <v>0</v>
      </c>
      <c r="T364">
        <f t="shared" ca="1" si="19"/>
        <v>0</v>
      </c>
      <c r="U364">
        <f t="shared" ca="1" si="20"/>
        <v>1</v>
      </c>
    </row>
    <row r="365" spans="1:22" x14ac:dyDescent="0.35">
      <c r="B365" t="s">
        <v>1041</v>
      </c>
      <c r="D365" s="34" t="s">
        <v>480</v>
      </c>
      <c r="E365" s="208">
        <v>45951</v>
      </c>
      <c r="G365" t="s">
        <v>715</v>
      </c>
      <c r="I365" s="208">
        <v>45951</v>
      </c>
      <c r="K365" t="s">
        <v>235</v>
      </c>
      <c r="L365" t="s">
        <v>171</v>
      </c>
      <c r="M365" t="s">
        <v>1042</v>
      </c>
      <c r="N365" t="s">
        <v>237</v>
      </c>
      <c r="P365" s="193" t="str">
        <f>IF(OR(AND(A365&lt;&gt;"",COUNTIF(Bugs!B:B,A365)&gt;0),AND(B365&lt;&gt;"",COUNTIF(Bugs!A:A,B365)&gt;0)),"Y","")</f>
        <v/>
      </c>
      <c r="Q365" s="193" t="str">
        <f>IF(OR(
    AND(COUNTIF(Bugs!A:A,B365)&gt;0,ISNUMBER(SEARCH("x",INDEX(Bugs!C:C,MATCH(B365,Bugs!A:A,0))))),
    AND(COUNTIF(Bugs!B:B,B365)&gt;0,ISNUMBER(SEARCH("x",INDEX(Bugs!C:C,MATCH(B365,Bugs!B:B,0))))),
    AND(COUNTIF(Bugs!A:A,B365)&gt;0,ISNUMBER(SEARCH("x",INDEX(Bugs!D:D,MATCH(B365,Bugs!A:A,0))))),
    AND(COUNTIF(Bugs!B:B,B365)&gt;0,ISNUMBER(SEARCH("x",INDEX(Bugs!D:D,MATCH(B365,Bugs!B:B,0)))))
),"Y","")</f>
        <v/>
      </c>
      <c r="R365">
        <f ca="1">IF(OR(ISNUMBER(MATCH(L365,MasterData!$D$3:$D$18,0)),ISNUMBER(MATCH(L365,MasterData!$C$3:$C$18,0))),
    DATEDIF(E365,I365,"d"),
    DATEDIF(E365,TODAY(),"d"))</f>
        <v>0</v>
      </c>
      <c r="S365">
        <f t="shared" ca="1" si="18"/>
        <v>1</v>
      </c>
      <c r="T365">
        <f t="shared" ca="1" si="19"/>
        <v>0</v>
      </c>
      <c r="U365">
        <f t="shared" ca="1" si="20"/>
        <v>0</v>
      </c>
    </row>
    <row r="366" spans="1:22" x14ac:dyDescent="0.35">
      <c r="B366" t="s">
        <v>95</v>
      </c>
      <c r="D366" s="34" t="s">
        <v>480</v>
      </c>
      <c r="E366" s="208">
        <v>45952</v>
      </c>
      <c r="G366" t="s">
        <v>715</v>
      </c>
      <c r="I366" s="208">
        <v>45952</v>
      </c>
      <c r="K366" t="s">
        <v>235</v>
      </c>
      <c r="L366" t="s">
        <v>164</v>
      </c>
      <c r="M366" t="s">
        <v>1043</v>
      </c>
      <c r="N366" t="s">
        <v>237</v>
      </c>
      <c r="P366" s="193" t="str">
        <f>IF(OR(AND(A366&lt;&gt;"",COUNTIF(Bugs!B:B,A366)&gt;0),AND(B366&lt;&gt;"",COUNTIF(Bugs!A:A,B366)&gt;0)),"Y","")</f>
        <v>Y</v>
      </c>
      <c r="Q366" s="193" t="str">
        <f>IF(OR(
    AND(COUNTIF(Bugs!A:A,B366)&gt;0,ISNUMBER(SEARCH("x",INDEX(Bugs!C:C,MATCH(B366,Bugs!A:A,0))))),
    AND(COUNTIF(Bugs!B:B,B366)&gt;0,ISNUMBER(SEARCH("x",INDEX(Bugs!C:C,MATCH(B366,Bugs!B:B,0))))),
    AND(COUNTIF(Bugs!A:A,B366)&gt;0,ISNUMBER(SEARCH("x",INDEX(Bugs!D:D,MATCH(B366,Bugs!A:A,0))))),
    AND(COUNTIF(Bugs!B:B,B366)&gt;0,ISNUMBER(SEARCH("x",INDEX(Bugs!D:D,MATCH(B366,Bugs!B:B,0)))))
),"Y","")</f>
        <v>Y</v>
      </c>
      <c r="R366">
        <f ca="1">IF(OR(ISNUMBER(MATCH(L366,MasterData!$D$3:$D$18,0)),ISNUMBER(MATCH(L366,MasterData!$C$3:$C$18,0))),
    DATEDIF(E366,I366,"d"),
    DATEDIF(E366,TODAY(),"d"))</f>
        <v>55</v>
      </c>
      <c r="S366">
        <f t="shared" ca="1" si="18"/>
        <v>0</v>
      </c>
      <c r="T366">
        <f t="shared" ca="1" si="19"/>
        <v>0</v>
      </c>
      <c r="U366">
        <f t="shared" ca="1" si="20"/>
        <v>1</v>
      </c>
    </row>
    <row r="367" spans="1:22" x14ac:dyDescent="0.35">
      <c r="B367" t="s">
        <v>96</v>
      </c>
      <c r="D367" s="34" t="s">
        <v>480</v>
      </c>
      <c r="E367" s="208">
        <v>45952</v>
      </c>
      <c r="G367" t="s">
        <v>715</v>
      </c>
      <c r="I367" s="208">
        <v>45952</v>
      </c>
      <c r="K367" t="s">
        <v>235</v>
      </c>
      <c r="L367" t="s">
        <v>164</v>
      </c>
      <c r="M367" t="s">
        <v>1044</v>
      </c>
      <c r="N367" t="s">
        <v>237</v>
      </c>
      <c r="P367" s="193" t="str">
        <f>IF(OR(AND(A367&lt;&gt;"",COUNTIF(Bugs!B:B,A367)&gt;0),AND(B367&lt;&gt;"",COUNTIF(Bugs!A:A,B367)&gt;0)),"Y","")</f>
        <v>Y</v>
      </c>
      <c r="Q367" s="193" t="str">
        <f>IF(OR(
    AND(COUNTIF(Bugs!A:A,B367)&gt;0,ISNUMBER(SEARCH("x",INDEX(Bugs!C:C,MATCH(B367,Bugs!A:A,0))))),
    AND(COUNTIF(Bugs!B:B,B367)&gt;0,ISNUMBER(SEARCH("x",INDEX(Bugs!C:C,MATCH(B367,Bugs!B:B,0))))),
    AND(COUNTIF(Bugs!A:A,B367)&gt;0,ISNUMBER(SEARCH("x",INDEX(Bugs!D:D,MATCH(B367,Bugs!A:A,0))))),
    AND(COUNTIF(Bugs!B:B,B367)&gt;0,ISNUMBER(SEARCH("x",INDEX(Bugs!D:D,MATCH(B367,Bugs!B:B,0)))))
),"Y","")</f>
        <v/>
      </c>
      <c r="R367">
        <f ca="1">IF(OR(ISNUMBER(MATCH(L367,MasterData!$D$3:$D$18,0)),ISNUMBER(MATCH(L367,MasterData!$C$3:$C$18,0))),
    DATEDIF(E367,I367,"d"),
    DATEDIF(E367,TODAY(),"d"))</f>
        <v>55</v>
      </c>
      <c r="S367">
        <f t="shared" ca="1" si="18"/>
        <v>0</v>
      </c>
      <c r="T367">
        <f t="shared" ca="1" si="19"/>
        <v>0</v>
      </c>
      <c r="U367">
        <f t="shared" ca="1" si="20"/>
        <v>1</v>
      </c>
    </row>
    <row r="368" spans="1:22" x14ac:dyDescent="0.35">
      <c r="B368" t="s">
        <v>97</v>
      </c>
      <c r="D368" s="34">
        <v>3014</v>
      </c>
      <c r="E368" s="208">
        <v>45952</v>
      </c>
      <c r="G368" t="s">
        <v>982</v>
      </c>
      <c r="I368" s="208">
        <v>45952</v>
      </c>
      <c r="K368" t="s">
        <v>241</v>
      </c>
      <c r="L368" t="s">
        <v>164</v>
      </c>
      <c r="M368" t="s">
        <v>1045</v>
      </c>
      <c r="N368" t="s">
        <v>237</v>
      </c>
      <c r="P368" s="193" t="str">
        <f>IF(OR(AND(A368&lt;&gt;"",COUNTIF(Bugs!B:B,A368)&gt;0),AND(B368&lt;&gt;"",COUNTIF(Bugs!A:A,B368)&gt;0)),"Y","")</f>
        <v>Y</v>
      </c>
      <c r="Q368" s="193" t="str">
        <f>IF(OR(
    AND(COUNTIF(Bugs!A:A,B368)&gt;0,ISNUMBER(SEARCH("x",INDEX(Bugs!C:C,MATCH(B368,Bugs!A:A,0))))),
    AND(COUNTIF(Bugs!B:B,B368)&gt;0,ISNUMBER(SEARCH("x",INDEX(Bugs!C:C,MATCH(B368,Bugs!B:B,0))))),
    AND(COUNTIF(Bugs!A:A,B368)&gt;0,ISNUMBER(SEARCH("x",INDEX(Bugs!D:D,MATCH(B368,Bugs!A:A,0))))),
    AND(COUNTIF(Bugs!B:B,B368)&gt;0,ISNUMBER(SEARCH("x",INDEX(Bugs!D:D,MATCH(B368,Bugs!B:B,0)))))
),"Y","")</f>
        <v>Y</v>
      </c>
      <c r="R368">
        <f ca="1">IF(OR(ISNUMBER(MATCH(L368,MasterData!$D$3:$D$18,0)),ISNUMBER(MATCH(L368,MasterData!$C$3:$C$18,0))),
    DATEDIF(E368,I368,"d"),
    DATEDIF(E368,TODAY(),"d"))</f>
        <v>55</v>
      </c>
      <c r="S368">
        <f t="shared" ca="1" si="18"/>
        <v>0</v>
      </c>
      <c r="T368">
        <f t="shared" ca="1" si="19"/>
        <v>0</v>
      </c>
      <c r="U368">
        <f t="shared" ca="1" si="20"/>
        <v>1</v>
      </c>
    </row>
    <row r="369" spans="1:21" x14ac:dyDescent="0.35">
      <c r="B369" t="s">
        <v>1046</v>
      </c>
      <c r="D369" s="34" t="s">
        <v>480</v>
      </c>
      <c r="E369" s="208">
        <v>45953</v>
      </c>
      <c r="G369" t="s">
        <v>804</v>
      </c>
      <c r="I369" s="208">
        <v>45953</v>
      </c>
      <c r="K369" t="s">
        <v>241</v>
      </c>
      <c r="L369" t="s">
        <v>164</v>
      </c>
      <c r="M369" t="s">
        <v>1047</v>
      </c>
      <c r="N369" t="s">
        <v>237</v>
      </c>
      <c r="P369" s="193" t="str">
        <f>IF(OR(AND(A369&lt;&gt;"",COUNTIF(Bugs!B:B,A369)&gt;0),AND(B369&lt;&gt;"",COUNTIF(Bugs!A:A,B369)&gt;0)),"Y","")</f>
        <v/>
      </c>
      <c r="Q369" s="193" t="str">
        <f>IF(OR(
    AND(COUNTIF(Bugs!A:A,B369)&gt;0,ISNUMBER(SEARCH("x",INDEX(Bugs!C:C,MATCH(B369,Bugs!A:A,0))))),
    AND(COUNTIF(Bugs!B:B,B369)&gt;0,ISNUMBER(SEARCH("x",INDEX(Bugs!C:C,MATCH(B369,Bugs!B:B,0))))),
    AND(COUNTIF(Bugs!A:A,B369)&gt;0,ISNUMBER(SEARCH("x",INDEX(Bugs!D:D,MATCH(B369,Bugs!A:A,0))))),
    AND(COUNTIF(Bugs!B:B,B369)&gt;0,ISNUMBER(SEARCH("x",INDEX(Bugs!D:D,MATCH(B369,Bugs!B:B,0)))))
),"Y","")</f>
        <v/>
      </c>
      <c r="R369">
        <f ca="1">IF(OR(ISNUMBER(MATCH(L369,MasterData!$D$3:$D$18,0)),ISNUMBER(MATCH(L369,MasterData!$C$3:$C$18,0))),
    DATEDIF(E369,I369,"d"),
    DATEDIF(E369,TODAY(),"d"))</f>
        <v>54</v>
      </c>
      <c r="S369">
        <f t="shared" ca="1" si="18"/>
        <v>0</v>
      </c>
      <c r="T369">
        <f t="shared" ca="1" si="19"/>
        <v>0</v>
      </c>
      <c r="U369">
        <f t="shared" ca="1" si="20"/>
        <v>1</v>
      </c>
    </row>
    <row r="370" spans="1:21" x14ac:dyDescent="0.35">
      <c r="A370" s="72"/>
      <c r="B370" s="72" t="s">
        <v>1048</v>
      </c>
      <c r="C370" s="72"/>
      <c r="D370" s="180" t="s">
        <v>480</v>
      </c>
      <c r="E370" s="209">
        <v>45953</v>
      </c>
      <c r="F370" s="72"/>
      <c r="G370" s="72" t="s">
        <v>804</v>
      </c>
      <c r="H370" s="72"/>
      <c r="I370" s="209">
        <v>45958</v>
      </c>
      <c r="J370" s="72"/>
      <c r="K370" s="72" t="s">
        <v>241</v>
      </c>
      <c r="L370" s="72" t="s">
        <v>171</v>
      </c>
      <c r="M370" s="72" t="s">
        <v>1049</v>
      </c>
      <c r="N370" s="72" t="s">
        <v>237</v>
      </c>
      <c r="P370" s="193" t="str">
        <f>IF(OR(AND(A370&lt;&gt;"",COUNTIF(Bugs!B:B,A370)&gt;0),AND(B370&lt;&gt;"",COUNTIF(Bugs!A:A,B370)&gt;0)),"Y","")</f>
        <v/>
      </c>
      <c r="Q370" s="193" t="str">
        <f>IF(OR(
    AND(COUNTIF(Bugs!A:A,B370)&gt;0,ISNUMBER(SEARCH("x",INDEX(Bugs!C:C,MATCH(B370,Bugs!A:A,0))))),
    AND(COUNTIF(Bugs!B:B,B370)&gt;0,ISNUMBER(SEARCH("x",INDEX(Bugs!C:C,MATCH(B370,Bugs!B:B,0))))),
    AND(COUNTIF(Bugs!A:A,B370)&gt;0,ISNUMBER(SEARCH("x",INDEX(Bugs!D:D,MATCH(B370,Bugs!A:A,0))))),
    AND(COUNTIF(Bugs!B:B,B370)&gt;0,ISNUMBER(SEARCH("x",INDEX(Bugs!D:D,MATCH(B370,Bugs!B:B,0)))))
),"Y","")</f>
        <v/>
      </c>
      <c r="R370">
        <f ca="1">IF(OR(ISNUMBER(MATCH(L370,MasterData!$D$3:$D$18,0)),ISNUMBER(MATCH(L370,MasterData!$C$3:$C$18,0))),
    DATEDIF(E370,I370,"d"),
    DATEDIF(E370,TODAY(),"d"))</f>
        <v>5</v>
      </c>
      <c r="S370">
        <f t="shared" ca="1" si="18"/>
        <v>1</v>
      </c>
      <c r="T370">
        <f t="shared" ca="1" si="19"/>
        <v>0</v>
      </c>
      <c r="U370">
        <f t="shared" ca="1" si="20"/>
        <v>0</v>
      </c>
    </row>
    <row r="371" spans="1:21" x14ac:dyDescent="0.35">
      <c r="B371" t="s">
        <v>98</v>
      </c>
      <c r="D371" s="34" t="s">
        <v>480</v>
      </c>
      <c r="E371" s="208">
        <v>45953</v>
      </c>
      <c r="G371" t="s">
        <v>804</v>
      </c>
      <c r="I371" s="208">
        <v>45954</v>
      </c>
      <c r="K371" t="s">
        <v>347</v>
      </c>
      <c r="L371" t="s">
        <v>171</v>
      </c>
      <c r="M371" t="s">
        <v>1050</v>
      </c>
      <c r="N371" t="s">
        <v>237</v>
      </c>
      <c r="P371" s="193" t="str">
        <f>IF(OR(AND(A371&lt;&gt;"",COUNTIF(Bugs!B:B,A371)&gt;0),AND(B371&lt;&gt;"",COUNTIF(Bugs!A:A,B371)&gt;0)),"Y","")</f>
        <v>Y</v>
      </c>
      <c r="Q371" s="193" t="str">
        <f>IF(OR(
    AND(COUNTIF(Bugs!A:A,B371)&gt;0,ISNUMBER(SEARCH("x",INDEX(Bugs!C:C,MATCH(B371,Bugs!A:A,0))))),
    AND(COUNTIF(Bugs!B:B,B371)&gt;0,ISNUMBER(SEARCH("x",INDEX(Bugs!C:C,MATCH(B371,Bugs!B:B,0))))),
    AND(COUNTIF(Bugs!A:A,B371)&gt;0,ISNUMBER(SEARCH("x",INDEX(Bugs!D:D,MATCH(B371,Bugs!A:A,0))))),
    AND(COUNTIF(Bugs!B:B,B371)&gt;0,ISNUMBER(SEARCH("x",INDEX(Bugs!D:D,MATCH(B371,Bugs!B:B,0)))))
),"Y","")</f>
        <v>Y</v>
      </c>
      <c r="R371">
        <f ca="1">IF(OR(ISNUMBER(MATCH(L371,MasterData!$D$3:$D$18,0)),ISNUMBER(MATCH(L371,MasterData!$C$3:$C$18,0))),
    DATEDIF(E371,I371,"d"),
    DATEDIF(E371,TODAY(),"d"))</f>
        <v>1</v>
      </c>
      <c r="S371">
        <f t="shared" ca="1" si="18"/>
        <v>1</v>
      </c>
      <c r="T371">
        <f t="shared" ca="1" si="19"/>
        <v>0</v>
      </c>
      <c r="U371">
        <f t="shared" ca="1" si="20"/>
        <v>0</v>
      </c>
    </row>
    <row r="372" spans="1:21" x14ac:dyDescent="0.35">
      <c r="B372" t="s">
        <v>1051</v>
      </c>
      <c r="D372" s="34" t="s">
        <v>1052</v>
      </c>
      <c r="E372" s="208">
        <v>45953</v>
      </c>
      <c r="G372" t="s">
        <v>1053</v>
      </c>
      <c r="I372" s="208">
        <v>45961</v>
      </c>
      <c r="K372" t="s">
        <v>241</v>
      </c>
      <c r="L372" t="s">
        <v>171</v>
      </c>
      <c r="M372" t="s">
        <v>1054</v>
      </c>
      <c r="N372" t="s">
        <v>237</v>
      </c>
      <c r="P372" s="193" t="str">
        <f>IF(OR(AND(A372&lt;&gt;"",COUNTIF(Bugs!B:B,A372)&gt;0),AND(B372&lt;&gt;"",COUNTIF(Bugs!A:A,B372)&gt;0)),"Y","")</f>
        <v/>
      </c>
      <c r="Q372" s="193" t="str">
        <f>IF(OR(
    AND(COUNTIF(Bugs!A:A,B372)&gt;0,ISNUMBER(SEARCH("x",INDEX(Bugs!C:C,MATCH(B372,Bugs!A:A,0))))),
    AND(COUNTIF(Bugs!B:B,B372)&gt;0,ISNUMBER(SEARCH("x",INDEX(Bugs!C:C,MATCH(B372,Bugs!B:B,0))))),
    AND(COUNTIF(Bugs!A:A,B372)&gt;0,ISNUMBER(SEARCH("x",INDEX(Bugs!D:D,MATCH(B372,Bugs!A:A,0))))),
    AND(COUNTIF(Bugs!B:B,B372)&gt;0,ISNUMBER(SEARCH("x",INDEX(Bugs!D:D,MATCH(B372,Bugs!B:B,0)))))
),"Y","")</f>
        <v/>
      </c>
      <c r="R372">
        <f ca="1">IF(OR(ISNUMBER(MATCH(L372,MasterData!$D$3:$D$18,0)),ISNUMBER(MATCH(L372,MasterData!$C$3:$C$18,0))),
    DATEDIF(E372,I372,"d"),
    DATEDIF(E372,TODAY(),"d"))</f>
        <v>8</v>
      </c>
      <c r="S372">
        <f t="shared" ca="1" si="18"/>
        <v>0</v>
      </c>
      <c r="T372">
        <f t="shared" ca="1" si="19"/>
        <v>1</v>
      </c>
      <c r="U372">
        <f t="shared" ca="1" si="20"/>
        <v>0</v>
      </c>
    </row>
    <row r="373" spans="1:21" x14ac:dyDescent="0.35">
      <c r="B373" t="s">
        <v>1055</v>
      </c>
      <c r="D373" s="34" t="s">
        <v>1052</v>
      </c>
      <c r="E373" s="208">
        <v>45953</v>
      </c>
      <c r="G373" t="s">
        <v>1053</v>
      </c>
      <c r="I373" s="208">
        <v>45954</v>
      </c>
      <c r="K373" t="s">
        <v>241</v>
      </c>
      <c r="L373" t="s">
        <v>171</v>
      </c>
      <c r="M373" t="s">
        <v>1056</v>
      </c>
      <c r="N373" t="s">
        <v>237</v>
      </c>
      <c r="P373" s="193" t="str">
        <f>IF(OR(AND(A373&lt;&gt;"",COUNTIF(Bugs!B:B,A373)&gt;0),AND(B373&lt;&gt;"",COUNTIF(Bugs!A:A,B373)&gt;0)),"Y","")</f>
        <v/>
      </c>
      <c r="Q373" s="193" t="str">
        <f>IF(OR(
    AND(COUNTIF(Bugs!A:A,B373)&gt;0,ISNUMBER(SEARCH("x",INDEX(Bugs!C:C,MATCH(B373,Bugs!A:A,0))))),
    AND(COUNTIF(Bugs!B:B,B373)&gt;0,ISNUMBER(SEARCH("x",INDEX(Bugs!C:C,MATCH(B373,Bugs!B:B,0))))),
    AND(COUNTIF(Bugs!A:A,B373)&gt;0,ISNUMBER(SEARCH("x",INDEX(Bugs!D:D,MATCH(B373,Bugs!A:A,0))))),
    AND(COUNTIF(Bugs!B:B,B373)&gt;0,ISNUMBER(SEARCH("x",INDEX(Bugs!D:D,MATCH(B373,Bugs!B:B,0)))))
),"Y","")</f>
        <v/>
      </c>
      <c r="R373">
        <f ca="1">IF(OR(ISNUMBER(MATCH(L373,MasterData!$D$3:$D$18,0)),ISNUMBER(MATCH(L373,MasterData!$C$3:$C$18,0))),
    DATEDIF(E373,I373,"d"),
    DATEDIF(E373,TODAY(),"d"))</f>
        <v>1</v>
      </c>
      <c r="S373">
        <f t="shared" ca="1" si="18"/>
        <v>1</v>
      </c>
      <c r="T373">
        <f t="shared" ca="1" si="19"/>
        <v>0</v>
      </c>
      <c r="U373">
        <f t="shared" ca="1" si="20"/>
        <v>0</v>
      </c>
    </row>
    <row r="374" spans="1:21" x14ac:dyDescent="0.35">
      <c r="B374" t="s">
        <v>99</v>
      </c>
      <c r="D374" s="34">
        <v>3014</v>
      </c>
      <c r="E374" s="208">
        <v>45953</v>
      </c>
      <c r="G374" t="s">
        <v>916</v>
      </c>
      <c r="I374" s="208">
        <v>45953</v>
      </c>
      <c r="K374" t="s">
        <v>241</v>
      </c>
      <c r="L374" t="s">
        <v>164</v>
      </c>
      <c r="M374" t="s">
        <v>1057</v>
      </c>
      <c r="N374" t="s">
        <v>237</v>
      </c>
      <c r="P374" s="193" t="str">
        <f>IF(OR(AND(A374&lt;&gt;"",COUNTIF(Bugs!B:B,A374)&gt;0),AND(B374&lt;&gt;"",COUNTIF(Bugs!A:A,B374)&gt;0)),"Y","")</f>
        <v>Y</v>
      </c>
      <c r="Q374" s="193" t="str">
        <f>IF(OR(
    AND(COUNTIF(Bugs!A:A,B374)&gt;0,ISNUMBER(SEARCH("x",INDEX(Bugs!C:C,MATCH(B374,Bugs!A:A,0))))),
    AND(COUNTIF(Bugs!B:B,B374)&gt;0,ISNUMBER(SEARCH("x",INDEX(Bugs!C:C,MATCH(B374,Bugs!B:B,0))))),
    AND(COUNTIF(Bugs!A:A,B374)&gt;0,ISNUMBER(SEARCH("x",INDEX(Bugs!D:D,MATCH(B374,Bugs!A:A,0))))),
    AND(COUNTIF(Bugs!B:B,B374)&gt;0,ISNUMBER(SEARCH("x",INDEX(Bugs!D:D,MATCH(B374,Bugs!B:B,0)))))
),"Y","")</f>
        <v>Y</v>
      </c>
      <c r="R374">
        <f ca="1">IF(OR(ISNUMBER(MATCH(L374,MasterData!$D$3:$D$18,0)),ISNUMBER(MATCH(L374,MasterData!$C$3:$C$18,0))),
    DATEDIF(E374,I374,"d"),
    DATEDIF(E374,TODAY(),"d"))</f>
        <v>54</v>
      </c>
      <c r="S374">
        <f t="shared" ca="1" si="18"/>
        <v>0</v>
      </c>
      <c r="T374">
        <f t="shared" ca="1" si="19"/>
        <v>0</v>
      </c>
      <c r="U374">
        <f t="shared" ca="1" si="20"/>
        <v>1</v>
      </c>
    </row>
    <row r="375" spans="1:21" x14ac:dyDescent="0.35">
      <c r="B375" t="s">
        <v>1058</v>
      </c>
      <c r="D375" s="34" t="s">
        <v>254</v>
      </c>
      <c r="E375" s="208">
        <v>45953</v>
      </c>
      <c r="G375" t="s">
        <v>727</v>
      </c>
      <c r="I375" s="208">
        <v>45954</v>
      </c>
      <c r="K375" t="s">
        <v>241</v>
      </c>
      <c r="L375" t="s">
        <v>171</v>
      </c>
      <c r="M375" t="s">
        <v>1059</v>
      </c>
      <c r="N375" t="s">
        <v>237</v>
      </c>
      <c r="P375" s="193" t="str">
        <f>IF(OR(AND(A375&lt;&gt;"",COUNTIF(Bugs!B:B,A375)&gt;0),AND(B375&lt;&gt;"",COUNTIF(Bugs!A:A,B375)&gt;0)),"Y","")</f>
        <v/>
      </c>
      <c r="Q375" s="193" t="str">
        <f>IF(OR(
    AND(COUNTIF(Bugs!A:A,B375)&gt;0,ISNUMBER(SEARCH("x",INDEX(Bugs!C:C,MATCH(B375,Bugs!A:A,0))))),
    AND(COUNTIF(Bugs!B:B,B375)&gt;0,ISNUMBER(SEARCH("x",INDEX(Bugs!C:C,MATCH(B375,Bugs!B:B,0))))),
    AND(COUNTIF(Bugs!A:A,B375)&gt;0,ISNUMBER(SEARCH("x",INDEX(Bugs!D:D,MATCH(B375,Bugs!A:A,0))))),
    AND(COUNTIF(Bugs!B:B,B375)&gt;0,ISNUMBER(SEARCH("x",INDEX(Bugs!D:D,MATCH(B375,Bugs!B:B,0)))))
),"Y","")</f>
        <v/>
      </c>
      <c r="R375">
        <f ca="1">IF(OR(ISNUMBER(MATCH(L375,MasterData!$D$3:$D$18,0)),ISNUMBER(MATCH(L375,MasterData!$C$3:$C$18,0))),
    DATEDIF(E375,I375,"d"),
    DATEDIF(E375,TODAY(),"d"))</f>
        <v>1</v>
      </c>
      <c r="S375">
        <f t="shared" ca="1" si="18"/>
        <v>1</v>
      </c>
      <c r="T375">
        <f t="shared" ca="1" si="19"/>
        <v>0</v>
      </c>
      <c r="U375">
        <f t="shared" ca="1" si="20"/>
        <v>0</v>
      </c>
    </row>
    <row r="376" spans="1:21" x14ac:dyDescent="0.35">
      <c r="B376" t="s">
        <v>100</v>
      </c>
      <c r="D376" s="34" t="s">
        <v>254</v>
      </c>
      <c r="E376" s="208">
        <v>45953</v>
      </c>
      <c r="G376" t="s">
        <v>727</v>
      </c>
      <c r="I376" s="208">
        <v>45973</v>
      </c>
      <c r="K376" t="s">
        <v>241</v>
      </c>
      <c r="L376" t="s">
        <v>171</v>
      </c>
      <c r="M376" t="s">
        <v>1060</v>
      </c>
      <c r="N376" t="s">
        <v>237</v>
      </c>
      <c r="P376" s="193" t="str">
        <f>IF(OR(AND(A376&lt;&gt;"",COUNTIF(Bugs!B:B,A376)&gt;0),AND(B376&lt;&gt;"",COUNTIF(Bugs!A:A,B376)&gt;0)),"Y","")</f>
        <v>Y</v>
      </c>
      <c r="Q376" s="193" t="str">
        <f>IF(OR(
    AND(COUNTIF(Bugs!A:A,B376)&gt;0,ISNUMBER(SEARCH("x",INDEX(Bugs!C:C,MATCH(B376,Bugs!A:A,0))))),
    AND(COUNTIF(Bugs!B:B,B376)&gt;0,ISNUMBER(SEARCH("x",INDEX(Bugs!C:C,MATCH(B376,Bugs!B:B,0))))),
    AND(COUNTIF(Bugs!A:A,B376)&gt;0,ISNUMBER(SEARCH("x",INDEX(Bugs!D:D,MATCH(B376,Bugs!A:A,0))))),
    AND(COUNTIF(Bugs!B:B,B376)&gt;0,ISNUMBER(SEARCH("x",INDEX(Bugs!D:D,MATCH(B376,Bugs!B:B,0)))))
),"Y","")</f>
        <v/>
      </c>
      <c r="R376">
        <f ca="1">IF(OR(ISNUMBER(MATCH(L376,MasterData!$D$3:$D$18,0)),ISNUMBER(MATCH(L376,MasterData!$C$3:$C$18,0))),
    DATEDIF(E376,I376,"d"),
    DATEDIF(E376,TODAY(),"d"))</f>
        <v>20</v>
      </c>
      <c r="S376">
        <f t="shared" ca="1" si="18"/>
        <v>0</v>
      </c>
      <c r="T376">
        <f t="shared" ca="1" si="19"/>
        <v>1</v>
      </c>
      <c r="U376">
        <f t="shared" ca="1" si="20"/>
        <v>0</v>
      </c>
    </row>
    <row r="377" spans="1:21" x14ac:dyDescent="0.35">
      <c r="B377" t="s">
        <v>1061</v>
      </c>
      <c r="D377" s="34">
        <v>3014</v>
      </c>
      <c r="E377" s="208">
        <v>45954</v>
      </c>
      <c r="G377" t="s">
        <v>834</v>
      </c>
      <c r="I377" s="208">
        <v>45957</v>
      </c>
      <c r="K377" t="s">
        <v>241</v>
      </c>
      <c r="L377" t="s">
        <v>171</v>
      </c>
      <c r="M377" t="s">
        <v>1062</v>
      </c>
      <c r="N377" t="s">
        <v>237</v>
      </c>
      <c r="P377" s="193" t="str">
        <f>IF(OR(AND(A377&lt;&gt;"",COUNTIF(Bugs!B:B,A377)&gt;0),AND(B377&lt;&gt;"",COUNTIF(Bugs!A:A,B377)&gt;0)),"Y","")</f>
        <v/>
      </c>
      <c r="Q377" s="193" t="str">
        <f>IF(OR(
    AND(COUNTIF(Bugs!A:A,B377)&gt;0,ISNUMBER(SEARCH("x",INDEX(Bugs!C:C,MATCH(B377,Bugs!A:A,0))))),
    AND(COUNTIF(Bugs!B:B,B377)&gt;0,ISNUMBER(SEARCH("x",INDEX(Bugs!C:C,MATCH(B377,Bugs!B:B,0))))),
    AND(COUNTIF(Bugs!A:A,B377)&gt;0,ISNUMBER(SEARCH("x",INDEX(Bugs!D:D,MATCH(B377,Bugs!A:A,0))))),
    AND(COUNTIF(Bugs!B:B,B377)&gt;0,ISNUMBER(SEARCH("x",INDEX(Bugs!D:D,MATCH(B377,Bugs!B:B,0)))))
),"Y","")</f>
        <v/>
      </c>
      <c r="R377">
        <f ca="1">IF(OR(ISNUMBER(MATCH(L377,MasterData!$D$3:$D$18,0)),ISNUMBER(MATCH(L377,MasterData!$C$3:$C$18,0))),
    DATEDIF(E377,I377,"d"),
    DATEDIF(E377,TODAY(),"d"))</f>
        <v>3</v>
      </c>
      <c r="S377">
        <f t="shared" ca="1" si="18"/>
        <v>1</v>
      </c>
      <c r="T377">
        <f t="shared" ca="1" si="19"/>
        <v>0</v>
      </c>
      <c r="U377">
        <f t="shared" ca="1" si="20"/>
        <v>0</v>
      </c>
    </row>
    <row r="378" spans="1:21" x14ac:dyDescent="0.35">
      <c r="B378" t="s">
        <v>1063</v>
      </c>
      <c r="D378" s="34" t="s">
        <v>746</v>
      </c>
      <c r="E378" s="208">
        <v>45955</v>
      </c>
      <c r="G378" t="s">
        <v>715</v>
      </c>
      <c r="I378" s="208">
        <v>45957</v>
      </c>
      <c r="K378" t="s">
        <v>235</v>
      </c>
      <c r="L378" t="s">
        <v>171</v>
      </c>
      <c r="M378" t="s">
        <v>1064</v>
      </c>
      <c r="N378" t="s">
        <v>237</v>
      </c>
      <c r="P378" s="193" t="str">
        <f>IF(OR(AND(A378&lt;&gt;"",COUNTIF(Bugs!B:B,A378)&gt;0),AND(B378&lt;&gt;"",COUNTIF(Bugs!A:A,B378)&gt;0)),"Y","")</f>
        <v/>
      </c>
      <c r="Q378" s="193" t="str">
        <f>IF(OR(
    AND(COUNTIF(Bugs!A:A,B378)&gt;0,ISNUMBER(SEARCH("x",INDEX(Bugs!C:C,MATCH(B378,Bugs!A:A,0))))),
    AND(COUNTIF(Bugs!B:B,B378)&gt;0,ISNUMBER(SEARCH("x",INDEX(Bugs!C:C,MATCH(B378,Bugs!B:B,0))))),
    AND(COUNTIF(Bugs!A:A,B378)&gt;0,ISNUMBER(SEARCH("x",INDEX(Bugs!D:D,MATCH(B378,Bugs!A:A,0))))),
    AND(COUNTIF(Bugs!B:B,B378)&gt;0,ISNUMBER(SEARCH("x",INDEX(Bugs!D:D,MATCH(B378,Bugs!B:B,0)))))
),"Y","")</f>
        <v/>
      </c>
      <c r="R378">
        <f ca="1">IF(OR(ISNUMBER(MATCH(L378,MasterData!$D$3:$D$18,0)),ISNUMBER(MATCH(L378,MasterData!$C$3:$C$18,0))),
    DATEDIF(E378,I378,"d"),
    DATEDIF(E378,TODAY(),"d"))</f>
        <v>2</v>
      </c>
      <c r="S378">
        <f t="shared" ca="1" si="18"/>
        <v>1</v>
      </c>
      <c r="T378">
        <f t="shared" ca="1" si="19"/>
        <v>0</v>
      </c>
      <c r="U378">
        <f t="shared" ca="1" si="20"/>
        <v>0</v>
      </c>
    </row>
    <row r="379" spans="1:21" x14ac:dyDescent="0.35">
      <c r="B379" t="s">
        <v>1065</v>
      </c>
      <c r="D379" s="34" t="s">
        <v>1066</v>
      </c>
      <c r="E379" s="208">
        <v>45957</v>
      </c>
      <c r="G379" t="s">
        <v>1067</v>
      </c>
      <c r="I379" s="208">
        <v>45960</v>
      </c>
      <c r="K379" t="s">
        <v>347</v>
      </c>
      <c r="L379" t="s">
        <v>171</v>
      </c>
      <c r="M379" t="s">
        <v>1068</v>
      </c>
      <c r="N379" t="s">
        <v>237</v>
      </c>
      <c r="P379" s="193" t="str">
        <f>IF(OR(AND(A379&lt;&gt;"",COUNTIF(Bugs!B:B,A379)&gt;0),AND(B379&lt;&gt;"",COUNTIF(Bugs!A:A,B379)&gt;0)),"Y","")</f>
        <v/>
      </c>
      <c r="Q379" s="193" t="str">
        <f>IF(OR(
    AND(COUNTIF(Bugs!A:A,B379)&gt;0,ISNUMBER(SEARCH("x",INDEX(Bugs!C:C,MATCH(B379,Bugs!A:A,0))))),
    AND(COUNTIF(Bugs!B:B,B379)&gt;0,ISNUMBER(SEARCH("x",INDEX(Bugs!C:C,MATCH(B379,Bugs!B:B,0))))),
    AND(COUNTIF(Bugs!A:A,B379)&gt;0,ISNUMBER(SEARCH("x",INDEX(Bugs!D:D,MATCH(B379,Bugs!A:A,0))))),
    AND(COUNTIF(Bugs!B:B,B379)&gt;0,ISNUMBER(SEARCH("x",INDEX(Bugs!D:D,MATCH(B379,Bugs!B:B,0)))))
),"Y","")</f>
        <v/>
      </c>
      <c r="R379">
        <f ca="1">IF(OR(ISNUMBER(MATCH(L379,MasterData!$D$3:$D$18,0)),ISNUMBER(MATCH(L379,MasterData!$C$3:$C$18,0))),
    DATEDIF(E379,I379,"d"),
    DATEDIF(E379,TODAY(),"d"))</f>
        <v>3</v>
      </c>
      <c r="S379">
        <f t="shared" ca="1" si="18"/>
        <v>1</v>
      </c>
      <c r="T379">
        <f t="shared" ca="1" si="19"/>
        <v>0</v>
      </c>
      <c r="U379">
        <f t="shared" ca="1" si="20"/>
        <v>0</v>
      </c>
    </row>
    <row r="380" spans="1:21" x14ac:dyDescent="0.35">
      <c r="B380" t="s">
        <v>101</v>
      </c>
      <c r="D380" s="34" t="s">
        <v>480</v>
      </c>
      <c r="E380" s="208">
        <v>45957</v>
      </c>
      <c r="G380" t="s">
        <v>715</v>
      </c>
      <c r="I380" s="208">
        <v>45964</v>
      </c>
      <c r="K380" t="s">
        <v>235</v>
      </c>
      <c r="L380" t="s">
        <v>171</v>
      </c>
      <c r="M380" t="s">
        <v>1069</v>
      </c>
      <c r="N380" t="s">
        <v>237</v>
      </c>
      <c r="P380" s="193" t="str">
        <f>IF(OR(AND(A380&lt;&gt;"",COUNTIF(Bugs!B:B,A380)&gt;0),AND(B380&lt;&gt;"",COUNTIF(Bugs!A:A,B380)&gt;0)),"Y","")</f>
        <v>Y</v>
      </c>
      <c r="Q380" s="193" t="str">
        <f>IF(OR(
    AND(COUNTIF(Bugs!A:A,B380)&gt;0,ISNUMBER(SEARCH("x",INDEX(Bugs!C:C,MATCH(B380,Bugs!A:A,0))))),
    AND(COUNTIF(Bugs!B:B,B380)&gt;0,ISNUMBER(SEARCH("x",INDEX(Bugs!C:C,MATCH(B380,Bugs!B:B,0))))),
    AND(COUNTIF(Bugs!A:A,B380)&gt;0,ISNUMBER(SEARCH("x",INDEX(Bugs!D:D,MATCH(B380,Bugs!A:A,0))))),
    AND(COUNTIF(Bugs!B:B,B380)&gt;0,ISNUMBER(SEARCH("x",INDEX(Bugs!D:D,MATCH(B380,Bugs!B:B,0)))))
),"Y","")</f>
        <v>Y</v>
      </c>
      <c r="R380">
        <f ca="1">IF(OR(ISNUMBER(MATCH(L380,MasterData!$D$3:$D$18,0)),ISNUMBER(MATCH(L380,MasterData!$C$3:$C$18,0))),
    DATEDIF(E380,I380,"d"),
    DATEDIF(E380,TODAY(),"d"))</f>
        <v>7</v>
      </c>
      <c r="S380">
        <f t="shared" ca="1" si="18"/>
        <v>1</v>
      </c>
      <c r="T380">
        <f t="shared" ca="1" si="19"/>
        <v>0</v>
      </c>
      <c r="U380">
        <f t="shared" ca="1" si="20"/>
        <v>0</v>
      </c>
    </row>
    <row r="381" spans="1:21" x14ac:dyDescent="0.35">
      <c r="B381" t="s">
        <v>102</v>
      </c>
      <c r="D381" s="34" t="s">
        <v>480</v>
      </c>
      <c r="E381" s="208">
        <v>45957</v>
      </c>
      <c r="G381" t="s">
        <v>715</v>
      </c>
      <c r="I381" s="208">
        <v>45957</v>
      </c>
      <c r="K381" t="s">
        <v>235</v>
      </c>
      <c r="L381" t="s">
        <v>164</v>
      </c>
      <c r="M381" t="s">
        <v>1070</v>
      </c>
      <c r="N381" t="s">
        <v>237</v>
      </c>
      <c r="P381" s="193" t="str">
        <f>IF(OR(AND(A381&lt;&gt;"",COUNTIF(Bugs!B:B,A381)&gt;0),AND(B381&lt;&gt;"",COUNTIF(Bugs!A:A,B381)&gt;0)),"Y","")</f>
        <v>Y</v>
      </c>
      <c r="Q381" s="193" t="str">
        <f>IF(OR(
    AND(COUNTIF(Bugs!A:A,B381)&gt;0,ISNUMBER(SEARCH("x",INDEX(Bugs!C:C,MATCH(B381,Bugs!A:A,0))))),
    AND(COUNTIF(Bugs!B:B,B381)&gt;0,ISNUMBER(SEARCH("x",INDEX(Bugs!C:C,MATCH(B381,Bugs!B:B,0))))),
    AND(COUNTIF(Bugs!A:A,B381)&gt;0,ISNUMBER(SEARCH("x",INDEX(Bugs!D:D,MATCH(B381,Bugs!A:A,0))))),
    AND(COUNTIF(Bugs!B:B,B381)&gt;0,ISNUMBER(SEARCH("x",INDEX(Bugs!D:D,MATCH(B381,Bugs!B:B,0)))))
),"Y","")</f>
        <v>Y</v>
      </c>
      <c r="R381">
        <f ca="1">IF(OR(ISNUMBER(MATCH(L381,MasterData!$D$3:$D$18,0)),ISNUMBER(MATCH(L381,MasterData!$C$3:$C$18,0))),
    DATEDIF(E381,I381,"d"),
    DATEDIF(E381,TODAY(),"d"))</f>
        <v>50</v>
      </c>
      <c r="S381">
        <f t="shared" ca="1" si="18"/>
        <v>0</v>
      </c>
      <c r="T381">
        <f t="shared" ca="1" si="19"/>
        <v>0</v>
      </c>
      <c r="U381">
        <f t="shared" ca="1" si="20"/>
        <v>1</v>
      </c>
    </row>
    <row r="382" spans="1:21" x14ac:dyDescent="0.35">
      <c r="B382" t="s">
        <v>1071</v>
      </c>
      <c r="D382" s="34" t="s">
        <v>480</v>
      </c>
      <c r="E382" s="208">
        <v>45957</v>
      </c>
      <c r="G382" t="s">
        <v>715</v>
      </c>
      <c r="I382" s="208">
        <v>45960</v>
      </c>
      <c r="K382" t="s">
        <v>235</v>
      </c>
      <c r="L382" t="s">
        <v>171</v>
      </c>
      <c r="M382" t="s">
        <v>1072</v>
      </c>
      <c r="N382" t="s">
        <v>237</v>
      </c>
      <c r="P382" s="193" t="str">
        <f>IF(OR(AND(A382&lt;&gt;"",COUNTIF(Bugs!B:B,A382)&gt;0),AND(B382&lt;&gt;"",COUNTIF(Bugs!A:A,B382)&gt;0)),"Y","")</f>
        <v/>
      </c>
      <c r="Q382" s="193" t="str">
        <f>IF(OR(
    AND(COUNTIF(Bugs!A:A,B382)&gt;0,ISNUMBER(SEARCH("x",INDEX(Bugs!C:C,MATCH(B382,Bugs!A:A,0))))),
    AND(COUNTIF(Bugs!B:B,B382)&gt;0,ISNUMBER(SEARCH("x",INDEX(Bugs!C:C,MATCH(B382,Bugs!B:B,0))))),
    AND(COUNTIF(Bugs!A:A,B382)&gt;0,ISNUMBER(SEARCH("x",INDEX(Bugs!D:D,MATCH(B382,Bugs!A:A,0))))),
    AND(COUNTIF(Bugs!B:B,B382)&gt;0,ISNUMBER(SEARCH("x",INDEX(Bugs!D:D,MATCH(B382,Bugs!B:B,0)))))
),"Y","")</f>
        <v/>
      </c>
      <c r="R382">
        <f ca="1">IF(OR(ISNUMBER(MATCH(L382,MasterData!$D$3:$D$18,0)),ISNUMBER(MATCH(L382,MasterData!$C$3:$C$18,0))),
    DATEDIF(E382,I382,"d"),
    DATEDIF(E382,TODAY(),"d"))</f>
        <v>3</v>
      </c>
      <c r="S382">
        <f t="shared" ca="1" si="18"/>
        <v>1</v>
      </c>
      <c r="T382">
        <f t="shared" ca="1" si="19"/>
        <v>0</v>
      </c>
      <c r="U382">
        <f t="shared" ca="1" si="20"/>
        <v>0</v>
      </c>
    </row>
    <row r="383" spans="1:21" x14ac:dyDescent="0.35">
      <c r="B383" t="s">
        <v>1073</v>
      </c>
      <c r="D383" s="34" t="s">
        <v>480</v>
      </c>
      <c r="E383" s="208">
        <v>45957</v>
      </c>
      <c r="G383" t="s">
        <v>715</v>
      </c>
      <c r="I383" s="208">
        <v>45960</v>
      </c>
      <c r="K383" t="s">
        <v>235</v>
      </c>
      <c r="L383" t="s">
        <v>171</v>
      </c>
      <c r="M383" t="s">
        <v>1074</v>
      </c>
      <c r="N383" t="s">
        <v>237</v>
      </c>
      <c r="P383" s="193" t="str">
        <f>IF(OR(AND(A383&lt;&gt;"",COUNTIF(Bugs!B:B,A383)&gt;0),AND(B383&lt;&gt;"",COUNTIF(Bugs!A:A,B383)&gt;0)),"Y","")</f>
        <v/>
      </c>
      <c r="Q383" s="193" t="str">
        <f>IF(OR(
    AND(COUNTIF(Bugs!A:A,B383)&gt;0,ISNUMBER(SEARCH("x",INDEX(Bugs!C:C,MATCH(B383,Bugs!A:A,0))))),
    AND(COUNTIF(Bugs!B:B,B383)&gt;0,ISNUMBER(SEARCH("x",INDEX(Bugs!C:C,MATCH(B383,Bugs!B:B,0))))),
    AND(COUNTIF(Bugs!A:A,B383)&gt;0,ISNUMBER(SEARCH("x",INDEX(Bugs!D:D,MATCH(B383,Bugs!A:A,0))))),
    AND(COUNTIF(Bugs!B:B,B383)&gt;0,ISNUMBER(SEARCH("x",INDEX(Bugs!D:D,MATCH(B383,Bugs!B:B,0)))))
),"Y","")</f>
        <v/>
      </c>
      <c r="R383">
        <f ca="1">IF(OR(ISNUMBER(MATCH(L383,MasterData!$D$3:$D$18,0)),ISNUMBER(MATCH(L383,MasterData!$C$3:$C$18,0))),
    DATEDIF(E383,I383,"d"),
    DATEDIF(E383,TODAY(),"d"))</f>
        <v>3</v>
      </c>
      <c r="S383">
        <f t="shared" ca="1" si="18"/>
        <v>1</v>
      </c>
      <c r="T383">
        <f t="shared" ca="1" si="19"/>
        <v>0</v>
      </c>
      <c r="U383">
        <f t="shared" ca="1" si="20"/>
        <v>0</v>
      </c>
    </row>
    <row r="384" spans="1:21" x14ac:dyDescent="0.35">
      <c r="B384" t="s">
        <v>1075</v>
      </c>
      <c r="D384" s="34" t="s">
        <v>480</v>
      </c>
      <c r="E384" s="208">
        <v>45958</v>
      </c>
      <c r="G384" t="s">
        <v>718</v>
      </c>
      <c r="I384" s="208">
        <v>45961</v>
      </c>
      <c r="K384" t="s">
        <v>241</v>
      </c>
      <c r="L384" t="s">
        <v>171</v>
      </c>
      <c r="M384" t="s">
        <v>1076</v>
      </c>
      <c r="N384" t="s">
        <v>237</v>
      </c>
      <c r="P384" s="193" t="str">
        <f>IF(OR(AND(A384&lt;&gt;"",COUNTIF(Bugs!B:B,A384)&gt;0),AND(B384&lt;&gt;"",COUNTIF(Bugs!A:A,B384)&gt;0)),"Y","")</f>
        <v/>
      </c>
      <c r="Q384" s="193" t="str">
        <f>IF(OR(
    AND(COUNTIF(Bugs!A:A,B384)&gt;0,ISNUMBER(SEARCH("x",INDEX(Bugs!C:C,MATCH(B384,Bugs!A:A,0))))),
    AND(COUNTIF(Bugs!B:B,B384)&gt;0,ISNUMBER(SEARCH("x",INDEX(Bugs!C:C,MATCH(B384,Bugs!B:B,0))))),
    AND(COUNTIF(Bugs!A:A,B384)&gt;0,ISNUMBER(SEARCH("x",INDEX(Bugs!D:D,MATCH(B384,Bugs!A:A,0))))),
    AND(COUNTIF(Bugs!B:B,B384)&gt;0,ISNUMBER(SEARCH("x",INDEX(Bugs!D:D,MATCH(B384,Bugs!B:B,0)))))
),"Y","")</f>
        <v/>
      </c>
      <c r="R384">
        <f ca="1">IF(OR(ISNUMBER(MATCH(L384,MasterData!$D$3:$D$18,0)),ISNUMBER(MATCH(L384,MasterData!$C$3:$C$18,0))),
    DATEDIF(E384,I384,"d"),
    DATEDIF(E384,TODAY(),"d"))</f>
        <v>3</v>
      </c>
      <c r="S384">
        <f t="shared" ca="1" si="18"/>
        <v>1</v>
      </c>
      <c r="T384">
        <f t="shared" ca="1" si="19"/>
        <v>0</v>
      </c>
      <c r="U384">
        <f t="shared" ca="1" si="20"/>
        <v>0</v>
      </c>
    </row>
    <row r="385" spans="1:22" x14ac:dyDescent="0.35">
      <c r="B385" t="s">
        <v>1077</v>
      </c>
      <c r="D385" s="34" t="s">
        <v>746</v>
      </c>
      <c r="E385" s="208">
        <v>45958</v>
      </c>
      <c r="G385" t="s">
        <v>715</v>
      </c>
      <c r="I385" s="208">
        <v>45959</v>
      </c>
      <c r="K385" t="s">
        <v>235</v>
      </c>
      <c r="L385" t="s">
        <v>171</v>
      </c>
      <c r="M385" t="s">
        <v>1078</v>
      </c>
      <c r="N385" t="s">
        <v>237</v>
      </c>
      <c r="P385" s="193" t="str">
        <f>IF(OR(AND(A385&lt;&gt;"",COUNTIF(Bugs!B:B,A385)&gt;0),AND(B385&lt;&gt;"",COUNTIF(Bugs!A:A,B385)&gt;0)),"Y","")</f>
        <v/>
      </c>
      <c r="Q385" s="193" t="str">
        <f>IF(OR(
    AND(COUNTIF(Bugs!A:A,B385)&gt;0,ISNUMBER(SEARCH("x",INDEX(Bugs!C:C,MATCH(B385,Bugs!A:A,0))))),
    AND(COUNTIF(Bugs!B:B,B385)&gt;0,ISNUMBER(SEARCH("x",INDEX(Bugs!C:C,MATCH(B385,Bugs!B:B,0))))),
    AND(COUNTIF(Bugs!A:A,B385)&gt;0,ISNUMBER(SEARCH("x",INDEX(Bugs!D:D,MATCH(B385,Bugs!A:A,0))))),
    AND(COUNTIF(Bugs!B:B,B385)&gt;0,ISNUMBER(SEARCH("x",INDEX(Bugs!D:D,MATCH(B385,Bugs!B:B,0)))))
),"Y","")</f>
        <v/>
      </c>
      <c r="R385">
        <f ca="1">IF(OR(ISNUMBER(MATCH(L385,MasterData!$D$3:$D$18,0)),ISNUMBER(MATCH(L385,MasterData!$C$3:$C$18,0))),
    DATEDIF(E385,I385,"d"),
    DATEDIF(E385,TODAY(),"d"))</f>
        <v>1</v>
      </c>
      <c r="S385">
        <f t="shared" ca="1" si="18"/>
        <v>1</v>
      </c>
      <c r="T385">
        <f t="shared" ca="1" si="19"/>
        <v>0</v>
      </c>
      <c r="U385">
        <f t="shared" ca="1" si="20"/>
        <v>0</v>
      </c>
    </row>
    <row r="386" spans="1:22" x14ac:dyDescent="0.35">
      <c r="B386" t="s">
        <v>1079</v>
      </c>
      <c r="D386" s="34" t="s">
        <v>254</v>
      </c>
      <c r="E386" s="208">
        <v>45958</v>
      </c>
      <c r="G386" t="s">
        <v>1080</v>
      </c>
      <c r="I386" s="208">
        <v>45965</v>
      </c>
      <c r="K386" t="s">
        <v>235</v>
      </c>
      <c r="L386" t="s">
        <v>171</v>
      </c>
      <c r="M386" t="s">
        <v>1081</v>
      </c>
      <c r="N386" t="s">
        <v>237</v>
      </c>
      <c r="P386" s="193" t="str">
        <f>IF(OR(AND(A386&lt;&gt;"",COUNTIF(Bugs!B:B,A386)&gt;0),AND(B386&lt;&gt;"",COUNTIF(Bugs!A:A,B386)&gt;0)),"Y","")</f>
        <v/>
      </c>
      <c r="Q386" s="193" t="str">
        <f>IF(OR(
    AND(COUNTIF(Bugs!A:A,B386)&gt;0,ISNUMBER(SEARCH("x",INDEX(Bugs!C:C,MATCH(B386,Bugs!A:A,0))))),
    AND(COUNTIF(Bugs!B:B,B386)&gt;0,ISNUMBER(SEARCH("x",INDEX(Bugs!C:C,MATCH(B386,Bugs!B:B,0))))),
    AND(COUNTIF(Bugs!A:A,B386)&gt;0,ISNUMBER(SEARCH("x",INDEX(Bugs!D:D,MATCH(B386,Bugs!A:A,0))))),
    AND(COUNTIF(Bugs!B:B,B386)&gt;0,ISNUMBER(SEARCH("x",INDEX(Bugs!D:D,MATCH(B386,Bugs!B:B,0)))))
),"Y","")</f>
        <v/>
      </c>
      <c r="R386">
        <f ca="1">IF(OR(ISNUMBER(MATCH(L386,MasterData!$D$3:$D$18,0)),ISNUMBER(MATCH(L386,MasterData!$C$3:$C$18,0))),
    DATEDIF(E386,I386,"d"),
    DATEDIF(E386,TODAY(),"d"))</f>
        <v>7</v>
      </c>
      <c r="S386">
        <f t="shared" ca="1" si="18"/>
        <v>1</v>
      </c>
      <c r="T386">
        <f t="shared" ca="1" si="19"/>
        <v>0</v>
      </c>
      <c r="U386">
        <f t="shared" ca="1" si="20"/>
        <v>0</v>
      </c>
    </row>
    <row r="387" spans="1:22" x14ac:dyDescent="0.35">
      <c r="B387" t="s">
        <v>103</v>
      </c>
      <c r="D387" s="34">
        <v>3014</v>
      </c>
      <c r="E387" s="208">
        <v>45958</v>
      </c>
      <c r="G387" t="s">
        <v>834</v>
      </c>
      <c r="I387" s="208">
        <v>45958</v>
      </c>
      <c r="K387" t="s">
        <v>241</v>
      </c>
      <c r="L387" t="s">
        <v>164</v>
      </c>
      <c r="M387" t="s">
        <v>1082</v>
      </c>
      <c r="N387" t="s">
        <v>237</v>
      </c>
      <c r="P387" s="193" t="str">
        <f>IF(OR(AND(A387&lt;&gt;"",COUNTIF(Bugs!B:B,A387)&gt;0),AND(B387&lt;&gt;"",COUNTIF(Bugs!A:A,B387)&gt;0)),"Y","")</f>
        <v>Y</v>
      </c>
      <c r="Q387" s="193" t="str">
        <f>IF(OR(
    AND(COUNTIF(Bugs!A:A,B387)&gt;0,ISNUMBER(SEARCH("x",INDEX(Bugs!C:C,MATCH(B387,Bugs!A:A,0))))),
    AND(COUNTIF(Bugs!B:B,B387)&gt;0,ISNUMBER(SEARCH("x",INDEX(Bugs!C:C,MATCH(B387,Bugs!B:B,0))))),
    AND(COUNTIF(Bugs!A:A,B387)&gt;0,ISNUMBER(SEARCH("x",INDEX(Bugs!D:D,MATCH(B387,Bugs!A:A,0))))),
    AND(COUNTIF(Bugs!B:B,B387)&gt;0,ISNUMBER(SEARCH("x",INDEX(Bugs!D:D,MATCH(B387,Bugs!B:B,0)))))
),"Y","")</f>
        <v>Y</v>
      </c>
      <c r="R387">
        <f ca="1">IF(OR(ISNUMBER(MATCH(L387,MasterData!$D$3:$D$18,0)),ISNUMBER(MATCH(L387,MasterData!$C$3:$C$18,0))),
    DATEDIF(E387,I387,"d"),
    DATEDIF(E387,TODAY(),"d"))</f>
        <v>49</v>
      </c>
      <c r="S387">
        <f t="shared" ca="1" si="18"/>
        <v>0</v>
      </c>
      <c r="T387">
        <f t="shared" ca="1" si="19"/>
        <v>0</v>
      </c>
      <c r="U387">
        <f t="shared" ca="1" si="20"/>
        <v>1</v>
      </c>
    </row>
    <row r="388" spans="1:22" x14ac:dyDescent="0.35">
      <c r="B388" t="s">
        <v>1083</v>
      </c>
      <c r="D388" s="34" t="s">
        <v>1066</v>
      </c>
      <c r="E388" s="208">
        <v>45958</v>
      </c>
      <c r="G388" t="s">
        <v>1084</v>
      </c>
      <c r="I388" s="208">
        <v>45958</v>
      </c>
      <c r="K388" t="s">
        <v>235</v>
      </c>
      <c r="L388" t="s">
        <v>164</v>
      </c>
      <c r="M388" t="s">
        <v>1085</v>
      </c>
      <c r="N388" t="s">
        <v>237</v>
      </c>
      <c r="P388" s="193" t="str">
        <f>IF(OR(AND(A388&lt;&gt;"",COUNTIF(Bugs!B:B,A388)&gt;0),AND(B388&lt;&gt;"",COUNTIF(Bugs!A:A,B388)&gt;0)),"Y","")</f>
        <v/>
      </c>
      <c r="Q388" s="193" t="str">
        <f>IF(OR(
    AND(COUNTIF(Bugs!A:A,B388)&gt;0,ISNUMBER(SEARCH("x",INDEX(Bugs!C:C,MATCH(B388,Bugs!A:A,0))))),
    AND(COUNTIF(Bugs!B:B,B388)&gt;0,ISNUMBER(SEARCH("x",INDEX(Bugs!C:C,MATCH(B388,Bugs!B:B,0))))),
    AND(COUNTIF(Bugs!A:A,B388)&gt;0,ISNUMBER(SEARCH("x",INDEX(Bugs!D:D,MATCH(B388,Bugs!A:A,0))))),
    AND(COUNTIF(Bugs!B:B,B388)&gt;0,ISNUMBER(SEARCH("x",INDEX(Bugs!D:D,MATCH(B388,Bugs!B:B,0)))))
),"Y","")</f>
        <v/>
      </c>
      <c r="R388">
        <f ca="1">IF(OR(ISNUMBER(MATCH(L388,MasterData!$D$3:$D$18,0)),ISNUMBER(MATCH(L388,MasterData!$C$3:$C$18,0))),
    DATEDIF(E388,I388,"d"),
    DATEDIF(E388,TODAY(),"d"))</f>
        <v>49</v>
      </c>
      <c r="S388">
        <f t="shared" ca="1" si="18"/>
        <v>0</v>
      </c>
      <c r="T388">
        <f t="shared" ca="1" si="19"/>
        <v>0</v>
      </c>
      <c r="U388">
        <f t="shared" ca="1" si="20"/>
        <v>1</v>
      </c>
    </row>
    <row r="389" spans="1:22" x14ac:dyDescent="0.35">
      <c r="B389" t="s">
        <v>104</v>
      </c>
      <c r="D389" s="34" t="s">
        <v>480</v>
      </c>
      <c r="E389" s="208">
        <v>45958</v>
      </c>
      <c r="G389" t="s">
        <v>715</v>
      </c>
      <c r="I389" s="208">
        <v>45959</v>
      </c>
      <c r="K389" t="s">
        <v>235</v>
      </c>
      <c r="L389" t="s">
        <v>171</v>
      </c>
      <c r="M389" t="s">
        <v>1086</v>
      </c>
      <c r="N389" t="s">
        <v>237</v>
      </c>
      <c r="P389" s="193" t="str">
        <f>IF(OR(AND(A389&lt;&gt;"",COUNTIF(Bugs!B:B,A389)&gt;0),AND(B389&lt;&gt;"",COUNTIF(Bugs!A:A,B389)&gt;0)),"Y","")</f>
        <v>Y</v>
      </c>
      <c r="Q389" s="193" t="str">
        <f>IF(OR(
    AND(COUNTIF(Bugs!A:A,B389)&gt;0,ISNUMBER(SEARCH("x",INDEX(Bugs!C:C,MATCH(B389,Bugs!A:A,0))))),
    AND(COUNTIF(Bugs!B:B,B389)&gt;0,ISNUMBER(SEARCH("x",INDEX(Bugs!C:C,MATCH(B389,Bugs!B:B,0))))),
    AND(COUNTIF(Bugs!A:A,B389)&gt;0,ISNUMBER(SEARCH("x",INDEX(Bugs!D:D,MATCH(B389,Bugs!A:A,0))))),
    AND(COUNTIF(Bugs!B:B,B389)&gt;0,ISNUMBER(SEARCH("x",INDEX(Bugs!D:D,MATCH(B389,Bugs!B:B,0)))))
),"Y","")</f>
        <v>Y</v>
      </c>
      <c r="R389">
        <f ca="1">IF(OR(ISNUMBER(MATCH(L389,MasterData!$D$3:$D$18,0)),ISNUMBER(MATCH(L389,MasterData!$C$3:$C$18,0))),
    DATEDIF(E389,I389,"d"),
    DATEDIF(E389,TODAY(),"d"))</f>
        <v>1</v>
      </c>
      <c r="S389">
        <f t="shared" ca="1" si="18"/>
        <v>1</v>
      </c>
      <c r="T389">
        <f t="shared" ca="1" si="19"/>
        <v>0</v>
      </c>
      <c r="U389">
        <f t="shared" ca="1" si="20"/>
        <v>0</v>
      </c>
    </row>
    <row r="390" spans="1:22" x14ac:dyDescent="0.35">
      <c r="B390" t="s">
        <v>1087</v>
      </c>
      <c r="D390" s="34" t="s">
        <v>480</v>
      </c>
      <c r="E390" s="208">
        <v>45958</v>
      </c>
      <c r="G390" t="s">
        <v>715</v>
      </c>
      <c r="I390" s="208">
        <v>45960</v>
      </c>
      <c r="K390" t="s">
        <v>235</v>
      </c>
      <c r="L390" t="s">
        <v>171</v>
      </c>
      <c r="M390" t="s">
        <v>1088</v>
      </c>
      <c r="N390" t="s">
        <v>237</v>
      </c>
      <c r="P390" s="193" t="str">
        <f>IF(OR(AND(A390&lt;&gt;"",COUNTIF(Bugs!B:B,A390)&gt;0),AND(B390&lt;&gt;"",COUNTIF(Bugs!A:A,B390)&gt;0)),"Y","")</f>
        <v/>
      </c>
      <c r="Q390" s="193" t="str">
        <f>IF(OR(
    AND(COUNTIF(Bugs!A:A,B390)&gt;0,ISNUMBER(SEARCH("x",INDEX(Bugs!C:C,MATCH(B390,Bugs!A:A,0))))),
    AND(COUNTIF(Bugs!B:B,B390)&gt;0,ISNUMBER(SEARCH("x",INDEX(Bugs!C:C,MATCH(B390,Bugs!B:B,0))))),
    AND(COUNTIF(Bugs!A:A,B390)&gt;0,ISNUMBER(SEARCH("x",INDEX(Bugs!D:D,MATCH(B390,Bugs!A:A,0))))),
    AND(COUNTIF(Bugs!B:B,B390)&gt;0,ISNUMBER(SEARCH("x",INDEX(Bugs!D:D,MATCH(B390,Bugs!B:B,0)))))
),"Y","")</f>
        <v/>
      </c>
      <c r="R390">
        <f ca="1">IF(OR(ISNUMBER(MATCH(L390,MasterData!$D$3:$D$18,0)),ISNUMBER(MATCH(L390,MasterData!$C$3:$C$18,0))),
    DATEDIF(E390,I390,"d"),
    DATEDIF(E390,TODAY(),"d"))</f>
        <v>2</v>
      </c>
      <c r="S390">
        <f t="shared" ca="1" si="18"/>
        <v>1</v>
      </c>
      <c r="T390">
        <f t="shared" ca="1" si="19"/>
        <v>0</v>
      </c>
      <c r="U390">
        <f t="shared" ca="1" si="20"/>
        <v>0</v>
      </c>
    </row>
    <row r="391" spans="1:22" x14ac:dyDescent="0.35">
      <c r="B391" t="s">
        <v>1089</v>
      </c>
      <c r="D391" s="34" t="s">
        <v>1066</v>
      </c>
      <c r="E391" s="208">
        <v>45959</v>
      </c>
      <c r="G391" t="s">
        <v>1090</v>
      </c>
      <c r="I391" s="208">
        <v>45959</v>
      </c>
      <c r="K391" t="s">
        <v>347</v>
      </c>
      <c r="L391" t="s">
        <v>171</v>
      </c>
      <c r="M391" t="s">
        <v>1091</v>
      </c>
      <c r="N391" t="s">
        <v>237</v>
      </c>
      <c r="P391" s="193" t="str">
        <f>IF(OR(AND(A391&lt;&gt;"",COUNTIF(Bugs!B:B,A391)&gt;0),AND(B391&lt;&gt;"",COUNTIF(Bugs!A:A,B391)&gt;0)),"Y","")</f>
        <v/>
      </c>
      <c r="Q391" s="193" t="str">
        <f>IF(OR(
    AND(COUNTIF(Bugs!A:A,B391)&gt;0,ISNUMBER(SEARCH("x",INDEX(Bugs!C:C,MATCH(B391,Bugs!A:A,0))))),
    AND(COUNTIF(Bugs!B:B,B391)&gt;0,ISNUMBER(SEARCH("x",INDEX(Bugs!C:C,MATCH(B391,Bugs!B:B,0))))),
    AND(COUNTIF(Bugs!A:A,B391)&gt;0,ISNUMBER(SEARCH("x",INDEX(Bugs!D:D,MATCH(B391,Bugs!A:A,0))))),
    AND(COUNTIF(Bugs!B:B,B391)&gt;0,ISNUMBER(SEARCH("x",INDEX(Bugs!D:D,MATCH(B391,Bugs!B:B,0)))))
),"Y","")</f>
        <v/>
      </c>
      <c r="R391">
        <f ca="1">IF(OR(ISNUMBER(MATCH(L391,MasterData!$D$3:$D$18,0)),ISNUMBER(MATCH(L391,MasterData!$C$3:$C$18,0))),
    DATEDIF(E391,I391,"d"),
    DATEDIF(E391,TODAY(),"d"))</f>
        <v>0</v>
      </c>
      <c r="S391">
        <f t="shared" ca="1" si="18"/>
        <v>1</v>
      </c>
      <c r="T391">
        <f t="shared" ca="1" si="19"/>
        <v>0</v>
      </c>
      <c r="U391">
        <f t="shared" ca="1" si="20"/>
        <v>0</v>
      </c>
    </row>
    <row r="392" spans="1:22" x14ac:dyDescent="0.35">
      <c r="B392" t="s">
        <v>105</v>
      </c>
      <c r="D392" s="34" t="s">
        <v>480</v>
      </c>
      <c r="E392" s="208">
        <v>45959</v>
      </c>
      <c r="G392" t="s">
        <v>715</v>
      </c>
      <c r="I392" s="208">
        <v>45960</v>
      </c>
      <c r="K392" t="s">
        <v>235</v>
      </c>
      <c r="L392" t="s">
        <v>171</v>
      </c>
      <c r="M392" t="s">
        <v>1092</v>
      </c>
      <c r="N392" t="s">
        <v>237</v>
      </c>
      <c r="P392" s="193" t="str">
        <f>IF(OR(AND(A392&lt;&gt;"",COUNTIF(Bugs!B:B,A392)&gt;0),AND(B392&lt;&gt;"",COUNTIF(Bugs!A:A,B392)&gt;0)),"Y","")</f>
        <v>Y</v>
      </c>
      <c r="Q392" s="193" t="str">
        <f>IF(OR(
    AND(COUNTIF(Bugs!A:A,B392)&gt;0,ISNUMBER(SEARCH("x",INDEX(Bugs!C:C,MATCH(B392,Bugs!A:A,0))))),
    AND(COUNTIF(Bugs!B:B,B392)&gt;0,ISNUMBER(SEARCH("x",INDEX(Bugs!C:C,MATCH(B392,Bugs!B:B,0))))),
    AND(COUNTIF(Bugs!A:A,B392)&gt;0,ISNUMBER(SEARCH("x",INDEX(Bugs!D:D,MATCH(B392,Bugs!A:A,0))))),
    AND(COUNTIF(Bugs!B:B,B392)&gt;0,ISNUMBER(SEARCH("x",INDEX(Bugs!D:D,MATCH(B392,Bugs!B:B,0)))))
),"Y","")</f>
        <v>Y</v>
      </c>
      <c r="R392">
        <f ca="1">IF(OR(ISNUMBER(MATCH(L392,MasterData!$D$3:$D$18,0)),ISNUMBER(MATCH(L392,MasterData!$C$3:$C$18,0))),
    DATEDIF(E392,I392,"d"),
    DATEDIF(E392,TODAY(),"d"))</f>
        <v>1</v>
      </c>
      <c r="S392">
        <f t="shared" ca="1" si="18"/>
        <v>1</v>
      </c>
      <c r="T392">
        <f t="shared" ca="1" si="19"/>
        <v>0</v>
      </c>
      <c r="U392">
        <f t="shared" ca="1" si="20"/>
        <v>0</v>
      </c>
    </row>
    <row r="393" spans="1:22" x14ac:dyDescent="0.35">
      <c r="B393" t="s">
        <v>106</v>
      </c>
      <c r="D393" s="34" t="s">
        <v>480</v>
      </c>
      <c r="E393" s="208">
        <v>45960</v>
      </c>
      <c r="G393" t="s">
        <v>715</v>
      </c>
      <c r="I393" s="208">
        <v>45966</v>
      </c>
      <c r="K393" t="s">
        <v>235</v>
      </c>
      <c r="L393" t="s">
        <v>164</v>
      </c>
      <c r="M393" t="s">
        <v>1093</v>
      </c>
      <c r="N393" t="s">
        <v>237</v>
      </c>
      <c r="P393" s="193" t="str">
        <f>IF(OR(AND(A393&lt;&gt;"",COUNTIF(Bugs!B:B,A393)&gt;0),AND(B393&lt;&gt;"",COUNTIF(Bugs!A:A,B393)&gt;0)),"Y","")</f>
        <v>Y</v>
      </c>
      <c r="Q393" s="193" t="str">
        <f>IF(OR(
    AND(COUNTIF(Bugs!A:A,B393)&gt;0,ISNUMBER(SEARCH("x",INDEX(Bugs!C:C,MATCH(B393,Bugs!A:A,0))))),
    AND(COUNTIF(Bugs!B:B,B393)&gt;0,ISNUMBER(SEARCH("x",INDEX(Bugs!C:C,MATCH(B393,Bugs!B:B,0))))),
    AND(COUNTIF(Bugs!A:A,B393)&gt;0,ISNUMBER(SEARCH("x",INDEX(Bugs!D:D,MATCH(B393,Bugs!A:A,0))))),
    AND(COUNTIF(Bugs!B:B,B393)&gt;0,ISNUMBER(SEARCH("x",INDEX(Bugs!D:D,MATCH(B393,Bugs!B:B,0)))))
),"Y","")</f>
        <v/>
      </c>
      <c r="R393">
        <f ca="1">IF(OR(ISNUMBER(MATCH(L393,MasterData!$D$3:$D$18,0)),ISNUMBER(MATCH(L393,MasterData!$C$3:$C$18,0))),
    DATEDIF(E393,I393,"d"),
    DATEDIF(E393,TODAY(),"d"))</f>
        <v>47</v>
      </c>
      <c r="S393">
        <f t="shared" ref="S393:S431" ca="1" si="21">IF(AND($R393&gt;=0,$R393&lt;=7),1,0)</f>
        <v>0</v>
      </c>
      <c r="T393">
        <f t="shared" ref="T393:T431" ca="1" si="22">IF(AND($R393&gt;7,R393&lt;=30),1,0)</f>
        <v>0</v>
      </c>
      <c r="U393">
        <f t="shared" ref="U393:U431" ca="1" si="23">IF($R393&gt;30,1,0)</f>
        <v>1</v>
      </c>
      <c r="V393" t="s">
        <v>1104</v>
      </c>
    </row>
    <row r="394" spans="1:22" x14ac:dyDescent="0.35">
      <c r="B394" t="s">
        <v>1094</v>
      </c>
      <c r="D394" s="34" t="s">
        <v>1066</v>
      </c>
      <c r="E394" s="208">
        <v>45960</v>
      </c>
      <c r="G394" t="s">
        <v>1095</v>
      </c>
      <c r="I394" s="208">
        <v>45967</v>
      </c>
      <c r="K394" t="s">
        <v>347</v>
      </c>
      <c r="L394" t="s">
        <v>164</v>
      </c>
      <c r="M394" t="s">
        <v>1096</v>
      </c>
      <c r="N394" t="s">
        <v>237</v>
      </c>
      <c r="P394" s="193" t="str">
        <f>IF(OR(AND(A394&lt;&gt;"",COUNTIF(Bugs!B:B,A394)&gt;0),AND(B394&lt;&gt;"",COUNTIF(Bugs!A:A,B394)&gt;0)),"Y","")</f>
        <v/>
      </c>
      <c r="Q394" s="193" t="str">
        <f>IF(OR(
    AND(COUNTIF(Bugs!A:A,B394)&gt;0,ISNUMBER(SEARCH("x",INDEX(Bugs!C:C,MATCH(B394,Bugs!A:A,0))))),
    AND(COUNTIF(Bugs!B:B,B394)&gt;0,ISNUMBER(SEARCH("x",INDEX(Bugs!C:C,MATCH(B394,Bugs!B:B,0))))),
    AND(COUNTIF(Bugs!A:A,B394)&gt;0,ISNUMBER(SEARCH("x",INDEX(Bugs!D:D,MATCH(B394,Bugs!A:A,0))))),
    AND(COUNTIF(Bugs!B:B,B394)&gt;0,ISNUMBER(SEARCH("x",INDEX(Bugs!D:D,MATCH(B394,Bugs!B:B,0)))))
),"Y","")</f>
        <v/>
      </c>
      <c r="R394">
        <f ca="1">IF(OR(ISNUMBER(MATCH(L394,MasterData!$D$3:$D$18,0)),ISNUMBER(MATCH(L394,MasterData!$C$3:$C$18,0))),
    DATEDIF(E394,I394,"d"),
    DATEDIF(E394,TODAY(),"d"))</f>
        <v>47</v>
      </c>
      <c r="S394">
        <f t="shared" ca="1" si="21"/>
        <v>0</v>
      </c>
      <c r="T394">
        <f t="shared" ca="1" si="22"/>
        <v>0</v>
      </c>
      <c r="U394">
        <f t="shared" ca="1" si="23"/>
        <v>1</v>
      </c>
    </row>
    <row r="395" spans="1:22" x14ac:dyDescent="0.35">
      <c r="B395" t="s">
        <v>107</v>
      </c>
      <c r="D395" s="34" t="s">
        <v>254</v>
      </c>
      <c r="E395" s="208">
        <v>45961</v>
      </c>
      <c r="G395" t="s">
        <v>853</v>
      </c>
      <c r="I395" s="208">
        <v>45966</v>
      </c>
      <c r="K395" t="s">
        <v>241</v>
      </c>
      <c r="L395" t="s">
        <v>164</v>
      </c>
      <c r="M395" t="s">
        <v>1097</v>
      </c>
      <c r="N395" t="s">
        <v>237</v>
      </c>
      <c r="P395" s="193" t="str">
        <f>IF(OR(AND(A395&lt;&gt;"",COUNTIF(Bugs!B:B,A395)&gt;0),AND(B395&lt;&gt;"",COUNTIF(Bugs!A:A,B395)&gt;0)),"Y","")</f>
        <v>Y</v>
      </c>
      <c r="Q395" s="193" t="str">
        <f>IF(OR(
    AND(COUNTIF(Bugs!A:A,B395)&gt;0,ISNUMBER(SEARCH("x",INDEX(Bugs!C:C,MATCH(B395,Bugs!A:A,0))))),
    AND(COUNTIF(Bugs!B:B,B395)&gt;0,ISNUMBER(SEARCH("x",INDEX(Bugs!C:C,MATCH(B395,Bugs!B:B,0))))),
    AND(COUNTIF(Bugs!A:A,B395)&gt;0,ISNUMBER(SEARCH("x",INDEX(Bugs!D:D,MATCH(B395,Bugs!A:A,0))))),
    AND(COUNTIF(Bugs!B:B,B395)&gt;0,ISNUMBER(SEARCH("x",INDEX(Bugs!D:D,MATCH(B395,Bugs!B:B,0)))))
),"Y","")</f>
        <v>Y</v>
      </c>
      <c r="R395">
        <f ca="1">IF(OR(ISNUMBER(MATCH(L395,MasterData!$D$3:$D$18,0)),ISNUMBER(MATCH(L395,MasterData!$C$3:$C$18,0))),
    DATEDIF(E395,I395,"d"),
    DATEDIF(E395,TODAY(),"d"))</f>
        <v>46</v>
      </c>
      <c r="S395">
        <f t="shared" ca="1" si="21"/>
        <v>0</v>
      </c>
      <c r="T395">
        <f t="shared" ca="1" si="22"/>
        <v>0</v>
      </c>
      <c r="U395">
        <f t="shared" ca="1" si="23"/>
        <v>1</v>
      </c>
    </row>
    <row r="396" spans="1:22" x14ac:dyDescent="0.35">
      <c r="B396" t="s">
        <v>1098</v>
      </c>
      <c r="D396" s="34" t="s">
        <v>254</v>
      </c>
      <c r="E396" s="208">
        <v>45961</v>
      </c>
      <c r="G396" t="s">
        <v>853</v>
      </c>
      <c r="I396" s="208">
        <v>45966</v>
      </c>
      <c r="K396" t="s">
        <v>241</v>
      </c>
      <c r="L396" t="s">
        <v>164</v>
      </c>
      <c r="M396" t="s">
        <v>1099</v>
      </c>
      <c r="N396" t="s">
        <v>237</v>
      </c>
      <c r="P396" s="193" t="str">
        <f>IF(OR(AND(A396&lt;&gt;"",COUNTIF(Bugs!B:B,A396)&gt;0),AND(B396&lt;&gt;"",COUNTIF(Bugs!A:A,B396)&gt;0)),"Y","")</f>
        <v/>
      </c>
      <c r="Q396" s="193" t="str">
        <f>IF(OR(
    AND(COUNTIF(Bugs!A:A,B396)&gt;0,ISNUMBER(SEARCH("x",INDEX(Bugs!C:C,MATCH(B396,Bugs!A:A,0))))),
    AND(COUNTIF(Bugs!B:B,B396)&gt;0,ISNUMBER(SEARCH("x",INDEX(Bugs!C:C,MATCH(B396,Bugs!B:B,0))))),
    AND(COUNTIF(Bugs!A:A,B396)&gt;0,ISNUMBER(SEARCH("x",INDEX(Bugs!D:D,MATCH(B396,Bugs!A:A,0))))),
    AND(COUNTIF(Bugs!B:B,B396)&gt;0,ISNUMBER(SEARCH("x",INDEX(Bugs!D:D,MATCH(B396,Bugs!B:B,0)))))
),"Y","")</f>
        <v/>
      </c>
      <c r="R396">
        <f ca="1">IF(OR(ISNUMBER(MATCH(L396,MasterData!$D$3:$D$18,0)),ISNUMBER(MATCH(L396,MasterData!$C$3:$C$18,0))),
    DATEDIF(E396,I396,"d"),
    DATEDIF(E396,TODAY(),"d"))</f>
        <v>46</v>
      </c>
      <c r="S396">
        <f t="shared" ca="1" si="21"/>
        <v>0</v>
      </c>
      <c r="T396">
        <f t="shared" ca="1" si="22"/>
        <v>0</v>
      </c>
      <c r="U396">
        <f t="shared" ca="1" si="23"/>
        <v>1</v>
      </c>
    </row>
    <row r="397" spans="1:22" x14ac:dyDescent="0.35">
      <c r="B397" t="s">
        <v>108</v>
      </c>
      <c r="D397" s="34" t="s">
        <v>480</v>
      </c>
      <c r="E397" s="208">
        <v>45961</v>
      </c>
      <c r="G397" t="s">
        <v>715</v>
      </c>
      <c r="I397" s="208">
        <v>45965</v>
      </c>
      <c r="K397" t="s">
        <v>241</v>
      </c>
      <c r="L397" t="s">
        <v>164</v>
      </c>
      <c r="M397" t="s">
        <v>1100</v>
      </c>
      <c r="N397" t="s">
        <v>237</v>
      </c>
      <c r="P397" s="193" t="str">
        <f>IF(OR(AND(A397&lt;&gt;"",COUNTIF(Bugs!B:B,A397)&gt;0),AND(B397&lt;&gt;"",COUNTIF(Bugs!A:A,B397)&gt;0)),"Y","")</f>
        <v>Y</v>
      </c>
      <c r="Q397" s="193" t="str">
        <f>IF(OR(
    AND(COUNTIF(Bugs!A:A,B397)&gt;0,ISNUMBER(SEARCH("x",INDEX(Bugs!C:C,MATCH(B397,Bugs!A:A,0))))),
    AND(COUNTIF(Bugs!B:B,B397)&gt;0,ISNUMBER(SEARCH("x",INDEX(Bugs!C:C,MATCH(B397,Bugs!B:B,0))))),
    AND(COUNTIF(Bugs!A:A,B397)&gt;0,ISNUMBER(SEARCH("x",INDEX(Bugs!D:D,MATCH(B397,Bugs!A:A,0))))),
    AND(COUNTIF(Bugs!B:B,B397)&gt;0,ISNUMBER(SEARCH("x",INDEX(Bugs!D:D,MATCH(B397,Bugs!B:B,0)))))
),"Y","")</f>
        <v>Y</v>
      </c>
      <c r="R397">
        <f ca="1">IF(OR(ISNUMBER(MATCH(L397,MasterData!$D$3:$D$18,0)),ISNUMBER(MATCH(L397,MasterData!$C$3:$C$18,0))),
    DATEDIF(E397,I397,"d"),
    DATEDIF(E397,TODAY(),"d"))</f>
        <v>46</v>
      </c>
      <c r="S397">
        <f t="shared" ca="1" si="21"/>
        <v>0</v>
      </c>
      <c r="T397">
        <f t="shared" ca="1" si="22"/>
        <v>0</v>
      </c>
      <c r="U397">
        <f t="shared" ca="1" si="23"/>
        <v>1</v>
      </c>
    </row>
    <row r="398" spans="1:22" x14ac:dyDescent="0.35">
      <c r="B398" t="s">
        <v>1101</v>
      </c>
      <c r="D398" s="34" t="s">
        <v>1052</v>
      </c>
      <c r="E398" s="208">
        <v>45961</v>
      </c>
      <c r="G398" t="s">
        <v>1053</v>
      </c>
      <c r="I398" s="208">
        <v>45964</v>
      </c>
      <c r="K398" t="s">
        <v>241</v>
      </c>
      <c r="L398" t="s">
        <v>171</v>
      </c>
      <c r="M398" t="s">
        <v>1102</v>
      </c>
      <c r="N398" t="s">
        <v>237</v>
      </c>
      <c r="P398" s="193" t="str">
        <f>IF(OR(AND(A398&lt;&gt;"",COUNTIF(Bugs!B:B,A398)&gt;0),AND(B398&lt;&gt;"",COUNTIF(Bugs!A:A,B398)&gt;0)),"Y","")</f>
        <v/>
      </c>
      <c r="Q398" s="193" t="str">
        <f>IF(OR(
    AND(COUNTIF(Bugs!A:A,B398)&gt;0,ISNUMBER(SEARCH("x",INDEX(Bugs!C:C,MATCH(B398,Bugs!A:A,0))))),
    AND(COUNTIF(Bugs!B:B,B398)&gt;0,ISNUMBER(SEARCH("x",INDEX(Bugs!C:C,MATCH(B398,Bugs!B:B,0))))),
    AND(COUNTIF(Bugs!A:A,B398)&gt;0,ISNUMBER(SEARCH("x",INDEX(Bugs!D:D,MATCH(B398,Bugs!A:A,0))))),
    AND(COUNTIF(Bugs!B:B,B398)&gt;0,ISNUMBER(SEARCH("x",INDEX(Bugs!D:D,MATCH(B398,Bugs!B:B,0)))))
),"Y","")</f>
        <v/>
      </c>
      <c r="R398">
        <f ca="1">IF(OR(ISNUMBER(MATCH(L398,MasterData!$D$3:$D$18,0)),ISNUMBER(MATCH(L398,MasterData!$C$3:$C$18,0))),
    DATEDIF(E398,I398,"d"),
    DATEDIF(E398,TODAY(),"d"))</f>
        <v>3</v>
      </c>
      <c r="S398">
        <f t="shared" ca="1" si="21"/>
        <v>1</v>
      </c>
      <c r="T398">
        <f t="shared" ca="1" si="22"/>
        <v>0</v>
      </c>
      <c r="U398">
        <f t="shared" ca="1" si="23"/>
        <v>0</v>
      </c>
    </row>
    <row r="399" spans="1:22" x14ac:dyDescent="0.35">
      <c r="B399" t="s">
        <v>109</v>
      </c>
      <c r="D399" s="34" t="s">
        <v>746</v>
      </c>
      <c r="E399" s="208">
        <v>45963</v>
      </c>
      <c r="G399" t="s">
        <v>715</v>
      </c>
      <c r="I399" s="208">
        <v>45964</v>
      </c>
      <c r="K399" t="s">
        <v>235</v>
      </c>
      <c r="L399" t="s">
        <v>171</v>
      </c>
      <c r="M399" t="s">
        <v>1103</v>
      </c>
      <c r="N399" t="s">
        <v>237</v>
      </c>
      <c r="P399" s="193" t="str">
        <f>IF(OR(AND(A399&lt;&gt;"",COUNTIF(Bugs!B:B,A399)&gt;0),AND(B399&lt;&gt;"",COUNTIF(Bugs!A:A,B399)&gt;0)),"Y","")</f>
        <v>Y</v>
      </c>
      <c r="Q399" s="193" t="str">
        <f>IF(OR(
    AND(COUNTIF(Bugs!A:A,B399)&gt;0,ISNUMBER(SEARCH("x",INDEX(Bugs!C:C,MATCH(B399,Bugs!A:A,0))))),
    AND(COUNTIF(Bugs!B:B,B399)&gt;0,ISNUMBER(SEARCH("x",INDEX(Bugs!C:C,MATCH(B399,Bugs!B:B,0))))),
    AND(COUNTIF(Bugs!A:A,B399)&gt;0,ISNUMBER(SEARCH("x",INDEX(Bugs!D:D,MATCH(B399,Bugs!A:A,0))))),
    AND(COUNTIF(Bugs!B:B,B399)&gt;0,ISNUMBER(SEARCH("x",INDEX(Bugs!D:D,MATCH(B399,Bugs!B:B,0)))))
),"Y","")</f>
        <v>Y</v>
      </c>
      <c r="R399">
        <f ca="1">IF(OR(ISNUMBER(MATCH(L399,MasterData!$D$3:$D$18,0)),ISNUMBER(MATCH(L399,MasterData!$C$3:$C$18,0))),
    DATEDIF(E399,I399,"d"),
    DATEDIF(E399,TODAY(),"d"))</f>
        <v>1</v>
      </c>
      <c r="S399">
        <f t="shared" ca="1" si="21"/>
        <v>1</v>
      </c>
      <c r="T399">
        <f t="shared" ca="1" si="22"/>
        <v>0</v>
      </c>
      <c r="U399">
        <f t="shared" ca="1" si="23"/>
        <v>0</v>
      </c>
    </row>
    <row r="400" spans="1:22" x14ac:dyDescent="0.35">
      <c r="A400" s="72"/>
      <c r="B400" s="72" t="s">
        <v>1105</v>
      </c>
      <c r="C400" s="72"/>
      <c r="D400" s="180" t="s">
        <v>746</v>
      </c>
      <c r="E400" s="209">
        <v>45964</v>
      </c>
      <c r="F400" s="72"/>
      <c r="G400" s="72" t="s">
        <v>816</v>
      </c>
      <c r="H400" s="72"/>
      <c r="I400" s="209">
        <v>45971</v>
      </c>
      <c r="J400" s="72"/>
      <c r="K400" s="72" t="s">
        <v>235</v>
      </c>
      <c r="L400" s="72" t="s">
        <v>171</v>
      </c>
      <c r="M400" s="72" t="s">
        <v>1106</v>
      </c>
      <c r="N400" s="72" t="s">
        <v>237</v>
      </c>
      <c r="P400" s="193" t="str">
        <f>IF(OR(AND(A400&lt;&gt;"",COUNTIF(Bugs!B:B,A400)&gt;0),AND(B400&lt;&gt;"",COUNTIF(Bugs!A:A,B400)&gt;0)),"Y","")</f>
        <v/>
      </c>
      <c r="Q400" s="193" t="str">
        <f>IF(OR(
    AND(COUNTIF(Bugs!A:A,B400)&gt;0,ISNUMBER(SEARCH("x",INDEX(Bugs!C:C,MATCH(B400,Bugs!A:A,0))))),
    AND(COUNTIF(Bugs!B:B,B400)&gt;0,ISNUMBER(SEARCH("x",INDEX(Bugs!C:C,MATCH(B400,Bugs!B:B,0))))),
    AND(COUNTIF(Bugs!A:A,B400)&gt;0,ISNUMBER(SEARCH("x",INDEX(Bugs!D:D,MATCH(B400,Bugs!A:A,0))))),
    AND(COUNTIF(Bugs!B:B,B400)&gt;0,ISNUMBER(SEARCH("x",INDEX(Bugs!D:D,MATCH(B400,Bugs!B:B,0)))))
),"Y","")</f>
        <v/>
      </c>
      <c r="R400">
        <f ca="1">IF(OR(ISNUMBER(MATCH(L400,MasterData!$D$3:$D$18,0)),ISNUMBER(MATCH(L400,MasterData!$C$3:$C$18,0))),
    DATEDIF(E400,I400,"d"),
    DATEDIF(E400,TODAY(),"d"))</f>
        <v>7</v>
      </c>
      <c r="S400">
        <f t="shared" ca="1" si="21"/>
        <v>1</v>
      </c>
      <c r="T400">
        <f t="shared" ca="1" si="22"/>
        <v>0</v>
      </c>
      <c r="U400">
        <f t="shared" ca="1" si="23"/>
        <v>0</v>
      </c>
    </row>
    <row r="401" spans="1:22" x14ac:dyDescent="0.35">
      <c r="B401" t="s">
        <v>110</v>
      </c>
      <c r="D401" s="34" t="s">
        <v>480</v>
      </c>
      <c r="E401" s="208">
        <v>45964</v>
      </c>
      <c r="G401" t="s">
        <v>834</v>
      </c>
      <c r="I401" s="208">
        <v>45964</v>
      </c>
      <c r="K401" t="s">
        <v>241</v>
      </c>
      <c r="L401" t="s">
        <v>171</v>
      </c>
      <c r="M401" t="s">
        <v>1107</v>
      </c>
      <c r="N401" t="s">
        <v>237</v>
      </c>
      <c r="P401" s="193" t="str">
        <f>IF(OR(AND(A401&lt;&gt;"",COUNTIF(Bugs!B:B,A401)&gt;0),AND(B401&lt;&gt;"",COUNTIF(Bugs!A:A,B401)&gt;0)),"Y","")</f>
        <v>Y</v>
      </c>
      <c r="Q401" s="193" t="str">
        <f>IF(OR(
    AND(COUNTIF(Bugs!A:A,B401)&gt;0,ISNUMBER(SEARCH("x",INDEX(Bugs!C:C,MATCH(B401,Bugs!A:A,0))))),
    AND(COUNTIF(Bugs!B:B,B401)&gt;0,ISNUMBER(SEARCH("x",INDEX(Bugs!C:C,MATCH(B401,Bugs!B:B,0))))),
    AND(COUNTIF(Bugs!A:A,B401)&gt;0,ISNUMBER(SEARCH("x",INDEX(Bugs!D:D,MATCH(B401,Bugs!A:A,0))))),
    AND(COUNTIF(Bugs!B:B,B401)&gt;0,ISNUMBER(SEARCH("x",INDEX(Bugs!D:D,MATCH(B401,Bugs!B:B,0)))))
),"Y","")</f>
        <v>Y</v>
      </c>
      <c r="R401">
        <f ca="1">IF(OR(ISNUMBER(MATCH(L401,MasterData!$D$3:$D$18,0)),ISNUMBER(MATCH(L401,MasterData!$C$3:$C$18,0))),
    DATEDIF(E401,I401,"d"),
    DATEDIF(E401,TODAY(),"d"))</f>
        <v>0</v>
      </c>
      <c r="S401">
        <f t="shared" ca="1" si="21"/>
        <v>1</v>
      </c>
      <c r="T401">
        <f t="shared" ca="1" si="22"/>
        <v>0</v>
      </c>
      <c r="U401">
        <f t="shared" ca="1" si="23"/>
        <v>0</v>
      </c>
    </row>
    <row r="402" spans="1:22" x14ac:dyDescent="0.35">
      <c r="B402" t="s">
        <v>1108</v>
      </c>
      <c r="D402" s="34" t="s">
        <v>480</v>
      </c>
      <c r="E402" s="208">
        <v>45964</v>
      </c>
      <c r="G402" t="s">
        <v>715</v>
      </c>
      <c r="I402" s="208">
        <v>45965</v>
      </c>
      <c r="K402" t="s">
        <v>235</v>
      </c>
      <c r="L402" t="s">
        <v>171</v>
      </c>
      <c r="M402" t="s">
        <v>1109</v>
      </c>
      <c r="N402" t="s">
        <v>237</v>
      </c>
      <c r="P402" s="193" t="str">
        <f>IF(OR(AND(A402&lt;&gt;"",COUNTIF(Bugs!B:B,A402)&gt;0),AND(B402&lt;&gt;"",COUNTIF(Bugs!A:A,B402)&gt;0)),"Y","")</f>
        <v/>
      </c>
      <c r="Q402" s="193" t="str">
        <f>IF(OR(
    AND(COUNTIF(Bugs!A:A,B402)&gt;0,ISNUMBER(SEARCH("x",INDEX(Bugs!C:C,MATCH(B402,Bugs!A:A,0))))),
    AND(COUNTIF(Bugs!B:B,B402)&gt;0,ISNUMBER(SEARCH("x",INDEX(Bugs!C:C,MATCH(B402,Bugs!B:B,0))))),
    AND(COUNTIF(Bugs!A:A,B402)&gt;0,ISNUMBER(SEARCH("x",INDEX(Bugs!D:D,MATCH(B402,Bugs!A:A,0))))),
    AND(COUNTIF(Bugs!B:B,B402)&gt;0,ISNUMBER(SEARCH("x",INDEX(Bugs!D:D,MATCH(B402,Bugs!B:B,0)))))
),"Y","")</f>
        <v/>
      </c>
      <c r="R402">
        <f ca="1">IF(OR(ISNUMBER(MATCH(L402,MasterData!$D$3:$D$18,0)),ISNUMBER(MATCH(L402,MasterData!$C$3:$C$18,0))),
    DATEDIF(E402,I402,"d"),
    DATEDIF(E402,TODAY(),"d"))</f>
        <v>1</v>
      </c>
      <c r="S402">
        <f t="shared" ca="1" si="21"/>
        <v>1</v>
      </c>
      <c r="T402">
        <f t="shared" ca="1" si="22"/>
        <v>0</v>
      </c>
      <c r="U402">
        <f t="shared" ca="1" si="23"/>
        <v>0</v>
      </c>
    </row>
    <row r="403" spans="1:22" x14ac:dyDescent="0.35">
      <c r="B403" t="s">
        <v>1110</v>
      </c>
      <c r="D403" s="34" t="s">
        <v>1066</v>
      </c>
      <c r="E403" s="208">
        <v>45964</v>
      </c>
      <c r="G403" t="s">
        <v>1111</v>
      </c>
      <c r="I403" s="208">
        <v>45967</v>
      </c>
      <c r="K403" t="s">
        <v>235</v>
      </c>
      <c r="L403" t="s">
        <v>171</v>
      </c>
      <c r="M403" t="s">
        <v>1112</v>
      </c>
      <c r="N403" t="s">
        <v>237</v>
      </c>
      <c r="P403" s="193" t="str">
        <f>IF(OR(AND(A403&lt;&gt;"",COUNTIF(Bugs!B:B,A403)&gt;0),AND(B403&lt;&gt;"",COUNTIF(Bugs!A:A,B403)&gt;0)),"Y","")</f>
        <v/>
      </c>
      <c r="Q403" s="193" t="str">
        <f>IF(OR(
    AND(COUNTIF(Bugs!A:A,B403)&gt;0,ISNUMBER(SEARCH("x",INDEX(Bugs!C:C,MATCH(B403,Bugs!A:A,0))))),
    AND(COUNTIF(Bugs!B:B,B403)&gt;0,ISNUMBER(SEARCH("x",INDEX(Bugs!C:C,MATCH(B403,Bugs!B:B,0))))),
    AND(COUNTIF(Bugs!A:A,B403)&gt;0,ISNUMBER(SEARCH("x",INDEX(Bugs!D:D,MATCH(B403,Bugs!A:A,0))))),
    AND(COUNTIF(Bugs!B:B,B403)&gt;0,ISNUMBER(SEARCH("x",INDEX(Bugs!D:D,MATCH(B403,Bugs!B:B,0)))))
),"Y","")</f>
        <v/>
      </c>
      <c r="R403">
        <f ca="1">IF(OR(ISNUMBER(MATCH(L403,MasterData!$D$3:$D$18,0)),ISNUMBER(MATCH(L403,MasterData!$C$3:$C$18,0))),
    DATEDIF(E403,I403,"d"),
    DATEDIF(E403,TODAY(),"d"))</f>
        <v>3</v>
      </c>
      <c r="S403">
        <f t="shared" ca="1" si="21"/>
        <v>1</v>
      </c>
      <c r="T403">
        <f t="shared" ca="1" si="22"/>
        <v>0</v>
      </c>
      <c r="U403">
        <f t="shared" ca="1" si="23"/>
        <v>0</v>
      </c>
    </row>
    <row r="404" spans="1:22" x14ac:dyDescent="0.35">
      <c r="B404" t="s">
        <v>1113</v>
      </c>
      <c r="D404" s="34" t="s">
        <v>1066</v>
      </c>
      <c r="E404" s="208">
        <v>45965</v>
      </c>
      <c r="G404" t="s">
        <v>1114</v>
      </c>
      <c r="I404" s="208">
        <v>45967</v>
      </c>
      <c r="K404" t="s">
        <v>241</v>
      </c>
      <c r="L404" t="s">
        <v>171</v>
      </c>
      <c r="M404" t="s">
        <v>1115</v>
      </c>
      <c r="N404" t="s">
        <v>237</v>
      </c>
      <c r="P404" s="193" t="str">
        <f>IF(OR(AND(A404&lt;&gt;"",COUNTIF(Bugs!B:B,A404)&gt;0),AND(B404&lt;&gt;"",COUNTIF(Bugs!A:A,B404)&gt;0)),"Y","")</f>
        <v/>
      </c>
      <c r="Q404" s="193" t="str">
        <f>IF(OR(
    AND(COUNTIF(Bugs!A:A,B404)&gt;0,ISNUMBER(SEARCH("x",INDEX(Bugs!C:C,MATCH(B404,Bugs!A:A,0))))),
    AND(COUNTIF(Bugs!B:B,B404)&gt;0,ISNUMBER(SEARCH("x",INDEX(Bugs!C:C,MATCH(B404,Bugs!B:B,0))))),
    AND(COUNTIF(Bugs!A:A,B404)&gt;0,ISNUMBER(SEARCH("x",INDEX(Bugs!D:D,MATCH(B404,Bugs!A:A,0))))),
    AND(COUNTIF(Bugs!B:B,B404)&gt;0,ISNUMBER(SEARCH("x",INDEX(Bugs!D:D,MATCH(B404,Bugs!B:B,0)))))
),"Y","")</f>
        <v/>
      </c>
      <c r="R404">
        <f ca="1">IF(OR(ISNUMBER(MATCH(L404,MasterData!$D$3:$D$18,0)),ISNUMBER(MATCH(L404,MasterData!$C$3:$C$18,0))),
    DATEDIF(E404,I404,"d"),
    DATEDIF(E404,TODAY(),"d"))</f>
        <v>2</v>
      </c>
      <c r="S404">
        <f t="shared" ca="1" si="21"/>
        <v>1</v>
      </c>
      <c r="T404">
        <f t="shared" ca="1" si="22"/>
        <v>0</v>
      </c>
      <c r="U404">
        <f t="shared" ca="1" si="23"/>
        <v>0</v>
      </c>
    </row>
    <row r="405" spans="1:22" x14ac:dyDescent="0.35">
      <c r="B405" t="s">
        <v>1116</v>
      </c>
      <c r="D405" s="34" t="s">
        <v>1066</v>
      </c>
      <c r="E405" s="208">
        <v>45965</v>
      </c>
      <c r="G405" t="s">
        <v>1117</v>
      </c>
      <c r="I405" s="208">
        <v>45966</v>
      </c>
      <c r="K405" t="s">
        <v>347</v>
      </c>
      <c r="L405" t="s">
        <v>171</v>
      </c>
      <c r="M405" t="s">
        <v>1118</v>
      </c>
      <c r="N405" t="s">
        <v>237</v>
      </c>
      <c r="P405" s="193" t="str">
        <f>IF(OR(AND(A405&lt;&gt;"",COUNTIF(Bugs!B:B,A405)&gt;0),AND(B405&lt;&gt;"",COUNTIF(Bugs!A:A,B405)&gt;0)),"Y","")</f>
        <v/>
      </c>
      <c r="Q405" s="193" t="str">
        <f>IF(OR(
    AND(COUNTIF(Bugs!A:A,B405)&gt;0,ISNUMBER(SEARCH("x",INDEX(Bugs!C:C,MATCH(B405,Bugs!A:A,0))))),
    AND(COUNTIF(Bugs!B:B,B405)&gt;0,ISNUMBER(SEARCH("x",INDEX(Bugs!C:C,MATCH(B405,Bugs!B:B,0))))),
    AND(COUNTIF(Bugs!A:A,B405)&gt;0,ISNUMBER(SEARCH("x",INDEX(Bugs!D:D,MATCH(B405,Bugs!A:A,0))))),
    AND(COUNTIF(Bugs!B:B,B405)&gt;0,ISNUMBER(SEARCH("x",INDEX(Bugs!D:D,MATCH(B405,Bugs!B:B,0)))))
),"Y","")</f>
        <v/>
      </c>
      <c r="R405">
        <f ca="1">IF(OR(ISNUMBER(MATCH(L405,MasterData!$D$3:$D$18,0)),ISNUMBER(MATCH(L405,MasterData!$C$3:$C$18,0))),
    DATEDIF(E405,I405,"d"),
    DATEDIF(E405,TODAY(),"d"))</f>
        <v>1</v>
      </c>
      <c r="S405">
        <f t="shared" ca="1" si="21"/>
        <v>1</v>
      </c>
      <c r="T405">
        <f t="shared" ca="1" si="22"/>
        <v>0</v>
      </c>
      <c r="U405">
        <f t="shared" ca="1" si="23"/>
        <v>0</v>
      </c>
    </row>
    <row r="406" spans="1:22" x14ac:dyDescent="0.35">
      <c r="B406" t="s">
        <v>1119</v>
      </c>
      <c r="D406" s="34" t="s">
        <v>1066</v>
      </c>
      <c r="E406" s="208">
        <v>45965</v>
      </c>
      <c r="G406" t="s">
        <v>1095</v>
      </c>
      <c r="I406" s="208">
        <v>45965</v>
      </c>
      <c r="K406" t="s">
        <v>235</v>
      </c>
      <c r="L406" t="s">
        <v>171</v>
      </c>
      <c r="M406" t="s">
        <v>1120</v>
      </c>
      <c r="N406" t="s">
        <v>237</v>
      </c>
      <c r="P406" s="193" t="str">
        <f>IF(OR(AND(A406&lt;&gt;"",COUNTIF(Bugs!B:B,A406)&gt;0),AND(B406&lt;&gt;"",COUNTIF(Bugs!A:A,B406)&gt;0)),"Y","")</f>
        <v/>
      </c>
      <c r="Q406" s="193" t="str">
        <f>IF(OR(
    AND(COUNTIF(Bugs!A:A,B406)&gt;0,ISNUMBER(SEARCH("x",INDEX(Bugs!C:C,MATCH(B406,Bugs!A:A,0))))),
    AND(COUNTIF(Bugs!B:B,B406)&gt;0,ISNUMBER(SEARCH("x",INDEX(Bugs!C:C,MATCH(B406,Bugs!B:B,0))))),
    AND(COUNTIF(Bugs!A:A,B406)&gt;0,ISNUMBER(SEARCH("x",INDEX(Bugs!D:D,MATCH(B406,Bugs!A:A,0))))),
    AND(COUNTIF(Bugs!B:B,B406)&gt;0,ISNUMBER(SEARCH("x",INDEX(Bugs!D:D,MATCH(B406,Bugs!B:B,0)))))
),"Y","")</f>
        <v/>
      </c>
      <c r="R406">
        <f ca="1">IF(OR(ISNUMBER(MATCH(L406,MasterData!$D$3:$D$18,0)),ISNUMBER(MATCH(L406,MasterData!$C$3:$C$18,0))),
    DATEDIF(E406,I406,"d"),
    DATEDIF(E406,TODAY(),"d"))</f>
        <v>0</v>
      </c>
      <c r="S406">
        <f t="shared" ca="1" si="21"/>
        <v>1</v>
      </c>
      <c r="T406">
        <f t="shared" ca="1" si="22"/>
        <v>0</v>
      </c>
      <c r="U406">
        <f t="shared" ca="1" si="23"/>
        <v>0</v>
      </c>
    </row>
    <row r="407" spans="1:22" x14ac:dyDescent="0.35">
      <c r="B407" t="s">
        <v>1121</v>
      </c>
      <c r="D407" s="34" t="s">
        <v>1066</v>
      </c>
      <c r="E407" s="208">
        <v>45965</v>
      </c>
      <c r="G407" t="s">
        <v>1122</v>
      </c>
      <c r="I407" s="208">
        <v>45967</v>
      </c>
      <c r="K407" t="s">
        <v>347</v>
      </c>
      <c r="L407" t="s">
        <v>171</v>
      </c>
      <c r="M407" t="s">
        <v>1123</v>
      </c>
      <c r="N407" t="s">
        <v>237</v>
      </c>
      <c r="P407" s="193" t="str">
        <f>IF(OR(AND(A407&lt;&gt;"",COUNTIF(Bugs!B:B,A407)&gt;0),AND(B407&lt;&gt;"",COUNTIF(Bugs!A:A,B407)&gt;0)),"Y","")</f>
        <v/>
      </c>
      <c r="Q407" s="193" t="str">
        <f>IF(OR(
    AND(COUNTIF(Bugs!A:A,B407)&gt;0,ISNUMBER(SEARCH("x",INDEX(Bugs!C:C,MATCH(B407,Bugs!A:A,0))))),
    AND(COUNTIF(Bugs!B:B,B407)&gt;0,ISNUMBER(SEARCH("x",INDEX(Bugs!C:C,MATCH(B407,Bugs!B:B,0))))),
    AND(COUNTIF(Bugs!A:A,B407)&gt;0,ISNUMBER(SEARCH("x",INDEX(Bugs!D:D,MATCH(B407,Bugs!A:A,0))))),
    AND(COUNTIF(Bugs!B:B,B407)&gt;0,ISNUMBER(SEARCH("x",INDEX(Bugs!D:D,MATCH(B407,Bugs!B:B,0)))))
),"Y","")</f>
        <v/>
      </c>
      <c r="R407">
        <f ca="1">IF(OR(ISNUMBER(MATCH(L407,MasterData!$D$3:$D$18,0)),ISNUMBER(MATCH(L407,MasterData!$C$3:$C$18,0))),
    DATEDIF(E407,I407,"d"),
    DATEDIF(E407,TODAY(),"d"))</f>
        <v>2</v>
      </c>
      <c r="S407">
        <f t="shared" ca="1" si="21"/>
        <v>1</v>
      </c>
      <c r="T407">
        <f t="shared" ca="1" si="22"/>
        <v>0</v>
      </c>
      <c r="U407">
        <f t="shared" ca="1" si="23"/>
        <v>0</v>
      </c>
    </row>
    <row r="408" spans="1:22" x14ac:dyDescent="0.35">
      <c r="B408" t="s">
        <v>1124</v>
      </c>
      <c r="D408" s="34" t="s">
        <v>1066</v>
      </c>
      <c r="E408" s="208">
        <v>45965</v>
      </c>
      <c r="G408" t="s">
        <v>1122</v>
      </c>
      <c r="I408" s="208">
        <v>45980</v>
      </c>
      <c r="K408" t="s">
        <v>241</v>
      </c>
      <c r="L408" t="s">
        <v>171</v>
      </c>
      <c r="M408" t="s">
        <v>1125</v>
      </c>
      <c r="N408" t="s">
        <v>237</v>
      </c>
      <c r="P408" s="193" t="str">
        <f>IF(OR(AND(A408&lt;&gt;"",COUNTIF(Bugs!B:B,A408)&gt;0),AND(B408&lt;&gt;"",COUNTIF(Bugs!A:A,B408)&gt;0)),"Y","")</f>
        <v/>
      </c>
      <c r="Q408" s="193" t="str">
        <f>IF(OR(
    AND(COUNTIF(Bugs!A:A,B408)&gt;0,ISNUMBER(SEARCH("x",INDEX(Bugs!C:C,MATCH(B408,Bugs!A:A,0))))),
    AND(COUNTIF(Bugs!B:B,B408)&gt;0,ISNUMBER(SEARCH("x",INDEX(Bugs!C:C,MATCH(B408,Bugs!B:B,0))))),
    AND(COUNTIF(Bugs!A:A,B408)&gt;0,ISNUMBER(SEARCH("x",INDEX(Bugs!D:D,MATCH(B408,Bugs!A:A,0))))),
    AND(COUNTIF(Bugs!B:B,B408)&gt;0,ISNUMBER(SEARCH("x",INDEX(Bugs!D:D,MATCH(B408,Bugs!B:B,0)))))
),"Y","")</f>
        <v/>
      </c>
      <c r="R408">
        <f ca="1">IF(OR(ISNUMBER(MATCH(L408,MasterData!$D$3:$D$18,0)),ISNUMBER(MATCH(L408,MasterData!$C$3:$C$18,0))),
    DATEDIF(E408,I408,"d"),
    DATEDIF(E408,TODAY(),"d"))</f>
        <v>15</v>
      </c>
      <c r="S408">
        <f t="shared" ca="1" si="21"/>
        <v>0</v>
      </c>
      <c r="T408">
        <f t="shared" ca="1" si="22"/>
        <v>1</v>
      </c>
      <c r="U408">
        <f t="shared" ca="1" si="23"/>
        <v>0</v>
      </c>
    </row>
    <row r="409" spans="1:22" x14ac:dyDescent="0.35">
      <c r="B409" t="s">
        <v>1126</v>
      </c>
      <c r="D409" s="34" t="s">
        <v>480</v>
      </c>
      <c r="E409" s="208">
        <v>45965</v>
      </c>
      <c r="G409" t="s">
        <v>1127</v>
      </c>
      <c r="I409" s="208">
        <v>45980</v>
      </c>
      <c r="K409" t="s">
        <v>241</v>
      </c>
      <c r="L409" t="s">
        <v>171</v>
      </c>
      <c r="M409" t="s">
        <v>1128</v>
      </c>
      <c r="N409" t="s">
        <v>237</v>
      </c>
      <c r="P409" s="193" t="str">
        <f>IF(OR(AND(A409&lt;&gt;"",COUNTIF(Bugs!B:B,A409)&gt;0),AND(B409&lt;&gt;"",COUNTIF(Bugs!A:A,B409)&gt;0)),"Y","")</f>
        <v/>
      </c>
      <c r="Q409" s="193" t="str">
        <f>IF(OR(
    AND(COUNTIF(Bugs!A:A,B409)&gt;0,ISNUMBER(SEARCH("x",INDEX(Bugs!C:C,MATCH(B409,Bugs!A:A,0))))),
    AND(COUNTIF(Bugs!B:B,B409)&gt;0,ISNUMBER(SEARCH("x",INDEX(Bugs!C:C,MATCH(B409,Bugs!B:B,0))))),
    AND(COUNTIF(Bugs!A:A,B409)&gt;0,ISNUMBER(SEARCH("x",INDEX(Bugs!D:D,MATCH(B409,Bugs!A:A,0))))),
    AND(COUNTIF(Bugs!B:B,B409)&gt;0,ISNUMBER(SEARCH("x",INDEX(Bugs!D:D,MATCH(B409,Bugs!B:B,0)))))
),"Y","")</f>
        <v/>
      </c>
      <c r="R409">
        <f ca="1">IF(OR(ISNUMBER(MATCH(L409,MasterData!$D$3:$D$18,0)),ISNUMBER(MATCH(L409,MasterData!$C$3:$C$18,0))),
    DATEDIF(E409,I409,"d"),
    DATEDIF(E409,TODAY(),"d"))</f>
        <v>15</v>
      </c>
      <c r="S409">
        <f t="shared" ca="1" si="21"/>
        <v>0</v>
      </c>
      <c r="T409">
        <f t="shared" ca="1" si="22"/>
        <v>1</v>
      </c>
      <c r="U409">
        <f t="shared" ca="1" si="23"/>
        <v>0</v>
      </c>
    </row>
    <row r="410" spans="1:22" x14ac:dyDescent="0.35">
      <c r="B410" t="s">
        <v>1129</v>
      </c>
      <c r="D410" s="34" t="s">
        <v>480</v>
      </c>
      <c r="E410" s="208">
        <v>45965</v>
      </c>
      <c r="G410" t="s">
        <v>715</v>
      </c>
      <c r="I410" s="208">
        <v>45966</v>
      </c>
      <c r="K410" t="s">
        <v>235</v>
      </c>
      <c r="L410" t="s">
        <v>171</v>
      </c>
      <c r="M410" t="s">
        <v>1130</v>
      </c>
      <c r="N410" t="s">
        <v>237</v>
      </c>
      <c r="P410" s="193" t="str">
        <f>IF(OR(AND(A410&lt;&gt;"",COUNTIF(Bugs!B:B,A410)&gt;0),AND(B410&lt;&gt;"",COUNTIF(Bugs!A:A,B410)&gt;0)),"Y","")</f>
        <v/>
      </c>
      <c r="Q410" s="193" t="str">
        <f>IF(OR(
    AND(COUNTIF(Bugs!A:A,B410)&gt;0,ISNUMBER(SEARCH("x",INDEX(Bugs!C:C,MATCH(B410,Bugs!A:A,0))))),
    AND(COUNTIF(Bugs!B:B,B410)&gt;0,ISNUMBER(SEARCH("x",INDEX(Bugs!C:C,MATCH(B410,Bugs!B:B,0))))),
    AND(COUNTIF(Bugs!A:A,B410)&gt;0,ISNUMBER(SEARCH("x",INDEX(Bugs!D:D,MATCH(B410,Bugs!A:A,0))))),
    AND(COUNTIF(Bugs!B:B,B410)&gt;0,ISNUMBER(SEARCH("x",INDEX(Bugs!D:D,MATCH(B410,Bugs!B:B,0)))))
),"Y","")</f>
        <v/>
      </c>
      <c r="R410">
        <f ca="1">IF(OR(ISNUMBER(MATCH(L410,MasterData!$D$3:$D$18,0)),ISNUMBER(MATCH(L410,MasterData!$C$3:$C$18,0))),
    DATEDIF(E410,I410,"d"),
    DATEDIF(E410,TODAY(),"d"))</f>
        <v>1</v>
      </c>
      <c r="S410">
        <f t="shared" ca="1" si="21"/>
        <v>1</v>
      </c>
      <c r="T410">
        <f t="shared" ca="1" si="22"/>
        <v>0</v>
      </c>
      <c r="U410">
        <f t="shared" ca="1" si="23"/>
        <v>0</v>
      </c>
    </row>
    <row r="411" spans="1:22" x14ac:dyDescent="0.35">
      <c r="A411" s="72"/>
      <c r="B411" s="72" t="s">
        <v>111</v>
      </c>
      <c r="C411" s="72"/>
      <c r="D411" s="180" t="s">
        <v>480</v>
      </c>
      <c r="E411" s="209">
        <v>45965</v>
      </c>
      <c r="F411" s="72"/>
      <c r="G411" s="72" t="s">
        <v>715</v>
      </c>
      <c r="H411" s="72"/>
      <c r="I411" s="209">
        <v>45973</v>
      </c>
      <c r="J411" s="72"/>
      <c r="K411" s="72" t="s">
        <v>235</v>
      </c>
      <c r="L411" t="s">
        <v>171</v>
      </c>
      <c r="M411" s="72" t="s">
        <v>1131</v>
      </c>
      <c r="N411" s="72" t="s">
        <v>237</v>
      </c>
      <c r="P411" s="193" t="str">
        <f>IF(OR(AND(A411&lt;&gt;"",COUNTIF(Bugs!B:B,A411)&gt;0),AND(B411&lt;&gt;"",COUNTIF(Bugs!A:A,B411)&gt;0)),"Y","")</f>
        <v>Y</v>
      </c>
      <c r="Q411" s="193" t="str">
        <f>IF(OR(
    AND(COUNTIF(Bugs!A:A,B411)&gt;0,ISNUMBER(SEARCH("x",INDEX(Bugs!C:C,MATCH(B411,Bugs!A:A,0))))),
    AND(COUNTIF(Bugs!B:B,B411)&gt;0,ISNUMBER(SEARCH("x",INDEX(Bugs!C:C,MATCH(B411,Bugs!B:B,0))))),
    AND(COUNTIF(Bugs!A:A,B411)&gt;0,ISNUMBER(SEARCH("x",INDEX(Bugs!D:D,MATCH(B411,Bugs!A:A,0))))),
    AND(COUNTIF(Bugs!B:B,B411)&gt;0,ISNUMBER(SEARCH("x",INDEX(Bugs!D:D,MATCH(B411,Bugs!B:B,0)))))
),"Y","")</f>
        <v/>
      </c>
      <c r="R411">
        <f ca="1">IF(OR(ISNUMBER(MATCH(L411,MasterData!$D$3:$D$18,0)),ISNUMBER(MATCH(L411,MasterData!$C$3:$C$18,0))),
    DATEDIF(E411,I411,"d"),
    DATEDIF(E411,TODAY(),"d"))</f>
        <v>8</v>
      </c>
      <c r="S411">
        <f t="shared" ca="1" si="21"/>
        <v>0</v>
      </c>
      <c r="T411">
        <f t="shared" ca="1" si="22"/>
        <v>1</v>
      </c>
      <c r="U411">
        <f t="shared" ca="1" si="23"/>
        <v>0</v>
      </c>
    </row>
    <row r="412" spans="1:22" x14ac:dyDescent="0.35">
      <c r="B412" t="s">
        <v>1132</v>
      </c>
      <c r="D412" s="34" t="s">
        <v>1066</v>
      </c>
      <c r="E412" s="208">
        <v>45966</v>
      </c>
      <c r="G412" t="s">
        <v>1122</v>
      </c>
      <c r="I412" s="208">
        <v>45981</v>
      </c>
      <c r="K412" t="s">
        <v>241</v>
      </c>
      <c r="L412" t="s">
        <v>171</v>
      </c>
      <c r="M412" t="s">
        <v>1133</v>
      </c>
      <c r="N412" t="s">
        <v>237</v>
      </c>
      <c r="P412" s="193" t="str">
        <f>IF(OR(AND(A412&lt;&gt;"",COUNTIF(Bugs!B:B,A412)&gt;0),AND(B412&lt;&gt;"",COUNTIF(Bugs!A:A,B412)&gt;0)),"Y","")</f>
        <v/>
      </c>
      <c r="Q412" s="193" t="str">
        <f>IF(OR(
    AND(COUNTIF(Bugs!A:A,B412)&gt;0,ISNUMBER(SEARCH("x",INDEX(Bugs!C:C,MATCH(B412,Bugs!A:A,0))))),
    AND(COUNTIF(Bugs!B:B,B412)&gt;0,ISNUMBER(SEARCH("x",INDEX(Bugs!C:C,MATCH(B412,Bugs!B:B,0))))),
    AND(COUNTIF(Bugs!A:A,B412)&gt;0,ISNUMBER(SEARCH("x",INDEX(Bugs!D:D,MATCH(B412,Bugs!A:A,0))))),
    AND(COUNTIF(Bugs!B:B,B412)&gt;0,ISNUMBER(SEARCH("x",INDEX(Bugs!D:D,MATCH(B412,Bugs!B:B,0)))))
),"Y","")</f>
        <v/>
      </c>
      <c r="R412">
        <f ca="1">IF(OR(ISNUMBER(MATCH(L412,MasterData!$D$3:$D$18,0)),ISNUMBER(MATCH(L412,MasterData!$C$3:$C$18,0))),
    DATEDIF(E412,I412,"d"),
    DATEDIF(E412,TODAY(),"d"))</f>
        <v>15</v>
      </c>
      <c r="S412">
        <f t="shared" ca="1" si="21"/>
        <v>0</v>
      </c>
      <c r="T412">
        <f t="shared" ca="1" si="22"/>
        <v>1</v>
      </c>
      <c r="U412">
        <f t="shared" ca="1" si="23"/>
        <v>0</v>
      </c>
    </row>
    <row r="413" spans="1:22" x14ac:dyDescent="0.35">
      <c r="B413" t="s">
        <v>1134</v>
      </c>
      <c r="D413" s="34" t="s">
        <v>1066</v>
      </c>
      <c r="E413" s="208">
        <v>45966</v>
      </c>
      <c r="G413" t="s">
        <v>1122</v>
      </c>
      <c r="I413" s="208">
        <v>45978</v>
      </c>
      <c r="K413" t="s">
        <v>241</v>
      </c>
      <c r="L413" t="s">
        <v>164</v>
      </c>
      <c r="M413" t="s">
        <v>1135</v>
      </c>
      <c r="N413" t="s">
        <v>237</v>
      </c>
      <c r="P413" s="193" t="str">
        <f>IF(OR(AND(A413&lt;&gt;"",COUNTIF(Bugs!B:B,A413)&gt;0),AND(B413&lt;&gt;"",COUNTIF(Bugs!A:A,B413)&gt;0)),"Y","")</f>
        <v/>
      </c>
      <c r="Q413" s="193" t="str">
        <f>IF(OR(
    AND(COUNTIF(Bugs!A:A,B413)&gt;0,ISNUMBER(SEARCH("x",INDEX(Bugs!C:C,MATCH(B413,Bugs!A:A,0))))),
    AND(COUNTIF(Bugs!B:B,B413)&gt;0,ISNUMBER(SEARCH("x",INDEX(Bugs!C:C,MATCH(B413,Bugs!B:B,0))))),
    AND(COUNTIF(Bugs!A:A,B413)&gt;0,ISNUMBER(SEARCH("x",INDEX(Bugs!D:D,MATCH(B413,Bugs!A:A,0))))),
    AND(COUNTIF(Bugs!B:B,B413)&gt;0,ISNUMBER(SEARCH("x",INDEX(Bugs!D:D,MATCH(B413,Bugs!B:B,0)))))
),"Y","")</f>
        <v/>
      </c>
      <c r="R413">
        <f ca="1">IF(OR(ISNUMBER(MATCH(L413,MasterData!$D$3:$D$18,0)),ISNUMBER(MATCH(L413,MasterData!$C$3:$C$18,0))),
    DATEDIF(E413,I413,"d"),
    DATEDIF(E413,TODAY(),"d"))</f>
        <v>41</v>
      </c>
      <c r="S413">
        <f t="shared" ca="1" si="21"/>
        <v>0</v>
      </c>
      <c r="T413">
        <f t="shared" ca="1" si="22"/>
        <v>0</v>
      </c>
      <c r="U413">
        <f t="shared" ca="1" si="23"/>
        <v>1</v>
      </c>
    </row>
    <row r="414" spans="1:22" x14ac:dyDescent="0.35">
      <c r="B414" t="s">
        <v>1136</v>
      </c>
      <c r="D414" s="34" t="s">
        <v>746</v>
      </c>
      <c r="E414" s="208">
        <v>45966</v>
      </c>
      <c r="G414" t="s">
        <v>715</v>
      </c>
      <c r="I414" s="208">
        <v>45966</v>
      </c>
      <c r="K414" t="s">
        <v>235</v>
      </c>
      <c r="L414" t="s">
        <v>171</v>
      </c>
      <c r="M414" t="s">
        <v>1137</v>
      </c>
      <c r="N414" t="s">
        <v>237</v>
      </c>
      <c r="P414" s="193" t="str">
        <f>IF(OR(AND(A414&lt;&gt;"",COUNTIF(Bugs!B:B,A414)&gt;0),AND(B414&lt;&gt;"",COUNTIF(Bugs!A:A,B414)&gt;0)),"Y","")</f>
        <v/>
      </c>
      <c r="Q414" s="193" t="str">
        <f>IF(OR(
    AND(COUNTIF(Bugs!A:A,B414)&gt;0,ISNUMBER(SEARCH("x",INDEX(Bugs!C:C,MATCH(B414,Bugs!A:A,0))))),
    AND(COUNTIF(Bugs!B:B,B414)&gt;0,ISNUMBER(SEARCH("x",INDEX(Bugs!C:C,MATCH(B414,Bugs!B:B,0))))),
    AND(COUNTIF(Bugs!A:A,B414)&gt;0,ISNUMBER(SEARCH("x",INDEX(Bugs!D:D,MATCH(B414,Bugs!A:A,0))))),
    AND(COUNTIF(Bugs!B:B,B414)&gt;0,ISNUMBER(SEARCH("x",INDEX(Bugs!D:D,MATCH(B414,Bugs!B:B,0)))))
),"Y","")</f>
        <v/>
      </c>
      <c r="R414">
        <f ca="1">IF(OR(ISNUMBER(MATCH(L414,MasterData!$D$3:$D$18,0)),ISNUMBER(MATCH(L414,MasterData!$C$3:$C$18,0))),
    DATEDIF(E414,I414,"d"),
    DATEDIF(E414,TODAY(),"d"))</f>
        <v>0</v>
      </c>
      <c r="S414">
        <f t="shared" ca="1" si="21"/>
        <v>1</v>
      </c>
      <c r="T414">
        <f t="shared" ca="1" si="22"/>
        <v>0</v>
      </c>
      <c r="U414">
        <f t="shared" ca="1" si="23"/>
        <v>0</v>
      </c>
    </row>
    <row r="415" spans="1:22" x14ac:dyDescent="0.35">
      <c r="A415" s="72"/>
      <c r="B415" s="72" t="s">
        <v>1138</v>
      </c>
      <c r="C415" s="72"/>
      <c r="D415" s="180" t="s">
        <v>1066</v>
      </c>
      <c r="E415" s="209">
        <v>45966</v>
      </c>
      <c r="F415" s="72"/>
      <c r="G415" s="72" t="s">
        <v>1090</v>
      </c>
      <c r="H415" s="72"/>
      <c r="I415" s="209">
        <v>45973</v>
      </c>
      <c r="J415" s="72"/>
      <c r="K415" s="72" t="s">
        <v>235</v>
      </c>
      <c r="L415" t="s">
        <v>171</v>
      </c>
      <c r="M415" s="72" t="s">
        <v>1139</v>
      </c>
      <c r="N415" s="72" t="s">
        <v>237</v>
      </c>
      <c r="P415" s="193" t="str">
        <f>IF(OR(AND(A415&lt;&gt;"",COUNTIF(Bugs!B:B,A415)&gt;0),AND(B415&lt;&gt;"",COUNTIF(Bugs!A:A,B415)&gt;0)),"Y","")</f>
        <v/>
      </c>
      <c r="Q415" s="193" t="str">
        <f>IF(OR(
    AND(COUNTIF(Bugs!A:A,B415)&gt;0,ISNUMBER(SEARCH("x",INDEX(Bugs!C:C,MATCH(B415,Bugs!A:A,0))))),
    AND(COUNTIF(Bugs!B:B,B415)&gt;0,ISNUMBER(SEARCH("x",INDEX(Bugs!C:C,MATCH(B415,Bugs!B:B,0))))),
    AND(COUNTIF(Bugs!A:A,B415)&gt;0,ISNUMBER(SEARCH("x",INDEX(Bugs!D:D,MATCH(B415,Bugs!A:A,0))))),
    AND(COUNTIF(Bugs!B:B,B415)&gt;0,ISNUMBER(SEARCH("x",INDEX(Bugs!D:D,MATCH(B415,Bugs!B:B,0)))))
),"Y","")</f>
        <v/>
      </c>
      <c r="R415">
        <f ca="1">IF(OR(ISNUMBER(MATCH(L415,MasterData!$D$3:$D$18,0)),ISNUMBER(MATCH(L415,MasterData!$C$3:$C$18,0))),
    DATEDIF(E415,I415,"d"),
    DATEDIF(E415,TODAY(),"d"))</f>
        <v>7</v>
      </c>
      <c r="S415">
        <f t="shared" ca="1" si="21"/>
        <v>1</v>
      </c>
      <c r="T415">
        <f t="shared" ca="1" si="22"/>
        <v>0</v>
      </c>
      <c r="U415">
        <f t="shared" ca="1" si="23"/>
        <v>0</v>
      </c>
    </row>
    <row r="416" spans="1:22" x14ac:dyDescent="0.35">
      <c r="B416" t="s">
        <v>112</v>
      </c>
      <c r="D416" s="34" t="s">
        <v>480</v>
      </c>
      <c r="E416" s="208">
        <v>45966</v>
      </c>
      <c r="G416" t="s">
        <v>1140</v>
      </c>
      <c r="I416" s="208">
        <v>45966</v>
      </c>
      <c r="K416" t="s">
        <v>347</v>
      </c>
      <c r="L416" t="s">
        <v>164</v>
      </c>
      <c r="M416" t="s">
        <v>1141</v>
      </c>
      <c r="N416" t="s">
        <v>237</v>
      </c>
      <c r="P416" s="193" t="str">
        <f>IF(OR(AND(A416&lt;&gt;"",COUNTIF(Bugs!B:B,A416)&gt;0),AND(B416&lt;&gt;"",COUNTIF(Bugs!A:A,B416)&gt;0)),"Y","")</f>
        <v>Y</v>
      </c>
      <c r="Q416" s="193" t="str">
        <f>IF(OR(
    AND(COUNTIF(Bugs!A:A,B416)&gt;0,ISNUMBER(SEARCH("x",INDEX(Bugs!C:C,MATCH(B416,Bugs!A:A,0))))),
    AND(COUNTIF(Bugs!B:B,B416)&gt;0,ISNUMBER(SEARCH("x",INDEX(Bugs!C:C,MATCH(B416,Bugs!B:B,0))))),
    AND(COUNTIF(Bugs!A:A,B416)&gt;0,ISNUMBER(SEARCH("x",INDEX(Bugs!D:D,MATCH(B416,Bugs!A:A,0))))),
    AND(COUNTIF(Bugs!B:B,B416)&gt;0,ISNUMBER(SEARCH("x",INDEX(Bugs!D:D,MATCH(B416,Bugs!B:B,0)))))
),"Y","")</f>
        <v>Y</v>
      </c>
      <c r="R416">
        <f ca="1">IF(OR(ISNUMBER(MATCH(L416,MasterData!$D$3:$D$18,0)),ISNUMBER(MATCH(L416,MasterData!$C$3:$C$18,0))),
    DATEDIF(E416,I416,"d"),
    DATEDIF(E416,TODAY(),"d"))</f>
        <v>41</v>
      </c>
      <c r="S416">
        <f t="shared" ca="1" si="21"/>
        <v>0</v>
      </c>
      <c r="T416">
        <f t="shared" ca="1" si="22"/>
        <v>0</v>
      </c>
      <c r="U416">
        <f t="shared" ca="1" si="23"/>
        <v>1</v>
      </c>
      <c r="V416" t="s">
        <v>1142</v>
      </c>
    </row>
    <row r="417" spans="1:21" x14ac:dyDescent="0.35">
      <c r="B417" t="s">
        <v>113</v>
      </c>
      <c r="D417" s="34" t="s">
        <v>746</v>
      </c>
      <c r="E417" s="208">
        <v>45966</v>
      </c>
      <c r="G417" t="s">
        <v>816</v>
      </c>
      <c r="I417" s="208">
        <v>45966</v>
      </c>
      <c r="K417" t="s">
        <v>235</v>
      </c>
      <c r="L417" t="s">
        <v>164</v>
      </c>
      <c r="M417" t="s">
        <v>1143</v>
      </c>
      <c r="N417" t="s">
        <v>237</v>
      </c>
      <c r="P417" s="193" t="str">
        <f>IF(OR(AND(A417&lt;&gt;"",COUNTIF(Bugs!B:B,A417)&gt;0),AND(B417&lt;&gt;"",COUNTIF(Bugs!A:A,B417)&gt;0)),"Y","")</f>
        <v>Y</v>
      </c>
      <c r="Q417" s="193" t="str">
        <f>IF(OR(
    AND(COUNTIF(Bugs!A:A,B417)&gt;0,ISNUMBER(SEARCH("x",INDEX(Bugs!C:C,MATCH(B417,Bugs!A:A,0))))),
    AND(COUNTIF(Bugs!B:B,B417)&gt;0,ISNUMBER(SEARCH("x",INDEX(Bugs!C:C,MATCH(B417,Bugs!B:B,0))))),
    AND(COUNTIF(Bugs!A:A,B417)&gt;0,ISNUMBER(SEARCH("x",INDEX(Bugs!D:D,MATCH(B417,Bugs!A:A,0))))),
    AND(COUNTIF(Bugs!B:B,B417)&gt;0,ISNUMBER(SEARCH("x",INDEX(Bugs!D:D,MATCH(B417,Bugs!B:B,0)))))
),"Y","")</f>
        <v>Y</v>
      </c>
      <c r="R417">
        <f ca="1">IF(OR(ISNUMBER(MATCH(L417,MasterData!$D$3:$D$18,0)),ISNUMBER(MATCH(L417,MasterData!$C$3:$C$18,0))),
    DATEDIF(E417,I417,"d"),
    DATEDIF(E417,TODAY(),"d"))</f>
        <v>41</v>
      </c>
      <c r="S417">
        <f t="shared" ca="1" si="21"/>
        <v>0</v>
      </c>
      <c r="T417">
        <f t="shared" ca="1" si="22"/>
        <v>0</v>
      </c>
      <c r="U417">
        <f t="shared" ca="1" si="23"/>
        <v>1</v>
      </c>
    </row>
    <row r="418" spans="1:21" x14ac:dyDescent="0.35">
      <c r="B418" t="s">
        <v>1144</v>
      </c>
      <c r="D418" s="34" t="s">
        <v>746</v>
      </c>
      <c r="E418" s="208">
        <v>45966</v>
      </c>
      <c r="G418" t="s">
        <v>715</v>
      </c>
      <c r="I418" s="208">
        <v>45968</v>
      </c>
      <c r="K418" t="s">
        <v>235</v>
      </c>
      <c r="L418" t="s">
        <v>171</v>
      </c>
      <c r="M418" t="s">
        <v>1145</v>
      </c>
      <c r="N418" t="s">
        <v>237</v>
      </c>
      <c r="P418" s="193" t="str">
        <f>IF(OR(AND(A418&lt;&gt;"",COUNTIF(Bugs!B:B,A418)&gt;0),AND(B418&lt;&gt;"",COUNTIF(Bugs!A:A,B418)&gt;0)),"Y","")</f>
        <v/>
      </c>
      <c r="Q418" s="193" t="str">
        <f>IF(OR(
    AND(COUNTIF(Bugs!A:A,B418)&gt;0,ISNUMBER(SEARCH("x",INDEX(Bugs!C:C,MATCH(B418,Bugs!A:A,0))))),
    AND(COUNTIF(Bugs!B:B,B418)&gt;0,ISNUMBER(SEARCH("x",INDEX(Bugs!C:C,MATCH(B418,Bugs!B:B,0))))),
    AND(COUNTIF(Bugs!A:A,B418)&gt;0,ISNUMBER(SEARCH("x",INDEX(Bugs!D:D,MATCH(B418,Bugs!A:A,0))))),
    AND(COUNTIF(Bugs!B:B,B418)&gt;0,ISNUMBER(SEARCH("x",INDEX(Bugs!D:D,MATCH(B418,Bugs!B:B,0)))))
),"Y","")</f>
        <v/>
      </c>
      <c r="R418">
        <f ca="1">IF(OR(ISNUMBER(MATCH(L418,MasterData!$D$3:$D$18,0)),ISNUMBER(MATCH(L418,MasterData!$C$3:$C$18,0))),
    DATEDIF(E418,I418,"d"),
    DATEDIF(E418,TODAY(),"d"))</f>
        <v>2</v>
      </c>
      <c r="S418">
        <f t="shared" ca="1" si="21"/>
        <v>1</v>
      </c>
      <c r="T418">
        <f t="shared" ca="1" si="22"/>
        <v>0</v>
      </c>
      <c r="U418">
        <f t="shared" ca="1" si="23"/>
        <v>0</v>
      </c>
    </row>
    <row r="419" spans="1:21" x14ac:dyDescent="0.35">
      <c r="A419" s="72"/>
      <c r="B419" s="72" t="s">
        <v>114</v>
      </c>
      <c r="C419" s="72"/>
      <c r="D419" s="180" t="s">
        <v>480</v>
      </c>
      <c r="E419" s="209">
        <v>45967</v>
      </c>
      <c r="F419" s="72"/>
      <c r="G419" s="72" t="s">
        <v>715</v>
      </c>
      <c r="H419" s="72"/>
      <c r="I419" s="209">
        <v>45971</v>
      </c>
      <c r="J419" s="72"/>
      <c r="K419" s="72" t="s">
        <v>235</v>
      </c>
      <c r="L419" t="s">
        <v>171</v>
      </c>
      <c r="M419" s="72" t="s">
        <v>1146</v>
      </c>
      <c r="N419" s="72" t="s">
        <v>237</v>
      </c>
      <c r="P419" s="193" t="str">
        <f>IF(OR(AND(A419&lt;&gt;"",COUNTIF(Bugs!B:B,A419)&gt;0),AND(B419&lt;&gt;"",COUNTIF(Bugs!A:A,B419)&gt;0)),"Y","")</f>
        <v>Y</v>
      </c>
      <c r="Q419" s="193" t="str">
        <f>IF(OR(
    AND(COUNTIF(Bugs!A:A,B419)&gt;0,ISNUMBER(SEARCH("x",INDEX(Bugs!C:C,MATCH(B419,Bugs!A:A,0))))),
    AND(COUNTIF(Bugs!B:B,B419)&gt;0,ISNUMBER(SEARCH("x",INDEX(Bugs!C:C,MATCH(B419,Bugs!B:B,0))))),
    AND(COUNTIF(Bugs!A:A,B419)&gt;0,ISNUMBER(SEARCH("x",INDEX(Bugs!D:D,MATCH(B419,Bugs!A:A,0))))),
    AND(COUNTIF(Bugs!B:B,B419)&gt;0,ISNUMBER(SEARCH("x",INDEX(Bugs!D:D,MATCH(B419,Bugs!B:B,0)))))
),"Y","")</f>
        <v>Y</v>
      </c>
      <c r="R419">
        <f ca="1">IF(OR(ISNUMBER(MATCH(L419,MasterData!$D$3:$D$18,0)),ISNUMBER(MATCH(L419,MasterData!$C$3:$C$18,0))),
    DATEDIF(E419,I419,"d"),
    DATEDIF(E419,TODAY(),"d"))</f>
        <v>4</v>
      </c>
      <c r="S419">
        <f t="shared" ca="1" si="21"/>
        <v>1</v>
      </c>
      <c r="T419">
        <f t="shared" ca="1" si="22"/>
        <v>0</v>
      </c>
      <c r="U419">
        <f t="shared" ca="1" si="23"/>
        <v>0</v>
      </c>
    </row>
    <row r="420" spans="1:21" x14ac:dyDescent="0.35">
      <c r="A420" s="72"/>
      <c r="B420" s="72" t="s">
        <v>1147</v>
      </c>
      <c r="C420" s="72"/>
      <c r="D420" s="180" t="s">
        <v>1066</v>
      </c>
      <c r="E420" s="209">
        <v>45967</v>
      </c>
      <c r="F420" s="72"/>
      <c r="G420" s="72" t="s">
        <v>1095</v>
      </c>
      <c r="H420" s="72"/>
      <c r="I420" s="209">
        <v>45971</v>
      </c>
      <c r="J420" s="72"/>
      <c r="K420" s="72" t="s">
        <v>235</v>
      </c>
      <c r="L420" t="s">
        <v>171</v>
      </c>
      <c r="M420" s="72" t="s">
        <v>1148</v>
      </c>
      <c r="N420" s="72" t="s">
        <v>237</v>
      </c>
      <c r="P420" s="193" t="str">
        <f>IF(OR(AND(A420&lt;&gt;"",COUNTIF(Bugs!B:B,A420)&gt;0),AND(B420&lt;&gt;"",COUNTIF(Bugs!A:A,B420)&gt;0)),"Y","")</f>
        <v/>
      </c>
      <c r="Q420" s="193" t="str">
        <f>IF(OR(
    AND(COUNTIF(Bugs!A:A,B420)&gt;0,ISNUMBER(SEARCH("x",INDEX(Bugs!C:C,MATCH(B420,Bugs!A:A,0))))),
    AND(COUNTIF(Bugs!B:B,B420)&gt;0,ISNUMBER(SEARCH("x",INDEX(Bugs!C:C,MATCH(B420,Bugs!B:B,0))))),
    AND(COUNTIF(Bugs!A:A,B420)&gt;0,ISNUMBER(SEARCH("x",INDEX(Bugs!D:D,MATCH(B420,Bugs!A:A,0))))),
    AND(COUNTIF(Bugs!B:B,B420)&gt;0,ISNUMBER(SEARCH("x",INDEX(Bugs!D:D,MATCH(B420,Bugs!B:B,0)))))
),"Y","")</f>
        <v/>
      </c>
      <c r="R420">
        <f ca="1">IF(OR(ISNUMBER(MATCH(L420,MasterData!$D$3:$D$18,0)),ISNUMBER(MATCH(L420,MasterData!$C$3:$C$18,0))),
    DATEDIF(E420,I420,"d"),
    DATEDIF(E420,TODAY(),"d"))</f>
        <v>4</v>
      </c>
      <c r="S420">
        <f t="shared" ca="1" si="21"/>
        <v>1</v>
      </c>
      <c r="T420">
        <f t="shared" ca="1" si="22"/>
        <v>0</v>
      </c>
      <c r="U420">
        <f t="shared" ca="1" si="23"/>
        <v>0</v>
      </c>
    </row>
    <row r="421" spans="1:21" x14ac:dyDescent="0.35">
      <c r="B421" t="s">
        <v>1149</v>
      </c>
      <c r="D421" s="34" t="s">
        <v>480</v>
      </c>
      <c r="E421" s="208">
        <v>45967</v>
      </c>
      <c r="G421" t="s">
        <v>715</v>
      </c>
      <c r="I421" s="208">
        <v>45968</v>
      </c>
      <c r="K421" t="s">
        <v>235</v>
      </c>
      <c r="L421" t="s">
        <v>171</v>
      </c>
      <c r="M421" t="s">
        <v>1150</v>
      </c>
      <c r="N421" t="s">
        <v>237</v>
      </c>
      <c r="P421" s="193" t="str">
        <f>IF(OR(AND(A421&lt;&gt;"",COUNTIF(Bugs!B:B,A421)&gt;0),AND(B421&lt;&gt;"",COUNTIF(Bugs!A:A,B421)&gt;0)),"Y","")</f>
        <v/>
      </c>
      <c r="Q421" s="193" t="str">
        <f>IF(OR(
    AND(COUNTIF(Bugs!A:A,B421)&gt;0,ISNUMBER(SEARCH("x",INDEX(Bugs!C:C,MATCH(B421,Bugs!A:A,0))))),
    AND(COUNTIF(Bugs!B:B,B421)&gt;0,ISNUMBER(SEARCH("x",INDEX(Bugs!C:C,MATCH(B421,Bugs!B:B,0))))),
    AND(COUNTIF(Bugs!A:A,B421)&gt;0,ISNUMBER(SEARCH("x",INDEX(Bugs!D:D,MATCH(B421,Bugs!A:A,0))))),
    AND(COUNTIF(Bugs!B:B,B421)&gt;0,ISNUMBER(SEARCH("x",INDEX(Bugs!D:D,MATCH(B421,Bugs!B:B,0)))))
),"Y","")</f>
        <v/>
      </c>
      <c r="R421">
        <f ca="1">IF(OR(ISNUMBER(MATCH(L421,MasterData!$D$3:$D$18,0)),ISNUMBER(MATCH(L421,MasterData!$C$3:$C$18,0))),
    DATEDIF(E421,I421,"d"),
    DATEDIF(E421,TODAY(),"d"))</f>
        <v>1</v>
      </c>
      <c r="S421">
        <f t="shared" ca="1" si="21"/>
        <v>1</v>
      </c>
      <c r="T421">
        <f t="shared" ca="1" si="22"/>
        <v>0</v>
      </c>
      <c r="U421">
        <f t="shared" ca="1" si="23"/>
        <v>0</v>
      </c>
    </row>
    <row r="422" spans="1:21" x14ac:dyDescent="0.35">
      <c r="B422" t="s">
        <v>115</v>
      </c>
      <c r="D422" s="34" t="s">
        <v>1052</v>
      </c>
      <c r="E422" s="208">
        <v>45968</v>
      </c>
      <c r="G422" t="s">
        <v>1151</v>
      </c>
      <c r="I422" s="208">
        <v>45981</v>
      </c>
      <c r="K422" t="s">
        <v>235</v>
      </c>
      <c r="L422" t="s">
        <v>171</v>
      </c>
      <c r="M422" t="s">
        <v>1152</v>
      </c>
      <c r="N422" t="s">
        <v>237</v>
      </c>
      <c r="P422" s="193" t="str">
        <f>IF(OR(AND(A422&lt;&gt;"",COUNTIF(Bugs!B:B,A422)&gt;0),AND(B422&lt;&gt;"",COUNTIF(Bugs!A:A,B422)&gt;0)),"Y","")</f>
        <v>Y</v>
      </c>
      <c r="Q422" s="193" t="str">
        <f>IF(OR(
    AND(COUNTIF(Bugs!A:A,B422)&gt;0,ISNUMBER(SEARCH("x",INDEX(Bugs!C:C,MATCH(B422,Bugs!A:A,0))))),
    AND(COUNTIF(Bugs!B:B,B422)&gt;0,ISNUMBER(SEARCH("x",INDEX(Bugs!C:C,MATCH(B422,Bugs!B:B,0))))),
    AND(COUNTIF(Bugs!A:A,B422)&gt;0,ISNUMBER(SEARCH("x",INDEX(Bugs!D:D,MATCH(B422,Bugs!A:A,0))))),
    AND(COUNTIF(Bugs!B:B,B422)&gt;0,ISNUMBER(SEARCH("x",INDEX(Bugs!D:D,MATCH(B422,Bugs!B:B,0)))))
),"Y","")</f>
        <v>Y</v>
      </c>
      <c r="R422">
        <f ca="1">IF(OR(ISNUMBER(MATCH(L422,MasterData!$D$3:$D$18,0)),ISNUMBER(MATCH(L422,MasterData!$C$3:$C$18,0))),
    DATEDIF(E422,I422,"d"),
    DATEDIF(E422,TODAY(),"d"))</f>
        <v>13</v>
      </c>
      <c r="S422">
        <f t="shared" ca="1" si="21"/>
        <v>0</v>
      </c>
      <c r="T422">
        <f t="shared" ca="1" si="22"/>
        <v>1</v>
      </c>
      <c r="U422">
        <f t="shared" ca="1" si="23"/>
        <v>0</v>
      </c>
    </row>
    <row r="423" spans="1:21" x14ac:dyDescent="0.35">
      <c r="A423" s="72"/>
      <c r="B423" s="72" t="s">
        <v>1153</v>
      </c>
      <c r="C423" s="72"/>
      <c r="D423" s="180" t="s">
        <v>1052</v>
      </c>
      <c r="E423" s="209">
        <v>45968</v>
      </c>
      <c r="F423" s="72"/>
      <c r="G423" s="72" t="s">
        <v>1154</v>
      </c>
      <c r="H423" s="72"/>
      <c r="I423" s="209">
        <v>45973</v>
      </c>
      <c r="J423" s="72"/>
      <c r="K423" s="72" t="s">
        <v>241</v>
      </c>
      <c r="L423" t="s">
        <v>171</v>
      </c>
      <c r="M423" s="72" t="s">
        <v>1155</v>
      </c>
      <c r="N423" s="72" t="s">
        <v>237</v>
      </c>
      <c r="P423" s="193" t="str">
        <f>IF(OR(AND(A423&lt;&gt;"",COUNTIF(Bugs!B:B,A423)&gt;0),AND(B423&lt;&gt;"",COUNTIF(Bugs!A:A,B423)&gt;0)),"Y","")</f>
        <v/>
      </c>
      <c r="Q423" s="193" t="str">
        <f>IF(OR(
    AND(COUNTIF(Bugs!A:A,B423)&gt;0,ISNUMBER(SEARCH("x",INDEX(Bugs!C:C,MATCH(B423,Bugs!A:A,0))))),
    AND(COUNTIF(Bugs!B:B,B423)&gt;0,ISNUMBER(SEARCH("x",INDEX(Bugs!C:C,MATCH(B423,Bugs!B:B,0))))),
    AND(COUNTIF(Bugs!A:A,B423)&gt;0,ISNUMBER(SEARCH("x",INDEX(Bugs!D:D,MATCH(B423,Bugs!A:A,0))))),
    AND(COUNTIF(Bugs!B:B,B423)&gt;0,ISNUMBER(SEARCH("x",INDEX(Bugs!D:D,MATCH(B423,Bugs!B:B,0)))))
),"Y","")</f>
        <v/>
      </c>
      <c r="R423">
        <f ca="1">IF(OR(ISNUMBER(MATCH(L423,MasterData!$D$3:$D$18,0)),ISNUMBER(MATCH(L423,MasterData!$C$3:$C$18,0))),
    DATEDIF(E423,I423,"d"),
    DATEDIF(E423,TODAY(),"d"))</f>
        <v>5</v>
      </c>
      <c r="S423">
        <f t="shared" ca="1" si="21"/>
        <v>1</v>
      </c>
      <c r="T423">
        <f t="shared" ca="1" si="22"/>
        <v>0</v>
      </c>
      <c r="U423">
        <f t="shared" ca="1" si="23"/>
        <v>0</v>
      </c>
    </row>
    <row r="424" spans="1:21" x14ac:dyDescent="0.35">
      <c r="A424" s="72"/>
      <c r="B424" s="72" t="s">
        <v>1156</v>
      </c>
      <c r="C424" s="72"/>
      <c r="D424" s="180" t="s">
        <v>1052</v>
      </c>
      <c r="E424" s="209">
        <v>45968</v>
      </c>
      <c r="F424" s="72"/>
      <c r="G424" s="72" t="s">
        <v>1154</v>
      </c>
      <c r="H424" s="72"/>
      <c r="I424" s="209">
        <v>45975</v>
      </c>
      <c r="J424" s="72"/>
      <c r="K424" s="72" t="s">
        <v>241</v>
      </c>
      <c r="L424" t="s">
        <v>171</v>
      </c>
      <c r="M424" s="72" t="s">
        <v>1157</v>
      </c>
      <c r="N424" s="72" t="s">
        <v>237</v>
      </c>
      <c r="P424" s="193" t="str">
        <f>IF(OR(AND(A424&lt;&gt;"",COUNTIF(Bugs!B:B,A424)&gt;0),AND(B424&lt;&gt;"",COUNTIF(Bugs!A:A,B424)&gt;0)),"Y","")</f>
        <v/>
      </c>
      <c r="Q424" s="193" t="str">
        <f>IF(OR(
    AND(COUNTIF(Bugs!A:A,B424)&gt;0,ISNUMBER(SEARCH("x",INDEX(Bugs!C:C,MATCH(B424,Bugs!A:A,0))))),
    AND(COUNTIF(Bugs!B:B,B424)&gt;0,ISNUMBER(SEARCH("x",INDEX(Bugs!C:C,MATCH(B424,Bugs!B:B,0))))),
    AND(COUNTIF(Bugs!A:A,B424)&gt;0,ISNUMBER(SEARCH("x",INDEX(Bugs!D:D,MATCH(B424,Bugs!A:A,0))))),
    AND(COUNTIF(Bugs!B:B,B424)&gt;0,ISNUMBER(SEARCH("x",INDEX(Bugs!D:D,MATCH(B424,Bugs!B:B,0)))))
),"Y","")</f>
        <v/>
      </c>
      <c r="R424">
        <f ca="1">IF(OR(ISNUMBER(MATCH(L424,MasterData!$D$3:$D$18,0)),ISNUMBER(MATCH(L424,MasterData!$C$3:$C$18,0))),
    DATEDIF(E424,I424,"d"),
    DATEDIF(E424,TODAY(),"d"))</f>
        <v>7</v>
      </c>
      <c r="S424">
        <f t="shared" ca="1" si="21"/>
        <v>1</v>
      </c>
      <c r="T424">
        <f t="shared" ca="1" si="22"/>
        <v>0</v>
      </c>
      <c r="U424">
        <f t="shared" ca="1" si="23"/>
        <v>0</v>
      </c>
    </row>
    <row r="425" spans="1:21" x14ac:dyDescent="0.35">
      <c r="A425" s="72"/>
      <c r="B425" s="72" t="s">
        <v>1158</v>
      </c>
      <c r="C425" s="72"/>
      <c r="D425" s="180" t="s">
        <v>1052</v>
      </c>
      <c r="E425" s="209">
        <v>45968</v>
      </c>
      <c r="F425" s="72"/>
      <c r="G425" s="72" t="s">
        <v>1154</v>
      </c>
      <c r="H425" s="72"/>
      <c r="I425" s="209">
        <v>45973</v>
      </c>
      <c r="J425" s="72"/>
      <c r="K425" s="72" t="s">
        <v>241</v>
      </c>
      <c r="L425" t="s">
        <v>171</v>
      </c>
      <c r="M425" s="72" t="s">
        <v>1159</v>
      </c>
      <c r="N425" s="72" t="s">
        <v>237</v>
      </c>
      <c r="P425" s="193" t="str">
        <f>IF(OR(AND(A425&lt;&gt;"",COUNTIF(Bugs!B:B,A425)&gt;0),AND(B425&lt;&gt;"",COUNTIF(Bugs!A:A,B425)&gt;0)),"Y","")</f>
        <v/>
      </c>
      <c r="Q425" s="193" t="str">
        <f>IF(OR(
    AND(COUNTIF(Bugs!A:A,B425)&gt;0,ISNUMBER(SEARCH("x",INDEX(Bugs!C:C,MATCH(B425,Bugs!A:A,0))))),
    AND(COUNTIF(Bugs!B:B,B425)&gt;0,ISNUMBER(SEARCH("x",INDEX(Bugs!C:C,MATCH(B425,Bugs!B:B,0))))),
    AND(COUNTIF(Bugs!A:A,B425)&gt;0,ISNUMBER(SEARCH("x",INDEX(Bugs!D:D,MATCH(B425,Bugs!A:A,0))))),
    AND(COUNTIF(Bugs!B:B,B425)&gt;0,ISNUMBER(SEARCH("x",INDEX(Bugs!D:D,MATCH(B425,Bugs!B:B,0)))))
),"Y","")</f>
        <v/>
      </c>
      <c r="R425">
        <f ca="1">IF(OR(ISNUMBER(MATCH(L425,MasterData!$D$3:$D$18,0)),ISNUMBER(MATCH(L425,MasterData!$C$3:$C$18,0))),
    DATEDIF(E425,I425,"d"),
    DATEDIF(E425,TODAY(),"d"))</f>
        <v>5</v>
      </c>
      <c r="S425">
        <f t="shared" ca="1" si="21"/>
        <v>1</v>
      </c>
      <c r="T425">
        <f t="shared" ca="1" si="22"/>
        <v>0</v>
      </c>
      <c r="U425">
        <f t="shared" ca="1" si="23"/>
        <v>0</v>
      </c>
    </row>
    <row r="426" spans="1:21" x14ac:dyDescent="0.35">
      <c r="B426" t="s">
        <v>1160</v>
      </c>
      <c r="D426" s="34" t="s">
        <v>1052</v>
      </c>
      <c r="E426" s="208">
        <v>45968</v>
      </c>
      <c r="G426" t="s">
        <v>1154</v>
      </c>
      <c r="I426" s="208">
        <v>45978</v>
      </c>
      <c r="K426" t="s">
        <v>241</v>
      </c>
      <c r="L426" t="s">
        <v>164</v>
      </c>
      <c r="M426" t="s">
        <v>1161</v>
      </c>
      <c r="N426" t="s">
        <v>237</v>
      </c>
      <c r="P426" s="193" t="str">
        <f>IF(OR(AND(A426&lt;&gt;"",COUNTIF(Bugs!B:B,A426)&gt;0),AND(B426&lt;&gt;"",COUNTIF(Bugs!A:A,B426)&gt;0)),"Y","")</f>
        <v/>
      </c>
      <c r="Q426" s="193" t="str">
        <f>IF(OR(
    AND(COUNTIF(Bugs!A:A,B426)&gt;0,ISNUMBER(SEARCH("x",INDEX(Bugs!C:C,MATCH(B426,Bugs!A:A,0))))),
    AND(COUNTIF(Bugs!B:B,B426)&gt;0,ISNUMBER(SEARCH("x",INDEX(Bugs!C:C,MATCH(B426,Bugs!B:B,0))))),
    AND(COUNTIF(Bugs!A:A,B426)&gt;0,ISNUMBER(SEARCH("x",INDEX(Bugs!D:D,MATCH(B426,Bugs!A:A,0))))),
    AND(COUNTIF(Bugs!B:B,B426)&gt;0,ISNUMBER(SEARCH("x",INDEX(Bugs!D:D,MATCH(B426,Bugs!B:B,0)))))
),"Y","")</f>
        <v/>
      </c>
      <c r="R426">
        <f ca="1">IF(OR(ISNUMBER(MATCH(L426,MasterData!$D$3:$D$18,0)),ISNUMBER(MATCH(L426,MasterData!$C$3:$C$18,0))),
    DATEDIF(E426,I426,"d"),
    DATEDIF(E426,TODAY(),"d"))</f>
        <v>39</v>
      </c>
      <c r="S426">
        <f t="shared" ca="1" si="21"/>
        <v>0</v>
      </c>
      <c r="T426">
        <f t="shared" ca="1" si="22"/>
        <v>0</v>
      </c>
      <c r="U426">
        <f t="shared" ca="1" si="23"/>
        <v>1</v>
      </c>
    </row>
    <row r="427" spans="1:21" x14ac:dyDescent="0.35">
      <c r="B427" t="s">
        <v>1162</v>
      </c>
      <c r="D427" s="34" t="s">
        <v>1052</v>
      </c>
      <c r="E427" s="208">
        <v>45968</v>
      </c>
      <c r="G427" t="s">
        <v>1154</v>
      </c>
      <c r="I427" s="208">
        <v>45968</v>
      </c>
      <c r="K427" t="s">
        <v>241</v>
      </c>
      <c r="L427" t="s">
        <v>171</v>
      </c>
      <c r="M427" t="s">
        <v>1163</v>
      </c>
      <c r="N427" t="s">
        <v>237</v>
      </c>
      <c r="P427" s="193" t="str">
        <f>IF(OR(AND(A427&lt;&gt;"",COUNTIF(Bugs!B:B,A427)&gt;0),AND(B427&lt;&gt;"",COUNTIF(Bugs!A:A,B427)&gt;0)),"Y","")</f>
        <v/>
      </c>
      <c r="Q427" s="193" t="str">
        <f>IF(OR(
    AND(COUNTIF(Bugs!A:A,B427)&gt;0,ISNUMBER(SEARCH("x",INDEX(Bugs!C:C,MATCH(B427,Bugs!A:A,0))))),
    AND(COUNTIF(Bugs!B:B,B427)&gt;0,ISNUMBER(SEARCH("x",INDEX(Bugs!C:C,MATCH(B427,Bugs!B:B,0))))),
    AND(COUNTIF(Bugs!A:A,B427)&gt;0,ISNUMBER(SEARCH("x",INDEX(Bugs!D:D,MATCH(B427,Bugs!A:A,0))))),
    AND(COUNTIF(Bugs!B:B,B427)&gt;0,ISNUMBER(SEARCH("x",INDEX(Bugs!D:D,MATCH(B427,Bugs!B:B,0)))))
),"Y","")</f>
        <v/>
      </c>
      <c r="R427">
        <f ca="1">IF(OR(ISNUMBER(MATCH(L427,MasterData!$D$3:$D$18,0)),ISNUMBER(MATCH(L427,MasterData!$C$3:$C$18,0))),
    DATEDIF(E427,I427,"d"),
    DATEDIF(E427,TODAY(),"d"))</f>
        <v>0</v>
      </c>
      <c r="S427">
        <f t="shared" ca="1" si="21"/>
        <v>1</v>
      </c>
      <c r="T427">
        <f t="shared" ca="1" si="22"/>
        <v>0</v>
      </c>
      <c r="U427">
        <f t="shared" ca="1" si="23"/>
        <v>0</v>
      </c>
    </row>
    <row r="428" spans="1:21" x14ac:dyDescent="0.35">
      <c r="A428" s="72"/>
      <c r="B428" s="72" t="s">
        <v>1164</v>
      </c>
      <c r="C428" s="72"/>
      <c r="D428" s="180">
        <v>3009</v>
      </c>
      <c r="E428" s="209">
        <v>45968</v>
      </c>
      <c r="F428" s="72"/>
      <c r="G428" s="72" t="s">
        <v>866</v>
      </c>
      <c r="H428" s="72"/>
      <c r="I428" s="209">
        <v>45973</v>
      </c>
      <c r="J428" s="72"/>
      <c r="K428" s="72" t="s">
        <v>235</v>
      </c>
      <c r="L428" t="s">
        <v>171</v>
      </c>
      <c r="M428" s="72" t="s">
        <v>1165</v>
      </c>
      <c r="N428" s="72" t="s">
        <v>237</v>
      </c>
      <c r="P428" s="193" t="str">
        <f>IF(OR(AND(A428&lt;&gt;"",COUNTIF(Bugs!B:B,A428)&gt;0),AND(B428&lt;&gt;"",COUNTIF(Bugs!A:A,B428)&gt;0)),"Y","")</f>
        <v/>
      </c>
      <c r="Q428" s="193" t="str">
        <f>IF(OR(
    AND(COUNTIF(Bugs!A:A,B428)&gt;0,ISNUMBER(SEARCH("x",INDEX(Bugs!C:C,MATCH(B428,Bugs!A:A,0))))),
    AND(COUNTIF(Bugs!B:B,B428)&gt;0,ISNUMBER(SEARCH("x",INDEX(Bugs!C:C,MATCH(B428,Bugs!B:B,0))))),
    AND(COUNTIF(Bugs!A:A,B428)&gt;0,ISNUMBER(SEARCH("x",INDEX(Bugs!D:D,MATCH(B428,Bugs!A:A,0))))),
    AND(COUNTIF(Bugs!B:B,B428)&gt;0,ISNUMBER(SEARCH("x",INDEX(Bugs!D:D,MATCH(B428,Bugs!B:B,0)))))
),"Y","")</f>
        <v/>
      </c>
      <c r="R428">
        <f ca="1">IF(OR(ISNUMBER(MATCH(L428,MasterData!$D$3:$D$18,0)),ISNUMBER(MATCH(L428,MasterData!$C$3:$C$18,0))),
    DATEDIF(E428,I428,"d"),
    DATEDIF(E428,TODAY(),"d"))</f>
        <v>5</v>
      </c>
      <c r="S428">
        <f t="shared" ca="1" si="21"/>
        <v>1</v>
      </c>
      <c r="T428">
        <f t="shared" ca="1" si="22"/>
        <v>0</v>
      </c>
      <c r="U428">
        <f t="shared" ca="1" si="23"/>
        <v>0</v>
      </c>
    </row>
    <row r="429" spans="1:21" x14ac:dyDescent="0.35">
      <c r="B429" t="s">
        <v>116</v>
      </c>
      <c r="D429" s="34" t="s">
        <v>254</v>
      </c>
      <c r="E429" s="208">
        <v>45968</v>
      </c>
      <c r="G429" t="s">
        <v>853</v>
      </c>
      <c r="I429" s="208">
        <v>45980</v>
      </c>
      <c r="K429" t="s">
        <v>347</v>
      </c>
      <c r="L429" t="s">
        <v>171</v>
      </c>
      <c r="M429" t="s">
        <v>1166</v>
      </c>
      <c r="N429" t="s">
        <v>237</v>
      </c>
      <c r="P429" s="193" t="str">
        <f>IF(OR(AND(A429&lt;&gt;"",COUNTIF(Bugs!B:B,A429)&gt;0),AND(B429&lt;&gt;"",COUNTIF(Bugs!A:A,B429)&gt;0)),"Y","")</f>
        <v>Y</v>
      </c>
      <c r="Q429" s="193" t="str">
        <f>IF(OR(
    AND(COUNTIF(Bugs!A:A,B429)&gt;0,ISNUMBER(SEARCH("x",INDEX(Bugs!C:C,MATCH(B429,Bugs!A:A,0))))),
    AND(COUNTIF(Bugs!B:B,B429)&gt;0,ISNUMBER(SEARCH("x",INDEX(Bugs!C:C,MATCH(B429,Bugs!B:B,0))))),
    AND(COUNTIF(Bugs!A:A,B429)&gt;0,ISNUMBER(SEARCH("x",INDEX(Bugs!D:D,MATCH(B429,Bugs!A:A,0))))),
    AND(COUNTIF(Bugs!B:B,B429)&gt;0,ISNUMBER(SEARCH("x",INDEX(Bugs!D:D,MATCH(B429,Bugs!B:B,0)))))
),"Y","")</f>
        <v>Y</v>
      </c>
      <c r="R429">
        <f ca="1">IF(OR(ISNUMBER(MATCH(L429,MasterData!$D$3:$D$18,0)),ISNUMBER(MATCH(L429,MasterData!$C$3:$C$18,0))),
    DATEDIF(E429,I429,"d"),
    DATEDIF(E429,TODAY(),"d"))</f>
        <v>12</v>
      </c>
      <c r="S429">
        <f t="shared" ca="1" si="21"/>
        <v>0</v>
      </c>
      <c r="T429">
        <f t="shared" ca="1" si="22"/>
        <v>1</v>
      </c>
      <c r="U429">
        <f t="shared" ca="1" si="23"/>
        <v>0</v>
      </c>
    </row>
    <row r="430" spans="1:21" x14ac:dyDescent="0.35">
      <c r="A430" s="72"/>
      <c r="B430" s="72" t="s">
        <v>117</v>
      </c>
      <c r="C430" s="72"/>
      <c r="D430" s="180" t="s">
        <v>746</v>
      </c>
      <c r="E430" s="209">
        <v>45970</v>
      </c>
      <c r="F430" s="72"/>
      <c r="G430" s="72" t="s">
        <v>715</v>
      </c>
      <c r="H430" s="72"/>
      <c r="I430" s="209">
        <v>45972</v>
      </c>
      <c r="J430" s="72"/>
      <c r="K430" s="72" t="s">
        <v>235</v>
      </c>
      <c r="L430" t="s">
        <v>171</v>
      </c>
      <c r="M430" s="72" t="s">
        <v>1167</v>
      </c>
      <c r="N430" s="72" t="s">
        <v>237</v>
      </c>
      <c r="P430" s="193" t="str">
        <f>IF(OR(AND(A430&lt;&gt;"",COUNTIF(Bugs!B:B,A430)&gt;0),AND(B430&lt;&gt;"",COUNTIF(Bugs!A:A,B430)&gt;0)),"Y","")</f>
        <v>Y</v>
      </c>
      <c r="Q430" s="193" t="str">
        <f>IF(OR(
    AND(COUNTIF(Bugs!A:A,B430)&gt;0,ISNUMBER(SEARCH("x",INDEX(Bugs!C:C,MATCH(B430,Bugs!A:A,0))))),
    AND(COUNTIF(Bugs!B:B,B430)&gt;0,ISNUMBER(SEARCH("x",INDEX(Bugs!C:C,MATCH(B430,Bugs!B:B,0))))),
    AND(COUNTIF(Bugs!A:A,B430)&gt;0,ISNUMBER(SEARCH("x",INDEX(Bugs!D:D,MATCH(B430,Bugs!A:A,0))))),
    AND(COUNTIF(Bugs!B:B,B430)&gt;0,ISNUMBER(SEARCH("x",INDEX(Bugs!D:D,MATCH(B430,Bugs!B:B,0)))))
),"Y","")</f>
        <v>Y</v>
      </c>
      <c r="R430">
        <f ca="1">IF(OR(ISNUMBER(MATCH(L430,MasterData!$D$3:$D$18,0)),ISNUMBER(MATCH(L430,MasterData!$C$3:$C$18,0))),
    DATEDIF(E430,I430,"d"),
    DATEDIF(E430,TODAY(),"d"))</f>
        <v>2</v>
      </c>
      <c r="S430">
        <f t="shared" ca="1" si="21"/>
        <v>1</v>
      </c>
      <c r="T430">
        <f t="shared" ca="1" si="22"/>
        <v>0</v>
      </c>
      <c r="U430">
        <f t="shared" ca="1" si="23"/>
        <v>0</v>
      </c>
    </row>
    <row r="431" spans="1:21" x14ac:dyDescent="0.35">
      <c r="A431" s="72"/>
      <c r="B431" s="72" t="s">
        <v>1168</v>
      </c>
      <c r="C431" s="72"/>
      <c r="D431" s="180" t="s">
        <v>480</v>
      </c>
      <c r="E431" s="209">
        <v>45970</v>
      </c>
      <c r="F431" s="72"/>
      <c r="G431" s="72" t="s">
        <v>715</v>
      </c>
      <c r="H431" s="72"/>
      <c r="I431" s="209">
        <v>45972</v>
      </c>
      <c r="J431" s="72"/>
      <c r="K431" s="72" t="s">
        <v>235</v>
      </c>
      <c r="L431" t="s">
        <v>171</v>
      </c>
      <c r="M431" s="72" t="s">
        <v>1169</v>
      </c>
      <c r="N431" s="72" t="s">
        <v>237</v>
      </c>
      <c r="P431" s="193" t="str">
        <f>IF(OR(AND(A431&lt;&gt;"",COUNTIF(Bugs!B:B,A431)&gt;0),AND(B431&lt;&gt;"",COUNTIF(Bugs!A:A,B431)&gt;0)),"Y","")</f>
        <v/>
      </c>
      <c r="Q431" s="193" t="str">
        <f>IF(OR(
    AND(COUNTIF(Bugs!A:A,B431)&gt;0,ISNUMBER(SEARCH("x",INDEX(Bugs!C:C,MATCH(B431,Bugs!A:A,0))))),
    AND(COUNTIF(Bugs!B:B,B431)&gt;0,ISNUMBER(SEARCH("x",INDEX(Bugs!C:C,MATCH(B431,Bugs!B:B,0))))),
    AND(COUNTIF(Bugs!A:A,B431)&gt;0,ISNUMBER(SEARCH("x",INDEX(Bugs!D:D,MATCH(B431,Bugs!A:A,0))))),
    AND(COUNTIF(Bugs!B:B,B431)&gt;0,ISNUMBER(SEARCH("x",INDEX(Bugs!D:D,MATCH(B431,Bugs!B:B,0)))))
),"Y","")</f>
        <v/>
      </c>
      <c r="R431">
        <f ca="1">IF(OR(ISNUMBER(MATCH(L431,MasterData!$D$3:$D$18,0)),ISNUMBER(MATCH(L431,MasterData!$C$3:$C$18,0))),
    DATEDIF(E431,I431,"d"),
    DATEDIF(E431,TODAY(),"d"))</f>
        <v>2</v>
      </c>
      <c r="S431">
        <f t="shared" ca="1" si="21"/>
        <v>1</v>
      </c>
      <c r="T431">
        <f t="shared" ca="1" si="22"/>
        <v>0</v>
      </c>
      <c r="U431">
        <f t="shared" ca="1" si="23"/>
        <v>0</v>
      </c>
    </row>
  </sheetData>
  <phoneticPr fontId="18" type="noConversion"/>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FE76D15F-77BF-4649-8BB7-CB3F7BA57631}"/>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25E30550-C8F5-4B3E-9C4F-A12FFE0A3CDA}"/>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92FDB059-9589-4DF0-B7CB-05279A9D5783}"/>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4FAD9913-74F1-4F68-9054-9CBCC8CC4393}"/>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11B307D8-14C9-4FF9-8492-E39067FEF27D}"/>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13FE183-4679-4A67-83D5-E91B86079186}"/>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B357E3B-1290-4700-8D6F-F4E8D482BD5B}"/>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12BF0C8-0A3C-403C-8F3D-18C16F192991}"/>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BEFCAAC-DE6E-494E-87AF-5FF9C0345BC0}"/>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527EE07-332D-4F32-8961-D2DF21D674D2}"/>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1AC1B5B-67EC-4FC5-B2D7-61A55B414572}"/>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35B29DD-E137-43EB-AC14-5D87639F245C}"/>
    <hyperlink ref="B241" r:id="rId13" display="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949C3A99-443D-4F7B-91DF-EAD77BF5DB06}"/>
    <hyperlink ref="B244" r:id="rId14" display="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41055B15-8FDD-48E3-86A4-5593A103D97B}"/>
    <hyperlink ref="B245" r:id="rId15" display="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6EF5E74F-3EB0-42C6-937E-76E2370306B4}"/>
    <hyperlink ref="B246" r:id="rId16" display="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xr:uid="{F1F865AA-FB09-48D2-99DC-142819A08A8F}"/>
    <hyperlink ref="B247" r:id="rId17" display="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D0CD2D47-8F69-4FA1-81E3-ACB91D3ACC3D}"/>
    <hyperlink ref="B248" r:id="rId18" display="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297D4468-F98C-4500-A31D-2AB50453E4CA}"/>
    <hyperlink ref="B242" r:id="rId19" display="https://myit.siemens.com/now/nav/ui/classic/params/target/incident.do%3Fsys_id%3Dc5156d00c3eea650fab2bc65e0013162%26sysparm_stack%3D%26sysparm_view%3D" xr:uid="{AD8B3843-41DF-4484-A7B4-2600C2C9185C}"/>
    <hyperlink ref="B249" r:id="rId20" display="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49AAC2A4-BCD8-4453-9A83-B7F8DB3A5989}"/>
    <hyperlink ref="B250" r:id="rId21" display="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143F9823-9FE3-48C5-9B25-117EBF86F5FE}"/>
    <hyperlink ref="B251" r:id="rId22" display="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E5E137A7-2303-424E-9C09-FE14ECF61B5D}"/>
    <hyperlink ref="B253" r:id="rId23" display="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4D1E6E5D-2E1F-4335-B666-137E18F163E4}"/>
    <hyperlink ref="B254" r:id="rId24" display="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DFF5249E-AAA6-4ABC-A95E-00E785E0F540}"/>
    <hyperlink ref="B252" r:id="rId25" display="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0DC65C9-A07D-4B01-A30A-D44BDAC39E0D}"/>
    <hyperlink ref="B255" r:id="rId26" display="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EA05E95-0877-4073-BD33-139377AAE1E9}"/>
    <hyperlink ref="B256" r:id="rId27" display="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B670913-46B4-488D-A665-B83C45B2AED6}"/>
    <hyperlink ref="B257" r:id="rId28" display="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D3CA447D-9752-4FF9-A0BF-920DC2A2B734}"/>
    <hyperlink ref="B258" r:id="rId29" display="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66DFA93-618C-4A13-9117-C6D771B08E50}"/>
    <hyperlink ref="B259" r:id="rId30" display="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99F9AA1-6BAE-4431-9962-CE1E8EB55332}"/>
    <hyperlink ref="B260" r:id="rId31" display="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0A3ED6F-7E2A-41E8-98F4-42C1C8B0A5D7}"/>
    <hyperlink ref="B261" r:id="rId32" display="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433CE0F-A5B4-4676-A61F-5895F51EE2A1}"/>
    <hyperlink ref="B262" r:id="rId33" display="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3EE3F86-F910-4979-B379-85D62B92432A}"/>
    <hyperlink ref="B263" r:id="rId34" display="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1D6B285-BD70-4A93-894B-D6BBEFE365B9}"/>
    <hyperlink ref="B264" r:id="rId35" display="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118BFF3-6DD5-4B56-BBA2-F65F58F57BB4}"/>
    <hyperlink ref="B265" r:id="rId36" display="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53F205F-AD64-4EEF-B5C7-38877A5C7069}"/>
    <hyperlink ref="B266" r:id="rId37" display="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64EE93E-C787-4C91-AC70-3C69AB5DC395}"/>
    <hyperlink ref="B268" r:id="rId38" display="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843AA4A-8974-4526-AA54-94435A105E7E}"/>
    <hyperlink ref="B269" r:id="rId39" display="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728093C-8449-4AEC-81B1-CBEABBCB9AF4}"/>
    <hyperlink ref="B270" r:id="rId40" display="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26F6D13-7D45-4AE7-8DB3-DC4F2BB887E1}"/>
    <hyperlink ref="B271" r:id="rId41" display="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65C6CB1-675B-4A4C-892C-65AE44FA32B5}"/>
    <hyperlink ref="B272" r:id="rId42" display="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64B7464-942F-4AA7-A564-865728D3A234}"/>
    <hyperlink ref="B273" r:id="rId43" display="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47B59EE-DFBD-4267-A5B4-DEBF06B03ABF}"/>
    <hyperlink ref="B274" r:id="rId44" display="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FBF9BBD-D0F5-4A19-83D0-EACEDE16190E}"/>
    <hyperlink ref="B275" r:id="rId45" display="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7C4F193-E68F-46CC-844A-7FAAA493D6FD}"/>
    <hyperlink ref="B276" r:id="rId46" display="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6E38846-1096-4507-BD9A-074BB9A6FE65}"/>
    <hyperlink ref="B278" r:id="rId47" display="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201CAD9-22EF-4167-80CB-30AEB2267525}"/>
    <hyperlink ref="B279" r:id="rId48" display="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A5C798E-BC91-4601-96A7-20C5D5A95CF5}"/>
    <hyperlink ref="B280" r:id="rId49" display="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63EB862-7796-4704-AFDD-B7FAAD8A1CD3}"/>
    <hyperlink ref="B282" r:id="rId50" display="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81CEA29-D9C2-4A8C-AF80-614B79FCA47D}"/>
    <hyperlink ref="B283" r:id="rId51" display="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D29DCCD-0A0C-4F4B-8487-0F61D835052C}"/>
    <hyperlink ref="B285" r:id="rId52" display="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50FBD19-339E-4084-88ED-9ADEB59F5957}"/>
    <hyperlink ref="B286" r:id="rId53" display="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EB99FC9-9C8C-4CBB-BDD6-9B740D704962}"/>
    <hyperlink ref="B287" r:id="rId54" display="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F3143E1-9969-4D61-AFAB-9D7C2AB366CC}"/>
    <hyperlink ref="B288" r:id="rId55" display="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7A16AA4-2A24-4F53-B279-E55DB9506023}"/>
    <hyperlink ref="B289" r:id="rId56" display="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5001D93-B197-43B0-A373-36FECBA6256E}"/>
    <hyperlink ref="B290" r:id="rId57" display="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12B2F6F-1FEC-49DB-ADC0-775F8533FC9C}"/>
    <hyperlink ref="B291" r:id="rId58" display="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5F286D2-6204-453A-82A6-9CC77FC96EFA}"/>
    <hyperlink ref="B292" r:id="rId59" display="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22E6DEE-D487-4F0A-B177-9C4D0308FA41}"/>
    <hyperlink ref="B293" r:id="rId60" display="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87DFE13-0452-4980-8F03-23655985F703}"/>
    <hyperlink ref="B294" r:id="rId61" display="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EF02730-DE2D-4D20-BB58-B6A31DA5B0C3}"/>
    <hyperlink ref="B295" r:id="rId62" display="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5766EAB-A6CC-4745-897E-2C0B5382D4E0}"/>
    <hyperlink ref="B297" r:id="rId63" display="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F45459B-CD29-44FD-A3CC-3DCA0E0DF02B}"/>
    <hyperlink ref="B298" r:id="rId64" display="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1347AC74-38CD-48FC-9B46-03548153ADE3}"/>
    <hyperlink ref="B299" r:id="rId65" display="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0FB944D-1967-4063-ADB6-B5148665AD4B}"/>
    <hyperlink ref="B301" r:id="rId66" display="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0A7A8E9F-1BE1-43C2-8CA4-0A3C2F6E1049}"/>
    <hyperlink ref="B302" r:id="rId67" display="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6238BD96-5671-4D05-B82E-C20968C56D21}"/>
    <hyperlink ref="B303" r:id="rId68" display="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D89C7FAA-3043-44E2-ADBC-1CB243FA0AC6}"/>
    <hyperlink ref="B304" r:id="rId69" display="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7E084DC-09FD-47A4-90E7-2D82A3D5A072}"/>
    <hyperlink ref="B305" r:id="rId70" display="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D9F4694-F20A-457D-A927-85BE3D80AAF5}"/>
    <hyperlink ref="B306" r:id="rId71" display="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3C1EA35-35E6-449C-AFFB-1817C3772729}"/>
    <hyperlink ref="B307" r:id="rId72" display="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F6FE4B2-A51A-40FA-9DC3-414C1B099909}"/>
    <hyperlink ref="B308" r:id="rId73" display="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B2B2C6A-802B-433B-B764-2CDD38FD73C1}"/>
    <hyperlink ref="B309" r:id="rId74" display="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60613E3-8AC7-4382-A045-3C79565514AB}"/>
    <hyperlink ref="B310" r:id="rId75" display="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1903CFF-B6BC-4470-BD08-A9E232CF5B55}"/>
    <hyperlink ref="B311" r:id="rId76" display="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CE250A5-8919-40B6-A7FE-604DCB0E72D7}"/>
    <hyperlink ref="B312" r:id="rId77" display="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D7C02D1-1C8A-4A2C-A9B5-63375A93B513}"/>
    <hyperlink ref="B313" r:id="rId78" display="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571815D-9240-4F2B-92D6-DDB592C310D1}"/>
    <hyperlink ref="B314" r:id="rId79" display="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BBA32DE-0C65-4BA1-8E9F-AEE4AC67E623}"/>
    <hyperlink ref="B315" r:id="rId80" display="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EEC4A43D-D2F4-452D-A2AB-3B935ECBD3A2}"/>
    <hyperlink ref="B243" r:id="rId81" display="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7617F13D-01AC-4CBE-9311-624B2B3C7B93}"/>
    <hyperlink ref="B267" r:id="rId82" display="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3DA80A4-D3A6-429B-B8AA-13AB8A05AFE6}"/>
    <hyperlink ref="B277" r:id="rId83" display="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42BABBB-93D9-48A2-AD10-D445B8BC0BAF}"/>
    <hyperlink ref="B281" r:id="rId84" display="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F59146C-9435-4928-8A6B-715ABF4DB808}"/>
    <hyperlink ref="B284" r:id="rId85" display="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D0C0ECA-4445-401B-949C-45F02654F58E}"/>
    <hyperlink ref="B300" r:id="rId86" display="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6BB4327E-F664-4D31-95FE-622DE0DEC99B}"/>
    <hyperlink ref="B316" r:id="rId87" display="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E4ADA300-7721-4805-919E-6A2B2666B14B}"/>
    <hyperlink ref="B317" r:id="rId88" display="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69C3EAD-BBAC-480C-A027-5D8FC13F7EEF}"/>
    <hyperlink ref="B318" r:id="rId89" display="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4FE76CC-8140-49E1-8B7E-C5C4D9D91B00}"/>
    <hyperlink ref="B319" r:id="rId90" display="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413033D-A857-49DF-83FD-4878CB6DA92A}"/>
    <hyperlink ref="B320" r:id="rId91" display="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0BEECEF-08CC-4B91-9926-CE3F9B641DAB}"/>
    <hyperlink ref="B321" r:id="rId92" display="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8A3D3A2-4663-4537-AA20-C723D24ABCF4}"/>
    <hyperlink ref="B322" r:id="rId93" display="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541EA89-5E59-41A9-ACF0-95F326604BC5}"/>
    <hyperlink ref="B323" r:id="rId94" display="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41AE7C2-4301-47B8-80C3-3BAAD2DB88C1}"/>
    <hyperlink ref="B324" r:id="rId95" display="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C353353-7ABF-407E-9F18-68CECB8EC13A}"/>
    <hyperlink ref="B325" r:id="rId96" display="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4E2BD54-8F7E-4262-BDE2-BB4D3BC559C5}"/>
    <hyperlink ref="B326" r:id="rId97" display="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013EE4F-76DE-40B8-BA0B-F731B029A226}"/>
    <hyperlink ref="B327" r:id="rId98" display="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669597B-0F85-4BCA-9B75-2FACD6D6EAE5}"/>
    <hyperlink ref="B328" r:id="rId99" display="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62904A6-08D1-441E-8803-263705FB19A6}"/>
    <hyperlink ref="B329" r:id="rId100" display="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812844FB-255F-447D-BD9E-91C8697F34F6}"/>
    <hyperlink ref="B330" r:id="rId101" display="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B529FD5-A9AF-46A1-B0C9-B413F0E9F89A}"/>
    <hyperlink ref="B331" r:id="rId102" display="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25A2A2D-5E2A-4A50-8D79-591721BB4921}"/>
    <hyperlink ref="B332" r:id="rId103" display="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D64C470-225D-4720-A6F9-84044C6A980E}"/>
    <hyperlink ref="B333" r:id="rId104" display="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7B45A9B-BB41-4203-94A2-F74A0094BB4F}"/>
    <hyperlink ref="B334" r:id="rId105" display="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5C9EEAB-52F4-46AB-A2DC-EAB615BC115C}"/>
    <hyperlink ref="B335" r:id="rId106" display="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E22923D-2814-4533-9955-2D7E903CE089}"/>
    <hyperlink ref="B336" r:id="rId107" display="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F72AE3B-FAB8-4CD0-AD86-3FC1B4E2DBE0}"/>
    <hyperlink ref="B337" r:id="rId108" display="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35B5AB8-F036-48A6-971C-3E99964C40CC}"/>
    <hyperlink ref="B338" r:id="rId109" display="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80C1E3A-A5DF-4918-BC8C-79A7D062703B}"/>
    <hyperlink ref="B339" r:id="rId110" display="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E13AAF4-8765-4E9A-A120-59FECE3B573A}"/>
    <hyperlink ref="B340" r:id="rId111" display="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737BA4C-F36F-4129-BE1D-3196F87CE86B}"/>
    <hyperlink ref="B341" r:id="rId112" display="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39BB681-1286-4AE4-8CD6-D38A90D60204}"/>
    <hyperlink ref="B342" r:id="rId113" display="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BFF977C-44E4-4FA9-98C2-9541035AF4B5}"/>
    <hyperlink ref="B343" r:id="rId114" display="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ADA3710-6280-425A-9721-406E344C6F0A}"/>
    <hyperlink ref="B347" r:id="rId115" display="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94A3458-3558-45BD-A9F0-5214320746A4}"/>
    <hyperlink ref="B346" r:id="rId116" display="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0B8138A-BC32-4F90-B500-47DF79277BA1}"/>
    <hyperlink ref="B345" r:id="rId117" display="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1D5F5E2-3C8C-4383-9FB9-40A993724820}"/>
    <hyperlink ref="B344" r:id="rId118" display="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9E35B2B-0329-4F27-A719-103A4759FCB1}"/>
    <hyperlink ref="B348" r:id="rId119" display="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6C0A427-8274-4209-A8DE-8F963EC47CAD}"/>
    <hyperlink ref="B349" r:id="rId120" display="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E226434-73C0-4973-992B-5EFC0DA9290E}"/>
    <hyperlink ref="B350" r:id="rId121" display="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C159533-A5FA-4F48-A2E0-3B66BA4DB686}"/>
    <hyperlink ref="B351" r:id="rId122" display="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FFFC24F-08DD-437D-A8B2-B5E49DCE7CB6}"/>
    <hyperlink ref="B352" r:id="rId123" display="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8C4F9DE-9E8E-4912-82DF-B04DFD6822FE}"/>
    <hyperlink ref="B353" r:id="rId124" display="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1FBB190-DB2D-413E-AF1F-4C86C08FBA38}"/>
    <hyperlink ref="B354" r:id="rId125" display="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B057883-B51F-4D84-BE20-9762EDA6DA4D}"/>
    <hyperlink ref="B355" r:id="rId126" display="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470927A-ABD7-4CF5-BDAC-34108994DC37}"/>
    <hyperlink ref="B356" r:id="rId127" display="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AEAAEB0-530D-4874-83DB-1775A5E1F802}"/>
    <hyperlink ref="B358" r:id="rId128" display="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420851A-3D2E-4FFC-AB08-412DB1ABEA51}"/>
    <hyperlink ref="B359" r:id="rId129" display="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F57C10F-0987-46F4-96AC-1B3574A3B514}"/>
    <hyperlink ref="B361" r:id="rId130" display="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9BDD44D-606E-4612-A467-22331928042D}"/>
    <hyperlink ref="B362" r:id="rId131" display="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C97365D-470D-4596-BF23-7403DE226667}"/>
    <hyperlink ref="B363" r:id="rId132" display="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07DE3BE-082C-46F7-970D-FD608759F930}"/>
    <hyperlink ref="B364" r:id="rId133" display="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C1CF3DD-3E7C-410A-AAA6-FB74EA9D3C22}"/>
    <hyperlink ref="B365" r:id="rId134" display="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BB23B56-3479-4ED2-A48C-EF53AE0FD430}"/>
    <hyperlink ref="B366" r:id="rId135" display="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D7DBC53-808A-4DA8-927E-375561C2A083}"/>
    <hyperlink ref="B367" r:id="rId136" display="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249C59B-77AF-4A31-B9EB-7001B8156816}"/>
    <hyperlink ref="B368" r:id="rId137" display="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3AA07012-C975-41AF-8214-AC2BCACD3426}"/>
    <hyperlink ref="B369" r:id="rId138" display="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8A8924DF-1472-41C9-859E-21796E9DE18B}"/>
    <hyperlink ref="B371" r:id="rId139" display="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314F152-42F4-42AA-A24B-766132544801}"/>
    <hyperlink ref="B372" r:id="rId140" display="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F5A59EF-0F32-43FD-8173-1A996FAFB25C}"/>
    <hyperlink ref="B373" r:id="rId141" display="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9F0F829-F469-4ABC-B928-12DB34577BA2}"/>
    <hyperlink ref="B374" r:id="rId142" display="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23C3DDA-BE8C-4CCC-AD69-B5E671409E33}"/>
    <hyperlink ref="B375" r:id="rId143" display="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CF40FD9-0EE6-49E1-9434-E983BDE6893E}"/>
    <hyperlink ref="B376" r:id="rId144" display="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1094106-F962-433B-9674-8CA3FBBA0680}"/>
    <hyperlink ref="B377" r:id="rId145" display="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9123999-1BCC-4742-875F-99DA6940EFDE}"/>
    <hyperlink ref="B378" r:id="rId146" display="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D39F732-EEE9-4D9A-8B57-793A2EF5C1AA}"/>
    <hyperlink ref="B379" r:id="rId147" display="https://myit.siemens.com/incident.do?sys_id=e94da21ec374b698aeeeba75e00131b2&amp;sysparm_record_target=incident&amp;sysparm_record_row=9&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716BA52-90E3-41B6-BE63-14D520FC9D44}"/>
    <hyperlink ref="B380" r:id="rId148" display="https://myit.siemens.com/incident.do?sys_id=ba5a1f16c3f036d0a33a2fd9d00131b8&amp;sysparm_record_target=incident&amp;sysparm_record_row=8&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1C7B704-D0FD-45AC-AA55-CB65B90D62EE}"/>
    <hyperlink ref="B381" r:id="rId149" display="https://myit.siemens.com/incident.do?sys_id=d305ffdeeb3836182b7cff39cad0cd6e&amp;sysparm_record_target=incident&amp;sysparm_record_row=7&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B96257B-2B0F-4162-9E1C-9715ACC53FDE}"/>
    <hyperlink ref="B382" r:id="rId150" display="https://myit.siemens.com/incident.do?sys_id=d37c9026c3b0725032b8f7bc7a013156&amp;sysparm_record_target=incident&amp;sysparm_record_row=6&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E6EA77C-55A6-424B-ADD3-036EEB654078}"/>
    <hyperlink ref="B383" r:id="rId151" display="https://myit.siemens.com/incident.do?sys_id=c9c2e062c334725032b8f7bc7a013158&amp;sysparm_record_target=incident&amp;sysparm_record_row=5&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1F58C14-CA51-4549-9FCB-BA968C20EB96}"/>
    <hyperlink ref="B384" r:id="rId152" display="https://myit.siemens.com/incident.do?sys_id=94af5fa6c378be98aeeeba75e00131cc&amp;sysparm_record_target=incident&amp;sysparm_record_row=2&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662B259-F1E9-40D7-B192-A9D532449ABA}"/>
    <hyperlink ref="B385" r:id="rId153" display="https://myit.siemens.com/incident.do?sys_id=455588bac33c3ad0d812790f050131a1&amp;sysparm_record_target=incident&amp;sysparm_record_row=1&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428258B-4AE6-4907-A833-15D6697D8873}"/>
    <hyperlink ref="B386" r:id="rId154" display="https://myit.siemens.com/incident.do?sys_id=0a8788bac338b210304cf7bc7a013192&amp;sysparm_record_target=incident&amp;sysparm_record_row=2&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029F218-CE62-49DE-B56C-DA98AD70F386}"/>
    <hyperlink ref="B387" r:id="rId155" display="https://myit.siemens.com/incident.do?sys_id=d56fbe26c3303a94e1a0432ad001316e&amp;sysparm_record_target=incident&amp;sysparm_record_row=3&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D0B65B0-D895-45F6-A3E1-52202A356B8C}"/>
    <hyperlink ref="B388" r:id="rId156" display="https://myit.siemens.com/incident.do?sys_id=028e1876c33cf21032b8f7bc7a013135&amp;sysparm_record_target=incident&amp;sysparm_record_row=1&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04808E8-3D96-4478-87E1-2A4C5D2353F3}"/>
    <hyperlink ref="B389" r:id="rId157" display="https://myit.siemens.com/incident.do?sys_id=fcbd34fec3f4fad0d812790f05013137&amp;sysparm_record_target=incident&amp;sysparm_record_row=2&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709598A-DED4-4705-A95E-9B7C868FC57E}"/>
    <hyperlink ref="B390" r:id="rId158" display="https://myit.siemens.com/incident.do?sys_id=446d8db2c37cfad0d812790f05013105&amp;sysparm_record_target=incident&amp;sysparm_record_row=1&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AC67F69-AB20-40DC-9038-27786A52FD3F}"/>
    <hyperlink ref="B391" r:id="rId159" display="https://myit.siemens.com/incident.do?sys_id=82f670cfc3f4ba10e1a0432ad0013197&amp;sysparm_record_target=incident&amp;sysparm_record_row=1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2AE1A59-93BE-446F-A04A-AAD0F3DEAB48}"/>
    <hyperlink ref="B392" r:id="rId160" display="https://myit.siemens.com/incident.do?sys_id=6a8dbc0393f47a1c82ee33fdfaba10cf&amp;sysparm_record_target=incident&amp;sysparm_record_row=13&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7C6DD33-52A5-49A0-BF75-E1420A3FF1BF}"/>
    <hyperlink ref="B393" r:id="rId161" display="https://myit.siemens.com/incident.do?sys_id=cb57415fc3bc725032b8f7bc7a013161&amp;sysparm_record_target=incident&amp;sysparm_record_row=1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931F860-255A-4927-B554-234E514EEDB6}"/>
    <hyperlink ref="B394" r:id="rId162" display="https://myit.siemens.com/now/nav/ui/classic/params/target/incident.do%3Fsys_id%3D1c65b095c3457290e1a0432ad00131be%26sysparm_stack%3D%26sysparm_view%3D" xr:uid="{A0E9B870-64A4-41A6-98E9-81D6A04D8338}"/>
    <hyperlink ref="B395" r:id="rId163" display="https://myit.siemens.com/incident.do?sys_id=08025eebc3f0fa50304cf7bc7a0131ca&amp;sysparm_record_target=incident&amp;sysparm_record_row=8&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9C10E5A-AB00-42C9-9E41-22186EC229C0}"/>
    <hyperlink ref="B396" r:id="rId164" display="https://myit.siemens.com/incident.do?sys_id=c1f392e7c374fa50304cf7bc7a01318c&amp;sysparm_record_target=incident&amp;sysparm_record_row=7&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B7D9949-C526-44C9-B6FF-AD71EF283981}"/>
    <hyperlink ref="B397" r:id="rId165" display="https://myit.siemens.com/incident.do?sys_id=099e6ee7c370be50e1a0432ad00131a3&amp;sysparm_record_target=incident&amp;sysparm_record_row=6&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E44EA4C-36B8-40D9-A6A7-00247A1B20CA}"/>
    <hyperlink ref="B398" r:id="rId166" display="https://myit.siemens.com/incident.do?sys_id=0a22faa7933c3e5c82ee33fdfaba1045&amp;sysparm_record_target=incident&amp;sysparm_record_row=5&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6D7A81E-496D-4B34-9732-6B6D622F1A2C}"/>
    <hyperlink ref="B399" r:id="rId167" display="https://myit.siemens.com/incident.do?sys_id=940c31109389361082ee33fdfaba10d1&amp;sysparm_record_target=incident&amp;sysparm_record_row=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05128F3-8354-45E0-BD2F-57E7D4859AE3}"/>
    <hyperlink ref="B357" r:id="rId168" display="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055B629-58CA-4214-B3F2-801F77E20512}"/>
    <hyperlink ref="B360" r:id="rId169" display="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6703294-D425-46FD-B983-DFA1EF15F3C0}"/>
    <hyperlink ref="B370" r:id="rId170" display="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D32AEB76-5081-42E5-9D67-8DA1E91D94F0}"/>
    <hyperlink ref="B400" r:id="rId171" display="https://myit.siemens.com/incident.do?sys_id=67760ae4c349ba10d812790f050131dd&amp;sysparm_record_target=incident&amp;sysparm_record_row=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97098D0-415F-4563-979A-A6AE7912D9AD}"/>
    <hyperlink ref="B401" r:id="rId172" display="https://myit.siemens.com/incident.do?sys_id=39a8c2a8c3497e10a33a2fd9d00131f0&amp;sysparm_record_target=incident&amp;sysparm_record_row=1&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79CEBF8-DBDA-45A8-98C4-9EFA162ECAC0}"/>
    <hyperlink ref="B403" r:id="rId173" display="https://myit.siemens.com/incident.do?sys_id=fc59b3acebc9be102b7cff39cad0cd38&amp;sysparm_record_target=incident&amp;sysparm_record_row=1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0F7F746-4257-4EC1-96FB-BDA3967373A6}"/>
    <hyperlink ref="B404" r:id="rId174" display="https://myit.siemens.com/incident.do?sys_id=5f646678c3c9b250d812790f050131e7&amp;sysparm_record_target=incident&amp;sysparm_record_row=1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371CB61-66D0-44C7-90EF-3E587E5F656E}"/>
    <hyperlink ref="B405" r:id="rId175" display="https://myit.siemens.com/incident.do?sys_id=3f7afa38c309f250d812790f050131c8&amp;sysparm_record_target=incident&amp;sysparm_record_row=1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B698683-0E7B-41B0-9E92-AA96E4A9B4F6}"/>
    <hyperlink ref="B406" r:id="rId176" display="https://myit.siemens.com/incident.do?sys_id=c95c5f7cc349b25032b8f7bc7a0131bd&amp;sysparm_record_target=incident&amp;sysparm_record_row=1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7BB8CDA-2A92-470D-A8B0-28C02A4C0E2B}"/>
    <hyperlink ref="B407" r:id="rId177" display="https://myit.siemens.com/incident.do?sys_id=fc646fb4c3493650e1a0432ad0013182&amp;sysparm_record_target=incident&amp;sysparm_record_row=1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6D8D81B-8AB9-4F23-9E34-77996F99D52A}"/>
    <hyperlink ref="B408" r:id="rId178" display="https://myit.siemens.com/incident.do?sys_id=7c556334c3893650e1a0432ad0013178&amp;sysparm_record_target=incident&amp;sysparm_record_row=10&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EAD2193-9681-4EE7-A66A-393858278291}"/>
    <hyperlink ref="B409" r:id="rId179" display="https://myit.siemens.com/incident.do?sys_id=2127e778c3c1f25032b8f7bc7a0131de&amp;sysparm_record_target=incident&amp;sysparm_record_row=9&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6DAA2FF-1104-4278-A145-7A1B47DDF72C}"/>
    <hyperlink ref="B410" r:id="rId180" display="https://myit.siemens.com/incident.do?sys_id=9aac2770c3853a50aeeeba75e00131e5&amp;sysparm_record_target=incident&amp;sysparm_record_row=8&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9004C9E-AE89-4770-B15D-1F7745B14649}"/>
    <hyperlink ref="B411" r:id="rId181" display="https://myit.siemens.com/incident.do?sys_id=4acd88cdc3093a50d812790f05013178&amp;sysparm_record_target=incident&amp;sysparm_record_row=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454904F-5D05-4520-8452-BFDBECCDE103}"/>
    <hyperlink ref="B412" r:id="rId182" display="https://myit.siemens.com/incident.do?sys_id=97743301c3c57e50e1a0432ad00131ae&amp;sysparm_record_target=incident&amp;sysparm_record_row=6&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99C01AF-97A8-4FF5-9791-DD429528C7CC}"/>
    <hyperlink ref="B413" r:id="rId183" display="https://myit.siemens.com/incident.do?sys_id=26b6bb05c3497e50e1a0432ad0013140&amp;sysparm_record_target=incident&amp;sysparm_record_row=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836701A-82D7-43E5-950F-ECB0F2CD477E}"/>
    <hyperlink ref="B414" r:id="rId184" display="https://myit.siemens.com/incident.do?sys_id=48f3dc91930dbe5082ee33fdfaba10c6&amp;sysparm_record_target=incident&amp;sysparm_record_row=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A21637E-E7DC-4913-95A3-D37BC75BE823}"/>
    <hyperlink ref="B415" r:id="rId185" display="https://myit.siemens.com/incident.do?sys_id=4d989099c30d3290304cf7bc7a01318c&amp;sysparm_record_target=incident&amp;sysparm_record_row=3&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F021E6F-F19D-4CB5-9047-560E9592A78E}"/>
    <hyperlink ref="B418" r:id="rId186" display="https://myit.siemens.com/incident.do?sys_id=5bc3f51dc301b690304cf7bc7a0131bb&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D7A43B0-E9DF-47B3-B052-3A43F5B1D2E9}"/>
    <hyperlink ref="B419" r:id="rId187" display="https://myit.siemens.com/incident.do?sys_id=eac01169c3497e10d812790f05013164&amp;sysparm_record_target=incident&amp;sysparm_record_row=1&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E2DCC31-48CC-4737-911A-7EBD12775F72}"/>
    <hyperlink ref="B420" r:id="rId188" display="https://myit.siemens.com/incident.do?sys_id=aebc7d65c3c1fe103134790f05013158&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68FE13E-533D-41E6-B6A1-1BA593B5CD7E}"/>
    <hyperlink ref="B421" r:id="rId189" display="https://myit.siemens.com/incident.do?sys_id=2a5c7ea5c34df2503134790f0501317d&amp;sysparm_record_target=incident&amp;sysparm_record_row=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CDF7F7D-1D12-43BE-A653-A8E601286CC6}"/>
    <hyperlink ref="B422" r:id="rId190" display="https://myit.siemens.com/incident.do?sys_id=d01cbe3dc389fe9032b8f7bc7a01316b&amp;sysparm_record_target=incident&amp;sysparm_record_row=3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B6ED67C-D08D-47F5-AD1C-9C35F13AD409}"/>
    <hyperlink ref="B423" r:id="rId191" display="https://myit.siemens.com/incident.do?sys_id=2d9f76b9c3c5ba50d812790f05013193&amp;sysparm_record_target=incident&amp;sysparm_record_row=3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9229265-1E94-4EE9-97A7-314CDFC30130}"/>
    <hyperlink ref="B424" r:id="rId192" display="https://myit.siemens.com/incident.do?sys_id=2b21c371c349ba50d812790f05013108&amp;sysparm_record_target=incident&amp;sysparm_record_row=3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D6295E9-0F56-437E-A89E-47CC54BF7F90}"/>
    <hyperlink ref="B425" r:id="rId193" display="https://myit.siemens.com/incident.do?sys_id=afa24775c389ba50d812790f05013195&amp;sysparm_record_target=incident&amp;sysparm_record_row=3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32704EB-C32B-40E8-B960-824614A02855}"/>
    <hyperlink ref="B426" r:id="rId194" display="https://myit.siemens.com/incident.do?sys_id=e927e3b9c3c53e50d812790f050131aa&amp;sysparm_record_target=incident&amp;sysparm_record_row=3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9264C6B-5C02-4CA5-AAEC-6E8C0B2925CC}"/>
    <hyperlink ref="B427" r:id="rId195" display="https://myit.siemens.com/incident.do?sys_id=42caebb9c3893e50d812790f05013190&amp;sysparm_record_target=incident&amp;sysparm_record_row=3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7877154-C736-4FAC-8A95-46EDE5F08E81}"/>
    <hyperlink ref="B428" r:id="rId196" display="https://myit.siemens.com/incident.do?sys_id=095d5846c309fed0a33a2fd9d0013172&amp;sysparm_record_target=incident&amp;sysparm_record_row=3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D29D02E-7957-4E78-B275-35E694D5A9AA}"/>
    <hyperlink ref="B429" r:id="rId197" display="https://myit.siemens.com/incident.do?sys_id=a2e541caebc93a102b7cff39cad0cdad&amp;sysparm_record_target=incident&amp;sysparm_record_row=2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339E682-BC40-4B99-9A7B-C2E1F2810998}"/>
    <hyperlink ref="B430" r:id="rId198" display="https://myit.siemens.com/incident.do?sys_id=196fbc2ac3897210a33a2fd9d0013113&amp;sysparm_record_target=incident&amp;sysparm_record_row=2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D0AAE69-8A40-4C3D-A1D8-955E86107598}"/>
    <hyperlink ref="B431" r:id="rId199" display="https://myit.siemens.com/incident.do?sys_id=1bb10daac3897210a33a2fd9d0013163&amp;sysparm_record_target=incident&amp;sysparm_record_row=2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400D0B3-59BC-4738-9F1B-6C6C48E05A59}"/>
    <hyperlink ref="B417" r:id="rId200" display="https://myit.siemens.com/incident.do?sys_id=77c0a411c305b290aeeeba75e00131d0&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720825F-3B6F-4AEE-A6B7-E730EF92CFC4}"/>
    <hyperlink ref="B416" r:id="rId201" display="https://myit.siemens.com/now/nav/ui/classic/params/target/incident.do%3Fsys_id%3D24f8b253c338fe10a33a2fd9d00131b4%26sysparm_stack%3D%26sysparm_view%3D" xr:uid="{4E7087A3-0DB2-4C0C-AEEC-4FBAB8B8E2A8}"/>
  </hyperlinks>
  <pageMargins left="0.7" right="0.7" top="0.75" bottom="0.75" header="0.3" footer="0.3"/>
  <tableParts count="1">
    <tablePart r:id="rId20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41012-7EDB-401F-9D46-9FD326D4419A}">
  <dimension ref="A1:V456"/>
  <sheetViews>
    <sheetView zoomScale="55" zoomScaleNormal="55" workbookViewId="0">
      <selection activeCell="R41" sqref="R41"/>
    </sheetView>
  </sheetViews>
  <sheetFormatPr defaultRowHeight="14.5" x14ac:dyDescent="0.35"/>
  <cols>
    <col min="1" max="1" width="13.54296875" bestFit="1" customWidth="1"/>
    <col min="2" max="2" width="19.81640625" customWidth="1"/>
    <col min="3" max="3" width="13.81640625" customWidth="1"/>
    <col min="4" max="4" width="16.453125" customWidth="1"/>
    <col min="5" max="5" width="18.7265625" style="208" customWidth="1"/>
    <col min="6" max="6" width="12.453125" customWidth="1"/>
    <col min="7" max="7" width="60.7265625" customWidth="1"/>
    <col min="8" max="8" width="31" customWidth="1"/>
    <col min="9" max="9" width="19.54296875" customWidth="1"/>
    <col min="10" max="10" width="30.81640625" customWidth="1"/>
    <col min="11" max="11" width="12.453125" customWidth="1"/>
    <col min="12" max="12" width="17.453125" customWidth="1"/>
    <col min="13" max="13" width="81.1796875" customWidth="1"/>
    <col min="14" max="14" width="39.1796875" customWidth="1"/>
    <col min="15" max="15" width="14.7265625" bestFit="1" customWidth="1"/>
    <col min="16" max="16" width="13.7265625" style="193" bestFit="1" customWidth="1"/>
    <col min="17" max="17" width="13.7265625" style="193" customWidth="1"/>
    <col min="18" max="18" width="15.453125" bestFit="1" customWidth="1"/>
    <col min="19" max="19" width="13.81640625" bestFit="1" customWidth="1"/>
    <col min="20" max="20" width="14.7265625" bestFit="1" customWidth="1"/>
    <col min="21" max="21" width="14.453125" bestFit="1" customWidth="1"/>
  </cols>
  <sheetData>
    <row r="1" spans="1:21" x14ac:dyDescent="0.35">
      <c r="A1" t="s">
        <v>1</v>
      </c>
      <c r="B1" t="s">
        <v>0</v>
      </c>
      <c r="C1" t="s">
        <v>214</v>
      </c>
      <c r="D1" t="s">
        <v>215</v>
      </c>
      <c r="E1" s="208" t="s">
        <v>216</v>
      </c>
      <c r="F1" t="s">
        <v>217</v>
      </c>
      <c r="G1" t="s">
        <v>218</v>
      </c>
      <c r="H1" t="s">
        <v>219</v>
      </c>
      <c r="I1" t="s">
        <v>220</v>
      </c>
      <c r="J1" t="s">
        <v>221</v>
      </c>
      <c r="K1" t="s">
        <v>161</v>
      </c>
      <c r="L1" t="s">
        <v>222</v>
      </c>
      <c r="M1" t="s">
        <v>223</v>
      </c>
      <c r="N1" t="s">
        <v>224</v>
      </c>
      <c r="O1" t="s">
        <v>225</v>
      </c>
      <c r="P1" s="193" t="s">
        <v>797</v>
      </c>
      <c r="Q1" s="193" t="s">
        <v>978</v>
      </c>
      <c r="R1" t="s">
        <v>226</v>
      </c>
      <c r="S1" t="s">
        <v>694</v>
      </c>
      <c r="T1" t="s">
        <v>695</v>
      </c>
      <c r="U1" t="s">
        <v>696</v>
      </c>
    </row>
    <row r="2" spans="1:21" x14ac:dyDescent="0.35">
      <c r="A2">
        <v>6000127070</v>
      </c>
      <c r="B2" t="s">
        <v>229</v>
      </c>
      <c r="C2" t="s">
        <v>230</v>
      </c>
      <c r="D2" s="34" t="s">
        <v>231</v>
      </c>
      <c r="E2" s="208">
        <v>45663</v>
      </c>
      <c r="F2" s="1"/>
      <c r="G2" t="s">
        <v>232</v>
      </c>
      <c r="H2" t="s">
        <v>233</v>
      </c>
      <c r="I2" s="208">
        <v>45727</v>
      </c>
      <c r="J2" t="s">
        <v>234</v>
      </c>
      <c r="K2" t="s">
        <v>235</v>
      </c>
      <c r="L2" t="s">
        <v>171</v>
      </c>
      <c r="M2" t="s">
        <v>236</v>
      </c>
      <c r="N2" t="s">
        <v>237</v>
      </c>
      <c r="O2" t="s">
        <v>230</v>
      </c>
      <c r="P2" s="193" t="str">
        <f>IF(OR(AND(A2&lt;&gt;"",COUNTIF(Bugs!B:B,A2)&gt;0),AND(B2&lt;&gt;"",COUNTIF(Bugs!A:A,B2)&gt;0)),"Y","")</f>
        <v/>
      </c>
      <c r="Q2" s="193" t="str">
        <f>IF(OR(
    AND(COUNTIF(Bugs!A:A,B2)&gt;0,ISNUMBER(SEARCH("x",INDEX(Bugs!C:C,MATCH(B2,Bugs!A:A,0))))),
    AND(COUNTIF(Bugs!B:B,B2)&gt;0,ISNUMBER(SEARCH("x",INDEX(Bugs!C:C,MATCH(B2,Bugs!B:B,0))))),
    AND(COUNTIF(Bugs!A:A,B2)&gt;0,ISNUMBER(SEARCH("x",INDEX(Bugs!D:D,MATCH(B2,Bugs!A:A,0))))),
    AND(COUNTIF(Bugs!B:B,B2)&gt;0,ISNUMBER(SEARCH("x",INDEX(Bugs!D:D,MATCH(B2,Bugs!B:B,0)))))
),"Y","")</f>
        <v/>
      </c>
      <c r="R2">
        <f ca="1">IF(OR(ISNUMBER(MATCH(L2,MasterData!$D$3:$D$18,0)),ISNUMBER(MATCH(L2,MasterData!$C$3:$C$18,0))),
    DATEDIF(E2,I2,"d"),
    DATEDIF(E2,TODAY(),"d"))</f>
        <v>64</v>
      </c>
      <c r="S2">
        <f ca="1">IF(AND($R2&gt;=0,$R2&lt;=7),1,0)</f>
        <v>0</v>
      </c>
      <c r="T2">
        <f ca="1">IF(AND($R2&gt;7,R2&lt;=30),1,0)</f>
        <v>0</v>
      </c>
      <c r="U2">
        <f ca="1">IF($R2&gt;30,1,0)</f>
        <v>1</v>
      </c>
    </row>
    <row r="3" spans="1:21" x14ac:dyDescent="0.35">
      <c r="A3">
        <v>6000127209</v>
      </c>
      <c r="B3" t="s">
        <v>238</v>
      </c>
      <c r="C3" t="s">
        <v>230</v>
      </c>
      <c r="D3" s="34" t="s">
        <v>231</v>
      </c>
      <c r="E3" s="208">
        <v>45664</v>
      </c>
      <c r="F3" s="1"/>
      <c r="G3" t="s">
        <v>239</v>
      </c>
      <c r="H3" t="s">
        <v>240</v>
      </c>
      <c r="I3" s="208">
        <v>45673</v>
      </c>
      <c r="J3" t="s">
        <v>234</v>
      </c>
      <c r="K3" t="s">
        <v>241</v>
      </c>
      <c r="L3" t="s">
        <v>171</v>
      </c>
      <c r="M3" t="s">
        <v>242</v>
      </c>
      <c r="N3" t="s">
        <v>237</v>
      </c>
      <c r="O3" t="s">
        <v>230</v>
      </c>
      <c r="P3" s="193" t="str">
        <f>IF(OR(AND(A3&lt;&gt;"",COUNTIF(Bugs!B:B,A3)&gt;0),AND(B3&lt;&gt;"",COUNTIF(Bugs!A:A,B3)&gt;0)),"Y","")</f>
        <v/>
      </c>
      <c r="Q3" s="193" t="str">
        <f>IF(OR(
    AND(COUNTIF(Bugs!A:A,B3)&gt;0,ISNUMBER(SEARCH("x",INDEX(Bugs!C:C,MATCH(B3,Bugs!A:A,0))))),
    AND(COUNTIF(Bugs!B:B,B3)&gt;0,ISNUMBER(SEARCH("x",INDEX(Bugs!C:C,MATCH(B3,Bugs!B:B,0))))),
    AND(COUNTIF(Bugs!A:A,B3)&gt;0,ISNUMBER(SEARCH("x",INDEX(Bugs!D:D,MATCH(B3,Bugs!A:A,0))))),
    AND(COUNTIF(Bugs!B:B,B3)&gt;0,ISNUMBER(SEARCH("x",INDEX(Bugs!D:D,MATCH(B3,Bugs!B:B,0)))))
),"Y","")</f>
        <v/>
      </c>
      <c r="R3">
        <f ca="1">IF(OR(ISNUMBER(MATCH(L3,MasterData!$D$3:$D$18,0)),ISNUMBER(MATCH(L3,MasterData!$C$3:$C$18,0))),
    DATEDIF(E3,I3,"d"),
    DATEDIF(E3,TODAY(),"d"))</f>
        <v>9</v>
      </c>
      <c r="S3">
        <f t="shared" ref="S3:S66" ca="1" si="0">IF(AND($R3&gt;=0,$R3&lt;=7),1,0)</f>
        <v>0</v>
      </c>
      <c r="T3">
        <f t="shared" ref="T3:T66" ca="1" si="1">IF(AND($R3&gt;7,R3&lt;=30),1,0)</f>
        <v>1</v>
      </c>
      <c r="U3">
        <f t="shared" ref="U3:U66" ca="1" si="2">IF($R3&gt;30,1,0)</f>
        <v>0</v>
      </c>
    </row>
    <row r="4" spans="1:21" x14ac:dyDescent="0.35">
      <c r="A4">
        <v>6000127632</v>
      </c>
      <c r="B4" t="s">
        <v>243</v>
      </c>
      <c r="C4" t="s">
        <v>230</v>
      </c>
      <c r="D4" s="34" t="s">
        <v>231</v>
      </c>
      <c r="E4" s="208">
        <v>45667</v>
      </c>
      <c r="F4" s="1"/>
      <c r="G4" t="s">
        <v>244</v>
      </c>
      <c r="H4" t="s">
        <v>245</v>
      </c>
      <c r="I4" s="208">
        <v>45679</v>
      </c>
      <c r="J4" t="s">
        <v>234</v>
      </c>
      <c r="K4" t="s">
        <v>235</v>
      </c>
      <c r="L4" t="s">
        <v>171</v>
      </c>
      <c r="M4" t="s">
        <v>246</v>
      </c>
      <c r="N4" t="s">
        <v>237</v>
      </c>
      <c r="O4" t="s">
        <v>230</v>
      </c>
      <c r="P4" s="193" t="str">
        <f>IF(OR(AND(A4&lt;&gt;"",COUNTIF(Bugs!B:B,A4)&gt;0),AND(B4&lt;&gt;"",COUNTIF(Bugs!A:A,B4)&gt;0)),"Y","")</f>
        <v/>
      </c>
      <c r="Q4" s="193" t="str">
        <f>IF(OR(
    AND(COUNTIF(Bugs!A:A,B4)&gt;0,ISNUMBER(SEARCH("x",INDEX(Bugs!C:C,MATCH(B4,Bugs!A:A,0))))),
    AND(COUNTIF(Bugs!B:B,B4)&gt;0,ISNUMBER(SEARCH("x",INDEX(Bugs!C:C,MATCH(B4,Bugs!B:B,0))))),
    AND(COUNTIF(Bugs!A:A,B4)&gt;0,ISNUMBER(SEARCH("x",INDEX(Bugs!D:D,MATCH(B4,Bugs!A:A,0))))),
    AND(COUNTIF(Bugs!B:B,B4)&gt;0,ISNUMBER(SEARCH("x",INDEX(Bugs!D:D,MATCH(B4,Bugs!B:B,0)))))
),"Y","")</f>
        <v/>
      </c>
      <c r="R4">
        <f ca="1">IF(OR(ISNUMBER(MATCH(L4,MasterData!$D$3:$D$18,0)),ISNUMBER(MATCH(L4,MasterData!$C$3:$C$18,0))),
    DATEDIF(E4,I4,"d"),
    DATEDIF(E4,TODAY(),"d"))</f>
        <v>12</v>
      </c>
      <c r="S4">
        <f t="shared" ca="1" si="0"/>
        <v>0</v>
      </c>
      <c r="T4">
        <f t="shared" ca="1" si="1"/>
        <v>1</v>
      </c>
      <c r="U4">
        <f t="shared" ca="1" si="2"/>
        <v>0</v>
      </c>
    </row>
    <row r="5" spans="1:21" x14ac:dyDescent="0.35">
      <c r="A5">
        <v>6000128352</v>
      </c>
      <c r="B5" t="s">
        <v>230</v>
      </c>
      <c r="C5" t="s">
        <v>230</v>
      </c>
      <c r="D5" s="34" t="s">
        <v>247</v>
      </c>
      <c r="E5" s="208">
        <v>45674</v>
      </c>
      <c r="F5" s="1"/>
      <c r="G5" t="s">
        <v>248</v>
      </c>
      <c r="H5" t="s">
        <v>240</v>
      </c>
      <c r="I5" s="208">
        <v>45688</v>
      </c>
      <c r="J5" t="s">
        <v>201</v>
      </c>
      <c r="K5" t="s">
        <v>241</v>
      </c>
      <c r="L5" t="s">
        <v>171</v>
      </c>
      <c r="M5" t="s">
        <v>249</v>
      </c>
      <c r="N5" t="s">
        <v>237</v>
      </c>
      <c r="O5" t="s">
        <v>230</v>
      </c>
      <c r="P5" s="193" t="str">
        <f>IF(OR(AND(A5&lt;&gt;"",COUNTIF(Bugs!B:B,A5)&gt;0),AND(B5&lt;&gt;"",COUNTIF(Bugs!A:A,B5)&gt;0)),"Y","")</f>
        <v/>
      </c>
      <c r="Q5" s="193" t="str">
        <f>IF(OR(
    AND(COUNTIF(Bugs!A:A,B5)&gt;0,ISNUMBER(SEARCH("x",INDEX(Bugs!C:C,MATCH(B5,Bugs!A:A,0))))),
    AND(COUNTIF(Bugs!B:B,B5)&gt;0,ISNUMBER(SEARCH("x",INDEX(Bugs!C:C,MATCH(B5,Bugs!B:B,0))))),
    AND(COUNTIF(Bugs!A:A,B5)&gt;0,ISNUMBER(SEARCH("x",INDEX(Bugs!D:D,MATCH(B5,Bugs!A:A,0))))),
    AND(COUNTIF(Bugs!B:B,B5)&gt;0,ISNUMBER(SEARCH("x",INDEX(Bugs!D:D,MATCH(B5,Bugs!B:B,0)))))
),"Y","")</f>
        <v/>
      </c>
      <c r="R5">
        <f ca="1">IF(OR(ISNUMBER(MATCH(L5,MasterData!$D$3:$D$18,0)),ISNUMBER(MATCH(L5,MasterData!$C$3:$C$18,0))),
    DATEDIF(E5,I5,"d"),
    DATEDIF(E5,TODAY(),"d"))</f>
        <v>14</v>
      </c>
      <c r="S5">
        <f t="shared" ca="1" si="0"/>
        <v>0</v>
      </c>
      <c r="T5">
        <f t="shared" ca="1" si="1"/>
        <v>1</v>
      </c>
      <c r="U5">
        <f t="shared" ca="1" si="2"/>
        <v>0</v>
      </c>
    </row>
    <row r="6" spans="1:21" x14ac:dyDescent="0.35">
      <c r="A6">
        <v>6000128500</v>
      </c>
      <c r="B6" t="s">
        <v>250</v>
      </c>
      <c r="C6" t="s">
        <v>230</v>
      </c>
      <c r="D6" s="34" t="s">
        <v>251</v>
      </c>
      <c r="E6" s="208">
        <v>45677</v>
      </c>
      <c r="F6" s="1"/>
      <c r="G6" t="s">
        <v>252</v>
      </c>
      <c r="H6" t="s">
        <v>245</v>
      </c>
      <c r="I6" s="208">
        <v>45684</v>
      </c>
      <c r="J6" t="s">
        <v>234</v>
      </c>
      <c r="K6" t="s">
        <v>235</v>
      </c>
      <c r="L6" t="s">
        <v>171</v>
      </c>
      <c r="M6" t="s">
        <v>253</v>
      </c>
      <c r="N6" t="s">
        <v>237</v>
      </c>
      <c r="O6" t="s">
        <v>230</v>
      </c>
      <c r="P6" s="193" t="str">
        <f>IF(OR(AND(A6&lt;&gt;"",COUNTIF(Bugs!B:B,A6)&gt;0),AND(B6&lt;&gt;"",COUNTIF(Bugs!A:A,B6)&gt;0)),"Y","")</f>
        <v/>
      </c>
      <c r="Q6" s="193" t="str">
        <f>IF(OR(
    AND(COUNTIF(Bugs!A:A,B6)&gt;0,ISNUMBER(SEARCH("x",INDEX(Bugs!C:C,MATCH(B6,Bugs!A:A,0))))),
    AND(COUNTIF(Bugs!B:B,B6)&gt;0,ISNUMBER(SEARCH("x",INDEX(Bugs!C:C,MATCH(B6,Bugs!B:B,0))))),
    AND(COUNTIF(Bugs!A:A,B6)&gt;0,ISNUMBER(SEARCH("x",INDEX(Bugs!D:D,MATCH(B6,Bugs!A:A,0))))),
    AND(COUNTIF(Bugs!B:B,B6)&gt;0,ISNUMBER(SEARCH("x",INDEX(Bugs!D:D,MATCH(B6,Bugs!B:B,0)))))
),"Y","")</f>
        <v/>
      </c>
      <c r="R6">
        <f ca="1">IF(OR(ISNUMBER(MATCH(L6,MasterData!$D$3:$D$18,0)),ISNUMBER(MATCH(L6,MasterData!$C$3:$C$18,0))),
    DATEDIF(E6,I6,"d"),
    DATEDIF(E6,TODAY(),"d"))</f>
        <v>7</v>
      </c>
      <c r="S6">
        <f t="shared" ca="1" si="0"/>
        <v>1</v>
      </c>
      <c r="T6">
        <f t="shared" ca="1" si="1"/>
        <v>0</v>
      </c>
      <c r="U6">
        <f t="shared" ca="1" si="2"/>
        <v>0</v>
      </c>
    </row>
    <row r="7" spans="1:21" x14ac:dyDescent="0.35">
      <c r="A7" s="72">
        <v>6000128546</v>
      </c>
      <c r="B7" s="72" t="s">
        <v>4</v>
      </c>
      <c r="C7" s="72" t="s">
        <v>230</v>
      </c>
      <c r="D7" s="180" t="s">
        <v>254</v>
      </c>
      <c r="E7" s="209">
        <v>45677</v>
      </c>
      <c r="F7" s="73">
        <v>45947</v>
      </c>
      <c r="G7" s="72" t="s">
        <v>255</v>
      </c>
      <c r="H7" s="72" t="s">
        <v>245</v>
      </c>
      <c r="I7" s="209">
        <v>45875</v>
      </c>
      <c r="J7" s="72" t="s">
        <v>560</v>
      </c>
      <c r="K7" s="72" t="s">
        <v>241</v>
      </c>
      <c r="L7" s="72" t="s">
        <v>183</v>
      </c>
      <c r="M7" s="72" t="s">
        <v>257</v>
      </c>
      <c r="N7" s="72" t="s">
        <v>237</v>
      </c>
      <c r="O7" t="s">
        <v>230</v>
      </c>
      <c r="P7" s="193" t="str">
        <f>IF(OR(AND(A7&lt;&gt;"",COUNTIF(Bugs!B:B,A7)&gt;0),AND(B7&lt;&gt;"",COUNTIF(Bugs!A:A,B7)&gt;0)),"Y","")</f>
        <v>Y</v>
      </c>
      <c r="Q7" s="193" t="str">
        <f>IF(OR(
    AND(COUNTIF(Bugs!A:A,B7)&gt;0,ISNUMBER(SEARCH("x",INDEX(Bugs!C:C,MATCH(B7,Bugs!A:A,0))))),
    AND(COUNTIF(Bugs!B:B,B7)&gt;0,ISNUMBER(SEARCH("x",INDEX(Bugs!C:C,MATCH(B7,Bugs!B:B,0))))),
    AND(COUNTIF(Bugs!A:A,B7)&gt;0,ISNUMBER(SEARCH("x",INDEX(Bugs!D:D,MATCH(B7,Bugs!A:A,0))))),
    AND(COUNTIF(Bugs!B:B,B7)&gt;0,ISNUMBER(SEARCH("x",INDEX(Bugs!D:D,MATCH(B7,Bugs!B:B,0)))))
),"Y","")</f>
        <v/>
      </c>
      <c r="R7">
        <v>-1</v>
      </c>
      <c r="S7">
        <f t="shared" si="0"/>
        <v>0</v>
      </c>
      <c r="T7">
        <f t="shared" si="1"/>
        <v>0</v>
      </c>
      <c r="U7">
        <v>1</v>
      </c>
    </row>
    <row r="8" spans="1:21" x14ac:dyDescent="0.35">
      <c r="A8">
        <v>6000128759</v>
      </c>
      <c r="B8" t="s">
        <v>258</v>
      </c>
      <c r="C8" t="s">
        <v>230</v>
      </c>
      <c r="D8" s="34" t="s">
        <v>251</v>
      </c>
      <c r="E8" s="208">
        <v>45679</v>
      </c>
      <c r="F8" s="1"/>
      <c r="G8" t="s">
        <v>259</v>
      </c>
      <c r="H8" t="s">
        <v>245</v>
      </c>
      <c r="I8" s="208">
        <v>45686</v>
      </c>
      <c r="J8" t="s">
        <v>234</v>
      </c>
      <c r="K8" t="s">
        <v>235</v>
      </c>
      <c r="L8" t="s">
        <v>171</v>
      </c>
      <c r="M8" t="s">
        <v>260</v>
      </c>
      <c r="N8" t="s">
        <v>237</v>
      </c>
      <c r="O8" t="s">
        <v>230</v>
      </c>
      <c r="P8" s="193" t="str">
        <f>IF(OR(AND(A8&lt;&gt;"",COUNTIF(Bugs!B:B,A8)&gt;0),AND(B8&lt;&gt;"",COUNTIF(Bugs!A:A,B8)&gt;0)),"Y","")</f>
        <v/>
      </c>
      <c r="Q8" s="193" t="str">
        <f>IF(OR(
    AND(COUNTIF(Bugs!A:A,B8)&gt;0,ISNUMBER(SEARCH("x",INDEX(Bugs!C:C,MATCH(B8,Bugs!A:A,0))))),
    AND(COUNTIF(Bugs!B:B,B8)&gt;0,ISNUMBER(SEARCH("x",INDEX(Bugs!C:C,MATCH(B8,Bugs!B:B,0))))),
    AND(COUNTIF(Bugs!A:A,B8)&gt;0,ISNUMBER(SEARCH("x",INDEX(Bugs!D:D,MATCH(B8,Bugs!A:A,0))))),
    AND(COUNTIF(Bugs!B:B,B8)&gt;0,ISNUMBER(SEARCH("x",INDEX(Bugs!D:D,MATCH(B8,Bugs!B:B,0)))))
),"Y","")</f>
        <v/>
      </c>
      <c r="R8">
        <f ca="1">IF(OR(ISNUMBER(MATCH(L8,MasterData!$D$3:$D$18,0)),ISNUMBER(MATCH(L8,MasterData!$C$3:$C$18,0))),
    DATEDIF(E8,I8,"d"),
    DATEDIF(E8,TODAY(),"d"))</f>
        <v>7</v>
      </c>
      <c r="S8">
        <f t="shared" ca="1" si="0"/>
        <v>1</v>
      </c>
      <c r="T8">
        <f t="shared" ca="1" si="1"/>
        <v>0</v>
      </c>
      <c r="U8">
        <f t="shared" ca="1" si="2"/>
        <v>0</v>
      </c>
    </row>
    <row r="9" spans="1:21" x14ac:dyDescent="0.35">
      <c r="A9">
        <v>6000129022</v>
      </c>
      <c r="B9" t="s">
        <v>261</v>
      </c>
      <c r="C9" t="s">
        <v>230</v>
      </c>
      <c r="D9" s="34" t="s">
        <v>231</v>
      </c>
      <c r="E9" s="208">
        <v>45680</v>
      </c>
      <c r="F9" s="1"/>
      <c r="G9" t="s">
        <v>262</v>
      </c>
      <c r="H9" t="s">
        <v>245</v>
      </c>
      <c r="I9" s="208">
        <v>45705</v>
      </c>
      <c r="J9" t="s">
        <v>234</v>
      </c>
      <c r="K9" t="s">
        <v>235</v>
      </c>
      <c r="L9" t="s">
        <v>171</v>
      </c>
      <c r="M9" t="s">
        <v>263</v>
      </c>
      <c r="N9" t="s">
        <v>237</v>
      </c>
      <c r="O9" t="s">
        <v>230</v>
      </c>
      <c r="P9" s="193" t="str">
        <f>IF(OR(AND(A9&lt;&gt;"",COUNTIF(Bugs!B:B,A9)&gt;0),AND(B9&lt;&gt;"",COUNTIF(Bugs!A:A,B9)&gt;0)),"Y","")</f>
        <v/>
      </c>
      <c r="Q9" s="193" t="str">
        <f>IF(OR(
    AND(COUNTIF(Bugs!A:A,B9)&gt;0,ISNUMBER(SEARCH("x",INDEX(Bugs!C:C,MATCH(B9,Bugs!A:A,0))))),
    AND(COUNTIF(Bugs!B:B,B9)&gt;0,ISNUMBER(SEARCH("x",INDEX(Bugs!C:C,MATCH(B9,Bugs!B:B,0))))),
    AND(COUNTIF(Bugs!A:A,B9)&gt;0,ISNUMBER(SEARCH("x",INDEX(Bugs!D:D,MATCH(B9,Bugs!A:A,0))))),
    AND(COUNTIF(Bugs!B:B,B9)&gt;0,ISNUMBER(SEARCH("x",INDEX(Bugs!D:D,MATCH(B9,Bugs!B:B,0)))))
),"Y","")</f>
        <v/>
      </c>
      <c r="R9">
        <f ca="1">IF(OR(ISNUMBER(MATCH(L9,MasterData!$D$3:$D$18,0)),ISNUMBER(MATCH(L9,MasterData!$C$3:$C$18,0))),
    DATEDIF(E9,I9,"d"),
    DATEDIF(E9,TODAY(),"d"))</f>
        <v>25</v>
      </c>
      <c r="S9">
        <f t="shared" ca="1" si="0"/>
        <v>0</v>
      </c>
      <c r="T9">
        <f t="shared" ca="1" si="1"/>
        <v>1</v>
      </c>
      <c r="U9">
        <f t="shared" ca="1" si="2"/>
        <v>0</v>
      </c>
    </row>
    <row r="10" spans="1:21" x14ac:dyDescent="0.35">
      <c r="A10">
        <v>6000129245</v>
      </c>
      <c r="B10" t="s">
        <v>264</v>
      </c>
      <c r="C10" t="s">
        <v>230</v>
      </c>
      <c r="D10" s="34" t="s">
        <v>251</v>
      </c>
      <c r="E10" s="208">
        <v>45684</v>
      </c>
      <c r="F10" s="1"/>
      <c r="G10" t="s">
        <v>265</v>
      </c>
      <c r="H10" t="s">
        <v>245</v>
      </c>
      <c r="I10" s="208">
        <v>45691</v>
      </c>
      <c r="J10" t="s">
        <v>234</v>
      </c>
      <c r="K10" t="s">
        <v>235</v>
      </c>
      <c r="L10" t="s">
        <v>171</v>
      </c>
      <c r="M10" t="s">
        <v>266</v>
      </c>
      <c r="N10" t="s">
        <v>237</v>
      </c>
      <c r="O10" t="s">
        <v>230</v>
      </c>
      <c r="P10" s="193" t="str">
        <f>IF(OR(AND(A10&lt;&gt;"",COUNTIF(Bugs!B:B,A10)&gt;0),AND(B10&lt;&gt;"",COUNTIF(Bugs!A:A,B10)&gt;0)),"Y","")</f>
        <v/>
      </c>
      <c r="Q10" s="193" t="str">
        <f>IF(OR(
    AND(COUNTIF(Bugs!A:A,B10)&gt;0,ISNUMBER(SEARCH("x",INDEX(Bugs!C:C,MATCH(B10,Bugs!A:A,0))))),
    AND(COUNTIF(Bugs!B:B,B10)&gt;0,ISNUMBER(SEARCH("x",INDEX(Bugs!C:C,MATCH(B10,Bugs!B:B,0))))),
    AND(COUNTIF(Bugs!A:A,B10)&gt;0,ISNUMBER(SEARCH("x",INDEX(Bugs!D:D,MATCH(B10,Bugs!A:A,0))))),
    AND(COUNTIF(Bugs!B:B,B10)&gt;0,ISNUMBER(SEARCH("x",INDEX(Bugs!D:D,MATCH(B10,Bugs!B:B,0)))))
),"Y","")</f>
        <v/>
      </c>
      <c r="R10">
        <f ca="1">IF(OR(ISNUMBER(MATCH(L10,MasterData!$D$3:$D$18,0)),ISNUMBER(MATCH(L10,MasterData!$C$3:$C$18,0))),
    DATEDIF(E10,I10,"d"),
    DATEDIF(E10,TODAY(),"d"))</f>
        <v>7</v>
      </c>
      <c r="S10">
        <f t="shared" ca="1" si="0"/>
        <v>1</v>
      </c>
      <c r="T10">
        <f t="shared" ca="1" si="1"/>
        <v>0</v>
      </c>
      <c r="U10">
        <f t="shared" ca="1" si="2"/>
        <v>0</v>
      </c>
    </row>
    <row r="11" spans="1:21" x14ac:dyDescent="0.35">
      <c r="A11">
        <v>6000129304</v>
      </c>
      <c r="B11" t="s">
        <v>267</v>
      </c>
      <c r="C11" t="s">
        <v>230</v>
      </c>
      <c r="D11" s="34" t="s">
        <v>254</v>
      </c>
      <c r="E11" s="208">
        <v>45684</v>
      </c>
      <c r="F11" s="1"/>
      <c r="G11" t="s">
        <v>268</v>
      </c>
      <c r="H11" t="s">
        <v>240</v>
      </c>
      <c r="I11" s="208">
        <v>45693</v>
      </c>
      <c r="J11" t="s">
        <v>234</v>
      </c>
      <c r="K11" t="s">
        <v>235</v>
      </c>
      <c r="L11" t="s">
        <v>171</v>
      </c>
      <c r="M11" t="s">
        <v>269</v>
      </c>
      <c r="N11" t="s">
        <v>237</v>
      </c>
      <c r="O11" t="s">
        <v>230</v>
      </c>
      <c r="P11" s="193" t="str">
        <f>IF(OR(AND(A11&lt;&gt;"",COUNTIF(Bugs!B:B,A11)&gt;0),AND(B11&lt;&gt;"",COUNTIF(Bugs!A:A,B11)&gt;0)),"Y","")</f>
        <v/>
      </c>
      <c r="Q11" s="193" t="str">
        <f>IF(OR(
    AND(COUNTIF(Bugs!A:A,B11)&gt;0,ISNUMBER(SEARCH("x",INDEX(Bugs!C:C,MATCH(B11,Bugs!A:A,0))))),
    AND(COUNTIF(Bugs!B:B,B11)&gt;0,ISNUMBER(SEARCH("x",INDEX(Bugs!C:C,MATCH(B11,Bugs!B:B,0))))),
    AND(COUNTIF(Bugs!A:A,B11)&gt;0,ISNUMBER(SEARCH("x",INDEX(Bugs!D:D,MATCH(B11,Bugs!A:A,0))))),
    AND(COUNTIF(Bugs!B:B,B11)&gt;0,ISNUMBER(SEARCH("x",INDEX(Bugs!D:D,MATCH(B11,Bugs!B:B,0)))))
),"Y","")</f>
        <v/>
      </c>
      <c r="R11">
        <f ca="1">IF(OR(ISNUMBER(MATCH(L11,MasterData!$D$3:$D$18,0)),ISNUMBER(MATCH(L11,MasterData!$C$3:$C$18,0))),
    DATEDIF(E11,I11,"d"),
    DATEDIF(E11,TODAY(),"d"))</f>
        <v>9</v>
      </c>
      <c r="S11">
        <f t="shared" ca="1" si="0"/>
        <v>0</v>
      </c>
      <c r="T11">
        <f t="shared" ca="1" si="1"/>
        <v>1</v>
      </c>
      <c r="U11">
        <f t="shared" ca="1" si="2"/>
        <v>0</v>
      </c>
    </row>
    <row r="12" spans="1:21" x14ac:dyDescent="0.35">
      <c r="A12">
        <v>6000129653</v>
      </c>
      <c r="B12" t="s">
        <v>230</v>
      </c>
      <c r="C12" t="s">
        <v>230</v>
      </c>
      <c r="D12" s="34" t="s">
        <v>247</v>
      </c>
      <c r="E12" s="208">
        <v>45686</v>
      </c>
      <c r="F12" s="1"/>
      <c r="G12" t="s">
        <v>248</v>
      </c>
      <c r="H12" t="s">
        <v>245</v>
      </c>
      <c r="I12" s="208">
        <v>45782</v>
      </c>
      <c r="J12" t="s">
        <v>201</v>
      </c>
      <c r="K12" t="s">
        <v>241</v>
      </c>
      <c r="L12" t="s">
        <v>171</v>
      </c>
      <c r="M12" t="s">
        <v>270</v>
      </c>
      <c r="N12" t="s">
        <v>237</v>
      </c>
      <c r="O12" t="s">
        <v>230</v>
      </c>
      <c r="P12" s="193" t="str">
        <f>IF(OR(AND(A12&lt;&gt;"",COUNTIF(Bugs!B:B,A12)&gt;0),AND(B12&lt;&gt;"",COUNTIF(Bugs!A:A,B12)&gt;0)),"Y","")</f>
        <v/>
      </c>
      <c r="Q12" s="193" t="str">
        <f>IF(OR(
    AND(COUNTIF(Bugs!A:A,B12)&gt;0,ISNUMBER(SEARCH("x",INDEX(Bugs!C:C,MATCH(B12,Bugs!A:A,0))))),
    AND(COUNTIF(Bugs!B:B,B12)&gt;0,ISNUMBER(SEARCH("x",INDEX(Bugs!C:C,MATCH(B12,Bugs!B:B,0))))),
    AND(COUNTIF(Bugs!A:A,B12)&gt;0,ISNUMBER(SEARCH("x",INDEX(Bugs!D:D,MATCH(B12,Bugs!A:A,0))))),
    AND(COUNTIF(Bugs!B:B,B12)&gt;0,ISNUMBER(SEARCH("x",INDEX(Bugs!D:D,MATCH(B12,Bugs!B:B,0)))))
),"Y","")</f>
        <v/>
      </c>
      <c r="R12">
        <f ca="1">IF(OR(ISNUMBER(MATCH(L12,MasterData!$D$3:$D$18,0)),ISNUMBER(MATCH(L12,MasterData!$C$3:$C$18,0))),
    DATEDIF(E12,I12,"d"),
    DATEDIF(E12,TODAY(),"d"))</f>
        <v>96</v>
      </c>
      <c r="S12">
        <f t="shared" ca="1" si="0"/>
        <v>0</v>
      </c>
      <c r="T12">
        <f t="shared" ca="1" si="1"/>
        <v>0</v>
      </c>
      <c r="U12">
        <f t="shared" ca="1" si="2"/>
        <v>1</v>
      </c>
    </row>
    <row r="13" spans="1:21" x14ac:dyDescent="0.35">
      <c r="A13">
        <v>6000129990</v>
      </c>
      <c r="B13" t="s">
        <v>271</v>
      </c>
      <c r="C13" t="s">
        <v>230</v>
      </c>
      <c r="D13" s="34" t="s">
        <v>254</v>
      </c>
      <c r="E13" s="208">
        <v>45688</v>
      </c>
      <c r="F13" s="1"/>
      <c r="G13" t="s">
        <v>255</v>
      </c>
      <c r="H13" t="s">
        <v>240</v>
      </c>
      <c r="I13" s="208">
        <v>45699</v>
      </c>
      <c r="J13" t="s">
        <v>234</v>
      </c>
      <c r="K13" t="s">
        <v>241</v>
      </c>
      <c r="L13" t="s">
        <v>171</v>
      </c>
      <c r="M13" t="s">
        <v>272</v>
      </c>
      <c r="N13" t="s">
        <v>237</v>
      </c>
      <c r="O13" t="s">
        <v>230</v>
      </c>
      <c r="P13" s="193" t="str">
        <f>IF(OR(AND(A13&lt;&gt;"",COUNTIF(Bugs!B:B,A13)&gt;0),AND(B13&lt;&gt;"",COUNTIF(Bugs!A:A,B13)&gt;0)),"Y","")</f>
        <v/>
      </c>
      <c r="Q13" s="193" t="str">
        <f>IF(OR(
    AND(COUNTIF(Bugs!A:A,B13)&gt;0,ISNUMBER(SEARCH("x",INDEX(Bugs!C:C,MATCH(B13,Bugs!A:A,0))))),
    AND(COUNTIF(Bugs!B:B,B13)&gt;0,ISNUMBER(SEARCH("x",INDEX(Bugs!C:C,MATCH(B13,Bugs!B:B,0))))),
    AND(COUNTIF(Bugs!A:A,B13)&gt;0,ISNUMBER(SEARCH("x",INDEX(Bugs!D:D,MATCH(B13,Bugs!A:A,0))))),
    AND(COUNTIF(Bugs!B:B,B13)&gt;0,ISNUMBER(SEARCH("x",INDEX(Bugs!D:D,MATCH(B13,Bugs!B:B,0)))))
),"Y","")</f>
        <v/>
      </c>
      <c r="R13">
        <f ca="1">IF(OR(ISNUMBER(MATCH(L13,MasterData!$D$3:$D$18,0)),ISNUMBER(MATCH(L13,MasterData!$C$3:$C$18,0))),
    DATEDIF(E13,I13,"d"),
    DATEDIF(E13,TODAY(),"d"))</f>
        <v>11</v>
      </c>
      <c r="S13">
        <f t="shared" ca="1" si="0"/>
        <v>0</v>
      </c>
      <c r="T13">
        <f t="shared" ca="1" si="1"/>
        <v>1</v>
      </c>
      <c r="U13">
        <f t="shared" ca="1" si="2"/>
        <v>0</v>
      </c>
    </row>
    <row r="14" spans="1:21" x14ac:dyDescent="0.35">
      <c r="A14">
        <v>6000130122</v>
      </c>
      <c r="B14" t="s">
        <v>273</v>
      </c>
      <c r="C14" t="s">
        <v>230</v>
      </c>
      <c r="D14" s="34" t="s">
        <v>274</v>
      </c>
      <c r="E14" s="208">
        <v>45691</v>
      </c>
      <c r="F14" s="1"/>
      <c r="G14" t="s">
        <v>275</v>
      </c>
      <c r="H14" t="s">
        <v>233</v>
      </c>
      <c r="I14" s="208">
        <v>45708</v>
      </c>
      <c r="J14" t="s">
        <v>234</v>
      </c>
      <c r="K14" t="s">
        <v>241</v>
      </c>
      <c r="L14" t="s">
        <v>171</v>
      </c>
      <c r="M14" t="s">
        <v>276</v>
      </c>
      <c r="N14" t="s">
        <v>237</v>
      </c>
      <c r="O14" t="s">
        <v>230</v>
      </c>
      <c r="P14" s="193" t="str">
        <f>IF(OR(AND(A14&lt;&gt;"",COUNTIF(Bugs!B:B,A14)&gt;0),AND(B14&lt;&gt;"",COUNTIF(Bugs!A:A,B14)&gt;0)),"Y","")</f>
        <v/>
      </c>
      <c r="Q14" s="193" t="str">
        <f>IF(OR(
    AND(COUNTIF(Bugs!A:A,B14)&gt;0,ISNUMBER(SEARCH("x",INDEX(Bugs!C:C,MATCH(B14,Bugs!A:A,0))))),
    AND(COUNTIF(Bugs!B:B,B14)&gt;0,ISNUMBER(SEARCH("x",INDEX(Bugs!C:C,MATCH(B14,Bugs!B:B,0))))),
    AND(COUNTIF(Bugs!A:A,B14)&gt;0,ISNUMBER(SEARCH("x",INDEX(Bugs!D:D,MATCH(B14,Bugs!A:A,0))))),
    AND(COUNTIF(Bugs!B:B,B14)&gt;0,ISNUMBER(SEARCH("x",INDEX(Bugs!D:D,MATCH(B14,Bugs!B:B,0)))))
),"Y","")</f>
        <v/>
      </c>
      <c r="R14">
        <f ca="1">IF(OR(ISNUMBER(MATCH(L14,MasterData!$D$3:$D$18,0)),ISNUMBER(MATCH(L14,MasterData!$C$3:$C$18,0))),
    DATEDIF(E14,I14,"d"),
    DATEDIF(E14,TODAY(),"d"))</f>
        <v>17</v>
      </c>
      <c r="S14">
        <f t="shared" ca="1" si="0"/>
        <v>0</v>
      </c>
      <c r="T14">
        <f t="shared" ca="1" si="1"/>
        <v>1</v>
      </c>
      <c r="U14">
        <f t="shared" ca="1" si="2"/>
        <v>0</v>
      </c>
    </row>
    <row r="15" spans="1:21" x14ac:dyDescent="0.35">
      <c r="A15">
        <v>6000130131</v>
      </c>
      <c r="B15" t="s">
        <v>277</v>
      </c>
      <c r="C15" t="s">
        <v>230</v>
      </c>
      <c r="D15" s="34" t="s">
        <v>274</v>
      </c>
      <c r="E15" s="208">
        <v>45691</v>
      </c>
      <c r="F15" s="1"/>
      <c r="G15" t="s">
        <v>278</v>
      </c>
      <c r="H15" t="s">
        <v>233</v>
      </c>
      <c r="I15" s="208">
        <v>45708</v>
      </c>
      <c r="J15" t="s">
        <v>234</v>
      </c>
      <c r="K15" t="s">
        <v>241</v>
      </c>
      <c r="L15" t="s">
        <v>171</v>
      </c>
      <c r="M15" t="s">
        <v>279</v>
      </c>
      <c r="N15" t="s">
        <v>237</v>
      </c>
      <c r="O15" t="s">
        <v>230</v>
      </c>
      <c r="P15" s="193" t="str">
        <f>IF(OR(AND(A15&lt;&gt;"",COUNTIF(Bugs!B:B,A15)&gt;0),AND(B15&lt;&gt;"",COUNTIF(Bugs!A:A,B15)&gt;0)),"Y","")</f>
        <v/>
      </c>
      <c r="Q15" s="193" t="str">
        <f>IF(OR(
    AND(COUNTIF(Bugs!A:A,B15)&gt;0,ISNUMBER(SEARCH("x",INDEX(Bugs!C:C,MATCH(B15,Bugs!A:A,0))))),
    AND(COUNTIF(Bugs!B:B,B15)&gt;0,ISNUMBER(SEARCH("x",INDEX(Bugs!C:C,MATCH(B15,Bugs!B:B,0))))),
    AND(COUNTIF(Bugs!A:A,B15)&gt;0,ISNUMBER(SEARCH("x",INDEX(Bugs!D:D,MATCH(B15,Bugs!A:A,0))))),
    AND(COUNTIF(Bugs!B:B,B15)&gt;0,ISNUMBER(SEARCH("x",INDEX(Bugs!D:D,MATCH(B15,Bugs!B:B,0)))))
),"Y","")</f>
        <v/>
      </c>
      <c r="R15">
        <f ca="1">IF(OR(ISNUMBER(MATCH(L15,MasterData!$D$3:$D$18,0)),ISNUMBER(MATCH(L15,MasterData!$C$3:$C$18,0))),
    DATEDIF(E15,I15,"d"),
    DATEDIF(E15,TODAY(),"d"))</f>
        <v>17</v>
      </c>
      <c r="S15">
        <f t="shared" ca="1" si="0"/>
        <v>0</v>
      </c>
      <c r="T15">
        <f t="shared" ca="1" si="1"/>
        <v>1</v>
      </c>
      <c r="U15">
        <f t="shared" ca="1" si="2"/>
        <v>0</v>
      </c>
    </row>
    <row r="16" spans="1:21" x14ac:dyDescent="0.35">
      <c r="A16">
        <v>6000130842</v>
      </c>
      <c r="B16" t="s">
        <v>280</v>
      </c>
      <c r="C16" t="s">
        <v>230</v>
      </c>
      <c r="D16" s="34" t="s">
        <v>247</v>
      </c>
      <c r="E16" s="208">
        <v>45698</v>
      </c>
      <c r="F16" s="1"/>
      <c r="G16" t="s">
        <v>281</v>
      </c>
      <c r="H16" t="s">
        <v>240</v>
      </c>
      <c r="I16" s="208">
        <v>45831</v>
      </c>
      <c r="J16" t="s">
        <v>234</v>
      </c>
      <c r="K16" t="s">
        <v>241</v>
      </c>
      <c r="L16" t="s">
        <v>171</v>
      </c>
      <c r="M16" t="s">
        <v>282</v>
      </c>
      <c r="N16" t="s">
        <v>237</v>
      </c>
      <c r="O16" t="s">
        <v>230</v>
      </c>
      <c r="P16" s="193" t="str">
        <f>IF(OR(AND(A16&lt;&gt;"",COUNTIF(Bugs!B:B,A16)&gt;0),AND(B16&lt;&gt;"",COUNTIF(Bugs!A:A,B16)&gt;0)),"Y","")</f>
        <v/>
      </c>
      <c r="Q16" s="193" t="str">
        <f>IF(OR(
    AND(COUNTIF(Bugs!A:A,B16)&gt;0,ISNUMBER(SEARCH("x",INDEX(Bugs!C:C,MATCH(B16,Bugs!A:A,0))))),
    AND(COUNTIF(Bugs!B:B,B16)&gt;0,ISNUMBER(SEARCH("x",INDEX(Bugs!C:C,MATCH(B16,Bugs!B:B,0))))),
    AND(COUNTIF(Bugs!A:A,B16)&gt;0,ISNUMBER(SEARCH("x",INDEX(Bugs!D:D,MATCH(B16,Bugs!A:A,0))))),
    AND(COUNTIF(Bugs!B:B,B16)&gt;0,ISNUMBER(SEARCH("x",INDEX(Bugs!D:D,MATCH(B16,Bugs!B:B,0)))))
),"Y","")</f>
        <v/>
      </c>
      <c r="R16">
        <f ca="1">IF(OR(ISNUMBER(MATCH(L16,MasterData!$D$3:$D$18,0)),ISNUMBER(MATCH(L16,MasterData!$C$3:$C$18,0))),
    DATEDIF(E16,I16,"d"),
    DATEDIF(E16,TODAY(),"d"))</f>
        <v>133</v>
      </c>
      <c r="S16">
        <f t="shared" ca="1" si="0"/>
        <v>0</v>
      </c>
      <c r="T16">
        <f t="shared" ca="1" si="1"/>
        <v>0</v>
      </c>
      <c r="U16">
        <f t="shared" ca="1" si="2"/>
        <v>1</v>
      </c>
    </row>
    <row r="17" spans="1:21" x14ac:dyDescent="0.35">
      <c r="A17">
        <v>6000130889</v>
      </c>
      <c r="B17" t="s">
        <v>283</v>
      </c>
      <c r="C17" t="s">
        <v>230</v>
      </c>
      <c r="D17" s="34" t="s">
        <v>251</v>
      </c>
      <c r="E17" s="208">
        <v>45698</v>
      </c>
      <c r="F17" s="1"/>
      <c r="G17" t="s">
        <v>284</v>
      </c>
      <c r="H17" t="s">
        <v>233</v>
      </c>
      <c r="I17" s="208">
        <v>45705</v>
      </c>
      <c r="J17" t="s">
        <v>234</v>
      </c>
      <c r="K17" t="s">
        <v>241</v>
      </c>
      <c r="L17" t="s">
        <v>171</v>
      </c>
      <c r="M17" t="s">
        <v>285</v>
      </c>
      <c r="N17" t="s">
        <v>237</v>
      </c>
      <c r="O17" t="s">
        <v>230</v>
      </c>
      <c r="P17" s="193" t="str">
        <f>IF(OR(AND(A17&lt;&gt;"",COUNTIF(Bugs!B:B,A17)&gt;0),AND(B17&lt;&gt;"",COUNTIF(Bugs!A:A,B17)&gt;0)),"Y","")</f>
        <v/>
      </c>
      <c r="Q17" s="193" t="str">
        <f>IF(OR(
    AND(COUNTIF(Bugs!A:A,B17)&gt;0,ISNUMBER(SEARCH("x",INDEX(Bugs!C:C,MATCH(B17,Bugs!A:A,0))))),
    AND(COUNTIF(Bugs!B:B,B17)&gt;0,ISNUMBER(SEARCH("x",INDEX(Bugs!C:C,MATCH(B17,Bugs!B:B,0))))),
    AND(COUNTIF(Bugs!A:A,B17)&gt;0,ISNUMBER(SEARCH("x",INDEX(Bugs!D:D,MATCH(B17,Bugs!A:A,0))))),
    AND(COUNTIF(Bugs!B:B,B17)&gt;0,ISNUMBER(SEARCH("x",INDEX(Bugs!D:D,MATCH(B17,Bugs!B:B,0)))))
),"Y","")</f>
        <v/>
      </c>
      <c r="R17">
        <f ca="1">IF(OR(ISNUMBER(MATCH(L17,MasterData!$D$3:$D$18,0)),ISNUMBER(MATCH(L17,MasterData!$C$3:$C$18,0))),
    DATEDIF(E17,I17,"d"),
    DATEDIF(E17,TODAY(),"d"))</f>
        <v>7</v>
      </c>
      <c r="S17">
        <f t="shared" ca="1" si="0"/>
        <v>1</v>
      </c>
      <c r="T17">
        <f t="shared" ca="1" si="1"/>
        <v>0</v>
      </c>
      <c r="U17">
        <f t="shared" ca="1" si="2"/>
        <v>0</v>
      </c>
    </row>
    <row r="18" spans="1:21" x14ac:dyDescent="0.35">
      <c r="A18">
        <v>6000131438</v>
      </c>
      <c r="B18" t="s">
        <v>286</v>
      </c>
      <c r="C18" t="s">
        <v>230</v>
      </c>
      <c r="D18" s="34" t="s">
        <v>247</v>
      </c>
      <c r="E18" s="208">
        <v>45701</v>
      </c>
      <c r="F18" s="1"/>
      <c r="G18" t="s">
        <v>287</v>
      </c>
      <c r="H18" t="s">
        <v>401</v>
      </c>
      <c r="I18" s="208">
        <v>45831</v>
      </c>
      <c r="J18" t="s">
        <v>234</v>
      </c>
      <c r="K18" t="s">
        <v>241</v>
      </c>
      <c r="L18" t="s">
        <v>171</v>
      </c>
      <c r="M18" t="s">
        <v>289</v>
      </c>
      <c r="N18" t="s">
        <v>237</v>
      </c>
      <c r="O18" t="s">
        <v>230</v>
      </c>
      <c r="P18" s="193" t="str">
        <f>IF(OR(AND(A18&lt;&gt;"",COUNTIF(Bugs!B:B,A18)&gt;0),AND(B18&lt;&gt;"",COUNTIF(Bugs!A:A,B18)&gt;0)),"Y","")</f>
        <v/>
      </c>
      <c r="Q18" s="193" t="str">
        <f>IF(OR(
    AND(COUNTIF(Bugs!A:A,B18)&gt;0,ISNUMBER(SEARCH("x",INDEX(Bugs!C:C,MATCH(B18,Bugs!A:A,0))))),
    AND(COUNTIF(Bugs!B:B,B18)&gt;0,ISNUMBER(SEARCH("x",INDEX(Bugs!C:C,MATCH(B18,Bugs!B:B,0))))),
    AND(COUNTIF(Bugs!A:A,B18)&gt;0,ISNUMBER(SEARCH("x",INDEX(Bugs!D:D,MATCH(B18,Bugs!A:A,0))))),
    AND(COUNTIF(Bugs!B:B,B18)&gt;0,ISNUMBER(SEARCH("x",INDEX(Bugs!D:D,MATCH(B18,Bugs!B:B,0)))))
),"Y","")</f>
        <v/>
      </c>
      <c r="R18">
        <f ca="1">IF(OR(ISNUMBER(MATCH(L18,MasterData!$D$3:$D$18,0)),ISNUMBER(MATCH(L18,MasterData!$C$3:$C$18,0))),
    DATEDIF(E18,I18,"d"),
    DATEDIF(E18,TODAY(),"d"))</f>
        <v>130</v>
      </c>
      <c r="S18">
        <f t="shared" ca="1" si="0"/>
        <v>0</v>
      </c>
      <c r="T18">
        <f t="shared" ca="1" si="1"/>
        <v>0</v>
      </c>
      <c r="U18">
        <f t="shared" ca="1" si="2"/>
        <v>1</v>
      </c>
    </row>
    <row r="19" spans="1:21" x14ac:dyDescent="0.35">
      <c r="A19">
        <v>6000131514</v>
      </c>
      <c r="B19" t="s">
        <v>230</v>
      </c>
      <c r="C19" t="s">
        <v>230</v>
      </c>
      <c r="D19" s="34" t="s">
        <v>251</v>
      </c>
      <c r="E19" s="208">
        <v>45702</v>
      </c>
      <c r="F19" s="1"/>
      <c r="G19" t="s">
        <v>290</v>
      </c>
      <c r="H19" t="s">
        <v>233</v>
      </c>
      <c r="I19" s="208">
        <v>45723</v>
      </c>
      <c r="J19" t="s">
        <v>201</v>
      </c>
      <c r="K19" t="s">
        <v>241</v>
      </c>
      <c r="L19" t="s">
        <v>171</v>
      </c>
      <c r="M19" t="s">
        <v>291</v>
      </c>
      <c r="N19" t="s">
        <v>237</v>
      </c>
      <c r="O19" t="s">
        <v>230</v>
      </c>
      <c r="P19" s="193" t="str">
        <f>IF(OR(AND(A19&lt;&gt;"",COUNTIF(Bugs!B:B,A19)&gt;0),AND(B19&lt;&gt;"",COUNTIF(Bugs!A:A,B19)&gt;0)),"Y","")</f>
        <v/>
      </c>
      <c r="Q19" s="193" t="str">
        <f>IF(OR(
    AND(COUNTIF(Bugs!A:A,B19)&gt;0,ISNUMBER(SEARCH("x",INDEX(Bugs!C:C,MATCH(B19,Bugs!A:A,0))))),
    AND(COUNTIF(Bugs!B:B,B19)&gt;0,ISNUMBER(SEARCH("x",INDEX(Bugs!C:C,MATCH(B19,Bugs!B:B,0))))),
    AND(COUNTIF(Bugs!A:A,B19)&gt;0,ISNUMBER(SEARCH("x",INDEX(Bugs!D:D,MATCH(B19,Bugs!A:A,0))))),
    AND(COUNTIF(Bugs!B:B,B19)&gt;0,ISNUMBER(SEARCH("x",INDEX(Bugs!D:D,MATCH(B19,Bugs!B:B,0)))))
),"Y","")</f>
        <v/>
      </c>
      <c r="R19">
        <f ca="1">IF(OR(ISNUMBER(MATCH(L19,MasterData!$D$3:$D$18,0)),ISNUMBER(MATCH(L19,MasterData!$C$3:$C$18,0))),
    DATEDIF(E19,I19,"d"),
    DATEDIF(E19,TODAY(),"d"))</f>
        <v>21</v>
      </c>
      <c r="S19">
        <f t="shared" ca="1" si="0"/>
        <v>0</v>
      </c>
      <c r="T19">
        <f t="shared" ca="1" si="1"/>
        <v>1</v>
      </c>
      <c r="U19">
        <f t="shared" ca="1" si="2"/>
        <v>0</v>
      </c>
    </row>
    <row r="20" spans="1:21" x14ac:dyDescent="0.35">
      <c r="A20">
        <v>6000131715</v>
      </c>
      <c r="B20" t="s">
        <v>292</v>
      </c>
      <c r="C20" t="s">
        <v>230</v>
      </c>
      <c r="D20" s="34" t="s">
        <v>231</v>
      </c>
      <c r="E20" s="208">
        <v>45705</v>
      </c>
      <c r="F20" s="1"/>
      <c r="G20" t="s">
        <v>293</v>
      </c>
      <c r="H20" t="s">
        <v>233</v>
      </c>
      <c r="I20" s="208">
        <v>45713</v>
      </c>
      <c r="J20" t="s">
        <v>234</v>
      </c>
      <c r="K20" t="s">
        <v>235</v>
      </c>
      <c r="L20" t="s">
        <v>171</v>
      </c>
      <c r="M20" t="s">
        <v>294</v>
      </c>
      <c r="N20" t="s">
        <v>237</v>
      </c>
      <c r="O20" t="s">
        <v>230</v>
      </c>
      <c r="P20" s="193" t="str">
        <f>IF(OR(AND(A20&lt;&gt;"",COUNTIF(Bugs!B:B,A20)&gt;0),AND(B20&lt;&gt;"",COUNTIF(Bugs!A:A,B20)&gt;0)),"Y","")</f>
        <v/>
      </c>
      <c r="Q20" s="193" t="str">
        <f>IF(OR(
    AND(COUNTIF(Bugs!A:A,B20)&gt;0,ISNUMBER(SEARCH("x",INDEX(Bugs!C:C,MATCH(B20,Bugs!A:A,0))))),
    AND(COUNTIF(Bugs!B:B,B20)&gt;0,ISNUMBER(SEARCH("x",INDEX(Bugs!C:C,MATCH(B20,Bugs!B:B,0))))),
    AND(COUNTIF(Bugs!A:A,B20)&gt;0,ISNUMBER(SEARCH("x",INDEX(Bugs!D:D,MATCH(B20,Bugs!A:A,0))))),
    AND(COUNTIF(Bugs!B:B,B20)&gt;0,ISNUMBER(SEARCH("x",INDEX(Bugs!D:D,MATCH(B20,Bugs!B:B,0)))))
),"Y","")</f>
        <v/>
      </c>
      <c r="R20">
        <f ca="1">IF(OR(ISNUMBER(MATCH(L20,MasterData!$D$3:$D$18,0)),ISNUMBER(MATCH(L20,MasterData!$C$3:$C$18,0))),
    DATEDIF(E20,I20,"d"),
    DATEDIF(E20,TODAY(),"d"))</f>
        <v>8</v>
      </c>
      <c r="S20">
        <f t="shared" ca="1" si="0"/>
        <v>0</v>
      </c>
      <c r="T20">
        <f t="shared" ca="1" si="1"/>
        <v>1</v>
      </c>
      <c r="U20">
        <f t="shared" ca="1" si="2"/>
        <v>0</v>
      </c>
    </row>
    <row r="21" spans="1:21" x14ac:dyDescent="0.35">
      <c r="A21">
        <v>6000132000</v>
      </c>
      <c r="B21" t="s">
        <v>295</v>
      </c>
      <c r="C21" t="s">
        <v>230</v>
      </c>
      <c r="D21" s="34" t="s">
        <v>254</v>
      </c>
      <c r="E21" s="208">
        <v>45707</v>
      </c>
      <c r="F21" s="1"/>
      <c r="G21" t="s">
        <v>255</v>
      </c>
      <c r="H21" t="s">
        <v>240</v>
      </c>
      <c r="I21" s="208">
        <v>45735</v>
      </c>
      <c r="J21" t="s">
        <v>234</v>
      </c>
      <c r="K21" t="s">
        <v>241</v>
      </c>
      <c r="L21" t="s">
        <v>171</v>
      </c>
      <c r="M21" t="s">
        <v>296</v>
      </c>
      <c r="N21" t="s">
        <v>237</v>
      </c>
      <c r="O21" t="s">
        <v>230</v>
      </c>
      <c r="P21" s="193" t="str">
        <f>IF(OR(AND(A21&lt;&gt;"",COUNTIF(Bugs!B:B,A21)&gt;0),AND(B21&lt;&gt;"",COUNTIF(Bugs!A:A,B21)&gt;0)),"Y","")</f>
        <v/>
      </c>
      <c r="Q21" s="193" t="str">
        <f>IF(OR(
    AND(COUNTIF(Bugs!A:A,B21)&gt;0,ISNUMBER(SEARCH("x",INDEX(Bugs!C:C,MATCH(B21,Bugs!A:A,0))))),
    AND(COUNTIF(Bugs!B:B,B21)&gt;0,ISNUMBER(SEARCH("x",INDEX(Bugs!C:C,MATCH(B21,Bugs!B:B,0))))),
    AND(COUNTIF(Bugs!A:A,B21)&gt;0,ISNUMBER(SEARCH("x",INDEX(Bugs!D:D,MATCH(B21,Bugs!A:A,0))))),
    AND(COUNTIF(Bugs!B:B,B21)&gt;0,ISNUMBER(SEARCH("x",INDEX(Bugs!D:D,MATCH(B21,Bugs!B:B,0)))))
),"Y","")</f>
        <v/>
      </c>
      <c r="R21">
        <f ca="1">IF(OR(ISNUMBER(MATCH(L21,MasterData!$D$3:$D$18,0)),ISNUMBER(MATCH(L21,MasterData!$C$3:$C$18,0))),
    DATEDIF(E21,I21,"d"),
    DATEDIF(E21,TODAY(),"d"))</f>
        <v>28</v>
      </c>
      <c r="S21">
        <f t="shared" ca="1" si="0"/>
        <v>0</v>
      </c>
      <c r="T21">
        <f t="shared" ca="1" si="1"/>
        <v>1</v>
      </c>
      <c r="U21">
        <f t="shared" ca="1" si="2"/>
        <v>0</v>
      </c>
    </row>
    <row r="22" spans="1:21" x14ac:dyDescent="0.35">
      <c r="A22">
        <v>6000132651</v>
      </c>
      <c r="B22" t="s">
        <v>297</v>
      </c>
      <c r="C22" t="s">
        <v>230</v>
      </c>
      <c r="D22" s="34" t="s">
        <v>247</v>
      </c>
      <c r="E22" s="208">
        <v>45714</v>
      </c>
      <c r="F22" s="1"/>
      <c r="G22" t="s">
        <v>287</v>
      </c>
      <c r="H22" t="s">
        <v>240</v>
      </c>
      <c r="I22" s="208">
        <v>45723</v>
      </c>
      <c r="J22" t="s">
        <v>234</v>
      </c>
      <c r="K22" t="s">
        <v>235</v>
      </c>
      <c r="L22" t="s">
        <v>171</v>
      </c>
      <c r="M22" t="s">
        <v>298</v>
      </c>
      <c r="N22" t="s">
        <v>237</v>
      </c>
      <c r="O22" t="s">
        <v>230</v>
      </c>
      <c r="P22" s="193" t="str">
        <f>IF(OR(AND(A22&lt;&gt;"",COUNTIF(Bugs!B:B,A22)&gt;0),AND(B22&lt;&gt;"",COUNTIF(Bugs!A:A,B22)&gt;0)),"Y","")</f>
        <v/>
      </c>
      <c r="Q22" s="193" t="str">
        <f>IF(OR(
    AND(COUNTIF(Bugs!A:A,B22)&gt;0,ISNUMBER(SEARCH("x",INDEX(Bugs!C:C,MATCH(B22,Bugs!A:A,0))))),
    AND(COUNTIF(Bugs!B:B,B22)&gt;0,ISNUMBER(SEARCH("x",INDEX(Bugs!C:C,MATCH(B22,Bugs!B:B,0))))),
    AND(COUNTIF(Bugs!A:A,B22)&gt;0,ISNUMBER(SEARCH("x",INDEX(Bugs!D:D,MATCH(B22,Bugs!A:A,0))))),
    AND(COUNTIF(Bugs!B:B,B22)&gt;0,ISNUMBER(SEARCH("x",INDEX(Bugs!D:D,MATCH(B22,Bugs!B:B,0)))))
),"Y","")</f>
        <v/>
      </c>
      <c r="R22">
        <f ca="1">IF(OR(ISNUMBER(MATCH(L22,MasterData!$D$3:$D$18,0)),ISNUMBER(MATCH(L22,MasterData!$C$3:$C$18,0))),
    DATEDIF(E22,I22,"d"),
    DATEDIF(E22,TODAY(),"d"))</f>
        <v>9</v>
      </c>
      <c r="S22">
        <f t="shared" ca="1" si="0"/>
        <v>0</v>
      </c>
      <c r="T22">
        <f t="shared" ca="1" si="1"/>
        <v>1</v>
      </c>
      <c r="U22">
        <f t="shared" ca="1" si="2"/>
        <v>0</v>
      </c>
    </row>
    <row r="23" spans="1:21" x14ac:dyDescent="0.35">
      <c r="A23">
        <v>6000133013</v>
      </c>
      <c r="B23" t="s">
        <v>299</v>
      </c>
      <c r="C23" t="s">
        <v>230</v>
      </c>
      <c r="D23" s="34" t="s">
        <v>231</v>
      </c>
      <c r="E23" s="208">
        <v>45719</v>
      </c>
      <c r="F23" s="1"/>
      <c r="G23" t="s">
        <v>300</v>
      </c>
      <c r="H23" t="s">
        <v>245</v>
      </c>
      <c r="I23" s="208">
        <v>45734</v>
      </c>
      <c r="J23" t="s">
        <v>234</v>
      </c>
      <c r="K23" t="s">
        <v>235</v>
      </c>
      <c r="L23" t="s">
        <v>171</v>
      </c>
      <c r="M23" t="s">
        <v>301</v>
      </c>
      <c r="N23" t="s">
        <v>237</v>
      </c>
      <c r="O23" t="s">
        <v>230</v>
      </c>
      <c r="P23" s="193" t="str">
        <f>IF(OR(AND(A23&lt;&gt;"",COUNTIF(Bugs!B:B,A23)&gt;0),AND(B23&lt;&gt;"",COUNTIF(Bugs!A:A,B23)&gt;0)),"Y","")</f>
        <v/>
      </c>
      <c r="Q23" s="193" t="str">
        <f>IF(OR(
    AND(COUNTIF(Bugs!A:A,B23)&gt;0,ISNUMBER(SEARCH("x",INDEX(Bugs!C:C,MATCH(B23,Bugs!A:A,0))))),
    AND(COUNTIF(Bugs!B:B,B23)&gt;0,ISNUMBER(SEARCH("x",INDEX(Bugs!C:C,MATCH(B23,Bugs!B:B,0))))),
    AND(COUNTIF(Bugs!A:A,B23)&gt;0,ISNUMBER(SEARCH("x",INDEX(Bugs!D:D,MATCH(B23,Bugs!A:A,0))))),
    AND(COUNTIF(Bugs!B:B,B23)&gt;0,ISNUMBER(SEARCH("x",INDEX(Bugs!D:D,MATCH(B23,Bugs!B:B,0)))))
),"Y","")</f>
        <v/>
      </c>
      <c r="R23">
        <f ca="1">IF(OR(ISNUMBER(MATCH(L23,MasterData!$D$3:$D$18,0)),ISNUMBER(MATCH(L23,MasterData!$C$3:$C$18,0))),
    DATEDIF(E23,I23,"d"),
    DATEDIF(E23,TODAY(),"d"))</f>
        <v>15</v>
      </c>
      <c r="S23">
        <f t="shared" ca="1" si="0"/>
        <v>0</v>
      </c>
      <c r="T23">
        <f t="shared" ca="1" si="1"/>
        <v>1</v>
      </c>
      <c r="U23">
        <f t="shared" ca="1" si="2"/>
        <v>0</v>
      </c>
    </row>
    <row r="24" spans="1:21" x14ac:dyDescent="0.35">
      <c r="A24">
        <v>6000133061</v>
      </c>
      <c r="B24" t="s">
        <v>302</v>
      </c>
      <c r="C24" t="s">
        <v>230</v>
      </c>
      <c r="D24" s="34" t="s">
        <v>254</v>
      </c>
      <c r="E24" s="208">
        <v>45719</v>
      </c>
      <c r="F24" s="1"/>
      <c r="G24" t="s">
        <v>255</v>
      </c>
      <c r="H24" t="s">
        <v>245</v>
      </c>
      <c r="I24" s="208">
        <v>45735</v>
      </c>
      <c r="J24" t="s">
        <v>234</v>
      </c>
      <c r="K24" t="s">
        <v>241</v>
      </c>
      <c r="L24" t="s">
        <v>171</v>
      </c>
      <c r="M24" t="s">
        <v>303</v>
      </c>
      <c r="N24" t="s">
        <v>237</v>
      </c>
      <c r="O24" t="s">
        <v>230</v>
      </c>
      <c r="P24" s="193" t="str">
        <f>IF(OR(AND(A24&lt;&gt;"",COUNTIF(Bugs!B:B,A24)&gt;0),AND(B24&lt;&gt;"",COUNTIF(Bugs!A:A,B24)&gt;0)),"Y","")</f>
        <v/>
      </c>
      <c r="Q24" s="193" t="str">
        <f>IF(OR(
    AND(COUNTIF(Bugs!A:A,B24)&gt;0,ISNUMBER(SEARCH("x",INDEX(Bugs!C:C,MATCH(B24,Bugs!A:A,0))))),
    AND(COUNTIF(Bugs!B:B,B24)&gt;0,ISNUMBER(SEARCH("x",INDEX(Bugs!C:C,MATCH(B24,Bugs!B:B,0))))),
    AND(COUNTIF(Bugs!A:A,B24)&gt;0,ISNUMBER(SEARCH("x",INDEX(Bugs!D:D,MATCH(B24,Bugs!A:A,0))))),
    AND(COUNTIF(Bugs!B:B,B24)&gt;0,ISNUMBER(SEARCH("x",INDEX(Bugs!D:D,MATCH(B24,Bugs!B:B,0)))))
),"Y","")</f>
        <v/>
      </c>
      <c r="R24">
        <f ca="1">IF(OR(ISNUMBER(MATCH(L24,MasterData!$D$3:$D$18,0)),ISNUMBER(MATCH(L24,MasterData!$C$3:$C$18,0))),
    DATEDIF(E24,I24,"d"),
    DATEDIF(E24,TODAY(),"d"))</f>
        <v>16</v>
      </c>
      <c r="S24">
        <f t="shared" ca="1" si="0"/>
        <v>0</v>
      </c>
      <c r="T24">
        <f t="shared" ca="1" si="1"/>
        <v>1</v>
      </c>
      <c r="U24">
        <f t="shared" ca="1" si="2"/>
        <v>0</v>
      </c>
    </row>
    <row r="25" spans="1:21" x14ac:dyDescent="0.35">
      <c r="A25">
        <v>6000133063</v>
      </c>
      <c r="B25" t="s">
        <v>304</v>
      </c>
      <c r="C25" t="s">
        <v>230</v>
      </c>
      <c r="D25" s="34" t="s">
        <v>305</v>
      </c>
      <c r="E25" s="208">
        <v>45719</v>
      </c>
      <c r="F25" s="1"/>
      <c r="G25" t="s">
        <v>306</v>
      </c>
      <c r="H25" t="s">
        <v>245</v>
      </c>
      <c r="I25" s="208">
        <v>45778</v>
      </c>
      <c r="J25" t="s">
        <v>234</v>
      </c>
      <c r="K25" t="s">
        <v>235</v>
      </c>
      <c r="L25" t="s">
        <v>171</v>
      </c>
      <c r="M25" t="s">
        <v>307</v>
      </c>
      <c r="N25" t="s">
        <v>237</v>
      </c>
      <c r="O25" t="s">
        <v>230</v>
      </c>
      <c r="P25" s="193" t="str">
        <f>IF(OR(AND(A25&lt;&gt;"",COUNTIF(Bugs!B:B,A25)&gt;0),AND(B25&lt;&gt;"",COUNTIF(Bugs!A:A,B25)&gt;0)),"Y","")</f>
        <v/>
      </c>
      <c r="Q25" s="193" t="str">
        <f>IF(OR(
    AND(COUNTIF(Bugs!A:A,B25)&gt;0,ISNUMBER(SEARCH("x",INDEX(Bugs!C:C,MATCH(B25,Bugs!A:A,0))))),
    AND(COUNTIF(Bugs!B:B,B25)&gt;0,ISNUMBER(SEARCH("x",INDEX(Bugs!C:C,MATCH(B25,Bugs!B:B,0))))),
    AND(COUNTIF(Bugs!A:A,B25)&gt;0,ISNUMBER(SEARCH("x",INDEX(Bugs!D:D,MATCH(B25,Bugs!A:A,0))))),
    AND(COUNTIF(Bugs!B:B,B25)&gt;0,ISNUMBER(SEARCH("x",INDEX(Bugs!D:D,MATCH(B25,Bugs!B:B,0)))))
),"Y","")</f>
        <v/>
      </c>
      <c r="R25">
        <f ca="1">IF(OR(ISNUMBER(MATCH(L25,MasterData!$D$3:$D$18,0)),ISNUMBER(MATCH(L25,MasterData!$C$3:$C$18,0))),
    DATEDIF(E25,I25,"d"),
    DATEDIF(E25,TODAY(),"d"))</f>
        <v>59</v>
      </c>
      <c r="S25">
        <f t="shared" ca="1" si="0"/>
        <v>0</v>
      </c>
      <c r="T25">
        <f t="shared" ca="1" si="1"/>
        <v>0</v>
      </c>
      <c r="U25">
        <f t="shared" ca="1" si="2"/>
        <v>1</v>
      </c>
    </row>
    <row r="26" spans="1:21" x14ac:dyDescent="0.35">
      <c r="A26">
        <v>6000133075</v>
      </c>
      <c r="B26" t="s">
        <v>308</v>
      </c>
      <c r="C26" t="s">
        <v>230</v>
      </c>
      <c r="D26" s="34" t="s">
        <v>305</v>
      </c>
      <c r="E26" s="208">
        <v>45719</v>
      </c>
      <c r="F26" s="1"/>
      <c r="G26" t="s">
        <v>306</v>
      </c>
      <c r="H26" t="s">
        <v>240</v>
      </c>
      <c r="I26" s="208">
        <v>45758</v>
      </c>
      <c r="J26" t="s">
        <v>234</v>
      </c>
      <c r="K26" t="s">
        <v>235</v>
      </c>
      <c r="L26" t="s">
        <v>171</v>
      </c>
      <c r="M26" t="s">
        <v>309</v>
      </c>
      <c r="N26" t="s">
        <v>237</v>
      </c>
      <c r="O26" t="s">
        <v>230</v>
      </c>
      <c r="P26" s="193" t="str">
        <f>IF(OR(AND(A26&lt;&gt;"",COUNTIF(Bugs!B:B,A26)&gt;0),AND(B26&lt;&gt;"",COUNTIF(Bugs!A:A,B26)&gt;0)),"Y","")</f>
        <v/>
      </c>
      <c r="Q26" s="193" t="str">
        <f>IF(OR(
    AND(COUNTIF(Bugs!A:A,B26)&gt;0,ISNUMBER(SEARCH("x",INDEX(Bugs!C:C,MATCH(B26,Bugs!A:A,0))))),
    AND(COUNTIF(Bugs!B:B,B26)&gt;0,ISNUMBER(SEARCH("x",INDEX(Bugs!C:C,MATCH(B26,Bugs!B:B,0))))),
    AND(COUNTIF(Bugs!A:A,B26)&gt;0,ISNUMBER(SEARCH("x",INDEX(Bugs!D:D,MATCH(B26,Bugs!A:A,0))))),
    AND(COUNTIF(Bugs!B:B,B26)&gt;0,ISNUMBER(SEARCH("x",INDEX(Bugs!D:D,MATCH(B26,Bugs!B:B,0)))))
),"Y","")</f>
        <v/>
      </c>
      <c r="R26">
        <f ca="1">IF(OR(ISNUMBER(MATCH(L26,MasterData!$D$3:$D$18,0)),ISNUMBER(MATCH(L26,MasterData!$C$3:$C$18,0))),
    DATEDIF(E26,I26,"d"),
    DATEDIF(E26,TODAY(),"d"))</f>
        <v>39</v>
      </c>
      <c r="S26">
        <f t="shared" ca="1" si="0"/>
        <v>0</v>
      </c>
      <c r="T26">
        <f t="shared" ca="1" si="1"/>
        <v>0</v>
      </c>
      <c r="U26">
        <f t="shared" ca="1" si="2"/>
        <v>1</v>
      </c>
    </row>
    <row r="27" spans="1:21" x14ac:dyDescent="0.35">
      <c r="A27">
        <v>6000133085</v>
      </c>
      <c r="B27" t="s">
        <v>230</v>
      </c>
      <c r="C27" t="s">
        <v>230</v>
      </c>
      <c r="D27" s="34" t="s">
        <v>251</v>
      </c>
      <c r="E27" s="208">
        <v>45719</v>
      </c>
      <c r="F27" s="1"/>
      <c r="G27" t="s">
        <v>290</v>
      </c>
      <c r="H27" t="s">
        <v>240</v>
      </c>
      <c r="I27" s="208">
        <v>45731</v>
      </c>
      <c r="J27" t="s">
        <v>201</v>
      </c>
      <c r="K27" t="s">
        <v>241</v>
      </c>
      <c r="L27" t="s">
        <v>171</v>
      </c>
      <c r="M27" t="s">
        <v>310</v>
      </c>
      <c r="N27" t="s">
        <v>237</v>
      </c>
      <c r="O27" t="s">
        <v>230</v>
      </c>
      <c r="P27" s="193" t="str">
        <f>IF(OR(AND(A27&lt;&gt;"",COUNTIF(Bugs!B:B,A27)&gt;0),AND(B27&lt;&gt;"",COUNTIF(Bugs!A:A,B27)&gt;0)),"Y","")</f>
        <v/>
      </c>
      <c r="Q27" s="193" t="str">
        <f>IF(OR(
    AND(COUNTIF(Bugs!A:A,B27)&gt;0,ISNUMBER(SEARCH("x",INDEX(Bugs!C:C,MATCH(B27,Bugs!A:A,0))))),
    AND(COUNTIF(Bugs!B:B,B27)&gt;0,ISNUMBER(SEARCH("x",INDEX(Bugs!C:C,MATCH(B27,Bugs!B:B,0))))),
    AND(COUNTIF(Bugs!A:A,B27)&gt;0,ISNUMBER(SEARCH("x",INDEX(Bugs!D:D,MATCH(B27,Bugs!A:A,0))))),
    AND(COUNTIF(Bugs!B:B,B27)&gt;0,ISNUMBER(SEARCH("x",INDEX(Bugs!D:D,MATCH(B27,Bugs!B:B,0)))))
),"Y","")</f>
        <v/>
      </c>
      <c r="R27">
        <f ca="1">IF(OR(ISNUMBER(MATCH(L27,MasterData!$D$3:$D$18,0)),ISNUMBER(MATCH(L27,MasterData!$C$3:$C$18,0))),
    DATEDIF(E27,I27,"d"),
    DATEDIF(E27,TODAY(),"d"))</f>
        <v>12</v>
      </c>
      <c r="S27">
        <f t="shared" ca="1" si="0"/>
        <v>0</v>
      </c>
      <c r="T27">
        <f t="shared" ca="1" si="1"/>
        <v>1</v>
      </c>
      <c r="U27">
        <f t="shared" ca="1" si="2"/>
        <v>0</v>
      </c>
    </row>
    <row r="28" spans="1:21" x14ac:dyDescent="0.35">
      <c r="A28">
        <v>6000133086</v>
      </c>
      <c r="B28" t="s">
        <v>230</v>
      </c>
      <c r="C28" t="s">
        <v>230</v>
      </c>
      <c r="D28" s="34" t="s">
        <v>251</v>
      </c>
      <c r="E28" s="208">
        <v>45719</v>
      </c>
      <c r="F28" s="1"/>
      <c r="G28" t="s">
        <v>290</v>
      </c>
      <c r="H28" t="s">
        <v>240</v>
      </c>
      <c r="I28" s="208">
        <v>45773</v>
      </c>
      <c r="J28" t="s">
        <v>201</v>
      </c>
      <c r="K28" t="s">
        <v>241</v>
      </c>
      <c r="L28" t="s">
        <v>171</v>
      </c>
      <c r="M28" t="s">
        <v>311</v>
      </c>
      <c r="N28" t="s">
        <v>237</v>
      </c>
      <c r="O28" t="s">
        <v>230</v>
      </c>
      <c r="P28" s="193" t="str">
        <f>IF(OR(AND(A28&lt;&gt;"",COUNTIF(Bugs!B:B,A28)&gt;0),AND(B28&lt;&gt;"",COUNTIF(Bugs!A:A,B28)&gt;0)),"Y","")</f>
        <v/>
      </c>
      <c r="Q28" s="193" t="str">
        <f>IF(OR(
    AND(COUNTIF(Bugs!A:A,B28)&gt;0,ISNUMBER(SEARCH("x",INDEX(Bugs!C:C,MATCH(B28,Bugs!A:A,0))))),
    AND(COUNTIF(Bugs!B:B,B28)&gt;0,ISNUMBER(SEARCH("x",INDEX(Bugs!C:C,MATCH(B28,Bugs!B:B,0))))),
    AND(COUNTIF(Bugs!A:A,B28)&gt;0,ISNUMBER(SEARCH("x",INDEX(Bugs!D:D,MATCH(B28,Bugs!A:A,0))))),
    AND(COUNTIF(Bugs!B:B,B28)&gt;0,ISNUMBER(SEARCH("x",INDEX(Bugs!D:D,MATCH(B28,Bugs!B:B,0)))))
),"Y","")</f>
        <v/>
      </c>
      <c r="R28">
        <f ca="1">IF(OR(ISNUMBER(MATCH(L28,MasterData!$D$3:$D$18,0)),ISNUMBER(MATCH(L28,MasterData!$C$3:$C$18,0))),
    DATEDIF(E28,I28,"d"),
    DATEDIF(E28,TODAY(),"d"))</f>
        <v>54</v>
      </c>
      <c r="S28">
        <f t="shared" ca="1" si="0"/>
        <v>0</v>
      </c>
      <c r="T28">
        <f t="shared" ca="1" si="1"/>
        <v>0</v>
      </c>
      <c r="U28">
        <f t="shared" ca="1" si="2"/>
        <v>1</v>
      </c>
    </row>
    <row r="29" spans="1:21" x14ac:dyDescent="0.35">
      <c r="A29">
        <v>6000133087</v>
      </c>
      <c r="B29" t="s">
        <v>230</v>
      </c>
      <c r="C29" t="s">
        <v>230</v>
      </c>
      <c r="D29" s="34" t="s">
        <v>251</v>
      </c>
      <c r="E29" s="208">
        <v>45719</v>
      </c>
      <c r="F29" s="1"/>
      <c r="G29" t="s">
        <v>290</v>
      </c>
      <c r="H29" t="s">
        <v>245</v>
      </c>
      <c r="I29" s="208">
        <v>45807</v>
      </c>
      <c r="J29" t="s">
        <v>201</v>
      </c>
      <c r="K29" t="s">
        <v>241</v>
      </c>
      <c r="L29" t="s">
        <v>171</v>
      </c>
      <c r="M29" t="s">
        <v>312</v>
      </c>
      <c r="N29" t="s">
        <v>237</v>
      </c>
      <c r="O29" t="s">
        <v>230</v>
      </c>
      <c r="P29" s="193" t="str">
        <f>IF(OR(AND(A29&lt;&gt;"",COUNTIF(Bugs!B:B,A29)&gt;0),AND(B29&lt;&gt;"",COUNTIF(Bugs!A:A,B29)&gt;0)),"Y","")</f>
        <v/>
      </c>
      <c r="Q29" s="193" t="str">
        <f>IF(OR(
    AND(COUNTIF(Bugs!A:A,B29)&gt;0,ISNUMBER(SEARCH("x",INDEX(Bugs!C:C,MATCH(B29,Bugs!A:A,0))))),
    AND(COUNTIF(Bugs!B:B,B29)&gt;0,ISNUMBER(SEARCH("x",INDEX(Bugs!C:C,MATCH(B29,Bugs!B:B,0))))),
    AND(COUNTIF(Bugs!A:A,B29)&gt;0,ISNUMBER(SEARCH("x",INDEX(Bugs!D:D,MATCH(B29,Bugs!A:A,0))))),
    AND(COUNTIF(Bugs!B:B,B29)&gt;0,ISNUMBER(SEARCH("x",INDEX(Bugs!D:D,MATCH(B29,Bugs!B:B,0)))))
),"Y","")</f>
        <v/>
      </c>
      <c r="R29">
        <f ca="1">IF(OR(ISNUMBER(MATCH(L29,MasterData!$D$3:$D$18,0)),ISNUMBER(MATCH(L29,MasterData!$C$3:$C$18,0))),
    DATEDIF(E29,I29,"d"),
    DATEDIF(E29,TODAY(),"d"))</f>
        <v>88</v>
      </c>
      <c r="S29">
        <f t="shared" ca="1" si="0"/>
        <v>0</v>
      </c>
      <c r="T29">
        <f t="shared" ca="1" si="1"/>
        <v>0</v>
      </c>
      <c r="U29">
        <f t="shared" ca="1" si="2"/>
        <v>1</v>
      </c>
    </row>
    <row r="30" spans="1:21" x14ac:dyDescent="0.35">
      <c r="A30">
        <v>6000133442</v>
      </c>
      <c r="B30" t="s">
        <v>230</v>
      </c>
      <c r="C30" t="s">
        <v>230</v>
      </c>
      <c r="D30" s="34" t="s">
        <v>247</v>
      </c>
      <c r="E30" s="208">
        <v>45722</v>
      </c>
      <c r="F30" s="1"/>
      <c r="G30" t="s">
        <v>248</v>
      </c>
      <c r="H30" t="s">
        <v>245</v>
      </c>
      <c r="I30" s="208">
        <v>45786</v>
      </c>
      <c r="J30" t="s">
        <v>201</v>
      </c>
      <c r="K30" t="s">
        <v>241</v>
      </c>
      <c r="L30" t="s">
        <v>171</v>
      </c>
      <c r="M30" t="s">
        <v>313</v>
      </c>
      <c r="N30" t="s">
        <v>237</v>
      </c>
      <c r="O30" t="s">
        <v>230</v>
      </c>
      <c r="P30" s="193" t="str">
        <f>IF(OR(AND(A30&lt;&gt;"",COUNTIF(Bugs!B:B,A30)&gt;0),AND(B30&lt;&gt;"",COUNTIF(Bugs!A:A,B30)&gt;0)),"Y","")</f>
        <v/>
      </c>
      <c r="Q30" s="193" t="str">
        <f>IF(OR(
    AND(COUNTIF(Bugs!A:A,B30)&gt;0,ISNUMBER(SEARCH("x",INDEX(Bugs!C:C,MATCH(B30,Bugs!A:A,0))))),
    AND(COUNTIF(Bugs!B:B,B30)&gt;0,ISNUMBER(SEARCH("x",INDEX(Bugs!C:C,MATCH(B30,Bugs!B:B,0))))),
    AND(COUNTIF(Bugs!A:A,B30)&gt;0,ISNUMBER(SEARCH("x",INDEX(Bugs!D:D,MATCH(B30,Bugs!A:A,0))))),
    AND(COUNTIF(Bugs!B:B,B30)&gt;0,ISNUMBER(SEARCH("x",INDEX(Bugs!D:D,MATCH(B30,Bugs!B:B,0)))))
),"Y","")</f>
        <v/>
      </c>
      <c r="R30">
        <f ca="1">IF(OR(ISNUMBER(MATCH(L30,MasterData!$D$3:$D$18,0)),ISNUMBER(MATCH(L30,MasterData!$C$3:$C$18,0))),
    DATEDIF(E30,I30,"d"),
    DATEDIF(E30,TODAY(),"d"))</f>
        <v>64</v>
      </c>
      <c r="S30">
        <f t="shared" ca="1" si="0"/>
        <v>0</v>
      </c>
      <c r="T30">
        <f t="shared" ca="1" si="1"/>
        <v>0</v>
      </c>
      <c r="U30">
        <f t="shared" ca="1" si="2"/>
        <v>1</v>
      </c>
    </row>
    <row r="31" spans="1:21" x14ac:dyDescent="0.35">
      <c r="A31">
        <v>6000133644</v>
      </c>
      <c r="B31" t="s">
        <v>314</v>
      </c>
      <c r="C31" t="s">
        <v>230</v>
      </c>
      <c r="D31" s="34" t="s">
        <v>274</v>
      </c>
      <c r="E31" s="208">
        <v>45723</v>
      </c>
      <c r="F31" s="1"/>
      <c r="G31" t="s">
        <v>315</v>
      </c>
      <c r="H31" t="s">
        <v>240</v>
      </c>
      <c r="I31" s="208">
        <v>45903</v>
      </c>
      <c r="J31" t="s">
        <v>234</v>
      </c>
      <c r="K31" t="s">
        <v>241</v>
      </c>
      <c r="L31" t="s">
        <v>171</v>
      </c>
      <c r="M31" t="s">
        <v>316</v>
      </c>
      <c r="N31" t="s">
        <v>237</v>
      </c>
      <c r="O31" t="s">
        <v>230</v>
      </c>
      <c r="P31" s="193" t="str">
        <f>IF(OR(AND(A31&lt;&gt;"",COUNTIF(Bugs!B:B,A31)&gt;0),AND(B31&lt;&gt;"",COUNTIF(Bugs!A:A,B31)&gt;0)),"Y","")</f>
        <v/>
      </c>
      <c r="Q31" s="193" t="str">
        <f>IF(OR(
    AND(COUNTIF(Bugs!A:A,B31)&gt;0,ISNUMBER(SEARCH("x",INDEX(Bugs!C:C,MATCH(B31,Bugs!A:A,0))))),
    AND(COUNTIF(Bugs!B:B,B31)&gt;0,ISNUMBER(SEARCH("x",INDEX(Bugs!C:C,MATCH(B31,Bugs!B:B,0))))),
    AND(COUNTIF(Bugs!A:A,B31)&gt;0,ISNUMBER(SEARCH("x",INDEX(Bugs!D:D,MATCH(B31,Bugs!A:A,0))))),
    AND(COUNTIF(Bugs!B:B,B31)&gt;0,ISNUMBER(SEARCH("x",INDEX(Bugs!D:D,MATCH(B31,Bugs!B:B,0)))))
),"Y","")</f>
        <v/>
      </c>
      <c r="R31">
        <f ca="1">IF(OR(ISNUMBER(MATCH(L31,MasterData!$D$3:$D$18,0)),ISNUMBER(MATCH(L31,MasterData!$C$3:$C$18,0))),
    DATEDIF(E31,I31,"d"),
    DATEDIF(E31,TODAY(),"d"))</f>
        <v>180</v>
      </c>
      <c r="S31">
        <f t="shared" ca="1" si="0"/>
        <v>0</v>
      </c>
      <c r="T31">
        <f t="shared" ca="1" si="1"/>
        <v>0</v>
      </c>
      <c r="U31">
        <f t="shared" ca="1" si="2"/>
        <v>1</v>
      </c>
    </row>
    <row r="32" spans="1:21" x14ac:dyDescent="0.35">
      <c r="A32">
        <v>6000133647</v>
      </c>
      <c r="B32" t="s">
        <v>317</v>
      </c>
      <c r="C32" t="s">
        <v>230</v>
      </c>
      <c r="D32" s="34" t="s">
        <v>231</v>
      </c>
      <c r="E32" s="208">
        <v>45723</v>
      </c>
      <c r="F32" s="1"/>
      <c r="G32" t="s">
        <v>318</v>
      </c>
      <c r="H32" t="s">
        <v>245</v>
      </c>
      <c r="I32" s="208">
        <v>45733</v>
      </c>
      <c r="J32" t="s">
        <v>234</v>
      </c>
      <c r="K32" t="s">
        <v>235</v>
      </c>
      <c r="L32" t="s">
        <v>171</v>
      </c>
      <c r="M32" t="s">
        <v>319</v>
      </c>
      <c r="N32" t="s">
        <v>237</v>
      </c>
      <c r="O32" t="s">
        <v>230</v>
      </c>
      <c r="P32" s="193" t="str">
        <f>IF(OR(AND(A32&lt;&gt;"",COUNTIF(Bugs!B:B,A32)&gt;0),AND(B32&lt;&gt;"",COUNTIF(Bugs!A:A,B32)&gt;0)),"Y","")</f>
        <v/>
      </c>
      <c r="Q32" s="193" t="str">
        <f>IF(OR(
    AND(COUNTIF(Bugs!A:A,B32)&gt;0,ISNUMBER(SEARCH("x",INDEX(Bugs!C:C,MATCH(B32,Bugs!A:A,0))))),
    AND(COUNTIF(Bugs!B:B,B32)&gt;0,ISNUMBER(SEARCH("x",INDEX(Bugs!C:C,MATCH(B32,Bugs!B:B,0))))),
    AND(COUNTIF(Bugs!A:A,B32)&gt;0,ISNUMBER(SEARCH("x",INDEX(Bugs!D:D,MATCH(B32,Bugs!A:A,0))))),
    AND(COUNTIF(Bugs!B:B,B32)&gt;0,ISNUMBER(SEARCH("x",INDEX(Bugs!D:D,MATCH(B32,Bugs!B:B,0)))))
),"Y","")</f>
        <v/>
      </c>
      <c r="R32">
        <f ca="1">IF(OR(ISNUMBER(MATCH(L32,MasterData!$D$3:$D$18,0)),ISNUMBER(MATCH(L32,MasterData!$C$3:$C$18,0))),
    DATEDIF(E32,I32,"d"),
    DATEDIF(E32,TODAY(),"d"))</f>
        <v>10</v>
      </c>
      <c r="S32">
        <f t="shared" ca="1" si="0"/>
        <v>0</v>
      </c>
      <c r="T32">
        <f t="shared" ca="1" si="1"/>
        <v>1</v>
      </c>
      <c r="U32">
        <f t="shared" ca="1" si="2"/>
        <v>0</v>
      </c>
    </row>
    <row r="33" spans="1:21" x14ac:dyDescent="0.35">
      <c r="A33">
        <v>6000133780</v>
      </c>
      <c r="B33" t="s">
        <v>320</v>
      </c>
      <c r="C33" t="s">
        <v>230</v>
      </c>
      <c r="D33" s="34" t="s">
        <v>274</v>
      </c>
      <c r="E33" s="208">
        <v>45726</v>
      </c>
      <c r="F33" s="1"/>
      <c r="G33" t="s">
        <v>321</v>
      </c>
      <c r="H33" t="s">
        <v>240</v>
      </c>
      <c r="I33" s="208">
        <v>45741</v>
      </c>
      <c r="J33" t="s">
        <v>234</v>
      </c>
      <c r="K33" t="s">
        <v>235</v>
      </c>
      <c r="L33" t="s">
        <v>171</v>
      </c>
      <c r="M33" t="s">
        <v>322</v>
      </c>
      <c r="N33" t="s">
        <v>237</v>
      </c>
      <c r="O33" t="s">
        <v>230</v>
      </c>
      <c r="P33" s="193" t="str">
        <f>IF(OR(AND(A33&lt;&gt;"",COUNTIF(Bugs!B:B,A33)&gt;0),AND(B33&lt;&gt;"",COUNTIF(Bugs!A:A,B33)&gt;0)),"Y","")</f>
        <v/>
      </c>
      <c r="Q33" s="193" t="str">
        <f>IF(OR(
    AND(COUNTIF(Bugs!A:A,B33)&gt;0,ISNUMBER(SEARCH("x",INDEX(Bugs!C:C,MATCH(B33,Bugs!A:A,0))))),
    AND(COUNTIF(Bugs!B:B,B33)&gt;0,ISNUMBER(SEARCH("x",INDEX(Bugs!C:C,MATCH(B33,Bugs!B:B,0))))),
    AND(COUNTIF(Bugs!A:A,B33)&gt;0,ISNUMBER(SEARCH("x",INDEX(Bugs!D:D,MATCH(B33,Bugs!A:A,0))))),
    AND(COUNTIF(Bugs!B:B,B33)&gt;0,ISNUMBER(SEARCH("x",INDEX(Bugs!D:D,MATCH(B33,Bugs!B:B,0)))))
),"Y","")</f>
        <v/>
      </c>
      <c r="R33">
        <f ca="1">IF(OR(ISNUMBER(MATCH(L33,MasterData!$D$3:$D$18,0)),ISNUMBER(MATCH(L33,MasterData!$C$3:$C$18,0))),
    DATEDIF(E33,I33,"d"),
    DATEDIF(E33,TODAY(),"d"))</f>
        <v>15</v>
      </c>
      <c r="S33">
        <f t="shared" ca="1" si="0"/>
        <v>0</v>
      </c>
      <c r="T33">
        <f t="shared" ca="1" si="1"/>
        <v>1</v>
      </c>
      <c r="U33">
        <f t="shared" ca="1" si="2"/>
        <v>0</v>
      </c>
    </row>
    <row r="34" spans="1:21" x14ac:dyDescent="0.35">
      <c r="A34">
        <v>6000133782</v>
      </c>
      <c r="B34" t="s">
        <v>323</v>
      </c>
      <c r="C34" t="s">
        <v>230</v>
      </c>
      <c r="D34" s="34" t="s">
        <v>254</v>
      </c>
      <c r="E34" s="208">
        <v>45726</v>
      </c>
      <c r="F34" s="1"/>
      <c r="G34" t="s">
        <v>255</v>
      </c>
      <c r="H34" t="s">
        <v>240</v>
      </c>
      <c r="I34" s="208">
        <v>45735</v>
      </c>
      <c r="J34" t="s">
        <v>234</v>
      </c>
      <c r="K34" t="s">
        <v>241</v>
      </c>
      <c r="L34" t="s">
        <v>171</v>
      </c>
      <c r="M34" t="s">
        <v>324</v>
      </c>
      <c r="N34" t="s">
        <v>237</v>
      </c>
      <c r="O34" t="s">
        <v>230</v>
      </c>
      <c r="P34" s="193" t="str">
        <f>IF(OR(AND(A34&lt;&gt;"",COUNTIF(Bugs!B:B,A34)&gt;0),AND(B34&lt;&gt;"",COUNTIF(Bugs!A:A,B34)&gt;0)),"Y","")</f>
        <v/>
      </c>
      <c r="Q34" s="193" t="str">
        <f>IF(OR(
    AND(COUNTIF(Bugs!A:A,B34)&gt;0,ISNUMBER(SEARCH("x",INDEX(Bugs!C:C,MATCH(B34,Bugs!A:A,0))))),
    AND(COUNTIF(Bugs!B:B,B34)&gt;0,ISNUMBER(SEARCH("x",INDEX(Bugs!C:C,MATCH(B34,Bugs!B:B,0))))),
    AND(COUNTIF(Bugs!A:A,B34)&gt;0,ISNUMBER(SEARCH("x",INDEX(Bugs!D:D,MATCH(B34,Bugs!A:A,0))))),
    AND(COUNTIF(Bugs!B:B,B34)&gt;0,ISNUMBER(SEARCH("x",INDEX(Bugs!D:D,MATCH(B34,Bugs!B:B,0)))))
),"Y","")</f>
        <v/>
      </c>
      <c r="R34">
        <f ca="1">IF(OR(ISNUMBER(MATCH(L34,MasterData!$D$3:$D$18,0)),ISNUMBER(MATCH(L34,MasterData!$C$3:$C$18,0))),
    DATEDIF(E34,I34,"d"),
    DATEDIF(E34,TODAY(),"d"))</f>
        <v>9</v>
      </c>
      <c r="S34">
        <f t="shared" ca="1" si="0"/>
        <v>0</v>
      </c>
      <c r="T34">
        <f t="shared" ca="1" si="1"/>
        <v>1</v>
      </c>
      <c r="U34">
        <f t="shared" ca="1" si="2"/>
        <v>0</v>
      </c>
    </row>
    <row r="35" spans="1:21" x14ac:dyDescent="0.35">
      <c r="A35">
        <v>6000133815</v>
      </c>
      <c r="B35" t="s">
        <v>325</v>
      </c>
      <c r="C35" t="s">
        <v>230</v>
      </c>
      <c r="D35" s="34" t="s">
        <v>254</v>
      </c>
      <c r="E35" s="208">
        <v>45726</v>
      </c>
      <c r="F35" s="1"/>
      <c r="G35" t="s">
        <v>255</v>
      </c>
      <c r="H35" t="s">
        <v>240</v>
      </c>
      <c r="I35" s="208">
        <v>45748</v>
      </c>
      <c r="J35" t="s">
        <v>234</v>
      </c>
      <c r="K35" t="s">
        <v>241</v>
      </c>
      <c r="L35" t="s">
        <v>171</v>
      </c>
      <c r="M35" t="s">
        <v>326</v>
      </c>
      <c r="N35" t="s">
        <v>237</v>
      </c>
      <c r="O35" t="s">
        <v>230</v>
      </c>
      <c r="P35" s="193" t="str">
        <f>IF(OR(AND(A35&lt;&gt;"",COUNTIF(Bugs!B:B,A35)&gt;0),AND(B35&lt;&gt;"",COUNTIF(Bugs!A:A,B35)&gt;0)),"Y","")</f>
        <v/>
      </c>
      <c r="Q35" s="193" t="str">
        <f>IF(OR(
    AND(COUNTIF(Bugs!A:A,B35)&gt;0,ISNUMBER(SEARCH("x",INDEX(Bugs!C:C,MATCH(B35,Bugs!A:A,0))))),
    AND(COUNTIF(Bugs!B:B,B35)&gt;0,ISNUMBER(SEARCH("x",INDEX(Bugs!C:C,MATCH(B35,Bugs!B:B,0))))),
    AND(COUNTIF(Bugs!A:A,B35)&gt;0,ISNUMBER(SEARCH("x",INDEX(Bugs!D:D,MATCH(B35,Bugs!A:A,0))))),
    AND(COUNTIF(Bugs!B:B,B35)&gt;0,ISNUMBER(SEARCH("x",INDEX(Bugs!D:D,MATCH(B35,Bugs!B:B,0)))))
),"Y","")</f>
        <v/>
      </c>
      <c r="R35">
        <f ca="1">IF(OR(ISNUMBER(MATCH(L35,MasterData!$D$3:$D$18,0)),ISNUMBER(MATCH(L35,MasterData!$C$3:$C$18,0))),
    DATEDIF(E35,I35,"d"),
    DATEDIF(E35,TODAY(),"d"))</f>
        <v>22</v>
      </c>
      <c r="S35">
        <f t="shared" ca="1" si="0"/>
        <v>0</v>
      </c>
      <c r="T35">
        <f t="shared" ca="1" si="1"/>
        <v>1</v>
      </c>
      <c r="U35">
        <f t="shared" ca="1" si="2"/>
        <v>0</v>
      </c>
    </row>
    <row r="36" spans="1:21" x14ac:dyDescent="0.35">
      <c r="A36">
        <v>6000133897</v>
      </c>
      <c r="B36" t="s">
        <v>230</v>
      </c>
      <c r="C36" t="s">
        <v>230</v>
      </c>
      <c r="D36" s="34" t="s">
        <v>231</v>
      </c>
      <c r="E36" s="208">
        <v>45727</v>
      </c>
      <c r="F36" s="1"/>
      <c r="G36" t="s">
        <v>248</v>
      </c>
      <c r="H36" t="s">
        <v>240</v>
      </c>
      <c r="I36" s="208">
        <v>45751</v>
      </c>
      <c r="J36" t="s">
        <v>201</v>
      </c>
      <c r="K36" t="s">
        <v>241</v>
      </c>
      <c r="L36" t="s">
        <v>171</v>
      </c>
      <c r="M36" t="s">
        <v>327</v>
      </c>
      <c r="N36" t="s">
        <v>237</v>
      </c>
      <c r="O36" t="s">
        <v>230</v>
      </c>
      <c r="P36" s="193" t="str">
        <f>IF(OR(AND(A36&lt;&gt;"",COUNTIF(Bugs!B:B,A36)&gt;0),AND(B36&lt;&gt;"",COUNTIF(Bugs!A:A,B36)&gt;0)),"Y","")</f>
        <v/>
      </c>
      <c r="Q36" s="193" t="str">
        <f>IF(OR(
    AND(COUNTIF(Bugs!A:A,B36)&gt;0,ISNUMBER(SEARCH("x",INDEX(Bugs!C:C,MATCH(B36,Bugs!A:A,0))))),
    AND(COUNTIF(Bugs!B:B,B36)&gt;0,ISNUMBER(SEARCH("x",INDEX(Bugs!C:C,MATCH(B36,Bugs!B:B,0))))),
    AND(COUNTIF(Bugs!A:A,B36)&gt;0,ISNUMBER(SEARCH("x",INDEX(Bugs!D:D,MATCH(B36,Bugs!A:A,0))))),
    AND(COUNTIF(Bugs!B:B,B36)&gt;0,ISNUMBER(SEARCH("x",INDEX(Bugs!D:D,MATCH(B36,Bugs!B:B,0)))))
),"Y","")</f>
        <v/>
      </c>
      <c r="R36">
        <f ca="1">IF(OR(ISNUMBER(MATCH(L36,MasterData!$D$3:$D$18,0)),ISNUMBER(MATCH(L36,MasterData!$C$3:$C$18,0))),
    DATEDIF(E36,I36,"d"),
    DATEDIF(E36,TODAY(),"d"))</f>
        <v>24</v>
      </c>
      <c r="S36">
        <f t="shared" ca="1" si="0"/>
        <v>0</v>
      </c>
      <c r="T36">
        <f t="shared" ca="1" si="1"/>
        <v>1</v>
      </c>
      <c r="U36">
        <f t="shared" ca="1" si="2"/>
        <v>0</v>
      </c>
    </row>
    <row r="37" spans="1:21" x14ac:dyDescent="0.35">
      <c r="A37">
        <v>6000134052</v>
      </c>
      <c r="B37" t="s">
        <v>328</v>
      </c>
      <c r="D37" s="34">
        <v>3014</v>
      </c>
      <c r="E37" s="208">
        <v>45728</v>
      </c>
      <c r="F37" s="1"/>
      <c r="G37" t="s">
        <v>329</v>
      </c>
      <c r="H37" t="s">
        <v>330</v>
      </c>
      <c r="I37" s="208">
        <v>45852</v>
      </c>
      <c r="K37" t="s">
        <v>235</v>
      </c>
      <c r="L37" t="s">
        <v>171</v>
      </c>
      <c r="M37" t="s">
        <v>331</v>
      </c>
      <c r="N37" t="s">
        <v>332</v>
      </c>
      <c r="P37" s="193" t="str">
        <f>IF(OR(AND(A37&lt;&gt;"",COUNTIF(Bugs!B:B,A37)&gt;0),AND(B37&lt;&gt;"",COUNTIF(Bugs!A:A,B37)&gt;0)),"Y","")</f>
        <v/>
      </c>
      <c r="Q37" s="193" t="str">
        <f>IF(OR(
    AND(COUNTIF(Bugs!A:A,B37)&gt;0,ISNUMBER(SEARCH("x",INDEX(Bugs!C:C,MATCH(B37,Bugs!A:A,0))))),
    AND(COUNTIF(Bugs!B:B,B37)&gt;0,ISNUMBER(SEARCH("x",INDEX(Bugs!C:C,MATCH(B37,Bugs!B:B,0))))),
    AND(COUNTIF(Bugs!A:A,B37)&gt;0,ISNUMBER(SEARCH("x",INDEX(Bugs!D:D,MATCH(B37,Bugs!A:A,0))))),
    AND(COUNTIF(Bugs!B:B,B37)&gt;0,ISNUMBER(SEARCH("x",INDEX(Bugs!D:D,MATCH(B37,Bugs!B:B,0)))))
),"Y","")</f>
        <v/>
      </c>
      <c r="R37">
        <f ca="1">IF(OR(ISNUMBER(MATCH(L37,MasterData!$D$3:$D$18,0)),ISNUMBER(MATCH(L37,MasterData!$C$3:$C$18,0))),
    DATEDIF(E37,I37,"d"),
    DATEDIF(E37,TODAY(),"d"))</f>
        <v>124</v>
      </c>
      <c r="S37">
        <f t="shared" ca="1" si="0"/>
        <v>0</v>
      </c>
      <c r="T37">
        <f t="shared" ca="1" si="1"/>
        <v>0</v>
      </c>
      <c r="U37">
        <f t="shared" ca="1" si="2"/>
        <v>1</v>
      </c>
    </row>
    <row r="38" spans="1:21" x14ac:dyDescent="0.35">
      <c r="A38">
        <v>6000134157</v>
      </c>
      <c r="B38" t="s">
        <v>333</v>
      </c>
      <c r="C38" t="s">
        <v>230</v>
      </c>
      <c r="D38" s="34" t="s">
        <v>231</v>
      </c>
      <c r="E38" s="208">
        <v>45729</v>
      </c>
      <c r="F38" s="1"/>
      <c r="G38" t="s">
        <v>293</v>
      </c>
      <c r="H38" t="s">
        <v>245</v>
      </c>
      <c r="I38" s="208">
        <v>45737</v>
      </c>
      <c r="J38" t="s">
        <v>234</v>
      </c>
      <c r="K38" t="s">
        <v>235</v>
      </c>
      <c r="L38" t="s">
        <v>171</v>
      </c>
      <c r="M38" t="s">
        <v>334</v>
      </c>
      <c r="N38" t="s">
        <v>237</v>
      </c>
      <c r="O38" t="s">
        <v>230</v>
      </c>
      <c r="P38" s="193" t="str">
        <f>IF(OR(AND(A38&lt;&gt;"",COUNTIF(Bugs!B:B,A38)&gt;0),AND(B38&lt;&gt;"",COUNTIF(Bugs!A:A,B38)&gt;0)),"Y","")</f>
        <v/>
      </c>
      <c r="Q38" s="193" t="str">
        <f>IF(OR(
    AND(COUNTIF(Bugs!A:A,B38)&gt;0,ISNUMBER(SEARCH("x",INDEX(Bugs!C:C,MATCH(B38,Bugs!A:A,0))))),
    AND(COUNTIF(Bugs!B:B,B38)&gt;0,ISNUMBER(SEARCH("x",INDEX(Bugs!C:C,MATCH(B38,Bugs!B:B,0))))),
    AND(COUNTIF(Bugs!A:A,B38)&gt;0,ISNUMBER(SEARCH("x",INDEX(Bugs!D:D,MATCH(B38,Bugs!A:A,0))))),
    AND(COUNTIF(Bugs!B:B,B38)&gt;0,ISNUMBER(SEARCH("x",INDEX(Bugs!D:D,MATCH(B38,Bugs!B:B,0)))))
),"Y","")</f>
        <v/>
      </c>
      <c r="R38">
        <f ca="1">IF(OR(ISNUMBER(MATCH(L38,MasterData!$D$3:$D$18,0)),ISNUMBER(MATCH(L38,MasterData!$C$3:$C$18,0))),
    DATEDIF(E38,I38,"d"),
    DATEDIF(E38,TODAY(),"d"))</f>
        <v>8</v>
      </c>
      <c r="S38">
        <f t="shared" ca="1" si="0"/>
        <v>0</v>
      </c>
      <c r="T38">
        <f t="shared" ca="1" si="1"/>
        <v>1</v>
      </c>
      <c r="U38">
        <f t="shared" ca="1" si="2"/>
        <v>0</v>
      </c>
    </row>
    <row r="39" spans="1:21" x14ac:dyDescent="0.35">
      <c r="A39">
        <v>6000134167</v>
      </c>
      <c r="B39" t="s">
        <v>230</v>
      </c>
      <c r="C39" t="s">
        <v>230</v>
      </c>
      <c r="D39" s="34" t="s">
        <v>251</v>
      </c>
      <c r="E39" s="208">
        <v>45729</v>
      </c>
      <c r="F39" s="1"/>
      <c r="G39" t="s">
        <v>335</v>
      </c>
      <c r="H39" t="s">
        <v>240</v>
      </c>
      <c r="I39" s="208">
        <v>45792</v>
      </c>
      <c r="J39" t="s">
        <v>201</v>
      </c>
      <c r="K39" t="s">
        <v>241</v>
      </c>
      <c r="L39" t="s">
        <v>171</v>
      </c>
      <c r="M39" t="s">
        <v>336</v>
      </c>
      <c r="N39" t="s">
        <v>237</v>
      </c>
      <c r="O39" t="s">
        <v>230</v>
      </c>
      <c r="P39" s="193" t="str">
        <f>IF(OR(AND(A39&lt;&gt;"",COUNTIF(Bugs!B:B,A39)&gt;0),AND(B39&lt;&gt;"",COUNTIF(Bugs!A:A,B39)&gt;0)),"Y","")</f>
        <v/>
      </c>
      <c r="Q39" s="193" t="str">
        <f>IF(OR(
    AND(COUNTIF(Bugs!A:A,B39)&gt;0,ISNUMBER(SEARCH("x",INDEX(Bugs!C:C,MATCH(B39,Bugs!A:A,0))))),
    AND(COUNTIF(Bugs!B:B,B39)&gt;0,ISNUMBER(SEARCH("x",INDEX(Bugs!C:C,MATCH(B39,Bugs!B:B,0))))),
    AND(COUNTIF(Bugs!A:A,B39)&gt;0,ISNUMBER(SEARCH("x",INDEX(Bugs!D:D,MATCH(B39,Bugs!A:A,0))))),
    AND(COUNTIF(Bugs!B:B,B39)&gt;0,ISNUMBER(SEARCH("x",INDEX(Bugs!D:D,MATCH(B39,Bugs!B:B,0)))))
),"Y","")</f>
        <v/>
      </c>
      <c r="R39">
        <f ca="1">IF(OR(ISNUMBER(MATCH(L39,MasterData!$D$3:$D$18,0)),ISNUMBER(MATCH(L39,MasterData!$C$3:$C$18,0))),
    DATEDIF(E39,I39,"d"),
    DATEDIF(E39,TODAY(),"d"))</f>
        <v>63</v>
      </c>
      <c r="S39">
        <f t="shared" ca="1" si="0"/>
        <v>0</v>
      </c>
      <c r="T39">
        <f t="shared" ca="1" si="1"/>
        <v>0</v>
      </c>
      <c r="U39">
        <f t="shared" ca="1" si="2"/>
        <v>1</v>
      </c>
    </row>
    <row r="40" spans="1:21" x14ac:dyDescent="0.35">
      <c r="A40">
        <v>6000134304</v>
      </c>
      <c r="B40" t="s">
        <v>337</v>
      </c>
      <c r="C40" t="s">
        <v>230</v>
      </c>
      <c r="D40" s="34" t="s">
        <v>338</v>
      </c>
      <c r="E40" s="208">
        <v>45729</v>
      </c>
      <c r="F40" s="1"/>
      <c r="G40" t="s">
        <v>339</v>
      </c>
      <c r="H40" t="s">
        <v>245</v>
      </c>
      <c r="I40" s="208">
        <v>45782</v>
      </c>
      <c r="J40" t="s">
        <v>234</v>
      </c>
      <c r="K40" t="s">
        <v>235</v>
      </c>
      <c r="L40" t="s">
        <v>171</v>
      </c>
      <c r="M40" t="s">
        <v>340</v>
      </c>
      <c r="N40" t="s">
        <v>237</v>
      </c>
      <c r="O40" t="s">
        <v>230</v>
      </c>
      <c r="P40" s="193" t="str">
        <f>IF(OR(AND(A40&lt;&gt;"",COUNTIF(Bugs!B:B,A40)&gt;0),AND(B40&lt;&gt;"",COUNTIF(Bugs!A:A,B40)&gt;0)),"Y","")</f>
        <v/>
      </c>
      <c r="Q40" s="193" t="str">
        <f>IF(OR(
    AND(COUNTIF(Bugs!A:A,B40)&gt;0,ISNUMBER(SEARCH("x",INDEX(Bugs!C:C,MATCH(B40,Bugs!A:A,0))))),
    AND(COUNTIF(Bugs!B:B,B40)&gt;0,ISNUMBER(SEARCH("x",INDEX(Bugs!C:C,MATCH(B40,Bugs!B:B,0))))),
    AND(COUNTIF(Bugs!A:A,B40)&gt;0,ISNUMBER(SEARCH("x",INDEX(Bugs!D:D,MATCH(B40,Bugs!A:A,0))))),
    AND(COUNTIF(Bugs!B:B,B40)&gt;0,ISNUMBER(SEARCH("x",INDEX(Bugs!D:D,MATCH(B40,Bugs!B:B,0)))))
),"Y","")</f>
        <v/>
      </c>
      <c r="R40">
        <f ca="1">IF(OR(ISNUMBER(MATCH(L40,MasterData!$D$3:$D$18,0)),ISNUMBER(MATCH(L40,MasterData!$C$3:$C$18,0))),
    DATEDIF(E40,I40,"d"),
    DATEDIF(E40,TODAY(),"d"))</f>
        <v>53</v>
      </c>
      <c r="S40">
        <f t="shared" ca="1" si="0"/>
        <v>0</v>
      </c>
      <c r="T40">
        <f t="shared" ca="1" si="1"/>
        <v>0</v>
      </c>
      <c r="U40">
        <f t="shared" ca="1" si="2"/>
        <v>1</v>
      </c>
    </row>
    <row r="41" spans="1:21" x14ac:dyDescent="0.35">
      <c r="A41">
        <v>6000134423</v>
      </c>
      <c r="B41" t="s">
        <v>341</v>
      </c>
      <c r="C41" t="s">
        <v>230</v>
      </c>
      <c r="D41" s="34" t="s">
        <v>231</v>
      </c>
      <c r="E41" s="208">
        <v>45730</v>
      </c>
      <c r="F41" s="1"/>
      <c r="G41" t="s">
        <v>293</v>
      </c>
      <c r="H41" t="s">
        <v>245</v>
      </c>
      <c r="I41" s="208">
        <v>45748</v>
      </c>
      <c r="J41" t="s">
        <v>234</v>
      </c>
      <c r="K41" t="s">
        <v>235</v>
      </c>
      <c r="L41" t="s">
        <v>171</v>
      </c>
      <c r="M41" t="s">
        <v>342</v>
      </c>
      <c r="N41" t="s">
        <v>237</v>
      </c>
      <c r="O41" t="s">
        <v>230</v>
      </c>
      <c r="P41" s="193" t="str">
        <f>IF(OR(AND(A41&lt;&gt;"",COUNTIF(Bugs!B:B,A41)&gt;0),AND(B41&lt;&gt;"",COUNTIF(Bugs!A:A,B41)&gt;0)),"Y","")</f>
        <v/>
      </c>
      <c r="Q41" s="193" t="str">
        <f>IF(OR(
    AND(COUNTIF(Bugs!A:A,B41)&gt;0,ISNUMBER(SEARCH("x",INDEX(Bugs!C:C,MATCH(B41,Bugs!A:A,0))))),
    AND(COUNTIF(Bugs!B:B,B41)&gt;0,ISNUMBER(SEARCH("x",INDEX(Bugs!C:C,MATCH(B41,Bugs!B:B,0))))),
    AND(COUNTIF(Bugs!A:A,B41)&gt;0,ISNUMBER(SEARCH("x",INDEX(Bugs!D:D,MATCH(B41,Bugs!A:A,0))))),
    AND(COUNTIF(Bugs!B:B,B41)&gt;0,ISNUMBER(SEARCH("x",INDEX(Bugs!D:D,MATCH(B41,Bugs!B:B,0)))))
),"Y","")</f>
        <v/>
      </c>
      <c r="R41">
        <f ca="1">IF(OR(ISNUMBER(MATCH(L41,MasterData!$D$3:$D$18,0)),ISNUMBER(MATCH(L41,MasterData!$C$3:$C$18,0))),
    DATEDIF(E41,I41,"d"),
    DATEDIF(E41,TODAY(),"d"))</f>
        <v>18</v>
      </c>
      <c r="S41">
        <f t="shared" ca="1" si="0"/>
        <v>0</v>
      </c>
      <c r="T41">
        <f t="shared" ca="1" si="1"/>
        <v>1</v>
      </c>
      <c r="U41">
        <f t="shared" ca="1" si="2"/>
        <v>0</v>
      </c>
    </row>
    <row r="42" spans="1:21" x14ac:dyDescent="0.35">
      <c r="A42">
        <v>6000134460</v>
      </c>
      <c r="B42" t="s">
        <v>343</v>
      </c>
      <c r="C42" t="s">
        <v>230</v>
      </c>
      <c r="D42" s="34" t="s">
        <v>231</v>
      </c>
      <c r="E42" s="208">
        <v>45730</v>
      </c>
      <c r="F42" s="1"/>
      <c r="G42" t="s">
        <v>329</v>
      </c>
      <c r="H42" t="s">
        <v>240</v>
      </c>
      <c r="I42" s="208">
        <v>45748</v>
      </c>
      <c r="J42" t="s">
        <v>234</v>
      </c>
      <c r="K42" t="s">
        <v>235</v>
      </c>
      <c r="L42" t="s">
        <v>171</v>
      </c>
      <c r="M42" t="s">
        <v>344</v>
      </c>
      <c r="N42" t="s">
        <v>237</v>
      </c>
      <c r="O42" t="s">
        <v>230</v>
      </c>
      <c r="P42" s="193" t="str">
        <f>IF(OR(AND(A42&lt;&gt;"",COUNTIF(Bugs!B:B,A42)&gt;0),AND(B42&lt;&gt;"",COUNTIF(Bugs!A:A,B42)&gt;0)),"Y","")</f>
        <v/>
      </c>
      <c r="Q42" s="193" t="str">
        <f>IF(OR(
    AND(COUNTIF(Bugs!A:A,B42)&gt;0,ISNUMBER(SEARCH("x",INDEX(Bugs!C:C,MATCH(B42,Bugs!A:A,0))))),
    AND(COUNTIF(Bugs!B:B,B42)&gt;0,ISNUMBER(SEARCH("x",INDEX(Bugs!C:C,MATCH(B42,Bugs!B:B,0))))),
    AND(COUNTIF(Bugs!A:A,B42)&gt;0,ISNUMBER(SEARCH("x",INDEX(Bugs!D:D,MATCH(B42,Bugs!A:A,0))))),
    AND(COUNTIF(Bugs!B:B,B42)&gt;0,ISNUMBER(SEARCH("x",INDEX(Bugs!D:D,MATCH(B42,Bugs!B:B,0)))))
),"Y","")</f>
        <v/>
      </c>
      <c r="R42">
        <f ca="1">IF(OR(ISNUMBER(MATCH(L42,MasterData!$D$3:$D$18,0)),ISNUMBER(MATCH(L42,MasterData!$C$3:$C$18,0))),
    DATEDIF(E42,I42,"d"),
    DATEDIF(E42,TODAY(),"d"))</f>
        <v>18</v>
      </c>
      <c r="S42">
        <f t="shared" ca="1" si="0"/>
        <v>0</v>
      </c>
      <c r="T42">
        <f t="shared" ca="1" si="1"/>
        <v>1</v>
      </c>
      <c r="U42">
        <f t="shared" ca="1" si="2"/>
        <v>0</v>
      </c>
    </row>
    <row r="43" spans="1:21" x14ac:dyDescent="0.35">
      <c r="A43">
        <v>6000134543</v>
      </c>
      <c r="B43" t="s">
        <v>345</v>
      </c>
      <c r="C43" t="s">
        <v>230</v>
      </c>
      <c r="D43" s="34" t="s">
        <v>274</v>
      </c>
      <c r="E43" s="208">
        <v>45733</v>
      </c>
      <c r="F43" s="1"/>
      <c r="G43" t="s">
        <v>346</v>
      </c>
      <c r="H43" t="s">
        <v>240</v>
      </c>
      <c r="I43" s="208">
        <v>45754</v>
      </c>
      <c r="J43" t="s">
        <v>234</v>
      </c>
      <c r="K43" t="s">
        <v>347</v>
      </c>
      <c r="L43" t="s">
        <v>171</v>
      </c>
      <c r="M43" t="s">
        <v>348</v>
      </c>
      <c r="N43" t="s">
        <v>237</v>
      </c>
      <c r="O43" t="s">
        <v>230</v>
      </c>
      <c r="P43" s="193" t="str">
        <f>IF(OR(AND(A43&lt;&gt;"",COUNTIF(Bugs!B:B,A43)&gt;0),AND(B43&lt;&gt;"",COUNTIF(Bugs!A:A,B43)&gt;0)),"Y","")</f>
        <v/>
      </c>
      <c r="Q43" s="193" t="str">
        <f>IF(OR(
    AND(COUNTIF(Bugs!A:A,B43)&gt;0,ISNUMBER(SEARCH("x",INDEX(Bugs!C:C,MATCH(B43,Bugs!A:A,0))))),
    AND(COUNTIF(Bugs!B:B,B43)&gt;0,ISNUMBER(SEARCH("x",INDEX(Bugs!C:C,MATCH(B43,Bugs!B:B,0))))),
    AND(COUNTIF(Bugs!A:A,B43)&gt;0,ISNUMBER(SEARCH("x",INDEX(Bugs!D:D,MATCH(B43,Bugs!A:A,0))))),
    AND(COUNTIF(Bugs!B:B,B43)&gt;0,ISNUMBER(SEARCH("x",INDEX(Bugs!D:D,MATCH(B43,Bugs!B:B,0)))))
),"Y","")</f>
        <v/>
      </c>
      <c r="R43">
        <f ca="1">IF(OR(ISNUMBER(MATCH(L43,MasterData!$D$3:$D$18,0)),ISNUMBER(MATCH(L43,MasterData!$C$3:$C$18,0))),
    DATEDIF(E43,I43,"d"),
    DATEDIF(E43,TODAY(),"d"))</f>
        <v>21</v>
      </c>
      <c r="S43">
        <f t="shared" ca="1" si="0"/>
        <v>0</v>
      </c>
      <c r="T43">
        <f t="shared" ca="1" si="1"/>
        <v>1</v>
      </c>
      <c r="U43">
        <f t="shared" ca="1" si="2"/>
        <v>0</v>
      </c>
    </row>
    <row r="44" spans="1:21" x14ac:dyDescent="0.35">
      <c r="A44">
        <v>6000134731</v>
      </c>
      <c r="B44" t="s">
        <v>349</v>
      </c>
      <c r="C44" t="s">
        <v>230</v>
      </c>
      <c r="D44" s="34" t="s">
        <v>231</v>
      </c>
      <c r="E44" s="208">
        <v>45734</v>
      </c>
      <c r="F44" s="1"/>
      <c r="G44" t="s">
        <v>293</v>
      </c>
      <c r="H44" t="s">
        <v>245</v>
      </c>
      <c r="I44" s="208">
        <v>45743</v>
      </c>
      <c r="J44" t="s">
        <v>234</v>
      </c>
      <c r="K44" t="s">
        <v>235</v>
      </c>
      <c r="L44" t="s">
        <v>171</v>
      </c>
      <c r="M44" t="s">
        <v>350</v>
      </c>
      <c r="N44" t="s">
        <v>237</v>
      </c>
      <c r="O44" t="s">
        <v>230</v>
      </c>
      <c r="P44" s="193" t="str">
        <f>IF(OR(AND(A44&lt;&gt;"",COUNTIF(Bugs!B:B,A44)&gt;0),AND(B44&lt;&gt;"",COUNTIF(Bugs!A:A,B44)&gt;0)),"Y","")</f>
        <v/>
      </c>
      <c r="Q44" s="193" t="str">
        <f>IF(OR(
    AND(COUNTIF(Bugs!A:A,B44)&gt;0,ISNUMBER(SEARCH("x",INDEX(Bugs!C:C,MATCH(B44,Bugs!A:A,0))))),
    AND(COUNTIF(Bugs!B:B,B44)&gt;0,ISNUMBER(SEARCH("x",INDEX(Bugs!C:C,MATCH(B44,Bugs!B:B,0))))),
    AND(COUNTIF(Bugs!A:A,B44)&gt;0,ISNUMBER(SEARCH("x",INDEX(Bugs!D:D,MATCH(B44,Bugs!A:A,0))))),
    AND(COUNTIF(Bugs!B:B,B44)&gt;0,ISNUMBER(SEARCH("x",INDEX(Bugs!D:D,MATCH(B44,Bugs!B:B,0)))))
),"Y","")</f>
        <v/>
      </c>
      <c r="R44">
        <f ca="1">IF(OR(ISNUMBER(MATCH(L44,MasterData!$D$3:$D$18,0)),ISNUMBER(MATCH(L44,MasterData!$C$3:$C$18,0))),
    DATEDIF(E44,I44,"d"),
    DATEDIF(E44,TODAY(),"d"))</f>
        <v>9</v>
      </c>
      <c r="S44">
        <f t="shared" ca="1" si="0"/>
        <v>0</v>
      </c>
      <c r="T44">
        <f t="shared" ca="1" si="1"/>
        <v>1</v>
      </c>
      <c r="U44">
        <f t="shared" ca="1" si="2"/>
        <v>0</v>
      </c>
    </row>
    <row r="45" spans="1:21" x14ac:dyDescent="0.35">
      <c r="A45">
        <v>6000134816</v>
      </c>
      <c r="B45" t="s">
        <v>351</v>
      </c>
      <c r="C45" t="s">
        <v>230</v>
      </c>
      <c r="D45" s="34" t="s">
        <v>305</v>
      </c>
      <c r="E45" s="208">
        <v>45735</v>
      </c>
      <c r="F45" s="1"/>
      <c r="G45" t="s">
        <v>306</v>
      </c>
      <c r="H45" t="s">
        <v>245</v>
      </c>
      <c r="I45" s="208">
        <v>45762</v>
      </c>
      <c r="J45" t="s">
        <v>234</v>
      </c>
      <c r="K45" t="s">
        <v>235</v>
      </c>
      <c r="L45" t="s">
        <v>171</v>
      </c>
      <c r="M45" t="s">
        <v>352</v>
      </c>
      <c r="N45" t="s">
        <v>237</v>
      </c>
      <c r="O45" t="s">
        <v>230</v>
      </c>
      <c r="P45" s="193" t="str">
        <f>IF(OR(AND(A45&lt;&gt;"",COUNTIF(Bugs!B:B,A45)&gt;0),AND(B45&lt;&gt;"",COUNTIF(Bugs!A:A,B45)&gt;0)),"Y","")</f>
        <v/>
      </c>
      <c r="Q45" s="193" t="str">
        <f>IF(OR(
    AND(COUNTIF(Bugs!A:A,B45)&gt;0,ISNUMBER(SEARCH("x",INDEX(Bugs!C:C,MATCH(B45,Bugs!A:A,0))))),
    AND(COUNTIF(Bugs!B:B,B45)&gt;0,ISNUMBER(SEARCH("x",INDEX(Bugs!C:C,MATCH(B45,Bugs!B:B,0))))),
    AND(COUNTIF(Bugs!A:A,B45)&gt;0,ISNUMBER(SEARCH("x",INDEX(Bugs!D:D,MATCH(B45,Bugs!A:A,0))))),
    AND(COUNTIF(Bugs!B:B,B45)&gt;0,ISNUMBER(SEARCH("x",INDEX(Bugs!D:D,MATCH(B45,Bugs!B:B,0)))))
),"Y","")</f>
        <v/>
      </c>
      <c r="R45">
        <f ca="1">IF(OR(ISNUMBER(MATCH(L45,MasterData!$D$3:$D$18,0)),ISNUMBER(MATCH(L45,MasterData!$C$3:$C$18,0))),
    DATEDIF(E45,I45,"d"),
    DATEDIF(E45,TODAY(),"d"))</f>
        <v>27</v>
      </c>
      <c r="S45">
        <f t="shared" ca="1" si="0"/>
        <v>0</v>
      </c>
      <c r="T45">
        <f t="shared" ca="1" si="1"/>
        <v>1</v>
      </c>
      <c r="U45">
        <f t="shared" ca="1" si="2"/>
        <v>0</v>
      </c>
    </row>
    <row r="46" spans="1:21" x14ac:dyDescent="0.35">
      <c r="A46">
        <v>6000134850</v>
      </c>
      <c r="B46" t="s">
        <v>353</v>
      </c>
      <c r="C46" t="s">
        <v>230</v>
      </c>
      <c r="D46" s="34" t="s">
        <v>274</v>
      </c>
      <c r="E46" s="208">
        <v>45735</v>
      </c>
      <c r="F46" s="1"/>
      <c r="G46" t="s">
        <v>354</v>
      </c>
      <c r="H46" t="s">
        <v>240</v>
      </c>
      <c r="I46" s="208">
        <v>45761</v>
      </c>
      <c r="J46" t="s">
        <v>234</v>
      </c>
      <c r="K46" t="s">
        <v>241</v>
      </c>
      <c r="L46" t="s">
        <v>171</v>
      </c>
      <c r="M46" t="s">
        <v>355</v>
      </c>
      <c r="N46" t="s">
        <v>237</v>
      </c>
      <c r="O46" t="s">
        <v>230</v>
      </c>
      <c r="P46" s="193" t="str">
        <f>IF(OR(AND(A46&lt;&gt;"",COUNTIF(Bugs!B:B,A46)&gt;0),AND(B46&lt;&gt;"",COUNTIF(Bugs!A:A,B46)&gt;0)),"Y","")</f>
        <v/>
      </c>
      <c r="Q46" s="193" t="str">
        <f>IF(OR(
    AND(COUNTIF(Bugs!A:A,B46)&gt;0,ISNUMBER(SEARCH("x",INDEX(Bugs!C:C,MATCH(B46,Bugs!A:A,0))))),
    AND(COUNTIF(Bugs!B:B,B46)&gt;0,ISNUMBER(SEARCH("x",INDEX(Bugs!C:C,MATCH(B46,Bugs!B:B,0))))),
    AND(COUNTIF(Bugs!A:A,B46)&gt;0,ISNUMBER(SEARCH("x",INDEX(Bugs!D:D,MATCH(B46,Bugs!A:A,0))))),
    AND(COUNTIF(Bugs!B:B,B46)&gt;0,ISNUMBER(SEARCH("x",INDEX(Bugs!D:D,MATCH(B46,Bugs!B:B,0)))))
),"Y","")</f>
        <v/>
      </c>
      <c r="R46">
        <f ca="1">IF(OR(ISNUMBER(MATCH(L46,MasterData!$D$3:$D$18,0)),ISNUMBER(MATCH(L46,MasterData!$C$3:$C$18,0))),
    DATEDIF(E46,I46,"d"),
    DATEDIF(E46,TODAY(),"d"))</f>
        <v>26</v>
      </c>
      <c r="S46">
        <f t="shared" ca="1" si="0"/>
        <v>0</v>
      </c>
      <c r="T46">
        <f t="shared" ca="1" si="1"/>
        <v>1</v>
      </c>
      <c r="U46">
        <f t="shared" ca="1" si="2"/>
        <v>0</v>
      </c>
    </row>
    <row r="47" spans="1:21" x14ac:dyDescent="0.35">
      <c r="A47">
        <v>6000134958</v>
      </c>
      <c r="B47" t="s">
        <v>356</v>
      </c>
      <c r="C47" t="s">
        <v>230</v>
      </c>
      <c r="D47" s="34" t="s">
        <v>247</v>
      </c>
      <c r="E47" s="208">
        <v>45736</v>
      </c>
      <c r="F47" s="1"/>
      <c r="G47" t="s">
        <v>357</v>
      </c>
      <c r="H47" t="s">
        <v>245</v>
      </c>
      <c r="I47" s="208">
        <v>45750</v>
      </c>
      <c r="J47" t="s">
        <v>234</v>
      </c>
      <c r="K47" t="s">
        <v>241</v>
      </c>
      <c r="L47" t="s">
        <v>171</v>
      </c>
      <c r="M47" t="s">
        <v>358</v>
      </c>
      <c r="N47" t="s">
        <v>237</v>
      </c>
      <c r="O47" t="s">
        <v>230</v>
      </c>
      <c r="P47" s="193" t="str">
        <f>IF(OR(AND(A47&lt;&gt;"",COUNTIF(Bugs!B:B,A47)&gt;0),AND(B47&lt;&gt;"",COUNTIF(Bugs!A:A,B47)&gt;0)),"Y","")</f>
        <v/>
      </c>
      <c r="Q47" s="193" t="str">
        <f>IF(OR(
    AND(COUNTIF(Bugs!A:A,B47)&gt;0,ISNUMBER(SEARCH("x",INDEX(Bugs!C:C,MATCH(B47,Bugs!A:A,0))))),
    AND(COUNTIF(Bugs!B:B,B47)&gt;0,ISNUMBER(SEARCH("x",INDEX(Bugs!C:C,MATCH(B47,Bugs!B:B,0))))),
    AND(COUNTIF(Bugs!A:A,B47)&gt;0,ISNUMBER(SEARCH("x",INDEX(Bugs!D:D,MATCH(B47,Bugs!A:A,0))))),
    AND(COUNTIF(Bugs!B:B,B47)&gt;0,ISNUMBER(SEARCH("x",INDEX(Bugs!D:D,MATCH(B47,Bugs!B:B,0)))))
),"Y","")</f>
        <v/>
      </c>
      <c r="R47">
        <f ca="1">IF(OR(ISNUMBER(MATCH(L47,MasterData!$D$3:$D$18,0)),ISNUMBER(MATCH(L47,MasterData!$C$3:$C$18,0))),
    DATEDIF(E47,I47,"d"),
    DATEDIF(E47,TODAY(),"d"))</f>
        <v>14</v>
      </c>
      <c r="S47">
        <f t="shared" ca="1" si="0"/>
        <v>0</v>
      </c>
      <c r="T47">
        <f t="shared" ca="1" si="1"/>
        <v>1</v>
      </c>
      <c r="U47">
        <f t="shared" ca="1" si="2"/>
        <v>0</v>
      </c>
    </row>
    <row r="48" spans="1:21" x14ac:dyDescent="0.35">
      <c r="A48">
        <v>6000135155</v>
      </c>
      <c r="B48" t="s">
        <v>359</v>
      </c>
      <c r="C48" t="s">
        <v>230</v>
      </c>
      <c r="D48" s="34" t="s">
        <v>251</v>
      </c>
      <c r="E48" s="208">
        <v>45737</v>
      </c>
      <c r="F48" s="1"/>
      <c r="G48" t="s">
        <v>360</v>
      </c>
      <c r="H48" t="s">
        <v>245</v>
      </c>
      <c r="I48" s="208">
        <v>45757</v>
      </c>
      <c r="J48" t="s">
        <v>234</v>
      </c>
      <c r="K48" t="s">
        <v>235</v>
      </c>
      <c r="L48" t="s">
        <v>171</v>
      </c>
      <c r="M48" t="s">
        <v>361</v>
      </c>
      <c r="N48" t="s">
        <v>237</v>
      </c>
      <c r="O48" t="s">
        <v>230</v>
      </c>
      <c r="P48" s="193" t="str">
        <f>IF(OR(AND(A48&lt;&gt;"",COUNTIF(Bugs!B:B,A48)&gt;0),AND(B48&lt;&gt;"",COUNTIF(Bugs!A:A,B48)&gt;0)),"Y","")</f>
        <v/>
      </c>
      <c r="Q48" s="193" t="str">
        <f>IF(OR(
    AND(COUNTIF(Bugs!A:A,B48)&gt;0,ISNUMBER(SEARCH("x",INDEX(Bugs!C:C,MATCH(B48,Bugs!A:A,0))))),
    AND(COUNTIF(Bugs!B:B,B48)&gt;0,ISNUMBER(SEARCH("x",INDEX(Bugs!C:C,MATCH(B48,Bugs!B:B,0))))),
    AND(COUNTIF(Bugs!A:A,B48)&gt;0,ISNUMBER(SEARCH("x",INDEX(Bugs!D:D,MATCH(B48,Bugs!A:A,0))))),
    AND(COUNTIF(Bugs!B:B,B48)&gt;0,ISNUMBER(SEARCH("x",INDEX(Bugs!D:D,MATCH(B48,Bugs!B:B,0)))))
),"Y","")</f>
        <v/>
      </c>
      <c r="R48">
        <f ca="1">IF(OR(ISNUMBER(MATCH(L48,MasterData!$D$3:$D$18,0)),ISNUMBER(MATCH(L48,MasterData!$C$3:$C$18,0))),
    DATEDIF(E48,I48,"d"),
    DATEDIF(E48,TODAY(),"d"))</f>
        <v>20</v>
      </c>
      <c r="S48">
        <f t="shared" ca="1" si="0"/>
        <v>0</v>
      </c>
      <c r="T48">
        <f t="shared" ca="1" si="1"/>
        <v>1</v>
      </c>
      <c r="U48">
        <f t="shared" ca="1" si="2"/>
        <v>0</v>
      </c>
    </row>
    <row r="49" spans="1:21" x14ac:dyDescent="0.35">
      <c r="A49">
        <v>6000135247</v>
      </c>
      <c r="B49" t="s">
        <v>230</v>
      </c>
      <c r="C49" t="s">
        <v>230</v>
      </c>
      <c r="D49" s="34" t="s">
        <v>254</v>
      </c>
      <c r="E49" s="208">
        <v>45740</v>
      </c>
      <c r="F49" s="1"/>
      <c r="G49" t="s">
        <v>248</v>
      </c>
      <c r="H49" t="s">
        <v>245</v>
      </c>
      <c r="I49" s="208">
        <v>45779</v>
      </c>
      <c r="J49" t="s">
        <v>201</v>
      </c>
      <c r="K49" t="s">
        <v>241</v>
      </c>
      <c r="L49" t="s">
        <v>171</v>
      </c>
      <c r="M49" t="s">
        <v>362</v>
      </c>
      <c r="N49" t="s">
        <v>237</v>
      </c>
      <c r="O49" t="s">
        <v>230</v>
      </c>
      <c r="P49" s="193" t="str">
        <f>IF(OR(AND(A49&lt;&gt;"",COUNTIF(Bugs!B:B,A49)&gt;0),AND(B49&lt;&gt;"",COUNTIF(Bugs!A:A,B49)&gt;0)),"Y","")</f>
        <v/>
      </c>
      <c r="Q49" s="193" t="str">
        <f>IF(OR(
    AND(COUNTIF(Bugs!A:A,B49)&gt;0,ISNUMBER(SEARCH("x",INDEX(Bugs!C:C,MATCH(B49,Bugs!A:A,0))))),
    AND(COUNTIF(Bugs!B:B,B49)&gt;0,ISNUMBER(SEARCH("x",INDEX(Bugs!C:C,MATCH(B49,Bugs!B:B,0))))),
    AND(COUNTIF(Bugs!A:A,B49)&gt;0,ISNUMBER(SEARCH("x",INDEX(Bugs!D:D,MATCH(B49,Bugs!A:A,0))))),
    AND(COUNTIF(Bugs!B:B,B49)&gt;0,ISNUMBER(SEARCH("x",INDEX(Bugs!D:D,MATCH(B49,Bugs!B:B,0)))))
),"Y","")</f>
        <v/>
      </c>
      <c r="R49">
        <f ca="1">IF(OR(ISNUMBER(MATCH(L49,MasterData!$D$3:$D$18,0)),ISNUMBER(MATCH(L49,MasterData!$C$3:$C$18,0))),
    DATEDIF(E49,I49,"d"),
    DATEDIF(E49,TODAY(),"d"))</f>
        <v>39</v>
      </c>
      <c r="S49">
        <f t="shared" ca="1" si="0"/>
        <v>0</v>
      </c>
      <c r="T49">
        <f t="shared" ca="1" si="1"/>
        <v>0</v>
      </c>
      <c r="U49">
        <f t="shared" ca="1" si="2"/>
        <v>1</v>
      </c>
    </row>
    <row r="50" spans="1:21" x14ac:dyDescent="0.35">
      <c r="A50">
        <v>6000135249</v>
      </c>
      <c r="B50" t="s">
        <v>363</v>
      </c>
      <c r="C50" t="s">
        <v>230</v>
      </c>
      <c r="D50" s="34" t="s">
        <v>274</v>
      </c>
      <c r="E50" s="208">
        <v>45740</v>
      </c>
      <c r="F50" s="1"/>
      <c r="G50" t="s">
        <v>321</v>
      </c>
      <c r="H50" t="s">
        <v>245</v>
      </c>
      <c r="I50" s="208">
        <v>45782</v>
      </c>
      <c r="J50" t="s">
        <v>234</v>
      </c>
      <c r="K50" t="s">
        <v>241</v>
      </c>
      <c r="L50" t="s">
        <v>171</v>
      </c>
      <c r="M50" t="s">
        <v>364</v>
      </c>
      <c r="N50" t="s">
        <v>237</v>
      </c>
      <c r="O50" t="s">
        <v>230</v>
      </c>
      <c r="P50" s="193" t="str">
        <f>IF(OR(AND(A50&lt;&gt;"",COUNTIF(Bugs!B:B,A50)&gt;0),AND(B50&lt;&gt;"",COUNTIF(Bugs!A:A,B50)&gt;0)),"Y","")</f>
        <v/>
      </c>
      <c r="Q50" s="193" t="str">
        <f>IF(OR(
    AND(COUNTIF(Bugs!A:A,B50)&gt;0,ISNUMBER(SEARCH("x",INDEX(Bugs!C:C,MATCH(B50,Bugs!A:A,0))))),
    AND(COUNTIF(Bugs!B:B,B50)&gt;0,ISNUMBER(SEARCH("x",INDEX(Bugs!C:C,MATCH(B50,Bugs!B:B,0))))),
    AND(COUNTIF(Bugs!A:A,B50)&gt;0,ISNUMBER(SEARCH("x",INDEX(Bugs!D:D,MATCH(B50,Bugs!A:A,0))))),
    AND(COUNTIF(Bugs!B:B,B50)&gt;0,ISNUMBER(SEARCH("x",INDEX(Bugs!D:D,MATCH(B50,Bugs!B:B,0)))))
),"Y","")</f>
        <v/>
      </c>
      <c r="R50">
        <f ca="1">IF(OR(ISNUMBER(MATCH(L50,MasterData!$D$3:$D$18,0)),ISNUMBER(MATCH(L50,MasterData!$C$3:$C$18,0))),
    DATEDIF(E50,I50,"d"),
    DATEDIF(E50,TODAY(),"d"))</f>
        <v>42</v>
      </c>
      <c r="S50">
        <f t="shared" ca="1" si="0"/>
        <v>0</v>
      </c>
      <c r="T50">
        <f t="shared" ca="1" si="1"/>
        <v>0</v>
      </c>
      <c r="U50">
        <f t="shared" ca="1" si="2"/>
        <v>1</v>
      </c>
    </row>
    <row r="51" spans="1:21" x14ac:dyDescent="0.35">
      <c r="A51">
        <v>6000135321</v>
      </c>
      <c r="B51" t="s">
        <v>365</v>
      </c>
      <c r="C51" t="s">
        <v>230</v>
      </c>
      <c r="D51" s="34" t="s">
        <v>254</v>
      </c>
      <c r="E51" s="208">
        <v>45740</v>
      </c>
      <c r="F51" s="1"/>
      <c r="G51" t="s">
        <v>255</v>
      </c>
      <c r="H51" t="s">
        <v>245</v>
      </c>
      <c r="I51" s="208">
        <v>45784</v>
      </c>
      <c r="J51" t="s">
        <v>234</v>
      </c>
      <c r="K51" t="s">
        <v>241</v>
      </c>
      <c r="L51" t="s">
        <v>171</v>
      </c>
      <c r="M51" t="s">
        <v>366</v>
      </c>
      <c r="N51" t="s">
        <v>237</v>
      </c>
      <c r="O51" t="s">
        <v>230</v>
      </c>
      <c r="P51" s="193" t="str">
        <f>IF(OR(AND(A51&lt;&gt;"",COUNTIF(Bugs!B:B,A51)&gt;0),AND(B51&lt;&gt;"",COUNTIF(Bugs!A:A,B51)&gt;0)),"Y","")</f>
        <v/>
      </c>
      <c r="Q51" s="193" t="str">
        <f>IF(OR(
    AND(COUNTIF(Bugs!A:A,B51)&gt;0,ISNUMBER(SEARCH("x",INDEX(Bugs!C:C,MATCH(B51,Bugs!A:A,0))))),
    AND(COUNTIF(Bugs!B:B,B51)&gt;0,ISNUMBER(SEARCH("x",INDEX(Bugs!C:C,MATCH(B51,Bugs!B:B,0))))),
    AND(COUNTIF(Bugs!A:A,B51)&gt;0,ISNUMBER(SEARCH("x",INDEX(Bugs!D:D,MATCH(B51,Bugs!A:A,0))))),
    AND(COUNTIF(Bugs!B:B,B51)&gt;0,ISNUMBER(SEARCH("x",INDEX(Bugs!D:D,MATCH(B51,Bugs!B:B,0)))))
),"Y","")</f>
        <v/>
      </c>
      <c r="R51">
        <f ca="1">IF(OR(ISNUMBER(MATCH(L51,MasterData!$D$3:$D$18,0)),ISNUMBER(MATCH(L51,MasterData!$C$3:$C$18,0))),
    DATEDIF(E51,I51,"d"),
    DATEDIF(E51,TODAY(),"d"))</f>
        <v>44</v>
      </c>
      <c r="S51">
        <f t="shared" ca="1" si="0"/>
        <v>0</v>
      </c>
      <c r="T51">
        <f t="shared" ca="1" si="1"/>
        <v>0</v>
      </c>
      <c r="U51">
        <f t="shared" ca="1" si="2"/>
        <v>1</v>
      </c>
    </row>
    <row r="52" spans="1:21" x14ac:dyDescent="0.35">
      <c r="A52">
        <v>6000135513</v>
      </c>
      <c r="B52" t="s">
        <v>367</v>
      </c>
      <c r="C52" t="s">
        <v>230</v>
      </c>
      <c r="D52" s="34" t="s">
        <v>247</v>
      </c>
      <c r="E52" s="208">
        <v>45742</v>
      </c>
      <c r="F52" s="1"/>
      <c r="G52" t="s">
        <v>268</v>
      </c>
      <c r="H52" t="s">
        <v>230</v>
      </c>
      <c r="I52" s="208">
        <v>45749</v>
      </c>
      <c r="J52" t="s">
        <v>234</v>
      </c>
      <c r="K52" t="s">
        <v>235</v>
      </c>
      <c r="L52" t="s">
        <v>171</v>
      </c>
      <c r="M52" t="s">
        <v>368</v>
      </c>
      <c r="N52" t="s">
        <v>237</v>
      </c>
      <c r="O52" t="s">
        <v>230</v>
      </c>
      <c r="P52" s="193" t="str">
        <f>IF(OR(AND(A52&lt;&gt;"",COUNTIF(Bugs!B:B,A52)&gt;0),AND(B52&lt;&gt;"",COUNTIF(Bugs!A:A,B52)&gt;0)),"Y","")</f>
        <v/>
      </c>
      <c r="Q52" s="193" t="str">
        <f>IF(OR(
    AND(COUNTIF(Bugs!A:A,B52)&gt;0,ISNUMBER(SEARCH("x",INDEX(Bugs!C:C,MATCH(B52,Bugs!A:A,0))))),
    AND(COUNTIF(Bugs!B:B,B52)&gt;0,ISNUMBER(SEARCH("x",INDEX(Bugs!C:C,MATCH(B52,Bugs!B:B,0))))),
    AND(COUNTIF(Bugs!A:A,B52)&gt;0,ISNUMBER(SEARCH("x",INDEX(Bugs!D:D,MATCH(B52,Bugs!A:A,0))))),
    AND(COUNTIF(Bugs!B:B,B52)&gt;0,ISNUMBER(SEARCH("x",INDEX(Bugs!D:D,MATCH(B52,Bugs!B:B,0)))))
),"Y","")</f>
        <v/>
      </c>
      <c r="R52">
        <f ca="1">IF(OR(ISNUMBER(MATCH(L52,MasterData!$D$3:$D$18,0)),ISNUMBER(MATCH(L52,MasterData!$C$3:$C$18,0))),
    DATEDIF(E52,I52,"d"),
    DATEDIF(E52,TODAY(),"d"))</f>
        <v>7</v>
      </c>
      <c r="S52">
        <f t="shared" ca="1" si="0"/>
        <v>1</v>
      </c>
      <c r="T52">
        <f t="shared" ca="1" si="1"/>
        <v>0</v>
      </c>
      <c r="U52">
        <f t="shared" ca="1" si="2"/>
        <v>0</v>
      </c>
    </row>
    <row r="53" spans="1:21" x14ac:dyDescent="0.35">
      <c r="A53">
        <v>6000135668</v>
      </c>
      <c r="B53" t="s">
        <v>369</v>
      </c>
      <c r="C53" t="s">
        <v>230</v>
      </c>
      <c r="D53" s="34" t="s">
        <v>231</v>
      </c>
      <c r="E53" s="208">
        <v>45743</v>
      </c>
      <c r="F53" s="1"/>
      <c r="G53" t="s">
        <v>315</v>
      </c>
      <c r="H53" t="s">
        <v>233</v>
      </c>
      <c r="I53" s="208">
        <v>45782</v>
      </c>
      <c r="J53" t="s">
        <v>234</v>
      </c>
      <c r="K53" t="s">
        <v>241</v>
      </c>
      <c r="L53" t="s">
        <v>171</v>
      </c>
      <c r="M53" t="s">
        <v>370</v>
      </c>
      <c r="N53" t="s">
        <v>237</v>
      </c>
      <c r="O53" t="s">
        <v>230</v>
      </c>
      <c r="P53" s="193" t="str">
        <f>IF(OR(AND(A53&lt;&gt;"",COUNTIF(Bugs!B:B,A53)&gt;0),AND(B53&lt;&gt;"",COUNTIF(Bugs!A:A,B53)&gt;0)),"Y","")</f>
        <v/>
      </c>
      <c r="Q53" s="193" t="str">
        <f>IF(OR(
    AND(COUNTIF(Bugs!A:A,B53)&gt;0,ISNUMBER(SEARCH("x",INDEX(Bugs!C:C,MATCH(B53,Bugs!A:A,0))))),
    AND(COUNTIF(Bugs!B:B,B53)&gt;0,ISNUMBER(SEARCH("x",INDEX(Bugs!C:C,MATCH(B53,Bugs!B:B,0))))),
    AND(COUNTIF(Bugs!A:A,B53)&gt;0,ISNUMBER(SEARCH("x",INDEX(Bugs!D:D,MATCH(B53,Bugs!A:A,0))))),
    AND(COUNTIF(Bugs!B:B,B53)&gt;0,ISNUMBER(SEARCH("x",INDEX(Bugs!D:D,MATCH(B53,Bugs!B:B,0)))))
),"Y","")</f>
        <v/>
      </c>
      <c r="R53">
        <f ca="1">IF(OR(ISNUMBER(MATCH(L53,MasterData!$D$3:$D$18,0)),ISNUMBER(MATCH(L53,MasterData!$C$3:$C$18,0))),
    DATEDIF(E53,I53,"d"),
    DATEDIF(E53,TODAY(),"d"))</f>
        <v>39</v>
      </c>
      <c r="S53">
        <f t="shared" ca="1" si="0"/>
        <v>0</v>
      </c>
      <c r="T53">
        <f t="shared" ca="1" si="1"/>
        <v>0</v>
      </c>
      <c r="U53">
        <f t="shared" ca="1" si="2"/>
        <v>1</v>
      </c>
    </row>
    <row r="54" spans="1:21" x14ac:dyDescent="0.35">
      <c r="A54">
        <v>6000135843</v>
      </c>
      <c r="B54" t="s">
        <v>230</v>
      </c>
      <c r="C54" t="s">
        <v>230</v>
      </c>
      <c r="D54" s="34" t="s">
        <v>251</v>
      </c>
      <c r="E54" s="208">
        <v>45744</v>
      </c>
      <c r="F54" s="1"/>
      <c r="G54" t="s">
        <v>290</v>
      </c>
      <c r="H54" t="s">
        <v>233</v>
      </c>
      <c r="I54" s="208">
        <v>45759</v>
      </c>
      <c r="J54" t="s">
        <v>201</v>
      </c>
      <c r="K54" t="s">
        <v>241</v>
      </c>
      <c r="L54" t="s">
        <v>171</v>
      </c>
      <c r="M54" t="s">
        <v>371</v>
      </c>
      <c r="N54" t="s">
        <v>237</v>
      </c>
      <c r="O54" t="s">
        <v>230</v>
      </c>
      <c r="P54" s="193" t="str">
        <f>IF(OR(AND(A54&lt;&gt;"",COUNTIF(Bugs!B:B,A54)&gt;0),AND(B54&lt;&gt;"",COUNTIF(Bugs!A:A,B54)&gt;0)),"Y","")</f>
        <v/>
      </c>
      <c r="Q54" s="193" t="str">
        <f>IF(OR(
    AND(COUNTIF(Bugs!A:A,B54)&gt;0,ISNUMBER(SEARCH("x",INDEX(Bugs!C:C,MATCH(B54,Bugs!A:A,0))))),
    AND(COUNTIF(Bugs!B:B,B54)&gt;0,ISNUMBER(SEARCH("x",INDEX(Bugs!C:C,MATCH(B54,Bugs!B:B,0))))),
    AND(COUNTIF(Bugs!A:A,B54)&gt;0,ISNUMBER(SEARCH("x",INDEX(Bugs!D:D,MATCH(B54,Bugs!A:A,0))))),
    AND(COUNTIF(Bugs!B:B,B54)&gt;0,ISNUMBER(SEARCH("x",INDEX(Bugs!D:D,MATCH(B54,Bugs!B:B,0)))))
),"Y","")</f>
        <v/>
      </c>
      <c r="R54">
        <f ca="1">IF(OR(ISNUMBER(MATCH(L54,MasterData!$D$3:$D$18,0)),ISNUMBER(MATCH(L54,MasterData!$C$3:$C$18,0))),
    DATEDIF(E54,I54,"d"),
    DATEDIF(E54,TODAY(),"d"))</f>
        <v>15</v>
      </c>
      <c r="S54">
        <f t="shared" ca="1" si="0"/>
        <v>0</v>
      </c>
      <c r="T54">
        <f t="shared" ca="1" si="1"/>
        <v>1</v>
      </c>
      <c r="U54">
        <f t="shared" ca="1" si="2"/>
        <v>0</v>
      </c>
    </row>
    <row r="55" spans="1:21" x14ac:dyDescent="0.35">
      <c r="A55">
        <v>6000135916</v>
      </c>
      <c r="B55" t="s">
        <v>372</v>
      </c>
      <c r="C55" t="s">
        <v>230</v>
      </c>
      <c r="D55" s="34" t="s">
        <v>251</v>
      </c>
      <c r="E55" s="208">
        <v>45747</v>
      </c>
      <c r="F55" s="1"/>
      <c r="G55" t="s">
        <v>373</v>
      </c>
      <c r="H55" t="s">
        <v>233</v>
      </c>
      <c r="I55" s="208">
        <v>45754</v>
      </c>
      <c r="J55" t="s">
        <v>234</v>
      </c>
      <c r="K55" t="s">
        <v>235</v>
      </c>
      <c r="L55" t="s">
        <v>171</v>
      </c>
      <c r="M55" t="s">
        <v>374</v>
      </c>
      <c r="N55" t="s">
        <v>237</v>
      </c>
      <c r="O55" t="s">
        <v>230</v>
      </c>
      <c r="P55" s="193" t="str">
        <f>IF(OR(AND(A55&lt;&gt;"",COUNTIF(Bugs!B:B,A55)&gt;0),AND(B55&lt;&gt;"",COUNTIF(Bugs!A:A,B55)&gt;0)),"Y","")</f>
        <v/>
      </c>
      <c r="Q55" s="193" t="str">
        <f>IF(OR(
    AND(COUNTIF(Bugs!A:A,B55)&gt;0,ISNUMBER(SEARCH("x",INDEX(Bugs!C:C,MATCH(B55,Bugs!A:A,0))))),
    AND(COUNTIF(Bugs!B:B,B55)&gt;0,ISNUMBER(SEARCH("x",INDEX(Bugs!C:C,MATCH(B55,Bugs!B:B,0))))),
    AND(COUNTIF(Bugs!A:A,B55)&gt;0,ISNUMBER(SEARCH("x",INDEX(Bugs!D:D,MATCH(B55,Bugs!A:A,0))))),
    AND(COUNTIF(Bugs!B:B,B55)&gt;0,ISNUMBER(SEARCH("x",INDEX(Bugs!D:D,MATCH(B55,Bugs!B:B,0)))))
),"Y","")</f>
        <v/>
      </c>
      <c r="R55">
        <f ca="1">IF(OR(ISNUMBER(MATCH(L55,MasterData!$D$3:$D$18,0)),ISNUMBER(MATCH(L55,MasterData!$C$3:$C$18,0))),
    DATEDIF(E55,I55,"d"),
    DATEDIF(E55,TODAY(),"d"))</f>
        <v>7</v>
      </c>
      <c r="S55">
        <f t="shared" ca="1" si="0"/>
        <v>1</v>
      </c>
      <c r="T55">
        <f t="shared" ca="1" si="1"/>
        <v>0</v>
      </c>
      <c r="U55">
        <f t="shared" ca="1" si="2"/>
        <v>0</v>
      </c>
    </row>
    <row r="56" spans="1:21" x14ac:dyDescent="0.35">
      <c r="A56">
        <v>6000135930</v>
      </c>
      <c r="B56" t="s">
        <v>375</v>
      </c>
      <c r="C56" t="s">
        <v>230</v>
      </c>
      <c r="D56" s="34" t="s">
        <v>254</v>
      </c>
      <c r="E56" s="208">
        <v>45747</v>
      </c>
      <c r="F56" s="1"/>
      <c r="G56" t="s">
        <v>268</v>
      </c>
      <c r="H56" t="s">
        <v>233</v>
      </c>
      <c r="I56" s="208">
        <v>45758</v>
      </c>
      <c r="J56" t="s">
        <v>234</v>
      </c>
      <c r="K56" t="s">
        <v>235</v>
      </c>
      <c r="L56" t="s">
        <v>171</v>
      </c>
      <c r="M56" t="s">
        <v>376</v>
      </c>
      <c r="N56" t="s">
        <v>237</v>
      </c>
      <c r="O56" t="s">
        <v>230</v>
      </c>
      <c r="P56" s="193" t="str">
        <f>IF(OR(AND(A56&lt;&gt;"",COUNTIF(Bugs!B:B,A56)&gt;0),AND(B56&lt;&gt;"",COUNTIF(Bugs!A:A,B56)&gt;0)),"Y","")</f>
        <v/>
      </c>
      <c r="Q56" s="193" t="str">
        <f>IF(OR(
    AND(COUNTIF(Bugs!A:A,B56)&gt;0,ISNUMBER(SEARCH("x",INDEX(Bugs!C:C,MATCH(B56,Bugs!A:A,0))))),
    AND(COUNTIF(Bugs!B:B,B56)&gt;0,ISNUMBER(SEARCH("x",INDEX(Bugs!C:C,MATCH(B56,Bugs!B:B,0))))),
    AND(COUNTIF(Bugs!A:A,B56)&gt;0,ISNUMBER(SEARCH("x",INDEX(Bugs!D:D,MATCH(B56,Bugs!A:A,0))))),
    AND(COUNTIF(Bugs!B:B,B56)&gt;0,ISNUMBER(SEARCH("x",INDEX(Bugs!D:D,MATCH(B56,Bugs!B:B,0)))))
),"Y","")</f>
        <v/>
      </c>
      <c r="R56">
        <f ca="1">IF(OR(ISNUMBER(MATCH(L56,MasterData!$D$3:$D$18,0)),ISNUMBER(MATCH(L56,MasterData!$C$3:$C$18,0))),
    DATEDIF(E56,I56,"d"),
    DATEDIF(E56,TODAY(),"d"))</f>
        <v>11</v>
      </c>
      <c r="S56">
        <f t="shared" ca="1" si="0"/>
        <v>0</v>
      </c>
      <c r="T56">
        <f t="shared" ca="1" si="1"/>
        <v>1</v>
      </c>
      <c r="U56">
        <f t="shared" ca="1" si="2"/>
        <v>0</v>
      </c>
    </row>
    <row r="57" spans="1:21" x14ac:dyDescent="0.35">
      <c r="A57">
        <v>6000136043</v>
      </c>
      <c r="B57" t="s">
        <v>230</v>
      </c>
      <c r="C57" t="s">
        <v>230</v>
      </c>
      <c r="D57" s="34" t="s">
        <v>251</v>
      </c>
      <c r="E57" s="208">
        <v>45748</v>
      </c>
      <c r="F57" s="1"/>
      <c r="G57" t="s">
        <v>290</v>
      </c>
      <c r="H57" t="s">
        <v>377</v>
      </c>
      <c r="I57" s="208">
        <v>45786</v>
      </c>
      <c r="J57" t="s">
        <v>201</v>
      </c>
      <c r="K57" t="s">
        <v>241</v>
      </c>
      <c r="L57" t="s">
        <v>171</v>
      </c>
      <c r="M57" t="s">
        <v>378</v>
      </c>
      <c r="N57" t="s">
        <v>237</v>
      </c>
      <c r="O57" t="s">
        <v>230</v>
      </c>
      <c r="P57" s="193" t="str">
        <f>IF(OR(AND(A57&lt;&gt;"",COUNTIF(Bugs!B:B,A57)&gt;0),AND(B57&lt;&gt;"",COUNTIF(Bugs!A:A,B57)&gt;0)),"Y","")</f>
        <v/>
      </c>
      <c r="Q57" s="193" t="str">
        <f>IF(OR(
    AND(COUNTIF(Bugs!A:A,B57)&gt;0,ISNUMBER(SEARCH("x",INDEX(Bugs!C:C,MATCH(B57,Bugs!A:A,0))))),
    AND(COUNTIF(Bugs!B:B,B57)&gt;0,ISNUMBER(SEARCH("x",INDEX(Bugs!C:C,MATCH(B57,Bugs!B:B,0))))),
    AND(COUNTIF(Bugs!A:A,B57)&gt;0,ISNUMBER(SEARCH("x",INDEX(Bugs!D:D,MATCH(B57,Bugs!A:A,0))))),
    AND(COUNTIF(Bugs!B:B,B57)&gt;0,ISNUMBER(SEARCH("x",INDEX(Bugs!D:D,MATCH(B57,Bugs!B:B,0)))))
),"Y","")</f>
        <v/>
      </c>
      <c r="R57">
        <f ca="1">IF(OR(ISNUMBER(MATCH(L57,MasterData!$D$3:$D$18,0)),ISNUMBER(MATCH(L57,MasterData!$C$3:$C$18,0))),
    DATEDIF(E57,I57,"d"),
    DATEDIF(E57,TODAY(),"d"))</f>
        <v>38</v>
      </c>
      <c r="S57">
        <f t="shared" ca="1" si="0"/>
        <v>0</v>
      </c>
      <c r="T57">
        <f t="shared" ca="1" si="1"/>
        <v>0</v>
      </c>
      <c r="U57">
        <f t="shared" ca="1" si="2"/>
        <v>1</v>
      </c>
    </row>
    <row r="58" spans="1:21" x14ac:dyDescent="0.35">
      <c r="A58">
        <v>6000136104</v>
      </c>
      <c r="B58" t="s">
        <v>379</v>
      </c>
      <c r="C58" t="s">
        <v>230</v>
      </c>
      <c r="D58" s="34" t="s">
        <v>274</v>
      </c>
      <c r="E58" s="208">
        <v>45748</v>
      </c>
      <c r="F58" s="1"/>
      <c r="G58" t="s">
        <v>380</v>
      </c>
      <c r="H58" t="s">
        <v>233</v>
      </c>
      <c r="I58" s="208">
        <v>45755</v>
      </c>
      <c r="J58" t="s">
        <v>234</v>
      </c>
      <c r="K58" t="s">
        <v>241</v>
      </c>
      <c r="L58" t="s">
        <v>171</v>
      </c>
      <c r="M58" t="s">
        <v>381</v>
      </c>
      <c r="N58" t="s">
        <v>237</v>
      </c>
      <c r="O58" t="s">
        <v>230</v>
      </c>
      <c r="P58" s="193" t="str">
        <f>IF(OR(AND(A58&lt;&gt;"",COUNTIF(Bugs!B:B,A58)&gt;0),AND(B58&lt;&gt;"",COUNTIF(Bugs!A:A,B58)&gt;0)),"Y","")</f>
        <v/>
      </c>
      <c r="Q58" s="193" t="str">
        <f>IF(OR(
    AND(COUNTIF(Bugs!A:A,B58)&gt;0,ISNUMBER(SEARCH("x",INDEX(Bugs!C:C,MATCH(B58,Bugs!A:A,0))))),
    AND(COUNTIF(Bugs!B:B,B58)&gt;0,ISNUMBER(SEARCH("x",INDEX(Bugs!C:C,MATCH(B58,Bugs!B:B,0))))),
    AND(COUNTIF(Bugs!A:A,B58)&gt;0,ISNUMBER(SEARCH("x",INDEX(Bugs!D:D,MATCH(B58,Bugs!A:A,0))))),
    AND(COUNTIF(Bugs!B:B,B58)&gt;0,ISNUMBER(SEARCH("x",INDEX(Bugs!D:D,MATCH(B58,Bugs!B:B,0)))))
),"Y","")</f>
        <v/>
      </c>
      <c r="R58">
        <f ca="1">IF(OR(ISNUMBER(MATCH(L58,MasterData!$D$3:$D$18,0)),ISNUMBER(MATCH(L58,MasterData!$C$3:$C$18,0))),
    DATEDIF(E58,I58,"d"),
    DATEDIF(E58,TODAY(),"d"))</f>
        <v>7</v>
      </c>
      <c r="S58">
        <f t="shared" ca="1" si="0"/>
        <v>1</v>
      </c>
      <c r="T58">
        <f t="shared" ca="1" si="1"/>
        <v>0</v>
      </c>
      <c r="U58">
        <f t="shared" ca="1" si="2"/>
        <v>0</v>
      </c>
    </row>
    <row r="59" spans="1:21" x14ac:dyDescent="0.35">
      <c r="A59">
        <v>6000136206</v>
      </c>
      <c r="B59" t="s">
        <v>382</v>
      </c>
      <c r="C59" t="s">
        <v>230</v>
      </c>
      <c r="D59" s="34" t="s">
        <v>383</v>
      </c>
      <c r="E59" s="208">
        <v>45749</v>
      </c>
      <c r="F59" s="1"/>
      <c r="G59" t="s">
        <v>384</v>
      </c>
      <c r="H59" t="s">
        <v>245</v>
      </c>
      <c r="I59" s="208">
        <v>45798</v>
      </c>
      <c r="J59" t="s">
        <v>234</v>
      </c>
      <c r="K59" t="s">
        <v>241</v>
      </c>
      <c r="L59" t="s">
        <v>171</v>
      </c>
      <c r="M59" t="s">
        <v>385</v>
      </c>
      <c r="N59" t="s">
        <v>237</v>
      </c>
      <c r="O59" t="s">
        <v>230</v>
      </c>
      <c r="P59" s="193" t="str">
        <f>IF(OR(AND(A59&lt;&gt;"",COUNTIF(Bugs!B:B,A59)&gt;0),AND(B59&lt;&gt;"",COUNTIF(Bugs!A:A,B59)&gt;0)),"Y","")</f>
        <v/>
      </c>
      <c r="Q59" s="193" t="str">
        <f>IF(OR(
    AND(COUNTIF(Bugs!A:A,B59)&gt;0,ISNUMBER(SEARCH("x",INDEX(Bugs!C:C,MATCH(B59,Bugs!A:A,0))))),
    AND(COUNTIF(Bugs!B:B,B59)&gt;0,ISNUMBER(SEARCH("x",INDEX(Bugs!C:C,MATCH(B59,Bugs!B:B,0))))),
    AND(COUNTIF(Bugs!A:A,B59)&gt;0,ISNUMBER(SEARCH("x",INDEX(Bugs!D:D,MATCH(B59,Bugs!A:A,0))))),
    AND(COUNTIF(Bugs!B:B,B59)&gt;0,ISNUMBER(SEARCH("x",INDEX(Bugs!D:D,MATCH(B59,Bugs!B:B,0)))))
),"Y","")</f>
        <v/>
      </c>
      <c r="R59">
        <f ca="1">IF(OR(ISNUMBER(MATCH(L59,MasterData!$D$3:$D$18,0)),ISNUMBER(MATCH(L59,MasterData!$C$3:$C$18,0))),
    DATEDIF(E59,I59,"d"),
    DATEDIF(E59,TODAY(),"d"))</f>
        <v>49</v>
      </c>
      <c r="S59">
        <f t="shared" ca="1" si="0"/>
        <v>0</v>
      </c>
      <c r="T59">
        <f t="shared" ca="1" si="1"/>
        <v>0</v>
      </c>
      <c r="U59">
        <f t="shared" ca="1" si="2"/>
        <v>1</v>
      </c>
    </row>
    <row r="60" spans="1:21" x14ac:dyDescent="0.35">
      <c r="A60">
        <v>6000136305</v>
      </c>
      <c r="B60" t="s">
        <v>386</v>
      </c>
      <c r="C60" t="s">
        <v>230</v>
      </c>
      <c r="D60" s="34" t="s">
        <v>387</v>
      </c>
      <c r="E60" s="208">
        <v>45749</v>
      </c>
      <c r="F60" s="1"/>
      <c r="G60" t="s">
        <v>388</v>
      </c>
      <c r="H60" t="s">
        <v>233</v>
      </c>
      <c r="I60" s="208">
        <v>45756</v>
      </c>
      <c r="J60" t="s">
        <v>234</v>
      </c>
      <c r="K60" t="s">
        <v>241</v>
      </c>
      <c r="L60" t="s">
        <v>171</v>
      </c>
      <c r="M60" t="s">
        <v>389</v>
      </c>
      <c r="N60" t="s">
        <v>237</v>
      </c>
      <c r="O60" t="s">
        <v>230</v>
      </c>
      <c r="P60" s="193" t="str">
        <f>IF(OR(AND(A60&lt;&gt;"",COUNTIF(Bugs!B:B,A60)&gt;0),AND(B60&lt;&gt;"",COUNTIF(Bugs!A:A,B60)&gt;0)),"Y","")</f>
        <v/>
      </c>
      <c r="Q60" s="193" t="str">
        <f>IF(OR(
    AND(COUNTIF(Bugs!A:A,B60)&gt;0,ISNUMBER(SEARCH("x",INDEX(Bugs!C:C,MATCH(B60,Bugs!A:A,0))))),
    AND(COUNTIF(Bugs!B:B,B60)&gt;0,ISNUMBER(SEARCH("x",INDEX(Bugs!C:C,MATCH(B60,Bugs!B:B,0))))),
    AND(COUNTIF(Bugs!A:A,B60)&gt;0,ISNUMBER(SEARCH("x",INDEX(Bugs!D:D,MATCH(B60,Bugs!A:A,0))))),
    AND(COUNTIF(Bugs!B:B,B60)&gt;0,ISNUMBER(SEARCH("x",INDEX(Bugs!D:D,MATCH(B60,Bugs!B:B,0)))))
),"Y","")</f>
        <v/>
      </c>
      <c r="R60">
        <f ca="1">IF(OR(ISNUMBER(MATCH(L60,MasterData!$D$3:$D$18,0)),ISNUMBER(MATCH(L60,MasterData!$C$3:$C$18,0))),
    DATEDIF(E60,I60,"d"),
    DATEDIF(E60,TODAY(),"d"))</f>
        <v>7</v>
      </c>
      <c r="S60">
        <f t="shared" ca="1" si="0"/>
        <v>1</v>
      </c>
      <c r="T60">
        <f t="shared" ca="1" si="1"/>
        <v>0</v>
      </c>
      <c r="U60">
        <f t="shared" ca="1" si="2"/>
        <v>0</v>
      </c>
    </row>
    <row r="61" spans="1:21" x14ac:dyDescent="0.35">
      <c r="A61">
        <v>6000136404</v>
      </c>
      <c r="B61" t="s">
        <v>390</v>
      </c>
      <c r="C61" t="s">
        <v>230</v>
      </c>
      <c r="D61" s="34" t="s">
        <v>247</v>
      </c>
      <c r="E61" s="208">
        <v>45750</v>
      </c>
      <c r="F61" s="1"/>
      <c r="G61" t="s">
        <v>357</v>
      </c>
      <c r="H61" t="s">
        <v>245</v>
      </c>
      <c r="I61" s="208">
        <v>45764</v>
      </c>
      <c r="J61" t="s">
        <v>234</v>
      </c>
      <c r="K61" t="s">
        <v>241</v>
      </c>
      <c r="L61" t="s">
        <v>171</v>
      </c>
      <c r="M61" t="s">
        <v>391</v>
      </c>
      <c r="N61" t="s">
        <v>237</v>
      </c>
      <c r="O61" t="s">
        <v>230</v>
      </c>
      <c r="P61" s="193" t="str">
        <f>IF(OR(AND(A61&lt;&gt;"",COUNTIF(Bugs!B:B,A61)&gt;0),AND(B61&lt;&gt;"",COUNTIF(Bugs!A:A,B61)&gt;0)),"Y","")</f>
        <v/>
      </c>
      <c r="Q61" s="193" t="str">
        <f>IF(OR(
    AND(COUNTIF(Bugs!A:A,B61)&gt;0,ISNUMBER(SEARCH("x",INDEX(Bugs!C:C,MATCH(B61,Bugs!A:A,0))))),
    AND(COUNTIF(Bugs!B:B,B61)&gt;0,ISNUMBER(SEARCH("x",INDEX(Bugs!C:C,MATCH(B61,Bugs!B:B,0))))),
    AND(COUNTIF(Bugs!A:A,B61)&gt;0,ISNUMBER(SEARCH("x",INDEX(Bugs!D:D,MATCH(B61,Bugs!A:A,0))))),
    AND(COUNTIF(Bugs!B:B,B61)&gt;0,ISNUMBER(SEARCH("x",INDEX(Bugs!D:D,MATCH(B61,Bugs!B:B,0)))))
),"Y","")</f>
        <v/>
      </c>
      <c r="R61">
        <f ca="1">IF(OR(ISNUMBER(MATCH(L61,MasterData!$D$3:$D$18,0)),ISNUMBER(MATCH(L61,MasterData!$C$3:$C$18,0))),
    DATEDIF(E61,I61,"d"),
    DATEDIF(E61,TODAY(),"d"))</f>
        <v>14</v>
      </c>
      <c r="S61">
        <f t="shared" ca="1" si="0"/>
        <v>0</v>
      </c>
      <c r="T61">
        <f t="shared" ca="1" si="1"/>
        <v>1</v>
      </c>
      <c r="U61">
        <f t="shared" ca="1" si="2"/>
        <v>0</v>
      </c>
    </row>
    <row r="62" spans="1:21" x14ac:dyDescent="0.35">
      <c r="A62">
        <v>6000136413</v>
      </c>
      <c r="B62" t="s">
        <v>392</v>
      </c>
      <c r="C62" t="s">
        <v>230</v>
      </c>
      <c r="D62" s="34" t="s">
        <v>254</v>
      </c>
      <c r="E62" s="208">
        <v>45750</v>
      </c>
      <c r="F62" s="1"/>
      <c r="G62" t="s">
        <v>357</v>
      </c>
      <c r="H62" t="s">
        <v>245</v>
      </c>
      <c r="I62" s="208">
        <v>45758</v>
      </c>
      <c r="J62" t="s">
        <v>234</v>
      </c>
      <c r="K62" t="s">
        <v>241</v>
      </c>
      <c r="L62" t="s">
        <v>171</v>
      </c>
      <c r="M62" t="s">
        <v>393</v>
      </c>
      <c r="N62" t="s">
        <v>237</v>
      </c>
      <c r="O62" t="s">
        <v>230</v>
      </c>
      <c r="P62" s="193" t="str">
        <f>IF(OR(AND(A62&lt;&gt;"",COUNTIF(Bugs!B:B,A62)&gt;0),AND(B62&lt;&gt;"",COUNTIF(Bugs!A:A,B62)&gt;0)),"Y","")</f>
        <v/>
      </c>
      <c r="Q62" s="193" t="str">
        <f>IF(OR(
    AND(COUNTIF(Bugs!A:A,B62)&gt;0,ISNUMBER(SEARCH("x",INDEX(Bugs!C:C,MATCH(B62,Bugs!A:A,0))))),
    AND(COUNTIF(Bugs!B:B,B62)&gt;0,ISNUMBER(SEARCH("x",INDEX(Bugs!C:C,MATCH(B62,Bugs!B:B,0))))),
    AND(COUNTIF(Bugs!A:A,B62)&gt;0,ISNUMBER(SEARCH("x",INDEX(Bugs!D:D,MATCH(B62,Bugs!A:A,0))))),
    AND(COUNTIF(Bugs!B:B,B62)&gt;0,ISNUMBER(SEARCH("x",INDEX(Bugs!D:D,MATCH(B62,Bugs!B:B,0)))))
),"Y","")</f>
        <v/>
      </c>
      <c r="R62">
        <f ca="1">IF(OR(ISNUMBER(MATCH(L62,MasterData!$D$3:$D$18,0)),ISNUMBER(MATCH(L62,MasterData!$C$3:$C$18,0))),
    DATEDIF(E62,I62,"d"),
    DATEDIF(E62,TODAY(),"d"))</f>
        <v>8</v>
      </c>
      <c r="S62">
        <f t="shared" ca="1" si="0"/>
        <v>0</v>
      </c>
      <c r="T62">
        <f t="shared" ca="1" si="1"/>
        <v>1</v>
      </c>
      <c r="U62">
        <f t="shared" ca="1" si="2"/>
        <v>0</v>
      </c>
    </row>
    <row r="63" spans="1:21" x14ac:dyDescent="0.35">
      <c r="A63">
        <v>6000136417</v>
      </c>
      <c r="B63" t="s">
        <v>394</v>
      </c>
      <c r="C63" t="s">
        <v>230</v>
      </c>
      <c r="D63" s="34" t="s">
        <v>254</v>
      </c>
      <c r="E63" s="208">
        <v>45750</v>
      </c>
      <c r="F63" s="1"/>
      <c r="G63" t="s">
        <v>357</v>
      </c>
      <c r="H63" t="s">
        <v>240</v>
      </c>
      <c r="I63" s="208">
        <v>45758</v>
      </c>
      <c r="J63" t="s">
        <v>234</v>
      </c>
      <c r="K63" t="s">
        <v>241</v>
      </c>
      <c r="L63" t="s">
        <v>171</v>
      </c>
      <c r="M63" t="s">
        <v>395</v>
      </c>
      <c r="N63" t="s">
        <v>237</v>
      </c>
      <c r="O63" t="s">
        <v>230</v>
      </c>
      <c r="P63" s="193" t="str">
        <f>IF(OR(AND(A63&lt;&gt;"",COUNTIF(Bugs!B:B,A63)&gt;0),AND(B63&lt;&gt;"",COUNTIF(Bugs!A:A,B63)&gt;0)),"Y","")</f>
        <v/>
      </c>
      <c r="Q63" s="193" t="str">
        <f>IF(OR(
    AND(COUNTIF(Bugs!A:A,B63)&gt;0,ISNUMBER(SEARCH("x",INDEX(Bugs!C:C,MATCH(B63,Bugs!A:A,0))))),
    AND(COUNTIF(Bugs!B:B,B63)&gt;0,ISNUMBER(SEARCH("x",INDEX(Bugs!C:C,MATCH(B63,Bugs!B:B,0))))),
    AND(COUNTIF(Bugs!A:A,B63)&gt;0,ISNUMBER(SEARCH("x",INDEX(Bugs!D:D,MATCH(B63,Bugs!A:A,0))))),
    AND(COUNTIF(Bugs!B:B,B63)&gt;0,ISNUMBER(SEARCH("x",INDEX(Bugs!D:D,MATCH(B63,Bugs!B:B,0)))))
),"Y","")</f>
        <v/>
      </c>
      <c r="R63">
        <f ca="1">IF(OR(ISNUMBER(MATCH(L63,MasterData!$D$3:$D$18,0)),ISNUMBER(MATCH(L63,MasterData!$C$3:$C$18,0))),
    DATEDIF(E63,I63,"d"),
    DATEDIF(E63,TODAY(),"d"))</f>
        <v>8</v>
      </c>
      <c r="S63">
        <f t="shared" ca="1" si="0"/>
        <v>0</v>
      </c>
      <c r="T63">
        <f t="shared" ca="1" si="1"/>
        <v>1</v>
      </c>
      <c r="U63">
        <f t="shared" ca="1" si="2"/>
        <v>0</v>
      </c>
    </row>
    <row r="64" spans="1:21" x14ac:dyDescent="0.35">
      <c r="A64">
        <v>6000136696</v>
      </c>
      <c r="B64" t="s">
        <v>396</v>
      </c>
      <c r="C64" t="s">
        <v>230</v>
      </c>
      <c r="D64" s="34" t="s">
        <v>254</v>
      </c>
      <c r="E64" s="208">
        <v>45755</v>
      </c>
      <c r="F64" s="1"/>
      <c r="G64" t="s">
        <v>357</v>
      </c>
      <c r="H64" t="s">
        <v>245</v>
      </c>
      <c r="I64" s="208">
        <v>45763</v>
      </c>
      <c r="J64" t="s">
        <v>234</v>
      </c>
      <c r="K64" t="s">
        <v>241</v>
      </c>
      <c r="L64" t="s">
        <v>171</v>
      </c>
      <c r="M64" t="s">
        <v>397</v>
      </c>
      <c r="N64" t="s">
        <v>237</v>
      </c>
      <c r="O64" t="s">
        <v>230</v>
      </c>
      <c r="P64" s="193" t="str">
        <f>IF(OR(AND(A64&lt;&gt;"",COUNTIF(Bugs!B:B,A64)&gt;0),AND(B64&lt;&gt;"",COUNTIF(Bugs!A:A,B64)&gt;0)),"Y","")</f>
        <v/>
      </c>
      <c r="Q64" s="193" t="str">
        <f>IF(OR(
    AND(COUNTIF(Bugs!A:A,B64)&gt;0,ISNUMBER(SEARCH("x",INDEX(Bugs!C:C,MATCH(B64,Bugs!A:A,0))))),
    AND(COUNTIF(Bugs!B:B,B64)&gt;0,ISNUMBER(SEARCH("x",INDEX(Bugs!C:C,MATCH(B64,Bugs!B:B,0))))),
    AND(COUNTIF(Bugs!A:A,B64)&gt;0,ISNUMBER(SEARCH("x",INDEX(Bugs!D:D,MATCH(B64,Bugs!A:A,0))))),
    AND(COUNTIF(Bugs!B:B,B64)&gt;0,ISNUMBER(SEARCH("x",INDEX(Bugs!D:D,MATCH(B64,Bugs!B:B,0)))))
),"Y","")</f>
        <v/>
      </c>
      <c r="R64">
        <f ca="1">IF(OR(ISNUMBER(MATCH(L64,MasterData!$D$3:$D$18,0)),ISNUMBER(MATCH(L64,MasterData!$C$3:$C$18,0))),
    DATEDIF(E64,I64,"d"),
    DATEDIF(E64,TODAY(),"d"))</f>
        <v>8</v>
      </c>
      <c r="S64">
        <f t="shared" ca="1" si="0"/>
        <v>0</v>
      </c>
      <c r="T64">
        <f t="shared" ca="1" si="1"/>
        <v>1</v>
      </c>
      <c r="U64">
        <f t="shared" ca="1" si="2"/>
        <v>0</v>
      </c>
    </row>
    <row r="65" spans="1:21" x14ac:dyDescent="0.35">
      <c r="A65">
        <v>6000136707</v>
      </c>
      <c r="B65" t="s">
        <v>398</v>
      </c>
      <c r="C65" t="s">
        <v>230</v>
      </c>
      <c r="D65" s="34" t="s">
        <v>254</v>
      </c>
      <c r="E65" s="208">
        <v>45755</v>
      </c>
      <c r="F65" s="1"/>
      <c r="G65" t="s">
        <v>357</v>
      </c>
      <c r="H65" t="s">
        <v>245</v>
      </c>
      <c r="I65" s="208">
        <v>45763</v>
      </c>
      <c r="J65" t="s">
        <v>234</v>
      </c>
      <c r="K65" t="s">
        <v>241</v>
      </c>
      <c r="L65" t="s">
        <v>171</v>
      </c>
      <c r="M65" t="s">
        <v>399</v>
      </c>
      <c r="N65" t="s">
        <v>237</v>
      </c>
      <c r="O65" t="s">
        <v>230</v>
      </c>
      <c r="P65" s="193" t="str">
        <f>IF(OR(AND(A65&lt;&gt;"",COUNTIF(Bugs!B:B,A65)&gt;0),AND(B65&lt;&gt;"",COUNTIF(Bugs!A:A,B65)&gt;0)),"Y","")</f>
        <v/>
      </c>
      <c r="Q65" s="193" t="str">
        <f>IF(OR(
    AND(COUNTIF(Bugs!A:A,B65)&gt;0,ISNUMBER(SEARCH("x",INDEX(Bugs!C:C,MATCH(B65,Bugs!A:A,0))))),
    AND(COUNTIF(Bugs!B:B,B65)&gt;0,ISNUMBER(SEARCH("x",INDEX(Bugs!C:C,MATCH(B65,Bugs!B:B,0))))),
    AND(COUNTIF(Bugs!A:A,B65)&gt;0,ISNUMBER(SEARCH("x",INDEX(Bugs!D:D,MATCH(B65,Bugs!A:A,0))))),
    AND(COUNTIF(Bugs!B:B,B65)&gt;0,ISNUMBER(SEARCH("x",INDEX(Bugs!D:D,MATCH(B65,Bugs!B:B,0)))))
),"Y","")</f>
        <v/>
      </c>
      <c r="R65">
        <f ca="1">IF(OR(ISNUMBER(MATCH(L65,MasterData!$D$3:$D$18,0)),ISNUMBER(MATCH(L65,MasterData!$C$3:$C$18,0))),
    DATEDIF(E65,I65,"d"),
    DATEDIF(E65,TODAY(),"d"))</f>
        <v>8</v>
      </c>
      <c r="S65">
        <f t="shared" ca="1" si="0"/>
        <v>0</v>
      </c>
      <c r="T65">
        <f t="shared" ca="1" si="1"/>
        <v>1</v>
      </c>
      <c r="U65">
        <f t="shared" ca="1" si="2"/>
        <v>0</v>
      </c>
    </row>
    <row r="66" spans="1:21" x14ac:dyDescent="0.35">
      <c r="A66">
        <v>6000136806</v>
      </c>
      <c r="B66" t="s">
        <v>230</v>
      </c>
      <c r="C66" t="s">
        <v>230</v>
      </c>
      <c r="D66" s="34" t="s">
        <v>251</v>
      </c>
      <c r="E66" s="208">
        <v>45755</v>
      </c>
      <c r="F66" s="1"/>
      <c r="G66" t="s">
        <v>400</v>
      </c>
      <c r="H66" t="s">
        <v>401</v>
      </c>
      <c r="I66" s="208">
        <v>45789</v>
      </c>
      <c r="J66" t="s">
        <v>201</v>
      </c>
      <c r="K66" t="s">
        <v>241</v>
      </c>
      <c r="L66" t="s">
        <v>171</v>
      </c>
      <c r="M66" t="s">
        <v>402</v>
      </c>
      <c r="N66" t="s">
        <v>237</v>
      </c>
      <c r="O66" t="s">
        <v>230</v>
      </c>
      <c r="P66" s="193" t="str">
        <f>IF(OR(AND(A66&lt;&gt;"",COUNTIF(Bugs!B:B,A66)&gt;0),AND(B66&lt;&gt;"",COUNTIF(Bugs!A:A,B66)&gt;0)),"Y","")</f>
        <v/>
      </c>
      <c r="Q66" s="193" t="str">
        <f>IF(OR(
    AND(COUNTIF(Bugs!A:A,B66)&gt;0,ISNUMBER(SEARCH("x",INDEX(Bugs!C:C,MATCH(B66,Bugs!A:A,0))))),
    AND(COUNTIF(Bugs!B:B,B66)&gt;0,ISNUMBER(SEARCH("x",INDEX(Bugs!C:C,MATCH(B66,Bugs!B:B,0))))),
    AND(COUNTIF(Bugs!A:A,B66)&gt;0,ISNUMBER(SEARCH("x",INDEX(Bugs!D:D,MATCH(B66,Bugs!A:A,0))))),
    AND(COUNTIF(Bugs!B:B,B66)&gt;0,ISNUMBER(SEARCH("x",INDEX(Bugs!D:D,MATCH(B66,Bugs!B:B,0)))))
),"Y","")</f>
        <v/>
      </c>
      <c r="R66">
        <f ca="1">IF(OR(ISNUMBER(MATCH(L66,MasterData!$D$3:$D$18,0)),ISNUMBER(MATCH(L66,MasterData!$C$3:$C$18,0))),
    DATEDIF(E66,I66,"d"),
    DATEDIF(E66,TODAY(),"d"))</f>
        <v>34</v>
      </c>
      <c r="S66">
        <f t="shared" ca="1" si="0"/>
        <v>0</v>
      </c>
      <c r="T66">
        <f t="shared" ca="1" si="1"/>
        <v>0</v>
      </c>
      <c r="U66">
        <f t="shared" ca="1" si="2"/>
        <v>1</v>
      </c>
    </row>
    <row r="67" spans="1:21" x14ac:dyDescent="0.35">
      <c r="A67">
        <v>6000136916</v>
      </c>
      <c r="B67" t="s">
        <v>403</v>
      </c>
      <c r="C67" t="s">
        <v>230</v>
      </c>
      <c r="D67" s="34" t="s">
        <v>254</v>
      </c>
      <c r="E67" s="208">
        <v>45756</v>
      </c>
      <c r="F67" s="1"/>
      <c r="G67" t="s">
        <v>357</v>
      </c>
      <c r="H67" t="s">
        <v>245</v>
      </c>
      <c r="I67" s="208">
        <v>45764</v>
      </c>
      <c r="J67" t="s">
        <v>234</v>
      </c>
      <c r="K67" t="s">
        <v>241</v>
      </c>
      <c r="L67" t="s">
        <v>171</v>
      </c>
      <c r="M67" t="s">
        <v>404</v>
      </c>
      <c r="N67" t="s">
        <v>237</v>
      </c>
      <c r="O67" t="s">
        <v>230</v>
      </c>
      <c r="P67" s="193" t="str">
        <f>IF(OR(AND(A67&lt;&gt;"",COUNTIF(Bugs!B:B,A67)&gt;0),AND(B67&lt;&gt;"",COUNTIF(Bugs!A:A,B67)&gt;0)),"Y","")</f>
        <v/>
      </c>
      <c r="Q67" s="193" t="str">
        <f>IF(OR(
    AND(COUNTIF(Bugs!A:A,B67)&gt;0,ISNUMBER(SEARCH("x",INDEX(Bugs!C:C,MATCH(B67,Bugs!A:A,0))))),
    AND(COUNTIF(Bugs!B:B,B67)&gt;0,ISNUMBER(SEARCH("x",INDEX(Bugs!C:C,MATCH(B67,Bugs!B:B,0))))),
    AND(COUNTIF(Bugs!A:A,B67)&gt;0,ISNUMBER(SEARCH("x",INDEX(Bugs!D:D,MATCH(B67,Bugs!A:A,0))))),
    AND(COUNTIF(Bugs!B:B,B67)&gt;0,ISNUMBER(SEARCH("x",INDEX(Bugs!D:D,MATCH(B67,Bugs!B:B,0)))))
),"Y","")</f>
        <v/>
      </c>
      <c r="R67">
        <f ca="1">IF(OR(ISNUMBER(MATCH(L67,MasterData!$D$3:$D$18,0)),ISNUMBER(MATCH(L67,MasterData!$C$3:$C$18,0))),
    DATEDIF(E67,I67,"d"),
    DATEDIF(E67,TODAY(),"d"))</f>
        <v>8</v>
      </c>
      <c r="S67">
        <f t="shared" ref="S67:S130" ca="1" si="3">IF(AND($R67&gt;=0,$R67&lt;=7),1,0)</f>
        <v>0</v>
      </c>
      <c r="T67">
        <f t="shared" ref="T67:T130" ca="1" si="4">IF(AND($R67&gt;7,R67&lt;=30),1,0)</f>
        <v>1</v>
      </c>
      <c r="U67">
        <f t="shared" ref="U67:U130" ca="1" si="5">IF($R67&gt;30,1,0)</f>
        <v>0</v>
      </c>
    </row>
    <row r="68" spans="1:21" x14ac:dyDescent="0.35">
      <c r="A68">
        <v>6000137097</v>
      </c>
      <c r="B68" t="s">
        <v>405</v>
      </c>
      <c r="C68" t="s">
        <v>230</v>
      </c>
      <c r="D68" s="34" t="s">
        <v>251</v>
      </c>
      <c r="E68" s="208">
        <v>45757</v>
      </c>
      <c r="F68" s="1"/>
      <c r="G68" t="s">
        <v>406</v>
      </c>
      <c r="H68" t="s">
        <v>233</v>
      </c>
      <c r="I68" s="208">
        <v>45765</v>
      </c>
      <c r="J68" t="s">
        <v>234</v>
      </c>
      <c r="K68" t="s">
        <v>235</v>
      </c>
      <c r="L68" t="s">
        <v>171</v>
      </c>
      <c r="M68" t="s">
        <v>407</v>
      </c>
      <c r="N68" t="s">
        <v>237</v>
      </c>
      <c r="O68" t="s">
        <v>230</v>
      </c>
      <c r="P68" s="193" t="str">
        <f>IF(OR(AND(A68&lt;&gt;"",COUNTIF(Bugs!B:B,A68)&gt;0),AND(B68&lt;&gt;"",COUNTIF(Bugs!A:A,B68)&gt;0)),"Y","")</f>
        <v/>
      </c>
      <c r="Q68" s="193" t="str">
        <f>IF(OR(
    AND(COUNTIF(Bugs!A:A,B68)&gt;0,ISNUMBER(SEARCH("x",INDEX(Bugs!C:C,MATCH(B68,Bugs!A:A,0))))),
    AND(COUNTIF(Bugs!B:B,B68)&gt;0,ISNUMBER(SEARCH("x",INDEX(Bugs!C:C,MATCH(B68,Bugs!B:B,0))))),
    AND(COUNTIF(Bugs!A:A,B68)&gt;0,ISNUMBER(SEARCH("x",INDEX(Bugs!D:D,MATCH(B68,Bugs!A:A,0))))),
    AND(COUNTIF(Bugs!B:B,B68)&gt;0,ISNUMBER(SEARCH("x",INDEX(Bugs!D:D,MATCH(B68,Bugs!B:B,0)))))
),"Y","")</f>
        <v/>
      </c>
      <c r="R68">
        <f ca="1">IF(OR(ISNUMBER(MATCH(L68,MasterData!$D$3:$D$18,0)),ISNUMBER(MATCH(L68,MasterData!$C$3:$C$18,0))),
    DATEDIF(E68,I68,"d"),
    DATEDIF(E68,TODAY(),"d"))</f>
        <v>8</v>
      </c>
      <c r="S68">
        <f t="shared" ca="1" si="3"/>
        <v>0</v>
      </c>
      <c r="T68">
        <f t="shared" ca="1" si="4"/>
        <v>1</v>
      </c>
      <c r="U68">
        <f t="shared" ca="1" si="5"/>
        <v>0</v>
      </c>
    </row>
    <row r="69" spans="1:21" x14ac:dyDescent="0.35">
      <c r="A69">
        <v>6000137324</v>
      </c>
      <c r="B69" t="s">
        <v>408</v>
      </c>
      <c r="C69" t="s">
        <v>230</v>
      </c>
      <c r="D69" s="34" t="s">
        <v>274</v>
      </c>
      <c r="E69" s="208">
        <v>45761</v>
      </c>
      <c r="F69" s="1"/>
      <c r="G69" t="s">
        <v>380</v>
      </c>
      <c r="H69" t="s">
        <v>233</v>
      </c>
      <c r="I69" s="208">
        <v>45771</v>
      </c>
      <c r="J69" t="s">
        <v>234</v>
      </c>
      <c r="K69" t="s">
        <v>347</v>
      </c>
      <c r="L69" t="s">
        <v>171</v>
      </c>
      <c r="M69" t="s">
        <v>409</v>
      </c>
      <c r="N69" t="s">
        <v>237</v>
      </c>
      <c r="O69" t="s">
        <v>230</v>
      </c>
      <c r="P69" s="193" t="str">
        <f>IF(OR(AND(A69&lt;&gt;"",COUNTIF(Bugs!B:B,A69)&gt;0),AND(B69&lt;&gt;"",COUNTIF(Bugs!A:A,B69)&gt;0)),"Y","")</f>
        <v/>
      </c>
      <c r="Q69" s="193" t="str">
        <f>IF(OR(
    AND(COUNTIF(Bugs!A:A,B69)&gt;0,ISNUMBER(SEARCH("x",INDEX(Bugs!C:C,MATCH(B69,Bugs!A:A,0))))),
    AND(COUNTIF(Bugs!B:B,B69)&gt;0,ISNUMBER(SEARCH("x",INDEX(Bugs!C:C,MATCH(B69,Bugs!B:B,0))))),
    AND(COUNTIF(Bugs!A:A,B69)&gt;0,ISNUMBER(SEARCH("x",INDEX(Bugs!D:D,MATCH(B69,Bugs!A:A,0))))),
    AND(COUNTIF(Bugs!B:B,B69)&gt;0,ISNUMBER(SEARCH("x",INDEX(Bugs!D:D,MATCH(B69,Bugs!B:B,0)))))
),"Y","")</f>
        <v/>
      </c>
      <c r="R69">
        <f ca="1">IF(OR(ISNUMBER(MATCH(L69,MasterData!$D$3:$D$18,0)),ISNUMBER(MATCH(L69,MasterData!$C$3:$C$18,0))),
    DATEDIF(E69,I69,"d"),
    DATEDIF(E69,TODAY(),"d"))</f>
        <v>10</v>
      </c>
      <c r="S69">
        <f t="shared" ca="1" si="3"/>
        <v>0</v>
      </c>
      <c r="T69">
        <f t="shared" ca="1" si="4"/>
        <v>1</v>
      </c>
      <c r="U69">
        <f t="shared" ca="1" si="5"/>
        <v>0</v>
      </c>
    </row>
    <row r="70" spans="1:21" x14ac:dyDescent="0.35">
      <c r="A70">
        <v>6000137341</v>
      </c>
      <c r="B70" t="s">
        <v>410</v>
      </c>
      <c r="C70" t="s">
        <v>230</v>
      </c>
      <c r="D70" s="34" t="s">
        <v>251</v>
      </c>
      <c r="E70" s="208">
        <v>45761</v>
      </c>
      <c r="F70" s="1"/>
      <c r="G70" t="s">
        <v>411</v>
      </c>
      <c r="H70" t="s">
        <v>245</v>
      </c>
      <c r="I70" s="208">
        <v>45768</v>
      </c>
      <c r="J70" t="s">
        <v>234</v>
      </c>
      <c r="K70" t="s">
        <v>235</v>
      </c>
      <c r="L70" t="s">
        <v>171</v>
      </c>
      <c r="M70" t="s">
        <v>412</v>
      </c>
      <c r="N70" t="s">
        <v>237</v>
      </c>
      <c r="O70" t="s">
        <v>230</v>
      </c>
      <c r="P70" s="193" t="str">
        <f>IF(OR(AND(A70&lt;&gt;"",COUNTIF(Bugs!B:B,A70)&gt;0),AND(B70&lt;&gt;"",COUNTIF(Bugs!A:A,B70)&gt;0)),"Y","")</f>
        <v/>
      </c>
      <c r="Q70" s="193" t="str">
        <f>IF(OR(
    AND(COUNTIF(Bugs!A:A,B70)&gt;0,ISNUMBER(SEARCH("x",INDEX(Bugs!C:C,MATCH(B70,Bugs!A:A,0))))),
    AND(COUNTIF(Bugs!B:B,B70)&gt;0,ISNUMBER(SEARCH("x",INDEX(Bugs!C:C,MATCH(B70,Bugs!B:B,0))))),
    AND(COUNTIF(Bugs!A:A,B70)&gt;0,ISNUMBER(SEARCH("x",INDEX(Bugs!D:D,MATCH(B70,Bugs!A:A,0))))),
    AND(COUNTIF(Bugs!B:B,B70)&gt;0,ISNUMBER(SEARCH("x",INDEX(Bugs!D:D,MATCH(B70,Bugs!B:B,0)))))
),"Y","")</f>
        <v/>
      </c>
      <c r="R70">
        <f ca="1">IF(OR(ISNUMBER(MATCH(L70,MasterData!$D$3:$D$18,0)),ISNUMBER(MATCH(L70,MasterData!$C$3:$C$18,0))),
    DATEDIF(E70,I70,"d"),
    DATEDIF(E70,TODAY(),"d"))</f>
        <v>7</v>
      </c>
      <c r="S70">
        <f t="shared" ca="1" si="3"/>
        <v>1</v>
      </c>
      <c r="T70">
        <f t="shared" ca="1" si="4"/>
        <v>0</v>
      </c>
      <c r="U70">
        <f t="shared" ca="1" si="5"/>
        <v>0</v>
      </c>
    </row>
    <row r="71" spans="1:21" x14ac:dyDescent="0.35">
      <c r="A71">
        <v>6000137533</v>
      </c>
      <c r="B71" t="s">
        <v>230</v>
      </c>
      <c r="C71" t="s">
        <v>230</v>
      </c>
      <c r="D71" s="34" t="s">
        <v>413</v>
      </c>
      <c r="E71" s="208">
        <v>45762</v>
      </c>
      <c r="F71" s="1"/>
      <c r="G71" t="s">
        <v>400</v>
      </c>
      <c r="H71" t="s">
        <v>245</v>
      </c>
      <c r="I71" s="208">
        <v>45782</v>
      </c>
      <c r="J71" t="s">
        <v>201</v>
      </c>
      <c r="K71" t="s">
        <v>241</v>
      </c>
      <c r="L71" t="s">
        <v>171</v>
      </c>
      <c r="M71" t="s">
        <v>414</v>
      </c>
      <c r="N71" t="s">
        <v>237</v>
      </c>
      <c r="O71" t="s">
        <v>230</v>
      </c>
      <c r="P71" s="193" t="str">
        <f>IF(OR(AND(A71&lt;&gt;"",COUNTIF(Bugs!B:B,A71)&gt;0),AND(B71&lt;&gt;"",COUNTIF(Bugs!A:A,B71)&gt;0)),"Y","")</f>
        <v/>
      </c>
      <c r="Q71" s="193" t="str">
        <f>IF(OR(
    AND(COUNTIF(Bugs!A:A,B71)&gt;0,ISNUMBER(SEARCH("x",INDEX(Bugs!C:C,MATCH(B71,Bugs!A:A,0))))),
    AND(COUNTIF(Bugs!B:B,B71)&gt;0,ISNUMBER(SEARCH("x",INDEX(Bugs!C:C,MATCH(B71,Bugs!B:B,0))))),
    AND(COUNTIF(Bugs!A:A,B71)&gt;0,ISNUMBER(SEARCH("x",INDEX(Bugs!D:D,MATCH(B71,Bugs!A:A,0))))),
    AND(COUNTIF(Bugs!B:B,B71)&gt;0,ISNUMBER(SEARCH("x",INDEX(Bugs!D:D,MATCH(B71,Bugs!B:B,0)))))
),"Y","")</f>
        <v/>
      </c>
      <c r="R71">
        <f ca="1">IF(OR(ISNUMBER(MATCH(L71,MasterData!$D$3:$D$18,0)),ISNUMBER(MATCH(L71,MasterData!$C$3:$C$18,0))),
    DATEDIF(E71,I71,"d"),
    DATEDIF(E71,TODAY(),"d"))</f>
        <v>20</v>
      </c>
      <c r="S71">
        <f t="shared" ca="1" si="3"/>
        <v>0</v>
      </c>
      <c r="T71">
        <f t="shared" ca="1" si="4"/>
        <v>1</v>
      </c>
      <c r="U71">
        <f t="shared" ca="1" si="5"/>
        <v>0</v>
      </c>
    </row>
    <row r="72" spans="1:21" x14ac:dyDescent="0.35">
      <c r="A72">
        <v>6000137544</v>
      </c>
      <c r="B72" t="s">
        <v>415</v>
      </c>
      <c r="C72" t="s">
        <v>230</v>
      </c>
      <c r="D72" s="34" t="s">
        <v>247</v>
      </c>
      <c r="E72" s="208">
        <v>45762</v>
      </c>
      <c r="F72" s="1"/>
      <c r="G72" t="s">
        <v>268</v>
      </c>
      <c r="H72" t="s">
        <v>233</v>
      </c>
      <c r="I72" s="208">
        <v>45821</v>
      </c>
      <c r="J72" t="s">
        <v>234</v>
      </c>
      <c r="K72" t="s">
        <v>235</v>
      </c>
      <c r="L72" t="s">
        <v>171</v>
      </c>
      <c r="M72" t="s">
        <v>416</v>
      </c>
      <c r="N72" t="s">
        <v>237</v>
      </c>
      <c r="O72" t="s">
        <v>230</v>
      </c>
      <c r="P72" s="193" t="str">
        <f>IF(OR(AND(A72&lt;&gt;"",COUNTIF(Bugs!B:B,A72)&gt;0),AND(B72&lt;&gt;"",COUNTIF(Bugs!A:A,B72)&gt;0)),"Y","")</f>
        <v/>
      </c>
      <c r="Q72" s="193" t="str">
        <f>IF(OR(
    AND(COUNTIF(Bugs!A:A,B72)&gt;0,ISNUMBER(SEARCH("x",INDEX(Bugs!C:C,MATCH(B72,Bugs!A:A,0))))),
    AND(COUNTIF(Bugs!B:B,B72)&gt;0,ISNUMBER(SEARCH("x",INDEX(Bugs!C:C,MATCH(B72,Bugs!B:B,0))))),
    AND(COUNTIF(Bugs!A:A,B72)&gt;0,ISNUMBER(SEARCH("x",INDEX(Bugs!D:D,MATCH(B72,Bugs!A:A,0))))),
    AND(COUNTIF(Bugs!B:B,B72)&gt;0,ISNUMBER(SEARCH("x",INDEX(Bugs!D:D,MATCH(B72,Bugs!B:B,0)))))
),"Y","")</f>
        <v/>
      </c>
      <c r="R72">
        <f ca="1">IF(OR(ISNUMBER(MATCH(L72,MasterData!$D$3:$D$18,0)),ISNUMBER(MATCH(L72,MasterData!$C$3:$C$18,0))),
    DATEDIF(E72,I72,"d"),
    DATEDIF(E72,TODAY(),"d"))</f>
        <v>59</v>
      </c>
      <c r="S72">
        <f t="shared" ca="1" si="3"/>
        <v>0</v>
      </c>
      <c r="T72">
        <f t="shared" ca="1" si="4"/>
        <v>0</v>
      </c>
      <c r="U72">
        <f t="shared" ca="1" si="5"/>
        <v>1</v>
      </c>
    </row>
    <row r="73" spans="1:21" x14ac:dyDescent="0.35">
      <c r="A73">
        <v>6000137636</v>
      </c>
      <c r="B73" t="s">
        <v>417</v>
      </c>
      <c r="C73" t="s">
        <v>230</v>
      </c>
      <c r="D73" s="34" t="s">
        <v>274</v>
      </c>
      <c r="E73" s="208">
        <v>45763</v>
      </c>
      <c r="F73" s="1"/>
      <c r="G73" t="s">
        <v>321</v>
      </c>
      <c r="H73" t="s">
        <v>240</v>
      </c>
      <c r="I73" s="208">
        <v>45782</v>
      </c>
      <c r="J73" t="s">
        <v>234</v>
      </c>
      <c r="K73" t="s">
        <v>347</v>
      </c>
      <c r="L73" t="s">
        <v>171</v>
      </c>
      <c r="M73" t="s">
        <v>418</v>
      </c>
      <c r="N73" t="s">
        <v>237</v>
      </c>
      <c r="O73" t="s">
        <v>230</v>
      </c>
      <c r="P73" s="193" t="str">
        <f>IF(OR(AND(A73&lt;&gt;"",COUNTIF(Bugs!B:B,A73)&gt;0),AND(B73&lt;&gt;"",COUNTIF(Bugs!A:A,B73)&gt;0)),"Y","")</f>
        <v/>
      </c>
      <c r="Q73" s="193" t="str">
        <f>IF(OR(
    AND(COUNTIF(Bugs!A:A,B73)&gt;0,ISNUMBER(SEARCH("x",INDEX(Bugs!C:C,MATCH(B73,Bugs!A:A,0))))),
    AND(COUNTIF(Bugs!B:B,B73)&gt;0,ISNUMBER(SEARCH("x",INDEX(Bugs!C:C,MATCH(B73,Bugs!B:B,0))))),
    AND(COUNTIF(Bugs!A:A,B73)&gt;0,ISNUMBER(SEARCH("x",INDEX(Bugs!D:D,MATCH(B73,Bugs!A:A,0))))),
    AND(COUNTIF(Bugs!B:B,B73)&gt;0,ISNUMBER(SEARCH("x",INDEX(Bugs!D:D,MATCH(B73,Bugs!B:B,0)))))
),"Y","")</f>
        <v/>
      </c>
      <c r="R73">
        <f ca="1">IF(OR(ISNUMBER(MATCH(L73,MasterData!$D$3:$D$18,0)),ISNUMBER(MATCH(L73,MasterData!$C$3:$C$18,0))),
    DATEDIF(E73,I73,"d"),
    DATEDIF(E73,TODAY(),"d"))</f>
        <v>19</v>
      </c>
      <c r="S73">
        <f t="shared" ca="1" si="3"/>
        <v>0</v>
      </c>
      <c r="T73">
        <f t="shared" ca="1" si="4"/>
        <v>1</v>
      </c>
      <c r="U73">
        <f t="shared" ca="1" si="5"/>
        <v>0</v>
      </c>
    </row>
    <row r="74" spans="1:21" x14ac:dyDescent="0.35">
      <c r="A74">
        <v>6000137924</v>
      </c>
      <c r="B74" t="s">
        <v>419</v>
      </c>
      <c r="C74" t="s">
        <v>230</v>
      </c>
      <c r="D74" s="34" t="s">
        <v>231</v>
      </c>
      <c r="E74" s="208">
        <v>45769</v>
      </c>
      <c r="F74" s="1"/>
      <c r="G74" t="s">
        <v>420</v>
      </c>
      <c r="H74" t="s">
        <v>240</v>
      </c>
      <c r="I74" s="208">
        <v>45782</v>
      </c>
      <c r="J74" t="s">
        <v>234</v>
      </c>
      <c r="K74" t="s">
        <v>235</v>
      </c>
      <c r="L74" t="s">
        <v>171</v>
      </c>
      <c r="M74" t="s">
        <v>421</v>
      </c>
      <c r="N74" t="s">
        <v>237</v>
      </c>
      <c r="O74" t="s">
        <v>230</v>
      </c>
      <c r="P74" s="193" t="str">
        <f>IF(OR(AND(A74&lt;&gt;"",COUNTIF(Bugs!B:B,A74)&gt;0),AND(B74&lt;&gt;"",COUNTIF(Bugs!A:A,B74)&gt;0)),"Y","")</f>
        <v/>
      </c>
      <c r="Q74" s="193" t="str">
        <f>IF(OR(
    AND(COUNTIF(Bugs!A:A,B74)&gt;0,ISNUMBER(SEARCH("x",INDEX(Bugs!C:C,MATCH(B74,Bugs!A:A,0))))),
    AND(COUNTIF(Bugs!B:B,B74)&gt;0,ISNUMBER(SEARCH("x",INDEX(Bugs!C:C,MATCH(B74,Bugs!B:B,0))))),
    AND(COUNTIF(Bugs!A:A,B74)&gt;0,ISNUMBER(SEARCH("x",INDEX(Bugs!D:D,MATCH(B74,Bugs!A:A,0))))),
    AND(COUNTIF(Bugs!B:B,B74)&gt;0,ISNUMBER(SEARCH("x",INDEX(Bugs!D:D,MATCH(B74,Bugs!B:B,0)))))
),"Y","")</f>
        <v/>
      </c>
      <c r="R74">
        <f ca="1">IF(OR(ISNUMBER(MATCH(L74,MasterData!$D$3:$D$18,0)),ISNUMBER(MATCH(L74,MasterData!$C$3:$C$18,0))),
    DATEDIF(E74,I74,"d"),
    DATEDIF(E74,TODAY(),"d"))</f>
        <v>13</v>
      </c>
      <c r="S74">
        <f t="shared" ca="1" si="3"/>
        <v>0</v>
      </c>
      <c r="T74">
        <f t="shared" ca="1" si="4"/>
        <v>1</v>
      </c>
      <c r="U74">
        <f t="shared" ca="1" si="5"/>
        <v>0</v>
      </c>
    </row>
    <row r="75" spans="1:21" x14ac:dyDescent="0.35">
      <c r="A75">
        <v>6000138263</v>
      </c>
      <c r="B75" t="s">
        <v>230</v>
      </c>
      <c r="C75" t="s">
        <v>230</v>
      </c>
      <c r="D75" s="34" t="s">
        <v>274</v>
      </c>
      <c r="E75" s="208">
        <v>45771</v>
      </c>
      <c r="F75" s="1"/>
      <c r="G75" t="s">
        <v>422</v>
      </c>
      <c r="H75" t="s">
        <v>245</v>
      </c>
      <c r="I75" s="208">
        <v>45850</v>
      </c>
      <c r="J75" t="s">
        <v>201</v>
      </c>
      <c r="K75" t="s">
        <v>241</v>
      </c>
      <c r="L75" t="s">
        <v>171</v>
      </c>
      <c r="M75" t="s">
        <v>423</v>
      </c>
      <c r="N75" t="s">
        <v>237</v>
      </c>
      <c r="O75" t="s">
        <v>230</v>
      </c>
      <c r="P75" s="193" t="str">
        <f>IF(OR(AND(A75&lt;&gt;"",COUNTIF(Bugs!B:B,A75)&gt;0),AND(B75&lt;&gt;"",COUNTIF(Bugs!A:A,B75)&gt;0)),"Y","")</f>
        <v/>
      </c>
      <c r="Q75" s="193" t="str">
        <f>IF(OR(
    AND(COUNTIF(Bugs!A:A,B75)&gt;0,ISNUMBER(SEARCH("x",INDEX(Bugs!C:C,MATCH(B75,Bugs!A:A,0))))),
    AND(COUNTIF(Bugs!B:B,B75)&gt;0,ISNUMBER(SEARCH("x",INDEX(Bugs!C:C,MATCH(B75,Bugs!B:B,0))))),
    AND(COUNTIF(Bugs!A:A,B75)&gt;0,ISNUMBER(SEARCH("x",INDEX(Bugs!D:D,MATCH(B75,Bugs!A:A,0))))),
    AND(COUNTIF(Bugs!B:B,B75)&gt;0,ISNUMBER(SEARCH("x",INDEX(Bugs!D:D,MATCH(B75,Bugs!B:B,0)))))
),"Y","")</f>
        <v/>
      </c>
      <c r="R75">
        <f ca="1">IF(OR(ISNUMBER(MATCH(L75,MasterData!$D$3:$D$18,0)),ISNUMBER(MATCH(L75,MasterData!$C$3:$C$18,0))),
    DATEDIF(E75,I75,"d"),
    DATEDIF(E75,TODAY(),"d"))</f>
        <v>79</v>
      </c>
      <c r="S75">
        <f t="shared" ca="1" si="3"/>
        <v>0</v>
      </c>
      <c r="T75">
        <f t="shared" ca="1" si="4"/>
        <v>0</v>
      </c>
      <c r="U75">
        <f t="shared" ca="1" si="5"/>
        <v>1</v>
      </c>
    </row>
    <row r="76" spans="1:21" x14ac:dyDescent="0.35">
      <c r="A76">
        <v>6000138316</v>
      </c>
      <c r="B76" t="s">
        <v>424</v>
      </c>
      <c r="C76" t="s">
        <v>230</v>
      </c>
      <c r="D76" s="34" t="s">
        <v>254</v>
      </c>
      <c r="E76" s="208">
        <v>45772</v>
      </c>
      <c r="F76" s="1"/>
      <c r="G76" t="s">
        <v>357</v>
      </c>
      <c r="H76" t="s">
        <v>245</v>
      </c>
      <c r="I76" s="208">
        <v>45779</v>
      </c>
      <c r="J76" t="s">
        <v>234</v>
      </c>
      <c r="K76" t="s">
        <v>241</v>
      </c>
      <c r="L76" t="s">
        <v>171</v>
      </c>
      <c r="M76" t="s">
        <v>425</v>
      </c>
      <c r="N76" t="s">
        <v>237</v>
      </c>
      <c r="O76" t="s">
        <v>230</v>
      </c>
      <c r="P76" s="193" t="str">
        <f>IF(OR(AND(A76&lt;&gt;"",COUNTIF(Bugs!B:B,A76)&gt;0),AND(B76&lt;&gt;"",COUNTIF(Bugs!A:A,B76)&gt;0)),"Y","")</f>
        <v/>
      </c>
      <c r="Q76" s="193" t="str">
        <f>IF(OR(
    AND(COUNTIF(Bugs!A:A,B76)&gt;0,ISNUMBER(SEARCH("x",INDEX(Bugs!C:C,MATCH(B76,Bugs!A:A,0))))),
    AND(COUNTIF(Bugs!B:B,B76)&gt;0,ISNUMBER(SEARCH("x",INDEX(Bugs!C:C,MATCH(B76,Bugs!B:B,0))))),
    AND(COUNTIF(Bugs!A:A,B76)&gt;0,ISNUMBER(SEARCH("x",INDEX(Bugs!D:D,MATCH(B76,Bugs!A:A,0))))),
    AND(COUNTIF(Bugs!B:B,B76)&gt;0,ISNUMBER(SEARCH("x",INDEX(Bugs!D:D,MATCH(B76,Bugs!B:B,0)))))
),"Y","")</f>
        <v/>
      </c>
      <c r="R76">
        <f ca="1">IF(OR(ISNUMBER(MATCH(L76,MasterData!$D$3:$D$18,0)),ISNUMBER(MATCH(L76,MasterData!$C$3:$C$18,0))),
    DATEDIF(E76,I76,"d"),
    DATEDIF(E76,TODAY(),"d"))</f>
        <v>7</v>
      </c>
      <c r="S76">
        <f t="shared" ca="1" si="3"/>
        <v>1</v>
      </c>
      <c r="T76">
        <f t="shared" ca="1" si="4"/>
        <v>0</v>
      </c>
      <c r="U76">
        <f t="shared" ca="1" si="5"/>
        <v>0</v>
      </c>
    </row>
    <row r="77" spans="1:21" x14ac:dyDescent="0.35">
      <c r="A77">
        <v>6000138428</v>
      </c>
      <c r="B77" t="s">
        <v>426</v>
      </c>
      <c r="C77" t="s">
        <v>230</v>
      </c>
      <c r="D77" s="34" t="s">
        <v>254</v>
      </c>
      <c r="E77" s="208">
        <v>45772</v>
      </c>
      <c r="F77" s="1"/>
      <c r="G77" t="s">
        <v>357</v>
      </c>
      <c r="H77" t="s">
        <v>233</v>
      </c>
      <c r="I77" s="208">
        <v>45848</v>
      </c>
      <c r="J77" t="s">
        <v>234</v>
      </c>
      <c r="K77" t="s">
        <v>235</v>
      </c>
      <c r="L77" t="s">
        <v>171</v>
      </c>
      <c r="M77" t="s">
        <v>427</v>
      </c>
      <c r="N77" t="s">
        <v>237</v>
      </c>
      <c r="O77" t="s">
        <v>230</v>
      </c>
      <c r="P77" s="193" t="str">
        <f>IF(OR(AND(A77&lt;&gt;"",COUNTIF(Bugs!B:B,A77)&gt;0),AND(B77&lt;&gt;"",COUNTIF(Bugs!A:A,B77)&gt;0)),"Y","")</f>
        <v/>
      </c>
      <c r="Q77" s="193" t="str">
        <f>IF(OR(
    AND(COUNTIF(Bugs!A:A,B77)&gt;0,ISNUMBER(SEARCH("x",INDEX(Bugs!C:C,MATCH(B77,Bugs!A:A,0))))),
    AND(COUNTIF(Bugs!B:B,B77)&gt;0,ISNUMBER(SEARCH("x",INDEX(Bugs!C:C,MATCH(B77,Bugs!B:B,0))))),
    AND(COUNTIF(Bugs!A:A,B77)&gt;0,ISNUMBER(SEARCH("x",INDEX(Bugs!D:D,MATCH(B77,Bugs!A:A,0))))),
    AND(COUNTIF(Bugs!B:B,B77)&gt;0,ISNUMBER(SEARCH("x",INDEX(Bugs!D:D,MATCH(B77,Bugs!B:B,0)))))
),"Y","")</f>
        <v/>
      </c>
      <c r="R77">
        <f ca="1">IF(OR(ISNUMBER(MATCH(L77,MasterData!$D$3:$D$18,0)),ISNUMBER(MATCH(L77,MasterData!$C$3:$C$18,0))),
    DATEDIF(E77,I77,"d"),
    DATEDIF(E77,TODAY(),"d"))</f>
        <v>76</v>
      </c>
      <c r="S77">
        <f t="shared" ca="1" si="3"/>
        <v>0</v>
      </c>
      <c r="T77">
        <f t="shared" ca="1" si="4"/>
        <v>0</v>
      </c>
      <c r="U77">
        <f t="shared" ca="1" si="5"/>
        <v>1</v>
      </c>
    </row>
    <row r="78" spans="1:21" x14ac:dyDescent="0.35">
      <c r="A78">
        <v>6000138437</v>
      </c>
      <c r="B78" t="s">
        <v>428</v>
      </c>
      <c r="C78" t="s">
        <v>230</v>
      </c>
      <c r="D78" s="34" t="s">
        <v>254</v>
      </c>
      <c r="E78" s="208">
        <v>45772</v>
      </c>
      <c r="F78" s="1"/>
      <c r="G78" t="s">
        <v>357</v>
      </c>
      <c r="H78" t="s">
        <v>245</v>
      </c>
      <c r="I78" s="208">
        <v>45845</v>
      </c>
      <c r="J78" t="s">
        <v>234</v>
      </c>
      <c r="K78" t="s">
        <v>241</v>
      </c>
      <c r="L78" t="s">
        <v>171</v>
      </c>
      <c r="M78" t="s">
        <v>429</v>
      </c>
      <c r="N78" t="s">
        <v>237</v>
      </c>
      <c r="O78" t="s">
        <v>230</v>
      </c>
      <c r="P78" s="193" t="str">
        <f>IF(OR(AND(A78&lt;&gt;"",COUNTIF(Bugs!B:B,A78)&gt;0),AND(B78&lt;&gt;"",COUNTIF(Bugs!A:A,B78)&gt;0)),"Y","")</f>
        <v/>
      </c>
      <c r="Q78" s="193" t="str">
        <f>IF(OR(
    AND(COUNTIF(Bugs!A:A,B78)&gt;0,ISNUMBER(SEARCH("x",INDEX(Bugs!C:C,MATCH(B78,Bugs!A:A,0))))),
    AND(COUNTIF(Bugs!B:B,B78)&gt;0,ISNUMBER(SEARCH("x",INDEX(Bugs!C:C,MATCH(B78,Bugs!B:B,0))))),
    AND(COUNTIF(Bugs!A:A,B78)&gt;0,ISNUMBER(SEARCH("x",INDEX(Bugs!D:D,MATCH(B78,Bugs!A:A,0))))),
    AND(COUNTIF(Bugs!B:B,B78)&gt;0,ISNUMBER(SEARCH("x",INDEX(Bugs!D:D,MATCH(B78,Bugs!B:B,0)))))
),"Y","")</f>
        <v/>
      </c>
      <c r="R78">
        <f ca="1">IF(OR(ISNUMBER(MATCH(L78,MasterData!$D$3:$D$18,0)),ISNUMBER(MATCH(L78,MasterData!$C$3:$C$18,0))),
    DATEDIF(E78,I78,"d"),
    DATEDIF(E78,TODAY(),"d"))</f>
        <v>73</v>
      </c>
      <c r="S78">
        <f t="shared" ca="1" si="3"/>
        <v>0</v>
      </c>
      <c r="T78">
        <f t="shared" ca="1" si="4"/>
        <v>0</v>
      </c>
      <c r="U78">
        <f t="shared" ca="1" si="5"/>
        <v>1</v>
      </c>
    </row>
    <row r="79" spans="1:21" x14ac:dyDescent="0.35">
      <c r="A79">
        <v>6000138440</v>
      </c>
      <c r="B79" t="s">
        <v>430</v>
      </c>
      <c r="C79" t="s">
        <v>230</v>
      </c>
      <c r="D79" s="34" t="s">
        <v>254</v>
      </c>
      <c r="E79" s="208">
        <v>45772</v>
      </c>
      <c r="F79" s="1"/>
      <c r="G79" t="s">
        <v>357</v>
      </c>
      <c r="H79" t="s">
        <v>245</v>
      </c>
      <c r="I79" s="208">
        <v>45786</v>
      </c>
      <c r="J79" t="s">
        <v>234</v>
      </c>
      <c r="K79" t="s">
        <v>235</v>
      </c>
      <c r="L79" t="s">
        <v>171</v>
      </c>
      <c r="M79" t="s">
        <v>431</v>
      </c>
      <c r="N79" t="s">
        <v>237</v>
      </c>
      <c r="O79" t="s">
        <v>230</v>
      </c>
      <c r="P79" s="193" t="str">
        <f>IF(OR(AND(A79&lt;&gt;"",COUNTIF(Bugs!B:B,A79)&gt;0),AND(B79&lt;&gt;"",COUNTIF(Bugs!A:A,B79)&gt;0)),"Y","")</f>
        <v/>
      </c>
      <c r="Q79" s="193" t="str">
        <f>IF(OR(
    AND(COUNTIF(Bugs!A:A,B79)&gt;0,ISNUMBER(SEARCH("x",INDEX(Bugs!C:C,MATCH(B79,Bugs!A:A,0))))),
    AND(COUNTIF(Bugs!B:B,B79)&gt;0,ISNUMBER(SEARCH("x",INDEX(Bugs!C:C,MATCH(B79,Bugs!B:B,0))))),
    AND(COUNTIF(Bugs!A:A,B79)&gt;0,ISNUMBER(SEARCH("x",INDEX(Bugs!D:D,MATCH(B79,Bugs!A:A,0))))),
    AND(COUNTIF(Bugs!B:B,B79)&gt;0,ISNUMBER(SEARCH("x",INDEX(Bugs!D:D,MATCH(B79,Bugs!B:B,0)))))
),"Y","")</f>
        <v/>
      </c>
      <c r="R79">
        <f ca="1">IF(OR(ISNUMBER(MATCH(L79,MasterData!$D$3:$D$18,0)),ISNUMBER(MATCH(L79,MasterData!$C$3:$C$18,0))),
    DATEDIF(E79,I79,"d"),
    DATEDIF(E79,TODAY(),"d"))</f>
        <v>14</v>
      </c>
      <c r="S79">
        <f t="shared" ca="1" si="3"/>
        <v>0</v>
      </c>
      <c r="T79">
        <f t="shared" ca="1" si="4"/>
        <v>1</v>
      </c>
      <c r="U79">
        <f t="shared" ca="1" si="5"/>
        <v>0</v>
      </c>
    </row>
    <row r="80" spans="1:21" x14ac:dyDescent="0.35">
      <c r="A80">
        <v>6000138454</v>
      </c>
      <c r="B80" t="s">
        <v>637</v>
      </c>
      <c r="D80" s="34" t="s">
        <v>274</v>
      </c>
      <c r="E80" s="208">
        <v>45772</v>
      </c>
      <c r="F80" s="1"/>
      <c r="G80" t="s">
        <v>329</v>
      </c>
      <c r="H80" s="35" t="s">
        <v>638</v>
      </c>
      <c r="I80" s="208">
        <v>45854</v>
      </c>
      <c r="J80" t="s">
        <v>234</v>
      </c>
      <c r="K80" t="s">
        <v>347</v>
      </c>
      <c r="L80" t="s">
        <v>171</v>
      </c>
      <c r="M80" t="s">
        <v>639</v>
      </c>
      <c r="N80" t="s">
        <v>237</v>
      </c>
      <c r="P80" s="193" t="str">
        <f>IF(OR(AND(A80&lt;&gt;"",COUNTIF(Bugs!B:B,A80)&gt;0),AND(B80&lt;&gt;"",COUNTIF(Bugs!A:A,B80)&gt;0)),"Y","")</f>
        <v/>
      </c>
      <c r="Q80" s="193" t="str">
        <f>IF(OR(
    AND(COUNTIF(Bugs!A:A,B80)&gt;0,ISNUMBER(SEARCH("x",INDEX(Bugs!C:C,MATCH(B80,Bugs!A:A,0))))),
    AND(COUNTIF(Bugs!B:B,B80)&gt;0,ISNUMBER(SEARCH("x",INDEX(Bugs!C:C,MATCH(B80,Bugs!B:B,0))))),
    AND(COUNTIF(Bugs!A:A,B80)&gt;0,ISNUMBER(SEARCH("x",INDEX(Bugs!D:D,MATCH(B80,Bugs!A:A,0))))),
    AND(COUNTIF(Bugs!B:B,B80)&gt;0,ISNUMBER(SEARCH("x",INDEX(Bugs!D:D,MATCH(B80,Bugs!B:B,0)))))
),"Y","")</f>
        <v/>
      </c>
      <c r="R80">
        <f ca="1">IF(OR(ISNUMBER(MATCH(L80,MasterData!$D$3:$D$18,0)),ISNUMBER(MATCH(L80,MasterData!$C$3:$C$18,0))),
    DATEDIF(E80,I80,"d"),
    DATEDIF(E80,TODAY(),"d"))</f>
        <v>82</v>
      </c>
      <c r="S80">
        <f t="shared" ca="1" si="3"/>
        <v>0</v>
      </c>
      <c r="T80">
        <f t="shared" ca="1" si="4"/>
        <v>0</v>
      </c>
      <c r="U80">
        <f t="shared" ca="1" si="5"/>
        <v>1</v>
      </c>
    </row>
    <row r="81" spans="1:21" x14ac:dyDescent="0.35">
      <c r="A81">
        <v>6000138481</v>
      </c>
      <c r="B81" t="s">
        <v>432</v>
      </c>
      <c r="C81" t="s">
        <v>230</v>
      </c>
      <c r="D81" s="34" t="s">
        <v>231</v>
      </c>
      <c r="E81" s="208">
        <v>45775</v>
      </c>
      <c r="F81" s="1"/>
      <c r="G81" t="s">
        <v>300</v>
      </c>
      <c r="H81" t="s">
        <v>245</v>
      </c>
      <c r="I81" s="208">
        <v>45786</v>
      </c>
      <c r="J81" t="s">
        <v>234</v>
      </c>
      <c r="K81" t="s">
        <v>241</v>
      </c>
      <c r="L81" t="s">
        <v>171</v>
      </c>
      <c r="M81" t="s">
        <v>433</v>
      </c>
      <c r="N81" t="s">
        <v>237</v>
      </c>
      <c r="O81" t="s">
        <v>230</v>
      </c>
      <c r="P81" s="193" t="str">
        <f>IF(OR(AND(A81&lt;&gt;"",COUNTIF(Bugs!B:B,A81)&gt;0),AND(B81&lt;&gt;"",COUNTIF(Bugs!A:A,B81)&gt;0)),"Y","")</f>
        <v/>
      </c>
      <c r="Q81" s="193" t="str">
        <f>IF(OR(
    AND(COUNTIF(Bugs!A:A,B81)&gt;0,ISNUMBER(SEARCH("x",INDEX(Bugs!C:C,MATCH(B81,Bugs!A:A,0))))),
    AND(COUNTIF(Bugs!B:B,B81)&gt;0,ISNUMBER(SEARCH("x",INDEX(Bugs!C:C,MATCH(B81,Bugs!B:B,0))))),
    AND(COUNTIF(Bugs!A:A,B81)&gt;0,ISNUMBER(SEARCH("x",INDEX(Bugs!D:D,MATCH(B81,Bugs!A:A,0))))),
    AND(COUNTIF(Bugs!B:B,B81)&gt;0,ISNUMBER(SEARCH("x",INDEX(Bugs!D:D,MATCH(B81,Bugs!B:B,0)))))
),"Y","")</f>
        <v/>
      </c>
      <c r="R81">
        <f ca="1">IF(OR(ISNUMBER(MATCH(L81,MasterData!$D$3:$D$18,0)),ISNUMBER(MATCH(L81,MasterData!$C$3:$C$18,0))),
    DATEDIF(E81,I81,"d"),
    DATEDIF(E81,TODAY(),"d"))</f>
        <v>11</v>
      </c>
      <c r="S81">
        <f t="shared" ca="1" si="3"/>
        <v>0</v>
      </c>
      <c r="T81">
        <f t="shared" ca="1" si="4"/>
        <v>1</v>
      </c>
      <c r="U81">
        <f t="shared" ca="1" si="5"/>
        <v>0</v>
      </c>
    </row>
    <row r="82" spans="1:21" x14ac:dyDescent="0.35">
      <c r="A82">
        <v>6000138500</v>
      </c>
      <c r="B82" t="s">
        <v>434</v>
      </c>
      <c r="C82" t="s">
        <v>230</v>
      </c>
      <c r="D82" s="34" t="s">
        <v>254</v>
      </c>
      <c r="E82" s="208">
        <v>45775</v>
      </c>
      <c r="F82" s="1"/>
      <c r="G82" t="s">
        <v>255</v>
      </c>
      <c r="H82" t="s">
        <v>233</v>
      </c>
      <c r="I82" s="208">
        <v>45832</v>
      </c>
      <c r="J82" t="s">
        <v>234</v>
      </c>
      <c r="K82" t="s">
        <v>241</v>
      </c>
      <c r="L82" t="s">
        <v>171</v>
      </c>
      <c r="M82" t="s">
        <v>435</v>
      </c>
      <c r="N82" t="s">
        <v>237</v>
      </c>
      <c r="O82" t="s">
        <v>230</v>
      </c>
      <c r="P82" s="193" t="str">
        <f>IF(OR(AND(A82&lt;&gt;"",COUNTIF(Bugs!B:B,A82)&gt;0),AND(B82&lt;&gt;"",COUNTIF(Bugs!A:A,B82)&gt;0)),"Y","")</f>
        <v/>
      </c>
      <c r="Q82" s="193" t="str">
        <f>IF(OR(
    AND(COUNTIF(Bugs!A:A,B82)&gt;0,ISNUMBER(SEARCH("x",INDEX(Bugs!C:C,MATCH(B82,Bugs!A:A,0))))),
    AND(COUNTIF(Bugs!B:B,B82)&gt;0,ISNUMBER(SEARCH("x",INDEX(Bugs!C:C,MATCH(B82,Bugs!B:B,0))))),
    AND(COUNTIF(Bugs!A:A,B82)&gt;0,ISNUMBER(SEARCH("x",INDEX(Bugs!D:D,MATCH(B82,Bugs!A:A,0))))),
    AND(COUNTIF(Bugs!B:B,B82)&gt;0,ISNUMBER(SEARCH("x",INDEX(Bugs!D:D,MATCH(B82,Bugs!B:B,0)))))
),"Y","")</f>
        <v/>
      </c>
      <c r="R82">
        <f ca="1">IF(OR(ISNUMBER(MATCH(L82,MasterData!$D$3:$D$18,0)),ISNUMBER(MATCH(L82,MasterData!$C$3:$C$18,0))),
    DATEDIF(E82,I82,"d"),
    DATEDIF(E82,TODAY(),"d"))</f>
        <v>57</v>
      </c>
      <c r="S82">
        <f t="shared" ca="1" si="3"/>
        <v>0</v>
      </c>
      <c r="T82">
        <f t="shared" ca="1" si="4"/>
        <v>0</v>
      </c>
      <c r="U82">
        <f t="shared" ca="1" si="5"/>
        <v>1</v>
      </c>
    </row>
    <row r="83" spans="1:21" x14ac:dyDescent="0.35">
      <c r="A83">
        <v>6000138582</v>
      </c>
      <c r="B83" t="s">
        <v>436</v>
      </c>
      <c r="C83" t="s">
        <v>230</v>
      </c>
      <c r="D83" s="34" t="s">
        <v>231</v>
      </c>
      <c r="E83" s="208">
        <v>45775</v>
      </c>
      <c r="F83" s="1"/>
      <c r="G83" t="s">
        <v>293</v>
      </c>
      <c r="H83" t="s">
        <v>245</v>
      </c>
      <c r="I83" s="208">
        <v>45824</v>
      </c>
      <c r="J83" t="s">
        <v>234</v>
      </c>
      <c r="K83" t="s">
        <v>235</v>
      </c>
      <c r="L83" t="s">
        <v>171</v>
      </c>
      <c r="M83" t="s">
        <v>437</v>
      </c>
      <c r="N83" t="s">
        <v>237</v>
      </c>
      <c r="O83" t="s">
        <v>230</v>
      </c>
      <c r="P83" s="193" t="str">
        <f>IF(OR(AND(A83&lt;&gt;"",COUNTIF(Bugs!B:B,A83)&gt;0),AND(B83&lt;&gt;"",COUNTIF(Bugs!A:A,B83)&gt;0)),"Y","")</f>
        <v/>
      </c>
      <c r="Q83" s="193" t="str">
        <f>IF(OR(
    AND(COUNTIF(Bugs!A:A,B83)&gt;0,ISNUMBER(SEARCH("x",INDEX(Bugs!C:C,MATCH(B83,Bugs!A:A,0))))),
    AND(COUNTIF(Bugs!B:B,B83)&gt;0,ISNUMBER(SEARCH("x",INDEX(Bugs!C:C,MATCH(B83,Bugs!B:B,0))))),
    AND(COUNTIF(Bugs!A:A,B83)&gt;0,ISNUMBER(SEARCH("x",INDEX(Bugs!D:D,MATCH(B83,Bugs!A:A,0))))),
    AND(COUNTIF(Bugs!B:B,B83)&gt;0,ISNUMBER(SEARCH("x",INDEX(Bugs!D:D,MATCH(B83,Bugs!B:B,0)))))
),"Y","")</f>
        <v/>
      </c>
      <c r="R83">
        <f ca="1">IF(OR(ISNUMBER(MATCH(L83,MasterData!$D$3:$D$18,0)),ISNUMBER(MATCH(L83,MasterData!$C$3:$C$18,0))),
    DATEDIF(E83,I83,"d"),
    DATEDIF(E83,TODAY(),"d"))</f>
        <v>49</v>
      </c>
      <c r="S83">
        <f t="shared" ca="1" si="3"/>
        <v>0</v>
      </c>
      <c r="T83">
        <f t="shared" ca="1" si="4"/>
        <v>0</v>
      </c>
      <c r="U83">
        <f t="shared" ca="1" si="5"/>
        <v>1</v>
      </c>
    </row>
    <row r="84" spans="1:21" x14ac:dyDescent="0.35">
      <c r="A84">
        <v>6000138600</v>
      </c>
      <c r="B84" t="s">
        <v>438</v>
      </c>
      <c r="C84" t="s">
        <v>230</v>
      </c>
      <c r="D84" s="34" t="s">
        <v>274</v>
      </c>
      <c r="E84" s="208">
        <v>45775</v>
      </c>
      <c r="F84" s="1"/>
      <c r="G84" t="s">
        <v>439</v>
      </c>
      <c r="H84" t="s">
        <v>245</v>
      </c>
      <c r="I84" s="208">
        <v>45812</v>
      </c>
      <c r="J84" t="s">
        <v>234</v>
      </c>
      <c r="K84" t="s">
        <v>241</v>
      </c>
      <c r="L84" t="s">
        <v>171</v>
      </c>
      <c r="M84" t="s">
        <v>440</v>
      </c>
      <c r="N84" t="s">
        <v>237</v>
      </c>
      <c r="O84" t="s">
        <v>230</v>
      </c>
      <c r="P84" s="193" t="str">
        <f>IF(OR(AND(A84&lt;&gt;"",COUNTIF(Bugs!B:B,A84)&gt;0),AND(B84&lt;&gt;"",COUNTIF(Bugs!A:A,B84)&gt;0)),"Y","")</f>
        <v/>
      </c>
      <c r="Q84" s="193" t="str">
        <f>IF(OR(
    AND(COUNTIF(Bugs!A:A,B84)&gt;0,ISNUMBER(SEARCH("x",INDEX(Bugs!C:C,MATCH(B84,Bugs!A:A,0))))),
    AND(COUNTIF(Bugs!B:B,B84)&gt;0,ISNUMBER(SEARCH("x",INDEX(Bugs!C:C,MATCH(B84,Bugs!B:B,0))))),
    AND(COUNTIF(Bugs!A:A,B84)&gt;0,ISNUMBER(SEARCH("x",INDEX(Bugs!D:D,MATCH(B84,Bugs!A:A,0))))),
    AND(COUNTIF(Bugs!B:B,B84)&gt;0,ISNUMBER(SEARCH("x",INDEX(Bugs!D:D,MATCH(B84,Bugs!B:B,0)))))
),"Y","")</f>
        <v/>
      </c>
      <c r="R84">
        <f ca="1">IF(OR(ISNUMBER(MATCH(L84,MasterData!$D$3:$D$18,0)),ISNUMBER(MATCH(L84,MasterData!$C$3:$C$18,0))),
    DATEDIF(E84,I84,"d"),
    DATEDIF(E84,TODAY(),"d"))</f>
        <v>37</v>
      </c>
      <c r="S84">
        <f t="shared" ca="1" si="3"/>
        <v>0</v>
      </c>
      <c r="T84">
        <f t="shared" ca="1" si="4"/>
        <v>0</v>
      </c>
      <c r="U84">
        <f t="shared" ca="1" si="5"/>
        <v>1</v>
      </c>
    </row>
    <row r="85" spans="1:21" x14ac:dyDescent="0.35">
      <c r="A85">
        <v>6000138844</v>
      </c>
      <c r="B85" t="s">
        <v>441</v>
      </c>
      <c r="C85" t="s">
        <v>230</v>
      </c>
      <c r="D85" s="34" t="s">
        <v>231</v>
      </c>
      <c r="E85" s="208">
        <v>45777</v>
      </c>
      <c r="F85" s="1"/>
      <c r="G85" t="s">
        <v>300</v>
      </c>
      <c r="H85" t="s">
        <v>245</v>
      </c>
      <c r="I85" s="208">
        <v>45807</v>
      </c>
      <c r="J85" t="s">
        <v>201</v>
      </c>
      <c r="K85" t="s">
        <v>241</v>
      </c>
      <c r="L85" t="s">
        <v>171</v>
      </c>
      <c r="M85" t="s">
        <v>442</v>
      </c>
      <c r="N85" t="s">
        <v>237</v>
      </c>
      <c r="O85" t="s">
        <v>230</v>
      </c>
      <c r="P85" s="193" t="str">
        <f>IF(OR(AND(A85&lt;&gt;"",COUNTIF(Bugs!B:B,A85)&gt;0),AND(B85&lt;&gt;"",COUNTIF(Bugs!A:A,B85)&gt;0)),"Y","")</f>
        <v/>
      </c>
      <c r="Q85" s="193" t="str">
        <f>IF(OR(
    AND(COUNTIF(Bugs!A:A,B85)&gt;0,ISNUMBER(SEARCH("x",INDEX(Bugs!C:C,MATCH(B85,Bugs!A:A,0))))),
    AND(COUNTIF(Bugs!B:B,B85)&gt;0,ISNUMBER(SEARCH("x",INDEX(Bugs!C:C,MATCH(B85,Bugs!B:B,0))))),
    AND(COUNTIF(Bugs!A:A,B85)&gt;0,ISNUMBER(SEARCH("x",INDEX(Bugs!D:D,MATCH(B85,Bugs!A:A,0))))),
    AND(COUNTIF(Bugs!B:B,B85)&gt;0,ISNUMBER(SEARCH("x",INDEX(Bugs!D:D,MATCH(B85,Bugs!B:B,0)))))
),"Y","")</f>
        <v/>
      </c>
      <c r="R85">
        <f ca="1">IF(OR(ISNUMBER(MATCH(L85,MasterData!$D$3:$D$18,0)),ISNUMBER(MATCH(L85,MasterData!$C$3:$C$18,0))),
    DATEDIF(E85,I85,"d"),
    DATEDIF(E85,TODAY(),"d"))</f>
        <v>30</v>
      </c>
      <c r="S85">
        <f t="shared" ca="1" si="3"/>
        <v>0</v>
      </c>
      <c r="T85">
        <f t="shared" ca="1" si="4"/>
        <v>1</v>
      </c>
      <c r="U85">
        <f t="shared" ca="1" si="5"/>
        <v>0</v>
      </c>
    </row>
    <row r="86" spans="1:21" x14ac:dyDescent="0.35">
      <c r="A86">
        <v>6000138916</v>
      </c>
      <c r="B86" t="s">
        <v>230</v>
      </c>
      <c r="C86" t="s">
        <v>230</v>
      </c>
      <c r="D86" s="34" t="s">
        <v>231</v>
      </c>
      <c r="E86" s="208">
        <v>45779</v>
      </c>
      <c r="F86" s="1"/>
      <c r="G86" t="s">
        <v>248</v>
      </c>
      <c r="H86" t="s">
        <v>245</v>
      </c>
      <c r="I86" s="208">
        <v>45817</v>
      </c>
      <c r="J86" t="s">
        <v>201</v>
      </c>
      <c r="K86" t="s">
        <v>241</v>
      </c>
      <c r="L86" t="s">
        <v>171</v>
      </c>
      <c r="M86" t="s">
        <v>443</v>
      </c>
      <c r="N86" t="s">
        <v>237</v>
      </c>
      <c r="O86" t="s">
        <v>230</v>
      </c>
      <c r="P86" s="193" t="str">
        <f>IF(OR(AND(A86&lt;&gt;"",COUNTIF(Bugs!B:B,A86)&gt;0),AND(B86&lt;&gt;"",COUNTIF(Bugs!A:A,B86)&gt;0)),"Y","")</f>
        <v/>
      </c>
      <c r="Q86" s="193" t="str">
        <f>IF(OR(
    AND(COUNTIF(Bugs!A:A,B86)&gt;0,ISNUMBER(SEARCH("x",INDEX(Bugs!C:C,MATCH(B86,Bugs!A:A,0))))),
    AND(COUNTIF(Bugs!B:B,B86)&gt;0,ISNUMBER(SEARCH("x",INDEX(Bugs!C:C,MATCH(B86,Bugs!B:B,0))))),
    AND(COUNTIF(Bugs!A:A,B86)&gt;0,ISNUMBER(SEARCH("x",INDEX(Bugs!D:D,MATCH(B86,Bugs!A:A,0))))),
    AND(COUNTIF(Bugs!B:B,B86)&gt;0,ISNUMBER(SEARCH("x",INDEX(Bugs!D:D,MATCH(B86,Bugs!B:B,0)))))
),"Y","")</f>
        <v/>
      </c>
      <c r="R86">
        <f ca="1">IF(OR(ISNUMBER(MATCH(L86,MasterData!$D$3:$D$18,0)),ISNUMBER(MATCH(L86,MasterData!$C$3:$C$18,0))),
    DATEDIF(E86,I86,"d"),
    DATEDIF(E86,TODAY(),"d"))</f>
        <v>38</v>
      </c>
      <c r="S86">
        <f t="shared" ca="1" si="3"/>
        <v>0</v>
      </c>
      <c r="T86">
        <f t="shared" ca="1" si="4"/>
        <v>0</v>
      </c>
      <c r="U86">
        <f t="shared" ca="1" si="5"/>
        <v>1</v>
      </c>
    </row>
    <row r="87" spans="1:21" x14ac:dyDescent="0.35">
      <c r="A87">
        <v>6000139044</v>
      </c>
      <c r="B87" t="s">
        <v>444</v>
      </c>
      <c r="C87" t="s">
        <v>230</v>
      </c>
      <c r="D87" s="34" t="s">
        <v>254</v>
      </c>
      <c r="E87" s="208">
        <v>45782</v>
      </c>
      <c r="F87" s="1"/>
      <c r="G87" t="s">
        <v>357</v>
      </c>
      <c r="H87" t="s">
        <v>233</v>
      </c>
      <c r="I87" s="208">
        <v>45805</v>
      </c>
      <c r="J87" t="s">
        <v>234</v>
      </c>
      <c r="K87" t="s">
        <v>241</v>
      </c>
      <c r="L87" t="s">
        <v>171</v>
      </c>
      <c r="M87" t="s">
        <v>445</v>
      </c>
      <c r="N87" t="s">
        <v>237</v>
      </c>
      <c r="O87" t="s">
        <v>230</v>
      </c>
      <c r="P87" s="193" t="str">
        <f>IF(OR(AND(A87&lt;&gt;"",COUNTIF(Bugs!B:B,A87)&gt;0),AND(B87&lt;&gt;"",COUNTIF(Bugs!A:A,B87)&gt;0)),"Y","")</f>
        <v/>
      </c>
      <c r="Q87" s="193" t="str">
        <f>IF(OR(
    AND(COUNTIF(Bugs!A:A,B87)&gt;0,ISNUMBER(SEARCH("x",INDEX(Bugs!C:C,MATCH(B87,Bugs!A:A,0))))),
    AND(COUNTIF(Bugs!B:B,B87)&gt;0,ISNUMBER(SEARCH("x",INDEX(Bugs!C:C,MATCH(B87,Bugs!B:B,0))))),
    AND(COUNTIF(Bugs!A:A,B87)&gt;0,ISNUMBER(SEARCH("x",INDEX(Bugs!D:D,MATCH(B87,Bugs!A:A,0))))),
    AND(COUNTIF(Bugs!B:B,B87)&gt;0,ISNUMBER(SEARCH("x",INDEX(Bugs!D:D,MATCH(B87,Bugs!B:B,0)))))
),"Y","")</f>
        <v/>
      </c>
      <c r="R87">
        <f ca="1">IF(OR(ISNUMBER(MATCH(L87,MasterData!$D$3:$D$18,0)),ISNUMBER(MATCH(L87,MasterData!$C$3:$C$18,0))),
    DATEDIF(E87,I87,"d"),
    DATEDIF(E87,TODAY(),"d"))</f>
        <v>23</v>
      </c>
      <c r="S87">
        <f t="shared" ca="1" si="3"/>
        <v>0</v>
      </c>
      <c r="T87">
        <f t="shared" ca="1" si="4"/>
        <v>1</v>
      </c>
      <c r="U87">
        <f t="shared" ca="1" si="5"/>
        <v>0</v>
      </c>
    </row>
    <row r="88" spans="1:21" x14ac:dyDescent="0.35">
      <c r="A88">
        <v>6000139205</v>
      </c>
      <c r="B88" t="s">
        <v>446</v>
      </c>
      <c r="C88" t="s">
        <v>230</v>
      </c>
      <c r="D88" s="34" t="s">
        <v>231</v>
      </c>
      <c r="E88" s="208">
        <v>45783</v>
      </c>
      <c r="F88" s="1"/>
      <c r="G88" t="s">
        <v>329</v>
      </c>
      <c r="H88" t="s">
        <v>233</v>
      </c>
      <c r="I88" s="208">
        <v>45812</v>
      </c>
      <c r="J88" t="s">
        <v>234</v>
      </c>
      <c r="K88" t="s">
        <v>235</v>
      </c>
      <c r="L88" t="s">
        <v>171</v>
      </c>
      <c r="M88" t="s">
        <v>447</v>
      </c>
      <c r="N88" t="s">
        <v>237</v>
      </c>
      <c r="O88" t="s">
        <v>230</v>
      </c>
      <c r="P88" s="193" t="str">
        <f>IF(OR(AND(A88&lt;&gt;"",COUNTIF(Bugs!B:B,A88)&gt;0),AND(B88&lt;&gt;"",COUNTIF(Bugs!A:A,B88)&gt;0)),"Y","")</f>
        <v/>
      </c>
      <c r="Q88" s="193" t="str">
        <f>IF(OR(
    AND(COUNTIF(Bugs!A:A,B88)&gt;0,ISNUMBER(SEARCH("x",INDEX(Bugs!C:C,MATCH(B88,Bugs!A:A,0))))),
    AND(COUNTIF(Bugs!B:B,B88)&gt;0,ISNUMBER(SEARCH("x",INDEX(Bugs!C:C,MATCH(B88,Bugs!B:B,0))))),
    AND(COUNTIF(Bugs!A:A,B88)&gt;0,ISNUMBER(SEARCH("x",INDEX(Bugs!D:D,MATCH(B88,Bugs!A:A,0))))),
    AND(COUNTIF(Bugs!B:B,B88)&gt;0,ISNUMBER(SEARCH("x",INDEX(Bugs!D:D,MATCH(B88,Bugs!B:B,0)))))
),"Y","")</f>
        <v/>
      </c>
      <c r="R88">
        <f ca="1">IF(OR(ISNUMBER(MATCH(L88,MasterData!$D$3:$D$18,0)),ISNUMBER(MATCH(L88,MasterData!$C$3:$C$18,0))),
    DATEDIF(E88,I88,"d"),
    DATEDIF(E88,TODAY(),"d"))</f>
        <v>29</v>
      </c>
      <c r="S88">
        <f t="shared" ca="1" si="3"/>
        <v>0</v>
      </c>
      <c r="T88">
        <f t="shared" ca="1" si="4"/>
        <v>1</v>
      </c>
      <c r="U88">
        <f t="shared" ca="1" si="5"/>
        <v>0</v>
      </c>
    </row>
    <row r="89" spans="1:21" x14ac:dyDescent="0.35">
      <c r="A89">
        <v>6000139326</v>
      </c>
      <c r="B89" t="s">
        <v>448</v>
      </c>
      <c r="C89" t="s">
        <v>230</v>
      </c>
      <c r="D89" s="34" t="s">
        <v>449</v>
      </c>
      <c r="E89" s="208">
        <v>45784</v>
      </c>
      <c r="F89" s="1"/>
      <c r="G89" t="s">
        <v>450</v>
      </c>
      <c r="H89" t="s">
        <v>245</v>
      </c>
      <c r="I89" s="208">
        <v>45791</v>
      </c>
      <c r="J89" t="s">
        <v>234</v>
      </c>
      <c r="K89" t="s">
        <v>241</v>
      </c>
      <c r="L89" t="s">
        <v>171</v>
      </c>
      <c r="M89" t="s">
        <v>451</v>
      </c>
      <c r="N89" t="s">
        <v>237</v>
      </c>
      <c r="O89" t="s">
        <v>230</v>
      </c>
      <c r="P89" s="193" t="str">
        <f>IF(OR(AND(A89&lt;&gt;"",COUNTIF(Bugs!B:B,A89)&gt;0),AND(B89&lt;&gt;"",COUNTIF(Bugs!A:A,B89)&gt;0)),"Y","")</f>
        <v/>
      </c>
      <c r="Q89" s="193" t="str">
        <f>IF(OR(
    AND(COUNTIF(Bugs!A:A,B89)&gt;0,ISNUMBER(SEARCH("x",INDEX(Bugs!C:C,MATCH(B89,Bugs!A:A,0))))),
    AND(COUNTIF(Bugs!B:B,B89)&gt;0,ISNUMBER(SEARCH("x",INDEX(Bugs!C:C,MATCH(B89,Bugs!B:B,0))))),
    AND(COUNTIF(Bugs!A:A,B89)&gt;0,ISNUMBER(SEARCH("x",INDEX(Bugs!D:D,MATCH(B89,Bugs!A:A,0))))),
    AND(COUNTIF(Bugs!B:B,B89)&gt;0,ISNUMBER(SEARCH("x",INDEX(Bugs!D:D,MATCH(B89,Bugs!B:B,0)))))
),"Y","")</f>
        <v/>
      </c>
      <c r="R89">
        <f ca="1">IF(OR(ISNUMBER(MATCH(L89,MasterData!$D$3:$D$18,0)),ISNUMBER(MATCH(L89,MasterData!$C$3:$C$18,0))),
    DATEDIF(E89,I89,"d"),
    DATEDIF(E89,TODAY(),"d"))</f>
        <v>7</v>
      </c>
      <c r="S89">
        <f t="shared" ca="1" si="3"/>
        <v>1</v>
      </c>
      <c r="T89">
        <f t="shared" ca="1" si="4"/>
        <v>0</v>
      </c>
      <c r="U89">
        <f t="shared" ca="1" si="5"/>
        <v>0</v>
      </c>
    </row>
    <row r="90" spans="1:21" x14ac:dyDescent="0.35">
      <c r="A90">
        <v>6000139329</v>
      </c>
      <c r="B90" t="s">
        <v>452</v>
      </c>
      <c r="C90" t="s">
        <v>230</v>
      </c>
      <c r="D90" s="34" t="s">
        <v>231</v>
      </c>
      <c r="E90" s="208">
        <v>45784</v>
      </c>
      <c r="F90" s="1"/>
      <c r="G90" t="s">
        <v>453</v>
      </c>
      <c r="H90" t="s">
        <v>240</v>
      </c>
      <c r="I90" s="208">
        <v>45812</v>
      </c>
      <c r="J90" t="s">
        <v>234</v>
      </c>
      <c r="K90" t="s">
        <v>235</v>
      </c>
      <c r="L90" t="s">
        <v>171</v>
      </c>
      <c r="M90" t="s">
        <v>454</v>
      </c>
      <c r="N90" t="s">
        <v>237</v>
      </c>
      <c r="O90" t="s">
        <v>230</v>
      </c>
      <c r="P90" s="193" t="str">
        <f>IF(OR(AND(A90&lt;&gt;"",COUNTIF(Bugs!B:B,A90)&gt;0),AND(B90&lt;&gt;"",COUNTIF(Bugs!A:A,B90)&gt;0)),"Y","")</f>
        <v/>
      </c>
      <c r="Q90" s="193" t="str">
        <f>IF(OR(
    AND(COUNTIF(Bugs!A:A,B90)&gt;0,ISNUMBER(SEARCH("x",INDEX(Bugs!C:C,MATCH(B90,Bugs!A:A,0))))),
    AND(COUNTIF(Bugs!B:B,B90)&gt;0,ISNUMBER(SEARCH("x",INDEX(Bugs!C:C,MATCH(B90,Bugs!B:B,0))))),
    AND(COUNTIF(Bugs!A:A,B90)&gt;0,ISNUMBER(SEARCH("x",INDEX(Bugs!D:D,MATCH(B90,Bugs!A:A,0))))),
    AND(COUNTIF(Bugs!B:B,B90)&gt;0,ISNUMBER(SEARCH("x",INDEX(Bugs!D:D,MATCH(B90,Bugs!B:B,0)))))
),"Y","")</f>
        <v/>
      </c>
      <c r="R90">
        <f ca="1">IF(OR(ISNUMBER(MATCH(L90,MasterData!$D$3:$D$18,0)),ISNUMBER(MATCH(L90,MasterData!$C$3:$C$18,0))),
    DATEDIF(E90,I90,"d"),
    DATEDIF(E90,TODAY(),"d"))</f>
        <v>28</v>
      </c>
      <c r="S90">
        <f t="shared" ca="1" si="3"/>
        <v>0</v>
      </c>
      <c r="T90">
        <f t="shared" ca="1" si="4"/>
        <v>1</v>
      </c>
      <c r="U90">
        <f t="shared" ca="1" si="5"/>
        <v>0</v>
      </c>
    </row>
    <row r="91" spans="1:21" x14ac:dyDescent="0.35">
      <c r="A91">
        <v>6000139369</v>
      </c>
      <c r="B91" t="s">
        <v>455</v>
      </c>
      <c r="C91" t="s">
        <v>230</v>
      </c>
      <c r="D91" s="34" t="s">
        <v>254</v>
      </c>
      <c r="E91" s="208">
        <v>45785</v>
      </c>
      <c r="F91" s="1"/>
      <c r="G91" t="s">
        <v>357</v>
      </c>
      <c r="H91" t="s">
        <v>233</v>
      </c>
      <c r="I91" s="208">
        <v>45870</v>
      </c>
      <c r="J91" t="s">
        <v>234</v>
      </c>
      <c r="K91" t="s">
        <v>241</v>
      </c>
      <c r="L91" t="s">
        <v>171</v>
      </c>
      <c r="M91" t="s">
        <v>458</v>
      </c>
      <c r="N91" t="s">
        <v>237</v>
      </c>
      <c r="O91" t="s">
        <v>230</v>
      </c>
      <c r="P91" s="193" t="str">
        <f>IF(OR(AND(A91&lt;&gt;"",COUNTIF(Bugs!B:B,A91)&gt;0),AND(B91&lt;&gt;"",COUNTIF(Bugs!A:A,B91)&gt;0)),"Y","")</f>
        <v/>
      </c>
      <c r="Q91" s="193" t="str">
        <f>IF(OR(
    AND(COUNTIF(Bugs!A:A,B91)&gt;0,ISNUMBER(SEARCH("x",INDEX(Bugs!C:C,MATCH(B91,Bugs!A:A,0))))),
    AND(COUNTIF(Bugs!B:B,B91)&gt;0,ISNUMBER(SEARCH("x",INDEX(Bugs!C:C,MATCH(B91,Bugs!B:B,0))))),
    AND(COUNTIF(Bugs!A:A,B91)&gt;0,ISNUMBER(SEARCH("x",INDEX(Bugs!D:D,MATCH(B91,Bugs!A:A,0))))),
    AND(COUNTIF(Bugs!B:B,B91)&gt;0,ISNUMBER(SEARCH("x",INDEX(Bugs!D:D,MATCH(B91,Bugs!B:B,0)))))
),"Y","")</f>
        <v/>
      </c>
      <c r="R91">
        <f ca="1">IF(OR(ISNUMBER(MATCH(L91,MasterData!$D$3:$D$18,0)),ISNUMBER(MATCH(L91,MasterData!$C$3:$C$18,0))),
    DATEDIF(E91,I91,"d"),
    DATEDIF(E91,TODAY(),"d"))</f>
        <v>85</v>
      </c>
      <c r="S91">
        <f t="shared" ca="1" si="3"/>
        <v>0</v>
      </c>
      <c r="T91">
        <f t="shared" ca="1" si="4"/>
        <v>0</v>
      </c>
      <c r="U91">
        <f t="shared" ca="1" si="5"/>
        <v>1</v>
      </c>
    </row>
    <row r="92" spans="1:21" x14ac:dyDescent="0.35">
      <c r="A92">
        <v>6000139374</v>
      </c>
      <c r="B92" t="s">
        <v>230</v>
      </c>
      <c r="C92" t="s">
        <v>230</v>
      </c>
      <c r="D92" s="34" t="s">
        <v>254</v>
      </c>
      <c r="E92" s="208">
        <v>45784</v>
      </c>
      <c r="F92" s="1"/>
      <c r="G92" t="s">
        <v>400</v>
      </c>
      <c r="H92" t="s">
        <v>240</v>
      </c>
      <c r="I92" s="208">
        <v>45973</v>
      </c>
      <c r="J92" t="s">
        <v>245</v>
      </c>
      <c r="K92" t="s">
        <v>241</v>
      </c>
      <c r="L92" t="s">
        <v>171</v>
      </c>
      <c r="M92" t="s">
        <v>459</v>
      </c>
      <c r="N92" t="s">
        <v>237</v>
      </c>
      <c r="O92" t="s">
        <v>230</v>
      </c>
      <c r="P92" s="193" t="str">
        <f>IF(OR(AND(A92&lt;&gt;"",COUNTIF(Bugs!B:B,A92)&gt;0),AND(B92&lt;&gt;"",COUNTIF(Bugs!A:A,B92)&gt;0)),"Y","")</f>
        <v>Y</v>
      </c>
      <c r="Q92" s="193" t="str">
        <f>IF(OR(
    AND(COUNTIF(Bugs!A:A,B92)&gt;0,ISNUMBER(SEARCH("x",INDEX(Bugs!C:C,MATCH(B92,Bugs!A:A,0))))),
    AND(COUNTIF(Bugs!B:B,B92)&gt;0,ISNUMBER(SEARCH("x",INDEX(Bugs!C:C,MATCH(B92,Bugs!B:B,0))))),
    AND(COUNTIF(Bugs!A:A,B92)&gt;0,ISNUMBER(SEARCH("x",INDEX(Bugs!D:D,MATCH(B92,Bugs!A:A,0))))),
    AND(COUNTIF(Bugs!B:B,B92)&gt;0,ISNUMBER(SEARCH("x",INDEX(Bugs!D:D,MATCH(B92,Bugs!B:B,0)))))
),"Y","")</f>
        <v/>
      </c>
      <c r="R92">
        <f ca="1">IF(OR(ISNUMBER(MATCH(L92,MasterData!$D$3:$D$18,0)),ISNUMBER(MATCH(L92,MasterData!$C$3:$C$18,0))),
    DATEDIF(E92,I92,"d"),
    DATEDIF(E92,TODAY(),"d"))</f>
        <v>189</v>
      </c>
      <c r="S92">
        <f t="shared" ca="1" si="3"/>
        <v>0</v>
      </c>
      <c r="T92">
        <f t="shared" ca="1" si="4"/>
        <v>0</v>
      </c>
      <c r="U92">
        <f t="shared" ca="1" si="5"/>
        <v>1</v>
      </c>
    </row>
    <row r="93" spans="1:21" x14ac:dyDescent="0.35">
      <c r="A93">
        <v>6000139577</v>
      </c>
      <c r="B93" t="s">
        <v>460</v>
      </c>
      <c r="C93" t="s">
        <v>230</v>
      </c>
      <c r="D93" s="34" t="s">
        <v>251</v>
      </c>
      <c r="E93" s="208">
        <v>45786</v>
      </c>
      <c r="F93" s="1"/>
      <c r="G93" t="s">
        <v>461</v>
      </c>
      <c r="H93" t="s">
        <v>233</v>
      </c>
      <c r="I93" s="208">
        <v>45793</v>
      </c>
      <c r="J93" t="s">
        <v>234</v>
      </c>
      <c r="K93" t="s">
        <v>347</v>
      </c>
      <c r="L93" t="s">
        <v>171</v>
      </c>
      <c r="M93" t="s">
        <v>462</v>
      </c>
      <c r="N93" t="s">
        <v>237</v>
      </c>
      <c r="O93" t="s">
        <v>230</v>
      </c>
      <c r="P93" s="193" t="str">
        <f>IF(OR(AND(A93&lt;&gt;"",COUNTIF(Bugs!B:B,A93)&gt;0),AND(B93&lt;&gt;"",COUNTIF(Bugs!A:A,B93)&gt;0)),"Y","")</f>
        <v/>
      </c>
      <c r="Q93" s="193" t="str">
        <f>IF(OR(
    AND(COUNTIF(Bugs!A:A,B93)&gt;0,ISNUMBER(SEARCH("x",INDEX(Bugs!C:C,MATCH(B93,Bugs!A:A,0))))),
    AND(COUNTIF(Bugs!B:B,B93)&gt;0,ISNUMBER(SEARCH("x",INDEX(Bugs!C:C,MATCH(B93,Bugs!B:B,0))))),
    AND(COUNTIF(Bugs!A:A,B93)&gt;0,ISNUMBER(SEARCH("x",INDEX(Bugs!D:D,MATCH(B93,Bugs!A:A,0))))),
    AND(COUNTIF(Bugs!B:B,B93)&gt;0,ISNUMBER(SEARCH("x",INDEX(Bugs!D:D,MATCH(B93,Bugs!B:B,0)))))
),"Y","")</f>
        <v/>
      </c>
      <c r="R93">
        <f ca="1">IF(OR(ISNUMBER(MATCH(L93,MasterData!$D$3:$D$18,0)),ISNUMBER(MATCH(L93,MasterData!$C$3:$C$18,0))),
    DATEDIF(E93,I93,"d"),
    DATEDIF(E93,TODAY(),"d"))</f>
        <v>7</v>
      </c>
      <c r="S93">
        <f t="shared" ca="1" si="3"/>
        <v>1</v>
      </c>
      <c r="T93">
        <f t="shared" ca="1" si="4"/>
        <v>0</v>
      </c>
      <c r="U93">
        <f t="shared" ca="1" si="5"/>
        <v>0</v>
      </c>
    </row>
    <row r="94" spans="1:21" x14ac:dyDescent="0.35">
      <c r="A94">
        <v>6000139584</v>
      </c>
      <c r="B94" t="s">
        <v>463</v>
      </c>
      <c r="C94" t="s">
        <v>230</v>
      </c>
      <c r="D94" s="34" t="s">
        <v>254</v>
      </c>
      <c r="E94" s="208">
        <v>45786</v>
      </c>
      <c r="F94" s="1"/>
      <c r="G94" t="s">
        <v>357</v>
      </c>
      <c r="H94" t="s">
        <v>233</v>
      </c>
      <c r="I94" s="208">
        <v>45797</v>
      </c>
      <c r="J94" t="s">
        <v>234</v>
      </c>
      <c r="K94" t="s">
        <v>241</v>
      </c>
      <c r="L94" t="s">
        <v>171</v>
      </c>
      <c r="M94" t="s">
        <v>464</v>
      </c>
      <c r="N94" t="s">
        <v>237</v>
      </c>
      <c r="O94" t="s">
        <v>230</v>
      </c>
      <c r="P94" s="193" t="str">
        <f>IF(OR(AND(A94&lt;&gt;"",COUNTIF(Bugs!B:B,A94)&gt;0),AND(B94&lt;&gt;"",COUNTIF(Bugs!A:A,B94)&gt;0)),"Y","")</f>
        <v/>
      </c>
      <c r="Q94" s="193" t="str">
        <f>IF(OR(
    AND(COUNTIF(Bugs!A:A,B94)&gt;0,ISNUMBER(SEARCH("x",INDEX(Bugs!C:C,MATCH(B94,Bugs!A:A,0))))),
    AND(COUNTIF(Bugs!B:B,B94)&gt;0,ISNUMBER(SEARCH("x",INDEX(Bugs!C:C,MATCH(B94,Bugs!B:B,0))))),
    AND(COUNTIF(Bugs!A:A,B94)&gt;0,ISNUMBER(SEARCH("x",INDEX(Bugs!D:D,MATCH(B94,Bugs!A:A,0))))),
    AND(COUNTIF(Bugs!B:B,B94)&gt;0,ISNUMBER(SEARCH("x",INDEX(Bugs!D:D,MATCH(B94,Bugs!B:B,0)))))
),"Y","")</f>
        <v/>
      </c>
      <c r="R94">
        <f ca="1">IF(OR(ISNUMBER(MATCH(L94,MasterData!$D$3:$D$18,0)),ISNUMBER(MATCH(L94,MasterData!$C$3:$C$18,0))),
    DATEDIF(E94,I94,"d"),
    DATEDIF(E94,TODAY(),"d"))</f>
        <v>11</v>
      </c>
      <c r="S94">
        <f t="shared" ca="1" si="3"/>
        <v>0</v>
      </c>
      <c r="T94">
        <f t="shared" ca="1" si="4"/>
        <v>1</v>
      </c>
      <c r="U94">
        <f t="shared" ca="1" si="5"/>
        <v>0</v>
      </c>
    </row>
    <row r="95" spans="1:21" x14ac:dyDescent="0.35">
      <c r="A95">
        <v>6000139600</v>
      </c>
      <c r="B95" t="s">
        <v>465</v>
      </c>
      <c r="C95" t="s">
        <v>230</v>
      </c>
      <c r="D95" s="34" t="s">
        <v>254</v>
      </c>
      <c r="E95" s="208">
        <v>45786</v>
      </c>
      <c r="F95" s="1"/>
      <c r="G95" t="s">
        <v>357</v>
      </c>
      <c r="H95" t="s">
        <v>240</v>
      </c>
      <c r="I95" s="208">
        <v>45811</v>
      </c>
      <c r="J95" t="s">
        <v>234</v>
      </c>
      <c r="K95" t="s">
        <v>347</v>
      </c>
      <c r="L95" t="s">
        <v>171</v>
      </c>
      <c r="M95" t="s">
        <v>466</v>
      </c>
      <c r="N95" t="s">
        <v>237</v>
      </c>
      <c r="O95" t="s">
        <v>230</v>
      </c>
      <c r="P95" s="193" t="str">
        <f>IF(OR(AND(A95&lt;&gt;"",COUNTIF(Bugs!B:B,A95)&gt;0),AND(B95&lt;&gt;"",COUNTIF(Bugs!A:A,B95)&gt;0)),"Y","")</f>
        <v/>
      </c>
      <c r="Q95" s="193" t="str">
        <f>IF(OR(
    AND(COUNTIF(Bugs!A:A,B95)&gt;0,ISNUMBER(SEARCH("x",INDEX(Bugs!C:C,MATCH(B95,Bugs!A:A,0))))),
    AND(COUNTIF(Bugs!B:B,B95)&gt;0,ISNUMBER(SEARCH("x",INDEX(Bugs!C:C,MATCH(B95,Bugs!B:B,0))))),
    AND(COUNTIF(Bugs!A:A,B95)&gt;0,ISNUMBER(SEARCH("x",INDEX(Bugs!D:D,MATCH(B95,Bugs!A:A,0))))),
    AND(COUNTIF(Bugs!B:B,B95)&gt;0,ISNUMBER(SEARCH("x",INDEX(Bugs!D:D,MATCH(B95,Bugs!B:B,0)))))
),"Y","")</f>
        <v/>
      </c>
      <c r="R95">
        <f ca="1">IF(OR(ISNUMBER(MATCH(L95,MasterData!$D$3:$D$18,0)),ISNUMBER(MATCH(L95,MasterData!$C$3:$C$18,0))),
    DATEDIF(E95,I95,"d"),
    DATEDIF(E95,TODAY(),"d"))</f>
        <v>25</v>
      </c>
      <c r="S95">
        <f t="shared" ca="1" si="3"/>
        <v>0</v>
      </c>
      <c r="T95">
        <f t="shared" ca="1" si="4"/>
        <v>1</v>
      </c>
      <c r="U95">
        <f t="shared" ca="1" si="5"/>
        <v>0</v>
      </c>
    </row>
    <row r="96" spans="1:21" x14ac:dyDescent="0.35">
      <c r="A96">
        <v>6000139702</v>
      </c>
      <c r="B96" t="s">
        <v>230</v>
      </c>
      <c r="C96" t="s">
        <v>230</v>
      </c>
      <c r="D96" s="34" t="s">
        <v>251</v>
      </c>
      <c r="E96" s="208">
        <v>45789</v>
      </c>
      <c r="F96" s="1"/>
      <c r="G96" t="s">
        <v>400</v>
      </c>
      <c r="H96" t="s">
        <v>240</v>
      </c>
      <c r="I96" s="208">
        <v>45810</v>
      </c>
      <c r="J96" t="s">
        <v>201</v>
      </c>
      <c r="K96" t="s">
        <v>347</v>
      </c>
      <c r="L96" t="s">
        <v>171</v>
      </c>
      <c r="M96" t="s">
        <v>467</v>
      </c>
      <c r="N96" t="s">
        <v>237</v>
      </c>
      <c r="O96" t="s">
        <v>230</v>
      </c>
      <c r="P96" s="193" t="str">
        <f>IF(OR(AND(A96&lt;&gt;"",COUNTIF(Bugs!B:B,A96)&gt;0),AND(B96&lt;&gt;"",COUNTIF(Bugs!A:A,B96)&gt;0)),"Y","")</f>
        <v/>
      </c>
      <c r="Q96" s="193" t="str">
        <f>IF(OR(
    AND(COUNTIF(Bugs!A:A,B96)&gt;0,ISNUMBER(SEARCH("x",INDEX(Bugs!C:C,MATCH(B96,Bugs!A:A,0))))),
    AND(COUNTIF(Bugs!B:B,B96)&gt;0,ISNUMBER(SEARCH("x",INDEX(Bugs!C:C,MATCH(B96,Bugs!B:B,0))))),
    AND(COUNTIF(Bugs!A:A,B96)&gt;0,ISNUMBER(SEARCH("x",INDEX(Bugs!D:D,MATCH(B96,Bugs!A:A,0))))),
    AND(COUNTIF(Bugs!B:B,B96)&gt;0,ISNUMBER(SEARCH("x",INDEX(Bugs!D:D,MATCH(B96,Bugs!B:B,0)))))
),"Y","")</f>
        <v/>
      </c>
      <c r="R96">
        <f ca="1">IF(OR(ISNUMBER(MATCH(L96,MasterData!$D$3:$D$18,0)),ISNUMBER(MATCH(L96,MasterData!$C$3:$C$18,0))),
    DATEDIF(E96,I96,"d"),
    DATEDIF(E96,TODAY(),"d"))</f>
        <v>21</v>
      </c>
      <c r="S96">
        <f t="shared" ca="1" si="3"/>
        <v>0</v>
      </c>
      <c r="T96">
        <f t="shared" ca="1" si="4"/>
        <v>1</v>
      </c>
      <c r="U96">
        <f t="shared" ca="1" si="5"/>
        <v>0</v>
      </c>
    </row>
    <row r="97" spans="1:21" x14ac:dyDescent="0.35">
      <c r="A97">
        <v>6000139704</v>
      </c>
      <c r="B97" t="s">
        <v>468</v>
      </c>
      <c r="C97" t="s">
        <v>230</v>
      </c>
      <c r="D97" s="34" t="s">
        <v>251</v>
      </c>
      <c r="E97" s="208">
        <v>45789</v>
      </c>
      <c r="F97" s="1"/>
      <c r="G97" t="s">
        <v>469</v>
      </c>
      <c r="H97" t="s">
        <v>245</v>
      </c>
      <c r="I97" s="208">
        <v>45797</v>
      </c>
      <c r="J97" t="s">
        <v>234</v>
      </c>
      <c r="K97" t="s">
        <v>235</v>
      </c>
      <c r="L97" t="s">
        <v>171</v>
      </c>
      <c r="M97" t="s">
        <v>470</v>
      </c>
      <c r="N97" t="s">
        <v>237</v>
      </c>
      <c r="O97" t="s">
        <v>230</v>
      </c>
      <c r="P97" s="193" t="str">
        <f>IF(OR(AND(A97&lt;&gt;"",COUNTIF(Bugs!B:B,A97)&gt;0),AND(B97&lt;&gt;"",COUNTIF(Bugs!A:A,B97)&gt;0)),"Y","")</f>
        <v/>
      </c>
      <c r="Q97" s="193" t="str">
        <f>IF(OR(
    AND(COUNTIF(Bugs!A:A,B97)&gt;0,ISNUMBER(SEARCH("x",INDEX(Bugs!C:C,MATCH(B97,Bugs!A:A,0))))),
    AND(COUNTIF(Bugs!B:B,B97)&gt;0,ISNUMBER(SEARCH("x",INDEX(Bugs!C:C,MATCH(B97,Bugs!B:B,0))))),
    AND(COUNTIF(Bugs!A:A,B97)&gt;0,ISNUMBER(SEARCH("x",INDEX(Bugs!D:D,MATCH(B97,Bugs!A:A,0))))),
    AND(COUNTIF(Bugs!B:B,B97)&gt;0,ISNUMBER(SEARCH("x",INDEX(Bugs!D:D,MATCH(B97,Bugs!B:B,0)))))
),"Y","")</f>
        <v/>
      </c>
      <c r="R97">
        <f ca="1">IF(OR(ISNUMBER(MATCH(L97,MasterData!$D$3:$D$18,0)),ISNUMBER(MATCH(L97,MasterData!$C$3:$C$18,0))),
    DATEDIF(E97,I97,"d"),
    DATEDIF(E97,TODAY(),"d"))</f>
        <v>8</v>
      </c>
      <c r="S97">
        <f t="shared" ca="1" si="3"/>
        <v>0</v>
      </c>
      <c r="T97">
        <f t="shared" ca="1" si="4"/>
        <v>1</v>
      </c>
      <c r="U97">
        <f t="shared" ca="1" si="5"/>
        <v>0</v>
      </c>
    </row>
    <row r="98" spans="1:21" x14ac:dyDescent="0.35">
      <c r="A98">
        <v>6000139963</v>
      </c>
      <c r="B98" t="s">
        <v>471</v>
      </c>
      <c r="C98" t="s">
        <v>230</v>
      </c>
      <c r="D98" s="34" t="s">
        <v>247</v>
      </c>
      <c r="E98" s="208">
        <v>45791</v>
      </c>
      <c r="F98" s="1"/>
      <c r="G98" t="s">
        <v>268</v>
      </c>
      <c r="H98" t="s">
        <v>377</v>
      </c>
      <c r="I98" s="208">
        <v>45805</v>
      </c>
      <c r="J98" t="s">
        <v>234</v>
      </c>
      <c r="K98" t="s">
        <v>347</v>
      </c>
      <c r="L98" t="s">
        <v>171</v>
      </c>
      <c r="M98" t="s">
        <v>472</v>
      </c>
      <c r="N98" t="s">
        <v>237</v>
      </c>
      <c r="O98" t="s">
        <v>230</v>
      </c>
      <c r="P98" s="193" t="str">
        <f>IF(OR(AND(A98&lt;&gt;"",COUNTIF(Bugs!B:B,A98)&gt;0),AND(B98&lt;&gt;"",COUNTIF(Bugs!A:A,B98)&gt;0)),"Y","")</f>
        <v/>
      </c>
      <c r="Q98" s="193" t="str">
        <f>IF(OR(
    AND(COUNTIF(Bugs!A:A,B98)&gt;0,ISNUMBER(SEARCH("x",INDEX(Bugs!C:C,MATCH(B98,Bugs!A:A,0))))),
    AND(COUNTIF(Bugs!B:B,B98)&gt;0,ISNUMBER(SEARCH("x",INDEX(Bugs!C:C,MATCH(B98,Bugs!B:B,0))))),
    AND(COUNTIF(Bugs!A:A,B98)&gt;0,ISNUMBER(SEARCH("x",INDEX(Bugs!D:D,MATCH(B98,Bugs!A:A,0))))),
    AND(COUNTIF(Bugs!B:B,B98)&gt;0,ISNUMBER(SEARCH("x",INDEX(Bugs!D:D,MATCH(B98,Bugs!B:B,0)))))
),"Y","")</f>
        <v/>
      </c>
      <c r="R98">
        <f ca="1">IF(OR(ISNUMBER(MATCH(L98,MasterData!$D$3:$D$18,0)),ISNUMBER(MATCH(L98,MasterData!$C$3:$C$18,0))),
    DATEDIF(E98,I98,"d"),
    DATEDIF(E98,TODAY(),"d"))</f>
        <v>14</v>
      </c>
      <c r="S98">
        <f t="shared" ca="1" si="3"/>
        <v>0</v>
      </c>
      <c r="T98">
        <f t="shared" ca="1" si="4"/>
        <v>1</v>
      </c>
      <c r="U98">
        <f t="shared" ca="1" si="5"/>
        <v>0</v>
      </c>
    </row>
    <row r="99" spans="1:21" x14ac:dyDescent="0.35">
      <c r="A99">
        <v>6000139986</v>
      </c>
      <c r="B99" t="s">
        <v>473</v>
      </c>
      <c r="C99" t="s">
        <v>230</v>
      </c>
      <c r="D99" s="34" t="s">
        <v>254</v>
      </c>
      <c r="E99" s="208">
        <v>45791</v>
      </c>
      <c r="F99" s="1"/>
      <c r="G99" t="s">
        <v>255</v>
      </c>
      <c r="H99" t="s">
        <v>240</v>
      </c>
      <c r="I99" s="208">
        <v>45805</v>
      </c>
      <c r="J99" t="s">
        <v>234</v>
      </c>
      <c r="K99" t="s">
        <v>347</v>
      </c>
      <c r="L99" t="s">
        <v>171</v>
      </c>
      <c r="M99" t="s">
        <v>474</v>
      </c>
      <c r="N99" t="s">
        <v>237</v>
      </c>
      <c r="O99" t="s">
        <v>230</v>
      </c>
      <c r="P99" s="193" t="str">
        <f>IF(OR(AND(A99&lt;&gt;"",COUNTIF(Bugs!B:B,A99)&gt;0),AND(B99&lt;&gt;"",COUNTIF(Bugs!A:A,B99)&gt;0)),"Y","")</f>
        <v/>
      </c>
      <c r="Q99" s="193" t="str">
        <f>IF(OR(
    AND(COUNTIF(Bugs!A:A,B99)&gt;0,ISNUMBER(SEARCH("x",INDEX(Bugs!C:C,MATCH(B99,Bugs!A:A,0))))),
    AND(COUNTIF(Bugs!B:B,B99)&gt;0,ISNUMBER(SEARCH("x",INDEX(Bugs!C:C,MATCH(B99,Bugs!B:B,0))))),
    AND(COUNTIF(Bugs!A:A,B99)&gt;0,ISNUMBER(SEARCH("x",INDEX(Bugs!D:D,MATCH(B99,Bugs!A:A,0))))),
    AND(COUNTIF(Bugs!B:B,B99)&gt;0,ISNUMBER(SEARCH("x",INDEX(Bugs!D:D,MATCH(B99,Bugs!B:B,0)))))
),"Y","")</f>
        <v/>
      </c>
      <c r="R99">
        <f ca="1">IF(OR(ISNUMBER(MATCH(L99,MasterData!$D$3:$D$18,0)),ISNUMBER(MATCH(L99,MasterData!$C$3:$C$18,0))),
    DATEDIF(E99,I99,"d"),
    DATEDIF(E99,TODAY(),"d"))</f>
        <v>14</v>
      </c>
      <c r="S99">
        <f t="shared" ca="1" si="3"/>
        <v>0</v>
      </c>
      <c r="T99">
        <f t="shared" ca="1" si="4"/>
        <v>1</v>
      </c>
      <c r="U99">
        <f t="shared" ca="1" si="5"/>
        <v>0</v>
      </c>
    </row>
    <row r="100" spans="1:21" x14ac:dyDescent="0.35">
      <c r="A100">
        <v>6000140063</v>
      </c>
      <c r="B100" t="s">
        <v>5</v>
      </c>
      <c r="C100" t="s">
        <v>230</v>
      </c>
      <c r="D100" s="34" t="s">
        <v>231</v>
      </c>
      <c r="E100" s="208">
        <v>45792</v>
      </c>
      <c r="F100" s="1"/>
      <c r="G100" t="s">
        <v>300</v>
      </c>
      <c r="H100" t="s">
        <v>245</v>
      </c>
      <c r="I100" s="208">
        <v>45891</v>
      </c>
      <c r="J100" t="s">
        <v>234</v>
      </c>
      <c r="K100" t="s">
        <v>241</v>
      </c>
      <c r="L100" t="s">
        <v>171</v>
      </c>
      <c r="M100" t="s">
        <v>475</v>
      </c>
      <c r="N100" t="s">
        <v>237</v>
      </c>
      <c r="O100" t="s">
        <v>230</v>
      </c>
      <c r="P100" s="193" t="str">
        <f>IF(OR(AND(A100&lt;&gt;"",COUNTIF(Bugs!B:B,A100)&gt;0),AND(B100&lt;&gt;"",COUNTIF(Bugs!A:A,B100)&gt;0)),"Y","")</f>
        <v>Y</v>
      </c>
      <c r="Q100" s="193" t="str">
        <f>IF(OR(
    AND(COUNTIF(Bugs!A:A,B100)&gt;0,ISNUMBER(SEARCH("x",INDEX(Bugs!C:C,MATCH(B100,Bugs!A:A,0))))),
    AND(COUNTIF(Bugs!B:B,B100)&gt;0,ISNUMBER(SEARCH("x",INDEX(Bugs!C:C,MATCH(B100,Bugs!B:B,0))))),
    AND(COUNTIF(Bugs!A:A,B100)&gt;0,ISNUMBER(SEARCH("x",INDEX(Bugs!D:D,MATCH(B100,Bugs!A:A,0))))),
    AND(COUNTIF(Bugs!B:B,B100)&gt;0,ISNUMBER(SEARCH("x",INDEX(Bugs!D:D,MATCH(B100,Bugs!B:B,0)))))
),"Y","")</f>
        <v/>
      </c>
      <c r="R100">
        <f ca="1">IF(OR(ISNUMBER(MATCH(L100,MasterData!$D$3:$D$18,0)),ISNUMBER(MATCH(L100,MasterData!$C$3:$C$18,0))),
    DATEDIF(E100,I100,"d"),
    DATEDIF(E100,TODAY(),"d"))</f>
        <v>99</v>
      </c>
      <c r="S100">
        <f t="shared" ca="1" si="3"/>
        <v>0</v>
      </c>
      <c r="T100">
        <f t="shared" ca="1" si="4"/>
        <v>0</v>
      </c>
      <c r="U100">
        <f t="shared" ca="1" si="5"/>
        <v>1</v>
      </c>
    </row>
    <row r="101" spans="1:21" x14ac:dyDescent="0.35">
      <c r="A101">
        <v>6000140103</v>
      </c>
      <c r="B101" t="s">
        <v>476</v>
      </c>
      <c r="C101" t="s">
        <v>230</v>
      </c>
      <c r="D101" s="34" t="s">
        <v>274</v>
      </c>
      <c r="E101" s="208">
        <v>45792</v>
      </c>
      <c r="F101" s="1"/>
      <c r="G101" t="s">
        <v>354</v>
      </c>
      <c r="H101" t="s">
        <v>240</v>
      </c>
      <c r="I101" s="208">
        <v>45800</v>
      </c>
      <c r="J101" t="s">
        <v>234</v>
      </c>
      <c r="K101" t="s">
        <v>347</v>
      </c>
      <c r="L101" t="s">
        <v>171</v>
      </c>
      <c r="M101" t="s">
        <v>477</v>
      </c>
      <c r="N101" t="s">
        <v>237</v>
      </c>
      <c r="O101" t="s">
        <v>230</v>
      </c>
      <c r="P101" s="193" t="str">
        <f>IF(OR(AND(A101&lt;&gt;"",COUNTIF(Bugs!B:B,A101)&gt;0),AND(B101&lt;&gt;"",COUNTIF(Bugs!A:A,B101)&gt;0)),"Y","")</f>
        <v/>
      </c>
      <c r="Q101" s="193" t="str">
        <f>IF(OR(
    AND(COUNTIF(Bugs!A:A,B101)&gt;0,ISNUMBER(SEARCH("x",INDEX(Bugs!C:C,MATCH(B101,Bugs!A:A,0))))),
    AND(COUNTIF(Bugs!B:B,B101)&gt;0,ISNUMBER(SEARCH("x",INDEX(Bugs!C:C,MATCH(B101,Bugs!B:B,0))))),
    AND(COUNTIF(Bugs!A:A,B101)&gt;0,ISNUMBER(SEARCH("x",INDEX(Bugs!D:D,MATCH(B101,Bugs!A:A,0))))),
    AND(COUNTIF(Bugs!B:B,B101)&gt;0,ISNUMBER(SEARCH("x",INDEX(Bugs!D:D,MATCH(B101,Bugs!B:B,0)))))
),"Y","")</f>
        <v/>
      </c>
      <c r="R101">
        <f ca="1">IF(OR(ISNUMBER(MATCH(L101,MasterData!$D$3:$D$18,0)),ISNUMBER(MATCH(L101,MasterData!$C$3:$C$18,0))),
    DATEDIF(E101,I101,"d"),
    DATEDIF(E101,TODAY(),"d"))</f>
        <v>8</v>
      </c>
      <c r="S101">
        <f t="shared" ca="1" si="3"/>
        <v>0</v>
      </c>
      <c r="T101">
        <f t="shared" ca="1" si="4"/>
        <v>1</v>
      </c>
      <c r="U101">
        <f t="shared" ca="1" si="5"/>
        <v>0</v>
      </c>
    </row>
    <row r="102" spans="1:21" x14ac:dyDescent="0.35">
      <c r="A102">
        <v>6000140225</v>
      </c>
      <c r="B102" t="s">
        <v>230</v>
      </c>
      <c r="C102" t="s">
        <v>230</v>
      </c>
      <c r="D102" s="34" t="s">
        <v>231</v>
      </c>
      <c r="E102" s="208">
        <v>45793</v>
      </c>
      <c r="F102" s="1"/>
      <c r="G102" t="s">
        <v>248</v>
      </c>
      <c r="H102" t="s">
        <v>245</v>
      </c>
      <c r="I102" s="208">
        <v>45817</v>
      </c>
      <c r="J102" t="s">
        <v>201</v>
      </c>
      <c r="K102" t="s">
        <v>241</v>
      </c>
      <c r="L102" t="s">
        <v>171</v>
      </c>
      <c r="M102" t="s">
        <v>478</v>
      </c>
      <c r="N102" t="s">
        <v>237</v>
      </c>
      <c r="O102" t="s">
        <v>230</v>
      </c>
      <c r="P102" s="193" t="str">
        <f>IF(OR(AND(A102&lt;&gt;"",COUNTIF(Bugs!B:B,A102)&gt;0),AND(B102&lt;&gt;"",COUNTIF(Bugs!A:A,B102)&gt;0)),"Y","")</f>
        <v/>
      </c>
      <c r="Q102" s="193" t="str">
        <f>IF(OR(
    AND(COUNTIF(Bugs!A:A,B102)&gt;0,ISNUMBER(SEARCH("x",INDEX(Bugs!C:C,MATCH(B102,Bugs!A:A,0))))),
    AND(COUNTIF(Bugs!B:B,B102)&gt;0,ISNUMBER(SEARCH("x",INDEX(Bugs!C:C,MATCH(B102,Bugs!B:B,0))))),
    AND(COUNTIF(Bugs!A:A,B102)&gt;0,ISNUMBER(SEARCH("x",INDEX(Bugs!D:D,MATCH(B102,Bugs!A:A,0))))),
    AND(COUNTIF(Bugs!B:B,B102)&gt;0,ISNUMBER(SEARCH("x",INDEX(Bugs!D:D,MATCH(B102,Bugs!B:B,0)))))
),"Y","")</f>
        <v/>
      </c>
      <c r="R102">
        <f ca="1">IF(OR(ISNUMBER(MATCH(L102,MasterData!$D$3:$D$18,0)),ISNUMBER(MATCH(L102,MasterData!$C$3:$C$18,0))),
    DATEDIF(E102,I102,"d"),
    DATEDIF(E102,TODAY(),"d"))</f>
        <v>24</v>
      </c>
      <c r="S102">
        <f t="shared" ca="1" si="3"/>
        <v>0</v>
      </c>
      <c r="T102">
        <f t="shared" ca="1" si="4"/>
        <v>1</v>
      </c>
      <c r="U102">
        <f t="shared" ca="1" si="5"/>
        <v>0</v>
      </c>
    </row>
    <row r="103" spans="1:21" x14ac:dyDescent="0.35">
      <c r="A103">
        <v>6000140321</v>
      </c>
      <c r="B103" t="s">
        <v>479</v>
      </c>
      <c r="C103" t="s">
        <v>230</v>
      </c>
      <c r="D103" s="34" t="s">
        <v>480</v>
      </c>
      <c r="E103" s="208">
        <v>45796</v>
      </c>
      <c r="F103" s="1"/>
      <c r="G103" t="s">
        <v>329</v>
      </c>
      <c r="H103" t="s">
        <v>240</v>
      </c>
      <c r="I103" s="208">
        <v>45805</v>
      </c>
      <c r="J103" t="s">
        <v>234</v>
      </c>
      <c r="K103" t="s">
        <v>241</v>
      </c>
      <c r="L103" t="s">
        <v>171</v>
      </c>
      <c r="M103" t="s">
        <v>481</v>
      </c>
      <c r="N103" t="s">
        <v>237</v>
      </c>
      <c r="O103" t="s">
        <v>230</v>
      </c>
      <c r="P103" s="193" t="str">
        <f>IF(OR(AND(A103&lt;&gt;"",COUNTIF(Bugs!B:B,A103)&gt;0),AND(B103&lt;&gt;"",COUNTIF(Bugs!A:A,B103)&gt;0)),"Y","")</f>
        <v/>
      </c>
      <c r="Q103" s="193" t="str">
        <f>IF(OR(
    AND(COUNTIF(Bugs!A:A,B103)&gt;0,ISNUMBER(SEARCH("x",INDEX(Bugs!C:C,MATCH(B103,Bugs!A:A,0))))),
    AND(COUNTIF(Bugs!B:B,B103)&gt;0,ISNUMBER(SEARCH("x",INDEX(Bugs!C:C,MATCH(B103,Bugs!B:B,0))))),
    AND(COUNTIF(Bugs!A:A,B103)&gt;0,ISNUMBER(SEARCH("x",INDEX(Bugs!D:D,MATCH(B103,Bugs!A:A,0))))),
    AND(COUNTIF(Bugs!B:B,B103)&gt;0,ISNUMBER(SEARCH("x",INDEX(Bugs!D:D,MATCH(B103,Bugs!B:B,0)))))
),"Y","")</f>
        <v/>
      </c>
      <c r="R103">
        <f ca="1">IF(OR(ISNUMBER(MATCH(L103,MasterData!$D$3:$D$18,0)),ISNUMBER(MATCH(L103,MasterData!$C$3:$C$18,0))),
    DATEDIF(E103,I103,"d"),
    DATEDIF(E103,TODAY(),"d"))</f>
        <v>9</v>
      </c>
      <c r="S103">
        <f t="shared" ca="1" si="3"/>
        <v>0</v>
      </c>
      <c r="T103">
        <f t="shared" ca="1" si="4"/>
        <v>1</v>
      </c>
      <c r="U103">
        <f t="shared" ca="1" si="5"/>
        <v>0</v>
      </c>
    </row>
    <row r="104" spans="1:21" x14ac:dyDescent="0.35">
      <c r="A104">
        <v>6000140327</v>
      </c>
      <c r="B104" t="s">
        <v>482</v>
      </c>
      <c r="C104" t="s">
        <v>230</v>
      </c>
      <c r="D104" s="34" t="s">
        <v>480</v>
      </c>
      <c r="E104" s="208">
        <v>45796</v>
      </c>
      <c r="F104" s="1">
        <v>45798</v>
      </c>
      <c r="G104" t="s">
        <v>329</v>
      </c>
      <c r="H104" t="s">
        <v>233</v>
      </c>
      <c r="I104" s="208">
        <v>45805</v>
      </c>
      <c r="J104" t="s">
        <v>234</v>
      </c>
      <c r="K104" t="s">
        <v>241</v>
      </c>
      <c r="L104" t="s">
        <v>171</v>
      </c>
      <c r="M104" t="s">
        <v>483</v>
      </c>
      <c r="N104" t="s">
        <v>237</v>
      </c>
      <c r="O104" t="s">
        <v>230</v>
      </c>
      <c r="P104" s="193" t="str">
        <f>IF(OR(AND(A104&lt;&gt;"",COUNTIF(Bugs!B:B,A104)&gt;0),AND(B104&lt;&gt;"",COUNTIF(Bugs!A:A,B104)&gt;0)),"Y","")</f>
        <v/>
      </c>
      <c r="Q104" s="193" t="str">
        <f>IF(OR(
    AND(COUNTIF(Bugs!A:A,B104)&gt;0,ISNUMBER(SEARCH("x",INDEX(Bugs!C:C,MATCH(B104,Bugs!A:A,0))))),
    AND(COUNTIF(Bugs!B:B,B104)&gt;0,ISNUMBER(SEARCH("x",INDEX(Bugs!C:C,MATCH(B104,Bugs!B:B,0))))),
    AND(COUNTIF(Bugs!A:A,B104)&gt;0,ISNUMBER(SEARCH("x",INDEX(Bugs!D:D,MATCH(B104,Bugs!A:A,0))))),
    AND(COUNTIF(Bugs!B:B,B104)&gt;0,ISNUMBER(SEARCH("x",INDEX(Bugs!D:D,MATCH(B104,Bugs!B:B,0)))))
),"Y","")</f>
        <v/>
      </c>
      <c r="R104">
        <f ca="1">IF(OR(ISNUMBER(MATCH(L104,MasterData!$D$3:$D$18,0)),ISNUMBER(MATCH(L104,MasterData!$C$3:$C$18,0))),
    DATEDIF(E104,I104,"d"),
    DATEDIF(E104,TODAY(),"d"))</f>
        <v>9</v>
      </c>
      <c r="S104">
        <f t="shared" ca="1" si="3"/>
        <v>0</v>
      </c>
      <c r="T104">
        <f t="shared" ca="1" si="4"/>
        <v>1</v>
      </c>
      <c r="U104">
        <f t="shared" ca="1" si="5"/>
        <v>0</v>
      </c>
    </row>
    <row r="105" spans="1:21" x14ac:dyDescent="0.35">
      <c r="A105">
        <v>6000140374</v>
      </c>
      <c r="B105" t="s">
        <v>484</v>
      </c>
      <c r="C105" t="s">
        <v>230</v>
      </c>
      <c r="D105" s="34" t="s">
        <v>254</v>
      </c>
      <c r="E105" s="208">
        <v>45796</v>
      </c>
      <c r="F105" s="1"/>
      <c r="G105" t="s">
        <v>255</v>
      </c>
      <c r="H105" t="s">
        <v>240</v>
      </c>
      <c r="I105" s="208">
        <v>45812</v>
      </c>
      <c r="J105" t="s">
        <v>234</v>
      </c>
      <c r="K105" t="s">
        <v>241</v>
      </c>
      <c r="L105" t="s">
        <v>171</v>
      </c>
      <c r="M105" t="s">
        <v>485</v>
      </c>
      <c r="N105" t="s">
        <v>237</v>
      </c>
      <c r="O105" t="s">
        <v>230</v>
      </c>
      <c r="P105" s="193" t="str">
        <f>IF(OR(AND(A105&lt;&gt;"",COUNTIF(Bugs!B:B,A105)&gt;0),AND(B105&lt;&gt;"",COUNTIF(Bugs!A:A,B105)&gt;0)),"Y","")</f>
        <v/>
      </c>
      <c r="Q105" s="193" t="str">
        <f>IF(OR(
    AND(COUNTIF(Bugs!A:A,B105)&gt;0,ISNUMBER(SEARCH("x",INDEX(Bugs!C:C,MATCH(B105,Bugs!A:A,0))))),
    AND(COUNTIF(Bugs!B:B,B105)&gt;0,ISNUMBER(SEARCH("x",INDEX(Bugs!C:C,MATCH(B105,Bugs!B:B,0))))),
    AND(COUNTIF(Bugs!A:A,B105)&gt;0,ISNUMBER(SEARCH("x",INDEX(Bugs!D:D,MATCH(B105,Bugs!A:A,0))))),
    AND(COUNTIF(Bugs!B:B,B105)&gt;0,ISNUMBER(SEARCH("x",INDEX(Bugs!D:D,MATCH(B105,Bugs!B:B,0)))))
),"Y","")</f>
        <v/>
      </c>
      <c r="R105">
        <f ca="1">IF(OR(ISNUMBER(MATCH(L105,MasterData!$D$3:$D$18,0)),ISNUMBER(MATCH(L105,MasterData!$C$3:$C$18,0))),
    DATEDIF(E105,I105,"d"),
    DATEDIF(E105,TODAY(),"d"))</f>
        <v>16</v>
      </c>
      <c r="S105">
        <f t="shared" ca="1" si="3"/>
        <v>0</v>
      </c>
      <c r="T105">
        <f t="shared" ca="1" si="4"/>
        <v>1</v>
      </c>
      <c r="U105">
        <f t="shared" ca="1" si="5"/>
        <v>0</v>
      </c>
    </row>
    <row r="106" spans="1:21" x14ac:dyDescent="0.35">
      <c r="A106">
        <v>6000140405</v>
      </c>
      <c r="B106" t="s">
        <v>230</v>
      </c>
      <c r="C106" t="s">
        <v>230</v>
      </c>
      <c r="D106" s="34" t="s">
        <v>231</v>
      </c>
      <c r="E106" s="208">
        <v>45796</v>
      </c>
      <c r="F106" s="1"/>
      <c r="G106" t="s">
        <v>248</v>
      </c>
      <c r="H106" t="s">
        <v>245</v>
      </c>
      <c r="I106" s="208">
        <v>45842</v>
      </c>
      <c r="J106" t="s">
        <v>201</v>
      </c>
      <c r="K106" t="s">
        <v>241</v>
      </c>
      <c r="L106" t="s">
        <v>171</v>
      </c>
      <c r="M106" t="s">
        <v>486</v>
      </c>
      <c r="N106" t="s">
        <v>237</v>
      </c>
      <c r="O106" t="s">
        <v>230</v>
      </c>
      <c r="P106" s="193" t="str">
        <f>IF(OR(AND(A106&lt;&gt;"",COUNTIF(Bugs!B:B,A106)&gt;0),AND(B106&lt;&gt;"",COUNTIF(Bugs!A:A,B106)&gt;0)),"Y","")</f>
        <v/>
      </c>
      <c r="Q106" s="193" t="str">
        <f>IF(OR(
    AND(COUNTIF(Bugs!A:A,B106)&gt;0,ISNUMBER(SEARCH("x",INDEX(Bugs!C:C,MATCH(B106,Bugs!A:A,0))))),
    AND(COUNTIF(Bugs!B:B,B106)&gt;0,ISNUMBER(SEARCH("x",INDEX(Bugs!C:C,MATCH(B106,Bugs!B:B,0))))),
    AND(COUNTIF(Bugs!A:A,B106)&gt;0,ISNUMBER(SEARCH("x",INDEX(Bugs!D:D,MATCH(B106,Bugs!A:A,0))))),
    AND(COUNTIF(Bugs!B:B,B106)&gt;0,ISNUMBER(SEARCH("x",INDEX(Bugs!D:D,MATCH(B106,Bugs!B:B,0)))))
),"Y","")</f>
        <v/>
      </c>
      <c r="R106">
        <f ca="1">IF(OR(ISNUMBER(MATCH(L106,MasterData!$D$3:$D$18,0)),ISNUMBER(MATCH(L106,MasterData!$C$3:$C$18,0))),
    DATEDIF(E106,I106,"d"),
    DATEDIF(E106,TODAY(),"d"))</f>
        <v>46</v>
      </c>
      <c r="S106">
        <f t="shared" ca="1" si="3"/>
        <v>0</v>
      </c>
      <c r="T106">
        <f t="shared" ca="1" si="4"/>
        <v>0</v>
      </c>
      <c r="U106">
        <f t="shared" ca="1" si="5"/>
        <v>1</v>
      </c>
    </row>
    <row r="107" spans="1:21" x14ac:dyDescent="0.35">
      <c r="A107">
        <v>6000140433</v>
      </c>
      <c r="B107" t="s">
        <v>487</v>
      </c>
      <c r="C107" t="s">
        <v>230</v>
      </c>
      <c r="D107" s="34" t="s">
        <v>231</v>
      </c>
      <c r="E107" s="208">
        <v>45796</v>
      </c>
      <c r="F107" s="1"/>
      <c r="G107" t="s">
        <v>488</v>
      </c>
      <c r="H107" t="s">
        <v>245</v>
      </c>
      <c r="I107" s="208">
        <v>45807</v>
      </c>
      <c r="J107" t="s">
        <v>234</v>
      </c>
      <c r="K107" t="s">
        <v>235</v>
      </c>
      <c r="L107" t="s">
        <v>171</v>
      </c>
      <c r="M107" t="s">
        <v>489</v>
      </c>
      <c r="N107" t="s">
        <v>237</v>
      </c>
      <c r="O107" t="s">
        <v>230</v>
      </c>
      <c r="P107" s="193" t="str">
        <f>IF(OR(AND(A107&lt;&gt;"",COUNTIF(Bugs!B:B,A107)&gt;0),AND(B107&lt;&gt;"",COUNTIF(Bugs!A:A,B107)&gt;0)),"Y","")</f>
        <v/>
      </c>
      <c r="Q107" s="193" t="str">
        <f>IF(OR(
    AND(COUNTIF(Bugs!A:A,B107)&gt;0,ISNUMBER(SEARCH("x",INDEX(Bugs!C:C,MATCH(B107,Bugs!A:A,0))))),
    AND(COUNTIF(Bugs!B:B,B107)&gt;0,ISNUMBER(SEARCH("x",INDEX(Bugs!C:C,MATCH(B107,Bugs!B:B,0))))),
    AND(COUNTIF(Bugs!A:A,B107)&gt;0,ISNUMBER(SEARCH("x",INDEX(Bugs!D:D,MATCH(B107,Bugs!A:A,0))))),
    AND(COUNTIF(Bugs!B:B,B107)&gt;0,ISNUMBER(SEARCH("x",INDEX(Bugs!D:D,MATCH(B107,Bugs!B:B,0)))))
),"Y","")</f>
        <v/>
      </c>
      <c r="R107">
        <f ca="1">IF(OR(ISNUMBER(MATCH(L107,MasterData!$D$3:$D$18,0)),ISNUMBER(MATCH(L107,MasterData!$C$3:$C$18,0))),
    DATEDIF(E107,I107,"d"),
    DATEDIF(E107,TODAY(),"d"))</f>
        <v>11</v>
      </c>
      <c r="S107">
        <f t="shared" ca="1" si="3"/>
        <v>0</v>
      </c>
      <c r="T107">
        <f t="shared" ca="1" si="4"/>
        <v>1</v>
      </c>
      <c r="U107">
        <f t="shared" ca="1" si="5"/>
        <v>0</v>
      </c>
    </row>
    <row r="108" spans="1:21" x14ac:dyDescent="0.35">
      <c r="A108">
        <v>6000140519</v>
      </c>
      <c r="B108" t="s">
        <v>490</v>
      </c>
      <c r="C108" t="s">
        <v>230</v>
      </c>
      <c r="D108" s="34" t="s">
        <v>274</v>
      </c>
      <c r="E108" s="208">
        <v>45797</v>
      </c>
      <c r="F108" s="1"/>
      <c r="G108" t="s">
        <v>275</v>
      </c>
      <c r="H108" t="s">
        <v>245</v>
      </c>
      <c r="I108" s="208">
        <v>45813</v>
      </c>
      <c r="J108" t="s">
        <v>234</v>
      </c>
      <c r="K108" t="s">
        <v>235</v>
      </c>
      <c r="L108" t="s">
        <v>171</v>
      </c>
      <c r="M108" t="s">
        <v>491</v>
      </c>
      <c r="N108" t="s">
        <v>237</v>
      </c>
      <c r="O108" t="s">
        <v>230</v>
      </c>
      <c r="P108" s="193" t="str">
        <f>IF(OR(AND(A108&lt;&gt;"",COUNTIF(Bugs!B:B,A108)&gt;0),AND(B108&lt;&gt;"",COUNTIF(Bugs!A:A,B108)&gt;0)),"Y","")</f>
        <v/>
      </c>
      <c r="Q108" s="193" t="str">
        <f>IF(OR(
    AND(COUNTIF(Bugs!A:A,B108)&gt;0,ISNUMBER(SEARCH("x",INDEX(Bugs!C:C,MATCH(B108,Bugs!A:A,0))))),
    AND(COUNTIF(Bugs!B:B,B108)&gt;0,ISNUMBER(SEARCH("x",INDEX(Bugs!C:C,MATCH(B108,Bugs!B:B,0))))),
    AND(COUNTIF(Bugs!A:A,B108)&gt;0,ISNUMBER(SEARCH("x",INDEX(Bugs!D:D,MATCH(B108,Bugs!A:A,0))))),
    AND(COUNTIF(Bugs!B:B,B108)&gt;0,ISNUMBER(SEARCH("x",INDEX(Bugs!D:D,MATCH(B108,Bugs!B:B,0)))))
),"Y","")</f>
        <v/>
      </c>
      <c r="R108">
        <f ca="1">IF(OR(ISNUMBER(MATCH(L108,MasterData!$D$3:$D$18,0)),ISNUMBER(MATCH(L108,MasterData!$C$3:$C$18,0))),
    DATEDIF(E108,I108,"d"),
    DATEDIF(E108,TODAY(),"d"))</f>
        <v>16</v>
      </c>
      <c r="S108">
        <f t="shared" ca="1" si="3"/>
        <v>0</v>
      </c>
      <c r="T108">
        <f t="shared" ca="1" si="4"/>
        <v>1</v>
      </c>
      <c r="U108">
        <f t="shared" ca="1" si="5"/>
        <v>0</v>
      </c>
    </row>
    <row r="109" spans="1:21" x14ac:dyDescent="0.35">
      <c r="A109">
        <v>6000140636</v>
      </c>
      <c r="B109" t="s">
        <v>492</v>
      </c>
      <c r="C109" t="s">
        <v>230</v>
      </c>
      <c r="D109" s="34" t="s">
        <v>274</v>
      </c>
      <c r="E109" s="208">
        <v>45797</v>
      </c>
      <c r="F109" s="1"/>
      <c r="G109" t="s">
        <v>321</v>
      </c>
      <c r="H109" t="s">
        <v>245</v>
      </c>
      <c r="I109" s="208">
        <v>45807</v>
      </c>
      <c r="J109" t="s">
        <v>234</v>
      </c>
      <c r="K109" t="s">
        <v>241</v>
      </c>
      <c r="L109" t="s">
        <v>171</v>
      </c>
      <c r="M109" t="s">
        <v>493</v>
      </c>
      <c r="N109" t="s">
        <v>237</v>
      </c>
      <c r="O109" t="s">
        <v>230</v>
      </c>
      <c r="P109" s="193" t="str">
        <f>IF(OR(AND(A109&lt;&gt;"",COUNTIF(Bugs!B:B,A109)&gt;0),AND(B109&lt;&gt;"",COUNTIF(Bugs!A:A,B109)&gt;0)),"Y","")</f>
        <v/>
      </c>
      <c r="Q109" s="193" t="str">
        <f>IF(OR(
    AND(COUNTIF(Bugs!A:A,B109)&gt;0,ISNUMBER(SEARCH("x",INDEX(Bugs!C:C,MATCH(B109,Bugs!A:A,0))))),
    AND(COUNTIF(Bugs!B:B,B109)&gt;0,ISNUMBER(SEARCH("x",INDEX(Bugs!C:C,MATCH(B109,Bugs!B:B,0))))),
    AND(COUNTIF(Bugs!A:A,B109)&gt;0,ISNUMBER(SEARCH("x",INDEX(Bugs!D:D,MATCH(B109,Bugs!A:A,0))))),
    AND(COUNTIF(Bugs!B:B,B109)&gt;0,ISNUMBER(SEARCH("x",INDEX(Bugs!D:D,MATCH(B109,Bugs!B:B,0)))))
),"Y","")</f>
        <v/>
      </c>
      <c r="R109">
        <f ca="1">IF(OR(ISNUMBER(MATCH(L109,MasterData!$D$3:$D$18,0)),ISNUMBER(MATCH(L109,MasterData!$C$3:$C$18,0))),
    DATEDIF(E109,I109,"d"),
    DATEDIF(E109,TODAY(),"d"))</f>
        <v>10</v>
      </c>
      <c r="S109">
        <f t="shared" ca="1" si="3"/>
        <v>0</v>
      </c>
      <c r="T109">
        <f t="shared" ca="1" si="4"/>
        <v>1</v>
      </c>
      <c r="U109">
        <f t="shared" ca="1" si="5"/>
        <v>0</v>
      </c>
    </row>
    <row r="110" spans="1:21" x14ac:dyDescent="0.35">
      <c r="A110">
        <v>6000140745</v>
      </c>
      <c r="B110" t="s">
        <v>494</v>
      </c>
      <c r="C110" t="s">
        <v>230</v>
      </c>
      <c r="D110" s="34" t="s">
        <v>254</v>
      </c>
      <c r="E110" s="208">
        <v>45798</v>
      </c>
      <c r="F110" s="1"/>
      <c r="G110" t="s">
        <v>357</v>
      </c>
      <c r="H110" t="s">
        <v>245</v>
      </c>
      <c r="I110" s="208">
        <v>45839</v>
      </c>
      <c r="J110" t="s">
        <v>234</v>
      </c>
      <c r="K110" t="s">
        <v>235</v>
      </c>
      <c r="L110" t="s">
        <v>171</v>
      </c>
      <c r="M110" t="s">
        <v>495</v>
      </c>
      <c r="N110" t="s">
        <v>237</v>
      </c>
      <c r="O110" t="s">
        <v>230</v>
      </c>
      <c r="P110" s="193" t="str">
        <f>IF(OR(AND(A110&lt;&gt;"",COUNTIF(Bugs!B:B,A110)&gt;0),AND(B110&lt;&gt;"",COUNTIF(Bugs!A:A,B110)&gt;0)),"Y","")</f>
        <v/>
      </c>
      <c r="Q110" s="193" t="str">
        <f>IF(OR(
    AND(COUNTIF(Bugs!A:A,B110)&gt;0,ISNUMBER(SEARCH("x",INDEX(Bugs!C:C,MATCH(B110,Bugs!A:A,0))))),
    AND(COUNTIF(Bugs!B:B,B110)&gt;0,ISNUMBER(SEARCH("x",INDEX(Bugs!C:C,MATCH(B110,Bugs!B:B,0))))),
    AND(COUNTIF(Bugs!A:A,B110)&gt;0,ISNUMBER(SEARCH("x",INDEX(Bugs!D:D,MATCH(B110,Bugs!A:A,0))))),
    AND(COUNTIF(Bugs!B:B,B110)&gt;0,ISNUMBER(SEARCH("x",INDEX(Bugs!D:D,MATCH(B110,Bugs!B:B,0)))))
),"Y","")</f>
        <v/>
      </c>
      <c r="R110">
        <f ca="1">IF(OR(ISNUMBER(MATCH(L110,MasterData!$D$3:$D$18,0)),ISNUMBER(MATCH(L110,MasterData!$C$3:$C$18,0))),
    DATEDIF(E110,I110,"d"),
    DATEDIF(E110,TODAY(),"d"))</f>
        <v>41</v>
      </c>
      <c r="S110">
        <f t="shared" ca="1" si="3"/>
        <v>0</v>
      </c>
      <c r="T110">
        <f t="shared" ca="1" si="4"/>
        <v>0</v>
      </c>
      <c r="U110">
        <f t="shared" ca="1" si="5"/>
        <v>1</v>
      </c>
    </row>
    <row r="111" spans="1:21" x14ac:dyDescent="0.35">
      <c r="A111">
        <v>6000140747</v>
      </c>
      <c r="B111" t="s">
        <v>496</v>
      </c>
      <c r="C111" t="s">
        <v>230</v>
      </c>
      <c r="D111" s="34" t="s">
        <v>247</v>
      </c>
      <c r="E111" s="208">
        <v>45798</v>
      </c>
      <c r="F111" s="1">
        <v>45804</v>
      </c>
      <c r="G111" t="s">
        <v>268</v>
      </c>
      <c r="H111" t="s">
        <v>245</v>
      </c>
      <c r="I111" s="208">
        <v>45811</v>
      </c>
      <c r="J111" t="s">
        <v>234</v>
      </c>
      <c r="K111" t="s">
        <v>241</v>
      </c>
      <c r="L111" t="s">
        <v>171</v>
      </c>
      <c r="M111" t="s">
        <v>497</v>
      </c>
      <c r="N111" t="s">
        <v>237</v>
      </c>
      <c r="O111" t="s">
        <v>230</v>
      </c>
      <c r="P111" s="193" t="str">
        <f>IF(OR(AND(A111&lt;&gt;"",COUNTIF(Bugs!B:B,A111)&gt;0),AND(B111&lt;&gt;"",COUNTIF(Bugs!A:A,B111)&gt;0)),"Y","")</f>
        <v/>
      </c>
      <c r="Q111" s="193" t="str">
        <f>IF(OR(
    AND(COUNTIF(Bugs!A:A,B111)&gt;0,ISNUMBER(SEARCH("x",INDEX(Bugs!C:C,MATCH(B111,Bugs!A:A,0))))),
    AND(COUNTIF(Bugs!B:B,B111)&gt;0,ISNUMBER(SEARCH("x",INDEX(Bugs!C:C,MATCH(B111,Bugs!B:B,0))))),
    AND(COUNTIF(Bugs!A:A,B111)&gt;0,ISNUMBER(SEARCH("x",INDEX(Bugs!D:D,MATCH(B111,Bugs!A:A,0))))),
    AND(COUNTIF(Bugs!B:B,B111)&gt;0,ISNUMBER(SEARCH("x",INDEX(Bugs!D:D,MATCH(B111,Bugs!B:B,0)))))
),"Y","")</f>
        <v/>
      </c>
      <c r="R111">
        <f ca="1">IF(OR(ISNUMBER(MATCH(L111,MasterData!$D$3:$D$18,0)),ISNUMBER(MATCH(L111,MasterData!$C$3:$C$18,0))),
    DATEDIF(E111,I111,"d"),
    DATEDIF(E111,TODAY(),"d"))</f>
        <v>13</v>
      </c>
      <c r="S111">
        <f t="shared" ca="1" si="3"/>
        <v>0</v>
      </c>
      <c r="T111">
        <f t="shared" ca="1" si="4"/>
        <v>1</v>
      </c>
      <c r="U111">
        <f t="shared" ca="1" si="5"/>
        <v>0</v>
      </c>
    </row>
    <row r="112" spans="1:21" x14ac:dyDescent="0.35">
      <c r="A112">
        <v>6000140763</v>
      </c>
      <c r="B112" t="s">
        <v>498</v>
      </c>
      <c r="C112" t="s">
        <v>230</v>
      </c>
      <c r="D112" s="34" t="s">
        <v>247</v>
      </c>
      <c r="E112" s="208">
        <v>45798</v>
      </c>
      <c r="F112" s="1">
        <v>45806</v>
      </c>
      <c r="G112" t="s">
        <v>268</v>
      </c>
      <c r="H112" t="s">
        <v>245</v>
      </c>
      <c r="I112" s="208">
        <v>45807</v>
      </c>
      <c r="J112" t="s">
        <v>234</v>
      </c>
      <c r="K112" t="s">
        <v>241</v>
      </c>
      <c r="L112" t="s">
        <v>171</v>
      </c>
      <c r="M112" t="s">
        <v>499</v>
      </c>
      <c r="N112" t="s">
        <v>237</v>
      </c>
      <c r="O112" t="s">
        <v>230</v>
      </c>
      <c r="P112" s="193" t="str">
        <f>IF(OR(AND(A112&lt;&gt;"",COUNTIF(Bugs!B:B,A112)&gt;0),AND(B112&lt;&gt;"",COUNTIF(Bugs!A:A,B112)&gt;0)),"Y","")</f>
        <v/>
      </c>
      <c r="Q112" s="193" t="str">
        <f>IF(OR(
    AND(COUNTIF(Bugs!A:A,B112)&gt;0,ISNUMBER(SEARCH("x",INDEX(Bugs!C:C,MATCH(B112,Bugs!A:A,0))))),
    AND(COUNTIF(Bugs!B:B,B112)&gt;0,ISNUMBER(SEARCH("x",INDEX(Bugs!C:C,MATCH(B112,Bugs!B:B,0))))),
    AND(COUNTIF(Bugs!A:A,B112)&gt;0,ISNUMBER(SEARCH("x",INDEX(Bugs!D:D,MATCH(B112,Bugs!A:A,0))))),
    AND(COUNTIF(Bugs!B:B,B112)&gt;0,ISNUMBER(SEARCH("x",INDEX(Bugs!D:D,MATCH(B112,Bugs!B:B,0)))))
),"Y","")</f>
        <v/>
      </c>
      <c r="R112">
        <f ca="1">IF(OR(ISNUMBER(MATCH(L112,MasterData!$D$3:$D$18,0)),ISNUMBER(MATCH(L112,MasterData!$C$3:$C$18,0))),
    DATEDIF(E112,I112,"d"),
    DATEDIF(E112,TODAY(),"d"))</f>
        <v>9</v>
      </c>
      <c r="S112">
        <f t="shared" ca="1" si="3"/>
        <v>0</v>
      </c>
      <c r="T112">
        <f t="shared" ca="1" si="4"/>
        <v>1</v>
      </c>
      <c r="U112">
        <f t="shared" ca="1" si="5"/>
        <v>0</v>
      </c>
    </row>
    <row r="113" spans="1:21" x14ac:dyDescent="0.35">
      <c r="A113">
        <v>6000140765</v>
      </c>
      <c r="B113" t="s">
        <v>500</v>
      </c>
      <c r="C113" t="s">
        <v>230</v>
      </c>
      <c r="D113" s="34" t="s">
        <v>247</v>
      </c>
      <c r="E113" s="208">
        <v>45798</v>
      </c>
      <c r="F113" s="1">
        <v>45804</v>
      </c>
      <c r="G113" t="s">
        <v>268</v>
      </c>
      <c r="H113" t="s">
        <v>245</v>
      </c>
      <c r="I113" s="208">
        <v>45813</v>
      </c>
      <c r="J113" t="s">
        <v>234</v>
      </c>
      <c r="K113" t="s">
        <v>241</v>
      </c>
      <c r="L113" t="s">
        <v>171</v>
      </c>
      <c r="M113" t="s">
        <v>501</v>
      </c>
      <c r="N113" t="s">
        <v>237</v>
      </c>
      <c r="O113" t="s">
        <v>230</v>
      </c>
      <c r="P113" s="193" t="str">
        <f>IF(OR(AND(A113&lt;&gt;"",COUNTIF(Bugs!B:B,A113)&gt;0),AND(B113&lt;&gt;"",COUNTIF(Bugs!A:A,B113)&gt;0)),"Y","")</f>
        <v/>
      </c>
      <c r="Q113" s="193" t="str">
        <f>IF(OR(
    AND(COUNTIF(Bugs!A:A,B113)&gt;0,ISNUMBER(SEARCH("x",INDEX(Bugs!C:C,MATCH(B113,Bugs!A:A,0))))),
    AND(COUNTIF(Bugs!B:B,B113)&gt;0,ISNUMBER(SEARCH("x",INDEX(Bugs!C:C,MATCH(B113,Bugs!B:B,0))))),
    AND(COUNTIF(Bugs!A:A,B113)&gt;0,ISNUMBER(SEARCH("x",INDEX(Bugs!D:D,MATCH(B113,Bugs!A:A,0))))),
    AND(COUNTIF(Bugs!B:B,B113)&gt;0,ISNUMBER(SEARCH("x",INDEX(Bugs!D:D,MATCH(B113,Bugs!B:B,0)))))
),"Y","")</f>
        <v/>
      </c>
      <c r="R113">
        <f ca="1">IF(OR(ISNUMBER(MATCH(L113,MasterData!$D$3:$D$18,0)),ISNUMBER(MATCH(L113,MasterData!$C$3:$C$18,0))),
    DATEDIF(E113,I113,"d"),
    DATEDIF(E113,TODAY(),"d"))</f>
        <v>15</v>
      </c>
      <c r="S113">
        <f t="shared" ca="1" si="3"/>
        <v>0</v>
      </c>
      <c r="T113">
        <f t="shared" ca="1" si="4"/>
        <v>1</v>
      </c>
      <c r="U113">
        <f t="shared" ca="1" si="5"/>
        <v>0</v>
      </c>
    </row>
    <row r="114" spans="1:21" x14ac:dyDescent="0.35">
      <c r="A114">
        <v>6000140809</v>
      </c>
      <c r="B114" t="s">
        <v>502</v>
      </c>
      <c r="D114" s="34" t="s">
        <v>247</v>
      </c>
      <c r="E114" s="208">
        <v>45798</v>
      </c>
      <c r="F114" s="1">
        <v>45811</v>
      </c>
      <c r="G114" t="s">
        <v>268</v>
      </c>
      <c r="H114" t="s">
        <v>503</v>
      </c>
      <c r="I114" s="208">
        <v>45824</v>
      </c>
      <c r="J114" t="s">
        <v>234</v>
      </c>
      <c r="K114" t="s">
        <v>241</v>
      </c>
      <c r="L114" t="s">
        <v>171</v>
      </c>
      <c r="M114" t="s">
        <v>504</v>
      </c>
      <c r="N114" t="s">
        <v>237</v>
      </c>
      <c r="P114" s="193" t="str">
        <f>IF(OR(AND(A114&lt;&gt;"",COUNTIF(Bugs!B:B,A114)&gt;0),AND(B114&lt;&gt;"",COUNTIF(Bugs!A:A,B114)&gt;0)),"Y","")</f>
        <v/>
      </c>
      <c r="Q114" s="193" t="str">
        <f>IF(OR(
    AND(COUNTIF(Bugs!A:A,B114)&gt;0,ISNUMBER(SEARCH("x",INDEX(Bugs!C:C,MATCH(B114,Bugs!A:A,0))))),
    AND(COUNTIF(Bugs!B:B,B114)&gt;0,ISNUMBER(SEARCH("x",INDEX(Bugs!C:C,MATCH(B114,Bugs!B:B,0))))),
    AND(COUNTIF(Bugs!A:A,B114)&gt;0,ISNUMBER(SEARCH("x",INDEX(Bugs!D:D,MATCH(B114,Bugs!A:A,0))))),
    AND(COUNTIF(Bugs!B:B,B114)&gt;0,ISNUMBER(SEARCH("x",INDEX(Bugs!D:D,MATCH(B114,Bugs!B:B,0)))))
),"Y","")</f>
        <v/>
      </c>
      <c r="R114">
        <f ca="1">IF(OR(ISNUMBER(MATCH(L114,MasterData!$D$3:$D$18,0)),ISNUMBER(MATCH(L114,MasterData!$C$3:$C$18,0))),
    DATEDIF(E114,I114,"d"),
    DATEDIF(E114,TODAY(),"d"))</f>
        <v>26</v>
      </c>
      <c r="S114">
        <f t="shared" ca="1" si="3"/>
        <v>0</v>
      </c>
      <c r="T114">
        <f t="shared" ca="1" si="4"/>
        <v>1</v>
      </c>
      <c r="U114">
        <f t="shared" ca="1" si="5"/>
        <v>0</v>
      </c>
    </row>
    <row r="115" spans="1:21" x14ac:dyDescent="0.35">
      <c r="A115">
        <v>6000140812</v>
      </c>
      <c r="B115" t="s">
        <v>505</v>
      </c>
      <c r="C115" t="s">
        <v>230</v>
      </c>
      <c r="D115" s="34" t="s">
        <v>506</v>
      </c>
      <c r="E115" s="208">
        <v>45798</v>
      </c>
      <c r="F115" s="1"/>
      <c r="G115" t="s">
        <v>507</v>
      </c>
      <c r="H115" t="s">
        <v>240</v>
      </c>
      <c r="I115" s="208">
        <v>45806</v>
      </c>
      <c r="J115" t="s">
        <v>234</v>
      </c>
      <c r="K115" t="s">
        <v>241</v>
      </c>
      <c r="L115" t="s">
        <v>171</v>
      </c>
      <c r="M115" t="s">
        <v>508</v>
      </c>
      <c r="N115" t="s">
        <v>237</v>
      </c>
      <c r="O115" t="s">
        <v>230</v>
      </c>
      <c r="P115" s="193" t="str">
        <f>IF(OR(AND(A115&lt;&gt;"",COUNTIF(Bugs!B:B,A115)&gt;0),AND(B115&lt;&gt;"",COUNTIF(Bugs!A:A,B115)&gt;0)),"Y","")</f>
        <v/>
      </c>
      <c r="Q115" s="193" t="str">
        <f>IF(OR(
    AND(COUNTIF(Bugs!A:A,B115)&gt;0,ISNUMBER(SEARCH("x",INDEX(Bugs!C:C,MATCH(B115,Bugs!A:A,0))))),
    AND(COUNTIF(Bugs!B:B,B115)&gt;0,ISNUMBER(SEARCH("x",INDEX(Bugs!C:C,MATCH(B115,Bugs!B:B,0))))),
    AND(COUNTIF(Bugs!A:A,B115)&gt;0,ISNUMBER(SEARCH("x",INDEX(Bugs!D:D,MATCH(B115,Bugs!A:A,0))))),
    AND(COUNTIF(Bugs!B:B,B115)&gt;0,ISNUMBER(SEARCH("x",INDEX(Bugs!D:D,MATCH(B115,Bugs!B:B,0)))))
),"Y","")</f>
        <v/>
      </c>
      <c r="R115">
        <f ca="1">IF(OR(ISNUMBER(MATCH(L115,MasterData!$D$3:$D$18,0)),ISNUMBER(MATCH(L115,MasterData!$C$3:$C$18,0))),
    DATEDIF(E115,I115,"d"),
    DATEDIF(E115,TODAY(),"d"))</f>
        <v>8</v>
      </c>
      <c r="S115">
        <f t="shared" ca="1" si="3"/>
        <v>0</v>
      </c>
      <c r="T115">
        <f t="shared" ca="1" si="4"/>
        <v>1</v>
      </c>
      <c r="U115">
        <f t="shared" ca="1" si="5"/>
        <v>0</v>
      </c>
    </row>
    <row r="116" spans="1:21" x14ac:dyDescent="0.35">
      <c r="A116">
        <v>6000140821</v>
      </c>
      <c r="B116" t="s">
        <v>230</v>
      </c>
      <c r="C116" t="s">
        <v>230</v>
      </c>
      <c r="D116" s="34" t="s">
        <v>251</v>
      </c>
      <c r="E116" s="208">
        <v>45798</v>
      </c>
      <c r="F116" s="1"/>
      <c r="G116" t="s">
        <v>422</v>
      </c>
      <c r="H116" t="s">
        <v>240</v>
      </c>
      <c r="I116" s="208">
        <v>45813</v>
      </c>
      <c r="J116" t="s">
        <v>201</v>
      </c>
      <c r="K116" t="s">
        <v>235</v>
      </c>
      <c r="L116" t="s">
        <v>171</v>
      </c>
      <c r="M116" t="s">
        <v>509</v>
      </c>
      <c r="N116" t="s">
        <v>237</v>
      </c>
      <c r="O116" t="s">
        <v>230</v>
      </c>
      <c r="P116" s="193" t="str">
        <f>IF(OR(AND(A116&lt;&gt;"",COUNTIF(Bugs!B:B,A116)&gt;0),AND(B116&lt;&gt;"",COUNTIF(Bugs!A:A,B116)&gt;0)),"Y","")</f>
        <v/>
      </c>
      <c r="Q116" s="193" t="str">
        <f>IF(OR(
    AND(COUNTIF(Bugs!A:A,B116)&gt;0,ISNUMBER(SEARCH("x",INDEX(Bugs!C:C,MATCH(B116,Bugs!A:A,0))))),
    AND(COUNTIF(Bugs!B:B,B116)&gt;0,ISNUMBER(SEARCH("x",INDEX(Bugs!C:C,MATCH(B116,Bugs!B:B,0))))),
    AND(COUNTIF(Bugs!A:A,B116)&gt;0,ISNUMBER(SEARCH("x",INDEX(Bugs!D:D,MATCH(B116,Bugs!A:A,0))))),
    AND(COUNTIF(Bugs!B:B,B116)&gt;0,ISNUMBER(SEARCH("x",INDEX(Bugs!D:D,MATCH(B116,Bugs!B:B,0)))))
),"Y","")</f>
        <v/>
      </c>
      <c r="R116">
        <f ca="1">IF(OR(ISNUMBER(MATCH(L116,MasterData!$D$3:$D$18,0)),ISNUMBER(MATCH(L116,MasterData!$C$3:$C$18,0))),
    DATEDIF(E116,I116,"d"),
    DATEDIF(E116,TODAY(),"d"))</f>
        <v>15</v>
      </c>
      <c r="S116">
        <f t="shared" ca="1" si="3"/>
        <v>0</v>
      </c>
      <c r="T116">
        <f t="shared" ca="1" si="4"/>
        <v>1</v>
      </c>
      <c r="U116">
        <f t="shared" ca="1" si="5"/>
        <v>0</v>
      </c>
    </row>
    <row r="117" spans="1:21" x14ac:dyDescent="0.35">
      <c r="A117">
        <v>6000140852</v>
      </c>
      <c r="B117" t="s">
        <v>510</v>
      </c>
      <c r="C117" t="s">
        <v>230</v>
      </c>
      <c r="D117" s="34" t="s">
        <v>511</v>
      </c>
      <c r="E117" s="208">
        <v>45799</v>
      </c>
      <c r="F117" s="1"/>
      <c r="G117" t="s">
        <v>512</v>
      </c>
      <c r="H117" t="s">
        <v>245</v>
      </c>
      <c r="I117" s="208">
        <v>45807</v>
      </c>
      <c r="J117" t="s">
        <v>234</v>
      </c>
      <c r="K117" t="s">
        <v>235</v>
      </c>
      <c r="L117" t="s">
        <v>171</v>
      </c>
      <c r="M117" t="s">
        <v>513</v>
      </c>
      <c r="N117" t="s">
        <v>237</v>
      </c>
      <c r="O117" t="s">
        <v>230</v>
      </c>
      <c r="P117" s="193" t="str">
        <f>IF(OR(AND(A117&lt;&gt;"",COUNTIF(Bugs!B:B,A117)&gt;0),AND(B117&lt;&gt;"",COUNTIF(Bugs!A:A,B117)&gt;0)),"Y","")</f>
        <v/>
      </c>
      <c r="Q117" s="193" t="str">
        <f>IF(OR(
    AND(COUNTIF(Bugs!A:A,B117)&gt;0,ISNUMBER(SEARCH("x",INDEX(Bugs!C:C,MATCH(B117,Bugs!A:A,0))))),
    AND(COUNTIF(Bugs!B:B,B117)&gt;0,ISNUMBER(SEARCH("x",INDEX(Bugs!C:C,MATCH(B117,Bugs!B:B,0))))),
    AND(COUNTIF(Bugs!A:A,B117)&gt;0,ISNUMBER(SEARCH("x",INDEX(Bugs!D:D,MATCH(B117,Bugs!A:A,0))))),
    AND(COUNTIF(Bugs!B:B,B117)&gt;0,ISNUMBER(SEARCH("x",INDEX(Bugs!D:D,MATCH(B117,Bugs!B:B,0)))))
),"Y","")</f>
        <v/>
      </c>
      <c r="R117">
        <f ca="1">IF(OR(ISNUMBER(MATCH(L117,MasterData!$D$3:$D$18,0)),ISNUMBER(MATCH(L117,MasterData!$C$3:$C$18,0))),
    DATEDIF(E117,I117,"d"),
    DATEDIF(E117,TODAY(),"d"))</f>
        <v>8</v>
      </c>
      <c r="S117">
        <f t="shared" ca="1" si="3"/>
        <v>0</v>
      </c>
      <c r="T117">
        <f t="shared" ca="1" si="4"/>
        <v>1</v>
      </c>
      <c r="U117">
        <f t="shared" ca="1" si="5"/>
        <v>0</v>
      </c>
    </row>
    <row r="118" spans="1:21" x14ac:dyDescent="0.35">
      <c r="A118">
        <v>6000140887</v>
      </c>
      <c r="B118" t="s">
        <v>514</v>
      </c>
      <c r="C118" t="s">
        <v>230</v>
      </c>
      <c r="D118" s="34" t="s">
        <v>254</v>
      </c>
      <c r="E118" s="208">
        <v>45799</v>
      </c>
      <c r="F118" s="1">
        <v>45803</v>
      </c>
      <c r="G118" t="s">
        <v>357</v>
      </c>
      <c r="H118" t="s">
        <v>240</v>
      </c>
      <c r="I118" s="208">
        <v>45811</v>
      </c>
      <c r="J118" t="s">
        <v>234</v>
      </c>
      <c r="K118" t="s">
        <v>241</v>
      </c>
      <c r="L118" t="s">
        <v>171</v>
      </c>
      <c r="M118" t="s">
        <v>515</v>
      </c>
      <c r="N118" t="s">
        <v>237</v>
      </c>
      <c r="O118" t="s">
        <v>230</v>
      </c>
      <c r="P118" s="193" t="str">
        <f>IF(OR(AND(A118&lt;&gt;"",COUNTIF(Bugs!B:B,A118)&gt;0),AND(B118&lt;&gt;"",COUNTIF(Bugs!A:A,B118)&gt;0)),"Y","")</f>
        <v/>
      </c>
      <c r="Q118" s="193" t="str">
        <f>IF(OR(
    AND(COUNTIF(Bugs!A:A,B118)&gt;0,ISNUMBER(SEARCH("x",INDEX(Bugs!C:C,MATCH(B118,Bugs!A:A,0))))),
    AND(COUNTIF(Bugs!B:B,B118)&gt;0,ISNUMBER(SEARCH("x",INDEX(Bugs!C:C,MATCH(B118,Bugs!B:B,0))))),
    AND(COUNTIF(Bugs!A:A,B118)&gt;0,ISNUMBER(SEARCH("x",INDEX(Bugs!D:D,MATCH(B118,Bugs!A:A,0))))),
    AND(COUNTIF(Bugs!B:B,B118)&gt;0,ISNUMBER(SEARCH("x",INDEX(Bugs!D:D,MATCH(B118,Bugs!B:B,0)))))
),"Y","")</f>
        <v/>
      </c>
      <c r="R118">
        <f ca="1">IF(OR(ISNUMBER(MATCH(L118,MasterData!$D$3:$D$18,0)),ISNUMBER(MATCH(L118,MasterData!$C$3:$C$18,0))),
    DATEDIF(E118,I118,"d"),
    DATEDIF(E118,TODAY(),"d"))</f>
        <v>12</v>
      </c>
      <c r="S118">
        <f t="shared" ca="1" si="3"/>
        <v>0</v>
      </c>
      <c r="T118">
        <f t="shared" ca="1" si="4"/>
        <v>1</v>
      </c>
      <c r="U118">
        <f t="shared" ca="1" si="5"/>
        <v>0</v>
      </c>
    </row>
    <row r="119" spans="1:21" x14ac:dyDescent="0.35">
      <c r="A119">
        <v>6000141017</v>
      </c>
      <c r="B119" t="s">
        <v>516</v>
      </c>
      <c r="C119" t="s">
        <v>230</v>
      </c>
      <c r="D119" s="34" t="s">
        <v>247</v>
      </c>
      <c r="E119" s="208">
        <v>45800</v>
      </c>
      <c r="F119" s="1"/>
      <c r="G119" t="s">
        <v>268</v>
      </c>
      <c r="H119" t="s">
        <v>230</v>
      </c>
      <c r="I119" s="208">
        <v>45847</v>
      </c>
      <c r="J119" t="s">
        <v>234</v>
      </c>
      <c r="K119" t="s">
        <v>235</v>
      </c>
      <c r="L119" t="s">
        <v>171</v>
      </c>
      <c r="M119" t="s">
        <v>517</v>
      </c>
      <c r="N119" t="s">
        <v>237</v>
      </c>
      <c r="O119" t="s">
        <v>230</v>
      </c>
      <c r="P119" s="193" t="str">
        <f>IF(OR(AND(A119&lt;&gt;"",COUNTIF(Bugs!B:B,A119)&gt;0),AND(B119&lt;&gt;"",COUNTIF(Bugs!A:A,B119)&gt;0)),"Y","")</f>
        <v/>
      </c>
      <c r="Q119" s="193" t="str">
        <f>IF(OR(
    AND(COUNTIF(Bugs!A:A,B119)&gt;0,ISNUMBER(SEARCH("x",INDEX(Bugs!C:C,MATCH(B119,Bugs!A:A,0))))),
    AND(COUNTIF(Bugs!B:B,B119)&gt;0,ISNUMBER(SEARCH("x",INDEX(Bugs!C:C,MATCH(B119,Bugs!B:B,0))))),
    AND(COUNTIF(Bugs!A:A,B119)&gt;0,ISNUMBER(SEARCH("x",INDEX(Bugs!D:D,MATCH(B119,Bugs!A:A,0))))),
    AND(COUNTIF(Bugs!B:B,B119)&gt;0,ISNUMBER(SEARCH("x",INDEX(Bugs!D:D,MATCH(B119,Bugs!B:B,0)))))
),"Y","")</f>
        <v/>
      </c>
      <c r="R119">
        <f ca="1">IF(OR(ISNUMBER(MATCH(L119,MasterData!$D$3:$D$18,0)),ISNUMBER(MATCH(L119,MasterData!$C$3:$C$18,0))),
    DATEDIF(E119,I119,"d"),
    DATEDIF(E119,TODAY(),"d"))</f>
        <v>47</v>
      </c>
      <c r="S119">
        <f t="shared" ca="1" si="3"/>
        <v>0</v>
      </c>
      <c r="T119">
        <f t="shared" ca="1" si="4"/>
        <v>0</v>
      </c>
      <c r="U119">
        <f t="shared" ca="1" si="5"/>
        <v>1</v>
      </c>
    </row>
    <row r="120" spans="1:21" x14ac:dyDescent="0.35">
      <c r="A120">
        <v>6000141018</v>
      </c>
      <c r="B120" t="s">
        <v>518</v>
      </c>
      <c r="C120" t="s">
        <v>230</v>
      </c>
      <c r="D120" s="34" t="s">
        <v>519</v>
      </c>
      <c r="E120" s="208">
        <v>45800</v>
      </c>
      <c r="F120" s="1"/>
      <c r="G120" t="s">
        <v>520</v>
      </c>
      <c r="H120" t="s">
        <v>233</v>
      </c>
      <c r="I120" s="208">
        <v>45832</v>
      </c>
      <c r="J120" t="s">
        <v>234</v>
      </c>
      <c r="K120" t="s">
        <v>235</v>
      </c>
      <c r="L120" t="s">
        <v>171</v>
      </c>
      <c r="M120" t="s">
        <v>521</v>
      </c>
      <c r="N120" t="s">
        <v>237</v>
      </c>
      <c r="O120" t="s">
        <v>230</v>
      </c>
      <c r="P120" s="193" t="str">
        <f>IF(OR(AND(A120&lt;&gt;"",COUNTIF(Bugs!B:B,A120)&gt;0),AND(B120&lt;&gt;"",COUNTIF(Bugs!A:A,B120)&gt;0)),"Y","")</f>
        <v/>
      </c>
      <c r="Q120" s="193" t="str">
        <f>IF(OR(
    AND(COUNTIF(Bugs!A:A,B120)&gt;0,ISNUMBER(SEARCH("x",INDEX(Bugs!C:C,MATCH(B120,Bugs!A:A,0))))),
    AND(COUNTIF(Bugs!B:B,B120)&gt;0,ISNUMBER(SEARCH("x",INDEX(Bugs!C:C,MATCH(B120,Bugs!B:B,0))))),
    AND(COUNTIF(Bugs!A:A,B120)&gt;0,ISNUMBER(SEARCH("x",INDEX(Bugs!D:D,MATCH(B120,Bugs!A:A,0))))),
    AND(COUNTIF(Bugs!B:B,B120)&gt;0,ISNUMBER(SEARCH("x",INDEX(Bugs!D:D,MATCH(B120,Bugs!B:B,0)))))
),"Y","")</f>
        <v/>
      </c>
      <c r="R120">
        <f ca="1">IF(OR(ISNUMBER(MATCH(L120,MasterData!$D$3:$D$18,0)),ISNUMBER(MATCH(L120,MasterData!$C$3:$C$18,0))),
    DATEDIF(E120,I120,"d"),
    DATEDIF(E120,TODAY(),"d"))</f>
        <v>32</v>
      </c>
      <c r="S120">
        <f t="shared" ca="1" si="3"/>
        <v>0</v>
      </c>
      <c r="T120">
        <f t="shared" ca="1" si="4"/>
        <v>0</v>
      </c>
      <c r="U120">
        <f t="shared" ca="1" si="5"/>
        <v>1</v>
      </c>
    </row>
    <row r="121" spans="1:21" x14ac:dyDescent="0.35">
      <c r="A121">
        <v>6000141038</v>
      </c>
      <c r="B121" t="s">
        <v>522</v>
      </c>
      <c r="C121" t="s">
        <v>230</v>
      </c>
      <c r="D121" s="34" t="s">
        <v>231</v>
      </c>
      <c r="E121" s="208">
        <v>45800</v>
      </c>
      <c r="F121" s="1"/>
      <c r="G121" t="s">
        <v>232</v>
      </c>
      <c r="H121" t="s">
        <v>240</v>
      </c>
      <c r="I121" s="208">
        <v>45811</v>
      </c>
      <c r="J121" t="s">
        <v>234</v>
      </c>
      <c r="K121" t="s">
        <v>235</v>
      </c>
      <c r="L121" t="s">
        <v>171</v>
      </c>
      <c r="M121" t="s">
        <v>523</v>
      </c>
      <c r="N121" t="s">
        <v>237</v>
      </c>
      <c r="O121" t="s">
        <v>230</v>
      </c>
      <c r="P121" s="193" t="str">
        <f>IF(OR(AND(A121&lt;&gt;"",COUNTIF(Bugs!B:B,A121)&gt;0),AND(B121&lt;&gt;"",COUNTIF(Bugs!A:A,B121)&gt;0)),"Y","")</f>
        <v/>
      </c>
      <c r="Q121" s="193" t="str">
        <f>IF(OR(
    AND(COUNTIF(Bugs!A:A,B121)&gt;0,ISNUMBER(SEARCH("x",INDEX(Bugs!C:C,MATCH(B121,Bugs!A:A,0))))),
    AND(COUNTIF(Bugs!B:B,B121)&gt;0,ISNUMBER(SEARCH("x",INDEX(Bugs!C:C,MATCH(B121,Bugs!B:B,0))))),
    AND(COUNTIF(Bugs!A:A,B121)&gt;0,ISNUMBER(SEARCH("x",INDEX(Bugs!D:D,MATCH(B121,Bugs!A:A,0))))),
    AND(COUNTIF(Bugs!B:B,B121)&gt;0,ISNUMBER(SEARCH("x",INDEX(Bugs!D:D,MATCH(B121,Bugs!B:B,0)))))
),"Y","")</f>
        <v/>
      </c>
      <c r="R121">
        <f ca="1">IF(OR(ISNUMBER(MATCH(L121,MasterData!$D$3:$D$18,0)),ISNUMBER(MATCH(L121,MasterData!$C$3:$C$18,0))),
    DATEDIF(E121,I121,"d"),
    DATEDIF(E121,TODAY(),"d"))</f>
        <v>11</v>
      </c>
      <c r="S121">
        <f t="shared" ca="1" si="3"/>
        <v>0</v>
      </c>
      <c r="T121">
        <f t="shared" ca="1" si="4"/>
        <v>1</v>
      </c>
      <c r="U121">
        <f t="shared" ca="1" si="5"/>
        <v>0</v>
      </c>
    </row>
    <row r="122" spans="1:21" x14ac:dyDescent="0.35">
      <c r="A122">
        <v>6000141080</v>
      </c>
      <c r="B122" t="s">
        <v>524</v>
      </c>
      <c r="C122" t="s">
        <v>230</v>
      </c>
      <c r="D122" s="34" t="s">
        <v>274</v>
      </c>
      <c r="E122" s="208">
        <v>45800</v>
      </c>
      <c r="F122" s="1"/>
      <c r="G122" t="s">
        <v>321</v>
      </c>
      <c r="H122" t="s">
        <v>245</v>
      </c>
      <c r="I122" s="208">
        <v>45810</v>
      </c>
      <c r="J122" t="s">
        <v>234</v>
      </c>
      <c r="K122" t="s">
        <v>241</v>
      </c>
      <c r="L122" t="s">
        <v>171</v>
      </c>
      <c r="M122" t="s">
        <v>525</v>
      </c>
      <c r="N122" t="s">
        <v>237</v>
      </c>
      <c r="O122" t="s">
        <v>230</v>
      </c>
      <c r="P122" s="193" t="str">
        <f>IF(OR(AND(A122&lt;&gt;"",COUNTIF(Bugs!B:B,A122)&gt;0),AND(B122&lt;&gt;"",COUNTIF(Bugs!A:A,B122)&gt;0)),"Y","")</f>
        <v/>
      </c>
      <c r="Q122" s="193" t="str">
        <f>IF(OR(
    AND(COUNTIF(Bugs!A:A,B122)&gt;0,ISNUMBER(SEARCH("x",INDEX(Bugs!C:C,MATCH(B122,Bugs!A:A,0))))),
    AND(COUNTIF(Bugs!B:B,B122)&gt;0,ISNUMBER(SEARCH("x",INDEX(Bugs!C:C,MATCH(B122,Bugs!B:B,0))))),
    AND(COUNTIF(Bugs!A:A,B122)&gt;0,ISNUMBER(SEARCH("x",INDEX(Bugs!D:D,MATCH(B122,Bugs!A:A,0))))),
    AND(COUNTIF(Bugs!B:B,B122)&gt;0,ISNUMBER(SEARCH("x",INDEX(Bugs!D:D,MATCH(B122,Bugs!B:B,0)))))
),"Y","")</f>
        <v/>
      </c>
      <c r="R122">
        <f ca="1">IF(OR(ISNUMBER(MATCH(L122,MasterData!$D$3:$D$18,0)),ISNUMBER(MATCH(L122,MasterData!$C$3:$C$18,0))),
    DATEDIF(E122,I122,"d"),
    DATEDIF(E122,TODAY(),"d"))</f>
        <v>10</v>
      </c>
      <c r="S122">
        <f t="shared" ca="1" si="3"/>
        <v>0</v>
      </c>
      <c r="T122">
        <f t="shared" ca="1" si="4"/>
        <v>1</v>
      </c>
      <c r="U122">
        <f t="shared" ca="1" si="5"/>
        <v>0</v>
      </c>
    </row>
    <row r="123" spans="1:21" x14ac:dyDescent="0.35">
      <c r="A123">
        <v>6000141241</v>
      </c>
      <c r="B123" t="s">
        <v>526</v>
      </c>
      <c r="C123" t="s">
        <v>230</v>
      </c>
      <c r="D123" s="34" t="s">
        <v>480</v>
      </c>
      <c r="E123" s="208">
        <v>45803</v>
      </c>
      <c r="F123" s="1"/>
      <c r="G123" t="s">
        <v>329</v>
      </c>
      <c r="H123" t="s">
        <v>240</v>
      </c>
      <c r="I123" s="208">
        <v>45847</v>
      </c>
      <c r="J123" t="s">
        <v>234</v>
      </c>
      <c r="K123" t="s">
        <v>235</v>
      </c>
      <c r="L123" t="s">
        <v>171</v>
      </c>
      <c r="M123" t="s">
        <v>527</v>
      </c>
      <c r="N123" t="s">
        <v>237</v>
      </c>
      <c r="O123" t="s">
        <v>230</v>
      </c>
      <c r="P123" s="193" t="str">
        <f>IF(OR(AND(A123&lt;&gt;"",COUNTIF(Bugs!B:B,A123)&gt;0),AND(B123&lt;&gt;"",COUNTIF(Bugs!A:A,B123)&gt;0)),"Y","")</f>
        <v/>
      </c>
      <c r="Q123" s="193" t="str">
        <f>IF(OR(
    AND(COUNTIF(Bugs!A:A,B123)&gt;0,ISNUMBER(SEARCH("x",INDEX(Bugs!C:C,MATCH(B123,Bugs!A:A,0))))),
    AND(COUNTIF(Bugs!B:B,B123)&gt;0,ISNUMBER(SEARCH("x",INDEX(Bugs!C:C,MATCH(B123,Bugs!B:B,0))))),
    AND(COUNTIF(Bugs!A:A,B123)&gt;0,ISNUMBER(SEARCH("x",INDEX(Bugs!D:D,MATCH(B123,Bugs!A:A,0))))),
    AND(COUNTIF(Bugs!B:B,B123)&gt;0,ISNUMBER(SEARCH("x",INDEX(Bugs!D:D,MATCH(B123,Bugs!B:B,0)))))
),"Y","")</f>
        <v/>
      </c>
      <c r="R123">
        <f ca="1">IF(OR(ISNUMBER(MATCH(L123,MasterData!$D$3:$D$18,0)),ISNUMBER(MATCH(L123,MasterData!$C$3:$C$18,0))),
    DATEDIF(E123,I123,"d"),
    DATEDIF(E123,TODAY(),"d"))</f>
        <v>44</v>
      </c>
      <c r="S123">
        <f t="shared" ca="1" si="3"/>
        <v>0</v>
      </c>
      <c r="T123">
        <f t="shared" ca="1" si="4"/>
        <v>0</v>
      </c>
      <c r="U123">
        <f t="shared" ca="1" si="5"/>
        <v>1</v>
      </c>
    </row>
    <row r="124" spans="1:21" x14ac:dyDescent="0.35">
      <c r="A124">
        <v>6000141291</v>
      </c>
      <c r="B124" t="s">
        <v>528</v>
      </c>
      <c r="C124" t="s">
        <v>230</v>
      </c>
      <c r="D124" s="34" t="s">
        <v>251</v>
      </c>
      <c r="E124" s="208">
        <v>45803</v>
      </c>
      <c r="F124" s="1"/>
      <c r="G124" t="s">
        <v>529</v>
      </c>
      <c r="H124" t="s">
        <v>230</v>
      </c>
      <c r="I124" s="208">
        <v>45811</v>
      </c>
      <c r="J124" t="s">
        <v>234</v>
      </c>
      <c r="K124" t="s">
        <v>235</v>
      </c>
      <c r="L124" t="s">
        <v>171</v>
      </c>
      <c r="M124" t="s">
        <v>530</v>
      </c>
      <c r="N124" t="s">
        <v>237</v>
      </c>
      <c r="O124" t="s">
        <v>230</v>
      </c>
      <c r="P124" s="193" t="str">
        <f>IF(OR(AND(A124&lt;&gt;"",COUNTIF(Bugs!B:B,A124)&gt;0),AND(B124&lt;&gt;"",COUNTIF(Bugs!A:A,B124)&gt;0)),"Y","")</f>
        <v/>
      </c>
      <c r="Q124" s="193" t="str">
        <f>IF(OR(
    AND(COUNTIF(Bugs!A:A,B124)&gt;0,ISNUMBER(SEARCH("x",INDEX(Bugs!C:C,MATCH(B124,Bugs!A:A,0))))),
    AND(COUNTIF(Bugs!B:B,B124)&gt;0,ISNUMBER(SEARCH("x",INDEX(Bugs!C:C,MATCH(B124,Bugs!B:B,0))))),
    AND(COUNTIF(Bugs!A:A,B124)&gt;0,ISNUMBER(SEARCH("x",INDEX(Bugs!D:D,MATCH(B124,Bugs!A:A,0))))),
    AND(COUNTIF(Bugs!B:B,B124)&gt;0,ISNUMBER(SEARCH("x",INDEX(Bugs!D:D,MATCH(B124,Bugs!B:B,0)))))
),"Y","")</f>
        <v/>
      </c>
      <c r="R124">
        <f ca="1">IF(OR(ISNUMBER(MATCH(L124,MasterData!$D$3:$D$18,0)),ISNUMBER(MATCH(L124,MasterData!$C$3:$C$18,0))),
    DATEDIF(E124,I124,"d"),
    DATEDIF(E124,TODAY(),"d"))</f>
        <v>8</v>
      </c>
      <c r="S124">
        <f t="shared" ca="1" si="3"/>
        <v>0</v>
      </c>
      <c r="T124">
        <f t="shared" ca="1" si="4"/>
        <v>1</v>
      </c>
      <c r="U124">
        <f t="shared" ca="1" si="5"/>
        <v>0</v>
      </c>
    </row>
    <row r="125" spans="1:21" x14ac:dyDescent="0.35">
      <c r="A125">
        <v>6000141328</v>
      </c>
      <c r="B125" t="s">
        <v>531</v>
      </c>
      <c r="C125" t="s">
        <v>230</v>
      </c>
      <c r="D125" s="34" t="s">
        <v>480</v>
      </c>
      <c r="E125" s="208">
        <v>45804</v>
      </c>
      <c r="F125" s="1">
        <v>45805</v>
      </c>
      <c r="G125" t="s">
        <v>354</v>
      </c>
      <c r="H125" t="s">
        <v>240</v>
      </c>
      <c r="I125" s="208">
        <v>45811</v>
      </c>
      <c r="J125" t="s">
        <v>234</v>
      </c>
      <c r="K125" t="s">
        <v>347</v>
      </c>
      <c r="L125" t="s">
        <v>171</v>
      </c>
      <c r="M125" t="s">
        <v>532</v>
      </c>
      <c r="N125" t="s">
        <v>237</v>
      </c>
      <c r="O125" t="s">
        <v>230</v>
      </c>
      <c r="P125" s="193" t="str">
        <f>IF(OR(AND(A125&lt;&gt;"",COUNTIF(Bugs!B:B,A125)&gt;0),AND(B125&lt;&gt;"",COUNTIF(Bugs!A:A,B125)&gt;0)),"Y","")</f>
        <v/>
      </c>
      <c r="Q125" s="193" t="str">
        <f>IF(OR(
    AND(COUNTIF(Bugs!A:A,B125)&gt;0,ISNUMBER(SEARCH("x",INDEX(Bugs!C:C,MATCH(B125,Bugs!A:A,0))))),
    AND(COUNTIF(Bugs!B:B,B125)&gt;0,ISNUMBER(SEARCH("x",INDEX(Bugs!C:C,MATCH(B125,Bugs!B:B,0))))),
    AND(COUNTIF(Bugs!A:A,B125)&gt;0,ISNUMBER(SEARCH("x",INDEX(Bugs!D:D,MATCH(B125,Bugs!A:A,0))))),
    AND(COUNTIF(Bugs!B:B,B125)&gt;0,ISNUMBER(SEARCH("x",INDEX(Bugs!D:D,MATCH(B125,Bugs!B:B,0)))))
),"Y","")</f>
        <v/>
      </c>
      <c r="R125">
        <f ca="1">IF(OR(ISNUMBER(MATCH(L125,MasterData!$D$3:$D$18,0)),ISNUMBER(MATCH(L125,MasterData!$C$3:$C$18,0))),
    DATEDIF(E125,I125,"d"),
    DATEDIF(E125,TODAY(),"d"))</f>
        <v>7</v>
      </c>
      <c r="S125">
        <f t="shared" ca="1" si="3"/>
        <v>1</v>
      </c>
      <c r="T125">
        <f t="shared" ca="1" si="4"/>
        <v>0</v>
      </c>
      <c r="U125">
        <f t="shared" ca="1" si="5"/>
        <v>0</v>
      </c>
    </row>
    <row r="126" spans="1:21" x14ac:dyDescent="0.35">
      <c r="A126">
        <v>6000141409</v>
      </c>
      <c r="B126" t="s">
        <v>533</v>
      </c>
      <c r="C126" t="s">
        <v>230</v>
      </c>
      <c r="D126" s="34" t="s">
        <v>506</v>
      </c>
      <c r="E126" s="208">
        <v>45804</v>
      </c>
      <c r="F126" s="1"/>
      <c r="G126" t="s">
        <v>534</v>
      </c>
      <c r="H126" t="s">
        <v>240</v>
      </c>
      <c r="I126" s="208">
        <v>45812</v>
      </c>
      <c r="J126" t="s">
        <v>234</v>
      </c>
      <c r="K126" t="s">
        <v>235</v>
      </c>
      <c r="L126" t="s">
        <v>171</v>
      </c>
      <c r="M126" t="s">
        <v>535</v>
      </c>
      <c r="N126" t="s">
        <v>237</v>
      </c>
      <c r="O126" t="s">
        <v>230</v>
      </c>
      <c r="P126" s="193" t="str">
        <f>IF(OR(AND(A126&lt;&gt;"",COUNTIF(Bugs!B:B,A126)&gt;0),AND(B126&lt;&gt;"",COUNTIF(Bugs!A:A,B126)&gt;0)),"Y","")</f>
        <v/>
      </c>
      <c r="Q126" s="193" t="str">
        <f>IF(OR(
    AND(COUNTIF(Bugs!A:A,B126)&gt;0,ISNUMBER(SEARCH("x",INDEX(Bugs!C:C,MATCH(B126,Bugs!A:A,0))))),
    AND(COUNTIF(Bugs!B:B,B126)&gt;0,ISNUMBER(SEARCH("x",INDEX(Bugs!C:C,MATCH(B126,Bugs!B:B,0))))),
    AND(COUNTIF(Bugs!A:A,B126)&gt;0,ISNUMBER(SEARCH("x",INDEX(Bugs!D:D,MATCH(B126,Bugs!A:A,0))))),
    AND(COUNTIF(Bugs!B:B,B126)&gt;0,ISNUMBER(SEARCH("x",INDEX(Bugs!D:D,MATCH(B126,Bugs!B:B,0)))))
),"Y","")</f>
        <v/>
      </c>
      <c r="R126">
        <f ca="1">IF(OR(ISNUMBER(MATCH(L126,MasterData!$D$3:$D$18,0)),ISNUMBER(MATCH(L126,MasterData!$C$3:$C$18,0))),
    DATEDIF(E126,I126,"d"),
    DATEDIF(E126,TODAY(),"d"))</f>
        <v>8</v>
      </c>
      <c r="S126">
        <f t="shared" ca="1" si="3"/>
        <v>0</v>
      </c>
      <c r="T126">
        <f t="shared" ca="1" si="4"/>
        <v>1</v>
      </c>
      <c r="U126">
        <f t="shared" ca="1" si="5"/>
        <v>0</v>
      </c>
    </row>
    <row r="127" spans="1:21" x14ac:dyDescent="0.35">
      <c r="A127">
        <v>6000141456</v>
      </c>
      <c r="B127" t="s">
        <v>536</v>
      </c>
      <c r="C127" t="s">
        <v>230</v>
      </c>
      <c r="D127" s="34" t="s">
        <v>254</v>
      </c>
      <c r="E127" s="208">
        <v>45804</v>
      </c>
      <c r="F127" s="1"/>
      <c r="G127" t="s">
        <v>537</v>
      </c>
      <c r="H127" t="s">
        <v>240</v>
      </c>
      <c r="I127" s="208">
        <v>45846</v>
      </c>
      <c r="J127" t="s">
        <v>234</v>
      </c>
      <c r="K127" t="s">
        <v>235</v>
      </c>
      <c r="L127" t="s">
        <v>171</v>
      </c>
      <c r="M127" t="s">
        <v>538</v>
      </c>
      <c r="N127" t="s">
        <v>237</v>
      </c>
      <c r="O127" t="s">
        <v>230</v>
      </c>
      <c r="P127" s="193" t="str">
        <f>IF(OR(AND(A127&lt;&gt;"",COUNTIF(Bugs!B:B,A127)&gt;0),AND(B127&lt;&gt;"",COUNTIF(Bugs!A:A,B127)&gt;0)),"Y","")</f>
        <v/>
      </c>
      <c r="Q127" s="193" t="str">
        <f>IF(OR(
    AND(COUNTIF(Bugs!A:A,B127)&gt;0,ISNUMBER(SEARCH("x",INDEX(Bugs!C:C,MATCH(B127,Bugs!A:A,0))))),
    AND(COUNTIF(Bugs!B:B,B127)&gt;0,ISNUMBER(SEARCH("x",INDEX(Bugs!C:C,MATCH(B127,Bugs!B:B,0))))),
    AND(COUNTIF(Bugs!A:A,B127)&gt;0,ISNUMBER(SEARCH("x",INDEX(Bugs!D:D,MATCH(B127,Bugs!A:A,0))))),
    AND(COUNTIF(Bugs!B:B,B127)&gt;0,ISNUMBER(SEARCH("x",INDEX(Bugs!D:D,MATCH(B127,Bugs!B:B,0)))))
),"Y","")</f>
        <v/>
      </c>
      <c r="R127">
        <f ca="1">IF(OR(ISNUMBER(MATCH(L127,MasterData!$D$3:$D$18,0)),ISNUMBER(MATCH(L127,MasterData!$C$3:$C$18,0))),
    DATEDIF(E127,I127,"d"),
    DATEDIF(E127,TODAY(),"d"))</f>
        <v>42</v>
      </c>
      <c r="S127">
        <f t="shared" ca="1" si="3"/>
        <v>0</v>
      </c>
      <c r="T127">
        <f t="shared" ca="1" si="4"/>
        <v>0</v>
      </c>
      <c r="U127">
        <f t="shared" ca="1" si="5"/>
        <v>1</v>
      </c>
    </row>
    <row r="128" spans="1:21" x14ac:dyDescent="0.35">
      <c r="A128">
        <v>6000141519</v>
      </c>
      <c r="B128" t="s">
        <v>539</v>
      </c>
      <c r="C128" t="s">
        <v>230</v>
      </c>
      <c r="D128" s="34" t="s">
        <v>247</v>
      </c>
      <c r="E128" s="208">
        <v>45805</v>
      </c>
      <c r="F128" s="1"/>
      <c r="G128" t="s">
        <v>453</v>
      </c>
      <c r="H128" t="s">
        <v>240</v>
      </c>
      <c r="I128" s="208">
        <v>45819</v>
      </c>
      <c r="J128" t="s">
        <v>234</v>
      </c>
      <c r="K128" t="s">
        <v>235</v>
      </c>
      <c r="L128" t="s">
        <v>171</v>
      </c>
      <c r="M128" t="s">
        <v>540</v>
      </c>
      <c r="N128" t="s">
        <v>237</v>
      </c>
      <c r="O128" t="s">
        <v>230</v>
      </c>
      <c r="P128" s="193" t="str">
        <f>IF(OR(AND(A128&lt;&gt;"",COUNTIF(Bugs!B:B,A128)&gt;0),AND(B128&lt;&gt;"",COUNTIF(Bugs!A:A,B128)&gt;0)),"Y","")</f>
        <v/>
      </c>
      <c r="Q128" s="193" t="str">
        <f>IF(OR(
    AND(COUNTIF(Bugs!A:A,B128)&gt;0,ISNUMBER(SEARCH("x",INDEX(Bugs!C:C,MATCH(B128,Bugs!A:A,0))))),
    AND(COUNTIF(Bugs!B:B,B128)&gt;0,ISNUMBER(SEARCH("x",INDEX(Bugs!C:C,MATCH(B128,Bugs!B:B,0))))),
    AND(COUNTIF(Bugs!A:A,B128)&gt;0,ISNUMBER(SEARCH("x",INDEX(Bugs!D:D,MATCH(B128,Bugs!A:A,0))))),
    AND(COUNTIF(Bugs!B:B,B128)&gt;0,ISNUMBER(SEARCH("x",INDEX(Bugs!D:D,MATCH(B128,Bugs!B:B,0)))))
),"Y","")</f>
        <v/>
      </c>
      <c r="R128">
        <f ca="1">IF(OR(ISNUMBER(MATCH(L128,MasterData!$D$3:$D$18,0)),ISNUMBER(MATCH(L128,MasterData!$C$3:$C$18,0))),
    DATEDIF(E128,I128,"d"),
    DATEDIF(E128,TODAY(),"d"))</f>
        <v>14</v>
      </c>
      <c r="S128">
        <f t="shared" ca="1" si="3"/>
        <v>0</v>
      </c>
      <c r="T128">
        <f t="shared" ca="1" si="4"/>
        <v>1</v>
      </c>
      <c r="U128">
        <f t="shared" ca="1" si="5"/>
        <v>0</v>
      </c>
    </row>
    <row r="129" spans="1:21" x14ac:dyDescent="0.35">
      <c r="A129">
        <v>6000141525</v>
      </c>
      <c r="B129" t="s">
        <v>541</v>
      </c>
      <c r="C129" t="s">
        <v>230</v>
      </c>
      <c r="D129" s="34" t="s">
        <v>274</v>
      </c>
      <c r="E129" s="208">
        <v>45805</v>
      </c>
      <c r="F129" s="1"/>
      <c r="G129" t="s">
        <v>321</v>
      </c>
      <c r="H129" t="s">
        <v>245</v>
      </c>
      <c r="I129" s="208">
        <v>45813</v>
      </c>
      <c r="J129" t="s">
        <v>234</v>
      </c>
      <c r="K129" t="s">
        <v>241</v>
      </c>
      <c r="L129" t="s">
        <v>171</v>
      </c>
      <c r="M129" t="s">
        <v>542</v>
      </c>
      <c r="N129" t="s">
        <v>237</v>
      </c>
      <c r="O129" t="s">
        <v>230</v>
      </c>
      <c r="P129" s="193" t="str">
        <f>IF(OR(AND(A129&lt;&gt;"",COUNTIF(Bugs!B:B,A129)&gt;0),AND(B129&lt;&gt;"",COUNTIF(Bugs!A:A,B129)&gt;0)),"Y","")</f>
        <v/>
      </c>
      <c r="Q129" s="193" t="str">
        <f>IF(OR(
    AND(COUNTIF(Bugs!A:A,B129)&gt;0,ISNUMBER(SEARCH("x",INDEX(Bugs!C:C,MATCH(B129,Bugs!A:A,0))))),
    AND(COUNTIF(Bugs!B:B,B129)&gt;0,ISNUMBER(SEARCH("x",INDEX(Bugs!C:C,MATCH(B129,Bugs!B:B,0))))),
    AND(COUNTIF(Bugs!A:A,B129)&gt;0,ISNUMBER(SEARCH("x",INDEX(Bugs!D:D,MATCH(B129,Bugs!A:A,0))))),
    AND(COUNTIF(Bugs!B:B,B129)&gt;0,ISNUMBER(SEARCH("x",INDEX(Bugs!D:D,MATCH(B129,Bugs!B:B,0)))))
),"Y","")</f>
        <v/>
      </c>
      <c r="R129">
        <f ca="1">IF(OR(ISNUMBER(MATCH(L129,MasterData!$D$3:$D$18,0)),ISNUMBER(MATCH(L129,MasterData!$C$3:$C$18,0))),
    DATEDIF(E129,I129,"d"),
    DATEDIF(E129,TODAY(),"d"))</f>
        <v>8</v>
      </c>
      <c r="S129">
        <f t="shared" ca="1" si="3"/>
        <v>0</v>
      </c>
      <c r="T129">
        <f t="shared" ca="1" si="4"/>
        <v>1</v>
      </c>
      <c r="U129">
        <f t="shared" ca="1" si="5"/>
        <v>0</v>
      </c>
    </row>
    <row r="130" spans="1:21" x14ac:dyDescent="0.35">
      <c r="A130">
        <v>6000141527</v>
      </c>
      <c r="B130" t="s">
        <v>543</v>
      </c>
      <c r="C130" t="s">
        <v>230</v>
      </c>
      <c r="D130" s="34" t="s">
        <v>274</v>
      </c>
      <c r="E130" s="208">
        <v>45805</v>
      </c>
      <c r="F130" s="1"/>
      <c r="G130" t="s">
        <v>544</v>
      </c>
      <c r="H130" t="s">
        <v>245</v>
      </c>
      <c r="I130" s="208">
        <v>45813</v>
      </c>
      <c r="J130" t="s">
        <v>234</v>
      </c>
      <c r="K130" t="s">
        <v>235</v>
      </c>
      <c r="L130" t="s">
        <v>171</v>
      </c>
      <c r="M130" t="s">
        <v>545</v>
      </c>
      <c r="N130" t="s">
        <v>237</v>
      </c>
      <c r="O130" t="s">
        <v>230</v>
      </c>
      <c r="P130" s="193" t="str">
        <f>IF(OR(AND(A130&lt;&gt;"",COUNTIF(Bugs!B:B,A130)&gt;0),AND(B130&lt;&gt;"",COUNTIF(Bugs!A:A,B130)&gt;0)),"Y","")</f>
        <v/>
      </c>
      <c r="Q130" s="193" t="str">
        <f>IF(OR(
    AND(COUNTIF(Bugs!A:A,B130)&gt;0,ISNUMBER(SEARCH("x",INDEX(Bugs!C:C,MATCH(B130,Bugs!A:A,0))))),
    AND(COUNTIF(Bugs!B:B,B130)&gt;0,ISNUMBER(SEARCH("x",INDEX(Bugs!C:C,MATCH(B130,Bugs!B:B,0))))),
    AND(COUNTIF(Bugs!A:A,B130)&gt;0,ISNUMBER(SEARCH("x",INDEX(Bugs!D:D,MATCH(B130,Bugs!A:A,0))))),
    AND(COUNTIF(Bugs!B:B,B130)&gt;0,ISNUMBER(SEARCH("x",INDEX(Bugs!D:D,MATCH(B130,Bugs!B:B,0)))))
),"Y","")</f>
        <v/>
      </c>
      <c r="R130">
        <f ca="1">IF(OR(ISNUMBER(MATCH(L130,MasterData!$D$3:$D$18,0)),ISNUMBER(MATCH(L130,MasterData!$C$3:$C$18,0))),
    DATEDIF(E130,I130,"d"),
    DATEDIF(E130,TODAY(),"d"))</f>
        <v>8</v>
      </c>
      <c r="S130">
        <f t="shared" ca="1" si="3"/>
        <v>0</v>
      </c>
      <c r="T130">
        <f t="shared" ca="1" si="4"/>
        <v>1</v>
      </c>
      <c r="U130">
        <f t="shared" ca="1" si="5"/>
        <v>0</v>
      </c>
    </row>
    <row r="131" spans="1:21" x14ac:dyDescent="0.35">
      <c r="A131">
        <v>6000141568</v>
      </c>
      <c r="B131" t="s">
        <v>230</v>
      </c>
      <c r="C131" t="s">
        <v>230</v>
      </c>
      <c r="D131" s="34">
        <v>3003</v>
      </c>
      <c r="E131" s="208">
        <v>45805</v>
      </c>
      <c r="F131" s="1"/>
      <c r="G131" t="s">
        <v>400</v>
      </c>
      <c r="H131" t="s">
        <v>245</v>
      </c>
      <c r="I131" s="208">
        <v>45843</v>
      </c>
      <c r="J131" t="s">
        <v>201</v>
      </c>
      <c r="K131" t="s">
        <v>241</v>
      </c>
      <c r="L131" t="s">
        <v>171</v>
      </c>
      <c r="M131" t="s">
        <v>546</v>
      </c>
      <c r="N131" t="s">
        <v>237</v>
      </c>
      <c r="O131" t="s">
        <v>230</v>
      </c>
      <c r="P131" s="193" t="str">
        <f>IF(OR(AND(A131&lt;&gt;"",COUNTIF(Bugs!B:B,A131)&gt;0),AND(B131&lt;&gt;"",COUNTIF(Bugs!A:A,B131)&gt;0)),"Y","")</f>
        <v/>
      </c>
      <c r="Q131" s="193" t="str">
        <f>IF(OR(
    AND(COUNTIF(Bugs!A:A,B131)&gt;0,ISNUMBER(SEARCH("x",INDEX(Bugs!C:C,MATCH(B131,Bugs!A:A,0))))),
    AND(COUNTIF(Bugs!B:B,B131)&gt;0,ISNUMBER(SEARCH("x",INDEX(Bugs!C:C,MATCH(B131,Bugs!B:B,0))))),
    AND(COUNTIF(Bugs!A:A,B131)&gt;0,ISNUMBER(SEARCH("x",INDEX(Bugs!D:D,MATCH(B131,Bugs!A:A,0))))),
    AND(COUNTIF(Bugs!B:B,B131)&gt;0,ISNUMBER(SEARCH("x",INDEX(Bugs!D:D,MATCH(B131,Bugs!B:B,0)))))
),"Y","")</f>
        <v/>
      </c>
      <c r="R131">
        <f ca="1">IF(OR(ISNUMBER(MATCH(L131,MasterData!$D$3:$D$18,0)),ISNUMBER(MATCH(L131,MasterData!$C$3:$C$18,0))),
    DATEDIF(E131,I131,"d"),
    DATEDIF(E131,TODAY(),"d"))</f>
        <v>38</v>
      </c>
      <c r="S131">
        <f t="shared" ref="S131:S191" ca="1" si="6">IF(AND($R131&gt;=0,$R131&lt;=7),1,0)</f>
        <v>0</v>
      </c>
      <c r="T131">
        <f t="shared" ref="T131:T191" ca="1" si="7">IF(AND($R131&gt;7,R131&lt;=30),1,0)</f>
        <v>0</v>
      </c>
      <c r="U131">
        <f t="shared" ref="U131:U191" ca="1" si="8">IF($R131&gt;30,1,0)</f>
        <v>1</v>
      </c>
    </row>
    <row r="132" spans="1:21" x14ac:dyDescent="0.35">
      <c r="A132">
        <v>6000141573</v>
      </c>
      <c r="B132" t="s">
        <v>547</v>
      </c>
      <c r="C132" t="s">
        <v>230</v>
      </c>
      <c r="D132" s="34" t="s">
        <v>480</v>
      </c>
      <c r="E132" s="208">
        <v>45805</v>
      </c>
      <c r="F132" s="1"/>
      <c r="G132" t="s">
        <v>275</v>
      </c>
      <c r="H132" t="s">
        <v>233</v>
      </c>
      <c r="I132" s="208">
        <v>45835</v>
      </c>
      <c r="J132" t="s">
        <v>234</v>
      </c>
      <c r="K132" t="s">
        <v>241</v>
      </c>
      <c r="L132" t="s">
        <v>171</v>
      </c>
      <c r="M132" t="s">
        <v>548</v>
      </c>
      <c r="N132" t="s">
        <v>237</v>
      </c>
      <c r="O132" t="s">
        <v>230</v>
      </c>
      <c r="P132" s="193" t="str">
        <f>IF(OR(AND(A132&lt;&gt;"",COUNTIF(Bugs!B:B,A132)&gt;0),AND(B132&lt;&gt;"",COUNTIF(Bugs!A:A,B132)&gt;0)),"Y","")</f>
        <v/>
      </c>
      <c r="Q132" s="193" t="str">
        <f>IF(OR(
    AND(COUNTIF(Bugs!A:A,B132)&gt;0,ISNUMBER(SEARCH("x",INDEX(Bugs!C:C,MATCH(B132,Bugs!A:A,0))))),
    AND(COUNTIF(Bugs!B:B,B132)&gt;0,ISNUMBER(SEARCH("x",INDEX(Bugs!C:C,MATCH(B132,Bugs!B:B,0))))),
    AND(COUNTIF(Bugs!A:A,B132)&gt;0,ISNUMBER(SEARCH("x",INDEX(Bugs!D:D,MATCH(B132,Bugs!A:A,0))))),
    AND(COUNTIF(Bugs!B:B,B132)&gt;0,ISNUMBER(SEARCH("x",INDEX(Bugs!D:D,MATCH(B132,Bugs!B:B,0)))))
),"Y","")</f>
        <v/>
      </c>
      <c r="R132">
        <f ca="1">IF(OR(ISNUMBER(MATCH(L132,MasterData!$D$3:$D$18,0)),ISNUMBER(MATCH(L132,MasterData!$C$3:$C$18,0))),
    DATEDIF(E132,I132,"d"),
    DATEDIF(E132,TODAY(),"d"))</f>
        <v>30</v>
      </c>
      <c r="S132">
        <f t="shared" ca="1" si="6"/>
        <v>0</v>
      </c>
      <c r="T132">
        <f t="shared" ca="1" si="7"/>
        <v>1</v>
      </c>
      <c r="U132">
        <f t="shared" ca="1" si="8"/>
        <v>0</v>
      </c>
    </row>
    <row r="133" spans="1:21" x14ac:dyDescent="0.35">
      <c r="A133">
        <v>6000141657</v>
      </c>
      <c r="B133" t="s">
        <v>549</v>
      </c>
      <c r="C133" t="s">
        <v>230</v>
      </c>
      <c r="D133" s="34" t="s">
        <v>231</v>
      </c>
      <c r="E133" s="208">
        <v>45806</v>
      </c>
      <c r="F133" s="1"/>
      <c r="G133" t="s">
        <v>453</v>
      </c>
      <c r="H133" t="s">
        <v>233</v>
      </c>
      <c r="I133" s="208">
        <v>45839</v>
      </c>
      <c r="J133" t="s">
        <v>234</v>
      </c>
      <c r="K133" t="s">
        <v>235</v>
      </c>
      <c r="L133" t="s">
        <v>171</v>
      </c>
      <c r="M133" t="s">
        <v>550</v>
      </c>
      <c r="N133" t="s">
        <v>237</v>
      </c>
      <c r="O133" t="s">
        <v>230</v>
      </c>
      <c r="P133" s="193" t="str">
        <f>IF(OR(AND(A133&lt;&gt;"",COUNTIF(Bugs!B:B,A133)&gt;0),AND(B133&lt;&gt;"",COUNTIF(Bugs!A:A,B133)&gt;0)),"Y","")</f>
        <v/>
      </c>
      <c r="Q133" s="193" t="str">
        <f>IF(OR(
    AND(COUNTIF(Bugs!A:A,B133)&gt;0,ISNUMBER(SEARCH("x",INDEX(Bugs!C:C,MATCH(B133,Bugs!A:A,0))))),
    AND(COUNTIF(Bugs!B:B,B133)&gt;0,ISNUMBER(SEARCH("x",INDEX(Bugs!C:C,MATCH(B133,Bugs!B:B,0))))),
    AND(COUNTIF(Bugs!A:A,B133)&gt;0,ISNUMBER(SEARCH("x",INDEX(Bugs!D:D,MATCH(B133,Bugs!A:A,0))))),
    AND(COUNTIF(Bugs!B:B,B133)&gt;0,ISNUMBER(SEARCH("x",INDEX(Bugs!D:D,MATCH(B133,Bugs!B:B,0)))))
),"Y","")</f>
        <v/>
      </c>
      <c r="R133">
        <f ca="1">IF(OR(ISNUMBER(MATCH(L133,MasterData!$D$3:$D$18,0)),ISNUMBER(MATCH(L133,MasterData!$C$3:$C$18,0))),
    DATEDIF(E133,I133,"d"),
    DATEDIF(E133,TODAY(),"d"))</f>
        <v>33</v>
      </c>
      <c r="S133">
        <f t="shared" ca="1" si="6"/>
        <v>0</v>
      </c>
      <c r="T133">
        <f t="shared" ca="1" si="7"/>
        <v>0</v>
      </c>
      <c r="U133">
        <f t="shared" ca="1" si="8"/>
        <v>1</v>
      </c>
    </row>
    <row r="134" spans="1:21" x14ac:dyDescent="0.35">
      <c r="A134">
        <v>6000141721</v>
      </c>
      <c r="B134" t="s">
        <v>551</v>
      </c>
      <c r="C134" t="s">
        <v>230</v>
      </c>
      <c r="D134" s="34" t="s">
        <v>480</v>
      </c>
      <c r="E134" s="208">
        <v>45807</v>
      </c>
      <c r="F134" s="1"/>
      <c r="G134" t="s">
        <v>552</v>
      </c>
      <c r="H134" t="s">
        <v>240</v>
      </c>
      <c r="I134" s="208">
        <v>45814</v>
      </c>
      <c r="J134" t="s">
        <v>234</v>
      </c>
      <c r="K134" t="s">
        <v>241</v>
      </c>
      <c r="L134" t="s">
        <v>171</v>
      </c>
      <c r="M134" t="s">
        <v>553</v>
      </c>
      <c r="N134" t="s">
        <v>237</v>
      </c>
      <c r="O134" t="s">
        <v>230</v>
      </c>
      <c r="P134" s="193" t="str">
        <f>IF(OR(AND(A134&lt;&gt;"",COUNTIF(Bugs!B:B,A134)&gt;0),AND(B134&lt;&gt;"",COUNTIF(Bugs!A:A,B134)&gt;0)),"Y","")</f>
        <v/>
      </c>
      <c r="Q134" s="193" t="str">
        <f>IF(OR(
    AND(COUNTIF(Bugs!A:A,B134)&gt;0,ISNUMBER(SEARCH("x",INDEX(Bugs!C:C,MATCH(B134,Bugs!A:A,0))))),
    AND(COUNTIF(Bugs!B:B,B134)&gt;0,ISNUMBER(SEARCH("x",INDEX(Bugs!C:C,MATCH(B134,Bugs!B:B,0))))),
    AND(COUNTIF(Bugs!A:A,B134)&gt;0,ISNUMBER(SEARCH("x",INDEX(Bugs!D:D,MATCH(B134,Bugs!A:A,0))))),
    AND(COUNTIF(Bugs!B:B,B134)&gt;0,ISNUMBER(SEARCH("x",INDEX(Bugs!D:D,MATCH(B134,Bugs!B:B,0)))))
),"Y","")</f>
        <v/>
      </c>
      <c r="R134">
        <f ca="1">IF(OR(ISNUMBER(MATCH(L134,MasterData!$D$3:$D$18,0)),ISNUMBER(MATCH(L134,MasterData!$C$3:$C$18,0))),
    DATEDIF(E134,I134,"d"),
    DATEDIF(E134,TODAY(),"d"))</f>
        <v>7</v>
      </c>
      <c r="S134">
        <f t="shared" ca="1" si="6"/>
        <v>1</v>
      </c>
      <c r="T134">
        <f t="shared" ca="1" si="7"/>
        <v>0</v>
      </c>
      <c r="U134">
        <f t="shared" ca="1" si="8"/>
        <v>0</v>
      </c>
    </row>
    <row r="135" spans="1:21" x14ac:dyDescent="0.35">
      <c r="A135">
        <v>6000141724</v>
      </c>
      <c r="B135" t="s">
        <v>554</v>
      </c>
      <c r="C135" t="s">
        <v>230</v>
      </c>
      <c r="D135" s="34" t="s">
        <v>480</v>
      </c>
      <c r="E135" s="208">
        <v>45807</v>
      </c>
      <c r="F135" s="1"/>
      <c r="G135" t="s">
        <v>275</v>
      </c>
      <c r="H135" t="s">
        <v>240</v>
      </c>
      <c r="I135" s="208">
        <v>45814</v>
      </c>
      <c r="J135" t="s">
        <v>234</v>
      </c>
      <c r="K135" t="s">
        <v>347</v>
      </c>
      <c r="L135" t="s">
        <v>171</v>
      </c>
      <c r="M135" t="s">
        <v>555</v>
      </c>
      <c r="N135" t="s">
        <v>237</v>
      </c>
      <c r="O135" t="s">
        <v>230</v>
      </c>
      <c r="P135" s="193" t="str">
        <f>IF(OR(AND(A135&lt;&gt;"",COUNTIF(Bugs!B:B,A135)&gt;0),AND(B135&lt;&gt;"",COUNTIF(Bugs!A:A,B135)&gt;0)),"Y","")</f>
        <v/>
      </c>
      <c r="Q135" s="193" t="str">
        <f>IF(OR(
    AND(COUNTIF(Bugs!A:A,B135)&gt;0,ISNUMBER(SEARCH("x",INDEX(Bugs!C:C,MATCH(B135,Bugs!A:A,0))))),
    AND(COUNTIF(Bugs!B:B,B135)&gt;0,ISNUMBER(SEARCH("x",INDEX(Bugs!C:C,MATCH(B135,Bugs!B:B,0))))),
    AND(COUNTIF(Bugs!A:A,B135)&gt;0,ISNUMBER(SEARCH("x",INDEX(Bugs!D:D,MATCH(B135,Bugs!A:A,0))))),
    AND(COUNTIF(Bugs!B:B,B135)&gt;0,ISNUMBER(SEARCH("x",INDEX(Bugs!D:D,MATCH(B135,Bugs!B:B,0)))))
),"Y","")</f>
        <v/>
      </c>
      <c r="R135">
        <f ca="1">IF(OR(ISNUMBER(MATCH(L135,MasterData!$D$3:$D$18,0)),ISNUMBER(MATCH(L135,MasterData!$C$3:$C$18,0))),
    DATEDIF(E135,I135,"d"),
    DATEDIF(E135,TODAY(),"d"))</f>
        <v>7</v>
      </c>
      <c r="S135">
        <f t="shared" ca="1" si="6"/>
        <v>1</v>
      </c>
      <c r="T135">
        <f t="shared" ca="1" si="7"/>
        <v>0</v>
      </c>
      <c r="U135">
        <f t="shared" ca="1" si="8"/>
        <v>0</v>
      </c>
    </row>
    <row r="136" spans="1:21" x14ac:dyDescent="0.35">
      <c r="A136">
        <v>6000141747</v>
      </c>
      <c r="B136" t="s">
        <v>556</v>
      </c>
      <c r="C136" t="s">
        <v>230</v>
      </c>
      <c r="D136" s="34" t="s">
        <v>254</v>
      </c>
      <c r="E136" s="208">
        <v>45807</v>
      </c>
      <c r="F136" s="1">
        <v>45812</v>
      </c>
      <c r="G136" t="s">
        <v>255</v>
      </c>
      <c r="H136" t="s">
        <v>240</v>
      </c>
      <c r="I136" s="208">
        <v>45820</v>
      </c>
      <c r="J136" t="s">
        <v>234</v>
      </c>
      <c r="K136" t="s">
        <v>347</v>
      </c>
      <c r="L136" t="s">
        <v>171</v>
      </c>
      <c r="M136" t="s">
        <v>557</v>
      </c>
      <c r="N136" t="s">
        <v>237</v>
      </c>
      <c r="O136" t="s">
        <v>230</v>
      </c>
      <c r="P136" s="193" t="str">
        <f>IF(OR(AND(A136&lt;&gt;"",COUNTIF(Bugs!B:B,A136)&gt;0),AND(B136&lt;&gt;"",COUNTIF(Bugs!A:A,B136)&gt;0)),"Y","")</f>
        <v/>
      </c>
      <c r="Q136" s="193" t="str">
        <f>IF(OR(
    AND(COUNTIF(Bugs!A:A,B136)&gt;0,ISNUMBER(SEARCH("x",INDEX(Bugs!C:C,MATCH(B136,Bugs!A:A,0))))),
    AND(COUNTIF(Bugs!B:B,B136)&gt;0,ISNUMBER(SEARCH("x",INDEX(Bugs!C:C,MATCH(B136,Bugs!B:B,0))))),
    AND(COUNTIF(Bugs!A:A,B136)&gt;0,ISNUMBER(SEARCH("x",INDEX(Bugs!D:D,MATCH(B136,Bugs!A:A,0))))),
    AND(COUNTIF(Bugs!B:B,B136)&gt;0,ISNUMBER(SEARCH("x",INDEX(Bugs!D:D,MATCH(B136,Bugs!B:B,0)))))
),"Y","")</f>
        <v/>
      </c>
      <c r="R136">
        <f ca="1">IF(OR(ISNUMBER(MATCH(L136,MasterData!$D$3:$D$18,0)),ISNUMBER(MATCH(L136,MasterData!$C$3:$C$18,0))),
    DATEDIF(E136,I136,"d"),
    DATEDIF(E136,TODAY(),"d"))</f>
        <v>13</v>
      </c>
      <c r="S136">
        <f t="shared" ca="1" si="6"/>
        <v>0</v>
      </c>
      <c r="T136">
        <f t="shared" ca="1" si="7"/>
        <v>1</v>
      </c>
      <c r="U136">
        <f t="shared" ca="1" si="8"/>
        <v>0</v>
      </c>
    </row>
    <row r="137" spans="1:21" x14ac:dyDescent="0.35">
      <c r="A137">
        <v>6000141793</v>
      </c>
      <c r="B137" t="s">
        <v>558</v>
      </c>
      <c r="C137" t="s">
        <v>230</v>
      </c>
      <c r="D137" s="34" t="s">
        <v>480</v>
      </c>
      <c r="E137" s="208">
        <v>45810</v>
      </c>
      <c r="F137" s="1">
        <v>45828</v>
      </c>
      <c r="G137" t="s">
        <v>559</v>
      </c>
      <c r="H137" t="s">
        <v>233</v>
      </c>
      <c r="I137" s="208">
        <v>45833</v>
      </c>
      <c r="J137" t="s">
        <v>234</v>
      </c>
      <c r="K137" t="s">
        <v>241</v>
      </c>
      <c r="L137" t="s">
        <v>171</v>
      </c>
      <c r="M137" t="s">
        <v>561</v>
      </c>
      <c r="N137" t="s">
        <v>237</v>
      </c>
      <c r="O137" t="s">
        <v>230</v>
      </c>
      <c r="P137" s="193" t="str">
        <f>IF(OR(AND(A137&lt;&gt;"",COUNTIF(Bugs!B:B,A137)&gt;0),AND(B137&lt;&gt;"",COUNTIF(Bugs!A:A,B137)&gt;0)),"Y","")</f>
        <v/>
      </c>
      <c r="Q137" s="193" t="str">
        <f>IF(OR(
    AND(COUNTIF(Bugs!A:A,B137)&gt;0,ISNUMBER(SEARCH("x",INDEX(Bugs!C:C,MATCH(B137,Bugs!A:A,0))))),
    AND(COUNTIF(Bugs!B:B,B137)&gt;0,ISNUMBER(SEARCH("x",INDEX(Bugs!C:C,MATCH(B137,Bugs!B:B,0))))),
    AND(COUNTIF(Bugs!A:A,B137)&gt;0,ISNUMBER(SEARCH("x",INDEX(Bugs!D:D,MATCH(B137,Bugs!A:A,0))))),
    AND(COUNTIF(Bugs!B:B,B137)&gt;0,ISNUMBER(SEARCH("x",INDEX(Bugs!D:D,MATCH(B137,Bugs!B:B,0)))))
),"Y","")</f>
        <v/>
      </c>
      <c r="R137">
        <f ca="1">IF(OR(ISNUMBER(MATCH(L137,MasterData!$D$3:$D$18,0)),ISNUMBER(MATCH(L137,MasterData!$C$3:$C$18,0))),
    DATEDIF(E137,I137,"d"),
    DATEDIF(E137,TODAY(),"d"))</f>
        <v>23</v>
      </c>
      <c r="S137">
        <f t="shared" ca="1" si="6"/>
        <v>0</v>
      </c>
      <c r="T137">
        <f t="shared" ca="1" si="7"/>
        <v>1</v>
      </c>
      <c r="U137">
        <f t="shared" ca="1" si="8"/>
        <v>0</v>
      </c>
    </row>
    <row r="138" spans="1:21" x14ac:dyDescent="0.35">
      <c r="A138">
        <v>6000141959</v>
      </c>
      <c r="B138" t="s">
        <v>562</v>
      </c>
      <c r="C138" t="s">
        <v>230</v>
      </c>
      <c r="D138" s="34" t="s">
        <v>506</v>
      </c>
      <c r="E138" s="208">
        <v>45811</v>
      </c>
      <c r="F138" s="1"/>
      <c r="G138" t="s">
        <v>507</v>
      </c>
      <c r="H138" t="s">
        <v>233</v>
      </c>
      <c r="I138" s="208">
        <v>45819</v>
      </c>
      <c r="J138" t="s">
        <v>234</v>
      </c>
      <c r="K138" t="s">
        <v>235</v>
      </c>
      <c r="L138" t="s">
        <v>171</v>
      </c>
      <c r="M138" t="s">
        <v>563</v>
      </c>
      <c r="N138" t="s">
        <v>237</v>
      </c>
      <c r="O138" t="s">
        <v>230</v>
      </c>
      <c r="P138" s="193" t="str">
        <f>IF(OR(AND(A138&lt;&gt;"",COUNTIF(Bugs!B:B,A138)&gt;0),AND(B138&lt;&gt;"",COUNTIF(Bugs!A:A,B138)&gt;0)),"Y","")</f>
        <v/>
      </c>
      <c r="Q138" s="193" t="str">
        <f>IF(OR(
    AND(COUNTIF(Bugs!A:A,B138)&gt;0,ISNUMBER(SEARCH("x",INDEX(Bugs!C:C,MATCH(B138,Bugs!A:A,0))))),
    AND(COUNTIF(Bugs!B:B,B138)&gt;0,ISNUMBER(SEARCH("x",INDEX(Bugs!C:C,MATCH(B138,Bugs!B:B,0))))),
    AND(COUNTIF(Bugs!A:A,B138)&gt;0,ISNUMBER(SEARCH("x",INDEX(Bugs!D:D,MATCH(B138,Bugs!A:A,0))))),
    AND(COUNTIF(Bugs!B:B,B138)&gt;0,ISNUMBER(SEARCH("x",INDEX(Bugs!D:D,MATCH(B138,Bugs!B:B,0)))))
),"Y","")</f>
        <v/>
      </c>
      <c r="R138">
        <f ca="1">IF(OR(ISNUMBER(MATCH(L138,MasterData!$D$3:$D$18,0)),ISNUMBER(MATCH(L138,MasterData!$C$3:$C$18,0))),
    DATEDIF(E138,I138,"d"),
    DATEDIF(E138,TODAY(),"d"))</f>
        <v>8</v>
      </c>
      <c r="S138">
        <f t="shared" ca="1" si="6"/>
        <v>0</v>
      </c>
      <c r="T138">
        <f t="shared" ca="1" si="7"/>
        <v>1</v>
      </c>
      <c r="U138">
        <f t="shared" ca="1" si="8"/>
        <v>0</v>
      </c>
    </row>
    <row r="139" spans="1:21" x14ac:dyDescent="0.35">
      <c r="A139">
        <v>6000142018</v>
      </c>
      <c r="B139" t="s">
        <v>564</v>
      </c>
      <c r="C139" t="s">
        <v>230</v>
      </c>
      <c r="D139" s="34" t="s">
        <v>231</v>
      </c>
      <c r="E139" s="208">
        <v>45811</v>
      </c>
      <c r="F139" s="1">
        <v>45817</v>
      </c>
      <c r="G139" t="s">
        <v>293</v>
      </c>
      <c r="H139" t="s">
        <v>377</v>
      </c>
      <c r="I139" s="208">
        <v>45819</v>
      </c>
      <c r="J139" t="s">
        <v>234</v>
      </c>
      <c r="K139" t="s">
        <v>241</v>
      </c>
      <c r="L139" t="s">
        <v>171</v>
      </c>
      <c r="M139" t="s">
        <v>565</v>
      </c>
      <c r="N139" t="s">
        <v>237</v>
      </c>
      <c r="O139" t="s">
        <v>230</v>
      </c>
      <c r="P139" s="193" t="str">
        <f>IF(OR(AND(A139&lt;&gt;"",COUNTIF(Bugs!B:B,A139)&gt;0),AND(B139&lt;&gt;"",COUNTIF(Bugs!A:A,B139)&gt;0)),"Y","")</f>
        <v/>
      </c>
      <c r="Q139" s="193" t="str">
        <f>IF(OR(
    AND(COUNTIF(Bugs!A:A,B139)&gt;0,ISNUMBER(SEARCH("x",INDEX(Bugs!C:C,MATCH(B139,Bugs!A:A,0))))),
    AND(COUNTIF(Bugs!B:B,B139)&gt;0,ISNUMBER(SEARCH("x",INDEX(Bugs!C:C,MATCH(B139,Bugs!B:B,0))))),
    AND(COUNTIF(Bugs!A:A,B139)&gt;0,ISNUMBER(SEARCH("x",INDEX(Bugs!D:D,MATCH(B139,Bugs!A:A,0))))),
    AND(COUNTIF(Bugs!B:B,B139)&gt;0,ISNUMBER(SEARCH("x",INDEX(Bugs!D:D,MATCH(B139,Bugs!B:B,0)))))
),"Y","")</f>
        <v/>
      </c>
      <c r="R139">
        <f ca="1">IF(OR(ISNUMBER(MATCH(L139,MasterData!$D$3:$D$18,0)),ISNUMBER(MATCH(L139,MasterData!$C$3:$C$18,0))),
    DATEDIF(E139,I139,"d"),
    DATEDIF(E139,TODAY(),"d"))</f>
        <v>8</v>
      </c>
      <c r="S139">
        <f t="shared" ca="1" si="6"/>
        <v>0</v>
      </c>
      <c r="T139">
        <f t="shared" ca="1" si="7"/>
        <v>1</v>
      </c>
      <c r="U139">
        <f t="shared" ca="1" si="8"/>
        <v>0</v>
      </c>
    </row>
    <row r="140" spans="1:21" x14ac:dyDescent="0.35">
      <c r="A140">
        <v>6000142063</v>
      </c>
      <c r="B140" t="s">
        <v>566</v>
      </c>
      <c r="C140" t="s">
        <v>230</v>
      </c>
      <c r="D140" s="34" t="s">
        <v>480</v>
      </c>
      <c r="E140" s="208">
        <v>45811</v>
      </c>
      <c r="F140" s="1"/>
      <c r="G140" t="s">
        <v>329</v>
      </c>
      <c r="H140" t="s">
        <v>233</v>
      </c>
      <c r="I140" s="208">
        <v>45819</v>
      </c>
      <c r="J140" t="s">
        <v>234</v>
      </c>
      <c r="K140" t="s">
        <v>241</v>
      </c>
      <c r="L140" t="s">
        <v>171</v>
      </c>
      <c r="M140" t="s">
        <v>567</v>
      </c>
      <c r="N140" t="s">
        <v>237</v>
      </c>
      <c r="O140" t="s">
        <v>230</v>
      </c>
      <c r="P140" s="193" t="str">
        <f>IF(OR(AND(A140&lt;&gt;"",COUNTIF(Bugs!B:B,A140)&gt;0),AND(B140&lt;&gt;"",COUNTIF(Bugs!A:A,B140)&gt;0)),"Y","")</f>
        <v/>
      </c>
      <c r="Q140" s="193" t="str">
        <f>IF(OR(
    AND(COUNTIF(Bugs!A:A,B140)&gt;0,ISNUMBER(SEARCH("x",INDEX(Bugs!C:C,MATCH(B140,Bugs!A:A,0))))),
    AND(COUNTIF(Bugs!B:B,B140)&gt;0,ISNUMBER(SEARCH("x",INDEX(Bugs!C:C,MATCH(B140,Bugs!B:B,0))))),
    AND(COUNTIF(Bugs!A:A,B140)&gt;0,ISNUMBER(SEARCH("x",INDEX(Bugs!D:D,MATCH(B140,Bugs!A:A,0))))),
    AND(COUNTIF(Bugs!B:B,B140)&gt;0,ISNUMBER(SEARCH("x",INDEX(Bugs!D:D,MATCH(B140,Bugs!B:B,0)))))
),"Y","")</f>
        <v/>
      </c>
      <c r="R140">
        <f ca="1">IF(OR(ISNUMBER(MATCH(L140,MasterData!$D$3:$D$18,0)),ISNUMBER(MATCH(L140,MasterData!$C$3:$C$18,0))),
    DATEDIF(E140,I140,"d"),
    DATEDIF(E140,TODAY(),"d"))</f>
        <v>8</v>
      </c>
      <c r="S140">
        <f t="shared" ca="1" si="6"/>
        <v>0</v>
      </c>
      <c r="T140">
        <f t="shared" ca="1" si="7"/>
        <v>1</v>
      </c>
      <c r="U140">
        <f t="shared" ca="1" si="8"/>
        <v>0</v>
      </c>
    </row>
    <row r="141" spans="1:21" x14ac:dyDescent="0.35">
      <c r="A141">
        <v>6000142101</v>
      </c>
      <c r="B141" t="s">
        <v>568</v>
      </c>
      <c r="C141" t="s">
        <v>230</v>
      </c>
      <c r="D141" s="34" t="s">
        <v>506</v>
      </c>
      <c r="E141" s="208">
        <v>45812</v>
      </c>
      <c r="F141" s="1"/>
      <c r="G141" t="s">
        <v>534</v>
      </c>
      <c r="H141" t="s">
        <v>233</v>
      </c>
      <c r="I141" s="208">
        <v>45846</v>
      </c>
      <c r="J141" t="s">
        <v>234</v>
      </c>
      <c r="K141" t="s">
        <v>235</v>
      </c>
      <c r="L141" t="s">
        <v>171</v>
      </c>
      <c r="M141" t="s">
        <v>569</v>
      </c>
      <c r="N141" t="s">
        <v>237</v>
      </c>
      <c r="O141" t="s">
        <v>230</v>
      </c>
      <c r="P141" s="193" t="str">
        <f>IF(OR(AND(A141&lt;&gt;"",COUNTIF(Bugs!B:B,A141)&gt;0),AND(B141&lt;&gt;"",COUNTIF(Bugs!A:A,B141)&gt;0)),"Y","")</f>
        <v/>
      </c>
      <c r="Q141" s="193" t="str">
        <f>IF(OR(
    AND(COUNTIF(Bugs!A:A,B141)&gt;0,ISNUMBER(SEARCH("x",INDEX(Bugs!C:C,MATCH(B141,Bugs!A:A,0))))),
    AND(COUNTIF(Bugs!B:B,B141)&gt;0,ISNUMBER(SEARCH("x",INDEX(Bugs!C:C,MATCH(B141,Bugs!B:B,0))))),
    AND(COUNTIF(Bugs!A:A,B141)&gt;0,ISNUMBER(SEARCH("x",INDEX(Bugs!D:D,MATCH(B141,Bugs!A:A,0))))),
    AND(COUNTIF(Bugs!B:B,B141)&gt;0,ISNUMBER(SEARCH("x",INDEX(Bugs!D:D,MATCH(B141,Bugs!B:B,0)))))
),"Y","")</f>
        <v/>
      </c>
      <c r="R141">
        <f ca="1">IF(OR(ISNUMBER(MATCH(L141,MasterData!$D$3:$D$18,0)),ISNUMBER(MATCH(L141,MasterData!$C$3:$C$18,0))),
    DATEDIF(E141,I141,"d"),
    DATEDIF(E141,TODAY(),"d"))</f>
        <v>34</v>
      </c>
      <c r="S141">
        <f t="shared" ca="1" si="6"/>
        <v>0</v>
      </c>
      <c r="T141">
        <f t="shared" ca="1" si="7"/>
        <v>0</v>
      </c>
      <c r="U141">
        <f t="shared" ca="1" si="8"/>
        <v>1</v>
      </c>
    </row>
    <row r="142" spans="1:21" x14ac:dyDescent="0.35">
      <c r="A142">
        <v>6000142210</v>
      </c>
      <c r="B142" t="s">
        <v>570</v>
      </c>
      <c r="C142" t="s">
        <v>230</v>
      </c>
      <c r="D142" s="34" t="s">
        <v>449</v>
      </c>
      <c r="E142" s="208">
        <v>45812</v>
      </c>
      <c r="F142" s="1"/>
      <c r="G142" t="s">
        <v>450</v>
      </c>
      <c r="H142" t="s">
        <v>233</v>
      </c>
      <c r="I142" s="208">
        <v>45820</v>
      </c>
      <c r="J142" t="s">
        <v>234</v>
      </c>
      <c r="K142" t="s">
        <v>241</v>
      </c>
      <c r="L142" t="s">
        <v>171</v>
      </c>
      <c r="M142" t="s">
        <v>571</v>
      </c>
      <c r="N142" t="s">
        <v>237</v>
      </c>
      <c r="O142" t="s">
        <v>230</v>
      </c>
      <c r="P142" s="193" t="str">
        <f>IF(OR(AND(A142&lt;&gt;"",COUNTIF(Bugs!B:B,A142)&gt;0),AND(B142&lt;&gt;"",COUNTIF(Bugs!A:A,B142)&gt;0)),"Y","")</f>
        <v/>
      </c>
      <c r="Q142" s="193" t="str">
        <f>IF(OR(
    AND(COUNTIF(Bugs!A:A,B142)&gt;0,ISNUMBER(SEARCH("x",INDEX(Bugs!C:C,MATCH(B142,Bugs!A:A,0))))),
    AND(COUNTIF(Bugs!B:B,B142)&gt;0,ISNUMBER(SEARCH("x",INDEX(Bugs!C:C,MATCH(B142,Bugs!B:B,0))))),
    AND(COUNTIF(Bugs!A:A,B142)&gt;0,ISNUMBER(SEARCH("x",INDEX(Bugs!D:D,MATCH(B142,Bugs!A:A,0))))),
    AND(COUNTIF(Bugs!B:B,B142)&gt;0,ISNUMBER(SEARCH("x",INDEX(Bugs!D:D,MATCH(B142,Bugs!B:B,0)))))
),"Y","")</f>
        <v/>
      </c>
      <c r="R142">
        <f ca="1">IF(OR(ISNUMBER(MATCH(L142,MasterData!$D$3:$D$18,0)),ISNUMBER(MATCH(L142,MasterData!$C$3:$C$18,0))),
    DATEDIF(E142,I142,"d"),
    DATEDIF(E142,TODAY(),"d"))</f>
        <v>8</v>
      </c>
      <c r="S142">
        <f t="shared" ca="1" si="6"/>
        <v>0</v>
      </c>
      <c r="T142">
        <f t="shared" ca="1" si="7"/>
        <v>1</v>
      </c>
      <c r="U142">
        <f t="shared" ca="1" si="8"/>
        <v>0</v>
      </c>
    </row>
    <row r="143" spans="1:21" x14ac:dyDescent="0.35">
      <c r="A143">
        <v>6000142258</v>
      </c>
      <c r="B143" t="s">
        <v>572</v>
      </c>
      <c r="C143" t="s">
        <v>230</v>
      </c>
      <c r="D143" s="34" t="s">
        <v>254</v>
      </c>
      <c r="E143" s="208">
        <v>45812</v>
      </c>
      <c r="F143" s="1"/>
      <c r="G143" t="s">
        <v>268</v>
      </c>
      <c r="H143" t="s">
        <v>233</v>
      </c>
      <c r="I143" s="208">
        <v>45831</v>
      </c>
      <c r="J143" t="s">
        <v>234</v>
      </c>
      <c r="K143" t="s">
        <v>235</v>
      </c>
      <c r="L143" t="s">
        <v>171</v>
      </c>
      <c r="M143" t="s">
        <v>573</v>
      </c>
      <c r="N143" t="s">
        <v>237</v>
      </c>
      <c r="O143" t="s">
        <v>230</v>
      </c>
      <c r="P143" s="193" t="str">
        <f>IF(OR(AND(A143&lt;&gt;"",COUNTIF(Bugs!B:B,A143)&gt;0),AND(B143&lt;&gt;"",COUNTIF(Bugs!A:A,B143)&gt;0)),"Y","")</f>
        <v/>
      </c>
      <c r="Q143" s="193" t="str">
        <f>IF(OR(
    AND(COUNTIF(Bugs!A:A,B143)&gt;0,ISNUMBER(SEARCH("x",INDEX(Bugs!C:C,MATCH(B143,Bugs!A:A,0))))),
    AND(COUNTIF(Bugs!B:B,B143)&gt;0,ISNUMBER(SEARCH("x",INDEX(Bugs!C:C,MATCH(B143,Bugs!B:B,0))))),
    AND(COUNTIF(Bugs!A:A,B143)&gt;0,ISNUMBER(SEARCH("x",INDEX(Bugs!D:D,MATCH(B143,Bugs!A:A,0))))),
    AND(COUNTIF(Bugs!B:B,B143)&gt;0,ISNUMBER(SEARCH("x",INDEX(Bugs!D:D,MATCH(B143,Bugs!B:B,0)))))
),"Y","")</f>
        <v/>
      </c>
      <c r="R143">
        <f ca="1">IF(OR(ISNUMBER(MATCH(L143,MasterData!$D$3:$D$18,0)),ISNUMBER(MATCH(L143,MasterData!$C$3:$C$18,0))),
    DATEDIF(E143,I143,"d"),
    DATEDIF(E143,TODAY(),"d"))</f>
        <v>19</v>
      </c>
      <c r="S143">
        <f t="shared" ca="1" si="6"/>
        <v>0</v>
      </c>
      <c r="T143">
        <f t="shared" ca="1" si="7"/>
        <v>1</v>
      </c>
      <c r="U143">
        <f t="shared" ca="1" si="8"/>
        <v>0</v>
      </c>
    </row>
    <row r="144" spans="1:21" x14ac:dyDescent="0.35">
      <c r="A144">
        <v>6000142276</v>
      </c>
      <c r="B144" t="s">
        <v>574</v>
      </c>
      <c r="C144" t="s">
        <v>230</v>
      </c>
      <c r="D144" s="34" t="s">
        <v>506</v>
      </c>
      <c r="E144" s="208">
        <v>45812</v>
      </c>
      <c r="F144" s="1"/>
      <c r="G144" t="s">
        <v>575</v>
      </c>
      <c r="H144" t="s">
        <v>233</v>
      </c>
      <c r="I144" s="208">
        <v>45855</v>
      </c>
      <c r="J144" t="s">
        <v>234</v>
      </c>
      <c r="K144" t="s">
        <v>235</v>
      </c>
      <c r="L144" t="s">
        <v>171</v>
      </c>
      <c r="M144" t="s">
        <v>576</v>
      </c>
      <c r="N144" t="s">
        <v>237</v>
      </c>
      <c r="O144" t="s">
        <v>230</v>
      </c>
      <c r="P144" s="193" t="str">
        <f>IF(OR(AND(A144&lt;&gt;"",COUNTIF(Bugs!B:B,A144)&gt;0),AND(B144&lt;&gt;"",COUNTIF(Bugs!A:A,B144)&gt;0)),"Y","")</f>
        <v/>
      </c>
      <c r="Q144" s="193" t="str">
        <f>IF(OR(
    AND(COUNTIF(Bugs!A:A,B144)&gt;0,ISNUMBER(SEARCH("x",INDEX(Bugs!C:C,MATCH(B144,Bugs!A:A,0))))),
    AND(COUNTIF(Bugs!B:B,B144)&gt;0,ISNUMBER(SEARCH("x",INDEX(Bugs!C:C,MATCH(B144,Bugs!B:B,0))))),
    AND(COUNTIF(Bugs!A:A,B144)&gt;0,ISNUMBER(SEARCH("x",INDEX(Bugs!D:D,MATCH(B144,Bugs!A:A,0))))),
    AND(COUNTIF(Bugs!B:B,B144)&gt;0,ISNUMBER(SEARCH("x",INDEX(Bugs!D:D,MATCH(B144,Bugs!B:B,0)))))
),"Y","")</f>
        <v/>
      </c>
      <c r="R144">
        <f ca="1">IF(OR(ISNUMBER(MATCH(L144,MasterData!$D$3:$D$18,0)),ISNUMBER(MATCH(L144,MasterData!$C$3:$C$18,0))),
    DATEDIF(E144,I144,"d"),
    DATEDIF(E144,TODAY(),"d"))</f>
        <v>43</v>
      </c>
      <c r="S144">
        <f t="shared" ca="1" si="6"/>
        <v>0</v>
      </c>
      <c r="T144">
        <f t="shared" ca="1" si="7"/>
        <v>0</v>
      </c>
      <c r="U144">
        <f t="shared" ca="1" si="8"/>
        <v>1</v>
      </c>
    </row>
    <row r="145" spans="1:21" x14ac:dyDescent="0.35">
      <c r="A145">
        <v>6000142286</v>
      </c>
      <c r="B145" t="s">
        <v>600</v>
      </c>
      <c r="C145" t="s">
        <v>230</v>
      </c>
      <c r="D145" s="34" t="s">
        <v>231</v>
      </c>
      <c r="E145" s="208">
        <v>45813</v>
      </c>
      <c r="F145" s="1"/>
      <c r="G145" t="s">
        <v>318</v>
      </c>
      <c r="H145" t="s">
        <v>233</v>
      </c>
      <c r="I145" s="208">
        <v>45840</v>
      </c>
      <c r="J145" t="s">
        <v>234</v>
      </c>
      <c r="K145" t="s">
        <v>241</v>
      </c>
      <c r="L145" t="s">
        <v>171</v>
      </c>
      <c r="M145" t="s">
        <v>319</v>
      </c>
      <c r="N145" t="s">
        <v>237</v>
      </c>
      <c r="O145" t="s">
        <v>230</v>
      </c>
      <c r="P145" s="193" t="str">
        <f>IF(OR(AND(A145&lt;&gt;"",COUNTIF(Bugs!B:B,A145)&gt;0),AND(B145&lt;&gt;"",COUNTIF(Bugs!A:A,B145)&gt;0)),"Y","")</f>
        <v/>
      </c>
      <c r="Q145" s="193" t="str">
        <f>IF(OR(
    AND(COUNTIF(Bugs!A:A,B145)&gt;0,ISNUMBER(SEARCH("x",INDEX(Bugs!C:C,MATCH(B145,Bugs!A:A,0))))),
    AND(COUNTIF(Bugs!B:B,B145)&gt;0,ISNUMBER(SEARCH("x",INDEX(Bugs!C:C,MATCH(B145,Bugs!B:B,0))))),
    AND(COUNTIF(Bugs!A:A,B145)&gt;0,ISNUMBER(SEARCH("x",INDEX(Bugs!D:D,MATCH(B145,Bugs!A:A,0))))),
    AND(COUNTIF(Bugs!B:B,B145)&gt;0,ISNUMBER(SEARCH("x",INDEX(Bugs!D:D,MATCH(B145,Bugs!B:B,0)))))
),"Y","")</f>
        <v/>
      </c>
      <c r="R145">
        <f ca="1">IF(OR(ISNUMBER(MATCH(L145,MasterData!$D$3:$D$18,0)),ISNUMBER(MATCH(L145,MasterData!$C$3:$C$18,0))),
    DATEDIF(E145,I145,"d"),
    DATEDIF(E145,TODAY(),"d"))</f>
        <v>27</v>
      </c>
      <c r="S145">
        <f t="shared" ca="1" si="6"/>
        <v>0</v>
      </c>
      <c r="T145">
        <f t="shared" ca="1" si="7"/>
        <v>1</v>
      </c>
      <c r="U145">
        <f t="shared" ca="1" si="8"/>
        <v>0</v>
      </c>
    </row>
    <row r="146" spans="1:21" x14ac:dyDescent="0.35">
      <c r="A146" s="72">
        <v>6000142434</v>
      </c>
      <c r="B146" s="72" t="s">
        <v>7</v>
      </c>
      <c r="C146" s="72" t="s">
        <v>230</v>
      </c>
      <c r="D146" s="180" t="s">
        <v>251</v>
      </c>
      <c r="E146" s="209">
        <v>45813</v>
      </c>
      <c r="F146" s="73">
        <v>45828</v>
      </c>
      <c r="G146" s="72" t="s">
        <v>577</v>
      </c>
      <c r="H146" s="72" t="s">
        <v>233</v>
      </c>
      <c r="I146" s="209">
        <v>45814</v>
      </c>
      <c r="J146" s="72" t="s">
        <v>560</v>
      </c>
      <c r="K146" s="72" t="s">
        <v>235</v>
      </c>
      <c r="L146" s="72" t="s">
        <v>183</v>
      </c>
      <c r="M146" s="72" t="s">
        <v>578</v>
      </c>
      <c r="N146" s="72" t="s">
        <v>237</v>
      </c>
      <c r="O146" t="s">
        <v>230</v>
      </c>
      <c r="P146" s="193" t="str">
        <f>IF(OR(AND(A146&lt;&gt;"",COUNTIF(Bugs!B:B,A146)&gt;0),AND(B146&lt;&gt;"",COUNTIF(Bugs!A:A,B146)&gt;0)),"Y","")</f>
        <v>Y</v>
      </c>
      <c r="Q146" s="193" t="str">
        <f>IF(OR(
    AND(COUNTIF(Bugs!A:A,B146)&gt;0,ISNUMBER(SEARCH("x",INDEX(Bugs!C:C,MATCH(B146,Bugs!A:A,0))))),
    AND(COUNTIF(Bugs!B:B,B146)&gt;0,ISNUMBER(SEARCH("x",INDEX(Bugs!C:C,MATCH(B146,Bugs!B:B,0))))),
    AND(COUNTIF(Bugs!A:A,B146)&gt;0,ISNUMBER(SEARCH("x",INDEX(Bugs!D:D,MATCH(B146,Bugs!A:A,0))))),
    AND(COUNTIF(Bugs!B:B,B146)&gt;0,ISNUMBER(SEARCH("x",INDEX(Bugs!D:D,MATCH(B146,Bugs!B:B,0)))))
),"Y","")</f>
        <v/>
      </c>
      <c r="R146">
        <v>-1</v>
      </c>
      <c r="S146">
        <f t="shared" si="6"/>
        <v>0</v>
      </c>
      <c r="T146">
        <f t="shared" si="7"/>
        <v>0</v>
      </c>
      <c r="U146">
        <f t="shared" si="8"/>
        <v>0</v>
      </c>
    </row>
    <row r="147" spans="1:21" x14ac:dyDescent="0.35">
      <c r="A147">
        <v>6000142441</v>
      </c>
      <c r="B147" t="s">
        <v>6</v>
      </c>
      <c r="C147" t="s">
        <v>230</v>
      </c>
      <c r="D147" s="34" t="s">
        <v>231</v>
      </c>
      <c r="E147" s="208">
        <v>45813</v>
      </c>
      <c r="F147" s="1"/>
      <c r="G147" t="s">
        <v>453</v>
      </c>
      <c r="H147" t="s">
        <v>233</v>
      </c>
      <c r="I147" s="208">
        <v>45910</v>
      </c>
      <c r="J147" t="s">
        <v>591</v>
      </c>
      <c r="K147" t="s">
        <v>235</v>
      </c>
      <c r="L147" t="s">
        <v>171</v>
      </c>
      <c r="M147" t="s">
        <v>579</v>
      </c>
      <c r="N147" t="s">
        <v>237</v>
      </c>
      <c r="O147" t="s">
        <v>230</v>
      </c>
      <c r="P147" s="193" t="str">
        <f>IF(OR(AND(A147&lt;&gt;"",COUNTIF(Bugs!B:B,A147)&gt;0),AND(B147&lt;&gt;"",COUNTIF(Bugs!A:A,B147)&gt;0)),"Y","")</f>
        <v>Y</v>
      </c>
      <c r="Q147" s="193" t="str">
        <f>IF(OR(
    AND(COUNTIF(Bugs!A:A,B147)&gt;0,ISNUMBER(SEARCH("x",INDEX(Bugs!C:C,MATCH(B147,Bugs!A:A,0))))),
    AND(COUNTIF(Bugs!B:B,B147)&gt;0,ISNUMBER(SEARCH("x",INDEX(Bugs!C:C,MATCH(B147,Bugs!B:B,0))))),
    AND(COUNTIF(Bugs!A:A,B147)&gt;0,ISNUMBER(SEARCH("x",INDEX(Bugs!D:D,MATCH(B147,Bugs!A:A,0))))),
    AND(COUNTIF(Bugs!B:B,B147)&gt;0,ISNUMBER(SEARCH("x",INDEX(Bugs!D:D,MATCH(B147,Bugs!B:B,0)))))
),"Y","")</f>
        <v/>
      </c>
      <c r="R147">
        <f ca="1">IF(OR(ISNUMBER(MATCH(L147,MasterData!$D$3:$D$18,0)),ISNUMBER(MATCH(L147,MasterData!$C$3:$C$18,0))),
    DATEDIF(E147,I147,"d"),
    DATEDIF(E147,TODAY(),"d"))</f>
        <v>97</v>
      </c>
      <c r="S147">
        <f t="shared" ca="1" si="6"/>
        <v>0</v>
      </c>
      <c r="T147">
        <f t="shared" ca="1" si="7"/>
        <v>0</v>
      </c>
      <c r="U147">
        <f t="shared" ca="1" si="8"/>
        <v>1</v>
      </c>
    </row>
    <row r="148" spans="1:21" x14ac:dyDescent="0.35">
      <c r="A148">
        <v>6000142523</v>
      </c>
      <c r="B148" t="s">
        <v>580</v>
      </c>
      <c r="C148" t="s">
        <v>230</v>
      </c>
      <c r="D148" s="34" t="s">
        <v>581</v>
      </c>
      <c r="E148" s="208">
        <v>45814</v>
      </c>
      <c r="F148" s="1"/>
      <c r="G148" t="s">
        <v>582</v>
      </c>
      <c r="H148" t="s">
        <v>233</v>
      </c>
      <c r="I148" s="208">
        <v>45821</v>
      </c>
      <c r="J148" t="s">
        <v>234</v>
      </c>
      <c r="K148" t="s">
        <v>241</v>
      </c>
      <c r="L148" t="s">
        <v>171</v>
      </c>
      <c r="M148" t="s">
        <v>583</v>
      </c>
      <c r="N148" t="s">
        <v>237</v>
      </c>
      <c r="O148" t="s">
        <v>230</v>
      </c>
      <c r="P148" s="193" t="str">
        <f>IF(OR(AND(A148&lt;&gt;"",COUNTIF(Bugs!B:B,A148)&gt;0),AND(B148&lt;&gt;"",COUNTIF(Bugs!A:A,B148)&gt;0)),"Y","")</f>
        <v/>
      </c>
      <c r="Q148" s="193" t="str">
        <f>IF(OR(
    AND(COUNTIF(Bugs!A:A,B148)&gt;0,ISNUMBER(SEARCH("x",INDEX(Bugs!C:C,MATCH(B148,Bugs!A:A,0))))),
    AND(COUNTIF(Bugs!B:B,B148)&gt;0,ISNUMBER(SEARCH("x",INDEX(Bugs!C:C,MATCH(B148,Bugs!B:B,0))))),
    AND(COUNTIF(Bugs!A:A,B148)&gt;0,ISNUMBER(SEARCH("x",INDEX(Bugs!D:D,MATCH(B148,Bugs!A:A,0))))),
    AND(COUNTIF(Bugs!B:B,B148)&gt;0,ISNUMBER(SEARCH("x",INDEX(Bugs!D:D,MATCH(B148,Bugs!B:B,0)))))
),"Y","")</f>
        <v/>
      </c>
      <c r="R148">
        <f ca="1">IF(OR(ISNUMBER(MATCH(L148,MasterData!$D$3:$D$18,0)),ISNUMBER(MATCH(L148,MasterData!$C$3:$C$18,0))),
    DATEDIF(E148,I148,"d"),
    DATEDIF(E148,TODAY(),"d"))</f>
        <v>7</v>
      </c>
      <c r="S148">
        <f t="shared" ca="1" si="6"/>
        <v>1</v>
      </c>
      <c r="T148">
        <f t="shared" ca="1" si="7"/>
        <v>0</v>
      </c>
      <c r="U148">
        <f t="shared" ca="1" si="8"/>
        <v>0</v>
      </c>
    </row>
    <row r="149" spans="1:21" x14ac:dyDescent="0.35">
      <c r="A149">
        <v>6000142666</v>
      </c>
      <c r="B149" t="s">
        <v>584</v>
      </c>
      <c r="C149" t="s">
        <v>230</v>
      </c>
      <c r="D149" s="34" t="s">
        <v>480</v>
      </c>
      <c r="E149" s="208">
        <v>45818</v>
      </c>
      <c r="F149" s="1"/>
      <c r="G149" t="s">
        <v>552</v>
      </c>
      <c r="H149" t="s">
        <v>233</v>
      </c>
      <c r="I149" s="208">
        <v>45833</v>
      </c>
      <c r="J149" t="s">
        <v>234</v>
      </c>
      <c r="K149" t="s">
        <v>241</v>
      </c>
      <c r="L149" t="s">
        <v>171</v>
      </c>
      <c r="M149" t="s">
        <v>585</v>
      </c>
      <c r="N149" t="s">
        <v>237</v>
      </c>
      <c r="O149" t="s">
        <v>230</v>
      </c>
      <c r="P149" s="193" t="str">
        <f>IF(OR(AND(A149&lt;&gt;"",COUNTIF(Bugs!B:B,A149)&gt;0),AND(B149&lt;&gt;"",COUNTIF(Bugs!A:A,B149)&gt;0)),"Y","")</f>
        <v/>
      </c>
      <c r="Q149" s="193" t="str">
        <f>IF(OR(
    AND(COUNTIF(Bugs!A:A,B149)&gt;0,ISNUMBER(SEARCH("x",INDEX(Bugs!C:C,MATCH(B149,Bugs!A:A,0))))),
    AND(COUNTIF(Bugs!B:B,B149)&gt;0,ISNUMBER(SEARCH("x",INDEX(Bugs!C:C,MATCH(B149,Bugs!B:B,0))))),
    AND(COUNTIF(Bugs!A:A,B149)&gt;0,ISNUMBER(SEARCH("x",INDEX(Bugs!D:D,MATCH(B149,Bugs!A:A,0))))),
    AND(COUNTIF(Bugs!B:B,B149)&gt;0,ISNUMBER(SEARCH("x",INDEX(Bugs!D:D,MATCH(B149,Bugs!B:B,0)))))
),"Y","")</f>
        <v/>
      </c>
      <c r="R149">
        <f ca="1">IF(OR(ISNUMBER(MATCH(L149,MasterData!$D$3:$D$18,0)),ISNUMBER(MATCH(L149,MasterData!$C$3:$C$18,0))),
    DATEDIF(E149,I149,"d"),
    DATEDIF(E149,TODAY(),"d"))</f>
        <v>15</v>
      </c>
      <c r="S149">
        <f t="shared" ca="1" si="6"/>
        <v>0</v>
      </c>
      <c r="T149">
        <f t="shared" ca="1" si="7"/>
        <v>1</v>
      </c>
      <c r="U149">
        <f t="shared" ca="1" si="8"/>
        <v>0</v>
      </c>
    </row>
    <row r="150" spans="1:21" x14ac:dyDescent="0.35">
      <c r="A150">
        <v>6000142675</v>
      </c>
      <c r="B150" t="s">
        <v>230</v>
      </c>
      <c r="C150" t="s">
        <v>230</v>
      </c>
      <c r="D150" s="34" t="s">
        <v>254</v>
      </c>
      <c r="E150" s="208">
        <v>45818</v>
      </c>
      <c r="F150" s="1"/>
      <c r="G150" t="s">
        <v>400</v>
      </c>
      <c r="H150" t="s">
        <v>233</v>
      </c>
      <c r="I150" s="208">
        <v>45857</v>
      </c>
      <c r="J150" t="s">
        <v>245</v>
      </c>
      <c r="K150" t="s">
        <v>241</v>
      </c>
      <c r="L150" t="s">
        <v>171</v>
      </c>
      <c r="M150" t="s">
        <v>586</v>
      </c>
      <c r="N150" t="s">
        <v>237</v>
      </c>
      <c r="O150" t="s">
        <v>230</v>
      </c>
      <c r="P150" s="193" t="str">
        <f>IF(OR(AND(A150&lt;&gt;"",COUNTIF(Bugs!B:B,A150)&gt;0),AND(B150&lt;&gt;"",COUNTIF(Bugs!A:A,B150)&gt;0)),"Y","")</f>
        <v/>
      </c>
      <c r="Q150" s="193" t="str">
        <f>IF(OR(
    AND(COUNTIF(Bugs!A:A,B150)&gt;0,ISNUMBER(SEARCH("x",INDEX(Bugs!C:C,MATCH(B150,Bugs!A:A,0))))),
    AND(COUNTIF(Bugs!B:B,B150)&gt;0,ISNUMBER(SEARCH("x",INDEX(Bugs!C:C,MATCH(B150,Bugs!B:B,0))))),
    AND(COUNTIF(Bugs!A:A,B150)&gt;0,ISNUMBER(SEARCH("x",INDEX(Bugs!D:D,MATCH(B150,Bugs!A:A,0))))),
    AND(COUNTIF(Bugs!B:B,B150)&gt;0,ISNUMBER(SEARCH("x",INDEX(Bugs!D:D,MATCH(B150,Bugs!B:B,0)))))
),"Y","")</f>
        <v/>
      </c>
      <c r="R150">
        <f ca="1">IF(OR(ISNUMBER(MATCH(L150,MasterData!$D$3:$D$18,0)),ISNUMBER(MATCH(L150,MasterData!$C$3:$C$18,0))),
    DATEDIF(E150,I150,"d"),
    DATEDIF(E150,TODAY(),"d"))</f>
        <v>39</v>
      </c>
      <c r="S150">
        <f t="shared" ca="1" si="6"/>
        <v>0</v>
      </c>
      <c r="T150">
        <f t="shared" ca="1" si="7"/>
        <v>0</v>
      </c>
      <c r="U150">
        <f t="shared" ca="1" si="8"/>
        <v>1</v>
      </c>
    </row>
    <row r="151" spans="1:21" x14ac:dyDescent="0.35">
      <c r="A151">
        <v>6000142684</v>
      </c>
      <c r="B151" t="s">
        <v>587</v>
      </c>
      <c r="C151" t="s">
        <v>230</v>
      </c>
      <c r="D151" s="34" t="s">
        <v>251</v>
      </c>
      <c r="E151" s="208">
        <v>45818</v>
      </c>
      <c r="F151" s="1"/>
      <c r="G151" t="s">
        <v>588</v>
      </c>
      <c r="H151" t="s">
        <v>233</v>
      </c>
      <c r="I151" s="208">
        <v>45825</v>
      </c>
      <c r="J151" t="s">
        <v>234</v>
      </c>
      <c r="K151" t="s">
        <v>235</v>
      </c>
      <c r="L151" t="s">
        <v>171</v>
      </c>
      <c r="M151" t="s">
        <v>589</v>
      </c>
      <c r="N151" t="s">
        <v>237</v>
      </c>
      <c r="O151" t="s">
        <v>230</v>
      </c>
      <c r="P151" s="193" t="str">
        <f>IF(OR(AND(A151&lt;&gt;"",COUNTIF(Bugs!B:B,A151)&gt;0),AND(B151&lt;&gt;"",COUNTIF(Bugs!A:A,B151)&gt;0)),"Y","")</f>
        <v/>
      </c>
      <c r="Q151" s="193" t="str">
        <f>IF(OR(
    AND(COUNTIF(Bugs!A:A,B151)&gt;0,ISNUMBER(SEARCH("x",INDEX(Bugs!C:C,MATCH(B151,Bugs!A:A,0))))),
    AND(COUNTIF(Bugs!B:B,B151)&gt;0,ISNUMBER(SEARCH("x",INDEX(Bugs!C:C,MATCH(B151,Bugs!B:B,0))))),
    AND(COUNTIF(Bugs!A:A,B151)&gt;0,ISNUMBER(SEARCH("x",INDEX(Bugs!D:D,MATCH(B151,Bugs!A:A,0))))),
    AND(COUNTIF(Bugs!B:B,B151)&gt;0,ISNUMBER(SEARCH("x",INDEX(Bugs!D:D,MATCH(B151,Bugs!B:B,0)))))
),"Y","")</f>
        <v/>
      </c>
      <c r="R151">
        <f ca="1">IF(OR(ISNUMBER(MATCH(L151,MasterData!$D$3:$D$18,0)),ISNUMBER(MATCH(L151,MasterData!$C$3:$C$18,0))),
    DATEDIF(E151,I151,"d"),
    DATEDIF(E151,TODAY(),"d"))</f>
        <v>7</v>
      </c>
      <c r="S151">
        <f t="shared" ca="1" si="6"/>
        <v>1</v>
      </c>
      <c r="T151">
        <f t="shared" ca="1" si="7"/>
        <v>0</v>
      </c>
      <c r="U151">
        <f t="shared" ca="1" si="8"/>
        <v>0</v>
      </c>
    </row>
    <row r="152" spans="1:21" x14ac:dyDescent="0.35">
      <c r="A152">
        <v>6000142800</v>
      </c>
      <c r="B152" t="s">
        <v>590</v>
      </c>
      <c r="C152" t="s">
        <v>230</v>
      </c>
      <c r="D152" s="34" t="s">
        <v>480</v>
      </c>
      <c r="E152" s="208">
        <v>45819</v>
      </c>
      <c r="F152" s="1"/>
      <c r="G152" t="s">
        <v>552</v>
      </c>
      <c r="H152" t="s">
        <v>233</v>
      </c>
      <c r="I152" s="208">
        <v>45840</v>
      </c>
      <c r="J152" t="s">
        <v>234</v>
      </c>
      <c r="K152" t="s">
        <v>241</v>
      </c>
      <c r="L152" t="s">
        <v>171</v>
      </c>
      <c r="M152" t="s">
        <v>592</v>
      </c>
      <c r="N152" t="s">
        <v>237</v>
      </c>
      <c r="O152" t="s">
        <v>230</v>
      </c>
      <c r="P152" s="193" t="str">
        <f>IF(OR(AND(A152&lt;&gt;"",COUNTIF(Bugs!B:B,A152)&gt;0),AND(B152&lt;&gt;"",COUNTIF(Bugs!A:A,B152)&gt;0)),"Y","")</f>
        <v/>
      </c>
      <c r="Q152" s="193" t="str">
        <f>IF(OR(
    AND(COUNTIF(Bugs!A:A,B152)&gt;0,ISNUMBER(SEARCH("x",INDEX(Bugs!C:C,MATCH(B152,Bugs!A:A,0))))),
    AND(COUNTIF(Bugs!B:B,B152)&gt;0,ISNUMBER(SEARCH("x",INDEX(Bugs!C:C,MATCH(B152,Bugs!B:B,0))))),
    AND(COUNTIF(Bugs!A:A,B152)&gt;0,ISNUMBER(SEARCH("x",INDEX(Bugs!D:D,MATCH(B152,Bugs!A:A,0))))),
    AND(COUNTIF(Bugs!B:B,B152)&gt;0,ISNUMBER(SEARCH("x",INDEX(Bugs!D:D,MATCH(B152,Bugs!B:B,0)))))
),"Y","")</f>
        <v/>
      </c>
      <c r="R152">
        <f ca="1">IF(OR(ISNUMBER(MATCH(L152,MasterData!$D$3:$D$18,0)),ISNUMBER(MATCH(L152,MasterData!$C$3:$C$18,0))),
    DATEDIF(E152,I152,"d"),
    DATEDIF(E152,TODAY(),"d"))</f>
        <v>21</v>
      </c>
      <c r="S152">
        <f t="shared" ca="1" si="6"/>
        <v>0</v>
      </c>
      <c r="T152">
        <f t="shared" ca="1" si="7"/>
        <v>1</v>
      </c>
      <c r="U152">
        <f t="shared" ca="1" si="8"/>
        <v>0</v>
      </c>
    </row>
    <row r="153" spans="1:21" x14ac:dyDescent="0.35">
      <c r="A153">
        <v>6000142856</v>
      </c>
      <c r="B153" t="s">
        <v>593</v>
      </c>
      <c r="C153" t="s">
        <v>230</v>
      </c>
      <c r="D153" s="34" t="s">
        <v>594</v>
      </c>
      <c r="E153" s="208">
        <v>45819</v>
      </c>
      <c r="F153" s="1"/>
      <c r="G153" t="s">
        <v>552</v>
      </c>
      <c r="H153" t="s">
        <v>230</v>
      </c>
      <c r="I153" s="208">
        <v>45826</v>
      </c>
      <c r="J153" t="s">
        <v>234</v>
      </c>
      <c r="K153" t="s">
        <v>241</v>
      </c>
      <c r="L153" t="s">
        <v>171</v>
      </c>
      <c r="M153" t="s">
        <v>595</v>
      </c>
      <c r="N153" t="s">
        <v>237</v>
      </c>
      <c r="O153" t="s">
        <v>230</v>
      </c>
      <c r="P153" s="193" t="str">
        <f>IF(OR(AND(A153&lt;&gt;"",COUNTIF(Bugs!B:B,A153)&gt;0),AND(B153&lt;&gt;"",COUNTIF(Bugs!A:A,B153)&gt;0)),"Y","")</f>
        <v/>
      </c>
      <c r="Q153" s="193" t="str">
        <f>IF(OR(
    AND(COUNTIF(Bugs!A:A,B153)&gt;0,ISNUMBER(SEARCH("x",INDEX(Bugs!C:C,MATCH(B153,Bugs!A:A,0))))),
    AND(COUNTIF(Bugs!B:B,B153)&gt;0,ISNUMBER(SEARCH("x",INDEX(Bugs!C:C,MATCH(B153,Bugs!B:B,0))))),
    AND(COUNTIF(Bugs!A:A,B153)&gt;0,ISNUMBER(SEARCH("x",INDEX(Bugs!D:D,MATCH(B153,Bugs!A:A,0))))),
    AND(COUNTIF(Bugs!B:B,B153)&gt;0,ISNUMBER(SEARCH("x",INDEX(Bugs!D:D,MATCH(B153,Bugs!B:B,0)))))
),"Y","")</f>
        <v/>
      </c>
      <c r="R153">
        <f ca="1">IF(OR(ISNUMBER(MATCH(L153,MasterData!$D$3:$D$18,0)),ISNUMBER(MATCH(L153,MasterData!$C$3:$C$18,0))),
    DATEDIF(E153,I153,"d"),
    DATEDIF(E153,TODAY(),"d"))</f>
        <v>7</v>
      </c>
      <c r="S153">
        <f t="shared" ca="1" si="6"/>
        <v>1</v>
      </c>
      <c r="T153">
        <f t="shared" ca="1" si="7"/>
        <v>0</v>
      </c>
      <c r="U153">
        <f t="shared" ca="1" si="8"/>
        <v>0</v>
      </c>
    </row>
    <row r="154" spans="1:21" x14ac:dyDescent="0.35">
      <c r="A154" s="72">
        <v>6000142896</v>
      </c>
      <c r="B154" s="72" t="s">
        <v>230</v>
      </c>
      <c r="C154" s="72" t="s">
        <v>230</v>
      </c>
      <c r="D154" s="180" t="s">
        <v>254</v>
      </c>
      <c r="E154" s="209">
        <v>45819</v>
      </c>
      <c r="F154" s="73"/>
      <c r="G154" s="72" t="s">
        <v>400</v>
      </c>
      <c r="H154" s="72" t="s">
        <v>240</v>
      </c>
      <c r="I154" s="209">
        <v>45856</v>
      </c>
      <c r="J154" s="72" t="s">
        <v>631</v>
      </c>
      <c r="K154" s="72" t="s">
        <v>347</v>
      </c>
      <c r="L154" s="72" t="s">
        <v>164</v>
      </c>
      <c r="M154" s="72" t="s">
        <v>596</v>
      </c>
      <c r="N154" s="72" t="s">
        <v>237</v>
      </c>
      <c r="O154" t="s">
        <v>230</v>
      </c>
      <c r="P154" s="193" t="str">
        <f>IF(OR(AND(A154&lt;&gt;"",COUNTIF(Bugs!B:B,A154)&gt;0),AND(B154&lt;&gt;"",COUNTIF(Bugs!A:A,B154)&gt;0)),"Y","")</f>
        <v>Y</v>
      </c>
      <c r="Q154" s="193" t="str">
        <f>IF(OR(
    AND(COUNTIF(Bugs!A:A,B154)&gt;0,ISNUMBER(SEARCH("x",INDEX(Bugs!C:C,MATCH(B154,Bugs!A:A,0))))),
    AND(COUNTIF(Bugs!B:B,B154)&gt;0,ISNUMBER(SEARCH("x",INDEX(Bugs!C:C,MATCH(B154,Bugs!B:B,0))))),
    AND(COUNTIF(Bugs!A:A,B154)&gt;0,ISNUMBER(SEARCH("x",INDEX(Bugs!D:D,MATCH(B154,Bugs!A:A,0))))),
    AND(COUNTIF(Bugs!B:B,B154)&gt;0,ISNUMBER(SEARCH("x",INDEX(Bugs!D:D,MATCH(B154,Bugs!B:B,0)))))
),"Y","")</f>
        <v/>
      </c>
      <c r="R154">
        <v>-1</v>
      </c>
      <c r="S154">
        <f t="shared" si="6"/>
        <v>0</v>
      </c>
      <c r="T154">
        <f t="shared" si="7"/>
        <v>0</v>
      </c>
      <c r="U154">
        <f t="shared" si="8"/>
        <v>0</v>
      </c>
    </row>
    <row r="155" spans="1:21" x14ac:dyDescent="0.35">
      <c r="A155">
        <v>6000142903</v>
      </c>
      <c r="B155" t="s">
        <v>230</v>
      </c>
      <c r="C155" t="s">
        <v>230</v>
      </c>
      <c r="D155" s="34" t="s">
        <v>251</v>
      </c>
      <c r="E155" s="208">
        <v>45819</v>
      </c>
      <c r="F155" s="1">
        <v>45842</v>
      </c>
      <c r="G155" t="s">
        <v>601</v>
      </c>
      <c r="H155" t="s">
        <v>233</v>
      </c>
      <c r="I155" s="208">
        <v>45833</v>
      </c>
      <c r="J155" t="s">
        <v>620</v>
      </c>
      <c r="K155" t="s">
        <v>241</v>
      </c>
      <c r="L155" t="s">
        <v>171</v>
      </c>
      <c r="M155" t="s">
        <v>603</v>
      </c>
      <c r="N155" t="s">
        <v>237</v>
      </c>
      <c r="O155" t="s">
        <v>230</v>
      </c>
      <c r="P155" s="193" t="str">
        <f>IF(OR(AND(A155&lt;&gt;"",COUNTIF(Bugs!B:B,A155)&gt;0),AND(B155&lt;&gt;"",COUNTIF(Bugs!A:A,B155)&gt;0)),"Y","")</f>
        <v/>
      </c>
      <c r="Q155" s="193" t="str">
        <f>IF(OR(
    AND(COUNTIF(Bugs!A:A,B155)&gt;0,ISNUMBER(SEARCH("x",INDEX(Bugs!C:C,MATCH(B155,Bugs!A:A,0))))),
    AND(COUNTIF(Bugs!B:B,B155)&gt;0,ISNUMBER(SEARCH("x",INDEX(Bugs!C:C,MATCH(B155,Bugs!B:B,0))))),
    AND(COUNTIF(Bugs!A:A,B155)&gt;0,ISNUMBER(SEARCH("x",INDEX(Bugs!D:D,MATCH(B155,Bugs!A:A,0))))),
    AND(COUNTIF(Bugs!B:B,B155)&gt;0,ISNUMBER(SEARCH("x",INDEX(Bugs!D:D,MATCH(B155,Bugs!B:B,0)))))
),"Y","")</f>
        <v/>
      </c>
      <c r="R155">
        <f ca="1">IF(OR(ISNUMBER(MATCH(L155,MasterData!$D$3:$D$18,0)),ISNUMBER(MATCH(L155,MasterData!$C$3:$C$18,0))),
    DATEDIF(E155,I155,"d"),
    DATEDIF(E155,TODAY(),"d"))</f>
        <v>14</v>
      </c>
      <c r="S155">
        <f t="shared" ca="1" si="6"/>
        <v>0</v>
      </c>
      <c r="T155">
        <f t="shared" ca="1" si="7"/>
        <v>1</v>
      </c>
      <c r="U155">
        <f t="shared" ca="1" si="8"/>
        <v>0</v>
      </c>
    </row>
    <row r="156" spans="1:21" x14ac:dyDescent="0.35">
      <c r="A156">
        <v>6000143191</v>
      </c>
      <c r="B156" t="s">
        <v>230</v>
      </c>
      <c r="C156" t="s">
        <v>230</v>
      </c>
      <c r="D156" s="34" t="s">
        <v>254</v>
      </c>
      <c r="E156" s="208">
        <v>45821</v>
      </c>
      <c r="F156" s="1"/>
      <c r="G156" t="s">
        <v>400</v>
      </c>
      <c r="H156" t="s">
        <v>240</v>
      </c>
      <c r="I156" s="208">
        <v>45845</v>
      </c>
      <c r="J156" t="s">
        <v>201</v>
      </c>
      <c r="K156" t="s">
        <v>241</v>
      </c>
      <c r="L156" t="s">
        <v>171</v>
      </c>
      <c r="M156" t="s">
        <v>597</v>
      </c>
      <c r="N156" t="s">
        <v>237</v>
      </c>
      <c r="O156" t="s">
        <v>230</v>
      </c>
      <c r="P156" s="193" t="str">
        <f>IF(OR(AND(A156&lt;&gt;"",COUNTIF(Bugs!B:B,A156)&gt;0),AND(B156&lt;&gt;"",COUNTIF(Bugs!A:A,B156)&gt;0)),"Y","")</f>
        <v/>
      </c>
      <c r="Q156" s="193" t="str">
        <f>IF(OR(
    AND(COUNTIF(Bugs!A:A,B156)&gt;0,ISNUMBER(SEARCH("x",INDEX(Bugs!C:C,MATCH(B156,Bugs!A:A,0))))),
    AND(COUNTIF(Bugs!B:B,B156)&gt;0,ISNUMBER(SEARCH("x",INDEX(Bugs!C:C,MATCH(B156,Bugs!B:B,0))))),
    AND(COUNTIF(Bugs!A:A,B156)&gt;0,ISNUMBER(SEARCH("x",INDEX(Bugs!D:D,MATCH(B156,Bugs!A:A,0))))),
    AND(COUNTIF(Bugs!B:B,B156)&gt;0,ISNUMBER(SEARCH("x",INDEX(Bugs!D:D,MATCH(B156,Bugs!B:B,0)))))
),"Y","")</f>
        <v/>
      </c>
      <c r="R156">
        <f ca="1">IF(OR(ISNUMBER(MATCH(L156,MasterData!$D$3:$D$18,0)),ISNUMBER(MATCH(L156,MasterData!$C$3:$C$18,0))),
    DATEDIF(E156,I156,"d"),
    DATEDIF(E156,TODAY(),"d"))</f>
        <v>24</v>
      </c>
      <c r="S156">
        <f t="shared" ca="1" si="6"/>
        <v>0</v>
      </c>
      <c r="T156">
        <f t="shared" ca="1" si="7"/>
        <v>1</v>
      </c>
      <c r="U156">
        <f t="shared" ca="1" si="8"/>
        <v>0</v>
      </c>
    </row>
    <row r="157" spans="1:21" x14ac:dyDescent="0.35">
      <c r="A157">
        <v>6000143230</v>
      </c>
      <c r="B157" t="s">
        <v>230</v>
      </c>
      <c r="C157" t="s">
        <v>230</v>
      </c>
      <c r="D157" s="34" t="s">
        <v>254</v>
      </c>
      <c r="E157" s="208">
        <v>45821</v>
      </c>
      <c r="F157" s="1"/>
      <c r="G157" t="s">
        <v>400</v>
      </c>
      <c r="H157" t="s">
        <v>233</v>
      </c>
      <c r="I157" s="208">
        <v>45845</v>
      </c>
      <c r="J157" t="s">
        <v>201</v>
      </c>
      <c r="K157" t="s">
        <v>241</v>
      </c>
      <c r="L157" t="s">
        <v>171</v>
      </c>
      <c r="M157" t="s">
        <v>598</v>
      </c>
      <c r="N157" t="s">
        <v>237</v>
      </c>
      <c r="O157" t="s">
        <v>230</v>
      </c>
      <c r="P157" s="193" t="str">
        <f>IF(OR(AND(A157&lt;&gt;"",COUNTIF(Bugs!B:B,A157)&gt;0),AND(B157&lt;&gt;"",COUNTIF(Bugs!A:A,B157)&gt;0)),"Y","")</f>
        <v/>
      </c>
      <c r="Q157" s="193" t="str">
        <f>IF(OR(
    AND(COUNTIF(Bugs!A:A,B157)&gt;0,ISNUMBER(SEARCH("x",INDEX(Bugs!C:C,MATCH(B157,Bugs!A:A,0))))),
    AND(COUNTIF(Bugs!B:B,B157)&gt;0,ISNUMBER(SEARCH("x",INDEX(Bugs!C:C,MATCH(B157,Bugs!B:B,0))))),
    AND(COUNTIF(Bugs!A:A,B157)&gt;0,ISNUMBER(SEARCH("x",INDEX(Bugs!D:D,MATCH(B157,Bugs!A:A,0))))),
    AND(COUNTIF(Bugs!B:B,B157)&gt;0,ISNUMBER(SEARCH("x",INDEX(Bugs!D:D,MATCH(B157,Bugs!B:B,0)))))
),"Y","")</f>
        <v/>
      </c>
      <c r="R157">
        <f ca="1">IF(OR(ISNUMBER(MATCH(L157,MasterData!$D$3:$D$18,0)),ISNUMBER(MATCH(L157,MasterData!$C$3:$C$18,0))),
    DATEDIF(E157,I157,"d"),
    DATEDIF(E157,TODAY(),"d"))</f>
        <v>24</v>
      </c>
      <c r="S157">
        <f t="shared" ca="1" si="6"/>
        <v>0</v>
      </c>
      <c r="T157">
        <f t="shared" ca="1" si="7"/>
        <v>1</v>
      </c>
      <c r="U157">
        <f t="shared" ca="1" si="8"/>
        <v>0</v>
      </c>
    </row>
    <row r="158" spans="1:21" x14ac:dyDescent="0.35">
      <c r="A158">
        <v>6000143231</v>
      </c>
      <c r="B158" t="s">
        <v>230</v>
      </c>
      <c r="C158" t="s">
        <v>230</v>
      </c>
      <c r="D158" s="34" t="s">
        <v>254</v>
      </c>
      <c r="E158" s="208">
        <v>45821</v>
      </c>
      <c r="F158" s="1"/>
      <c r="G158" t="s">
        <v>400</v>
      </c>
      <c r="H158" t="s">
        <v>233</v>
      </c>
      <c r="I158" s="208">
        <v>45848</v>
      </c>
      <c r="J158" t="s">
        <v>631</v>
      </c>
      <c r="K158" t="s">
        <v>241</v>
      </c>
      <c r="L158" t="s">
        <v>171</v>
      </c>
      <c r="M158" t="s">
        <v>599</v>
      </c>
      <c r="N158" t="s">
        <v>237</v>
      </c>
      <c r="O158" t="s">
        <v>230</v>
      </c>
      <c r="P158" s="193" t="str">
        <f>IF(OR(AND(A158&lt;&gt;"",COUNTIF(Bugs!B:B,A158)&gt;0),AND(B158&lt;&gt;"",COUNTIF(Bugs!A:A,B158)&gt;0)),"Y","")</f>
        <v/>
      </c>
      <c r="Q158" s="193" t="str">
        <f>IF(OR(
    AND(COUNTIF(Bugs!A:A,B158)&gt;0,ISNUMBER(SEARCH("x",INDEX(Bugs!C:C,MATCH(B158,Bugs!A:A,0))))),
    AND(COUNTIF(Bugs!B:B,B158)&gt;0,ISNUMBER(SEARCH("x",INDEX(Bugs!C:C,MATCH(B158,Bugs!B:B,0))))),
    AND(COUNTIF(Bugs!A:A,B158)&gt;0,ISNUMBER(SEARCH("x",INDEX(Bugs!D:D,MATCH(B158,Bugs!A:A,0))))),
    AND(COUNTIF(Bugs!B:B,B158)&gt;0,ISNUMBER(SEARCH("x",INDEX(Bugs!D:D,MATCH(B158,Bugs!B:B,0)))))
),"Y","")</f>
        <v/>
      </c>
      <c r="R158">
        <f ca="1">IF(OR(ISNUMBER(MATCH(L158,MasterData!$D$3:$D$18,0)),ISNUMBER(MATCH(L158,MasterData!$C$3:$C$18,0))),
    DATEDIF(E158,I158,"d"),
    DATEDIF(E158,TODAY(),"d"))</f>
        <v>27</v>
      </c>
      <c r="S158">
        <f t="shared" ca="1" si="6"/>
        <v>0</v>
      </c>
      <c r="T158">
        <f t="shared" ca="1" si="7"/>
        <v>1</v>
      </c>
      <c r="U158">
        <f t="shared" ca="1" si="8"/>
        <v>0</v>
      </c>
    </row>
    <row r="159" spans="1:21" x14ac:dyDescent="0.35">
      <c r="A159">
        <v>6000143290</v>
      </c>
      <c r="B159" t="s">
        <v>230</v>
      </c>
      <c r="C159" t="s">
        <v>230</v>
      </c>
      <c r="D159" s="34" t="s">
        <v>254</v>
      </c>
      <c r="E159" s="208">
        <v>45824</v>
      </c>
      <c r="F159" s="1"/>
      <c r="G159" t="s">
        <v>400</v>
      </c>
      <c r="H159" t="s">
        <v>604</v>
      </c>
      <c r="I159" s="208">
        <v>45845</v>
      </c>
      <c r="J159" t="s">
        <v>201</v>
      </c>
      <c r="K159" t="s">
        <v>241</v>
      </c>
      <c r="L159" t="s">
        <v>171</v>
      </c>
      <c r="M159" t="s">
        <v>605</v>
      </c>
      <c r="N159" t="s">
        <v>237</v>
      </c>
      <c r="O159" t="s">
        <v>230</v>
      </c>
      <c r="P159" s="193" t="str">
        <f>IF(OR(AND(A159&lt;&gt;"",COUNTIF(Bugs!B:B,A159)&gt;0),AND(B159&lt;&gt;"",COUNTIF(Bugs!A:A,B159)&gt;0)),"Y","")</f>
        <v/>
      </c>
      <c r="Q159" s="193" t="str">
        <f>IF(OR(
    AND(COUNTIF(Bugs!A:A,B159)&gt;0,ISNUMBER(SEARCH("x",INDEX(Bugs!C:C,MATCH(B159,Bugs!A:A,0))))),
    AND(COUNTIF(Bugs!B:B,B159)&gt;0,ISNUMBER(SEARCH("x",INDEX(Bugs!C:C,MATCH(B159,Bugs!B:B,0))))),
    AND(COUNTIF(Bugs!A:A,B159)&gt;0,ISNUMBER(SEARCH("x",INDEX(Bugs!D:D,MATCH(B159,Bugs!A:A,0))))),
    AND(COUNTIF(Bugs!B:B,B159)&gt;0,ISNUMBER(SEARCH("x",INDEX(Bugs!D:D,MATCH(B159,Bugs!B:B,0)))))
),"Y","")</f>
        <v/>
      </c>
      <c r="R159">
        <f ca="1">IF(OR(ISNUMBER(MATCH(L159,MasterData!$D$3:$D$18,0)),ISNUMBER(MATCH(L159,MasterData!$C$3:$C$18,0))),
    DATEDIF(E159,I159,"d"),
    DATEDIF(E159,TODAY(),"d"))</f>
        <v>21</v>
      </c>
      <c r="S159">
        <f t="shared" ca="1" si="6"/>
        <v>0</v>
      </c>
      <c r="T159">
        <f t="shared" ca="1" si="7"/>
        <v>1</v>
      </c>
      <c r="U159">
        <f t="shared" ca="1" si="8"/>
        <v>0</v>
      </c>
    </row>
    <row r="160" spans="1:21" x14ac:dyDescent="0.35">
      <c r="A160">
        <v>6000143344</v>
      </c>
      <c r="B160" t="s">
        <v>606</v>
      </c>
      <c r="C160" t="s">
        <v>230</v>
      </c>
      <c r="D160" s="34" t="s">
        <v>594</v>
      </c>
      <c r="E160" s="208">
        <v>45824</v>
      </c>
      <c r="F160" s="1"/>
      <c r="G160" t="s">
        <v>607</v>
      </c>
      <c r="H160" t="s">
        <v>233</v>
      </c>
      <c r="I160" s="208">
        <v>45832</v>
      </c>
      <c r="J160" t="s">
        <v>234</v>
      </c>
      <c r="K160" t="s">
        <v>241</v>
      </c>
      <c r="L160" t="s">
        <v>171</v>
      </c>
      <c r="M160" t="s">
        <v>608</v>
      </c>
      <c r="N160" t="s">
        <v>237</v>
      </c>
      <c r="O160" t="s">
        <v>230</v>
      </c>
      <c r="P160" s="193" t="str">
        <f>IF(OR(AND(A160&lt;&gt;"",COUNTIF(Bugs!B:B,A160)&gt;0),AND(B160&lt;&gt;"",COUNTIF(Bugs!A:A,B160)&gt;0)),"Y","")</f>
        <v/>
      </c>
      <c r="Q160" s="193" t="str">
        <f>IF(OR(
    AND(COUNTIF(Bugs!A:A,B160)&gt;0,ISNUMBER(SEARCH("x",INDEX(Bugs!C:C,MATCH(B160,Bugs!A:A,0))))),
    AND(COUNTIF(Bugs!B:B,B160)&gt;0,ISNUMBER(SEARCH("x",INDEX(Bugs!C:C,MATCH(B160,Bugs!B:B,0))))),
    AND(COUNTIF(Bugs!A:A,B160)&gt;0,ISNUMBER(SEARCH("x",INDEX(Bugs!D:D,MATCH(B160,Bugs!A:A,0))))),
    AND(COUNTIF(Bugs!B:B,B160)&gt;0,ISNUMBER(SEARCH("x",INDEX(Bugs!D:D,MATCH(B160,Bugs!B:B,0)))))
),"Y","")</f>
        <v/>
      </c>
      <c r="R160">
        <f ca="1">IF(OR(ISNUMBER(MATCH(L160,MasterData!$D$3:$D$18,0)),ISNUMBER(MATCH(L160,MasterData!$C$3:$C$18,0))),
    DATEDIF(E160,I160,"d"),
    DATEDIF(E160,TODAY(),"d"))</f>
        <v>8</v>
      </c>
      <c r="S160">
        <f t="shared" ca="1" si="6"/>
        <v>0</v>
      </c>
      <c r="T160">
        <f t="shared" ca="1" si="7"/>
        <v>1</v>
      </c>
      <c r="U160">
        <f t="shared" ca="1" si="8"/>
        <v>0</v>
      </c>
    </row>
    <row r="161" spans="1:21" x14ac:dyDescent="0.35">
      <c r="A161">
        <v>6000143384</v>
      </c>
      <c r="B161" t="s">
        <v>609</v>
      </c>
      <c r="C161" t="s">
        <v>230</v>
      </c>
      <c r="D161" s="34" t="s">
        <v>480</v>
      </c>
      <c r="E161" s="208">
        <v>45824</v>
      </c>
      <c r="F161" s="1"/>
      <c r="G161" t="s">
        <v>329</v>
      </c>
      <c r="H161" t="s">
        <v>233</v>
      </c>
      <c r="I161" s="208">
        <v>45833</v>
      </c>
      <c r="J161" t="s">
        <v>234</v>
      </c>
      <c r="K161" t="s">
        <v>241</v>
      </c>
      <c r="L161" t="s">
        <v>171</v>
      </c>
      <c r="M161" t="s">
        <v>610</v>
      </c>
      <c r="N161" t="s">
        <v>237</v>
      </c>
      <c r="O161" t="s">
        <v>230</v>
      </c>
      <c r="P161" s="193" t="str">
        <f>IF(OR(AND(A161&lt;&gt;"",COUNTIF(Bugs!B:B,A161)&gt;0),AND(B161&lt;&gt;"",COUNTIF(Bugs!A:A,B161)&gt;0)),"Y","")</f>
        <v/>
      </c>
      <c r="Q161" s="193" t="str">
        <f>IF(OR(
    AND(COUNTIF(Bugs!A:A,B161)&gt;0,ISNUMBER(SEARCH("x",INDEX(Bugs!C:C,MATCH(B161,Bugs!A:A,0))))),
    AND(COUNTIF(Bugs!B:B,B161)&gt;0,ISNUMBER(SEARCH("x",INDEX(Bugs!C:C,MATCH(B161,Bugs!B:B,0))))),
    AND(COUNTIF(Bugs!A:A,B161)&gt;0,ISNUMBER(SEARCH("x",INDEX(Bugs!D:D,MATCH(B161,Bugs!A:A,0))))),
    AND(COUNTIF(Bugs!B:B,B161)&gt;0,ISNUMBER(SEARCH("x",INDEX(Bugs!D:D,MATCH(B161,Bugs!B:B,0)))))
),"Y","")</f>
        <v/>
      </c>
      <c r="R161">
        <f ca="1">IF(OR(ISNUMBER(MATCH(L161,MasterData!$D$3:$D$18,0)),ISNUMBER(MATCH(L161,MasterData!$C$3:$C$18,0))),
    DATEDIF(E161,I161,"d"),
    DATEDIF(E161,TODAY(),"d"))</f>
        <v>9</v>
      </c>
      <c r="S161">
        <f t="shared" ca="1" si="6"/>
        <v>0</v>
      </c>
      <c r="T161">
        <f t="shared" ca="1" si="7"/>
        <v>1</v>
      </c>
      <c r="U161">
        <f t="shared" ca="1" si="8"/>
        <v>0</v>
      </c>
    </row>
    <row r="162" spans="1:21" x14ac:dyDescent="0.35">
      <c r="A162">
        <v>6000143505</v>
      </c>
      <c r="B162" t="s">
        <v>230</v>
      </c>
      <c r="C162" t="s">
        <v>230</v>
      </c>
      <c r="D162" s="34" t="s">
        <v>480</v>
      </c>
      <c r="E162" s="208">
        <v>45825</v>
      </c>
      <c r="F162" s="1"/>
      <c r="G162" t="s">
        <v>611</v>
      </c>
      <c r="H162" t="s">
        <v>233</v>
      </c>
      <c r="I162" s="208">
        <v>45852</v>
      </c>
      <c r="J162" t="s">
        <v>256</v>
      </c>
      <c r="K162" t="s">
        <v>241</v>
      </c>
      <c r="L162" t="s">
        <v>171</v>
      </c>
      <c r="M162" t="s">
        <v>612</v>
      </c>
      <c r="N162" t="s">
        <v>237</v>
      </c>
      <c r="O162" t="s">
        <v>230</v>
      </c>
      <c r="P162" s="193" t="str">
        <f>IF(OR(AND(A162&lt;&gt;"",COUNTIF(Bugs!B:B,A162)&gt;0),AND(B162&lt;&gt;"",COUNTIF(Bugs!A:A,B162)&gt;0)),"Y","")</f>
        <v/>
      </c>
      <c r="Q162" s="193" t="str">
        <f>IF(OR(
    AND(COUNTIF(Bugs!A:A,B162)&gt;0,ISNUMBER(SEARCH("x",INDEX(Bugs!C:C,MATCH(B162,Bugs!A:A,0))))),
    AND(COUNTIF(Bugs!B:B,B162)&gt;0,ISNUMBER(SEARCH("x",INDEX(Bugs!C:C,MATCH(B162,Bugs!B:B,0))))),
    AND(COUNTIF(Bugs!A:A,B162)&gt;0,ISNUMBER(SEARCH("x",INDEX(Bugs!D:D,MATCH(B162,Bugs!A:A,0))))),
    AND(COUNTIF(Bugs!B:B,B162)&gt;0,ISNUMBER(SEARCH("x",INDEX(Bugs!D:D,MATCH(B162,Bugs!B:B,0)))))
),"Y","")</f>
        <v/>
      </c>
      <c r="R162">
        <f ca="1">IF(OR(ISNUMBER(MATCH(L162,MasterData!$D$3:$D$18,0)),ISNUMBER(MATCH(L162,MasterData!$C$3:$C$18,0))),
    DATEDIF(E162,I162,"d"),
    DATEDIF(E162,TODAY(),"d"))</f>
        <v>27</v>
      </c>
      <c r="S162">
        <f t="shared" ca="1" si="6"/>
        <v>0</v>
      </c>
      <c r="T162">
        <f t="shared" ca="1" si="7"/>
        <v>1</v>
      </c>
      <c r="U162">
        <f t="shared" ca="1" si="8"/>
        <v>0</v>
      </c>
    </row>
    <row r="163" spans="1:21" x14ac:dyDescent="0.35">
      <c r="A163">
        <v>6000143525</v>
      </c>
      <c r="B163" t="s">
        <v>230</v>
      </c>
      <c r="C163" t="s">
        <v>230</v>
      </c>
      <c r="D163" s="34" t="s">
        <v>480</v>
      </c>
      <c r="E163" s="208">
        <v>45825</v>
      </c>
      <c r="F163" s="1"/>
      <c r="G163" t="s">
        <v>613</v>
      </c>
      <c r="H163" t="s">
        <v>233</v>
      </c>
      <c r="I163" s="208">
        <v>45842</v>
      </c>
      <c r="J163" t="s">
        <v>201</v>
      </c>
      <c r="K163" t="s">
        <v>241</v>
      </c>
      <c r="L163" t="s">
        <v>171</v>
      </c>
      <c r="M163" t="s">
        <v>614</v>
      </c>
      <c r="N163" t="s">
        <v>237</v>
      </c>
      <c r="O163" t="s">
        <v>230</v>
      </c>
      <c r="P163" s="193" t="str">
        <f>IF(OR(AND(A163&lt;&gt;"",COUNTIF(Bugs!B:B,A163)&gt;0),AND(B163&lt;&gt;"",COUNTIF(Bugs!A:A,B163)&gt;0)),"Y","")</f>
        <v/>
      </c>
      <c r="Q163" s="193" t="str">
        <f>IF(OR(
    AND(COUNTIF(Bugs!A:A,B163)&gt;0,ISNUMBER(SEARCH("x",INDEX(Bugs!C:C,MATCH(B163,Bugs!A:A,0))))),
    AND(COUNTIF(Bugs!B:B,B163)&gt;0,ISNUMBER(SEARCH("x",INDEX(Bugs!C:C,MATCH(B163,Bugs!B:B,0))))),
    AND(COUNTIF(Bugs!A:A,B163)&gt;0,ISNUMBER(SEARCH("x",INDEX(Bugs!D:D,MATCH(B163,Bugs!A:A,0))))),
    AND(COUNTIF(Bugs!B:B,B163)&gt;0,ISNUMBER(SEARCH("x",INDEX(Bugs!D:D,MATCH(B163,Bugs!B:B,0)))))
),"Y","")</f>
        <v/>
      </c>
      <c r="R163">
        <f ca="1">IF(OR(ISNUMBER(MATCH(L163,MasterData!$D$3:$D$18,0)),ISNUMBER(MATCH(L163,MasterData!$C$3:$C$18,0))),
    DATEDIF(E163,I163,"d"),
    DATEDIF(E163,TODAY(),"d"))</f>
        <v>17</v>
      </c>
      <c r="S163">
        <f t="shared" ca="1" si="6"/>
        <v>0</v>
      </c>
      <c r="T163">
        <f t="shared" ca="1" si="7"/>
        <v>1</v>
      </c>
      <c r="U163">
        <f t="shared" ca="1" si="8"/>
        <v>0</v>
      </c>
    </row>
    <row r="164" spans="1:21" x14ac:dyDescent="0.35">
      <c r="A164">
        <v>6000143567</v>
      </c>
      <c r="B164" t="s">
        <v>615</v>
      </c>
      <c r="C164" t="s">
        <v>230</v>
      </c>
      <c r="D164" s="34" t="s">
        <v>231</v>
      </c>
      <c r="E164" s="208">
        <v>45826</v>
      </c>
      <c r="F164" s="1"/>
      <c r="G164" t="s">
        <v>293</v>
      </c>
      <c r="H164" t="s">
        <v>245</v>
      </c>
      <c r="I164" s="208">
        <v>45833</v>
      </c>
      <c r="J164" t="s">
        <v>234</v>
      </c>
      <c r="K164" t="s">
        <v>241</v>
      </c>
      <c r="L164" t="s">
        <v>171</v>
      </c>
      <c r="M164" t="s">
        <v>616</v>
      </c>
      <c r="N164" t="s">
        <v>237</v>
      </c>
      <c r="O164" t="s">
        <v>230</v>
      </c>
      <c r="P164" s="193" t="str">
        <f>IF(OR(AND(A164&lt;&gt;"",COUNTIF(Bugs!B:B,A164)&gt;0),AND(B164&lt;&gt;"",COUNTIF(Bugs!A:A,B164)&gt;0)),"Y","")</f>
        <v/>
      </c>
      <c r="Q164" s="193" t="str">
        <f>IF(OR(
    AND(COUNTIF(Bugs!A:A,B164)&gt;0,ISNUMBER(SEARCH("x",INDEX(Bugs!C:C,MATCH(B164,Bugs!A:A,0))))),
    AND(COUNTIF(Bugs!B:B,B164)&gt;0,ISNUMBER(SEARCH("x",INDEX(Bugs!C:C,MATCH(B164,Bugs!B:B,0))))),
    AND(COUNTIF(Bugs!A:A,B164)&gt;0,ISNUMBER(SEARCH("x",INDEX(Bugs!D:D,MATCH(B164,Bugs!A:A,0))))),
    AND(COUNTIF(Bugs!B:B,B164)&gt;0,ISNUMBER(SEARCH("x",INDEX(Bugs!D:D,MATCH(B164,Bugs!B:B,0)))))
),"Y","")</f>
        <v/>
      </c>
      <c r="R164">
        <f ca="1">IF(OR(ISNUMBER(MATCH(L164,MasterData!$D$3:$D$18,0)),ISNUMBER(MATCH(L164,MasterData!$C$3:$C$18,0))),
    DATEDIF(E164,I164,"d"),
    DATEDIF(E164,TODAY(),"d"))</f>
        <v>7</v>
      </c>
      <c r="S164">
        <f t="shared" ca="1" si="6"/>
        <v>1</v>
      </c>
      <c r="T164">
        <f t="shared" ca="1" si="7"/>
        <v>0</v>
      </c>
      <c r="U164">
        <f t="shared" ca="1" si="8"/>
        <v>0</v>
      </c>
    </row>
    <row r="165" spans="1:21" x14ac:dyDescent="0.35">
      <c r="A165">
        <v>6000143642</v>
      </c>
      <c r="B165" t="s">
        <v>230</v>
      </c>
      <c r="C165" t="s">
        <v>230</v>
      </c>
      <c r="D165" s="34" t="s">
        <v>251</v>
      </c>
      <c r="E165" s="208">
        <v>45826</v>
      </c>
      <c r="F165" s="1"/>
      <c r="G165" t="s">
        <v>400</v>
      </c>
      <c r="H165" t="s">
        <v>233</v>
      </c>
      <c r="I165" s="208">
        <v>45836</v>
      </c>
      <c r="J165" t="s">
        <v>201</v>
      </c>
      <c r="K165" t="s">
        <v>241</v>
      </c>
      <c r="L165" t="s">
        <v>171</v>
      </c>
      <c r="M165" t="s">
        <v>617</v>
      </c>
      <c r="N165" t="s">
        <v>237</v>
      </c>
      <c r="O165" t="s">
        <v>230</v>
      </c>
      <c r="P165" s="193" t="str">
        <f>IF(OR(AND(A165&lt;&gt;"",COUNTIF(Bugs!B:B,A165)&gt;0),AND(B165&lt;&gt;"",COUNTIF(Bugs!A:A,B165)&gt;0)),"Y","")</f>
        <v/>
      </c>
      <c r="Q165" s="193" t="str">
        <f>IF(OR(
    AND(COUNTIF(Bugs!A:A,B165)&gt;0,ISNUMBER(SEARCH("x",INDEX(Bugs!C:C,MATCH(B165,Bugs!A:A,0))))),
    AND(COUNTIF(Bugs!B:B,B165)&gt;0,ISNUMBER(SEARCH("x",INDEX(Bugs!C:C,MATCH(B165,Bugs!B:B,0))))),
    AND(COUNTIF(Bugs!A:A,B165)&gt;0,ISNUMBER(SEARCH("x",INDEX(Bugs!D:D,MATCH(B165,Bugs!A:A,0))))),
    AND(COUNTIF(Bugs!B:B,B165)&gt;0,ISNUMBER(SEARCH("x",INDEX(Bugs!D:D,MATCH(B165,Bugs!B:B,0)))))
),"Y","")</f>
        <v/>
      </c>
      <c r="R165">
        <f ca="1">IF(OR(ISNUMBER(MATCH(L165,MasterData!$D$3:$D$18,0)),ISNUMBER(MATCH(L165,MasterData!$C$3:$C$18,0))),
    DATEDIF(E165,I165,"d"),
    DATEDIF(E165,TODAY(),"d"))</f>
        <v>10</v>
      </c>
      <c r="S165">
        <f t="shared" ca="1" si="6"/>
        <v>0</v>
      </c>
      <c r="T165">
        <f t="shared" ca="1" si="7"/>
        <v>1</v>
      </c>
      <c r="U165">
        <f t="shared" ca="1" si="8"/>
        <v>0</v>
      </c>
    </row>
    <row r="166" spans="1:21" x14ac:dyDescent="0.35">
      <c r="B166" t="s">
        <v>8</v>
      </c>
      <c r="D166" s="34" t="s">
        <v>660</v>
      </c>
      <c r="E166" s="208">
        <v>45826</v>
      </c>
      <c r="F166" s="1"/>
      <c r="G166" t="s">
        <v>661</v>
      </c>
      <c r="I166" s="208">
        <v>45887.499571759261</v>
      </c>
      <c r="K166" t="s">
        <v>235</v>
      </c>
      <c r="L166" t="s">
        <v>164</v>
      </c>
      <c r="M166" t="s">
        <v>662</v>
      </c>
      <c r="N166" t="s">
        <v>237</v>
      </c>
      <c r="P166" s="193" t="str">
        <f>IF(OR(AND(A166&lt;&gt;"",COUNTIF(Bugs!B:B,A166)&gt;0),AND(B166&lt;&gt;"",COUNTIF(Bugs!A:A,B166)&gt;0)),"Y","")</f>
        <v>Y</v>
      </c>
      <c r="Q166" s="193" t="str">
        <f>IF(OR(
    AND(COUNTIF(Bugs!A:A,B166)&gt;0,ISNUMBER(SEARCH("x",INDEX(Bugs!C:C,MATCH(B166,Bugs!A:A,0))))),
    AND(COUNTIF(Bugs!B:B,B166)&gt;0,ISNUMBER(SEARCH("x",INDEX(Bugs!C:C,MATCH(B166,Bugs!B:B,0))))),
    AND(COUNTIF(Bugs!A:A,B166)&gt;0,ISNUMBER(SEARCH("x",INDEX(Bugs!D:D,MATCH(B166,Bugs!A:A,0))))),
    AND(COUNTIF(Bugs!B:B,B166)&gt;0,ISNUMBER(SEARCH("x",INDEX(Bugs!D:D,MATCH(B166,Bugs!B:B,0)))))
),"Y","")</f>
        <v>Y</v>
      </c>
      <c r="R166">
        <f ca="1">IF(OR(ISNUMBER(MATCH(L166,MasterData!$D$3:$D$18,0)),ISNUMBER(MATCH(L166,MasterData!$C$3:$C$18,0))),
    DATEDIF(E166,I166,"d"),
    DATEDIF(E166,TODAY(),"d"))</f>
        <v>181</v>
      </c>
      <c r="S166">
        <f ca="1">IF(AND($R166&gt;=0,$R166&lt;=7),1,0)</f>
        <v>0</v>
      </c>
      <c r="T166">
        <f ca="1">IF(AND($R166&gt;7,R166&lt;=30),1,0)</f>
        <v>0</v>
      </c>
      <c r="U166">
        <f ca="1">IF($R166&gt;30,1,0)</f>
        <v>1</v>
      </c>
    </row>
    <row r="167" spans="1:21" x14ac:dyDescent="0.35">
      <c r="A167">
        <v>6000144089</v>
      </c>
      <c r="B167" t="s">
        <v>230</v>
      </c>
      <c r="C167" t="s">
        <v>230</v>
      </c>
      <c r="D167" s="34" t="s">
        <v>231</v>
      </c>
      <c r="E167" s="208">
        <v>45833</v>
      </c>
      <c r="F167" s="1"/>
      <c r="G167" t="s">
        <v>248</v>
      </c>
      <c r="H167" t="s">
        <v>245</v>
      </c>
      <c r="I167" s="208">
        <v>45843</v>
      </c>
      <c r="J167" t="s">
        <v>201</v>
      </c>
      <c r="K167" t="s">
        <v>241</v>
      </c>
      <c r="L167" t="s">
        <v>171</v>
      </c>
      <c r="M167" t="s">
        <v>621</v>
      </c>
      <c r="N167" t="s">
        <v>237</v>
      </c>
      <c r="O167" t="s">
        <v>230</v>
      </c>
      <c r="P167" s="193" t="str">
        <f>IF(OR(AND(A167&lt;&gt;"",COUNTIF(Bugs!B:B,A167)&gt;0),AND(B167&lt;&gt;"",COUNTIF(Bugs!A:A,B167)&gt;0)),"Y","")</f>
        <v/>
      </c>
      <c r="Q167" s="193" t="str">
        <f>IF(OR(
    AND(COUNTIF(Bugs!A:A,B167)&gt;0,ISNUMBER(SEARCH("x",INDEX(Bugs!C:C,MATCH(B167,Bugs!A:A,0))))),
    AND(COUNTIF(Bugs!B:B,B167)&gt;0,ISNUMBER(SEARCH("x",INDEX(Bugs!C:C,MATCH(B167,Bugs!B:B,0))))),
    AND(COUNTIF(Bugs!A:A,B167)&gt;0,ISNUMBER(SEARCH("x",INDEX(Bugs!D:D,MATCH(B167,Bugs!A:A,0))))),
    AND(COUNTIF(Bugs!B:B,B167)&gt;0,ISNUMBER(SEARCH("x",INDEX(Bugs!D:D,MATCH(B167,Bugs!B:B,0)))))
),"Y","")</f>
        <v/>
      </c>
      <c r="R167">
        <f ca="1">IF(OR(ISNUMBER(MATCH(L167,MasterData!$D$3:$D$18,0)),ISNUMBER(MATCH(L167,MasterData!$C$3:$C$18,0))),
    DATEDIF(E167,I167,"d"),
    DATEDIF(E167,TODAY(),"d"))</f>
        <v>10</v>
      </c>
      <c r="S167">
        <f t="shared" ca="1" si="6"/>
        <v>0</v>
      </c>
      <c r="T167">
        <f t="shared" ca="1" si="7"/>
        <v>1</v>
      </c>
      <c r="U167">
        <f t="shared" ca="1" si="8"/>
        <v>0</v>
      </c>
    </row>
    <row r="168" spans="1:21" x14ac:dyDescent="0.35">
      <c r="A168">
        <v>6000144129</v>
      </c>
      <c r="B168" t="s">
        <v>230</v>
      </c>
      <c r="C168" t="s">
        <v>230</v>
      </c>
      <c r="D168" s="34" t="s">
        <v>231</v>
      </c>
      <c r="E168" s="208">
        <v>45833</v>
      </c>
      <c r="F168" s="1"/>
      <c r="G168" t="s">
        <v>248</v>
      </c>
      <c r="H168" t="s">
        <v>245</v>
      </c>
      <c r="I168" s="208">
        <v>45843</v>
      </c>
      <c r="J168" t="s">
        <v>201</v>
      </c>
      <c r="K168" t="s">
        <v>241</v>
      </c>
      <c r="L168" t="s">
        <v>171</v>
      </c>
      <c r="M168" t="s">
        <v>622</v>
      </c>
      <c r="N168" t="s">
        <v>237</v>
      </c>
      <c r="O168" t="s">
        <v>230</v>
      </c>
      <c r="P168" s="193" t="str">
        <f>IF(OR(AND(A168&lt;&gt;"",COUNTIF(Bugs!B:B,A168)&gt;0),AND(B168&lt;&gt;"",COUNTIF(Bugs!A:A,B168)&gt;0)),"Y","")</f>
        <v/>
      </c>
      <c r="Q168" s="193" t="str">
        <f>IF(OR(
    AND(COUNTIF(Bugs!A:A,B168)&gt;0,ISNUMBER(SEARCH("x",INDEX(Bugs!C:C,MATCH(B168,Bugs!A:A,0))))),
    AND(COUNTIF(Bugs!B:B,B168)&gt;0,ISNUMBER(SEARCH("x",INDEX(Bugs!C:C,MATCH(B168,Bugs!B:B,0))))),
    AND(COUNTIF(Bugs!A:A,B168)&gt;0,ISNUMBER(SEARCH("x",INDEX(Bugs!D:D,MATCH(B168,Bugs!A:A,0))))),
    AND(COUNTIF(Bugs!B:B,B168)&gt;0,ISNUMBER(SEARCH("x",INDEX(Bugs!D:D,MATCH(B168,Bugs!B:B,0)))))
),"Y","")</f>
        <v/>
      </c>
      <c r="R168">
        <f ca="1">IF(OR(ISNUMBER(MATCH(L168,MasterData!$D$3:$D$18,0)),ISNUMBER(MATCH(L168,MasterData!$C$3:$C$18,0))),
    DATEDIF(E168,I168,"d"),
    DATEDIF(E168,TODAY(),"d"))</f>
        <v>10</v>
      </c>
      <c r="S168">
        <f t="shared" ca="1" si="6"/>
        <v>0</v>
      </c>
      <c r="T168">
        <f t="shared" ca="1" si="7"/>
        <v>1</v>
      </c>
      <c r="U168">
        <f t="shared" ca="1" si="8"/>
        <v>0</v>
      </c>
    </row>
    <row r="169" spans="1:21" x14ac:dyDescent="0.35">
      <c r="A169">
        <v>6000144490</v>
      </c>
      <c r="B169" t="s">
        <v>625</v>
      </c>
      <c r="C169" t="s">
        <v>230</v>
      </c>
      <c r="D169" s="34" t="s">
        <v>231</v>
      </c>
      <c r="E169" s="208">
        <v>45838</v>
      </c>
      <c r="F169" s="1"/>
      <c r="G169" t="s">
        <v>248</v>
      </c>
      <c r="H169" t="s">
        <v>245</v>
      </c>
      <c r="I169" s="208">
        <v>45876</v>
      </c>
      <c r="J169" t="s">
        <v>245</v>
      </c>
      <c r="K169" t="s">
        <v>241</v>
      </c>
      <c r="L169" t="s">
        <v>171</v>
      </c>
      <c r="M169" t="s">
        <v>626</v>
      </c>
      <c r="N169" t="s">
        <v>237</v>
      </c>
      <c r="O169" t="s">
        <v>230</v>
      </c>
      <c r="P169" s="193" t="str">
        <f>IF(OR(AND(A169&lt;&gt;"",COUNTIF(Bugs!B:B,A169)&gt;0),AND(B169&lt;&gt;"",COUNTIF(Bugs!A:A,B169)&gt;0)),"Y","")</f>
        <v/>
      </c>
      <c r="Q169" s="193" t="str">
        <f>IF(OR(
    AND(COUNTIF(Bugs!A:A,B169)&gt;0,ISNUMBER(SEARCH("x",INDEX(Bugs!C:C,MATCH(B169,Bugs!A:A,0))))),
    AND(COUNTIF(Bugs!B:B,B169)&gt;0,ISNUMBER(SEARCH("x",INDEX(Bugs!C:C,MATCH(B169,Bugs!B:B,0))))),
    AND(COUNTIF(Bugs!A:A,B169)&gt;0,ISNUMBER(SEARCH("x",INDEX(Bugs!D:D,MATCH(B169,Bugs!A:A,0))))),
    AND(COUNTIF(Bugs!B:B,B169)&gt;0,ISNUMBER(SEARCH("x",INDEX(Bugs!D:D,MATCH(B169,Bugs!B:B,0)))))
),"Y","")</f>
        <v/>
      </c>
      <c r="R169">
        <f ca="1">IF(OR(ISNUMBER(MATCH(L169,MasterData!$D$3:$D$18,0)),ISNUMBER(MATCH(L169,MasterData!$C$3:$C$18,0))),
    DATEDIF(E169,I169,"d"),
    DATEDIF(E169,TODAY(),"d"))</f>
        <v>38</v>
      </c>
      <c r="S169">
        <f t="shared" ca="1" si="6"/>
        <v>0</v>
      </c>
      <c r="T169">
        <f t="shared" ca="1" si="7"/>
        <v>0</v>
      </c>
      <c r="U169">
        <f t="shared" ca="1" si="8"/>
        <v>1</v>
      </c>
    </row>
    <row r="170" spans="1:21" x14ac:dyDescent="0.35">
      <c r="A170">
        <v>6000144523</v>
      </c>
      <c r="B170" t="s">
        <v>627</v>
      </c>
      <c r="C170" t="s">
        <v>230</v>
      </c>
      <c r="D170" s="34" t="s">
        <v>254</v>
      </c>
      <c r="E170" s="208">
        <v>45838</v>
      </c>
      <c r="F170" s="1"/>
      <c r="G170" t="s">
        <v>268</v>
      </c>
      <c r="H170" t="s">
        <v>240</v>
      </c>
      <c r="I170" s="208">
        <v>45859</v>
      </c>
      <c r="J170" t="s">
        <v>245</v>
      </c>
      <c r="K170" t="s">
        <v>235</v>
      </c>
      <c r="L170" t="s">
        <v>171</v>
      </c>
      <c r="M170" t="s">
        <v>629</v>
      </c>
      <c r="N170" t="s">
        <v>237</v>
      </c>
      <c r="O170" t="s">
        <v>230</v>
      </c>
      <c r="P170" s="193" t="str">
        <f>IF(OR(AND(A170&lt;&gt;"",COUNTIF(Bugs!B:B,A170)&gt;0),AND(B170&lt;&gt;"",COUNTIF(Bugs!A:A,B170)&gt;0)),"Y","")</f>
        <v/>
      </c>
      <c r="Q170" s="193" t="str">
        <f>IF(OR(
    AND(COUNTIF(Bugs!A:A,B170)&gt;0,ISNUMBER(SEARCH("x",INDEX(Bugs!C:C,MATCH(B170,Bugs!A:A,0))))),
    AND(COUNTIF(Bugs!B:B,B170)&gt;0,ISNUMBER(SEARCH("x",INDEX(Bugs!C:C,MATCH(B170,Bugs!B:B,0))))),
    AND(COUNTIF(Bugs!A:A,B170)&gt;0,ISNUMBER(SEARCH("x",INDEX(Bugs!D:D,MATCH(B170,Bugs!A:A,0))))),
    AND(COUNTIF(Bugs!B:B,B170)&gt;0,ISNUMBER(SEARCH("x",INDEX(Bugs!D:D,MATCH(B170,Bugs!B:B,0)))))
),"Y","")</f>
        <v/>
      </c>
      <c r="R170">
        <f ca="1">IF(OR(ISNUMBER(MATCH(L170,MasterData!$D$3:$D$18,0)),ISNUMBER(MATCH(L170,MasterData!$C$3:$C$18,0))),
    DATEDIF(E170,I170,"d"),
    DATEDIF(E170,TODAY(),"d"))</f>
        <v>21</v>
      </c>
      <c r="S170">
        <f t="shared" ca="1" si="6"/>
        <v>0</v>
      </c>
      <c r="T170">
        <f t="shared" ca="1" si="7"/>
        <v>1</v>
      </c>
      <c r="U170">
        <f t="shared" ca="1" si="8"/>
        <v>0</v>
      </c>
    </row>
    <row r="171" spans="1:21" x14ac:dyDescent="0.35">
      <c r="A171">
        <v>6000144785</v>
      </c>
      <c r="B171" t="s">
        <v>632</v>
      </c>
      <c r="C171" t="s">
        <v>230</v>
      </c>
      <c r="D171" s="34" t="s">
        <v>231</v>
      </c>
      <c r="E171" s="208">
        <v>45840</v>
      </c>
      <c r="F171" s="1"/>
      <c r="G171" t="s">
        <v>248</v>
      </c>
      <c r="H171" t="s">
        <v>245</v>
      </c>
      <c r="I171" s="208">
        <v>45858</v>
      </c>
      <c r="J171" t="s">
        <v>245</v>
      </c>
      <c r="K171" t="s">
        <v>235</v>
      </c>
      <c r="L171" t="s">
        <v>171</v>
      </c>
      <c r="M171" t="s">
        <v>633</v>
      </c>
      <c r="N171" t="s">
        <v>237</v>
      </c>
      <c r="O171" t="s">
        <v>230</v>
      </c>
      <c r="P171" s="193" t="str">
        <f>IF(OR(AND(A171&lt;&gt;"",COUNTIF(Bugs!B:B,A171)&gt;0),AND(B171&lt;&gt;"",COUNTIF(Bugs!A:A,B171)&gt;0)),"Y","")</f>
        <v/>
      </c>
      <c r="Q171" s="193" t="str">
        <f>IF(OR(
    AND(COUNTIF(Bugs!A:A,B171)&gt;0,ISNUMBER(SEARCH("x",INDEX(Bugs!C:C,MATCH(B171,Bugs!A:A,0))))),
    AND(COUNTIF(Bugs!B:B,B171)&gt;0,ISNUMBER(SEARCH("x",INDEX(Bugs!C:C,MATCH(B171,Bugs!B:B,0))))),
    AND(COUNTIF(Bugs!A:A,B171)&gt;0,ISNUMBER(SEARCH("x",INDEX(Bugs!D:D,MATCH(B171,Bugs!A:A,0))))),
    AND(COUNTIF(Bugs!B:B,B171)&gt;0,ISNUMBER(SEARCH("x",INDEX(Bugs!D:D,MATCH(B171,Bugs!B:B,0)))))
),"Y","")</f>
        <v/>
      </c>
      <c r="R171">
        <f ca="1">IF(OR(ISNUMBER(MATCH(L171,MasterData!$D$3:$D$18,0)),ISNUMBER(MATCH(L171,MasterData!$C$3:$C$18,0))),
    DATEDIF(E171,I171,"d"),
    DATEDIF(E171,TODAY(),"d"))</f>
        <v>18</v>
      </c>
      <c r="S171">
        <f t="shared" ca="1" si="6"/>
        <v>0</v>
      </c>
      <c r="T171">
        <f t="shared" ca="1" si="7"/>
        <v>1</v>
      </c>
      <c r="U171">
        <f t="shared" ca="1" si="8"/>
        <v>0</v>
      </c>
    </row>
    <row r="172" spans="1:21" x14ac:dyDescent="0.35">
      <c r="A172">
        <v>6000144855</v>
      </c>
      <c r="B172" t="s">
        <v>230</v>
      </c>
      <c r="C172" t="s">
        <v>230</v>
      </c>
      <c r="D172" s="34" t="s">
        <v>251</v>
      </c>
      <c r="E172" s="208">
        <v>45841</v>
      </c>
      <c r="F172" s="1"/>
      <c r="G172" t="s">
        <v>400</v>
      </c>
      <c r="H172" t="s">
        <v>230</v>
      </c>
      <c r="I172" s="208">
        <v>45860</v>
      </c>
      <c r="J172" t="s">
        <v>201</v>
      </c>
      <c r="K172" t="s">
        <v>241</v>
      </c>
      <c r="L172" t="s">
        <v>171</v>
      </c>
      <c r="M172" t="s">
        <v>634</v>
      </c>
      <c r="N172" t="s">
        <v>237</v>
      </c>
      <c r="O172" t="s">
        <v>230</v>
      </c>
      <c r="P172" s="193" t="str">
        <f>IF(OR(AND(A172&lt;&gt;"",COUNTIF(Bugs!B:B,A172)&gt;0),AND(B172&lt;&gt;"",COUNTIF(Bugs!A:A,B172)&gt;0)),"Y","")</f>
        <v/>
      </c>
      <c r="Q172" s="193" t="str">
        <f>IF(OR(
    AND(COUNTIF(Bugs!A:A,B172)&gt;0,ISNUMBER(SEARCH("x",INDEX(Bugs!C:C,MATCH(B172,Bugs!A:A,0))))),
    AND(COUNTIF(Bugs!B:B,B172)&gt;0,ISNUMBER(SEARCH("x",INDEX(Bugs!C:C,MATCH(B172,Bugs!B:B,0))))),
    AND(COUNTIF(Bugs!A:A,B172)&gt;0,ISNUMBER(SEARCH("x",INDEX(Bugs!D:D,MATCH(B172,Bugs!A:A,0))))),
    AND(COUNTIF(Bugs!B:B,B172)&gt;0,ISNUMBER(SEARCH("x",INDEX(Bugs!D:D,MATCH(B172,Bugs!B:B,0)))))
),"Y","")</f>
        <v/>
      </c>
      <c r="R172">
        <f ca="1">IF(OR(ISNUMBER(MATCH(L172,MasterData!$D$3:$D$18,0)),ISNUMBER(MATCH(L172,MasterData!$C$3:$C$18,0))),
    DATEDIF(E172,I172,"d"),
    DATEDIF(E172,TODAY(),"d"))</f>
        <v>19</v>
      </c>
      <c r="S172">
        <f t="shared" ca="1" si="6"/>
        <v>0</v>
      </c>
      <c r="T172">
        <f t="shared" ca="1" si="7"/>
        <v>1</v>
      </c>
      <c r="U172">
        <f t="shared" ca="1" si="8"/>
        <v>0</v>
      </c>
    </row>
    <row r="173" spans="1:21" x14ac:dyDescent="0.35">
      <c r="A173">
        <v>6000144869</v>
      </c>
      <c r="B173" t="s">
        <v>635</v>
      </c>
      <c r="C173" t="s">
        <v>230</v>
      </c>
      <c r="D173" s="34" t="s">
        <v>231</v>
      </c>
      <c r="E173" s="208">
        <v>45841</v>
      </c>
      <c r="F173" s="1"/>
      <c r="G173" t="s">
        <v>248</v>
      </c>
      <c r="H173" t="s">
        <v>245</v>
      </c>
      <c r="I173" s="208">
        <v>45870</v>
      </c>
      <c r="J173" t="s">
        <v>234</v>
      </c>
      <c r="K173" t="s">
        <v>235</v>
      </c>
      <c r="L173" t="s">
        <v>171</v>
      </c>
      <c r="M173" t="s">
        <v>636</v>
      </c>
      <c r="N173" t="s">
        <v>237</v>
      </c>
      <c r="O173" t="s">
        <v>230</v>
      </c>
      <c r="P173" s="193" t="str">
        <f>IF(OR(AND(A173&lt;&gt;"",COUNTIF(Bugs!B:B,A173)&gt;0),AND(B173&lt;&gt;"",COUNTIF(Bugs!A:A,B173)&gt;0)),"Y","")</f>
        <v/>
      </c>
      <c r="Q173" s="193" t="str">
        <f>IF(OR(
    AND(COUNTIF(Bugs!A:A,B173)&gt;0,ISNUMBER(SEARCH("x",INDEX(Bugs!C:C,MATCH(B173,Bugs!A:A,0))))),
    AND(COUNTIF(Bugs!B:B,B173)&gt;0,ISNUMBER(SEARCH("x",INDEX(Bugs!C:C,MATCH(B173,Bugs!B:B,0))))),
    AND(COUNTIF(Bugs!A:A,B173)&gt;0,ISNUMBER(SEARCH("x",INDEX(Bugs!D:D,MATCH(B173,Bugs!A:A,0))))),
    AND(COUNTIF(Bugs!B:B,B173)&gt;0,ISNUMBER(SEARCH("x",INDEX(Bugs!D:D,MATCH(B173,Bugs!B:B,0)))))
),"Y","")</f>
        <v/>
      </c>
      <c r="R173">
        <f ca="1">IF(OR(ISNUMBER(MATCH(L173,MasterData!$D$3:$D$18,0)),ISNUMBER(MATCH(L173,MasterData!$C$3:$C$18,0))),
    DATEDIF(E173,I173,"d"),
    DATEDIF(E173,TODAY(),"d"))</f>
        <v>29</v>
      </c>
      <c r="S173">
        <f t="shared" ca="1" si="6"/>
        <v>0</v>
      </c>
      <c r="T173">
        <f t="shared" ca="1" si="7"/>
        <v>1</v>
      </c>
      <c r="U173">
        <f t="shared" ca="1" si="8"/>
        <v>0</v>
      </c>
    </row>
    <row r="174" spans="1:21" x14ac:dyDescent="0.35">
      <c r="A174">
        <v>6000145148</v>
      </c>
      <c r="B174" t="s">
        <v>644</v>
      </c>
      <c r="C174" t="s">
        <v>230</v>
      </c>
      <c r="D174" s="34" t="s">
        <v>480</v>
      </c>
      <c r="E174" s="208">
        <v>45845</v>
      </c>
      <c r="F174" s="1"/>
      <c r="G174" t="s">
        <v>552</v>
      </c>
      <c r="H174" t="s">
        <v>245</v>
      </c>
      <c r="I174" s="208">
        <v>45853</v>
      </c>
      <c r="J174" t="s">
        <v>245</v>
      </c>
      <c r="K174" t="s">
        <v>241</v>
      </c>
      <c r="L174" t="s">
        <v>171</v>
      </c>
      <c r="M174" t="s">
        <v>645</v>
      </c>
      <c r="N174" t="s">
        <v>237</v>
      </c>
      <c r="O174" t="s">
        <v>230</v>
      </c>
      <c r="P174" s="193" t="str">
        <f>IF(OR(AND(A174&lt;&gt;"",COUNTIF(Bugs!B:B,A174)&gt;0),AND(B174&lt;&gt;"",COUNTIF(Bugs!A:A,B174)&gt;0)),"Y","")</f>
        <v/>
      </c>
      <c r="Q174" s="193" t="str">
        <f>IF(OR(
    AND(COUNTIF(Bugs!A:A,B174)&gt;0,ISNUMBER(SEARCH("x",INDEX(Bugs!C:C,MATCH(B174,Bugs!A:A,0))))),
    AND(COUNTIF(Bugs!B:B,B174)&gt;0,ISNUMBER(SEARCH("x",INDEX(Bugs!C:C,MATCH(B174,Bugs!B:B,0))))),
    AND(COUNTIF(Bugs!A:A,B174)&gt;0,ISNUMBER(SEARCH("x",INDEX(Bugs!D:D,MATCH(B174,Bugs!A:A,0))))),
    AND(COUNTIF(Bugs!B:B,B174)&gt;0,ISNUMBER(SEARCH("x",INDEX(Bugs!D:D,MATCH(B174,Bugs!B:B,0)))))
),"Y","")</f>
        <v/>
      </c>
      <c r="R174">
        <f ca="1">IF(OR(ISNUMBER(MATCH(L174,MasterData!$D$3:$D$18,0)),ISNUMBER(MATCH(L174,MasterData!$C$3:$C$18,0))),
    DATEDIF(E174,I174,"d"),
    DATEDIF(E174,TODAY(),"d"))</f>
        <v>8</v>
      </c>
      <c r="S174">
        <f t="shared" ca="1" si="6"/>
        <v>0</v>
      </c>
      <c r="T174">
        <f t="shared" ca="1" si="7"/>
        <v>1</v>
      </c>
      <c r="U174">
        <f t="shared" ca="1" si="8"/>
        <v>0</v>
      </c>
    </row>
    <row r="175" spans="1:21" x14ac:dyDescent="0.35">
      <c r="A175">
        <v>6000145298</v>
      </c>
      <c r="B175" t="s">
        <v>230</v>
      </c>
      <c r="C175" t="s">
        <v>230</v>
      </c>
      <c r="D175" s="34" t="s">
        <v>231</v>
      </c>
      <c r="E175" s="208">
        <v>45846</v>
      </c>
      <c r="F175" s="1"/>
      <c r="G175" t="s">
        <v>248</v>
      </c>
      <c r="H175" t="s">
        <v>245</v>
      </c>
      <c r="I175" s="208">
        <v>45856</v>
      </c>
      <c r="J175" t="s">
        <v>245</v>
      </c>
      <c r="K175" t="s">
        <v>241</v>
      </c>
      <c r="L175" t="s">
        <v>171</v>
      </c>
      <c r="M175" t="s">
        <v>486</v>
      </c>
      <c r="N175" t="s">
        <v>237</v>
      </c>
      <c r="O175" t="s">
        <v>230</v>
      </c>
      <c r="P175" s="193" t="str">
        <f>IF(OR(AND(A175&lt;&gt;"",COUNTIF(Bugs!B:B,A175)&gt;0),AND(B175&lt;&gt;"",COUNTIF(Bugs!A:A,B175)&gt;0)),"Y","")</f>
        <v/>
      </c>
      <c r="Q175" s="193" t="str">
        <f>IF(OR(
    AND(COUNTIF(Bugs!A:A,B175)&gt;0,ISNUMBER(SEARCH("x",INDEX(Bugs!C:C,MATCH(B175,Bugs!A:A,0))))),
    AND(COUNTIF(Bugs!B:B,B175)&gt;0,ISNUMBER(SEARCH("x",INDEX(Bugs!C:C,MATCH(B175,Bugs!B:B,0))))),
    AND(COUNTIF(Bugs!A:A,B175)&gt;0,ISNUMBER(SEARCH("x",INDEX(Bugs!D:D,MATCH(B175,Bugs!A:A,0))))),
    AND(COUNTIF(Bugs!B:B,B175)&gt;0,ISNUMBER(SEARCH("x",INDEX(Bugs!D:D,MATCH(B175,Bugs!B:B,0)))))
),"Y","")</f>
        <v/>
      </c>
      <c r="R175">
        <f ca="1">IF(OR(ISNUMBER(MATCH(L175,MasterData!$D$3:$D$18,0)),ISNUMBER(MATCH(L175,MasterData!$C$3:$C$18,0))),
    DATEDIF(E175,I175,"d"),
    DATEDIF(E175,TODAY(),"d"))</f>
        <v>10</v>
      </c>
      <c r="S175">
        <f t="shared" ca="1" si="6"/>
        <v>0</v>
      </c>
      <c r="T175">
        <f t="shared" ca="1" si="7"/>
        <v>1</v>
      </c>
      <c r="U175">
        <f t="shared" ca="1" si="8"/>
        <v>0</v>
      </c>
    </row>
    <row r="176" spans="1:21" x14ac:dyDescent="0.35">
      <c r="A176">
        <v>6000145337</v>
      </c>
      <c r="B176" t="s">
        <v>646</v>
      </c>
      <c r="C176" t="s">
        <v>230</v>
      </c>
      <c r="D176" s="34" t="s">
        <v>231</v>
      </c>
      <c r="E176" s="208">
        <v>45846</v>
      </c>
      <c r="F176" s="1"/>
      <c r="G176" t="s">
        <v>248</v>
      </c>
      <c r="H176" t="s">
        <v>245</v>
      </c>
      <c r="I176" s="208">
        <v>45873</v>
      </c>
      <c r="J176" t="s">
        <v>234</v>
      </c>
      <c r="K176" t="s">
        <v>235</v>
      </c>
      <c r="L176" t="s">
        <v>171</v>
      </c>
      <c r="M176" t="s">
        <v>486</v>
      </c>
      <c r="N176" t="s">
        <v>237</v>
      </c>
      <c r="O176" t="s">
        <v>230</v>
      </c>
      <c r="P176" s="193" t="str">
        <f>IF(OR(AND(A176&lt;&gt;"",COUNTIF(Bugs!B:B,A176)&gt;0),AND(B176&lt;&gt;"",COUNTIF(Bugs!A:A,B176)&gt;0)),"Y","")</f>
        <v/>
      </c>
      <c r="Q176" s="193" t="str">
        <f>IF(OR(
    AND(COUNTIF(Bugs!A:A,B176)&gt;0,ISNUMBER(SEARCH("x",INDEX(Bugs!C:C,MATCH(B176,Bugs!A:A,0))))),
    AND(COUNTIF(Bugs!B:B,B176)&gt;0,ISNUMBER(SEARCH("x",INDEX(Bugs!C:C,MATCH(B176,Bugs!B:B,0))))),
    AND(COUNTIF(Bugs!A:A,B176)&gt;0,ISNUMBER(SEARCH("x",INDEX(Bugs!D:D,MATCH(B176,Bugs!A:A,0))))),
    AND(COUNTIF(Bugs!B:B,B176)&gt;0,ISNUMBER(SEARCH("x",INDEX(Bugs!D:D,MATCH(B176,Bugs!B:B,0)))))
),"Y","")</f>
        <v/>
      </c>
      <c r="R176">
        <f ca="1">IF(OR(ISNUMBER(MATCH(L176,MasterData!$D$3:$D$18,0)),ISNUMBER(MATCH(L176,MasterData!$C$3:$C$18,0))),
    DATEDIF(E176,I176,"d"),
    DATEDIF(E176,TODAY(),"d"))</f>
        <v>27</v>
      </c>
      <c r="S176">
        <f t="shared" ca="1" si="6"/>
        <v>0</v>
      </c>
      <c r="T176">
        <f t="shared" ca="1" si="7"/>
        <v>1</v>
      </c>
      <c r="U176">
        <f t="shared" ca="1" si="8"/>
        <v>0</v>
      </c>
    </row>
    <row r="177" spans="1:21" x14ac:dyDescent="0.35">
      <c r="A177">
        <v>6000145415</v>
      </c>
      <c r="B177" t="s">
        <v>647</v>
      </c>
      <c r="C177" t="s">
        <v>230</v>
      </c>
      <c r="D177" s="34" t="s">
        <v>254</v>
      </c>
      <c r="E177" s="208">
        <v>45847</v>
      </c>
      <c r="F177" s="1"/>
      <c r="G177" t="s">
        <v>268</v>
      </c>
      <c r="H177" t="s">
        <v>230</v>
      </c>
      <c r="I177" s="208">
        <v>45876</v>
      </c>
      <c r="J177" t="s">
        <v>245</v>
      </c>
      <c r="K177" t="s">
        <v>241</v>
      </c>
      <c r="L177" t="s">
        <v>171</v>
      </c>
      <c r="M177" t="s">
        <v>648</v>
      </c>
      <c r="N177" t="s">
        <v>237</v>
      </c>
      <c r="O177" t="s">
        <v>230</v>
      </c>
      <c r="P177" s="193" t="str">
        <f>IF(OR(AND(A177&lt;&gt;"",COUNTIF(Bugs!B:B,A177)&gt;0),AND(B177&lt;&gt;"",COUNTIF(Bugs!A:A,B177)&gt;0)),"Y","")</f>
        <v/>
      </c>
      <c r="Q177" s="193" t="str">
        <f>IF(OR(
    AND(COUNTIF(Bugs!A:A,B177)&gt;0,ISNUMBER(SEARCH("x",INDEX(Bugs!C:C,MATCH(B177,Bugs!A:A,0))))),
    AND(COUNTIF(Bugs!B:B,B177)&gt;0,ISNUMBER(SEARCH("x",INDEX(Bugs!C:C,MATCH(B177,Bugs!B:B,0))))),
    AND(COUNTIF(Bugs!A:A,B177)&gt;0,ISNUMBER(SEARCH("x",INDEX(Bugs!D:D,MATCH(B177,Bugs!A:A,0))))),
    AND(COUNTIF(Bugs!B:B,B177)&gt;0,ISNUMBER(SEARCH("x",INDEX(Bugs!D:D,MATCH(B177,Bugs!B:B,0)))))
),"Y","")</f>
        <v/>
      </c>
      <c r="R177">
        <f ca="1">IF(OR(ISNUMBER(MATCH(L177,MasterData!$D$3:$D$18,0)),ISNUMBER(MATCH(L177,MasterData!$C$3:$C$18,0))),
    DATEDIF(E177,I177,"d"),
    DATEDIF(E177,TODAY(),"d"))</f>
        <v>29</v>
      </c>
      <c r="S177">
        <f t="shared" ca="1" si="6"/>
        <v>0</v>
      </c>
      <c r="T177">
        <f t="shared" ca="1" si="7"/>
        <v>1</v>
      </c>
      <c r="U177">
        <f t="shared" ca="1" si="8"/>
        <v>0</v>
      </c>
    </row>
    <row r="178" spans="1:21" x14ac:dyDescent="0.35">
      <c r="A178">
        <v>6000146508</v>
      </c>
      <c r="B178" t="s">
        <v>640</v>
      </c>
      <c r="D178" s="34" t="s">
        <v>254</v>
      </c>
      <c r="E178" s="208">
        <v>45825</v>
      </c>
      <c r="F178" s="1"/>
      <c r="G178" t="s">
        <v>641</v>
      </c>
      <c r="I178" s="208">
        <v>45895.441759259258</v>
      </c>
      <c r="K178" t="s">
        <v>241</v>
      </c>
      <c r="L178" t="s">
        <v>171</v>
      </c>
      <c r="M178" t="s">
        <v>642</v>
      </c>
      <c r="N178" t="s">
        <v>237</v>
      </c>
      <c r="P178" s="193" t="str">
        <f>IF(OR(AND(A178&lt;&gt;"",COUNTIF(Bugs!B:B,A178)&gt;0),AND(B178&lt;&gt;"",COUNTIF(Bugs!A:A,B178)&gt;0)),"Y","")</f>
        <v/>
      </c>
      <c r="Q178" s="193" t="str">
        <f>IF(OR(
    AND(COUNTIF(Bugs!A:A,B178)&gt;0,ISNUMBER(SEARCH("x",INDEX(Bugs!C:C,MATCH(B178,Bugs!A:A,0))))),
    AND(COUNTIF(Bugs!B:B,B178)&gt;0,ISNUMBER(SEARCH("x",INDEX(Bugs!C:C,MATCH(B178,Bugs!B:B,0))))),
    AND(COUNTIF(Bugs!A:A,B178)&gt;0,ISNUMBER(SEARCH("x",INDEX(Bugs!D:D,MATCH(B178,Bugs!A:A,0))))),
    AND(COUNTIF(Bugs!B:B,B178)&gt;0,ISNUMBER(SEARCH("x",INDEX(Bugs!D:D,MATCH(B178,Bugs!B:B,0)))))
),"Y","")</f>
        <v/>
      </c>
      <c r="R178">
        <f ca="1">IF(OR(ISNUMBER(MATCH(L178,MasterData!$D$3:$D$18,0)),ISNUMBER(MATCH(L178,MasterData!$C$3:$C$18,0))),
    DATEDIF(E178,I178,"d"),
    DATEDIF(E178,TODAY(),"d"))</f>
        <v>70</v>
      </c>
      <c r="S178">
        <f t="shared" ca="1" si="6"/>
        <v>0</v>
      </c>
      <c r="T178">
        <f t="shared" ca="1" si="7"/>
        <v>0</v>
      </c>
      <c r="U178">
        <f t="shared" ca="1" si="8"/>
        <v>1</v>
      </c>
    </row>
    <row r="179" spans="1:21" x14ac:dyDescent="0.35">
      <c r="B179" t="s">
        <v>663</v>
      </c>
      <c r="D179" s="34">
        <v>3010</v>
      </c>
      <c r="E179" s="208">
        <v>45826</v>
      </c>
      <c r="F179" s="1"/>
      <c r="G179" t="s">
        <v>664</v>
      </c>
      <c r="I179" s="208">
        <v>45854</v>
      </c>
      <c r="K179" t="s">
        <v>235</v>
      </c>
      <c r="L179" t="s">
        <v>171</v>
      </c>
      <c r="M179" t="s">
        <v>665</v>
      </c>
      <c r="N179" t="s">
        <v>237</v>
      </c>
      <c r="P179" s="193" t="str">
        <f>IF(OR(AND(A179&lt;&gt;"",COUNTIF(Bugs!B:B,A179)&gt;0),AND(B179&lt;&gt;"",COUNTIF(Bugs!A:A,B179)&gt;0)),"Y","")</f>
        <v/>
      </c>
      <c r="Q179" s="193" t="str">
        <f>IF(OR(
    AND(COUNTIF(Bugs!A:A,B179)&gt;0,ISNUMBER(SEARCH("x",INDEX(Bugs!C:C,MATCH(B179,Bugs!A:A,0))))),
    AND(COUNTIF(Bugs!B:B,B179)&gt;0,ISNUMBER(SEARCH("x",INDEX(Bugs!C:C,MATCH(B179,Bugs!B:B,0))))),
    AND(COUNTIF(Bugs!A:A,B179)&gt;0,ISNUMBER(SEARCH("x",INDEX(Bugs!D:D,MATCH(B179,Bugs!A:A,0))))),
    AND(COUNTIF(Bugs!B:B,B179)&gt;0,ISNUMBER(SEARCH("x",INDEX(Bugs!D:D,MATCH(B179,Bugs!B:B,0)))))
),"Y","")</f>
        <v/>
      </c>
      <c r="R179">
        <f ca="1">IF(OR(ISNUMBER(MATCH(L179,MasterData!$D$3:$D$18,0)),ISNUMBER(MATCH(L179,MasterData!$C$3:$C$18,0))),
    DATEDIF(E179,I179,"d"),
    DATEDIF(E179,TODAY(),"d"))</f>
        <v>28</v>
      </c>
      <c r="S179">
        <f t="shared" ca="1" si="6"/>
        <v>0</v>
      </c>
      <c r="T179">
        <f t="shared" ca="1" si="7"/>
        <v>1</v>
      </c>
      <c r="U179">
        <f t="shared" ca="1" si="8"/>
        <v>0</v>
      </c>
    </row>
    <row r="180" spans="1:21" x14ac:dyDescent="0.35">
      <c r="B180" t="s">
        <v>666</v>
      </c>
      <c r="D180" s="34">
        <v>3010</v>
      </c>
      <c r="E180" s="208">
        <v>45828</v>
      </c>
      <c r="F180" s="1"/>
      <c r="G180" t="s">
        <v>667</v>
      </c>
      <c r="I180" s="208">
        <v>45854</v>
      </c>
      <c r="K180" t="s">
        <v>235</v>
      </c>
      <c r="L180" t="s">
        <v>171</v>
      </c>
      <c r="M180" t="s">
        <v>668</v>
      </c>
      <c r="N180" t="s">
        <v>237</v>
      </c>
      <c r="P180" s="193" t="str">
        <f>IF(OR(AND(A180&lt;&gt;"",COUNTIF(Bugs!B:B,A180)&gt;0),AND(B180&lt;&gt;"",COUNTIF(Bugs!A:A,B180)&gt;0)),"Y","")</f>
        <v/>
      </c>
      <c r="Q180" s="193" t="str">
        <f>IF(OR(
    AND(COUNTIF(Bugs!A:A,B180)&gt;0,ISNUMBER(SEARCH("x",INDEX(Bugs!C:C,MATCH(B180,Bugs!A:A,0))))),
    AND(COUNTIF(Bugs!B:B,B180)&gt;0,ISNUMBER(SEARCH("x",INDEX(Bugs!C:C,MATCH(B180,Bugs!B:B,0))))),
    AND(COUNTIF(Bugs!A:A,B180)&gt;0,ISNUMBER(SEARCH("x",INDEX(Bugs!D:D,MATCH(B180,Bugs!A:A,0))))),
    AND(COUNTIF(Bugs!B:B,B180)&gt;0,ISNUMBER(SEARCH("x",INDEX(Bugs!D:D,MATCH(B180,Bugs!B:B,0)))))
),"Y","")</f>
        <v/>
      </c>
      <c r="R180">
        <f ca="1">IF(OR(ISNUMBER(MATCH(L180,MasterData!$D$3:$D$18,0)),ISNUMBER(MATCH(L180,MasterData!$C$3:$C$18,0))),
    DATEDIF(E180,I180,"d"),
    DATEDIF(E180,TODAY(),"d"))</f>
        <v>26</v>
      </c>
      <c r="S180">
        <f t="shared" ca="1" si="6"/>
        <v>0</v>
      </c>
      <c r="T180">
        <f t="shared" ca="1" si="7"/>
        <v>1</v>
      </c>
      <c r="U180">
        <f t="shared" ca="1" si="8"/>
        <v>0</v>
      </c>
    </row>
    <row r="181" spans="1:21" x14ac:dyDescent="0.35">
      <c r="B181" t="s">
        <v>10</v>
      </c>
      <c r="D181" s="34" t="s">
        <v>231</v>
      </c>
      <c r="E181" s="208">
        <v>45828</v>
      </c>
      <c r="F181" s="1"/>
      <c r="G181" t="s">
        <v>669</v>
      </c>
      <c r="I181" s="208">
        <v>45895.398414351854</v>
      </c>
      <c r="K181" t="s">
        <v>235</v>
      </c>
      <c r="L181" t="s">
        <v>171</v>
      </c>
      <c r="M181" t="s">
        <v>670</v>
      </c>
      <c r="N181" t="s">
        <v>237</v>
      </c>
      <c r="P181" s="193" t="str">
        <f>IF(OR(AND(A181&lt;&gt;"",COUNTIF(Bugs!B:B,A181)&gt;0),AND(B181&lt;&gt;"",COUNTIF(Bugs!A:A,B181)&gt;0)),"Y","")</f>
        <v>Y</v>
      </c>
      <c r="Q181" s="193" t="str">
        <f>IF(OR(
    AND(COUNTIF(Bugs!A:A,B181)&gt;0,ISNUMBER(SEARCH("x",INDEX(Bugs!C:C,MATCH(B181,Bugs!A:A,0))))),
    AND(COUNTIF(Bugs!B:B,B181)&gt;0,ISNUMBER(SEARCH("x",INDEX(Bugs!C:C,MATCH(B181,Bugs!B:B,0))))),
    AND(COUNTIF(Bugs!A:A,B181)&gt;0,ISNUMBER(SEARCH("x",INDEX(Bugs!D:D,MATCH(B181,Bugs!A:A,0))))),
    AND(COUNTIF(Bugs!B:B,B181)&gt;0,ISNUMBER(SEARCH("x",INDEX(Bugs!D:D,MATCH(B181,Bugs!B:B,0)))))
),"Y","")</f>
        <v/>
      </c>
      <c r="R181">
        <f ca="1">IF(OR(ISNUMBER(MATCH(L181,MasterData!$D$3:$D$18,0)),ISNUMBER(MATCH(L181,MasterData!$C$3:$C$18,0))),
    DATEDIF(E181,I181,"d"),
    DATEDIF(E181,TODAY(),"d"))</f>
        <v>67</v>
      </c>
      <c r="S181">
        <f t="shared" ca="1" si="6"/>
        <v>0</v>
      </c>
      <c r="T181">
        <f t="shared" ca="1" si="7"/>
        <v>0</v>
      </c>
      <c r="U181">
        <f t="shared" ca="1" si="8"/>
        <v>1</v>
      </c>
    </row>
    <row r="182" spans="1:21" x14ac:dyDescent="0.35">
      <c r="B182" t="s">
        <v>11</v>
      </c>
      <c r="D182" s="34">
        <v>3014</v>
      </c>
      <c r="E182" s="208">
        <v>45840</v>
      </c>
      <c r="F182" s="1"/>
      <c r="G182" t="s">
        <v>649</v>
      </c>
      <c r="H182" t="s">
        <v>650</v>
      </c>
      <c r="I182" s="208">
        <v>45883</v>
      </c>
      <c r="J182" t="s">
        <v>650</v>
      </c>
      <c r="K182" t="s">
        <v>235</v>
      </c>
      <c r="L182" t="s">
        <v>171</v>
      </c>
      <c r="M182" t="s">
        <v>651</v>
      </c>
      <c r="N182" t="s">
        <v>237</v>
      </c>
      <c r="P182" s="193" t="str">
        <f>IF(OR(AND(A182&lt;&gt;"",COUNTIF(Bugs!B:B,A182)&gt;0),AND(B182&lt;&gt;"",COUNTIF(Bugs!A:A,B182)&gt;0)),"Y","")</f>
        <v>Y</v>
      </c>
      <c r="Q182" s="193" t="str">
        <f>IF(OR(
    AND(COUNTIF(Bugs!A:A,B182)&gt;0,ISNUMBER(SEARCH("x",INDEX(Bugs!C:C,MATCH(B182,Bugs!A:A,0))))),
    AND(COUNTIF(Bugs!B:B,B182)&gt;0,ISNUMBER(SEARCH("x",INDEX(Bugs!C:C,MATCH(B182,Bugs!B:B,0))))),
    AND(COUNTIF(Bugs!A:A,B182)&gt;0,ISNUMBER(SEARCH("x",INDEX(Bugs!D:D,MATCH(B182,Bugs!A:A,0))))),
    AND(COUNTIF(Bugs!B:B,B182)&gt;0,ISNUMBER(SEARCH("x",INDEX(Bugs!D:D,MATCH(B182,Bugs!B:B,0)))))
),"Y","")</f>
        <v/>
      </c>
      <c r="R182">
        <f ca="1">IF(OR(ISNUMBER(MATCH(L182,MasterData!$D$3:$D$18,0)),ISNUMBER(MATCH(L182,MasterData!$C$3:$C$18,0))),
    DATEDIF(E182,I182,"d"),
    DATEDIF(E182,TODAY(),"d"))</f>
        <v>43</v>
      </c>
      <c r="S182">
        <f t="shared" ca="1" si="6"/>
        <v>0</v>
      </c>
      <c r="T182">
        <f t="shared" ca="1" si="7"/>
        <v>0</v>
      </c>
      <c r="U182">
        <f t="shared" ca="1" si="8"/>
        <v>1</v>
      </c>
    </row>
    <row r="183" spans="1:21" x14ac:dyDescent="0.35">
      <c r="B183" t="s">
        <v>671</v>
      </c>
      <c r="D183" s="34">
        <v>7092</v>
      </c>
      <c r="E183" s="208">
        <v>45841</v>
      </c>
      <c r="F183" s="1"/>
      <c r="G183" t="s">
        <v>672</v>
      </c>
      <c r="I183" s="208">
        <v>45859</v>
      </c>
      <c r="K183" t="s">
        <v>241</v>
      </c>
      <c r="L183" t="s">
        <v>171</v>
      </c>
      <c r="M183" t="s">
        <v>673</v>
      </c>
      <c r="N183" t="s">
        <v>237</v>
      </c>
      <c r="P183" s="193" t="str">
        <f>IF(OR(AND(A183&lt;&gt;"",COUNTIF(Bugs!B:B,A183)&gt;0),AND(B183&lt;&gt;"",COUNTIF(Bugs!A:A,B183)&gt;0)),"Y","")</f>
        <v/>
      </c>
      <c r="Q183" s="193" t="str">
        <f>IF(OR(
    AND(COUNTIF(Bugs!A:A,B183)&gt;0,ISNUMBER(SEARCH("x",INDEX(Bugs!C:C,MATCH(B183,Bugs!A:A,0))))),
    AND(COUNTIF(Bugs!B:B,B183)&gt;0,ISNUMBER(SEARCH("x",INDEX(Bugs!C:C,MATCH(B183,Bugs!B:B,0))))),
    AND(COUNTIF(Bugs!A:A,B183)&gt;0,ISNUMBER(SEARCH("x",INDEX(Bugs!D:D,MATCH(B183,Bugs!A:A,0))))),
    AND(COUNTIF(Bugs!B:B,B183)&gt;0,ISNUMBER(SEARCH("x",INDEX(Bugs!D:D,MATCH(B183,Bugs!B:B,0)))))
),"Y","")</f>
        <v/>
      </c>
      <c r="R183">
        <f ca="1">IF(OR(ISNUMBER(MATCH(L183,MasterData!$D$3:$D$18,0)),ISNUMBER(MATCH(L183,MasterData!$C$3:$C$18,0))),
    DATEDIF(E183,I183,"d"),
    DATEDIF(E183,TODAY(),"d"))</f>
        <v>18</v>
      </c>
      <c r="S183">
        <f t="shared" ca="1" si="6"/>
        <v>0</v>
      </c>
      <c r="T183">
        <f t="shared" ca="1" si="7"/>
        <v>1</v>
      </c>
      <c r="U183">
        <f t="shared" ca="1" si="8"/>
        <v>0</v>
      </c>
    </row>
    <row r="184" spans="1:21" x14ac:dyDescent="0.35">
      <c r="B184" t="s">
        <v>12</v>
      </c>
      <c r="D184" s="34" t="s">
        <v>231</v>
      </c>
      <c r="E184" s="208">
        <v>45845</v>
      </c>
      <c r="F184" s="1"/>
      <c r="G184" t="s">
        <v>669</v>
      </c>
      <c r="I184" s="208">
        <v>45901</v>
      </c>
      <c r="K184" t="s">
        <v>235</v>
      </c>
      <c r="L184" t="s">
        <v>171</v>
      </c>
      <c r="M184" t="s">
        <v>674</v>
      </c>
      <c r="N184" t="s">
        <v>237</v>
      </c>
      <c r="P184" s="193" t="str">
        <f>IF(OR(AND(A184&lt;&gt;"",COUNTIF(Bugs!B:B,A184)&gt;0),AND(B184&lt;&gt;"",COUNTIF(Bugs!A:A,B184)&gt;0)),"Y","")</f>
        <v>Y</v>
      </c>
      <c r="Q184" s="193" t="str">
        <f>IF(OR(
    AND(COUNTIF(Bugs!A:A,B184)&gt;0,ISNUMBER(SEARCH("x",INDEX(Bugs!C:C,MATCH(B184,Bugs!A:A,0))))),
    AND(COUNTIF(Bugs!B:B,B184)&gt;0,ISNUMBER(SEARCH("x",INDEX(Bugs!C:C,MATCH(B184,Bugs!B:B,0))))),
    AND(COUNTIF(Bugs!A:A,B184)&gt;0,ISNUMBER(SEARCH("x",INDEX(Bugs!D:D,MATCH(B184,Bugs!A:A,0))))),
    AND(COUNTIF(Bugs!B:B,B184)&gt;0,ISNUMBER(SEARCH("x",INDEX(Bugs!D:D,MATCH(B184,Bugs!B:B,0)))))
),"Y","")</f>
        <v/>
      </c>
      <c r="R184">
        <f ca="1">IF(OR(ISNUMBER(MATCH(L184,MasterData!$D$3:$D$18,0)),ISNUMBER(MATCH(L184,MasterData!$C$3:$C$18,0))),
    DATEDIF(E184,I184,"d"),
    DATEDIF(E184,TODAY(),"d"))</f>
        <v>56</v>
      </c>
      <c r="S184">
        <f t="shared" ca="1" si="6"/>
        <v>0</v>
      </c>
      <c r="T184">
        <f t="shared" ca="1" si="7"/>
        <v>0</v>
      </c>
      <c r="U184">
        <f t="shared" ca="1" si="8"/>
        <v>1</v>
      </c>
    </row>
    <row r="185" spans="1:21" x14ac:dyDescent="0.35">
      <c r="B185" t="s">
        <v>675</v>
      </c>
      <c r="D185" s="34">
        <v>3014</v>
      </c>
      <c r="E185" s="208">
        <v>45845</v>
      </c>
      <c r="F185" s="1"/>
      <c r="G185" t="s">
        <v>676</v>
      </c>
      <c r="I185" s="208">
        <v>45859</v>
      </c>
      <c r="K185" t="s">
        <v>347</v>
      </c>
      <c r="L185" t="s">
        <v>171</v>
      </c>
      <c r="M185" t="s">
        <v>677</v>
      </c>
      <c r="N185" t="s">
        <v>237</v>
      </c>
      <c r="P185" s="193" t="str">
        <f>IF(OR(AND(A185&lt;&gt;"",COUNTIF(Bugs!B:B,A185)&gt;0),AND(B185&lt;&gt;"",COUNTIF(Bugs!A:A,B185)&gt;0)),"Y","")</f>
        <v/>
      </c>
      <c r="Q185" s="193" t="str">
        <f>IF(OR(
    AND(COUNTIF(Bugs!A:A,B185)&gt;0,ISNUMBER(SEARCH("x",INDEX(Bugs!C:C,MATCH(B185,Bugs!A:A,0))))),
    AND(COUNTIF(Bugs!B:B,B185)&gt;0,ISNUMBER(SEARCH("x",INDEX(Bugs!C:C,MATCH(B185,Bugs!B:B,0))))),
    AND(COUNTIF(Bugs!A:A,B185)&gt;0,ISNUMBER(SEARCH("x",INDEX(Bugs!D:D,MATCH(B185,Bugs!A:A,0))))),
    AND(COUNTIF(Bugs!B:B,B185)&gt;0,ISNUMBER(SEARCH("x",INDEX(Bugs!D:D,MATCH(B185,Bugs!B:B,0)))))
),"Y","")</f>
        <v/>
      </c>
      <c r="R185">
        <f ca="1">IF(OR(ISNUMBER(MATCH(L185,MasterData!$D$3:$D$18,0)),ISNUMBER(MATCH(L185,MasterData!$C$3:$C$18,0))),
    DATEDIF(E185,I185,"d"),
    DATEDIF(E185,TODAY(),"d"))</f>
        <v>14</v>
      </c>
      <c r="S185">
        <f t="shared" ca="1" si="6"/>
        <v>0</v>
      </c>
      <c r="T185">
        <f t="shared" ca="1" si="7"/>
        <v>1</v>
      </c>
      <c r="U185">
        <f t="shared" ca="1" si="8"/>
        <v>0</v>
      </c>
    </row>
    <row r="186" spans="1:21" x14ac:dyDescent="0.35">
      <c r="B186" t="s">
        <v>13</v>
      </c>
      <c r="D186" s="34">
        <v>3014</v>
      </c>
      <c r="E186" s="208">
        <v>45846</v>
      </c>
      <c r="F186" s="1"/>
      <c r="G186" t="s">
        <v>652</v>
      </c>
      <c r="H186" t="s">
        <v>240</v>
      </c>
      <c r="I186" s="208">
        <v>45938</v>
      </c>
      <c r="J186" t="s">
        <v>245</v>
      </c>
      <c r="K186" t="s">
        <v>241</v>
      </c>
      <c r="L186" t="s">
        <v>171</v>
      </c>
      <c r="M186" t="s">
        <v>653</v>
      </c>
      <c r="N186" t="s">
        <v>237</v>
      </c>
      <c r="P186" s="193" t="str">
        <f>IF(OR(AND(A186&lt;&gt;"",COUNTIF(Bugs!B:B,A186)&gt;0),AND(B186&lt;&gt;"",COUNTIF(Bugs!A:A,B186)&gt;0)),"Y","")</f>
        <v>Y</v>
      </c>
      <c r="Q186" s="193" t="str">
        <f>IF(OR(
    AND(COUNTIF(Bugs!A:A,B186)&gt;0,ISNUMBER(SEARCH("x",INDEX(Bugs!C:C,MATCH(B186,Bugs!A:A,0))))),
    AND(COUNTIF(Bugs!B:B,B186)&gt;0,ISNUMBER(SEARCH("x",INDEX(Bugs!C:C,MATCH(B186,Bugs!B:B,0))))),
    AND(COUNTIF(Bugs!A:A,B186)&gt;0,ISNUMBER(SEARCH("x",INDEX(Bugs!D:D,MATCH(B186,Bugs!A:A,0))))),
    AND(COUNTIF(Bugs!B:B,B186)&gt;0,ISNUMBER(SEARCH("x",INDEX(Bugs!D:D,MATCH(B186,Bugs!B:B,0)))))
),"Y","")</f>
        <v>Y</v>
      </c>
      <c r="R186">
        <f ca="1">IF(OR(ISNUMBER(MATCH(L186,MasterData!$D$3:$D$18,0)),ISNUMBER(MATCH(L186,MasterData!$C$3:$C$18,0))),
    DATEDIF(E186,I186,"d"),
    DATEDIF(E186,TODAY(),"d"))</f>
        <v>92</v>
      </c>
      <c r="S186">
        <f t="shared" ca="1" si="6"/>
        <v>0</v>
      </c>
      <c r="T186">
        <f t="shared" ca="1" si="7"/>
        <v>0</v>
      </c>
      <c r="U186">
        <f t="shared" ca="1" si="8"/>
        <v>1</v>
      </c>
    </row>
    <row r="187" spans="1:21" x14ac:dyDescent="0.35">
      <c r="B187" t="s">
        <v>654</v>
      </c>
      <c r="D187" s="34">
        <v>3014</v>
      </c>
      <c r="E187" s="208">
        <v>45847</v>
      </c>
      <c r="F187" s="1"/>
      <c r="G187" t="s">
        <v>652</v>
      </c>
      <c r="H187" t="s">
        <v>245</v>
      </c>
      <c r="I187" s="208">
        <v>45854</v>
      </c>
      <c r="J187" t="s">
        <v>245</v>
      </c>
      <c r="K187" t="s">
        <v>347</v>
      </c>
      <c r="L187" t="s">
        <v>171</v>
      </c>
      <c r="M187" t="s">
        <v>655</v>
      </c>
      <c r="N187" t="s">
        <v>237</v>
      </c>
      <c r="P187" s="193" t="str">
        <f>IF(OR(AND(A187&lt;&gt;"",COUNTIF(Bugs!B:B,A187)&gt;0),AND(B187&lt;&gt;"",COUNTIF(Bugs!A:A,B187)&gt;0)),"Y","")</f>
        <v/>
      </c>
      <c r="Q187" s="193" t="str">
        <f>IF(OR(
    AND(COUNTIF(Bugs!A:A,B187)&gt;0,ISNUMBER(SEARCH("x",INDEX(Bugs!C:C,MATCH(B187,Bugs!A:A,0))))),
    AND(COUNTIF(Bugs!B:B,B187)&gt;0,ISNUMBER(SEARCH("x",INDEX(Bugs!C:C,MATCH(B187,Bugs!B:B,0))))),
    AND(COUNTIF(Bugs!A:A,B187)&gt;0,ISNUMBER(SEARCH("x",INDEX(Bugs!D:D,MATCH(B187,Bugs!A:A,0))))),
    AND(COUNTIF(Bugs!B:B,B187)&gt;0,ISNUMBER(SEARCH("x",INDEX(Bugs!D:D,MATCH(B187,Bugs!B:B,0)))))
),"Y","")</f>
        <v/>
      </c>
      <c r="R187">
        <f ca="1">IF(OR(ISNUMBER(MATCH(L187,MasterData!$D$3:$D$18,0)),ISNUMBER(MATCH(L187,MasterData!$C$3:$C$18,0))),
    DATEDIF(E187,I187,"d"),
    DATEDIF(E187,TODAY(),"d"))</f>
        <v>7</v>
      </c>
      <c r="S187">
        <f t="shared" ca="1" si="6"/>
        <v>1</v>
      </c>
      <c r="T187">
        <f t="shared" ca="1" si="7"/>
        <v>0</v>
      </c>
      <c r="U187">
        <f t="shared" ca="1" si="8"/>
        <v>0</v>
      </c>
    </row>
    <row r="188" spans="1:21" x14ac:dyDescent="0.35">
      <c r="B188" t="s">
        <v>656</v>
      </c>
      <c r="D188" s="34">
        <v>3014</v>
      </c>
      <c r="E188" s="208">
        <v>45847</v>
      </c>
      <c r="F188" s="1"/>
      <c r="G188" t="s">
        <v>657</v>
      </c>
      <c r="H188" t="s">
        <v>658</v>
      </c>
      <c r="I188" s="208">
        <v>45854</v>
      </c>
      <c r="J188" t="s">
        <v>650</v>
      </c>
      <c r="K188" t="s">
        <v>241</v>
      </c>
      <c r="L188" t="s">
        <v>171</v>
      </c>
      <c r="M188" t="s">
        <v>659</v>
      </c>
      <c r="N188" t="s">
        <v>237</v>
      </c>
      <c r="P188" s="193" t="str">
        <f>IF(OR(AND(A188&lt;&gt;"",COUNTIF(Bugs!B:B,A188)&gt;0),AND(B188&lt;&gt;"",COUNTIF(Bugs!A:A,B188)&gt;0)),"Y","")</f>
        <v/>
      </c>
      <c r="Q188" s="193" t="str">
        <f>IF(OR(
    AND(COUNTIF(Bugs!A:A,B188)&gt;0,ISNUMBER(SEARCH("x",INDEX(Bugs!C:C,MATCH(B188,Bugs!A:A,0))))),
    AND(COUNTIF(Bugs!B:B,B188)&gt;0,ISNUMBER(SEARCH("x",INDEX(Bugs!C:C,MATCH(B188,Bugs!B:B,0))))),
    AND(COUNTIF(Bugs!A:A,B188)&gt;0,ISNUMBER(SEARCH("x",INDEX(Bugs!D:D,MATCH(B188,Bugs!A:A,0))))),
    AND(COUNTIF(Bugs!B:B,B188)&gt;0,ISNUMBER(SEARCH("x",INDEX(Bugs!D:D,MATCH(B188,Bugs!B:B,0)))))
),"Y","")</f>
        <v/>
      </c>
      <c r="R188">
        <f ca="1">IF(OR(ISNUMBER(MATCH(L188,MasterData!$D$3:$D$18,0)),ISNUMBER(MATCH(L188,MasterData!$C$3:$C$18,0))),
    DATEDIF(E188,I188,"d"),
    DATEDIF(E188,TODAY(),"d"))</f>
        <v>7</v>
      </c>
      <c r="S188">
        <f t="shared" ca="1" si="6"/>
        <v>1</v>
      </c>
      <c r="T188">
        <f t="shared" ca="1" si="7"/>
        <v>0</v>
      </c>
      <c r="U188">
        <f t="shared" ca="1" si="8"/>
        <v>0</v>
      </c>
    </row>
    <row r="189" spans="1:21" x14ac:dyDescent="0.35">
      <c r="B189" t="s">
        <v>678</v>
      </c>
      <c r="D189" s="34">
        <v>3009</v>
      </c>
      <c r="E189" s="208">
        <v>45846</v>
      </c>
      <c r="F189" s="1"/>
      <c r="G189" t="s">
        <v>679</v>
      </c>
      <c r="I189" s="208">
        <v>45863</v>
      </c>
      <c r="K189" t="s">
        <v>235</v>
      </c>
      <c r="L189" t="s">
        <v>171</v>
      </c>
      <c r="M189" t="s">
        <v>680</v>
      </c>
      <c r="N189" t="s">
        <v>237</v>
      </c>
      <c r="P189" s="193" t="str">
        <f>IF(OR(AND(A189&lt;&gt;"",COUNTIF(Bugs!B:B,A189)&gt;0),AND(B189&lt;&gt;"",COUNTIF(Bugs!A:A,B189)&gt;0)),"Y","")</f>
        <v/>
      </c>
      <c r="Q189" s="193" t="str">
        <f>IF(OR(
    AND(COUNTIF(Bugs!A:A,B189)&gt;0,ISNUMBER(SEARCH("x",INDEX(Bugs!C:C,MATCH(B189,Bugs!A:A,0))))),
    AND(COUNTIF(Bugs!B:B,B189)&gt;0,ISNUMBER(SEARCH("x",INDEX(Bugs!C:C,MATCH(B189,Bugs!B:B,0))))),
    AND(COUNTIF(Bugs!A:A,B189)&gt;0,ISNUMBER(SEARCH("x",INDEX(Bugs!D:D,MATCH(B189,Bugs!A:A,0))))),
    AND(COUNTIF(Bugs!B:B,B189)&gt;0,ISNUMBER(SEARCH("x",INDEX(Bugs!D:D,MATCH(B189,Bugs!B:B,0)))))
),"Y","")</f>
        <v/>
      </c>
      <c r="R189">
        <f ca="1">IF(OR(ISNUMBER(MATCH(L189,MasterData!$D$3:$D$18,0)),ISNUMBER(MATCH(L189,MasterData!$C$3:$C$18,0))),
    DATEDIF(E189,I189,"d"),
    DATEDIF(E189,TODAY(),"d"))</f>
        <v>17</v>
      </c>
      <c r="S189">
        <f t="shared" ca="1" si="6"/>
        <v>0</v>
      </c>
      <c r="T189">
        <f t="shared" ca="1" si="7"/>
        <v>1</v>
      </c>
      <c r="U189">
        <f t="shared" ca="1" si="8"/>
        <v>0</v>
      </c>
    </row>
    <row r="190" spans="1:21" x14ac:dyDescent="0.35">
      <c r="B190" t="s">
        <v>685</v>
      </c>
      <c r="D190" s="34" t="s">
        <v>254</v>
      </c>
      <c r="E190" s="208">
        <v>45852</v>
      </c>
      <c r="F190" s="1"/>
      <c r="G190" t="s">
        <v>686</v>
      </c>
      <c r="I190" s="208">
        <v>45866</v>
      </c>
      <c r="K190" t="s">
        <v>235</v>
      </c>
      <c r="L190" t="s">
        <v>171</v>
      </c>
      <c r="M190" t="s">
        <v>687</v>
      </c>
      <c r="N190" t="s">
        <v>237</v>
      </c>
      <c r="P190" s="193" t="str">
        <f>IF(OR(AND(A190&lt;&gt;"",COUNTIF(Bugs!B:B,A190)&gt;0),AND(B190&lt;&gt;"",COUNTIF(Bugs!A:A,B190)&gt;0)),"Y","")</f>
        <v/>
      </c>
      <c r="Q190" s="193" t="str">
        <f>IF(OR(
    AND(COUNTIF(Bugs!A:A,B190)&gt;0,ISNUMBER(SEARCH("x",INDEX(Bugs!C:C,MATCH(B190,Bugs!A:A,0))))),
    AND(COUNTIF(Bugs!B:B,B190)&gt;0,ISNUMBER(SEARCH("x",INDEX(Bugs!C:C,MATCH(B190,Bugs!B:B,0))))),
    AND(COUNTIF(Bugs!A:A,B190)&gt;0,ISNUMBER(SEARCH("x",INDEX(Bugs!D:D,MATCH(B190,Bugs!A:A,0))))),
    AND(COUNTIF(Bugs!B:B,B190)&gt;0,ISNUMBER(SEARCH("x",INDEX(Bugs!D:D,MATCH(B190,Bugs!B:B,0)))))
),"Y","")</f>
        <v/>
      </c>
      <c r="R190">
        <f ca="1">IF(OR(ISNUMBER(MATCH(L190,MasterData!$D$3:$D$18,0)),ISNUMBER(MATCH(L190,MasterData!$C$3:$C$18,0))),
    DATEDIF(E190,I190,"d"),
    DATEDIF(E190,TODAY(),"d"))</f>
        <v>14</v>
      </c>
      <c r="S190">
        <f t="shared" ca="1" si="6"/>
        <v>0</v>
      </c>
      <c r="T190">
        <f t="shared" ca="1" si="7"/>
        <v>1</v>
      </c>
      <c r="U190">
        <f t="shared" ca="1" si="8"/>
        <v>0</v>
      </c>
    </row>
    <row r="191" spans="1:21" x14ac:dyDescent="0.35">
      <c r="B191" t="s">
        <v>688</v>
      </c>
      <c r="D191" s="34">
        <v>3014</v>
      </c>
      <c r="E191" s="208">
        <v>45852</v>
      </c>
      <c r="F191" s="1"/>
      <c r="G191" t="s">
        <v>689</v>
      </c>
      <c r="I191" s="208">
        <v>45859</v>
      </c>
      <c r="K191" t="s">
        <v>241</v>
      </c>
      <c r="L191" t="s">
        <v>171</v>
      </c>
      <c r="M191" t="s">
        <v>690</v>
      </c>
      <c r="N191" t="s">
        <v>237</v>
      </c>
      <c r="P191" s="193" t="str">
        <f>IF(OR(AND(A191&lt;&gt;"",COUNTIF(Bugs!B:B,A191)&gt;0),AND(B191&lt;&gt;"",COUNTIF(Bugs!A:A,B191)&gt;0)),"Y","")</f>
        <v/>
      </c>
      <c r="Q191" s="193" t="str">
        <f>IF(OR(
    AND(COUNTIF(Bugs!A:A,B191)&gt;0,ISNUMBER(SEARCH("x",INDEX(Bugs!C:C,MATCH(B191,Bugs!A:A,0))))),
    AND(COUNTIF(Bugs!B:B,B191)&gt;0,ISNUMBER(SEARCH("x",INDEX(Bugs!C:C,MATCH(B191,Bugs!B:B,0))))),
    AND(COUNTIF(Bugs!A:A,B191)&gt;0,ISNUMBER(SEARCH("x",INDEX(Bugs!D:D,MATCH(B191,Bugs!A:A,0))))),
    AND(COUNTIF(Bugs!B:B,B191)&gt;0,ISNUMBER(SEARCH("x",INDEX(Bugs!D:D,MATCH(B191,Bugs!B:B,0)))))
),"Y","")</f>
        <v/>
      </c>
      <c r="R191">
        <f ca="1">IF(OR(ISNUMBER(MATCH(L191,MasterData!$D$3:$D$18,0)),ISNUMBER(MATCH(L191,MasterData!$C$3:$C$18,0))),
    DATEDIF(E191,I191,"d"),
    DATEDIF(E191,TODAY(),"d"))</f>
        <v>7</v>
      </c>
      <c r="S191">
        <f t="shared" ca="1" si="6"/>
        <v>1</v>
      </c>
      <c r="T191">
        <f t="shared" ca="1" si="7"/>
        <v>0</v>
      </c>
      <c r="U191">
        <f t="shared" ca="1" si="8"/>
        <v>0</v>
      </c>
    </row>
    <row r="192" spans="1:21" x14ac:dyDescent="0.35">
      <c r="B192" t="s">
        <v>14</v>
      </c>
      <c r="D192" s="34">
        <v>3014</v>
      </c>
      <c r="E192" s="208">
        <v>45853</v>
      </c>
      <c r="F192" s="1"/>
      <c r="G192" t="s">
        <v>676</v>
      </c>
      <c r="I192" s="208">
        <v>45875</v>
      </c>
      <c r="K192" t="s">
        <v>347</v>
      </c>
      <c r="L192" t="s">
        <v>171</v>
      </c>
      <c r="M192" t="s">
        <v>684</v>
      </c>
      <c r="N192" t="s">
        <v>237</v>
      </c>
      <c r="P192" s="193" t="str">
        <f>IF(OR(AND(A192&lt;&gt;"",COUNTIF(Bugs!B:B,A192)&gt;0),AND(B192&lt;&gt;"",COUNTIF(Bugs!A:A,B192)&gt;0)),"Y","")</f>
        <v>Y</v>
      </c>
      <c r="Q192" s="193" t="str">
        <f>IF(OR(
    AND(COUNTIF(Bugs!A:A,B192)&gt;0,ISNUMBER(SEARCH("x",INDEX(Bugs!C:C,MATCH(B192,Bugs!A:A,0))))),
    AND(COUNTIF(Bugs!B:B,B192)&gt;0,ISNUMBER(SEARCH("x",INDEX(Bugs!C:C,MATCH(B192,Bugs!B:B,0))))),
    AND(COUNTIF(Bugs!A:A,B192)&gt;0,ISNUMBER(SEARCH("x",INDEX(Bugs!D:D,MATCH(B192,Bugs!A:A,0))))),
    AND(COUNTIF(Bugs!B:B,B192)&gt;0,ISNUMBER(SEARCH("x",INDEX(Bugs!D:D,MATCH(B192,Bugs!B:B,0)))))
),"Y","")</f>
        <v>Y</v>
      </c>
      <c r="R192">
        <f ca="1">IF(OR(ISNUMBER(MATCH(L192,MasterData!$D$3:$D$18,0)),ISNUMBER(MATCH(L192,MasterData!$C$3:$C$18,0))),
    DATEDIF(E192,I192,"d"),
    DATEDIF(E192,TODAY(),"d"))</f>
        <v>22</v>
      </c>
      <c r="S192">
        <f ca="1">IF(AND($R192&gt;=0,$R192&lt;=7),1,0)</f>
        <v>0</v>
      </c>
      <c r="T192">
        <f ca="1">IF(AND($R192&gt;7,R192&lt;=30),1,0)</f>
        <v>1</v>
      </c>
      <c r="U192">
        <f ca="1">IF($R192&gt;30,1,0)</f>
        <v>0</v>
      </c>
    </row>
    <row r="193" spans="1:21" x14ac:dyDescent="0.35">
      <c r="B193" t="s">
        <v>691</v>
      </c>
      <c r="D193" s="34" t="s">
        <v>254</v>
      </c>
      <c r="E193" s="208">
        <v>45854</v>
      </c>
      <c r="F193" s="1"/>
      <c r="G193" t="s">
        <v>692</v>
      </c>
      <c r="I193" s="208">
        <v>45862</v>
      </c>
      <c r="K193" t="s">
        <v>235</v>
      </c>
      <c r="L193" t="s">
        <v>171</v>
      </c>
      <c r="M193" t="s">
        <v>693</v>
      </c>
      <c r="N193" t="s">
        <v>237</v>
      </c>
      <c r="P193" s="193" t="str">
        <f>IF(OR(AND(A193&lt;&gt;"",COUNTIF(Bugs!B:B,A193)&gt;0),AND(B193&lt;&gt;"",COUNTIF(Bugs!A:A,B193)&gt;0)),"Y","")</f>
        <v/>
      </c>
      <c r="Q193" s="193" t="str">
        <f>IF(OR(
    AND(COUNTIF(Bugs!A:A,B193)&gt;0,ISNUMBER(SEARCH("x",INDEX(Bugs!C:C,MATCH(B193,Bugs!A:A,0))))),
    AND(COUNTIF(Bugs!B:B,B193)&gt;0,ISNUMBER(SEARCH("x",INDEX(Bugs!C:C,MATCH(B193,Bugs!B:B,0))))),
    AND(COUNTIF(Bugs!A:A,B193)&gt;0,ISNUMBER(SEARCH("x",INDEX(Bugs!D:D,MATCH(B193,Bugs!A:A,0))))),
    AND(COUNTIF(Bugs!B:B,B193)&gt;0,ISNUMBER(SEARCH("x",INDEX(Bugs!D:D,MATCH(B193,Bugs!B:B,0)))))
),"Y","")</f>
        <v/>
      </c>
      <c r="R193">
        <f ca="1">IF(OR(ISNUMBER(MATCH(L193,MasterData!$D$3:$D$18,0)),ISNUMBER(MATCH(L193,MasterData!$C$3:$C$18,0))),
    DATEDIF(E193,I193,"d"),
    DATEDIF(E193,TODAY(),"d"))</f>
        <v>8</v>
      </c>
      <c r="S193">
        <f t="shared" ref="S193:S199" ca="1" si="9">IF(AND($R193&gt;=0,$R193&lt;=7),1,0)</f>
        <v>0</v>
      </c>
      <c r="T193">
        <f t="shared" ref="T193:T199" ca="1" si="10">IF(AND($R193&gt;7,R193&lt;=30),1,0)</f>
        <v>1</v>
      </c>
      <c r="U193">
        <f t="shared" ref="U193:U199" ca="1" si="11">IF($R193&gt;30,1,0)</f>
        <v>0</v>
      </c>
    </row>
    <row r="194" spans="1:21" x14ac:dyDescent="0.35">
      <c r="B194" t="s">
        <v>15</v>
      </c>
      <c r="D194" s="34">
        <v>3014</v>
      </c>
      <c r="E194" s="208">
        <v>45856</v>
      </c>
      <c r="F194" s="1"/>
      <c r="G194" t="s">
        <v>686</v>
      </c>
      <c r="I194" s="208">
        <v>45874</v>
      </c>
      <c r="K194" t="s">
        <v>235</v>
      </c>
      <c r="L194" t="s">
        <v>171</v>
      </c>
      <c r="M194" t="s">
        <v>697</v>
      </c>
      <c r="N194" t="s">
        <v>237</v>
      </c>
      <c r="P194" s="193" t="str">
        <f>IF(OR(AND(A194&lt;&gt;"",COUNTIF(Bugs!B:B,A194)&gt;0),AND(B194&lt;&gt;"",COUNTIF(Bugs!A:A,B194)&gt;0)),"Y","")</f>
        <v>Y</v>
      </c>
      <c r="Q194" s="193" t="str">
        <f>IF(OR(
    AND(COUNTIF(Bugs!A:A,B194)&gt;0,ISNUMBER(SEARCH("x",INDEX(Bugs!C:C,MATCH(B194,Bugs!A:A,0))))),
    AND(COUNTIF(Bugs!B:B,B194)&gt;0,ISNUMBER(SEARCH("x",INDEX(Bugs!C:C,MATCH(B194,Bugs!B:B,0))))),
    AND(COUNTIF(Bugs!A:A,B194)&gt;0,ISNUMBER(SEARCH("x",INDEX(Bugs!D:D,MATCH(B194,Bugs!A:A,0))))),
    AND(COUNTIF(Bugs!B:B,B194)&gt;0,ISNUMBER(SEARCH("x",INDEX(Bugs!D:D,MATCH(B194,Bugs!B:B,0)))))
),"Y","")</f>
        <v>Y</v>
      </c>
      <c r="R194">
        <f ca="1">IF(OR(ISNUMBER(MATCH(L194,MasterData!$D$3:$D$18,0)),ISNUMBER(MATCH(L194,MasterData!$C$3:$C$18,0))),
    DATEDIF(E194,I194,"d"),
    DATEDIF(E194,TODAY(),"d"))</f>
        <v>18</v>
      </c>
      <c r="S194">
        <f t="shared" ca="1" si="9"/>
        <v>0</v>
      </c>
      <c r="T194">
        <f t="shared" ca="1" si="10"/>
        <v>1</v>
      </c>
      <c r="U194">
        <f t="shared" ca="1" si="11"/>
        <v>0</v>
      </c>
    </row>
    <row r="195" spans="1:21" x14ac:dyDescent="0.35">
      <c r="A195">
        <v>6000146356</v>
      </c>
      <c r="B195" t="s">
        <v>698</v>
      </c>
      <c r="D195" s="34">
        <v>3014</v>
      </c>
      <c r="E195" s="208">
        <v>45859</v>
      </c>
      <c r="F195" s="1"/>
      <c r="G195" t="s">
        <v>699</v>
      </c>
      <c r="H195" t="s">
        <v>245</v>
      </c>
      <c r="I195" s="208">
        <v>45866</v>
      </c>
      <c r="K195" t="s">
        <v>241</v>
      </c>
      <c r="L195" t="s">
        <v>171</v>
      </c>
      <c r="M195" t="s">
        <v>700</v>
      </c>
      <c r="N195" t="s">
        <v>237</v>
      </c>
      <c r="P195" s="193" t="str">
        <f>IF(OR(AND(A195&lt;&gt;"",COUNTIF(Bugs!B:B,A195)&gt;0),AND(B195&lt;&gt;"",COUNTIF(Bugs!A:A,B195)&gt;0)),"Y","")</f>
        <v/>
      </c>
      <c r="Q195" s="193" t="str">
        <f>IF(OR(
    AND(COUNTIF(Bugs!A:A,B195)&gt;0,ISNUMBER(SEARCH("x",INDEX(Bugs!C:C,MATCH(B195,Bugs!A:A,0))))),
    AND(COUNTIF(Bugs!B:B,B195)&gt;0,ISNUMBER(SEARCH("x",INDEX(Bugs!C:C,MATCH(B195,Bugs!B:B,0))))),
    AND(COUNTIF(Bugs!A:A,B195)&gt;0,ISNUMBER(SEARCH("x",INDEX(Bugs!D:D,MATCH(B195,Bugs!A:A,0))))),
    AND(COUNTIF(Bugs!B:B,B195)&gt;0,ISNUMBER(SEARCH("x",INDEX(Bugs!D:D,MATCH(B195,Bugs!B:B,0)))))
),"Y","")</f>
        <v/>
      </c>
      <c r="R195">
        <f ca="1">IF(OR(ISNUMBER(MATCH(L195,MasterData!$D$3:$D$18,0)),ISNUMBER(MATCH(L195,MasterData!$C$3:$C$18,0))),
    DATEDIF(E195,I195,"d"),
    DATEDIF(E195,TODAY(),"d"))</f>
        <v>7</v>
      </c>
      <c r="S195">
        <f ca="1">IF(AND($R195&gt;=0,$R195&lt;=7),1,0)</f>
        <v>1</v>
      </c>
      <c r="T195">
        <f ca="1">IF(AND($R195&gt;7,R195&lt;=30),1,0)</f>
        <v>0</v>
      </c>
      <c r="U195">
        <f ca="1">IF($R195&gt;30,1,0)</f>
        <v>0</v>
      </c>
    </row>
    <row r="196" spans="1:21" x14ac:dyDescent="0.35">
      <c r="B196" t="s">
        <v>16</v>
      </c>
      <c r="D196" s="34">
        <v>3014</v>
      </c>
      <c r="E196" s="208">
        <v>45859</v>
      </c>
      <c r="F196" s="1"/>
      <c r="G196" t="s">
        <v>689</v>
      </c>
      <c r="I196" s="208">
        <v>45869</v>
      </c>
      <c r="K196" t="s">
        <v>235</v>
      </c>
      <c r="L196" t="s">
        <v>171</v>
      </c>
      <c r="M196" t="s">
        <v>701</v>
      </c>
      <c r="N196" t="s">
        <v>237</v>
      </c>
      <c r="P196" s="193" t="str">
        <f>IF(OR(AND(A196&lt;&gt;"",COUNTIF(Bugs!B:B,A196)&gt;0),AND(B196&lt;&gt;"",COUNTIF(Bugs!A:A,B196)&gt;0)),"Y","")</f>
        <v>Y</v>
      </c>
      <c r="Q196" s="193" t="str">
        <f>IF(OR(
    AND(COUNTIF(Bugs!A:A,B196)&gt;0,ISNUMBER(SEARCH("x",INDEX(Bugs!C:C,MATCH(B196,Bugs!A:A,0))))),
    AND(COUNTIF(Bugs!B:B,B196)&gt;0,ISNUMBER(SEARCH("x",INDEX(Bugs!C:C,MATCH(B196,Bugs!B:B,0))))),
    AND(COUNTIF(Bugs!A:A,B196)&gt;0,ISNUMBER(SEARCH("x",INDEX(Bugs!D:D,MATCH(B196,Bugs!A:A,0))))),
    AND(COUNTIF(Bugs!B:B,B196)&gt;0,ISNUMBER(SEARCH("x",INDEX(Bugs!D:D,MATCH(B196,Bugs!B:B,0)))))
),"Y","")</f>
        <v>Y</v>
      </c>
      <c r="R196">
        <f ca="1">IF(OR(ISNUMBER(MATCH(L196,MasterData!$D$3:$D$18,0)),ISNUMBER(MATCH(L196,MasterData!$C$3:$C$18,0))),
    DATEDIF(E196,I196,"d"),
    DATEDIF(E196,TODAY(),"d"))</f>
        <v>10</v>
      </c>
      <c r="S196">
        <f t="shared" ca="1" si="9"/>
        <v>0</v>
      </c>
      <c r="T196">
        <f t="shared" ca="1" si="10"/>
        <v>1</v>
      </c>
      <c r="U196">
        <f t="shared" ca="1" si="11"/>
        <v>0</v>
      </c>
    </row>
    <row r="197" spans="1:21" x14ac:dyDescent="0.35">
      <c r="B197" t="s">
        <v>17</v>
      </c>
      <c r="D197" s="34" t="s">
        <v>480</v>
      </c>
      <c r="E197" s="208">
        <v>45859</v>
      </c>
      <c r="F197" s="1"/>
      <c r="G197" t="s">
        <v>702</v>
      </c>
      <c r="I197" s="208">
        <v>45874</v>
      </c>
      <c r="K197" t="s">
        <v>235</v>
      </c>
      <c r="L197" t="s">
        <v>171</v>
      </c>
      <c r="M197" t="s">
        <v>703</v>
      </c>
      <c r="N197" t="s">
        <v>237</v>
      </c>
      <c r="P197" s="193" t="str">
        <f>IF(OR(AND(A197&lt;&gt;"",COUNTIF(Bugs!B:B,A197)&gt;0),AND(B197&lt;&gt;"",COUNTIF(Bugs!A:A,B197)&gt;0)),"Y","")</f>
        <v>Y</v>
      </c>
      <c r="Q197" s="193" t="str">
        <f>IF(OR(
    AND(COUNTIF(Bugs!A:A,B197)&gt;0,ISNUMBER(SEARCH("x",INDEX(Bugs!C:C,MATCH(B197,Bugs!A:A,0))))),
    AND(COUNTIF(Bugs!B:B,B197)&gt;0,ISNUMBER(SEARCH("x",INDEX(Bugs!C:C,MATCH(B197,Bugs!B:B,0))))),
    AND(COUNTIF(Bugs!A:A,B197)&gt;0,ISNUMBER(SEARCH("x",INDEX(Bugs!D:D,MATCH(B197,Bugs!A:A,0))))),
    AND(COUNTIF(Bugs!B:B,B197)&gt;0,ISNUMBER(SEARCH("x",INDEX(Bugs!D:D,MATCH(B197,Bugs!B:B,0)))))
),"Y","")</f>
        <v>Y</v>
      </c>
      <c r="R197">
        <f ca="1">IF(OR(ISNUMBER(MATCH(L197,MasterData!$D$3:$D$18,0)),ISNUMBER(MATCH(L197,MasterData!$C$3:$C$18,0))),
    DATEDIF(E197,I197,"d"),
    DATEDIF(E197,TODAY(),"d"))</f>
        <v>15</v>
      </c>
      <c r="S197">
        <f t="shared" ca="1" si="9"/>
        <v>0</v>
      </c>
      <c r="T197">
        <f t="shared" ca="1" si="10"/>
        <v>1</v>
      </c>
      <c r="U197">
        <f t="shared" ca="1" si="11"/>
        <v>0</v>
      </c>
    </row>
    <row r="198" spans="1:21" x14ac:dyDescent="0.35">
      <c r="A198">
        <v>6000147166</v>
      </c>
      <c r="B198" t="s">
        <v>18</v>
      </c>
      <c r="D198" s="34" t="s">
        <v>660</v>
      </c>
      <c r="E198" s="208">
        <v>45862</v>
      </c>
      <c r="F198" s="1"/>
      <c r="G198" t="s">
        <v>704</v>
      </c>
      <c r="I198" s="208">
        <v>45882</v>
      </c>
      <c r="K198" t="s">
        <v>235</v>
      </c>
      <c r="L198" t="s">
        <v>171</v>
      </c>
      <c r="M198" t="s">
        <v>705</v>
      </c>
      <c r="N198" t="s">
        <v>237</v>
      </c>
      <c r="P198" s="193" t="str">
        <f>IF(OR(AND(A198&lt;&gt;"",COUNTIF(Bugs!B:B,A198)&gt;0),AND(B198&lt;&gt;"",COUNTIF(Bugs!A:A,B198)&gt;0)),"Y","")</f>
        <v>Y</v>
      </c>
      <c r="Q198" s="193" t="str">
        <f>IF(OR(
    AND(COUNTIF(Bugs!A:A,B198)&gt;0,ISNUMBER(SEARCH("x",INDEX(Bugs!C:C,MATCH(B198,Bugs!A:A,0))))),
    AND(COUNTIF(Bugs!B:B,B198)&gt;0,ISNUMBER(SEARCH("x",INDEX(Bugs!C:C,MATCH(B198,Bugs!B:B,0))))),
    AND(COUNTIF(Bugs!A:A,B198)&gt;0,ISNUMBER(SEARCH("x",INDEX(Bugs!D:D,MATCH(B198,Bugs!A:A,0))))),
    AND(COUNTIF(Bugs!B:B,B198)&gt;0,ISNUMBER(SEARCH("x",INDEX(Bugs!D:D,MATCH(B198,Bugs!B:B,0)))))
),"Y","")</f>
        <v/>
      </c>
      <c r="R198">
        <f ca="1">IF(OR(ISNUMBER(MATCH(L198,MasterData!$D$3:$D$18,0)),ISNUMBER(MATCH(L198,MasterData!$C$3:$C$18,0))),
    DATEDIF(E198,I198,"d"),
    DATEDIF(E198,TODAY(),"d"))</f>
        <v>20</v>
      </c>
      <c r="S198">
        <f t="shared" ca="1" si="9"/>
        <v>0</v>
      </c>
      <c r="T198">
        <f t="shared" ca="1" si="10"/>
        <v>1</v>
      </c>
      <c r="U198">
        <f t="shared" ca="1" si="11"/>
        <v>0</v>
      </c>
    </row>
    <row r="199" spans="1:21" x14ac:dyDescent="0.35">
      <c r="B199" t="s">
        <v>706</v>
      </c>
      <c r="D199" s="34" t="s">
        <v>480</v>
      </c>
      <c r="E199" s="208">
        <v>45862</v>
      </c>
      <c r="F199" s="1"/>
      <c r="G199" t="s">
        <v>689</v>
      </c>
      <c r="I199" s="208">
        <v>45867</v>
      </c>
      <c r="K199" t="s">
        <v>241</v>
      </c>
      <c r="L199" t="s">
        <v>171</v>
      </c>
      <c r="M199" t="s">
        <v>707</v>
      </c>
      <c r="N199" t="s">
        <v>237</v>
      </c>
      <c r="P199" s="193" t="str">
        <f>IF(OR(AND(A199&lt;&gt;"",COUNTIF(Bugs!B:B,A199)&gt;0),AND(B199&lt;&gt;"",COUNTIF(Bugs!A:A,B199)&gt;0)),"Y","")</f>
        <v/>
      </c>
      <c r="Q199" s="193" t="str">
        <f>IF(OR(
    AND(COUNTIF(Bugs!A:A,B199)&gt;0,ISNUMBER(SEARCH("x",INDEX(Bugs!C:C,MATCH(B199,Bugs!A:A,0))))),
    AND(COUNTIF(Bugs!B:B,B199)&gt;0,ISNUMBER(SEARCH("x",INDEX(Bugs!C:C,MATCH(B199,Bugs!B:B,0))))),
    AND(COUNTIF(Bugs!A:A,B199)&gt;0,ISNUMBER(SEARCH("x",INDEX(Bugs!D:D,MATCH(B199,Bugs!A:A,0))))),
    AND(COUNTIF(Bugs!B:B,B199)&gt;0,ISNUMBER(SEARCH("x",INDEX(Bugs!D:D,MATCH(B199,Bugs!B:B,0)))))
),"Y","")</f>
        <v/>
      </c>
      <c r="R199">
        <f ca="1">IF(OR(ISNUMBER(MATCH(L199,MasterData!$D$3:$D$18,0)),ISNUMBER(MATCH(L199,MasterData!$C$3:$C$18,0))),
    DATEDIF(E199,I199,"d"),
    DATEDIF(E199,TODAY(),"d"))</f>
        <v>5</v>
      </c>
      <c r="S199">
        <f t="shared" ca="1" si="9"/>
        <v>1</v>
      </c>
      <c r="T199">
        <f t="shared" ca="1" si="10"/>
        <v>0</v>
      </c>
      <c r="U199">
        <f t="shared" ca="1" si="11"/>
        <v>0</v>
      </c>
    </row>
    <row r="200" spans="1:21" x14ac:dyDescent="0.35">
      <c r="B200" t="s">
        <v>19</v>
      </c>
      <c r="D200" s="34">
        <v>3003</v>
      </c>
      <c r="E200" s="208">
        <v>45863</v>
      </c>
      <c r="F200" s="1"/>
      <c r="G200" t="s">
        <v>692</v>
      </c>
      <c r="I200" s="208">
        <v>45874</v>
      </c>
      <c r="K200" t="s">
        <v>241</v>
      </c>
      <c r="L200" t="s">
        <v>171</v>
      </c>
      <c r="M200" t="s">
        <v>708</v>
      </c>
      <c r="N200" t="s">
        <v>237</v>
      </c>
      <c r="P200" s="193" t="str">
        <f>IF(OR(AND(A200&lt;&gt;"",COUNTIF(Bugs!B:B,A200)&gt;0),AND(B200&lt;&gt;"",COUNTIF(Bugs!A:A,B200)&gt;0)),"Y","")</f>
        <v>Y</v>
      </c>
      <c r="Q200" s="193" t="str">
        <f>IF(OR(
    AND(COUNTIF(Bugs!A:A,B200)&gt;0,ISNUMBER(SEARCH("x",INDEX(Bugs!C:C,MATCH(B200,Bugs!A:A,0))))),
    AND(COUNTIF(Bugs!B:B,B200)&gt;0,ISNUMBER(SEARCH("x",INDEX(Bugs!C:C,MATCH(B200,Bugs!B:B,0))))),
    AND(COUNTIF(Bugs!A:A,B200)&gt;0,ISNUMBER(SEARCH("x",INDEX(Bugs!D:D,MATCH(B200,Bugs!A:A,0))))),
    AND(COUNTIF(Bugs!B:B,B200)&gt;0,ISNUMBER(SEARCH("x",INDEX(Bugs!D:D,MATCH(B200,Bugs!B:B,0)))))
),"Y","")</f>
        <v>Y</v>
      </c>
      <c r="R200">
        <f ca="1">IF(OR(ISNUMBER(MATCH(L200,MasterData!$D$3:$D$18,0)),ISNUMBER(MATCH(L200,MasterData!$C$3:$C$18,0))),
    DATEDIF(E200,I200,"d"),
    DATEDIF(E200,TODAY(),"d"))</f>
        <v>11</v>
      </c>
      <c r="S200">
        <f ca="1">IF(AND($R200&gt;=0,$R200&lt;=7),1,0)</f>
        <v>0</v>
      </c>
      <c r="T200">
        <f ca="1">IF(AND($R200&gt;7,R200&lt;=30),1,0)</f>
        <v>1</v>
      </c>
      <c r="U200">
        <f ca="1">IF($R200&gt;30,1,0)</f>
        <v>0</v>
      </c>
    </row>
    <row r="201" spans="1:21" x14ac:dyDescent="0.35">
      <c r="B201" t="s">
        <v>709</v>
      </c>
      <c r="D201" s="34" t="s">
        <v>231</v>
      </c>
      <c r="E201" s="208">
        <v>45867</v>
      </c>
      <c r="F201" s="1"/>
      <c r="G201" t="s">
        <v>710</v>
      </c>
      <c r="I201" s="208">
        <v>45869</v>
      </c>
      <c r="K201" t="s">
        <v>235</v>
      </c>
      <c r="L201" t="s">
        <v>171</v>
      </c>
      <c r="M201" t="s">
        <v>711</v>
      </c>
      <c r="N201" t="s">
        <v>237</v>
      </c>
      <c r="P201" s="193" t="str">
        <f>IF(OR(AND(A201&lt;&gt;"",COUNTIF(Bugs!B:B,A201)&gt;0),AND(B201&lt;&gt;"",COUNTIF(Bugs!A:A,B201)&gt;0)),"Y","")</f>
        <v/>
      </c>
      <c r="Q201" s="193" t="str">
        <f>IF(OR(
    AND(COUNTIF(Bugs!A:A,B201)&gt;0,ISNUMBER(SEARCH("x",INDEX(Bugs!C:C,MATCH(B201,Bugs!A:A,0))))),
    AND(COUNTIF(Bugs!B:B,B201)&gt;0,ISNUMBER(SEARCH("x",INDEX(Bugs!C:C,MATCH(B201,Bugs!B:B,0))))),
    AND(COUNTIF(Bugs!A:A,B201)&gt;0,ISNUMBER(SEARCH("x",INDEX(Bugs!D:D,MATCH(B201,Bugs!A:A,0))))),
    AND(COUNTIF(Bugs!B:B,B201)&gt;0,ISNUMBER(SEARCH("x",INDEX(Bugs!D:D,MATCH(B201,Bugs!B:B,0)))))
),"Y","")</f>
        <v/>
      </c>
      <c r="R201">
        <f ca="1">IF(OR(ISNUMBER(MATCH(L201,MasterData!$D$3:$D$18,0)),ISNUMBER(MATCH(L201,MasterData!$C$3:$C$18,0))),
    DATEDIF(E201,I201,"d"),
    DATEDIF(E201,TODAY(),"d"))</f>
        <v>2</v>
      </c>
      <c r="S201">
        <f t="shared" ref="S201:S264" ca="1" si="12">IF(AND($R201&gt;=0,$R201&lt;=7),1,0)</f>
        <v>1</v>
      </c>
      <c r="T201">
        <f t="shared" ref="T201:T264" ca="1" si="13">IF(AND($R201&gt;7,R201&lt;=30),1,0)</f>
        <v>0</v>
      </c>
      <c r="U201">
        <f t="shared" ref="U201:U264" ca="1" si="14">IF($R201&gt;30,1,0)</f>
        <v>0</v>
      </c>
    </row>
    <row r="202" spans="1:21" x14ac:dyDescent="0.35">
      <c r="B202" t="s">
        <v>712</v>
      </c>
      <c r="D202" s="34" t="s">
        <v>480</v>
      </c>
      <c r="E202" s="208">
        <v>45867</v>
      </c>
      <c r="F202" s="1"/>
      <c r="G202" t="s">
        <v>699</v>
      </c>
      <c r="I202" s="208">
        <v>45868</v>
      </c>
      <c r="K202" t="s">
        <v>241</v>
      </c>
      <c r="L202" t="s">
        <v>171</v>
      </c>
      <c r="M202" t="s">
        <v>713</v>
      </c>
      <c r="N202" t="s">
        <v>237</v>
      </c>
      <c r="P202" s="193" t="str">
        <f>IF(OR(AND(A202&lt;&gt;"",COUNTIF(Bugs!B:B,A202)&gt;0),AND(B202&lt;&gt;"",COUNTIF(Bugs!A:A,B202)&gt;0)),"Y","")</f>
        <v/>
      </c>
      <c r="Q202" s="193" t="str">
        <f>IF(OR(
    AND(COUNTIF(Bugs!A:A,B202)&gt;0,ISNUMBER(SEARCH("x",INDEX(Bugs!C:C,MATCH(B202,Bugs!A:A,0))))),
    AND(COUNTIF(Bugs!B:B,B202)&gt;0,ISNUMBER(SEARCH("x",INDEX(Bugs!C:C,MATCH(B202,Bugs!B:B,0))))),
    AND(COUNTIF(Bugs!A:A,B202)&gt;0,ISNUMBER(SEARCH("x",INDEX(Bugs!D:D,MATCH(B202,Bugs!A:A,0))))),
    AND(COUNTIF(Bugs!B:B,B202)&gt;0,ISNUMBER(SEARCH("x",INDEX(Bugs!D:D,MATCH(B202,Bugs!B:B,0)))))
),"Y","")</f>
        <v/>
      </c>
      <c r="R202">
        <f ca="1">IF(OR(ISNUMBER(MATCH(L202,MasterData!$D$3:$D$18,0)),ISNUMBER(MATCH(L202,MasterData!$C$3:$C$18,0))),
    DATEDIF(E202,I202,"d"),
    DATEDIF(E202,TODAY(),"d"))</f>
        <v>1</v>
      </c>
      <c r="S202">
        <f t="shared" ca="1" si="12"/>
        <v>1</v>
      </c>
      <c r="T202">
        <f t="shared" ca="1" si="13"/>
        <v>0</v>
      </c>
      <c r="U202">
        <f t="shared" ca="1" si="14"/>
        <v>0</v>
      </c>
    </row>
    <row r="203" spans="1:21" x14ac:dyDescent="0.35">
      <c r="B203" t="s">
        <v>714</v>
      </c>
      <c r="D203" s="34" t="s">
        <v>231</v>
      </c>
      <c r="E203" s="208">
        <v>45867</v>
      </c>
      <c r="F203" s="1"/>
      <c r="G203" t="s">
        <v>715</v>
      </c>
      <c r="I203" s="208">
        <v>45896.52511574074</v>
      </c>
      <c r="K203" t="s">
        <v>235</v>
      </c>
      <c r="L203" t="s">
        <v>171</v>
      </c>
      <c r="M203" t="s">
        <v>716</v>
      </c>
      <c r="N203" t="s">
        <v>237</v>
      </c>
      <c r="P203" s="193" t="str">
        <f>IF(OR(AND(A203&lt;&gt;"",COUNTIF(Bugs!B:B,A203)&gt;0),AND(B203&lt;&gt;"",COUNTIF(Bugs!A:A,B203)&gt;0)),"Y","")</f>
        <v/>
      </c>
      <c r="Q203" s="193" t="str">
        <f>IF(OR(
    AND(COUNTIF(Bugs!A:A,B203)&gt;0,ISNUMBER(SEARCH("x",INDEX(Bugs!C:C,MATCH(B203,Bugs!A:A,0))))),
    AND(COUNTIF(Bugs!B:B,B203)&gt;0,ISNUMBER(SEARCH("x",INDEX(Bugs!C:C,MATCH(B203,Bugs!B:B,0))))),
    AND(COUNTIF(Bugs!A:A,B203)&gt;0,ISNUMBER(SEARCH("x",INDEX(Bugs!D:D,MATCH(B203,Bugs!A:A,0))))),
    AND(COUNTIF(Bugs!B:B,B203)&gt;0,ISNUMBER(SEARCH("x",INDEX(Bugs!D:D,MATCH(B203,Bugs!B:B,0)))))
),"Y","")</f>
        <v/>
      </c>
      <c r="R203">
        <f ca="1">IF(OR(ISNUMBER(MATCH(L203,MasterData!$D$3:$D$18,0)),ISNUMBER(MATCH(L203,MasterData!$C$3:$C$18,0))),
    DATEDIF(E203,I203,"d"),
    DATEDIF(E203,TODAY(),"d"))</f>
        <v>29</v>
      </c>
      <c r="S203">
        <f t="shared" ca="1" si="12"/>
        <v>0</v>
      </c>
      <c r="T203">
        <f t="shared" ca="1" si="13"/>
        <v>1</v>
      </c>
      <c r="U203">
        <f t="shared" ca="1" si="14"/>
        <v>0</v>
      </c>
    </row>
    <row r="204" spans="1:21" x14ac:dyDescent="0.35">
      <c r="B204" t="s">
        <v>20</v>
      </c>
      <c r="D204" s="34" t="s">
        <v>717</v>
      </c>
      <c r="E204" s="208">
        <v>45868</v>
      </c>
      <c r="F204" s="1"/>
      <c r="G204" t="s">
        <v>718</v>
      </c>
      <c r="I204" s="208">
        <v>45895.570856481485</v>
      </c>
      <c r="K204" t="s">
        <v>241</v>
      </c>
      <c r="L204" t="s">
        <v>171</v>
      </c>
      <c r="M204" t="s">
        <v>719</v>
      </c>
      <c r="N204" t="s">
        <v>237</v>
      </c>
      <c r="P204" s="193" t="str">
        <f>IF(OR(AND(A204&lt;&gt;"",COUNTIF(Bugs!B:B,A204)&gt;0),AND(B204&lt;&gt;"",COUNTIF(Bugs!A:A,B204)&gt;0)),"Y","")</f>
        <v>Y</v>
      </c>
      <c r="Q204" s="193" t="str">
        <f>IF(OR(
    AND(COUNTIF(Bugs!A:A,B204)&gt;0,ISNUMBER(SEARCH("x",INDEX(Bugs!C:C,MATCH(B204,Bugs!A:A,0))))),
    AND(COUNTIF(Bugs!B:B,B204)&gt;0,ISNUMBER(SEARCH("x",INDEX(Bugs!C:C,MATCH(B204,Bugs!B:B,0))))),
    AND(COUNTIF(Bugs!A:A,B204)&gt;0,ISNUMBER(SEARCH("x",INDEX(Bugs!D:D,MATCH(B204,Bugs!A:A,0))))),
    AND(COUNTIF(Bugs!B:B,B204)&gt;0,ISNUMBER(SEARCH("x",INDEX(Bugs!D:D,MATCH(B204,Bugs!B:B,0)))))
),"Y","")</f>
        <v/>
      </c>
      <c r="R204">
        <f ca="1">IF(OR(ISNUMBER(MATCH(L204,MasterData!$D$3:$D$18,0)),ISNUMBER(MATCH(L204,MasterData!$C$3:$C$18,0))),
    DATEDIF(E204,I204,"d"),
    DATEDIF(E204,TODAY(),"d"))</f>
        <v>27</v>
      </c>
      <c r="S204">
        <f t="shared" ca="1" si="12"/>
        <v>0</v>
      </c>
      <c r="T204">
        <f t="shared" ca="1" si="13"/>
        <v>1</v>
      </c>
      <c r="U204">
        <f t="shared" ca="1" si="14"/>
        <v>0</v>
      </c>
    </row>
    <row r="205" spans="1:21" x14ac:dyDescent="0.35">
      <c r="B205" t="s">
        <v>21</v>
      </c>
      <c r="D205" s="34">
        <v>3366</v>
      </c>
      <c r="E205" s="208">
        <v>45868</v>
      </c>
      <c r="F205" s="1"/>
      <c r="G205" t="s">
        <v>720</v>
      </c>
      <c r="I205" s="208">
        <v>45895.400914351849</v>
      </c>
      <c r="K205" t="s">
        <v>241</v>
      </c>
      <c r="L205" t="s">
        <v>171</v>
      </c>
      <c r="M205" t="s">
        <v>721</v>
      </c>
      <c r="N205" t="s">
        <v>237</v>
      </c>
      <c r="P205" s="193" t="str">
        <f>IF(OR(AND(A205&lt;&gt;"",COUNTIF(Bugs!B:B,A205)&gt;0),AND(B205&lt;&gt;"",COUNTIF(Bugs!A:A,B205)&gt;0)),"Y","")</f>
        <v>Y</v>
      </c>
      <c r="Q205" s="193" t="str">
        <f>IF(OR(
    AND(COUNTIF(Bugs!A:A,B205)&gt;0,ISNUMBER(SEARCH("x",INDEX(Bugs!C:C,MATCH(B205,Bugs!A:A,0))))),
    AND(COUNTIF(Bugs!B:B,B205)&gt;0,ISNUMBER(SEARCH("x",INDEX(Bugs!C:C,MATCH(B205,Bugs!B:B,0))))),
    AND(COUNTIF(Bugs!A:A,B205)&gt;0,ISNUMBER(SEARCH("x",INDEX(Bugs!D:D,MATCH(B205,Bugs!A:A,0))))),
    AND(COUNTIF(Bugs!B:B,B205)&gt;0,ISNUMBER(SEARCH("x",INDEX(Bugs!D:D,MATCH(B205,Bugs!B:B,0)))))
),"Y","")</f>
        <v>Y</v>
      </c>
      <c r="R205">
        <f ca="1">IF(OR(ISNUMBER(MATCH(L205,MasterData!$D$3:$D$18,0)),ISNUMBER(MATCH(L205,MasterData!$C$3:$C$18,0))),
    DATEDIF(E205,I205,"d"),
    DATEDIF(E205,TODAY(),"d"))</f>
        <v>27</v>
      </c>
      <c r="S205">
        <f t="shared" ca="1" si="12"/>
        <v>0</v>
      </c>
      <c r="T205">
        <f t="shared" ca="1" si="13"/>
        <v>1</v>
      </c>
      <c r="U205">
        <f t="shared" ca="1" si="14"/>
        <v>0</v>
      </c>
    </row>
    <row r="206" spans="1:21" x14ac:dyDescent="0.35">
      <c r="B206" t="s">
        <v>22</v>
      </c>
      <c r="D206" s="34" t="s">
        <v>717</v>
      </c>
      <c r="E206" s="208">
        <v>45869</v>
      </c>
      <c r="G206" t="s">
        <v>722</v>
      </c>
      <c r="I206" s="208">
        <v>45870</v>
      </c>
      <c r="K206" t="s">
        <v>235</v>
      </c>
      <c r="L206" t="s">
        <v>171</v>
      </c>
      <c r="M206" t="s">
        <v>723</v>
      </c>
      <c r="N206" t="s">
        <v>237</v>
      </c>
      <c r="P206" s="193" t="str">
        <f>IF(OR(AND(A206&lt;&gt;"",COUNTIF(Bugs!B:B,A206)&gt;0),AND(B206&lt;&gt;"",COUNTIF(Bugs!A:A,B206)&gt;0)),"Y","")</f>
        <v>Y</v>
      </c>
      <c r="Q206" s="193" t="str">
        <f>IF(OR(
    AND(COUNTIF(Bugs!A:A,B206)&gt;0,ISNUMBER(SEARCH("x",INDEX(Bugs!C:C,MATCH(B206,Bugs!A:A,0))))),
    AND(COUNTIF(Bugs!B:B,B206)&gt;0,ISNUMBER(SEARCH("x",INDEX(Bugs!C:C,MATCH(B206,Bugs!B:B,0))))),
    AND(COUNTIF(Bugs!A:A,B206)&gt;0,ISNUMBER(SEARCH("x",INDEX(Bugs!D:D,MATCH(B206,Bugs!A:A,0))))),
    AND(COUNTIF(Bugs!B:B,B206)&gt;0,ISNUMBER(SEARCH("x",INDEX(Bugs!D:D,MATCH(B206,Bugs!B:B,0)))))
),"Y","")</f>
        <v>Y</v>
      </c>
      <c r="R206">
        <f ca="1">IF(OR(ISNUMBER(MATCH(L206,MasterData!$D$3:$D$18,0)),ISNUMBER(MATCH(L206,MasterData!$C$3:$C$18,0))),
    DATEDIF(E206,I206,"d"),
    DATEDIF(E206,TODAY(),"d"))</f>
        <v>1</v>
      </c>
      <c r="S206">
        <f t="shared" ca="1" si="12"/>
        <v>1</v>
      </c>
      <c r="T206">
        <f t="shared" ca="1" si="13"/>
        <v>0</v>
      </c>
      <c r="U206">
        <f t="shared" ca="1" si="14"/>
        <v>0</v>
      </c>
    </row>
    <row r="207" spans="1:21" x14ac:dyDescent="0.35">
      <c r="B207" t="s">
        <v>23</v>
      </c>
      <c r="D207" s="34" t="s">
        <v>480</v>
      </c>
      <c r="E207" s="208">
        <v>45870</v>
      </c>
      <c r="G207" t="s">
        <v>724</v>
      </c>
      <c r="I207" s="208">
        <v>45881</v>
      </c>
      <c r="K207" t="s">
        <v>235</v>
      </c>
      <c r="L207" t="s">
        <v>171</v>
      </c>
      <c r="M207" t="s">
        <v>725</v>
      </c>
      <c r="N207" t="s">
        <v>237</v>
      </c>
      <c r="P207" s="193" t="str">
        <f>IF(OR(AND(A207&lt;&gt;"",COUNTIF(Bugs!B:B,A207)&gt;0),AND(B207&lt;&gt;"",COUNTIF(Bugs!A:A,B207)&gt;0)),"Y","")</f>
        <v>Y</v>
      </c>
      <c r="Q207" s="193" t="str">
        <f>IF(OR(
    AND(COUNTIF(Bugs!A:A,B207)&gt;0,ISNUMBER(SEARCH("x",INDEX(Bugs!C:C,MATCH(B207,Bugs!A:A,0))))),
    AND(COUNTIF(Bugs!B:B,B207)&gt;0,ISNUMBER(SEARCH("x",INDEX(Bugs!C:C,MATCH(B207,Bugs!B:B,0))))),
    AND(COUNTIF(Bugs!A:A,B207)&gt;0,ISNUMBER(SEARCH("x",INDEX(Bugs!D:D,MATCH(B207,Bugs!A:A,0))))),
    AND(COUNTIF(Bugs!B:B,B207)&gt;0,ISNUMBER(SEARCH("x",INDEX(Bugs!D:D,MATCH(B207,Bugs!B:B,0)))))
),"Y","")</f>
        <v/>
      </c>
      <c r="R207">
        <f ca="1">IF(OR(ISNUMBER(MATCH(L207,MasterData!$D$3:$D$18,0)),ISNUMBER(MATCH(L207,MasterData!$C$3:$C$18,0))),
    DATEDIF(E207,I207,"d"),
    DATEDIF(E207,TODAY(),"d"))</f>
        <v>11</v>
      </c>
      <c r="S207">
        <f t="shared" ca="1" si="12"/>
        <v>0</v>
      </c>
      <c r="T207">
        <f t="shared" ca="1" si="13"/>
        <v>1</v>
      </c>
      <c r="U207">
        <f t="shared" ca="1" si="14"/>
        <v>0</v>
      </c>
    </row>
    <row r="208" spans="1:21" x14ac:dyDescent="0.35">
      <c r="B208" t="s">
        <v>24</v>
      </c>
      <c r="D208" s="34" t="s">
        <v>254</v>
      </c>
      <c r="E208" s="208">
        <v>45873</v>
      </c>
      <c r="G208" t="s">
        <v>727</v>
      </c>
      <c r="I208" s="208">
        <v>45874</v>
      </c>
      <c r="K208" t="s">
        <v>241</v>
      </c>
      <c r="L208" t="s">
        <v>171</v>
      </c>
      <c r="M208" t="s">
        <v>728</v>
      </c>
      <c r="N208" t="s">
        <v>237</v>
      </c>
      <c r="P208" s="193" t="str">
        <f>IF(OR(AND(A208&lt;&gt;"",COUNTIF(Bugs!B:B,A208)&gt;0),AND(B208&lt;&gt;"",COUNTIF(Bugs!A:A,B208)&gt;0)),"Y","")</f>
        <v>Y</v>
      </c>
      <c r="Q208" s="193" t="str">
        <f>IF(OR(
    AND(COUNTIF(Bugs!A:A,B208)&gt;0,ISNUMBER(SEARCH("x",INDEX(Bugs!C:C,MATCH(B208,Bugs!A:A,0))))),
    AND(COUNTIF(Bugs!B:B,B208)&gt;0,ISNUMBER(SEARCH("x",INDEX(Bugs!C:C,MATCH(B208,Bugs!B:B,0))))),
    AND(COUNTIF(Bugs!A:A,B208)&gt;0,ISNUMBER(SEARCH("x",INDEX(Bugs!D:D,MATCH(B208,Bugs!A:A,0))))),
    AND(COUNTIF(Bugs!B:B,B208)&gt;0,ISNUMBER(SEARCH("x",INDEX(Bugs!D:D,MATCH(B208,Bugs!B:B,0)))))
),"Y","")</f>
        <v/>
      </c>
      <c r="R208">
        <f ca="1">IF(OR(ISNUMBER(MATCH(L208,MasterData!$D$3:$D$18,0)),ISNUMBER(MATCH(L208,MasterData!$C$3:$C$18,0))),
    DATEDIF(E208,I208,"d"),
    DATEDIF(E208,TODAY(),"d"))</f>
        <v>1</v>
      </c>
      <c r="S208">
        <f t="shared" ca="1" si="12"/>
        <v>1</v>
      </c>
      <c r="T208">
        <f t="shared" ca="1" si="13"/>
        <v>0</v>
      </c>
      <c r="U208">
        <f t="shared" ca="1" si="14"/>
        <v>0</v>
      </c>
    </row>
    <row r="209" spans="2:21" x14ac:dyDescent="0.35">
      <c r="B209" t="s">
        <v>25</v>
      </c>
      <c r="D209" s="34">
        <v>5975</v>
      </c>
      <c r="E209" s="208">
        <v>45876</v>
      </c>
      <c r="G209" t="s">
        <v>248</v>
      </c>
      <c r="H209" t="s">
        <v>245</v>
      </c>
      <c r="I209" s="208">
        <v>45883.327187499999</v>
      </c>
      <c r="K209" t="s">
        <v>241</v>
      </c>
      <c r="L209" t="s">
        <v>164</v>
      </c>
      <c r="M209" t="s">
        <v>729</v>
      </c>
      <c r="N209" t="s">
        <v>237</v>
      </c>
      <c r="P209" s="193" t="str">
        <f>IF(OR(AND(A209&lt;&gt;"",COUNTIF(Bugs!B:B,A209)&gt;0),AND(B209&lt;&gt;"",COUNTIF(Bugs!A:A,B209)&gt;0)),"Y","")</f>
        <v>Y</v>
      </c>
      <c r="Q209" s="193" t="str">
        <f>IF(OR(
    AND(COUNTIF(Bugs!A:A,B209)&gt;0,ISNUMBER(SEARCH("x",INDEX(Bugs!C:C,MATCH(B209,Bugs!A:A,0))))),
    AND(COUNTIF(Bugs!B:B,B209)&gt;0,ISNUMBER(SEARCH("x",INDEX(Bugs!C:C,MATCH(B209,Bugs!B:B,0))))),
    AND(COUNTIF(Bugs!A:A,B209)&gt;0,ISNUMBER(SEARCH("x",INDEX(Bugs!D:D,MATCH(B209,Bugs!A:A,0))))),
    AND(COUNTIF(Bugs!B:B,B209)&gt;0,ISNUMBER(SEARCH("x",INDEX(Bugs!D:D,MATCH(B209,Bugs!B:B,0)))))
),"Y","")</f>
        <v/>
      </c>
      <c r="R209">
        <f ca="1">IF(OR(ISNUMBER(MATCH(L209,MasterData!$D$3:$D$18,0)),ISNUMBER(MATCH(L209,MasterData!$C$3:$C$18,0))),
    DATEDIF(E209,I209,"d"),
    DATEDIF(E209,TODAY(),"d"))</f>
        <v>131</v>
      </c>
      <c r="S209">
        <f t="shared" ca="1" si="12"/>
        <v>0</v>
      </c>
      <c r="T209">
        <f t="shared" ca="1" si="13"/>
        <v>0</v>
      </c>
      <c r="U209">
        <f t="shared" ca="1" si="14"/>
        <v>1</v>
      </c>
    </row>
    <row r="210" spans="2:21" x14ac:dyDescent="0.35">
      <c r="B210" t="s">
        <v>26</v>
      </c>
      <c r="D210" s="34">
        <v>5975</v>
      </c>
      <c r="E210" s="208">
        <v>45876</v>
      </c>
      <c r="G210" t="s">
        <v>248</v>
      </c>
      <c r="H210" t="s">
        <v>245</v>
      </c>
      <c r="I210" s="208">
        <v>45897.422789351855</v>
      </c>
      <c r="K210" t="s">
        <v>241</v>
      </c>
      <c r="L210" t="s">
        <v>171</v>
      </c>
      <c r="M210" t="s">
        <v>729</v>
      </c>
      <c r="N210" t="s">
        <v>237</v>
      </c>
      <c r="P210" s="193" t="str">
        <f>IF(OR(AND(A210&lt;&gt;"",COUNTIF(Bugs!B:B,A210)&gt;0),AND(B210&lt;&gt;"",COUNTIF(Bugs!A:A,B210)&gt;0)),"Y","")</f>
        <v>Y</v>
      </c>
      <c r="Q210" s="193" t="str">
        <f>IF(OR(
    AND(COUNTIF(Bugs!A:A,B210)&gt;0,ISNUMBER(SEARCH("x",INDEX(Bugs!C:C,MATCH(B210,Bugs!A:A,0))))),
    AND(COUNTIF(Bugs!B:B,B210)&gt;0,ISNUMBER(SEARCH("x",INDEX(Bugs!C:C,MATCH(B210,Bugs!B:B,0))))),
    AND(COUNTIF(Bugs!A:A,B210)&gt;0,ISNUMBER(SEARCH("x",INDEX(Bugs!D:D,MATCH(B210,Bugs!A:A,0))))),
    AND(COUNTIF(Bugs!B:B,B210)&gt;0,ISNUMBER(SEARCH("x",INDEX(Bugs!D:D,MATCH(B210,Bugs!B:B,0)))))
),"Y","")</f>
        <v/>
      </c>
      <c r="R210">
        <f ca="1">IF(OR(ISNUMBER(MATCH(L210,MasterData!$D$3:$D$18,0)),ISNUMBER(MATCH(L210,MasterData!$C$3:$C$18,0))),
    DATEDIF(E210,I210,"d"),
    DATEDIF(E210,TODAY(),"d"))</f>
        <v>21</v>
      </c>
      <c r="S210">
        <f t="shared" ca="1" si="12"/>
        <v>0</v>
      </c>
      <c r="T210">
        <f t="shared" ca="1" si="13"/>
        <v>1</v>
      </c>
      <c r="U210">
        <f t="shared" ca="1" si="14"/>
        <v>0</v>
      </c>
    </row>
    <row r="211" spans="2:21" x14ac:dyDescent="0.35">
      <c r="B211" t="s">
        <v>730</v>
      </c>
      <c r="D211" s="34">
        <v>5975</v>
      </c>
      <c r="E211" s="208">
        <v>45877</v>
      </c>
      <c r="G211" t="s">
        <v>248</v>
      </c>
      <c r="H211" t="s">
        <v>245</v>
      </c>
      <c r="I211" s="208">
        <v>45896.544803240744</v>
      </c>
      <c r="K211" t="s">
        <v>241</v>
      </c>
      <c r="L211" t="s">
        <v>171</v>
      </c>
      <c r="M211" t="s">
        <v>731</v>
      </c>
      <c r="N211" t="s">
        <v>237</v>
      </c>
      <c r="P211" s="193" t="str">
        <f>IF(OR(AND(A211&lt;&gt;"",COUNTIF(Bugs!B:B,A211)&gt;0),AND(B211&lt;&gt;"",COUNTIF(Bugs!A:A,B211)&gt;0)),"Y","")</f>
        <v/>
      </c>
      <c r="Q211" s="193" t="str">
        <f>IF(OR(
    AND(COUNTIF(Bugs!A:A,B211)&gt;0,ISNUMBER(SEARCH("x",INDEX(Bugs!C:C,MATCH(B211,Bugs!A:A,0))))),
    AND(COUNTIF(Bugs!B:B,B211)&gt;0,ISNUMBER(SEARCH("x",INDEX(Bugs!C:C,MATCH(B211,Bugs!B:B,0))))),
    AND(COUNTIF(Bugs!A:A,B211)&gt;0,ISNUMBER(SEARCH("x",INDEX(Bugs!D:D,MATCH(B211,Bugs!A:A,0))))),
    AND(COUNTIF(Bugs!B:B,B211)&gt;0,ISNUMBER(SEARCH("x",INDEX(Bugs!D:D,MATCH(B211,Bugs!B:B,0)))))
),"Y","")</f>
        <v/>
      </c>
      <c r="R211">
        <f ca="1">IF(OR(ISNUMBER(MATCH(L211,MasterData!$D$3:$D$18,0)),ISNUMBER(MATCH(L211,MasterData!$C$3:$C$18,0))),
    DATEDIF(E211,I211,"d"),
    DATEDIF(E211,TODAY(),"d"))</f>
        <v>19</v>
      </c>
      <c r="S211">
        <f t="shared" ca="1" si="12"/>
        <v>0</v>
      </c>
      <c r="T211">
        <f t="shared" ca="1" si="13"/>
        <v>1</v>
      </c>
      <c r="U211">
        <f t="shared" ca="1" si="14"/>
        <v>0</v>
      </c>
    </row>
    <row r="212" spans="2:21" x14ac:dyDescent="0.35">
      <c r="B212" t="s">
        <v>732</v>
      </c>
      <c r="D212" s="34" t="s">
        <v>480</v>
      </c>
      <c r="E212" s="208">
        <v>45881</v>
      </c>
      <c r="G212" t="s">
        <v>733</v>
      </c>
      <c r="I212" s="208">
        <v>45881</v>
      </c>
      <c r="K212" t="s">
        <v>347</v>
      </c>
      <c r="L212" t="s">
        <v>171</v>
      </c>
      <c r="M212" t="s">
        <v>734</v>
      </c>
      <c r="N212" t="s">
        <v>237</v>
      </c>
      <c r="P212" s="193" t="str">
        <f>IF(OR(AND(A212&lt;&gt;"",COUNTIF(Bugs!B:B,A212)&gt;0),AND(B212&lt;&gt;"",COUNTIF(Bugs!A:A,B212)&gt;0)),"Y","")</f>
        <v/>
      </c>
      <c r="Q212" s="193" t="str">
        <f>IF(OR(
    AND(COUNTIF(Bugs!A:A,B212)&gt;0,ISNUMBER(SEARCH("x",INDEX(Bugs!C:C,MATCH(B212,Bugs!A:A,0))))),
    AND(COUNTIF(Bugs!B:B,B212)&gt;0,ISNUMBER(SEARCH("x",INDEX(Bugs!C:C,MATCH(B212,Bugs!B:B,0))))),
    AND(COUNTIF(Bugs!A:A,B212)&gt;0,ISNUMBER(SEARCH("x",INDEX(Bugs!D:D,MATCH(B212,Bugs!A:A,0))))),
    AND(COUNTIF(Bugs!B:B,B212)&gt;0,ISNUMBER(SEARCH("x",INDEX(Bugs!D:D,MATCH(B212,Bugs!B:B,0)))))
),"Y","")</f>
        <v/>
      </c>
      <c r="R212">
        <f ca="1">IF(OR(ISNUMBER(MATCH(L212,MasterData!$D$3:$D$18,0)),ISNUMBER(MATCH(L212,MasterData!$C$3:$C$18,0))),
    DATEDIF(E212,I212,"d"),
    DATEDIF(E212,TODAY(),"d"))</f>
        <v>0</v>
      </c>
      <c r="S212">
        <f t="shared" ca="1" si="12"/>
        <v>1</v>
      </c>
      <c r="T212">
        <f t="shared" ca="1" si="13"/>
        <v>0</v>
      </c>
      <c r="U212">
        <f t="shared" ca="1" si="14"/>
        <v>0</v>
      </c>
    </row>
    <row r="213" spans="2:21" x14ac:dyDescent="0.35">
      <c r="B213" t="s">
        <v>27</v>
      </c>
      <c r="D213" s="34" t="s">
        <v>717</v>
      </c>
      <c r="E213" s="208">
        <v>45881</v>
      </c>
      <c r="G213" t="s">
        <v>735</v>
      </c>
      <c r="H213" t="s">
        <v>736</v>
      </c>
      <c r="I213" s="208">
        <v>45910</v>
      </c>
      <c r="K213" t="s">
        <v>241</v>
      </c>
      <c r="L213" t="s">
        <v>171</v>
      </c>
      <c r="M213" t="s">
        <v>737</v>
      </c>
      <c r="N213" t="s">
        <v>237</v>
      </c>
      <c r="P213" s="193" t="str">
        <f>IF(OR(AND(A213&lt;&gt;"",COUNTIF(Bugs!B:B,A213)&gt;0),AND(B213&lt;&gt;"",COUNTIF(Bugs!A:A,B213)&gt;0)),"Y","")</f>
        <v>Y</v>
      </c>
      <c r="Q213" s="193" t="str">
        <f>IF(OR(
    AND(COUNTIF(Bugs!A:A,B213)&gt;0,ISNUMBER(SEARCH("x",INDEX(Bugs!C:C,MATCH(B213,Bugs!A:A,0))))),
    AND(COUNTIF(Bugs!B:B,B213)&gt;0,ISNUMBER(SEARCH("x",INDEX(Bugs!C:C,MATCH(B213,Bugs!B:B,0))))),
    AND(COUNTIF(Bugs!A:A,B213)&gt;0,ISNUMBER(SEARCH("x",INDEX(Bugs!D:D,MATCH(B213,Bugs!A:A,0))))),
    AND(COUNTIF(Bugs!B:B,B213)&gt;0,ISNUMBER(SEARCH("x",INDEX(Bugs!D:D,MATCH(B213,Bugs!B:B,0)))))
),"Y","")</f>
        <v/>
      </c>
      <c r="R213">
        <f ca="1">IF(OR(ISNUMBER(MATCH(L213,MasterData!$D$3:$D$18,0)),ISNUMBER(MATCH(L213,MasterData!$C$3:$C$18,0))),
    DATEDIF(E213,I213,"d"),
    DATEDIF(E213,TODAY(),"d"))</f>
        <v>29</v>
      </c>
      <c r="S213">
        <f t="shared" ca="1" si="12"/>
        <v>0</v>
      </c>
      <c r="T213">
        <f t="shared" ca="1" si="13"/>
        <v>1</v>
      </c>
      <c r="U213">
        <f t="shared" ca="1" si="14"/>
        <v>0</v>
      </c>
    </row>
    <row r="214" spans="2:21" x14ac:dyDescent="0.35">
      <c r="B214" t="s">
        <v>28</v>
      </c>
      <c r="D214" s="34">
        <v>3014</v>
      </c>
      <c r="E214" s="208">
        <v>45882</v>
      </c>
      <c r="G214" t="s">
        <v>738</v>
      </c>
      <c r="H214" t="s">
        <v>736</v>
      </c>
      <c r="I214" s="208">
        <v>45915</v>
      </c>
      <c r="K214" t="s">
        <v>235</v>
      </c>
      <c r="L214" t="s">
        <v>171</v>
      </c>
      <c r="M214" t="s">
        <v>739</v>
      </c>
      <c r="N214" t="s">
        <v>237</v>
      </c>
      <c r="P214" s="193" t="str">
        <f>IF(OR(AND(A214&lt;&gt;"",COUNTIF(Bugs!B:B,A214)&gt;0),AND(B214&lt;&gt;"",COUNTIF(Bugs!A:A,B214)&gt;0)),"Y","")</f>
        <v>Y</v>
      </c>
      <c r="Q214" s="193" t="str">
        <f>IF(OR(
    AND(COUNTIF(Bugs!A:A,B214)&gt;0,ISNUMBER(SEARCH("x",INDEX(Bugs!C:C,MATCH(B214,Bugs!A:A,0))))),
    AND(COUNTIF(Bugs!B:B,B214)&gt;0,ISNUMBER(SEARCH("x",INDEX(Bugs!C:C,MATCH(B214,Bugs!B:B,0))))),
    AND(COUNTIF(Bugs!A:A,B214)&gt;0,ISNUMBER(SEARCH("x",INDEX(Bugs!D:D,MATCH(B214,Bugs!A:A,0))))),
    AND(COUNTIF(Bugs!B:B,B214)&gt;0,ISNUMBER(SEARCH("x",INDEX(Bugs!D:D,MATCH(B214,Bugs!B:B,0)))))
),"Y","")</f>
        <v/>
      </c>
      <c r="R214">
        <f ca="1">IF(OR(ISNUMBER(MATCH(L214,MasterData!$D$3:$D$18,0)),ISNUMBER(MATCH(L214,MasterData!$C$3:$C$18,0))),
    DATEDIF(E214,I214,"d"),
    DATEDIF(E214,TODAY(),"d"))</f>
        <v>33</v>
      </c>
      <c r="S214">
        <f t="shared" ca="1" si="12"/>
        <v>0</v>
      </c>
      <c r="T214">
        <f t="shared" ca="1" si="13"/>
        <v>0</v>
      </c>
      <c r="U214">
        <f t="shared" ca="1" si="14"/>
        <v>1</v>
      </c>
    </row>
    <row r="215" spans="2:21" x14ac:dyDescent="0.35">
      <c r="B215" t="s">
        <v>740</v>
      </c>
      <c r="D215" s="34">
        <v>3014</v>
      </c>
      <c r="E215" s="208">
        <v>45884.675428240742</v>
      </c>
      <c r="G215" t="s">
        <v>741</v>
      </c>
      <c r="I215" s="208">
        <v>45895.349780092591</v>
      </c>
      <c r="J215" t="s">
        <v>742</v>
      </c>
      <c r="K215" t="s">
        <v>235</v>
      </c>
      <c r="L215" t="s">
        <v>171</v>
      </c>
      <c r="M215" t="s">
        <v>743</v>
      </c>
      <c r="N215" t="s">
        <v>744</v>
      </c>
      <c r="P215" s="193" t="str">
        <f>IF(OR(AND(A215&lt;&gt;"",COUNTIF(Bugs!B:B,A215)&gt;0),AND(B215&lt;&gt;"",COUNTIF(Bugs!A:A,B215)&gt;0)),"Y","")</f>
        <v/>
      </c>
      <c r="Q215" s="193" t="str">
        <f>IF(OR(
    AND(COUNTIF(Bugs!A:A,B215)&gt;0,ISNUMBER(SEARCH("x",INDEX(Bugs!C:C,MATCH(B215,Bugs!A:A,0))))),
    AND(COUNTIF(Bugs!B:B,B215)&gt;0,ISNUMBER(SEARCH("x",INDEX(Bugs!C:C,MATCH(B215,Bugs!B:B,0))))),
    AND(COUNTIF(Bugs!A:A,B215)&gt;0,ISNUMBER(SEARCH("x",INDEX(Bugs!D:D,MATCH(B215,Bugs!A:A,0))))),
    AND(COUNTIF(Bugs!B:B,B215)&gt;0,ISNUMBER(SEARCH("x",INDEX(Bugs!D:D,MATCH(B215,Bugs!B:B,0)))))
),"Y","")</f>
        <v/>
      </c>
      <c r="R215">
        <f ca="1">IF(OR(ISNUMBER(MATCH(L215,MasterData!$D$3:$D$18,0)),ISNUMBER(MATCH(L215,MasterData!$C$3:$C$18,0))),
    DATEDIF(E215,I215,"d"),
    DATEDIF(E215,TODAY(),"d"))</f>
        <v>11</v>
      </c>
      <c r="S215">
        <f t="shared" ca="1" si="12"/>
        <v>0</v>
      </c>
      <c r="T215">
        <f t="shared" ca="1" si="13"/>
        <v>1</v>
      </c>
      <c r="U215">
        <f t="shared" ca="1" si="14"/>
        <v>0</v>
      </c>
    </row>
    <row r="216" spans="2:21" x14ac:dyDescent="0.35">
      <c r="B216" t="s">
        <v>745</v>
      </c>
      <c r="D216" s="34" t="s">
        <v>746</v>
      </c>
      <c r="E216" s="208">
        <v>45887.449328703704</v>
      </c>
      <c r="G216" t="s">
        <v>738</v>
      </c>
      <c r="I216" s="208">
        <v>45916</v>
      </c>
      <c r="J216" t="s">
        <v>747</v>
      </c>
      <c r="K216" t="s">
        <v>235</v>
      </c>
      <c r="L216" t="s">
        <v>171</v>
      </c>
      <c r="M216" t="s">
        <v>748</v>
      </c>
      <c r="N216" t="s">
        <v>744</v>
      </c>
      <c r="P216" s="193" t="str">
        <f>IF(OR(AND(A216&lt;&gt;"",COUNTIF(Bugs!B:B,A216)&gt;0),AND(B216&lt;&gt;"",COUNTIF(Bugs!A:A,B216)&gt;0)),"Y","")</f>
        <v/>
      </c>
      <c r="Q216" s="193" t="str">
        <f>IF(OR(
    AND(COUNTIF(Bugs!A:A,B216)&gt;0,ISNUMBER(SEARCH("x",INDEX(Bugs!C:C,MATCH(B216,Bugs!A:A,0))))),
    AND(COUNTIF(Bugs!B:B,B216)&gt;0,ISNUMBER(SEARCH("x",INDEX(Bugs!C:C,MATCH(B216,Bugs!B:B,0))))),
    AND(COUNTIF(Bugs!A:A,B216)&gt;0,ISNUMBER(SEARCH("x",INDEX(Bugs!D:D,MATCH(B216,Bugs!A:A,0))))),
    AND(COUNTIF(Bugs!B:B,B216)&gt;0,ISNUMBER(SEARCH("x",INDEX(Bugs!D:D,MATCH(B216,Bugs!B:B,0)))))
),"Y","")</f>
        <v/>
      </c>
      <c r="R216">
        <f ca="1">IF(OR(ISNUMBER(MATCH(L216,MasterData!$D$3:$D$18,0)),ISNUMBER(MATCH(L216,MasterData!$C$3:$C$18,0))),
    DATEDIF(E216,I216,"d"),
    DATEDIF(E216,TODAY(),"d"))</f>
        <v>29</v>
      </c>
      <c r="S216">
        <f t="shared" ca="1" si="12"/>
        <v>0</v>
      </c>
      <c r="T216">
        <f t="shared" ca="1" si="13"/>
        <v>1</v>
      </c>
      <c r="U216">
        <f t="shared" ca="1" si="14"/>
        <v>0</v>
      </c>
    </row>
    <row r="217" spans="2:21" x14ac:dyDescent="0.35">
      <c r="B217" t="s">
        <v>29</v>
      </c>
      <c r="D217" s="34" t="s">
        <v>254</v>
      </c>
      <c r="E217" s="208">
        <v>45887.466793981483</v>
      </c>
      <c r="G217" t="s">
        <v>749</v>
      </c>
      <c r="I217" s="208">
        <v>45903</v>
      </c>
      <c r="J217" t="s">
        <v>747</v>
      </c>
      <c r="K217" t="s">
        <v>241</v>
      </c>
      <c r="L217" t="s">
        <v>171</v>
      </c>
      <c r="M217" t="s">
        <v>750</v>
      </c>
      <c r="N217" t="s">
        <v>744</v>
      </c>
      <c r="P217" s="193" t="str">
        <f>IF(OR(AND(A217&lt;&gt;"",COUNTIF(Bugs!B:B,A217)&gt;0),AND(B217&lt;&gt;"",COUNTIF(Bugs!A:A,B217)&gt;0)),"Y","")</f>
        <v>Y</v>
      </c>
      <c r="Q217" s="193" t="str">
        <f>IF(OR(
    AND(COUNTIF(Bugs!A:A,B217)&gt;0,ISNUMBER(SEARCH("x",INDEX(Bugs!C:C,MATCH(B217,Bugs!A:A,0))))),
    AND(COUNTIF(Bugs!B:B,B217)&gt;0,ISNUMBER(SEARCH("x",INDEX(Bugs!C:C,MATCH(B217,Bugs!B:B,0))))),
    AND(COUNTIF(Bugs!A:A,B217)&gt;0,ISNUMBER(SEARCH("x",INDEX(Bugs!D:D,MATCH(B217,Bugs!A:A,0))))),
    AND(COUNTIF(Bugs!B:B,B217)&gt;0,ISNUMBER(SEARCH("x",INDEX(Bugs!D:D,MATCH(B217,Bugs!B:B,0)))))
),"Y","")</f>
        <v/>
      </c>
      <c r="R217">
        <f ca="1">IF(OR(ISNUMBER(MATCH(L217,MasterData!$D$3:$D$18,0)),ISNUMBER(MATCH(L217,MasterData!$C$3:$C$18,0))),
    DATEDIF(E217,I217,"d"),
    DATEDIF(E217,TODAY(),"d"))</f>
        <v>16</v>
      </c>
      <c r="S217">
        <f t="shared" ca="1" si="12"/>
        <v>0</v>
      </c>
      <c r="T217">
        <f t="shared" ca="1" si="13"/>
        <v>1</v>
      </c>
      <c r="U217">
        <f t="shared" ca="1" si="14"/>
        <v>0</v>
      </c>
    </row>
    <row r="218" spans="2:21" x14ac:dyDescent="0.35">
      <c r="B218" t="s">
        <v>751</v>
      </c>
      <c r="D218" s="34">
        <v>3010</v>
      </c>
      <c r="E218" s="208">
        <v>45887.607604166667</v>
      </c>
      <c r="G218" t="s">
        <v>752</v>
      </c>
      <c r="I218" s="208">
        <v>45891.336944444447</v>
      </c>
      <c r="J218" t="s">
        <v>753</v>
      </c>
      <c r="K218" t="s">
        <v>241</v>
      </c>
      <c r="L218" t="s">
        <v>171</v>
      </c>
      <c r="M218" t="s">
        <v>754</v>
      </c>
      <c r="N218" t="s">
        <v>744</v>
      </c>
      <c r="P218" s="193" t="str">
        <f>IF(OR(AND(A218&lt;&gt;"",COUNTIF(Bugs!B:B,A218)&gt;0),AND(B218&lt;&gt;"",COUNTIF(Bugs!A:A,B218)&gt;0)),"Y","")</f>
        <v/>
      </c>
      <c r="Q218" s="193" t="str">
        <f>IF(OR(
    AND(COUNTIF(Bugs!A:A,B218)&gt;0,ISNUMBER(SEARCH("x",INDEX(Bugs!C:C,MATCH(B218,Bugs!A:A,0))))),
    AND(COUNTIF(Bugs!B:B,B218)&gt;0,ISNUMBER(SEARCH("x",INDEX(Bugs!C:C,MATCH(B218,Bugs!B:B,0))))),
    AND(COUNTIF(Bugs!A:A,B218)&gt;0,ISNUMBER(SEARCH("x",INDEX(Bugs!D:D,MATCH(B218,Bugs!A:A,0))))),
    AND(COUNTIF(Bugs!B:B,B218)&gt;0,ISNUMBER(SEARCH("x",INDEX(Bugs!D:D,MATCH(B218,Bugs!B:B,0)))))
),"Y","")</f>
        <v/>
      </c>
      <c r="R218">
        <f ca="1">IF(OR(ISNUMBER(MATCH(L218,MasterData!$D$3:$D$18,0)),ISNUMBER(MATCH(L218,MasterData!$C$3:$C$18,0))),
    DATEDIF(E218,I218,"d"),
    DATEDIF(E218,TODAY(),"d"))</f>
        <v>4</v>
      </c>
      <c r="S218">
        <f t="shared" ca="1" si="12"/>
        <v>1</v>
      </c>
      <c r="T218">
        <f t="shared" ca="1" si="13"/>
        <v>0</v>
      </c>
      <c r="U218">
        <f t="shared" ca="1" si="14"/>
        <v>0</v>
      </c>
    </row>
    <row r="219" spans="2:21" x14ac:dyDescent="0.35">
      <c r="B219" t="s">
        <v>30</v>
      </c>
      <c r="D219" s="34" t="s">
        <v>254</v>
      </c>
      <c r="E219" s="208">
        <v>45887.680798611109</v>
      </c>
      <c r="G219" t="s">
        <v>755</v>
      </c>
      <c r="I219" s="208">
        <v>45903</v>
      </c>
      <c r="J219" t="s">
        <v>753</v>
      </c>
      <c r="K219" t="s">
        <v>241</v>
      </c>
      <c r="L219" t="s">
        <v>171</v>
      </c>
      <c r="M219" t="s">
        <v>756</v>
      </c>
      <c r="N219" t="s">
        <v>744</v>
      </c>
      <c r="P219" s="193" t="str">
        <f>IF(OR(AND(A219&lt;&gt;"",COUNTIF(Bugs!B:B,A219)&gt;0),AND(B219&lt;&gt;"",COUNTIF(Bugs!A:A,B219)&gt;0)),"Y","")</f>
        <v>Y</v>
      </c>
      <c r="Q219" s="193" t="str">
        <f>IF(OR(
    AND(COUNTIF(Bugs!A:A,B219)&gt;0,ISNUMBER(SEARCH("x",INDEX(Bugs!C:C,MATCH(B219,Bugs!A:A,0))))),
    AND(COUNTIF(Bugs!B:B,B219)&gt;0,ISNUMBER(SEARCH("x",INDEX(Bugs!C:C,MATCH(B219,Bugs!B:B,0))))),
    AND(COUNTIF(Bugs!A:A,B219)&gt;0,ISNUMBER(SEARCH("x",INDEX(Bugs!D:D,MATCH(B219,Bugs!A:A,0))))),
    AND(COUNTIF(Bugs!B:B,B219)&gt;0,ISNUMBER(SEARCH("x",INDEX(Bugs!D:D,MATCH(B219,Bugs!B:B,0)))))
),"Y","")</f>
        <v>Y</v>
      </c>
      <c r="R219">
        <f ca="1">IF(OR(ISNUMBER(MATCH(L219,MasterData!$D$3:$D$18,0)),ISNUMBER(MATCH(L219,MasterData!$C$3:$C$18,0))),
    DATEDIF(E219,I219,"d"),
    DATEDIF(E219,TODAY(),"d"))</f>
        <v>16</v>
      </c>
      <c r="S219">
        <f t="shared" ca="1" si="12"/>
        <v>0</v>
      </c>
      <c r="T219">
        <f t="shared" ca="1" si="13"/>
        <v>1</v>
      </c>
      <c r="U219">
        <f t="shared" ca="1" si="14"/>
        <v>0</v>
      </c>
    </row>
    <row r="220" spans="2:21" x14ac:dyDescent="0.35">
      <c r="B220" t="s">
        <v>31</v>
      </c>
      <c r="D220" s="34">
        <v>3003</v>
      </c>
      <c r="E220" s="208">
        <v>45887.701516203706</v>
      </c>
      <c r="G220" t="s">
        <v>755</v>
      </c>
      <c r="I220" s="208">
        <v>45903</v>
      </c>
      <c r="J220" t="s">
        <v>753</v>
      </c>
      <c r="K220" t="s">
        <v>241</v>
      </c>
      <c r="L220" t="s">
        <v>171</v>
      </c>
      <c r="M220" t="s">
        <v>757</v>
      </c>
      <c r="N220" t="s">
        <v>744</v>
      </c>
      <c r="P220" s="193" t="str">
        <f>IF(OR(AND(A220&lt;&gt;"",COUNTIF(Bugs!B:B,A220)&gt;0),AND(B220&lt;&gt;"",COUNTIF(Bugs!A:A,B220)&gt;0)),"Y","")</f>
        <v>Y</v>
      </c>
      <c r="Q220" s="193" t="str">
        <f>IF(OR(
    AND(COUNTIF(Bugs!A:A,B220)&gt;0,ISNUMBER(SEARCH("x",INDEX(Bugs!C:C,MATCH(B220,Bugs!A:A,0))))),
    AND(COUNTIF(Bugs!B:B,B220)&gt;0,ISNUMBER(SEARCH("x",INDEX(Bugs!C:C,MATCH(B220,Bugs!B:B,0))))),
    AND(COUNTIF(Bugs!A:A,B220)&gt;0,ISNUMBER(SEARCH("x",INDEX(Bugs!D:D,MATCH(B220,Bugs!A:A,0))))),
    AND(COUNTIF(Bugs!B:B,B220)&gt;0,ISNUMBER(SEARCH("x",INDEX(Bugs!D:D,MATCH(B220,Bugs!B:B,0)))))
),"Y","")</f>
        <v>Y</v>
      </c>
      <c r="R220">
        <f ca="1">IF(OR(ISNUMBER(MATCH(L220,MasterData!$D$3:$D$18,0)),ISNUMBER(MATCH(L220,MasterData!$C$3:$C$18,0))),
    DATEDIF(E220,I220,"d"),
    DATEDIF(E220,TODAY(),"d"))</f>
        <v>16</v>
      </c>
      <c r="S220">
        <f t="shared" ca="1" si="12"/>
        <v>0</v>
      </c>
      <c r="T220">
        <f t="shared" ca="1" si="13"/>
        <v>1</v>
      </c>
      <c r="U220">
        <f t="shared" ca="1" si="14"/>
        <v>0</v>
      </c>
    </row>
    <row r="221" spans="2:21" x14ac:dyDescent="0.35">
      <c r="B221" t="s">
        <v>758</v>
      </c>
      <c r="D221" s="34">
        <v>3366</v>
      </c>
      <c r="E221" s="208">
        <v>45887.842199074075</v>
      </c>
      <c r="G221" t="s">
        <v>759</v>
      </c>
      <c r="I221" s="208">
        <v>45896.525173611109</v>
      </c>
      <c r="J221" t="s">
        <v>760</v>
      </c>
      <c r="K221" t="s">
        <v>235</v>
      </c>
      <c r="L221" t="s">
        <v>171</v>
      </c>
      <c r="M221" t="s">
        <v>761</v>
      </c>
      <c r="N221" t="s">
        <v>744</v>
      </c>
      <c r="P221" s="193" t="str">
        <f>IF(OR(AND(A221&lt;&gt;"",COUNTIF(Bugs!B:B,A221)&gt;0),AND(B221&lt;&gt;"",COUNTIF(Bugs!A:A,B221)&gt;0)),"Y","")</f>
        <v/>
      </c>
      <c r="Q221" s="193" t="str">
        <f>IF(OR(
    AND(COUNTIF(Bugs!A:A,B221)&gt;0,ISNUMBER(SEARCH("x",INDEX(Bugs!C:C,MATCH(B221,Bugs!A:A,0))))),
    AND(COUNTIF(Bugs!B:B,B221)&gt;0,ISNUMBER(SEARCH("x",INDEX(Bugs!C:C,MATCH(B221,Bugs!B:B,0))))),
    AND(COUNTIF(Bugs!A:A,B221)&gt;0,ISNUMBER(SEARCH("x",INDEX(Bugs!D:D,MATCH(B221,Bugs!A:A,0))))),
    AND(COUNTIF(Bugs!B:B,B221)&gt;0,ISNUMBER(SEARCH("x",INDEX(Bugs!D:D,MATCH(B221,Bugs!B:B,0)))))
),"Y","")</f>
        <v/>
      </c>
      <c r="R221">
        <f ca="1">IF(OR(ISNUMBER(MATCH(L221,MasterData!$D$3:$D$18,0)),ISNUMBER(MATCH(L221,MasterData!$C$3:$C$18,0))),
    DATEDIF(E221,I221,"d"),
    DATEDIF(E221,TODAY(),"d"))</f>
        <v>9</v>
      </c>
      <c r="S221">
        <f t="shared" ca="1" si="12"/>
        <v>0</v>
      </c>
      <c r="T221">
        <f t="shared" ca="1" si="13"/>
        <v>1</v>
      </c>
      <c r="U221">
        <f t="shared" ca="1" si="14"/>
        <v>0</v>
      </c>
    </row>
    <row r="222" spans="2:21" x14ac:dyDescent="0.35">
      <c r="B222" t="s">
        <v>762</v>
      </c>
      <c r="D222" s="34" t="s">
        <v>746</v>
      </c>
      <c r="E222" s="208">
        <v>45888.412893518522</v>
      </c>
      <c r="G222" t="s">
        <v>738</v>
      </c>
      <c r="I222" s="208">
        <v>45905.405312499999</v>
      </c>
      <c r="J222" t="s">
        <v>747</v>
      </c>
      <c r="K222" t="s">
        <v>235</v>
      </c>
      <c r="L222" t="s">
        <v>171</v>
      </c>
      <c r="M222" t="s">
        <v>763</v>
      </c>
      <c r="N222" t="s">
        <v>744</v>
      </c>
      <c r="P222" s="193" t="str">
        <f>IF(OR(AND(A222&lt;&gt;"",COUNTIF(Bugs!B:B,A222)&gt;0),AND(B222&lt;&gt;"",COUNTIF(Bugs!A:A,B222)&gt;0)),"Y","")</f>
        <v/>
      </c>
      <c r="Q222" s="193" t="str">
        <f>IF(OR(
    AND(COUNTIF(Bugs!A:A,B222)&gt;0,ISNUMBER(SEARCH("x",INDEX(Bugs!C:C,MATCH(B222,Bugs!A:A,0))))),
    AND(COUNTIF(Bugs!B:B,B222)&gt;0,ISNUMBER(SEARCH("x",INDEX(Bugs!C:C,MATCH(B222,Bugs!B:B,0))))),
    AND(COUNTIF(Bugs!A:A,B222)&gt;0,ISNUMBER(SEARCH("x",INDEX(Bugs!D:D,MATCH(B222,Bugs!A:A,0))))),
    AND(COUNTIF(Bugs!B:B,B222)&gt;0,ISNUMBER(SEARCH("x",INDEX(Bugs!D:D,MATCH(B222,Bugs!B:B,0)))))
),"Y","")</f>
        <v/>
      </c>
      <c r="R222">
        <f ca="1">IF(OR(ISNUMBER(MATCH(L222,MasterData!$D$3:$D$18,0)),ISNUMBER(MATCH(L222,MasterData!$C$3:$C$18,0))),
    DATEDIF(E222,I222,"d"),
    DATEDIF(E222,TODAY(),"d"))</f>
        <v>17</v>
      </c>
      <c r="S222">
        <f t="shared" ca="1" si="12"/>
        <v>0</v>
      </c>
      <c r="T222">
        <f t="shared" ca="1" si="13"/>
        <v>1</v>
      </c>
      <c r="U222">
        <f t="shared" ca="1" si="14"/>
        <v>0</v>
      </c>
    </row>
    <row r="223" spans="2:21" x14ac:dyDescent="0.35">
      <c r="B223" t="s">
        <v>32</v>
      </c>
      <c r="D223" s="34">
        <v>3003</v>
      </c>
      <c r="E223" s="208">
        <v>45889.527708333335</v>
      </c>
      <c r="G223" t="s">
        <v>749</v>
      </c>
      <c r="I223" s="208">
        <v>45911.536944444444</v>
      </c>
      <c r="J223" t="s">
        <v>753</v>
      </c>
      <c r="K223" t="s">
        <v>347</v>
      </c>
      <c r="L223" t="s">
        <v>171</v>
      </c>
      <c r="M223" t="s">
        <v>764</v>
      </c>
      <c r="N223" t="s">
        <v>744</v>
      </c>
      <c r="P223" s="193" t="str">
        <f>IF(OR(AND(A223&lt;&gt;"",COUNTIF(Bugs!B:B,A223)&gt;0),AND(B223&lt;&gt;"",COUNTIF(Bugs!A:A,B223)&gt;0)),"Y","")</f>
        <v>Y</v>
      </c>
      <c r="Q223" s="193" t="str">
        <f>IF(OR(
    AND(COUNTIF(Bugs!A:A,B223)&gt;0,ISNUMBER(SEARCH("x",INDEX(Bugs!C:C,MATCH(B223,Bugs!A:A,0))))),
    AND(COUNTIF(Bugs!B:B,B223)&gt;0,ISNUMBER(SEARCH("x",INDEX(Bugs!C:C,MATCH(B223,Bugs!B:B,0))))),
    AND(COUNTIF(Bugs!A:A,B223)&gt;0,ISNUMBER(SEARCH("x",INDEX(Bugs!D:D,MATCH(B223,Bugs!A:A,0))))),
    AND(COUNTIF(Bugs!B:B,B223)&gt;0,ISNUMBER(SEARCH("x",INDEX(Bugs!D:D,MATCH(B223,Bugs!B:B,0)))))
),"Y","")</f>
        <v>Y</v>
      </c>
      <c r="R223">
        <f ca="1">IF(OR(ISNUMBER(MATCH(L223,MasterData!$D$3:$D$18,0)),ISNUMBER(MATCH(L223,MasterData!$C$3:$C$18,0))),
    DATEDIF(E223,I223,"d"),
    DATEDIF(E223,TODAY(),"d"))</f>
        <v>22</v>
      </c>
      <c r="S223">
        <f t="shared" ca="1" si="12"/>
        <v>0</v>
      </c>
      <c r="T223">
        <f t="shared" ca="1" si="13"/>
        <v>1</v>
      </c>
      <c r="U223">
        <f t="shared" ca="1" si="14"/>
        <v>0</v>
      </c>
    </row>
    <row r="224" spans="2:21" x14ac:dyDescent="0.35">
      <c r="B224" t="s">
        <v>765</v>
      </c>
      <c r="D224" s="34" t="s">
        <v>717</v>
      </c>
      <c r="E224" s="208">
        <v>45889.974976851852</v>
      </c>
      <c r="G224" t="s">
        <v>766</v>
      </c>
      <c r="I224" s="208">
        <v>45926.382384259261</v>
      </c>
      <c r="J224" t="s">
        <v>760</v>
      </c>
      <c r="K224" t="s">
        <v>347</v>
      </c>
      <c r="L224" t="s">
        <v>171</v>
      </c>
      <c r="M224" t="s">
        <v>767</v>
      </c>
      <c r="N224" t="s">
        <v>744</v>
      </c>
      <c r="P224" s="193" t="str">
        <f>IF(OR(AND(A224&lt;&gt;"",COUNTIF(Bugs!B:B,A224)&gt;0),AND(B224&lt;&gt;"",COUNTIF(Bugs!A:A,B224)&gt;0)),"Y","")</f>
        <v/>
      </c>
      <c r="Q224" s="193" t="str">
        <f>IF(OR(
    AND(COUNTIF(Bugs!A:A,B224)&gt;0,ISNUMBER(SEARCH("x",INDEX(Bugs!C:C,MATCH(B224,Bugs!A:A,0))))),
    AND(COUNTIF(Bugs!B:B,B224)&gt;0,ISNUMBER(SEARCH("x",INDEX(Bugs!C:C,MATCH(B224,Bugs!B:B,0))))),
    AND(COUNTIF(Bugs!A:A,B224)&gt;0,ISNUMBER(SEARCH("x",INDEX(Bugs!D:D,MATCH(B224,Bugs!A:A,0))))),
    AND(COUNTIF(Bugs!B:B,B224)&gt;0,ISNUMBER(SEARCH("x",INDEX(Bugs!D:D,MATCH(B224,Bugs!B:B,0)))))
),"Y","")</f>
        <v/>
      </c>
      <c r="R224">
        <f ca="1">IF(OR(ISNUMBER(MATCH(L224,MasterData!$D$3:$D$18,0)),ISNUMBER(MATCH(L224,MasterData!$C$3:$C$18,0))),
    DATEDIF(E224,I224,"d"),
    DATEDIF(E224,TODAY(),"d"))</f>
        <v>37</v>
      </c>
      <c r="S224">
        <f t="shared" ca="1" si="12"/>
        <v>0</v>
      </c>
      <c r="T224">
        <f t="shared" ca="1" si="13"/>
        <v>0</v>
      </c>
      <c r="U224">
        <f t="shared" ca="1" si="14"/>
        <v>1</v>
      </c>
    </row>
    <row r="225" spans="2:21" x14ac:dyDescent="0.35">
      <c r="B225" t="s">
        <v>768</v>
      </c>
      <c r="D225" s="34" t="s">
        <v>480</v>
      </c>
      <c r="E225" s="208">
        <v>45890.36917824074</v>
      </c>
      <c r="G225" t="s">
        <v>769</v>
      </c>
      <c r="I225" s="208">
        <v>45898.44</v>
      </c>
      <c r="J225" t="s">
        <v>753</v>
      </c>
      <c r="K225" t="s">
        <v>235</v>
      </c>
      <c r="L225" t="s">
        <v>171</v>
      </c>
      <c r="M225" t="s">
        <v>770</v>
      </c>
      <c r="N225" t="s">
        <v>771</v>
      </c>
      <c r="P225" s="193" t="str">
        <f>IF(OR(AND(A225&lt;&gt;"",COUNTIF(Bugs!B:B,A225)&gt;0),AND(B225&lt;&gt;"",COUNTIF(Bugs!A:A,B225)&gt;0)),"Y","")</f>
        <v/>
      </c>
      <c r="Q225" s="193" t="str">
        <f>IF(OR(
    AND(COUNTIF(Bugs!A:A,B225)&gt;0,ISNUMBER(SEARCH("x",INDEX(Bugs!C:C,MATCH(B225,Bugs!A:A,0))))),
    AND(COUNTIF(Bugs!B:B,B225)&gt;0,ISNUMBER(SEARCH("x",INDEX(Bugs!C:C,MATCH(B225,Bugs!B:B,0))))),
    AND(COUNTIF(Bugs!A:A,B225)&gt;0,ISNUMBER(SEARCH("x",INDEX(Bugs!D:D,MATCH(B225,Bugs!A:A,0))))),
    AND(COUNTIF(Bugs!B:B,B225)&gt;0,ISNUMBER(SEARCH("x",INDEX(Bugs!D:D,MATCH(B225,Bugs!B:B,0)))))
),"Y","")</f>
        <v/>
      </c>
      <c r="R225">
        <f ca="1">IF(OR(ISNUMBER(MATCH(L225,MasterData!$D$3:$D$18,0)),ISNUMBER(MATCH(L225,MasterData!$C$3:$C$18,0))),
    DATEDIF(E225,I225,"d"),
    DATEDIF(E225,TODAY(),"d"))</f>
        <v>8</v>
      </c>
      <c r="S225">
        <f t="shared" ca="1" si="12"/>
        <v>0</v>
      </c>
      <c r="T225">
        <f t="shared" ca="1" si="13"/>
        <v>1</v>
      </c>
      <c r="U225">
        <f t="shared" ca="1" si="14"/>
        <v>0</v>
      </c>
    </row>
    <row r="226" spans="2:21" x14ac:dyDescent="0.35">
      <c r="B226" t="s">
        <v>33</v>
      </c>
      <c r="D226" s="34" t="s">
        <v>480</v>
      </c>
      <c r="E226" s="208">
        <v>45890.637569444443</v>
      </c>
      <c r="G226" t="s">
        <v>649</v>
      </c>
      <c r="I226" s="208">
        <v>45931.442662037036</v>
      </c>
      <c r="J226" t="s">
        <v>753</v>
      </c>
      <c r="K226" t="s">
        <v>241</v>
      </c>
      <c r="L226" t="s">
        <v>171</v>
      </c>
      <c r="M226" t="s">
        <v>772</v>
      </c>
      <c r="N226" t="s">
        <v>744</v>
      </c>
      <c r="P226" s="193" t="str">
        <f>IF(OR(AND(A226&lt;&gt;"",COUNTIF(Bugs!B:B,A226)&gt;0),AND(B226&lt;&gt;"",COUNTIF(Bugs!A:A,B226)&gt;0)),"Y","")</f>
        <v>Y</v>
      </c>
      <c r="Q226" s="193" t="str">
        <f>IF(OR(
    AND(COUNTIF(Bugs!A:A,B226)&gt;0,ISNUMBER(SEARCH("x",INDEX(Bugs!C:C,MATCH(B226,Bugs!A:A,0))))),
    AND(COUNTIF(Bugs!B:B,B226)&gt;0,ISNUMBER(SEARCH("x",INDEX(Bugs!C:C,MATCH(B226,Bugs!B:B,0))))),
    AND(COUNTIF(Bugs!A:A,B226)&gt;0,ISNUMBER(SEARCH("x",INDEX(Bugs!D:D,MATCH(B226,Bugs!A:A,0))))),
    AND(COUNTIF(Bugs!B:B,B226)&gt;0,ISNUMBER(SEARCH("x",INDEX(Bugs!D:D,MATCH(B226,Bugs!B:B,0)))))
),"Y","")</f>
        <v/>
      </c>
      <c r="R226">
        <f ca="1">IF(OR(ISNUMBER(MATCH(L226,MasterData!$D$3:$D$18,0)),ISNUMBER(MATCH(L226,MasterData!$C$3:$C$18,0))),
    DATEDIF(E226,I226,"d"),
    DATEDIF(E226,TODAY(),"d"))</f>
        <v>41</v>
      </c>
      <c r="S226">
        <f t="shared" ca="1" si="12"/>
        <v>0</v>
      </c>
      <c r="T226">
        <f t="shared" ca="1" si="13"/>
        <v>0</v>
      </c>
      <c r="U226">
        <f t="shared" ca="1" si="14"/>
        <v>1</v>
      </c>
    </row>
    <row r="227" spans="2:21" x14ac:dyDescent="0.35">
      <c r="B227" t="s">
        <v>41</v>
      </c>
      <c r="D227" s="34" t="s">
        <v>746</v>
      </c>
      <c r="E227" s="208">
        <v>45891.361898148149</v>
      </c>
      <c r="G227" t="s">
        <v>773</v>
      </c>
      <c r="I227" s="208">
        <v>45894.525810185187</v>
      </c>
      <c r="J227" t="s">
        <v>753</v>
      </c>
      <c r="K227" t="s">
        <v>235</v>
      </c>
      <c r="L227" t="s">
        <v>171</v>
      </c>
      <c r="M227" t="s">
        <v>774</v>
      </c>
      <c r="N227" t="s">
        <v>744</v>
      </c>
      <c r="P227" s="193" t="str">
        <f>IF(OR(AND(A227&lt;&gt;"",COUNTIF(Bugs!B:B,A227)&gt;0),AND(B227&lt;&gt;"",COUNTIF(Bugs!A:A,B227)&gt;0)),"Y","")</f>
        <v>Y</v>
      </c>
      <c r="Q227" s="193" t="str">
        <f>IF(OR(
    AND(COUNTIF(Bugs!A:A,B227)&gt;0,ISNUMBER(SEARCH("x",INDEX(Bugs!C:C,MATCH(B227,Bugs!A:A,0))))),
    AND(COUNTIF(Bugs!B:B,B227)&gt;0,ISNUMBER(SEARCH("x",INDEX(Bugs!C:C,MATCH(B227,Bugs!B:B,0))))),
    AND(COUNTIF(Bugs!A:A,B227)&gt;0,ISNUMBER(SEARCH("x",INDEX(Bugs!D:D,MATCH(B227,Bugs!A:A,0))))),
    AND(COUNTIF(Bugs!B:B,B227)&gt;0,ISNUMBER(SEARCH("x",INDEX(Bugs!D:D,MATCH(B227,Bugs!B:B,0)))))
),"Y","")</f>
        <v/>
      </c>
      <c r="R227">
        <f ca="1">IF(OR(ISNUMBER(MATCH(L227,MasterData!$D$3:$D$18,0)),ISNUMBER(MATCH(L227,MasterData!$C$3:$C$18,0))),
    DATEDIF(E227,I227,"d"),
    DATEDIF(E227,TODAY(),"d"))</f>
        <v>3</v>
      </c>
      <c r="S227">
        <f t="shared" ca="1" si="12"/>
        <v>1</v>
      </c>
      <c r="T227">
        <f t="shared" ca="1" si="13"/>
        <v>0</v>
      </c>
      <c r="U227">
        <f t="shared" ca="1" si="14"/>
        <v>0</v>
      </c>
    </row>
    <row r="228" spans="2:21" x14ac:dyDescent="0.35">
      <c r="B228" t="s">
        <v>775</v>
      </c>
      <c r="D228" s="34" t="s">
        <v>746</v>
      </c>
      <c r="E228" s="208">
        <v>45891.448854166665</v>
      </c>
      <c r="G228" t="s">
        <v>776</v>
      </c>
      <c r="I228" s="208">
        <v>45891.521145833336</v>
      </c>
      <c r="J228" t="s">
        <v>753</v>
      </c>
      <c r="K228" t="s">
        <v>241</v>
      </c>
      <c r="L228" t="s">
        <v>171</v>
      </c>
      <c r="M228" t="s">
        <v>777</v>
      </c>
      <c r="N228" t="s">
        <v>744</v>
      </c>
      <c r="P228" s="193" t="str">
        <f>IF(OR(AND(A228&lt;&gt;"",COUNTIF(Bugs!B:B,A228)&gt;0),AND(B228&lt;&gt;"",COUNTIF(Bugs!A:A,B228)&gt;0)),"Y","")</f>
        <v/>
      </c>
      <c r="Q228" s="193" t="str">
        <f>IF(OR(
    AND(COUNTIF(Bugs!A:A,B228)&gt;0,ISNUMBER(SEARCH("x",INDEX(Bugs!C:C,MATCH(B228,Bugs!A:A,0))))),
    AND(COUNTIF(Bugs!B:B,B228)&gt;0,ISNUMBER(SEARCH("x",INDEX(Bugs!C:C,MATCH(B228,Bugs!B:B,0))))),
    AND(COUNTIF(Bugs!A:A,B228)&gt;0,ISNUMBER(SEARCH("x",INDEX(Bugs!D:D,MATCH(B228,Bugs!A:A,0))))),
    AND(COUNTIF(Bugs!B:B,B228)&gt;0,ISNUMBER(SEARCH("x",INDEX(Bugs!D:D,MATCH(B228,Bugs!B:B,0)))))
),"Y","")</f>
        <v/>
      </c>
      <c r="R228">
        <f ca="1">IF(OR(ISNUMBER(MATCH(L228,MasterData!$D$3:$D$18,0)),ISNUMBER(MATCH(L228,MasterData!$C$3:$C$18,0))),
    DATEDIF(E228,I228,"d"),
    DATEDIF(E228,TODAY(),"d"))</f>
        <v>0</v>
      </c>
      <c r="S228">
        <f t="shared" ca="1" si="12"/>
        <v>1</v>
      </c>
      <c r="T228">
        <f t="shared" ca="1" si="13"/>
        <v>0</v>
      </c>
      <c r="U228">
        <f t="shared" ca="1" si="14"/>
        <v>0</v>
      </c>
    </row>
    <row r="229" spans="2:21" x14ac:dyDescent="0.35">
      <c r="B229" t="s">
        <v>35</v>
      </c>
      <c r="D229" s="34" t="s">
        <v>746</v>
      </c>
      <c r="E229" s="208">
        <v>45891.829895833333</v>
      </c>
      <c r="G229" t="s">
        <v>778</v>
      </c>
      <c r="I229" s="208">
        <v>45901.364317129628</v>
      </c>
      <c r="J229" t="s">
        <v>753</v>
      </c>
      <c r="K229" t="s">
        <v>235</v>
      </c>
      <c r="L229" t="s">
        <v>171</v>
      </c>
      <c r="M229" t="s">
        <v>779</v>
      </c>
      <c r="N229" t="s">
        <v>744</v>
      </c>
      <c r="P229" s="193" t="str">
        <f>IF(OR(AND(A229&lt;&gt;"",COUNTIF(Bugs!B:B,A229)&gt;0),AND(B229&lt;&gt;"",COUNTIF(Bugs!A:A,B229)&gt;0)),"Y","")</f>
        <v>Y</v>
      </c>
      <c r="Q229" s="193" t="str">
        <f>IF(OR(
    AND(COUNTIF(Bugs!A:A,B229)&gt;0,ISNUMBER(SEARCH("x",INDEX(Bugs!C:C,MATCH(B229,Bugs!A:A,0))))),
    AND(COUNTIF(Bugs!B:B,B229)&gt;0,ISNUMBER(SEARCH("x",INDEX(Bugs!C:C,MATCH(B229,Bugs!B:B,0))))),
    AND(COUNTIF(Bugs!A:A,B229)&gt;0,ISNUMBER(SEARCH("x",INDEX(Bugs!D:D,MATCH(B229,Bugs!A:A,0))))),
    AND(COUNTIF(Bugs!B:B,B229)&gt;0,ISNUMBER(SEARCH("x",INDEX(Bugs!D:D,MATCH(B229,Bugs!B:B,0)))))
),"Y","")</f>
        <v/>
      </c>
      <c r="R229">
        <f ca="1">IF(OR(ISNUMBER(MATCH(L229,MasterData!$D$3:$D$18,0)),ISNUMBER(MATCH(L229,MasterData!$C$3:$C$18,0))),
    DATEDIF(E229,I229,"d"),
    DATEDIF(E229,TODAY(),"d"))</f>
        <v>10</v>
      </c>
      <c r="S229">
        <f t="shared" ca="1" si="12"/>
        <v>0</v>
      </c>
      <c r="T229">
        <f t="shared" ca="1" si="13"/>
        <v>1</v>
      </c>
      <c r="U229">
        <f t="shared" ca="1" si="14"/>
        <v>0</v>
      </c>
    </row>
    <row r="230" spans="2:21" x14ac:dyDescent="0.35">
      <c r="B230" t="s">
        <v>38</v>
      </c>
      <c r="D230" s="34" t="s">
        <v>746</v>
      </c>
      <c r="E230" s="208">
        <v>45891.837696759256</v>
      </c>
      <c r="G230" t="s">
        <v>778</v>
      </c>
      <c r="I230" s="208">
        <v>45939.335069444445</v>
      </c>
      <c r="J230" t="s">
        <v>753</v>
      </c>
      <c r="K230" t="s">
        <v>235</v>
      </c>
      <c r="L230" t="s">
        <v>171</v>
      </c>
      <c r="M230" t="s">
        <v>780</v>
      </c>
      <c r="N230" t="s">
        <v>744</v>
      </c>
      <c r="P230" s="193" t="str">
        <f>IF(OR(AND(A230&lt;&gt;"",COUNTIF(Bugs!B:B,A230)&gt;0),AND(B230&lt;&gt;"",COUNTIF(Bugs!A:A,B230)&gt;0)),"Y","")</f>
        <v>Y</v>
      </c>
      <c r="Q230" s="193" t="str">
        <f>IF(OR(
    AND(COUNTIF(Bugs!A:A,B230)&gt;0,ISNUMBER(SEARCH("x",INDEX(Bugs!C:C,MATCH(B230,Bugs!A:A,0))))),
    AND(COUNTIF(Bugs!B:B,B230)&gt;0,ISNUMBER(SEARCH("x",INDEX(Bugs!C:C,MATCH(B230,Bugs!B:B,0))))),
    AND(COUNTIF(Bugs!A:A,B230)&gt;0,ISNUMBER(SEARCH("x",INDEX(Bugs!D:D,MATCH(B230,Bugs!A:A,0))))),
    AND(COUNTIF(Bugs!B:B,B230)&gt;0,ISNUMBER(SEARCH("x",INDEX(Bugs!D:D,MATCH(B230,Bugs!B:B,0)))))
),"Y","")</f>
        <v/>
      </c>
      <c r="R230">
        <f ca="1">IF(OR(ISNUMBER(MATCH(L230,MasterData!$D$3:$D$18,0)),ISNUMBER(MATCH(L230,MasterData!$C$3:$C$18,0))),
    DATEDIF(E230,I230,"d"),
    DATEDIF(E230,TODAY(),"d"))</f>
        <v>48</v>
      </c>
      <c r="S230">
        <f t="shared" ca="1" si="12"/>
        <v>0</v>
      </c>
      <c r="T230">
        <f t="shared" ca="1" si="13"/>
        <v>0</v>
      </c>
      <c r="U230">
        <f t="shared" ca="1" si="14"/>
        <v>1</v>
      </c>
    </row>
    <row r="231" spans="2:21" x14ac:dyDescent="0.35">
      <c r="B231" t="s">
        <v>36</v>
      </c>
      <c r="D231" s="34" t="s">
        <v>746</v>
      </c>
      <c r="E231" s="208">
        <v>45891.859375</v>
      </c>
      <c r="G231" t="s">
        <v>778</v>
      </c>
      <c r="I231" s="208">
        <v>45945.332777777781</v>
      </c>
      <c r="J231" t="s">
        <v>753</v>
      </c>
      <c r="K231" t="s">
        <v>235</v>
      </c>
      <c r="L231" t="s">
        <v>171</v>
      </c>
      <c r="M231" t="s">
        <v>781</v>
      </c>
      <c r="N231" t="s">
        <v>744</v>
      </c>
      <c r="P231" s="193" t="str">
        <f>IF(OR(AND(A231&lt;&gt;"",COUNTIF(Bugs!B:B,A231)&gt;0),AND(B231&lt;&gt;"",COUNTIF(Bugs!A:A,B231)&gt;0)),"Y","")</f>
        <v>Y</v>
      </c>
      <c r="Q231" s="193" t="str">
        <f>IF(OR(
    AND(COUNTIF(Bugs!A:A,B231)&gt;0,ISNUMBER(SEARCH("x",INDEX(Bugs!C:C,MATCH(B231,Bugs!A:A,0))))),
    AND(COUNTIF(Bugs!B:B,B231)&gt;0,ISNUMBER(SEARCH("x",INDEX(Bugs!C:C,MATCH(B231,Bugs!B:B,0))))),
    AND(COUNTIF(Bugs!A:A,B231)&gt;0,ISNUMBER(SEARCH("x",INDEX(Bugs!D:D,MATCH(B231,Bugs!A:A,0))))),
    AND(COUNTIF(Bugs!B:B,B231)&gt;0,ISNUMBER(SEARCH("x",INDEX(Bugs!D:D,MATCH(B231,Bugs!B:B,0)))))
),"Y","")</f>
        <v>Y</v>
      </c>
      <c r="R231">
        <f ca="1">IF(OR(ISNUMBER(MATCH(L231,MasterData!$D$3:$D$18,0)),ISNUMBER(MATCH(L231,MasterData!$C$3:$C$18,0))),
    DATEDIF(E231,I231,"d"),
    DATEDIF(E231,TODAY(),"d"))</f>
        <v>54</v>
      </c>
      <c r="S231">
        <f t="shared" ca="1" si="12"/>
        <v>0</v>
      </c>
      <c r="T231">
        <f t="shared" ca="1" si="13"/>
        <v>0</v>
      </c>
      <c r="U231">
        <f t="shared" ca="1" si="14"/>
        <v>1</v>
      </c>
    </row>
    <row r="232" spans="2:21" x14ac:dyDescent="0.35">
      <c r="B232" t="s">
        <v>37</v>
      </c>
      <c r="D232" s="34" t="s">
        <v>746</v>
      </c>
      <c r="E232" s="208">
        <v>45891.867268518516</v>
      </c>
      <c r="G232" t="s">
        <v>778</v>
      </c>
      <c r="I232" s="208">
        <v>45945.332777777781</v>
      </c>
      <c r="J232" t="s">
        <v>753</v>
      </c>
      <c r="K232" t="s">
        <v>235</v>
      </c>
      <c r="L232" t="s">
        <v>171</v>
      </c>
      <c r="M232" t="s">
        <v>782</v>
      </c>
      <c r="N232" t="s">
        <v>744</v>
      </c>
      <c r="P232" s="193" t="str">
        <f>IF(OR(AND(A232&lt;&gt;"",COUNTIF(Bugs!B:B,A232)&gt;0),AND(B232&lt;&gt;"",COUNTIF(Bugs!A:A,B232)&gt;0)),"Y","")</f>
        <v>Y</v>
      </c>
      <c r="Q232" s="193" t="str">
        <f>IF(OR(
    AND(COUNTIF(Bugs!A:A,B232)&gt;0,ISNUMBER(SEARCH("x",INDEX(Bugs!C:C,MATCH(B232,Bugs!A:A,0))))),
    AND(COUNTIF(Bugs!B:B,B232)&gt;0,ISNUMBER(SEARCH("x",INDEX(Bugs!C:C,MATCH(B232,Bugs!B:B,0))))),
    AND(COUNTIF(Bugs!A:A,B232)&gt;0,ISNUMBER(SEARCH("x",INDEX(Bugs!D:D,MATCH(B232,Bugs!A:A,0))))),
    AND(COUNTIF(Bugs!B:B,B232)&gt;0,ISNUMBER(SEARCH("x",INDEX(Bugs!D:D,MATCH(B232,Bugs!B:B,0)))))
),"Y","")</f>
        <v>Y</v>
      </c>
      <c r="R232">
        <f ca="1">IF(OR(ISNUMBER(MATCH(L232,MasterData!$D$3:$D$18,0)),ISNUMBER(MATCH(L232,MasterData!$C$3:$C$18,0))),
    DATEDIF(E232,I232,"d"),
    DATEDIF(E232,TODAY(),"d"))</f>
        <v>54</v>
      </c>
      <c r="S232">
        <f t="shared" ca="1" si="12"/>
        <v>0</v>
      </c>
      <c r="T232">
        <f t="shared" ca="1" si="13"/>
        <v>0</v>
      </c>
      <c r="U232">
        <f t="shared" ca="1" si="14"/>
        <v>1</v>
      </c>
    </row>
    <row r="233" spans="2:21" x14ac:dyDescent="0.35">
      <c r="B233" t="s">
        <v>39</v>
      </c>
      <c r="D233" s="34">
        <v>3014</v>
      </c>
      <c r="E233" s="208">
        <v>45891.879328703704</v>
      </c>
      <c r="G233" t="s">
        <v>778</v>
      </c>
      <c r="I233" s="208">
        <v>45894.375335648147</v>
      </c>
      <c r="J233" t="s">
        <v>753</v>
      </c>
      <c r="K233" t="s">
        <v>235</v>
      </c>
      <c r="L233" t="s">
        <v>164</v>
      </c>
      <c r="M233" t="s">
        <v>783</v>
      </c>
      <c r="N233" t="s">
        <v>744</v>
      </c>
      <c r="P233" s="193" t="str">
        <f>IF(OR(AND(A233&lt;&gt;"",COUNTIF(Bugs!B:B,A233)&gt;0),AND(B233&lt;&gt;"",COUNTIF(Bugs!A:A,B233)&gt;0)),"Y","")</f>
        <v>Y</v>
      </c>
      <c r="Q233" s="193" t="str">
        <f>IF(OR(
    AND(COUNTIF(Bugs!A:A,B233)&gt;0,ISNUMBER(SEARCH("x",INDEX(Bugs!C:C,MATCH(B233,Bugs!A:A,0))))),
    AND(COUNTIF(Bugs!B:B,B233)&gt;0,ISNUMBER(SEARCH("x",INDEX(Bugs!C:C,MATCH(B233,Bugs!B:B,0))))),
    AND(COUNTIF(Bugs!A:A,B233)&gt;0,ISNUMBER(SEARCH("x",INDEX(Bugs!D:D,MATCH(B233,Bugs!A:A,0))))),
    AND(COUNTIF(Bugs!B:B,B233)&gt;0,ISNUMBER(SEARCH("x",INDEX(Bugs!D:D,MATCH(B233,Bugs!B:B,0)))))
),"Y","")</f>
        <v>Y</v>
      </c>
      <c r="R233">
        <f ca="1">IF(OR(ISNUMBER(MATCH(L233,MasterData!$D$3:$D$18,0)),ISNUMBER(MATCH(L233,MasterData!$C$3:$C$18,0))),
    DATEDIF(E233,I233,"d"),
    DATEDIF(E233,TODAY(),"d"))</f>
        <v>116</v>
      </c>
      <c r="S233">
        <f t="shared" ca="1" si="12"/>
        <v>0</v>
      </c>
      <c r="T233">
        <f t="shared" ca="1" si="13"/>
        <v>0</v>
      </c>
      <c r="U233">
        <f t="shared" ca="1" si="14"/>
        <v>1</v>
      </c>
    </row>
    <row r="234" spans="2:21" x14ac:dyDescent="0.35">
      <c r="B234" t="s">
        <v>40</v>
      </c>
      <c r="D234" s="34" t="s">
        <v>746</v>
      </c>
      <c r="E234" s="208">
        <v>45894.349247685182</v>
      </c>
      <c r="G234" t="s">
        <v>738</v>
      </c>
      <c r="I234" s="208">
        <v>45938</v>
      </c>
      <c r="J234" t="s">
        <v>747</v>
      </c>
      <c r="K234" t="s">
        <v>235</v>
      </c>
      <c r="L234" t="s">
        <v>171</v>
      </c>
      <c r="M234" t="s">
        <v>784</v>
      </c>
      <c r="N234" t="s">
        <v>744</v>
      </c>
      <c r="P234" s="193" t="str">
        <f>IF(OR(AND(A234&lt;&gt;"",COUNTIF(Bugs!B:B,A234)&gt;0),AND(B234&lt;&gt;"",COUNTIF(Bugs!A:A,B234)&gt;0)),"Y","")</f>
        <v>Y</v>
      </c>
      <c r="Q234" s="193" t="str">
        <f>IF(OR(
    AND(COUNTIF(Bugs!A:A,B234)&gt;0,ISNUMBER(SEARCH("x",INDEX(Bugs!C:C,MATCH(B234,Bugs!A:A,0))))),
    AND(COUNTIF(Bugs!B:B,B234)&gt;0,ISNUMBER(SEARCH("x",INDEX(Bugs!C:C,MATCH(B234,Bugs!B:B,0))))),
    AND(COUNTIF(Bugs!A:A,B234)&gt;0,ISNUMBER(SEARCH("x",INDEX(Bugs!D:D,MATCH(B234,Bugs!A:A,0))))),
    AND(COUNTIF(Bugs!B:B,B234)&gt;0,ISNUMBER(SEARCH("x",INDEX(Bugs!D:D,MATCH(B234,Bugs!B:B,0)))))
),"Y","")</f>
        <v/>
      </c>
      <c r="R234">
        <f ca="1">IF(OR(ISNUMBER(MATCH(L234,MasterData!$D$3:$D$18,0)),ISNUMBER(MATCH(L234,MasterData!$C$3:$C$18,0))),
    DATEDIF(E234,I234,"d"),
    DATEDIF(E234,TODAY(),"d"))</f>
        <v>44</v>
      </c>
      <c r="S234">
        <f t="shared" ca="1" si="12"/>
        <v>0</v>
      </c>
      <c r="T234">
        <f t="shared" ca="1" si="13"/>
        <v>0</v>
      </c>
      <c r="U234">
        <f t="shared" ca="1" si="14"/>
        <v>1</v>
      </c>
    </row>
    <row r="235" spans="2:21" x14ac:dyDescent="0.35">
      <c r="B235" t="s">
        <v>785</v>
      </c>
      <c r="D235" s="34">
        <v>3009</v>
      </c>
      <c r="E235" s="208">
        <v>45894.382754629631</v>
      </c>
      <c r="G235" t="s">
        <v>786</v>
      </c>
      <c r="I235" s="208">
        <v>45897.4924537037</v>
      </c>
      <c r="J235" t="s">
        <v>753</v>
      </c>
      <c r="K235" t="s">
        <v>235</v>
      </c>
      <c r="L235" t="s">
        <v>171</v>
      </c>
      <c r="M235" t="s">
        <v>787</v>
      </c>
      <c r="N235" t="s">
        <v>744</v>
      </c>
      <c r="P235" s="193" t="str">
        <f>IF(OR(AND(A235&lt;&gt;"",COUNTIF(Bugs!B:B,A235)&gt;0),AND(B235&lt;&gt;"",COUNTIF(Bugs!A:A,B235)&gt;0)),"Y","")</f>
        <v/>
      </c>
      <c r="Q235" s="193" t="str">
        <f>IF(OR(
    AND(COUNTIF(Bugs!A:A,B235)&gt;0,ISNUMBER(SEARCH("x",INDEX(Bugs!C:C,MATCH(B235,Bugs!A:A,0))))),
    AND(COUNTIF(Bugs!B:B,B235)&gt;0,ISNUMBER(SEARCH("x",INDEX(Bugs!C:C,MATCH(B235,Bugs!B:B,0))))),
    AND(COUNTIF(Bugs!A:A,B235)&gt;0,ISNUMBER(SEARCH("x",INDEX(Bugs!D:D,MATCH(B235,Bugs!A:A,0))))),
    AND(COUNTIF(Bugs!B:B,B235)&gt;0,ISNUMBER(SEARCH("x",INDEX(Bugs!D:D,MATCH(B235,Bugs!B:B,0)))))
),"Y","")</f>
        <v/>
      </c>
      <c r="R235">
        <f ca="1">IF(OR(ISNUMBER(MATCH(L235,MasterData!$D$3:$D$18,0)),ISNUMBER(MATCH(L235,MasterData!$C$3:$C$18,0))),
    DATEDIF(E235,I235,"d"),
    DATEDIF(E235,TODAY(),"d"))</f>
        <v>3</v>
      </c>
      <c r="S235">
        <f t="shared" ca="1" si="12"/>
        <v>1</v>
      </c>
      <c r="T235">
        <f t="shared" ca="1" si="13"/>
        <v>0</v>
      </c>
      <c r="U235">
        <f t="shared" ca="1" si="14"/>
        <v>0</v>
      </c>
    </row>
    <row r="236" spans="2:21" x14ac:dyDescent="0.35">
      <c r="B236" t="s">
        <v>42</v>
      </c>
      <c r="D236" s="34">
        <v>3009</v>
      </c>
      <c r="E236" s="208">
        <v>45894.397002314814</v>
      </c>
      <c r="G236" t="s">
        <v>786</v>
      </c>
      <c r="I236" s="208">
        <v>45895.396203703705</v>
      </c>
      <c r="J236" t="s">
        <v>753</v>
      </c>
      <c r="K236" t="s">
        <v>235</v>
      </c>
      <c r="L236" t="s">
        <v>171</v>
      </c>
      <c r="M236" t="s">
        <v>788</v>
      </c>
      <c r="N236" t="s">
        <v>744</v>
      </c>
      <c r="P236" s="193" t="str">
        <f>IF(OR(AND(A236&lt;&gt;"",COUNTIF(Bugs!B:B,A236)&gt;0),AND(B236&lt;&gt;"",COUNTIF(Bugs!A:A,B236)&gt;0)),"Y","")</f>
        <v>Y</v>
      </c>
      <c r="Q236" s="193" t="str">
        <f>IF(OR(
    AND(COUNTIF(Bugs!A:A,B236)&gt;0,ISNUMBER(SEARCH("x",INDEX(Bugs!C:C,MATCH(B236,Bugs!A:A,0))))),
    AND(COUNTIF(Bugs!B:B,B236)&gt;0,ISNUMBER(SEARCH("x",INDEX(Bugs!C:C,MATCH(B236,Bugs!B:B,0))))),
    AND(COUNTIF(Bugs!A:A,B236)&gt;0,ISNUMBER(SEARCH("x",INDEX(Bugs!D:D,MATCH(B236,Bugs!A:A,0))))),
    AND(COUNTIF(Bugs!B:B,B236)&gt;0,ISNUMBER(SEARCH("x",INDEX(Bugs!D:D,MATCH(B236,Bugs!B:B,0)))))
),"Y","")</f>
        <v>Y</v>
      </c>
      <c r="R236">
        <f ca="1">IF(OR(ISNUMBER(MATCH(L236,MasterData!$D$3:$D$18,0)),ISNUMBER(MATCH(L236,MasterData!$C$3:$C$18,0))),
    DATEDIF(E236,I236,"d"),
    DATEDIF(E236,TODAY(),"d"))</f>
        <v>1</v>
      </c>
      <c r="S236">
        <f t="shared" ca="1" si="12"/>
        <v>1</v>
      </c>
      <c r="T236">
        <f t="shared" ca="1" si="13"/>
        <v>0</v>
      </c>
      <c r="U236">
        <f t="shared" ca="1" si="14"/>
        <v>0</v>
      </c>
    </row>
    <row r="237" spans="2:21" x14ac:dyDescent="0.35">
      <c r="B237" t="s">
        <v>789</v>
      </c>
      <c r="D237" s="34" t="s">
        <v>480</v>
      </c>
      <c r="E237" s="208">
        <v>45895.431354166663</v>
      </c>
      <c r="G237" t="s">
        <v>652</v>
      </c>
      <c r="I237" s="208">
        <v>45897.504745370374</v>
      </c>
      <c r="J237" t="s">
        <v>753</v>
      </c>
      <c r="K237" t="s">
        <v>241</v>
      </c>
      <c r="L237" t="s">
        <v>171</v>
      </c>
      <c r="M237" t="s">
        <v>790</v>
      </c>
      <c r="N237" t="s">
        <v>744</v>
      </c>
      <c r="P237" s="193" t="str">
        <f>IF(OR(AND(A237&lt;&gt;"",COUNTIF(Bugs!B:B,A237)&gt;0),AND(B237&lt;&gt;"",COUNTIF(Bugs!A:A,B237)&gt;0)),"Y","")</f>
        <v/>
      </c>
      <c r="Q237" s="193" t="str">
        <f>IF(OR(
    AND(COUNTIF(Bugs!A:A,B237)&gt;0,ISNUMBER(SEARCH("x",INDEX(Bugs!C:C,MATCH(B237,Bugs!A:A,0))))),
    AND(COUNTIF(Bugs!B:B,B237)&gt;0,ISNUMBER(SEARCH("x",INDEX(Bugs!C:C,MATCH(B237,Bugs!B:B,0))))),
    AND(COUNTIF(Bugs!A:A,B237)&gt;0,ISNUMBER(SEARCH("x",INDEX(Bugs!D:D,MATCH(B237,Bugs!A:A,0))))),
    AND(COUNTIF(Bugs!B:B,B237)&gt;0,ISNUMBER(SEARCH("x",INDEX(Bugs!D:D,MATCH(B237,Bugs!B:B,0)))))
),"Y","")</f>
        <v/>
      </c>
      <c r="R237">
        <f ca="1">IF(OR(ISNUMBER(MATCH(L237,MasterData!$D$3:$D$18,0)),ISNUMBER(MATCH(L237,MasterData!$C$3:$C$18,0))),
    DATEDIF(E237,I237,"d"),
    DATEDIF(E237,TODAY(),"d"))</f>
        <v>2</v>
      </c>
      <c r="S237">
        <f t="shared" ca="1" si="12"/>
        <v>1</v>
      </c>
      <c r="T237">
        <f t="shared" ca="1" si="13"/>
        <v>0</v>
      </c>
      <c r="U237">
        <f t="shared" ca="1" si="14"/>
        <v>0</v>
      </c>
    </row>
    <row r="238" spans="2:21" x14ac:dyDescent="0.35">
      <c r="B238" t="s">
        <v>791</v>
      </c>
      <c r="D238" s="34" t="s">
        <v>746</v>
      </c>
      <c r="E238" s="208">
        <v>45896.384687500002</v>
      </c>
      <c r="G238" t="s">
        <v>738</v>
      </c>
      <c r="I238" s="208">
        <v>45967.40148148148</v>
      </c>
      <c r="J238" t="s">
        <v>747</v>
      </c>
      <c r="K238" t="s">
        <v>235</v>
      </c>
      <c r="L238" t="s">
        <v>171</v>
      </c>
      <c r="M238" t="s">
        <v>792</v>
      </c>
      <c r="N238" t="s">
        <v>744</v>
      </c>
      <c r="P238" s="193" t="str">
        <f>IF(OR(AND(A238&lt;&gt;"",COUNTIF(Bugs!B:B,A238)&gt;0),AND(B238&lt;&gt;"",COUNTIF(Bugs!A:A,B238)&gt;0)),"Y","")</f>
        <v/>
      </c>
      <c r="Q238" s="193" t="str">
        <f>IF(OR(
    AND(COUNTIF(Bugs!A:A,B238)&gt;0,ISNUMBER(SEARCH("x",INDEX(Bugs!C:C,MATCH(B238,Bugs!A:A,0))))),
    AND(COUNTIF(Bugs!B:B,B238)&gt;0,ISNUMBER(SEARCH("x",INDEX(Bugs!C:C,MATCH(B238,Bugs!B:B,0))))),
    AND(COUNTIF(Bugs!A:A,B238)&gt;0,ISNUMBER(SEARCH("x",INDEX(Bugs!D:D,MATCH(B238,Bugs!A:A,0))))),
    AND(COUNTIF(Bugs!B:B,B238)&gt;0,ISNUMBER(SEARCH("x",INDEX(Bugs!D:D,MATCH(B238,Bugs!B:B,0)))))
),"Y","")</f>
        <v/>
      </c>
      <c r="R238">
        <f ca="1">IF(OR(ISNUMBER(MATCH(L238,MasterData!$D$3:$D$18,0)),ISNUMBER(MATCH(L238,MasterData!$C$3:$C$18,0))),
    DATEDIF(E238,I238,"d"),
    DATEDIF(E238,TODAY(),"d"))</f>
        <v>71</v>
      </c>
      <c r="S238">
        <f t="shared" ca="1" si="12"/>
        <v>0</v>
      </c>
      <c r="T238">
        <f t="shared" ca="1" si="13"/>
        <v>0</v>
      </c>
      <c r="U238">
        <f t="shared" ca="1" si="14"/>
        <v>1</v>
      </c>
    </row>
    <row r="239" spans="2:21" x14ac:dyDescent="0.35">
      <c r="B239" t="s">
        <v>43</v>
      </c>
      <c r="D239" s="34">
        <v>3014</v>
      </c>
      <c r="E239" s="208">
        <v>45896.644363425927</v>
      </c>
      <c r="G239" t="s">
        <v>652</v>
      </c>
      <c r="I239" s="208">
        <v>45939.497881944444</v>
      </c>
      <c r="J239" t="s">
        <v>753</v>
      </c>
      <c r="K239" t="s">
        <v>241</v>
      </c>
      <c r="L239" t="s">
        <v>171</v>
      </c>
      <c r="M239" t="s">
        <v>793</v>
      </c>
      <c r="N239" t="s">
        <v>744</v>
      </c>
      <c r="P239" s="193" t="str">
        <f>IF(OR(AND(A239&lt;&gt;"",COUNTIF(Bugs!B:B,A239)&gt;0),AND(B239&lt;&gt;"",COUNTIF(Bugs!A:A,B239)&gt;0)),"Y","")</f>
        <v>Y</v>
      </c>
      <c r="Q239" s="193" t="str">
        <f>IF(OR(
    AND(COUNTIF(Bugs!A:A,B239)&gt;0,ISNUMBER(SEARCH("x",INDEX(Bugs!C:C,MATCH(B239,Bugs!A:A,0))))),
    AND(COUNTIF(Bugs!B:B,B239)&gt;0,ISNUMBER(SEARCH("x",INDEX(Bugs!C:C,MATCH(B239,Bugs!B:B,0))))),
    AND(COUNTIF(Bugs!A:A,B239)&gt;0,ISNUMBER(SEARCH("x",INDEX(Bugs!D:D,MATCH(B239,Bugs!A:A,0))))),
    AND(COUNTIF(Bugs!B:B,B239)&gt;0,ISNUMBER(SEARCH("x",INDEX(Bugs!D:D,MATCH(B239,Bugs!B:B,0)))))
),"Y","")</f>
        <v/>
      </c>
      <c r="R239">
        <f ca="1">IF(OR(ISNUMBER(MATCH(L239,MasterData!$D$3:$D$18,0)),ISNUMBER(MATCH(L239,MasterData!$C$3:$C$18,0))),
    DATEDIF(E239,I239,"d"),
    DATEDIF(E239,TODAY(),"d"))</f>
        <v>43</v>
      </c>
      <c r="S239">
        <f t="shared" ca="1" si="12"/>
        <v>0</v>
      </c>
      <c r="T239">
        <f t="shared" ca="1" si="13"/>
        <v>0</v>
      </c>
      <c r="U239">
        <f t="shared" ca="1" si="14"/>
        <v>1</v>
      </c>
    </row>
    <row r="240" spans="2:21" x14ac:dyDescent="0.35">
      <c r="B240" t="s">
        <v>794</v>
      </c>
      <c r="D240" s="34">
        <v>3011</v>
      </c>
      <c r="E240" s="208">
        <v>45896.646574074075</v>
      </c>
      <c r="G240" t="s">
        <v>795</v>
      </c>
      <c r="I240" s="208">
        <v>45903</v>
      </c>
      <c r="J240" t="s">
        <v>753</v>
      </c>
      <c r="K240" t="s">
        <v>241</v>
      </c>
      <c r="L240" t="s">
        <v>171</v>
      </c>
      <c r="M240" t="s">
        <v>796</v>
      </c>
      <c r="N240" t="s">
        <v>744</v>
      </c>
      <c r="P240" s="193" t="str">
        <f>IF(OR(AND(A240&lt;&gt;"",COUNTIF(Bugs!B:B,A240)&gt;0),AND(B240&lt;&gt;"",COUNTIF(Bugs!A:A,B240)&gt;0)),"Y","")</f>
        <v/>
      </c>
      <c r="Q240" s="193" t="str">
        <f>IF(OR(
    AND(COUNTIF(Bugs!A:A,B240)&gt;0,ISNUMBER(SEARCH("x",INDEX(Bugs!C:C,MATCH(B240,Bugs!A:A,0))))),
    AND(COUNTIF(Bugs!B:B,B240)&gt;0,ISNUMBER(SEARCH("x",INDEX(Bugs!C:C,MATCH(B240,Bugs!B:B,0))))),
    AND(COUNTIF(Bugs!A:A,B240)&gt;0,ISNUMBER(SEARCH("x",INDEX(Bugs!D:D,MATCH(B240,Bugs!A:A,0))))),
    AND(COUNTIF(Bugs!B:B,B240)&gt;0,ISNUMBER(SEARCH("x",INDEX(Bugs!D:D,MATCH(B240,Bugs!B:B,0)))))
),"Y","")</f>
        <v/>
      </c>
      <c r="R240">
        <f ca="1">IF(OR(ISNUMBER(MATCH(L240,MasterData!$D$3:$D$18,0)),ISNUMBER(MATCH(L240,MasterData!$C$3:$C$18,0))),
    DATEDIF(E240,I240,"d"),
    DATEDIF(E240,TODAY(),"d"))</f>
        <v>7</v>
      </c>
      <c r="S240">
        <f t="shared" ca="1" si="12"/>
        <v>1</v>
      </c>
      <c r="T240">
        <f t="shared" ca="1" si="13"/>
        <v>0</v>
      </c>
      <c r="U240">
        <f t="shared" ca="1" si="14"/>
        <v>0</v>
      </c>
    </row>
    <row r="241" spans="2:21" x14ac:dyDescent="0.35">
      <c r="B241" t="s">
        <v>800</v>
      </c>
      <c r="D241" s="34" t="s">
        <v>254</v>
      </c>
      <c r="E241" s="208">
        <v>45898</v>
      </c>
      <c r="G241" t="s">
        <v>801</v>
      </c>
      <c r="I241" s="208">
        <v>45904</v>
      </c>
      <c r="K241" t="s">
        <v>235</v>
      </c>
      <c r="L241" t="s">
        <v>171</v>
      </c>
      <c r="M241" t="s">
        <v>802</v>
      </c>
      <c r="N241" t="s">
        <v>237</v>
      </c>
      <c r="P241" s="193" t="str">
        <f>IF(OR(AND(A241&lt;&gt;"",COUNTIF(Bugs!B:B,A241)&gt;0),AND(B241&lt;&gt;"",COUNTIF(Bugs!A:A,B241)&gt;0)),"Y","")</f>
        <v/>
      </c>
      <c r="Q241" s="193" t="str">
        <f>IF(OR(
    AND(COUNTIF(Bugs!A:A,B241)&gt;0,ISNUMBER(SEARCH("x",INDEX(Bugs!C:C,MATCH(B241,Bugs!A:A,0))))),
    AND(COUNTIF(Bugs!B:B,B241)&gt;0,ISNUMBER(SEARCH("x",INDEX(Bugs!C:C,MATCH(B241,Bugs!B:B,0))))),
    AND(COUNTIF(Bugs!A:A,B241)&gt;0,ISNUMBER(SEARCH("x",INDEX(Bugs!D:D,MATCH(B241,Bugs!A:A,0))))),
    AND(COUNTIF(Bugs!B:B,B241)&gt;0,ISNUMBER(SEARCH("x",INDEX(Bugs!D:D,MATCH(B241,Bugs!B:B,0)))))
),"Y","")</f>
        <v/>
      </c>
      <c r="R241">
        <f ca="1">IF(OR(ISNUMBER(MATCH(L241,MasterData!$D$3:$D$18,0)),ISNUMBER(MATCH(L241,MasterData!$C$3:$C$18,0))),
    DATEDIF(E241,I241,"d"),
    DATEDIF(E241,TODAY(),"d"))</f>
        <v>6</v>
      </c>
      <c r="S241">
        <f t="shared" ca="1" si="12"/>
        <v>1</v>
      </c>
      <c r="T241">
        <f t="shared" ca="1" si="13"/>
        <v>0</v>
      </c>
      <c r="U241">
        <f t="shared" ca="1" si="14"/>
        <v>0</v>
      </c>
    </row>
    <row r="242" spans="2:21" x14ac:dyDescent="0.35">
      <c r="B242" t="s">
        <v>803</v>
      </c>
      <c r="D242" s="34">
        <v>3014</v>
      </c>
      <c r="E242" s="208">
        <v>45833</v>
      </c>
      <c r="G242" t="s">
        <v>804</v>
      </c>
      <c r="I242" s="208">
        <v>45938</v>
      </c>
      <c r="K242" t="s">
        <v>241</v>
      </c>
      <c r="L242" t="s">
        <v>171</v>
      </c>
      <c r="M242" t="s">
        <v>805</v>
      </c>
      <c r="N242" t="s">
        <v>237</v>
      </c>
      <c r="P242" s="193" t="str">
        <f>IF(OR(AND(A242&lt;&gt;"",COUNTIF(Bugs!B:B,A242)&gt;0),AND(B242&lt;&gt;"",COUNTIF(Bugs!A:A,B242)&gt;0)),"Y","")</f>
        <v/>
      </c>
      <c r="Q242" s="193" t="str">
        <f>IF(OR(
    AND(COUNTIF(Bugs!A:A,B242)&gt;0,ISNUMBER(SEARCH("x",INDEX(Bugs!C:C,MATCH(B242,Bugs!A:A,0))))),
    AND(COUNTIF(Bugs!B:B,B242)&gt;0,ISNUMBER(SEARCH("x",INDEX(Bugs!C:C,MATCH(B242,Bugs!B:B,0))))),
    AND(COUNTIF(Bugs!A:A,B242)&gt;0,ISNUMBER(SEARCH("x",INDEX(Bugs!D:D,MATCH(B242,Bugs!A:A,0))))),
    AND(COUNTIF(Bugs!B:B,B242)&gt;0,ISNUMBER(SEARCH("x",INDEX(Bugs!D:D,MATCH(B242,Bugs!B:B,0)))))
),"Y","")</f>
        <v/>
      </c>
      <c r="R242">
        <f ca="1">IF(OR(ISNUMBER(MATCH(L242,MasterData!$D$3:$D$18,0)),ISNUMBER(MATCH(L242,MasterData!$C$3:$C$18,0))),
    DATEDIF(E242,I242,"d"),
    DATEDIF(E242,TODAY(),"d"))</f>
        <v>105</v>
      </c>
      <c r="S242">
        <f t="shared" ca="1" si="12"/>
        <v>0</v>
      </c>
      <c r="T242">
        <f t="shared" ca="1" si="13"/>
        <v>0</v>
      </c>
      <c r="U242">
        <f t="shared" ca="1" si="14"/>
        <v>1</v>
      </c>
    </row>
    <row r="243" spans="2:21" x14ac:dyDescent="0.35">
      <c r="B243" t="s">
        <v>44</v>
      </c>
      <c r="D243" s="34" t="s">
        <v>746</v>
      </c>
      <c r="E243" s="208">
        <v>45901</v>
      </c>
      <c r="G243" t="s">
        <v>806</v>
      </c>
      <c r="I243" s="208">
        <v>45927</v>
      </c>
      <c r="K243" t="s">
        <v>241</v>
      </c>
      <c r="L243" t="s">
        <v>171</v>
      </c>
      <c r="M243" t="s">
        <v>807</v>
      </c>
      <c r="N243" t="s">
        <v>237</v>
      </c>
      <c r="P243" s="193" t="str">
        <f>IF(OR(AND(A243&lt;&gt;"",COUNTIF(Bugs!B:B,A243)&gt;0),AND(B243&lt;&gt;"",COUNTIF(Bugs!A:A,B243)&gt;0)),"Y","")</f>
        <v>Y</v>
      </c>
      <c r="Q243" s="193" t="str">
        <f>IF(OR(
    AND(COUNTIF(Bugs!A:A,B243)&gt;0,ISNUMBER(SEARCH("x",INDEX(Bugs!C:C,MATCH(B243,Bugs!A:A,0))))),
    AND(COUNTIF(Bugs!B:B,B243)&gt;0,ISNUMBER(SEARCH("x",INDEX(Bugs!C:C,MATCH(B243,Bugs!B:B,0))))),
    AND(COUNTIF(Bugs!A:A,B243)&gt;0,ISNUMBER(SEARCH("x",INDEX(Bugs!D:D,MATCH(B243,Bugs!A:A,0))))),
    AND(COUNTIF(Bugs!B:B,B243)&gt;0,ISNUMBER(SEARCH("x",INDEX(Bugs!D:D,MATCH(B243,Bugs!B:B,0)))))
),"Y","")</f>
        <v/>
      </c>
      <c r="R243">
        <f ca="1">IF(OR(ISNUMBER(MATCH(L243,MasterData!$D$3:$D$18,0)),ISNUMBER(MATCH(L243,MasterData!$C$3:$C$18,0))),
    DATEDIF(E243,I243,"d"),
    DATEDIF(E243,TODAY(),"d"))</f>
        <v>26</v>
      </c>
      <c r="S243">
        <f t="shared" ca="1" si="12"/>
        <v>0</v>
      </c>
      <c r="T243">
        <f t="shared" ca="1" si="13"/>
        <v>1</v>
      </c>
      <c r="U243">
        <f t="shared" ca="1" si="14"/>
        <v>0</v>
      </c>
    </row>
    <row r="244" spans="2:21" x14ac:dyDescent="0.35">
      <c r="B244" t="s">
        <v>808</v>
      </c>
      <c r="D244" s="34" t="s">
        <v>480</v>
      </c>
      <c r="E244" s="208">
        <v>45901</v>
      </c>
      <c r="G244" t="s">
        <v>733</v>
      </c>
      <c r="I244" s="208">
        <v>45910</v>
      </c>
      <c r="K244" t="s">
        <v>235</v>
      </c>
      <c r="L244" t="s">
        <v>171</v>
      </c>
      <c r="M244" t="s">
        <v>809</v>
      </c>
      <c r="N244" t="s">
        <v>237</v>
      </c>
      <c r="P244" s="193" t="str">
        <f>IF(OR(AND(A244&lt;&gt;"",COUNTIF(Bugs!B:B,A244)&gt;0),AND(B244&lt;&gt;"",COUNTIF(Bugs!A:A,B244)&gt;0)),"Y","")</f>
        <v/>
      </c>
      <c r="Q244" s="193" t="str">
        <f>IF(OR(
    AND(COUNTIF(Bugs!A:A,B244)&gt;0,ISNUMBER(SEARCH("x",INDEX(Bugs!C:C,MATCH(B244,Bugs!A:A,0))))),
    AND(COUNTIF(Bugs!B:B,B244)&gt;0,ISNUMBER(SEARCH("x",INDEX(Bugs!C:C,MATCH(B244,Bugs!B:B,0))))),
    AND(COUNTIF(Bugs!A:A,B244)&gt;0,ISNUMBER(SEARCH("x",INDEX(Bugs!D:D,MATCH(B244,Bugs!A:A,0))))),
    AND(COUNTIF(Bugs!B:B,B244)&gt;0,ISNUMBER(SEARCH("x",INDEX(Bugs!D:D,MATCH(B244,Bugs!B:B,0)))))
),"Y","")</f>
        <v/>
      </c>
      <c r="R244">
        <f ca="1">IF(OR(ISNUMBER(MATCH(L244,MasterData!$D$3:$D$18,0)),ISNUMBER(MATCH(L244,MasterData!$C$3:$C$18,0))),
    DATEDIF(E244,I244,"d"),
    DATEDIF(E244,TODAY(),"d"))</f>
        <v>9</v>
      </c>
      <c r="S244">
        <f t="shared" ca="1" si="12"/>
        <v>0</v>
      </c>
      <c r="T244">
        <f t="shared" ca="1" si="13"/>
        <v>1</v>
      </c>
      <c r="U244">
        <f t="shared" ca="1" si="14"/>
        <v>0</v>
      </c>
    </row>
    <row r="245" spans="2:21" x14ac:dyDescent="0.35">
      <c r="B245" t="s">
        <v>810</v>
      </c>
      <c r="D245" s="34">
        <v>3014</v>
      </c>
      <c r="E245" s="208">
        <v>45901</v>
      </c>
      <c r="G245" t="s">
        <v>804</v>
      </c>
      <c r="I245" s="208">
        <v>45909</v>
      </c>
      <c r="K245" t="s">
        <v>347</v>
      </c>
      <c r="L245" t="s">
        <v>171</v>
      </c>
      <c r="M245" t="s">
        <v>811</v>
      </c>
      <c r="N245" t="s">
        <v>237</v>
      </c>
      <c r="P245" s="193" t="str">
        <f>IF(OR(AND(A245&lt;&gt;"",COUNTIF(Bugs!B:B,A245)&gt;0),AND(B245&lt;&gt;"",COUNTIF(Bugs!A:A,B245)&gt;0)),"Y","")</f>
        <v/>
      </c>
      <c r="Q245" s="193" t="str">
        <f>IF(OR(
    AND(COUNTIF(Bugs!A:A,B245)&gt;0,ISNUMBER(SEARCH("x",INDEX(Bugs!C:C,MATCH(B245,Bugs!A:A,0))))),
    AND(COUNTIF(Bugs!B:B,B245)&gt;0,ISNUMBER(SEARCH("x",INDEX(Bugs!C:C,MATCH(B245,Bugs!B:B,0))))),
    AND(COUNTIF(Bugs!A:A,B245)&gt;0,ISNUMBER(SEARCH("x",INDEX(Bugs!D:D,MATCH(B245,Bugs!A:A,0))))),
    AND(COUNTIF(Bugs!B:B,B245)&gt;0,ISNUMBER(SEARCH("x",INDEX(Bugs!D:D,MATCH(B245,Bugs!B:B,0)))))
),"Y","")</f>
        <v/>
      </c>
      <c r="R245">
        <f ca="1">IF(OR(ISNUMBER(MATCH(L245,MasterData!$D$3:$D$18,0)),ISNUMBER(MATCH(L245,MasterData!$C$3:$C$18,0))),
    DATEDIF(E245,I245,"d"),
    DATEDIF(E245,TODAY(),"d"))</f>
        <v>8</v>
      </c>
      <c r="S245">
        <f t="shared" ca="1" si="12"/>
        <v>0</v>
      </c>
      <c r="T245">
        <f t="shared" ca="1" si="13"/>
        <v>1</v>
      </c>
      <c r="U245">
        <f t="shared" ca="1" si="14"/>
        <v>0</v>
      </c>
    </row>
    <row r="246" spans="2:21" x14ac:dyDescent="0.35">
      <c r="B246" t="s">
        <v>812</v>
      </c>
      <c r="D246" s="34" t="s">
        <v>717</v>
      </c>
      <c r="E246" s="208">
        <v>45901</v>
      </c>
      <c r="G246" t="s">
        <v>813</v>
      </c>
      <c r="I246" s="208">
        <v>45910</v>
      </c>
      <c r="K246" t="s">
        <v>235</v>
      </c>
      <c r="L246" t="s">
        <v>171</v>
      </c>
      <c r="M246" t="s">
        <v>814</v>
      </c>
      <c r="N246" t="s">
        <v>237</v>
      </c>
      <c r="P246" s="193" t="str">
        <f>IF(OR(AND(A246&lt;&gt;"",COUNTIF(Bugs!B:B,A246)&gt;0),AND(B246&lt;&gt;"",COUNTIF(Bugs!A:A,B246)&gt;0)),"Y","")</f>
        <v/>
      </c>
      <c r="Q246" s="193" t="str">
        <f>IF(OR(
    AND(COUNTIF(Bugs!A:A,B246)&gt;0,ISNUMBER(SEARCH("x",INDEX(Bugs!C:C,MATCH(B246,Bugs!A:A,0))))),
    AND(COUNTIF(Bugs!B:B,B246)&gt;0,ISNUMBER(SEARCH("x",INDEX(Bugs!C:C,MATCH(B246,Bugs!B:B,0))))),
    AND(COUNTIF(Bugs!A:A,B246)&gt;0,ISNUMBER(SEARCH("x",INDEX(Bugs!D:D,MATCH(B246,Bugs!A:A,0))))),
    AND(COUNTIF(Bugs!B:B,B246)&gt;0,ISNUMBER(SEARCH("x",INDEX(Bugs!D:D,MATCH(B246,Bugs!B:B,0)))))
),"Y","")</f>
        <v/>
      </c>
      <c r="R246">
        <f ca="1">IF(OR(ISNUMBER(MATCH(L246,MasterData!$D$3:$D$18,0)),ISNUMBER(MATCH(L246,MasterData!$C$3:$C$18,0))),
    DATEDIF(E246,I246,"d"),
    DATEDIF(E246,TODAY(),"d"))</f>
        <v>9</v>
      </c>
      <c r="S246">
        <f t="shared" ca="1" si="12"/>
        <v>0</v>
      </c>
      <c r="T246">
        <f t="shared" ca="1" si="13"/>
        <v>1</v>
      </c>
      <c r="U246">
        <f t="shared" ca="1" si="14"/>
        <v>0</v>
      </c>
    </row>
    <row r="247" spans="2:21" x14ac:dyDescent="0.35">
      <c r="B247" t="s">
        <v>815</v>
      </c>
      <c r="D247" s="34">
        <v>3010</v>
      </c>
      <c r="E247" s="208">
        <v>45902</v>
      </c>
      <c r="G247" t="s">
        <v>816</v>
      </c>
      <c r="I247" s="208">
        <v>45910</v>
      </c>
      <c r="K247" t="s">
        <v>235</v>
      </c>
      <c r="L247" t="s">
        <v>171</v>
      </c>
      <c r="M247" t="s">
        <v>817</v>
      </c>
      <c r="N247" t="s">
        <v>237</v>
      </c>
      <c r="P247" s="193" t="str">
        <f>IF(OR(AND(A247&lt;&gt;"",COUNTIF(Bugs!B:B,A247)&gt;0),AND(B247&lt;&gt;"",COUNTIF(Bugs!A:A,B247)&gt;0)),"Y","")</f>
        <v/>
      </c>
      <c r="Q247" s="193" t="str">
        <f>IF(OR(
    AND(COUNTIF(Bugs!A:A,B247)&gt;0,ISNUMBER(SEARCH("x",INDEX(Bugs!C:C,MATCH(B247,Bugs!A:A,0))))),
    AND(COUNTIF(Bugs!B:B,B247)&gt;0,ISNUMBER(SEARCH("x",INDEX(Bugs!C:C,MATCH(B247,Bugs!B:B,0))))),
    AND(COUNTIF(Bugs!A:A,B247)&gt;0,ISNUMBER(SEARCH("x",INDEX(Bugs!D:D,MATCH(B247,Bugs!A:A,0))))),
    AND(COUNTIF(Bugs!B:B,B247)&gt;0,ISNUMBER(SEARCH("x",INDEX(Bugs!D:D,MATCH(B247,Bugs!B:B,0)))))
),"Y","")</f>
        <v/>
      </c>
      <c r="R247">
        <f ca="1">IF(OR(ISNUMBER(MATCH(L247,MasterData!$D$3:$D$18,0)),ISNUMBER(MATCH(L247,MasterData!$C$3:$C$18,0))),
    DATEDIF(E247,I247,"d"),
    DATEDIF(E247,TODAY(),"d"))</f>
        <v>8</v>
      </c>
      <c r="S247">
        <f t="shared" ca="1" si="12"/>
        <v>0</v>
      </c>
      <c r="T247">
        <f t="shared" ca="1" si="13"/>
        <v>1</v>
      </c>
      <c r="U247">
        <f t="shared" ca="1" si="14"/>
        <v>0</v>
      </c>
    </row>
    <row r="248" spans="2:21" x14ac:dyDescent="0.35">
      <c r="B248" t="s">
        <v>45</v>
      </c>
      <c r="D248" s="34" t="s">
        <v>746</v>
      </c>
      <c r="E248" s="208">
        <v>45902</v>
      </c>
      <c r="G248" t="s">
        <v>818</v>
      </c>
      <c r="I248" s="208">
        <v>45926</v>
      </c>
      <c r="K248" t="s">
        <v>241</v>
      </c>
      <c r="L248" t="s">
        <v>171</v>
      </c>
      <c r="M248" t="s">
        <v>819</v>
      </c>
      <c r="N248" t="s">
        <v>237</v>
      </c>
      <c r="P248" s="193" t="str">
        <f>IF(OR(AND(A248&lt;&gt;"",COUNTIF(Bugs!B:B,A248)&gt;0),AND(B248&lt;&gt;"",COUNTIF(Bugs!A:A,B248)&gt;0)),"Y","")</f>
        <v>Y</v>
      </c>
      <c r="Q248" s="193" t="str">
        <f>IF(OR(
    AND(COUNTIF(Bugs!A:A,B248)&gt;0,ISNUMBER(SEARCH("x",INDEX(Bugs!C:C,MATCH(B248,Bugs!A:A,0))))),
    AND(COUNTIF(Bugs!B:B,B248)&gt;0,ISNUMBER(SEARCH("x",INDEX(Bugs!C:C,MATCH(B248,Bugs!B:B,0))))),
    AND(COUNTIF(Bugs!A:A,B248)&gt;0,ISNUMBER(SEARCH("x",INDEX(Bugs!D:D,MATCH(B248,Bugs!A:A,0))))),
    AND(COUNTIF(Bugs!B:B,B248)&gt;0,ISNUMBER(SEARCH("x",INDEX(Bugs!D:D,MATCH(B248,Bugs!B:B,0)))))
),"Y","")</f>
        <v>Y</v>
      </c>
      <c r="R248">
        <f ca="1">IF(OR(ISNUMBER(MATCH(L248,MasterData!$D$3:$D$18,0)),ISNUMBER(MATCH(L248,MasterData!$C$3:$C$18,0))),
    DATEDIF(E248,I248,"d"),
    DATEDIF(E248,TODAY(),"d"))</f>
        <v>24</v>
      </c>
      <c r="S248">
        <f t="shared" ca="1" si="12"/>
        <v>0</v>
      </c>
      <c r="T248">
        <f t="shared" ca="1" si="13"/>
        <v>1</v>
      </c>
      <c r="U248">
        <f t="shared" ca="1" si="14"/>
        <v>0</v>
      </c>
    </row>
    <row r="249" spans="2:21" x14ac:dyDescent="0.35">
      <c r="B249" t="s">
        <v>820</v>
      </c>
      <c r="D249" s="34" t="s">
        <v>480</v>
      </c>
      <c r="E249" s="208">
        <v>45903</v>
      </c>
      <c r="G249" t="s">
        <v>821</v>
      </c>
      <c r="I249" s="208">
        <v>45967</v>
      </c>
      <c r="K249" t="s">
        <v>235</v>
      </c>
      <c r="L249" t="s">
        <v>171</v>
      </c>
      <c r="M249" t="s">
        <v>822</v>
      </c>
      <c r="N249" t="s">
        <v>237</v>
      </c>
      <c r="P249" s="193" t="str">
        <f>IF(OR(AND(A249&lt;&gt;"",COUNTIF(Bugs!B:B,A249)&gt;0),AND(B249&lt;&gt;"",COUNTIF(Bugs!A:A,B249)&gt;0)),"Y","")</f>
        <v/>
      </c>
      <c r="Q249" s="193" t="str">
        <f>IF(OR(
    AND(COUNTIF(Bugs!A:A,B249)&gt;0,ISNUMBER(SEARCH("x",INDEX(Bugs!C:C,MATCH(B249,Bugs!A:A,0))))),
    AND(COUNTIF(Bugs!B:B,B249)&gt;0,ISNUMBER(SEARCH("x",INDEX(Bugs!C:C,MATCH(B249,Bugs!B:B,0))))),
    AND(COUNTIF(Bugs!A:A,B249)&gt;0,ISNUMBER(SEARCH("x",INDEX(Bugs!D:D,MATCH(B249,Bugs!A:A,0))))),
    AND(COUNTIF(Bugs!B:B,B249)&gt;0,ISNUMBER(SEARCH("x",INDEX(Bugs!D:D,MATCH(B249,Bugs!B:B,0)))))
),"Y","")</f>
        <v/>
      </c>
      <c r="R249">
        <f ca="1">IF(OR(ISNUMBER(MATCH(L249,MasterData!$D$3:$D$18,0)),ISNUMBER(MATCH(L249,MasterData!$C$3:$C$18,0))),
    DATEDIF(E249,I249,"d"),
    DATEDIF(E249,TODAY(),"d"))</f>
        <v>64</v>
      </c>
      <c r="S249">
        <f t="shared" ca="1" si="12"/>
        <v>0</v>
      </c>
      <c r="T249">
        <f t="shared" ca="1" si="13"/>
        <v>0</v>
      </c>
      <c r="U249">
        <f t="shared" ca="1" si="14"/>
        <v>1</v>
      </c>
    </row>
    <row r="250" spans="2:21" x14ac:dyDescent="0.35">
      <c r="B250" t="s">
        <v>46</v>
      </c>
      <c r="D250" s="34">
        <v>5026</v>
      </c>
      <c r="E250" s="208">
        <v>45903</v>
      </c>
      <c r="G250" t="s">
        <v>823</v>
      </c>
      <c r="I250" s="208">
        <v>45924</v>
      </c>
      <c r="K250" t="s">
        <v>235</v>
      </c>
      <c r="L250" t="s">
        <v>171</v>
      </c>
      <c r="M250" t="s">
        <v>824</v>
      </c>
      <c r="N250" t="s">
        <v>237</v>
      </c>
      <c r="P250" s="193" t="str">
        <f>IF(OR(AND(A250&lt;&gt;"",COUNTIF(Bugs!B:B,A250)&gt;0),AND(B250&lt;&gt;"",COUNTIF(Bugs!A:A,B250)&gt;0)),"Y","")</f>
        <v>Y</v>
      </c>
      <c r="Q250" s="193" t="str">
        <f>IF(OR(
    AND(COUNTIF(Bugs!A:A,B250)&gt;0,ISNUMBER(SEARCH("x",INDEX(Bugs!C:C,MATCH(B250,Bugs!A:A,0))))),
    AND(COUNTIF(Bugs!B:B,B250)&gt;0,ISNUMBER(SEARCH("x",INDEX(Bugs!C:C,MATCH(B250,Bugs!B:B,0))))),
    AND(COUNTIF(Bugs!A:A,B250)&gt;0,ISNUMBER(SEARCH("x",INDEX(Bugs!D:D,MATCH(B250,Bugs!A:A,0))))),
    AND(COUNTIF(Bugs!B:B,B250)&gt;0,ISNUMBER(SEARCH("x",INDEX(Bugs!D:D,MATCH(B250,Bugs!B:B,0)))))
),"Y","")</f>
        <v/>
      </c>
      <c r="R250">
        <f ca="1">IF(OR(ISNUMBER(MATCH(L250,MasterData!$D$3:$D$18,0)),ISNUMBER(MATCH(L250,MasterData!$C$3:$C$18,0))),
    DATEDIF(E250,I250,"d"),
    DATEDIF(E250,TODAY(),"d"))</f>
        <v>21</v>
      </c>
      <c r="S250">
        <f t="shared" ca="1" si="12"/>
        <v>0</v>
      </c>
      <c r="T250">
        <f t="shared" ca="1" si="13"/>
        <v>1</v>
      </c>
      <c r="U250">
        <f t="shared" ca="1" si="14"/>
        <v>0</v>
      </c>
    </row>
    <row r="251" spans="2:21" x14ac:dyDescent="0.35">
      <c r="B251" t="s">
        <v>825</v>
      </c>
      <c r="D251" s="34">
        <v>3010</v>
      </c>
      <c r="E251" s="208">
        <v>45903</v>
      </c>
      <c r="G251" t="s">
        <v>826</v>
      </c>
      <c r="I251" s="208">
        <v>45916</v>
      </c>
      <c r="K251" t="s">
        <v>235</v>
      </c>
      <c r="L251" t="s">
        <v>171</v>
      </c>
      <c r="M251" t="s">
        <v>827</v>
      </c>
      <c r="N251" t="s">
        <v>237</v>
      </c>
      <c r="P251" s="193" t="str">
        <f>IF(OR(AND(A251&lt;&gt;"",COUNTIF(Bugs!B:B,A251)&gt;0),AND(B251&lt;&gt;"",COUNTIF(Bugs!A:A,B251)&gt;0)),"Y","")</f>
        <v/>
      </c>
      <c r="Q251" s="193" t="str">
        <f>IF(OR(
    AND(COUNTIF(Bugs!A:A,B251)&gt;0,ISNUMBER(SEARCH("x",INDEX(Bugs!C:C,MATCH(B251,Bugs!A:A,0))))),
    AND(COUNTIF(Bugs!B:B,B251)&gt;0,ISNUMBER(SEARCH("x",INDEX(Bugs!C:C,MATCH(B251,Bugs!B:B,0))))),
    AND(COUNTIF(Bugs!A:A,B251)&gt;0,ISNUMBER(SEARCH("x",INDEX(Bugs!D:D,MATCH(B251,Bugs!A:A,0))))),
    AND(COUNTIF(Bugs!B:B,B251)&gt;0,ISNUMBER(SEARCH("x",INDEX(Bugs!D:D,MATCH(B251,Bugs!B:B,0)))))
),"Y","")</f>
        <v/>
      </c>
      <c r="R251">
        <f ca="1">IF(OR(ISNUMBER(MATCH(L251,MasterData!$D$3:$D$18,0)),ISNUMBER(MATCH(L251,MasterData!$C$3:$C$18,0))),
    DATEDIF(E251,I251,"d"),
    DATEDIF(E251,TODAY(),"d"))</f>
        <v>13</v>
      </c>
      <c r="S251">
        <f t="shared" ca="1" si="12"/>
        <v>0</v>
      </c>
      <c r="T251">
        <f t="shared" ca="1" si="13"/>
        <v>1</v>
      </c>
      <c r="U251">
        <f t="shared" ca="1" si="14"/>
        <v>0</v>
      </c>
    </row>
    <row r="252" spans="2:21" x14ac:dyDescent="0.35">
      <c r="B252" t="s">
        <v>828</v>
      </c>
      <c r="D252" s="34" t="s">
        <v>717</v>
      </c>
      <c r="E252" s="208">
        <v>45904</v>
      </c>
      <c r="G252" t="s">
        <v>829</v>
      </c>
      <c r="I252" s="208">
        <v>45904</v>
      </c>
      <c r="K252" t="s">
        <v>235</v>
      </c>
      <c r="L252" t="s">
        <v>171</v>
      </c>
      <c r="M252" t="s">
        <v>830</v>
      </c>
      <c r="N252" t="s">
        <v>237</v>
      </c>
      <c r="P252" s="193" t="str">
        <f>IF(OR(AND(A252&lt;&gt;"",COUNTIF(Bugs!B:B,A252)&gt;0),AND(B252&lt;&gt;"",COUNTIF(Bugs!A:A,B252)&gt;0)),"Y","")</f>
        <v/>
      </c>
      <c r="Q252" s="193" t="str">
        <f>IF(OR(
    AND(COUNTIF(Bugs!A:A,B252)&gt;0,ISNUMBER(SEARCH("x",INDEX(Bugs!C:C,MATCH(B252,Bugs!A:A,0))))),
    AND(COUNTIF(Bugs!B:B,B252)&gt;0,ISNUMBER(SEARCH("x",INDEX(Bugs!C:C,MATCH(B252,Bugs!B:B,0))))),
    AND(COUNTIF(Bugs!A:A,B252)&gt;0,ISNUMBER(SEARCH("x",INDEX(Bugs!D:D,MATCH(B252,Bugs!A:A,0))))),
    AND(COUNTIF(Bugs!B:B,B252)&gt;0,ISNUMBER(SEARCH("x",INDEX(Bugs!D:D,MATCH(B252,Bugs!B:B,0)))))
),"Y","")</f>
        <v/>
      </c>
      <c r="R252">
        <f ca="1">IF(OR(ISNUMBER(MATCH(L252,MasterData!$D$3:$D$18,0)),ISNUMBER(MATCH(L252,MasterData!$C$3:$C$18,0))),
    DATEDIF(E252,I252,"d"),
    DATEDIF(E252,TODAY(),"d"))</f>
        <v>0</v>
      </c>
      <c r="S252">
        <f t="shared" ca="1" si="12"/>
        <v>1</v>
      </c>
      <c r="T252">
        <f t="shared" ca="1" si="13"/>
        <v>0</v>
      </c>
      <c r="U252">
        <f t="shared" ca="1" si="14"/>
        <v>0</v>
      </c>
    </row>
    <row r="253" spans="2:21" x14ac:dyDescent="0.35">
      <c r="B253" t="s">
        <v>831</v>
      </c>
      <c r="D253" s="34" t="s">
        <v>480</v>
      </c>
      <c r="E253" s="208">
        <v>45904</v>
      </c>
      <c r="G253" t="s">
        <v>738</v>
      </c>
      <c r="I253" s="208">
        <v>45908</v>
      </c>
      <c r="K253" t="s">
        <v>235</v>
      </c>
      <c r="L253" t="s">
        <v>171</v>
      </c>
      <c r="M253" t="s">
        <v>832</v>
      </c>
      <c r="N253" t="s">
        <v>237</v>
      </c>
      <c r="P253" s="193" t="str">
        <f>IF(OR(AND(A253&lt;&gt;"",COUNTIF(Bugs!B:B,A253)&gt;0),AND(B253&lt;&gt;"",COUNTIF(Bugs!A:A,B253)&gt;0)),"Y","")</f>
        <v/>
      </c>
      <c r="Q253" s="193" t="str">
        <f>IF(OR(
    AND(COUNTIF(Bugs!A:A,B253)&gt;0,ISNUMBER(SEARCH("x",INDEX(Bugs!C:C,MATCH(B253,Bugs!A:A,0))))),
    AND(COUNTIF(Bugs!B:B,B253)&gt;0,ISNUMBER(SEARCH("x",INDEX(Bugs!C:C,MATCH(B253,Bugs!B:B,0))))),
    AND(COUNTIF(Bugs!A:A,B253)&gt;0,ISNUMBER(SEARCH("x",INDEX(Bugs!D:D,MATCH(B253,Bugs!A:A,0))))),
    AND(COUNTIF(Bugs!B:B,B253)&gt;0,ISNUMBER(SEARCH("x",INDEX(Bugs!D:D,MATCH(B253,Bugs!B:B,0)))))
),"Y","")</f>
        <v/>
      </c>
      <c r="R253">
        <f ca="1">IF(OR(ISNUMBER(MATCH(L253,MasterData!$D$3:$D$18,0)),ISNUMBER(MATCH(L253,MasterData!$C$3:$C$18,0))),
    DATEDIF(E253,I253,"d"),
    DATEDIF(E253,TODAY(),"d"))</f>
        <v>4</v>
      </c>
      <c r="S253">
        <f t="shared" ca="1" si="12"/>
        <v>1</v>
      </c>
      <c r="T253">
        <f t="shared" ca="1" si="13"/>
        <v>0</v>
      </c>
      <c r="U253">
        <f t="shared" ca="1" si="14"/>
        <v>0</v>
      </c>
    </row>
    <row r="254" spans="2:21" x14ac:dyDescent="0.35">
      <c r="B254" t="s">
        <v>47</v>
      </c>
      <c r="D254" s="34" t="s">
        <v>746</v>
      </c>
      <c r="E254" s="208">
        <v>45904</v>
      </c>
      <c r="G254" t="s">
        <v>658</v>
      </c>
      <c r="I254" s="208">
        <v>45922</v>
      </c>
      <c r="K254" t="s">
        <v>241</v>
      </c>
      <c r="L254" t="s">
        <v>171</v>
      </c>
      <c r="M254" t="s">
        <v>833</v>
      </c>
      <c r="N254" t="s">
        <v>237</v>
      </c>
      <c r="P254" s="193" t="str">
        <f>IF(OR(AND(A254&lt;&gt;"",COUNTIF(Bugs!B:B,A254)&gt;0),AND(B254&lt;&gt;"",COUNTIF(Bugs!A:A,B254)&gt;0)),"Y","")</f>
        <v>Y</v>
      </c>
      <c r="Q254" s="193" t="str">
        <f>IF(OR(
    AND(COUNTIF(Bugs!A:A,B254)&gt;0,ISNUMBER(SEARCH("x",INDEX(Bugs!C:C,MATCH(B254,Bugs!A:A,0))))),
    AND(COUNTIF(Bugs!B:B,B254)&gt;0,ISNUMBER(SEARCH("x",INDEX(Bugs!C:C,MATCH(B254,Bugs!B:B,0))))),
    AND(COUNTIF(Bugs!A:A,B254)&gt;0,ISNUMBER(SEARCH("x",INDEX(Bugs!D:D,MATCH(B254,Bugs!A:A,0))))),
    AND(COUNTIF(Bugs!B:B,B254)&gt;0,ISNUMBER(SEARCH("x",INDEX(Bugs!D:D,MATCH(B254,Bugs!B:B,0)))))
),"Y","")</f>
        <v>Y</v>
      </c>
      <c r="R254">
        <f ca="1">IF(OR(ISNUMBER(MATCH(L254,MasterData!$D$3:$D$18,0)),ISNUMBER(MATCH(L254,MasterData!$C$3:$C$18,0))),
    DATEDIF(E254,I254,"d"),
    DATEDIF(E254,TODAY(),"d"))</f>
        <v>18</v>
      </c>
      <c r="S254">
        <f t="shared" ca="1" si="12"/>
        <v>0</v>
      </c>
      <c r="T254">
        <f t="shared" ca="1" si="13"/>
        <v>1</v>
      </c>
      <c r="U254">
        <f t="shared" ca="1" si="14"/>
        <v>0</v>
      </c>
    </row>
    <row r="255" spans="2:21" x14ac:dyDescent="0.35">
      <c r="B255" t="s">
        <v>51</v>
      </c>
      <c r="D255" s="34">
        <v>3014</v>
      </c>
      <c r="E255" s="208">
        <v>45905</v>
      </c>
      <c r="G255" t="s">
        <v>834</v>
      </c>
      <c r="I255" s="208">
        <v>45905</v>
      </c>
      <c r="K255" t="s">
        <v>241</v>
      </c>
      <c r="L255" t="s">
        <v>164</v>
      </c>
      <c r="M255" t="s">
        <v>835</v>
      </c>
      <c r="N255" t="s">
        <v>237</v>
      </c>
      <c r="P255" s="193" t="str">
        <f>IF(OR(AND(A255&lt;&gt;"",COUNTIF(Bugs!B:B,A255)&gt;0),AND(B255&lt;&gt;"",COUNTIF(Bugs!A:A,B255)&gt;0)),"Y","")</f>
        <v>Y</v>
      </c>
      <c r="Q255" s="193" t="str">
        <f>IF(OR(
    AND(COUNTIF(Bugs!A:A,B255)&gt;0,ISNUMBER(SEARCH("x",INDEX(Bugs!C:C,MATCH(B255,Bugs!A:A,0))))),
    AND(COUNTIF(Bugs!B:B,B255)&gt;0,ISNUMBER(SEARCH("x",INDEX(Bugs!C:C,MATCH(B255,Bugs!B:B,0))))),
    AND(COUNTIF(Bugs!A:A,B255)&gt;0,ISNUMBER(SEARCH("x",INDEX(Bugs!D:D,MATCH(B255,Bugs!A:A,0))))),
    AND(COUNTIF(Bugs!B:B,B255)&gt;0,ISNUMBER(SEARCH("x",INDEX(Bugs!D:D,MATCH(B255,Bugs!B:B,0)))))
),"Y","")</f>
        <v>Y</v>
      </c>
      <c r="R255">
        <f ca="1">IF(OR(ISNUMBER(MATCH(L255,MasterData!$D$3:$D$18,0)),ISNUMBER(MATCH(L255,MasterData!$C$3:$C$18,0))),
    DATEDIF(E255,I255,"d"),
    DATEDIF(E255,TODAY(),"d"))</f>
        <v>102</v>
      </c>
      <c r="S255">
        <f t="shared" ca="1" si="12"/>
        <v>0</v>
      </c>
      <c r="T255">
        <f t="shared" ca="1" si="13"/>
        <v>0</v>
      </c>
      <c r="U255">
        <f t="shared" ca="1" si="14"/>
        <v>1</v>
      </c>
    </row>
    <row r="256" spans="2:21" x14ac:dyDescent="0.35">
      <c r="B256" t="s">
        <v>836</v>
      </c>
      <c r="D256" s="34" t="s">
        <v>717</v>
      </c>
      <c r="E256" s="208">
        <v>45909</v>
      </c>
      <c r="G256" t="s">
        <v>837</v>
      </c>
      <c r="I256" s="208">
        <v>45919</v>
      </c>
      <c r="K256" t="s">
        <v>241</v>
      </c>
      <c r="L256" t="s">
        <v>171</v>
      </c>
      <c r="M256" t="s">
        <v>838</v>
      </c>
      <c r="N256" t="s">
        <v>237</v>
      </c>
      <c r="P256" s="193" t="str">
        <f>IF(OR(AND(A256&lt;&gt;"",COUNTIF(Bugs!B:B,A256)&gt;0),AND(B256&lt;&gt;"",COUNTIF(Bugs!A:A,B256)&gt;0)),"Y","")</f>
        <v/>
      </c>
      <c r="Q256" s="193" t="str">
        <f>IF(OR(
    AND(COUNTIF(Bugs!A:A,B256)&gt;0,ISNUMBER(SEARCH("x",INDEX(Bugs!C:C,MATCH(B256,Bugs!A:A,0))))),
    AND(COUNTIF(Bugs!B:B,B256)&gt;0,ISNUMBER(SEARCH("x",INDEX(Bugs!C:C,MATCH(B256,Bugs!B:B,0))))),
    AND(COUNTIF(Bugs!A:A,B256)&gt;0,ISNUMBER(SEARCH("x",INDEX(Bugs!D:D,MATCH(B256,Bugs!A:A,0))))),
    AND(COUNTIF(Bugs!B:B,B256)&gt;0,ISNUMBER(SEARCH("x",INDEX(Bugs!D:D,MATCH(B256,Bugs!B:B,0)))))
),"Y","")</f>
        <v/>
      </c>
      <c r="R256">
        <f ca="1">IF(OR(ISNUMBER(MATCH(L256,MasterData!$D$3:$D$18,0)),ISNUMBER(MATCH(L256,MasterData!$C$3:$C$18,0))),
    DATEDIF(E256,I256,"d"),
    DATEDIF(E256,TODAY(),"d"))</f>
        <v>10</v>
      </c>
      <c r="S256">
        <f t="shared" ca="1" si="12"/>
        <v>0</v>
      </c>
      <c r="T256">
        <f t="shared" ca="1" si="13"/>
        <v>1</v>
      </c>
      <c r="U256">
        <f t="shared" ca="1" si="14"/>
        <v>0</v>
      </c>
    </row>
    <row r="257" spans="2:21" x14ac:dyDescent="0.35">
      <c r="B257" t="s">
        <v>48</v>
      </c>
      <c r="D257" s="34" t="s">
        <v>746</v>
      </c>
      <c r="E257" s="208">
        <v>45909</v>
      </c>
      <c r="G257" t="s">
        <v>839</v>
      </c>
      <c r="I257" s="208">
        <v>45909</v>
      </c>
      <c r="K257" t="s">
        <v>347</v>
      </c>
      <c r="L257" t="s">
        <v>164</v>
      </c>
      <c r="M257" t="s">
        <v>840</v>
      </c>
      <c r="N257" t="s">
        <v>237</v>
      </c>
      <c r="P257" s="193" t="str">
        <f>IF(OR(AND(A257&lt;&gt;"",COUNTIF(Bugs!B:B,A257)&gt;0),AND(B257&lt;&gt;"",COUNTIF(Bugs!A:A,B257)&gt;0)),"Y","")</f>
        <v>Y</v>
      </c>
      <c r="Q257" s="193" t="str">
        <f>IF(OR(
    AND(COUNTIF(Bugs!A:A,B257)&gt;0,ISNUMBER(SEARCH("x",INDEX(Bugs!C:C,MATCH(B257,Bugs!A:A,0))))),
    AND(COUNTIF(Bugs!B:B,B257)&gt;0,ISNUMBER(SEARCH("x",INDEX(Bugs!C:C,MATCH(B257,Bugs!B:B,0))))),
    AND(COUNTIF(Bugs!A:A,B257)&gt;0,ISNUMBER(SEARCH("x",INDEX(Bugs!D:D,MATCH(B257,Bugs!A:A,0))))),
    AND(COUNTIF(Bugs!B:B,B257)&gt;0,ISNUMBER(SEARCH("x",INDEX(Bugs!D:D,MATCH(B257,Bugs!B:B,0)))))
),"Y","")</f>
        <v/>
      </c>
      <c r="R257">
        <f ca="1">IF(OR(ISNUMBER(MATCH(L257,MasterData!$D$3:$D$18,0)),ISNUMBER(MATCH(L257,MasterData!$C$3:$C$18,0))),
    DATEDIF(E257,I257,"d"),
    DATEDIF(E257,TODAY(),"d"))</f>
        <v>98</v>
      </c>
      <c r="S257">
        <f t="shared" ca="1" si="12"/>
        <v>0</v>
      </c>
      <c r="T257">
        <f t="shared" ca="1" si="13"/>
        <v>0</v>
      </c>
      <c r="U257">
        <f t="shared" ca="1" si="14"/>
        <v>1</v>
      </c>
    </row>
    <row r="258" spans="2:21" x14ac:dyDescent="0.35">
      <c r="B258" t="s">
        <v>841</v>
      </c>
      <c r="D258" s="34" t="s">
        <v>480</v>
      </c>
      <c r="E258" s="208">
        <v>45910</v>
      </c>
      <c r="G258" t="s">
        <v>842</v>
      </c>
      <c r="I258" s="208">
        <v>45917</v>
      </c>
      <c r="K258" t="s">
        <v>235</v>
      </c>
      <c r="L258" t="s">
        <v>171</v>
      </c>
      <c r="M258" t="s">
        <v>843</v>
      </c>
      <c r="N258" t="s">
        <v>237</v>
      </c>
      <c r="P258" s="193" t="str">
        <f>IF(OR(AND(A258&lt;&gt;"",COUNTIF(Bugs!B:B,A258)&gt;0),AND(B258&lt;&gt;"",COUNTIF(Bugs!A:A,B258)&gt;0)),"Y","")</f>
        <v/>
      </c>
      <c r="Q258" s="193" t="str">
        <f>IF(OR(
    AND(COUNTIF(Bugs!A:A,B258)&gt;0,ISNUMBER(SEARCH("x",INDEX(Bugs!C:C,MATCH(B258,Bugs!A:A,0))))),
    AND(COUNTIF(Bugs!B:B,B258)&gt;0,ISNUMBER(SEARCH("x",INDEX(Bugs!C:C,MATCH(B258,Bugs!B:B,0))))),
    AND(COUNTIF(Bugs!A:A,B258)&gt;0,ISNUMBER(SEARCH("x",INDEX(Bugs!D:D,MATCH(B258,Bugs!A:A,0))))),
    AND(COUNTIF(Bugs!B:B,B258)&gt;0,ISNUMBER(SEARCH("x",INDEX(Bugs!D:D,MATCH(B258,Bugs!B:B,0)))))
),"Y","")</f>
        <v/>
      </c>
      <c r="R258">
        <f ca="1">IF(OR(ISNUMBER(MATCH(L258,MasterData!$D$3:$D$18,0)),ISNUMBER(MATCH(L258,MasterData!$C$3:$C$18,0))),
    DATEDIF(E258,I258,"d"),
    DATEDIF(E258,TODAY(),"d"))</f>
        <v>7</v>
      </c>
      <c r="S258">
        <f t="shared" ca="1" si="12"/>
        <v>1</v>
      </c>
      <c r="T258">
        <f t="shared" ca="1" si="13"/>
        <v>0</v>
      </c>
      <c r="U258">
        <f t="shared" ca="1" si="14"/>
        <v>0</v>
      </c>
    </row>
    <row r="259" spans="2:21" x14ac:dyDescent="0.35">
      <c r="B259" t="s">
        <v>844</v>
      </c>
      <c r="D259" s="34" t="s">
        <v>746</v>
      </c>
      <c r="E259" s="208">
        <v>45911</v>
      </c>
      <c r="G259" t="s">
        <v>839</v>
      </c>
      <c r="I259" s="208">
        <v>45938</v>
      </c>
      <c r="K259" t="s">
        <v>241</v>
      </c>
      <c r="L259" t="s">
        <v>171</v>
      </c>
      <c r="M259" t="s">
        <v>845</v>
      </c>
      <c r="N259" t="s">
        <v>237</v>
      </c>
      <c r="P259" s="193" t="str">
        <f>IF(OR(AND(A259&lt;&gt;"",COUNTIF(Bugs!B:B,A259)&gt;0),AND(B259&lt;&gt;"",COUNTIF(Bugs!A:A,B259)&gt;0)),"Y","")</f>
        <v/>
      </c>
      <c r="Q259" s="193" t="str">
        <f>IF(OR(
    AND(COUNTIF(Bugs!A:A,B259)&gt;0,ISNUMBER(SEARCH("x",INDEX(Bugs!C:C,MATCH(B259,Bugs!A:A,0))))),
    AND(COUNTIF(Bugs!B:B,B259)&gt;0,ISNUMBER(SEARCH("x",INDEX(Bugs!C:C,MATCH(B259,Bugs!B:B,0))))),
    AND(COUNTIF(Bugs!A:A,B259)&gt;0,ISNUMBER(SEARCH("x",INDEX(Bugs!D:D,MATCH(B259,Bugs!A:A,0))))),
    AND(COUNTIF(Bugs!B:B,B259)&gt;0,ISNUMBER(SEARCH("x",INDEX(Bugs!D:D,MATCH(B259,Bugs!B:B,0)))))
),"Y","")</f>
        <v/>
      </c>
      <c r="R259">
        <f ca="1">IF(OR(ISNUMBER(MATCH(L259,MasterData!$D$3:$D$18,0)),ISNUMBER(MATCH(L259,MasterData!$C$3:$C$18,0))),
    DATEDIF(E259,I259,"d"),
    DATEDIF(E259,TODAY(),"d"))</f>
        <v>27</v>
      </c>
      <c r="S259">
        <f t="shared" ca="1" si="12"/>
        <v>0</v>
      </c>
      <c r="T259">
        <f t="shared" ca="1" si="13"/>
        <v>1</v>
      </c>
      <c r="U259">
        <f t="shared" ca="1" si="14"/>
        <v>0</v>
      </c>
    </row>
    <row r="260" spans="2:21" x14ac:dyDescent="0.35">
      <c r="B260" t="s">
        <v>49</v>
      </c>
      <c r="D260" s="34">
        <v>3014</v>
      </c>
      <c r="E260" s="208">
        <v>45911</v>
      </c>
      <c r="G260" t="s">
        <v>846</v>
      </c>
      <c r="I260" s="208">
        <v>45924</v>
      </c>
      <c r="K260" t="s">
        <v>241</v>
      </c>
      <c r="L260" t="s">
        <v>171</v>
      </c>
      <c r="M260" t="s">
        <v>847</v>
      </c>
      <c r="N260" t="s">
        <v>237</v>
      </c>
      <c r="P260" s="193" t="str">
        <f>IF(OR(AND(A260&lt;&gt;"",COUNTIF(Bugs!B:B,A260)&gt;0),AND(B260&lt;&gt;"",COUNTIF(Bugs!A:A,B260)&gt;0)),"Y","")</f>
        <v>Y</v>
      </c>
      <c r="Q260" s="193" t="str">
        <f>IF(OR(
    AND(COUNTIF(Bugs!A:A,B260)&gt;0,ISNUMBER(SEARCH("x",INDEX(Bugs!C:C,MATCH(B260,Bugs!A:A,0))))),
    AND(COUNTIF(Bugs!B:B,B260)&gt;0,ISNUMBER(SEARCH("x",INDEX(Bugs!C:C,MATCH(B260,Bugs!B:B,0))))),
    AND(COUNTIF(Bugs!A:A,B260)&gt;0,ISNUMBER(SEARCH("x",INDEX(Bugs!D:D,MATCH(B260,Bugs!A:A,0))))),
    AND(COUNTIF(Bugs!B:B,B260)&gt;0,ISNUMBER(SEARCH("x",INDEX(Bugs!D:D,MATCH(B260,Bugs!B:B,0)))))
),"Y","")</f>
        <v>Y</v>
      </c>
      <c r="R260">
        <f ca="1">IF(OR(ISNUMBER(MATCH(L260,MasterData!$D$3:$D$18,0)),ISNUMBER(MATCH(L260,MasterData!$C$3:$C$18,0))),
    DATEDIF(E260,I260,"d"),
    DATEDIF(E260,TODAY(),"d"))</f>
        <v>13</v>
      </c>
      <c r="S260">
        <f t="shared" ca="1" si="12"/>
        <v>0</v>
      </c>
      <c r="T260">
        <f t="shared" ca="1" si="13"/>
        <v>1</v>
      </c>
      <c r="U260">
        <f t="shared" ca="1" si="14"/>
        <v>0</v>
      </c>
    </row>
    <row r="261" spans="2:21" x14ac:dyDescent="0.35">
      <c r="B261" t="s">
        <v>50</v>
      </c>
      <c r="D261" s="34" t="s">
        <v>746</v>
      </c>
      <c r="E261" s="208">
        <v>45911</v>
      </c>
      <c r="G261" t="s">
        <v>848</v>
      </c>
      <c r="I261" s="208">
        <v>45911</v>
      </c>
      <c r="K261" t="s">
        <v>235</v>
      </c>
      <c r="L261" t="s">
        <v>164</v>
      </c>
      <c r="M261" t="s">
        <v>849</v>
      </c>
      <c r="N261" t="s">
        <v>237</v>
      </c>
      <c r="P261" s="193" t="str">
        <f>IF(OR(AND(A261&lt;&gt;"",COUNTIF(Bugs!B:B,A261)&gt;0),AND(B261&lt;&gt;"",COUNTIF(Bugs!A:A,B261)&gt;0)),"Y","")</f>
        <v>Y</v>
      </c>
      <c r="Q261" s="193" t="str">
        <f>IF(OR(
    AND(COUNTIF(Bugs!A:A,B261)&gt;0,ISNUMBER(SEARCH("x",INDEX(Bugs!C:C,MATCH(B261,Bugs!A:A,0))))),
    AND(COUNTIF(Bugs!B:B,B261)&gt;0,ISNUMBER(SEARCH("x",INDEX(Bugs!C:C,MATCH(B261,Bugs!B:B,0))))),
    AND(COUNTIF(Bugs!A:A,B261)&gt;0,ISNUMBER(SEARCH("x",INDEX(Bugs!D:D,MATCH(B261,Bugs!A:A,0))))),
    AND(COUNTIF(Bugs!B:B,B261)&gt;0,ISNUMBER(SEARCH("x",INDEX(Bugs!D:D,MATCH(B261,Bugs!B:B,0)))))
),"Y","")</f>
        <v/>
      </c>
      <c r="R261">
        <f ca="1">IF(OR(ISNUMBER(MATCH(L261,MasterData!$D$3:$D$18,0)),ISNUMBER(MATCH(L261,MasterData!$C$3:$C$18,0))),
    DATEDIF(E261,I261,"d"),
    DATEDIF(E261,TODAY(),"d"))</f>
        <v>96</v>
      </c>
      <c r="S261">
        <f t="shared" ca="1" si="12"/>
        <v>0</v>
      </c>
      <c r="T261">
        <f t="shared" ca="1" si="13"/>
        <v>0</v>
      </c>
      <c r="U261">
        <f t="shared" ca="1" si="14"/>
        <v>1</v>
      </c>
    </row>
    <row r="262" spans="2:21" x14ac:dyDescent="0.35">
      <c r="B262" t="s">
        <v>850</v>
      </c>
      <c r="D262" s="34" t="s">
        <v>480</v>
      </c>
      <c r="E262" s="208">
        <v>45911</v>
      </c>
      <c r="G262" t="s">
        <v>848</v>
      </c>
      <c r="I262" s="208">
        <v>45911</v>
      </c>
      <c r="K262" t="s">
        <v>241</v>
      </c>
      <c r="L262" t="s">
        <v>171</v>
      </c>
      <c r="M262" t="s">
        <v>851</v>
      </c>
      <c r="N262" t="s">
        <v>237</v>
      </c>
      <c r="P262" s="193" t="str">
        <f>IF(OR(AND(A262&lt;&gt;"",COUNTIF(Bugs!B:B,A262)&gt;0),AND(B262&lt;&gt;"",COUNTIF(Bugs!A:A,B262)&gt;0)),"Y","")</f>
        <v/>
      </c>
      <c r="Q262" s="193" t="str">
        <f>IF(OR(
    AND(COUNTIF(Bugs!A:A,B262)&gt;0,ISNUMBER(SEARCH("x",INDEX(Bugs!C:C,MATCH(B262,Bugs!A:A,0))))),
    AND(COUNTIF(Bugs!B:B,B262)&gt;0,ISNUMBER(SEARCH("x",INDEX(Bugs!C:C,MATCH(B262,Bugs!B:B,0))))),
    AND(COUNTIF(Bugs!A:A,B262)&gt;0,ISNUMBER(SEARCH("x",INDEX(Bugs!D:D,MATCH(B262,Bugs!A:A,0))))),
    AND(COUNTIF(Bugs!B:B,B262)&gt;0,ISNUMBER(SEARCH("x",INDEX(Bugs!D:D,MATCH(B262,Bugs!B:B,0)))))
),"Y","")</f>
        <v/>
      </c>
      <c r="R262">
        <f ca="1">IF(OR(ISNUMBER(MATCH(L262,MasterData!$D$3:$D$18,0)),ISNUMBER(MATCH(L262,MasterData!$C$3:$C$18,0))),
    DATEDIF(E262,I262,"d"),
    DATEDIF(E262,TODAY(),"d"))</f>
        <v>0</v>
      </c>
      <c r="S262">
        <f t="shared" ca="1" si="12"/>
        <v>1</v>
      </c>
      <c r="T262">
        <f t="shared" ca="1" si="13"/>
        <v>0</v>
      </c>
      <c r="U262">
        <f t="shared" ca="1" si="14"/>
        <v>0</v>
      </c>
    </row>
    <row r="263" spans="2:21" x14ac:dyDescent="0.35">
      <c r="B263" t="s">
        <v>852</v>
      </c>
      <c r="D263" s="34">
        <v>3003</v>
      </c>
      <c r="E263" s="208">
        <v>45912</v>
      </c>
      <c r="G263" t="s">
        <v>853</v>
      </c>
      <c r="I263" s="208">
        <v>45917</v>
      </c>
      <c r="K263" t="s">
        <v>241</v>
      </c>
      <c r="L263" t="s">
        <v>171</v>
      </c>
      <c r="M263" t="s">
        <v>854</v>
      </c>
      <c r="N263" t="s">
        <v>237</v>
      </c>
      <c r="P263" s="193" t="str">
        <f>IF(OR(AND(A263&lt;&gt;"",COUNTIF(Bugs!B:B,A263)&gt;0),AND(B263&lt;&gt;"",COUNTIF(Bugs!A:A,B263)&gt;0)),"Y","")</f>
        <v/>
      </c>
      <c r="Q263" s="193" t="str">
        <f>IF(OR(
    AND(COUNTIF(Bugs!A:A,B263)&gt;0,ISNUMBER(SEARCH("x",INDEX(Bugs!C:C,MATCH(B263,Bugs!A:A,0))))),
    AND(COUNTIF(Bugs!B:B,B263)&gt;0,ISNUMBER(SEARCH("x",INDEX(Bugs!C:C,MATCH(B263,Bugs!B:B,0))))),
    AND(COUNTIF(Bugs!A:A,B263)&gt;0,ISNUMBER(SEARCH("x",INDEX(Bugs!D:D,MATCH(B263,Bugs!A:A,0))))),
    AND(COUNTIF(Bugs!B:B,B263)&gt;0,ISNUMBER(SEARCH("x",INDEX(Bugs!D:D,MATCH(B263,Bugs!B:B,0)))))
),"Y","")</f>
        <v/>
      </c>
      <c r="R263">
        <f ca="1">IF(OR(ISNUMBER(MATCH(L263,MasterData!$D$3:$D$18,0)),ISNUMBER(MATCH(L263,MasterData!$C$3:$C$18,0))),
    DATEDIF(E263,I263,"d"),
    DATEDIF(E263,TODAY(),"d"))</f>
        <v>5</v>
      </c>
      <c r="S263">
        <f t="shared" ca="1" si="12"/>
        <v>1</v>
      </c>
      <c r="T263">
        <f t="shared" ca="1" si="13"/>
        <v>0</v>
      </c>
      <c r="U263">
        <f t="shared" ca="1" si="14"/>
        <v>0</v>
      </c>
    </row>
    <row r="264" spans="2:21" x14ac:dyDescent="0.35">
      <c r="B264" t="s">
        <v>855</v>
      </c>
      <c r="D264" s="34" t="s">
        <v>480</v>
      </c>
      <c r="E264" s="208">
        <v>45915</v>
      </c>
      <c r="G264" t="s">
        <v>834</v>
      </c>
      <c r="I264" s="208">
        <v>45937</v>
      </c>
      <c r="K264" t="s">
        <v>241</v>
      </c>
      <c r="L264" t="s">
        <v>171</v>
      </c>
      <c r="M264" t="s">
        <v>856</v>
      </c>
      <c r="N264" t="s">
        <v>237</v>
      </c>
      <c r="P264" s="193" t="str">
        <f>IF(OR(AND(A264&lt;&gt;"",COUNTIF(Bugs!B:B,A264)&gt;0),AND(B264&lt;&gt;"",COUNTIF(Bugs!A:A,B264)&gt;0)),"Y","")</f>
        <v/>
      </c>
      <c r="Q264" s="193" t="str">
        <f>IF(OR(
    AND(COUNTIF(Bugs!A:A,B264)&gt;0,ISNUMBER(SEARCH("x",INDEX(Bugs!C:C,MATCH(B264,Bugs!A:A,0))))),
    AND(COUNTIF(Bugs!B:B,B264)&gt;0,ISNUMBER(SEARCH("x",INDEX(Bugs!C:C,MATCH(B264,Bugs!B:B,0))))),
    AND(COUNTIF(Bugs!A:A,B264)&gt;0,ISNUMBER(SEARCH("x",INDEX(Bugs!D:D,MATCH(B264,Bugs!A:A,0))))),
    AND(COUNTIF(Bugs!B:B,B264)&gt;0,ISNUMBER(SEARCH("x",INDEX(Bugs!D:D,MATCH(B264,Bugs!B:B,0)))))
),"Y","")</f>
        <v/>
      </c>
      <c r="R264">
        <f ca="1">IF(OR(ISNUMBER(MATCH(L264,MasterData!$D$3:$D$18,0)),ISNUMBER(MATCH(L264,MasterData!$C$3:$C$18,0))),
    DATEDIF(E264,I264,"d"),
    DATEDIF(E264,TODAY(),"d"))</f>
        <v>22</v>
      </c>
      <c r="S264">
        <f t="shared" ca="1" si="12"/>
        <v>0</v>
      </c>
      <c r="T264">
        <f t="shared" ca="1" si="13"/>
        <v>1</v>
      </c>
      <c r="U264">
        <f t="shared" ca="1" si="14"/>
        <v>0</v>
      </c>
    </row>
    <row r="265" spans="2:21" x14ac:dyDescent="0.35">
      <c r="B265" t="s">
        <v>857</v>
      </c>
      <c r="D265" s="34" t="s">
        <v>480</v>
      </c>
      <c r="E265" s="208">
        <v>45916</v>
      </c>
      <c r="G265" t="s">
        <v>245</v>
      </c>
      <c r="I265" s="208">
        <v>45924</v>
      </c>
      <c r="K265" t="s">
        <v>241</v>
      </c>
      <c r="L265" t="s">
        <v>171</v>
      </c>
      <c r="M265" t="s">
        <v>858</v>
      </c>
      <c r="N265" t="s">
        <v>237</v>
      </c>
      <c r="P265" s="193" t="str">
        <f>IF(OR(AND(A265&lt;&gt;"",COUNTIF(Bugs!B:B,A265)&gt;0),AND(B265&lt;&gt;"",COUNTIF(Bugs!A:A,B265)&gt;0)),"Y","")</f>
        <v/>
      </c>
      <c r="Q265" s="193" t="str">
        <f>IF(OR(
    AND(COUNTIF(Bugs!A:A,B265)&gt;0,ISNUMBER(SEARCH("x",INDEX(Bugs!C:C,MATCH(B265,Bugs!A:A,0))))),
    AND(COUNTIF(Bugs!B:B,B265)&gt;0,ISNUMBER(SEARCH("x",INDEX(Bugs!C:C,MATCH(B265,Bugs!B:B,0))))),
    AND(COUNTIF(Bugs!A:A,B265)&gt;0,ISNUMBER(SEARCH("x",INDEX(Bugs!D:D,MATCH(B265,Bugs!A:A,0))))),
    AND(COUNTIF(Bugs!B:B,B265)&gt;0,ISNUMBER(SEARCH("x",INDEX(Bugs!D:D,MATCH(B265,Bugs!B:B,0)))))
),"Y","")</f>
        <v/>
      </c>
      <c r="R265">
        <f ca="1">IF(OR(ISNUMBER(MATCH(L265,MasterData!$D$3:$D$18,0)),ISNUMBER(MATCH(L265,MasterData!$C$3:$C$18,0))),
    DATEDIF(E265,I265,"d"),
    DATEDIF(E265,TODAY(),"d"))</f>
        <v>8</v>
      </c>
      <c r="S265">
        <f t="shared" ref="S265:S328" ca="1" si="15">IF(AND($R265&gt;=0,$R265&lt;=7),1,0)</f>
        <v>0</v>
      </c>
      <c r="T265">
        <f t="shared" ref="T265:T328" ca="1" si="16">IF(AND($R265&gt;7,R265&lt;=30),1,0)</f>
        <v>1</v>
      </c>
      <c r="U265">
        <f t="shared" ref="U265:U328" ca="1" si="17">IF($R265&gt;30,1,0)</f>
        <v>0</v>
      </c>
    </row>
    <row r="266" spans="2:21" x14ac:dyDescent="0.35">
      <c r="B266" t="s">
        <v>859</v>
      </c>
      <c r="D266" s="34" t="s">
        <v>746</v>
      </c>
      <c r="E266" s="208">
        <v>45916</v>
      </c>
      <c r="G266" t="s">
        <v>839</v>
      </c>
      <c r="I266" s="208">
        <v>45924</v>
      </c>
      <c r="K266" t="s">
        <v>241</v>
      </c>
      <c r="L266" t="s">
        <v>171</v>
      </c>
      <c r="M266" t="s">
        <v>860</v>
      </c>
      <c r="N266" t="s">
        <v>237</v>
      </c>
      <c r="P266" s="193" t="str">
        <f>IF(OR(AND(A266&lt;&gt;"",COUNTIF(Bugs!B:B,A266)&gt;0),AND(B266&lt;&gt;"",COUNTIF(Bugs!A:A,B266)&gt;0)),"Y","")</f>
        <v/>
      </c>
      <c r="Q266" s="193" t="str">
        <f>IF(OR(
    AND(COUNTIF(Bugs!A:A,B266)&gt;0,ISNUMBER(SEARCH("x",INDEX(Bugs!C:C,MATCH(B266,Bugs!A:A,0))))),
    AND(COUNTIF(Bugs!B:B,B266)&gt;0,ISNUMBER(SEARCH("x",INDEX(Bugs!C:C,MATCH(B266,Bugs!B:B,0))))),
    AND(COUNTIF(Bugs!A:A,B266)&gt;0,ISNUMBER(SEARCH("x",INDEX(Bugs!D:D,MATCH(B266,Bugs!A:A,0))))),
    AND(COUNTIF(Bugs!B:B,B266)&gt;0,ISNUMBER(SEARCH("x",INDEX(Bugs!D:D,MATCH(B266,Bugs!B:B,0)))))
),"Y","")</f>
        <v/>
      </c>
      <c r="R266">
        <f ca="1">IF(OR(ISNUMBER(MATCH(L266,MasterData!$D$3:$D$18,0)),ISNUMBER(MATCH(L266,MasterData!$C$3:$C$18,0))),
    DATEDIF(E266,I266,"d"),
    DATEDIF(E266,TODAY(),"d"))</f>
        <v>8</v>
      </c>
      <c r="S266">
        <f t="shared" ca="1" si="15"/>
        <v>0</v>
      </c>
      <c r="T266">
        <f t="shared" ca="1" si="16"/>
        <v>1</v>
      </c>
      <c r="U266">
        <f t="shared" ca="1" si="17"/>
        <v>0</v>
      </c>
    </row>
    <row r="267" spans="2:21" x14ac:dyDescent="0.35">
      <c r="B267" t="s">
        <v>861</v>
      </c>
      <c r="D267" s="34" t="s">
        <v>480</v>
      </c>
      <c r="E267" s="208">
        <v>45916</v>
      </c>
      <c r="G267" t="s">
        <v>862</v>
      </c>
      <c r="I267" s="208">
        <v>45927</v>
      </c>
      <c r="K267" t="s">
        <v>347</v>
      </c>
      <c r="L267" t="s">
        <v>171</v>
      </c>
      <c r="M267" t="s">
        <v>863</v>
      </c>
      <c r="N267" t="s">
        <v>237</v>
      </c>
      <c r="P267" s="193" t="str">
        <f>IF(OR(AND(A267&lt;&gt;"",COUNTIF(Bugs!B:B,A267)&gt;0),AND(B267&lt;&gt;"",COUNTIF(Bugs!A:A,B267)&gt;0)),"Y","")</f>
        <v/>
      </c>
      <c r="Q267" s="193" t="str">
        <f>IF(OR(
    AND(COUNTIF(Bugs!A:A,B267)&gt;0,ISNUMBER(SEARCH("x",INDEX(Bugs!C:C,MATCH(B267,Bugs!A:A,0))))),
    AND(COUNTIF(Bugs!B:B,B267)&gt;0,ISNUMBER(SEARCH("x",INDEX(Bugs!C:C,MATCH(B267,Bugs!B:B,0))))),
    AND(COUNTIF(Bugs!A:A,B267)&gt;0,ISNUMBER(SEARCH("x",INDEX(Bugs!D:D,MATCH(B267,Bugs!A:A,0))))),
    AND(COUNTIF(Bugs!B:B,B267)&gt;0,ISNUMBER(SEARCH("x",INDEX(Bugs!D:D,MATCH(B267,Bugs!B:B,0)))))
),"Y","")</f>
        <v/>
      </c>
      <c r="R267">
        <f ca="1">IF(OR(ISNUMBER(MATCH(L267,MasterData!$D$3:$D$18,0)),ISNUMBER(MATCH(L267,MasterData!$C$3:$C$18,0))),
    DATEDIF(E267,I267,"d"),
    DATEDIF(E267,TODAY(),"d"))</f>
        <v>11</v>
      </c>
      <c r="S267">
        <f t="shared" ca="1" si="15"/>
        <v>0</v>
      </c>
      <c r="T267">
        <f t="shared" ca="1" si="16"/>
        <v>1</v>
      </c>
      <c r="U267">
        <f t="shared" ca="1" si="17"/>
        <v>0</v>
      </c>
    </row>
    <row r="268" spans="2:21" x14ac:dyDescent="0.35">
      <c r="B268" t="s">
        <v>864</v>
      </c>
      <c r="D268" s="34" t="s">
        <v>480</v>
      </c>
      <c r="E268" s="208">
        <v>45916</v>
      </c>
      <c r="G268" t="s">
        <v>862</v>
      </c>
      <c r="I268" s="208">
        <v>45917</v>
      </c>
      <c r="K268" t="s">
        <v>347</v>
      </c>
      <c r="L268" t="s">
        <v>171</v>
      </c>
      <c r="M268" t="s">
        <v>865</v>
      </c>
      <c r="N268" t="s">
        <v>237</v>
      </c>
      <c r="P268" s="193" t="str">
        <f>IF(OR(AND(A268&lt;&gt;"",COUNTIF(Bugs!B:B,A268)&gt;0),AND(B268&lt;&gt;"",COUNTIF(Bugs!A:A,B268)&gt;0)),"Y","")</f>
        <v/>
      </c>
      <c r="Q268" s="193" t="str">
        <f>IF(OR(
    AND(COUNTIF(Bugs!A:A,B268)&gt;0,ISNUMBER(SEARCH("x",INDEX(Bugs!C:C,MATCH(B268,Bugs!A:A,0))))),
    AND(COUNTIF(Bugs!B:B,B268)&gt;0,ISNUMBER(SEARCH("x",INDEX(Bugs!C:C,MATCH(B268,Bugs!B:B,0))))),
    AND(COUNTIF(Bugs!A:A,B268)&gt;0,ISNUMBER(SEARCH("x",INDEX(Bugs!D:D,MATCH(B268,Bugs!A:A,0))))),
    AND(COUNTIF(Bugs!B:B,B268)&gt;0,ISNUMBER(SEARCH("x",INDEX(Bugs!D:D,MATCH(B268,Bugs!B:B,0)))))
),"Y","")</f>
        <v/>
      </c>
      <c r="R268">
        <f ca="1">IF(OR(ISNUMBER(MATCH(L268,MasterData!$D$3:$D$18,0)),ISNUMBER(MATCH(L268,MasterData!$C$3:$C$18,0))),
    DATEDIF(E268,I268,"d"),
    DATEDIF(E268,TODAY(),"d"))</f>
        <v>1</v>
      </c>
      <c r="S268">
        <f t="shared" ca="1" si="15"/>
        <v>1</v>
      </c>
      <c r="T268">
        <f t="shared" ca="1" si="16"/>
        <v>0</v>
      </c>
      <c r="U268">
        <f t="shared" ca="1" si="17"/>
        <v>0</v>
      </c>
    </row>
    <row r="269" spans="2:21" x14ac:dyDescent="0.35">
      <c r="B269" t="s">
        <v>52</v>
      </c>
      <c r="D269" s="34">
        <v>3009</v>
      </c>
      <c r="E269" s="208">
        <v>45917</v>
      </c>
      <c r="G269" t="s">
        <v>866</v>
      </c>
      <c r="I269" s="208">
        <v>45965</v>
      </c>
      <c r="K269" t="s">
        <v>235</v>
      </c>
      <c r="L269" t="s">
        <v>171</v>
      </c>
      <c r="M269" t="s">
        <v>867</v>
      </c>
      <c r="N269" t="s">
        <v>237</v>
      </c>
      <c r="P269" s="193" t="str">
        <f>IF(OR(AND(A269&lt;&gt;"",COUNTIF(Bugs!B:B,A269)&gt;0),AND(B269&lt;&gt;"",COUNTIF(Bugs!A:A,B269)&gt;0)),"Y","")</f>
        <v>Y</v>
      </c>
      <c r="Q269" s="193" t="str">
        <f>IF(OR(
    AND(COUNTIF(Bugs!A:A,B269)&gt;0,ISNUMBER(SEARCH("x",INDEX(Bugs!C:C,MATCH(B269,Bugs!A:A,0))))),
    AND(COUNTIF(Bugs!B:B,B269)&gt;0,ISNUMBER(SEARCH("x",INDEX(Bugs!C:C,MATCH(B269,Bugs!B:B,0))))),
    AND(COUNTIF(Bugs!A:A,B269)&gt;0,ISNUMBER(SEARCH("x",INDEX(Bugs!D:D,MATCH(B269,Bugs!A:A,0))))),
    AND(COUNTIF(Bugs!B:B,B269)&gt;0,ISNUMBER(SEARCH("x",INDEX(Bugs!D:D,MATCH(B269,Bugs!B:B,0)))))
),"Y","")</f>
        <v>Y</v>
      </c>
      <c r="R269">
        <f ca="1">IF(OR(ISNUMBER(MATCH(L269,MasterData!$D$3:$D$18,0)),ISNUMBER(MATCH(L269,MasterData!$C$3:$C$18,0))),
    DATEDIF(E269,I269,"d"),
    DATEDIF(E269,TODAY(),"d"))</f>
        <v>48</v>
      </c>
      <c r="S269">
        <f ca="1">IF(AND($R269&gt;=0,$R269&lt;=7),1,0)</f>
        <v>0</v>
      </c>
      <c r="T269">
        <f ca="1">IF(AND($R269&gt;7,R269&lt;=30),1,0)</f>
        <v>0</v>
      </c>
      <c r="U269">
        <f ca="1">IF($R269&gt;30,1,0)</f>
        <v>1</v>
      </c>
    </row>
    <row r="270" spans="2:21" x14ac:dyDescent="0.35">
      <c r="B270" t="s">
        <v>868</v>
      </c>
      <c r="D270" s="34">
        <v>5240</v>
      </c>
      <c r="E270" s="208">
        <v>45917</v>
      </c>
      <c r="G270" t="s">
        <v>869</v>
      </c>
      <c r="I270" s="208">
        <v>45918</v>
      </c>
      <c r="K270" t="s">
        <v>235</v>
      </c>
      <c r="L270" t="s">
        <v>171</v>
      </c>
      <c r="M270" t="s">
        <v>870</v>
      </c>
      <c r="N270" t="s">
        <v>237</v>
      </c>
      <c r="P270" s="193" t="str">
        <f>IF(OR(AND(A270&lt;&gt;"",COUNTIF(Bugs!B:B,A270)&gt;0),AND(B270&lt;&gt;"",COUNTIF(Bugs!A:A,B270)&gt;0)),"Y","")</f>
        <v/>
      </c>
      <c r="Q270" s="193" t="str">
        <f>IF(OR(
    AND(COUNTIF(Bugs!A:A,B270)&gt;0,ISNUMBER(SEARCH("x",INDEX(Bugs!C:C,MATCH(B270,Bugs!A:A,0))))),
    AND(COUNTIF(Bugs!B:B,B270)&gt;0,ISNUMBER(SEARCH("x",INDEX(Bugs!C:C,MATCH(B270,Bugs!B:B,0))))),
    AND(COUNTIF(Bugs!A:A,B270)&gt;0,ISNUMBER(SEARCH("x",INDEX(Bugs!D:D,MATCH(B270,Bugs!A:A,0))))),
    AND(COUNTIF(Bugs!B:B,B270)&gt;0,ISNUMBER(SEARCH("x",INDEX(Bugs!D:D,MATCH(B270,Bugs!B:B,0)))))
),"Y","")</f>
        <v/>
      </c>
      <c r="R270">
        <f ca="1">IF(OR(ISNUMBER(MATCH(L270,MasterData!$D$3:$D$18,0)),ISNUMBER(MATCH(L270,MasterData!$C$3:$C$18,0))),
    DATEDIF(E270,I270,"d"),
    DATEDIF(E270,TODAY(),"d"))</f>
        <v>1</v>
      </c>
      <c r="S270">
        <f t="shared" ca="1" si="15"/>
        <v>1</v>
      </c>
      <c r="T270">
        <f t="shared" ca="1" si="16"/>
        <v>0</v>
      </c>
      <c r="U270">
        <f t="shared" ca="1" si="17"/>
        <v>0</v>
      </c>
    </row>
    <row r="271" spans="2:21" x14ac:dyDescent="0.35">
      <c r="B271" t="s">
        <v>871</v>
      </c>
      <c r="D271" s="34">
        <v>3366</v>
      </c>
      <c r="E271" s="208">
        <v>45918</v>
      </c>
      <c r="G271" t="s">
        <v>720</v>
      </c>
      <c r="I271" s="208">
        <v>45919</v>
      </c>
      <c r="K271" t="s">
        <v>235</v>
      </c>
      <c r="L271" t="s">
        <v>171</v>
      </c>
      <c r="M271" t="s">
        <v>872</v>
      </c>
      <c r="N271" t="s">
        <v>237</v>
      </c>
      <c r="P271" s="193" t="str">
        <f>IF(OR(AND(A271&lt;&gt;"",COUNTIF(Bugs!B:B,A271)&gt;0),AND(B271&lt;&gt;"",COUNTIF(Bugs!A:A,B271)&gt;0)),"Y","")</f>
        <v/>
      </c>
      <c r="Q271" s="193" t="str">
        <f>IF(OR(
    AND(COUNTIF(Bugs!A:A,B271)&gt;0,ISNUMBER(SEARCH("x",INDEX(Bugs!C:C,MATCH(B271,Bugs!A:A,0))))),
    AND(COUNTIF(Bugs!B:B,B271)&gt;0,ISNUMBER(SEARCH("x",INDEX(Bugs!C:C,MATCH(B271,Bugs!B:B,0))))),
    AND(COUNTIF(Bugs!A:A,B271)&gt;0,ISNUMBER(SEARCH("x",INDEX(Bugs!D:D,MATCH(B271,Bugs!A:A,0))))),
    AND(COUNTIF(Bugs!B:B,B271)&gt;0,ISNUMBER(SEARCH("x",INDEX(Bugs!D:D,MATCH(B271,Bugs!B:B,0)))))
),"Y","")</f>
        <v/>
      </c>
      <c r="R271">
        <f ca="1">IF(OR(ISNUMBER(MATCH(L271,MasterData!$D$3:$D$18,0)),ISNUMBER(MATCH(L271,MasterData!$C$3:$C$18,0))),
    DATEDIF(E271,I271,"d"),
    DATEDIF(E271,TODAY(),"d"))</f>
        <v>1</v>
      </c>
      <c r="S271">
        <f t="shared" ca="1" si="15"/>
        <v>1</v>
      </c>
      <c r="T271">
        <f t="shared" ca="1" si="16"/>
        <v>0</v>
      </c>
      <c r="U271">
        <f t="shared" ca="1" si="17"/>
        <v>0</v>
      </c>
    </row>
    <row r="272" spans="2:21" x14ac:dyDescent="0.35">
      <c r="B272" t="s">
        <v>873</v>
      </c>
      <c r="D272" s="34">
        <v>3366</v>
      </c>
      <c r="E272" s="208">
        <v>45918</v>
      </c>
      <c r="G272" t="s">
        <v>720</v>
      </c>
      <c r="I272" s="208">
        <v>45919</v>
      </c>
      <c r="K272" t="s">
        <v>235</v>
      </c>
      <c r="L272" t="s">
        <v>171</v>
      </c>
      <c r="M272" t="s">
        <v>874</v>
      </c>
      <c r="N272" t="s">
        <v>237</v>
      </c>
      <c r="P272" s="193" t="str">
        <f>IF(OR(AND(A272&lt;&gt;"",COUNTIF(Bugs!B:B,A272)&gt;0),AND(B272&lt;&gt;"",COUNTIF(Bugs!A:A,B272)&gt;0)),"Y","")</f>
        <v/>
      </c>
      <c r="Q272" s="193" t="str">
        <f>IF(OR(
    AND(COUNTIF(Bugs!A:A,B272)&gt;0,ISNUMBER(SEARCH("x",INDEX(Bugs!C:C,MATCH(B272,Bugs!A:A,0))))),
    AND(COUNTIF(Bugs!B:B,B272)&gt;0,ISNUMBER(SEARCH("x",INDEX(Bugs!C:C,MATCH(B272,Bugs!B:B,0))))),
    AND(COUNTIF(Bugs!A:A,B272)&gt;0,ISNUMBER(SEARCH("x",INDEX(Bugs!D:D,MATCH(B272,Bugs!A:A,0))))),
    AND(COUNTIF(Bugs!B:B,B272)&gt;0,ISNUMBER(SEARCH("x",INDEX(Bugs!D:D,MATCH(B272,Bugs!B:B,0)))))
),"Y","")</f>
        <v/>
      </c>
      <c r="R272">
        <f ca="1">IF(OR(ISNUMBER(MATCH(L272,MasterData!$D$3:$D$18,0)),ISNUMBER(MATCH(L272,MasterData!$C$3:$C$18,0))),
    DATEDIF(E272,I272,"d"),
    DATEDIF(E272,TODAY(),"d"))</f>
        <v>1</v>
      </c>
      <c r="S272">
        <f t="shared" ca="1" si="15"/>
        <v>1</v>
      </c>
      <c r="T272">
        <f t="shared" ca="1" si="16"/>
        <v>0</v>
      </c>
      <c r="U272">
        <f t="shared" ca="1" si="17"/>
        <v>0</v>
      </c>
    </row>
    <row r="273" spans="2:21" x14ac:dyDescent="0.35">
      <c r="B273" t="s">
        <v>875</v>
      </c>
      <c r="D273" s="34" t="s">
        <v>660</v>
      </c>
      <c r="E273" s="208">
        <v>45918</v>
      </c>
      <c r="G273" t="s">
        <v>876</v>
      </c>
      <c r="I273" s="208">
        <v>45922</v>
      </c>
      <c r="K273" t="s">
        <v>235</v>
      </c>
      <c r="L273" t="s">
        <v>171</v>
      </c>
      <c r="M273" t="s">
        <v>877</v>
      </c>
      <c r="N273" t="s">
        <v>237</v>
      </c>
      <c r="P273" s="193" t="str">
        <f>IF(OR(AND(A273&lt;&gt;"",COUNTIF(Bugs!B:B,A273)&gt;0),AND(B273&lt;&gt;"",COUNTIF(Bugs!A:A,B273)&gt;0)),"Y","")</f>
        <v/>
      </c>
      <c r="Q273" s="193" t="str">
        <f>IF(OR(
    AND(COUNTIF(Bugs!A:A,B273)&gt;0,ISNUMBER(SEARCH("x",INDEX(Bugs!C:C,MATCH(B273,Bugs!A:A,0))))),
    AND(COUNTIF(Bugs!B:B,B273)&gt;0,ISNUMBER(SEARCH("x",INDEX(Bugs!C:C,MATCH(B273,Bugs!B:B,0))))),
    AND(COUNTIF(Bugs!A:A,B273)&gt;0,ISNUMBER(SEARCH("x",INDEX(Bugs!D:D,MATCH(B273,Bugs!A:A,0))))),
    AND(COUNTIF(Bugs!B:B,B273)&gt;0,ISNUMBER(SEARCH("x",INDEX(Bugs!D:D,MATCH(B273,Bugs!B:B,0)))))
),"Y","")</f>
        <v/>
      </c>
      <c r="R273">
        <f ca="1">IF(OR(ISNUMBER(MATCH(L273,MasterData!$D$3:$D$18,0)),ISNUMBER(MATCH(L273,MasterData!$C$3:$C$18,0))),
    DATEDIF(E273,I273,"d"),
    DATEDIF(E273,TODAY(),"d"))</f>
        <v>4</v>
      </c>
      <c r="S273">
        <f t="shared" ca="1" si="15"/>
        <v>1</v>
      </c>
      <c r="T273">
        <f t="shared" ca="1" si="16"/>
        <v>0</v>
      </c>
      <c r="U273">
        <f t="shared" ca="1" si="17"/>
        <v>0</v>
      </c>
    </row>
    <row r="274" spans="2:21" x14ac:dyDescent="0.35">
      <c r="B274" t="s">
        <v>881</v>
      </c>
      <c r="D274" s="34" t="s">
        <v>717</v>
      </c>
      <c r="E274" s="208">
        <v>45919</v>
      </c>
      <c r="G274" t="s">
        <v>882</v>
      </c>
      <c r="I274" s="208">
        <v>45924</v>
      </c>
      <c r="K274" t="s">
        <v>241</v>
      </c>
      <c r="L274" t="s">
        <v>171</v>
      </c>
      <c r="M274" t="s">
        <v>883</v>
      </c>
      <c r="N274" t="s">
        <v>237</v>
      </c>
      <c r="P274" s="193" t="str">
        <f>IF(OR(AND(A274&lt;&gt;"",COUNTIF(Bugs!B:B,A274)&gt;0),AND(B274&lt;&gt;"",COUNTIF(Bugs!A:A,B274)&gt;0)),"Y","")</f>
        <v/>
      </c>
      <c r="Q274" s="193" t="str">
        <f>IF(OR(
    AND(COUNTIF(Bugs!A:A,B274)&gt;0,ISNUMBER(SEARCH("x",INDEX(Bugs!C:C,MATCH(B274,Bugs!A:A,0))))),
    AND(COUNTIF(Bugs!B:B,B274)&gt;0,ISNUMBER(SEARCH("x",INDEX(Bugs!C:C,MATCH(B274,Bugs!B:B,0))))),
    AND(COUNTIF(Bugs!A:A,B274)&gt;0,ISNUMBER(SEARCH("x",INDEX(Bugs!D:D,MATCH(B274,Bugs!A:A,0))))),
    AND(COUNTIF(Bugs!B:B,B274)&gt;0,ISNUMBER(SEARCH("x",INDEX(Bugs!D:D,MATCH(B274,Bugs!B:B,0)))))
),"Y","")</f>
        <v/>
      </c>
      <c r="R274">
        <f ca="1">IF(OR(ISNUMBER(MATCH(L274,MasterData!$D$3:$D$18,0)),ISNUMBER(MATCH(L274,MasterData!$C$3:$C$18,0))),
    DATEDIF(E274,I274,"d"),
    DATEDIF(E274,TODAY(),"d"))</f>
        <v>5</v>
      </c>
      <c r="S274">
        <f t="shared" ca="1" si="15"/>
        <v>1</v>
      </c>
      <c r="T274">
        <f t="shared" ca="1" si="16"/>
        <v>0</v>
      </c>
      <c r="U274">
        <f t="shared" ca="1" si="17"/>
        <v>0</v>
      </c>
    </row>
    <row r="275" spans="2:21" x14ac:dyDescent="0.35">
      <c r="B275" t="s">
        <v>54</v>
      </c>
      <c r="D275" s="34" t="s">
        <v>480</v>
      </c>
      <c r="E275" s="208">
        <v>45922</v>
      </c>
      <c r="G275" t="s">
        <v>715</v>
      </c>
      <c r="I275" s="208">
        <v>45924</v>
      </c>
      <c r="K275" t="s">
        <v>235</v>
      </c>
      <c r="L275" t="s">
        <v>171</v>
      </c>
      <c r="M275" t="s">
        <v>884</v>
      </c>
      <c r="N275" t="s">
        <v>237</v>
      </c>
      <c r="P275" s="193" t="str">
        <f>IF(OR(AND(A275&lt;&gt;"",COUNTIF(Bugs!B:B,A275)&gt;0),AND(B275&lt;&gt;"",COUNTIF(Bugs!A:A,B275)&gt;0)),"Y","")</f>
        <v>Y</v>
      </c>
      <c r="Q275" s="193" t="str">
        <f>IF(OR(
    AND(COUNTIF(Bugs!A:A,B275)&gt;0,ISNUMBER(SEARCH("x",INDEX(Bugs!C:C,MATCH(B275,Bugs!A:A,0))))),
    AND(COUNTIF(Bugs!B:B,B275)&gt;0,ISNUMBER(SEARCH("x",INDEX(Bugs!C:C,MATCH(B275,Bugs!B:B,0))))),
    AND(COUNTIF(Bugs!A:A,B275)&gt;0,ISNUMBER(SEARCH("x",INDEX(Bugs!D:D,MATCH(B275,Bugs!A:A,0))))),
    AND(COUNTIF(Bugs!B:B,B275)&gt;0,ISNUMBER(SEARCH("x",INDEX(Bugs!D:D,MATCH(B275,Bugs!B:B,0)))))
),"Y","")</f>
        <v>Y</v>
      </c>
      <c r="R275">
        <f ca="1">IF(OR(ISNUMBER(MATCH(L275,MasterData!$D$3:$D$18,0)),ISNUMBER(MATCH(L275,MasterData!$C$3:$C$18,0))),
    DATEDIF(E275,I275,"d"),
    DATEDIF(E275,TODAY(),"d"))</f>
        <v>2</v>
      </c>
      <c r="S275">
        <f t="shared" ca="1" si="15"/>
        <v>1</v>
      </c>
      <c r="T275">
        <f t="shared" ca="1" si="16"/>
        <v>0</v>
      </c>
      <c r="U275">
        <f t="shared" ca="1" si="17"/>
        <v>0</v>
      </c>
    </row>
    <row r="276" spans="2:21" x14ac:dyDescent="0.35">
      <c r="B276" t="s">
        <v>885</v>
      </c>
      <c r="D276" s="34" t="s">
        <v>746</v>
      </c>
      <c r="E276" s="208">
        <v>45922</v>
      </c>
      <c r="G276" t="s">
        <v>886</v>
      </c>
      <c r="I276" s="208">
        <v>45923</v>
      </c>
      <c r="K276" t="s">
        <v>235</v>
      </c>
      <c r="L276" t="s">
        <v>171</v>
      </c>
      <c r="M276" t="s">
        <v>887</v>
      </c>
      <c r="N276" t="s">
        <v>237</v>
      </c>
      <c r="P276" s="193" t="str">
        <f>IF(OR(AND(A276&lt;&gt;"",COUNTIF(Bugs!B:B,A276)&gt;0),AND(B276&lt;&gt;"",COUNTIF(Bugs!A:A,B276)&gt;0)),"Y","")</f>
        <v/>
      </c>
      <c r="Q276" s="193" t="str">
        <f>IF(OR(
    AND(COUNTIF(Bugs!A:A,B276)&gt;0,ISNUMBER(SEARCH("x",INDEX(Bugs!C:C,MATCH(B276,Bugs!A:A,0))))),
    AND(COUNTIF(Bugs!B:B,B276)&gt;0,ISNUMBER(SEARCH("x",INDEX(Bugs!C:C,MATCH(B276,Bugs!B:B,0))))),
    AND(COUNTIF(Bugs!A:A,B276)&gt;0,ISNUMBER(SEARCH("x",INDEX(Bugs!D:D,MATCH(B276,Bugs!A:A,0))))),
    AND(COUNTIF(Bugs!B:B,B276)&gt;0,ISNUMBER(SEARCH("x",INDEX(Bugs!D:D,MATCH(B276,Bugs!B:B,0)))))
),"Y","")</f>
        <v/>
      </c>
      <c r="R276">
        <f ca="1">IF(OR(ISNUMBER(MATCH(L276,MasterData!$D$3:$D$18,0)),ISNUMBER(MATCH(L276,MasterData!$C$3:$C$18,0))),
    DATEDIF(E276,I276,"d"),
    DATEDIF(E276,TODAY(),"d"))</f>
        <v>1</v>
      </c>
      <c r="S276">
        <f t="shared" ca="1" si="15"/>
        <v>1</v>
      </c>
      <c r="T276">
        <f t="shared" ca="1" si="16"/>
        <v>0</v>
      </c>
      <c r="U276">
        <f t="shared" ca="1" si="17"/>
        <v>0</v>
      </c>
    </row>
    <row r="277" spans="2:21" x14ac:dyDescent="0.35">
      <c r="B277" t="s">
        <v>888</v>
      </c>
      <c r="D277" s="34">
        <v>3010</v>
      </c>
      <c r="E277" s="208">
        <v>45922</v>
      </c>
      <c r="G277" t="s">
        <v>816</v>
      </c>
      <c r="I277" s="208">
        <v>45926</v>
      </c>
      <c r="K277" t="s">
        <v>241</v>
      </c>
      <c r="L277" t="s">
        <v>171</v>
      </c>
      <c r="M277" t="s">
        <v>889</v>
      </c>
      <c r="N277" t="s">
        <v>237</v>
      </c>
      <c r="P277" s="193" t="str">
        <f>IF(OR(AND(A277&lt;&gt;"",COUNTIF(Bugs!B:B,A277)&gt;0),AND(B277&lt;&gt;"",COUNTIF(Bugs!A:A,B277)&gt;0)),"Y","")</f>
        <v/>
      </c>
      <c r="Q277" s="193" t="str">
        <f>IF(OR(
    AND(COUNTIF(Bugs!A:A,B277)&gt;0,ISNUMBER(SEARCH("x",INDEX(Bugs!C:C,MATCH(B277,Bugs!A:A,0))))),
    AND(COUNTIF(Bugs!B:B,B277)&gt;0,ISNUMBER(SEARCH("x",INDEX(Bugs!C:C,MATCH(B277,Bugs!B:B,0))))),
    AND(COUNTIF(Bugs!A:A,B277)&gt;0,ISNUMBER(SEARCH("x",INDEX(Bugs!D:D,MATCH(B277,Bugs!A:A,0))))),
    AND(COUNTIF(Bugs!B:B,B277)&gt;0,ISNUMBER(SEARCH("x",INDEX(Bugs!D:D,MATCH(B277,Bugs!B:B,0)))))
),"Y","")</f>
        <v/>
      </c>
      <c r="R277">
        <f ca="1">IF(OR(ISNUMBER(MATCH(L277,MasterData!$D$3:$D$18,0)),ISNUMBER(MATCH(L277,MasterData!$C$3:$C$18,0))),
    DATEDIF(E277,I277,"d"),
    DATEDIF(E277,TODAY(),"d"))</f>
        <v>4</v>
      </c>
      <c r="S277">
        <f t="shared" ca="1" si="15"/>
        <v>1</v>
      </c>
      <c r="T277">
        <f t="shared" ca="1" si="16"/>
        <v>0</v>
      </c>
      <c r="U277">
        <f t="shared" ca="1" si="17"/>
        <v>0</v>
      </c>
    </row>
    <row r="278" spans="2:21" x14ac:dyDescent="0.35">
      <c r="B278" t="s">
        <v>55</v>
      </c>
      <c r="D278" s="34" t="s">
        <v>480</v>
      </c>
      <c r="E278" s="208">
        <v>45922</v>
      </c>
      <c r="G278" t="s">
        <v>715</v>
      </c>
      <c r="I278" s="208">
        <v>45923</v>
      </c>
      <c r="K278" t="s">
        <v>235</v>
      </c>
      <c r="L278" t="s">
        <v>171</v>
      </c>
      <c r="M278" t="s">
        <v>890</v>
      </c>
      <c r="N278" t="s">
        <v>237</v>
      </c>
      <c r="P278" s="193" t="str">
        <f>IF(OR(AND(A278&lt;&gt;"",COUNTIF(Bugs!B:B,A278)&gt;0),AND(B278&lt;&gt;"",COUNTIF(Bugs!A:A,B278)&gt;0)),"Y","")</f>
        <v>Y</v>
      </c>
      <c r="Q278" s="193" t="str">
        <f>IF(OR(
    AND(COUNTIF(Bugs!A:A,B278)&gt;0,ISNUMBER(SEARCH("x",INDEX(Bugs!C:C,MATCH(B278,Bugs!A:A,0))))),
    AND(COUNTIF(Bugs!B:B,B278)&gt;0,ISNUMBER(SEARCH("x",INDEX(Bugs!C:C,MATCH(B278,Bugs!B:B,0))))),
    AND(COUNTIF(Bugs!A:A,B278)&gt;0,ISNUMBER(SEARCH("x",INDEX(Bugs!D:D,MATCH(B278,Bugs!A:A,0))))),
    AND(COUNTIF(Bugs!B:B,B278)&gt;0,ISNUMBER(SEARCH("x",INDEX(Bugs!D:D,MATCH(B278,Bugs!B:B,0)))))
),"Y","")</f>
        <v>Y</v>
      </c>
      <c r="R278">
        <f ca="1">IF(OR(ISNUMBER(MATCH(L278,MasterData!$D$3:$D$18,0)),ISNUMBER(MATCH(L278,MasterData!$C$3:$C$18,0))),
    DATEDIF(E278,I278,"d"),
    DATEDIF(E278,TODAY(),"d"))</f>
        <v>1</v>
      </c>
      <c r="S278">
        <f t="shared" ca="1" si="15"/>
        <v>1</v>
      </c>
      <c r="T278">
        <f t="shared" ca="1" si="16"/>
        <v>0</v>
      </c>
      <c r="U278">
        <f t="shared" ca="1" si="17"/>
        <v>0</v>
      </c>
    </row>
    <row r="279" spans="2:21" x14ac:dyDescent="0.35">
      <c r="B279" t="s">
        <v>891</v>
      </c>
      <c r="D279" s="34">
        <v>5026</v>
      </c>
      <c r="E279" s="208">
        <v>45922</v>
      </c>
      <c r="G279" t="s">
        <v>892</v>
      </c>
      <c r="I279" s="208">
        <v>45939</v>
      </c>
      <c r="K279" t="s">
        <v>235</v>
      </c>
      <c r="L279" t="s">
        <v>171</v>
      </c>
      <c r="M279" t="s">
        <v>893</v>
      </c>
      <c r="N279" t="s">
        <v>237</v>
      </c>
      <c r="P279" s="193" t="str">
        <f>IF(OR(AND(A279&lt;&gt;"",COUNTIF(Bugs!B:B,A279)&gt;0),AND(B279&lt;&gt;"",COUNTIF(Bugs!A:A,B279)&gt;0)),"Y","")</f>
        <v/>
      </c>
      <c r="Q279" s="193" t="str">
        <f>IF(OR(
    AND(COUNTIF(Bugs!A:A,B279)&gt;0,ISNUMBER(SEARCH("x",INDEX(Bugs!C:C,MATCH(B279,Bugs!A:A,0))))),
    AND(COUNTIF(Bugs!B:B,B279)&gt;0,ISNUMBER(SEARCH("x",INDEX(Bugs!C:C,MATCH(B279,Bugs!B:B,0))))),
    AND(COUNTIF(Bugs!A:A,B279)&gt;0,ISNUMBER(SEARCH("x",INDEX(Bugs!D:D,MATCH(B279,Bugs!A:A,0))))),
    AND(COUNTIF(Bugs!B:B,B279)&gt;0,ISNUMBER(SEARCH("x",INDEX(Bugs!D:D,MATCH(B279,Bugs!B:B,0)))))
),"Y","")</f>
        <v/>
      </c>
      <c r="R279">
        <f ca="1">IF(OR(ISNUMBER(MATCH(L279,MasterData!$D$3:$D$18,0)),ISNUMBER(MATCH(L279,MasterData!$C$3:$C$18,0))),
    DATEDIF(E279,I279,"d"),
    DATEDIF(E279,TODAY(),"d"))</f>
        <v>17</v>
      </c>
      <c r="S279">
        <f t="shared" ca="1" si="15"/>
        <v>0</v>
      </c>
      <c r="T279">
        <f t="shared" ca="1" si="16"/>
        <v>1</v>
      </c>
      <c r="U279">
        <f t="shared" ca="1" si="17"/>
        <v>0</v>
      </c>
    </row>
    <row r="280" spans="2:21" x14ac:dyDescent="0.35">
      <c r="B280" t="s">
        <v>56</v>
      </c>
      <c r="D280" s="34" t="s">
        <v>480</v>
      </c>
      <c r="E280" s="208">
        <v>45922</v>
      </c>
      <c r="G280" t="s">
        <v>715</v>
      </c>
      <c r="I280" s="208">
        <v>45925</v>
      </c>
      <c r="K280" t="s">
        <v>235</v>
      </c>
      <c r="L280" t="s">
        <v>171</v>
      </c>
      <c r="M280" t="s">
        <v>894</v>
      </c>
      <c r="N280" t="s">
        <v>237</v>
      </c>
      <c r="P280" s="193" t="str">
        <f>IF(OR(AND(A280&lt;&gt;"",COUNTIF(Bugs!B:B,A280)&gt;0),AND(B280&lt;&gt;"",COUNTIF(Bugs!A:A,B280)&gt;0)),"Y","")</f>
        <v>Y</v>
      </c>
      <c r="Q280" s="193" t="str">
        <f>IF(OR(
    AND(COUNTIF(Bugs!A:A,B280)&gt;0,ISNUMBER(SEARCH("x",INDEX(Bugs!C:C,MATCH(B280,Bugs!A:A,0))))),
    AND(COUNTIF(Bugs!B:B,B280)&gt;0,ISNUMBER(SEARCH("x",INDEX(Bugs!C:C,MATCH(B280,Bugs!B:B,0))))),
    AND(COUNTIF(Bugs!A:A,B280)&gt;0,ISNUMBER(SEARCH("x",INDEX(Bugs!D:D,MATCH(B280,Bugs!A:A,0))))),
    AND(COUNTIF(Bugs!B:B,B280)&gt;0,ISNUMBER(SEARCH("x",INDEX(Bugs!D:D,MATCH(B280,Bugs!B:B,0)))))
),"Y","")</f>
        <v>Y</v>
      </c>
      <c r="R280">
        <f ca="1">IF(OR(ISNUMBER(MATCH(L280,MasterData!$D$3:$D$18,0)),ISNUMBER(MATCH(L280,MasterData!$C$3:$C$18,0))),
    DATEDIF(E280,I280,"d"),
    DATEDIF(E280,TODAY(),"d"))</f>
        <v>3</v>
      </c>
      <c r="S280">
        <f t="shared" ca="1" si="15"/>
        <v>1</v>
      </c>
      <c r="T280">
        <f t="shared" ca="1" si="16"/>
        <v>0</v>
      </c>
      <c r="U280">
        <f t="shared" ca="1" si="17"/>
        <v>0</v>
      </c>
    </row>
    <row r="281" spans="2:21" x14ac:dyDescent="0.35">
      <c r="B281" t="s">
        <v>895</v>
      </c>
      <c r="D281" s="34">
        <v>7092</v>
      </c>
      <c r="E281" s="208">
        <v>45922</v>
      </c>
      <c r="G281" t="s">
        <v>896</v>
      </c>
      <c r="I281" s="208">
        <v>45927</v>
      </c>
      <c r="K281" t="s">
        <v>241</v>
      </c>
      <c r="L281" t="s">
        <v>171</v>
      </c>
      <c r="M281" t="s">
        <v>897</v>
      </c>
      <c r="N281" t="s">
        <v>237</v>
      </c>
      <c r="P281" s="193" t="str">
        <f>IF(OR(AND(A281&lt;&gt;"",COUNTIF(Bugs!B:B,A281)&gt;0),AND(B281&lt;&gt;"",COUNTIF(Bugs!A:A,B281)&gt;0)),"Y","")</f>
        <v/>
      </c>
      <c r="Q281" s="193" t="str">
        <f>IF(OR(
    AND(COUNTIF(Bugs!A:A,B281)&gt;0,ISNUMBER(SEARCH("x",INDEX(Bugs!C:C,MATCH(B281,Bugs!A:A,0))))),
    AND(COUNTIF(Bugs!B:B,B281)&gt;0,ISNUMBER(SEARCH("x",INDEX(Bugs!C:C,MATCH(B281,Bugs!B:B,0))))),
    AND(COUNTIF(Bugs!A:A,B281)&gt;0,ISNUMBER(SEARCH("x",INDEX(Bugs!D:D,MATCH(B281,Bugs!A:A,0))))),
    AND(COUNTIF(Bugs!B:B,B281)&gt;0,ISNUMBER(SEARCH("x",INDEX(Bugs!D:D,MATCH(B281,Bugs!B:B,0)))))
),"Y","")</f>
        <v/>
      </c>
      <c r="R281">
        <f ca="1">IF(OR(ISNUMBER(MATCH(L281,MasterData!$D$3:$D$18,0)),ISNUMBER(MATCH(L281,MasterData!$C$3:$C$18,0))),
    DATEDIF(E281,I281,"d"),
    DATEDIF(E281,TODAY(),"d"))</f>
        <v>5</v>
      </c>
      <c r="S281">
        <f t="shared" ca="1" si="15"/>
        <v>1</v>
      </c>
      <c r="T281">
        <f t="shared" ca="1" si="16"/>
        <v>0</v>
      </c>
      <c r="U281">
        <f t="shared" ca="1" si="17"/>
        <v>0</v>
      </c>
    </row>
    <row r="282" spans="2:21" x14ac:dyDescent="0.35">
      <c r="B282" t="s">
        <v>57</v>
      </c>
      <c r="D282" s="34" t="s">
        <v>480</v>
      </c>
      <c r="E282" s="208">
        <v>45922</v>
      </c>
      <c r="G282" t="s">
        <v>715</v>
      </c>
      <c r="I282" s="208">
        <v>45923</v>
      </c>
      <c r="K282" t="s">
        <v>235</v>
      </c>
      <c r="L282" t="s">
        <v>171</v>
      </c>
      <c r="M282" t="s">
        <v>898</v>
      </c>
      <c r="N282" t="s">
        <v>237</v>
      </c>
      <c r="P282" s="193" t="str">
        <f>IF(OR(AND(A282&lt;&gt;"",COUNTIF(Bugs!B:B,A282)&gt;0),AND(B282&lt;&gt;"",COUNTIF(Bugs!A:A,B282)&gt;0)),"Y","")</f>
        <v>Y</v>
      </c>
      <c r="Q282" s="193" t="str">
        <f>IF(OR(
    AND(COUNTIF(Bugs!A:A,B282)&gt;0,ISNUMBER(SEARCH("x",INDEX(Bugs!C:C,MATCH(B282,Bugs!A:A,0))))),
    AND(COUNTIF(Bugs!B:B,B282)&gt;0,ISNUMBER(SEARCH("x",INDEX(Bugs!C:C,MATCH(B282,Bugs!B:B,0))))),
    AND(COUNTIF(Bugs!A:A,B282)&gt;0,ISNUMBER(SEARCH("x",INDEX(Bugs!D:D,MATCH(B282,Bugs!A:A,0))))),
    AND(COUNTIF(Bugs!B:B,B282)&gt;0,ISNUMBER(SEARCH("x",INDEX(Bugs!D:D,MATCH(B282,Bugs!B:B,0)))))
),"Y","")</f>
        <v>Y</v>
      </c>
      <c r="R282">
        <f ca="1">IF(OR(ISNUMBER(MATCH(L282,MasterData!$D$3:$D$18,0)),ISNUMBER(MATCH(L282,MasterData!$C$3:$C$18,0))),
    DATEDIF(E282,I282,"d"),
    DATEDIF(E282,TODAY(),"d"))</f>
        <v>1</v>
      </c>
      <c r="S282">
        <f t="shared" ca="1" si="15"/>
        <v>1</v>
      </c>
      <c r="T282">
        <f t="shared" ca="1" si="16"/>
        <v>0</v>
      </c>
      <c r="U282">
        <f t="shared" ca="1" si="17"/>
        <v>0</v>
      </c>
    </row>
    <row r="283" spans="2:21" x14ac:dyDescent="0.35">
      <c r="B283" t="s">
        <v>58</v>
      </c>
      <c r="D283" s="34" t="s">
        <v>717</v>
      </c>
      <c r="E283" s="208">
        <v>45923</v>
      </c>
      <c r="G283" t="s">
        <v>715</v>
      </c>
      <c r="I283" s="208">
        <v>45925</v>
      </c>
      <c r="K283" t="s">
        <v>235</v>
      </c>
      <c r="L283" t="s">
        <v>171</v>
      </c>
      <c r="M283" t="s">
        <v>899</v>
      </c>
      <c r="N283" t="s">
        <v>237</v>
      </c>
      <c r="P283" s="193" t="str">
        <f>IF(OR(AND(A283&lt;&gt;"",COUNTIF(Bugs!B:B,A283)&gt;0),AND(B283&lt;&gt;"",COUNTIF(Bugs!A:A,B283)&gt;0)),"Y","")</f>
        <v>Y</v>
      </c>
      <c r="Q283" s="193" t="str">
        <f>IF(OR(
    AND(COUNTIF(Bugs!A:A,B283)&gt;0,ISNUMBER(SEARCH("x",INDEX(Bugs!C:C,MATCH(B283,Bugs!A:A,0))))),
    AND(COUNTIF(Bugs!B:B,B283)&gt;0,ISNUMBER(SEARCH("x",INDEX(Bugs!C:C,MATCH(B283,Bugs!B:B,0))))),
    AND(COUNTIF(Bugs!A:A,B283)&gt;0,ISNUMBER(SEARCH("x",INDEX(Bugs!D:D,MATCH(B283,Bugs!A:A,0))))),
    AND(COUNTIF(Bugs!B:B,B283)&gt;0,ISNUMBER(SEARCH("x",INDEX(Bugs!D:D,MATCH(B283,Bugs!B:B,0)))))
),"Y","")</f>
        <v>Y</v>
      </c>
      <c r="R283">
        <f ca="1">IF(OR(ISNUMBER(MATCH(L283,MasterData!$D$3:$D$18,0)),ISNUMBER(MATCH(L283,MasterData!$C$3:$C$18,0))),
    DATEDIF(E283,I283,"d"),
    DATEDIF(E283,TODAY(),"d"))</f>
        <v>2</v>
      </c>
      <c r="S283">
        <f t="shared" ca="1" si="15"/>
        <v>1</v>
      </c>
      <c r="T283">
        <f t="shared" ca="1" si="16"/>
        <v>0</v>
      </c>
      <c r="U283">
        <f t="shared" ca="1" si="17"/>
        <v>0</v>
      </c>
    </row>
    <row r="284" spans="2:21" x14ac:dyDescent="0.35">
      <c r="B284" t="s">
        <v>900</v>
      </c>
      <c r="D284" s="34" t="s">
        <v>746</v>
      </c>
      <c r="E284" s="208">
        <v>45924</v>
      </c>
      <c r="G284" t="s">
        <v>886</v>
      </c>
      <c r="I284" s="208">
        <v>45927</v>
      </c>
      <c r="K284" t="s">
        <v>235</v>
      </c>
      <c r="L284" t="s">
        <v>171</v>
      </c>
      <c r="M284" t="s">
        <v>901</v>
      </c>
      <c r="N284" t="s">
        <v>237</v>
      </c>
      <c r="P284" s="193" t="str">
        <f>IF(OR(AND(A284&lt;&gt;"",COUNTIF(Bugs!B:B,A284)&gt;0),AND(B284&lt;&gt;"",COUNTIF(Bugs!A:A,B284)&gt;0)),"Y","")</f>
        <v/>
      </c>
      <c r="Q284" s="193" t="str">
        <f>IF(OR(
    AND(COUNTIF(Bugs!A:A,B284)&gt;0,ISNUMBER(SEARCH("x",INDEX(Bugs!C:C,MATCH(B284,Bugs!A:A,0))))),
    AND(COUNTIF(Bugs!B:B,B284)&gt;0,ISNUMBER(SEARCH("x",INDEX(Bugs!C:C,MATCH(B284,Bugs!B:B,0))))),
    AND(COUNTIF(Bugs!A:A,B284)&gt;0,ISNUMBER(SEARCH("x",INDEX(Bugs!D:D,MATCH(B284,Bugs!A:A,0))))),
    AND(COUNTIF(Bugs!B:B,B284)&gt;0,ISNUMBER(SEARCH("x",INDEX(Bugs!D:D,MATCH(B284,Bugs!B:B,0)))))
),"Y","")</f>
        <v/>
      </c>
      <c r="R284">
        <f ca="1">IF(OR(ISNUMBER(MATCH(L284,MasterData!$D$3:$D$18,0)),ISNUMBER(MATCH(L284,MasterData!$C$3:$C$18,0))),
    DATEDIF(E284,I284,"d"),
    DATEDIF(E284,TODAY(),"d"))</f>
        <v>3</v>
      </c>
      <c r="S284">
        <f t="shared" ca="1" si="15"/>
        <v>1</v>
      </c>
      <c r="T284">
        <f t="shared" ca="1" si="16"/>
        <v>0</v>
      </c>
      <c r="U284">
        <f t="shared" ca="1" si="17"/>
        <v>0</v>
      </c>
    </row>
    <row r="285" spans="2:21" x14ac:dyDescent="0.35">
      <c r="B285" t="s">
        <v>902</v>
      </c>
      <c r="D285" s="34" t="s">
        <v>717</v>
      </c>
      <c r="E285" s="208">
        <v>45924</v>
      </c>
      <c r="G285" t="s">
        <v>816</v>
      </c>
      <c r="I285" s="208">
        <v>45924</v>
      </c>
      <c r="K285" t="s">
        <v>235</v>
      </c>
      <c r="L285" t="s">
        <v>171</v>
      </c>
      <c r="M285" t="s">
        <v>903</v>
      </c>
      <c r="N285" t="s">
        <v>237</v>
      </c>
      <c r="P285" s="193" t="str">
        <f>IF(OR(AND(A285&lt;&gt;"",COUNTIF(Bugs!B:B,A285)&gt;0),AND(B285&lt;&gt;"",COUNTIF(Bugs!A:A,B285)&gt;0)),"Y","")</f>
        <v/>
      </c>
      <c r="Q285" s="193" t="str">
        <f>IF(OR(
    AND(COUNTIF(Bugs!A:A,B285)&gt;0,ISNUMBER(SEARCH("x",INDEX(Bugs!C:C,MATCH(B285,Bugs!A:A,0))))),
    AND(COUNTIF(Bugs!B:B,B285)&gt;0,ISNUMBER(SEARCH("x",INDEX(Bugs!C:C,MATCH(B285,Bugs!B:B,0))))),
    AND(COUNTIF(Bugs!A:A,B285)&gt;0,ISNUMBER(SEARCH("x",INDEX(Bugs!D:D,MATCH(B285,Bugs!A:A,0))))),
    AND(COUNTIF(Bugs!B:B,B285)&gt;0,ISNUMBER(SEARCH("x",INDEX(Bugs!D:D,MATCH(B285,Bugs!B:B,0)))))
),"Y","")</f>
        <v/>
      </c>
      <c r="R285">
        <f ca="1">IF(OR(ISNUMBER(MATCH(L285,MasterData!$D$3:$D$18,0)),ISNUMBER(MATCH(L285,MasterData!$C$3:$C$18,0))),
    DATEDIF(E285,I285,"d"),
    DATEDIF(E285,TODAY(),"d"))</f>
        <v>0</v>
      </c>
      <c r="S285">
        <f t="shared" ca="1" si="15"/>
        <v>1</v>
      </c>
      <c r="T285">
        <f t="shared" ca="1" si="16"/>
        <v>0</v>
      </c>
      <c r="U285">
        <f t="shared" ca="1" si="17"/>
        <v>0</v>
      </c>
    </row>
    <row r="286" spans="2:21" x14ac:dyDescent="0.35">
      <c r="B286" t="s">
        <v>59</v>
      </c>
      <c r="D286" s="34" t="s">
        <v>717</v>
      </c>
      <c r="E286" s="208">
        <v>45924</v>
      </c>
      <c r="G286" t="s">
        <v>715</v>
      </c>
      <c r="I286" s="208">
        <v>45925</v>
      </c>
      <c r="K286" t="s">
        <v>235</v>
      </c>
      <c r="L286" t="s">
        <v>171</v>
      </c>
      <c r="M286" t="s">
        <v>904</v>
      </c>
      <c r="N286" t="s">
        <v>237</v>
      </c>
      <c r="P286" s="193" t="str">
        <f>IF(OR(AND(A286&lt;&gt;"",COUNTIF(Bugs!B:B,A286)&gt;0),AND(B286&lt;&gt;"",COUNTIF(Bugs!A:A,B286)&gt;0)),"Y","")</f>
        <v>Y</v>
      </c>
      <c r="Q286" s="193" t="str">
        <f>IF(OR(
    AND(COUNTIF(Bugs!A:A,B286)&gt;0,ISNUMBER(SEARCH("x",INDEX(Bugs!C:C,MATCH(B286,Bugs!A:A,0))))),
    AND(COUNTIF(Bugs!B:B,B286)&gt;0,ISNUMBER(SEARCH("x",INDEX(Bugs!C:C,MATCH(B286,Bugs!B:B,0))))),
    AND(COUNTIF(Bugs!A:A,B286)&gt;0,ISNUMBER(SEARCH("x",INDEX(Bugs!D:D,MATCH(B286,Bugs!A:A,0))))),
    AND(COUNTIF(Bugs!B:B,B286)&gt;0,ISNUMBER(SEARCH("x",INDEX(Bugs!D:D,MATCH(B286,Bugs!B:B,0)))))
),"Y","")</f>
        <v>Y</v>
      </c>
      <c r="R286">
        <f ca="1">IF(OR(ISNUMBER(MATCH(L286,MasterData!$D$3:$D$18,0)),ISNUMBER(MATCH(L286,MasterData!$C$3:$C$18,0))),
    DATEDIF(E286,I286,"d"),
    DATEDIF(E286,TODAY(),"d"))</f>
        <v>1</v>
      </c>
      <c r="S286">
        <f t="shared" ca="1" si="15"/>
        <v>1</v>
      </c>
      <c r="T286">
        <f t="shared" ca="1" si="16"/>
        <v>0</v>
      </c>
      <c r="U286">
        <f t="shared" ca="1" si="17"/>
        <v>0</v>
      </c>
    </row>
    <row r="287" spans="2:21" x14ac:dyDescent="0.35">
      <c r="B287" t="s">
        <v>60</v>
      </c>
      <c r="D287" s="34">
        <v>3366</v>
      </c>
      <c r="E287" s="208">
        <v>45924</v>
      </c>
      <c r="G287" t="s">
        <v>905</v>
      </c>
      <c r="I287" s="208">
        <v>45961</v>
      </c>
      <c r="K287" t="s">
        <v>235</v>
      </c>
      <c r="L287" t="s">
        <v>171</v>
      </c>
      <c r="M287" t="s">
        <v>906</v>
      </c>
      <c r="N287" t="s">
        <v>237</v>
      </c>
      <c r="P287" s="193" t="str">
        <f>IF(OR(AND(A287&lt;&gt;"",COUNTIF(Bugs!B:B,A287)&gt;0),AND(B287&lt;&gt;"",COUNTIF(Bugs!A:A,B287)&gt;0)),"Y","")</f>
        <v>Y</v>
      </c>
      <c r="Q287" s="193" t="str">
        <f>IF(OR(
    AND(COUNTIF(Bugs!A:A,B287)&gt;0,ISNUMBER(SEARCH("x",INDEX(Bugs!C:C,MATCH(B287,Bugs!A:A,0))))),
    AND(COUNTIF(Bugs!B:B,B287)&gt;0,ISNUMBER(SEARCH("x",INDEX(Bugs!C:C,MATCH(B287,Bugs!B:B,0))))),
    AND(COUNTIF(Bugs!A:A,B287)&gt;0,ISNUMBER(SEARCH("x",INDEX(Bugs!D:D,MATCH(B287,Bugs!A:A,0))))),
    AND(COUNTIF(Bugs!B:B,B287)&gt;0,ISNUMBER(SEARCH("x",INDEX(Bugs!D:D,MATCH(B287,Bugs!B:B,0)))))
),"Y","")</f>
        <v/>
      </c>
      <c r="R287">
        <f ca="1">IF(OR(ISNUMBER(MATCH(L287,MasterData!$D$3:$D$18,0)),ISNUMBER(MATCH(L287,MasterData!$C$3:$C$18,0))),
    DATEDIF(E287,I287,"d"),
    DATEDIF(E287,TODAY(),"d"))</f>
        <v>37</v>
      </c>
      <c r="S287">
        <f t="shared" ca="1" si="15"/>
        <v>0</v>
      </c>
      <c r="T287">
        <f t="shared" ca="1" si="16"/>
        <v>0</v>
      </c>
      <c r="U287">
        <f t="shared" ca="1" si="17"/>
        <v>1</v>
      </c>
    </row>
    <row r="288" spans="2:21" x14ac:dyDescent="0.35">
      <c r="B288" t="s">
        <v>61</v>
      </c>
      <c r="D288" s="34" t="s">
        <v>717</v>
      </c>
      <c r="E288" s="208">
        <v>45924</v>
      </c>
      <c r="G288" t="s">
        <v>715</v>
      </c>
      <c r="I288" s="208">
        <v>45926</v>
      </c>
      <c r="K288" t="s">
        <v>235</v>
      </c>
      <c r="L288" t="s">
        <v>171</v>
      </c>
      <c r="M288" t="s">
        <v>907</v>
      </c>
      <c r="N288" t="s">
        <v>237</v>
      </c>
      <c r="P288" s="193" t="str">
        <f>IF(OR(AND(A288&lt;&gt;"",COUNTIF(Bugs!B:B,A288)&gt;0),AND(B288&lt;&gt;"",COUNTIF(Bugs!A:A,B288)&gt;0)),"Y","")</f>
        <v>Y</v>
      </c>
      <c r="Q288" s="193" t="str">
        <f>IF(OR(
    AND(COUNTIF(Bugs!A:A,B288)&gt;0,ISNUMBER(SEARCH("x",INDEX(Bugs!C:C,MATCH(B288,Bugs!A:A,0))))),
    AND(COUNTIF(Bugs!B:B,B288)&gt;0,ISNUMBER(SEARCH("x",INDEX(Bugs!C:C,MATCH(B288,Bugs!B:B,0))))),
    AND(COUNTIF(Bugs!A:A,B288)&gt;0,ISNUMBER(SEARCH("x",INDEX(Bugs!D:D,MATCH(B288,Bugs!A:A,0))))),
    AND(COUNTIF(Bugs!B:B,B288)&gt;0,ISNUMBER(SEARCH("x",INDEX(Bugs!D:D,MATCH(B288,Bugs!B:B,0)))))
),"Y","")</f>
        <v>Y</v>
      </c>
      <c r="R288">
        <f ca="1">IF(OR(ISNUMBER(MATCH(L288,MasterData!$D$3:$D$18,0)),ISNUMBER(MATCH(L288,MasterData!$C$3:$C$18,0))),
    DATEDIF(E288,I288,"d"),
    DATEDIF(E288,TODAY(),"d"))</f>
        <v>2</v>
      </c>
      <c r="S288">
        <f t="shared" ca="1" si="15"/>
        <v>1</v>
      </c>
      <c r="T288">
        <f t="shared" ca="1" si="16"/>
        <v>0</v>
      </c>
      <c r="U288">
        <f t="shared" ca="1" si="17"/>
        <v>0</v>
      </c>
    </row>
    <row r="289" spans="2:21" x14ac:dyDescent="0.35">
      <c r="B289" t="s">
        <v>62</v>
      </c>
      <c r="D289" s="34" t="s">
        <v>717</v>
      </c>
      <c r="E289" s="208">
        <v>45924</v>
      </c>
      <c r="G289" t="s">
        <v>715</v>
      </c>
      <c r="I289" s="208">
        <v>45925</v>
      </c>
      <c r="K289" t="s">
        <v>235</v>
      </c>
      <c r="L289" t="s">
        <v>171</v>
      </c>
      <c r="M289" t="s">
        <v>908</v>
      </c>
      <c r="N289" t="s">
        <v>237</v>
      </c>
      <c r="P289" s="193" t="str">
        <f>IF(OR(AND(A289&lt;&gt;"",COUNTIF(Bugs!B:B,A289)&gt;0),AND(B289&lt;&gt;"",COUNTIF(Bugs!A:A,B289)&gt;0)),"Y","")</f>
        <v>Y</v>
      </c>
      <c r="Q289" s="193" t="str">
        <f>IF(OR(
    AND(COUNTIF(Bugs!A:A,B289)&gt;0,ISNUMBER(SEARCH("x",INDEX(Bugs!C:C,MATCH(B289,Bugs!A:A,0))))),
    AND(COUNTIF(Bugs!B:B,B289)&gt;0,ISNUMBER(SEARCH("x",INDEX(Bugs!C:C,MATCH(B289,Bugs!B:B,0))))),
    AND(COUNTIF(Bugs!A:A,B289)&gt;0,ISNUMBER(SEARCH("x",INDEX(Bugs!D:D,MATCH(B289,Bugs!A:A,0))))),
    AND(COUNTIF(Bugs!B:B,B289)&gt;0,ISNUMBER(SEARCH("x",INDEX(Bugs!D:D,MATCH(B289,Bugs!B:B,0)))))
),"Y","")</f>
        <v>Y</v>
      </c>
      <c r="R289">
        <f ca="1">IF(OR(ISNUMBER(MATCH(L289,MasterData!$D$3:$D$18,0)),ISNUMBER(MATCH(L289,MasterData!$C$3:$C$18,0))),
    DATEDIF(E289,I289,"d"),
    DATEDIF(E289,TODAY(),"d"))</f>
        <v>1</v>
      </c>
      <c r="S289">
        <f t="shared" ca="1" si="15"/>
        <v>1</v>
      </c>
      <c r="T289">
        <f t="shared" ca="1" si="16"/>
        <v>0</v>
      </c>
      <c r="U289">
        <f t="shared" ca="1" si="17"/>
        <v>0</v>
      </c>
    </row>
    <row r="290" spans="2:21" x14ac:dyDescent="0.35">
      <c r="B290" t="s">
        <v>63</v>
      </c>
      <c r="D290" s="34" t="s">
        <v>480</v>
      </c>
      <c r="E290" s="208">
        <v>45925</v>
      </c>
      <c r="G290" t="s">
        <v>804</v>
      </c>
      <c r="I290" s="208">
        <v>45925</v>
      </c>
      <c r="K290" t="s">
        <v>241</v>
      </c>
      <c r="L290" t="s">
        <v>164</v>
      </c>
      <c r="M290" t="s">
        <v>909</v>
      </c>
      <c r="N290" t="s">
        <v>237</v>
      </c>
      <c r="P290" s="193" t="str">
        <f>IF(OR(AND(A290&lt;&gt;"",COUNTIF(Bugs!B:B,A290)&gt;0),AND(B290&lt;&gt;"",COUNTIF(Bugs!A:A,B290)&gt;0)),"Y","")</f>
        <v>Y</v>
      </c>
      <c r="Q290" s="193" t="str">
        <f>IF(OR(
    AND(COUNTIF(Bugs!A:A,B290)&gt;0,ISNUMBER(SEARCH("x",INDEX(Bugs!C:C,MATCH(B290,Bugs!A:A,0))))),
    AND(COUNTIF(Bugs!B:B,B290)&gt;0,ISNUMBER(SEARCH("x",INDEX(Bugs!C:C,MATCH(B290,Bugs!B:B,0))))),
    AND(COUNTIF(Bugs!A:A,B290)&gt;0,ISNUMBER(SEARCH("x",INDEX(Bugs!D:D,MATCH(B290,Bugs!A:A,0))))),
    AND(COUNTIF(Bugs!B:B,B290)&gt;0,ISNUMBER(SEARCH("x",INDEX(Bugs!D:D,MATCH(B290,Bugs!B:B,0)))))
),"Y","")</f>
        <v/>
      </c>
      <c r="R290">
        <f ca="1">IF(OR(ISNUMBER(MATCH(L290,MasterData!$D$3:$D$18,0)),ISNUMBER(MATCH(L290,MasterData!$C$3:$C$18,0))),
    DATEDIF(E290,I290,"d"),
    DATEDIF(E290,TODAY(),"d"))</f>
        <v>82</v>
      </c>
      <c r="S290">
        <f t="shared" ca="1" si="15"/>
        <v>0</v>
      </c>
      <c r="T290">
        <f t="shared" ca="1" si="16"/>
        <v>0</v>
      </c>
      <c r="U290">
        <f t="shared" ca="1" si="17"/>
        <v>1</v>
      </c>
    </row>
    <row r="291" spans="2:21" x14ac:dyDescent="0.35">
      <c r="B291" t="s">
        <v>910</v>
      </c>
      <c r="D291" s="34">
        <v>3366</v>
      </c>
      <c r="E291" s="208">
        <v>45925</v>
      </c>
      <c r="G291" t="s">
        <v>911</v>
      </c>
      <c r="I291" s="208">
        <v>45926</v>
      </c>
      <c r="K291" t="s">
        <v>235</v>
      </c>
      <c r="L291" t="s">
        <v>171</v>
      </c>
      <c r="M291" t="s">
        <v>912</v>
      </c>
      <c r="N291" t="s">
        <v>237</v>
      </c>
      <c r="P291" s="193" t="str">
        <f>IF(OR(AND(A291&lt;&gt;"",COUNTIF(Bugs!B:B,A291)&gt;0),AND(B291&lt;&gt;"",COUNTIF(Bugs!A:A,B291)&gt;0)),"Y","")</f>
        <v/>
      </c>
      <c r="Q291" s="193" t="str">
        <f>IF(OR(
    AND(COUNTIF(Bugs!A:A,B291)&gt;0,ISNUMBER(SEARCH("x",INDEX(Bugs!C:C,MATCH(B291,Bugs!A:A,0))))),
    AND(COUNTIF(Bugs!B:B,B291)&gt;0,ISNUMBER(SEARCH("x",INDEX(Bugs!C:C,MATCH(B291,Bugs!B:B,0))))),
    AND(COUNTIF(Bugs!A:A,B291)&gt;0,ISNUMBER(SEARCH("x",INDEX(Bugs!D:D,MATCH(B291,Bugs!A:A,0))))),
    AND(COUNTIF(Bugs!B:B,B291)&gt;0,ISNUMBER(SEARCH("x",INDEX(Bugs!D:D,MATCH(B291,Bugs!B:B,0)))))
),"Y","")</f>
        <v/>
      </c>
      <c r="R291">
        <f ca="1">IF(OR(ISNUMBER(MATCH(L291,MasterData!$D$3:$D$18,0)),ISNUMBER(MATCH(L291,MasterData!$C$3:$C$18,0))),
    DATEDIF(E291,I291,"d"),
    DATEDIF(E291,TODAY(),"d"))</f>
        <v>1</v>
      </c>
      <c r="S291">
        <f t="shared" ca="1" si="15"/>
        <v>1</v>
      </c>
      <c r="T291">
        <f t="shared" ca="1" si="16"/>
        <v>0</v>
      </c>
      <c r="U291">
        <f t="shared" ca="1" si="17"/>
        <v>0</v>
      </c>
    </row>
    <row r="292" spans="2:21" x14ac:dyDescent="0.35">
      <c r="B292" t="s">
        <v>64</v>
      </c>
      <c r="D292" s="34" t="s">
        <v>717</v>
      </c>
      <c r="E292" s="208">
        <v>45925</v>
      </c>
      <c r="G292" t="s">
        <v>715</v>
      </c>
      <c r="I292" s="208">
        <v>45926</v>
      </c>
      <c r="K292" t="s">
        <v>235</v>
      </c>
      <c r="L292" t="s">
        <v>171</v>
      </c>
      <c r="M292" t="s">
        <v>913</v>
      </c>
      <c r="N292" t="s">
        <v>237</v>
      </c>
      <c r="P292" s="193" t="str">
        <f>IF(OR(AND(A292&lt;&gt;"",COUNTIF(Bugs!B:B,A292)&gt;0),AND(B292&lt;&gt;"",COUNTIF(Bugs!A:A,B292)&gt;0)),"Y","")</f>
        <v>Y</v>
      </c>
      <c r="Q292" s="193" t="str">
        <f>IF(OR(
    AND(COUNTIF(Bugs!A:A,B292)&gt;0,ISNUMBER(SEARCH("x",INDEX(Bugs!C:C,MATCH(B292,Bugs!A:A,0))))),
    AND(COUNTIF(Bugs!B:B,B292)&gt;0,ISNUMBER(SEARCH("x",INDEX(Bugs!C:C,MATCH(B292,Bugs!B:B,0))))),
    AND(COUNTIF(Bugs!A:A,B292)&gt;0,ISNUMBER(SEARCH("x",INDEX(Bugs!D:D,MATCH(B292,Bugs!A:A,0))))),
    AND(COUNTIF(Bugs!B:B,B292)&gt;0,ISNUMBER(SEARCH("x",INDEX(Bugs!D:D,MATCH(B292,Bugs!B:B,0)))))
),"Y","")</f>
        <v>Y</v>
      </c>
      <c r="R292">
        <f ca="1">IF(OR(ISNUMBER(MATCH(L292,MasterData!$D$3:$D$18,0)),ISNUMBER(MATCH(L292,MasterData!$C$3:$C$18,0))),
    DATEDIF(E292,I292,"d"),
    DATEDIF(E292,TODAY(),"d"))</f>
        <v>1</v>
      </c>
      <c r="S292">
        <f t="shared" ca="1" si="15"/>
        <v>1</v>
      </c>
      <c r="T292">
        <f t="shared" ca="1" si="16"/>
        <v>0</v>
      </c>
      <c r="U292">
        <f t="shared" ca="1" si="17"/>
        <v>0</v>
      </c>
    </row>
    <row r="293" spans="2:21" x14ac:dyDescent="0.35">
      <c r="B293" t="s">
        <v>914</v>
      </c>
      <c r="D293" s="34" t="s">
        <v>746</v>
      </c>
      <c r="E293" s="208">
        <v>45925</v>
      </c>
      <c r="G293" t="s">
        <v>715</v>
      </c>
      <c r="I293" s="208">
        <v>45925</v>
      </c>
      <c r="K293" t="s">
        <v>241</v>
      </c>
      <c r="L293" t="s">
        <v>171</v>
      </c>
      <c r="M293" t="s">
        <v>915</v>
      </c>
      <c r="N293" t="s">
        <v>237</v>
      </c>
      <c r="P293" s="193" t="str">
        <f>IF(OR(AND(A293&lt;&gt;"",COUNTIF(Bugs!B:B,A293)&gt;0),AND(B293&lt;&gt;"",COUNTIF(Bugs!A:A,B293)&gt;0)),"Y","")</f>
        <v/>
      </c>
      <c r="Q293" s="193" t="str">
        <f>IF(OR(
    AND(COUNTIF(Bugs!A:A,B293)&gt;0,ISNUMBER(SEARCH("x",INDEX(Bugs!C:C,MATCH(B293,Bugs!A:A,0))))),
    AND(COUNTIF(Bugs!B:B,B293)&gt;0,ISNUMBER(SEARCH("x",INDEX(Bugs!C:C,MATCH(B293,Bugs!B:B,0))))),
    AND(COUNTIF(Bugs!A:A,B293)&gt;0,ISNUMBER(SEARCH("x",INDEX(Bugs!D:D,MATCH(B293,Bugs!A:A,0))))),
    AND(COUNTIF(Bugs!B:B,B293)&gt;0,ISNUMBER(SEARCH("x",INDEX(Bugs!D:D,MATCH(B293,Bugs!B:B,0)))))
),"Y","")</f>
        <v/>
      </c>
      <c r="R293">
        <f ca="1">IF(OR(ISNUMBER(MATCH(L293,MasterData!$D$3:$D$18,0)),ISNUMBER(MATCH(L293,MasterData!$C$3:$C$18,0))),
    DATEDIF(E293,I293,"d"),
    DATEDIF(E293,TODAY(),"d"))</f>
        <v>0</v>
      </c>
      <c r="S293">
        <f t="shared" ca="1" si="15"/>
        <v>1</v>
      </c>
      <c r="T293">
        <f t="shared" ca="1" si="16"/>
        <v>0</v>
      </c>
      <c r="U293">
        <f t="shared" ca="1" si="17"/>
        <v>0</v>
      </c>
    </row>
    <row r="294" spans="2:21" x14ac:dyDescent="0.35">
      <c r="B294" t="s">
        <v>65</v>
      </c>
      <c r="D294" s="34">
        <v>3014</v>
      </c>
      <c r="E294" s="208">
        <v>45925</v>
      </c>
      <c r="G294" t="s">
        <v>916</v>
      </c>
      <c r="I294" s="208">
        <v>45925</v>
      </c>
      <c r="K294" t="s">
        <v>347</v>
      </c>
      <c r="L294" t="s">
        <v>171</v>
      </c>
      <c r="M294" t="s">
        <v>917</v>
      </c>
      <c r="N294" t="s">
        <v>237</v>
      </c>
      <c r="P294" s="193" t="str">
        <f>IF(OR(AND(A294&lt;&gt;"",COUNTIF(Bugs!B:B,A294)&gt;0),AND(B294&lt;&gt;"",COUNTIF(Bugs!A:A,B294)&gt;0)),"Y","")</f>
        <v>Y</v>
      </c>
      <c r="Q294" s="193" t="str">
        <f>IF(OR(
    AND(COUNTIF(Bugs!A:A,B294)&gt;0,ISNUMBER(SEARCH("x",INDEX(Bugs!C:C,MATCH(B294,Bugs!A:A,0))))),
    AND(COUNTIF(Bugs!B:B,B294)&gt;0,ISNUMBER(SEARCH("x",INDEX(Bugs!C:C,MATCH(B294,Bugs!B:B,0))))),
    AND(COUNTIF(Bugs!A:A,B294)&gt;0,ISNUMBER(SEARCH("x",INDEX(Bugs!D:D,MATCH(B294,Bugs!A:A,0))))),
    AND(COUNTIF(Bugs!B:B,B294)&gt;0,ISNUMBER(SEARCH("x",INDEX(Bugs!D:D,MATCH(B294,Bugs!B:B,0)))))
),"Y","")</f>
        <v>Y</v>
      </c>
      <c r="R294">
        <f ca="1">IF(OR(ISNUMBER(MATCH(L294,MasterData!$D$3:$D$18,0)),ISNUMBER(MATCH(L294,MasterData!$C$3:$C$18,0))),
    DATEDIF(E294,I294,"d"),
    DATEDIF(E294,TODAY(),"d"))</f>
        <v>0</v>
      </c>
      <c r="S294">
        <f t="shared" ca="1" si="15"/>
        <v>1</v>
      </c>
      <c r="T294">
        <f t="shared" ca="1" si="16"/>
        <v>0</v>
      </c>
      <c r="U294">
        <f t="shared" ca="1" si="17"/>
        <v>0</v>
      </c>
    </row>
    <row r="295" spans="2:21" x14ac:dyDescent="0.35">
      <c r="B295" t="s">
        <v>66</v>
      </c>
      <c r="D295" s="34">
        <v>3003</v>
      </c>
      <c r="E295" s="208">
        <v>45925</v>
      </c>
      <c r="G295" t="s">
        <v>853</v>
      </c>
      <c r="I295" s="208">
        <v>45925</v>
      </c>
      <c r="K295" t="s">
        <v>241</v>
      </c>
      <c r="L295" t="s">
        <v>164</v>
      </c>
      <c r="M295" t="s">
        <v>918</v>
      </c>
      <c r="N295" t="s">
        <v>237</v>
      </c>
      <c r="P295" s="193" t="str">
        <f>IF(OR(AND(A295&lt;&gt;"",COUNTIF(Bugs!B:B,A295)&gt;0),AND(B295&lt;&gt;"",COUNTIF(Bugs!A:A,B295)&gt;0)),"Y","")</f>
        <v>Y</v>
      </c>
      <c r="Q295" s="193" t="str">
        <f>IF(OR(
    AND(COUNTIF(Bugs!A:A,B295)&gt;0,ISNUMBER(SEARCH("x",INDEX(Bugs!C:C,MATCH(B295,Bugs!A:A,0))))),
    AND(COUNTIF(Bugs!B:B,B295)&gt;0,ISNUMBER(SEARCH("x",INDEX(Bugs!C:C,MATCH(B295,Bugs!B:B,0))))),
    AND(COUNTIF(Bugs!A:A,B295)&gt;0,ISNUMBER(SEARCH("x",INDEX(Bugs!D:D,MATCH(B295,Bugs!A:A,0))))),
    AND(COUNTIF(Bugs!B:B,B295)&gt;0,ISNUMBER(SEARCH("x",INDEX(Bugs!D:D,MATCH(B295,Bugs!B:B,0)))))
),"Y","")</f>
        <v>Y</v>
      </c>
      <c r="R295">
        <f ca="1">IF(OR(ISNUMBER(MATCH(L295,MasterData!$D$3:$D$18,0)),ISNUMBER(MATCH(L295,MasterData!$C$3:$C$18,0))),
    DATEDIF(E295,I295,"d"),
    DATEDIF(E295,TODAY(),"d"))</f>
        <v>82</v>
      </c>
      <c r="S295">
        <f t="shared" ca="1" si="15"/>
        <v>0</v>
      </c>
      <c r="T295">
        <f t="shared" ca="1" si="16"/>
        <v>0</v>
      </c>
      <c r="U295">
        <f t="shared" ca="1" si="17"/>
        <v>1</v>
      </c>
    </row>
    <row r="296" spans="2:21" x14ac:dyDescent="0.35">
      <c r="B296" t="s">
        <v>919</v>
      </c>
      <c r="D296" s="34">
        <v>3014</v>
      </c>
      <c r="E296" s="208">
        <v>45925</v>
      </c>
      <c r="G296" t="s">
        <v>715</v>
      </c>
      <c r="I296" s="208">
        <v>45926</v>
      </c>
      <c r="K296" t="s">
        <v>235</v>
      </c>
      <c r="L296" t="s">
        <v>171</v>
      </c>
      <c r="M296" t="s">
        <v>920</v>
      </c>
      <c r="N296" t="s">
        <v>237</v>
      </c>
      <c r="P296" s="193" t="str">
        <f>IF(OR(AND(A296&lt;&gt;"",COUNTIF(Bugs!B:B,A296)&gt;0),AND(B296&lt;&gt;"",COUNTIF(Bugs!A:A,B296)&gt;0)),"Y","")</f>
        <v/>
      </c>
      <c r="Q296" s="193" t="str">
        <f>IF(OR(
    AND(COUNTIF(Bugs!A:A,B296)&gt;0,ISNUMBER(SEARCH("x",INDEX(Bugs!C:C,MATCH(B296,Bugs!A:A,0))))),
    AND(COUNTIF(Bugs!B:B,B296)&gt;0,ISNUMBER(SEARCH("x",INDEX(Bugs!C:C,MATCH(B296,Bugs!B:B,0))))),
    AND(COUNTIF(Bugs!A:A,B296)&gt;0,ISNUMBER(SEARCH("x",INDEX(Bugs!D:D,MATCH(B296,Bugs!A:A,0))))),
    AND(COUNTIF(Bugs!B:B,B296)&gt;0,ISNUMBER(SEARCH("x",INDEX(Bugs!D:D,MATCH(B296,Bugs!B:B,0)))))
),"Y","")</f>
        <v/>
      </c>
      <c r="R296">
        <f ca="1">IF(OR(ISNUMBER(MATCH(L296,MasterData!$D$3:$D$18,0)),ISNUMBER(MATCH(L296,MasterData!$C$3:$C$18,0))),
    DATEDIF(E296,I296,"d"),
    DATEDIF(E296,TODAY(),"d"))</f>
        <v>1</v>
      </c>
      <c r="S296">
        <f t="shared" ca="1" si="15"/>
        <v>1</v>
      </c>
      <c r="T296">
        <f t="shared" ca="1" si="16"/>
        <v>0</v>
      </c>
      <c r="U296">
        <f t="shared" ca="1" si="17"/>
        <v>0</v>
      </c>
    </row>
    <row r="297" spans="2:21" x14ac:dyDescent="0.35">
      <c r="B297" t="s">
        <v>921</v>
      </c>
      <c r="D297" s="34">
        <v>3014</v>
      </c>
      <c r="E297" s="208">
        <v>45925</v>
      </c>
      <c r="G297" t="s">
        <v>916</v>
      </c>
      <c r="I297" s="208">
        <v>45926</v>
      </c>
      <c r="K297" t="s">
        <v>347</v>
      </c>
      <c r="L297" t="s">
        <v>171</v>
      </c>
      <c r="M297" t="s">
        <v>922</v>
      </c>
      <c r="N297" t="s">
        <v>237</v>
      </c>
      <c r="P297" s="193" t="str">
        <f>IF(OR(AND(A297&lt;&gt;"",COUNTIF(Bugs!B:B,A297)&gt;0),AND(B297&lt;&gt;"",COUNTIF(Bugs!A:A,B297)&gt;0)),"Y","")</f>
        <v/>
      </c>
      <c r="Q297" s="193" t="str">
        <f>IF(OR(
    AND(COUNTIF(Bugs!A:A,B297)&gt;0,ISNUMBER(SEARCH("x",INDEX(Bugs!C:C,MATCH(B297,Bugs!A:A,0))))),
    AND(COUNTIF(Bugs!B:B,B297)&gt;0,ISNUMBER(SEARCH("x",INDEX(Bugs!C:C,MATCH(B297,Bugs!B:B,0))))),
    AND(COUNTIF(Bugs!A:A,B297)&gt;0,ISNUMBER(SEARCH("x",INDEX(Bugs!D:D,MATCH(B297,Bugs!A:A,0))))),
    AND(COUNTIF(Bugs!B:B,B297)&gt;0,ISNUMBER(SEARCH("x",INDEX(Bugs!D:D,MATCH(B297,Bugs!B:B,0)))))
),"Y","")</f>
        <v/>
      </c>
      <c r="R297">
        <f ca="1">IF(OR(ISNUMBER(MATCH(L297,MasterData!$D$3:$D$18,0)),ISNUMBER(MATCH(L297,MasterData!$C$3:$C$18,0))),
    DATEDIF(E297,I297,"d"),
    DATEDIF(E297,TODAY(),"d"))</f>
        <v>1</v>
      </c>
      <c r="S297">
        <f t="shared" ca="1" si="15"/>
        <v>1</v>
      </c>
      <c r="T297">
        <f t="shared" ca="1" si="16"/>
        <v>0</v>
      </c>
      <c r="U297">
        <f t="shared" ca="1" si="17"/>
        <v>0</v>
      </c>
    </row>
    <row r="298" spans="2:21" x14ac:dyDescent="0.35">
      <c r="B298" t="s">
        <v>923</v>
      </c>
      <c r="D298" s="34">
        <v>3014</v>
      </c>
      <c r="E298" s="208">
        <v>45925</v>
      </c>
      <c r="G298" t="s">
        <v>924</v>
      </c>
      <c r="I298" s="208">
        <v>45926</v>
      </c>
      <c r="K298" t="s">
        <v>235</v>
      </c>
      <c r="L298" t="s">
        <v>171</v>
      </c>
      <c r="M298" t="s">
        <v>925</v>
      </c>
      <c r="N298" t="s">
        <v>237</v>
      </c>
      <c r="P298" s="193" t="str">
        <f>IF(OR(AND(A298&lt;&gt;"",COUNTIF(Bugs!B:B,A298)&gt;0),AND(B298&lt;&gt;"",COUNTIF(Bugs!A:A,B298)&gt;0)),"Y","")</f>
        <v/>
      </c>
      <c r="Q298" s="193" t="str">
        <f>IF(OR(
    AND(COUNTIF(Bugs!A:A,B298)&gt;0,ISNUMBER(SEARCH("x",INDEX(Bugs!C:C,MATCH(B298,Bugs!A:A,0))))),
    AND(COUNTIF(Bugs!B:B,B298)&gt;0,ISNUMBER(SEARCH("x",INDEX(Bugs!C:C,MATCH(B298,Bugs!B:B,0))))),
    AND(COUNTIF(Bugs!A:A,B298)&gt;0,ISNUMBER(SEARCH("x",INDEX(Bugs!D:D,MATCH(B298,Bugs!A:A,0))))),
    AND(COUNTIF(Bugs!B:B,B298)&gt;0,ISNUMBER(SEARCH("x",INDEX(Bugs!D:D,MATCH(B298,Bugs!B:B,0)))))
),"Y","")</f>
        <v/>
      </c>
      <c r="R298">
        <f ca="1">IF(OR(ISNUMBER(MATCH(L298,MasterData!$D$3:$D$18,0)),ISNUMBER(MATCH(L298,MasterData!$C$3:$C$18,0))),
    DATEDIF(E298,I298,"d"),
    DATEDIF(E298,TODAY(),"d"))</f>
        <v>1</v>
      </c>
      <c r="S298">
        <f t="shared" ca="1" si="15"/>
        <v>1</v>
      </c>
      <c r="T298">
        <f t="shared" ca="1" si="16"/>
        <v>0</v>
      </c>
      <c r="U298">
        <f t="shared" ca="1" si="17"/>
        <v>0</v>
      </c>
    </row>
    <row r="299" spans="2:21" x14ac:dyDescent="0.35">
      <c r="B299" t="s">
        <v>67</v>
      </c>
      <c r="D299" s="34" t="s">
        <v>746</v>
      </c>
      <c r="E299" s="208">
        <v>45926</v>
      </c>
      <c r="G299" t="s">
        <v>816</v>
      </c>
      <c r="I299" s="208">
        <v>45938</v>
      </c>
      <c r="K299" t="s">
        <v>235</v>
      </c>
      <c r="L299" t="s">
        <v>171</v>
      </c>
      <c r="M299" t="s">
        <v>926</v>
      </c>
      <c r="N299" t="s">
        <v>237</v>
      </c>
      <c r="P299" s="193" t="str">
        <f>IF(OR(AND(A299&lt;&gt;"",COUNTIF(Bugs!B:B,A299)&gt;0),AND(B299&lt;&gt;"",COUNTIF(Bugs!A:A,B299)&gt;0)),"Y","")</f>
        <v>Y</v>
      </c>
      <c r="Q299" s="193" t="str">
        <f>IF(OR(
    AND(COUNTIF(Bugs!A:A,B299)&gt;0,ISNUMBER(SEARCH("x",INDEX(Bugs!C:C,MATCH(B299,Bugs!A:A,0))))),
    AND(COUNTIF(Bugs!B:B,B299)&gt;0,ISNUMBER(SEARCH("x",INDEX(Bugs!C:C,MATCH(B299,Bugs!B:B,0))))),
    AND(COUNTIF(Bugs!A:A,B299)&gt;0,ISNUMBER(SEARCH("x",INDEX(Bugs!D:D,MATCH(B299,Bugs!A:A,0))))),
    AND(COUNTIF(Bugs!B:B,B299)&gt;0,ISNUMBER(SEARCH("x",INDEX(Bugs!D:D,MATCH(B299,Bugs!B:B,0)))))
),"Y","")</f>
        <v/>
      </c>
      <c r="R299">
        <f ca="1">IF(OR(ISNUMBER(MATCH(L299,MasterData!$D$3:$D$18,0)),ISNUMBER(MATCH(L299,MasterData!$C$3:$C$18,0))),
    DATEDIF(E299,I299,"d"),
    DATEDIF(E299,TODAY(),"d"))</f>
        <v>12</v>
      </c>
      <c r="S299">
        <f t="shared" ca="1" si="15"/>
        <v>0</v>
      </c>
      <c r="T299">
        <f t="shared" ca="1" si="16"/>
        <v>1</v>
      </c>
      <c r="U299">
        <f t="shared" ca="1" si="17"/>
        <v>0</v>
      </c>
    </row>
    <row r="300" spans="2:21" x14ac:dyDescent="0.35">
      <c r="B300" t="s">
        <v>68</v>
      </c>
      <c r="D300" s="34">
        <v>3014</v>
      </c>
      <c r="E300" s="208">
        <v>45926</v>
      </c>
      <c r="G300" t="s">
        <v>715</v>
      </c>
      <c r="I300" s="208">
        <v>45927</v>
      </c>
      <c r="K300" t="s">
        <v>235</v>
      </c>
      <c r="L300" t="s">
        <v>171</v>
      </c>
      <c r="M300" t="s">
        <v>927</v>
      </c>
      <c r="N300" t="s">
        <v>237</v>
      </c>
      <c r="P300" s="193" t="str">
        <f>IF(OR(AND(A300&lt;&gt;"",COUNTIF(Bugs!B:B,A300)&gt;0),AND(B300&lt;&gt;"",COUNTIF(Bugs!A:A,B300)&gt;0)),"Y","")</f>
        <v>Y</v>
      </c>
      <c r="Q300" s="193" t="str">
        <f>IF(OR(
    AND(COUNTIF(Bugs!A:A,B300)&gt;0,ISNUMBER(SEARCH("x",INDEX(Bugs!C:C,MATCH(B300,Bugs!A:A,0))))),
    AND(COUNTIF(Bugs!B:B,B300)&gt;0,ISNUMBER(SEARCH("x",INDEX(Bugs!C:C,MATCH(B300,Bugs!B:B,0))))),
    AND(COUNTIF(Bugs!A:A,B300)&gt;0,ISNUMBER(SEARCH("x",INDEX(Bugs!D:D,MATCH(B300,Bugs!A:A,0))))),
    AND(COUNTIF(Bugs!B:B,B300)&gt;0,ISNUMBER(SEARCH("x",INDEX(Bugs!D:D,MATCH(B300,Bugs!B:B,0)))))
),"Y","")</f>
        <v>Y</v>
      </c>
      <c r="R300">
        <f ca="1">IF(OR(ISNUMBER(MATCH(L300,MasterData!$D$3:$D$18,0)),ISNUMBER(MATCH(L300,MasterData!$C$3:$C$18,0))),
    DATEDIF(E300,I300,"d"),
    DATEDIF(E300,TODAY(),"d"))</f>
        <v>1</v>
      </c>
      <c r="S300">
        <f t="shared" ca="1" si="15"/>
        <v>1</v>
      </c>
      <c r="T300">
        <f t="shared" ca="1" si="16"/>
        <v>0</v>
      </c>
      <c r="U300">
        <f t="shared" ca="1" si="17"/>
        <v>0</v>
      </c>
    </row>
    <row r="301" spans="2:21" x14ac:dyDescent="0.35">
      <c r="B301" t="s">
        <v>928</v>
      </c>
      <c r="D301" s="34">
        <v>3014</v>
      </c>
      <c r="E301" s="208">
        <v>45926</v>
      </c>
      <c r="G301" t="s">
        <v>715</v>
      </c>
      <c r="I301" s="208">
        <v>45926</v>
      </c>
      <c r="K301" t="s">
        <v>235</v>
      </c>
      <c r="L301" t="s">
        <v>171</v>
      </c>
      <c r="M301" t="s">
        <v>929</v>
      </c>
      <c r="N301" t="s">
        <v>237</v>
      </c>
      <c r="P301" s="193" t="str">
        <f>IF(OR(AND(A301&lt;&gt;"",COUNTIF(Bugs!B:B,A301)&gt;0),AND(B301&lt;&gt;"",COUNTIF(Bugs!A:A,B301)&gt;0)),"Y","")</f>
        <v/>
      </c>
      <c r="Q301" s="193" t="str">
        <f>IF(OR(
    AND(COUNTIF(Bugs!A:A,B301)&gt;0,ISNUMBER(SEARCH("x",INDEX(Bugs!C:C,MATCH(B301,Bugs!A:A,0))))),
    AND(COUNTIF(Bugs!B:B,B301)&gt;0,ISNUMBER(SEARCH("x",INDEX(Bugs!C:C,MATCH(B301,Bugs!B:B,0))))),
    AND(COUNTIF(Bugs!A:A,B301)&gt;0,ISNUMBER(SEARCH("x",INDEX(Bugs!D:D,MATCH(B301,Bugs!A:A,0))))),
    AND(COUNTIF(Bugs!B:B,B301)&gt;0,ISNUMBER(SEARCH("x",INDEX(Bugs!D:D,MATCH(B301,Bugs!B:B,0)))))
),"Y","")</f>
        <v/>
      </c>
      <c r="R301">
        <f ca="1">IF(OR(ISNUMBER(MATCH(L301,MasterData!$D$3:$D$18,0)),ISNUMBER(MATCH(L301,MasterData!$C$3:$C$18,0))),
    DATEDIF(E301,I301,"d"),
    DATEDIF(E301,TODAY(),"d"))</f>
        <v>0</v>
      </c>
      <c r="S301">
        <f t="shared" ca="1" si="15"/>
        <v>1</v>
      </c>
      <c r="T301">
        <f t="shared" ca="1" si="16"/>
        <v>0</v>
      </c>
      <c r="U301">
        <f t="shared" ca="1" si="17"/>
        <v>0</v>
      </c>
    </row>
    <row r="302" spans="2:21" x14ac:dyDescent="0.35">
      <c r="B302" t="s">
        <v>69</v>
      </c>
      <c r="D302" s="34">
        <v>3014</v>
      </c>
      <c r="E302" s="208">
        <v>45926</v>
      </c>
      <c r="G302" t="s">
        <v>715</v>
      </c>
      <c r="I302" s="208">
        <v>45926</v>
      </c>
      <c r="K302" t="s">
        <v>235</v>
      </c>
      <c r="L302" t="s">
        <v>164</v>
      </c>
      <c r="M302" t="s">
        <v>930</v>
      </c>
      <c r="N302" t="s">
        <v>237</v>
      </c>
      <c r="P302" s="193" t="str">
        <f>IF(OR(AND(A302&lt;&gt;"",COUNTIF(Bugs!B:B,A302)&gt;0),AND(B302&lt;&gt;"",COUNTIF(Bugs!A:A,B302)&gt;0)),"Y","")</f>
        <v>Y</v>
      </c>
      <c r="Q302" s="193" t="str">
        <f>IF(OR(
    AND(COUNTIF(Bugs!A:A,B302)&gt;0,ISNUMBER(SEARCH("x",INDEX(Bugs!C:C,MATCH(B302,Bugs!A:A,0))))),
    AND(COUNTIF(Bugs!B:B,B302)&gt;0,ISNUMBER(SEARCH("x",INDEX(Bugs!C:C,MATCH(B302,Bugs!B:B,0))))),
    AND(COUNTIF(Bugs!A:A,B302)&gt;0,ISNUMBER(SEARCH("x",INDEX(Bugs!D:D,MATCH(B302,Bugs!A:A,0))))),
    AND(COUNTIF(Bugs!B:B,B302)&gt;0,ISNUMBER(SEARCH("x",INDEX(Bugs!D:D,MATCH(B302,Bugs!B:B,0)))))
),"Y","")</f>
        <v>Y</v>
      </c>
      <c r="R302">
        <f ca="1">IF(OR(ISNUMBER(MATCH(L302,MasterData!$D$3:$D$18,0)),ISNUMBER(MATCH(L302,MasterData!$C$3:$C$18,0))),
    DATEDIF(E302,I302,"d"),
    DATEDIF(E302,TODAY(),"d"))</f>
        <v>81</v>
      </c>
      <c r="S302">
        <f t="shared" ca="1" si="15"/>
        <v>0</v>
      </c>
      <c r="T302">
        <f t="shared" ca="1" si="16"/>
        <v>0</v>
      </c>
      <c r="U302">
        <f t="shared" ca="1" si="17"/>
        <v>1</v>
      </c>
    </row>
    <row r="303" spans="2:21" x14ac:dyDescent="0.35">
      <c r="B303" t="s">
        <v>70</v>
      </c>
      <c r="D303" s="34">
        <v>3014</v>
      </c>
      <c r="E303" s="208">
        <v>45927</v>
      </c>
      <c r="G303" t="s">
        <v>715</v>
      </c>
      <c r="I303" s="208">
        <v>45927</v>
      </c>
      <c r="K303" t="s">
        <v>235</v>
      </c>
      <c r="L303" t="s">
        <v>164</v>
      </c>
      <c r="M303" t="s">
        <v>931</v>
      </c>
      <c r="N303" t="s">
        <v>237</v>
      </c>
      <c r="P303" s="193" t="str">
        <f>IF(OR(AND(A303&lt;&gt;"",COUNTIF(Bugs!B:B,A303)&gt;0),AND(B303&lt;&gt;"",COUNTIF(Bugs!A:A,B303)&gt;0)),"Y","")</f>
        <v>Y</v>
      </c>
      <c r="Q303" s="193" t="str">
        <f>IF(OR(
    AND(COUNTIF(Bugs!A:A,B303)&gt;0,ISNUMBER(SEARCH("x",INDEX(Bugs!C:C,MATCH(B303,Bugs!A:A,0))))),
    AND(COUNTIF(Bugs!B:B,B303)&gt;0,ISNUMBER(SEARCH("x",INDEX(Bugs!C:C,MATCH(B303,Bugs!B:B,0))))),
    AND(COUNTIF(Bugs!A:A,B303)&gt;0,ISNUMBER(SEARCH("x",INDEX(Bugs!D:D,MATCH(B303,Bugs!A:A,0))))),
    AND(COUNTIF(Bugs!B:B,B303)&gt;0,ISNUMBER(SEARCH("x",INDEX(Bugs!D:D,MATCH(B303,Bugs!B:B,0)))))
),"Y","")</f>
        <v>Y</v>
      </c>
      <c r="R303">
        <f ca="1">IF(OR(ISNUMBER(MATCH(L303,MasterData!$D$3:$D$18,0)),ISNUMBER(MATCH(L303,MasterData!$C$3:$C$18,0))),
    DATEDIF(E303,I303,"d"),
    DATEDIF(E303,TODAY(),"d"))</f>
        <v>80</v>
      </c>
      <c r="S303">
        <f t="shared" ca="1" si="15"/>
        <v>0</v>
      </c>
      <c r="T303">
        <f t="shared" ca="1" si="16"/>
        <v>0</v>
      </c>
      <c r="U303">
        <f t="shared" ca="1" si="17"/>
        <v>1</v>
      </c>
    </row>
    <row r="304" spans="2:21" x14ac:dyDescent="0.35">
      <c r="B304" t="s">
        <v>932</v>
      </c>
      <c r="D304" s="34">
        <v>3014</v>
      </c>
      <c r="E304" s="208">
        <v>45927</v>
      </c>
      <c r="G304" t="s">
        <v>715</v>
      </c>
      <c r="I304" s="208">
        <v>45930</v>
      </c>
      <c r="K304" t="s">
        <v>235</v>
      </c>
      <c r="L304" t="s">
        <v>171</v>
      </c>
      <c r="M304" t="s">
        <v>933</v>
      </c>
      <c r="N304" t="s">
        <v>237</v>
      </c>
      <c r="P304" s="193" t="str">
        <f>IF(OR(AND(A304&lt;&gt;"",COUNTIF(Bugs!B:B,A304)&gt;0),AND(B304&lt;&gt;"",COUNTIF(Bugs!A:A,B304)&gt;0)),"Y","")</f>
        <v/>
      </c>
      <c r="Q304" s="193" t="str">
        <f>IF(OR(
    AND(COUNTIF(Bugs!A:A,B304)&gt;0,ISNUMBER(SEARCH("x",INDEX(Bugs!C:C,MATCH(B304,Bugs!A:A,0))))),
    AND(COUNTIF(Bugs!B:B,B304)&gt;0,ISNUMBER(SEARCH("x",INDEX(Bugs!C:C,MATCH(B304,Bugs!B:B,0))))),
    AND(COUNTIF(Bugs!A:A,B304)&gt;0,ISNUMBER(SEARCH("x",INDEX(Bugs!D:D,MATCH(B304,Bugs!A:A,0))))),
    AND(COUNTIF(Bugs!B:B,B304)&gt;0,ISNUMBER(SEARCH("x",INDEX(Bugs!D:D,MATCH(B304,Bugs!B:B,0)))))
),"Y","")</f>
        <v/>
      </c>
      <c r="R304">
        <f ca="1">IF(OR(ISNUMBER(MATCH(L304,MasterData!$D$3:$D$18,0)),ISNUMBER(MATCH(L304,MasterData!$C$3:$C$18,0))),
    DATEDIF(E304,I304,"d"),
    DATEDIF(E304,TODAY(),"d"))</f>
        <v>3</v>
      </c>
      <c r="S304">
        <f t="shared" ca="1" si="15"/>
        <v>1</v>
      </c>
      <c r="T304">
        <f t="shared" ca="1" si="16"/>
        <v>0</v>
      </c>
      <c r="U304">
        <f t="shared" ca="1" si="17"/>
        <v>0</v>
      </c>
    </row>
    <row r="305" spans="2:21" x14ac:dyDescent="0.35">
      <c r="B305" t="s">
        <v>71</v>
      </c>
      <c r="D305" s="34">
        <v>3014</v>
      </c>
      <c r="E305" s="208">
        <v>45928</v>
      </c>
      <c r="G305" t="s">
        <v>715</v>
      </c>
      <c r="I305" s="208">
        <v>45939</v>
      </c>
      <c r="K305" t="s">
        <v>235</v>
      </c>
      <c r="L305" t="s">
        <v>171</v>
      </c>
      <c r="M305" t="s">
        <v>934</v>
      </c>
      <c r="N305" t="s">
        <v>237</v>
      </c>
      <c r="P305" s="193" t="str">
        <f>IF(OR(AND(A305&lt;&gt;"",COUNTIF(Bugs!B:B,A305)&gt;0),AND(B305&lt;&gt;"",COUNTIF(Bugs!A:A,B305)&gt;0)),"Y","")</f>
        <v>Y</v>
      </c>
      <c r="Q305" s="193" t="str">
        <f>IF(OR(
    AND(COUNTIF(Bugs!A:A,B305)&gt;0,ISNUMBER(SEARCH("x",INDEX(Bugs!C:C,MATCH(B305,Bugs!A:A,0))))),
    AND(COUNTIF(Bugs!B:B,B305)&gt;0,ISNUMBER(SEARCH("x",INDEX(Bugs!C:C,MATCH(B305,Bugs!B:B,0))))),
    AND(COUNTIF(Bugs!A:A,B305)&gt;0,ISNUMBER(SEARCH("x",INDEX(Bugs!D:D,MATCH(B305,Bugs!A:A,0))))),
    AND(COUNTIF(Bugs!B:B,B305)&gt;0,ISNUMBER(SEARCH("x",INDEX(Bugs!D:D,MATCH(B305,Bugs!B:B,0)))))
),"Y","")</f>
        <v/>
      </c>
      <c r="R305">
        <f ca="1">IF(OR(ISNUMBER(MATCH(L305,MasterData!$D$3:$D$18,0)),ISNUMBER(MATCH(L305,MasterData!$C$3:$C$18,0))),
    DATEDIF(E305,I305,"d"),
    DATEDIF(E305,TODAY(),"d"))</f>
        <v>11</v>
      </c>
      <c r="S305">
        <f t="shared" ca="1" si="15"/>
        <v>0</v>
      </c>
      <c r="T305">
        <f t="shared" ca="1" si="16"/>
        <v>1</v>
      </c>
      <c r="U305">
        <f t="shared" ca="1" si="17"/>
        <v>0</v>
      </c>
    </row>
    <row r="306" spans="2:21" x14ac:dyDescent="0.35">
      <c r="B306" t="s">
        <v>72</v>
      </c>
      <c r="D306" s="34">
        <v>3014</v>
      </c>
      <c r="E306" s="208">
        <v>45928</v>
      </c>
      <c r="G306" t="s">
        <v>715</v>
      </c>
      <c r="I306" s="208">
        <v>45929</v>
      </c>
      <c r="K306" t="s">
        <v>235</v>
      </c>
      <c r="L306" t="s">
        <v>171</v>
      </c>
      <c r="M306" t="s">
        <v>935</v>
      </c>
      <c r="N306" t="s">
        <v>237</v>
      </c>
      <c r="P306" s="193" t="str">
        <f>IF(OR(AND(A306&lt;&gt;"",COUNTIF(Bugs!B:B,A306)&gt;0),AND(B306&lt;&gt;"",COUNTIF(Bugs!A:A,B306)&gt;0)),"Y","")</f>
        <v>Y</v>
      </c>
      <c r="Q306" s="193" t="str">
        <f>IF(OR(
    AND(COUNTIF(Bugs!A:A,B306)&gt;0,ISNUMBER(SEARCH("x",INDEX(Bugs!C:C,MATCH(B306,Bugs!A:A,0))))),
    AND(COUNTIF(Bugs!B:B,B306)&gt;0,ISNUMBER(SEARCH("x",INDEX(Bugs!C:C,MATCH(B306,Bugs!B:B,0))))),
    AND(COUNTIF(Bugs!A:A,B306)&gt;0,ISNUMBER(SEARCH("x",INDEX(Bugs!D:D,MATCH(B306,Bugs!A:A,0))))),
    AND(COUNTIF(Bugs!B:B,B306)&gt;0,ISNUMBER(SEARCH("x",INDEX(Bugs!D:D,MATCH(B306,Bugs!B:B,0)))))
),"Y","")</f>
        <v/>
      </c>
      <c r="R306">
        <f ca="1">IF(OR(ISNUMBER(MATCH(L306,MasterData!$D$3:$D$18,0)),ISNUMBER(MATCH(L306,MasterData!$C$3:$C$18,0))),
    DATEDIF(E306,I306,"d"),
    DATEDIF(E306,TODAY(),"d"))</f>
        <v>1</v>
      </c>
      <c r="S306">
        <f t="shared" ca="1" si="15"/>
        <v>1</v>
      </c>
      <c r="T306">
        <f t="shared" ca="1" si="16"/>
        <v>0</v>
      </c>
      <c r="U306">
        <f t="shared" ca="1" si="17"/>
        <v>0</v>
      </c>
    </row>
    <row r="307" spans="2:21" x14ac:dyDescent="0.35">
      <c r="B307" t="s">
        <v>73</v>
      </c>
      <c r="D307" s="34">
        <v>3014</v>
      </c>
      <c r="E307" s="208">
        <v>45928</v>
      </c>
      <c r="G307" t="s">
        <v>804</v>
      </c>
      <c r="I307" s="208">
        <v>45930</v>
      </c>
      <c r="K307" t="s">
        <v>235</v>
      </c>
      <c r="L307" t="s">
        <v>171</v>
      </c>
      <c r="M307" t="s">
        <v>936</v>
      </c>
      <c r="N307" t="s">
        <v>237</v>
      </c>
      <c r="P307" s="193" t="str">
        <f>IF(OR(AND(A307&lt;&gt;"",COUNTIF(Bugs!B:B,A307)&gt;0),AND(B307&lt;&gt;"",COUNTIF(Bugs!A:A,B307)&gt;0)),"Y","")</f>
        <v>Y</v>
      </c>
      <c r="Q307" s="193" t="str">
        <f>IF(OR(
    AND(COUNTIF(Bugs!A:A,B307)&gt;0,ISNUMBER(SEARCH("x",INDEX(Bugs!C:C,MATCH(B307,Bugs!A:A,0))))),
    AND(COUNTIF(Bugs!B:B,B307)&gt;0,ISNUMBER(SEARCH("x",INDEX(Bugs!C:C,MATCH(B307,Bugs!B:B,0))))),
    AND(COUNTIF(Bugs!A:A,B307)&gt;0,ISNUMBER(SEARCH("x",INDEX(Bugs!D:D,MATCH(B307,Bugs!A:A,0))))),
    AND(COUNTIF(Bugs!B:B,B307)&gt;0,ISNUMBER(SEARCH("x",INDEX(Bugs!D:D,MATCH(B307,Bugs!B:B,0)))))
),"Y","")</f>
        <v/>
      </c>
      <c r="R307">
        <f ca="1">IF(OR(ISNUMBER(MATCH(L307,MasterData!$D$3:$D$18,0)),ISNUMBER(MATCH(L307,MasterData!$C$3:$C$18,0))),
    DATEDIF(E307,I307,"d"),
    DATEDIF(E307,TODAY(),"d"))</f>
        <v>2</v>
      </c>
      <c r="S307">
        <f t="shared" ca="1" si="15"/>
        <v>1</v>
      </c>
      <c r="T307">
        <f t="shared" ca="1" si="16"/>
        <v>0</v>
      </c>
      <c r="U307">
        <f t="shared" ca="1" si="17"/>
        <v>0</v>
      </c>
    </row>
    <row r="308" spans="2:21" x14ac:dyDescent="0.35">
      <c r="B308" t="s">
        <v>74</v>
      </c>
      <c r="D308" s="34">
        <v>3014</v>
      </c>
      <c r="E308" s="208">
        <v>45929</v>
      </c>
      <c r="G308" t="s">
        <v>834</v>
      </c>
      <c r="I308" s="208">
        <v>45929</v>
      </c>
      <c r="K308" t="s">
        <v>241</v>
      </c>
      <c r="L308" t="s">
        <v>171</v>
      </c>
      <c r="M308" t="s">
        <v>937</v>
      </c>
      <c r="N308" t="s">
        <v>237</v>
      </c>
      <c r="P308" s="193" t="str">
        <f>IF(OR(AND(A308&lt;&gt;"",COUNTIF(Bugs!B:B,A308)&gt;0),AND(B308&lt;&gt;"",COUNTIF(Bugs!A:A,B308)&gt;0)),"Y","")</f>
        <v>Y</v>
      </c>
      <c r="Q308" s="193" t="str">
        <f>IF(OR(
    AND(COUNTIF(Bugs!A:A,B308)&gt;0,ISNUMBER(SEARCH("x",INDEX(Bugs!C:C,MATCH(B308,Bugs!A:A,0))))),
    AND(COUNTIF(Bugs!B:B,B308)&gt;0,ISNUMBER(SEARCH("x",INDEX(Bugs!C:C,MATCH(B308,Bugs!B:B,0))))),
    AND(COUNTIF(Bugs!A:A,B308)&gt;0,ISNUMBER(SEARCH("x",INDEX(Bugs!D:D,MATCH(B308,Bugs!A:A,0))))),
    AND(COUNTIF(Bugs!B:B,B308)&gt;0,ISNUMBER(SEARCH("x",INDEX(Bugs!D:D,MATCH(B308,Bugs!B:B,0)))))
),"Y","")</f>
        <v/>
      </c>
      <c r="R308">
        <f ca="1">IF(OR(ISNUMBER(MATCH(L308,MasterData!$D$3:$D$18,0)),ISNUMBER(MATCH(L308,MasterData!$C$3:$C$18,0))),
    DATEDIF(E308,I308,"d"),
    DATEDIF(E308,TODAY(),"d"))</f>
        <v>0</v>
      </c>
      <c r="S308">
        <f t="shared" ca="1" si="15"/>
        <v>1</v>
      </c>
      <c r="T308">
        <f t="shared" ca="1" si="16"/>
        <v>0</v>
      </c>
      <c r="U308">
        <f t="shared" ca="1" si="17"/>
        <v>0</v>
      </c>
    </row>
    <row r="309" spans="2:21" x14ac:dyDescent="0.35">
      <c r="B309" t="s">
        <v>75</v>
      </c>
      <c r="D309" s="34">
        <v>3014</v>
      </c>
      <c r="E309" s="208">
        <v>45929</v>
      </c>
      <c r="G309" t="s">
        <v>715</v>
      </c>
      <c r="I309" s="208">
        <v>45929</v>
      </c>
      <c r="K309" t="s">
        <v>241</v>
      </c>
      <c r="L309" t="s">
        <v>171</v>
      </c>
      <c r="M309" t="s">
        <v>938</v>
      </c>
      <c r="N309" t="s">
        <v>237</v>
      </c>
      <c r="P309" s="193" t="str">
        <f>IF(OR(AND(A309&lt;&gt;"",COUNTIF(Bugs!B:B,A309)&gt;0),AND(B309&lt;&gt;"",COUNTIF(Bugs!A:A,B309)&gt;0)),"Y","")</f>
        <v>Y</v>
      </c>
      <c r="Q309" s="193" t="str">
        <f>IF(OR(
    AND(COUNTIF(Bugs!A:A,B309)&gt;0,ISNUMBER(SEARCH("x",INDEX(Bugs!C:C,MATCH(B309,Bugs!A:A,0))))),
    AND(COUNTIF(Bugs!B:B,B309)&gt;0,ISNUMBER(SEARCH("x",INDEX(Bugs!C:C,MATCH(B309,Bugs!B:B,0))))),
    AND(COUNTIF(Bugs!A:A,B309)&gt;0,ISNUMBER(SEARCH("x",INDEX(Bugs!D:D,MATCH(B309,Bugs!A:A,0))))),
    AND(COUNTIF(Bugs!B:B,B309)&gt;0,ISNUMBER(SEARCH("x",INDEX(Bugs!D:D,MATCH(B309,Bugs!B:B,0)))))
),"Y","")</f>
        <v/>
      </c>
      <c r="R309">
        <f ca="1">IF(OR(ISNUMBER(MATCH(L309,MasterData!$D$3:$D$18,0)),ISNUMBER(MATCH(L309,MasterData!$C$3:$C$18,0))),
    DATEDIF(E309,I309,"d"),
    DATEDIF(E309,TODAY(),"d"))</f>
        <v>0</v>
      </c>
      <c r="S309">
        <f t="shared" ca="1" si="15"/>
        <v>1</v>
      </c>
      <c r="T309">
        <f t="shared" ca="1" si="16"/>
        <v>0</v>
      </c>
      <c r="U309">
        <f t="shared" ca="1" si="17"/>
        <v>0</v>
      </c>
    </row>
    <row r="310" spans="2:21" x14ac:dyDescent="0.35">
      <c r="B310" t="s">
        <v>76</v>
      </c>
      <c r="D310" s="34">
        <v>3014</v>
      </c>
      <c r="E310" s="208">
        <v>45929</v>
      </c>
      <c r="G310" t="s">
        <v>715</v>
      </c>
      <c r="I310" s="208">
        <v>45929</v>
      </c>
      <c r="K310" t="s">
        <v>235</v>
      </c>
      <c r="L310" t="s">
        <v>171</v>
      </c>
      <c r="M310" t="s">
        <v>939</v>
      </c>
      <c r="N310" t="s">
        <v>237</v>
      </c>
      <c r="P310" s="193" t="str">
        <f>IF(OR(AND(A310&lt;&gt;"",COUNTIF(Bugs!B:B,A310)&gt;0),AND(B310&lt;&gt;"",COUNTIF(Bugs!A:A,B310)&gt;0)),"Y","")</f>
        <v>Y</v>
      </c>
      <c r="Q310" s="193" t="str">
        <f>IF(OR(
    AND(COUNTIF(Bugs!A:A,B310)&gt;0,ISNUMBER(SEARCH("x",INDEX(Bugs!C:C,MATCH(B310,Bugs!A:A,0))))),
    AND(COUNTIF(Bugs!B:B,B310)&gt;0,ISNUMBER(SEARCH("x",INDEX(Bugs!C:C,MATCH(B310,Bugs!B:B,0))))),
    AND(COUNTIF(Bugs!A:A,B310)&gt;0,ISNUMBER(SEARCH("x",INDEX(Bugs!D:D,MATCH(B310,Bugs!A:A,0))))),
    AND(COUNTIF(Bugs!B:B,B310)&gt;0,ISNUMBER(SEARCH("x",INDEX(Bugs!D:D,MATCH(B310,Bugs!B:B,0)))))
),"Y","")</f>
        <v/>
      </c>
      <c r="R310">
        <f ca="1">IF(OR(ISNUMBER(MATCH(L310,MasterData!$D$3:$D$18,0)),ISNUMBER(MATCH(L310,MasterData!$C$3:$C$18,0))),
    DATEDIF(E310,I310,"d"),
    DATEDIF(E310,TODAY(),"d"))</f>
        <v>0</v>
      </c>
      <c r="S310">
        <f t="shared" ca="1" si="15"/>
        <v>1</v>
      </c>
      <c r="T310">
        <f t="shared" ca="1" si="16"/>
        <v>0</v>
      </c>
      <c r="U310">
        <f t="shared" ca="1" si="17"/>
        <v>0</v>
      </c>
    </row>
    <row r="311" spans="2:21" x14ac:dyDescent="0.35">
      <c r="B311" t="s">
        <v>77</v>
      </c>
      <c r="D311" s="34" t="s">
        <v>746</v>
      </c>
      <c r="E311" s="208">
        <v>45929</v>
      </c>
      <c r="G311" t="s">
        <v>940</v>
      </c>
      <c r="I311" s="208">
        <v>45933</v>
      </c>
      <c r="K311" t="s">
        <v>235</v>
      </c>
      <c r="L311" t="s">
        <v>171</v>
      </c>
      <c r="M311" t="s">
        <v>941</v>
      </c>
      <c r="N311" t="s">
        <v>237</v>
      </c>
      <c r="P311" s="193" t="str">
        <f>IF(OR(AND(A311&lt;&gt;"",COUNTIF(Bugs!B:B,A311)&gt;0),AND(B311&lt;&gt;"",COUNTIF(Bugs!A:A,B311)&gt;0)),"Y","")</f>
        <v>Y</v>
      </c>
      <c r="Q311" s="193" t="str">
        <f>IF(OR(
    AND(COUNTIF(Bugs!A:A,B311)&gt;0,ISNUMBER(SEARCH("x",INDEX(Bugs!C:C,MATCH(B311,Bugs!A:A,0))))),
    AND(COUNTIF(Bugs!B:B,B311)&gt;0,ISNUMBER(SEARCH("x",INDEX(Bugs!C:C,MATCH(B311,Bugs!B:B,0))))),
    AND(COUNTIF(Bugs!A:A,B311)&gt;0,ISNUMBER(SEARCH("x",INDEX(Bugs!D:D,MATCH(B311,Bugs!A:A,0))))),
    AND(COUNTIF(Bugs!B:B,B311)&gt;0,ISNUMBER(SEARCH("x",INDEX(Bugs!D:D,MATCH(B311,Bugs!B:B,0)))))
),"Y","")</f>
        <v/>
      </c>
      <c r="R311">
        <f ca="1">IF(OR(ISNUMBER(MATCH(L311,MasterData!$D$3:$D$18,0)),ISNUMBER(MATCH(L311,MasterData!$C$3:$C$18,0))),
    DATEDIF(E311,I311,"d"),
    DATEDIF(E311,TODAY(),"d"))</f>
        <v>4</v>
      </c>
      <c r="S311">
        <f t="shared" ca="1" si="15"/>
        <v>1</v>
      </c>
      <c r="T311">
        <f t="shared" ca="1" si="16"/>
        <v>0</v>
      </c>
      <c r="U311">
        <f t="shared" ca="1" si="17"/>
        <v>0</v>
      </c>
    </row>
    <row r="312" spans="2:21" x14ac:dyDescent="0.35">
      <c r="B312" t="s">
        <v>78</v>
      </c>
      <c r="D312" s="34" t="s">
        <v>746</v>
      </c>
      <c r="E312" s="208">
        <v>45929</v>
      </c>
      <c r="G312" t="s">
        <v>816</v>
      </c>
      <c r="I312" s="208">
        <v>45931</v>
      </c>
      <c r="K312" t="s">
        <v>235</v>
      </c>
      <c r="L312" t="s">
        <v>171</v>
      </c>
      <c r="M312" t="s">
        <v>942</v>
      </c>
      <c r="N312" t="s">
        <v>237</v>
      </c>
      <c r="P312" s="193" t="str">
        <f>IF(OR(AND(A312&lt;&gt;"",COUNTIF(Bugs!B:B,A312)&gt;0),AND(B312&lt;&gt;"",COUNTIF(Bugs!A:A,B312)&gt;0)),"Y","")</f>
        <v>Y</v>
      </c>
      <c r="Q312" s="193" t="str">
        <f>IF(OR(
    AND(COUNTIF(Bugs!A:A,B312)&gt;0,ISNUMBER(SEARCH("x",INDEX(Bugs!C:C,MATCH(B312,Bugs!A:A,0))))),
    AND(COUNTIF(Bugs!B:B,B312)&gt;0,ISNUMBER(SEARCH("x",INDEX(Bugs!C:C,MATCH(B312,Bugs!B:B,0))))),
    AND(COUNTIF(Bugs!A:A,B312)&gt;0,ISNUMBER(SEARCH("x",INDEX(Bugs!D:D,MATCH(B312,Bugs!A:A,0))))),
    AND(COUNTIF(Bugs!B:B,B312)&gt;0,ISNUMBER(SEARCH("x",INDEX(Bugs!D:D,MATCH(B312,Bugs!B:B,0)))))
),"Y","")</f>
        <v/>
      </c>
      <c r="R312">
        <f ca="1">IF(OR(ISNUMBER(MATCH(L312,MasterData!$D$3:$D$18,0)),ISNUMBER(MATCH(L312,MasterData!$C$3:$C$18,0))),
    DATEDIF(E312,I312,"d"),
    DATEDIF(E312,TODAY(),"d"))</f>
        <v>2</v>
      </c>
      <c r="S312">
        <f t="shared" ca="1" si="15"/>
        <v>1</v>
      </c>
      <c r="T312">
        <f t="shared" ca="1" si="16"/>
        <v>0</v>
      </c>
      <c r="U312">
        <f t="shared" ca="1" si="17"/>
        <v>0</v>
      </c>
    </row>
    <row r="313" spans="2:21" x14ac:dyDescent="0.35">
      <c r="B313" t="s">
        <v>79</v>
      </c>
      <c r="D313" s="34">
        <v>3014</v>
      </c>
      <c r="E313" s="208">
        <v>45929</v>
      </c>
      <c r="G313" t="s">
        <v>804</v>
      </c>
      <c r="I313" s="208">
        <v>45929</v>
      </c>
      <c r="K313" t="s">
        <v>241</v>
      </c>
      <c r="L313" t="s">
        <v>164</v>
      </c>
      <c r="M313" t="s">
        <v>943</v>
      </c>
      <c r="N313" t="s">
        <v>237</v>
      </c>
      <c r="P313" s="193" t="str">
        <f>IF(OR(AND(A313&lt;&gt;"",COUNTIF(Bugs!B:B,A313)&gt;0),AND(B313&lt;&gt;"",COUNTIF(Bugs!A:A,B313)&gt;0)),"Y","")</f>
        <v>Y</v>
      </c>
      <c r="Q313" s="193" t="str">
        <f>IF(OR(
    AND(COUNTIF(Bugs!A:A,B313)&gt;0,ISNUMBER(SEARCH("x",INDEX(Bugs!C:C,MATCH(B313,Bugs!A:A,0))))),
    AND(COUNTIF(Bugs!B:B,B313)&gt;0,ISNUMBER(SEARCH("x",INDEX(Bugs!C:C,MATCH(B313,Bugs!B:B,0))))),
    AND(COUNTIF(Bugs!A:A,B313)&gt;0,ISNUMBER(SEARCH("x",INDEX(Bugs!D:D,MATCH(B313,Bugs!A:A,0))))),
    AND(COUNTIF(Bugs!B:B,B313)&gt;0,ISNUMBER(SEARCH("x",INDEX(Bugs!D:D,MATCH(B313,Bugs!B:B,0)))))
),"Y","")</f>
        <v>Y</v>
      </c>
      <c r="R313">
        <f ca="1">IF(OR(ISNUMBER(MATCH(L313,MasterData!$D$3:$D$18,0)),ISNUMBER(MATCH(L313,MasterData!$C$3:$C$18,0))),
    DATEDIF(E313,I313,"d"),
    DATEDIF(E313,TODAY(),"d"))</f>
        <v>78</v>
      </c>
      <c r="S313">
        <f t="shared" ca="1" si="15"/>
        <v>0</v>
      </c>
      <c r="T313">
        <f t="shared" ca="1" si="16"/>
        <v>0</v>
      </c>
      <c r="U313">
        <f t="shared" ca="1" si="17"/>
        <v>1</v>
      </c>
    </row>
    <row r="314" spans="2:21" x14ac:dyDescent="0.35">
      <c r="B314" t="s">
        <v>80</v>
      </c>
      <c r="D314" s="34">
        <v>3014</v>
      </c>
      <c r="E314" s="208">
        <v>45929</v>
      </c>
      <c r="G314" t="s">
        <v>804</v>
      </c>
      <c r="I314" s="208">
        <v>45929</v>
      </c>
      <c r="K314" t="s">
        <v>241</v>
      </c>
      <c r="L314" t="s">
        <v>164</v>
      </c>
      <c r="M314" t="s">
        <v>944</v>
      </c>
      <c r="N314" t="s">
        <v>237</v>
      </c>
      <c r="P314" s="193" t="str">
        <f>IF(OR(AND(A314&lt;&gt;"",COUNTIF(Bugs!B:B,A314)&gt;0),AND(B314&lt;&gt;"",COUNTIF(Bugs!A:A,B314)&gt;0)),"Y","")</f>
        <v>Y</v>
      </c>
      <c r="Q314" s="193" t="str">
        <f>IF(OR(
    AND(COUNTIF(Bugs!A:A,B314)&gt;0,ISNUMBER(SEARCH("x",INDEX(Bugs!C:C,MATCH(B314,Bugs!A:A,0))))),
    AND(COUNTIF(Bugs!B:B,B314)&gt;0,ISNUMBER(SEARCH("x",INDEX(Bugs!C:C,MATCH(B314,Bugs!B:B,0))))),
    AND(COUNTIF(Bugs!A:A,B314)&gt;0,ISNUMBER(SEARCH("x",INDEX(Bugs!D:D,MATCH(B314,Bugs!A:A,0))))),
    AND(COUNTIF(Bugs!B:B,B314)&gt;0,ISNUMBER(SEARCH("x",INDEX(Bugs!D:D,MATCH(B314,Bugs!B:B,0)))))
),"Y","")</f>
        <v>Y</v>
      </c>
      <c r="R314">
        <f ca="1">IF(OR(ISNUMBER(MATCH(L314,MasterData!$D$3:$D$18,0)),ISNUMBER(MATCH(L314,MasterData!$C$3:$C$18,0))),
    DATEDIF(E314,I314,"d"),
    DATEDIF(E314,TODAY(),"d"))</f>
        <v>78</v>
      </c>
      <c r="S314">
        <f t="shared" ca="1" si="15"/>
        <v>0</v>
      </c>
      <c r="T314">
        <f t="shared" ca="1" si="16"/>
        <v>0</v>
      </c>
      <c r="U314">
        <f t="shared" ca="1" si="17"/>
        <v>1</v>
      </c>
    </row>
    <row r="315" spans="2:21" x14ac:dyDescent="0.35">
      <c r="B315" t="s">
        <v>81</v>
      </c>
      <c r="D315" s="34" t="s">
        <v>254</v>
      </c>
      <c r="E315" s="208">
        <v>45929</v>
      </c>
      <c r="G315" t="s">
        <v>816</v>
      </c>
      <c r="I315" s="208">
        <v>45939</v>
      </c>
      <c r="K315" t="s">
        <v>241</v>
      </c>
      <c r="L315" t="s">
        <v>171</v>
      </c>
      <c r="M315" t="s">
        <v>945</v>
      </c>
      <c r="N315" t="s">
        <v>237</v>
      </c>
      <c r="P315" s="193" t="str">
        <f>IF(OR(AND(A315&lt;&gt;"",COUNTIF(Bugs!B:B,A315)&gt;0),AND(B315&lt;&gt;"",COUNTIF(Bugs!A:A,B315)&gt;0)),"Y","")</f>
        <v>Y</v>
      </c>
      <c r="Q315" s="193" t="str">
        <f>IF(OR(
    AND(COUNTIF(Bugs!A:A,B315)&gt;0,ISNUMBER(SEARCH("x",INDEX(Bugs!C:C,MATCH(B315,Bugs!A:A,0))))),
    AND(COUNTIF(Bugs!B:B,B315)&gt;0,ISNUMBER(SEARCH("x",INDEX(Bugs!C:C,MATCH(B315,Bugs!B:B,0))))),
    AND(COUNTIF(Bugs!A:A,B315)&gt;0,ISNUMBER(SEARCH("x",INDEX(Bugs!D:D,MATCH(B315,Bugs!A:A,0))))),
    AND(COUNTIF(Bugs!B:B,B315)&gt;0,ISNUMBER(SEARCH("x",INDEX(Bugs!D:D,MATCH(B315,Bugs!B:B,0)))))
),"Y","")</f>
        <v>Y</v>
      </c>
      <c r="R315">
        <f ca="1">IF(OR(ISNUMBER(MATCH(L315,MasterData!$D$3:$D$18,0)),ISNUMBER(MATCH(L315,MasterData!$C$3:$C$18,0))),
    DATEDIF(E315,I315,"d"),
    DATEDIF(E315,TODAY(),"d"))</f>
        <v>10</v>
      </c>
      <c r="S315">
        <f t="shared" ca="1" si="15"/>
        <v>0</v>
      </c>
      <c r="T315">
        <f t="shared" ca="1" si="16"/>
        <v>1</v>
      </c>
      <c r="U315">
        <f t="shared" ca="1" si="17"/>
        <v>0</v>
      </c>
    </row>
    <row r="316" spans="2:21" x14ac:dyDescent="0.35">
      <c r="B316" t="s">
        <v>946</v>
      </c>
      <c r="D316" s="34">
        <v>3006</v>
      </c>
      <c r="E316" s="208">
        <v>45929</v>
      </c>
      <c r="G316" t="s">
        <v>947</v>
      </c>
      <c r="I316" s="208">
        <v>45938</v>
      </c>
      <c r="K316" t="s">
        <v>241</v>
      </c>
      <c r="L316" t="s">
        <v>171</v>
      </c>
      <c r="M316" t="s">
        <v>948</v>
      </c>
      <c r="N316" t="s">
        <v>237</v>
      </c>
      <c r="P316" s="193" t="str">
        <f>IF(OR(AND(A316&lt;&gt;"",COUNTIF(Bugs!B:B,A316)&gt;0),AND(B316&lt;&gt;"",COUNTIF(Bugs!A:A,B316)&gt;0)),"Y","")</f>
        <v/>
      </c>
      <c r="Q316" s="193" t="str">
        <f>IF(OR(
    AND(COUNTIF(Bugs!A:A,B316)&gt;0,ISNUMBER(SEARCH("x",INDEX(Bugs!C:C,MATCH(B316,Bugs!A:A,0))))),
    AND(COUNTIF(Bugs!B:B,B316)&gt;0,ISNUMBER(SEARCH("x",INDEX(Bugs!C:C,MATCH(B316,Bugs!B:B,0))))),
    AND(COUNTIF(Bugs!A:A,B316)&gt;0,ISNUMBER(SEARCH("x",INDEX(Bugs!D:D,MATCH(B316,Bugs!A:A,0))))),
    AND(COUNTIF(Bugs!B:B,B316)&gt;0,ISNUMBER(SEARCH("x",INDEX(Bugs!D:D,MATCH(B316,Bugs!B:B,0)))))
),"Y","")</f>
        <v/>
      </c>
      <c r="R316">
        <f ca="1">IF(OR(ISNUMBER(MATCH(L316,MasterData!$D$3:$D$18,0)),ISNUMBER(MATCH(L316,MasterData!$C$3:$C$18,0))),
    DATEDIF(E316,I316,"d"),
    DATEDIF(E316,TODAY(),"d"))</f>
        <v>9</v>
      </c>
      <c r="S316">
        <f t="shared" ca="1" si="15"/>
        <v>0</v>
      </c>
      <c r="T316">
        <f t="shared" ca="1" si="16"/>
        <v>1</v>
      </c>
      <c r="U316">
        <f t="shared" ca="1" si="17"/>
        <v>0</v>
      </c>
    </row>
    <row r="317" spans="2:21" x14ac:dyDescent="0.35">
      <c r="B317" t="s">
        <v>949</v>
      </c>
      <c r="D317" s="34" t="s">
        <v>254</v>
      </c>
      <c r="E317" s="208">
        <v>45930</v>
      </c>
      <c r="G317" t="s">
        <v>727</v>
      </c>
      <c r="I317" s="208">
        <v>45946</v>
      </c>
      <c r="K317" t="s">
        <v>235</v>
      </c>
      <c r="L317" t="s">
        <v>171</v>
      </c>
      <c r="M317" t="s">
        <v>950</v>
      </c>
      <c r="N317" t="s">
        <v>237</v>
      </c>
      <c r="P317" s="193" t="str">
        <f>IF(OR(AND(A317&lt;&gt;"",COUNTIF(Bugs!B:B,A317)&gt;0),AND(B317&lt;&gt;"",COUNTIF(Bugs!A:A,B317)&gt;0)),"Y","")</f>
        <v/>
      </c>
      <c r="Q317" s="193" t="str">
        <f>IF(OR(
    AND(COUNTIF(Bugs!A:A,B317)&gt;0,ISNUMBER(SEARCH("x",INDEX(Bugs!C:C,MATCH(B317,Bugs!A:A,0))))),
    AND(COUNTIF(Bugs!B:B,B317)&gt;0,ISNUMBER(SEARCH("x",INDEX(Bugs!C:C,MATCH(B317,Bugs!B:B,0))))),
    AND(COUNTIF(Bugs!A:A,B317)&gt;0,ISNUMBER(SEARCH("x",INDEX(Bugs!D:D,MATCH(B317,Bugs!A:A,0))))),
    AND(COUNTIF(Bugs!B:B,B317)&gt;0,ISNUMBER(SEARCH("x",INDEX(Bugs!D:D,MATCH(B317,Bugs!B:B,0)))))
),"Y","")</f>
        <v/>
      </c>
      <c r="R317">
        <f ca="1">IF(OR(ISNUMBER(MATCH(L317,MasterData!$D$3:$D$18,0)),ISNUMBER(MATCH(L317,MasterData!$C$3:$C$18,0))),
    DATEDIF(E317,I317,"d"),
    DATEDIF(E317,TODAY(),"d"))</f>
        <v>16</v>
      </c>
      <c r="S317">
        <f t="shared" ca="1" si="15"/>
        <v>0</v>
      </c>
      <c r="T317">
        <f t="shared" ca="1" si="16"/>
        <v>1</v>
      </c>
      <c r="U317">
        <f t="shared" ca="1" si="17"/>
        <v>0</v>
      </c>
    </row>
    <row r="318" spans="2:21" x14ac:dyDescent="0.35">
      <c r="B318" t="s">
        <v>951</v>
      </c>
      <c r="D318" s="34">
        <v>5975</v>
      </c>
      <c r="E318" s="208">
        <v>45930</v>
      </c>
      <c r="G318" t="s">
        <v>710</v>
      </c>
      <c r="I318" s="208">
        <v>45931</v>
      </c>
      <c r="K318" t="s">
        <v>235</v>
      </c>
      <c r="L318" t="s">
        <v>171</v>
      </c>
      <c r="M318" t="s">
        <v>952</v>
      </c>
      <c r="N318" t="s">
        <v>237</v>
      </c>
      <c r="P318" s="193" t="str">
        <f>IF(OR(AND(A318&lt;&gt;"",COUNTIF(Bugs!B:B,A318)&gt;0),AND(B318&lt;&gt;"",COUNTIF(Bugs!A:A,B318)&gt;0)),"Y","")</f>
        <v/>
      </c>
      <c r="Q318" s="193" t="str">
        <f>IF(OR(
    AND(COUNTIF(Bugs!A:A,B318)&gt;0,ISNUMBER(SEARCH("x",INDEX(Bugs!C:C,MATCH(B318,Bugs!A:A,0))))),
    AND(COUNTIF(Bugs!B:B,B318)&gt;0,ISNUMBER(SEARCH("x",INDEX(Bugs!C:C,MATCH(B318,Bugs!B:B,0))))),
    AND(COUNTIF(Bugs!A:A,B318)&gt;0,ISNUMBER(SEARCH("x",INDEX(Bugs!D:D,MATCH(B318,Bugs!A:A,0))))),
    AND(COUNTIF(Bugs!B:B,B318)&gt;0,ISNUMBER(SEARCH("x",INDEX(Bugs!D:D,MATCH(B318,Bugs!B:B,0)))))
),"Y","")</f>
        <v/>
      </c>
      <c r="R318">
        <f ca="1">IF(OR(ISNUMBER(MATCH(L318,MasterData!$D$3:$D$18,0)),ISNUMBER(MATCH(L318,MasterData!$C$3:$C$18,0))),
    DATEDIF(E318,I318,"d"),
    DATEDIF(E318,TODAY(),"d"))</f>
        <v>1</v>
      </c>
      <c r="S318">
        <f t="shared" ca="1" si="15"/>
        <v>1</v>
      </c>
      <c r="T318">
        <f t="shared" ca="1" si="16"/>
        <v>0</v>
      </c>
      <c r="U318">
        <f t="shared" ca="1" si="17"/>
        <v>0</v>
      </c>
    </row>
    <row r="319" spans="2:21" x14ac:dyDescent="0.35">
      <c r="B319" t="s">
        <v>953</v>
      </c>
      <c r="D319" s="34" t="s">
        <v>480</v>
      </c>
      <c r="E319" s="208">
        <v>45930</v>
      </c>
      <c r="G319" t="s">
        <v>848</v>
      </c>
      <c r="I319" s="208">
        <v>45936</v>
      </c>
      <c r="K319" t="s">
        <v>347</v>
      </c>
      <c r="L319" t="s">
        <v>171</v>
      </c>
      <c r="M319" t="s">
        <v>954</v>
      </c>
      <c r="N319" t="s">
        <v>237</v>
      </c>
      <c r="P319" s="193" t="str">
        <f>IF(OR(AND(A319&lt;&gt;"",COUNTIF(Bugs!B:B,A319)&gt;0),AND(B319&lt;&gt;"",COUNTIF(Bugs!A:A,B319)&gt;0)),"Y","")</f>
        <v/>
      </c>
      <c r="Q319" s="193" t="str">
        <f>IF(OR(
    AND(COUNTIF(Bugs!A:A,B319)&gt;0,ISNUMBER(SEARCH("x",INDEX(Bugs!C:C,MATCH(B319,Bugs!A:A,0))))),
    AND(COUNTIF(Bugs!B:B,B319)&gt;0,ISNUMBER(SEARCH("x",INDEX(Bugs!C:C,MATCH(B319,Bugs!B:B,0))))),
    AND(COUNTIF(Bugs!A:A,B319)&gt;0,ISNUMBER(SEARCH("x",INDEX(Bugs!D:D,MATCH(B319,Bugs!A:A,0))))),
    AND(COUNTIF(Bugs!B:B,B319)&gt;0,ISNUMBER(SEARCH("x",INDEX(Bugs!D:D,MATCH(B319,Bugs!B:B,0)))))
),"Y","")</f>
        <v/>
      </c>
      <c r="R319">
        <f ca="1">IF(OR(ISNUMBER(MATCH(L319,MasterData!$D$3:$D$18,0)),ISNUMBER(MATCH(L319,MasterData!$C$3:$C$18,0))),
    DATEDIF(E319,I319,"d"),
    DATEDIF(E319,TODAY(),"d"))</f>
        <v>6</v>
      </c>
      <c r="S319">
        <f t="shared" ca="1" si="15"/>
        <v>1</v>
      </c>
      <c r="T319">
        <f t="shared" ca="1" si="16"/>
        <v>0</v>
      </c>
      <c r="U319">
        <f t="shared" ca="1" si="17"/>
        <v>0</v>
      </c>
    </row>
    <row r="320" spans="2:21" x14ac:dyDescent="0.35">
      <c r="B320" t="s">
        <v>955</v>
      </c>
      <c r="D320" s="34">
        <v>3014</v>
      </c>
      <c r="E320" s="208">
        <v>45930</v>
      </c>
      <c r="G320" t="s">
        <v>804</v>
      </c>
      <c r="I320" s="208">
        <v>45936</v>
      </c>
      <c r="K320" t="s">
        <v>235</v>
      </c>
      <c r="L320" t="s">
        <v>171</v>
      </c>
      <c r="M320" t="s">
        <v>956</v>
      </c>
      <c r="N320" t="s">
        <v>237</v>
      </c>
      <c r="P320" s="193" t="str">
        <f>IF(OR(AND(A320&lt;&gt;"",COUNTIF(Bugs!B:B,A320)&gt;0),AND(B320&lt;&gt;"",COUNTIF(Bugs!A:A,B320)&gt;0)),"Y","")</f>
        <v/>
      </c>
      <c r="Q320" s="193" t="str">
        <f>IF(OR(
    AND(COUNTIF(Bugs!A:A,B320)&gt;0,ISNUMBER(SEARCH("x",INDEX(Bugs!C:C,MATCH(B320,Bugs!A:A,0))))),
    AND(COUNTIF(Bugs!B:B,B320)&gt;0,ISNUMBER(SEARCH("x",INDEX(Bugs!C:C,MATCH(B320,Bugs!B:B,0))))),
    AND(COUNTIF(Bugs!A:A,B320)&gt;0,ISNUMBER(SEARCH("x",INDEX(Bugs!D:D,MATCH(B320,Bugs!A:A,0))))),
    AND(COUNTIF(Bugs!B:B,B320)&gt;0,ISNUMBER(SEARCH("x",INDEX(Bugs!D:D,MATCH(B320,Bugs!B:B,0)))))
),"Y","")</f>
        <v/>
      </c>
      <c r="R320">
        <f ca="1">IF(OR(ISNUMBER(MATCH(L320,MasterData!$D$3:$D$18,0)),ISNUMBER(MATCH(L320,MasterData!$C$3:$C$18,0))),
    DATEDIF(E320,I320,"d"),
    DATEDIF(E320,TODAY(),"d"))</f>
        <v>6</v>
      </c>
      <c r="S320">
        <f t="shared" ca="1" si="15"/>
        <v>1</v>
      </c>
      <c r="T320">
        <f t="shared" ca="1" si="16"/>
        <v>0</v>
      </c>
      <c r="U320">
        <f t="shared" ca="1" si="17"/>
        <v>0</v>
      </c>
    </row>
    <row r="321" spans="2:21" x14ac:dyDescent="0.35">
      <c r="B321" t="s">
        <v>957</v>
      </c>
      <c r="D321" s="34" t="s">
        <v>480</v>
      </c>
      <c r="E321" s="208">
        <v>45931</v>
      </c>
      <c r="G321" t="s">
        <v>715</v>
      </c>
      <c r="I321" s="208">
        <v>45931</v>
      </c>
      <c r="K321" t="s">
        <v>241</v>
      </c>
      <c r="L321" t="s">
        <v>171</v>
      </c>
      <c r="M321" t="s">
        <v>958</v>
      </c>
      <c r="N321" t="s">
        <v>237</v>
      </c>
      <c r="P321" s="193" t="str">
        <f>IF(OR(AND(A321&lt;&gt;"",COUNTIF(Bugs!B:B,A321)&gt;0),AND(B321&lt;&gt;"",COUNTIF(Bugs!A:A,B321)&gt;0)),"Y","")</f>
        <v/>
      </c>
      <c r="Q321" s="193" t="str">
        <f>IF(OR(
    AND(COUNTIF(Bugs!A:A,B321)&gt;0,ISNUMBER(SEARCH("x",INDEX(Bugs!C:C,MATCH(B321,Bugs!A:A,0))))),
    AND(COUNTIF(Bugs!B:B,B321)&gt;0,ISNUMBER(SEARCH("x",INDEX(Bugs!C:C,MATCH(B321,Bugs!B:B,0))))),
    AND(COUNTIF(Bugs!A:A,B321)&gt;0,ISNUMBER(SEARCH("x",INDEX(Bugs!D:D,MATCH(B321,Bugs!A:A,0))))),
    AND(COUNTIF(Bugs!B:B,B321)&gt;0,ISNUMBER(SEARCH("x",INDEX(Bugs!D:D,MATCH(B321,Bugs!B:B,0)))))
),"Y","")</f>
        <v/>
      </c>
      <c r="R321">
        <f ca="1">IF(OR(ISNUMBER(MATCH(L321,MasterData!$D$3:$D$18,0)),ISNUMBER(MATCH(L321,MasterData!$C$3:$C$18,0))),
    DATEDIF(E321,I321,"d"),
    DATEDIF(E321,TODAY(),"d"))</f>
        <v>0</v>
      </c>
      <c r="S321">
        <f t="shared" ca="1" si="15"/>
        <v>1</v>
      </c>
      <c r="T321">
        <f t="shared" ca="1" si="16"/>
        <v>0</v>
      </c>
      <c r="U321">
        <f t="shared" ca="1" si="17"/>
        <v>0</v>
      </c>
    </row>
    <row r="322" spans="2:21" x14ac:dyDescent="0.35">
      <c r="B322" t="s">
        <v>959</v>
      </c>
      <c r="D322" s="34">
        <v>3003</v>
      </c>
      <c r="E322" s="208">
        <v>45931</v>
      </c>
      <c r="G322" t="s">
        <v>727</v>
      </c>
      <c r="I322" s="208">
        <v>45931</v>
      </c>
      <c r="K322" t="s">
        <v>235</v>
      </c>
      <c r="L322" t="s">
        <v>171</v>
      </c>
      <c r="M322" t="s">
        <v>960</v>
      </c>
      <c r="N322" t="s">
        <v>237</v>
      </c>
      <c r="P322" s="193" t="str">
        <f>IF(OR(AND(A322&lt;&gt;"",COUNTIF(Bugs!B:B,A322)&gt;0),AND(B322&lt;&gt;"",COUNTIF(Bugs!A:A,B322)&gt;0)),"Y","")</f>
        <v/>
      </c>
      <c r="Q322" s="193" t="str">
        <f>IF(OR(
    AND(COUNTIF(Bugs!A:A,B322)&gt;0,ISNUMBER(SEARCH("x",INDEX(Bugs!C:C,MATCH(B322,Bugs!A:A,0))))),
    AND(COUNTIF(Bugs!B:B,B322)&gt;0,ISNUMBER(SEARCH("x",INDEX(Bugs!C:C,MATCH(B322,Bugs!B:B,0))))),
    AND(COUNTIF(Bugs!A:A,B322)&gt;0,ISNUMBER(SEARCH("x",INDEX(Bugs!D:D,MATCH(B322,Bugs!A:A,0))))),
    AND(COUNTIF(Bugs!B:B,B322)&gt;0,ISNUMBER(SEARCH("x",INDEX(Bugs!D:D,MATCH(B322,Bugs!B:B,0)))))
),"Y","")</f>
        <v/>
      </c>
      <c r="R322">
        <f ca="1">IF(OR(ISNUMBER(MATCH(L322,MasterData!$D$3:$D$18,0)),ISNUMBER(MATCH(L322,MasterData!$C$3:$C$18,0))),
    DATEDIF(E322,I322,"d"),
    DATEDIF(E322,TODAY(),"d"))</f>
        <v>0</v>
      </c>
      <c r="S322">
        <f t="shared" ca="1" si="15"/>
        <v>1</v>
      </c>
      <c r="T322">
        <f t="shared" ca="1" si="16"/>
        <v>0</v>
      </c>
      <c r="U322">
        <f t="shared" ca="1" si="17"/>
        <v>0</v>
      </c>
    </row>
    <row r="323" spans="2:21" x14ac:dyDescent="0.35">
      <c r="B323" t="s">
        <v>961</v>
      </c>
      <c r="D323" s="34" t="s">
        <v>480</v>
      </c>
      <c r="E323" s="208">
        <v>45931</v>
      </c>
      <c r="G323" t="s">
        <v>804</v>
      </c>
      <c r="I323" s="208">
        <v>45936</v>
      </c>
      <c r="K323" t="s">
        <v>241</v>
      </c>
      <c r="L323" t="s">
        <v>171</v>
      </c>
      <c r="M323" t="s">
        <v>962</v>
      </c>
      <c r="N323" t="s">
        <v>237</v>
      </c>
      <c r="P323" s="193" t="str">
        <f>IF(OR(AND(A323&lt;&gt;"",COUNTIF(Bugs!B:B,A323)&gt;0),AND(B323&lt;&gt;"",COUNTIF(Bugs!A:A,B323)&gt;0)),"Y","")</f>
        <v/>
      </c>
      <c r="Q323" s="193" t="str">
        <f>IF(OR(
    AND(COUNTIF(Bugs!A:A,B323)&gt;0,ISNUMBER(SEARCH("x",INDEX(Bugs!C:C,MATCH(B323,Bugs!A:A,0))))),
    AND(COUNTIF(Bugs!B:B,B323)&gt;0,ISNUMBER(SEARCH("x",INDEX(Bugs!C:C,MATCH(B323,Bugs!B:B,0))))),
    AND(COUNTIF(Bugs!A:A,B323)&gt;0,ISNUMBER(SEARCH("x",INDEX(Bugs!D:D,MATCH(B323,Bugs!A:A,0))))),
    AND(COUNTIF(Bugs!B:B,B323)&gt;0,ISNUMBER(SEARCH("x",INDEX(Bugs!D:D,MATCH(B323,Bugs!B:B,0)))))
),"Y","")</f>
        <v/>
      </c>
      <c r="R323">
        <f ca="1">IF(OR(ISNUMBER(MATCH(L323,MasterData!$D$3:$D$18,0)),ISNUMBER(MATCH(L323,MasterData!$C$3:$C$18,0))),
    DATEDIF(E323,I323,"d"),
    DATEDIF(E323,TODAY(),"d"))</f>
        <v>5</v>
      </c>
      <c r="S323">
        <f t="shared" ca="1" si="15"/>
        <v>1</v>
      </c>
      <c r="T323">
        <f t="shared" ca="1" si="16"/>
        <v>0</v>
      </c>
      <c r="U323">
        <f t="shared" ca="1" si="17"/>
        <v>0</v>
      </c>
    </row>
    <row r="324" spans="2:21" x14ac:dyDescent="0.35">
      <c r="B324" t="s">
        <v>963</v>
      </c>
      <c r="D324" s="34" t="s">
        <v>746</v>
      </c>
      <c r="E324" s="208">
        <v>45931</v>
      </c>
      <c r="G324" t="s">
        <v>816</v>
      </c>
      <c r="I324" s="208">
        <v>45931</v>
      </c>
      <c r="K324" t="s">
        <v>235</v>
      </c>
      <c r="L324" t="s">
        <v>171</v>
      </c>
      <c r="M324" t="s">
        <v>965</v>
      </c>
      <c r="N324" t="s">
        <v>237</v>
      </c>
      <c r="P324" s="193" t="str">
        <f>IF(OR(AND(A324&lt;&gt;"",COUNTIF(Bugs!B:B,A324)&gt;0),AND(B324&lt;&gt;"",COUNTIF(Bugs!A:A,B324)&gt;0)),"Y","")</f>
        <v/>
      </c>
      <c r="Q324" s="193" t="str">
        <f>IF(OR(
    AND(COUNTIF(Bugs!A:A,B324)&gt;0,ISNUMBER(SEARCH("x",INDEX(Bugs!C:C,MATCH(B324,Bugs!A:A,0))))),
    AND(COUNTIF(Bugs!B:B,B324)&gt;0,ISNUMBER(SEARCH("x",INDEX(Bugs!C:C,MATCH(B324,Bugs!B:B,0))))),
    AND(COUNTIF(Bugs!A:A,B324)&gt;0,ISNUMBER(SEARCH("x",INDEX(Bugs!D:D,MATCH(B324,Bugs!A:A,0))))),
    AND(COUNTIF(Bugs!B:B,B324)&gt;0,ISNUMBER(SEARCH("x",INDEX(Bugs!D:D,MATCH(B324,Bugs!B:B,0)))))
),"Y","")</f>
        <v/>
      </c>
      <c r="R324">
        <f ca="1">IF(OR(ISNUMBER(MATCH(L324,MasterData!$D$3:$D$18,0)),ISNUMBER(MATCH(L324,MasterData!$C$3:$C$18,0))),
    DATEDIF(E324,I324,"d"),
    DATEDIF(E324,TODAY(),"d"))</f>
        <v>0</v>
      </c>
      <c r="S324">
        <f t="shared" ca="1" si="15"/>
        <v>1</v>
      </c>
      <c r="T324">
        <f t="shared" ca="1" si="16"/>
        <v>0</v>
      </c>
      <c r="U324">
        <f t="shared" ca="1" si="17"/>
        <v>0</v>
      </c>
    </row>
    <row r="325" spans="2:21" x14ac:dyDescent="0.35">
      <c r="B325" t="s">
        <v>966</v>
      </c>
      <c r="D325" s="34" t="s">
        <v>717</v>
      </c>
      <c r="E325" s="208">
        <v>45931</v>
      </c>
      <c r="G325" t="s">
        <v>967</v>
      </c>
      <c r="I325" s="208">
        <v>45931</v>
      </c>
      <c r="K325" t="s">
        <v>235</v>
      </c>
      <c r="L325" t="s">
        <v>171</v>
      </c>
      <c r="M325" t="s">
        <v>968</v>
      </c>
      <c r="N325" t="s">
        <v>237</v>
      </c>
      <c r="P325" s="193" t="str">
        <f>IF(OR(AND(A325&lt;&gt;"",COUNTIF(Bugs!B:B,A325)&gt;0),AND(B325&lt;&gt;"",COUNTIF(Bugs!A:A,B325)&gt;0)),"Y","")</f>
        <v/>
      </c>
      <c r="Q325" s="193" t="str">
        <f>IF(OR(
    AND(COUNTIF(Bugs!A:A,B325)&gt;0,ISNUMBER(SEARCH("x",INDEX(Bugs!C:C,MATCH(B325,Bugs!A:A,0))))),
    AND(COUNTIF(Bugs!B:B,B325)&gt;0,ISNUMBER(SEARCH("x",INDEX(Bugs!C:C,MATCH(B325,Bugs!B:B,0))))),
    AND(COUNTIF(Bugs!A:A,B325)&gt;0,ISNUMBER(SEARCH("x",INDEX(Bugs!D:D,MATCH(B325,Bugs!A:A,0))))),
    AND(COUNTIF(Bugs!B:B,B325)&gt;0,ISNUMBER(SEARCH("x",INDEX(Bugs!D:D,MATCH(B325,Bugs!B:B,0)))))
),"Y","")</f>
        <v/>
      </c>
      <c r="R325">
        <f ca="1">IF(OR(ISNUMBER(MATCH(L325,MasterData!$D$3:$D$18,0)),ISNUMBER(MATCH(L325,MasterData!$C$3:$C$18,0))),
    DATEDIF(E325,I325,"d"),
    DATEDIF(E325,TODAY(),"d"))</f>
        <v>0</v>
      </c>
      <c r="S325">
        <f t="shared" ca="1" si="15"/>
        <v>1</v>
      </c>
      <c r="T325">
        <f t="shared" ca="1" si="16"/>
        <v>0</v>
      </c>
      <c r="U325">
        <f t="shared" ca="1" si="17"/>
        <v>0</v>
      </c>
    </row>
    <row r="326" spans="2:21" x14ac:dyDescent="0.35">
      <c r="B326" t="s">
        <v>969</v>
      </c>
      <c r="D326" s="34" t="s">
        <v>480</v>
      </c>
      <c r="E326" s="208">
        <v>45931</v>
      </c>
      <c r="G326" t="s">
        <v>715</v>
      </c>
      <c r="I326" s="208">
        <v>45931</v>
      </c>
      <c r="K326" t="s">
        <v>241</v>
      </c>
      <c r="L326" t="s">
        <v>171</v>
      </c>
      <c r="M326" t="s">
        <v>970</v>
      </c>
      <c r="N326" t="s">
        <v>237</v>
      </c>
      <c r="P326" s="193" t="str">
        <f>IF(OR(AND(A326&lt;&gt;"",COUNTIF(Bugs!B:B,A326)&gt;0),AND(B326&lt;&gt;"",COUNTIF(Bugs!A:A,B326)&gt;0)),"Y","")</f>
        <v/>
      </c>
      <c r="Q326" s="193" t="str">
        <f>IF(OR(
    AND(COUNTIF(Bugs!A:A,B326)&gt;0,ISNUMBER(SEARCH("x",INDEX(Bugs!C:C,MATCH(B326,Bugs!A:A,0))))),
    AND(COUNTIF(Bugs!B:B,B326)&gt;0,ISNUMBER(SEARCH("x",INDEX(Bugs!C:C,MATCH(B326,Bugs!B:B,0))))),
    AND(COUNTIF(Bugs!A:A,B326)&gt;0,ISNUMBER(SEARCH("x",INDEX(Bugs!D:D,MATCH(B326,Bugs!A:A,0))))),
    AND(COUNTIF(Bugs!B:B,B326)&gt;0,ISNUMBER(SEARCH("x",INDEX(Bugs!D:D,MATCH(B326,Bugs!B:B,0)))))
),"Y","")</f>
        <v/>
      </c>
      <c r="R326">
        <f ca="1">IF(OR(ISNUMBER(MATCH(L326,MasterData!$D$3:$D$18,0)),ISNUMBER(MATCH(L326,MasterData!$C$3:$C$18,0))),
    DATEDIF(E326,I326,"d"),
    DATEDIF(E326,TODAY(),"d"))</f>
        <v>0</v>
      </c>
      <c r="S326">
        <f t="shared" ca="1" si="15"/>
        <v>1</v>
      </c>
      <c r="T326">
        <f t="shared" ca="1" si="16"/>
        <v>0</v>
      </c>
      <c r="U326">
        <f t="shared" ca="1" si="17"/>
        <v>0</v>
      </c>
    </row>
    <row r="327" spans="2:21" x14ac:dyDescent="0.35">
      <c r="B327" t="s">
        <v>971</v>
      </c>
      <c r="D327" s="34" t="s">
        <v>480</v>
      </c>
      <c r="E327" s="208">
        <v>45932</v>
      </c>
      <c r="G327" t="s">
        <v>715</v>
      </c>
      <c r="I327" s="208">
        <v>45932</v>
      </c>
      <c r="K327" t="s">
        <v>241</v>
      </c>
      <c r="L327" t="s">
        <v>171</v>
      </c>
      <c r="M327" t="s">
        <v>972</v>
      </c>
      <c r="N327" t="s">
        <v>237</v>
      </c>
      <c r="P327" s="193" t="str">
        <f>IF(OR(AND(A327&lt;&gt;"",COUNTIF(Bugs!B:B,A327)&gt;0),AND(B327&lt;&gt;"",COUNTIF(Bugs!A:A,B327)&gt;0)),"Y","")</f>
        <v/>
      </c>
      <c r="Q327" s="193" t="str">
        <f>IF(OR(
    AND(COUNTIF(Bugs!A:A,B327)&gt;0,ISNUMBER(SEARCH("x",INDEX(Bugs!C:C,MATCH(B327,Bugs!A:A,0))))),
    AND(COUNTIF(Bugs!B:B,B327)&gt;0,ISNUMBER(SEARCH("x",INDEX(Bugs!C:C,MATCH(B327,Bugs!B:B,0))))),
    AND(COUNTIF(Bugs!A:A,B327)&gt;0,ISNUMBER(SEARCH("x",INDEX(Bugs!D:D,MATCH(B327,Bugs!A:A,0))))),
    AND(COUNTIF(Bugs!B:B,B327)&gt;0,ISNUMBER(SEARCH("x",INDEX(Bugs!D:D,MATCH(B327,Bugs!B:B,0)))))
),"Y","")</f>
        <v/>
      </c>
      <c r="R327">
        <f ca="1">IF(OR(ISNUMBER(MATCH(L327,MasterData!$D$3:$D$18,0)),ISNUMBER(MATCH(L327,MasterData!$C$3:$C$18,0))),
    DATEDIF(E327,I327,"d"),
    DATEDIF(E327,TODAY(),"d"))</f>
        <v>0</v>
      </c>
      <c r="S327">
        <f t="shared" ca="1" si="15"/>
        <v>1</v>
      </c>
      <c r="T327">
        <f t="shared" ca="1" si="16"/>
        <v>0</v>
      </c>
      <c r="U327">
        <f t="shared" ca="1" si="17"/>
        <v>0</v>
      </c>
    </row>
    <row r="328" spans="2:21" x14ac:dyDescent="0.35">
      <c r="B328" t="s">
        <v>973</v>
      </c>
      <c r="D328" s="34" t="s">
        <v>480</v>
      </c>
      <c r="E328" s="208">
        <v>45932</v>
      </c>
      <c r="G328" t="s">
        <v>974</v>
      </c>
      <c r="I328" s="208">
        <v>45936</v>
      </c>
      <c r="K328" t="s">
        <v>241</v>
      </c>
      <c r="L328" t="s">
        <v>171</v>
      </c>
      <c r="M328" t="s">
        <v>975</v>
      </c>
      <c r="N328" t="s">
        <v>237</v>
      </c>
      <c r="P328" s="193" t="str">
        <f>IF(OR(AND(A328&lt;&gt;"",COUNTIF(Bugs!B:B,A328)&gt;0),AND(B328&lt;&gt;"",COUNTIF(Bugs!A:A,B328)&gt;0)),"Y","")</f>
        <v/>
      </c>
      <c r="Q328" s="193" t="str">
        <f>IF(OR(
    AND(COUNTIF(Bugs!A:A,B328)&gt;0,ISNUMBER(SEARCH("x",INDEX(Bugs!C:C,MATCH(B328,Bugs!A:A,0))))),
    AND(COUNTIF(Bugs!B:B,B328)&gt;0,ISNUMBER(SEARCH("x",INDEX(Bugs!C:C,MATCH(B328,Bugs!B:B,0))))),
    AND(COUNTIF(Bugs!A:A,B328)&gt;0,ISNUMBER(SEARCH("x",INDEX(Bugs!D:D,MATCH(B328,Bugs!A:A,0))))),
    AND(COUNTIF(Bugs!B:B,B328)&gt;0,ISNUMBER(SEARCH("x",INDEX(Bugs!D:D,MATCH(B328,Bugs!B:B,0)))))
),"Y","")</f>
        <v/>
      </c>
      <c r="R328">
        <f ca="1">IF(OR(ISNUMBER(MATCH(L328,MasterData!$D$3:$D$18,0)),ISNUMBER(MATCH(L328,MasterData!$C$3:$C$18,0))),
    DATEDIF(E328,I328,"d"),
    DATEDIF(E328,TODAY(),"d"))</f>
        <v>4</v>
      </c>
      <c r="S328">
        <f t="shared" ca="1" si="15"/>
        <v>1</v>
      </c>
      <c r="T328">
        <f t="shared" ca="1" si="16"/>
        <v>0</v>
      </c>
      <c r="U328">
        <f t="shared" ca="1" si="17"/>
        <v>0</v>
      </c>
    </row>
    <row r="329" spans="2:21" x14ac:dyDescent="0.35">
      <c r="B329" t="s">
        <v>976</v>
      </c>
      <c r="D329" s="34" t="s">
        <v>717</v>
      </c>
      <c r="E329" s="208">
        <v>45932</v>
      </c>
      <c r="G329" t="s">
        <v>715</v>
      </c>
      <c r="I329" s="208">
        <v>45933</v>
      </c>
      <c r="K329" t="s">
        <v>235</v>
      </c>
      <c r="L329" t="s">
        <v>171</v>
      </c>
      <c r="M329" t="s">
        <v>977</v>
      </c>
      <c r="N329" t="s">
        <v>237</v>
      </c>
      <c r="P329" s="193" t="str">
        <f>IF(OR(AND(A329&lt;&gt;"",COUNTIF(Bugs!B:B,A329)&gt;0),AND(B329&lt;&gt;"",COUNTIF(Bugs!A:A,B329)&gt;0)),"Y","")</f>
        <v/>
      </c>
      <c r="Q329" s="193" t="str">
        <f>IF(OR(
    AND(COUNTIF(Bugs!A:A,B329)&gt;0,ISNUMBER(SEARCH("x",INDEX(Bugs!C:C,MATCH(B329,Bugs!A:A,0))))),
    AND(COUNTIF(Bugs!B:B,B329)&gt;0,ISNUMBER(SEARCH("x",INDEX(Bugs!C:C,MATCH(B329,Bugs!B:B,0))))),
    AND(COUNTIF(Bugs!A:A,B329)&gt;0,ISNUMBER(SEARCH("x",INDEX(Bugs!D:D,MATCH(B329,Bugs!A:A,0))))),
    AND(COUNTIF(Bugs!B:B,B329)&gt;0,ISNUMBER(SEARCH("x",INDEX(Bugs!D:D,MATCH(B329,Bugs!B:B,0)))))
),"Y","")</f>
        <v/>
      </c>
      <c r="R329">
        <f ca="1">IF(OR(ISNUMBER(MATCH(L329,MasterData!$D$3:$D$18,0)),ISNUMBER(MATCH(L329,MasterData!$C$3:$C$18,0))),
    DATEDIF(E329,I329,"d"),
    DATEDIF(E329,TODAY(),"d"))</f>
        <v>1</v>
      </c>
      <c r="S329">
        <f t="shared" ref="S329:S392" ca="1" si="18">IF(AND($R329&gt;=0,$R329&lt;=7),1,0)</f>
        <v>1</v>
      </c>
      <c r="T329">
        <f t="shared" ref="T329:T392" ca="1" si="19">IF(AND($R329&gt;7,R329&lt;=30),1,0)</f>
        <v>0</v>
      </c>
      <c r="U329">
        <f t="shared" ref="U329:U392" ca="1" si="20">IF($R329&gt;30,1,0)</f>
        <v>0</v>
      </c>
    </row>
    <row r="330" spans="2:21" x14ac:dyDescent="0.35">
      <c r="B330" t="s">
        <v>979</v>
      </c>
      <c r="D330" s="34" t="s">
        <v>717</v>
      </c>
      <c r="E330" s="208">
        <v>45936</v>
      </c>
      <c r="G330" t="s">
        <v>718</v>
      </c>
      <c r="I330" s="208">
        <v>45938</v>
      </c>
      <c r="K330" t="s">
        <v>241</v>
      </c>
      <c r="L330" t="s">
        <v>171</v>
      </c>
      <c r="M330" t="s">
        <v>980</v>
      </c>
      <c r="N330" t="s">
        <v>237</v>
      </c>
      <c r="P330" s="193" t="str">
        <f>IF(OR(AND(A330&lt;&gt;"",COUNTIF(Bugs!B:B,A330)&gt;0),AND(B330&lt;&gt;"",COUNTIF(Bugs!A:A,B330)&gt;0)),"Y","")</f>
        <v/>
      </c>
      <c r="Q330" s="193" t="str">
        <f>IF(OR(
    AND(COUNTIF(Bugs!A:A,B330)&gt;0,ISNUMBER(SEARCH("x",INDEX(Bugs!C:C,MATCH(B330,Bugs!A:A,0))))),
    AND(COUNTIF(Bugs!B:B,B330)&gt;0,ISNUMBER(SEARCH("x",INDEX(Bugs!C:C,MATCH(B330,Bugs!B:B,0))))),
    AND(COUNTIF(Bugs!A:A,B330)&gt;0,ISNUMBER(SEARCH("x",INDEX(Bugs!D:D,MATCH(B330,Bugs!A:A,0))))),
    AND(COUNTIF(Bugs!B:B,B330)&gt;0,ISNUMBER(SEARCH("x",INDEX(Bugs!D:D,MATCH(B330,Bugs!B:B,0)))))
),"Y","")</f>
        <v/>
      </c>
      <c r="R330">
        <f ca="1">IF(OR(ISNUMBER(MATCH(L330,MasterData!$D$3:$D$18,0)),ISNUMBER(MATCH(L330,MasterData!$C$3:$C$18,0))),
    DATEDIF(E330,I330,"d"),
    DATEDIF(E330,TODAY(),"d"))</f>
        <v>2</v>
      </c>
      <c r="S330">
        <f t="shared" ca="1" si="18"/>
        <v>1</v>
      </c>
      <c r="T330">
        <f t="shared" ca="1" si="19"/>
        <v>0</v>
      </c>
      <c r="U330">
        <f t="shared" ca="1" si="20"/>
        <v>0</v>
      </c>
    </row>
    <row r="331" spans="2:21" x14ac:dyDescent="0.35">
      <c r="B331" t="s">
        <v>981</v>
      </c>
      <c r="D331" s="34">
        <v>3014</v>
      </c>
      <c r="E331" s="208">
        <v>45936</v>
      </c>
      <c r="G331" t="s">
        <v>982</v>
      </c>
      <c r="I331" s="208">
        <v>45936</v>
      </c>
      <c r="K331" t="s">
        <v>235</v>
      </c>
      <c r="L331" t="s">
        <v>171</v>
      </c>
      <c r="M331" t="s">
        <v>983</v>
      </c>
      <c r="N331" t="s">
        <v>237</v>
      </c>
      <c r="P331" s="193" t="str">
        <f>IF(OR(AND(A331&lt;&gt;"",COUNTIF(Bugs!B:B,A331)&gt;0),AND(B331&lt;&gt;"",COUNTIF(Bugs!A:A,B331)&gt;0)),"Y","")</f>
        <v/>
      </c>
      <c r="Q331" s="193" t="str">
        <f>IF(OR(
    AND(COUNTIF(Bugs!A:A,B331)&gt;0,ISNUMBER(SEARCH("x",INDEX(Bugs!C:C,MATCH(B331,Bugs!A:A,0))))),
    AND(COUNTIF(Bugs!B:B,B331)&gt;0,ISNUMBER(SEARCH("x",INDEX(Bugs!C:C,MATCH(B331,Bugs!B:B,0))))),
    AND(COUNTIF(Bugs!A:A,B331)&gt;0,ISNUMBER(SEARCH("x",INDEX(Bugs!D:D,MATCH(B331,Bugs!A:A,0))))),
    AND(COUNTIF(Bugs!B:B,B331)&gt;0,ISNUMBER(SEARCH("x",INDEX(Bugs!D:D,MATCH(B331,Bugs!B:B,0)))))
),"Y","")</f>
        <v/>
      </c>
      <c r="R331">
        <f ca="1">IF(OR(ISNUMBER(MATCH(L331,MasterData!$D$3:$D$18,0)),ISNUMBER(MATCH(L331,MasterData!$C$3:$C$18,0))),
    DATEDIF(E331,I331,"d"),
    DATEDIF(E331,TODAY(),"d"))</f>
        <v>0</v>
      </c>
      <c r="S331">
        <f t="shared" ca="1" si="18"/>
        <v>1</v>
      </c>
      <c r="T331">
        <f t="shared" ca="1" si="19"/>
        <v>0</v>
      </c>
      <c r="U331">
        <f t="shared" ca="1" si="20"/>
        <v>0</v>
      </c>
    </row>
    <row r="332" spans="2:21" x14ac:dyDescent="0.35">
      <c r="B332" t="s">
        <v>82</v>
      </c>
      <c r="D332" s="34" t="s">
        <v>480</v>
      </c>
      <c r="E332" s="208">
        <v>45936</v>
      </c>
      <c r="G332" t="s">
        <v>715</v>
      </c>
      <c r="I332" s="208">
        <v>45936</v>
      </c>
      <c r="K332" t="s">
        <v>235</v>
      </c>
      <c r="L332" t="s">
        <v>164</v>
      </c>
      <c r="M332" t="s">
        <v>984</v>
      </c>
      <c r="N332" t="s">
        <v>237</v>
      </c>
      <c r="P332" s="193" t="str">
        <f>IF(OR(AND(A332&lt;&gt;"",COUNTIF(Bugs!B:B,A332)&gt;0),AND(B332&lt;&gt;"",COUNTIF(Bugs!A:A,B332)&gt;0)),"Y","")</f>
        <v>Y</v>
      </c>
      <c r="Q332" s="193" t="str">
        <f>IF(OR(
    AND(COUNTIF(Bugs!A:A,B332)&gt;0,ISNUMBER(SEARCH("x",INDEX(Bugs!C:C,MATCH(B332,Bugs!A:A,0))))),
    AND(COUNTIF(Bugs!B:B,B332)&gt;0,ISNUMBER(SEARCH("x",INDEX(Bugs!C:C,MATCH(B332,Bugs!B:B,0))))),
    AND(COUNTIF(Bugs!A:A,B332)&gt;0,ISNUMBER(SEARCH("x",INDEX(Bugs!D:D,MATCH(B332,Bugs!A:A,0))))),
    AND(COUNTIF(Bugs!B:B,B332)&gt;0,ISNUMBER(SEARCH("x",INDEX(Bugs!D:D,MATCH(B332,Bugs!B:B,0)))))
),"Y","")</f>
        <v>Y</v>
      </c>
      <c r="R332">
        <f ca="1">IF(OR(ISNUMBER(MATCH(L332,MasterData!$D$3:$D$18,0)),ISNUMBER(MATCH(L332,MasterData!$C$3:$C$18,0))),
    DATEDIF(E332,I332,"d"),
    DATEDIF(E332,TODAY(),"d"))</f>
        <v>71</v>
      </c>
      <c r="S332">
        <f t="shared" ca="1" si="18"/>
        <v>0</v>
      </c>
      <c r="T332">
        <f t="shared" ca="1" si="19"/>
        <v>0</v>
      </c>
      <c r="U332">
        <f t="shared" ca="1" si="20"/>
        <v>1</v>
      </c>
    </row>
    <row r="333" spans="2:21" x14ac:dyDescent="0.35">
      <c r="B333" t="s">
        <v>985</v>
      </c>
      <c r="D333" s="34">
        <v>3014</v>
      </c>
      <c r="E333" s="208">
        <v>45936</v>
      </c>
      <c r="G333" t="s">
        <v>982</v>
      </c>
      <c r="I333" s="208">
        <v>45938</v>
      </c>
      <c r="K333" t="s">
        <v>241</v>
      </c>
      <c r="L333" t="s">
        <v>171</v>
      </c>
      <c r="M333" t="s">
        <v>986</v>
      </c>
      <c r="N333" t="s">
        <v>237</v>
      </c>
      <c r="P333" s="193" t="str">
        <f>IF(OR(AND(A333&lt;&gt;"",COUNTIF(Bugs!B:B,A333)&gt;0),AND(B333&lt;&gt;"",COUNTIF(Bugs!A:A,B333)&gt;0)),"Y","")</f>
        <v/>
      </c>
      <c r="Q333" s="193" t="str">
        <f>IF(OR(
    AND(COUNTIF(Bugs!A:A,B333)&gt;0,ISNUMBER(SEARCH("x",INDEX(Bugs!C:C,MATCH(B333,Bugs!A:A,0))))),
    AND(COUNTIF(Bugs!B:B,B333)&gt;0,ISNUMBER(SEARCH("x",INDEX(Bugs!C:C,MATCH(B333,Bugs!B:B,0))))),
    AND(COUNTIF(Bugs!A:A,B333)&gt;0,ISNUMBER(SEARCH("x",INDEX(Bugs!D:D,MATCH(B333,Bugs!A:A,0))))),
    AND(COUNTIF(Bugs!B:B,B333)&gt;0,ISNUMBER(SEARCH("x",INDEX(Bugs!D:D,MATCH(B333,Bugs!B:B,0)))))
),"Y","")</f>
        <v/>
      </c>
      <c r="R333">
        <f ca="1">IF(OR(ISNUMBER(MATCH(L333,MasterData!$D$3:$D$18,0)),ISNUMBER(MATCH(L333,MasterData!$C$3:$C$18,0))),
    DATEDIF(E333,I333,"d"),
    DATEDIF(E333,TODAY(),"d"))</f>
        <v>2</v>
      </c>
      <c r="S333">
        <f t="shared" ca="1" si="18"/>
        <v>1</v>
      </c>
      <c r="T333">
        <f t="shared" ca="1" si="19"/>
        <v>0</v>
      </c>
      <c r="U333">
        <f t="shared" ca="1" si="20"/>
        <v>0</v>
      </c>
    </row>
    <row r="334" spans="2:21" x14ac:dyDescent="0.35">
      <c r="B334" t="s">
        <v>987</v>
      </c>
      <c r="D334" s="34">
        <v>3366</v>
      </c>
      <c r="E334" s="208">
        <v>45937</v>
      </c>
      <c r="G334" t="s">
        <v>905</v>
      </c>
      <c r="I334" s="208">
        <v>45938</v>
      </c>
      <c r="K334" t="s">
        <v>235</v>
      </c>
      <c r="L334" t="s">
        <v>171</v>
      </c>
      <c r="M334" t="s">
        <v>988</v>
      </c>
      <c r="N334" t="s">
        <v>237</v>
      </c>
      <c r="P334" s="193" t="str">
        <f>IF(OR(AND(A334&lt;&gt;"",COUNTIF(Bugs!B:B,A334)&gt;0),AND(B334&lt;&gt;"",COUNTIF(Bugs!A:A,B334)&gt;0)),"Y","")</f>
        <v/>
      </c>
      <c r="Q334" s="193" t="str">
        <f>IF(OR(
    AND(COUNTIF(Bugs!A:A,B334)&gt;0,ISNUMBER(SEARCH("x",INDEX(Bugs!C:C,MATCH(B334,Bugs!A:A,0))))),
    AND(COUNTIF(Bugs!B:B,B334)&gt;0,ISNUMBER(SEARCH("x",INDEX(Bugs!C:C,MATCH(B334,Bugs!B:B,0))))),
    AND(COUNTIF(Bugs!A:A,B334)&gt;0,ISNUMBER(SEARCH("x",INDEX(Bugs!D:D,MATCH(B334,Bugs!A:A,0))))),
    AND(COUNTIF(Bugs!B:B,B334)&gt;0,ISNUMBER(SEARCH("x",INDEX(Bugs!D:D,MATCH(B334,Bugs!B:B,0)))))
),"Y","")</f>
        <v/>
      </c>
      <c r="R334">
        <f ca="1">IF(OR(ISNUMBER(MATCH(L334,MasterData!$D$3:$D$18,0)),ISNUMBER(MATCH(L334,MasterData!$C$3:$C$18,0))),
    DATEDIF(E334,I334,"d"),
    DATEDIF(E334,TODAY(),"d"))</f>
        <v>1</v>
      </c>
      <c r="S334">
        <f t="shared" ca="1" si="18"/>
        <v>1</v>
      </c>
      <c r="T334">
        <f t="shared" ca="1" si="19"/>
        <v>0</v>
      </c>
      <c r="U334">
        <f t="shared" ca="1" si="20"/>
        <v>0</v>
      </c>
    </row>
    <row r="335" spans="2:21" x14ac:dyDescent="0.35">
      <c r="B335" t="s">
        <v>989</v>
      </c>
      <c r="D335" s="34" t="s">
        <v>480</v>
      </c>
      <c r="E335" s="208">
        <v>45937</v>
      </c>
      <c r="G335" t="s">
        <v>715</v>
      </c>
      <c r="I335" s="208">
        <v>45939</v>
      </c>
      <c r="K335" t="s">
        <v>241</v>
      </c>
      <c r="L335" t="s">
        <v>171</v>
      </c>
      <c r="M335" t="s">
        <v>990</v>
      </c>
      <c r="N335" t="s">
        <v>237</v>
      </c>
      <c r="P335" s="193" t="str">
        <f>IF(OR(AND(A335&lt;&gt;"",COUNTIF(Bugs!B:B,A335)&gt;0),AND(B335&lt;&gt;"",COUNTIF(Bugs!A:A,B335)&gt;0)),"Y","")</f>
        <v/>
      </c>
      <c r="Q335" s="193" t="str">
        <f>IF(OR(
    AND(COUNTIF(Bugs!A:A,B335)&gt;0,ISNUMBER(SEARCH("x",INDEX(Bugs!C:C,MATCH(B335,Bugs!A:A,0))))),
    AND(COUNTIF(Bugs!B:B,B335)&gt;0,ISNUMBER(SEARCH("x",INDEX(Bugs!C:C,MATCH(B335,Bugs!B:B,0))))),
    AND(COUNTIF(Bugs!A:A,B335)&gt;0,ISNUMBER(SEARCH("x",INDEX(Bugs!D:D,MATCH(B335,Bugs!A:A,0))))),
    AND(COUNTIF(Bugs!B:B,B335)&gt;0,ISNUMBER(SEARCH("x",INDEX(Bugs!D:D,MATCH(B335,Bugs!B:B,0)))))
),"Y","")</f>
        <v/>
      </c>
      <c r="R335">
        <f ca="1">IF(OR(ISNUMBER(MATCH(L335,MasterData!$D$3:$D$18,0)),ISNUMBER(MATCH(L335,MasterData!$C$3:$C$18,0))),
    DATEDIF(E335,I335,"d"),
    DATEDIF(E335,TODAY(),"d"))</f>
        <v>2</v>
      </c>
      <c r="S335">
        <f t="shared" ca="1" si="18"/>
        <v>1</v>
      </c>
      <c r="T335">
        <f t="shared" ca="1" si="19"/>
        <v>0</v>
      </c>
      <c r="U335">
        <f t="shared" ca="1" si="20"/>
        <v>0</v>
      </c>
    </row>
    <row r="336" spans="2:21" x14ac:dyDescent="0.35">
      <c r="B336" t="s">
        <v>991</v>
      </c>
      <c r="D336" s="34" t="s">
        <v>480</v>
      </c>
      <c r="E336" s="208">
        <v>45937</v>
      </c>
      <c r="G336" t="s">
        <v>886</v>
      </c>
      <c r="I336" s="208">
        <v>45938</v>
      </c>
      <c r="K336" t="s">
        <v>235</v>
      </c>
      <c r="L336" t="s">
        <v>171</v>
      </c>
      <c r="M336" t="s">
        <v>992</v>
      </c>
      <c r="N336" t="s">
        <v>237</v>
      </c>
      <c r="P336" s="193" t="str">
        <f>IF(OR(AND(A336&lt;&gt;"",COUNTIF(Bugs!B:B,A336)&gt;0),AND(B336&lt;&gt;"",COUNTIF(Bugs!A:A,B336)&gt;0)),"Y","")</f>
        <v/>
      </c>
      <c r="Q336" s="193" t="str">
        <f>IF(OR(
    AND(COUNTIF(Bugs!A:A,B336)&gt;0,ISNUMBER(SEARCH("x",INDEX(Bugs!C:C,MATCH(B336,Bugs!A:A,0))))),
    AND(COUNTIF(Bugs!B:B,B336)&gt;0,ISNUMBER(SEARCH("x",INDEX(Bugs!C:C,MATCH(B336,Bugs!B:B,0))))),
    AND(COUNTIF(Bugs!A:A,B336)&gt;0,ISNUMBER(SEARCH("x",INDEX(Bugs!D:D,MATCH(B336,Bugs!A:A,0))))),
    AND(COUNTIF(Bugs!B:B,B336)&gt;0,ISNUMBER(SEARCH("x",INDEX(Bugs!D:D,MATCH(B336,Bugs!B:B,0)))))
),"Y","")</f>
        <v/>
      </c>
      <c r="R336">
        <f ca="1">IF(OR(ISNUMBER(MATCH(L336,MasterData!$D$3:$D$18,0)),ISNUMBER(MATCH(L336,MasterData!$C$3:$C$18,0))),
    DATEDIF(E336,I336,"d"),
    DATEDIF(E336,TODAY(),"d"))</f>
        <v>1</v>
      </c>
      <c r="S336">
        <f t="shared" ca="1" si="18"/>
        <v>1</v>
      </c>
      <c r="T336">
        <f t="shared" ca="1" si="19"/>
        <v>0</v>
      </c>
      <c r="U336">
        <f t="shared" ca="1" si="20"/>
        <v>0</v>
      </c>
    </row>
    <row r="337" spans="2:21" x14ac:dyDescent="0.35">
      <c r="B337" t="s">
        <v>993</v>
      </c>
      <c r="D337" s="34">
        <v>3014</v>
      </c>
      <c r="E337" s="208">
        <v>45937</v>
      </c>
      <c r="G337" t="s">
        <v>715</v>
      </c>
      <c r="I337" s="208">
        <v>45947</v>
      </c>
      <c r="K337" t="s">
        <v>235</v>
      </c>
      <c r="L337" t="s">
        <v>171</v>
      </c>
      <c r="M337" t="s">
        <v>994</v>
      </c>
      <c r="N337" t="s">
        <v>237</v>
      </c>
      <c r="P337" s="193" t="str">
        <f>IF(OR(AND(A337&lt;&gt;"",COUNTIF(Bugs!B:B,A337)&gt;0),AND(B337&lt;&gt;"",COUNTIF(Bugs!A:A,B337)&gt;0)),"Y","")</f>
        <v/>
      </c>
      <c r="Q337" s="193" t="str">
        <f>IF(OR(
    AND(COUNTIF(Bugs!A:A,B337)&gt;0,ISNUMBER(SEARCH("x",INDEX(Bugs!C:C,MATCH(B337,Bugs!A:A,0))))),
    AND(COUNTIF(Bugs!B:B,B337)&gt;0,ISNUMBER(SEARCH("x",INDEX(Bugs!C:C,MATCH(B337,Bugs!B:B,0))))),
    AND(COUNTIF(Bugs!A:A,B337)&gt;0,ISNUMBER(SEARCH("x",INDEX(Bugs!D:D,MATCH(B337,Bugs!A:A,0))))),
    AND(COUNTIF(Bugs!B:B,B337)&gt;0,ISNUMBER(SEARCH("x",INDEX(Bugs!D:D,MATCH(B337,Bugs!B:B,0)))))
),"Y","")</f>
        <v/>
      </c>
      <c r="R337">
        <f ca="1">IF(OR(ISNUMBER(MATCH(L337,MasterData!$D$3:$D$18,0)),ISNUMBER(MATCH(L337,MasterData!$C$3:$C$18,0))),
    DATEDIF(E337,I337,"d"),
    DATEDIF(E337,TODAY(),"d"))</f>
        <v>10</v>
      </c>
      <c r="S337">
        <f t="shared" ca="1" si="18"/>
        <v>0</v>
      </c>
      <c r="T337">
        <f t="shared" ca="1" si="19"/>
        <v>1</v>
      </c>
      <c r="U337">
        <f t="shared" ca="1" si="20"/>
        <v>0</v>
      </c>
    </row>
    <row r="338" spans="2:21" x14ac:dyDescent="0.35">
      <c r="B338" t="s">
        <v>995</v>
      </c>
      <c r="D338" s="34">
        <v>3014</v>
      </c>
      <c r="E338" s="208">
        <v>45937</v>
      </c>
      <c r="G338" t="s">
        <v>715</v>
      </c>
      <c r="I338" s="208">
        <v>45938</v>
      </c>
      <c r="K338" t="s">
        <v>241</v>
      </c>
      <c r="L338" t="s">
        <v>171</v>
      </c>
      <c r="M338" t="s">
        <v>996</v>
      </c>
      <c r="N338" t="s">
        <v>237</v>
      </c>
      <c r="P338" s="193" t="str">
        <f>IF(OR(AND(A338&lt;&gt;"",COUNTIF(Bugs!B:B,A338)&gt;0),AND(B338&lt;&gt;"",COUNTIF(Bugs!A:A,B338)&gt;0)),"Y","")</f>
        <v/>
      </c>
      <c r="Q338" s="193" t="str">
        <f>IF(OR(
    AND(COUNTIF(Bugs!A:A,B338)&gt;0,ISNUMBER(SEARCH("x",INDEX(Bugs!C:C,MATCH(B338,Bugs!A:A,0))))),
    AND(COUNTIF(Bugs!B:B,B338)&gt;0,ISNUMBER(SEARCH("x",INDEX(Bugs!C:C,MATCH(B338,Bugs!B:B,0))))),
    AND(COUNTIF(Bugs!A:A,B338)&gt;0,ISNUMBER(SEARCH("x",INDEX(Bugs!D:D,MATCH(B338,Bugs!A:A,0))))),
    AND(COUNTIF(Bugs!B:B,B338)&gt;0,ISNUMBER(SEARCH("x",INDEX(Bugs!D:D,MATCH(B338,Bugs!B:B,0)))))
),"Y","")</f>
        <v/>
      </c>
      <c r="R338">
        <f ca="1">IF(OR(ISNUMBER(MATCH(L338,MasterData!$D$3:$D$18,0)),ISNUMBER(MATCH(L338,MasterData!$C$3:$C$18,0))),
    DATEDIF(E338,I338,"d"),
    DATEDIF(E338,TODAY(),"d"))</f>
        <v>1</v>
      </c>
      <c r="S338">
        <f t="shared" ca="1" si="18"/>
        <v>1</v>
      </c>
      <c r="T338">
        <f t="shared" ca="1" si="19"/>
        <v>0</v>
      </c>
      <c r="U338">
        <f t="shared" ca="1" si="20"/>
        <v>0</v>
      </c>
    </row>
    <row r="339" spans="2:21" x14ac:dyDescent="0.35">
      <c r="B339" t="s">
        <v>83</v>
      </c>
      <c r="D339" s="34">
        <v>3014</v>
      </c>
      <c r="E339" s="208">
        <v>45937</v>
      </c>
      <c r="G339" t="s">
        <v>715</v>
      </c>
      <c r="I339" s="208">
        <v>45943</v>
      </c>
      <c r="K339" t="s">
        <v>235</v>
      </c>
      <c r="L339" t="s">
        <v>171</v>
      </c>
      <c r="M339" t="s">
        <v>997</v>
      </c>
      <c r="N339" t="s">
        <v>237</v>
      </c>
      <c r="P339" s="193" t="str">
        <f>IF(OR(AND(A339&lt;&gt;"",COUNTIF(Bugs!B:B,A339)&gt;0),AND(B339&lt;&gt;"",COUNTIF(Bugs!A:A,B339)&gt;0)),"Y","")</f>
        <v>Y</v>
      </c>
      <c r="Q339" s="193" t="str">
        <f>IF(OR(
    AND(COUNTIF(Bugs!A:A,B339)&gt;0,ISNUMBER(SEARCH("x",INDEX(Bugs!C:C,MATCH(B339,Bugs!A:A,0))))),
    AND(COUNTIF(Bugs!B:B,B339)&gt;0,ISNUMBER(SEARCH("x",INDEX(Bugs!C:C,MATCH(B339,Bugs!B:B,0))))),
    AND(COUNTIF(Bugs!A:A,B339)&gt;0,ISNUMBER(SEARCH("x",INDEX(Bugs!D:D,MATCH(B339,Bugs!A:A,0))))),
    AND(COUNTIF(Bugs!B:B,B339)&gt;0,ISNUMBER(SEARCH("x",INDEX(Bugs!D:D,MATCH(B339,Bugs!B:B,0)))))
),"Y","")</f>
        <v>Y</v>
      </c>
      <c r="R339">
        <f ca="1">IF(OR(ISNUMBER(MATCH(L339,MasterData!$D$3:$D$18,0)),ISNUMBER(MATCH(L339,MasterData!$C$3:$C$18,0))),
    DATEDIF(E339,I339,"d"),
    DATEDIF(E339,TODAY(),"d"))</f>
        <v>6</v>
      </c>
      <c r="S339">
        <f t="shared" ca="1" si="18"/>
        <v>1</v>
      </c>
      <c r="T339">
        <f t="shared" ca="1" si="19"/>
        <v>0</v>
      </c>
      <c r="U339">
        <f t="shared" ca="1" si="20"/>
        <v>0</v>
      </c>
    </row>
    <row r="340" spans="2:21" x14ac:dyDescent="0.35">
      <c r="B340" t="s">
        <v>84</v>
      </c>
      <c r="D340" s="34" t="s">
        <v>746</v>
      </c>
      <c r="E340" s="208">
        <v>45938</v>
      </c>
      <c r="G340" t="s">
        <v>816</v>
      </c>
      <c r="I340" s="208">
        <v>45967</v>
      </c>
      <c r="K340" t="s">
        <v>235</v>
      </c>
      <c r="L340" t="s">
        <v>171</v>
      </c>
      <c r="M340" t="s">
        <v>998</v>
      </c>
      <c r="N340" t="s">
        <v>237</v>
      </c>
      <c r="P340" s="193" t="str">
        <f>IF(OR(AND(A340&lt;&gt;"",COUNTIF(Bugs!B:B,A340)&gt;0),AND(B340&lt;&gt;"",COUNTIF(Bugs!A:A,B340)&gt;0)),"Y","")</f>
        <v>Y</v>
      </c>
      <c r="Q340" s="193" t="str">
        <f>IF(OR(
    AND(COUNTIF(Bugs!A:A,B340)&gt;0,ISNUMBER(SEARCH("x",INDEX(Bugs!C:C,MATCH(B340,Bugs!A:A,0))))),
    AND(COUNTIF(Bugs!B:B,B340)&gt;0,ISNUMBER(SEARCH("x",INDEX(Bugs!C:C,MATCH(B340,Bugs!B:B,0))))),
    AND(COUNTIF(Bugs!A:A,B340)&gt;0,ISNUMBER(SEARCH("x",INDEX(Bugs!D:D,MATCH(B340,Bugs!A:A,0))))),
    AND(COUNTIF(Bugs!B:B,B340)&gt;0,ISNUMBER(SEARCH("x",INDEX(Bugs!D:D,MATCH(B340,Bugs!B:B,0)))))
),"Y","")</f>
        <v>Y</v>
      </c>
      <c r="R340">
        <f ca="1">IF(OR(ISNUMBER(MATCH(L340,MasterData!$D$3:$D$18,0)),ISNUMBER(MATCH(L340,MasterData!$C$3:$C$18,0))),
    DATEDIF(E340,I340,"d"),
    DATEDIF(E340,TODAY(),"d"))</f>
        <v>29</v>
      </c>
      <c r="S340">
        <f t="shared" ca="1" si="18"/>
        <v>0</v>
      </c>
      <c r="T340">
        <f t="shared" ca="1" si="19"/>
        <v>1</v>
      </c>
      <c r="U340">
        <f t="shared" ca="1" si="20"/>
        <v>0</v>
      </c>
    </row>
    <row r="341" spans="2:21" x14ac:dyDescent="0.35">
      <c r="B341" t="s">
        <v>85</v>
      </c>
      <c r="D341" s="34" t="s">
        <v>480</v>
      </c>
      <c r="E341" s="208">
        <v>45938</v>
      </c>
      <c r="G341" t="s">
        <v>834</v>
      </c>
      <c r="I341" s="208">
        <v>45939</v>
      </c>
      <c r="K341" t="s">
        <v>235</v>
      </c>
      <c r="L341" t="s">
        <v>171</v>
      </c>
      <c r="M341" t="s">
        <v>999</v>
      </c>
      <c r="N341" t="s">
        <v>237</v>
      </c>
      <c r="P341" s="193" t="str">
        <f>IF(OR(AND(A341&lt;&gt;"",COUNTIF(Bugs!B:B,A341)&gt;0),AND(B341&lt;&gt;"",COUNTIF(Bugs!A:A,B341)&gt;0)),"Y","")</f>
        <v>Y</v>
      </c>
      <c r="Q341" s="193" t="str">
        <f>IF(OR(
    AND(COUNTIF(Bugs!A:A,B341)&gt;0,ISNUMBER(SEARCH("x",INDEX(Bugs!C:C,MATCH(B341,Bugs!A:A,0))))),
    AND(COUNTIF(Bugs!B:B,B341)&gt;0,ISNUMBER(SEARCH("x",INDEX(Bugs!C:C,MATCH(B341,Bugs!B:B,0))))),
    AND(COUNTIF(Bugs!A:A,B341)&gt;0,ISNUMBER(SEARCH("x",INDEX(Bugs!D:D,MATCH(B341,Bugs!A:A,0))))),
    AND(COUNTIF(Bugs!B:B,B341)&gt;0,ISNUMBER(SEARCH("x",INDEX(Bugs!D:D,MATCH(B341,Bugs!B:B,0)))))
),"Y","")</f>
        <v>Y</v>
      </c>
      <c r="R341">
        <f ca="1">IF(OR(ISNUMBER(MATCH(L341,MasterData!$D$3:$D$18,0)),ISNUMBER(MATCH(L341,MasterData!$C$3:$C$18,0))),
    DATEDIF(E341,I341,"d"),
    DATEDIF(E341,TODAY(),"d"))</f>
        <v>1</v>
      </c>
      <c r="S341">
        <f t="shared" ca="1" si="18"/>
        <v>1</v>
      </c>
      <c r="T341">
        <f t="shared" ca="1" si="19"/>
        <v>0</v>
      </c>
      <c r="U341">
        <f t="shared" ca="1" si="20"/>
        <v>0</v>
      </c>
    </row>
    <row r="342" spans="2:21" x14ac:dyDescent="0.35">
      <c r="B342" t="s">
        <v>1000</v>
      </c>
      <c r="D342" s="34">
        <v>3014</v>
      </c>
      <c r="E342" s="208">
        <v>45938</v>
      </c>
      <c r="G342" t="s">
        <v>882</v>
      </c>
      <c r="I342" s="208">
        <v>45939</v>
      </c>
      <c r="K342" t="s">
        <v>235</v>
      </c>
      <c r="L342" t="s">
        <v>171</v>
      </c>
      <c r="M342" t="s">
        <v>1001</v>
      </c>
      <c r="N342" t="s">
        <v>237</v>
      </c>
      <c r="P342" s="193" t="str">
        <f>IF(OR(AND(A342&lt;&gt;"",COUNTIF(Bugs!B:B,A342)&gt;0),AND(B342&lt;&gt;"",COUNTIF(Bugs!A:A,B342)&gt;0)),"Y","")</f>
        <v/>
      </c>
      <c r="Q342" s="193" t="str">
        <f>IF(OR(
    AND(COUNTIF(Bugs!A:A,B342)&gt;0,ISNUMBER(SEARCH("x",INDEX(Bugs!C:C,MATCH(B342,Bugs!A:A,0))))),
    AND(COUNTIF(Bugs!B:B,B342)&gt;0,ISNUMBER(SEARCH("x",INDEX(Bugs!C:C,MATCH(B342,Bugs!B:B,0))))),
    AND(COUNTIF(Bugs!A:A,B342)&gt;0,ISNUMBER(SEARCH("x",INDEX(Bugs!D:D,MATCH(B342,Bugs!A:A,0))))),
    AND(COUNTIF(Bugs!B:B,B342)&gt;0,ISNUMBER(SEARCH("x",INDEX(Bugs!D:D,MATCH(B342,Bugs!B:B,0)))))
),"Y","")</f>
        <v/>
      </c>
      <c r="R342">
        <f ca="1">IF(OR(ISNUMBER(MATCH(L342,MasterData!$D$3:$D$18,0)),ISNUMBER(MATCH(L342,MasterData!$C$3:$C$18,0))),
    DATEDIF(E342,I342,"d"),
    DATEDIF(E342,TODAY(),"d"))</f>
        <v>1</v>
      </c>
      <c r="S342">
        <f t="shared" ca="1" si="18"/>
        <v>1</v>
      </c>
      <c r="T342">
        <f t="shared" ca="1" si="19"/>
        <v>0</v>
      </c>
      <c r="U342">
        <f t="shared" ca="1" si="20"/>
        <v>0</v>
      </c>
    </row>
    <row r="343" spans="2:21" x14ac:dyDescent="0.35">
      <c r="B343" t="s">
        <v>1002</v>
      </c>
      <c r="D343" s="34">
        <v>3014</v>
      </c>
      <c r="E343" s="208">
        <v>45939</v>
      </c>
      <c r="G343" t="s">
        <v>715</v>
      </c>
      <c r="I343" s="208">
        <v>45939</v>
      </c>
      <c r="K343" t="s">
        <v>241</v>
      </c>
      <c r="L343" t="s">
        <v>171</v>
      </c>
      <c r="M343" t="s">
        <v>1003</v>
      </c>
      <c r="N343" t="s">
        <v>237</v>
      </c>
      <c r="P343" s="193" t="str">
        <f>IF(OR(AND(A343&lt;&gt;"",COUNTIF(Bugs!B:B,A343)&gt;0),AND(B343&lt;&gt;"",COUNTIF(Bugs!A:A,B343)&gt;0)),"Y","")</f>
        <v/>
      </c>
      <c r="Q343" s="193" t="str">
        <f>IF(OR(
    AND(COUNTIF(Bugs!A:A,B343)&gt;0,ISNUMBER(SEARCH("x",INDEX(Bugs!C:C,MATCH(B343,Bugs!A:A,0))))),
    AND(COUNTIF(Bugs!B:B,B343)&gt;0,ISNUMBER(SEARCH("x",INDEX(Bugs!C:C,MATCH(B343,Bugs!B:B,0))))),
    AND(COUNTIF(Bugs!A:A,B343)&gt;0,ISNUMBER(SEARCH("x",INDEX(Bugs!D:D,MATCH(B343,Bugs!A:A,0))))),
    AND(COUNTIF(Bugs!B:B,B343)&gt;0,ISNUMBER(SEARCH("x",INDEX(Bugs!D:D,MATCH(B343,Bugs!B:B,0)))))
),"Y","")</f>
        <v/>
      </c>
      <c r="R343">
        <f ca="1">IF(OR(ISNUMBER(MATCH(L343,MasterData!$D$3:$D$18,0)),ISNUMBER(MATCH(L343,MasterData!$C$3:$C$18,0))),
    DATEDIF(E343,I343,"d"),
    DATEDIF(E343,TODAY(),"d"))</f>
        <v>0</v>
      </c>
      <c r="S343">
        <f t="shared" ca="1" si="18"/>
        <v>1</v>
      </c>
      <c r="T343">
        <f t="shared" ca="1" si="19"/>
        <v>0</v>
      </c>
      <c r="U343">
        <f t="shared" ca="1" si="20"/>
        <v>0</v>
      </c>
    </row>
    <row r="344" spans="2:21" x14ac:dyDescent="0.35">
      <c r="B344" t="s">
        <v>1004</v>
      </c>
      <c r="D344" s="34" t="s">
        <v>746</v>
      </c>
      <c r="E344" s="208">
        <v>45940</v>
      </c>
      <c r="G344" t="s">
        <v>886</v>
      </c>
      <c r="I344" s="208">
        <v>45940</v>
      </c>
      <c r="K344" t="s">
        <v>235</v>
      </c>
      <c r="L344" t="s">
        <v>171</v>
      </c>
      <c r="M344" t="s">
        <v>1005</v>
      </c>
      <c r="N344" t="s">
        <v>237</v>
      </c>
      <c r="P344" s="193" t="str">
        <f>IF(OR(AND(A344&lt;&gt;"",COUNTIF(Bugs!B:B,A344)&gt;0),AND(B344&lt;&gt;"",COUNTIF(Bugs!A:A,B344)&gt;0)),"Y","")</f>
        <v/>
      </c>
      <c r="Q344" s="193" t="str">
        <f>IF(OR(
    AND(COUNTIF(Bugs!A:A,B344)&gt;0,ISNUMBER(SEARCH("x",INDEX(Bugs!C:C,MATCH(B344,Bugs!A:A,0))))),
    AND(COUNTIF(Bugs!B:B,B344)&gt;0,ISNUMBER(SEARCH("x",INDEX(Bugs!C:C,MATCH(B344,Bugs!B:B,0))))),
    AND(COUNTIF(Bugs!A:A,B344)&gt;0,ISNUMBER(SEARCH("x",INDEX(Bugs!D:D,MATCH(B344,Bugs!A:A,0))))),
    AND(COUNTIF(Bugs!B:B,B344)&gt;0,ISNUMBER(SEARCH("x",INDEX(Bugs!D:D,MATCH(B344,Bugs!B:B,0)))))
),"Y","")</f>
        <v/>
      </c>
      <c r="R344">
        <f ca="1">IF(OR(ISNUMBER(MATCH(L344,MasterData!$D$3:$D$18,0)),ISNUMBER(MATCH(L344,MasterData!$C$3:$C$18,0))),
    DATEDIF(E344,I344,"d"),
    DATEDIF(E344,TODAY(),"d"))</f>
        <v>0</v>
      </c>
      <c r="S344">
        <f t="shared" ca="1" si="18"/>
        <v>1</v>
      </c>
      <c r="T344">
        <f t="shared" ca="1" si="19"/>
        <v>0</v>
      </c>
      <c r="U344">
        <f t="shared" ca="1" si="20"/>
        <v>0</v>
      </c>
    </row>
    <row r="345" spans="2:21" x14ac:dyDescent="0.35">
      <c r="B345" t="s">
        <v>1006</v>
      </c>
      <c r="D345" s="34">
        <v>3014</v>
      </c>
      <c r="E345" s="208">
        <v>45940</v>
      </c>
      <c r="G345" t="s">
        <v>715</v>
      </c>
      <c r="I345" s="208">
        <v>45943</v>
      </c>
      <c r="K345" t="s">
        <v>235</v>
      </c>
      <c r="L345" t="s">
        <v>171</v>
      </c>
      <c r="M345" t="s">
        <v>1007</v>
      </c>
      <c r="N345" t="s">
        <v>237</v>
      </c>
      <c r="P345" s="193" t="str">
        <f>IF(OR(AND(A345&lt;&gt;"",COUNTIF(Bugs!B:B,A345)&gt;0),AND(B345&lt;&gt;"",COUNTIF(Bugs!A:A,B345)&gt;0)),"Y","")</f>
        <v/>
      </c>
      <c r="Q345" s="193" t="str">
        <f>IF(OR(
    AND(COUNTIF(Bugs!A:A,B345)&gt;0,ISNUMBER(SEARCH("x",INDEX(Bugs!C:C,MATCH(B345,Bugs!A:A,0))))),
    AND(COUNTIF(Bugs!B:B,B345)&gt;0,ISNUMBER(SEARCH("x",INDEX(Bugs!C:C,MATCH(B345,Bugs!B:B,0))))),
    AND(COUNTIF(Bugs!A:A,B345)&gt;0,ISNUMBER(SEARCH("x",INDEX(Bugs!D:D,MATCH(B345,Bugs!A:A,0))))),
    AND(COUNTIF(Bugs!B:B,B345)&gt;0,ISNUMBER(SEARCH("x",INDEX(Bugs!D:D,MATCH(B345,Bugs!B:B,0)))))
),"Y","")</f>
        <v/>
      </c>
      <c r="R345">
        <f ca="1">IF(OR(ISNUMBER(MATCH(L345,MasterData!$D$3:$D$18,0)),ISNUMBER(MATCH(L345,MasterData!$C$3:$C$18,0))),
    DATEDIF(E345,I345,"d"),
    DATEDIF(E345,TODAY(),"d"))</f>
        <v>3</v>
      </c>
      <c r="S345">
        <f t="shared" ca="1" si="18"/>
        <v>1</v>
      </c>
      <c r="T345">
        <f t="shared" ca="1" si="19"/>
        <v>0</v>
      </c>
      <c r="U345">
        <f t="shared" ca="1" si="20"/>
        <v>0</v>
      </c>
    </row>
    <row r="346" spans="2:21" x14ac:dyDescent="0.35">
      <c r="B346" t="s">
        <v>1008</v>
      </c>
      <c r="D346" s="34" t="s">
        <v>660</v>
      </c>
      <c r="E346" s="208">
        <v>45940</v>
      </c>
      <c r="G346" t="s">
        <v>876</v>
      </c>
      <c r="I346" s="208">
        <v>45952</v>
      </c>
      <c r="K346" t="s">
        <v>235</v>
      </c>
      <c r="L346" t="s">
        <v>171</v>
      </c>
      <c r="M346" t="s">
        <v>1009</v>
      </c>
      <c r="N346" t="s">
        <v>237</v>
      </c>
      <c r="P346" s="193" t="str">
        <f>IF(OR(AND(A346&lt;&gt;"",COUNTIF(Bugs!B:B,A346)&gt;0),AND(B346&lt;&gt;"",COUNTIF(Bugs!A:A,B346)&gt;0)),"Y","")</f>
        <v/>
      </c>
      <c r="Q346" s="193" t="str">
        <f>IF(OR(
    AND(COUNTIF(Bugs!A:A,B346)&gt;0,ISNUMBER(SEARCH("x",INDEX(Bugs!C:C,MATCH(B346,Bugs!A:A,0))))),
    AND(COUNTIF(Bugs!B:B,B346)&gt;0,ISNUMBER(SEARCH("x",INDEX(Bugs!C:C,MATCH(B346,Bugs!B:B,0))))),
    AND(COUNTIF(Bugs!A:A,B346)&gt;0,ISNUMBER(SEARCH("x",INDEX(Bugs!D:D,MATCH(B346,Bugs!A:A,0))))),
    AND(COUNTIF(Bugs!B:B,B346)&gt;0,ISNUMBER(SEARCH("x",INDEX(Bugs!D:D,MATCH(B346,Bugs!B:B,0)))))
),"Y","")</f>
        <v/>
      </c>
      <c r="R346">
        <f ca="1">IF(OR(ISNUMBER(MATCH(L346,MasterData!$D$3:$D$18,0)),ISNUMBER(MATCH(L346,MasterData!$C$3:$C$18,0))),
    DATEDIF(E346,I346,"d"),
    DATEDIF(E346,TODAY(),"d"))</f>
        <v>12</v>
      </c>
      <c r="S346">
        <f t="shared" ca="1" si="18"/>
        <v>0</v>
      </c>
      <c r="T346">
        <f t="shared" ca="1" si="19"/>
        <v>1</v>
      </c>
      <c r="U346">
        <f t="shared" ca="1" si="20"/>
        <v>0</v>
      </c>
    </row>
    <row r="347" spans="2:21" x14ac:dyDescent="0.35">
      <c r="B347" t="s">
        <v>1010</v>
      </c>
      <c r="D347" s="34">
        <v>3014</v>
      </c>
      <c r="E347" s="208">
        <v>45940</v>
      </c>
      <c r="G347" t="s">
        <v>715</v>
      </c>
      <c r="I347" s="208">
        <v>45952</v>
      </c>
      <c r="K347" t="s">
        <v>235</v>
      </c>
      <c r="L347" t="s">
        <v>171</v>
      </c>
      <c r="M347" t="s">
        <v>1011</v>
      </c>
      <c r="N347" t="s">
        <v>237</v>
      </c>
      <c r="P347" s="193" t="str">
        <f>IF(OR(AND(A347&lt;&gt;"",COUNTIF(Bugs!B:B,A347)&gt;0),AND(B347&lt;&gt;"",COUNTIF(Bugs!A:A,B347)&gt;0)),"Y","")</f>
        <v/>
      </c>
      <c r="Q347" s="193" t="str">
        <f>IF(OR(
    AND(COUNTIF(Bugs!A:A,B347)&gt;0,ISNUMBER(SEARCH("x",INDEX(Bugs!C:C,MATCH(B347,Bugs!A:A,0))))),
    AND(COUNTIF(Bugs!B:B,B347)&gt;0,ISNUMBER(SEARCH("x",INDEX(Bugs!C:C,MATCH(B347,Bugs!B:B,0))))),
    AND(COUNTIF(Bugs!A:A,B347)&gt;0,ISNUMBER(SEARCH("x",INDEX(Bugs!D:D,MATCH(B347,Bugs!A:A,0))))),
    AND(COUNTIF(Bugs!B:B,B347)&gt;0,ISNUMBER(SEARCH("x",INDEX(Bugs!D:D,MATCH(B347,Bugs!B:B,0)))))
),"Y","")</f>
        <v/>
      </c>
      <c r="R347">
        <f ca="1">IF(OR(ISNUMBER(MATCH(L347,MasterData!$D$3:$D$18,0)),ISNUMBER(MATCH(L347,MasterData!$C$3:$C$18,0))),
    DATEDIF(E347,I347,"d"),
    DATEDIF(E347,TODAY(),"d"))</f>
        <v>12</v>
      </c>
      <c r="S347">
        <f t="shared" ca="1" si="18"/>
        <v>0</v>
      </c>
      <c r="T347">
        <f t="shared" ca="1" si="19"/>
        <v>1</v>
      </c>
      <c r="U347">
        <f t="shared" ca="1" si="20"/>
        <v>0</v>
      </c>
    </row>
    <row r="348" spans="2:21" x14ac:dyDescent="0.35">
      <c r="B348" t="s">
        <v>1012</v>
      </c>
      <c r="D348" s="34" t="s">
        <v>746</v>
      </c>
      <c r="E348" s="208">
        <v>45943</v>
      </c>
      <c r="G348" t="s">
        <v>1013</v>
      </c>
      <c r="I348" s="208">
        <v>45944</v>
      </c>
      <c r="K348" t="s">
        <v>235</v>
      </c>
      <c r="L348" t="s">
        <v>171</v>
      </c>
      <c r="M348" t="s">
        <v>1014</v>
      </c>
      <c r="N348" t="s">
        <v>237</v>
      </c>
      <c r="P348" s="193" t="str">
        <f>IF(OR(AND(A348&lt;&gt;"",COUNTIF(Bugs!B:B,A348)&gt;0),AND(B348&lt;&gt;"",COUNTIF(Bugs!A:A,B348)&gt;0)),"Y","")</f>
        <v/>
      </c>
      <c r="Q348" s="193" t="str">
        <f>IF(OR(
    AND(COUNTIF(Bugs!A:A,B348)&gt;0,ISNUMBER(SEARCH("x",INDEX(Bugs!C:C,MATCH(B348,Bugs!A:A,0))))),
    AND(COUNTIF(Bugs!B:B,B348)&gt;0,ISNUMBER(SEARCH("x",INDEX(Bugs!C:C,MATCH(B348,Bugs!B:B,0))))),
    AND(COUNTIF(Bugs!A:A,B348)&gt;0,ISNUMBER(SEARCH("x",INDEX(Bugs!D:D,MATCH(B348,Bugs!A:A,0))))),
    AND(COUNTIF(Bugs!B:B,B348)&gt;0,ISNUMBER(SEARCH("x",INDEX(Bugs!D:D,MATCH(B348,Bugs!B:B,0)))))
),"Y","")</f>
        <v/>
      </c>
      <c r="R348">
        <f ca="1">IF(OR(ISNUMBER(MATCH(L348,MasterData!$D$3:$D$18,0)),ISNUMBER(MATCH(L348,MasterData!$C$3:$C$18,0))),
    DATEDIF(E348,I348,"d"),
    DATEDIF(E348,TODAY(),"d"))</f>
        <v>1</v>
      </c>
      <c r="S348">
        <f t="shared" ca="1" si="18"/>
        <v>1</v>
      </c>
      <c r="T348">
        <f t="shared" ca="1" si="19"/>
        <v>0</v>
      </c>
      <c r="U348">
        <f t="shared" ca="1" si="20"/>
        <v>0</v>
      </c>
    </row>
    <row r="349" spans="2:21" x14ac:dyDescent="0.35">
      <c r="B349" t="s">
        <v>86</v>
      </c>
      <c r="D349" s="34">
        <v>3014</v>
      </c>
      <c r="E349" s="208">
        <v>45943</v>
      </c>
      <c r="G349" t="s">
        <v>715</v>
      </c>
      <c r="I349" s="208">
        <v>45943</v>
      </c>
      <c r="K349" t="s">
        <v>235</v>
      </c>
      <c r="L349" t="s">
        <v>164</v>
      </c>
      <c r="M349" t="s">
        <v>1015</v>
      </c>
      <c r="N349" t="s">
        <v>237</v>
      </c>
      <c r="P349" s="193" t="str">
        <f>IF(OR(AND(A349&lt;&gt;"",COUNTIF(Bugs!B:B,A349)&gt;0),AND(B349&lt;&gt;"",COUNTIF(Bugs!A:A,B349)&gt;0)),"Y","")</f>
        <v>Y</v>
      </c>
      <c r="Q349" s="193" t="str">
        <f>IF(OR(
    AND(COUNTIF(Bugs!A:A,B349)&gt;0,ISNUMBER(SEARCH("x",INDEX(Bugs!C:C,MATCH(B349,Bugs!A:A,0))))),
    AND(COUNTIF(Bugs!B:B,B349)&gt;0,ISNUMBER(SEARCH("x",INDEX(Bugs!C:C,MATCH(B349,Bugs!B:B,0))))),
    AND(COUNTIF(Bugs!A:A,B349)&gt;0,ISNUMBER(SEARCH("x",INDEX(Bugs!D:D,MATCH(B349,Bugs!A:A,0))))),
    AND(COUNTIF(Bugs!B:B,B349)&gt;0,ISNUMBER(SEARCH("x",INDEX(Bugs!D:D,MATCH(B349,Bugs!B:B,0)))))
),"Y","")</f>
        <v/>
      </c>
      <c r="R349">
        <f ca="1">IF(OR(ISNUMBER(MATCH(L349,MasterData!$D$3:$D$18,0)),ISNUMBER(MATCH(L349,MasterData!$C$3:$C$18,0))),
    DATEDIF(E349,I349,"d"),
    DATEDIF(E349,TODAY(),"d"))</f>
        <v>64</v>
      </c>
      <c r="S349">
        <f t="shared" ca="1" si="18"/>
        <v>0</v>
      </c>
      <c r="T349">
        <f t="shared" ca="1" si="19"/>
        <v>0</v>
      </c>
      <c r="U349">
        <f t="shared" ca="1" si="20"/>
        <v>1</v>
      </c>
    </row>
    <row r="350" spans="2:21" x14ac:dyDescent="0.35">
      <c r="B350" t="s">
        <v>87</v>
      </c>
      <c r="D350" s="34" t="s">
        <v>746</v>
      </c>
      <c r="E350" s="208">
        <v>45944</v>
      </c>
      <c r="G350" t="s">
        <v>816</v>
      </c>
      <c r="I350" s="208">
        <v>45944</v>
      </c>
      <c r="K350" t="s">
        <v>235</v>
      </c>
      <c r="L350" t="s">
        <v>164</v>
      </c>
      <c r="M350" t="s">
        <v>1016</v>
      </c>
      <c r="N350" t="s">
        <v>237</v>
      </c>
      <c r="P350" s="193" t="str">
        <f>IF(OR(AND(A350&lt;&gt;"",COUNTIF(Bugs!B:B,A350)&gt;0),AND(B350&lt;&gt;"",COUNTIF(Bugs!A:A,B350)&gt;0)),"Y","")</f>
        <v>Y</v>
      </c>
      <c r="Q350" s="193" t="str">
        <f>IF(OR(
    AND(COUNTIF(Bugs!A:A,B350)&gt;0,ISNUMBER(SEARCH("x",INDEX(Bugs!C:C,MATCH(B350,Bugs!A:A,0))))),
    AND(COUNTIF(Bugs!B:B,B350)&gt;0,ISNUMBER(SEARCH("x",INDEX(Bugs!C:C,MATCH(B350,Bugs!B:B,0))))),
    AND(COUNTIF(Bugs!A:A,B350)&gt;0,ISNUMBER(SEARCH("x",INDEX(Bugs!D:D,MATCH(B350,Bugs!A:A,0))))),
    AND(COUNTIF(Bugs!B:B,B350)&gt;0,ISNUMBER(SEARCH("x",INDEX(Bugs!D:D,MATCH(B350,Bugs!B:B,0)))))
),"Y","")</f>
        <v>Y</v>
      </c>
      <c r="R350">
        <f ca="1">IF(OR(ISNUMBER(MATCH(L350,MasterData!$D$3:$D$18,0)),ISNUMBER(MATCH(L350,MasterData!$C$3:$C$18,0))),
    DATEDIF(E350,I350,"d"),
    DATEDIF(E350,TODAY(),"d"))</f>
        <v>63</v>
      </c>
      <c r="S350">
        <f t="shared" ca="1" si="18"/>
        <v>0</v>
      </c>
      <c r="T350">
        <f t="shared" ca="1" si="19"/>
        <v>0</v>
      </c>
      <c r="U350">
        <f t="shared" ca="1" si="20"/>
        <v>1</v>
      </c>
    </row>
    <row r="351" spans="2:21" x14ac:dyDescent="0.35">
      <c r="B351" t="s">
        <v>1017</v>
      </c>
      <c r="D351" s="34">
        <v>3014</v>
      </c>
      <c r="E351" s="208">
        <v>45944</v>
      </c>
      <c r="G351" t="s">
        <v>834</v>
      </c>
      <c r="I351" s="208">
        <v>45946</v>
      </c>
      <c r="K351" t="s">
        <v>241</v>
      </c>
      <c r="L351" t="s">
        <v>171</v>
      </c>
      <c r="M351" t="s">
        <v>1018</v>
      </c>
      <c r="N351" t="s">
        <v>237</v>
      </c>
      <c r="P351" s="193" t="str">
        <f>IF(OR(AND(A351&lt;&gt;"",COUNTIF(Bugs!B:B,A351)&gt;0),AND(B351&lt;&gt;"",COUNTIF(Bugs!A:A,B351)&gt;0)),"Y","")</f>
        <v/>
      </c>
      <c r="Q351" s="193" t="str">
        <f>IF(OR(
    AND(COUNTIF(Bugs!A:A,B351)&gt;0,ISNUMBER(SEARCH("x",INDEX(Bugs!C:C,MATCH(B351,Bugs!A:A,0))))),
    AND(COUNTIF(Bugs!B:B,B351)&gt;0,ISNUMBER(SEARCH("x",INDEX(Bugs!C:C,MATCH(B351,Bugs!B:B,0))))),
    AND(COUNTIF(Bugs!A:A,B351)&gt;0,ISNUMBER(SEARCH("x",INDEX(Bugs!D:D,MATCH(B351,Bugs!A:A,0))))),
    AND(COUNTIF(Bugs!B:B,B351)&gt;0,ISNUMBER(SEARCH("x",INDEX(Bugs!D:D,MATCH(B351,Bugs!B:B,0)))))
),"Y","")</f>
        <v/>
      </c>
      <c r="R351">
        <f ca="1">IF(OR(ISNUMBER(MATCH(L351,MasterData!$D$3:$D$18,0)),ISNUMBER(MATCH(L351,MasterData!$C$3:$C$18,0))),
    DATEDIF(E351,I351,"d"),
    DATEDIF(E351,TODAY(),"d"))</f>
        <v>2</v>
      </c>
      <c r="S351">
        <f t="shared" ca="1" si="18"/>
        <v>1</v>
      </c>
      <c r="T351">
        <f t="shared" ca="1" si="19"/>
        <v>0</v>
      </c>
      <c r="U351">
        <f t="shared" ca="1" si="20"/>
        <v>0</v>
      </c>
    </row>
    <row r="352" spans="2:21" x14ac:dyDescent="0.35">
      <c r="B352" t="s">
        <v>1019</v>
      </c>
      <c r="D352" s="34" t="s">
        <v>746</v>
      </c>
      <c r="E352" s="208">
        <v>45944</v>
      </c>
      <c r="G352" t="s">
        <v>886</v>
      </c>
      <c r="I352" s="208">
        <v>45946</v>
      </c>
      <c r="K352" t="s">
        <v>235</v>
      </c>
      <c r="L352" t="s">
        <v>171</v>
      </c>
      <c r="M352" t="s">
        <v>1020</v>
      </c>
      <c r="N352" t="s">
        <v>237</v>
      </c>
      <c r="P352" s="193" t="str">
        <f>IF(OR(AND(A352&lt;&gt;"",COUNTIF(Bugs!B:B,A352)&gt;0),AND(B352&lt;&gt;"",COUNTIF(Bugs!A:A,B352)&gt;0)),"Y","")</f>
        <v/>
      </c>
      <c r="Q352" s="193" t="str">
        <f>IF(OR(
    AND(COUNTIF(Bugs!A:A,B352)&gt;0,ISNUMBER(SEARCH("x",INDEX(Bugs!C:C,MATCH(B352,Bugs!A:A,0))))),
    AND(COUNTIF(Bugs!B:B,B352)&gt;0,ISNUMBER(SEARCH("x",INDEX(Bugs!C:C,MATCH(B352,Bugs!B:B,0))))),
    AND(COUNTIF(Bugs!A:A,B352)&gt;0,ISNUMBER(SEARCH("x",INDEX(Bugs!D:D,MATCH(B352,Bugs!A:A,0))))),
    AND(COUNTIF(Bugs!B:B,B352)&gt;0,ISNUMBER(SEARCH("x",INDEX(Bugs!D:D,MATCH(B352,Bugs!B:B,0)))))
),"Y","")</f>
        <v/>
      </c>
      <c r="R352">
        <f ca="1">IF(OR(ISNUMBER(MATCH(L352,MasterData!$D$3:$D$18,0)),ISNUMBER(MATCH(L352,MasterData!$C$3:$C$18,0))),
    DATEDIF(E352,I352,"d"),
    DATEDIF(E352,TODAY(),"d"))</f>
        <v>2</v>
      </c>
      <c r="S352">
        <f t="shared" ca="1" si="18"/>
        <v>1</v>
      </c>
      <c r="T352">
        <f t="shared" ca="1" si="19"/>
        <v>0</v>
      </c>
      <c r="U352">
        <f t="shared" ca="1" si="20"/>
        <v>0</v>
      </c>
    </row>
    <row r="353" spans="1:22" x14ac:dyDescent="0.35">
      <c r="B353" t="s">
        <v>88</v>
      </c>
      <c r="D353" s="34">
        <v>3014</v>
      </c>
      <c r="E353" s="208">
        <v>45945</v>
      </c>
      <c r="G353" t="s">
        <v>1021</v>
      </c>
      <c r="I353" s="208">
        <v>45945</v>
      </c>
      <c r="K353" t="s">
        <v>347</v>
      </c>
      <c r="L353" t="s">
        <v>171</v>
      </c>
      <c r="M353" t="s">
        <v>1022</v>
      </c>
      <c r="N353" t="s">
        <v>237</v>
      </c>
      <c r="P353" s="193" t="str">
        <f>IF(OR(AND(A353&lt;&gt;"",COUNTIF(Bugs!B:B,A353)&gt;0),AND(B353&lt;&gt;"",COUNTIF(Bugs!A:A,B353)&gt;0)),"Y","")</f>
        <v>Y</v>
      </c>
      <c r="Q353" s="193" t="str">
        <f>IF(OR(
    AND(COUNTIF(Bugs!A:A,B353)&gt;0,ISNUMBER(SEARCH("x",INDEX(Bugs!C:C,MATCH(B353,Bugs!A:A,0))))),
    AND(COUNTIF(Bugs!B:B,B353)&gt;0,ISNUMBER(SEARCH("x",INDEX(Bugs!C:C,MATCH(B353,Bugs!B:B,0))))),
    AND(COUNTIF(Bugs!A:A,B353)&gt;0,ISNUMBER(SEARCH("x",INDEX(Bugs!D:D,MATCH(B353,Bugs!A:A,0))))),
    AND(COUNTIF(Bugs!B:B,B353)&gt;0,ISNUMBER(SEARCH("x",INDEX(Bugs!D:D,MATCH(B353,Bugs!B:B,0)))))
),"Y","")</f>
        <v/>
      </c>
      <c r="R353">
        <f ca="1">IF(OR(ISNUMBER(MATCH(L353,MasterData!$D$3:$D$18,0)),ISNUMBER(MATCH(L353,MasterData!$C$3:$C$18,0))),
    DATEDIF(E353,I353,"d"),
    DATEDIF(E353,TODAY(),"d"))</f>
        <v>0</v>
      </c>
      <c r="S353">
        <f t="shared" ca="1" si="18"/>
        <v>1</v>
      </c>
      <c r="T353">
        <f t="shared" ca="1" si="19"/>
        <v>0</v>
      </c>
      <c r="U353">
        <f t="shared" ca="1" si="20"/>
        <v>0</v>
      </c>
    </row>
    <row r="354" spans="1:22" x14ac:dyDescent="0.35">
      <c r="B354" t="s">
        <v>89</v>
      </c>
      <c r="D354" s="34">
        <v>3014</v>
      </c>
      <c r="E354" s="208">
        <v>45947</v>
      </c>
      <c r="G354" t="s">
        <v>982</v>
      </c>
      <c r="I354" s="208">
        <v>45947</v>
      </c>
      <c r="K354" t="s">
        <v>241</v>
      </c>
      <c r="L354" t="s">
        <v>164</v>
      </c>
      <c r="M354" t="s">
        <v>1023</v>
      </c>
      <c r="N354" t="s">
        <v>237</v>
      </c>
      <c r="P354" s="193" t="str">
        <f>IF(OR(AND(A354&lt;&gt;"",COUNTIF(Bugs!B:B,A354)&gt;0),AND(B354&lt;&gt;"",COUNTIF(Bugs!A:A,B354)&gt;0)),"Y","")</f>
        <v>Y</v>
      </c>
      <c r="Q354" s="193" t="str">
        <f>IF(OR(
    AND(COUNTIF(Bugs!A:A,B354)&gt;0,ISNUMBER(SEARCH("x",INDEX(Bugs!C:C,MATCH(B354,Bugs!A:A,0))))),
    AND(COUNTIF(Bugs!B:B,B354)&gt;0,ISNUMBER(SEARCH("x",INDEX(Bugs!C:C,MATCH(B354,Bugs!B:B,0))))),
    AND(COUNTIF(Bugs!A:A,B354)&gt;0,ISNUMBER(SEARCH("x",INDEX(Bugs!D:D,MATCH(B354,Bugs!A:A,0))))),
    AND(COUNTIF(Bugs!B:B,B354)&gt;0,ISNUMBER(SEARCH("x",INDEX(Bugs!D:D,MATCH(B354,Bugs!B:B,0)))))
),"Y","")</f>
        <v/>
      </c>
      <c r="R354">
        <f ca="1">IF(OR(ISNUMBER(MATCH(L354,MasterData!$D$3:$D$18,0)),ISNUMBER(MATCH(L354,MasterData!$C$3:$C$18,0))),
    DATEDIF(E354,I354,"d"),
    DATEDIF(E354,TODAY(),"d"))</f>
        <v>60</v>
      </c>
      <c r="S354">
        <f t="shared" ca="1" si="18"/>
        <v>0</v>
      </c>
      <c r="T354">
        <f t="shared" ca="1" si="19"/>
        <v>0</v>
      </c>
      <c r="U354">
        <f t="shared" ca="1" si="20"/>
        <v>1</v>
      </c>
    </row>
    <row r="355" spans="1:22" x14ac:dyDescent="0.35">
      <c r="B355" t="s">
        <v>90</v>
      </c>
      <c r="D355" s="34" t="s">
        <v>746</v>
      </c>
      <c r="E355" s="208">
        <v>45950</v>
      </c>
      <c r="G355" t="s">
        <v>816</v>
      </c>
      <c r="I355" s="208">
        <v>45950</v>
      </c>
      <c r="K355" t="s">
        <v>235</v>
      </c>
      <c r="L355" t="s">
        <v>164</v>
      </c>
      <c r="M355" t="s">
        <v>1024</v>
      </c>
      <c r="N355" t="s">
        <v>237</v>
      </c>
      <c r="P355" s="193" t="str">
        <f>IF(OR(AND(A355&lt;&gt;"",COUNTIF(Bugs!B:B,A355)&gt;0),AND(B355&lt;&gt;"",COUNTIF(Bugs!A:A,B355)&gt;0)),"Y","")</f>
        <v>Y</v>
      </c>
      <c r="Q355" s="193" t="str">
        <f>IF(OR(
    AND(COUNTIF(Bugs!A:A,B355)&gt;0,ISNUMBER(SEARCH("x",INDEX(Bugs!C:C,MATCH(B355,Bugs!A:A,0))))),
    AND(COUNTIF(Bugs!B:B,B355)&gt;0,ISNUMBER(SEARCH("x",INDEX(Bugs!C:C,MATCH(B355,Bugs!B:B,0))))),
    AND(COUNTIF(Bugs!A:A,B355)&gt;0,ISNUMBER(SEARCH("x",INDEX(Bugs!D:D,MATCH(B355,Bugs!A:A,0))))),
    AND(COUNTIF(Bugs!B:B,B355)&gt;0,ISNUMBER(SEARCH("x",INDEX(Bugs!D:D,MATCH(B355,Bugs!B:B,0)))))
),"Y","")</f>
        <v/>
      </c>
      <c r="R355">
        <f ca="1">IF(OR(ISNUMBER(MATCH(L355,MasterData!$D$3:$D$18,0)),ISNUMBER(MATCH(L355,MasterData!$C$3:$C$18,0))),
    DATEDIF(E355,I355,"d"),
    DATEDIF(E355,TODAY(),"d"))</f>
        <v>57</v>
      </c>
      <c r="S355">
        <f t="shared" ca="1" si="18"/>
        <v>0</v>
      </c>
      <c r="T355">
        <f t="shared" ca="1" si="19"/>
        <v>0</v>
      </c>
      <c r="U355">
        <f t="shared" ca="1" si="20"/>
        <v>1</v>
      </c>
    </row>
    <row r="356" spans="1:22" x14ac:dyDescent="0.35">
      <c r="B356" t="s">
        <v>1025</v>
      </c>
      <c r="D356" s="34">
        <v>3014</v>
      </c>
      <c r="E356" s="208">
        <v>45950</v>
      </c>
      <c r="G356" t="s">
        <v>1026</v>
      </c>
      <c r="I356" s="208">
        <v>45965</v>
      </c>
      <c r="K356" t="s">
        <v>347</v>
      </c>
      <c r="L356" t="s">
        <v>171</v>
      </c>
      <c r="M356" t="s">
        <v>1027</v>
      </c>
      <c r="N356" t="s">
        <v>237</v>
      </c>
      <c r="P356" s="193" t="str">
        <f>IF(OR(AND(A356&lt;&gt;"",COUNTIF(Bugs!B:B,A356)&gt;0),AND(B356&lt;&gt;"",COUNTIF(Bugs!A:A,B356)&gt;0)),"Y","")</f>
        <v/>
      </c>
      <c r="Q356" s="193" t="str">
        <f>IF(OR(
    AND(COUNTIF(Bugs!A:A,B356)&gt;0,ISNUMBER(SEARCH("x",INDEX(Bugs!C:C,MATCH(B356,Bugs!A:A,0))))),
    AND(COUNTIF(Bugs!B:B,B356)&gt;0,ISNUMBER(SEARCH("x",INDEX(Bugs!C:C,MATCH(B356,Bugs!B:B,0))))),
    AND(COUNTIF(Bugs!A:A,B356)&gt;0,ISNUMBER(SEARCH("x",INDEX(Bugs!D:D,MATCH(B356,Bugs!A:A,0))))),
    AND(COUNTIF(Bugs!B:B,B356)&gt;0,ISNUMBER(SEARCH("x",INDEX(Bugs!D:D,MATCH(B356,Bugs!B:B,0)))))
),"Y","")</f>
        <v/>
      </c>
      <c r="R356">
        <f ca="1">IF(OR(ISNUMBER(MATCH(L356,MasterData!$D$3:$D$18,0)),ISNUMBER(MATCH(L356,MasterData!$C$3:$C$18,0))),
    DATEDIF(E356,I356,"d"),
    DATEDIF(E356,TODAY(),"d"))</f>
        <v>15</v>
      </c>
      <c r="S356">
        <f t="shared" ca="1" si="18"/>
        <v>0</v>
      </c>
      <c r="T356">
        <f t="shared" ca="1" si="19"/>
        <v>1</v>
      </c>
      <c r="U356">
        <f t="shared" ca="1" si="20"/>
        <v>0</v>
      </c>
    </row>
    <row r="357" spans="1:22" x14ac:dyDescent="0.35">
      <c r="A357" s="72"/>
      <c r="B357" s="72" t="s">
        <v>91</v>
      </c>
      <c r="C357" s="72"/>
      <c r="D357" s="180">
        <v>3003</v>
      </c>
      <c r="E357" s="209">
        <v>45950</v>
      </c>
      <c r="F357" s="72"/>
      <c r="G357" s="72" t="s">
        <v>816</v>
      </c>
      <c r="H357" s="72"/>
      <c r="I357" s="209">
        <v>45960</v>
      </c>
      <c r="J357" s="72"/>
      <c r="K357" s="72" t="s">
        <v>235</v>
      </c>
      <c r="L357" s="72" t="s">
        <v>171</v>
      </c>
      <c r="M357" s="72" t="s">
        <v>1028</v>
      </c>
      <c r="N357" s="72" t="s">
        <v>237</v>
      </c>
      <c r="P357" s="193" t="str">
        <f>IF(OR(AND(A357&lt;&gt;"",COUNTIF(Bugs!B:B,A357)&gt;0),AND(B357&lt;&gt;"",COUNTIF(Bugs!A:A,B357)&gt;0)),"Y","")</f>
        <v>Y</v>
      </c>
      <c r="Q357" s="193" t="str">
        <f>IF(OR(
    AND(COUNTIF(Bugs!A:A,B357)&gt;0,ISNUMBER(SEARCH("x",INDEX(Bugs!C:C,MATCH(B357,Bugs!A:A,0))))),
    AND(COUNTIF(Bugs!B:B,B357)&gt;0,ISNUMBER(SEARCH("x",INDEX(Bugs!C:C,MATCH(B357,Bugs!B:B,0))))),
    AND(COUNTIF(Bugs!A:A,B357)&gt;0,ISNUMBER(SEARCH("x",INDEX(Bugs!D:D,MATCH(B357,Bugs!A:A,0))))),
    AND(COUNTIF(Bugs!B:B,B357)&gt;0,ISNUMBER(SEARCH("x",INDEX(Bugs!D:D,MATCH(B357,Bugs!B:B,0)))))
),"Y","")</f>
        <v>Y</v>
      </c>
      <c r="R357">
        <f ca="1">IF(OR(ISNUMBER(MATCH(L357,MasterData!$D$3:$D$18,0)),ISNUMBER(MATCH(L357,MasterData!$C$3:$C$18,0))),
    DATEDIF(E357,I357,"d"),
    DATEDIF(E357,TODAY(),"d"))</f>
        <v>10</v>
      </c>
      <c r="S357">
        <f t="shared" ca="1" si="18"/>
        <v>0</v>
      </c>
      <c r="T357">
        <f t="shared" ca="1" si="19"/>
        <v>1</v>
      </c>
      <c r="U357">
        <f t="shared" ca="1" si="20"/>
        <v>0</v>
      </c>
      <c r="V357" t="s">
        <v>1029</v>
      </c>
    </row>
    <row r="358" spans="1:22" x14ac:dyDescent="0.35">
      <c r="B358" t="s">
        <v>1030</v>
      </c>
      <c r="D358" s="34">
        <v>3009</v>
      </c>
      <c r="E358" s="208">
        <v>45950</v>
      </c>
      <c r="G358" t="s">
        <v>866</v>
      </c>
      <c r="I358" s="208">
        <v>45951</v>
      </c>
      <c r="K358" t="s">
        <v>235</v>
      </c>
      <c r="L358" t="s">
        <v>171</v>
      </c>
      <c r="M358" t="s">
        <v>1031</v>
      </c>
      <c r="N358" t="s">
        <v>237</v>
      </c>
      <c r="P358" s="193" t="str">
        <f>IF(OR(AND(A358&lt;&gt;"",COUNTIF(Bugs!B:B,A358)&gt;0),AND(B358&lt;&gt;"",COUNTIF(Bugs!A:A,B358)&gt;0)),"Y","")</f>
        <v/>
      </c>
      <c r="Q358" s="193" t="str">
        <f>IF(OR(
    AND(COUNTIF(Bugs!A:A,B358)&gt;0,ISNUMBER(SEARCH("x",INDEX(Bugs!C:C,MATCH(B358,Bugs!A:A,0))))),
    AND(COUNTIF(Bugs!B:B,B358)&gt;0,ISNUMBER(SEARCH("x",INDEX(Bugs!C:C,MATCH(B358,Bugs!B:B,0))))),
    AND(COUNTIF(Bugs!A:A,B358)&gt;0,ISNUMBER(SEARCH("x",INDEX(Bugs!D:D,MATCH(B358,Bugs!A:A,0))))),
    AND(COUNTIF(Bugs!B:B,B358)&gt;0,ISNUMBER(SEARCH("x",INDEX(Bugs!D:D,MATCH(B358,Bugs!B:B,0)))))
),"Y","")</f>
        <v/>
      </c>
      <c r="R358">
        <f ca="1">IF(OR(ISNUMBER(MATCH(L358,MasterData!$D$3:$D$18,0)),ISNUMBER(MATCH(L358,MasterData!$C$3:$C$18,0))),
    DATEDIF(E358,I358,"d"),
    DATEDIF(E358,TODAY(),"d"))</f>
        <v>1</v>
      </c>
      <c r="S358">
        <f t="shared" ca="1" si="18"/>
        <v>1</v>
      </c>
      <c r="T358">
        <f t="shared" ca="1" si="19"/>
        <v>0</v>
      </c>
      <c r="U358">
        <f t="shared" ca="1" si="20"/>
        <v>0</v>
      </c>
    </row>
    <row r="359" spans="1:22" x14ac:dyDescent="0.35">
      <c r="B359" t="s">
        <v>92</v>
      </c>
      <c r="D359" s="34">
        <v>3014</v>
      </c>
      <c r="E359" s="208">
        <v>45950</v>
      </c>
      <c r="G359" t="s">
        <v>715</v>
      </c>
      <c r="I359" s="208">
        <v>45950</v>
      </c>
      <c r="K359" t="s">
        <v>235</v>
      </c>
      <c r="L359" t="s">
        <v>164</v>
      </c>
      <c r="M359" t="s">
        <v>1032</v>
      </c>
      <c r="N359" t="s">
        <v>237</v>
      </c>
      <c r="P359" s="193" t="str">
        <f>IF(OR(AND(A359&lt;&gt;"",COUNTIF(Bugs!B:B,A359)&gt;0),AND(B359&lt;&gt;"",COUNTIF(Bugs!A:A,B359)&gt;0)),"Y","")</f>
        <v>Y</v>
      </c>
      <c r="Q359" s="193" t="str">
        <f>IF(OR(
    AND(COUNTIF(Bugs!A:A,B359)&gt;0,ISNUMBER(SEARCH("x",INDEX(Bugs!C:C,MATCH(B359,Bugs!A:A,0))))),
    AND(COUNTIF(Bugs!B:B,B359)&gt;0,ISNUMBER(SEARCH("x",INDEX(Bugs!C:C,MATCH(B359,Bugs!B:B,0))))),
    AND(COUNTIF(Bugs!A:A,B359)&gt;0,ISNUMBER(SEARCH("x",INDEX(Bugs!D:D,MATCH(B359,Bugs!A:A,0))))),
    AND(COUNTIF(Bugs!B:B,B359)&gt;0,ISNUMBER(SEARCH("x",INDEX(Bugs!D:D,MATCH(B359,Bugs!B:B,0)))))
),"Y","")</f>
        <v>Y</v>
      </c>
      <c r="R359">
        <f ca="1">IF(OR(ISNUMBER(MATCH(L359,MasterData!$D$3:$D$18,0)),ISNUMBER(MATCH(L359,MasterData!$C$3:$C$18,0))),
    DATEDIF(E359,I359,"d"),
    DATEDIF(E359,TODAY(),"d"))</f>
        <v>57</v>
      </c>
      <c r="S359">
        <f t="shared" ca="1" si="18"/>
        <v>0</v>
      </c>
      <c r="T359">
        <f t="shared" ca="1" si="19"/>
        <v>0</v>
      </c>
      <c r="U359">
        <f t="shared" ca="1" si="20"/>
        <v>1</v>
      </c>
    </row>
    <row r="360" spans="1:22" x14ac:dyDescent="0.35">
      <c r="A360" s="72"/>
      <c r="B360" s="72" t="s">
        <v>93</v>
      </c>
      <c r="C360" s="72"/>
      <c r="D360" s="180" t="s">
        <v>660</v>
      </c>
      <c r="E360" s="209">
        <v>45950</v>
      </c>
      <c r="F360" s="72"/>
      <c r="G360" s="72" t="s">
        <v>715</v>
      </c>
      <c r="H360" s="72"/>
      <c r="I360" s="209">
        <v>45961</v>
      </c>
      <c r="J360" s="72"/>
      <c r="K360" s="72" t="s">
        <v>235</v>
      </c>
      <c r="L360" s="72" t="s">
        <v>171</v>
      </c>
      <c r="M360" s="72" t="s">
        <v>1033</v>
      </c>
      <c r="N360" s="72" t="s">
        <v>237</v>
      </c>
      <c r="P360" s="193" t="str">
        <f>IF(OR(AND(A360&lt;&gt;"",COUNTIF(Bugs!B:B,A360)&gt;0),AND(B360&lt;&gt;"",COUNTIF(Bugs!A:A,B360)&gt;0)),"Y","")</f>
        <v>Y</v>
      </c>
      <c r="Q360" s="193" t="str">
        <f>IF(OR(
    AND(COUNTIF(Bugs!A:A,B360)&gt;0,ISNUMBER(SEARCH("x",INDEX(Bugs!C:C,MATCH(B360,Bugs!A:A,0))))),
    AND(COUNTIF(Bugs!B:B,B360)&gt;0,ISNUMBER(SEARCH("x",INDEX(Bugs!C:C,MATCH(B360,Bugs!B:B,0))))),
    AND(COUNTIF(Bugs!A:A,B360)&gt;0,ISNUMBER(SEARCH("x",INDEX(Bugs!D:D,MATCH(B360,Bugs!A:A,0))))),
    AND(COUNTIF(Bugs!B:B,B360)&gt;0,ISNUMBER(SEARCH("x",INDEX(Bugs!D:D,MATCH(B360,Bugs!B:B,0)))))
),"Y","")</f>
        <v/>
      </c>
      <c r="R360">
        <f ca="1">IF(OR(ISNUMBER(MATCH(L360,MasterData!$D$3:$D$18,0)),ISNUMBER(MATCH(L360,MasterData!$C$3:$C$18,0))),
    DATEDIF(E360,I360,"d"),
    DATEDIF(E360,TODAY(),"d"))</f>
        <v>11</v>
      </c>
      <c r="S360">
        <f t="shared" ca="1" si="18"/>
        <v>0</v>
      </c>
      <c r="T360">
        <f t="shared" ca="1" si="19"/>
        <v>1</v>
      </c>
      <c r="U360">
        <f t="shared" ca="1" si="20"/>
        <v>0</v>
      </c>
    </row>
    <row r="361" spans="1:22" x14ac:dyDescent="0.35">
      <c r="B361" t="s">
        <v>1034</v>
      </c>
      <c r="D361" s="34" t="s">
        <v>660</v>
      </c>
      <c r="E361" s="208">
        <v>45950</v>
      </c>
      <c r="G361" t="s">
        <v>715</v>
      </c>
      <c r="I361" s="208">
        <v>45950</v>
      </c>
      <c r="K361" t="s">
        <v>235</v>
      </c>
      <c r="L361" t="s">
        <v>164</v>
      </c>
      <c r="M361" t="s">
        <v>1035</v>
      </c>
      <c r="N361" t="s">
        <v>237</v>
      </c>
      <c r="P361" s="193" t="str">
        <f>IF(OR(AND(A361&lt;&gt;"",COUNTIF(Bugs!B:B,A361)&gt;0),AND(B361&lt;&gt;"",COUNTIF(Bugs!A:A,B361)&gt;0)),"Y","")</f>
        <v/>
      </c>
      <c r="Q361" s="193" t="str">
        <f>IF(OR(
    AND(COUNTIF(Bugs!A:A,B361)&gt;0,ISNUMBER(SEARCH("x",INDEX(Bugs!C:C,MATCH(B361,Bugs!A:A,0))))),
    AND(COUNTIF(Bugs!B:B,B361)&gt;0,ISNUMBER(SEARCH("x",INDEX(Bugs!C:C,MATCH(B361,Bugs!B:B,0))))),
    AND(COUNTIF(Bugs!A:A,B361)&gt;0,ISNUMBER(SEARCH("x",INDEX(Bugs!D:D,MATCH(B361,Bugs!A:A,0))))),
    AND(COUNTIF(Bugs!B:B,B361)&gt;0,ISNUMBER(SEARCH("x",INDEX(Bugs!D:D,MATCH(B361,Bugs!B:B,0)))))
),"Y","")</f>
        <v/>
      </c>
      <c r="R361">
        <f ca="1">IF(OR(ISNUMBER(MATCH(L361,MasterData!$D$3:$D$18,0)),ISNUMBER(MATCH(L361,MasterData!$C$3:$C$18,0))),
    DATEDIF(E361,I361,"d"),
    DATEDIF(E361,TODAY(),"d"))</f>
        <v>57</v>
      </c>
      <c r="S361">
        <f t="shared" ca="1" si="18"/>
        <v>0</v>
      </c>
      <c r="T361">
        <f t="shared" ca="1" si="19"/>
        <v>0</v>
      </c>
      <c r="U361">
        <f t="shared" ca="1" si="20"/>
        <v>1</v>
      </c>
    </row>
    <row r="362" spans="1:22" x14ac:dyDescent="0.35">
      <c r="B362" t="s">
        <v>1036</v>
      </c>
      <c r="D362" s="34" t="s">
        <v>480</v>
      </c>
      <c r="E362" s="208">
        <v>45950</v>
      </c>
      <c r="G362" t="s">
        <v>715</v>
      </c>
      <c r="I362" s="208">
        <v>45953</v>
      </c>
      <c r="K362" t="s">
        <v>235</v>
      </c>
      <c r="L362" t="s">
        <v>171</v>
      </c>
      <c r="M362" t="s">
        <v>1037</v>
      </c>
      <c r="N362" t="s">
        <v>237</v>
      </c>
      <c r="P362" s="193" t="str">
        <f>IF(OR(AND(A362&lt;&gt;"",COUNTIF(Bugs!B:B,A362)&gt;0),AND(B362&lt;&gt;"",COUNTIF(Bugs!A:A,B362)&gt;0)),"Y","")</f>
        <v/>
      </c>
      <c r="Q362" s="193" t="str">
        <f>IF(OR(
    AND(COUNTIF(Bugs!A:A,B362)&gt;0,ISNUMBER(SEARCH("x",INDEX(Bugs!C:C,MATCH(B362,Bugs!A:A,0))))),
    AND(COUNTIF(Bugs!B:B,B362)&gt;0,ISNUMBER(SEARCH("x",INDEX(Bugs!C:C,MATCH(B362,Bugs!B:B,0))))),
    AND(COUNTIF(Bugs!A:A,B362)&gt;0,ISNUMBER(SEARCH("x",INDEX(Bugs!D:D,MATCH(B362,Bugs!A:A,0))))),
    AND(COUNTIF(Bugs!B:B,B362)&gt;0,ISNUMBER(SEARCH("x",INDEX(Bugs!D:D,MATCH(B362,Bugs!B:B,0)))))
),"Y","")</f>
        <v/>
      </c>
      <c r="R362">
        <f ca="1">IF(OR(ISNUMBER(MATCH(L362,MasterData!$D$3:$D$18,0)),ISNUMBER(MATCH(L362,MasterData!$C$3:$C$18,0))),
    DATEDIF(E362,I362,"d"),
    DATEDIF(E362,TODAY(),"d"))</f>
        <v>3</v>
      </c>
      <c r="S362">
        <f t="shared" ca="1" si="18"/>
        <v>1</v>
      </c>
      <c r="T362">
        <f t="shared" ca="1" si="19"/>
        <v>0</v>
      </c>
      <c r="U362">
        <f t="shared" ca="1" si="20"/>
        <v>0</v>
      </c>
    </row>
    <row r="363" spans="1:22" x14ac:dyDescent="0.35">
      <c r="B363" t="s">
        <v>1038</v>
      </c>
      <c r="D363" s="34" t="s">
        <v>480</v>
      </c>
      <c r="E363" s="208">
        <v>45951</v>
      </c>
      <c r="G363" t="s">
        <v>886</v>
      </c>
      <c r="I363" s="208">
        <v>45951</v>
      </c>
      <c r="K363" t="s">
        <v>235</v>
      </c>
      <c r="L363" t="s">
        <v>171</v>
      </c>
      <c r="M363" t="s">
        <v>1039</v>
      </c>
      <c r="N363" t="s">
        <v>237</v>
      </c>
      <c r="P363" s="193" t="str">
        <f>IF(OR(AND(A363&lt;&gt;"",COUNTIF(Bugs!B:B,A363)&gt;0),AND(B363&lt;&gt;"",COUNTIF(Bugs!A:A,B363)&gt;0)),"Y","")</f>
        <v/>
      </c>
      <c r="Q363" s="193" t="str">
        <f>IF(OR(
    AND(COUNTIF(Bugs!A:A,B363)&gt;0,ISNUMBER(SEARCH("x",INDEX(Bugs!C:C,MATCH(B363,Bugs!A:A,0))))),
    AND(COUNTIF(Bugs!B:B,B363)&gt;0,ISNUMBER(SEARCH("x",INDEX(Bugs!C:C,MATCH(B363,Bugs!B:B,0))))),
    AND(COUNTIF(Bugs!A:A,B363)&gt;0,ISNUMBER(SEARCH("x",INDEX(Bugs!D:D,MATCH(B363,Bugs!A:A,0))))),
    AND(COUNTIF(Bugs!B:B,B363)&gt;0,ISNUMBER(SEARCH("x",INDEX(Bugs!D:D,MATCH(B363,Bugs!B:B,0)))))
),"Y","")</f>
        <v/>
      </c>
      <c r="R363">
        <f ca="1">IF(OR(ISNUMBER(MATCH(L363,MasterData!$D$3:$D$18,0)),ISNUMBER(MATCH(L363,MasterData!$C$3:$C$18,0))),
    DATEDIF(E363,I363,"d"),
    DATEDIF(E363,TODAY(),"d"))</f>
        <v>0</v>
      </c>
      <c r="S363">
        <f t="shared" ca="1" si="18"/>
        <v>1</v>
      </c>
      <c r="T363">
        <f t="shared" ca="1" si="19"/>
        <v>0</v>
      </c>
      <c r="U363">
        <f t="shared" ca="1" si="20"/>
        <v>0</v>
      </c>
    </row>
    <row r="364" spans="1:22" x14ac:dyDescent="0.35">
      <c r="B364" t="s">
        <v>94</v>
      </c>
      <c r="D364" s="34" t="s">
        <v>480</v>
      </c>
      <c r="E364" s="208">
        <v>45951</v>
      </c>
      <c r="G364" t="s">
        <v>715</v>
      </c>
      <c r="I364" s="208">
        <v>45951</v>
      </c>
      <c r="K364" t="s">
        <v>235</v>
      </c>
      <c r="L364" t="s">
        <v>164</v>
      </c>
      <c r="M364" t="s">
        <v>1040</v>
      </c>
      <c r="N364" t="s">
        <v>237</v>
      </c>
      <c r="P364" s="193" t="str">
        <f>IF(OR(AND(A364&lt;&gt;"",COUNTIF(Bugs!B:B,A364)&gt;0),AND(B364&lt;&gt;"",COUNTIF(Bugs!A:A,B364)&gt;0)),"Y","")</f>
        <v>Y</v>
      </c>
      <c r="Q364" s="193" t="str">
        <f>IF(OR(
    AND(COUNTIF(Bugs!A:A,B364)&gt;0,ISNUMBER(SEARCH("x",INDEX(Bugs!C:C,MATCH(B364,Bugs!A:A,0))))),
    AND(COUNTIF(Bugs!B:B,B364)&gt;0,ISNUMBER(SEARCH("x",INDEX(Bugs!C:C,MATCH(B364,Bugs!B:B,0))))),
    AND(COUNTIF(Bugs!A:A,B364)&gt;0,ISNUMBER(SEARCH("x",INDEX(Bugs!D:D,MATCH(B364,Bugs!A:A,0))))),
    AND(COUNTIF(Bugs!B:B,B364)&gt;0,ISNUMBER(SEARCH("x",INDEX(Bugs!D:D,MATCH(B364,Bugs!B:B,0)))))
),"Y","")</f>
        <v/>
      </c>
      <c r="R364">
        <f ca="1">IF(OR(ISNUMBER(MATCH(L364,MasterData!$D$3:$D$18,0)),ISNUMBER(MATCH(L364,MasterData!$C$3:$C$18,0))),
    DATEDIF(E364,I364,"d"),
    DATEDIF(E364,TODAY(),"d"))</f>
        <v>56</v>
      </c>
      <c r="S364">
        <f t="shared" ca="1" si="18"/>
        <v>0</v>
      </c>
      <c r="T364">
        <f t="shared" ca="1" si="19"/>
        <v>0</v>
      </c>
      <c r="U364">
        <f t="shared" ca="1" si="20"/>
        <v>1</v>
      </c>
    </row>
    <row r="365" spans="1:22" x14ac:dyDescent="0.35">
      <c r="B365" t="s">
        <v>1041</v>
      </c>
      <c r="D365" s="34" t="s">
        <v>480</v>
      </c>
      <c r="E365" s="208">
        <v>45951</v>
      </c>
      <c r="G365" t="s">
        <v>715</v>
      </c>
      <c r="I365" s="208">
        <v>45951</v>
      </c>
      <c r="K365" t="s">
        <v>235</v>
      </c>
      <c r="L365" t="s">
        <v>171</v>
      </c>
      <c r="M365" t="s">
        <v>1042</v>
      </c>
      <c r="N365" t="s">
        <v>237</v>
      </c>
      <c r="P365" s="193" t="str">
        <f>IF(OR(AND(A365&lt;&gt;"",COUNTIF(Bugs!B:B,A365)&gt;0),AND(B365&lt;&gt;"",COUNTIF(Bugs!A:A,B365)&gt;0)),"Y","")</f>
        <v/>
      </c>
      <c r="Q365" s="193" t="str">
        <f>IF(OR(
    AND(COUNTIF(Bugs!A:A,B365)&gt;0,ISNUMBER(SEARCH("x",INDEX(Bugs!C:C,MATCH(B365,Bugs!A:A,0))))),
    AND(COUNTIF(Bugs!B:B,B365)&gt;0,ISNUMBER(SEARCH("x",INDEX(Bugs!C:C,MATCH(B365,Bugs!B:B,0))))),
    AND(COUNTIF(Bugs!A:A,B365)&gt;0,ISNUMBER(SEARCH("x",INDEX(Bugs!D:D,MATCH(B365,Bugs!A:A,0))))),
    AND(COUNTIF(Bugs!B:B,B365)&gt;0,ISNUMBER(SEARCH("x",INDEX(Bugs!D:D,MATCH(B365,Bugs!B:B,0)))))
),"Y","")</f>
        <v/>
      </c>
      <c r="R365">
        <f ca="1">IF(OR(ISNUMBER(MATCH(L365,MasterData!$D$3:$D$18,0)),ISNUMBER(MATCH(L365,MasterData!$C$3:$C$18,0))),
    DATEDIF(E365,I365,"d"),
    DATEDIF(E365,TODAY(),"d"))</f>
        <v>0</v>
      </c>
      <c r="S365">
        <f t="shared" ca="1" si="18"/>
        <v>1</v>
      </c>
      <c r="T365">
        <f t="shared" ca="1" si="19"/>
        <v>0</v>
      </c>
      <c r="U365">
        <f t="shared" ca="1" si="20"/>
        <v>0</v>
      </c>
    </row>
    <row r="366" spans="1:22" x14ac:dyDescent="0.35">
      <c r="B366" t="s">
        <v>95</v>
      </c>
      <c r="D366" s="34" t="s">
        <v>480</v>
      </c>
      <c r="E366" s="208">
        <v>45952</v>
      </c>
      <c r="G366" t="s">
        <v>715</v>
      </c>
      <c r="I366" s="208">
        <v>45952</v>
      </c>
      <c r="K366" t="s">
        <v>235</v>
      </c>
      <c r="L366" t="s">
        <v>164</v>
      </c>
      <c r="M366" t="s">
        <v>1043</v>
      </c>
      <c r="N366" t="s">
        <v>237</v>
      </c>
      <c r="P366" s="193" t="str">
        <f>IF(OR(AND(A366&lt;&gt;"",COUNTIF(Bugs!B:B,A366)&gt;0),AND(B366&lt;&gt;"",COUNTIF(Bugs!A:A,B366)&gt;0)),"Y","")</f>
        <v>Y</v>
      </c>
      <c r="Q366" s="193" t="str">
        <f>IF(OR(
    AND(COUNTIF(Bugs!A:A,B366)&gt;0,ISNUMBER(SEARCH("x",INDEX(Bugs!C:C,MATCH(B366,Bugs!A:A,0))))),
    AND(COUNTIF(Bugs!B:B,B366)&gt;0,ISNUMBER(SEARCH("x",INDEX(Bugs!C:C,MATCH(B366,Bugs!B:B,0))))),
    AND(COUNTIF(Bugs!A:A,B366)&gt;0,ISNUMBER(SEARCH("x",INDEX(Bugs!D:D,MATCH(B366,Bugs!A:A,0))))),
    AND(COUNTIF(Bugs!B:B,B366)&gt;0,ISNUMBER(SEARCH("x",INDEX(Bugs!D:D,MATCH(B366,Bugs!B:B,0)))))
),"Y","")</f>
        <v>Y</v>
      </c>
      <c r="R366">
        <f ca="1">IF(OR(ISNUMBER(MATCH(L366,MasterData!$D$3:$D$18,0)),ISNUMBER(MATCH(L366,MasterData!$C$3:$C$18,0))),
    DATEDIF(E366,I366,"d"),
    DATEDIF(E366,TODAY(),"d"))</f>
        <v>55</v>
      </c>
      <c r="S366">
        <f t="shared" ca="1" si="18"/>
        <v>0</v>
      </c>
      <c r="T366">
        <f t="shared" ca="1" si="19"/>
        <v>0</v>
      </c>
      <c r="U366">
        <f t="shared" ca="1" si="20"/>
        <v>1</v>
      </c>
    </row>
    <row r="367" spans="1:22" x14ac:dyDescent="0.35">
      <c r="B367" t="s">
        <v>96</v>
      </c>
      <c r="D367" s="34" t="s">
        <v>480</v>
      </c>
      <c r="E367" s="208">
        <v>45952</v>
      </c>
      <c r="G367" t="s">
        <v>715</v>
      </c>
      <c r="I367" s="208">
        <v>45952</v>
      </c>
      <c r="K367" t="s">
        <v>235</v>
      </c>
      <c r="L367" t="s">
        <v>164</v>
      </c>
      <c r="M367" t="s">
        <v>1044</v>
      </c>
      <c r="N367" t="s">
        <v>237</v>
      </c>
      <c r="P367" s="193" t="str">
        <f>IF(OR(AND(A367&lt;&gt;"",COUNTIF(Bugs!B:B,A367)&gt;0),AND(B367&lt;&gt;"",COUNTIF(Bugs!A:A,B367)&gt;0)),"Y","")</f>
        <v>Y</v>
      </c>
      <c r="Q367" s="193" t="str">
        <f>IF(OR(
    AND(COUNTIF(Bugs!A:A,B367)&gt;0,ISNUMBER(SEARCH("x",INDEX(Bugs!C:C,MATCH(B367,Bugs!A:A,0))))),
    AND(COUNTIF(Bugs!B:B,B367)&gt;0,ISNUMBER(SEARCH("x",INDEX(Bugs!C:C,MATCH(B367,Bugs!B:B,0))))),
    AND(COUNTIF(Bugs!A:A,B367)&gt;0,ISNUMBER(SEARCH("x",INDEX(Bugs!D:D,MATCH(B367,Bugs!A:A,0))))),
    AND(COUNTIF(Bugs!B:B,B367)&gt;0,ISNUMBER(SEARCH("x",INDEX(Bugs!D:D,MATCH(B367,Bugs!B:B,0)))))
),"Y","")</f>
        <v/>
      </c>
      <c r="R367">
        <f ca="1">IF(OR(ISNUMBER(MATCH(L367,MasterData!$D$3:$D$18,0)),ISNUMBER(MATCH(L367,MasterData!$C$3:$C$18,0))),
    DATEDIF(E367,I367,"d"),
    DATEDIF(E367,TODAY(),"d"))</f>
        <v>55</v>
      </c>
      <c r="S367">
        <f t="shared" ca="1" si="18"/>
        <v>0</v>
      </c>
      <c r="T367">
        <f t="shared" ca="1" si="19"/>
        <v>0</v>
      </c>
      <c r="U367">
        <f t="shared" ca="1" si="20"/>
        <v>1</v>
      </c>
    </row>
    <row r="368" spans="1:22" x14ac:dyDescent="0.35">
      <c r="B368" t="s">
        <v>97</v>
      </c>
      <c r="D368" s="34">
        <v>3014</v>
      </c>
      <c r="E368" s="208">
        <v>45952</v>
      </c>
      <c r="G368" t="s">
        <v>982</v>
      </c>
      <c r="I368" s="208">
        <v>45952</v>
      </c>
      <c r="K368" t="s">
        <v>241</v>
      </c>
      <c r="L368" t="s">
        <v>164</v>
      </c>
      <c r="M368" t="s">
        <v>1045</v>
      </c>
      <c r="N368" t="s">
        <v>237</v>
      </c>
      <c r="P368" s="193" t="str">
        <f>IF(OR(AND(A368&lt;&gt;"",COUNTIF(Bugs!B:B,A368)&gt;0),AND(B368&lt;&gt;"",COUNTIF(Bugs!A:A,B368)&gt;0)),"Y","")</f>
        <v>Y</v>
      </c>
      <c r="Q368" s="193" t="str">
        <f>IF(OR(
    AND(COUNTIF(Bugs!A:A,B368)&gt;0,ISNUMBER(SEARCH("x",INDEX(Bugs!C:C,MATCH(B368,Bugs!A:A,0))))),
    AND(COUNTIF(Bugs!B:B,B368)&gt;0,ISNUMBER(SEARCH("x",INDEX(Bugs!C:C,MATCH(B368,Bugs!B:B,0))))),
    AND(COUNTIF(Bugs!A:A,B368)&gt;0,ISNUMBER(SEARCH("x",INDEX(Bugs!D:D,MATCH(B368,Bugs!A:A,0))))),
    AND(COUNTIF(Bugs!B:B,B368)&gt;0,ISNUMBER(SEARCH("x",INDEX(Bugs!D:D,MATCH(B368,Bugs!B:B,0)))))
),"Y","")</f>
        <v>Y</v>
      </c>
      <c r="R368">
        <f ca="1">IF(OR(ISNUMBER(MATCH(L368,MasterData!$D$3:$D$18,0)),ISNUMBER(MATCH(L368,MasterData!$C$3:$C$18,0))),
    DATEDIF(E368,I368,"d"),
    DATEDIF(E368,TODAY(),"d"))</f>
        <v>55</v>
      </c>
      <c r="S368">
        <f t="shared" ca="1" si="18"/>
        <v>0</v>
      </c>
      <c r="T368">
        <f t="shared" ca="1" si="19"/>
        <v>0</v>
      </c>
      <c r="U368">
        <f t="shared" ca="1" si="20"/>
        <v>1</v>
      </c>
    </row>
    <row r="369" spans="1:21" x14ac:dyDescent="0.35">
      <c r="B369" t="s">
        <v>1046</v>
      </c>
      <c r="D369" s="34" t="s">
        <v>480</v>
      </c>
      <c r="E369" s="208">
        <v>45953</v>
      </c>
      <c r="G369" t="s">
        <v>804</v>
      </c>
      <c r="I369" s="208">
        <v>45953</v>
      </c>
      <c r="K369" t="s">
        <v>241</v>
      </c>
      <c r="L369" t="s">
        <v>164</v>
      </c>
      <c r="M369" t="s">
        <v>1047</v>
      </c>
      <c r="N369" t="s">
        <v>237</v>
      </c>
      <c r="P369" s="193" t="str">
        <f>IF(OR(AND(A369&lt;&gt;"",COUNTIF(Bugs!B:B,A369)&gt;0),AND(B369&lt;&gt;"",COUNTIF(Bugs!A:A,B369)&gt;0)),"Y","")</f>
        <v/>
      </c>
      <c r="Q369" s="193" t="str">
        <f>IF(OR(
    AND(COUNTIF(Bugs!A:A,B369)&gt;0,ISNUMBER(SEARCH("x",INDEX(Bugs!C:C,MATCH(B369,Bugs!A:A,0))))),
    AND(COUNTIF(Bugs!B:B,B369)&gt;0,ISNUMBER(SEARCH("x",INDEX(Bugs!C:C,MATCH(B369,Bugs!B:B,0))))),
    AND(COUNTIF(Bugs!A:A,B369)&gt;0,ISNUMBER(SEARCH("x",INDEX(Bugs!D:D,MATCH(B369,Bugs!A:A,0))))),
    AND(COUNTIF(Bugs!B:B,B369)&gt;0,ISNUMBER(SEARCH("x",INDEX(Bugs!D:D,MATCH(B369,Bugs!B:B,0)))))
),"Y","")</f>
        <v/>
      </c>
      <c r="R369">
        <f ca="1">IF(OR(ISNUMBER(MATCH(L369,MasterData!$D$3:$D$18,0)),ISNUMBER(MATCH(L369,MasterData!$C$3:$C$18,0))),
    DATEDIF(E369,I369,"d"),
    DATEDIF(E369,TODAY(),"d"))</f>
        <v>54</v>
      </c>
      <c r="S369">
        <f t="shared" ca="1" si="18"/>
        <v>0</v>
      </c>
      <c r="T369">
        <f t="shared" ca="1" si="19"/>
        <v>0</v>
      </c>
      <c r="U369">
        <f t="shared" ca="1" si="20"/>
        <v>1</v>
      </c>
    </row>
    <row r="370" spans="1:21" x14ac:dyDescent="0.35">
      <c r="A370" s="72"/>
      <c r="B370" s="72" t="s">
        <v>1048</v>
      </c>
      <c r="C370" s="72"/>
      <c r="D370" s="180" t="s">
        <v>480</v>
      </c>
      <c r="E370" s="209">
        <v>45953</v>
      </c>
      <c r="F370" s="72"/>
      <c r="G370" s="72" t="s">
        <v>804</v>
      </c>
      <c r="H370" s="72"/>
      <c r="I370" s="209">
        <v>45958</v>
      </c>
      <c r="J370" s="72"/>
      <c r="K370" s="72" t="s">
        <v>241</v>
      </c>
      <c r="L370" s="72" t="s">
        <v>171</v>
      </c>
      <c r="M370" s="72" t="s">
        <v>1049</v>
      </c>
      <c r="N370" s="72" t="s">
        <v>237</v>
      </c>
      <c r="P370" s="193" t="str">
        <f>IF(OR(AND(A370&lt;&gt;"",COUNTIF(Bugs!B:B,A370)&gt;0),AND(B370&lt;&gt;"",COUNTIF(Bugs!A:A,B370)&gt;0)),"Y","")</f>
        <v/>
      </c>
      <c r="Q370" s="193" t="str">
        <f>IF(OR(
    AND(COUNTIF(Bugs!A:A,B370)&gt;0,ISNUMBER(SEARCH("x",INDEX(Bugs!C:C,MATCH(B370,Bugs!A:A,0))))),
    AND(COUNTIF(Bugs!B:B,B370)&gt;0,ISNUMBER(SEARCH("x",INDEX(Bugs!C:C,MATCH(B370,Bugs!B:B,0))))),
    AND(COUNTIF(Bugs!A:A,B370)&gt;0,ISNUMBER(SEARCH("x",INDEX(Bugs!D:D,MATCH(B370,Bugs!A:A,0))))),
    AND(COUNTIF(Bugs!B:B,B370)&gt;0,ISNUMBER(SEARCH("x",INDEX(Bugs!D:D,MATCH(B370,Bugs!B:B,0)))))
),"Y","")</f>
        <v/>
      </c>
      <c r="R370">
        <f ca="1">IF(OR(ISNUMBER(MATCH(L370,MasterData!$D$3:$D$18,0)),ISNUMBER(MATCH(L370,MasterData!$C$3:$C$18,0))),
    DATEDIF(E370,I370,"d"),
    DATEDIF(E370,TODAY(),"d"))</f>
        <v>5</v>
      </c>
      <c r="S370">
        <f t="shared" ca="1" si="18"/>
        <v>1</v>
      </c>
      <c r="T370">
        <f t="shared" ca="1" si="19"/>
        <v>0</v>
      </c>
      <c r="U370">
        <f t="shared" ca="1" si="20"/>
        <v>0</v>
      </c>
    </row>
    <row r="371" spans="1:21" x14ac:dyDescent="0.35">
      <c r="B371" t="s">
        <v>98</v>
      </c>
      <c r="D371" s="34" t="s">
        <v>480</v>
      </c>
      <c r="E371" s="208">
        <v>45953</v>
      </c>
      <c r="G371" t="s">
        <v>804</v>
      </c>
      <c r="I371" s="208">
        <v>45954</v>
      </c>
      <c r="K371" t="s">
        <v>347</v>
      </c>
      <c r="L371" t="s">
        <v>171</v>
      </c>
      <c r="M371" t="s">
        <v>1050</v>
      </c>
      <c r="N371" t="s">
        <v>237</v>
      </c>
      <c r="P371" s="193" t="str">
        <f>IF(OR(AND(A371&lt;&gt;"",COUNTIF(Bugs!B:B,A371)&gt;0),AND(B371&lt;&gt;"",COUNTIF(Bugs!A:A,B371)&gt;0)),"Y","")</f>
        <v>Y</v>
      </c>
      <c r="Q371" s="193" t="str">
        <f>IF(OR(
    AND(COUNTIF(Bugs!A:A,B371)&gt;0,ISNUMBER(SEARCH("x",INDEX(Bugs!C:C,MATCH(B371,Bugs!A:A,0))))),
    AND(COUNTIF(Bugs!B:B,B371)&gt;0,ISNUMBER(SEARCH("x",INDEX(Bugs!C:C,MATCH(B371,Bugs!B:B,0))))),
    AND(COUNTIF(Bugs!A:A,B371)&gt;0,ISNUMBER(SEARCH("x",INDEX(Bugs!D:D,MATCH(B371,Bugs!A:A,0))))),
    AND(COUNTIF(Bugs!B:B,B371)&gt;0,ISNUMBER(SEARCH("x",INDEX(Bugs!D:D,MATCH(B371,Bugs!B:B,0)))))
),"Y","")</f>
        <v>Y</v>
      </c>
      <c r="R371">
        <f ca="1">IF(OR(ISNUMBER(MATCH(L371,MasterData!$D$3:$D$18,0)),ISNUMBER(MATCH(L371,MasterData!$C$3:$C$18,0))),
    DATEDIF(E371,I371,"d"),
    DATEDIF(E371,TODAY(),"d"))</f>
        <v>1</v>
      </c>
      <c r="S371">
        <f t="shared" ca="1" si="18"/>
        <v>1</v>
      </c>
      <c r="T371">
        <f t="shared" ca="1" si="19"/>
        <v>0</v>
      </c>
      <c r="U371">
        <f t="shared" ca="1" si="20"/>
        <v>0</v>
      </c>
    </row>
    <row r="372" spans="1:21" x14ac:dyDescent="0.35">
      <c r="B372" t="s">
        <v>1051</v>
      </c>
      <c r="D372" s="34" t="s">
        <v>1052</v>
      </c>
      <c r="E372" s="208">
        <v>45953</v>
      </c>
      <c r="G372" t="s">
        <v>1053</v>
      </c>
      <c r="I372" s="208">
        <v>45961</v>
      </c>
      <c r="K372" t="s">
        <v>241</v>
      </c>
      <c r="L372" t="s">
        <v>171</v>
      </c>
      <c r="M372" t="s">
        <v>1054</v>
      </c>
      <c r="N372" t="s">
        <v>237</v>
      </c>
      <c r="P372" s="193" t="str">
        <f>IF(OR(AND(A372&lt;&gt;"",COUNTIF(Bugs!B:B,A372)&gt;0),AND(B372&lt;&gt;"",COUNTIF(Bugs!A:A,B372)&gt;0)),"Y","")</f>
        <v/>
      </c>
      <c r="Q372" s="193" t="str">
        <f>IF(OR(
    AND(COUNTIF(Bugs!A:A,B372)&gt;0,ISNUMBER(SEARCH("x",INDEX(Bugs!C:C,MATCH(B372,Bugs!A:A,0))))),
    AND(COUNTIF(Bugs!B:B,B372)&gt;0,ISNUMBER(SEARCH("x",INDEX(Bugs!C:C,MATCH(B372,Bugs!B:B,0))))),
    AND(COUNTIF(Bugs!A:A,B372)&gt;0,ISNUMBER(SEARCH("x",INDEX(Bugs!D:D,MATCH(B372,Bugs!A:A,0))))),
    AND(COUNTIF(Bugs!B:B,B372)&gt;0,ISNUMBER(SEARCH("x",INDEX(Bugs!D:D,MATCH(B372,Bugs!B:B,0)))))
),"Y","")</f>
        <v/>
      </c>
      <c r="R372">
        <f ca="1">IF(OR(ISNUMBER(MATCH(L372,MasterData!$D$3:$D$18,0)),ISNUMBER(MATCH(L372,MasterData!$C$3:$C$18,0))),
    DATEDIF(E372,I372,"d"),
    DATEDIF(E372,TODAY(),"d"))</f>
        <v>8</v>
      </c>
      <c r="S372">
        <f t="shared" ca="1" si="18"/>
        <v>0</v>
      </c>
      <c r="T372">
        <f t="shared" ca="1" si="19"/>
        <v>1</v>
      </c>
      <c r="U372">
        <f t="shared" ca="1" si="20"/>
        <v>0</v>
      </c>
    </row>
    <row r="373" spans="1:21" x14ac:dyDescent="0.35">
      <c r="B373" t="s">
        <v>1055</v>
      </c>
      <c r="D373" s="34" t="s">
        <v>1052</v>
      </c>
      <c r="E373" s="208">
        <v>45953</v>
      </c>
      <c r="G373" t="s">
        <v>1053</v>
      </c>
      <c r="I373" s="208">
        <v>45954</v>
      </c>
      <c r="K373" t="s">
        <v>241</v>
      </c>
      <c r="L373" t="s">
        <v>171</v>
      </c>
      <c r="M373" t="s">
        <v>1056</v>
      </c>
      <c r="N373" t="s">
        <v>237</v>
      </c>
      <c r="P373" s="193" t="str">
        <f>IF(OR(AND(A373&lt;&gt;"",COUNTIF(Bugs!B:B,A373)&gt;0),AND(B373&lt;&gt;"",COUNTIF(Bugs!A:A,B373)&gt;0)),"Y","")</f>
        <v/>
      </c>
      <c r="Q373" s="193" t="str">
        <f>IF(OR(
    AND(COUNTIF(Bugs!A:A,B373)&gt;0,ISNUMBER(SEARCH("x",INDEX(Bugs!C:C,MATCH(B373,Bugs!A:A,0))))),
    AND(COUNTIF(Bugs!B:B,B373)&gt;0,ISNUMBER(SEARCH("x",INDEX(Bugs!C:C,MATCH(B373,Bugs!B:B,0))))),
    AND(COUNTIF(Bugs!A:A,B373)&gt;0,ISNUMBER(SEARCH("x",INDEX(Bugs!D:D,MATCH(B373,Bugs!A:A,0))))),
    AND(COUNTIF(Bugs!B:B,B373)&gt;0,ISNUMBER(SEARCH("x",INDEX(Bugs!D:D,MATCH(B373,Bugs!B:B,0)))))
),"Y","")</f>
        <v/>
      </c>
      <c r="R373">
        <f ca="1">IF(OR(ISNUMBER(MATCH(L373,MasterData!$D$3:$D$18,0)),ISNUMBER(MATCH(L373,MasterData!$C$3:$C$18,0))),
    DATEDIF(E373,I373,"d"),
    DATEDIF(E373,TODAY(),"d"))</f>
        <v>1</v>
      </c>
      <c r="S373">
        <f t="shared" ca="1" si="18"/>
        <v>1</v>
      </c>
      <c r="T373">
        <f t="shared" ca="1" si="19"/>
        <v>0</v>
      </c>
      <c r="U373">
        <f t="shared" ca="1" si="20"/>
        <v>0</v>
      </c>
    </row>
    <row r="374" spans="1:21" x14ac:dyDescent="0.35">
      <c r="B374" t="s">
        <v>99</v>
      </c>
      <c r="D374" s="34">
        <v>3014</v>
      </c>
      <c r="E374" s="208">
        <v>45953</v>
      </c>
      <c r="G374" t="s">
        <v>916</v>
      </c>
      <c r="I374" s="208">
        <v>45953</v>
      </c>
      <c r="K374" t="s">
        <v>241</v>
      </c>
      <c r="L374" t="s">
        <v>164</v>
      </c>
      <c r="M374" t="s">
        <v>1057</v>
      </c>
      <c r="N374" t="s">
        <v>237</v>
      </c>
      <c r="P374" s="193" t="str">
        <f>IF(OR(AND(A374&lt;&gt;"",COUNTIF(Bugs!B:B,A374)&gt;0),AND(B374&lt;&gt;"",COUNTIF(Bugs!A:A,B374)&gt;0)),"Y","")</f>
        <v>Y</v>
      </c>
      <c r="Q374" s="193" t="str">
        <f>IF(OR(
    AND(COUNTIF(Bugs!A:A,B374)&gt;0,ISNUMBER(SEARCH("x",INDEX(Bugs!C:C,MATCH(B374,Bugs!A:A,0))))),
    AND(COUNTIF(Bugs!B:B,B374)&gt;0,ISNUMBER(SEARCH("x",INDEX(Bugs!C:C,MATCH(B374,Bugs!B:B,0))))),
    AND(COUNTIF(Bugs!A:A,B374)&gt;0,ISNUMBER(SEARCH("x",INDEX(Bugs!D:D,MATCH(B374,Bugs!A:A,0))))),
    AND(COUNTIF(Bugs!B:B,B374)&gt;0,ISNUMBER(SEARCH("x",INDEX(Bugs!D:D,MATCH(B374,Bugs!B:B,0)))))
),"Y","")</f>
        <v>Y</v>
      </c>
      <c r="R374">
        <f ca="1">IF(OR(ISNUMBER(MATCH(L374,MasterData!$D$3:$D$18,0)),ISNUMBER(MATCH(L374,MasterData!$C$3:$C$18,0))),
    DATEDIF(E374,I374,"d"),
    DATEDIF(E374,TODAY(),"d"))</f>
        <v>54</v>
      </c>
      <c r="S374">
        <f t="shared" ca="1" si="18"/>
        <v>0</v>
      </c>
      <c r="T374">
        <f t="shared" ca="1" si="19"/>
        <v>0</v>
      </c>
      <c r="U374">
        <f t="shared" ca="1" si="20"/>
        <v>1</v>
      </c>
    </row>
    <row r="375" spans="1:21" x14ac:dyDescent="0.35">
      <c r="B375" t="s">
        <v>1058</v>
      </c>
      <c r="D375" s="34" t="s">
        <v>254</v>
      </c>
      <c r="E375" s="208">
        <v>45953</v>
      </c>
      <c r="G375" t="s">
        <v>727</v>
      </c>
      <c r="I375" s="208">
        <v>45954</v>
      </c>
      <c r="K375" t="s">
        <v>241</v>
      </c>
      <c r="L375" t="s">
        <v>171</v>
      </c>
      <c r="M375" t="s">
        <v>1059</v>
      </c>
      <c r="N375" t="s">
        <v>237</v>
      </c>
      <c r="P375" s="193" t="str">
        <f>IF(OR(AND(A375&lt;&gt;"",COUNTIF(Bugs!B:B,A375)&gt;0),AND(B375&lt;&gt;"",COUNTIF(Bugs!A:A,B375)&gt;0)),"Y","")</f>
        <v/>
      </c>
      <c r="Q375" s="193" t="str">
        <f>IF(OR(
    AND(COUNTIF(Bugs!A:A,B375)&gt;0,ISNUMBER(SEARCH("x",INDEX(Bugs!C:C,MATCH(B375,Bugs!A:A,0))))),
    AND(COUNTIF(Bugs!B:B,B375)&gt;0,ISNUMBER(SEARCH("x",INDEX(Bugs!C:C,MATCH(B375,Bugs!B:B,0))))),
    AND(COUNTIF(Bugs!A:A,B375)&gt;0,ISNUMBER(SEARCH("x",INDEX(Bugs!D:D,MATCH(B375,Bugs!A:A,0))))),
    AND(COUNTIF(Bugs!B:B,B375)&gt;0,ISNUMBER(SEARCH("x",INDEX(Bugs!D:D,MATCH(B375,Bugs!B:B,0)))))
),"Y","")</f>
        <v/>
      </c>
      <c r="R375">
        <f ca="1">IF(OR(ISNUMBER(MATCH(L375,MasterData!$D$3:$D$18,0)),ISNUMBER(MATCH(L375,MasterData!$C$3:$C$18,0))),
    DATEDIF(E375,I375,"d"),
    DATEDIF(E375,TODAY(),"d"))</f>
        <v>1</v>
      </c>
      <c r="S375">
        <f t="shared" ca="1" si="18"/>
        <v>1</v>
      </c>
      <c r="T375">
        <f t="shared" ca="1" si="19"/>
        <v>0</v>
      </c>
      <c r="U375">
        <f t="shared" ca="1" si="20"/>
        <v>0</v>
      </c>
    </row>
    <row r="376" spans="1:21" x14ac:dyDescent="0.35">
      <c r="B376" t="s">
        <v>100</v>
      </c>
      <c r="D376" s="34" t="s">
        <v>254</v>
      </c>
      <c r="E376" s="208">
        <v>45953</v>
      </c>
      <c r="G376" t="s">
        <v>727</v>
      </c>
      <c r="I376" s="208">
        <v>45973</v>
      </c>
      <c r="K376" t="s">
        <v>241</v>
      </c>
      <c r="L376" t="s">
        <v>171</v>
      </c>
      <c r="M376" t="s">
        <v>1060</v>
      </c>
      <c r="N376" t="s">
        <v>237</v>
      </c>
      <c r="P376" s="193" t="str">
        <f>IF(OR(AND(A376&lt;&gt;"",COUNTIF(Bugs!B:B,A376)&gt;0),AND(B376&lt;&gt;"",COUNTIF(Bugs!A:A,B376)&gt;0)),"Y","")</f>
        <v>Y</v>
      </c>
      <c r="Q376" s="193" t="str">
        <f>IF(OR(
    AND(COUNTIF(Bugs!A:A,B376)&gt;0,ISNUMBER(SEARCH("x",INDEX(Bugs!C:C,MATCH(B376,Bugs!A:A,0))))),
    AND(COUNTIF(Bugs!B:B,B376)&gt;0,ISNUMBER(SEARCH("x",INDEX(Bugs!C:C,MATCH(B376,Bugs!B:B,0))))),
    AND(COUNTIF(Bugs!A:A,B376)&gt;0,ISNUMBER(SEARCH("x",INDEX(Bugs!D:D,MATCH(B376,Bugs!A:A,0))))),
    AND(COUNTIF(Bugs!B:B,B376)&gt;0,ISNUMBER(SEARCH("x",INDEX(Bugs!D:D,MATCH(B376,Bugs!B:B,0)))))
),"Y","")</f>
        <v/>
      </c>
      <c r="R376">
        <f ca="1">IF(OR(ISNUMBER(MATCH(L376,MasterData!$D$3:$D$18,0)),ISNUMBER(MATCH(L376,MasterData!$C$3:$C$18,0))),
    DATEDIF(E376,I376,"d"),
    DATEDIF(E376,TODAY(),"d"))</f>
        <v>20</v>
      </c>
      <c r="S376">
        <f t="shared" ca="1" si="18"/>
        <v>0</v>
      </c>
      <c r="T376">
        <f t="shared" ca="1" si="19"/>
        <v>1</v>
      </c>
      <c r="U376">
        <f t="shared" ca="1" si="20"/>
        <v>0</v>
      </c>
    </row>
    <row r="377" spans="1:21" x14ac:dyDescent="0.35">
      <c r="B377" t="s">
        <v>1061</v>
      </c>
      <c r="D377" s="34">
        <v>3014</v>
      </c>
      <c r="E377" s="208">
        <v>45954</v>
      </c>
      <c r="G377" t="s">
        <v>834</v>
      </c>
      <c r="I377" s="208">
        <v>45957</v>
      </c>
      <c r="K377" t="s">
        <v>241</v>
      </c>
      <c r="L377" t="s">
        <v>171</v>
      </c>
      <c r="M377" t="s">
        <v>1062</v>
      </c>
      <c r="N377" t="s">
        <v>237</v>
      </c>
      <c r="P377" s="193" t="str">
        <f>IF(OR(AND(A377&lt;&gt;"",COUNTIF(Bugs!B:B,A377)&gt;0),AND(B377&lt;&gt;"",COUNTIF(Bugs!A:A,B377)&gt;0)),"Y","")</f>
        <v/>
      </c>
      <c r="Q377" s="193" t="str">
        <f>IF(OR(
    AND(COUNTIF(Bugs!A:A,B377)&gt;0,ISNUMBER(SEARCH("x",INDEX(Bugs!C:C,MATCH(B377,Bugs!A:A,0))))),
    AND(COUNTIF(Bugs!B:B,B377)&gt;0,ISNUMBER(SEARCH("x",INDEX(Bugs!C:C,MATCH(B377,Bugs!B:B,0))))),
    AND(COUNTIF(Bugs!A:A,B377)&gt;0,ISNUMBER(SEARCH("x",INDEX(Bugs!D:D,MATCH(B377,Bugs!A:A,0))))),
    AND(COUNTIF(Bugs!B:B,B377)&gt;0,ISNUMBER(SEARCH("x",INDEX(Bugs!D:D,MATCH(B377,Bugs!B:B,0)))))
),"Y","")</f>
        <v/>
      </c>
      <c r="R377">
        <f ca="1">IF(OR(ISNUMBER(MATCH(L377,MasterData!$D$3:$D$18,0)),ISNUMBER(MATCH(L377,MasterData!$C$3:$C$18,0))),
    DATEDIF(E377,I377,"d"),
    DATEDIF(E377,TODAY(),"d"))</f>
        <v>3</v>
      </c>
      <c r="S377">
        <f t="shared" ca="1" si="18"/>
        <v>1</v>
      </c>
      <c r="T377">
        <f t="shared" ca="1" si="19"/>
        <v>0</v>
      </c>
      <c r="U377">
        <f t="shared" ca="1" si="20"/>
        <v>0</v>
      </c>
    </row>
    <row r="378" spans="1:21" x14ac:dyDescent="0.35">
      <c r="B378" t="s">
        <v>1063</v>
      </c>
      <c r="D378" s="34" t="s">
        <v>746</v>
      </c>
      <c r="E378" s="208">
        <v>45955</v>
      </c>
      <c r="G378" t="s">
        <v>715</v>
      </c>
      <c r="I378" s="208">
        <v>45957</v>
      </c>
      <c r="K378" t="s">
        <v>235</v>
      </c>
      <c r="L378" t="s">
        <v>171</v>
      </c>
      <c r="M378" t="s">
        <v>1064</v>
      </c>
      <c r="N378" t="s">
        <v>237</v>
      </c>
      <c r="P378" s="193" t="str">
        <f>IF(OR(AND(A378&lt;&gt;"",COUNTIF(Bugs!B:B,A378)&gt;0),AND(B378&lt;&gt;"",COUNTIF(Bugs!A:A,B378)&gt;0)),"Y","")</f>
        <v/>
      </c>
      <c r="Q378" s="193" t="str">
        <f>IF(OR(
    AND(COUNTIF(Bugs!A:A,B378)&gt;0,ISNUMBER(SEARCH("x",INDEX(Bugs!C:C,MATCH(B378,Bugs!A:A,0))))),
    AND(COUNTIF(Bugs!B:B,B378)&gt;0,ISNUMBER(SEARCH("x",INDEX(Bugs!C:C,MATCH(B378,Bugs!B:B,0))))),
    AND(COUNTIF(Bugs!A:A,B378)&gt;0,ISNUMBER(SEARCH("x",INDEX(Bugs!D:D,MATCH(B378,Bugs!A:A,0))))),
    AND(COUNTIF(Bugs!B:B,B378)&gt;0,ISNUMBER(SEARCH("x",INDEX(Bugs!D:D,MATCH(B378,Bugs!B:B,0)))))
),"Y","")</f>
        <v/>
      </c>
      <c r="R378">
        <f ca="1">IF(OR(ISNUMBER(MATCH(L378,MasterData!$D$3:$D$18,0)),ISNUMBER(MATCH(L378,MasterData!$C$3:$C$18,0))),
    DATEDIF(E378,I378,"d"),
    DATEDIF(E378,TODAY(),"d"))</f>
        <v>2</v>
      </c>
      <c r="S378">
        <f t="shared" ca="1" si="18"/>
        <v>1</v>
      </c>
      <c r="T378">
        <f t="shared" ca="1" si="19"/>
        <v>0</v>
      </c>
      <c r="U378">
        <f t="shared" ca="1" si="20"/>
        <v>0</v>
      </c>
    </row>
    <row r="379" spans="1:21" x14ac:dyDescent="0.35">
      <c r="B379" t="s">
        <v>1065</v>
      </c>
      <c r="D379" s="34" t="s">
        <v>1066</v>
      </c>
      <c r="E379" s="208">
        <v>45957</v>
      </c>
      <c r="G379" t="s">
        <v>1067</v>
      </c>
      <c r="I379" s="208">
        <v>45960</v>
      </c>
      <c r="K379" t="s">
        <v>347</v>
      </c>
      <c r="L379" t="s">
        <v>171</v>
      </c>
      <c r="M379" t="s">
        <v>1068</v>
      </c>
      <c r="N379" t="s">
        <v>237</v>
      </c>
      <c r="P379" s="193" t="str">
        <f>IF(OR(AND(A379&lt;&gt;"",COUNTIF(Bugs!B:B,A379)&gt;0),AND(B379&lt;&gt;"",COUNTIF(Bugs!A:A,B379)&gt;0)),"Y","")</f>
        <v/>
      </c>
      <c r="Q379" s="193" t="str">
        <f>IF(OR(
    AND(COUNTIF(Bugs!A:A,B379)&gt;0,ISNUMBER(SEARCH("x",INDEX(Bugs!C:C,MATCH(B379,Bugs!A:A,0))))),
    AND(COUNTIF(Bugs!B:B,B379)&gt;0,ISNUMBER(SEARCH("x",INDEX(Bugs!C:C,MATCH(B379,Bugs!B:B,0))))),
    AND(COUNTIF(Bugs!A:A,B379)&gt;0,ISNUMBER(SEARCH("x",INDEX(Bugs!D:D,MATCH(B379,Bugs!A:A,0))))),
    AND(COUNTIF(Bugs!B:B,B379)&gt;0,ISNUMBER(SEARCH("x",INDEX(Bugs!D:D,MATCH(B379,Bugs!B:B,0)))))
),"Y","")</f>
        <v/>
      </c>
      <c r="R379">
        <f ca="1">IF(OR(ISNUMBER(MATCH(L379,MasterData!$D$3:$D$18,0)),ISNUMBER(MATCH(L379,MasterData!$C$3:$C$18,0))),
    DATEDIF(E379,I379,"d"),
    DATEDIF(E379,TODAY(),"d"))</f>
        <v>3</v>
      </c>
      <c r="S379">
        <f t="shared" ca="1" si="18"/>
        <v>1</v>
      </c>
      <c r="T379">
        <f t="shared" ca="1" si="19"/>
        <v>0</v>
      </c>
      <c r="U379">
        <f t="shared" ca="1" si="20"/>
        <v>0</v>
      </c>
    </row>
    <row r="380" spans="1:21" x14ac:dyDescent="0.35">
      <c r="B380" t="s">
        <v>101</v>
      </c>
      <c r="D380" s="34" t="s">
        <v>480</v>
      </c>
      <c r="E380" s="208">
        <v>45957</v>
      </c>
      <c r="G380" t="s">
        <v>715</v>
      </c>
      <c r="I380" s="208">
        <v>45964</v>
      </c>
      <c r="K380" t="s">
        <v>235</v>
      </c>
      <c r="L380" t="s">
        <v>171</v>
      </c>
      <c r="M380" t="s">
        <v>1069</v>
      </c>
      <c r="N380" t="s">
        <v>237</v>
      </c>
      <c r="P380" s="193" t="str">
        <f>IF(OR(AND(A380&lt;&gt;"",COUNTIF(Bugs!B:B,A380)&gt;0),AND(B380&lt;&gt;"",COUNTIF(Bugs!A:A,B380)&gt;0)),"Y","")</f>
        <v>Y</v>
      </c>
      <c r="Q380" s="193" t="str">
        <f>IF(OR(
    AND(COUNTIF(Bugs!A:A,B380)&gt;0,ISNUMBER(SEARCH("x",INDEX(Bugs!C:C,MATCH(B380,Bugs!A:A,0))))),
    AND(COUNTIF(Bugs!B:B,B380)&gt;0,ISNUMBER(SEARCH("x",INDEX(Bugs!C:C,MATCH(B380,Bugs!B:B,0))))),
    AND(COUNTIF(Bugs!A:A,B380)&gt;0,ISNUMBER(SEARCH("x",INDEX(Bugs!D:D,MATCH(B380,Bugs!A:A,0))))),
    AND(COUNTIF(Bugs!B:B,B380)&gt;0,ISNUMBER(SEARCH("x",INDEX(Bugs!D:D,MATCH(B380,Bugs!B:B,0)))))
),"Y","")</f>
        <v>Y</v>
      </c>
      <c r="R380">
        <f ca="1">IF(OR(ISNUMBER(MATCH(L380,MasterData!$D$3:$D$18,0)),ISNUMBER(MATCH(L380,MasterData!$C$3:$C$18,0))),
    DATEDIF(E380,I380,"d"),
    DATEDIF(E380,TODAY(),"d"))</f>
        <v>7</v>
      </c>
      <c r="S380">
        <f t="shared" ca="1" si="18"/>
        <v>1</v>
      </c>
      <c r="T380">
        <f t="shared" ca="1" si="19"/>
        <v>0</v>
      </c>
      <c r="U380">
        <f t="shared" ca="1" si="20"/>
        <v>0</v>
      </c>
    </row>
    <row r="381" spans="1:21" x14ac:dyDescent="0.35">
      <c r="B381" t="s">
        <v>102</v>
      </c>
      <c r="D381" s="34" t="s">
        <v>480</v>
      </c>
      <c r="E381" s="208">
        <v>45957</v>
      </c>
      <c r="G381" t="s">
        <v>715</v>
      </c>
      <c r="I381" s="208">
        <v>45957</v>
      </c>
      <c r="K381" t="s">
        <v>235</v>
      </c>
      <c r="L381" t="s">
        <v>164</v>
      </c>
      <c r="M381" t="s">
        <v>1070</v>
      </c>
      <c r="N381" t="s">
        <v>237</v>
      </c>
      <c r="P381" s="193" t="str">
        <f>IF(OR(AND(A381&lt;&gt;"",COUNTIF(Bugs!B:B,A381)&gt;0),AND(B381&lt;&gt;"",COUNTIF(Bugs!A:A,B381)&gt;0)),"Y","")</f>
        <v>Y</v>
      </c>
      <c r="Q381" s="193" t="str">
        <f>IF(OR(
    AND(COUNTIF(Bugs!A:A,B381)&gt;0,ISNUMBER(SEARCH("x",INDEX(Bugs!C:C,MATCH(B381,Bugs!A:A,0))))),
    AND(COUNTIF(Bugs!B:B,B381)&gt;0,ISNUMBER(SEARCH("x",INDEX(Bugs!C:C,MATCH(B381,Bugs!B:B,0))))),
    AND(COUNTIF(Bugs!A:A,B381)&gt;0,ISNUMBER(SEARCH("x",INDEX(Bugs!D:D,MATCH(B381,Bugs!A:A,0))))),
    AND(COUNTIF(Bugs!B:B,B381)&gt;0,ISNUMBER(SEARCH("x",INDEX(Bugs!D:D,MATCH(B381,Bugs!B:B,0)))))
),"Y","")</f>
        <v>Y</v>
      </c>
      <c r="R381">
        <f ca="1">IF(OR(ISNUMBER(MATCH(L381,MasterData!$D$3:$D$18,0)),ISNUMBER(MATCH(L381,MasterData!$C$3:$C$18,0))),
    DATEDIF(E381,I381,"d"),
    DATEDIF(E381,TODAY(),"d"))</f>
        <v>50</v>
      </c>
      <c r="S381">
        <f t="shared" ca="1" si="18"/>
        <v>0</v>
      </c>
      <c r="T381">
        <f t="shared" ca="1" si="19"/>
        <v>0</v>
      </c>
      <c r="U381">
        <f t="shared" ca="1" si="20"/>
        <v>1</v>
      </c>
    </row>
    <row r="382" spans="1:21" x14ac:dyDescent="0.35">
      <c r="B382" t="s">
        <v>1071</v>
      </c>
      <c r="D382" s="34" t="s">
        <v>480</v>
      </c>
      <c r="E382" s="208">
        <v>45957</v>
      </c>
      <c r="G382" t="s">
        <v>715</v>
      </c>
      <c r="I382" s="208">
        <v>45960</v>
      </c>
      <c r="K382" t="s">
        <v>235</v>
      </c>
      <c r="L382" t="s">
        <v>171</v>
      </c>
      <c r="M382" t="s">
        <v>1072</v>
      </c>
      <c r="N382" t="s">
        <v>237</v>
      </c>
      <c r="P382" s="193" t="str">
        <f>IF(OR(AND(A382&lt;&gt;"",COUNTIF(Bugs!B:B,A382)&gt;0),AND(B382&lt;&gt;"",COUNTIF(Bugs!A:A,B382)&gt;0)),"Y","")</f>
        <v/>
      </c>
      <c r="Q382" s="193" t="str">
        <f>IF(OR(
    AND(COUNTIF(Bugs!A:A,B382)&gt;0,ISNUMBER(SEARCH("x",INDEX(Bugs!C:C,MATCH(B382,Bugs!A:A,0))))),
    AND(COUNTIF(Bugs!B:B,B382)&gt;0,ISNUMBER(SEARCH("x",INDEX(Bugs!C:C,MATCH(B382,Bugs!B:B,0))))),
    AND(COUNTIF(Bugs!A:A,B382)&gt;0,ISNUMBER(SEARCH("x",INDEX(Bugs!D:D,MATCH(B382,Bugs!A:A,0))))),
    AND(COUNTIF(Bugs!B:B,B382)&gt;0,ISNUMBER(SEARCH("x",INDEX(Bugs!D:D,MATCH(B382,Bugs!B:B,0)))))
),"Y","")</f>
        <v/>
      </c>
      <c r="R382">
        <f ca="1">IF(OR(ISNUMBER(MATCH(L382,MasterData!$D$3:$D$18,0)),ISNUMBER(MATCH(L382,MasterData!$C$3:$C$18,0))),
    DATEDIF(E382,I382,"d"),
    DATEDIF(E382,TODAY(),"d"))</f>
        <v>3</v>
      </c>
      <c r="S382">
        <f t="shared" ca="1" si="18"/>
        <v>1</v>
      </c>
      <c r="T382">
        <f t="shared" ca="1" si="19"/>
        <v>0</v>
      </c>
      <c r="U382">
        <f t="shared" ca="1" si="20"/>
        <v>0</v>
      </c>
    </row>
    <row r="383" spans="1:21" x14ac:dyDescent="0.35">
      <c r="B383" t="s">
        <v>1073</v>
      </c>
      <c r="D383" s="34" t="s">
        <v>480</v>
      </c>
      <c r="E383" s="208">
        <v>45957</v>
      </c>
      <c r="G383" t="s">
        <v>715</v>
      </c>
      <c r="I383" s="208">
        <v>45960</v>
      </c>
      <c r="K383" t="s">
        <v>235</v>
      </c>
      <c r="L383" t="s">
        <v>171</v>
      </c>
      <c r="M383" t="s">
        <v>1074</v>
      </c>
      <c r="N383" t="s">
        <v>237</v>
      </c>
      <c r="P383" s="193" t="str">
        <f>IF(OR(AND(A383&lt;&gt;"",COUNTIF(Bugs!B:B,A383)&gt;0),AND(B383&lt;&gt;"",COUNTIF(Bugs!A:A,B383)&gt;0)),"Y","")</f>
        <v/>
      </c>
      <c r="Q383" s="193" t="str">
        <f>IF(OR(
    AND(COUNTIF(Bugs!A:A,B383)&gt;0,ISNUMBER(SEARCH("x",INDEX(Bugs!C:C,MATCH(B383,Bugs!A:A,0))))),
    AND(COUNTIF(Bugs!B:B,B383)&gt;0,ISNUMBER(SEARCH("x",INDEX(Bugs!C:C,MATCH(B383,Bugs!B:B,0))))),
    AND(COUNTIF(Bugs!A:A,B383)&gt;0,ISNUMBER(SEARCH("x",INDEX(Bugs!D:D,MATCH(B383,Bugs!A:A,0))))),
    AND(COUNTIF(Bugs!B:B,B383)&gt;0,ISNUMBER(SEARCH("x",INDEX(Bugs!D:D,MATCH(B383,Bugs!B:B,0)))))
),"Y","")</f>
        <v/>
      </c>
      <c r="R383">
        <f ca="1">IF(OR(ISNUMBER(MATCH(L383,MasterData!$D$3:$D$18,0)),ISNUMBER(MATCH(L383,MasterData!$C$3:$C$18,0))),
    DATEDIF(E383,I383,"d"),
    DATEDIF(E383,TODAY(),"d"))</f>
        <v>3</v>
      </c>
      <c r="S383">
        <f t="shared" ca="1" si="18"/>
        <v>1</v>
      </c>
      <c r="T383">
        <f t="shared" ca="1" si="19"/>
        <v>0</v>
      </c>
      <c r="U383">
        <f t="shared" ca="1" si="20"/>
        <v>0</v>
      </c>
    </row>
    <row r="384" spans="1:21" x14ac:dyDescent="0.35">
      <c r="B384" t="s">
        <v>1075</v>
      </c>
      <c r="D384" s="34" t="s">
        <v>480</v>
      </c>
      <c r="E384" s="208">
        <v>45958</v>
      </c>
      <c r="G384" t="s">
        <v>718</v>
      </c>
      <c r="I384" s="208">
        <v>45961</v>
      </c>
      <c r="K384" t="s">
        <v>241</v>
      </c>
      <c r="L384" t="s">
        <v>171</v>
      </c>
      <c r="M384" t="s">
        <v>1076</v>
      </c>
      <c r="N384" t="s">
        <v>237</v>
      </c>
      <c r="P384" s="193" t="str">
        <f>IF(OR(AND(A384&lt;&gt;"",COUNTIF(Bugs!B:B,A384)&gt;0),AND(B384&lt;&gt;"",COUNTIF(Bugs!A:A,B384)&gt;0)),"Y","")</f>
        <v/>
      </c>
      <c r="Q384" s="193" t="str">
        <f>IF(OR(
    AND(COUNTIF(Bugs!A:A,B384)&gt;0,ISNUMBER(SEARCH("x",INDEX(Bugs!C:C,MATCH(B384,Bugs!A:A,0))))),
    AND(COUNTIF(Bugs!B:B,B384)&gt;0,ISNUMBER(SEARCH("x",INDEX(Bugs!C:C,MATCH(B384,Bugs!B:B,0))))),
    AND(COUNTIF(Bugs!A:A,B384)&gt;0,ISNUMBER(SEARCH("x",INDEX(Bugs!D:D,MATCH(B384,Bugs!A:A,0))))),
    AND(COUNTIF(Bugs!B:B,B384)&gt;0,ISNUMBER(SEARCH("x",INDEX(Bugs!D:D,MATCH(B384,Bugs!B:B,0)))))
),"Y","")</f>
        <v/>
      </c>
      <c r="R384">
        <f ca="1">IF(OR(ISNUMBER(MATCH(L384,MasterData!$D$3:$D$18,0)),ISNUMBER(MATCH(L384,MasterData!$C$3:$C$18,0))),
    DATEDIF(E384,I384,"d"),
    DATEDIF(E384,TODAY(),"d"))</f>
        <v>3</v>
      </c>
      <c r="S384">
        <f t="shared" ca="1" si="18"/>
        <v>1</v>
      </c>
      <c r="T384">
        <f t="shared" ca="1" si="19"/>
        <v>0</v>
      </c>
      <c r="U384">
        <f t="shared" ca="1" si="20"/>
        <v>0</v>
      </c>
    </row>
    <row r="385" spans="1:22" x14ac:dyDescent="0.35">
      <c r="B385" t="s">
        <v>1077</v>
      </c>
      <c r="D385" s="34" t="s">
        <v>746</v>
      </c>
      <c r="E385" s="208">
        <v>45958</v>
      </c>
      <c r="G385" t="s">
        <v>715</v>
      </c>
      <c r="I385" s="208">
        <v>45959</v>
      </c>
      <c r="K385" t="s">
        <v>235</v>
      </c>
      <c r="L385" t="s">
        <v>171</v>
      </c>
      <c r="M385" t="s">
        <v>1078</v>
      </c>
      <c r="N385" t="s">
        <v>237</v>
      </c>
      <c r="P385" s="193" t="str">
        <f>IF(OR(AND(A385&lt;&gt;"",COUNTIF(Bugs!B:B,A385)&gt;0),AND(B385&lt;&gt;"",COUNTIF(Bugs!A:A,B385)&gt;0)),"Y","")</f>
        <v/>
      </c>
      <c r="Q385" s="193" t="str">
        <f>IF(OR(
    AND(COUNTIF(Bugs!A:A,B385)&gt;0,ISNUMBER(SEARCH("x",INDEX(Bugs!C:C,MATCH(B385,Bugs!A:A,0))))),
    AND(COUNTIF(Bugs!B:B,B385)&gt;0,ISNUMBER(SEARCH("x",INDEX(Bugs!C:C,MATCH(B385,Bugs!B:B,0))))),
    AND(COUNTIF(Bugs!A:A,B385)&gt;0,ISNUMBER(SEARCH("x",INDEX(Bugs!D:D,MATCH(B385,Bugs!A:A,0))))),
    AND(COUNTIF(Bugs!B:B,B385)&gt;0,ISNUMBER(SEARCH("x",INDEX(Bugs!D:D,MATCH(B385,Bugs!B:B,0)))))
),"Y","")</f>
        <v/>
      </c>
      <c r="R385">
        <f ca="1">IF(OR(ISNUMBER(MATCH(L385,MasterData!$D$3:$D$18,0)),ISNUMBER(MATCH(L385,MasterData!$C$3:$C$18,0))),
    DATEDIF(E385,I385,"d"),
    DATEDIF(E385,TODAY(),"d"))</f>
        <v>1</v>
      </c>
      <c r="S385">
        <f t="shared" ca="1" si="18"/>
        <v>1</v>
      </c>
      <c r="T385">
        <f t="shared" ca="1" si="19"/>
        <v>0</v>
      </c>
      <c r="U385">
        <f t="shared" ca="1" si="20"/>
        <v>0</v>
      </c>
    </row>
    <row r="386" spans="1:22" x14ac:dyDescent="0.35">
      <c r="B386" t="s">
        <v>1079</v>
      </c>
      <c r="D386" s="34" t="s">
        <v>254</v>
      </c>
      <c r="E386" s="208">
        <v>45958</v>
      </c>
      <c r="G386" t="s">
        <v>1080</v>
      </c>
      <c r="I386" s="208">
        <v>45965</v>
      </c>
      <c r="K386" t="s">
        <v>235</v>
      </c>
      <c r="L386" t="s">
        <v>171</v>
      </c>
      <c r="M386" t="s">
        <v>1081</v>
      </c>
      <c r="N386" t="s">
        <v>237</v>
      </c>
      <c r="P386" s="193" t="str">
        <f>IF(OR(AND(A386&lt;&gt;"",COUNTIF(Bugs!B:B,A386)&gt;0),AND(B386&lt;&gt;"",COUNTIF(Bugs!A:A,B386)&gt;0)),"Y","")</f>
        <v/>
      </c>
      <c r="Q386" s="193" t="str">
        <f>IF(OR(
    AND(COUNTIF(Bugs!A:A,B386)&gt;0,ISNUMBER(SEARCH("x",INDEX(Bugs!C:C,MATCH(B386,Bugs!A:A,0))))),
    AND(COUNTIF(Bugs!B:B,B386)&gt;0,ISNUMBER(SEARCH("x",INDEX(Bugs!C:C,MATCH(B386,Bugs!B:B,0))))),
    AND(COUNTIF(Bugs!A:A,B386)&gt;0,ISNUMBER(SEARCH("x",INDEX(Bugs!D:D,MATCH(B386,Bugs!A:A,0))))),
    AND(COUNTIF(Bugs!B:B,B386)&gt;0,ISNUMBER(SEARCH("x",INDEX(Bugs!D:D,MATCH(B386,Bugs!B:B,0)))))
),"Y","")</f>
        <v/>
      </c>
      <c r="R386">
        <f ca="1">IF(OR(ISNUMBER(MATCH(L386,MasterData!$D$3:$D$18,0)),ISNUMBER(MATCH(L386,MasterData!$C$3:$C$18,0))),
    DATEDIF(E386,I386,"d"),
    DATEDIF(E386,TODAY(),"d"))</f>
        <v>7</v>
      </c>
      <c r="S386">
        <f t="shared" ca="1" si="18"/>
        <v>1</v>
      </c>
      <c r="T386">
        <f t="shared" ca="1" si="19"/>
        <v>0</v>
      </c>
      <c r="U386">
        <f t="shared" ca="1" si="20"/>
        <v>0</v>
      </c>
    </row>
    <row r="387" spans="1:22" x14ac:dyDescent="0.35">
      <c r="B387" t="s">
        <v>103</v>
      </c>
      <c r="D387" s="34">
        <v>3014</v>
      </c>
      <c r="E387" s="208">
        <v>45958</v>
      </c>
      <c r="G387" t="s">
        <v>834</v>
      </c>
      <c r="I387" s="208">
        <v>45958</v>
      </c>
      <c r="K387" t="s">
        <v>241</v>
      </c>
      <c r="L387" t="s">
        <v>164</v>
      </c>
      <c r="M387" t="s">
        <v>1082</v>
      </c>
      <c r="N387" t="s">
        <v>237</v>
      </c>
      <c r="P387" s="193" t="str">
        <f>IF(OR(AND(A387&lt;&gt;"",COUNTIF(Bugs!B:B,A387)&gt;0),AND(B387&lt;&gt;"",COUNTIF(Bugs!A:A,B387)&gt;0)),"Y","")</f>
        <v>Y</v>
      </c>
      <c r="Q387" s="193" t="str">
        <f>IF(OR(
    AND(COUNTIF(Bugs!A:A,B387)&gt;0,ISNUMBER(SEARCH("x",INDEX(Bugs!C:C,MATCH(B387,Bugs!A:A,0))))),
    AND(COUNTIF(Bugs!B:B,B387)&gt;0,ISNUMBER(SEARCH("x",INDEX(Bugs!C:C,MATCH(B387,Bugs!B:B,0))))),
    AND(COUNTIF(Bugs!A:A,B387)&gt;0,ISNUMBER(SEARCH("x",INDEX(Bugs!D:D,MATCH(B387,Bugs!A:A,0))))),
    AND(COUNTIF(Bugs!B:B,B387)&gt;0,ISNUMBER(SEARCH("x",INDEX(Bugs!D:D,MATCH(B387,Bugs!B:B,0)))))
),"Y","")</f>
        <v>Y</v>
      </c>
      <c r="R387">
        <f ca="1">IF(OR(ISNUMBER(MATCH(L387,MasterData!$D$3:$D$18,0)),ISNUMBER(MATCH(L387,MasterData!$C$3:$C$18,0))),
    DATEDIF(E387,I387,"d"),
    DATEDIF(E387,TODAY(),"d"))</f>
        <v>49</v>
      </c>
      <c r="S387">
        <f t="shared" ca="1" si="18"/>
        <v>0</v>
      </c>
      <c r="T387">
        <f t="shared" ca="1" si="19"/>
        <v>0</v>
      </c>
      <c r="U387">
        <f t="shared" ca="1" si="20"/>
        <v>1</v>
      </c>
    </row>
    <row r="388" spans="1:22" x14ac:dyDescent="0.35">
      <c r="B388" t="s">
        <v>1083</v>
      </c>
      <c r="D388" s="34" t="s">
        <v>1066</v>
      </c>
      <c r="E388" s="208">
        <v>45958</v>
      </c>
      <c r="G388" t="s">
        <v>1084</v>
      </c>
      <c r="I388" s="208">
        <v>45958</v>
      </c>
      <c r="K388" t="s">
        <v>235</v>
      </c>
      <c r="L388" t="s">
        <v>164</v>
      </c>
      <c r="M388" t="s">
        <v>1085</v>
      </c>
      <c r="N388" t="s">
        <v>237</v>
      </c>
      <c r="P388" s="193" t="str">
        <f>IF(OR(AND(A388&lt;&gt;"",COUNTIF(Bugs!B:B,A388)&gt;0),AND(B388&lt;&gt;"",COUNTIF(Bugs!A:A,B388)&gt;0)),"Y","")</f>
        <v/>
      </c>
      <c r="Q388" s="193" t="str">
        <f>IF(OR(
    AND(COUNTIF(Bugs!A:A,B388)&gt;0,ISNUMBER(SEARCH("x",INDEX(Bugs!C:C,MATCH(B388,Bugs!A:A,0))))),
    AND(COUNTIF(Bugs!B:B,B388)&gt;0,ISNUMBER(SEARCH("x",INDEX(Bugs!C:C,MATCH(B388,Bugs!B:B,0))))),
    AND(COUNTIF(Bugs!A:A,B388)&gt;0,ISNUMBER(SEARCH("x",INDEX(Bugs!D:D,MATCH(B388,Bugs!A:A,0))))),
    AND(COUNTIF(Bugs!B:B,B388)&gt;0,ISNUMBER(SEARCH("x",INDEX(Bugs!D:D,MATCH(B388,Bugs!B:B,0)))))
),"Y","")</f>
        <v/>
      </c>
      <c r="R388">
        <f ca="1">IF(OR(ISNUMBER(MATCH(L388,MasterData!$D$3:$D$18,0)),ISNUMBER(MATCH(L388,MasterData!$C$3:$C$18,0))),
    DATEDIF(E388,I388,"d"),
    DATEDIF(E388,TODAY(),"d"))</f>
        <v>49</v>
      </c>
      <c r="S388">
        <f t="shared" ca="1" si="18"/>
        <v>0</v>
      </c>
      <c r="T388">
        <f t="shared" ca="1" si="19"/>
        <v>0</v>
      </c>
      <c r="U388">
        <f t="shared" ca="1" si="20"/>
        <v>1</v>
      </c>
    </row>
    <row r="389" spans="1:22" x14ac:dyDescent="0.35">
      <c r="B389" t="s">
        <v>104</v>
      </c>
      <c r="D389" s="34" t="s">
        <v>480</v>
      </c>
      <c r="E389" s="208">
        <v>45958</v>
      </c>
      <c r="G389" t="s">
        <v>715</v>
      </c>
      <c r="I389" s="208">
        <v>45959</v>
      </c>
      <c r="K389" t="s">
        <v>235</v>
      </c>
      <c r="L389" t="s">
        <v>171</v>
      </c>
      <c r="M389" t="s">
        <v>1086</v>
      </c>
      <c r="N389" t="s">
        <v>237</v>
      </c>
      <c r="P389" s="193" t="str">
        <f>IF(OR(AND(A389&lt;&gt;"",COUNTIF(Bugs!B:B,A389)&gt;0),AND(B389&lt;&gt;"",COUNTIF(Bugs!A:A,B389)&gt;0)),"Y","")</f>
        <v>Y</v>
      </c>
      <c r="Q389" s="193" t="str">
        <f>IF(OR(
    AND(COUNTIF(Bugs!A:A,B389)&gt;0,ISNUMBER(SEARCH("x",INDEX(Bugs!C:C,MATCH(B389,Bugs!A:A,0))))),
    AND(COUNTIF(Bugs!B:B,B389)&gt;0,ISNUMBER(SEARCH("x",INDEX(Bugs!C:C,MATCH(B389,Bugs!B:B,0))))),
    AND(COUNTIF(Bugs!A:A,B389)&gt;0,ISNUMBER(SEARCH("x",INDEX(Bugs!D:D,MATCH(B389,Bugs!A:A,0))))),
    AND(COUNTIF(Bugs!B:B,B389)&gt;0,ISNUMBER(SEARCH("x",INDEX(Bugs!D:D,MATCH(B389,Bugs!B:B,0)))))
),"Y","")</f>
        <v>Y</v>
      </c>
      <c r="R389">
        <f ca="1">IF(OR(ISNUMBER(MATCH(L389,MasterData!$D$3:$D$18,0)),ISNUMBER(MATCH(L389,MasterData!$C$3:$C$18,0))),
    DATEDIF(E389,I389,"d"),
    DATEDIF(E389,TODAY(),"d"))</f>
        <v>1</v>
      </c>
      <c r="S389">
        <f t="shared" ca="1" si="18"/>
        <v>1</v>
      </c>
      <c r="T389">
        <f t="shared" ca="1" si="19"/>
        <v>0</v>
      </c>
      <c r="U389">
        <f t="shared" ca="1" si="20"/>
        <v>0</v>
      </c>
    </row>
    <row r="390" spans="1:22" x14ac:dyDescent="0.35">
      <c r="B390" t="s">
        <v>1087</v>
      </c>
      <c r="D390" s="34" t="s">
        <v>480</v>
      </c>
      <c r="E390" s="208">
        <v>45958</v>
      </c>
      <c r="G390" t="s">
        <v>715</v>
      </c>
      <c r="I390" s="208">
        <v>45960</v>
      </c>
      <c r="K390" t="s">
        <v>235</v>
      </c>
      <c r="L390" t="s">
        <v>171</v>
      </c>
      <c r="M390" t="s">
        <v>1088</v>
      </c>
      <c r="N390" t="s">
        <v>237</v>
      </c>
      <c r="P390" s="193" t="str">
        <f>IF(OR(AND(A390&lt;&gt;"",COUNTIF(Bugs!B:B,A390)&gt;0),AND(B390&lt;&gt;"",COUNTIF(Bugs!A:A,B390)&gt;0)),"Y","")</f>
        <v/>
      </c>
      <c r="Q390" s="193" t="str">
        <f>IF(OR(
    AND(COUNTIF(Bugs!A:A,B390)&gt;0,ISNUMBER(SEARCH("x",INDEX(Bugs!C:C,MATCH(B390,Bugs!A:A,0))))),
    AND(COUNTIF(Bugs!B:B,B390)&gt;0,ISNUMBER(SEARCH("x",INDEX(Bugs!C:C,MATCH(B390,Bugs!B:B,0))))),
    AND(COUNTIF(Bugs!A:A,B390)&gt;0,ISNUMBER(SEARCH("x",INDEX(Bugs!D:D,MATCH(B390,Bugs!A:A,0))))),
    AND(COUNTIF(Bugs!B:B,B390)&gt;0,ISNUMBER(SEARCH("x",INDEX(Bugs!D:D,MATCH(B390,Bugs!B:B,0)))))
),"Y","")</f>
        <v/>
      </c>
      <c r="R390">
        <f ca="1">IF(OR(ISNUMBER(MATCH(L390,MasterData!$D$3:$D$18,0)),ISNUMBER(MATCH(L390,MasterData!$C$3:$C$18,0))),
    DATEDIF(E390,I390,"d"),
    DATEDIF(E390,TODAY(),"d"))</f>
        <v>2</v>
      </c>
      <c r="S390">
        <f t="shared" ca="1" si="18"/>
        <v>1</v>
      </c>
      <c r="T390">
        <f t="shared" ca="1" si="19"/>
        <v>0</v>
      </c>
      <c r="U390">
        <f t="shared" ca="1" si="20"/>
        <v>0</v>
      </c>
    </row>
    <row r="391" spans="1:22" x14ac:dyDescent="0.35">
      <c r="B391" t="s">
        <v>1089</v>
      </c>
      <c r="D391" s="34" t="s">
        <v>1066</v>
      </c>
      <c r="E391" s="208">
        <v>45959</v>
      </c>
      <c r="G391" t="s">
        <v>1090</v>
      </c>
      <c r="I391" s="208">
        <v>45959</v>
      </c>
      <c r="K391" t="s">
        <v>347</v>
      </c>
      <c r="L391" t="s">
        <v>171</v>
      </c>
      <c r="M391" t="s">
        <v>1091</v>
      </c>
      <c r="N391" t="s">
        <v>237</v>
      </c>
      <c r="P391" s="193" t="str">
        <f>IF(OR(AND(A391&lt;&gt;"",COUNTIF(Bugs!B:B,A391)&gt;0),AND(B391&lt;&gt;"",COUNTIF(Bugs!A:A,B391)&gt;0)),"Y","")</f>
        <v/>
      </c>
      <c r="Q391" s="193" t="str">
        <f>IF(OR(
    AND(COUNTIF(Bugs!A:A,B391)&gt;0,ISNUMBER(SEARCH("x",INDEX(Bugs!C:C,MATCH(B391,Bugs!A:A,0))))),
    AND(COUNTIF(Bugs!B:B,B391)&gt;0,ISNUMBER(SEARCH("x",INDEX(Bugs!C:C,MATCH(B391,Bugs!B:B,0))))),
    AND(COUNTIF(Bugs!A:A,B391)&gt;0,ISNUMBER(SEARCH("x",INDEX(Bugs!D:D,MATCH(B391,Bugs!A:A,0))))),
    AND(COUNTIF(Bugs!B:B,B391)&gt;0,ISNUMBER(SEARCH("x",INDEX(Bugs!D:D,MATCH(B391,Bugs!B:B,0)))))
),"Y","")</f>
        <v/>
      </c>
      <c r="R391">
        <f ca="1">IF(OR(ISNUMBER(MATCH(L391,MasterData!$D$3:$D$18,0)),ISNUMBER(MATCH(L391,MasterData!$C$3:$C$18,0))),
    DATEDIF(E391,I391,"d"),
    DATEDIF(E391,TODAY(),"d"))</f>
        <v>0</v>
      </c>
      <c r="S391">
        <f t="shared" ca="1" si="18"/>
        <v>1</v>
      </c>
      <c r="T391">
        <f t="shared" ca="1" si="19"/>
        <v>0</v>
      </c>
      <c r="U391">
        <f t="shared" ca="1" si="20"/>
        <v>0</v>
      </c>
    </row>
    <row r="392" spans="1:22" x14ac:dyDescent="0.35">
      <c r="B392" t="s">
        <v>105</v>
      </c>
      <c r="D392" s="34" t="s">
        <v>480</v>
      </c>
      <c r="E392" s="208">
        <v>45959</v>
      </c>
      <c r="G392" t="s">
        <v>715</v>
      </c>
      <c r="I392" s="208">
        <v>45960</v>
      </c>
      <c r="K392" t="s">
        <v>235</v>
      </c>
      <c r="L392" t="s">
        <v>171</v>
      </c>
      <c r="M392" t="s">
        <v>1092</v>
      </c>
      <c r="N392" t="s">
        <v>237</v>
      </c>
      <c r="P392" s="193" t="str">
        <f>IF(OR(AND(A392&lt;&gt;"",COUNTIF(Bugs!B:B,A392)&gt;0),AND(B392&lt;&gt;"",COUNTIF(Bugs!A:A,B392)&gt;0)),"Y","")</f>
        <v>Y</v>
      </c>
      <c r="Q392" s="193" t="str">
        <f>IF(OR(
    AND(COUNTIF(Bugs!A:A,B392)&gt;0,ISNUMBER(SEARCH("x",INDEX(Bugs!C:C,MATCH(B392,Bugs!A:A,0))))),
    AND(COUNTIF(Bugs!B:B,B392)&gt;0,ISNUMBER(SEARCH("x",INDEX(Bugs!C:C,MATCH(B392,Bugs!B:B,0))))),
    AND(COUNTIF(Bugs!A:A,B392)&gt;0,ISNUMBER(SEARCH("x",INDEX(Bugs!D:D,MATCH(B392,Bugs!A:A,0))))),
    AND(COUNTIF(Bugs!B:B,B392)&gt;0,ISNUMBER(SEARCH("x",INDEX(Bugs!D:D,MATCH(B392,Bugs!B:B,0)))))
),"Y","")</f>
        <v>Y</v>
      </c>
      <c r="R392">
        <f ca="1">IF(OR(ISNUMBER(MATCH(L392,MasterData!$D$3:$D$18,0)),ISNUMBER(MATCH(L392,MasterData!$C$3:$C$18,0))),
    DATEDIF(E392,I392,"d"),
    DATEDIF(E392,TODAY(),"d"))</f>
        <v>1</v>
      </c>
      <c r="S392">
        <f t="shared" ca="1" si="18"/>
        <v>1</v>
      </c>
      <c r="T392">
        <f t="shared" ca="1" si="19"/>
        <v>0</v>
      </c>
      <c r="U392">
        <f t="shared" ca="1" si="20"/>
        <v>0</v>
      </c>
    </row>
    <row r="393" spans="1:22" x14ac:dyDescent="0.35">
      <c r="B393" t="s">
        <v>106</v>
      </c>
      <c r="D393" s="34" t="s">
        <v>480</v>
      </c>
      <c r="E393" s="208">
        <v>45960</v>
      </c>
      <c r="G393" t="s">
        <v>715</v>
      </c>
      <c r="I393" s="208">
        <v>45966</v>
      </c>
      <c r="K393" t="s">
        <v>235</v>
      </c>
      <c r="L393" t="s">
        <v>164</v>
      </c>
      <c r="M393" t="s">
        <v>1093</v>
      </c>
      <c r="N393" t="s">
        <v>237</v>
      </c>
      <c r="P393" s="193" t="str">
        <f>IF(OR(AND(A393&lt;&gt;"",COUNTIF(Bugs!B:B,A393)&gt;0),AND(B393&lt;&gt;"",COUNTIF(Bugs!A:A,B393)&gt;0)),"Y","")</f>
        <v>Y</v>
      </c>
      <c r="Q393" s="193" t="str">
        <f>IF(OR(
    AND(COUNTIF(Bugs!A:A,B393)&gt;0,ISNUMBER(SEARCH("x",INDEX(Bugs!C:C,MATCH(B393,Bugs!A:A,0))))),
    AND(COUNTIF(Bugs!B:B,B393)&gt;0,ISNUMBER(SEARCH("x",INDEX(Bugs!C:C,MATCH(B393,Bugs!B:B,0))))),
    AND(COUNTIF(Bugs!A:A,B393)&gt;0,ISNUMBER(SEARCH("x",INDEX(Bugs!D:D,MATCH(B393,Bugs!A:A,0))))),
    AND(COUNTIF(Bugs!B:B,B393)&gt;0,ISNUMBER(SEARCH("x",INDEX(Bugs!D:D,MATCH(B393,Bugs!B:B,0)))))
),"Y","")</f>
        <v/>
      </c>
      <c r="R393">
        <f ca="1">IF(OR(ISNUMBER(MATCH(L393,MasterData!$D$3:$D$18,0)),ISNUMBER(MATCH(L393,MasterData!$C$3:$C$18,0))),
    DATEDIF(E393,I393,"d"),
    DATEDIF(E393,TODAY(),"d"))</f>
        <v>47</v>
      </c>
      <c r="S393">
        <f t="shared" ref="S393:S454" ca="1" si="21">IF(AND($R393&gt;=0,$R393&lt;=7),1,0)</f>
        <v>0</v>
      </c>
      <c r="T393">
        <f t="shared" ref="T393:T431" ca="1" si="22">IF(AND($R393&gt;7,R393&lt;=30),1,0)</f>
        <v>0</v>
      </c>
      <c r="U393">
        <f t="shared" ref="U393:U454" ca="1" si="23">IF($R393&gt;30,1,0)</f>
        <v>1</v>
      </c>
      <c r="V393" t="s">
        <v>1104</v>
      </c>
    </row>
    <row r="394" spans="1:22" x14ac:dyDescent="0.35">
      <c r="B394" t="s">
        <v>1094</v>
      </c>
      <c r="D394" s="34" t="s">
        <v>1066</v>
      </c>
      <c r="E394" s="208">
        <v>45960</v>
      </c>
      <c r="G394" t="s">
        <v>1095</v>
      </c>
      <c r="I394" s="208">
        <v>45967</v>
      </c>
      <c r="K394" t="s">
        <v>347</v>
      </c>
      <c r="L394" t="s">
        <v>164</v>
      </c>
      <c r="M394" t="s">
        <v>1096</v>
      </c>
      <c r="N394" t="s">
        <v>237</v>
      </c>
      <c r="P394" s="193" t="str">
        <f>IF(OR(AND(A394&lt;&gt;"",COUNTIF(Bugs!B:B,A394)&gt;0),AND(B394&lt;&gt;"",COUNTIF(Bugs!A:A,B394)&gt;0)),"Y","")</f>
        <v/>
      </c>
      <c r="Q394" s="193" t="str">
        <f>IF(OR(
    AND(COUNTIF(Bugs!A:A,B394)&gt;0,ISNUMBER(SEARCH("x",INDEX(Bugs!C:C,MATCH(B394,Bugs!A:A,0))))),
    AND(COUNTIF(Bugs!B:B,B394)&gt;0,ISNUMBER(SEARCH("x",INDEX(Bugs!C:C,MATCH(B394,Bugs!B:B,0))))),
    AND(COUNTIF(Bugs!A:A,B394)&gt;0,ISNUMBER(SEARCH("x",INDEX(Bugs!D:D,MATCH(B394,Bugs!A:A,0))))),
    AND(COUNTIF(Bugs!B:B,B394)&gt;0,ISNUMBER(SEARCH("x",INDEX(Bugs!D:D,MATCH(B394,Bugs!B:B,0)))))
),"Y","")</f>
        <v/>
      </c>
      <c r="R394">
        <f ca="1">IF(OR(ISNUMBER(MATCH(L394,MasterData!$D$3:$D$18,0)),ISNUMBER(MATCH(L394,MasterData!$C$3:$C$18,0))),
    DATEDIF(E394,I394,"d"),
    DATEDIF(E394,TODAY(),"d"))</f>
        <v>47</v>
      </c>
      <c r="S394">
        <f t="shared" ca="1" si="21"/>
        <v>0</v>
      </c>
      <c r="T394">
        <f t="shared" ca="1" si="22"/>
        <v>0</v>
      </c>
      <c r="U394">
        <f t="shared" ca="1" si="23"/>
        <v>1</v>
      </c>
    </row>
    <row r="395" spans="1:22" x14ac:dyDescent="0.35">
      <c r="B395" t="s">
        <v>107</v>
      </c>
      <c r="D395" s="34" t="s">
        <v>254</v>
      </c>
      <c r="E395" s="208">
        <v>45961</v>
      </c>
      <c r="G395" t="s">
        <v>853</v>
      </c>
      <c r="I395" s="208">
        <v>45966</v>
      </c>
      <c r="K395" t="s">
        <v>241</v>
      </c>
      <c r="L395" t="s">
        <v>164</v>
      </c>
      <c r="M395" t="s">
        <v>1097</v>
      </c>
      <c r="N395" t="s">
        <v>237</v>
      </c>
      <c r="P395" s="193" t="str">
        <f>IF(OR(AND(A395&lt;&gt;"",COUNTIF(Bugs!B:B,A395)&gt;0),AND(B395&lt;&gt;"",COUNTIF(Bugs!A:A,B395)&gt;0)),"Y","")</f>
        <v>Y</v>
      </c>
      <c r="Q395" s="193" t="str">
        <f>IF(OR(
    AND(COUNTIF(Bugs!A:A,B395)&gt;0,ISNUMBER(SEARCH("x",INDEX(Bugs!C:C,MATCH(B395,Bugs!A:A,0))))),
    AND(COUNTIF(Bugs!B:B,B395)&gt;0,ISNUMBER(SEARCH("x",INDEX(Bugs!C:C,MATCH(B395,Bugs!B:B,0))))),
    AND(COUNTIF(Bugs!A:A,B395)&gt;0,ISNUMBER(SEARCH("x",INDEX(Bugs!D:D,MATCH(B395,Bugs!A:A,0))))),
    AND(COUNTIF(Bugs!B:B,B395)&gt;0,ISNUMBER(SEARCH("x",INDEX(Bugs!D:D,MATCH(B395,Bugs!B:B,0)))))
),"Y","")</f>
        <v>Y</v>
      </c>
      <c r="R395">
        <f ca="1">IF(OR(ISNUMBER(MATCH(L395,MasterData!$D$3:$D$18,0)),ISNUMBER(MATCH(L395,MasterData!$C$3:$C$18,0))),
    DATEDIF(E395,I395,"d"),
    DATEDIF(E395,TODAY(),"d"))</f>
        <v>46</v>
      </c>
      <c r="S395">
        <f t="shared" ca="1" si="21"/>
        <v>0</v>
      </c>
      <c r="T395">
        <f t="shared" ca="1" si="22"/>
        <v>0</v>
      </c>
      <c r="U395">
        <f t="shared" ca="1" si="23"/>
        <v>1</v>
      </c>
    </row>
    <row r="396" spans="1:22" x14ac:dyDescent="0.35">
      <c r="B396" t="s">
        <v>1098</v>
      </c>
      <c r="D396" s="34" t="s">
        <v>254</v>
      </c>
      <c r="E396" s="208">
        <v>45961</v>
      </c>
      <c r="G396" t="s">
        <v>853</v>
      </c>
      <c r="I396" s="208">
        <v>45966</v>
      </c>
      <c r="K396" t="s">
        <v>241</v>
      </c>
      <c r="L396" t="s">
        <v>164</v>
      </c>
      <c r="M396" t="s">
        <v>1099</v>
      </c>
      <c r="N396" t="s">
        <v>237</v>
      </c>
      <c r="P396" s="193" t="str">
        <f>IF(OR(AND(A396&lt;&gt;"",COUNTIF(Bugs!B:B,A396)&gt;0),AND(B396&lt;&gt;"",COUNTIF(Bugs!A:A,B396)&gt;0)),"Y","")</f>
        <v/>
      </c>
      <c r="Q396" s="193" t="str">
        <f>IF(OR(
    AND(COUNTIF(Bugs!A:A,B396)&gt;0,ISNUMBER(SEARCH("x",INDEX(Bugs!C:C,MATCH(B396,Bugs!A:A,0))))),
    AND(COUNTIF(Bugs!B:B,B396)&gt;0,ISNUMBER(SEARCH("x",INDEX(Bugs!C:C,MATCH(B396,Bugs!B:B,0))))),
    AND(COUNTIF(Bugs!A:A,B396)&gt;0,ISNUMBER(SEARCH("x",INDEX(Bugs!D:D,MATCH(B396,Bugs!A:A,0))))),
    AND(COUNTIF(Bugs!B:B,B396)&gt;0,ISNUMBER(SEARCH("x",INDEX(Bugs!D:D,MATCH(B396,Bugs!B:B,0)))))
),"Y","")</f>
        <v/>
      </c>
      <c r="R396">
        <f ca="1">IF(OR(ISNUMBER(MATCH(L396,MasterData!$D$3:$D$18,0)),ISNUMBER(MATCH(L396,MasterData!$C$3:$C$18,0))),
    DATEDIF(E396,I396,"d"),
    DATEDIF(E396,TODAY(),"d"))</f>
        <v>46</v>
      </c>
      <c r="S396">
        <f t="shared" ca="1" si="21"/>
        <v>0</v>
      </c>
      <c r="T396">
        <f t="shared" ca="1" si="22"/>
        <v>0</v>
      </c>
      <c r="U396">
        <f t="shared" ca="1" si="23"/>
        <v>1</v>
      </c>
    </row>
    <row r="397" spans="1:22" x14ac:dyDescent="0.35">
      <c r="B397" t="s">
        <v>108</v>
      </c>
      <c r="D397" s="34" t="s">
        <v>480</v>
      </c>
      <c r="E397" s="208">
        <v>45961</v>
      </c>
      <c r="G397" t="s">
        <v>715</v>
      </c>
      <c r="I397" s="208">
        <v>45965</v>
      </c>
      <c r="K397" t="s">
        <v>241</v>
      </c>
      <c r="L397" t="s">
        <v>164</v>
      </c>
      <c r="M397" t="s">
        <v>1100</v>
      </c>
      <c r="N397" t="s">
        <v>237</v>
      </c>
      <c r="P397" s="193" t="str">
        <f>IF(OR(AND(A397&lt;&gt;"",COUNTIF(Bugs!B:B,A397)&gt;0),AND(B397&lt;&gt;"",COUNTIF(Bugs!A:A,B397)&gt;0)),"Y","")</f>
        <v>Y</v>
      </c>
      <c r="Q397" s="193" t="str">
        <f>IF(OR(
    AND(COUNTIF(Bugs!A:A,B397)&gt;0,ISNUMBER(SEARCH("x",INDEX(Bugs!C:C,MATCH(B397,Bugs!A:A,0))))),
    AND(COUNTIF(Bugs!B:B,B397)&gt;0,ISNUMBER(SEARCH("x",INDEX(Bugs!C:C,MATCH(B397,Bugs!B:B,0))))),
    AND(COUNTIF(Bugs!A:A,B397)&gt;0,ISNUMBER(SEARCH("x",INDEX(Bugs!D:D,MATCH(B397,Bugs!A:A,0))))),
    AND(COUNTIF(Bugs!B:B,B397)&gt;0,ISNUMBER(SEARCH("x",INDEX(Bugs!D:D,MATCH(B397,Bugs!B:B,0)))))
),"Y","")</f>
        <v>Y</v>
      </c>
      <c r="R397">
        <f ca="1">IF(OR(ISNUMBER(MATCH(L397,MasterData!$D$3:$D$18,0)),ISNUMBER(MATCH(L397,MasterData!$C$3:$C$18,0))),
    DATEDIF(E397,I397,"d"),
    DATEDIF(E397,TODAY(),"d"))</f>
        <v>46</v>
      </c>
      <c r="S397">
        <f t="shared" ca="1" si="21"/>
        <v>0</v>
      </c>
      <c r="T397">
        <f t="shared" ca="1" si="22"/>
        <v>0</v>
      </c>
      <c r="U397">
        <f t="shared" ca="1" si="23"/>
        <v>1</v>
      </c>
    </row>
    <row r="398" spans="1:22" x14ac:dyDescent="0.35">
      <c r="B398" t="s">
        <v>1101</v>
      </c>
      <c r="D398" s="34" t="s">
        <v>1052</v>
      </c>
      <c r="E398" s="208">
        <v>45961</v>
      </c>
      <c r="G398" t="s">
        <v>1053</v>
      </c>
      <c r="I398" s="208">
        <v>45964</v>
      </c>
      <c r="K398" t="s">
        <v>241</v>
      </c>
      <c r="L398" t="s">
        <v>171</v>
      </c>
      <c r="M398" t="s">
        <v>1102</v>
      </c>
      <c r="N398" t="s">
        <v>237</v>
      </c>
      <c r="P398" s="193" t="str">
        <f>IF(OR(AND(A398&lt;&gt;"",COUNTIF(Bugs!B:B,A398)&gt;0),AND(B398&lt;&gt;"",COUNTIF(Bugs!A:A,B398)&gt;0)),"Y","")</f>
        <v/>
      </c>
      <c r="Q398" s="193" t="str">
        <f>IF(OR(
    AND(COUNTIF(Bugs!A:A,B398)&gt;0,ISNUMBER(SEARCH("x",INDEX(Bugs!C:C,MATCH(B398,Bugs!A:A,0))))),
    AND(COUNTIF(Bugs!B:B,B398)&gt;0,ISNUMBER(SEARCH("x",INDEX(Bugs!C:C,MATCH(B398,Bugs!B:B,0))))),
    AND(COUNTIF(Bugs!A:A,B398)&gt;0,ISNUMBER(SEARCH("x",INDEX(Bugs!D:D,MATCH(B398,Bugs!A:A,0))))),
    AND(COUNTIF(Bugs!B:B,B398)&gt;0,ISNUMBER(SEARCH("x",INDEX(Bugs!D:D,MATCH(B398,Bugs!B:B,0)))))
),"Y","")</f>
        <v/>
      </c>
      <c r="R398">
        <f ca="1">IF(OR(ISNUMBER(MATCH(L398,MasterData!$D$3:$D$18,0)),ISNUMBER(MATCH(L398,MasterData!$C$3:$C$18,0))),
    DATEDIF(E398,I398,"d"),
    DATEDIF(E398,TODAY(),"d"))</f>
        <v>3</v>
      </c>
      <c r="S398">
        <f t="shared" ca="1" si="21"/>
        <v>1</v>
      </c>
      <c r="T398">
        <f t="shared" ca="1" si="22"/>
        <v>0</v>
      </c>
      <c r="U398">
        <f t="shared" ca="1" si="23"/>
        <v>0</v>
      </c>
    </row>
    <row r="399" spans="1:22" x14ac:dyDescent="0.35">
      <c r="B399" t="s">
        <v>109</v>
      </c>
      <c r="D399" s="34" t="s">
        <v>746</v>
      </c>
      <c r="E399" s="208">
        <v>45963</v>
      </c>
      <c r="G399" t="s">
        <v>715</v>
      </c>
      <c r="I399" s="208">
        <v>45964</v>
      </c>
      <c r="K399" t="s">
        <v>235</v>
      </c>
      <c r="L399" t="s">
        <v>171</v>
      </c>
      <c r="M399" t="s">
        <v>1103</v>
      </c>
      <c r="N399" t="s">
        <v>237</v>
      </c>
      <c r="P399" s="193" t="str">
        <f>IF(OR(AND(A399&lt;&gt;"",COUNTIF(Bugs!B:B,A399)&gt;0),AND(B399&lt;&gt;"",COUNTIF(Bugs!A:A,B399)&gt;0)),"Y","")</f>
        <v>Y</v>
      </c>
      <c r="Q399" s="193" t="str">
        <f>IF(OR(
    AND(COUNTIF(Bugs!A:A,B399)&gt;0,ISNUMBER(SEARCH("x",INDEX(Bugs!C:C,MATCH(B399,Bugs!A:A,0))))),
    AND(COUNTIF(Bugs!B:B,B399)&gt;0,ISNUMBER(SEARCH("x",INDEX(Bugs!C:C,MATCH(B399,Bugs!B:B,0))))),
    AND(COUNTIF(Bugs!A:A,B399)&gt;0,ISNUMBER(SEARCH("x",INDEX(Bugs!D:D,MATCH(B399,Bugs!A:A,0))))),
    AND(COUNTIF(Bugs!B:B,B399)&gt;0,ISNUMBER(SEARCH("x",INDEX(Bugs!D:D,MATCH(B399,Bugs!B:B,0)))))
),"Y","")</f>
        <v>Y</v>
      </c>
      <c r="R399">
        <f ca="1">IF(OR(ISNUMBER(MATCH(L399,MasterData!$D$3:$D$18,0)),ISNUMBER(MATCH(L399,MasterData!$C$3:$C$18,0))),
    DATEDIF(E399,I399,"d"),
    DATEDIF(E399,TODAY(),"d"))</f>
        <v>1</v>
      </c>
      <c r="S399">
        <f t="shared" ca="1" si="21"/>
        <v>1</v>
      </c>
      <c r="T399">
        <f t="shared" ca="1" si="22"/>
        <v>0</v>
      </c>
      <c r="U399">
        <f t="shared" ca="1" si="23"/>
        <v>0</v>
      </c>
    </row>
    <row r="400" spans="1:22" x14ac:dyDescent="0.35">
      <c r="A400" s="72"/>
      <c r="B400" s="72" t="s">
        <v>1105</v>
      </c>
      <c r="C400" s="72"/>
      <c r="D400" s="180" t="s">
        <v>746</v>
      </c>
      <c r="E400" s="209">
        <v>45964</v>
      </c>
      <c r="F400" s="72"/>
      <c r="G400" s="72" t="s">
        <v>816</v>
      </c>
      <c r="H400" s="72"/>
      <c r="I400" s="209">
        <v>45971</v>
      </c>
      <c r="J400" s="72"/>
      <c r="K400" s="72" t="s">
        <v>235</v>
      </c>
      <c r="L400" s="72" t="s">
        <v>171</v>
      </c>
      <c r="M400" s="72" t="s">
        <v>1106</v>
      </c>
      <c r="N400" s="72" t="s">
        <v>237</v>
      </c>
      <c r="P400" s="193" t="str">
        <f>IF(OR(AND(A400&lt;&gt;"",COUNTIF(Bugs!B:B,A400)&gt;0),AND(B400&lt;&gt;"",COUNTIF(Bugs!A:A,B400)&gt;0)),"Y","")</f>
        <v/>
      </c>
      <c r="Q400" s="193" t="str">
        <f>IF(OR(
    AND(COUNTIF(Bugs!A:A,B400)&gt;0,ISNUMBER(SEARCH("x",INDEX(Bugs!C:C,MATCH(B400,Bugs!A:A,0))))),
    AND(COUNTIF(Bugs!B:B,B400)&gt;0,ISNUMBER(SEARCH("x",INDEX(Bugs!C:C,MATCH(B400,Bugs!B:B,0))))),
    AND(COUNTIF(Bugs!A:A,B400)&gt;0,ISNUMBER(SEARCH("x",INDEX(Bugs!D:D,MATCH(B400,Bugs!A:A,0))))),
    AND(COUNTIF(Bugs!B:B,B400)&gt;0,ISNUMBER(SEARCH("x",INDEX(Bugs!D:D,MATCH(B400,Bugs!B:B,0)))))
),"Y","")</f>
        <v/>
      </c>
      <c r="R400">
        <f ca="1">IF(OR(ISNUMBER(MATCH(L400,MasterData!$D$3:$D$18,0)),ISNUMBER(MATCH(L400,MasterData!$C$3:$C$18,0))),
    DATEDIF(E400,I400,"d"),
    DATEDIF(E400,TODAY(),"d"))</f>
        <v>7</v>
      </c>
      <c r="S400">
        <f t="shared" ca="1" si="21"/>
        <v>1</v>
      </c>
      <c r="T400">
        <f t="shared" ca="1" si="22"/>
        <v>0</v>
      </c>
      <c r="U400">
        <f t="shared" ca="1" si="23"/>
        <v>0</v>
      </c>
    </row>
    <row r="401" spans="1:22" x14ac:dyDescent="0.35">
      <c r="B401" t="s">
        <v>110</v>
      </c>
      <c r="D401" s="34" t="s">
        <v>480</v>
      </c>
      <c r="E401" s="208">
        <v>45964</v>
      </c>
      <c r="G401" t="s">
        <v>834</v>
      </c>
      <c r="I401" s="208">
        <v>45964</v>
      </c>
      <c r="K401" t="s">
        <v>241</v>
      </c>
      <c r="L401" t="s">
        <v>171</v>
      </c>
      <c r="M401" t="s">
        <v>1107</v>
      </c>
      <c r="N401" t="s">
        <v>237</v>
      </c>
      <c r="P401" s="193" t="str">
        <f>IF(OR(AND(A401&lt;&gt;"",COUNTIF(Bugs!B:B,A401)&gt;0),AND(B401&lt;&gt;"",COUNTIF(Bugs!A:A,B401)&gt;0)),"Y","")</f>
        <v>Y</v>
      </c>
      <c r="Q401" s="193" t="str">
        <f>IF(OR(
    AND(COUNTIF(Bugs!A:A,B401)&gt;0,ISNUMBER(SEARCH("x",INDEX(Bugs!C:C,MATCH(B401,Bugs!A:A,0))))),
    AND(COUNTIF(Bugs!B:B,B401)&gt;0,ISNUMBER(SEARCH("x",INDEX(Bugs!C:C,MATCH(B401,Bugs!B:B,0))))),
    AND(COUNTIF(Bugs!A:A,B401)&gt;0,ISNUMBER(SEARCH("x",INDEX(Bugs!D:D,MATCH(B401,Bugs!A:A,0))))),
    AND(COUNTIF(Bugs!B:B,B401)&gt;0,ISNUMBER(SEARCH("x",INDEX(Bugs!D:D,MATCH(B401,Bugs!B:B,0)))))
),"Y","")</f>
        <v>Y</v>
      </c>
      <c r="R401">
        <f ca="1">IF(OR(ISNUMBER(MATCH(L401,MasterData!$D$3:$D$18,0)),ISNUMBER(MATCH(L401,MasterData!$C$3:$C$18,0))),
    DATEDIF(E401,I401,"d"),
    DATEDIF(E401,TODAY(),"d"))</f>
        <v>0</v>
      </c>
      <c r="S401">
        <f t="shared" ca="1" si="21"/>
        <v>1</v>
      </c>
      <c r="T401">
        <f t="shared" ca="1" si="22"/>
        <v>0</v>
      </c>
      <c r="U401">
        <f t="shared" ca="1" si="23"/>
        <v>0</v>
      </c>
    </row>
    <row r="402" spans="1:22" x14ac:dyDescent="0.35">
      <c r="B402" t="s">
        <v>1108</v>
      </c>
      <c r="D402" s="34" t="s">
        <v>480</v>
      </c>
      <c r="E402" s="208">
        <v>45964</v>
      </c>
      <c r="G402" t="s">
        <v>715</v>
      </c>
      <c r="I402" s="208">
        <v>45965</v>
      </c>
      <c r="K402" t="s">
        <v>235</v>
      </c>
      <c r="L402" t="s">
        <v>171</v>
      </c>
      <c r="M402" t="s">
        <v>1109</v>
      </c>
      <c r="N402" t="s">
        <v>237</v>
      </c>
      <c r="P402" s="193" t="str">
        <f>IF(OR(AND(A402&lt;&gt;"",COUNTIF(Bugs!B:B,A402)&gt;0),AND(B402&lt;&gt;"",COUNTIF(Bugs!A:A,B402)&gt;0)),"Y","")</f>
        <v/>
      </c>
      <c r="Q402" s="193" t="str">
        <f>IF(OR(
    AND(COUNTIF(Bugs!A:A,B402)&gt;0,ISNUMBER(SEARCH("x",INDEX(Bugs!C:C,MATCH(B402,Bugs!A:A,0))))),
    AND(COUNTIF(Bugs!B:B,B402)&gt;0,ISNUMBER(SEARCH("x",INDEX(Bugs!C:C,MATCH(B402,Bugs!B:B,0))))),
    AND(COUNTIF(Bugs!A:A,B402)&gt;0,ISNUMBER(SEARCH("x",INDEX(Bugs!D:D,MATCH(B402,Bugs!A:A,0))))),
    AND(COUNTIF(Bugs!B:B,B402)&gt;0,ISNUMBER(SEARCH("x",INDEX(Bugs!D:D,MATCH(B402,Bugs!B:B,0)))))
),"Y","")</f>
        <v/>
      </c>
      <c r="R402">
        <f ca="1">IF(OR(ISNUMBER(MATCH(L402,MasterData!$D$3:$D$18,0)),ISNUMBER(MATCH(L402,MasterData!$C$3:$C$18,0))),
    DATEDIF(E402,I402,"d"),
    DATEDIF(E402,TODAY(),"d"))</f>
        <v>1</v>
      </c>
      <c r="S402">
        <f t="shared" ca="1" si="21"/>
        <v>1</v>
      </c>
      <c r="T402">
        <f t="shared" ca="1" si="22"/>
        <v>0</v>
      </c>
      <c r="U402">
        <f t="shared" ca="1" si="23"/>
        <v>0</v>
      </c>
    </row>
    <row r="403" spans="1:22" x14ac:dyDescent="0.35">
      <c r="B403" t="s">
        <v>1110</v>
      </c>
      <c r="D403" s="34" t="s">
        <v>1066</v>
      </c>
      <c r="E403" s="208">
        <v>45964</v>
      </c>
      <c r="G403" t="s">
        <v>1111</v>
      </c>
      <c r="I403" s="208">
        <v>45967</v>
      </c>
      <c r="K403" t="s">
        <v>235</v>
      </c>
      <c r="L403" t="s">
        <v>171</v>
      </c>
      <c r="M403" t="s">
        <v>1112</v>
      </c>
      <c r="N403" t="s">
        <v>237</v>
      </c>
      <c r="P403" s="193" t="str">
        <f>IF(OR(AND(A403&lt;&gt;"",COUNTIF(Bugs!B:B,A403)&gt;0),AND(B403&lt;&gt;"",COUNTIF(Bugs!A:A,B403)&gt;0)),"Y","")</f>
        <v/>
      </c>
      <c r="Q403" s="193" t="str">
        <f>IF(OR(
    AND(COUNTIF(Bugs!A:A,B403)&gt;0,ISNUMBER(SEARCH("x",INDEX(Bugs!C:C,MATCH(B403,Bugs!A:A,0))))),
    AND(COUNTIF(Bugs!B:B,B403)&gt;0,ISNUMBER(SEARCH("x",INDEX(Bugs!C:C,MATCH(B403,Bugs!B:B,0))))),
    AND(COUNTIF(Bugs!A:A,B403)&gt;0,ISNUMBER(SEARCH("x",INDEX(Bugs!D:D,MATCH(B403,Bugs!A:A,0))))),
    AND(COUNTIF(Bugs!B:B,B403)&gt;0,ISNUMBER(SEARCH("x",INDEX(Bugs!D:D,MATCH(B403,Bugs!B:B,0)))))
),"Y","")</f>
        <v/>
      </c>
      <c r="R403">
        <f ca="1">IF(OR(ISNUMBER(MATCH(L403,MasterData!$D$3:$D$18,0)),ISNUMBER(MATCH(L403,MasterData!$C$3:$C$18,0))),
    DATEDIF(E403,I403,"d"),
    DATEDIF(E403,TODAY(),"d"))</f>
        <v>3</v>
      </c>
      <c r="S403">
        <f t="shared" ca="1" si="21"/>
        <v>1</v>
      </c>
      <c r="T403">
        <f t="shared" ca="1" si="22"/>
        <v>0</v>
      </c>
      <c r="U403">
        <f t="shared" ca="1" si="23"/>
        <v>0</v>
      </c>
    </row>
    <row r="404" spans="1:22" x14ac:dyDescent="0.35">
      <c r="B404" t="s">
        <v>1113</v>
      </c>
      <c r="D404" s="34" t="s">
        <v>1066</v>
      </c>
      <c r="E404" s="208">
        <v>45965</v>
      </c>
      <c r="G404" t="s">
        <v>1114</v>
      </c>
      <c r="I404" s="208">
        <v>45967</v>
      </c>
      <c r="K404" t="s">
        <v>241</v>
      </c>
      <c r="L404" t="s">
        <v>171</v>
      </c>
      <c r="M404" t="s">
        <v>1115</v>
      </c>
      <c r="N404" t="s">
        <v>237</v>
      </c>
      <c r="P404" s="193" t="str">
        <f>IF(OR(AND(A404&lt;&gt;"",COUNTIF(Bugs!B:B,A404)&gt;0),AND(B404&lt;&gt;"",COUNTIF(Bugs!A:A,B404)&gt;0)),"Y","")</f>
        <v/>
      </c>
      <c r="Q404" s="193" t="str">
        <f>IF(OR(
    AND(COUNTIF(Bugs!A:A,B404)&gt;0,ISNUMBER(SEARCH("x",INDEX(Bugs!C:C,MATCH(B404,Bugs!A:A,0))))),
    AND(COUNTIF(Bugs!B:B,B404)&gt;0,ISNUMBER(SEARCH("x",INDEX(Bugs!C:C,MATCH(B404,Bugs!B:B,0))))),
    AND(COUNTIF(Bugs!A:A,B404)&gt;0,ISNUMBER(SEARCH("x",INDEX(Bugs!D:D,MATCH(B404,Bugs!A:A,0))))),
    AND(COUNTIF(Bugs!B:B,B404)&gt;0,ISNUMBER(SEARCH("x",INDEX(Bugs!D:D,MATCH(B404,Bugs!B:B,0)))))
),"Y","")</f>
        <v/>
      </c>
      <c r="R404">
        <f ca="1">IF(OR(ISNUMBER(MATCH(L404,MasterData!$D$3:$D$18,0)),ISNUMBER(MATCH(L404,MasterData!$C$3:$C$18,0))),
    DATEDIF(E404,I404,"d"),
    DATEDIF(E404,TODAY(),"d"))</f>
        <v>2</v>
      </c>
      <c r="S404">
        <f t="shared" ca="1" si="21"/>
        <v>1</v>
      </c>
      <c r="T404">
        <f t="shared" ca="1" si="22"/>
        <v>0</v>
      </c>
      <c r="U404">
        <f t="shared" ca="1" si="23"/>
        <v>0</v>
      </c>
    </row>
    <row r="405" spans="1:22" x14ac:dyDescent="0.35">
      <c r="B405" t="s">
        <v>1116</v>
      </c>
      <c r="D405" s="34" t="s">
        <v>1066</v>
      </c>
      <c r="E405" s="208">
        <v>45965</v>
      </c>
      <c r="G405" t="s">
        <v>1117</v>
      </c>
      <c r="I405" s="208">
        <v>45966</v>
      </c>
      <c r="K405" t="s">
        <v>347</v>
      </c>
      <c r="L405" t="s">
        <v>171</v>
      </c>
      <c r="M405" t="s">
        <v>1118</v>
      </c>
      <c r="N405" t="s">
        <v>237</v>
      </c>
      <c r="P405" s="193" t="str">
        <f>IF(OR(AND(A405&lt;&gt;"",COUNTIF(Bugs!B:B,A405)&gt;0),AND(B405&lt;&gt;"",COUNTIF(Bugs!A:A,B405)&gt;0)),"Y","")</f>
        <v/>
      </c>
      <c r="Q405" s="193" t="str">
        <f>IF(OR(
    AND(COUNTIF(Bugs!A:A,B405)&gt;0,ISNUMBER(SEARCH("x",INDEX(Bugs!C:C,MATCH(B405,Bugs!A:A,0))))),
    AND(COUNTIF(Bugs!B:B,B405)&gt;0,ISNUMBER(SEARCH("x",INDEX(Bugs!C:C,MATCH(B405,Bugs!B:B,0))))),
    AND(COUNTIF(Bugs!A:A,B405)&gt;0,ISNUMBER(SEARCH("x",INDEX(Bugs!D:D,MATCH(B405,Bugs!A:A,0))))),
    AND(COUNTIF(Bugs!B:B,B405)&gt;0,ISNUMBER(SEARCH("x",INDEX(Bugs!D:D,MATCH(B405,Bugs!B:B,0)))))
),"Y","")</f>
        <v/>
      </c>
      <c r="R405">
        <f ca="1">IF(OR(ISNUMBER(MATCH(L405,MasterData!$D$3:$D$18,0)),ISNUMBER(MATCH(L405,MasterData!$C$3:$C$18,0))),
    DATEDIF(E405,I405,"d"),
    DATEDIF(E405,TODAY(),"d"))</f>
        <v>1</v>
      </c>
      <c r="S405">
        <f t="shared" ca="1" si="21"/>
        <v>1</v>
      </c>
      <c r="T405">
        <f t="shared" ca="1" si="22"/>
        <v>0</v>
      </c>
      <c r="U405">
        <f t="shared" ca="1" si="23"/>
        <v>0</v>
      </c>
    </row>
    <row r="406" spans="1:22" x14ac:dyDescent="0.35">
      <c r="B406" t="s">
        <v>1119</v>
      </c>
      <c r="D406" s="34" t="s">
        <v>1066</v>
      </c>
      <c r="E406" s="208">
        <v>45965</v>
      </c>
      <c r="G406" t="s">
        <v>1095</v>
      </c>
      <c r="I406" s="208">
        <v>45965</v>
      </c>
      <c r="K406" t="s">
        <v>235</v>
      </c>
      <c r="L406" t="s">
        <v>171</v>
      </c>
      <c r="M406" t="s">
        <v>1120</v>
      </c>
      <c r="N406" t="s">
        <v>237</v>
      </c>
      <c r="P406" s="193" t="str">
        <f>IF(OR(AND(A406&lt;&gt;"",COUNTIF(Bugs!B:B,A406)&gt;0),AND(B406&lt;&gt;"",COUNTIF(Bugs!A:A,B406)&gt;0)),"Y","")</f>
        <v/>
      </c>
      <c r="Q406" s="193" t="str">
        <f>IF(OR(
    AND(COUNTIF(Bugs!A:A,B406)&gt;0,ISNUMBER(SEARCH("x",INDEX(Bugs!C:C,MATCH(B406,Bugs!A:A,0))))),
    AND(COUNTIF(Bugs!B:B,B406)&gt;0,ISNUMBER(SEARCH("x",INDEX(Bugs!C:C,MATCH(B406,Bugs!B:B,0))))),
    AND(COUNTIF(Bugs!A:A,B406)&gt;0,ISNUMBER(SEARCH("x",INDEX(Bugs!D:D,MATCH(B406,Bugs!A:A,0))))),
    AND(COUNTIF(Bugs!B:B,B406)&gt;0,ISNUMBER(SEARCH("x",INDEX(Bugs!D:D,MATCH(B406,Bugs!B:B,0)))))
),"Y","")</f>
        <v/>
      </c>
      <c r="R406">
        <f ca="1">IF(OR(ISNUMBER(MATCH(L406,MasterData!$D$3:$D$18,0)),ISNUMBER(MATCH(L406,MasterData!$C$3:$C$18,0))),
    DATEDIF(E406,I406,"d"),
    DATEDIF(E406,TODAY(),"d"))</f>
        <v>0</v>
      </c>
      <c r="S406">
        <f t="shared" ca="1" si="21"/>
        <v>1</v>
      </c>
      <c r="T406">
        <f t="shared" ca="1" si="22"/>
        <v>0</v>
      </c>
      <c r="U406">
        <f t="shared" ca="1" si="23"/>
        <v>0</v>
      </c>
    </row>
    <row r="407" spans="1:22" x14ac:dyDescent="0.35">
      <c r="B407" t="s">
        <v>1121</v>
      </c>
      <c r="D407" s="34" t="s">
        <v>1066</v>
      </c>
      <c r="E407" s="208">
        <v>45965</v>
      </c>
      <c r="G407" t="s">
        <v>1122</v>
      </c>
      <c r="I407" s="208">
        <v>45967</v>
      </c>
      <c r="K407" t="s">
        <v>347</v>
      </c>
      <c r="L407" t="s">
        <v>171</v>
      </c>
      <c r="M407" t="s">
        <v>1123</v>
      </c>
      <c r="N407" t="s">
        <v>237</v>
      </c>
      <c r="P407" s="193" t="str">
        <f>IF(OR(AND(A407&lt;&gt;"",COUNTIF(Bugs!B:B,A407)&gt;0),AND(B407&lt;&gt;"",COUNTIF(Bugs!A:A,B407)&gt;0)),"Y","")</f>
        <v/>
      </c>
      <c r="Q407" s="193" t="str">
        <f>IF(OR(
    AND(COUNTIF(Bugs!A:A,B407)&gt;0,ISNUMBER(SEARCH("x",INDEX(Bugs!C:C,MATCH(B407,Bugs!A:A,0))))),
    AND(COUNTIF(Bugs!B:B,B407)&gt;0,ISNUMBER(SEARCH("x",INDEX(Bugs!C:C,MATCH(B407,Bugs!B:B,0))))),
    AND(COUNTIF(Bugs!A:A,B407)&gt;0,ISNUMBER(SEARCH("x",INDEX(Bugs!D:D,MATCH(B407,Bugs!A:A,0))))),
    AND(COUNTIF(Bugs!B:B,B407)&gt;0,ISNUMBER(SEARCH("x",INDEX(Bugs!D:D,MATCH(B407,Bugs!B:B,0)))))
),"Y","")</f>
        <v/>
      </c>
      <c r="R407">
        <f ca="1">IF(OR(ISNUMBER(MATCH(L407,MasterData!$D$3:$D$18,0)),ISNUMBER(MATCH(L407,MasterData!$C$3:$C$18,0))),
    DATEDIF(E407,I407,"d"),
    DATEDIF(E407,TODAY(),"d"))</f>
        <v>2</v>
      </c>
      <c r="S407">
        <f t="shared" ca="1" si="21"/>
        <v>1</v>
      </c>
      <c r="T407">
        <f t="shared" ca="1" si="22"/>
        <v>0</v>
      </c>
      <c r="U407">
        <f t="shared" ca="1" si="23"/>
        <v>0</v>
      </c>
    </row>
    <row r="408" spans="1:22" x14ac:dyDescent="0.35">
      <c r="B408" t="s">
        <v>1124</v>
      </c>
      <c r="D408" s="34" t="s">
        <v>1066</v>
      </c>
      <c r="E408" s="208">
        <v>45965</v>
      </c>
      <c r="G408" t="s">
        <v>1122</v>
      </c>
      <c r="I408" s="208">
        <v>45980</v>
      </c>
      <c r="K408" t="s">
        <v>241</v>
      </c>
      <c r="L408" t="s">
        <v>171</v>
      </c>
      <c r="M408" t="s">
        <v>1125</v>
      </c>
      <c r="N408" t="s">
        <v>237</v>
      </c>
      <c r="P408" s="193" t="str">
        <f>IF(OR(AND(A408&lt;&gt;"",COUNTIF(Bugs!B:B,A408)&gt;0),AND(B408&lt;&gt;"",COUNTIF(Bugs!A:A,B408)&gt;0)),"Y","")</f>
        <v/>
      </c>
      <c r="Q408" s="193" t="str">
        <f>IF(OR(
    AND(COUNTIF(Bugs!A:A,B408)&gt;0,ISNUMBER(SEARCH("x",INDEX(Bugs!C:C,MATCH(B408,Bugs!A:A,0))))),
    AND(COUNTIF(Bugs!B:B,B408)&gt;0,ISNUMBER(SEARCH("x",INDEX(Bugs!C:C,MATCH(B408,Bugs!B:B,0))))),
    AND(COUNTIF(Bugs!A:A,B408)&gt;0,ISNUMBER(SEARCH("x",INDEX(Bugs!D:D,MATCH(B408,Bugs!A:A,0))))),
    AND(COUNTIF(Bugs!B:B,B408)&gt;0,ISNUMBER(SEARCH("x",INDEX(Bugs!D:D,MATCH(B408,Bugs!B:B,0)))))
),"Y","")</f>
        <v/>
      </c>
      <c r="R408">
        <f ca="1">IF(OR(ISNUMBER(MATCH(L408,MasterData!$D$3:$D$18,0)),ISNUMBER(MATCH(L408,MasterData!$C$3:$C$18,0))),
    DATEDIF(E408,I408,"d"),
    DATEDIF(E408,TODAY(),"d"))</f>
        <v>15</v>
      </c>
      <c r="S408">
        <f t="shared" ca="1" si="21"/>
        <v>0</v>
      </c>
      <c r="T408">
        <f t="shared" ca="1" si="22"/>
        <v>1</v>
      </c>
      <c r="U408">
        <f t="shared" ca="1" si="23"/>
        <v>0</v>
      </c>
    </row>
    <row r="409" spans="1:22" x14ac:dyDescent="0.35">
      <c r="B409" t="s">
        <v>1126</v>
      </c>
      <c r="D409" s="34" t="s">
        <v>480</v>
      </c>
      <c r="E409" s="208">
        <v>45965</v>
      </c>
      <c r="G409" t="s">
        <v>1127</v>
      </c>
      <c r="I409" s="208">
        <v>45980</v>
      </c>
      <c r="K409" t="s">
        <v>241</v>
      </c>
      <c r="L409" t="s">
        <v>171</v>
      </c>
      <c r="M409" t="s">
        <v>1128</v>
      </c>
      <c r="N409" t="s">
        <v>237</v>
      </c>
      <c r="P409" s="193" t="str">
        <f>IF(OR(AND(A409&lt;&gt;"",COUNTIF(Bugs!B:B,A409)&gt;0),AND(B409&lt;&gt;"",COUNTIF(Bugs!A:A,B409)&gt;0)),"Y","")</f>
        <v/>
      </c>
      <c r="Q409" s="193" t="str">
        <f>IF(OR(
    AND(COUNTIF(Bugs!A:A,B409)&gt;0,ISNUMBER(SEARCH("x",INDEX(Bugs!C:C,MATCH(B409,Bugs!A:A,0))))),
    AND(COUNTIF(Bugs!B:B,B409)&gt;0,ISNUMBER(SEARCH("x",INDEX(Bugs!C:C,MATCH(B409,Bugs!B:B,0))))),
    AND(COUNTIF(Bugs!A:A,B409)&gt;0,ISNUMBER(SEARCH("x",INDEX(Bugs!D:D,MATCH(B409,Bugs!A:A,0))))),
    AND(COUNTIF(Bugs!B:B,B409)&gt;0,ISNUMBER(SEARCH("x",INDEX(Bugs!D:D,MATCH(B409,Bugs!B:B,0)))))
),"Y","")</f>
        <v/>
      </c>
      <c r="R409">
        <f ca="1">IF(OR(ISNUMBER(MATCH(L409,MasterData!$D$3:$D$18,0)),ISNUMBER(MATCH(L409,MasterData!$C$3:$C$18,0))),
    DATEDIF(E409,I409,"d"),
    DATEDIF(E409,TODAY(),"d"))</f>
        <v>15</v>
      </c>
      <c r="S409">
        <f t="shared" ca="1" si="21"/>
        <v>0</v>
      </c>
      <c r="T409">
        <f t="shared" ca="1" si="22"/>
        <v>1</v>
      </c>
      <c r="U409">
        <f t="shared" ca="1" si="23"/>
        <v>0</v>
      </c>
    </row>
    <row r="410" spans="1:22" x14ac:dyDescent="0.35">
      <c r="B410" t="s">
        <v>1129</v>
      </c>
      <c r="D410" s="34" t="s">
        <v>480</v>
      </c>
      <c r="E410" s="208">
        <v>45965</v>
      </c>
      <c r="G410" t="s">
        <v>715</v>
      </c>
      <c r="I410" s="208">
        <v>45966</v>
      </c>
      <c r="K410" t="s">
        <v>235</v>
      </c>
      <c r="L410" t="s">
        <v>171</v>
      </c>
      <c r="M410" t="s">
        <v>1130</v>
      </c>
      <c r="N410" t="s">
        <v>237</v>
      </c>
      <c r="P410" s="193" t="str">
        <f>IF(OR(AND(A410&lt;&gt;"",COUNTIF(Bugs!B:B,A410)&gt;0),AND(B410&lt;&gt;"",COUNTIF(Bugs!A:A,B410)&gt;0)),"Y","")</f>
        <v/>
      </c>
      <c r="Q410" s="193" t="str">
        <f>IF(OR(
    AND(COUNTIF(Bugs!A:A,B410)&gt;0,ISNUMBER(SEARCH("x",INDEX(Bugs!C:C,MATCH(B410,Bugs!A:A,0))))),
    AND(COUNTIF(Bugs!B:B,B410)&gt;0,ISNUMBER(SEARCH("x",INDEX(Bugs!C:C,MATCH(B410,Bugs!B:B,0))))),
    AND(COUNTIF(Bugs!A:A,B410)&gt;0,ISNUMBER(SEARCH("x",INDEX(Bugs!D:D,MATCH(B410,Bugs!A:A,0))))),
    AND(COUNTIF(Bugs!B:B,B410)&gt;0,ISNUMBER(SEARCH("x",INDEX(Bugs!D:D,MATCH(B410,Bugs!B:B,0)))))
),"Y","")</f>
        <v/>
      </c>
      <c r="R410">
        <f ca="1">IF(OR(ISNUMBER(MATCH(L410,MasterData!$D$3:$D$18,0)),ISNUMBER(MATCH(L410,MasterData!$C$3:$C$18,0))),
    DATEDIF(E410,I410,"d"),
    DATEDIF(E410,TODAY(),"d"))</f>
        <v>1</v>
      </c>
      <c r="S410">
        <f t="shared" ca="1" si="21"/>
        <v>1</v>
      </c>
      <c r="T410">
        <f t="shared" ca="1" si="22"/>
        <v>0</v>
      </c>
      <c r="U410">
        <f t="shared" ca="1" si="23"/>
        <v>0</v>
      </c>
    </row>
    <row r="411" spans="1:22" x14ac:dyDescent="0.35">
      <c r="A411" s="72"/>
      <c r="B411" s="72" t="s">
        <v>111</v>
      </c>
      <c r="C411" s="72"/>
      <c r="D411" s="180" t="s">
        <v>480</v>
      </c>
      <c r="E411" s="209">
        <v>45965</v>
      </c>
      <c r="F411" s="72"/>
      <c r="G411" s="72" t="s">
        <v>715</v>
      </c>
      <c r="H411" s="72"/>
      <c r="I411" s="209">
        <v>45973</v>
      </c>
      <c r="J411" s="72"/>
      <c r="K411" s="72" t="s">
        <v>235</v>
      </c>
      <c r="L411" t="s">
        <v>171</v>
      </c>
      <c r="M411" s="72" t="s">
        <v>1131</v>
      </c>
      <c r="N411" s="72" t="s">
        <v>237</v>
      </c>
      <c r="P411" s="193" t="str">
        <f>IF(OR(AND(A411&lt;&gt;"",COUNTIF(Bugs!B:B,A411)&gt;0),AND(B411&lt;&gt;"",COUNTIF(Bugs!A:A,B411)&gt;0)),"Y","")</f>
        <v>Y</v>
      </c>
      <c r="Q411" s="193" t="str">
        <f>IF(OR(
    AND(COUNTIF(Bugs!A:A,B411)&gt;0,ISNUMBER(SEARCH("x",INDEX(Bugs!C:C,MATCH(B411,Bugs!A:A,0))))),
    AND(COUNTIF(Bugs!B:B,B411)&gt;0,ISNUMBER(SEARCH("x",INDEX(Bugs!C:C,MATCH(B411,Bugs!B:B,0))))),
    AND(COUNTIF(Bugs!A:A,B411)&gt;0,ISNUMBER(SEARCH("x",INDEX(Bugs!D:D,MATCH(B411,Bugs!A:A,0))))),
    AND(COUNTIF(Bugs!B:B,B411)&gt;0,ISNUMBER(SEARCH("x",INDEX(Bugs!D:D,MATCH(B411,Bugs!B:B,0)))))
),"Y","")</f>
        <v/>
      </c>
      <c r="R411">
        <f ca="1">IF(OR(ISNUMBER(MATCH(L411,MasterData!$D$3:$D$18,0)),ISNUMBER(MATCH(L411,MasterData!$C$3:$C$18,0))),
    DATEDIF(E411,I411,"d"),
    DATEDIF(E411,TODAY(),"d"))</f>
        <v>8</v>
      </c>
      <c r="S411">
        <f t="shared" ca="1" si="21"/>
        <v>0</v>
      </c>
      <c r="T411">
        <f t="shared" ca="1" si="22"/>
        <v>1</v>
      </c>
      <c r="U411">
        <f t="shared" ca="1" si="23"/>
        <v>0</v>
      </c>
    </row>
    <row r="412" spans="1:22" x14ac:dyDescent="0.35">
      <c r="B412" t="s">
        <v>1132</v>
      </c>
      <c r="D412" s="34" t="s">
        <v>1066</v>
      </c>
      <c r="E412" s="208">
        <v>45966</v>
      </c>
      <c r="G412" t="s">
        <v>1122</v>
      </c>
      <c r="I412" s="208">
        <v>45981</v>
      </c>
      <c r="K412" t="s">
        <v>241</v>
      </c>
      <c r="L412" t="s">
        <v>171</v>
      </c>
      <c r="M412" t="s">
        <v>1133</v>
      </c>
      <c r="N412" t="s">
        <v>237</v>
      </c>
      <c r="P412" s="193" t="str">
        <f>IF(OR(AND(A412&lt;&gt;"",COUNTIF(Bugs!B:B,A412)&gt;0),AND(B412&lt;&gt;"",COUNTIF(Bugs!A:A,B412)&gt;0)),"Y","")</f>
        <v/>
      </c>
      <c r="Q412" s="193" t="str">
        <f>IF(OR(
    AND(COUNTIF(Bugs!A:A,B412)&gt;0,ISNUMBER(SEARCH("x",INDEX(Bugs!C:C,MATCH(B412,Bugs!A:A,0))))),
    AND(COUNTIF(Bugs!B:B,B412)&gt;0,ISNUMBER(SEARCH("x",INDEX(Bugs!C:C,MATCH(B412,Bugs!B:B,0))))),
    AND(COUNTIF(Bugs!A:A,B412)&gt;0,ISNUMBER(SEARCH("x",INDEX(Bugs!D:D,MATCH(B412,Bugs!A:A,0))))),
    AND(COUNTIF(Bugs!B:B,B412)&gt;0,ISNUMBER(SEARCH("x",INDEX(Bugs!D:D,MATCH(B412,Bugs!B:B,0)))))
),"Y","")</f>
        <v/>
      </c>
      <c r="R412">
        <f ca="1">IF(OR(ISNUMBER(MATCH(L412,MasterData!$D$3:$D$18,0)),ISNUMBER(MATCH(L412,MasterData!$C$3:$C$18,0))),
    DATEDIF(E412,I412,"d"),
    DATEDIF(E412,TODAY(),"d"))</f>
        <v>15</v>
      </c>
      <c r="S412">
        <f t="shared" ca="1" si="21"/>
        <v>0</v>
      </c>
      <c r="T412">
        <f t="shared" ca="1" si="22"/>
        <v>1</v>
      </c>
      <c r="U412">
        <f t="shared" ca="1" si="23"/>
        <v>0</v>
      </c>
    </row>
    <row r="413" spans="1:22" x14ac:dyDescent="0.35">
      <c r="B413" t="s">
        <v>1134</v>
      </c>
      <c r="D413" s="34" t="s">
        <v>1066</v>
      </c>
      <c r="E413" s="208">
        <v>45966</v>
      </c>
      <c r="G413" t="s">
        <v>1122</v>
      </c>
      <c r="I413" s="208">
        <v>45978</v>
      </c>
      <c r="K413" t="s">
        <v>241</v>
      </c>
      <c r="L413" t="s">
        <v>164</v>
      </c>
      <c r="M413" t="s">
        <v>1135</v>
      </c>
      <c r="N413" t="s">
        <v>237</v>
      </c>
      <c r="P413" s="193" t="str">
        <f>IF(OR(AND(A413&lt;&gt;"",COUNTIF(Bugs!B:B,A413)&gt;0),AND(B413&lt;&gt;"",COUNTIF(Bugs!A:A,B413)&gt;0)),"Y","")</f>
        <v/>
      </c>
      <c r="Q413" s="193" t="str">
        <f>IF(OR(
    AND(COUNTIF(Bugs!A:A,B413)&gt;0,ISNUMBER(SEARCH("x",INDEX(Bugs!C:C,MATCH(B413,Bugs!A:A,0))))),
    AND(COUNTIF(Bugs!B:B,B413)&gt;0,ISNUMBER(SEARCH("x",INDEX(Bugs!C:C,MATCH(B413,Bugs!B:B,0))))),
    AND(COUNTIF(Bugs!A:A,B413)&gt;0,ISNUMBER(SEARCH("x",INDEX(Bugs!D:D,MATCH(B413,Bugs!A:A,0))))),
    AND(COUNTIF(Bugs!B:B,B413)&gt;0,ISNUMBER(SEARCH("x",INDEX(Bugs!D:D,MATCH(B413,Bugs!B:B,0)))))
),"Y","")</f>
        <v/>
      </c>
      <c r="R413">
        <f ca="1">IF(OR(ISNUMBER(MATCH(L413,MasterData!$D$3:$D$18,0)),ISNUMBER(MATCH(L413,MasterData!$C$3:$C$18,0))),
    DATEDIF(E413,I413,"d"),
    DATEDIF(E413,TODAY(),"d"))</f>
        <v>41</v>
      </c>
      <c r="S413">
        <f t="shared" ca="1" si="21"/>
        <v>0</v>
      </c>
      <c r="T413">
        <f t="shared" ca="1" si="22"/>
        <v>0</v>
      </c>
      <c r="U413">
        <f t="shared" ca="1" si="23"/>
        <v>1</v>
      </c>
    </row>
    <row r="414" spans="1:22" x14ac:dyDescent="0.35">
      <c r="B414" t="s">
        <v>1136</v>
      </c>
      <c r="D414" s="34" t="s">
        <v>746</v>
      </c>
      <c r="E414" s="208">
        <v>45966</v>
      </c>
      <c r="G414" t="s">
        <v>715</v>
      </c>
      <c r="I414" s="208">
        <v>45966</v>
      </c>
      <c r="K414" t="s">
        <v>235</v>
      </c>
      <c r="L414" t="s">
        <v>171</v>
      </c>
      <c r="M414" t="s">
        <v>1137</v>
      </c>
      <c r="N414" t="s">
        <v>237</v>
      </c>
      <c r="P414" s="193" t="str">
        <f>IF(OR(AND(A414&lt;&gt;"",COUNTIF(Bugs!B:B,A414)&gt;0),AND(B414&lt;&gt;"",COUNTIF(Bugs!A:A,B414)&gt;0)),"Y","")</f>
        <v/>
      </c>
      <c r="Q414" s="193" t="str">
        <f>IF(OR(
    AND(COUNTIF(Bugs!A:A,B414)&gt;0,ISNUMBER(SEARCH("x",INDEX(Bugs!C:C,MATCH(B414,Bugs!A:A,0))))),
    AND(COUNTIF(Bugs!B:B,B414)&gt;0,ISNUMBER(SEARCH("x",INDEX(Bugs!C:C,MATCH(B414,Bugs!B:B,0))))),
    AND(COUNTIF(Bugs!A:A,B414)&gt;0,ISNUMBER(SEARCH("x",INDEX(Bugs!D:D,MATCH(B414,Bugs!A:A,0))))),
    AND(COUNTIF(Bugs!B:B,B414)&gt;0,ISNUMBER(SEARCH("x",INDEX(Bugs!D:D,MATCH(B414,Bugs!B:B,0)))))
),"Y","")</f>
        <v/>
      </c>
      <c r="R414">
        <f ca="1">IF(OR(ISNUMBER(MATCH(L414,MasterData!$D$3:$D$18,0)),ISNUMBER(MATCH(L414,MasterData!$C$3:$C$18,0))),
    DATEDIF(E414,I414,"d"),
    DATEDIF(E414,TODAY(),"d"))</f>
        <v>0</v>
      </c>
      <c r="S414">
        <f t="shared" ca="1" si="21"/>
        <v>1</v>
      </c>
      <c r="T414">
        <f t="shared" ca="1" si="22"/>
        <v>0</v>
      </c>
      <c r="U414">
        <f t="shared" ca="1" si="23"/>
        <v>0</v>
      </c>
    </row>
    <row r="415" spans="1:22" x14ac:dyDescent="0.35">
      <c r="A415" s="72"/>
      <c r="B415" s="72" t="s">
        <v>1138</v>
      </c>
      <c r="C415" s="72"/>
      <c r="D415" s="180" t="s">
        <v>1066</v>
      </c>
      <c r="E415" s="209">
        <v>45966</v>
      </c>
      <c r="F415" s="72"/>
      <c r="G415" s="72" t="s">
        <v>1090</v>
      </c>
      <c r="H415" s="72"/>
      <c r="I415" s="209">
        <v>45973</v>
      </c>
      <c r="J415" s="72"/>
      <c r="K415" s="72" t="s">
        <v>235</v>
      </c>
      <c r="L415" t="s">
        <v>171</v>
      </c>
      <c r="M415" s="72" t="s">
        <v>1139</v>
      </c>
      <c r="N415" s="72" t="s">
        <v>237</v>
      </c>
      <c r="P415" s="193" t="str">
        <f>IF(OR(AND(A415&lt;&gt;"",COUNTIF(Bugs!B:B,A415)&gt;0),AND(B415&lt;&gt;"",COUNTIF(Bugs!A:A,B415)&gt;0)),"Y","")</f>
        <v/>
      </c>
      <c r="Q415" s="193" t="str">
        <f>IF(OR(
    AND(COUNTIF(Bugs!A:A,B415)&gt;0,ISNUMBER(SEARCH("x",INDEX(Bugs!C:C,MATCH(B415,Bugs!A:A,0))))),
    AND(COUNTIF(Bugs!B:B,B415)&gt;0,ISNUMBER(SEARCH("x",INDEX(Bugs!C:C,MATCH(B415,Bugs!B:B,0))))),
    AND(COUNTIF(Bugs!A:A,B415)&gt;0,ISNUMBER(SEARCH("x",INDEX(Bugs!D:D,MATCH(B415,Bugs!A:A,0))))),
    AND(COUNTIF(Bugs!B:B,B415)&gt;0,ISNUMBER(SEARCH("x",INDEX(Bugs!D:D,MATCH(B415,Bugs!B:B,0)))))
),"Y","")</f>
        <v/>
      </c>
      <c r="R415">
        <f ca="1">IF(OR(ISNUMBER(MATCH(L415,MasterData!$D$3:$D$18,0)),ISNUMBER(MATCH(L415,MasterData!$C$3:$C$18,0))),
    DATEDIF(E415,I415,"d"),
    DATEDIF(E415,TODAY(),"d"))</f>
        <v>7</v>
      </c>
      <c r="S415">
        <f t="shared" ca="1" si="21"/>
        <v>1</v>
      </c>
      <c r="T415">
        <f t="shared" ca="1" si="22"/>
        <v>0</v>
      </c>
      <c r="U415">
        <f t="shared" ca="1" si="23"/>
        <v>0</v>
      </c>
    </row>
    <row r="416" spans="1:22" x14ac:dyDescent="0.35">
      <c r="B416" t="s">
        <v>112</v>
      </c>
      <c r="D416" s="34" t="s">
        <v>480</v>
      </c>
      <c r="E416" s="208">
        <v>45966</v>
      </c>
      <c r="G416" t="s">
        <v>1140</v>
      </c>
      <c r="I416" s="208">
        <v>45966</v>
      </c>
      <c r="K416" t="s">
        <v>347</v>
      </c>
      <c r="L416" t="s">
        <v>164</v>
      </c>
      <c r="M416" t="s">
        <v>1141</v>
      </c>
      <c r="N416" t="s">
        <v>237</v>
      </c>
      <c r="P416" s="193" t="str">
        <f>IF(OR(AND(A416&lt;&gt;"",COUNTIF(Bugs!B:B,A416)&gt;0),AND(B416&lt;&gt;"",COUNTIF(Bugs!A:A,B416)&gt;0)),"Y","")</f>
        <v>Y</v>
      </c>
      <c r="Q416" s="193" t="str">
        <f>IF(OR(
    AND(COUNTIF(Bugs!A:A,B416)&gt;0,ISNUMBER(SEARCH("x",INDEX(Bugs!C:C,MATCH(B416,Bugs!A:A,0))))),
    AND(COUNTIF(Bugs!B:B,B416)&gt;0,ISNUMBER(SEARCH("x",INDEX(Bugs!C:C,MATCH(B416,Bugs!B:B,0))))),
    AND(COUNTIF(Bugs!A:A,B416)&gt;0,ISNUMBER(SEARCH("x",INDEX(Bugs!D:D,MATCH(B416,Bugs!A:A,0))))),
    AND(COUNTIF(Bugs!B:B,B416)&gt;0,ISNUMBER(SEARCH("x",INDEX(Bugs!D:D,MATCH(B416,Bugs!B:B,0)))))
),"Y","")</f>
        <v>Y</v>
      </c>
      <c r="R416">
        <f ca="1">IF(OR(ISNUMBER(MATCH(L416,MasterData!$D$3:$D$18,0)),ISNUMBER(MATCH(L416,MasterData!$C$3:$C$18,0))),
    DATEDIF(E416,I416,"d"),
    DATEDIF(E416,TODAY(),"d"))</f>
        <v>41</v>
      </c>
      <c r="S416">
        <f t="shared" ca="1" si="21"/>
        <v>0</v>
      </c>
      <c r="T416">
        <f t="shared" ca="1" si="22"/>
        <v>0</v>
      </c>
      <c r="U416">
        <f t="shared" ca="1" si="23"/>
        <v>1</v>
      </c>
      <c r="V416" t="s">
        <v>1142</v>
      </c>
    </row>
    <row r="417" spans="1:22" x14ac:dyDescent="0.35">
      <c r="B417" t="s">
        <v>113</v>
      </c>
      <c r="D417" s="34" t="s">
        <v>746</v>
      </c>
      <c r="E417" s="208">
        <v>45966</v>
      </c>
      <c r="G417" t="s">
        <v>816</v>
      </c>
      <c r="I417" s="208">
        <v>45966</v>
      </c>
      <c r="K417" t="s">
        <v>235</v>
      </c>
      <c r="L417" t="s">
        <v>164</v>
      </c>
      <c r="M417" t="s">
        <v>1143</v>
      </c>
      <c r="N417" t="s">
        <v>237</v>
      </c>
      <c r="P417" s="193" t="str">
        <f>IF(OR(AND(A417&lt;&gt;"",COUNTIF(Bugs!B:B,A417)&gt;0),AND(B417&lt;&gt;"",COUNTIF(Bugs!A:A,B417)&gt;0)),"Y","")</f>
        <v>Y</v>
      </c>
      <c r="Q417" s="193" t="str">
        <f>IF(OR(
    AND(COUNTIF(Bugs!A:A,B417)&gt;0,ISNUMBER(SEARCH("x",INDEX(Bugs!C:C,MATCH(B417,Bugs!A:A,0))))),
    AND(COUNTIF(Bugs!B:B,B417)&gt;0,ISNUMBER(SEARCH("x",INDEX(Bugs!C:C,MATCH(B417,Bugs!B:B,0))))),
    AND(COUNTIF(Bugs!A:A,B417)&gt;0,ISNUMBER(SEARCH("x",INDEX(Bugs!D:D,MATCH(B417,Bugs!A:A,0))))),
    AND(COUNTIF(Bugs!B:B,B417)&gt;0,ISNUMBER(SEARCH("x",INDEX(Bugs!D:D,MATCH(B417,Bugs!B:B,0)))))
),"Y","")</f>
        <v>Y</v>
      </c>
      <c r="R417">
        <f ca="1">IF(OR(ISNUMBER(MATCH(L417,MasterData!$D$3:$D$18,0)),ISNUMBER(MATCH(L417,MasterData!$C$3:$C$18,0))),
    DATEDIF(E417,I417,"d"),
    DATEDIF(E417,TODAY(),"d"))</f>
        <v>41</v>
      </c>
      <c r="S417">
        <f t="shared" ca="1" si="21"/>
        <v>0</v>
      </c>
      <c r="T417">
        <f t="shared" ca="1" si="22"/>
        <v>0</v>
      </c>
      <c r="U417">
        <f t="shared" ca="1" si="23"/>
        <v>1</v>
      </c>
    </row>
    <row r="418" spans="1:22" x14ac:dyDescent="0.35">
      <c r="B418" t="s">
        <v>1144</v>
      </c>
      <c r="D418" s="34" t="s">
        <v>746</v>
      </c>
      <c r="E418" s="208">
        <v>45966</v>
      </c>
      <c r="G418" t="s">
        <v>715</v>
      </c>
      <c r="I418" s="208">
        <v>45968</v>
      </c>
      <c r="K418" t="s">
        <v>235</v>
      </c>
      <c r="L418" t="s">
        <v>171</v>
      </c>
      <c r="M418" t="s">
        <v>1145</v>
      </c>
      <c r="N418" t="s">
        <v>237</v>
      </c>
      <c r="P418" s="193" t="str">
        <f>IF(OR(AND(A418&lt;&gt;"",COUNTIF(Bugs!B:B,A418)&gt;0),AND(B418&lt;&gt;"",COUNTIF(Bugs!A:A,B418)&gt;0)),"Y","")</f>
        <v/>
      </c>
      <c r="Q418" s="193" t="str">
        <f>IF(OR(
    AND(COUNTIF(Bugs!A:A,B418)&gt;0,ISNUMBER(SEARCH("x",INDEX(Bugs!C:C,MATCH(B418,Bugs!A:A,0))))),
    AND(COUNTIF(Bugs!B:B,B418)&gt;0,ISNUMBER(SEARCH("x",INDEX(Bugs!C:C,MATCH(B418,Bugs!B:B,0))))),
    AND(COUNTIF(Bugs!A:A,B418)&gt;0,ISNUMBER(SEARCH("x",INDEX(Bugs!D:D,MATCH(B418,Bugs!A:A,0))))),
    AND(COUNTIF(Bugs!B:B,B418)&gt;0,ISNUMBER(SEARCH("x",INDEX(Bugs!D:D,MATCH(B418,Bugs!B:B,0)))))
),"Y","")</f>
        <v/>
      </c>
      <c r="R418">
        <f ca="1">IF(OR(ISNUMBER(MATCH(L418,MasterData!$D$3:$D$18,0)),ISNUMBER(MATCH(L418,MasterData!$C$3:$C$18,0))),
    DATEDIF(E418,I418,"d"),
    DATEDIF(E418,TODAY(),"d"))</f>
        <v>2</v>
      </c>
      <c r="S418">
        <f t="shared" ca="1" si="21"/>
        <v>1</v>
      </c>
      <c r="T418">
        <f t="shared" ca="1" si="22"/>
        <v>0</v>
      </c>
      <c r="U418">
        <f t="shared" ca="1" si="23"/>
        <v>0</v>
      </c>
    </row>
    <row r="419" spans="1:22" x14ac:dyDescent="0.35">
      <c r="A419" s="72"/>
      <c r="B419" s="72" t="s">
        <v>114</v>
      </c>
      <c r="C419" s="72"/>
      <c r="D419" s="180" t="s">
        <v>480</v>
      </c>
      <c r="E419" s="209">
        <v>45967</v>
      </c>
      <c r="F419" s="72"/>
      <c r="G419" s="72" t="s">
        <v>715</v>
      </c>
      <c r="H419" s="72"/>
      <c r="I419" s="209">
        <v>45971</v>
      </c>
      <c r="J419" s="72"/>
      <c r="K419" s="72" t="s">
        <v>235</v>
      </c>
      <c r="L419" t="s">
        <v>171</v>
      </c>
      <c r="M419" s="72" t="s">
        <v>1146</v>
      </c>
      <c r="N419" s="72" t="s">
        <v>237</v>
      </c>
      <c r="P419" s="193" t="str">
        <f>IF(OR(AND(A419&lt;&gt;"",COUNTIF(Bugs!B:B,A419)&gt;0),AND(B419&lt;&gt;"",COUNTIF(Bugs!A:A,B419)&gt;0)),"Y","")</f>
        <v>Y</v>
      </c>
      <c r="Q419" s="193" t="str">
        <f>IF(OR(
    AND(COUNTIF(Bugs!A:A,B419)&gt;0,ISNUMBER(SEARCH("x",INDEX(Bugs!C:C,MATCH(B419,Bugs!A:A,0))))),
    AND(COUNTIF(Bugs!B:B,B419)&gt;0,ISNUMBER(SEARCH("x",INDEX(Bugs!C:C,MATCH(B419,Bugs!B:B,0))))),
    AND(COUNTIF(Bugs!A:A,B419)&gt;0,ISNUMBER(SEARCH("x",INDEX(Bugs!D:D,MATCH(B419,Bugs!A:A,0))))),
    AND(COUNTIF(Bugs!B:B,B419)&gt;0,ISNUMBER(SEARCH("x",INDEX(Bugs!D:D,MATCH(B419,Bugs!B:B,0)))))
),"Y","")</f>
        <v>Y</v>
      </c>
      <c r="R419">
        <f ca="1">IF(OR(ISNUMBER(MATCH(L419,MasterData!$D$3:$D$18,0)),ISNUMBER(MATCH(L419,MasterData!$C$3:$C$18,0))),
    DATEDIF(E419,I419,"d"),
    DATEDIF(E419,TODAY(),"d"))</f>
        <v>4</v>
      </c>
      <c r="S419">
        <f t="shared" ca="1" si="21"/>
        <v>1</v>
      </c>
      <c r="T419">
        <f t="shared" ca="1" si="22"/>
        <v>0</v>
      </c>
      <c r="U419">
        <f t="shared" ca="1" si="23"/>
        <v>0</v>
      </c>
    </row>
    <row r="420" spans="1:22" x14ac:dyDescent="0.35">
      <c r="A420" s="72"/>
      <c r="B420" s="72" t="s">
        <v>1147</v>
      </c>
      <c r="C420" s="72"/>
      <c r="D420" s="180" t="s">
        <v>1066</v>
      </c>
      <c r="E420" s="209">
        <v>45967</v>
      </c>
      <c r="F420" s="72"/>
      <c r="G420" s="72" t="s">
        <v>1095</v>
      </c>
      <c r="H420" s="72"/>
      <c r="I420" s="209">
        <v>45971</v>
      </c>
      <c r="J420" s="72"/>
      <c r="K420" s="72" t="s">
        <v>235</v>
      </c>
      <c r="L420" t="s">
        <v>171</v>
      </c>
      <c r="M420" s="72" t="s">
        <v>1148</v>
      </c>
      <c r="N420" s="72" t="s">
        <v>237</v>
      </c>
      <c r="P420" s="193" t="str">
        <f>IF(OR(AND(A420&lt;&gt;"",COUNTIF(Bugs!B:B,A420)&gt;0),AND(B420&lt;&gt;"",COUNTIF(Bugs!A:A,B420)&gt;0)),"Y","")</f>
        <v/>
      </c>
      <c r="Q420" s="193" t="str">
        <f>IF(OR(
    AND(COUNTIF(Bugs!A:A,B420)&gt;0,ISNUMBER(SEARCH("x",INDEX(Bugs!C:C,MATCH(B420,Bugs!A:A,0))))),
    AND(COUNTIF(Bugs!B:B,B420)&gt;0,ISNUMBER(SEARCH("x",INDEX(Bugs!C:C,MATCH(B420,Bugs!B:B,0))))),
    AND(COUNTIF(Bugs!A:A,B420)&gt;0,ISNUMBER(SEARCH("x",INDEX(Bugs!D:D,MATCH(B420,Bugs!A:A,0))))),
    AND(COUNTIF(Bugs!B:B,B420)&gt;0,ISNUMBER(SEARCH("x",INDEX(Bugs!D:D,MATCH(B420,Bugs!B:B,0)))))
),"Y","")</f>
        <v/>
      </c>
      <c r="R420">
        <f ca="1">IF(OR(ISNUMBER(MATCH(L420,MasterData!$D$3:$D$18,0)),ISNUMBER(MATCH(L420,MasterData!$C$3:$C$18,0))),
    DATEDIF(E420,I420,"d"),
    DATEDIF(E420,TODAY(),"d"))</f>
        <v>4</v>
      </c>
      <c r="S420">
        <f t="shared" ca="1" si="21"/>
        <v>1</v>
      </c>
      <c r="T420">
        <f t="shared" ca="1" si="22"/>
        <v>0</v>
      </c>
      <c r="U420">
        <f t="shared" ca="1" si="23"/>
        <v>0</v>
      </c>
    </row>
    <row r="421" spans="1:22" x14ac:dyDescent="0.35">
      <c r="B421" t="s">
        <v>1149</v>
      </c>
      <c r="D421" s="34" t="s">
        <v>480</v>
      </c>
      <c r="E421" s="208">
        <v>45967</v>
      </c>
      <c r="G421" t="s">
        <v>715</v>
      </c>
      <c r="I421" s="208">
        <v>45968</v>
      </c>
      <c r="K421" t="s">
        <v>235</v>
      </c>
      <c r="L421" t="s">
        <v>171</v>
      </c>
      <c r="M421" t="s">
        <v>1150</v>
      </c>
      <c r="N421" t="s">
        <v>237</v>
      </c>
      <c r="P421" s="193" t="str">
        <f>IF(OR(AND(A421&lt;&gt;"",COUNTIF(Bugs!B:B,A421)&gt;0),AND(B421&lt;&gt;"",COUNTIF(Bugs!A:A,B421)&gt;0)),"Y","")</f>
        <v/>
      </c>
      <c r="Q421" s="193" t="str">
        <f>IF(OR(
    AND(COUNTIF(Bugs!A:A,B421)&gt;0,ISNUMBER(SEARCH("x",INDEX(Bugs!C:C,MATCH(B421,Bugs!A:A,0))))),
    AND(COUNTIF(Bugs!B:B,B421)&gt;0,ISNUMBER(SEARCH("x",INDEX(Bugs!C:C,MATCH(B421,Bugs!B:B,0))))),
    AND(COUNTIF(Bugs!A:A,B421)&gt;0,ISNUMBER(SEARCH("x",INDEX(Bugs!D:D,MATCH(B421,Bugs!A:A,0))))),
    AND(COUNTIF(Bugs!B:B,B421)&gt;0,ISNUMBER(SEARCH("x",INDEX(Bugs!D:D,MATCH(B421,Bugs!B:B,0)))))
),"Y","")</f>
        <v/>
      </c>
      <c r="R421">
        <f ca="1">IF(OR(ISNUMBER(MATCH(L421,MasterData!$D$3:$D$18,0)),ISNUMBER(MATCH(L421,MasterData!$C$3:$C$18,0))),
    DATEDIF(E421,I421,"d"),
    DATEDIF(E421,TODAY(),"d"))</f>
        <v>1</v>
      </c>
      <c r="S421">
        <f t="shared" ca="1" si="21"/>
        <v>1</v>
      </c>
      <c r="T421">
        <f t="shared" ca="1" si="22"/>
        <v>0</v>
      </c>
      <c r="U421">
        <f t="shared" ca="1" si="23"/>
        <v>0</v>
      </c>
    </row>
    <row r="422" spans="1:22" x14ac:dyDescent="0.35">
      <c r="B422" t="s">
        <v>115</v>
      </c>
      <c r="D422" s="34" t="s">
        <v>1052</v>
      </c>
      <c r="E422" s="208">
        <v>45968</v>
      </c>
      <c r="G422" t="s">
        <v>1151</v>
      </c>
      <c r="I422" s="208">
        <v>45981</v>
      </c>
      <c r="K422" t="s">
        <v>235</v>
      </c>
      <c r="L422" t="s">
        <v>171</v>
      </c>
      <c r="M422" t="s">
        <v>1152</v>
      </c>
      <c r="N422" t="s">
        <v>237</v>
      </c>
      <c r="P422" s="193" t="str">
        <f>IF(OR(AND(A422&lt;&gt;"",COUNTIF(Bugs!B:B,A422)&gt;0),AND(B422&lt;&gt;"",COUNTIF(Bugs!A:A,B422)&gt;0)),"Y","")</f>
        <v>Y</v>
      </c>
      <c r="Q422" s="193" t="str">
        <f>IF(OR(
    AND(COUNTIF(Bugs!A:A,B422)&gt;0,ISNUMBER(SEARCH("x",INDEX(Bugs!C:C,MATCH(B422,Bugs!A:A,0))))),
    AND(COUNTIF(Bugs!B:B,B422)&gt;0,ISNUMBER(SEARCH("x",INDEX(Bugs!C:C,MATCH(B422,Bugs!B:B,0))))),
    AND(COUNTIF(Bugs!A:A,B422)&gt;0,ISNUMBER(SEARCH("x",INDEX(Bugs!D:D,MATCH(B422,Bugs!A:A,0))))),
    AND(COUNTIF(Bugs!B:B,B422)&gt;0,ISNUMBER(SEARCH("x",INDEX(Bugs!D:D,MATCH(B422,Bugs!B:B,0)))))
),"Y","")</f>
        <v>Y</v>
      </c>
      <c r="R422">
        <f ca="1">IF(OR(ISNUMBER(MATCH(L422,MasterData!$D$3:$D$18,0)),ISNUMBER(MATCH(L422,MasterData!$C$3:$C$18,0))),
    DATEDIF(E422,I422,"d"),
    DATEDIF(E422,TODAY(),"d"))</f>
        <v>13</v>
      </c>
      <c r="S422">
        <f t="shared" ca="1" si="21"/>
        <v>0</v>
      </c>
      <c r="T422">
        <f t="shared" ca="1" si="22"/>
        <v>1</v>
      </c>
      <c r="U422">
        <f t="shared" ca="1" si="23"/>
        <v>0</v>
      </c>
    </row>
    <row r="423" spans="1:22" x14ac:dyDescent="0.35">
      <c r="A423" s="72"/>
      <c r="B423" s="72" t="s">
        <v>1153</v>
      </c>
      <c r="C423" s="72"/>
      <c r="D423" s="180" t="s">
        <v>1052</v>
      </c>
      <c r="E423" s="209">
        <v>45968</v>
      </c>
      <c r="F423" s="72"/>
      <c r="G423" s="72" t="s">
        <v>1154</v>
      </c>
      <c r="H423" s="72"/>
      <c r="I423" s="209">
        <v>45973</v>
      </c>
      <c r="J423" s="72"/>
      <c r="K423" s="72" t="s">
        <v>241</v>
      </c>
      <c r="L423" t="s">
        <v>171</v>
      </c>
      <c r="M423" s="72" t="s">
        <v>1155</v>
      </c>
      <c r="N423" s="72" t="s">
        <v>237</v>
      </c>
      <c r="P423" s="193" t="str">
        <f>IF(OR(AND(A423&lt;&gt;"",COUNTIF(Bugs!B:B,A423)&gt;0),AND(B423&lt;&gt;"",COUNTIF(Bugs!A:A,B423)&gt;0)),"Y","")</f>
        <v/>
      </c>
      <c r="Q423" s="193" t="str">
        <f>IF(OR(
    AND(COUNTIF(Bugs!A:A,B423)&gt;0,ISNUMBER(SEARCH("x",INDEX(Bugs!C:C,MATCH(B423,Bugs!A:A,0))))),
    AND(COUNTIF(Bugs!B:B,B423)&gt;0,ISNUMBER(SEARCH("x",INDEX(Bugs!C:C,MATCH(B423,Bugs!B:B,0))))),
    AND(COUNTIF(Bugs!A:A,B423)&gt;0,ISNUMBER(SEARCH("x",INDEX(Bugs!D:D,MATCH(B423,Bugs!A:A,0))))),
    AND(COUNTIF(Bugs!B:B,B423)&gt;0,ISNUMBER(SEARCH("x",INDEX(Bugs!D:D,MATCH(B423,Bugs!B:B,0)))))
),"Y","")</f>
        <v/>
      </c>
      <c r="R423">
        <f ca="1">IF(OR(ISNUMBER(MATCH(L423,MasterData!$D$3:$D$18,0)),ISNUMBER(MATCH(L423,MasterData!$C$3:$C$18,0))),
    DATEDIF(E423,I423,"d"),
    DATEDIF(E423,TODAY(),"d"))</f>
        <v>5</v>
      </c>
      <c r="S423">
        <f t="shared" ca="1" si="21"/>
        <v>1</v>
      </c>
      <c r="T423">
        <f t="shared" ca="1" si="22"/>
        <v>0</v>
      </c>
      <c r="U423">
        <f t="shared" ca="1" si="23"/>
        <v>0</v>
      </c>
    </row>
    <row r="424" spans="1:22" x14ac:dyDescent="0.35">
      <c r="A424" s="72"/>
      <c r="B424" s="72" t="s">
        <v>1156</v>
      </c>
      <c r="C424" s="72"/>
      <c r="D424" s="180" t="s">
        <v>1052</v>
      </c>
      <c r="E424" s="209">
        <v>45968</v>
      </c>
      <c r="F424" s="72"/>
      <c r="G424" s="72" t="s">
        <v>1154</v>
      </c>
      <c r="H424" s="72"/>
      <c r="I424" s="209">
        <v>45975</v>
      </c>
      <c r="J424" s="72"/>
      <c r="K424" s="72" t="s">
        <v>241</v>
      </c>
      <c r="L424" t="s">
        <v>171</v>
      </c>
      <c r="M424" s="72" t="s">
        <v>1157</v>
      </c>
      <c r="N424" s="72" t="s">
        <v>237</v>
      </c>
      <c r="P424" s="193" t="str">
        <f>IF(OR(AND(A424&lt;&gt;"",COUNTIF(Bugs!B:B,A424)&gt;0),AND(B424&lt;&gt;"",COUNTIF(Bugs!A:A,B424)&gt;0)),"Y","")</f>
        <v/>
      </c>
      <c r="Q424" s="193" t="str">
        <f>IF(OR(
    AND(COUNTIF(Bugs!A:A,B424)&gt;0,ISNUMBER(SEARCH("x",INDEX(Bugs!C:C,MATCH(B424,Bugs!A:A,0))))),
    AND(COUNTIF(Bugs!B:B,B424)&gt;0,ISNUMBER(SEARCH("x",INDEX(Bugs!C:C,MATCH(B424,Bugs!B:B,0))))),
    AND(COUNTIF(Bugs!A:A,B424)&gt;0,ISNUMBER(SEARCH("x",INDEX(Bugs!D:D,MATCH(B424,Bugs!A:A,0))))),
    AND(COUNTIF(Bugs!B:B,B424)&gt;0,ISNUMBER(SEARCH("x",INDEX(Bugs!D:D,MATCH(B424,Bugs!B:B,0)))))
),"Y","")</f>
        <v/>
      </c>
      <c r="R424">
        <f ca="1">IF(OR(ISNUMBER(MATCH(L424,MasterData!$D$3:$D$18,0)),ISNUMBER(MATCH(L424,MasterData!$C$3:$C$18,0))),
    DATEDIF(E424,I424,"d"),
    DATEDIF(E424,TODAY(),"d"))</f>
        <v>7</v>
      </c>
      <c r="S424">
        <f t="shared" ca="1" si="21"/>
        <v>1</v>
      </c>
      <c r="T424">
        <f t="shared" ca="1" si="22"/>
        <v>0</v>
      </c>
      <c r="U424">
        <f t="shared" ca="1" si="23"/>
        <v>0</v>
      </c>
    </row>
    <row r="425" spans="1:22" x14ac:dyDescent="0.35">
      <c r="A425" s="72"/>
      <c r="B425" s="72" t="s">
        <v>1158</v>
      </c>
      <c r="C425" s="72"/>
      <c r="D425" s="180" t="s">
        <v>1052</v>
      </c>
      <c r="E425" s="209">
        <v>45968</v>
      </c>
      <c r="F425" s="72"/>
      <c r="G425" s="72" t="s">
        <v>1154</v>
      </c>
      <c r="H425" s="72"/>
      <c r="I425" s="209">
        <v>45973</v>
      </c>
      <c r="J425" s="72"/>
      <c r="K425" s="72" t="s">
        <v>241</v>
      </c>
      <c r="L425" t="s">
        <v>171</v>
      </c>
      <c r="M425" s="72" t="s">
        <v>1159</v>
      </c>
      <c r="N425" s="72" t="s">
        <v>237</v>
      </c>
      <c r="P425" s="193" t="str">
        <f>IF(OR(AND(A425&lt;&gt;"",COUNTIF(Bugs!B:B,A425)&gt;0),AND(B425&lt;&gt;"",COUNTIF(Bugs!A:A,B425)&gt;0)),"Y","")</f>
        <v/>
      </c>
      <c r="Q425" s="193" t="str">
        <f>IF(OR(
    AND(COUNTIF(Bugs!A:A,B425)&gt;0,ISNUMBER(SEARCH("x",INDEX(Bugs!C:C,MATCH(B425,Bugs!A:A,0))))),
    AND(COUNTIF(Bugs!B:B,B425)&gt;0,ISNUMBER(SEARCH("x",INDEX(Bugs!C:C,MATCH(B425,Bugs!B:B,0))))),
    AND(COUNTIF(Bugs!A:A,B425)&gt;0,ISNUMBER(SEARCH("x",INDEX(Bugs!D:D,MATCH(B425,Bugs!A:A,0))))),
    AND(COUNTIF(Bugs!B:B,B425)&gt;0,ISNUMBER(SEARCH("x",INDEX(Bugs!D:D,MATCH(B425,Bugs!B:B,0)))))
),"Y","")</f>
        <v/>
      </c>
      <c r="R425">
        <f ca="1">IF(OR(ISNUMBER(MATCH(L425,MasterData!$D$3:$D$18,0)),ISNUMBER(MATCH(L425,MasterData!$C$3:$C$18,0))),
    DATEDIF(E425,I425,"d"),
    DATEDIF(E425,TODAY(),"d"))</f>
        <v>5</v>
      </c>
      <c r="S425">
        <f t="shared" ca="1" si="21"/>
        <v>1</v>
      </c>
      <c r="T425">
        <f t="shared" ca="1" si="22"/>
        <v>0</v>
      </c>
      <c r="U425">
        <f t="shared" ca="1" si="23"/>
        <v>0</v>
      </c>
    </row>
    <row r="426" spans="1:22" x14ac:dyDescent="0.35">
      <c r="B426" t="s">
        <v>1160</v>
      </c>
      <c r="D426" s="34" t="s">
        <v>1052</v>
      </c>
      <c r="E426" s="208">
        <v>45968</v>
      </c>
      <c r="G426" t="s">
        <v>1154</v>
      </c>
      <c r="I426" s="208">
        <v>45978</v>
      </c>
      <c r="K426" t="s">
        <v>241</v>
      </c>
      <c r="L426" t="s">
        <v>164</v>
      </c>
      <c r="M426" t="s">
        <v>1161</v>
      </c>
      <c r="N426" t="s">
        <v>237</v>
      </c>
      <c r="P426" s="193" t="str">
        <f>IF(OR(AND(A426&lt;&gt;"",COUNTIF(Bugs!B:B,A426)&gt;0),AND(B426&lt;&gt;"",COUNTIF(Bugs!A:A,B426)&gt;0)),"Y","")</f>
        <v/>
      </c>
      <c r="Q426" s="193" t="str">
        <f>IF(OR(
    AND(COUNTIF(Bugs!A:A,B426)&gt;0,ISNUMBER(SEARCH("x",INDEX(Bugs!C:C,MATCH(B426,Bugs!A:A,0))))),
    AND(COUNTIF(Bugs!B:B,B426)&gt;0,ISNUMBER(SEARCH("x",INDEX(Bugs!C:C,MATCH(B426,Bugs!B:B,0))))),
    AND(COUNTIF(Bugs!A:A,B426)&gt;0,ISNUMBER(SEARCH("x",INDEX(Bugs!D:D,MATCH(B426,Bugs!A:A,0))))),
    AND(COUNTIF(Bugs!B:B,B426)&gt;0,ISNUMBER(SEARCH("x",INDEX(Bugs!D:D,MATCH(B426,Bugs!B:B,0)))))
),"Y","")</f>
        <v/>
      </c>
      <c r="R426">
        <f ca="1">IF(OR(ISNUMBER(MATCH(L426,MasterData!$D$3:$D$18,0)),ISNUMBER(MATCH(L426,MasterData!$C$3:$C$18,0))),
    DATEDIF(E426,I426,"d"),
    DATEDIF(E426,TODAY(),"d"))</f>
        <v>39</v>
      </c>
      <c r="S426">
        <f t="shared" ca="1" si="21"/>
        <v>0</v>
      </c>
      <c r="T426">
        <f t="shared" ca="1" si="22"/>
        <v>0</v>
      </c>
      <c r="U426">
        <f t="shared" ca="1" si="23"/>
        <v>1</v>
      </c>
    </row>
    <row r="427" spans="1:22" x14ac:dyDescent="0.35">
      <c r="B427" t="s">
        <v>1162</v>
      </c>
      <c r="D427" s="34" t="s">
        <v>1052</v>
      </c>
      <c r="E427" s="208">
        <v>45968</v>
      </c>
      <c r="G427" t="s">
        <v>1154</v>
      </c>
      <c r="I427" s="208">
        <v>45968</v>
      </c>
      <c r="K427" t="s">
        <v>241</v>
      </c>
      <c r="L427" t="s">
        <v>171</v>
      </c>
      <c r="M427" t="s">
        <v>1163</v>
      </c>
      <c r="N427" t="s">
        <v>237</v>
      </c>
      <c r="P427" s="193" t="str">
        <f>IF(OR(AND(A427&lt;&gt;"",COUNTIF(Bugs!B:B,A427)&gt;0),AND(B427&lt;&gt;"",COUNTIF(Bugs!A:A,B427)&gt;0)),"Y","")</f>
        <v/>
      </c>
      <c r="Q427" s="193" t="str">
        <f>IF(OR(
    AND(COUNTIF(Bugs!A:A,B427)&gt;0,ISNUMBER(SEARCH("x",INDEX(Bugs!C:C,MATCH(B427,Bugs!A:A,0))))),
    AND(COUNTIF(Bugs!B:B,B427)&gt;0,ISNUMBER(SEARCH("x",INDEX(Bugs!C:C,MATCH(B427,Bugs!B:B,0))))),
    AND(COUNTIF(Bugs!A:A,B427)&gt;0,ISNUMBER(SEARCH("x",INDEX(Bugs!D:D,MATCH(B427,Bugs!A:A,0))))),
    AND(COUNTIF(Bugs!B:B,B427)&gt;0,ISNUMBER(SEARCH("x",INDEX(Bugs!D:D,MATCH(B427,Bugs!B:B,0)))))
),"Y","")</f>
        <v/>
      </c>
      <c r="R427">
        <f ca="1">IF(OR(ISNUMBER(MATCH(L427,MasterData!$D$3:$D$18,0)),ISNUMBER(MATCH(L427,MasterData!$C$3:$C$18,0))),
    DATEDIF(E427,I427,"d"),
    DATEDIF(E427,TODAY(),"d"))</f>
        <v>0</v>
      </c>
      <c r="S427">
        <f t="shared" ca="1" si="21"/>
        <v>1</v>
      </c>
      <c r="T427">
        <f t="shared" ca="1" si="22"/>
        <v>0</v>
      </c>
      <c r="U427">
        <f t="shared" ca="1" si="23"/>
        <v>0</v>
      </c>
    </row>
    <row r="428" spans="1:22" x14ac:dyDescent="0.35">
      <c r="A428" s="72"/>
      <c r="B428" s="72" t="s">
        <v>1164</v>
      </c>
      <c r="C428" s="72"/>
      <c r="D428" s="180">
        <v>3009</v>
      </c>
      <c r="E428" s="209">
        <v>45968</v>
      </c>
      <c r="F428" s="72"/>
      <c r="G428" s="72" t="s">
        <v>866</v>
      </c>
      <c r="H428" s="72"/>
      <c r="I428" s="209">
        <v>45973</v>
      </c>
      <c r="J428" s="72"/>
      <c r="K428" s="72" t="s">
        <v>235</v>
      </c>
      <c r="L428" t="s">
        <v>171</v>
      </c>
      <c r="M428" s="72" t="s">
        <v>1165</v>
      </c>
      <c r="N428" s="72" t="s">
        <v>237</v>
      </c>
      <c r="P428" s="193" t="str">
        <f>IF(OR(AND(A428&lt;&gt;"",COUNTIF(Bugs!B:B,A428)&gt;0),AND(B428&lt;&gt;"",COUNTIF(Bugs!A:A,B428)&gt;0)),"Y","")</f>
        <v/>
      </c>
      <c r="Q428" s="193" t="str">
        <f>IF(OR(
    AND(COUNTIF(Bugs!A:A,B428)&gt;0,ISNUMBER(SEARCH("x",INDEX(Bugs!C:C,MATCH(B428,Bugs!A:A,0))))),
    AND(COUNTIF(Bugs!B:B,B428)&gt;0,ISNUMBER(SEARCH("x",INDEX(Bugs!C:C,MATCH(B428,Bugs!B:B,0))))),
    AND(COUNTIF(Bugs!A:A,B428)&gt;0,ISNUMBER(SEARCH("x",INDEX(Bugs!D:D,MATCH(B428,Bugs!A:A,0))))),
    AND(COUNTIF(Bugs!B:B,B428)&gt;0,ISNUMBER(SEARCH("x",INDEX(Bugs!D:D,MATCH(B428,Bugs!B:B,0)))))
),"Y","")</f>
        <v/>
      </c>
      <c r="R428">
        <f ca="1">IF(OR(ISNUMBER(MATCH(L428,MasterData!$D$3:$D$18,0)),ISNUMBER(MATCH(L428,MasterData!$C$3:$C$18,0))),
    DATEDIF(E428,I428,"d"),
    DATEDIF(E428,TODAY(),"d"))</f>
        <v>5</v>
      </c>
      <c r="S428">
        <f t="shared" ca="1" si="21"/>
        <v>1</v>
      </c>
      <c r="T428">
        <f t="shared" ca="1" si="22"/>
        <v>0</v>
      </c>
      <c r="U428">
        <f t="shared" ca="1" si="23"/>
        <v>0</v>
      </c>
    </row>
    <row r="429" spans="1:22" x14ac:dyDescent="0.35">
      <c r="B429" t="s">
        <v>116</v>
      </c>
      <c r="D429" s="34" t="s">
        <v>254</v>
      </c>
      <c r="E429" s="208">
        <v>45968</v>
      </c>
      <c r="G429" t="s">
        <v>853</v>
      </c>
      <c r="I429" s="208">
        <v>45980</v>
      </c>
      <c r="K429" t="s">
        <v>347</v>
      </c>
      <c r="L429" t="s">
        <v>171</v>
      </c>
      <c r="M429" t="s">
        <v>1166</v>
      </c>
      <c r="N429" t="s">
        <v>237</v>
      </c>
      <c r="P429" s="193" t="str">
        <f>IF(OR(AND(A429&lt;&gt;"",COUNTIF(Bugs!B:B,A429)&gt;0),AND(B429&lt;&gt;"",COUNTIF(Bugs!A:A,B429)&gt;0)),"Y","")</f>
        <v>Y</v>
      </c>
      <c r="Q429" s="193" t="str">
        <f>IF(OR(
    AND(COUNTIF(Bugs!A:A,B429)&gt;0,ISNUMBER(SEARCH("x",INDEX(Bugs!C:C,MATCH(B429,Bugs!A:A,0))))),
    AND(COUNTIF(Bugs!B:B,B429)&gt;0,ISNUMBER(SEARCH("x",INDEX(Bugs!C:C,MATCH(B429,Bugs!B:B,0))))),
    AND(COUNTIF(Bugs!A:A,B429)&gt;0,ISNUMBER(SEARCH("x",INDEX(Bugs!D:D,MATCH(B429,Bugs!A:A,0))))),
    AND(COUNTIF(Bugs!B:B,B429)&gt;0,ISNUMBER(SEARCH("x",INDEX(Bugs!D:D,MATCH(B429,Bugs!B:B,0)))))
),"Y","")</f>
        <v>Y</v>
      </c>
      <c r="R429">
        <f ca="1">IF(OR(ISNUMBER(MATCH(L429,MasterData!$D$3:$D$18,0)),ISNUMBER(MATCH(L429,MasterData!$C$3:$C$18,0))),
    DATEDIF(E429,I429,"d"),
    DATEDIF(E429,TODAY(),"d"))</f>
        <v>12</v>
      </c>
      <c r="S429">
        <f t="shared" ca="1" si="21"/>
        <v>0</v>
      </c>
      <c r="T429">
        <f t="shared" ca="1" si="22"/>
        <v>1</v>
      </c>
      <c r="U429">
        <f t="shared" ca="1" si="23"/>
        <v>0</v>
      </c>
    </row>
    <row r="430" spans="1:22" x14ac:dyDescent="0.35">
      <c r="A430" s="72"/>
      <c r="B430" s="72" t="s">
        <v>117</v>
      </c>
      <c r="C430" s="72"/>
      <c r="D430" s="180" t="s">
        <v>746</v>
      </c>
      <c r="E430" s="209">
        <v>45970</v>
      </c>
      <c r="F430" s="72"/>
      <c r="G430" s="72" t="s">
        <v>715</v>
      </c>
      <c r="H430" s="72"/>
      <c r="I430" s="209">
        <v>45972</v>
      </c>
      <c r="J430" s="72"/>
      <c r="K430" s="72" t="s">
        <v>235</v>
      </c>
      <c r="L430" t="s">
        <v>171</v>
      </c>
      <c r="M430" s="72" t="s">
        <v>1167</v>
      </c>
      <c r="N430" s="72" t="s">
        <v>237</v>
      </c>
      <c r="P430" s="193" t="str">
        <f>IF(OR(AND(A430&lt;&gt;"",COUNTIF(Bugs!B:B,A430)&gt;0),AND(B430&lt;&gt;"",COUNTIF(Bugs!A:A,B430)&gt;0)),"Y","")</f>
        <v>Y</v>
      </c>
      <c r="Q430" s="193" t="str">
        <f>IF(OR(
    AND(COUNTIF(Bugs!A:A,B430)&gt;0,ISNUMBER(SEARCH("x",INDEX(Bugs!C:C,MATCH(B430,Bugs!A:A,0))))),
    AND(COUNTIF(Bugs!B:B,B430)&gt;0,ISNUMBER(SEARCH("x",INDEX(Bugs!C:C,MATCH(B430,Bugs!B:B,0))))),
    AND(COUNTIF(Bugs!A:A,B430)&gt;0,ISNUMBER(SEARCH("x",INDEX(Bugs!D:D,MATCH(B430,Bugs!A:A,0))))),
    AND(COUNTIF(Bugs!B:B,B430)&gt;0,ISNUMBER(SEARCH("x",INDEX(Bugs!D:D,MATCH(B430,Bugs!B:B,0)))))
),"Y","")</f>
        <v>Y</v>
      </c>
      <c r="R430">
        <f ca="1">IF(OR(ISNUMBER(MATCH(L430,MasterData!$D$3:$D$18,0)),ISNUMBER(MATCH(L430,MasterData!$C$3:$C$18,0))),
    DATEDIF(E430,I430,"d"),
    DATEDIF(E430,TODAY(),"d"))</f>
        <v>2</v>
      </c>
      <c r="S430">
        <f t="shared" ca="1" si="21"/>
        <v>1</v>
      </c>
      <c r="T430">
        <f t="shared" ca="1" si="22"/>
        <v>0</v>
      </c>
      <c r="U430">
        <f t="shared" ca="1" si="23"/>
        <v>0</v>
      </c>
    </row>
    <row r="431" spans="1:22" x14ac:dyDescent="0.35">
      <c r="A431" s="72"/>
      <c r="B431" s="72" t="s">
        <v>1168</v>
      </c>
      <c r="C431" s="72"/>
      <c r="D431" s="180" t="s">
        <v>480</v>
      </c>
      <c r="E431" s="209">
        <v>45970</v>
      </c>
      <c r="F431" s="72"/>
      <c r="G431" s="72" t="s">
        <v>715</v>
      </c>
      <c r="H431" s="72"/>
      <c r="I431" s="209">
        <v>45972</v>
      </c>
      <c r="J431" s="72"/>
      <c r="K431" s="72" t="s">
        <v>235</v>
      </c>
      <c r="L431" t="s">
        <v>171</v>
      </c>
      <c r="M431" s="72" t="s">
        <v>1169</v>
      </c>
      <c r="N431" s="72" t="s">
        <v>237</v>
      </c>
      <c r="P431" s="193" t="str">
        <f>IF(OR(AND(A431&lt;&gt;"",COUNTIF(Bugs!B:B,A431)&gt;0),AND(B431&lt;&gt;"",COUNTIF(Bugs!A:A,B431)&gt;0)),"Y","")</f>
        <v/>
      </c>
      <c r="Q431" s="193" t="str">
        <f>IF(OR(
    AND(COUNTIF(Bugs!A:A,B431)&gt;0,ISNUMBER(SEARCH("x",INDEX(Bugs!C:C,MATCH(B431,Bugs!A:A,0))))),
    AND(COUNTIF(Bugs!B:B,B431)&gt;0,ISNUMBER(SEARCH("x",INDEX(Bugs!C:C,MATCH(B431,Bugs!B:B,0))))),
    AND(COUNTIF(Bugs!A:A,B431)&gt;0,ISNUMBER(SEARCH("x",INDEX(Bugs!D:D,MATCH(B431,Bugs!A:A,0))))),
    AND(COUNTIF(Bugs!B:B,B431)&gt;0,ISNUMBER(SEARCH("x",INDEX(Bugs!D:D,MATCH(B431,Bugs!B:B,0)))))
),"Y","")</f>
        <v/>
      </c>
      <c r="R431">
        <f ca="1">IF(OR(ISNUMBER(MATCH(L431,MasterData!$D$3:$D$18,0)),ISNUMBER(MATCH(L431,MasterData!$C$3:$C$18,0))),
    DATEDIF(E431,I431,"d"),
    DATEDIF(E431,TODAY(),"d"))</f>
        <v>2</v>
      </c>
      <c r="S431">
        <f t="shared" ca="1" si="21"/>
        <v>1</v>
      </c>
      <c r="T431">
        <f t="shared" ca="1" si="22"/>
        <v>0</v>
      </c>
      <c r="U431">
        <f t="shared" ca="1" si="23"/>
        <v>0</v>
      </c>
    </row>
    <row r="432" spans="1:22" x14ac:dyDescent="0.35">
      <c r="B432" t="s">
        <v>1170</v>
      </c>
      <c r="D432" s="34" t="s">
        <v>1066</v>
      </c>
      <c r="E432" s="208">
        <v>45971</v>
      </c>
      <c r="G432" t="s">
        <v>1095</v>
      </c>
      <c r="I432" s="208">
        <v>45972</v>
      </c>
      <c r="K432" t="s">
        <v>235</v>
      </c>
      <c r="L432" t="s">
        <v>171</v>
      </c>
      <c r="M432" t="s">
        <v>1171</v>
      </c>
      <c r="N432" t="s">
        <v>237</v>
      </c>
      <c r="P432" s="193" t="str">
        <f>IF(OR(AND(A432&lt;&gt;"",COUNTIF(Bugs!B:B,A432)&gt;0),AND(B432&lt;&gt;"",COUNTIF(Bugs!A:A,B432)&gt;0)),"Y","")</f>
        <v/>
      </c>
      <c r="Q432" s="193" t="str">
        <f>IF(OR(
    AND(COUNTIF(Bugs!A:A,B432)&gt;0,ISNUMBER(SEARCH("x",INDEX(Bugs!C:C,MATCH(B432,Bugs!A:A,0))))),
    AND(COUNTIF(Bugs!B:B,B432)&gt;0,ISNUMBER(SEARCH("x",INDEX(Bugs!C:C,MATCH(B432,Bugs!B:B,0))))),
    AND(COUNTIF(Bugs!A:A,B432)&gt;0,ISNUMBER(SEARCH("x",INDEX(Bugs!D:D,MATCH(B432,Bugs!A:A,0))))),
    AND(COUNTIF(Bugs!B:B,B432)&gt;0,ISNUMBER(SEARCH("x",INDEX(Bugs!D:D,MATCH(B432,Bugs!B:B,0)))))
),"Y","")</f>
        <v/>
      </c>
      <c r="R432">
        <f ca="1">IF(OR(ISNUMBER(MATCH(L432,MasterData!$D$3:$D$18,0)),ISNUMBER(MATCH(L432,MasterData!$C$3:$C$18,0))),
    DATEDIF(E432,I432,"d"),
    DATEDIF(E432,TODAY(),"d"))</f>
        <v>1</v>
      </c>
      <c r="S432">
        <f t="shared" ca="1" si="21"/>
        <v>1</v>
      </c>
      <c r="T432">
        <f t="shared" ref="T432:T456" ca="1" si="24">IF(AND($R432&gt;7,R432&lt;=30),1,0)</f>
        <v>0</v>
      </c>
      <c r="U432">
        <f t="shared" ca="1" si="23"/>
        <v>0</v>
      </c>
      <c r="V432" t="s">
        <v>1104</v>
      </c>
    </row>
    <row r="433" spans="2:22" x14ac:dyDescent="0.35">
      <c r="B433" t="s">
        <v>1172</v>
      </c>
      <c r="D433" s="34" t="s">
        <v>480</v>
      </c>
      <c r="E433" s="208">
        <v>45971</v>
      </c>
      <c r="G433" t="s">
        <v>715</v>
      </c>
      <c r="I433" s="208">
        <v>45972</v>
      </c>
      <c r="K433" t="s">
        <v>235</v>
      </c>
      <c r="L433" t="s">
        <v>171</v>
      </c>
      <c r="M433" t="s">
        <v>1173</v>
      </c>
      <c r="N433" t="s">
        <v>237</v>
      </c>
      <c r="P433" s="193" t="str">
        <f>IF(OR(AND(A433&lt;&gt;"",COUNTIF(Bugs!B:B,A433)&gt;0),AND(B433&lt;&gt;"",COUNTIF(Bugs!A:A,B433)&gt;0)),"Y","")</f>
        <v/>
      </c>
      <c r="Q433" s="193" t="str">
        <f>IF(OR(
    AND(COUNTIF(Bugs!A:A,B433)&gt;0,ISNUMBER(SEARCH("x",INDEX(Bugs!C:C,MATCH(B433,Bugs!A:A,0))))),
    AND(COUNTIF(Bugs!B:B,B433)&gt;0,ISNUMBER(SEARCH("x",INDEX(Bugs!C:C,MATCH(B433,Bugs!B:B,0))))),
    AND(COUNTIF(Bugs!A:A,B433)&gt;0,ISNUMBER(SEARCH("x",INDEX(Bugs!D:D,MATCH(B433,Bugs!A:A,0))))),
    AND(COUNTIF(Bugs!B:B,B433)&gt;0,ISNUMBER(SEARCH("x",INDEX(Bugs!D:D,MATCH(B433,Bugs!B:B,0)))))
),"Y","")</f>
        <v/>
      </c>
      <c r="R433">
        <f ca="1">IF(OR(ISNUMBER(MATCH(L433,MasterData!$D$3:$D$18,0)),ISNUMBER(MATCH(L433,MasterData!$C$3:$C$18,0))),
    DATEDIF(E433,I433,"d"),
    DATEDIF(E433,TODAY(),"d"))</f>
        <v>1</v>
      </c>
      <c r="S433">
        <f t="shared" ca="1" si="21"/>
        <v>1</v>
      </c>
      <c r="T433">
        <f t="shared" ca="1" si="24"/>
        <v>0</v>
      </c>
      <c r="U433">
        <f t="shared" ca="1" si="23"/>
        <v>0</v>
      </c>
      <c r="V433" t="s">
        <v>1104</v>
      </c>
    </row>
    <row r="434" spans="2:22" x14ac:dyDescent="0.35">
      <c r="B434" t="s">
        <v>1174</v>
      </c>
      <c r="D434" s="34" t="s">
        <v>660</v>
      </c>
      <c r="E434" s="208">
        <v>45971</v>
      </c>
      <c r="G434" t="s">
        <v>876</v>
      </c>
      <c r="I434" s="208">
        <v>45972</v>
      </c>
      <c r="K434" t="s">
        <v>235</v>
      </c>
      <c r="L434" t="s">
        <v>164</v>
      </c>
      <c r="M434" t="s">
        <v>1175</v>
      </c>
      <c r="N434" t="s">
        <v>237</v>
      </c>
      <c r="P434" s="193" t="str">
        <f>IF(OR(AND(A434&lt;&gt;"",COUNTIF(Bugs!B:B,A434)&gt;0),AND(B434&lt;&gt;"",COUNTIF(Bugs!A:A,B434)&gt;0)),"Y","")</f>
        <v/>
      </c>
      <c r="Q434" s="193" t="str">
        <f>IF(OR(
    AND(COUNTIF(Bugs!A:A,B434)&gt;0,ISNUMBER(SEARCH("x",INDEX(Bugs!C:C,MATCH(B434,Bugs!A:A,0))))),
    AND(COUNTIF(Bugs!B:B,B434)&gt;0,ISNUMBER(SEARCH("x",INDEX(Bugs!C:C,MATCH(B434,Bugs!B:B,0))))),
    AND(COUNTIF(Bugs!A:A,B434)&gt;0,ISNUMBER(SEARCH("x",INDEX(Bugs!D:D,MATCH(B434,Bugs!A:A,0))))),
    AND(COUNTIF(Bugs!B:B,B434)&gt;0,ISNUMBER(SEARCH("x",INDEX(Bugs!D:D,MATCH(B434,Bugs!B:B,0)))))
),"Y","")</f>
        <v/>
      </c>
      <c r="R434">
        <f ca="1">IF(OR(ISNUMBER(MATCH(L434,MasterData!$D$3:$D$18,0)),ISNUMBER(MATCH(L434,MasterData!$C$3:$C$18,0))),
    DATEDIF(E434,I434,"d"),
    DATEDIF(E434,TODAY(),"d"))</f>
        <v>36</v>
      </c>
      <c r="S434">
        <f t="shared" ca="1" si="21"/>
        <v>0</v>
      </c>
      <c r="T434">
        <f t="shared" ca="1" si="24"/>
        <v>0</v>
      </c>
      <c r="U434">
        <f t="shared" ca="1" si="23"/>
        <v>1</v>
      </c>
      <c r="V434" t="s">
        <v>1104</v>
      </c>
    </row>
    <row r="435" spans="2:22" x14ac:dyDescent="0.35">
      <c r="B435" t="s">
        <v>1176</v>
      </c>
      <c r="D435" s="34" t="s">
        <v>480</v>
      </c>
      <c r="E435" s="208">
        <v>45972</v>
      </c>
      <c r="G435" t="s">
        <v>834</v>
      </c>
      <c r="I435" s="208">
        <v>45972</v>
      </c>
      <c r="K435" t="s">
        <v>241</v>
      </c>
      <c r="L435" t="s">
        <v>171</v>
      </c>
      <c r="M435" t="s">
        <v>1177</v>
      </c>
      <c r="N435" t="s">
        <v>237</v>
      </c>
      <c r="P435" s="193" t="str">
        <f>IF(OR(AND(A435&lt;&gt;"",COUNTIF(Bugs!B:B,A435)&gt;0),AND(B435&lt;&gt;"",COUNTIF(Bugs!A:A,B435)&gt;0)),"Y","")</f>
        <v/>
      </c>
      <c r="Q435" s="193" t="str">
        <f>IF(OR(
    AND(COUNTIF(Bugs!A:A,B435)&gt;0,ISNUMBER(SEARCH("x",INDEX(Bugs!C:C,MATCH(B435,Bugs!A:A,0))))),
    AND(COUNTIF(Bugs!B:B,B435)&gt;0,ISNUMBER(SEARCH("x",INDEX(Bugs!C:C,MATCH(B435,Bugs!B:B,0))))),
    AND(COUNTIF(Bugs!A:A,B435)&gt;0,ISNUMBER(SEARCH("x",INDEX(Bugs!D:D,MATCH(B435,Bugs!A:A,0))))),
    AND(COUNTIF(Bugs!B:B,B435)&gt;0,ISNUMBER(SEARCH("x",INDEX(Bugs!D:D,MATCH(B435,Bugs!B:B,0)))))
),"Y","")</f>
        <v/>
      </c>
      <c r="R435">
        <f ca="1">IF(OR(ISNUMBER(MATCH(L435,MasterData!$D$3:$D$18,0)),ISNUMBER(MATCH(L435,MasterData!$C$3:$C$18,0))),
    DATEDIF(E435,I435,"d"),
    DATEDIF(E435,TODAY(),"d"))</f>
        <v>0</v>
      </c>
      <c r="S435">
        <f t="shared" ca="1" si="21"/>
        <v>1</v>
      </c>
      <c r="T435">
        <f t="shared" ca="1" si="24"/>
        <v>0</v>
      </c>
      <c r="U435">
        <f t="shared" ca="1" si="23"/>
        <v>0</v>
      </c>
      <c r="V435" t="s">
        <v>1104</v>
      </c>
    </row>
    <row r="436" spans="2:22" x14ac:dyDescent="0.35">
      <c r="B436" t="s">
        <v>118</v>
      </c>
      <c r="D436" s="34" t="s">
        <v>480</v>
      </c>
      <c r="E436" s="208">
        <v>45972</v>
      </c>
      <c r="G436" t="s">
        <v>715</v>
      </c>
      <c r="I436" s="208">
        <v>45975</v>
      </c>
      <c r="K436" t="s">
        <v>235</v>
      </c>
      <c r="L436" t="s">
        <v>164</v>
      </c>
      <c r="M436" t="s">
        <v>1178</v>
      </c>
      <c r="N436" t="s">
        <v>237</v>
      </c>
      <c r="P436" s="193" t="str">
        <f>IF(OR(AND(A436&lt;&gt;"",COUNTIF(Bugs!B:B,A436)&gt;0),AND(B436&lt;&gt;"",COUNTIF(Bugs!A:A,B436)&gt;0)),"Y","")</f>
        <v>Y</v>
      </c>
      <c r="Q436" s="193" t="str">
        <f>IF(OR(
    AND(COUNTIF(Bugs!A:A,B436)&gt;0,ISNUMBER(SEARCH("x",INDEX(Bugs!C:C,MATCH(B436,Bugs!A:A,0))))),
    AND(COUNTIF(Bugs!B:B,B436)&gt;0,ISNUMBER(SEARCH("x",INDEX(Bugs!C:C,MATCH(B436,Bugs!B:B,0))))),
    AND(COUNTIF(Bugs!A:A,B436)&gt;0,ISNUMBER(SEARCH("x",INDEX(Bugs!D:D,MATCH(B436,Bugs!A:A,0))))),
    AND(COUNTIF(Bugs!B:B,B436)&gt;0,ISNUMBER(SEARCH("x",INDEX(Bugs!D:D,MATCH(B436,Bugs!B:B,0)))))
),"Y","")</f>
        <v>Y</v>
      </c>
      <c r="R436">
        <f ca="1">IF(OR(ISNUMBER(MATCH(L436,MasterData!$D$3:$D$18,0)),ISNUMBER(MATCH(L436,MasterData!$C$3:$C$18,0))),
    DATEDIF(E436,I436,"d"),
    DATEDIF(E436,TODAY(),"d"))</f>
        <v>35</v>
      </c>
      <c r="S436">
        <f t="shared" ca="1" si="21"/>
        <v>0</v>
      </c>
      <c r="T436">
        <f t="shared" ca="1" si="24"/>
        <v>0</v>
      </c>
      <c r="U436">
        <f t="shared" ca="1" si="23"/>
        <v>1</v>
      </c>
      <c r="V436" t="s">
        <v>1104</v>
      </c>
    </row>
    <row r="437" spans="2:22" x14ac:dyDescent="0.35">
      <c r="B437" t="s">
        <v>119</v>
      </c>
      <c r="D437" s="34" t="s">
        <v>480</v>
      </c>
      <c r="E437" s="208">
        <v>45972</v>
      </c>
      <c r="G437" t="s">
        <v>715</v>
      </c>
      <c r="I437" s="208">
        <v>45973</v>
      </c>
      <c r="K437" t="s">
        <v>235</v>
      </c>
      <c r="L437" t="s">
        <v>171</v>
      </c>
      <c r="M437" t="s">
        <v>1179</v>
      </c>
      <c r="N437" t="s">
        <v>237</v>
      </c>
      <c r="P437" s="193" t="str">
        <f>IF(OR(AND(A437&lt;&gt;"",COUNTIF(Bugs!B:B,A437)&gt;0),AND(B437&lt;&gt;"",COUNTIF(Bugs!A:A,B437)&gt;0)),"Y","")</f>
        <v>Y</v>
      </c>
      <c r="Q437" s="193" t="str">
        <f>IF(OR(
    AND(COUNTIF(Bugs!A:A,B437)&gt;0,ISNUMBER(SEARCH("x",INDEX(Bugs!C:C,MATCH(B437,Bugs!A:A,0))))),
    AND(COUNTIF(Bugs!B:B,B437)&gt;0,ISNUMBER(SEARCH("x",INDEX(Bugs!C:C,MATCH(B437,Bugs!B:B,0))))),
    AND(COUNTIF(Bugs!A:A,B437)&gt;0,ISNUMBER(SEARCH("x",INDEX(Bugs!D:D,MATCH(B437,Bugs!A:A,0))))),
    AND(COUNTIF(Bugs!B:B,B437)&gt;0,ISNUMBER(SEARCH("x",INDEX(Bugs!D:D,MATCH(B437,Bugs!B:B,0)))))
),"Y","")</f>
        <v/>
      </c>
      <c r="R437">
        <f ca="1">IF(OR(ISNUMBER(MATCH(L437,MasterData!$D$3:$D$18,0)),ISNUMBER(MATCH(L437,MasterData!$C$3:$C$18,0))),
    DATEDIF(E437,I437,"d"),
    DATEDIF(E437,TODAY(),"d"))</f>
        <v>1</v>
      </c>
      <c r="S437">
        <f t="shared" ca="1" si="21"/>
        <v>1</v>
      </c>
      <c r="T437">
        <f t="shared" ca="1" si="24"/>
        <v>0</v>
      </c>
      <c r="U437">
        <f t="shared" ca="1" si="23"/>
        <v>0</v>
      </c>
      <c r="V437" t="s">
        <v>1104</v>
      </c>
    </row>
    <row r="438" spans="2:22" x14ac:dyDescent="0.35">
      <c r="B438" t="s">
        <v>1180</v>
      </c>
      <c r="D438" s="34" t="s">
        <v>480</v>
      </c>
      <c r="E438" s="208">
        <v>45973</v>
      </c>
      <c r="G438" t="s">
        <v>715</v>
      </c>
      <c r="I438" s="208">
        <v>45973</v>
      </c>
      <c r="K438" t="s">
        <v>235</v>
      </c>
      <c r="L438" t="s">
        <v>171</v>
      </c>
      <c r="M438" t="s">
        <v>1181</v>
      </c>
      <c r="N438" t="s">
        <v>237</v>
      </c>
      <c r="P438" s="193" t="str">
        <f>IF(OR(AND(A438&lt;&gt;"",COUNTIF(Bugs!B:B,A438)&gt;0),AND(B438&lt;&gt;"",COUNTIF(Bugs!A:A,B438)&gt;0)),"Y","")</f>
        <v/>
      </c>
      <c r="Q438" s="193" t="str">
        <f>IF(OR(
    AND(COUNTIF(Bugs!A:A,B438)&gt;0,ISNUMBER(SEARCH("x",INDEX(Bugs!C:C,MATCH(B438,Bugs!A:A,0))))),
    AND(COUNTIF(Bugs!B:B,B438)&gt;0,ISNUMBER(SEARCH("x",INDEX(Bugs!C:C,MATCH(B438,Bugs!B:B,0))))),
    AND(COUNTIF(Bugs!A:A,B438)&gt;0,ISNUMBER(SEARCH("x",INDEX(Bugs!D:D,MATCH(B438,Bugs!A:A,0))))),
    AND(COUNTIF(Bugs!B:B,B438)&gt;0,ISNUMBER(SEARCH("x",INDEX(Bugs!D:D,MATCH(B438,Bugs!B:B,0)))))
),"Y","")</f>
        <v/>
      </c>
      <c r="R438">
        <f ca="1">IF(OR(ISNUMBER(MATCH(L438,MasterData!$D$3:$D$18,0)),ISNUMBER(MATCH(L438,MasterData!$C$3:$C$18,0))),
    DATEDIF(E438,I438,"d"),
    DATEDIF(E438,TODAY(),"d"))</f>
        <v>0</v>
      </c>
      <c r="S438">
        <f t="shared" ca="1" si="21"/>
        <v>1</v>
      </c>
      <c r="T438">
        <f t="shared" ca="1" si="24"/>
        <v>0</v>
      </c>
      <c r="U438">
        <f t="shared" ca="1" si="23"/>
        <v>0</v>
      </c>
      <c r="V438" t="s">
        <v>1104</v>
      </c>
    </row>
    <row r="439" spans="2:22" x14ac:dyDescent="0.35">
      <c r="B439" t="s">
        <v>120</v>
      </c>
      <c r="D439" s="34" t="s">
        <v>254</v>
      </c>
      <c r="E439" s="208">
        <v>45973</v>
      </c>
      <c r="G439" t="s">
        <v>853</v>
      </c>
      <c r="I439" s="208">
        <v>45973</v>
      </c>
      <c r="K439" t="s">
        <v>241</v>
      </c>
      <c r="L439" t="s">
        <v>171</v>
      </c>
      <c r="M439" t="s">
        <v>1182</v>
      </c>
      <c r="N439" t="s">
        <v>237</v>
      </c>
      <c r="P439" s="193" t="str">
        <f>IF(OR(AND(A439&lt;&gt;"",COUNTIF(Bugs!B:B,A439)&gt;0),AND(B439&lt;&gt;"",COUNTIF(Bugs!A:A,B439)&gt;0)),"Y","")</f>
        <v>Y</v>
      </c>
      <c r="Q439" s="193" t="str">
        <f>IF(OR(
    AND(COUNTIF(Bugs!A:A,B439)&gt;0,ISNUMBER(SEARCH("x",INDEX(Bugs!C:C,MATCH(B439,Bugs!A:A,0))))),
    AND(COUNTIF(Bugs!B:B,B439)&gt;0,ISNUMBER(SEARCH("x",INDEX(Bugs!C:C,MATCH(B439,Bugs!B:B,0))))),
    AND(COUNTIF(Bugs!A:A,B439)&gt;0,ISNUMBER(SEARCH("x",INDEX(Bugs!D:D,MATCH(B439,Bugs!A:A,0))))),
    AND(COUNTIF(Bugs!B:B,B439)&gt;0,ISNUMBER(SEARCH("x",INDEX(Bugs!D:D,MATCH(B439,Bugs!B:B,0)))))
),"Y","")</f>
        <v>Y</v>
      </c>
      <c r="R439">
        <f ca="1">IF(OR(ISNUMBER(MATCH(L439,MasterData!$D$3:$D$18,0)),ISNUMBER(MATCH(L439,MasterData!$C$3:$C$18,0))),
    DATEDIF(E439,I439,"d"),
    DATEDIF(E439,TODAY(),"d"))</f>
        <v>0</v>
      </c>
      <c r="S439">
        <f t="shared" ca="1" si="21"/>
        <v>1</v>
      </c>
      <c r="T439">
        <f t="shared" ca="1" si="24"/>
        <v>0</v>
      </c>
      <c r="U439">
        <f t="shared" ca="1" si="23"/>
        <v>0</v>
      </c>
      <c r="V439" t="s">
        <v>1104</v>
      </c>
    </row>
    <row r="440" spans="2:22" x14ac:dyDescent="0.35">
      <c r="B440" t="s">
        <v>1183</v>
      </c>
      <c r="D440" s="34" t="s">
        <v>1184</v>
      </c>
      <c r="E440" s="208">
        <v>45973</v>
      </c>
      <c r="G440" t="s">
        <v>806</v>
      </c>
      <c r="I440" s="208">
        <v>45975</v>
      </c>
      <c r="K440" t="s">
        <v>235</v>
      </c>
      <c r="L440" t="s">
        <v>164</v>
      </c>
      <c r="M440" t="s">
        <v>1185</v>
      </c>
      <c r="N440" t="s">
        <v>237</v>
      </c>
      <c r="P440" s="193" t="str">
        <f>IF(OR(AND(A440&lt;&gt;"",COUNTIF(Bugs!B:B,A440)&gt;0),AND(B440&lt;&gt;"",COUNTIF(Bugs!A:A,B440)&gt;0)),"Y","")</f>
        <v/>
      </c>
      <c r="Q440" s="193" t="str">
        <f>IF(OR(
    AND(COUNTIF(Bugs!A:A,B440)&gt;0,ISNUMBER(SEARCH("x",INDEX(Bugs!C:C,MATCH(B440,Bugs!A:A,0))))),
    AND(COUNTIF(Bugs!B:B,B440)&gt;0,ISNUMBER(SEARCH("x",INDEX(Bugs!C:C,MATCH(B440,Bugs!B:B,0))))),
    AND(COUNTIF(Bugs!A:A,B440)&gt;0,ISNUMBER(SEARCH("x",INDEX(Bugs!D:D,MATCH(B440,Bugs!A:A,0))))),
    AND(COUNTIF(Bugs!B:B,B440)&gt;0,ISNUMBER(SEARCH("x",INDEX(Bugs!D:D,MATCH(B440,Bugs!B:B,0)))))
),"Y","")</f>
        <v/>
      </c>
      <c r="R440">
        <f ca="1">IF(OR(ISNUMBER(MATCH(L440,MasterData!$D$3:$D$18,0)),ISNUMBER(MATCH(L440,MasterData!$C$3:$C$18,0))),
    DATEDIF(E440,I440,"d"),
    DATEDIF(E440,TODAY(),"d"))</f>
        <v>34</v>
      </c>
      <c r="S440">
        <f t="shared" ca="1" si="21"/>
        <v>0</v>
      </c>
      <c r="T440">
        <f t="shared" ca="1" si="24"/>
        <v>0</v>
      </c>
      <c r="U440">
        <f t="shared" ca="1" si="23"/>
        <v>1</v>
      </c>
      <c r="V440" t="s">
        <v>1104</v>
      </c>
    </row>
    <row r="441" spans="2:22" x14ac:dyDescent="0.35">
      <c r="B441" t="s">
        <v>1186</v>
      </c>
      <c r="D441" s="34" t="s">
        <v>480</v>
      </c>
      <c r="E441" s="208">
        <v>45973</v>
      </c>
      <c r="G441" t="s">
        <v>715</v>
      </c>
      <c r="I441" s="208">
        <v>45973</v>
      </c>
      <c r="K441" t="s">
        <v>235</v>
      </c>
      <c r="L441" t="s">
        <v>171</v>
      </c>
      <c r="M441" t="s">
        <v>1187</v>
      </c>
      <c r="N441" t="s">
        <v>237</v>
      </c>
      <c r="P441" s="193" t="str">
        <f>IF(OR(AND(A441&lt;&gt;"",COUNTIF(Bugs!B:B,A441)&gt;0),AND(B441&lt;&gt;"",COUNTIF(Bugs!A:A,B441)&gt;0)),"Y","")</f>
        <v/>
      </c>
      <c r="Q441" s="193" t="str">
        <f>IF(OR(
    AND(COUNTIF(Bugs!A:A,B441)&gt;0,ISNUMBER(SEARCH("x",INDEX(Bugs!C:C,MATCH(B441,Bugs!A:A,0))))),
    AND(COUNTIF(Bugs!B:B,B441)&gt;0,ISNUMBER(SEARCH("x",INDEX(Bugs!C:C,MATCH(B441,Bugs!B:B,0))))),
    AND(COUNTIF(Bugs!A:A,B441)&gt;0,ISNUMBER(SEARCH("x",INDEX(Bugs!D:D,MATCH(B441,Bugs!A:A,0))))),
    AND(COUNTIF(Bugs!B:B,B441)&gt;0,ISNUMBER(SEARCH("x",INDEX(Bugs!D:D,MATCH(B441,Bugs!B:B,0)))))
),"Y","")</f>
        <v/>
      </c>
      <c r="R441">
        <f ca="1">IF(OR(ISNUMBER(MATCH(L441,MasterData!$D$3:$D$18,0)),ISNUMBER(MATCH(L441,MasterData!$C$3:$C$18,0))),
    DATEDIF(E441,I441,"d"),
    DATEDIF(E441,TODAY(),"d"))</f>
        <v>0</v>
      </c>
      <c r="S441">
        <f t="shared" ca="1" si="21"/>
        <v>1</v>
      </c>
      <c r="T441">
        <f t="shared" ca="1" si="24"/>
        <v>0</v>
      </c>
      <c r="U441">
        <f t="shared" ca="1" si="23"/>
        <v>0</v>
      </c>
      <c r="V441" t="s">
        <v>1104</v>
      </c>
    </row>
    <row r="442" spans="2:22" x14ac:dyDescent="0.35">
      <c r="B442" t="s">
        <v>1188</v>
      </c>
      <c r="D442" s="34">
        <v>3009</v>
      </c>
      <c r="E442" s="208">
        <v>45973</v>
      </c>
      <c r="G442" t="s">
        <v>866</v>
      </c>
      <c r="I442" s="208">
        <v>45975</v>
      </c>
      <c r="K442" t="s">
        <v>235</v>
      </c>
      <c r="L442" t="s">
        <v>164</v>
      </c>
      <c r="M442" t="s">
        <v>1189</v>
      </c>
      <c r="N442" t="s">
        <v>237</v>
      </c>
      <c r="P442" s="193" t="str">
        <f>IF(OR(AND(A442&lt;&gt;"",COUNTIF(Bugs!B:B,A442)&gt;0),AND(B442&lt;&gt;"",COUNTIF(Bugs!A:A,B442)&gt;0)),"Y","")</f>
        <v/>
      </c>
      <c r="Q442" s="193" t="str">
        <f>IF(OR(
    AND(COUNTIF(Bugs!A:A,B442)&gt;0,ISNUMBER(SEARCH("x",INDEX(Bugs!C:C,MATCH(B442,Bugs!A:A,0))))),
    AND(COUNTIF(Bugs!B:B,B442)&gt;0,ISNUMBER(SEARCH("x",INDEX(Bugs!C:C,MATCH(B442,Bugs!B:B,0))))),
    AND(COUNTIF(Bugs!A:A,B442)&gt;0,ISNUMBER(SEARCH("x",INDEX(Bugs!D:D,MATCH(B442,Bugs!A:A,0))))),
    AND(COUNTIF(Bugs!B:B,B442)&gt;0,ISNUMBER(SEARCH("x",INDEX(Bugs!D:D,MATCH(B442,Bugs!B:B,0)))))
),"Y","")</f>
        <v/>
      </c>
      <c r="R442">
        <f ca="1">IF(OR(ISNUMBER(MATCH(L442,MasterData!$D$3:$D$18,0)),ISNUMBER(MATCH(L442,MasterData!$C$3:$C$18,0))),
    DATEDIF(E442,I442,"d"),
    DATEDIF(E442,TODAY(),"d"))</f>
        <v>34</v>
      </c>
      <c r="S442">
        <f t="shared" ca="1" si="21"/>
        <v>0</v>
      </c>
      <c r="T442">
        <f t="shared" ca="1" si="24"/>
        <v>0</v>
      </c>
      <c r="U442">
        <f t="shared" ca="1" si="23"/>
        <v>1</v>
      </c>
      <c r="V442" t="s">
        <v>1104</v>
      </c>
    </row>
    <row r="443" spans="2:22" x14ac:dyDescent="0.35">
      <c r="B443" t="s">
        <v>1190</v>
      </c>
      <c r="D443" s="34" t="s">
        <v>1052</v>
      </c>
      <c r="E443" s="208">
        <v>45973</v>
      </c>
      <c r="G443" t="s">
        <v>1191</v>
      </c>
      <c r="I443" s="208">
        <v>45974</v>
      </c>
      <c r="K443" t="s">
        <v>241</v>
      </c>
      <c r="L443" t="s">
        <v>171</v>
      </c>
      <c r="M443" t="s">
        <v>1192</v>
      </c>
      <c r="N443" t="s">
        <v>237</v>
      </c>
      <c r="P443" s="193" t="str">
        <f>IF(OR(AND(A443&lt;&gt;"",COUNTIF(Bugs!B:B,A443)&gt;0),AND(B443&lt;&gt;"",COUNTIF(Bugs!A:A,B443)&gt;0)),"Y","")</f>
        <v/>
      </c>
      <c r="Q443" s="193" t="str">
        <f>IF(OR(
    AND(COUNTIF(Bugs!A:A,B443)&gt;0,ISNUMBER(SEARCH("x",INDEX(Bugs!C:C,MATCH(B443,Bugs!A:A,0))))),
    AND(COUNTIF(Bugs!B:B,B443)&gt;0,ISNUMBER(SEARCH("x",INDEX(Bugs!C:C,MATCH(B443,Bugs!B:B,0))))),
    AND(COUNTIF(Bugs!A:A,B443)&gt;0,ISNUMBER(SEARCH("x",INDEX(Bugs!D:D,MATCH(B443,Bugs!A:A,0))))),
    AND(COUNTIF(Bugs!B:B,B443)&gt;0,ISNUMBER(SEARCH("x",INDEX(Bugs!D:D,MATCH(B443,Bugs!B:B,0)))))
),"Y","")</f>
        <v/>
      </c>
      <c r="R443">
        <f ca="1">IF(OR(ISNUMBER(MATCH(L443,MasterData!$D$3:$D$18,0)),ISNUMBER(MATCH(L443,MasterData!$C$3:$C$18,0))),
    DATEDIF(E443,I443,"d"),
    DATEDIF(E443,TODAY(),"d"))</f>
        <v>1</v>
      </c>
      <c r="S443">
        <f t="shared" ca="1" si="21"/>
        <v>1</v>
      </c>
      <c r="T443">
        <f t="shared" ca="1" si="24"/>
        <v>0</v>
      </c>
      <c r="U443">
        <f t="shared" ca="1" si="23"/>
        <v>0</v>
      </c>
      <c r="V443" t="s">
        <v>1104</v>
      </c>
    </row>
    <row r="444" spans="2:22" x14ac:dyDescent="0.35">
      <c r="B444" t="s">
        <v>1193</v>
      </c>
      <c r="D444" s="34" t="s">
        <v>1052</v>
      </c>
      <c r="E444" s="208">
        <v>45973</v>
      </c>
      <c r="G444" t="s">
        <v>1191</v>
      </c>
      <c r="I444" s="208">
        <v>45975</v>
      </c>
      <c r="K444" t="s">
        <v>241</v>
      </c>
      <c r="L444" t="s">
        <v>171</v>
      </c>
      <c r="M444" t="s">
        <v>1194</v>
      </c>
      <c r="N444" t="s">
        <v>237</v>
      </c>
      <c r="P444" s="193" t="str">
        <f>IF(OR(AND(A444&lt;&gt;"",COUNTIF(Bugs!B:B,A444)&gt;0),AND(B444&lt;&gt;"",COUNTIF(Bugs!A:A,B444)&gt;0)),"Y","")</f>
        <v/>
      </c>
      <c r="Q444" s="193" t="str">
        <f>IF(OR(
    AND(COUNTIF(Bugs!A:A,B444)&gt;0,ISNUMBER(SEARCH("x",INDEX(Bugs!C:C,MATCH(B444,Bugs!A:A,0))))),
    AND(COUNTIF(Bugs!B:B,B444)&gt;0,ISNUMBER(SEARCH("x",INDEX(Bugs!C:C,MATCH(B444,Bugs!B:B,0))))),
    AND(COUNTIF(Bugs!A:A,B444)&gt;0,ISNUMBER(SEARCH("x",INDEX(Bugs!D:D,MATCH(B444,Bugs!A:A,0))))),
    AND(COUNTIF(Bugs!B:B,B444)&gt;0,ISNUMBER(SEARCH("x",INDEX(Bugs!D:D,MATCH(B444,Bugs!B:B,0)))))
),"Y","")</f>
        <v/>
      </c>
      <c r="R444">
        <f ca="1">IF(OR(ISNUMBER(MATCH(L444,MasterData!$D$3:$D$18,0)),ISNUMBER(MATCH(L444,MasterData!$C$3:$C$18,0))),
    DATEDIF(E444,I444,"d"),
    DATEDIF(E444,TODAY(),"d"))</f>
        <v>2</v>
      </c>
      <c r="S444">
        <f t="shared" ca="1" si="21"/>
        <v>1</v>
      </c>
      <c r="T444">
        <f t="shared" ca="1" si="24"/>
        <v>0</v>
      </c>
      <c r="U444">
        <f t="shared" ca="1" si="23"/>
        <v>0</v>
      </c>
      <c r="V444" t="s">
        <v>1104</v>
      </c>
    </row>
    <row r="445" spans="2:22" x14ac:dyDescent="0.35">
      <c r="B445" t="s">
        <v>1195</v>
      </c>
      <c r="D445" s="34" t="s">
        <v>480</v>
      </c>
      <c r="E445" s="208">
        <v>45973</v>
      </c>
      <c r="G445" t="s">
        <v>715</v>
      </c>
      <c r="I445" s="208">
        <v>45973</v>
      </c>
      <c r="K445" t="s">
        <v>235</v>
      </c>
      <c r="L445" t="s">
        <v>171</v>
      </c>
      <c r="M445" t="s">
        <v>1196</v>
      </c>
      <c r="N445" t="s">
        <v>237</v>
      </c>
      <c r="P445" s="193" t="str">
        <f>IF(OR(AND(A445&lt;&gt;"",COUNTIF(Bugs!B:B,A445)&gt;0),AND(B445&lt;&gt;"",COUNTIF(Bugs!A:A,B445)&gt;0)),"Y","")</f>
        <v/>
      </c>
      <c r="Q445" s="193" t="str">
        <f>IF(OR(
    AND(COUNTIF(Bugs!A:A,B445)&gt;0,ISNUMBER(SEARCH("x",INDEX(Bugs!C:C,MATCH(B445,Bugs!A:A,0))))),
    AND(COUNTIF(Bugs!B:B,B445)&gt;0,ISNUMBER(SEARCH("x",INDEX(Bugs!C:C,MATCH(B445,Bugs!B:B,0))))),
    AND(COUNTIF(Bugs!A:A,B445)&gt;0,ISNUMBER(SEARCH("x",INDEX(Bugs!D:D,MATCH(B445,Bugs!A:A,0))))),
    AND(COUNTIF(Bugs!B:B,B445)&gt;0,ISNUMBER(SEARCH("x",INDEX(Bugs!D:D,MATCH(B445,Bugs!B:B,0)))))
),"Y","")</f>
        <v/>
      </c>
      <c r="R445">
        <f ca="1">IF(OR(ISNUMBER(MATCH(L445,MasterData!$D$3:$D$18,0)),ISNUMBER(MATCH(L445,MasterData!$C$3:$C$18,0))),
    DATEDIF(E445,I445,"d"),
    DATEDIF(E445,TODAY(),"d"))</f>
        <v>0</v>
      </c>
      <c r="S445">
        <f t="shared" ca="1" si="21"/>
        <v>1</v>
      </c>
      <c r="T445">
        <f t="shared" ca="1" si="24"/>
        <v>0</v>
      </c>
      <c r="U445">
        <f t="shared" ca="1" si="23"/>
        <v>0</v>
      </c>
      <c r="V445" t="s">
        <v>1104</v>
      </c>
    </row>
    <row r="446" spans="2:22" x14ac:dyDescent="0.35">
      <c r="B446" t="s">
        <v>1197</v>
      </c>
      <c r="D446" s="34" t="s">
        <v>964</v>
      </c>
      <c r="E446" s="208">
        <v>45973</v>
      </c>
      <c r="G446" t="s">
        <v>886</v>
      </c>
      <c r="I446" s="208">
        <v>45973</v>
      </c>
      <c r="K446" t="s">
        <v>235</v>
      </c>
      <c r="L446" t="s">
        <v>171</v>
      </c>
      <c r="M446" t="s">
        <v>1198</v>
      </c>
      <c r="N446" t="s">
        <v>237</v>
      </c>
      <c r="P446" s="193" t="str">
        <f>IF(OR(AND(A446&lt;&gt;"",COUNTIF(Bugs!B:B,A446)&gt;0),AND(B446&lt;&gt;"",COUNTIF(Bugs!A:A,B446)&gt;0)),"Y","")</f>
        <v/>
      </c>
      <c r="Q446" s="193" t="str">
        <f>IF(OR(
    AND(COUNTIF(Bugs!A:A,B446)&gt;0,ISNUMBER(SEARCH("x",INDEX(Bugs!C:C,MATCH(B446,Bugs!A:A,0))))),
    AND(COUNTIF(Bugs!B:B,B446)&gt;0,ISNUMBER(SEARCH("x",INDEX(Bugs!C:C,MATCH(B446,Bugs!B:B,0))))),
    AND(COUNTIF(Bugs!A:A,B446)&gt;0,ISNUMBER(SEARCH("x",INDEX(Bugs!D:D,MATCH(B446,Bugs!A:A,0))))),
    AND(COUNTIF(Bugs!B:B,B446)&gt;0,ISNUMBER(SEARCH("x",INDEX(Bugs!D:D,MATCH(B446,Bugs!B:B,0)))))
),"Y","")</f>
        <v/>
      </c>
      <c r="R446">
        <f ca="1">IF(OR(ISNUMBER(MATCH(L446,MasterData!$D$3:$D$18,0)),ISNUMBER(MATCH(L446,MasterData!$C$3:$C$18,0))),
    DATEDIF(E446,I446,"d"),
    DATEDIF(E446,TODAY(),"d"))</f>
        <v>0</v>
      </c>
      <c r="S446">
        <f t="shared" ca="1" si="21"/>
        <v>1</v>
      </c>
      <c r="T446">
        <f t="shared" ca="1" si="24"/>
        <v>0</v>
      </c>
      <c r="U446">
        <f t="shared" ca="1" si="23"/>
        <v>0</v>
      </c>
      <c r="V446" t="s">
        <v>1104</v>
      </c>
    </row>
    <row r="447" spans="2:22" x14ac:dyDescent="0.35">
      <c r="B447" t="s">
        <v>1199</v>
      </c>
      <c r="D447" s="34" t="s">
        <v>1066</v>
      </c>
      <c r="E447" s="208">
        <v>45974</v>
      </c>
      <c r="G447" t="s">
        <v>1200</v>
      </c>
      <c r="I447" s="208">
        <v>45974</v>
      </c>
      <c r="K447" t="s">
        <v>241</v>
      </c>
      <c r="L447" t="s">
        <v>171</v>
      </c>
      <c r="M447" t="s">
        <v>1201</v>
      </c>
      <c r="N447" t="s">
        <v>237</v>
      </c>
      <c r="P447" s="193" t="str">
        <f>IF(OR(AND(A447&lt;&gt;"",COUNTIF(Bugs!B:B,A447)&gt;0),AND(B447&lt;&gt;"",COUNTIF(Bugs!A:A,B447)&gt;0)),"Y","")</f>
        <v/>
      </c>
      <c r="Q447" s="193" t="str">
        <f>IF(OR(
    AND(COUNTIF(Bugs!A:A,B447)&gt;0,ISNUMBER(SEARCH("x",INDEX(Bugs!C:C,MATCH(B447,Bugs!A:A,0))))),
    AND(COUNTIF(Bugs!B:B,B447)&gt;0,ISNUMBER(SEARCH("x",INDEX(Bugs!C:C,MATCH(B447,Bugs!B:B,0))))),
    AND(COUNTIF(Bugs!A:A,B447)&gt;0,ISNUMBER(SEARCH("x",INDEX(Bugs!D:D,MATCH(B447,Bugs!A:A,0))))),
    AND(COUNTIF(Bugs!B:B,B447)&gt;0,ISNUMBER(SEARCH("x",INDEX(Bugs!D:D,MATCH(B447,Bugs!B:B,0)))))
),"Y","")</f>
        <v/>
      </c>
      <c r="R447">
        <f ca="1">IF(OR(ISNUMBER(MATCH(L447,MasterData!$D$3:$D$18,0)),ISNUMBER(MATCH(L447,MasterData!$C$3:$C$18,0))),
    DATEDIF(E447,I447,"d"),
    DATEDIF(E447,TODAY(),"d"))</f>
        <v>0</v>
      </c>
      <c r="S447">
        <f t="shared" ca="1" si="21"/>
        <v>1</v>
      </c>
      <c r="T447">
        <f t="shared" ca="1" si="24"/>
        <v>0</v>
      </c>
      <c r="U447">
        <f t="shared" ca="1" si="23"/>
        <v>0</v>
      </c>
      <c r="V447" t="s">
        <v>1104</v>
      </c>
    </row>
    <row r="448" spans="2:22" x14ac:dyDescent="0.35">
      <c r="B448" t="s">
        <v>1202</v>
      </c>
      <c r="D448" s="34" t="s">
        <v>1184</v>
      </c>
      <c r="E448" s="208">
        <v>45974</v>
      </c>
      <c r="G448" t="s">
        <v>806</v>
      </c>
      <c r="I448" s="208">
        <v>45974</v>
      </c>
      <c r="K448" t="s">
        <v>235</v>
      </c>
      <c r="L448" t="s">
        <v>171</v>
      </c>
      <c r="M448" t="s">
        <v>1203</v>
      </c>
      <c r="N448" t="s">
        <v>237</v>
      </c>
      <c r="P448" s="193" t="str">
        <f>IF(OR(AND(A448&lt;&gt;"",COUNTIF(Bugs!B:B,A448)&gt;0),AND(B448&lt;&gt;"",COUNTIF(Bugs!A:A,B448)&gt;0)),"Y","")</f>
        <v/>
      </c>
      <c r="Q448" s="193" t="str">
        <f>IF(OR(
    AND(COUNTIF(Bugs!A:A,B448)&gt;0,ISNUMBER(SEARCH("x",INDEX(Bugs!C:C,MATCH(B448,Bugs!A:A,0))))),
    AND(COUNTIF(Bugs!B:B,B448)&gt;0,ISNUMBER(SEARCH("x",INDEX(Bugs!C:C,MATCH(B448,Bugs!B:B,0))))),
    AND(COUNTIF(Bugs!A:A,B448)&gt;0,ISNUMBER(SEARCH("x",INDEX(Bugs!D:D,MATCH(B448,Bugs!A:A,0))))),
    AND(COUNTIF(Bugs!B:B,B448)&gt;0,ISNUMBER(SEARCH("x",INDEX(Bugs!D:D,MATCH(B448,Bugs!B:B,0)))))
),"Y","")</f>
        <v/>
      </c>
      <c r="R448">
        <f ca="1">IF(OR(ISNUMBER(MATCH(L448,MasterData!$D$3:$D$18,0)),ISNUMBER(MATCH(L448,MasterData!$C$3:$C$18,0))),
    DATEDIF(E448,I448,"d"),
    DATEDIF(E448,TODAY(),"d"))</f>
        <v>0</v>
      </c>
      <c r="S448">
        <f t="shared" ca="1" si="21"/>
        <v>1</v>
      </c>
      <c r="T448">
        <f t="shared" ca="1" si="24"/>
        <v>0</v>
      </c>
      <c r="U448">
        <f t="shared" ca="1" si="23"/>
        <v>0</v>
      </c>
      <c r="V448" t="s">
        <v>1104</v>
      </c>
    </row>
    <row r="449" spans="2:22" x14ac:dyDescent="0.35">
      <c r="B449" t="s">
        <v>1204</v>
      </c>
      <c r="D449" s="34" t="s">
        <v>480</v>
      </c>
      <c r="E449" s="208">
        <v>45974</v>
      </c>
      <c r="G449" t="s">
        <v>804</v>
      </c>
      <c r="I449" s="208">
        <v>45975</v>
      </c>
      <c r="K449" t="s">
        <v>241</v>
      </c>
      <c r="L449" t="s">
        <v>164</v>
      </c>
      <c r="M449" t="s">
        <v>1205</v>
      </c>
      <c r="N449" t="s">
        <v>237</v>
      </c>
      <c r="P449" s="193" t="str">
        <f>IF(OR(AND(A449&lt;&gt;"",COUNTIF(Bugs!B:B,A449)&gt;0),AND(B449&lt;&gt;"",COUNTIF(Bugs!A:A,B449)&gt;0)),"Y","")</f>
        <v/>
      </c>
      <c r="Q449" s="193" t="str">
        <f>IF(OR(
    AND(COUNTIF(Bugs!A:A,B449)&gt;0,ISNUMBER(SEARCH("x",INDEX(Bugs!C:C,MATCH(B449,Bugs!A:A,0))))),
    AND(COUNTIF(Bugs!B:B,B449)&gt;0,ISNUMBER(SEARCH("x",INDEX(Bugs!C:C,MATCH(B449,Bugs!B:B,0))))),
    AND(COUNTIF(Bugs!A:A,B449)&gt;0,ISNUMBER(SEARCH("x",INDEX(Bugs!D:D,MATCH(B449,Bugs!A:A,0))))),
    AND(COUNTIF(Bugs!B:B,B449)&gt;0,ISNUMBER(SEARCH("x",INDEX(Bugs!D:D,MATCH(B449,Bugs!B:B,0)))))
),"Y","")</f>
        <v/>
      </c>
      <c r="R449">
        <f ca="1">IF(OR(ISNUMBER(MATCH(L449,MasterData!$D$3:$D$18,0)),ISNUMBER(MATCH(L449,MasterData!$C$3:$C$18,0))),
    DATEDIF(E449,I449,"d"),
    DATEDIF(E449,TODAY(),"d"))</f>
        <v>33</v>
      </c>
      <c r="S449">
        <f t="shared" ca="1" si="21"/>
        <v>0</v>
      </c>
      <c r="T449">
        <f t="shared" ca="1" si="24"/>
        <v>0</v>
      </c>
      <c r="U449">
        <f t="shared" ca="1" si="23"/>
        <v>1</v>
      </c>
      <c r="V449" t="s">
        <v>1104</v>
      </c>
    </row>
    <row r="450" spans="2:22" x14ac:dyDescent="0.35">
      <c r="B450" t="s">
        <v>121</v>
      </c>
      <c r="D450" s="34" t="s">
        <v>480</v>
      </c>
      <c r="E450" s="208">
        <v>45974</v>
      </c>
      <c r="G450" t="s">
        <v>715</v>
      </c>
      <c r="I450" s="208">
        <v>45975</v>
      </c>
      <c r="K450" t="s">
        <v>235</v>
      </c>
      <c r="L450" t="s">
        <v>164</v>
      </c>
      <c r="M450" t="s">
        <v>1206</v>
      </c>
      <c r="N450" t="s">
        <v>237</v>
      </c>
      <c r="P450" s="193" t="str">
        <f>IF(OR(AND(A450&lt;&gt;"",COUNTIF(Bugs!B:B,A450)&gt;0),AND(B450&lt;&gt;"",COUNTIF(Bugs!A:A,B450)&gt;0)),"Y","")</f>
        <v>Y</v>
      </c>
      <c r="Q450" s="193" t="str">
        <f>IF(OR(
    AND(COUNTIF(Bugs!A:A,B450)&gt;0,ISNUMBER(SEARCH("x",INDEX(Bugs!C:C,MATCH(B450,Bugs!A:A,0))))),
    AND(COUNTIF(Bugs!B:B,B450)&gt;0,ISNUMBER(SEARCH("x",INDEX(Bugs!C:C,MATCH(B450,Bugs!B:B,0))))),
    AND(COUNTIF(Bugs!A:A,B450)&gt;0,ISNUMBER(SEARCH("x",INDEX(Bugs!D:D,MATCH(B450,Bugs!A:A,0))))),
    AND(COUNTIF(Bugs!B:B,B450)&gt;0,ISNUMBER(SEARCH("x",INDEX(Bugs!D:D,MATCH(B450,Bugs!B:B,0)))))
),"Y","")</f>
        <v/>
      </c>
      <c r="R450">
        <f ca="1">IF(OR(ISNUMBER(MATCH(L450,MasterData!$D$3:$D$18,0)),ISNUMBER(MATCH(L450,MasterData!$C$3:$C$18,0))),
    DATEDIF(E450,I450,"d"),
    DATEDIF(E450,TODAY(),"d"))</f>
        <v>33</v>
      </c>
      <c r="S450">
        <f t="shared" ca="1" si="21"/>
        <v>0</v>
      </c>
      <c r="T450">
        <f t="shared" ca="1" si="24"/>
        <v>0</v>
      </c>
      <c r="U450">
        <f t="shared" ca="1" si="23"/>
        <v>1</v>
      </c>
      <c r="V450" t="s">
        <v>1104</v>
      </c>
    </row>
    <row r="451" spans="2:22" x14ac:dyDescent="0.35">
      <c r="B451" t="s">
        <v>1207</v>
      </c>
      <c r="D451" s="34" t="s">
        <v>480</v>
      </c>
      <c r="E451" s="208">
        <v>45975</v>
      </c>
      <c r="G451" t="s">
        <v>804</v>
      </c>
      <c r="I451" s="208">
        <v>45978</v>
      </c>
      <c r="K451" t="s">
        <v>235</v>
      </c>
      <c r="L451" t="s">
        <v>164</v>
      </c>
      <c r="M451" t="s">
        <v>1208</v>
      </c>
      <c r="N451" t="s">
        <v>237</v>
      </c>
      <c r="P451" s="193" t="str">
        <f>IF(OR(AND(A451&lt;&gt;"",COUNTIF(Bugs!B:B,A451)&gt;0),AND(B451&lt;&gt;"",COUNTIF(Bugs!A:A,B451)&gt;0)),"Y","")</f>
        <v/>
      </c>
      <c r="Q451" s="193" t="str">
        <f>IF(OR(
    AND(COUNTIF(Bugs!A:A,B451)&gt;0,ISNUMBER(SEARCH("x",INDEX(Bugs!C:C,MATCH(B451,Bugs!A:A,0))))),
    AND(COUNTIF(Bugs!B:B,B451)&gt;0,ISNUMBER(SEARCH("x",INDEX(Bugs!C:C,MATCH(B451,Bugs!B:B,0))))),
    AND(COUNTIF(Bugs!A:A,B451)&gt;0,ISNUMBER(SEARCH("x",INDEX(Bugs!D:D,MATCH(B451,Bugs!A:A,0))))),
    AND(COUNTIF(Bugs!B:B,B451)&gt;0,ISNUMBER(SEARCH("x",INDEX(Bugs!D:D,MATCH(B451,Bugs!B:B,0)))))
),"Y","")</f>
        <v/>
      </c>
      <c r="R451">
        <f ca="1">IF(OR(ISNUMBER(MATCH(L451,MasterData!$D$3:$D$18,0)),ISNUMBER(MATCH(L451,MasterData!$C$3:$C$18,0))),
    DATEDIF(E451,I451,"d"),
    DATEDIF(E451,TODAY(),"d"))</f>
        <v>32</v>
      </c>
      <c r="S451">
        <f t="shared" ca="1" si="21"/>
        <v>0</v>
      </c>
      <c r="T451">
        <f t="shared" ca="1" si="24"/>
        <v>0</v>
      </c>
      <c r="U451">
        <f t="shared" ca="1" si="23"/>
        <v>1</v>
      </c>
      <c r="V451" t="s">
        <v>1104</v>
      </c>
    </row>
    <row r="452" spans="2:22" x14ac:dyDescent="0.35">
      <c r="B452" t="s">
        <v>1209</v>
      </c>
      <c r="D452" s="34" t="s">
        <v>480</v>
      </c>
      <c r="E452" s="208">
        <v>45975</v>
      </c>
      <c r="G452" t="s">
        <v>804</v>
      </c>
      <c r="I452" s="208">
        <v>45978</v>
      </c>
      <c r="K452" t="s">
        <v>235</v>
      </c>
      <c r="L452" t="s">
        <v>164</v>
      </c>
      <c r="M452" t="s">
        <v>1210</v>
      </c>
      <c r="N452" t="s">
        <v>237</v>
      </c>
      <c r="P452" s="193" t="str">
        <f>IF(OR(AND(A452&lt;&gt;"",COUNTIF(Bugs!B:B,A452)&gt;0),AND(B452&lt;&gt;"",COUNTIF(Bugs!A:A,B452)&gt;0)),"Y","")</f>
        <v/>
      </c>
      <c r="Q452" s="193" t="str">
        <f>IF(OR(
    AND(COUNTIF(Bugs!A:A,B452)&gt;0,ISNUMBER(SEARCH("x",INDEX(Bugs!C:C,MATCH(B452,Bugs!A:A,0))))),
    AND(COUNTIF(Bugs!B:B,B452)&gt;0,ISNUMBER(SEARCH("x",INDEX(Bugs!C:C,MATCH(B452,Bugs!B:B,0))))),
    AND(COUNTIF(Bugs!A:A,B452)&gt;0,ISNUMBER(SEARCH("x",INDEX(Bugs!D:D,MATCH(B452,Bugs!A:A,0))))),
    AND(COUNTIF(Bugs!B:B,B452)&gt;0,ISNUMBER(SEARCH("x",INDEX(Bugs!D:D,MATCH(B452,Bugs!B:B,0)))))
),"Y","")</f>
        <v/>
      </c>
      <c r="R452">
        <f ca="1">IF(OR(ISNUMBER(MATCH(L452,MasterData!$D$3:$D$18,0)),ISNUMBER(MATCH(L452,MasterData!$C$3:$C$18,0))),
    DATEDIF(E452,I452,"d"),
    DATEDIF(E452,TODAY(),"d"))</f>
        <v>32</v>
      </c>
      <c r="S452">
        <f t="shared" ca="1" si="21"/>
        <v>0</v>
      </c>
      <c r="T452">
        <f t="shared" ca="1" si="24"/>
        <v>0</v>
      </c>
      <c r="U452">
        <f t="shared" ca="1" si="23"/>
        <v>1</v>
      </c>
      <c r="V452" t="s">
        <v>1104</v>
      </c>
    </row>
    <row r="453" spans="2:22" x14ac:dyDescent="0.35">
      <c r="B453" t="s">
        <v>1211</v>
      </c>
      <c r="D453" s="34" t="s">
        <v>480</v>
      </c>
      <c r="E453" s="208">
        <v>45975</v>
      </c>
      <c r="G453" t="s">
        <v>715</v>
      </c>
      <c r="I453" s="208">
        <v>45975</v>
      </c>
      <c r="K453" t="s">
        <v>235</v>
      </c>
      <c r="L453" t="s">
        <v>164</v>
      </c>
      <c r="M453" t="s">
        <v>1212</v>
      </c>
      <c r="N453" t="s">
        <v>237</v>
      </c>
      <c r="P453" s="193" t="str">
        <f>IF(OR(AND(A453&lt;&gt;"",COUNTIF(Bugs!B:B,A453)&gt;0),AND(B453&lt;&gt;"",COUNTIF(Bugs!A:A,B453)&gt;0)),"Y","")</f>
        <v/>
      </c>
      <c r="Q453" s="193" t="str">
        <f>IF(OR(
    AND(COUNTIF(Bugs!A:A,B453)&gt;0,ISNUMBER(SEARCH("x",INDEX(Bugs!C:C,MATCH(B453,Bugs!A:A,0))))),
    AND(COUNTIF(Bugs!B:B,B453)&gt;0,ISNUMBER(SEARCH("x",INDEX(Bugs!C:C,MATCH(B453,Bugs!B:B,0))))),
    AND(COUNTIF(Bugs!A:A,B453)&gt;0,ISNUMBER(SEARCH("x",INDEX(Bugs!D:D,MATCH(B453,Bugs!A:A,0))))),
    AND(COUNTIF(Bugs!B:B,B453)&gt;0,ISNUMBER(SEARCH("x",INDEX(Bugs!D:D,MATCH(B453,Bugs!B:B,0)))))
),"Y","")</f>
        <v/>
      </c>
      <c r="R453">
        <f ca="1">IF(OR(ISNUMBER(MATCH(L453,MasterData!$D$3:$D$18,0)),ISNUMBER(MATCH(L453,MasterData!$C$3:$C$18,0))),
    DATEDIF(E453,I453,"d"),
    DATEDIF(E453,TODAY(),"d"))</f>
        <v>32</v>
      </c>
      <c r="S453">
        <f t="shared" ca="1" si="21"/>
        <v>0</v>
      </c>
      <c r="T453">
        <f t="shared" ca="1" si="24"/>
        <v>0</v>
      </c>
      <c r="U453">
        <f t="shared" ca="1" si="23"/>
        <v>1</v>
      </c>
      <c r="V453" t="s">
        <v>1104</v>
      </c>
    </row>
    <row r="454" spans="2:22" x14ac:dyDescent="0.35">
      <c r="B454" t="s">
        <v>122</v>
      </c>
      <c r="D454" s="34" t="s">
        <v>480</v>
      </c>
      <c r="E454" s="208">
        <v>45975</v>
      </c>
      <c r="G454" t="s">
        <v>804</v>
      </c>
      <c r="I454" s="208">
        <v>45978</v>
      </c>
      <c r="K454" t="s">
        <v>235</v>
      </c>
      <c r="L454" t="s">
        <v>164</v>
      </c>
      <c r="M454" t="s">
        <v>1213</v>
      </c>
      <c r="N454" t="s">
        <v>237</v>
      </c>
      <c r="P454" s="193" t="str">
        <f>IF(OR(AND(A454&lt;&gt;"",COUNTIF(Bugs!B:B,A454)&gt;0),AND(B454&lt;&gt;"",COUNTIF(Bugs!A:A,B454)&gt;0)),"Y","")</f>
        <v>Y</v>
      </c>
      <c r="Q454" s="193" t="str">
        <f>IF(OR(
    AND(COUNTIF(Bugs!A:A,B454)&gt;0,ISNUMBER(SEARCH("x",INDEX(Bugs!C:C,MATCH(B454,Bugs!A:A,0))))),
    AND(COUNTIF(Bugs!B:B,B454)&gt;0,ISNUMBER(SEARCH("x",INDEX(Bugs!C:C,MATCH(B454,Bugs!B:B,0))))),
    AND(COUNTIF(Bugs!A:A,B454)&gt;0,ISNUMBER(SEARCH("x",INDEX(Bugs!D:D,MATCH(B454,Bugs!A:A,0))))),
    AND(COUNTIF(Bugs!B:B,B454)&gt;0,ISNUMBER(SEARCH("x",INDEX(Bugs!D:D,MATCH(B454,Bugs!B:B,0)))))
),"Y","")</f>
        <v/>
      </c>
      <c r="R454">
        <f ca="1">IF(OR(ISNUMBER(MATCH(L454,MasterData!$D$3:$D$18,0)),ISNUMBER(MATCH(L454,MasterData!$C$3:$C$18,0))),
    DATEDIF(E454,I454,"d"),
    DATEDIF(E454,TODAY(),"d"))</f>
        <v>32</v>
      </c>
      <c r="S454">
        <f t="shared" ca="1" si="21"/>
        <v>0</v>
      </c>
      <c r="T454">
        <f t="shared" ca="1" si="24"/>
        <v>0</v>
      </c>
      <c r="U454">
        <f t="shared" ca="1" si="23"/>
        <v>1</v>
      </c>
      <c r="V454" t="s">
        <v>1104</v>
      </c>
    </row>
    <row r="455" spans="2:22" x14ac:dyDescent="0.35">
      <c r="B455" t="s">
        <v>123</v>
      </c>
      <c r="D455" s="34" t="s">
        <v>480</v>
      </c>
      <c r="E455" s="208">
        <v>45975</v>
      </c>
      <c r="G455" t="s">
        <v>715</v>
      </c>
      <c r="I455" s="208">
        <v>45978</v>
      </c>
      <c r="K455" t="s">
        <v>235</v>
      </c>
      <c r="L455" t="s">
        <v>164</v>
      </c>
      <c r="M455" t="s">
        <v>1214</v>
      </c>
      <c r="N455" t="s">
        <v>237</v>
      </c>
      <c r="P455" s="193" t="str">
        <f>IF(OR(AND(A455&lt;&gt;"",COUNTIF(Bugs!B:B,A455)&gt;0),AND(B455&lt;&gt;"",COUNTIF(Bugs!A:A,B455)&gt;0)),"Y","")</f>
        <v>Y</v>
      </c>
      <c r="Q455" s="193" t="str">
        <f>IF(OR(
    AND(COUNTIF(Bugs!A:A,B455)&gt;0,ISNUMBER(SEARCH("x",INDEX(Bugs!C:C,MATCH(B455,Bugs!A:A,0))))),
    AND(COUNTIF(Bugs!B:B,B455)&gt;0,ISNUMBER(SEARCH("x",INDEX(Bugs!C:C,MATCH(B455,Bugs!B:B,0))))),
    AND(COUNTIF(Bugs!A:A,B455)&gt;0,ISNUMBER(SEARCH("x",INDEX(Bugs!D:D,MATCH(B455,Bugs!A:A,0))))),
    AND(COUNTIF(Bugs!B:B,B455)&gt;0,ISNUMBER(SEARCH("x",INDEX(Bugs!D:D,MATCH(B455,Bugs!B:B,0)))))
),"Y","")</f>
        <v>Y</v>
      </c>
      <c r="R455">
        <f ca="1">IF(OR(ISNUMBER(MATCH(L455,MasterData!$D$3:$D$18,0)),ISNUMBER(MATCH(L455,MasterData!$C$3:$C$18,0))),
    DATEDIF(E455,I455,"d"),
    DATEDIF(E455,TODAY(),"d"))</f>
        <v>32</v>
      </c>
      <c r="S455">
        <f t="shared" ref="S455:S456" ca="1" si="25">IF(AND($R455&gt;=0,$R455&lt;=7),1,0)</f>
        <v>0</v>
      </c>
      <c r="T455">
        <f t="shared" ca="1" si="24"/>
        <v>0</v>
      </c>
      <c r="U455">
        <f t="shared" ref="U455:U456" ca="1" si="26">IF($R455&gt;30,1,0)</f>
        <v>1</v>
      </c>
      <c r="V455" t="s">
        <v>1104</v>
      </c>
    </row>
    <row r="456" spans="2:22" x14ac:dyDescent="0.35">
      <c r="B456" t="s">
        <v>124</v>
      </c>
      <c r="D456" s="34" t="s">
        <v>1066</v>
      </c>
      <c r="E456" s="208">
        <v>45976</v>
      </c>
      <c r="G456" t="s">
        <v>1095</v>
      </c>
      <c r="I456" s="208">
        <v>45978</v>
      </c>
      <c r="K456" t="s">
        <v>241</v>
      </c>
      <c r="L456" t="s">
        <v>164</v>
      </c>
      <c r="M456" t="s">
        <v>1215</v>
      </c>
      <c r="N456" t="s">
        <v>237</v>
      </c>
      <c r="P456" s="193" t="str">
        <f>IF(OR(AND(A456&lt;&gt;"",COUNTIF(Bugs!B:B,A456)&gt;0),AND(B456&lt;&gt;"",COUNTIF(Bugs!A:A,B456)&gt;0)),"Y","")</f>
        <v>Y</v>
      </c>
      <c r="Q456" s="193" t="str">
        <f>IF(OR(
    AND(COUNTIF(Bugs!A:A,B456)&gt;0,ISNUMBER(SEARCH("x",INDEX(Bugs!C:C,MATCH(B456,Bugs!A:A,0))))),
    AND(COUNTIF(Bugs!B:B,B456)&gt;0,ISNUMBER(SEARCH("x",INDEX(Bugs!C:C,MATCH(B456,Bugs!B:B,0))))),
    AND(COUNTIF(Bugs!A:A,B456)&gt;0,ISNUMBER(SEARCH("x",INDEX(Bugs!D:D,MATCH(B456,Bugs!A:A,0))))),
    AND(COUNTIF(Bugs!B:B,B456)&gt;0,ISNUMBER(SEARCH("x",INDEX(Bugs!D:D,MATCH(B456,Bugs!B:B,0)))))
),"Y","")</f>
        <v>Y</v>
      </c>
      <c r="R456">
        <f ca="1">IF(OR(ISNUMBER(MATCH(L456,MasterData!$D$3:$D$18,0)),ISNUMBER(MATCH(L456,MasterData!$C$3:$C$18,0))),
    DATEDIF(E456,I456,"d"),
    DATEDIF(E456,TODAY(),"d"))</f>
        <v>31</v>
      </c>
      <c r="S456">
        <f t="shared" ca="1" si="25"/>
        <v>0</v>
      </c>
      <c r="T456">
        <f t="shared" ca="1" si="24"/>
        <v>0</v>
      </c>
      <c r="U456">
        <f t="shared" ca="1" si="26"/>
        <v>1</v>
      </c>
      <c r="V456" t="s">
        <v>1104</v>
      </c>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ACAB3B4C-AAA6-4224-BAF8-6E06B33EFBB4}"/>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A3C1A645-892B-4FDB-BEA4-907F7B18E725}"/>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B0E33086-5FE3-47B2-B8F7-E439E6D818B9}"/>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B0EC77AB-7FA9-453F-9AA3-F17B54238AEF}"/>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98EF544A-5A09-4EFF-B471-4047BA2BAF65}"/>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C0F7F44-7281-4CF5-AF3F-D49B65390D54}"/>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67CE293-CDD0-436F-872D-56F86214F5BD}"/>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5C73BE9-DEE5-4574-9664-0A4AD1B5FA65}"/>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040564C-4687-4874-A282-17F369269414}"/>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AC5DEED-AA1A-4D1D-ADC5-0054B6356962}"/>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DB43C5E-9CFB-4C33-BE98-F20802A73CB4}"/>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CCB5008-BEA0-449C-98FA-0E3104382520}"/>
    <hyperlink ref="B241" r:id="rId13" display="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BE555A06-868A-42D8-8C9E-8B157BF80B83}"/>
    <hyperlink ref="B244" r:id="rId14" display="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A93CC461-DEE2-448D-8D2D-E959DA78F7F3}"/>
    <hyperlink ref="B245" r:id="rId15" display="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58D38FF7-44FD-4AF1-8725-A14F2F46DE31}"/>
    <hyperlink ref="B246" r:id="rId16" display="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xr:uid="{395578BB-F2CF-4861-B0B5-AAB403A03104}"/>
    <hyperlink ref="B247" r:id="rId17" display="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7C31EB59-22E4-4195-95CE-3641F6D4AAF0}"/>
    <hyperlink ref="B248" r:id="rId18" display="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DCE4AB02-97BE-4AE2-8435-4F5C08CEE48B}"/>
    <hyperlink ref="B242" r:id="rId19" display="https://myit.siemens.com/now/nav/ui/classic/params/target/incident.do%3Fsys_id%3Dc5156d00c3eea650fab2bc65e0013162%26sysparm_stack%3D%26sysparm_view%3D" xr:uid="{605BC690-2CCB-4C05-A947-0344FCD8F936}"/>
    <hyperlink ref="B249" r:id="rId20" display="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971911EB-ACD9-4E1D-9757-1B593FFA1C9D}"/>
    <hyperlink ref="B250" r:id="rId21" display="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8B594EAB-5A8F-4719-BF34-851C850829C2}"/>
    <hyperlink ref="B251" r:id="rId22" display="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BC11E88E-D8B9-49B2-A06B-2437308F99B0}"/>
    <hyperlink ref="B253" r:id="rId23" display="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DFD4EDD1-FE53-44A6-A6D2-86DC62C67C1C}"/>
    <hyperlink ref="B254" r:id="rId24" display="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63BE8807-8F22-48A3-8681-2A1B4F9556E7}"/>
    <hyperlink ref="B252" r:id="rId25" display="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5B37640-9D2B-4A39-B037-D57852525601}"/>
    <hyperlink ref="B255" r:id="rId26" display="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B010E40-1173-4039-AC99-EBA577AC4E97}"/>
    <hyperlink ref="B256" r:id="rId27" display="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A76B53B-7BFF-4A96-8516-76FC6EC7FEE2}"/>
    <hyperlink ref="B257" r:id="rId28" display="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86FAF0F8-0239-411C-B142-17749A0DEDDB}"/>
    <hyperlink ref="B258" r:id="rId29" display="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FB39269-A990-46AB-BD4F-DF51CFB1BD26}"/>
    <hyperlink ref="B259" r:id="rId30" display="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C2EF64D-21A4-4D3C-BF7B-C5B90F25D2B4}"/>
    <hyperlink ref="B260" r:id="rId31" display="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745AE6C-20C6-41FF-B31F-9A589B518865}"/>
    <hyperlink ref="B261" r:id="rId32" display="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1653B49-590B-4FCB-9BD2-8D829D69384C}"/>
    <hyperlink ref="B262" r:id="rId33" display="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06400AC-C1B4-40C1-8008-1375C30BA58C}"/>
    <hyperlink ref="B263" r:id="rId34" display="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4EF251B-BAD0-4E34-AB21-3891579DBACE}"/>
    <hyperlink ref="B264" r:id="rId35" display="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B69E25E-5780-4067-83B9-F1D99AAD7522}"/>
    <hyperlink ref="B265" r:id="rId36" display="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FFFDC97-0ED7-4EB1-85B0-7DD723F8FA53}"/>
    <hyperlink ref="B266" r:id="rId37" display="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9B663EA-8182-4392-A84A-B8A7E5C7F1AB}"/>
    <hyperlink ref="B268" r:id="rId38" display="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62FE9FC-7922-4E31-9D1A-AC6C4F84BC57}"/>
    <hyperlink ref="B269" r:id="rId39" display="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C0FD38E-75FE-41B3-923A-942607ED9BC7}"/>
    <hyperlink ref="B270" r:id="rId40" display="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F210D51-8111-45E6-80D5-7000B88B7D1F}"/>
    <hyperlink ref="B271" r:id="rId41" display="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A2A2F99-8179-4F4F-A57D-006AEB1334BD}"/>
    <hyperlink ref="B272" r:id="rId42" display="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05E59F-F2B9-40ED-8C0A-C58510F75D8F}"/>
    <hyperlink ref="B273" r:id="rId43" display="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028327D-F92E-4C3E-9801-4D5EADADFE89}"/>
    <hyperlink ref="B274" r:id="rId44" display="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0718C25-A24B-4BA0-A6E1-C59BCE3E8BCA}"/>
    <hyperlink ref="B275" r:id="rId45" display="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E1F7EFB-362D-4BEE-AEAF-9DFE28DD8402}"/>
    <hyperlink ref="B276" r:id="rId46" display="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39AC76F-C0E4-43B2-8F51-E8986BA178F7}"/>
    <hyperlink ref="B278" r:id="rId47" display="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FDF59C6-B173-4481-8D32-FC7CAF572163}"/>
    <hyperlink ref="B279" r:id="rId48" display="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EFCFD54-1D3C-4787-8F2F-F2181E1F9C45}"/>
    <hyperlink ref="B280" r:id="rId49" display="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8F59580-CB09-4FF7-BFD8-8A7894A2D822}"/>
    <hyperlink ref="B282" r:id="rId50" display="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8F57C65-F672-4729-8E11-E2C38F781D2F}"/>
    <hyperlink ref="B283" r:id="rId51" display="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64CDC03-4984-4500-8D61-0B4FEFC2E222}"/>
    <hyperlink ref="B285" r:id="rId52" display="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AE0FC65-DBB3-43F2-B7D8-67EF7869D3C5}"/>
    <hyperlink ref="B286" r:id="rId53" display="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4C854E6-600D-4177-B2EB-6C5EBD51CDF7}"/>
    <hyperlink ref="B287" r:id="rId54" display="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5B47618-5487-4870-ACF9-4B6B8E1CDF0C}"/>
    <hyperlink ref="B288" r:id="rId55" display="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EDF9A5C-CCA2-4C9F-A636-9ADF59A33703}"/>
    <hyperlink ref="B289" r:id="rId56" display="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4CAFBC9-4BD5-4247-AA56-F22F2A7DD8D6}"/>
    <hyperlink ref="B290" r:id="rId57" display="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6DB5C37-0180-45CF-A8BA-654B092FAC24}"/>
    <hyperlink ref="B291" r:id="rId58" display="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B9B2827-8A47-4AF4-B477-9C2F6A066030}"/>
    <hyperlink ref="B292" r:id="rId59" display="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54A214A-4411-4FD1-9E86-70FCA2B3466E}"/>
    <hyperlink ref="B293" r:id="rId60" display="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73494B9-9D81-4B4F-B759-4D79EDA67290}"/>
    <hyperlink ref="B294" r:id="rId61" display="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C923FC8-7108-46B0-85FC-E54BAE53778D}"/>
    <hyperlink ref="B295" r:id="rId62" display="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3949855-BDFA-4CFA-9B77-91E2C7F1B631}"/>
    <hyperlink ref="B297" r:id="rId63" display="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5ED689E-C288-4C10-9736-C1FFEBC489B7}"/>
    <hyperlink ref="B298" r:id="rId64" display="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E72D9D80-A740-4CF1-8A21-F1267855BE1D}"/>
    <hyperlink ref="B299" r:id="rId65" display="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EFEEE3A-857D-42C6-AE29-54C4C80FD3FE}"/>
    <hyperlink ref="B301" r:id="rId66" display="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C6395787-5E61-4C94-AD2A-0EE90BBE39CC}"/>
    <hyperlink ref="B302" r:id="rId67" display="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B8BA8C01-CDE1-4C5F-BC52-739337C0D9E6}"/>
    <hyperlink ref="B303" r:id="rId68" display="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EE349E63-97B9-4878-AD6E-AF92C296CC77}"/>
    <hyperlink ref="B304" r:id="rId69" display="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8050BE0-97AD-448E-8444-47D9014372D4}"/>
    <hyperlink ref="B305" r:id="rId70" display="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9467BA1-78EF-4B8E-9360-ACF78C1FB0B1}"/>
    <hyperlink ref="B306" r:id="rId71" display="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050C117-264E-4FE5-B75C-BFF2C4228E01}"/>
    <hyperlink ref="B307" r:id="rId72" display="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511C705-0EE2-48E9-8335-4C2640244888}"/>
    <hyperlink ref="B308" r:id="rId73" display="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661EE35-FE39-4D09-A478-E4F23383CDCB}"/>
    <hyperlink ref="B309" r:id="rId74" display="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0131CA6-1D4C-4A7F-AF87-21A10509DB6B}"/>
    <hyperlink ref="B310" r:id="rId75" display="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6F9ACF1-9E37-4FE6-8E24-ED413C50E665}"/>
    <hyperlink ref="B311" r:id="rId76" display="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2D24735-8361-492A-8987-578FDA089F9A}"/>
    <hyperlink ref="B312" r:id="rId77" display="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9132C0F-6E84-4BD5-87A6-5E17E0D4395E}"/>
    <hyperlink ref="B313" r:id="rId78" display="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DBCBFE1-E9E2-4135-B84C-2666B1474233}"/>
    <hyperlink ref="B314" r:id="rId79" display="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818D301-C44B-4B6A-8473-5F9ED836DECC}"/>
    <hyperlink ref="B315" r:id="rId80" display="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D2E1B0FF-2D17-45A3-8713-C024392B5920}"/>
    <hyperlink ref="B243" r:id="rId81" display="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94D36743-D2CB-4120-98CD-B9DAA6363FBC}"/>
    <hyperlink ref="B267" r:id="rId82" display="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5EDCEB0-F6DE-4533-966F-6066C438B891}"/>
    <hyperlink ref="B277" r:id="rId83" display="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926E7E0-D90F-48AA-A3F8-EB79AC7105F1}"/>
    <hyperlink ref="B281" r:id="rId84" display="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6BB3FA7-2C4F-411F-A847-1453F6E629A9}"/>
    <hyperlink ref="B284" r:id="rId85" display="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EB00B6F-5A55-48D0-A31F-04BDE32EAE65}"/>
    <hyperlink ref="B300" r:id="rId86" display="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8D21FF28-B504-4560-A578-B2D0B5CE819A}"/>
    <hyperlink ref="B316" r:id="rId87" display="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2F33958E-B9FC-42D8-97B5-912C14CBC24B}"/>
    <hyperlink ref="B317" r:id="rId88" display="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57CFDD6-3628-4F7A-A1E1-62C945FFB8E0}"/>
    <hyperlink ref="B318" r:id="rId89" display="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7077724-06E7-4A0B-942E-EC52274D78B7}"/>
    <hyperlink ref="B319" r:id="rId90" display="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1B9A5C8-2B27-475B-9DAD-E091E9A50AA8}"/>
    <hyperlink ref="B320" r:id="rId91" display="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46E2021-0DE4-4092-8323-7FC83F8FFFF5}"/>
    <hyperlink ref="B321" r:id="rId92" display="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2C2D3DD-5665-4A88-B122-4A99CCFA7EA2}"/>
    <hyperlink ref="B322" r:id="rId93" display="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F9537AC-FC2E-4179-B529-AB5518C99C50}"/>
    <hyperlink ref="B323" r:id="rId94" display="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953FC8C-9D0E-4FD4-86CE-0FAC98C04A98}"/>
    <hyperlink ref="B324" r:id="rId95" display="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B0B9D6B-D236-4AA1-B4B1-F7CFEC71DD76}"/>
    <hyperlink ref="B325" r:id="rId96" display="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5DB7258-060E-482A-9892-E6F786462C20}"/>
    <hyperlink ref="B326" r:id="rId97" display="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8460387-87C6-4AE0-96D7-F05E10C50780}"/>
    <hyperlink ref="B327" r:id="rId98" display="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DFF4A2D-38E5-4709-A804-7CAA02E258A4}"/>
    <hyperlink ref="B328" r:id="rId99" display="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5F026FF-BFEB-43A9-806E-6E7A4184B1CA}"/>
    <hyperlink ref="B329" r:id="rId100" display="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0D92325E-1DF9-460A-832D-A2C38FBA6984}"/>
    <hyperlink ref="B330" r:id="rId101" display="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6312123-E773-4A6D-9EE8-236C23E86090}"/>
    <hyperlink ref="B331" r:id="rId102" display="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E0FE471-C2B0-477C-87BC-17D75125BF77}"/>
    <hyperlink ref="B332" r:id="rId103" display="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A3175B1-FB60-4807-8B83-1EA12E76BD0B}"/>
    <hyperlink ref="B333" r:id="rId104" display="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E2E3D00-E50C-4E0B-9A9F-E0627D5EF9CD}"/>
    <hyperlink ref="B334" r:id="rId105" display="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456F1A2-DC3E-468A-A279-F3D080638A73}"/>
    <hyperlink ref="B335" r:id="rId106" display="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91753A9-A28B-46A5-8B6C-734D7FCDADFC}"/>
    <hyperlink ref="B336" r:id="rId107" display="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838C3F6-7514-4243-8A5A-B0FB68FABD69}"/>
    <hyperlink ref="B337" r:id="rId108" display="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63DE83B-500C-4D97-82E0-8C1901F7A466}"/>
    <hyperlink ref="B338" r:id="rId109" display="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A8F517B-FFE5-4001-BA1C-1E51951168F6}"/>
    <hyperlink ref="B339" r:id="rId110" display="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DB898BB-BF1A-40D7-8E0B-B30A421B62B8}"/>
    <hyperlink ref="B340" r:id="rId111" display="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493EAF7-3214-44A4-94A1-97ED81A81DB4}"/>
    <hyperlink ref="B341" r:id="rId112" display="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2D18230-E753-426C-B18A-018206B0A9FD}"/>
    <hyperlink ref="B342" r:id="rId113" display="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8E4B04C-D23B-43CA-BA13-90694DF7D325}"/>
    <hyperlink ref="B343" r:id="rId114" display="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90059AE-896E-4C1F-8BDB-C1FA0648DDFB}"/>
    <hyperlink ref="B347" r:id="rId115" display="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8194828-D015-492D-8066-EC7AFAC4B43E}"/>
    <hyperlink ref="B346" r:id="rId116" display="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BE5B6AA-CDD7-4980-8AF2-97AEB03F5E79}"/>
    <hyperlink ref="B345" r:id="rId117" display="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13B4E28-8F88-49FE-88C1-B38C73B96057}"/>
    <hyperlink ref="B344" r:id="rId118" display="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6E2E3B8-04A9-47A8-83DA-72487A9C8FDE}"/>
    <hyperlink ref="B348" r:id="rId119" display="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E50DE5A-23B8-4A72-A267-41ED45922F28}"/>
    <hyperlink ref="B349" r:id="rId120" display="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28B3D51-29FE-486A-B916-51042B903E3A}"/>
    <hyperlink ref="B350" r:id="rId121" display="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CB848C4-8678-4F02-B48E-9A81533A5B8C}"/>
    <hyperlink ref="B351" r:id="rId122" display="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8B06798-D5C4-4D5F-9829-FDC7E0B0614B}"/>
    <hyperlink ref="B352" r:id="rId123" display="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65A881D-DCF3-4A71-989E-2573533AFCB3}"/>
    <hyperlink ref="B353" r:id="rId124" display="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A97CE5D-6C1F-4988-84B5-398ED734FFA7}"/>
    <hyperlink ref="B354" r:id="rId125" display="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4EE462D-8EFE-4079-A5F6-0B5BEB48DC3A}"/>
    <hyperlink ref="B355" r:id="rId126" display="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CF5DEA5-839D-45E0-AAA2-9BE6ECF1DA49}"/>
    <hyperlink ref="B356" r:id="rId127" display="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4874457-21B4-421B-A5DD-C28D4E4757D8}"/>
    <hyperlink ref="B358" r:id="rId128" display="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544B76B-99C8-433E-A862-4E2FD9A77837}"/>
    <hyperlink ref="B359" r:id="rId129" display="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818E59D-0800-4F76-ADDA-29B1C706A5A3}"/>
    <hyperlink ref="B361" r:id="rId130" display="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B4F7C4B-45B7-491F-87F1-A45E0B25AE2D}"/>
    <hyperlink ref="B362" r:id="rId131" display="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B545263-FB2E-4914-A7FD-767E8B21740D}"/>
    <hyperlink ref="B363" r:id="rId132" display="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6D9C37B-4E25-4773-8114-EE27A9E72DE2}"/>
    <hyperlink ref="B364" r:id="rId133" display="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5BE6CF3-6E19-4A34-8EAD-404CCB48C896}"/>
    <hyperlink ref="B365" r:id="rId134" display="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3E073A4-17CF-4560-98B4-88816866D4FB}"/>
    <hyperlink ref="B366" r:id="rId135" display="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9FE9DB3-ED4F-4417-BE53-D9E489AC25BD}"/>
    <hyperlink ref="B367" r:id="rId136" display="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7FDF553-52EB-410B-B9B6-2E9DC886F59A}"/>
    <hyperlink ref="B368" r:id="rId137" display="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7A52E3C4-6719-4762-9F66-C5F30EC7776F}"/>
    <hyperlink ref="B369" r:id="rId138" display="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53370205-D109-4AAE-8B2D-67EC416D1C74}"/>
    <hyperlink ref="B371" r:id="rId139" display="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B3FFEE1-2617-45B8-9116-9AAF511766F9}"/>
    <hyperlink ref="B372" r:id="rId140" display="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6AC5772-52FA-4B44-8287-5B0B3E78D730}"/>
    <hyperlink ref="B373" r:id="rId141" display="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7E77E65-AFF7-4A49-8303-FDE42BA3375A}"/>
    <hyperlink ref="B374" r:id="rId142" display="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856AD1A-E48F-4581-82EE-62FE0220CA78}"/>
    <hyperlink ref="B375" r:id="rId143" display="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B3CA70A-F202-4DC1-B075-20E0C6257A89}"/>
    <hyperlink ref="B376" r:id="rId144" display="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016CB59-DDB5-46CD-8158-464BAB65474F}"/>
    <hyperlink ref="B377" r:id="rId145" display="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56975E6-17B2-4D57-98DD-DF45452D35FC}"/>
    <hyperlink ref="B378" r:id="rId146" display="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E4897E6-DC9B-49D5-AC21-1F4380F7042B}"/>
    <hyperlink ref="B379" r:id="rId147" display="https://myit.siemens.com/incident.do?sys_id=e94da21ec374b698aeeeba75e00131b2&amp;sysparm_record_target=incident&amp;sysparm_record_row=9&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9BD6A9E-7B97-4316-B2D8-2181C0C88C30}"/>
    <hyperlink ref="B380" r:id="rId148" display="https://myit.siemens.com/incident.do?sys_id=ba5a1f16c3f036d0a33a2fd9d00131b8&amp;sysparm_record_target=incident&amp;sysparm_record_row=8&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8875B66-8859-4F6C-973C-1D048EED6F6A}"/>
    <hyperlink ref="B381" r:id="rId149" display="https://myit.siemens.com/incident.do?sys_id=d305ffdeeb3836182b7cff39cad0cd6e&amp;sysparm_record_target=incident&amp;sysparm_record_row=7&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CE5F92C-0E7D-46F3-8F0C-9680C44DFEBF}"/>
    <hyperlink ref="B382" r:id="rId150" display="https://myit.siemens.com/incident.do?sys_id=d37c9026c3b0725032b8f7bc7a013156&amp;sysparm_record_target=incident&amp;sysparm_record_row=6&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A86F677-472B-4AF5-BCE1-30AE47CF7ECF}"/>
    <hyperlink ref="B383" r:id="rId151" display="https://myit.siemens.com/incident.do?sys_id=c9c2e062c334725032b8f7bc7a013158&amp;sysparm_record_target=incident&amp;sysparm_record_row=5&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C6A723A-E11F-4C64-A40A-0931C96A82A6}"/>
    <hyperlink ref="B384" r:id="rId152" display="https://myit.siemens.com/incident.do?sys_id=94af5fa6c378be98aeeeba75e00131cc&amp;sysparm_record_target=incident&amp;sysparm_record_row=2&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B97FD4C-FFA0-4E81-B570-F7546E2C0BF1}"/>
    <hyperlink ref="B385" r:id="rId153" display="https://myit.siemens.com/incident.do?sys_id=455588bac33c3ad0d812790f050131a1&amp;sysparm_record_target=incident&amp;sysparm_record_row=1&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309FC68-F700-4A9F-AEA4-1ED8FB78C141}"/>
    <hyperlink ref="B386" r:id="rId154" display="https://myit.siemens.com/incident.do?sys_id=0a8788bac338b210304cf7bc7a013192&amp;sysparm_record_target=incident&amp;sysparm_record_row=2&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35F42B4-ACAE-421B-BE3D-DE285AA55359}"/>
    <hyperlink ref="B387" r:id="rId155" display="https://myit.siemens.com/incident.do?sys_id=d56fbe26c3303a94e1a0432ad001316e&amp;sysparm_record_target=incident&amp;sysparm_record_row=3&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9084DC7-42C9-4B55-9120-61DE5847EB6F}"/>
    <hyperlink ref="B388" r:id="rId156" display="https://myit.siemens.com/incident.do?sys_id=028e1876c33cf21032b8f7bc7a013135&amp;sysparm_record_target=incident&amp;sysparm_record_row=1&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D42DD3-A046-4422-928A-09B11AA56BB7}"/>
    <hyperlink ref="B389" r:id="rId157" display="https://myit.siemens.com/incident.do?sys_id=fcbd34fec3f4fad0d812790f05013137&amp;sysparm_record_target=incident&amp;sysparm_record_row=2&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006E6D7-E872-4813-A64A-986FEF203BF6}"/>
    <hyperlink ref="B390" r:id="rId158" display="https://myit.siemens.com/incident.do?sys_id=446d8db2c37cfad0d812790f05013105&amp;sysparm_record_target=incident&amp;sysparm_record_row=1&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A94E8D5-2978-4198-8546-3E9BAE9FF59F}"/>
    <hyperlink ref="B391" r:id="rId159" display="https://myit.siemens.com/incident.do?sys_id=82f670cfc3f4ba10e1a0432ad0013197&amp;sysparm_record_target=incident&amp;sysparm_record_row=1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7EA823C-26E1-449C-BD97-0BC7BEF14DD4}"/>
    <hyperlink ref="B392" r:id="rId160" display="https://myit.siemens.com/incident.do?sys_id=6a8dbc0393f47a1c82ee33fdfaba10cf&amp;sysparm_record_target=incident&amp;sysparm_record_row=13&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C4D8564-40DD-41C6-AEAA-C9633F80107D}"/>
    <hyperlink ref="B393" r:id="rId161" display="https://myit.siemens.com/incident.do?sys_id=cb57415fc3bc725032b8f7bc7a013161&amp;sysparm_record_target=incident&amp;sysparm_record_row=1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3FCBD6E-A16D-4B01-B2FC-42882D018680}"/>
    <hyperlink ref="B394" r:id="rId162" display="https://myit.siemens.com/now/nav/ui/classic/params/target/incident.do%3Fsys_id%3D1c65b095c3457290e1a0432ad00131be%26sysparm_stack%3D%26sysparm_view%3D" xr:uid="{5377D579-66F6-4B62-BF9A-84B2E3370213}"/>
    <hyperlink ref="B395" r:id="rId163" display="https://myit.siemens.com/incident.do?sys_id=08025eebc3f0fa50304cf7bc7a0131ca&amp;sysparm_record_target=incident&amp;sysparm_record_row=8&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F55988F-AEA2-4263-A2DC-BADBF22F5776}"/>
    <hyperlink ref="B396" r:id="rId164" display="https://myit.siemens.com/incident.do?sys_id=c1f392e7c374fa50304cf7bc7a01318c&amp;sysparm_record_target=incident&amp;sysparm_record_row=7&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A011018-A8B0-49B9-A13F-913FD2798370}"/>
    <hyperlink ref="B397" r:id="rId165" display="https://myit.siemens.com/incident.do?sys_id=099e6ee7c370be50e1a0432ad00131a3&amp;sysparm_record_target=incident&amp;sysparm_record_row=6&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873AC58-26CF-476C-B0A0-ACA11A45016E}"/>
    <hyperlink ref="B398" r:id="rId166" display="https://myit.siemens.com/incident.do?sys_id=0a22faa7933c3e5c82ee33fdfaba1045&amp;sysparm_record_target=incident&amp;sysparm_record_row=5&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0DF1BCB-E7B1-43A5-94C6-2E6D28EAD2A6}"/>
    <hyperlink ref="B399" r:id="rId167" display="https://myit.siemens.com/incident.do?sys_id=940c31109389361082ee33fdfaba10d1&amp;sysparm_record_target=incident&amp;sysparm_record_row=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23383C9-E41F-4595-9E6A-A8C299F3E2CD}"/>
    <hyperlink ref="B357" r:id="rId168" display="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8A79503-CDF1-452F-B9FD-5A544D08032E}"/>
    <hyperlink ref="B360" r:id="rId169" display="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1EF23A7-1C23-4082-90C6-BC010396EA95}"/>
    <hyperlink ref="B370" r:id="rId170" display="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E3F050E8-C59E-42DA-8BDF-8831DD8DF49F}"/>
    <hyperlink ref="B456" r:id="rId171" display="https://myit.siemens.com/incident.do?sys_id=6b88261ceb15fa502b7cff39cad0cd8d&amp;sysparm_record_target=incident&amp;sysparm_record_row=6&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A61B9F5-DC0A-4644-BF3F-83364DE10DB0}"/>
    <hyperlink ref="B455" r:id="rId172" display="https://myit.siemens.com/incident.do?sys_id=fea8cc98c3117e50a33a2fd9d00131ea&amp;sysparm_record_target=incident&amp;sysparm_record_row=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D875FA0-B21A-496C-A785-6628B4B08C27}"/>
    <hyperlink ref="B454" r:id="rId173" display="https://myit.siemens.com/incident.do?sys_id=3e472700c3d13e50a33a2fd9d00131f9&amp;sysparm_record_target=incident&amp;sysparm_record_row=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738434F-EE8E-461F-9B77-6994133FE0AB}"/>
    <hyperlink ref="B453" r:id="rId174" display="https://myit.siemens.com/incident.do?sys_id=b7f45f082b99fa5028b1f01f5e91bfa0&amp;sysparm_record_target=incident&amp;sysparm_record_row=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28F7DA2-2C2D-4BF2-9B67-E3FD7DB86AEA}"/>
    <hyperlink ref="B452" r:id="rId175" display="https://myit.siemens.com/incident.do?sys_id=ae3e070cc3d5fa50a33a2fd9d0013186&amp;sysparm_record_target=incident&amp;sysparm_record_row=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DEFF3AB-F6FB-4D04-B575-859612D8104C}"/>
    <hyperlink ref="B451" r:id="rId176" display="https://myit.siemens.com/incident.do?sys_id=ca646640c391ba50a33a2fd9d00131e0&amp;sysparm_record_target=incident&amp;sysparm_record_row=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C6C3FBB-E47B-498D-878A-80CFF5C50907}"/>
    <hyperlink ref="B450" r:id="rId177" display="https://myit.siemens.com/incident.do?sys_id=9ef7f333eb4176502b7cff39cad0cd4e&amp;sysparm_record_target=incident&amp;sysparm_record_row=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B7BA1F6-7D4B-4840-B4E2-FBD2BAE1E438}"/>
    <hyperlink ref="B449" r:id="rId178" display="https://myit.siemens.com/incident.do?sys_id=9f2e0ffb934dba5082ee33fdfaba1081&amp;sysparm_record_target=incident&amp;sysparm_record_row=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7513235-55BA-49A8-8387-D970EEFF255A}"/>
    <hyperlink ref="B448" r:id="rId179" display="https://myit.siemens.com/incident.do?sys_id=b2424eff3b0db6502bf84834c3e45a04&amp;sysparm_record_target=incident&amp;sysparm_record_row=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C0F2B1-143B-4057-AD2A-0AE99470266D}"/>
    <hyperlink ref="B447" r:id="rId180" display="https://myit.siemens.com/incident.do?sys_id=6baaf43f3b4936502bf84834c3e45ab5&amp;sysparm_record_target=incident&amp;sysparm_record_row=1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A299D71-8AF1-42AA-9DD7-072CBD711BC8}"/>
    <hyperlink ref="B446" r:id="rId181" display="https://myit.siemens.com/incident.do?sys_id=c3d88eaf4789b250fc8b7816536d4338&amp;sysparm_record_target=incident&amp;sysparm_record_row=1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19BBF17-D313-4E9F-8EB1-DB5F63D3648F}"/>
    <hyperlink ref="B445" r:id="rId182" display="https://myit.siemens.com/incident.do?sys_id=4f2351a347c9361009d14bad436d4335&amp;sysparm_record_target=incident&amp;sysparm_record_row=1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9C19867-4ECF-4F8D-A48F-657D0E6BC4BF}"/>
    <hyperlink ref="B444" r:id="rId183" display="https://myit.siemens.com/incident.do?sys_id=28c60daf478d3250fc8b7816536d4382&amp;sysparm_record_target=incident&amp;sysparm_record_row=1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90DDBFD-2C6A-49A6-88F9-101F613AA706}"/>
    <hyperlink ref="B443" r:id="rId184" display="https://myit.siemens.com/incident.do?sys_id=aa94c9ef474d3250fc8b7816536d43ca&amp;sysparm_record_target=incident&amp;sysparm_record_row=1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DCA0423-5C92-421B-9E51-D4E83DE87760}"/>
    <hyperlink ref="B442" r:id="rId185" display="https://myit.siemens.com/incident.do?sys_id=12a938ebeb8dba102b7cff39cad0cd9c&amp;sysparm_record_target=incident&amp;sysparm_record_row=1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83E3044-44F9-42BA-B4CC-D6017AE5A029}"/>
    <hyperlink ref="B441" r:id="rId186" display="https://myit.siemens.com/incident.do?sys_id=5b39782fc345fe10a33a2fd9d001319f&amp;sysparm_record_target=incident&amp;sysparm_record_row=1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43CB669-BD54-4575-A78A-BBC1C6B0B0AF}"/>
    <hyperlink ref="B440" r:id="rId187" display="https://myit.siemens.com/incident.do?sys_id=be48b8e747093250fc8b7816536d4344&amp;sysparm_record_target=incident&amp;sysparm_record_row=1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9C19DEC-DC9E-4B2A-89D7-D76EB1752E2C}"/>
    <hyperlink ref="B439" r:id="rId188" display="https://myit.siemens.com/incident.do?sys_id=9b65a02b4741f21009d14bad436d4381&amp;sysparm_record_target=incident&amp;sysparm_record_row=1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EB96F04-585C-4EBC-97E6-55BBA66C1207}"/>
    <hyperlink ref="B438" r:id="rId189" display="https://myit.siemens.com/incident.do?sys_id=9fe2606f478db21009d14bad436d4363&amp;sysparm_record_target=incident&amp;sysparm_record_row=2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0B91C29-451F-4C07-8C6D-A13C6EA87204}"/>
    <hyperlink ref="B437" r:id="rId190" display="https://myit.siemens.com/incident.do?sys_id=bc654d5bebc1b6102b7cff39cad0cd9b&amp;sysparm_record_target=incident&amp;sysparm_record_row=2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A82E93C-4197-458F-B7C5-92DBC8408388}"/>
    <hyperlink ref="B436" r:id="rId191" display="https://myit.siemens.com/incident.do?sys_id=5056ab4b2bc17a1028b1f01f5e91bf5c&amp;sysparm_record_target=incident&amp;sysparm_record_row=2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E851CB4-BA32-4D6D-AE13-86275E2663A2}"/>
    <hyperlink ref="B435" r:id="rId192" display="https://myit.siemens.com/incident.do?sys_id=bba936c7eb0972102b7cff39cad0cdda&amp;sysparm_record_target=incident&amp;sysparm_record_row=2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8F4FA27-CDE9-492E-9E62-1868A033A2C1}"/>
    <hyperlink ref="B434" r:id="rId193" display="https://myit.siemens.com/incident.do?sys_id=d2f48af22b81b21028b1f01f5e91bff4&amp;sysparm_record_target=incident&amp;sysparm_record_row=2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11DD07A-AAFB-40E4-901D-874AAB9B5A9B}"/>
    <hyperlink ref="B433" r:id="rId194" display="https://myit.siemens.com/incident.do?sys_id=2c7b06f6c309b210a33a2fd9d0013152&amp;sysparm_record_target=incident&amp;sysparm_record_row=2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41D5EA7-0997-4005-9FC5-71D7E89CBFA2}"/>
    <hyperlink ref="B432" r:id="rId195" display="https://myit.siemens.com/incident.do?sys_id=bb69157ec3893210a33a2fd9d00131d7&amp;sysparm_record_target=incident&amp;sysparm_record_row=2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BB0ECF6-F1DF-46F3-84FC-ADF6D9F89564}"/>
    <hyperlink ref="B400" r:id="rId196" display="https://myit.siemens.com/incident.do?sys_id=67760ae4c349ba10d812790f050131dd&amp;sysparm_record_target=incident&amp;sysparm_record_row=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9742ACF-83FD-4A7D-B352-0BD6250B3215}"/>
    <hyperlink ref="B401" r:id="rId197" display="https://myit.siemens.com/incident.do?sys_id=39a8c2a8c3497e10a33a2fd9d00131f0&amp;sysparm_record_target=incident&amp;sysparm_record_row=1&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8D55F1E-0C72-4F05-9D8B-0AECC4895B52}"/>
    <hyperlink ref="B403" r:id="rId198" display="https://myit.siemens.com/incident.do?sys_id=fc59b3acebc9be102b7cff39cad0cd38&amp;sysparm_record_target=incident&amp;sysparm_record_row=1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872369F-DABE-4C9A-9E22-07028CD74241}"/>
    <hyperlink ref="B404" r:id="rId199" display="https://myit.siemens.com/incident.do?sys_id=5f646678c3c9b250d812790f050131e7&amp;sysparm_record_target=incident&amp;sysparm_record_row=1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B067776-1ABB-4EA6-A41C-672EBA847842}"/>
    <hyperlink ref="B405" r:id="rId200" display="https://myit.siemens.com/incident.do?sys_id=3f7afa38c309f250d812790f050131c8&amp;sysparm_record_target=incident&amp;sysparm_record_row=1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1B8DA97-0D7E-4A01-9207-12DB1C49E537}"/>
    <hyperlink ref="B406" r:id="rId201" display="https://myit.siemens.com/incident.do?sys_id=c95c5f7cc349b25032b8f7bc7a0131bd&amp;sysparm_record_target=incident&amp;sysparm_record_row=1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55FA0FD-CE3B-4580-BE5C-98FD948A174F}"/>
    <hyperlink ref="B407" r:id="rId202" display="https://myit.siemens.com/incident.do?sys_id=fc646fb4c3493650e1a0432ad0013182&amp;sysparm_record_target=incident&amp;sysparm_record_row=1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162F060-F0DF-42C4-876F-560B7C3CC666}"/>
    <hyperlink ref="B408" r:id="rId203" display="https://myit.siemens.com/incident.do?sys_id=7c556334c3893650e1a0432ad0013178&amp;sysparm_record_target=incident&amp;sysparm_record_row=10&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B2E2A4E-4FA9-4869-901A-DF93DDA05309}"/>
    <hyperlink ref="B409" r:id="rId204" display="https://myit.siemens.com/incident.do?sys_id=2127e778c3c1f25032b8f7bc7a0131de&amp;sysparm_record_target=incident&amp;sysparm_record_row=9&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F6E2F5D-3283-4A9B-9F3E-910560E84592}"/>
    <hyperlink ref="B410" r:id="rId205" display="https://myit.siemens.com/incident.do?sys_id=9aac2770c3853a50aeeeba75e00131e5&amp;sysparm_record_target=incident&amp;sysparm_record_row=8&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88420B5-6B3C-417D-8726-9ADD98AE1D1F}"/>
    <hyperlink ref="B411" r:id="rId206" display="https://myit.siemens.com/incident.do?sys_id=4acd88cdc3093a50d812790f05013178&amp;sysparm_record_target=incident&amp;sysparm_record_row=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5028775-BE18-4F97-BD83-F37FD249AAFD}"/>
    <hyperlink ref="B412" r:id="rId207" display="https://myit.siemens.com/incident.do?sys_id=97743301c3c57e50e1a0432ad00131ae&amp;sysparm_record_target=incident&amp;sysparm_record_row=6&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BA16A53-3AB1-40D4-95FE-34106875F8EB}"/>
    <hyperlink ref="B413" r:id="rId208" display="https://myit.siemens.com/incident.do?sys_id=26b6bb05c3497e50e1a0432ad0013140&amp;sysparm_record_target=incident&amp;sysparm_record_row=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3BC3BDA-3713-4F04-ACF2-06590CF55F3C}"/>
    <hyperlink ref="B414" r:id="rId209" display="https://myit.siemens.com/incident.do?sys_id=48f3dc91930dbe5082ee33fdfaba10c6&amp;sysparm_record_target=incident&amp;sysparm_record_row=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147D9C2-3B9C-4EE1-BB19-C86EA5A23B86}"/>
    <hyperlink ref="B415" r:id="rId210" display="https://myit.siemens.com/incident.do?sys_id=4d989099c30d3290304cf7bc7a01318c&amp;sysparm_record_target=incident&amp;sysparm_record_row=3&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2FA67CB-EE34-406E-9A1E-72E08DCA8D31}"/>
    <hyperlink ref="B418" r:id="rId211" display="https://myit.siemens.com/incident.do?sys_id=5bc3f51dc301b690304cf7bc7a0131bb&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BC0879D-1776-435E-95FC-20DFC5AC6688}"/>
    <hyperlink ref="B419" r:id="rId212" display="https://myit.siemens.com/incident.do?sys_id=eac01169c3497e10d812790f05013164&amp;sysparm_record_target=incident&amp;sysparm_record_row=1&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E7D9B82-B2B9-41D3-81BE-617B6279DE83}"/>
    <hyperlink ref="B420" r:id="rId213" display="https://myit.siemens.com/incident.do?sys_id=aebc7d65c3c1fe103134790f05013158&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4B22D3F-3114-4D03-B93D-FA258F6C1197}"/>
    <hyperlink ref="B421" r:id="rId214" display="https://myit.siemens.com/incident.do?sys_id=2a5c7ea5c34df2503134790f0501317d&amp;sysparm_record_target=incident&amp;sysparm_record_row=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BA220CB-3909-4C36-AF87-EB07CA830B7C}"/>
    <hyperlink ref="B422" r:id="rId215" display="https://myit.siemens.com/incident.do?sys_id=d01cbe3dc389fe9032b8f7bc7a01316b&amp;sysparm_record_target=incident&amp;sysparm_record_row=3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E9A5BAF-9497-4255-A498-82FF9E3B93ED}"/>
    <hyperlink ref="B423" r:id="rId216" display="https://myit.siemens.com/incident.do?sys_id=2d9f76b9c3c5ba50d812790f05013193&amp;sysparm_record_target=incident&amp;sysparm_record_row=3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913274E-A39A-4029-A026-92BD68A461F5}"/>
    <hyperlink ref="B424" r:id="rId217" display="https://myit.siemens.com/incident.do?sys_id=2b21c371c349ba50d812790f05013108&amp;sysparm_record_target=incident&amp;sysparm_record_row=3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E9ACEB-4230-445F-A445-4C8E420294DA}"/>
    <hyperlink ref="B425" r:id="rId218" display="https://myit.siemens.com/incident.do?sys_id=afa24775c389ba50d812790f05013195&amp;sysparm_record_target=incident&amp;sysparm_record_row=3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6B1F3E0-0115-41E5-A432-FED268EB0FD9}"/>
    <hyperlink ref="B426" r:id="rId219" display="https://myit.siemens.com/incident.do?sys_id=e927e3b9c3c53e50d812790f050131aa&amp;sysparm_record_target=incident&amp;sysparm_record_row=3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A488CA3-390F-4349-B873-4530B146498A}"/>
    <hyperlink ref="B427" r:id="rId220" display="https://myit.siemens.com/incident.do?sys_id=42caebb9c3893e50d812790f05013190&amp;sysparm_record_target=incident&amp;sysparm_record_row=3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669D395-0900-43B8-8313-C7559B171B91}"/>
    <hyperlink ref="B428" r:id="rId221" display="https://myit.siemens.com/incident.do?sys_id=095d5846c309fed0a33a2fd9d0013172&amp;sysparm_record_target=incident&amp;sysparm_record_row=3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D13CA2D-86E2-49DA-B3F7-F8DF6A387618}"/>
    <hyperlink ref="B429" r:id="rId222" display="https://myit.siemens.com/incident.do?sys_id=a2e541caebc93a102b7cff39cad0cdad&amp;sysparm_record_target=incident&amp;sysparm_record_row=2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51E8E3C-901A-467C-96DF-382BB018176E}"/>
    <hyperlink ref="B430" r:id="rId223" display="https://myit.siemens.com/incident.do?sys_id=196fbc2ac3897210a33a2fd9d0013113&amp;sysparm_record_target=incident&amp;sysparm_record_row=2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4E3204A-5934-4AB3-B1EF-75572422626B}"/>
    <hyperlink ref="B431" r:id="rId224" display="https://myit.siemens.com/incident.do?sys_id=1bb10daac3897210a33a2fd9d0013163&amp;sysparm_record_target=incident&amp;sysparm_record_row=2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DBC3F76-119C-4EEB-A704-6041EB56699D}"/>
    <hyperlink ref="B417" r:id="rId225" display="https://myit.siemens.com/incident.do?sys_id=77c0a411c305b290aeeeba75e00131d0&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AC4FEE0-AA15-49FA-947D-72E420E421AA}"/>
    <hyperlink ref="B416" r:id="rId226" display="https://myit.siemens.com/now/nav/ui/classic/params/target/incident.do%3Fsys_id%3D24f8b253c338fe10a33a2fd9d00131b4%26sysparm_stack%3D%26sysparm_view%3D" xr:uid="{F0CAF225-329C-435C-A93F-1D0E40AF2F94}"/>
  </hyperlinks>
  <pageMargins left="0.7" right="0.7" top="0.75" bottom="0.75" header="0.3" footer="0.3"/>
  <tableParts count="1">
    <tablePart r:id="rId227"/>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17EF1-34F7-4758-9EA3-703CD8562D46}">
  <dimension ref="A1:V482"/>
  <sheetViews>
    <sheetView zoomScale="55" zoomScaleNormal="55" workbookViewId="0">
      <selection activeCell="Q1" sqref="Q1:Q2"/>
    </sheetView>
  </sheetViews>
  <sheetFormatPr defaultRowHeight="14.5" x14ac:dyDescent="0.35"/>
  <cols>
    <col min="1" max="1" width="13.54296875" bestFit="1" customWidth="1"/>
    <col min="2" max="2" width="19.81640625" customWidth="1"/>
    <col min="3" max="3" width="13.81640625" customWidth="1"/>
    <col min="4" max="4" width="16.453125" customWidth="1"/>
    <col min="5" max="5" width="18.7265625" style="208" customWidth="1"/>
    <col min="6" max="6" width="12.453125" customWidth="1"/>
    <col min="7" max="7" width="60.7265625" customWidth="1"/>
    <col min="8" max="8" width="31" customWidth="1"/>
    <col min="9" max="9" width="19.54296875" customWidth="1"/>
    <col min="10" max="10" width="30.81640625" customWidth="1"/>
    <col min="11" max="11" width="12.453125" customWidth="1"/>
    <col min="12" max="12" width="17.453125" customWidth="1"/>
    <col min="13" max="13" width="81.1796875" customWidth="1"/>
    <col min="14" max="14" width="39.1796875" customWidth="1"/>
    <col min="15" max="15" width="14.7265625" bestFit="1" customWidth="1"/>
    <col min="16" max="16" width="13.7265625" style="193" bestFit="1" customWidth="1"/>
    <col min="17" max="17" width="13.7265625" style="193" customWidth="1"/>
    <col min="18" max="18" width="15.453125" bestFit="1" customWidth="1"/>
    <col min="19" max="19" width="13.81640625" bestFit="1" customWidth="1"/>
    <col min="20" max="20" width="14.7265625" bestFit="1" customWidth="1"/>
    <col min="21" max="21" width="14.453125" bestFit="1" customWidth="1"/>
  </cols>
  <sheetData>
    <row r="1" spans="1:21" x14ac:dyDescent="0.35">
      <c r="A1" t="s">
        <v>1</v>
      </c>
      <c r="B1" t="s">
        <v>0</v>
      </c>
      <c r="C1" t="s">
        <v>214</v>
      </c>
      <c r="D1" t="s">
        <v>215</v>
      </c>
      <c r="E1" s="208" t="s">
        <v>216</v>
      </c>
      <c r="F1" t="s">
        <v>217</v>
      </c>
      <c r="G1" t="s">
        <v>218</v>
      </c>
      <c r="H1" t="s">
        <v>219</v>
      </c>
      <c r="I1" t="s">
        <v>220</v>
      </c>
      <c r="J1" t="s">
        <v>221</v>
      </c>
      <c r="K1" t="s">
        <v>161</v>
      </c>
      <c r="L1" t="s">
        <v>222</v>
      </c>
      <c r="M1" t="s">
        <v>223</v>
      </c>
      <c r="N1" t="s">
        <v>224</v>
      </c>
      <c r="O1" t="s">
        <v>225</v>
      </c>
      <c r="P1" s="193" t="s">
        <v>797</v>
      </c>
      <c r="Q1" s="193" t="s">
        <v>978</v>
      </c>
      <c r="R1" t="s">
        <v>226</v>
      </c>
      <c r="S1" t="s">
        <v>694</v>
      </c>
      <c r="T1" t="s">
        <v>695</v>
      </c>
      <c r="U1" t="s">
        <v>696</v>
      </c>
    </row>
    <row r="2" spans="1:21" x14ac:dyDescent="0.35">
      <c r="A2">
        <v>6000127070</v>
      </c>
      <c r="B2" t="s">
        <v>229</v>
      </c>
      <c r="C2" t="s">
        <v>230</v>
      </c>
      <c r="D2" s="34" t="s">
        <v>231</v>
      </c>
      <c r="E2" s="208">
        <v>45663</v>
      </c>
      <c r="F2" s="1"/>
      <c r="G2" t="s">
        <v>232</v>
      </c>
      <c r="H2" t="s">
        <v>233</v>
      </c>
      <c r="I2" s="208">
        <v>45727</v>
      </c>
      <c r="J2" t="s">
        <v>234</v>
      </c>
      <c r="K2" t="s">
        <v>235</v>
      </c>
      <c r="L2" t="s">
        <v>171</v>
      </c>
      <c r="M2" t="s">
        <v>236</v>
      </c>
      <c r="N2" t="s">
        <v>237</v>
      </c>
      <c r="O2" t="s">
        <v>230</v>
      </c>
      <c r="P2" s="193" t="str">
        <f>IF(OR(AND(A2&lt;&gt;"",COUNTIF(Bugs!B:B,A2)&gt;0),AND(B2&lt;&gt;"",COUNTIF(Bugs!A:A,B2)&gt;0)),"Y","")</f>
        <v/>
      </c>
      <c r="Q2" s="193" t="str">
        <f>IF(OR(
    AND(COUNTIF(Bugs!A:A,B2)&gt;0,ISNUMBER(SEARCH("x",INDEX(Bugs!C:C,MATCH(B2,Bugs!A:A,0))))),
    AND(COUNTIF(Bugs!B:B,B2)&gt;0,ISNUMBER(SEARCH("x",INDEX(Bugs!C:C,MATCH(B2,Bugs!B:B,0))))),
    AND(COUNTIF(Bugs!A:A,B2)&gt;0,ISNUMBER(SEARCH("x",INDEX(Bugs!D:D,MATCH(B2,Bugs!A:A,0))))),
    AND(COUNTIF(Bugs!B:B,B2)&gt;0,ISNUMBER(SEARCH("x",INDEX(Bugs!D:D,MATCH(B2,Bugs!B:B,0)))))
),"Y","")</f>
        <v/>
      </c>
      <c r="R2">
        <f ca="1">IF(OR(ISNUMBER(MATCH(L2,MasterData!$D$3:$D$18,0)),ISNUMBER(MATCH(L2,MasterData!$C$3:$C$18,0))),
    DATEDIF(E2,I2,"d"),
    DATEDIF(E2,TODAY(),"d"))</f>
        <v>64</v>
      </c>
      <c r="S2">
        <f ca="1">IF(AND($R2&gt;=0,$R2&lt;=7),1,0)</f>
        <v>0</v>
      </c>
      <c r="T2">
        <f ca="1">IF(AND($R2&gt;7,R2&lt;=30),1,0)</f>
        <v>0</v>
      </c>
      <c r="U2">
        <f ca="1">IF($R2&gt;30,1,0)</f>
        <v>1</v>
      </c>
    </row>
    <row r="3" spans="1:21" x14ac:dyDescent="0.35">
      <c r="A3">
        <v>6000127209</v>
      </c>
      <c r="B3" t="s">
        <v>238</v>
      </c>
      <c r="C3" t="s">
        <v>230</v>
      </c>
      <c r="D3" s="34" t="s">
        <v>231</v>
      </c>
      <c r="E3" s="208">
        <v>45664</v>
      </c>
      <c r="F3" s="1"/>
      <c r="G3" t="s">
        <v>239</v>
      </c>
      <c r="H3" t="s">
        <v>240</v>
      </c>
      <c r="I3" s="208">
        <v>45673</v>
      </c>
      <c r="J3" t="s">
        <v>234</v>
      </c>
      <c r="K3" t="s">
        <v>241</v>
      </c>
      <c r="L3" t="s">
        <v>171</v>
      </c>
      <c r="M3" t="s">
        <v>242</v>
      </c>
      <c r="N3" t="s">
        <v>237</v>
      </c>
      <c r="O3" t="s">
        <v>230</v>
      </c>
      <c r="P3" s="193" t="str">
        <f>IF(OR(AND(A3&lt;&gt;"",COUNTIF(Bugs!B:B,A3)&gt;0),AND(B3&lt;&gt;"",COUNTIF(Bugs!A:A,B3)&gt;0)),"Y","")</f>
        <v/>
      </c>
      <c r="Q3" s="193" t="str">
        <f>IF(OR(
    AND(COUNTIF(Bugs!A:A,B3)&gt;0,ISNUMBER(SEARCH("x",INDEX(Bugs!C:C,MATCH(B3,Bugs!A:A,0))))),
    AND(COUNTIF(Bugs!B:B,B3)&gt;0,ISNUMBER(SEARCH("x",INDEX(Bugs!C:C,MATCH(B3,Bugs!B:B,0))))),
    AND(COUNTIF(Bugs!A:A,B3)&gt;0,ISNUMBER(SEARCH("x",INDEX(Bugs!D:D,MATCH(B3,Bugs!A:A,0))))),
    AND(COUNTIF(Bugs!B:B,B3)&gt;0,ISNUMBER(SEARCH("x",INDEX(Bugs!D:D,MATCH(B3,Bugs!B:B,0)))))
),"Y","")</f>
        <v/>
      </c>
      <c r="R3">
        <f ca="1">IF(OR(ISNUMBER(MATCH(L3,MasterData!$D$3:$D$18,0)),ISNUMBER(MATCH(L3,MasterData!$C$3:$C$18,0))),
    DATEDIF(E3,I3,"d"),
    DATEDIF(E3,TODAY(),"d"))</f>
        <v>9</v>
      </c>
      <c r="S3">
        <f t="shared" ref="S3:S66" ca="1" si="0">IF(AND($R3&gt;=0,$R3&lt;=7),1,0)</f>
        <v>0</v>
      </c>
      <c r="T3">
        <f t="shared" ref="T3:T66" ca="1" si="1">IF(AND($R3&gt;7,R3&lt;=30),1,0)</f>
        <v>1</v>
      </c>
      <c r="U3">
        <f t="shared" ref="U3:U66" ca="1" si="2">IF($R3&gt;30,1,0)</f>
        <v>0</v>
      </c>
    </row>
    <row r="4" spans="1:21" x14ac:dyDescent="0.35">
      <c r="A4">
        <v>6000127632</v>
      </c>
      <c r="B4" t="s">
        <v>243</v>
      </c>
      <c r="C4" t="s">
        <v>230</v>
      </c>
      <c r="D4" s="34" t="s">
        <v>231</v>
      </c>
      <c r="E4" s="208">
        <v>45667</v>
      </c>
      <c r="F4" s="1"/>
      <c r="G4" t="s">
        <v>244</v>
      </c>
      <c r="H4" t="s">
        <v>245</v>
      </c>
      <c r="I4" s="208">
        <v>45679</v>
      </c>
      <c r="J4" t="s">
        <v>234</v>
      </c>
      <c r="K4" t="s">
        <v>235</v>
      </c>
      <c r="L4" t="s">
        <v>171</v>
      </c>
      <c r="M4" t="s">
        <v>246</v>
      </c>
      <c r="N4" t="s">
        <v>237</v>
      </c>
      <c r="O4" t="s">
        <v>230</v>
      </c>
      <c r="P4" s="193" t="str">
        <f>IF(OR(AND(A4&lt;&gt;"",COUNTIF(Bugs!B:B,A4)&gt;0),AND(B4&lt;&gt;"",COUNTIF(Bugs!A:A,B4)&gt;0)),"Y","")</f>
        <v/>
      </c>
      <c r="Q4" s="193" t="str">
        <f>IF(OR(
    AND(COUNTIF(Bugs!A:A,B4)&gt;0,ISNUMBER(SEARCH("x",INDEX(Bugs!C:C,MATCH(B4,Bugs!A:A,0))))),
    AND(COUNTIF(Bugs!B:B,B4)&gt;0,ISNUMBER(SEARCH("x",INDEX(Bugs!C:C,MATCH(B4,Bugs!B:B,0))))),
    AND(COUNTIF(Bugs!A:A,B4)&gt;0,ISNUMBER(SEARCH("x",INDEX(Bugs!D:D,MATCH(B4,Bugs!A:A,0))))),
    AND(COUNTIF(Bugs!B:B,B4)&gt;0,ISNUMBER(SEARCH("x",INDEX(Bugs!D:D,MATCH(B4,Bugs!B:B,0)))))
),"Y","")</f>
        <v/>
      </c>
      <c r="R4">
        <f ca="1">IF(OR(ISNUMBER(MATCH(L4,MasterData!$D$3:$D$18,0)),ISNUMBER(MATCH(L4,MasterData!$C$3:$C$18,0))),
    DATEDIF(E4,I4,"d"),
    DATEDIF(E4,TODAY(),"d"))</f>
        <v>12</v>
      </c>
      <c r="S4">
        <f t="shared" ca="1" si="0"/>
        <v>0</v>
      </c>
      <c r="T4">
        <f t="shared" ca="1" si="1"/>
        <v>1</v>
      </c>
      <c r="U4">
        <f t="shared" ca="1" si="2"/>
        <v>0</v>
      </c>
    </row>
    <row r="5" spans="1:21" x14ac:dyDescent="0.35">
      <c r="A5">
        <v>6000128352</v>
      </c>
      <c r="B5" t="s">
        <v>230</v>
      </c>
      <c r="C5" t="s">
        <v>230</v>
      </c>
      <c r="D5" s="34" t="s">
        <v>247</v>
      </c>
      <c r="E5" s="208">
        <v>45674</v>
      </c>
      <c r="F5" s="1"/>
      <c r="G5" t="s">
        <v>248</v>
      </c>
      <c r="H5" t="s">
        <v>240</v>
      </c>
      <c r="I5" s="208">
        <v>45688</v>
      </c>
      <c r="J5" t="s">
        <v>201</v>
      </c>
      <c r="K5" t="s">
        <v>241</v>
      </c>
      <c r="L5" t="s">
        <v>171</v>
      </c>
      <c r="M5" t="s">
        <v>249</v>
      </c>
      <c r="N5" t="s">
        <v>237</v>
      </c>
      <c r="O5" t="s">
        <v>230</v>
      </c>
      <c r="P5" s="193" t="str">
        <f>IF(OR(AND(A5&lt;&gt;"",COUNTIF(Bugs!B:B,A5)&gt;0),AND(B5&lt;&gt;"",COUNTIF(Bugs!A:A,B5)&gt;0)),"Y","")</f>
        <v/>
      </c>
      <c r="Q5" s="193" t="str">
        <f>IF(OR(
    AND(COUNTIF(Bugs!A:A,B5)&gt;0,ISNUMBER(SEARCH("x",INDEX(Bugs!C:C,MATCH(B5,Bugs!A:A,0))))),
    AND(COUNTIF(Bugs!B:B,B5)&gt;0,ISNUMBER(SEARCH("x",INDEX(Bugs!C:C,MATCH(B5,Bugs!B:B,0))))),
    AND(COUNTIF(Bugs!A:A,B5)&gt;0,ISNUMBER(SEARCH("x",INDEX(Bugs!D:D,MATCH(B5,Bugs!A:A,0))))),
    AND(COUNTIF(Bugs!B:B,B5)&gt;0,ISNUMBER(SEARCH("x",INDEX(Bugs!D:D,MATCH(B5,Bugs!B:B,0)))))
),"Y","")</f>
        <v/>
      </c>
      <c r="R5">
        <f ca="1">IF(OR(ISNUMBER(MATCH(L5,MasterData!$D$3:$D$18,0)),ISNUMBER(MATCH(L5,MasterData!$C$3:$C$18,0))),
    DATEDIF(E5,I5,"d"),
    DATEDIF(E5,TODAY(),"d"))</f>
        <v>14</v>
      </c>
      <c r="S5">
        <f t="shared" ca="1" si="0"/>
        <v>0</v>
      </c>
      <c r="T5">
        <f t="shared" ca="1" si="1"/>
        <v>1</v>
      </c>
      <c r="U5">
        <f t="shared" ca="1" si="2"/>
        <v>0</v>
      </c>
    </row>
    <row r="6" spans="1:21" x14ac:dyDescent="0.35">
      <c r="A6">
        <v>6000128500</v>
      </c>
      <c r="B6" t="s">
        <v>250</v>
      </c>
      <c r="C6" t="s">
        <v>230</v>
      </c>
      <c r="D6" s="34" t="s">
        <v>251</v>
      </c>
      <c r="E6" s="208">
        <v>45677</v>
      </c>
      <c r="F6" s="1"/>
      <c r="G6" t="s">
        <v>252</v>
      </c>
      <c r="H6" t="s">
        <v>245</v>
      </c>
      <c r="I6" s="208">
        <v>45684</v>
      </c>
      <c r="J6" t="s">
        <v>234</v>
      </c>
      <c r="K6" t="s">
        <v>235</v>
      </c>
      <c r="L6" t="s">
        <v>171</v>
      </c>
      <c r="M6" t="s">
        <v>253</v>
      </c>
      <c r="N6" t="s">
        <v>237</v>
      </c>
      <c r="O6" t="s">
        <v>230</v>
      </c>
      <c r="P6" s="193" t="str">
        <f>IF(OR(AND(A6&lt;&gt;"",COUNTIF(Bugs!B:B,A6)&gt;0),AND(B6&lt;&gt;"",COUNTIF(Bugs!A:A,B6)&gt;0)),"Y","")</f>
        <v/>
      </c>
      <c r="Q6" s="193" t="str">
        <f>IF(OR(
    AND(COUNTIF(Bugs!A:A,B6)&gt;0,ISNUMBER(SEARCH("x",INDEX(Bugs!C:C,MATCH(B6,Bugs!A:A,0))))),
    AND(COUNTIF(Bugs!B:B,B6)&gt;0,ISNUMBER(SEARCH("x",INDEX(Bugs!C:C,MATCH(B6,Bugs!B:B,0))))),
    AND(COUNTIF(Bugs!A:A,B6)&gt;0,ISNUMBER(SEARCH("x",INDEX(Bugs!D:D,MATCH(B6,Bugs!A:A,0))))),
    AND(COUNTIF(Bugs!B:B,B6)&gt;0,ISNUMBER(SEARCH("x",INDEX(Bugs!D:D,MATCH(B6,Bugs!B:B,0)))))
),"Y","")</f>
        <v/>
      </c>
      <c r="R6">
        <f ca="1">IF(OR(ISNUMBER(MATCH(L6,MasterData!$D$3:$D$18,0)),ISNUMBER(MATCH(L6,MasterData!$C$3:$C$18,0))),
    DATEDIF(E6,I6,"d"),
    DATEDIF(E6,TODAY(),"d"))</f>
        <v>7</v>
      </c>
      <c r="S6">
        <f t="shared" ca="1" si="0"/>
        <v>1</v>
      </c>
      <c r="T6">
        <f t="shared" ca="1" si="1"/>
        <v>0</v>
      </c>
      <c r="U6">
        <f t="shared" ca="1" si="2"/>
        <v>0</v>
      </c>
    </row>
    <row r="7" spans="1:21" x14ac:dyDescent="0.35">
      <c r="A7" s="72">
        <v>6000128546</v>
      </c>
      <c r="B7" s="72" t="s">
        <v>4</v>
      </c>
      <c r="C7" s="72" t="s">
        <v>230</v>
      </c>
      <c r="D7" s="180" t="s">
        <v>254</v>
      </c>
      <c r="E7" s="209">
        <v>45677</v>
      </c>
      <c r="F7" s="73">
        <v>45947</v>
      </c>
      <c r="G7" s="72" t="s">
        <v>255</v>
      </c>
      <c r="H7" s="72" t="s">
        <v>245</v>
      </c>
      <c r="I7" s="209">
        <v>45875</v>
      </c>
      <c r="J7" s="72" t="s">
        <v>560</v>
      </c>
      <c r="K7" s="72" t="s">
        <v>241</v>
      </c>
      <c r="L7" s="72" t="s">
        <v>183</v>
      </c>
      <c r="M7" s="72" t="s">
        <v>257</v>
      </c>
      <c r="N7" s="72" t="s">
        <v>237</v>
      </c>
      <c r="O7" t="s">
        <v>230</v>
      </c>
      <c r="P7" s="193" t="str">
        <f>IF(OR(AND(A7&lt;&gt;"",COUNTIF(Bugs!B:B,A7)&gt;0),AND(B7&lt;&gt;"",COUNTIF(Bugs!A:A,B7)&gt;0)),"Y","")</f>
        <v>Y</v>
      </c>
      <c r="Q7" s="193" t="str">
        <f>IF(OR(
    AND(COUNTIF(Bugs!A:A,B7)&gt;0,ISNUMBER(SEARCH("x",INDEX(Bugs!C:C,MATCH(B7,Bugs!A:A,0))))),
    AND(COUNTIF(Bugs!B:B,B7)&gt;0,ISNUMBER(SEARCH("x",INDEX(Bugs!C:C,MATCH(B7,Bugs!B:B,0))))),
    AND(COUNTIF(Bugs!A:A,B7)&gt;0,ISNUMBER(SEARCH("x",INDEX(Bugs!D:D,MATCH(B7,Bugs!A:A,0))))),
    AND(COUNTIF(Bugs!B:B,B7)&gt;0,ISNUMBER(SEARCH("x",INDEX(Bugs!D:D,MATCH(B7,Bugs!B:B,0)))))
),"Y","")</f>
        <v/>
      </c>
      <c r="R7">
        <v>-1</v>
      </c>
      <c r="S7">
        <f t="shared" si="0"/>
        <v>0</v>
      </c>
      <c r="T7">
        <f t="shared" si="1"/>
        <v>0</v>
      </c>
      <c r="U7">
        <v>1</v>
      </c>
    </row>
    <row r="8" spans="1:21" x14ac:dyDescent="0.35">
      <c r="A8">
        <v>6000128759</v>
      </c>
      <c r="B8" t="s">
        <v>258</v>
      </c>
      <c r="C8" t="s">
        <v>230</v>
      </c>
      <c r="D8" s="34" t="s">
        <v>251</v>
      </c>
      <c r="E8" s="208">
        <v>45679</v>
      </c>
      <c r="F8" s="1"/>
      <c r="G8" t="s">
        <v>259</v>
      </c>
      <c r="H8" t="s">
        <v>245</v>
      </c>
      <c r="I8" s="208">
        <v>45686</v>
      </c>
      <c r="J8" t="s">
        <v>234</v>
      </c>
      <c r="K8" t="s">
        <v>235</v>
      </c>
      <c r="L8" t="s">
        <v>171</v>
      </c>
      <c r="M8" t="s">
        <v>260</v>
      </c>
      <c r="N8" t="s">
        <v>237</v>
      </c>
      <c r="O8" t="s">
        <v>230</v>
      </c>
      <c r="P8" s="193" t="str">
        <f>IF(OR(AND(A8&lt;&gt;"",COUNTIF(Bugs!B:B,A8)&gt;0),AND(B8&lt;&gt;"",COUNTIF(Bugs!A:A,B8)&gt;0)),"Y","")</f>
        <v/>
      </c>
      <c r="Q8" s="193" t="str">
        <f>IF(OR(
    AND(COUNTIF(Bugs!A:A,B8)&gt;0,ISNUMBER(SEARCH("x",INDEX(Bugs!C:C,MATCH(B8,Bugs!A:A,0))))),
    AND(COUNTIF(Bugs!B:B,B8)&gt;0,ISNUMBER(SEARCH("x",INDEX(Bugs!C:C,MATCH(B8,Bugs!B:B,0))))),
    AND(COUNTIF(Bugs!A:A,B8)&gt;0,ISNUMBER(SEARCH("x",INDEX(Bugs!D:D,MATCH(B8,Bugs!A:A,0))))),
    AND(COUNTIF(Bugs!B:B,B8)&gt;0,ISNUMBER(SEARCH("x",INDEX(Bugs!D:D,MATCH(B8,Bugs!B:B,0)))))
),"Y","")</f>
        <v/>
      </c>
      <c r="R8">
        <f ca="1">IF(OR(ISNUMBER(MATCH(L8,MasterData!$D$3:$D$18,0)),ISNUMBER(MATCH(L8,MasterData!$C$3:$C$18,0))),
    DATEDIF(E8,I8,"d"),
    DATEDIF(E8,TODAY(),"d"))</f>
        <v>7</v>
      </c>
      <c r="S8">
        <f t="shared" ca="1" si="0"/>
        <v>1</v>
      </c>
      <c r="T8">
        <f t="shared" ca="1" si="1"/>
        <v>0</v>
      </c>
      <c r="U8">
        <f t="shared" ca="1" si="2"/>
        <v>0</v>
      </c>
    </row>
    <row r="9" spans="1:21" x14ac:dyDescent="0.35">
      <c r="A9">
        <v>6000129022</v>
      </c>
      <c r="B9" t="s">
        <v>261</v>
      </c>
      <c r="C9" t="s">
        <v>230</v>
      </c>
      <c r="D9" s="34" t="s">
        <v>231</v>
      </c>
      <c r="E9" s="208">
        <v>45680</v>
      </c>
      <c r="F9" s="1"/>
      <c r="G9" t="s">
        <v>262</v>
      </c>
      <c r="H9" t="s">
        <v>245</v>
      </c>
      <c r="I9" s="208">
        <v>45705</v>
      </c>
      <c r="J9" t="s">
        <v>234</v>
      </c>
      <c r="K9" t="s">
        <v>235</v>
      </c>
      <c r="L9" t="s">
        <v>171</v>
      </c>
      <c r="M9" t="s">
        <v>263</v>
      </c>
      <c r="N9" t="s">
        <v>237</v>
      </c>
      <c r="O9" t="s">
        <v>230</v>
      </c>
      <c r="P9" s="193" t="str">
        <f>IF(OR(AND(A9&lt;&gt;"",COUNTIF(Bugs!B:B,A9)&gt;0),AND(B9&lt;&gt;"",COUNTIF(Bugs!A:A,B9)&gt;0)),"Y","")</f>
        <v/>
      </c>
      <c r="Q9" s="193" t="str">
        <f>IF(OR(
    AND(COUNTIF(Bugs!A:A,B9)&gt;0,ISNUMBER(SEARCH("x",INDEX(Bugs!C:C,MATCH(B9,Bugs!A:A,0))))),
    AND(COUNTIF(Bugs!B:B,B9)&gt;0,ISNUMBER(SEARCH("x",INDEX(Bugs!C:C,MATCH(B9,Bugs!B:B,0))))),
    AND(COUNTIF(Bugs!A:A,B9)&gt;0,ISNUMBER(SEARCH("x",INDEX(Bugs!D:D,MATCH(B9,Bugs!A:A,0))))),
    AND(COUNTIF(Bugs!B:B,B9)&gt;0,ISNUMBER(SEARCH("x",INDEX(Bugs!D:D,MATCH(B9,Bugs!B:B,0)))))
),"Y","")</f>
        <v/>
      </c>
      <c r="R9">
        <f ca="1">IF(OR(ISNUMBER(MATCH(L9,MasterData!$D$3:$D$18,0)),ISNUMBER(MATCH(L9,MasterData!$C$3:$C$18,0))),
    DATEDIF(E9,I9,"d"),
    DATEDIF(E9,TODAY(),"d"))</f>
        <v>25</v>
      </c>
      <c r="S9">
        <f t="shared" ca="1" si="0"/>
        <v>0</v>
      </c>
      <c r="T9">
        <f t="shared" ca="1" si="1"/>
        <v>1</v>
      </c>
      <c r="U9">
        <f t="shared" ca="1" si="2"/>
        <v>0</v>
      </c>
    </row>
    <row r="10" spans="1:21" x14ac:dyDescent="0.35">
      <c r="A10">
        <v>6000129245</v>
      </c>
      <c r="B10" t="s">
        <v>264</v>
      </c>
      <c r="C10" t="s">
        <v>230</v>
      </c>
      <c r="D10" s="34" t="s">
        <v>251</v>
      </c>
      <c r="E10" s="208">
        <v>45684</v>
      </c>
      <c r="F10" s="1"/>
      <c r="G10" t="s">
        <v>265</v>
      </c>
      <c r="H10" t="s">
        <v>245</v>
      </c>
      <c r="I10" s="208">
        <v>45691</v>
      </c>
      <c r="J10" t="s">
        <v>234</v>
      </c>
      <c r="K10" t="s">
        <v>235</v>
      </c>
      <c r="L10" t="s">
        <v>171</v>
      </c>
      <c r="M10" t="s">
        <v>266</v>
      </c>
      <c r="N10" t="s">
        <v>237</v>
      </c>
      <c r="O10" t="s">
        <v>230</v>
      </c>
      <c r="P10" s="193" t="str">
        <f>IF(OR(AND(A10&lt;&gt;"",COUNTIF(Bugs!B:B,A10)&gt;0),AND(B10&lt;&gt;"",COUNTIF(Bugs!A:A,B10)&gt;0)),"Y","")</f>
        <v/>
      </c>
      <c r="Q10" s="193" t="str">
        <f>IF(OR(
    AND(COUNTIF(Bugs!A:A,B10)&gt;0,ISNUMBER(SEARCH("x",INDEX(Bugs!C:C,MATCH(B10,Bugs!A:A,0))))),
    AND(COUNTIF(Bugs!B:B,B10)&gt;0,ISNUMBER(SEARCH("x",INDEX(Bugs!C:C,MATCH(B10,Bugs!B:B,0))))),
    AND(COUNTIF(Bugs!A:A,B10)&gt;0,ISNUMBER(SEARCH("x",INDEX(Bugs!D:D,MATCH(B10,Bugs!A:A,0))))),
    AND(COUNTIF(Bugs!B:B,B10)&gt;0,ISNUMBER(SEARCH("x",INDEX(Bugs!D:D,MATCH(B10,Bugs!B:B,0)))))
),"Y","")</f>
        <v/>
      </c>
      <c r="R10">
        <f ca="1">IF(OR(ISNUMBER(MATCH(L10,MasterData!$D$3:$D$18,0)),ISNUMBER(MATCH(L10,MasterData!$C$3:$C$18,0))),
    DATEDIF(E10,I10,"d"),
    DATEDIF(E10,TODAY(),"d"))</f>
        <v>7</v>
      </c>
      <c r="S10">
        <f t="shared" ca="1" si="0"/>
        <v>1</v>
      </c>
      <c r="T10">
        <f t="shared" ca="1" si="1"/>
        <v>0</v>
      </c>
      <c r="U10">
        <f t="shared" ca="1" si="2"/>
        <v>0</v>
      </c>
    </row>
    <row r="11" spans="1:21" x14ac:dyDescent="0.35">
      <c r="A11">
        <v>6000129304</v>
      </c>
      <c r="B11" t="s">
        <v>267</v>
      </c>
      <c r="C11" t="s">
        <v>230</v>
      </c>
      <c r="D11" s="34" t="s">
        <v>254</v>
      </c>
      <c r="E11" s="208">
        <v>45684</v>
      </c>
      <c r="F11" s="1"/>
      <c r="G11" t="s">
        <v>268</v>
      </c>
      <c r="H11" t="s">
        <v>240</v>
      </c>
      <c r="I11" s="208">
        <v>45693</v>
      </c>
      <c r="J11" t="s">
        <v>234</v>
      </c>
      <c r="K11" t="s">
        <v>235</v>
      </c>
      <c r="L11" t="s">
        <v>171</v>
      </c>
      <c r="M11" t="s">
        <v>269</v>
      </c>
      <c r="N11" t="s">
        <v>237</v>
      </c>
      <c r="O11" t="s">
        <v>230</v>
      </c>
      <c r="P11" s="193" t="str">
        <f>IF(OR(AND(A11&lt;&gt;"",COUNTIF(Bugs!B:B,A11)&gt;0),AND(B11&lt;&gt;"",COUNTIF(Bugs!A:A,B11)&gt;0)),"Y","")</f>
        <v/>
      </c>
      <c r="Q11" s="193" t="str">
        <f>IF(OR(
    AND(COUNTIF(Bugs!A:A,B11)&gt;0,ISNUMBER(SEARCH("x",INDEX(Bugs!C:C,MATCH(B11,Bugs!A:A,0))))),
    AND(COUNTIF(Bugs!B:B,B11)&gt;0,ISNUMBER(SEARCH("x",INDEX(Bugs!C:C,MATCH(B11,Bugs!B:B,0))))),
    AND(COUNTIF(Bugs!A:A,B11)&gt;0,ISNUMBER(SEARCH("x",INDEX(Bugs!D:D,MATCH(B11,Bugs!A:A,0))))),
    AND(COUNTIF(Bugs!B:B,B11)&gt;0,ISNUMBER(SEARCH("x",INDEX(Bugs!D:D,MATCH(B11,Bugs!B:B,0)))))
),"Y","")</f>
        <v/>
      </c>
      <c r="R11">
        <f ca="1">IF(OR(ISNUMBER(MATCH(L11,MasterData!$D$3:$D$18,0)),ISNUMBER(MATCH(L11,MasterData!$C$3:$C$18,0))),
    DATEDIF(E11,I11,"d"),
    DATEDIF(E11,TODAY(),"d"))</f>
        <v>9</v>
      </c>
      <c r="S11">
        <f t="shared" ca="1" si="0"/>
        <v>0</v>
      </c>
      <c r="T11">
        <f t="shared" ca="1" si="1"/>
        <v>1</v>
      </c>
      <c r="U11">
        <f t="shared" ca="1" si="2"/>
        <v>0</v>
      </c>
    </row>
    <row r="12" spans="1:21" x14ac:dyDescent="0.35">
      <c r="A12">
        <v>6000129653</v>
      </c>
      <c r="B12" t="s">
        <v>230</v>
      </c>
      <c r="C12" t="s">
        <v>230</v>
      </c>
      <c r="D12" s="34" t="s">
        <v>247</v>
      </c>
      <c r="E12" s="208">
        <v>45686</v>
      </c>
      <c r="F12" s="1"/>
      <c r="G12" t="s">
        <v>248</v>
      </c>
      <c r="H12" t="s">
        <v>245</v>
      </c>
      <c r="I12" s="208">
        <v>45782</v>
      </c>
      <c r="J12" t="s">
        <v>201</v>
      </c>
      <c r="K12" t="s">
        <v>241</v>
      </c>
      <c r="L12" t="s">
        <v>171</v>
      </c>
      <c r="M12" t="s">
        <v>270</v>
      </c>
      <c r="N12" t="s">
        <v>237</v>
      </c>
      <c r="O12" t="s">
        <v>230</v>
      </c>
      <c r="P12" s="193" t="str">
        <f>IF(OR(AND(A12&lt;&gt;"",COUNTIF(Bugs!B:B,A12)&gt;0),AND(B12&lt;&gt;"",COUNTIF(Bugs!A:A,B12)&gt;0)),"Y","")</f>
        <v/>
      </c>
      <c r="Q12" s="193" t="str">
        <f>IF(OR(
    AND(COUNTIF(Bugs!A:A,B12)&gt;0,ISNUMBER(SEARCH("x",INDEX(Bugs!C:C,MATCH(B12,Bugs!A:A,0))))),
    AND(COUNTIF(Bugs!B:B,B12)&gt;0,ISNUMBER(SEARCH("x",INDEX(Bugs!C:C,MATCH(B12,Bugs!B:B,0))))),
    AND(COUNTIF(Bugs!A:A,B12)&gt;0,ISNUMBER(SEARCH("x",INDEX(Bugs!D:D,MATCH(B12,Bugs!A:A,0))))),
    AND(COUNTIF(Bugs!B:B,B12)&gt;0,ISNUMBER(SEARCH("x",INDEX(Bugs!D:D,MATCH(B12,Bugs!B:B,0)))))
),"Y","")</f>
        <v/>
      </c>
      <c r="R12">
        <f ca="1">IF(OR(ISNUMBER(MATCH(L12,MasterData!$D$3:$D$18,0)),ISNUMBER(MATCH(L12,MasterData!$C$3:$C$18,0))),
    DATEDIF(E12,I12,"d"),
    DATEDIF(E12,TODAY(),"d"))</f>
        <v>96</v>
      </c>
      <c r="S12">
        <f t="shared" ca="1" si="0"/>
        <v>0</v>
      </c>
      <c r="T12">
        <f t="shared" ca="1" si="1"/>
        <v>0</v>
      </c>
      <c r="U12">
        <f t="shared" ca="1" si="2"/>
        <v>1</v>
      </c>
    </row>
    <row r="13" spans="1:21" x14ac:dyDescent="0.35">
      <c r="A13">
        <v>6000129990</v>
      </c>
      <c r="B13" t="s">
        <v>271</v>
      </c>
      <c r="C13" t="s">
        <v>230</v>
      </c>
      <c r="D13" s="34" t="s">
        <v>254</v>
      </c>
      <c r="E13" s="208">
        <v>45688</v>
      </c>
      <c r="F13" s="1"/>
      <c r="G13" t="s">
        <v>255</v>
      </c>
      <c r="H13" t="s">
        <v>240</v>
      </c>
      <c r="I13" s="208">
        <v>45699</v>
      </c>
      <c r="J13" t="s">
        <v>234</v>
      </c>
      <c r="K13" t="s">
        <v>241</v>
      </c>
      <c r="L13" t="s">
        <v>171</v>
      </c>
      <c r="M13" t="s">
        <v>272</v>
      </c>
      <c r="N13" t="s">
        <v>237</v>
      </c>
      <c r="O13" t="s">
        <v>230</v>
      </c>
      <c r="P13" s="193" t="str">
        <f>IF(OR(AND(A13&lt;&gt;"",COUNTIF(Bugs!B:B,A13)&gt;0),AND(B13&lt;&gt;"",COUNTIF(Bugs!A:A,B13)&gt;0)),"Y","")</f>
        <v/>
      </c>
      <c r="Q13" s="193" t="str">
        <f>IF(OR(
    AND(COUNTIF(Bugs!A:A,B13)&gt;0,ISNUMBER(SEARCH("x",INDEX(Bugs!C:C,MATCH(B13,Bugs!A:A,0))))),
    AND(COUNTIF(Bugs!B:B,B13)&gt;0,ISNUMBER(SEARCH("x",INDEX(Bugs!C:C,MATCH(B13,Bugs!B:B,0))))),
    AND(COUNTIF(Bugs!A:A,B13)&gt;0,ISNUMBER(SEARCH("x",INDEX(Bugs!D:D,MATCH(B13,Bugs!A:A,0))))),
    AND(COUNTIF(Bugs!B:B,B13)&gt;0,ISNUMBER(SEARCH("x",INDEX(Bugs!D:D,MATCH(B13,Bugs!B:B,0)))))
),"Y","")</f>
        <v/>
      </c>
      <c r="R13">
        <f ca="1">IF(OR(ISNUMBER(MATCH(L13,MasterData!$D$3:$D$18,0)),ISNUMBER(MATCH(L13,MasterData!$C$3:$C$18,0))),
    DATEDIF(E13,I13,"d"),
    DATEDIF(E13,TODAY(),"d"))</f>
        <v>11</v>
      </c>
      <c r="S13">
        <f t="shared" ca="1" si="0"/>
        <v>0</v>
      </c>
      <c r="T13">
        <f t="shared" ca="1" si="1"/>
        <v>1</v>
      </c>
      <c r="U13">
        <f t="shared" ca="1" si="2"/>
        <v>0</v>
      </c>
    </row>
    <row r="14" spans="1:21" x14ac:dyDescent="0.35">
      <c r="A14">
        <v>6000130122</v>
      </c>
      <c r="B14" t="s">
        <v>273</v>
      </c>
      <c r="C14" t="s">
        <v>230</v>
      </c>
      <c r="D14" s="34" t="s">
        <v>274</v>
      </c>
      <c r="E14" s="208">
        <v>45691</v>
      </c>
      <c r="F14" s="1"/>
      <c r="G14" t="s">
        <v>275</v>
      </c>
      <c r="H14" t="s">
        <v>233</v>
      </c>
      <c r="I14" s="208">
        <v>45708</v>
      </c>
      <c r="J14" t="s">
        <v>234</v>
      </c>
      <c r="K14" t="s">
        <v>241</v>
      </c>
      <c r="L14" t="s">
        <v>171</v>
      </c>
      <c r="M14" t="s">
        <v>276</v>
      </c>
      <c r="N14" t="s">
        <v>237</v>
      </c>
      <c r="O14" t="s">
        <v>230</v>
      </c>
      <c r="P14" s="193" t="str">
        <f>IF(OR(AND(A14&lt;&gt;"",COUNTIF(Bugs!B:B,A14)&gt;0),AND(B14&lt;&gt;"",COUNTIF(Bugs!A:A,B14)&gt;0)),"Y","")</f>
        <v/>
      </c>
      <c r="Q14" s="193" t="str">
        <f>IF(OR(
    AND(COUNTIF(Bugs!A:A,B14)&gt;0,ISNUMBER(SEARCH("x",INDEX(Bugs!C:C,MATCH(B14,Bugs!A:A,0))))),
    AND(COUNTIF(Bugs!B:B,B14)&gt;0,ISNUMBER(SEARCH("x",INDEX(Bugs!C:C,MATCH(B14,Bugs!B:B,0))))),
    AND(COUNTIF(Bugs!A:A,B14)&gt;0,ISNUMBER(SEARCH("x",INDEX(Bugs!D:D,MATCH(B14,Bugs!A:A,0))))),
    AND(COUNTIF(Bugs!B:B,B14)&gt;0,ISNUMBER(SEARCH("x",INDEX(Bugs!D:D,MATCH(B14,Bugs!B:B,0)))))
),"Y","")</f>
        <v/>
      </c>
      <c r="R14">
        <f ca="1">IF(OR(ISNUMBER(MATCH(L14,MasterData!$D$3:$D$18,0)),ISNUMBER(MATCH(L14,MasterData!$C$3:$C$18,0))),
    DATEDIF(E14,I14,"d"),
    DATEDIF(E14,TODAY(),"d"))</f>
        <v>17</v>
      </c>
      <c r="S14">
        <f t="shared" ca="1" si="0"/>
        <v>0</v>
      </c>
      <c r="T14">
        <f t="shared" ca="1" si="1"/>
        <v>1</v>
      </c>
      <c r="U14">
        <f t="shared" ca="1" si="2"/>
        <v>0</v>
      </c>
    </row>
    <row r="15" spans="1:21" x14ac:dyDescent="0.35">
      <c r="A15">
        <v>6000130131</v>
      </c>
      <c r="B15" t="s">
        <v>277</v>
      </c>
      <c r="C15" t="s">
        <v>230</v>
      </c>
      <c r="D15" s="34" t="s">
        <v>274</v>
      </c>
      <c r="E15" s="208">
        <v>45691</v>
      </c>
      <c r="F15" s="1"/>
      <c r="G15" t="s">
        <v>278</v>
      </c>
      <c r="H15" t="s">
        <v>233</v>
      </c>
      <c r="I15" s="208">
        <v>45708</v>
      </c>
      <c r="J15" t="s">
        <v>234</v>
      </c>
      <c r="K15" t="s">
        <v>241</v>
      </c>
      <c r="L15" t="s">
        <v>171</v>
      </c>
      <c r="M15" t="s">
        <v>279</v>
      </c>
      <c r="N15" t="s">
        <v>237</v>
      </c>
      <c r="O15" t="s">
        <v>230</v>
      </c>
      <c r="P15" s="193" t="str">
        <f>IF(OR(AND(A15&lt;&gt;"",COUNTIF(Bugs!B:B,A15)&gt;0),AND(B15&lt;&gt;"",COUNTIF(Bugs!A:A,B15)&gt;0)),"Y","")</f>
        <v/>
      </c>
      <c r="Q15" s="193" t="str">
        <f>IF(OR(
    AND(COUNTIF(Bugs!A:A,B15)&gt;0,ISNUMBER(SEARCH("x",INDEX(Bugs!C:C,MATCH(B15,Bugs!A:A,0))))),
    AND(COUNTIF(Bugs!B:B,B15)&gt;0,ISNUMBER(SEARCH("x",INDEX(Bugs!C:C,MATCH(B15,Bugs!B:B,0))))),
    AND(COUNTIF(Bugs!A:A,B15)&gt;0,ISNUMBER(SEARCH("x",INDEX(Bugs!D:D,MATCH(B15,Bugs!A:A,0))))),
    AND(COUNTIF(Bugs!B:B,B15)&gt;0,ISNUMBER(SEARCH("x",INDEX(Bugs!D:D,MATCH(B15,Bugs!B:B,0)))))
),"Y","")</f>
        <v/>
      </c>
      <c r="R15">
        <f ca="1">IF(OR(ISNUMBER(MATCH(L15,MasterData!$D$3:$D$18,0)),ISNUMBER(MATCH(L15,MasterData!$C$3:$C$18,0))),
    DATEDIF(E15,I15,"d"),
    DATEDIF(E15,TODAY(),"d"))</f>
        <v>17</v>
      </c>
      <c r="S15">
        <f t="shared" ca="1" si="0"/>
        <v>0</v>
      </c>
      <c r="T15">
        <f t="shared" ca="1" si="1"/>
        <v>1</v>
      </c>
      <c r="U15">
        <f t="shared" ca="1" si="2"/>
        <v>0</v>
      </c>
    </row>
    <row r="16" spans="1:21" x14ac:dyDescent="0.35">
      <c r="A16">
        <v>6000130842</v>
      </c>
      <c r="B16" t="s">
        <v>280</v>
      </c>
      <c r="C16" t="s">
        <v>230</v>
      </c>
      <c r="D16" s="34" t="s">
        <v>247</v>
      </c>
      <c r="E16" s="208">
        <v>45698</v>
      </c>
      <c r="F16" s="1"/>
      <c r="G16" t="s">
        <v>281</v>
      </c>
      <c r="H16" t="s">
        <v>240</v>
      </c>
      <c r="I16" s="208">
        <v>45831</v>
      </c>
      <c r="J16" t="s">
        <v>234</v>
      </c>
      <c r="K16" t="s">
        <v>241</v>
      </c>
      <c r="L16" t="s">
        <v>171</v>
      </c>
      <c r="M16" t="s">
        <v>282</v>
      </c>
      <c r="N16" t="s">
        <v>237</v>
      </c>
      <c r="O16" t="s">
        <v>230</v>
      </c>
      <c r="P16" s="193" t="str">
        <f>IF(OR(AND(A16&lt;&gt;"",COUNTIF(Bugs!B:B,A16)&gt;0),AND(B16&lt;&gt;"",COUNTIF(Bugs!A:A,B16)&gt;0)),"Y","")</f>
        <v/>
      </c>
      <c r="Q16" s="193" t="str">
        <f>IF(OR(
    AND(COUNTIF(Bugs!A:A,B16)&gt;0,ISNUMBER(SEARCH("x",INDEX(Bugs!C:C,MATCH(B16,Bugs!A:A,0))))),
    AND(COUNTIF(Bugs!B:B,B16)&gt;0,ISNUMBER(SEARCH("x",INDEX(Bugs!C:C,MATCH(B16,Bugs!B:B,0))))),
    AND(COUNTIF(Bugs!A:A,B16)&gt;0,ISNUMBER(SEARCH("x",INDEX(Bugs!D:D,MATCH(B16,Bugs!A:A,0))))),
    AND(COUNTIF(Bugs!B:B,B16)&gt;0,ISNUMBER(SEARCH("x",INDEX(Bugs!D:D,MATCH(B16,Bugs!B:B,0)))))
),"Y","")</f>
        <v/>
      </c>
      <c r="R16">
        <f ca="1">IF(OR(ISNUMBER(MATCH(L16,MasterData!$D$3:$D$18,0)),ISNUMBER(MATCH(L16,MasterData!$C$3:$C$18,0))),
    DATEDIF(E16,I16,"d"),
    DATEDIF(E16,TODAY(),"d"))</f>
        <v>133</v>
      </c>
      <c r="S16">
        <f t="shared" ca="1" si="0"/>
        <v>0</v>
      </c>
      <c r="T16">
        <f t="shared" ca="1" si="1"/>
        <v>0</v>
      </c>
      <c r="U16">
        <f t="shared" ca="1" si="2"/>
        <v>1</v>
      </c>
    </row>
    <row r="17" spans="1:21" x14ac:dyDescent="0.35">
      <c r="A17">
        <v>6000130889</v>
      </c>
      <c r="B17" t="s">
        <v>283</v>
      </c>
      <c r="C17" t="s">
        <v>230</v>
      </c>
      <c r="D17" s="34" t="s">
        <v>251</v>
      </c>
      <c r="E17" s="208">
        <v>45698</v>
      </c>
      <c r="F17" s="1"/>
      <c r="G17" t="s">
        <v>284</v>
      </c>
      <c r="H17" t="s">
        <v>233</v>
      </c>
      <c r="I17" s="208">
        <v>45705</v>
      </c>
      <c r="J17" t="s">
        <v>234</v>
      </c>
      <c r="K17" t="s">
        <v>241</v>
      </c>
      <c r="L17" t="s">
        <v>171</v>
      </c>
      <c r="M17" t="s">
        <v>285</v>
      </c>
      <c r="N17" t="s">
        <v>237</v>
      </c>
      <c r="O17" t="s">
        <v>230</v>
      </c>
      <c r="P17" s="193" t="str">
        <f>IF(OR(AND(A17&lt;&gt;"",COUNTIF(Bugs!B:B,A17)&gt;0),AND(B17&lt;&gt;"",COUNTIF(Bugs!A:A,B17)&gt;0)),"Y","")</f>
        <v/>
      </c>
      <c r="Q17" s="193" t="str">
        <f>IF(OR(
    AND(COUNTIF(Bugs!A:A,B17)&gt;0,ISNUMBER(SEARCH("x",INDEX(Bugs!C:C,MATCH(B17,Bugs!A:A,0))))),
    AND(COUNTIF(Bugs!B:B,B17)&gt;0,ISNUMBER(SEARCH("x",INDEX(Bugs!C:C,MATCH(B17,Bugs!B:B,0))))),
    AND(COUNTIF(Bugs!A:A,B17)&gt;0,ISNUMBER(SEARCH("x",INDEX(Bugs!D:D,MATCH(B17,Bugs!A:A,0))))),
    AND(COUNTIF(Bugs!B:B,B17)&gt;0,ISNUMBER(SEARCH("x",INDEX(Bugs!D:D,MATCH(B17,Bugs!B:B,0)))))
),"Y","")</f>
        <v/>
      </c>
      <c r="R17">
        <f ca="1">IF(OR(ISNUMBER(MATCH(L17,MasterData!$D$3:$D$18,0)),ISNUMBER(MATCH(L17,MasterData!$C$3:$C$18,0))),
    DATEDIF(E17,I17,"d"),
    DATEDIF(E17,TODAY(),"d"))</f>
        <v>7</v>
      </c>
      <c r="S17">
        <f t="shared" ca="1" si="0"/>
        <v>1</v>
      </c>
      <c r="T17">
        <f t="shared" ca="1" si="1"/>
        <v>0</v>
      </c>
      <c r="U17">
        <f t="shared" ca="1" si="2"/>
        <v>0</v>
      </c>
    </row>
    <row r="18" spans="1:21" x14ac:dyDescent="0.35">
      <c r="A18">
        <v>6000131438</v>
      </c>
      <c r="B18" t="s">
        <v>286</v>
      </c>
      <c r="C18" t="s">
        <v>230</v>
      </c>
      <c r="D18" s="34" t="s">
        <v>247</v>
      </c>
      <c r="E18" s="208">
        <v>45701</v>
      </c>
      <c r="F18" s="1"/>
      <c r="G18" t="s">
        <v>287</v>
      </c>
      <c r="H18" t="s">
        <v>401</v>
      </c>
      <c r="I18" s="208">
        <v>45831</v>
      </c>
      <c r="J18" t="s">
        <v>234</v>
      </c>
      <c r="K18" t="s">
        <v>241</v>
      </c>
      <c r="L18" t="s">
        <v>171</v>
      </c>
      <c r="M18" t="s">
        <v>289</v>
      </c>
      <c r="N18" t="s">
        <v>237</v>
      </c>
      <c r="O18" t="s">
        <v>230</v>
      </c>
      <c r="P18" s="193" t="str">
        <f>IF(OR(AND(A18&lt;&gt;"",COUNTIF(Bugs!B:B,A18)&gt;0),AND(B18&lt;&gt;"",COUNTIF(Bugs!A:A,B18)&gt;0)),"Y","")</f>
        <v/>
      </c>
      <c r="Q18" s="193" t="str">
        <f>IF(OR(
    AND(COUNTIF(Bugs!A:A,B18)&gt;0,ISNUMBER(SEARCH("x",INDEX(Bugs!C:C,MATCH(B18,Bugs!A:A,0))))),
    AND(COUNTIF(Bugs!B:B,B18)&gt;0,ISNUMBER(SEARCH("x",INDEX(Bugs!C:C,MATCH(B18,Bugs!B:B,0))))),
    AND(COUNTIF(Bugs!A:A,B18)&gt;0,ISNUMBER(SEARCH("x",INDEX(Bugs!D:D,MATCH(B18,Bugs!A:A,0))))),
    AND(COUNTIF(Bugs!B:B,B18)&gt;0,ISNUMBER(SEARCH("x",INDEX(Bugs!D:D,MATCH(B18,Bugs!B:B,0)))))
),"Y","")</f>
        <v/>
      </c>
      <c r="R18">
        <f ca="1">IF(OR(ISNUMBER(MATCH(L18,MasterData!$D$3:$D$18,0)),ISNUMBER(MATCH(L18,MasterData!$C$3:$C$18,0))),
    DATEDIF(E18,I18,"d"),
    DATEDIF(E18,TODAY(),"d"))</f>
        <v>130</v>
      </c>
      <c r="S18">
        <f t="shared" ca="1" si="0"/>
        <v>0</v>
      </c>
      <c r="T18">
        <f t="shared" ca="1" si="1"/>
        <v>0</v>
      </c>
      <c r="U18">
        <f t="shared" ca="1" si="2"/>
        <v>1</v>
      </c>
    </row>
    <row r="19" spans="1:21" x14ac:dyDescent="0.35">
      <c r="A19">
        <v>6000131514</v>
      </c>
      <c r="B19" t="s">
        <v>230</v>
      </c>
      <c r="C19" t="s">
        <v>230</v>
      </c>
      <c r="D19" s="34" t="s">
        <v>251</v>
      </c>
      <c r="E19" s="208">
        <v>45702</v>
      </c>
      <c r="F19" s="1"/>
      <c r="G19" t="s">
        <v>290</v>
      </c>
      <c r="H19" t="s">
        <v>233</v>
      </c>
      <c r="I19" s="208">
        <v>45723</v>
      </c>
      <c r="J19" t="s">
        <v>201</v>
      </c>
      <c r="K19" t="s">
        <v>241</v>
      </c>
      <c r="L19" t="s">
        <v>171</v>
      </c>
      <c r="M19" t="s">
        <v>291</v>
      </c>
      <c r="N19" t="s">
        <v>237</v>
      </c>
      <c r="O19" t="s">
        <v>230</v>
      </c>
      <c r="P19" s="193" t="str">
        <f>IF(OR(AND(A19&lt;&gt;"",COUNTIF(Bugs!B:B,A19)&gt;0),AND(B19&lt;&gt;"",COUNTIF(Bugs!A:A,B19)&gt;0)),"Y","")</f>
        <v/>
      </c>
      <c r="Q19" s="193" t="str">
        <f>IF(OR(
    AND(COUNTIF(Bugs!A:A,B19)&gt;0,ISNUMBER(SEARCH("x",INDEX(Bugs!C:C,MATCH(B19,Bugs!A:A,0))))),
    AND(COUNTIF(Bugs!B:B,B19)&gt;0,ISNUMBER(SEARCH("x",INDEX(Bugs!C:C,MATCH(B19,Bugs!B:B,0))))),
    AND(COUNTIF(Bugs!A:A,B19)&gt;0,ISNUMBER(SEARCH("x",INDEX(Bugs!D:D,MATCH(B19,Bugs!A:A,0))))),
    AND(COUNTIF(Bugs!B:B,B19)&gt;0,ISNUMBER(SEARCH("x",INDEX(Bugs!D:D,MATCH(B19,Bugs!B:B,0)))))
),"Y","")</f>
        <v/>
      </c>
      <c r="R19">
        <f ca="1">IF(OR(ISNUMBER(MATCH(L19,MasterData!$D$3:$D$18,0)),ISNUMBER(MATCH(L19,MasterData!$C$3:$C$18,0))),
    DATEDIF(E19,I19,"d"),
    DATEDIF(E19,TODAY(),"d"))</f>
        <v>21</v>
      </c>
      <c r="S19">
        <f t="shared" ca="1" si="0"/>
        <v>0</v>
      </c>
      <c r="T19">
        <f t="shared" ca="1" si="1"/>
        <v>1</v>
      </c>
      <c r="U19">
        <f t="shared" ca="1" si="2"/>
        <v>0</v>
      </c>
    </row>
    <row r="20" spans="1:21" x14ac:dyDescent="0.35">
      <c r="A20">
        <v>6000131715</v>
      </c>
      <c r="B20" t="s">
        <v>292</v>
      </c>
      <c r="C20" t="s">
        <v>230</v>
      </c>
      <c r="D20" s="34" t="s">
        <v>231</v>
      </c>
      <c r="E20" s="208">
        <v>45705</v>
      </c>
      <c r="F20" s="1"/>
      <c r="G20" t="s">
        <v>293</v>
      </c>
      <c r="H20" t="s">
        <v>233</v>
      </c>
      <c r="I20" s="208">
        <v>45713</v>
      </c>
      <c r="J20" t="s">
        <v>234</v>
      </c>
      <c r="K20" t="s">
        <v>235</v>
      </c>
      <c r="L20" t="s">
        <v>171</v>
      </c>
      <c r="M20" t="s">
        <v>294</v>
      </c>
      <c r="N20" t="s">
        <v>237</v>
      </c>
      <c r="O20" t="s">
        <v>230</v>
      </c>
      <c r="P20" s="193" t="str">
        <f>IF(OR(AND(A20&lt;&gt;"",COUNTIF(Bugs!B:B,A20)&gt;0),AND(B20&lt;&gt;"",COUNTIF(Bugs!A:A,B20)&gt;0)),"Y","")</f>
        <v/>
      </c>
      <c r="Q20" s="193" t="str">
        <f>IF(OR(
    AND(COUNTIF(Bugs!A:A,B20)&gt;0,ISNUMBER(SEARCH("x",INDEX(Bugs!C:C,MATCH(B20,Bugs!A:A,0))))),
    AND(COUNTIF(Bugs!B:B,B20)&gt;0,ISNUMBER(SEARCH("x",INDEX(Bugs!C:C,MATCH(B20,Bugs!B:B,0))))),
    AND(COUNTIF(Bugs!A:A,B20)&gt;0,ISNUMBER(SEARCH("x",INDEX(Bugs!D:D,MATCH(B20,Bugs!A:A,0))))),
    AND(COUNTIF(Bugs!B:B,B20)&gt;0,ISNUMBER(SEARCH("x",INDEX(Bugs!D:D,MATCH(B20,Bugs!B:B,0)))))
),"Y","")</f>
        <v/>
      </c>
      <c r="R20">
        <f ca="1">IF(OR(ISNUMBER(MATCH(L20,MasterData!$D$3:$D$18,0)),ISNUMBER(MATCH(L20,MasterData!$C$3:$C$18,0))),
    DATEDIF(E20,I20,"d"),
    DATEDIF(E20,TODAY(),"d"))</f>
        <v>8</v>
      </c>
      <c r="S20">
        <f t="shared" ca="1" si="0"/>
        <v>0</v>
      </c>
      <c r="T20">
        <f t="shared" ca="1" si="1"/>
        <v>1</v>
      </c>
      <c r="U20">
        <f t="shared" ca="1" si="2"/>
        <v>0</v>
      </c>
    </row>
    <row r="21" spans="1:21" x14ac:dyDescent="0.35">
      <c r="A21">
        <v>6000132000</v>
      </c>
      <c r="B21" t="s">
        <v>295</v>
      </c>
      <c r="C21" t="s">
        <v>230</v>
      </c>
      <c r="D21" s="34" t="s">
        <v>254</v>
      </c>
      <c r="E21" s="208">
        <v>45707</v>
      </c>
      <c r="F21" s="1"/>
      <c r="G21" t="s">
        <v>255</v>
      </c>
      <c r="H21" t="s">
        <v>240</v>
      </c>
      <c r="I21" s="208">
        <v>45735</v>
      </c>
      <c r="J21" t="s">
        <v>234</v>
      </c>
      <c r="K21" t="s">
        <v>241</v>
      </c>
      <c r="L21" t="s">
        <v>171</v>
      </c>
      <c r="M21" t="s">
        <v>296</v>
      </c>
      <c r="N21" t="s">
        <v>237</v>
      </c>
      <c r="O21" t="s">
        <v>230</v>
      </c>
      <c r="P21" s="193" t="str">
        <f>IF(OR(AND(A21&lt;&gt;"",COUNTIF(Bugs!B:B,A21)&gt;0),AND(B21&lt;&gt;"",COUNTIF(Bugs!A:A,B21)&gt;0)),"Y","")</f>
        <v/>
      </c>
      <c r="Q21" s="193" t="str">
        <f>IF(OR(
    AND(COUNTIF(Bugs!A:A,B21)&gt;0,ISNUMBER(SEARCH("x",INDEX(Bugs!C:C,MATCH(B21,Bugs!A:A,0))))),
    AND(COUNTIF(Bugs!B:B,B21)&gt;0,ISNUMBER(SEARCH("x",INDEX(Bugs!C:C,MATCH(B21,Bugs!B:B,0))))),
    AND(COUNTIF(Bugs!A:A,B21)&gt;0,ISNUMBER(SEARCH("x",INDEX(Bugs!D:D,MATCH(B21,Bugs!A:A,0))))),
    AND(COUNTIF(Bugs!B:B,B21)&gt;0,ISNUMBER(SEARCH("x",INDEX(Bugs!D:D,MATCH(B21,Bugs!B:B,0)))))
),"Y","")</f>
        <v/>
      </c>
      <c r="R21">
        <f ca="1">IF(OR(ISNUMBER(MATCH(L21,MasterData!$D$3:$D$18,0)),ISNUMBER(MATCH(L21,MasterData!$C$3:$C$18,0))),
    DATEDIF(E21,I21,"d"),
    DATEDIF(E21,TODAY(),"d"))</f>
        <v>28</v>
      </c>
      <c r="S21">
        <f t="shared" ca="1" si="0"/>
        <v>0</v>
      </c>
      <c r="T21">
        <f t="shared" ca="1" si="1"/>
        <v>1</v>
      </c>
      <c r="U21">
        <f t="shared" ca="1" si="2"/>
        <v>0</v>
      </c>
    </row>
    <row r="22" spans="1:21" x14ac:dyDescent="0.35">
      <c r="A22">
        <v>6000132651</v>
      </c>
      <c r="B22" t="s">
        <v>297</v>
      </c>
      <c r="C22" t="s">
        <v>230</v>
      </c>
      <c r="D22" s="34" t="s">
        <v>247</v>
      </c>
      <c r="E22" s="208">
        <v>45714</v>
      </c>
      <c r="F22" s="1"/>
      <c r="G22" t="s">
        <v>287</v>
      </c>
      <c r="H22" t="s">
        <v>240</v>
      </c>
      <c r="I22" s="208">
        <v>45723</v>
      </c>
      <c r="J22" t="s">
        <v>234</v>
      </c>
      <c r="K22" t="s">
        <v>235</v>
      </c>
      <c r="L22" t="s">
        <v>171</v>
      </c>
      <c r="M22" t="s">
        <v>298</v>
      </c>
      <c r="N22" t="s">
        <v>237</v>
      </c>
      <c r="O22" t="s">
        <v>230</v>
      </c>
      <c r="P22" s="193" t="str">
        <f>IF(OR(AND(A22&lt;&gt;"",COUNTIF(Bugs!B:B,A22)&gt;0),AND(B22&lt;&gt;"",COUNTIF(Bugs!A:A,B22)&gt;0)),"Y","")</f>
        <v/>
      </c>
      <c r="Q22" s="193" t="str">
        <f>IF(OR(
    AND(COUNTIF(Bugs!A:A,B22)&gt;0,ISNUMBER(SEARCH("x",INDEX(Bugs!C:C,MATCH(B22,Bugs!A:A,0))))),
    AND(COUNTIF(Bugs!B:B,B22)&gt;0,ISNUMBER(SEARCH("x",INDEX(Bugs!C:C,MATCH(B22,Bugs!B:B,0))))),
    AND(COUNTIF(Bugs!A:A,B22)&gt;0,ISNUMBER(SEARCH("x",INDEX(Bugs!D:D,MATCH(B22,Bugs!A:A,0))))),
    AND(COUNTIF(Bugs!B:B,B22)&gt;0,ISNUMBER(SEARCH("x",INDEX(Bugs!D:D,MATCH(B22,Bugs!B:B,0)))))
),"Y","")</f>
        <v/>
      </c>
      <c r="R22">
        <f ca="1">IF(OR(ISNUMBER(MATCH(L22,MasterData!$D$3:$D$18,0)),ISNUMBER(MATCH(L22,MasterData!$C$3:$C$18,0))),
    DATEDIF(E22,I22,"d"),
    DATEDIF(E22,TODAY(),"d"))</f>
        <v>9</v>
      </c>
      <c r="S22">
        <f t="shared" ca="1" si="0"/>
        <v>0</v>
      </c>
      <c r="T22">
        <f t="shared" ca="1" si="1"/>
        <v>1</v>
      </c>
      <c r="U22">
        <f t="shared" ca="1" si="2"/>
        <v>0</v>
      </c>
    </row>
    <row r="23" spans="1:21" x14ac:dyDescent="0.35">
      <c r="A23">
        <v>6000133013</v>
      </c>
      <c r="B23" t="s">
        <v>299</v>
      </c>
      <c r="C23" t="s">
        <v>230</v>
      </c>
      <c r="D23" s="34" t="s">
        <v>231</v>
      </c>
      <c r="E23" s="208">
        <v>45719</v>
      </c>
      <c r="F23" s="1"/>
      <c r="G23" t="s">
        <v>300</v>
      </c>
      <c r="H23" t="s">
        <v>245</v>
      </c>
      <c r="I23" s="208">
        <v>45734</v>
      </c>
      <c r="J23" t="s">
        <v>234</v>
      </c>
      <c r="K23" t="s">
        <v>235</v>
      </c>
      <c r="L23" t="s">
        <v>171</v>
      </c>
      <c r="M23" t="s">
        <v>301</v>
      </c>
      <c r="N23" t="s">
        <v>237</v>
      </c>
      <c r="O23" t="s">
        <v>230</v>
      </c>
      <c r="P23" s="193" t="str">
        <f>IF(OR(AND(A23&lt;&gt;"",COUNTIF(Bugs!B:B,A23)&gt;0),AND(B23&lt;&gt;"",COUNTIF(Bugs!A:A,B23)&gt;0)),"Y","")</f>
        <v/>
      </c>
      <c r="Q23" s="193" t="str">
        <f>IF(OR(
    AND(COUNTIF(Bugs!A:A,B23)&gt;0,ISNUMBER(SEARCH("x",INDEX(Bugs!C:C,MATCH(B23,Bugs!A:A,0))))),
    AND(COUNTIF(Bugs!B:B,B23)&gt;0,ISNUMBER(SEARCH("x",INDEX(Bugs!C:C,MATCH(B23,Bugs!B:B,0))))),
    AND(COUNTIF(Bugs!A:A,B23)&gt;0,ISNUMBER(SEARCH("x",INDEX(Bugs!D:D,MATCH(B23,Bugs!A:A,0))))),
    AND(COUNTIF(Bugs!B:B,B23)&gt;0,ISNUMBER(SEARCH("x",INDEX(Bugs!D:D,MATCH(B23,Bugs!B:B,0)))))
),"Y","")</f>
        <v/>
      </c>
      <c r="R23">
        <f ca="1">IF(OR(ISNUMBER(MATCH(L23,MasterData!$D$3:$D$18,0)),ISNUMBER(MATCH(L23,MasterData!$C$3:$C$18,0))),
    DATEDIF(E23,I23,"d"),
    DATEDIF(E23,TODAY(),"d"))</f>
        <v>15</v>
      </c>
      <c r="S23">
        <f t="shared" ca="1" si="0"/>
        <v>0</v>
      </c>
      <c r="T23">
        <f t="shared" ca="1" si="1"/>
        <v>1</v>
      </c>
      <c r="U23">
        <f t="shared" ca="1" si="2"/>
        <v>0</v>
      </c>
    </row>
    <row r="24" spans="1:21" x14ac:dyDescent="0.35">
      <c r="A24">
        <v>6000133061</v>
      </c>
      <c r="B24" t="s">
        <v>302</v>
      </c>
      <c r="C24" t="s">
        <v>230</v>
      </c>
      <c r="D24" s="34" t="s">
        <v>254</v>
      </c>
      <c r="E24" s="208">
        <v>45719</v>
      </c>
      <c r="F24" s="1"/>
      <c r="G24" t="s">
        <v>255</v>
      </c>
      <c r="H24" t="s">
        <v>245</v>
      </c>
      <c r="I24" s="208">
        <v>45735</v>
      </c>
      <c r="J24" t="s">
        <v>234</v>
      </c>
      <c r="K24" t="s">
        <v>241</v>
      </c>
      <c r="L24" t="s">
        <v>171</v>
      </c>
      <c r="M24" t="s">
        <v>303</v>
      </c>
      <c r="N24" t="s">
        <v>237</v>
      </c>
      <c r="O24" t="s">
        <v>230</v>
      </c>
      <c r="P24" s="193" t="str">
        <f>IF(OR(AND(A24&lt;&gt;"",COUNTIF(Bugs!B:B,A24)&gt;0),AND(B24&lt;&gt;"",COUNTIF(Bugs!A:A,B24)&gt;0)),"Y","")</f>
        <v/>
      </c>
      <c r="Q24" s="193" t="str">
        <f>IF(OR(
    AND(COUNTIF(Bugs!A:A,B24)&gt;0,ISNUMBER(SEARCH("x",INDEX(Bugs!C:C,MATCH(B24,Bugs!A:A,0))))),
    AND(COUNTIF(Bugs!B:B,B24)&gt;0,ISNUMBER(SEARCH("x",INDEX(Bugs!C:C,MATCH(B24,Bugs!B:B,0))))),
    AND(COUNTIF(Bugs!A:A,B24)&gt;0,ISNUMBER(SEARCH("x",INDEX(Bugs!D:D,MATCH(B24,Bugs!A:A,0))))),
    AND(COUNTIF(Bugs!B:B,B24)&gt;0,ISNUMBER(SEARCH("x",INDEX(Bugs!D:D,MATCH(B24,Bugs!B:B,0)))))
),"Y","")</f>
        <v/>
      </c>
      <c r="R24">
        <f ca="1">IF(OR(ISNUMBER(MATCH(L24,MasterData!$D$3:$D$18,0)),ISNUMBER(MATCH(L24,MasterData!$C$3:$C$18,0))),
    DATEDIF(E24,I24,"d"),
    DATEDIF(E24,TODAY(),"d"))</f>
        <v>16</v>
      </c>
      <c r="S24">
        <f t="shared" ca="1" si="0"/>
        <v>0</v>
      </c>
      <c r="T24">
        <f t="shared" ca="1" si="1"/>
        <v>1</v>
      </c>
      <c r="U24">
        <f t="shared" ca="1" si="2"/>
        <v>0</v>
      </c>
    </row>
    <row r="25" spans="1:21" x14ac:dyDescent="0.35">
      <c r="A25">
        <v>6000133063</v>
      </c>
      <c r="B25" t="s">
        <v>304</v>
      </c>
      <c r="C25" t="s">
        <v>230</v>
      </c>
      <c r="D25" s="34" t="s">
        <v>305</v>
      </c>
      <c r="E25" s="208">
        <v>45719</v>
      </c>
      <c r="F25" s="1"/>
      <c r="G25" t="s">
        <v>306</v>
      </c>
      <c r="H25" t="s">
        <v>245</v>
      </c>
      <c r="I25" s="208">
        <v>45778</v>
      </c>
      <c r="J25" t="s">
        <v>234</v>
      </c>
      <c r="K25" t="s">
        <v>235</v>
      </c>
      <c r="L25" t="s">
        <v>171</v>
      </c>
      <c r="M25" t="s">
        <v>307</v>
      </c>
      <c r="N25" t="s">
        <v>237</v>
      </c>
      <c r="O25" t="s">
        <v>230</v>
      </c>
      <c r="P25" s="193" t="str">
        <f>IF(OR(AND(A25&lt;&gt;"",COUNTIF(Bugs!B:B,A25)&gt;0),AND(B25&lt;&gt;"",COUNTIF(Bugs!A:A,B25)&gt;0)),"Y","")</f>
        <v/>
      </c>
      <c r="Q25" s="193" t="str">
        <f>IF(OR(
    AND(COUNTIF(Bugs!A:A,B25)&gt;0,ISNUMBER(SEARCH("x",INDEX(Bugs!C:C,MATCH(B25,Bugs!A:A,0))))),
    AND(COUNTIF(Bugs!B:B,B25)&gt;0,ISNUMBER(SEARCH("x",INDEX(Bugs!C:C,MATCH(B25,Bugs!B:B,0))))),
    AND(COUNTIF(Bugs!A:A,B25)&gt;0,ISNUMBER(SEARCH("x",INDEX(Bugs!D:D,MATCH(B25,Bugs!A:A,0))))),
    AND(COUNTIF(Bugs!B:B,B25)&gt;0,ISNUMBER(SEARCH("x",INDEX(Bugs!D:D,MATCH(B25,Bugs!B:B,0)))))
),"Y","")</f>
        <v/>
      </c>
      <c r="R25">
        <f ca="1">IF(OR(ISNUMBER(MATCH(L25,MasterData!$D$3:$D$18,0)),ISNUMBER(MATCH(L25,MasterData!$C$3:$C$18,0))),
    DATEDIF(E25,I25,"d"),
    DATEDIF(E25,TODAY(),"d"))</f>
        <v>59</v>
      </c>
      <c r="S25">
        <f t="shared" ca="1" si="0"/>
        <v>0</v>
      </c>
      <c r="T25">
        <f t="shared" ca="1" si="1"/>
        <v>0</v>
      </c>
      <c r="U25">
        <f t="shared" ca="1" si="2"/>
        <v>1</v>
      </c>
    </row>
    <row r="26" spans="1:21" x14ac:dyDescent="0.35">
      <c r="A26">
        <v>6000133075</v>
      </c>
      <c r="B26" t="s">
        <v>308</v>
      </c>
      <c r="C26" t="s">
        <v>230</v>
      </c>
      <c r="D26" s="34" t="s">
        <v>305</v>
      </c>
      <c r="E26" s="208">
        <v>45719</v>
      </c>
      <c r="F26" s="1"/>
      <c r="G26" t="s">
        <v>306</v>
      </c>
      <c r="H26" t="s">
        <v>240</v>
      </c>
      <c r="I26" s="208">
        <v>45758</v>
      </c>
      <c r="J26" t="s">
        <v>234</v>
      </c>
      <c r="K26" t="s">
        <v>235</v>
      </c>
      <c r="L26" t="s">
        <v>171</v>
      </c>
      <c r="M26" t="s">
        <v>309</v>
      </c>
      <c r="N26" t="s">
        <v>237</v>
      </c>
      <c r="O26" t="s">
        <v>230</v>
      </c>
      <c r="P26" s="193" t="str">
        <f>IF(OR(AND(A26&lt;&gt;"",COUNTIF(Bugs!B:B,A26)&gt;0),AND(B26&lt;&gt;"",COUNTIF(Bugs!A:A,B26)&gt;0)),"Y","")</f>
        <v/>
      </c>
      <c r="Q26" s="193" t="str">
        <f>IF(OR(
    AND(COUNTIF(Bugs!A:A,B26)&gt;0,ISNUMBER(SEARCH("x",INDEX(Bugs!C:C,MATCH(B26,Bugs!A:A,0))))),
    AND(COUNTIF(Bugs!B:B,B26)&gt;0,ISNUMBER(SEARCH("x",INDEX(Bugs!C:C,MATCH(B26,Bugs!B:B,0))))),
    AND(COUNTIF(Bugs!A:A,B26)&gt;0,ISNUMBER(SEARCH("x",INDEX(Bugs!D:D,MATCH(B26,Bugs!A:A,0))))),
    AND(COUNTIF(Bugs!B:B,B26)&gt;0,ISNUMBER(SEARCH("x",INDEX(Bugs!D:D,MATCH(B26,Bugs!B:B,0)))))
),"Y","")</f>
        <v/>
      </c>
      <c r="R26">
        <f ca="1">IF(OR(ISNUMBER(MATCH(L26,MasterData!$D$3:$D$18,0)),ISNUMBER(MATCH(L26,MasterData!$C$3:$C$18,0))),
    DATEDIF(E26,I26,"d"),
    DATEDIF(E26,TODAY(),"d"))</f>
        <v>39</v>
      </c>
      <c r="S26">
        <f t="shared" ca="1" si="0"/>
        <v>0</v>
      </c>
      <c r="T26">
        <f t="shared" ca="1" si="1"/>
        <v>0</v>
      </c>
      <c r="U26">
        <f t="shared" ca="1" si="2"/>
        <v>1</v>
      </c>
    </row>
    <row r="27" spans="1:21" x14ac:dyDescent="0.35">
      <c r="A27">
        <v>6000133085</v>
      </c>
      <c r="B27" t="s">
        <v>230</v>
      </c>
      <c r="C27" t="s">
        <v>230</v>
      </c>
      <c r="D27" s="34" t="s">
        <v>251</v>
      </c>
      <c r="E27" s="208">
        <v>45719</v>
      </c>
      <c r="F27" s="1"/>
      <c r="G27" t="s">
        <v>290</v>
      </c>
      <c r="H27" t="s">
        <v>240</v>
      </c>
      <c r="I27" s="208">
        <v>45731</v>
      </c>
      <c r="J27" t="s">
        <v>201</v>
      </c>
      <c r="K27" t="s">
        <v>241</v>
      </c>
      <c r="L27" t="s">
        <v>171</v>
      </c>
      <c r="M27" t="s">
        <v>310</v>
      </c>
      <c r="N27" t="s">
        <v>237</v>
      </c>
      <c r="O27" t="s">
        <v>230</v>
      </c>
      <c r="P27" s="193" t="str">
        <f>IF(OR(AND(A27&lt;&gt;"",COUNTIF(Bugs!B:B,A27)&gt;0),AND(B27&lt;&gt;"",COUNTIF(Bugs!A:A,B27)&gt;0)),"Y","")</f>
        <v/>
      </c>
      <c r="Q27" s="193" t="str">
        <f>IF(OR(
    AND(COUNTIF(Bugs!A:A,B27)&gt;0,ISNUMBER(SEARCH("x",INDEX(Bugs!C:C,MATCH(B27,Bugs!A:A,0))))),
    AND(COUNTIF(Bugs!B:B,B27)&gt;0,ISNUMBER(SEARCH("x",INDEX(Bugs!C:C,MATCH(B27,Bugs!B:B,0))))),
    AND(COUNTIF(Bugs!A:A,B27)&gt;0,ISNUMBER(SEARCH("x",INDEX(Bugs!D:D,MATCH(B27,Bugs!A:A,0))))),
    AND(COUNTIF(Bugs!B:B,B27)&gt;0,ISNUMBER(SEARCH("x",INDEX(Bugs!D:D,MATCH(B27,Bugs!B:B,0)))))
),"Y","")</f>
        <v/>
      </c>
      <c r="R27">
        <f ca="1">IF(OR(ISNUMBER(MATCH(L27,MasterData!$D$3:$D$18,0)),ISNUMBER(MATCH(L27,MasterData!$C$3:$C$18,0))),
    DATEDIF(E27,I27,"d"),
    DATEDIF(E27,TODAY(),"d"))</f>
        <v>12</v>
      </c>
      <c r="S27">
        <f t="shared" ca="1" si="0"/>
        <v>0</v>
      </c>
      <c r="T27">
        <f t="shared" ca="1" si="1"/>
        <v>1</v>
      </c>
      <c r="U27">
        <f t="shared" ca="1" si="2"/>
        <v>0</v>
      </c>
    </row>
    <row r="28" spans="1:21" x14ac:dyDescent="0.35">
      <c r="A28">
        <v>6000133086</v>
      </c>
      <c r="B28" t="s">
        <v>230</v>
      </c>
      <c r="C28" t="s">
        <v>230</v>
      </c>
      <c r="D28" s="34" t="s">
        <v>251</v>
      </c>
      <c r="E28" s="208">
        <v>45719</v>
      </c>
      <c r="F28" s="1"/>
      <c r="G28" t="s">
        <v>290</v>
      </c>
      <c r="H28" t="s">
        <v>240</v>
      </c>
      <c r="I28" s="208">
        <v>45773</v>
      </c>
      <c r="J28" t="s">
        <v>201</v>
      </c>
      <c r="K28" t="s">
        <v>241</v>
      </c>
      <c r="L28" t="s">
        <v>171</v>
      </c>
      <c r="M28" t="s">
        <v>311</v>
      </c>
      <c r="N28" t="s">
        <v>237</v>
      </c>
      <c r="O28" t="s">
        <v>230</v>
      </c>
      <c r="P28" s="193" t="str">
        <f>IF(OR(AND(A28&lt;&gt;"",COUNTIF(Bugs!B:B,A28)&gt;0),AND(B28&lt;&gt;"",COUNTIF(Bugs!A:A,B28)&gt;0)),"Y","")</f>
        <v/>
      </c>
      <c r="Q28" s="193" t="str">
        <f>IF(OR(
    AND(COUNTIF(Bugs!A:A,B28)&gt;0,ISNUMBER(SEARCH("x",INDEX(Bugs!C:C,MATCH(B28,Bugs!A:A,0))))),
    AND(COUNTIF(Bugs!B:B,B28)&gt;0,ISNUMBER(SEARCH("x",INDEX(Bugs!C:C,MATCH(B28,Bugs!B:B,0))))),
    AND(COUNTIF(Bugs!A:A,B28)&gt;0,ISNUMBER(SEARCH("x",INDEX(Bugs!D:D,MATCH(B28,Bugs!A:A,0))))),
    AND(COUNTIF(Bugs!B:B,B28)&gt;0,ISNUMBER(SEARCH("x",INDEX(Bugs!D:D,MATCH(B28,Bugs!B:B,0)))))
),"Y","")</f>
        <v/>
      </c>
      <c r="R28">
        <f ca="1">IF(OR(ISNUMBER(MATCH(L28,MasterData!$D$3:$D$18,0)),ISNUMBER(MATCH(L28,MasterData!$C$3:$C$18,0))),
    DATEDIF(E28,I28,"d"),
    DATEDIF(E28,TODAY(),"d"))</f>
        <v>54</v>
      </c>
      <c r="S28">
        <f t="shared" ca="1" si="0"/>
        <v>0</v>
      </c>
      <c r="T28">
        <f t="shared" ca="1" si="1"/>
        <v>0</v>
      </c>
      <c r="U28">
        <f t="shared" ca="1" si="2"/>
        <v>1</v>
      </c>
    </row>
    <row r="29" spans="1:21" x14ac:dyDescent="0.35">
      <c r="A29">
        <v>6000133087</v>
      </c>
      <c r="B29" t="s">
        <v>230</v>
      </c>
      <c r="C29" t="s">
        <v>230</v>
      </c>
      <c r="D29" s="34" t="s">
        <v>251</v>
      </c>
      <c r="E29" s="208">
        <v>45719</v>
      </c>
      <c r="F29" s="1"/>
      <c r="G29" t="s">
        <v>290</v>
      </c>
      <c r="H29" t="s">
        <v>245</v>
      </c>
      <c r="I29" s="208">
        <v>45807</v>
      </c>
      <c r="J29" t="s">
        <v>201</v>
      </c>
      <c r="K29" t="s">
        <v>241</v>
      </c>
      <c r="L29" t="s">
        <v>171</v>
      </c>
      <c r="M29" t="s">
        <v>312</v>
      </c>
      <c r="N29" t="s">
        <v>237</v>
      </c>
      <c r="O29" t="s">
        <v>230</v>
      </c>
      <c r="P29" s="193" t="str">
        <f>IF(OR(AND(A29&lt;&gt;"",COUNTIF(Bugs!B:B,A29)&gt;0),AND(B29&lt;&gt;"",COUNTIF(Bugs!A:A,B29)&gt;0)),"Y","")</f>
        <v/>
      </c>
      <c r="Q29" s="193" t="str">
        <f>IF(OR(
    AND(COUNTIF(Bugs!A:A,B29)&gt;0,ISNUMBER(SEARCH("x",INDEX(Bugs!C:C,MATCH(B29,Bugs!A:A,0))))),
    AND(COUNTIF(Bugs!B:B,B29)&gt;0,ISNUMBER(SEARCH("x",INDEX(Bugs!C:C,MATCH(B29,Bugs!B:B,0))))),
    AND(COUNTIF(Bugs!A:A,B29)&gt;0,ISNUMBER(SEARCH("x",INDEX(Bugs!D:D,MATCH(B29,Bugs!A:A,0))))),
    AND(COUNTIF(Bugs!B:B,B29)&gt;0,ISNUMBER(SEARCH("x",INDEX(Bugs!D:D,MATCH(B29,Bugs!B:B,0)))))
),"Y","")</f>
        <v/>
      </c>
      <c r="R29">
        <f ca="1">IF(OR(ISNUMBER(MATCH(L29,MasterData!$D$3:$D$18,0)),ISNUMBER(MATCH(L29,MasterData!$C$3:$C$18,0))),
    DATEDIF(E29,I29,"d"),
    DATEDIF(E29,TODAY(),"d"))</f>
        <v>88</v>
      </c>
      <c r="S29">
        <f t="shared" ca="1" si="0"/>
        <v>0</v>
      </c>
      <c r="T29">
        <f t="shared" ca="1" si="1"/>
        <v>0</v>
      </c>
      <c r="U29">
        <f t="shared" ca="1" si="2"/>
        <v>1</v>
      </c>
    </row>
    <row r="30" spans="1:21" x14ac:dyDescent="0.35">
      <c r="A30">
        <v>6000133442</v>
      </c>
      <c r="B30" t="s">
        <v>230</v>
      </c>
      <c r="C30" t="s">
        <v>230</v>
      </c>
      <c r="D30" s="34" t="s">
        <v>247</v>
      </c>
      <c r="E30" s="208">
        <v>45722</v>
      </c>
      <c r="F30" s="1"/>
      <c r="G30" t="s">
        <v>248</v>
      </c>
      <c r="H30" t="s">
        <v>245</v>
      </c>
      <c r="I30" s="208">
        <v>45786</v>
      </c>
      <c r="J30" t="s">
        <v>201</v>
      </c>
      <c r="K30" t="s">
        <v>241</v>
      </c>
      <c r="L30" t="s">
        <v>171</v>
      </c>
      <c r="M30" t="s">
        <v>313</v>
      </c>
      <c r="N30" t="s">
        <v>237</v>
      </c>
      <c r="O30" t="s">
        <v>230</v>
      </c>
      <c r="P30" s="193" t="str">
        <f>IF(OR(AND(A30&lt;&gt;"",COUNTIF(Bugs!B:B,A30)&gt;0),AND(B30&lt;&gt;"",COUNTIF(Bugs!A:A,B30)&gt;0)),"Y","")</f>
        <v/>
      </c>
      <c r="Q30" s="193" t="str">
        <f>IF(OR(
    AND(COUNTIF(Bugs!A:A,B30)&gt;0,ISNUMBER(SEARCH("x",INDEX(Bugs!C:C,MATCH(B30,Bugs!A:A,0))))),
    AND(COUNTIF(Bugs!B:B,B30)&gt;0,ISNUMBER(SEARCH("x",INDEX(Bugs!C:C,MATCH(B30,Bugs!B:B,0))))),
    AND(COUNTIF(Bugs!A:A,B30)&gt;0,ISNUMBER(SEARCH("x",INDEX(Bugs!D:D,MATCH(B30,Bugs!A:A,0))))),
    AND(COUNTIF(Bugs!B:B,B30)&gt;0,ISNUMBER(SEARCH("x",INDEX(Bugs!D:D,MATCH(B30,Bugs!B:B,0)))))
),"Y","")</f>
        <v/>
      </c>
      <c r="R30">
        <f ca="1">IF(OR(ISNUMBER(MATCH(L30,MasterData!$D$3:$D$18,0)),ISNUMBER(MATCH(L30,MasterData!$C$3:$C$18,0))),
    DATEDIF(E30,I30,"d"),
    DATEDIF(E30,TODAY(),"d"))</f>
        <v>64</v>
      </c>
      <c r="S30">
        <f t="shared" ca="1" si="0"/>
        <v>0</v>
      </c>
      <c r="T30">
        <f t="shared" ca="1" si="1"/>
        <v>0</v>
      </c>
      <c r="U30">
        <f t="shared" ca="1" si="2"/>
        <v>1</v>
      </c>
    </row>
    <row r="31" spans="1:21" x14ac:dyDescent="0.35">
      <c r="A31">
        <v>6000133644</v>
      </c>
      <c r="B31" t="s">
        <v>314</v>
      </c>
      <c r="C31" t="s">
        <v>230</v>
      </c>
      <c r="D31" s="34" t="s">
        <v>274</v>
      </c>
      <c r="E31" s="208">
        <v>45723</v>
      </c>
      <c r="F31" s="1"/>
      <c r="G31" t="s">
        <v>315</v>
      </c>
      <c r="H31" t="s">
        <v>240</v>
      </c>
      <c r="I31" s="208">
        <v>45903</v>
      </c>
      <c r="J31" t="s">
        <v>234</v>
      </c>
      <c r="K31" t="s">
        <v>241</v>
      </c>
      <c r="L31" t="s">
        <v>171</v>
      </c>
      <c r="M31" t="s">
        <v>316</v>
      </c>
      <c r="N31" t="s">
        <v>237</v>
      </c>
      <c r="O31" t="s">
        <v>230</v>
      </c>
      <c r="P31" s="193" t="str">
        <f>IF(OR(AND(A31&lt;&gt;"",COUNTIF(Bugs!B:B,A31)&gt;0),AND(B31&lt;&gt;"",COUNTIF(Bugs!A:A,B31)&gt;0)),"Y","")</f>
        <v/>
      </c>
      <c r="Q31" s="193" t="str">
        <f>IF(OR(
    AND(COUNTIF(Bugs!A:A,B31)&gt;0,ISNUMBER(SEARCH("x",INDEX(Bugs!C:C,MATCH(B31,Bugs!A:A,0))))),
    AND(COUNTIF(Bugs!B:B,B31)&gt;0,ISNUMBER(SEARCH("x",INDEX(Bugs!C:C,MATCH(B31,Bugs!B:B,0))))),
    AND(COUNTIF(Bugs!A:A,B31)&gt;0,ISNUMBER(SEARCH("x",INDEX(Bugs!D:D,MATCH(B31,Bugs!A:A,0))))),
    AND(COUNTIF(Bugs!B:B,B31)&gt;0,ISNUMBER(SEARCH("x",INDEX(Bugs!D:D,MATCH(B31,Bugs!B:B,0)))))
),"Y","")</f>
        <v/>
      </c>
      <c r="R31">
        <f ca="1">IF(OR(ISNUMBER(MATCH(L31,MasterData!$D$3:$D$18,0)),ISNUMBER(MATCH(L31,MasterData!$C$3:$C$18,0))),
    DATEDIF(E31,I31,"d"),
    DATEDIF(E31,TODAY(),"d"))</f>
        <v>180</v>
      </c>
      <c r="S31">
        <f t="shared" ca="1" si="0"/>
        <v>0</v>
      </c>
      <c r="T31">
        <f t="shared" ca="1" si="1"/>
        <v>0</v>
      </c>
      <c r="U31">
        <f t="shared" ca="1" si="2"/>
        <v>1</v>
      </c>
    </row>
    <row r="32" spans="1:21" x14ac:dyDescent="0.35">
      <c r="A32">
        <v>6000133647</v>
      </c>
      <c r="B32" t="s">
        <v>317</v>
      </c>
      <c r="C32" t="s">
        <v>230</v>
      </c>
      <c r="D32" s="34" t="s">
        <v>231</v>
      </c>
      <c r="E32" s="208">
        <v>45723</v>
      </c>
      <c r="F32" s="1"/>
      <c r="G32" t="s">
        <v>318</v>
      </c>
      <c r="H32" t="s">
        <v>245</v>
      </c>
      <c r="I32" s="208">
        <v>45733</v>
      </c>
      <c r="J32" t="s">
        <v>234</v>
      </c>
      <c r="K32" t="s">
        <v>235</v>
      </c>
      <c r="L32" t="s">
        <v>171</v>
      </c>
      <c r="M32" t="s">
        <v>319</v>
      </c>
      <c r="N32" t="s">
        <v>237</v>
      </c>
      <c r="O32" t="s">
        <v>230</v>
      </c>
      <c r="P32" s="193" t="str">
        <f>IF(OR(AND(A32&lt;&gt;"",COUNTIF(Bugs!B:B,A32)&gt;0),AND(B32&lt;&gt;"",COUNTIF(Bugs!A:A,B32)&gt;0)),"Y","")</f>
        <v/>
      </c>
      <c r="Q32" s="193" t="str">
        <f>IF(OR(
    AND(COUNTIF(Bugs!A:A,B32)&gt;0,ISNUMBER(SEARCH("x",INDEX(Bugs!C:C,MATCH(B32,Bugs!A:A,0))))),
    AND(COUNTIF(Bugs!B:B,B32)&gt;0,ISNUMBER(SEARCH("x",INDEX(Bugs!C:C,MATCH(B32,Bugs!B:B,0))))),
    AND(COUNTIF(Bugs!A:A,B32)&gt;0,ISNUMBER(SEARCH("x",INDEX(Bugs!D:D,MATCH(B32,Bugs!A:A,0))))),
    AND(COUNTIF(Bugs!B:B,B32)&gt;0,ISNUMBER(SEARCH("x",INDEX(Bugs!D:D,MATCH(B32,Bugs!B:B,0)))))
),"Y","")</f>
        <v/>
      </c>
      <c r="R32">
        <f ca="1">IF(OR(ISNUMBER(MATCH(L32,MasterData!$D$3:$D$18,0)),ISNUMBER(MATCH(L32,MasterData!$C$3:$C$18,0))),
    DATEDIF(E32,I32,"d"),
    DATEDIF(E32,TODAY(),"d"))</f>
        <v>10</v>
      </c>
      <c r="S32">
        <f t="shared" ca="1" si="0"/>
        <v>0</v>
      </c>
      <c r="T32">
        <f t="shared" ca="1" si="1"/>
        <v>1</v>
      </c>
      <c r="U32">
        <f t="shared" ca="1" si="2"/>
        <v>0</v>
      </c>
    </row>
    <row r="33" spans="1:21" x14ac:dyDescent="0.35">
      <c r="A33">
        <v>6000133780</v>
      </c>
      <c r="B33" t="s">
        <v>320</v>
      </c>
      <c r="C33" t="s">
        <v>230</v>
      </c>
      <c r="D33" s="34" t="s">
        <v>274</v>
      </c>
      <c r="E33" s="208">
        <v>45726</v>
      </c>
      <c r="F33" s="1"/>
      <c r="G33" t="s">
        <v>321</v>
      </c>
      <c r="H33" t="s">
        <v>240</v>
      </c>
      <c r="I33" s="208">
        <v>45741</v>
      </c>
      <c r="J33" t="s">
        <v>234</v>
      </c>
      <c r="K33" t="s">
        <v>235</v>
      </c>
      <c r="L33" t="s">
        <v>171</v>
      </c>
      <c r="M33" t="s">
        <v>322</v>
      </c>
      <c r="N33" t="s">
        <v>237</v>
      </c>
      <c r="O33" t="s">
        <v>230</v>
      </c>
      <c r="P33" s="193" t="str">
        <f>IF(OR(AND(A33&lt;&gt;"",COUNTIF(Bugs!B:B,A33)&gt;0),AND(B33&lt;&gt;"",COUNTIF(Bugs!A:A,B33)&gt;0)),"Y","")</f>
        <v/>
      </c>
      <c r="Q33" s="193" t="str">
        <f>IF(OR(
    AND(COUNTIF(Bugs!A:A,B33)&gt;0,ISNUMBER(SEARCH("x",INDEX(Bugs!C:C,MATCH(B33,Bugs!A:A,0))))),
    AND(COUNTIF(Bugs!B:B,B33)&gt;0,ISNUMBER(SEARCH("x",INDEX(Bugs!C:C,MATCH(B33,Bugs!B:B,0))))),
    AND(COUNTIF(Bugs!A:A,B33)&gt;0,ISNUMBER(SEARCH("x",INDEX(Bugs!D:D,MATCH(B33,Bugs!A:A,0))))),
    AND(COUNTIF(Bugs!B:B,B33)&gt;0,ISNUMBER(SEARCH("x",INDEX(Bugs!D:D,MATCH(B33,Bugs!B:B,0)))))
),"Y","")</f>
        <v/>
      </c>
      <c r="R33">
        <f ca="1">IF(OR(ISNUMBER(MATCH(L33,MasterData!$D$3:$D$18,0)),ISNUMBER(MATCH(L33,MasterData!$C$3:$C$18,0))),
    DATEDIF(E33,I33,"d"),
    DATEDIF(E33,TODAY(),"d"))</f>
        <v>15</v>
      </c>
      <c r="S33">
        <f t="shared" ca="1" si="0"/>
        <v>0</v>
      </c>
      <c r="T33">
        <f t="shared" ca="1" si="1"/>
        <v>1</v>
      </c>
      <c r="U33">
        <f t="shared" ca="1" si="2"/>
        <v>0</v>
      </c>
    </row>
    <row r="34" spans="1:21" x14ac:dyDescent="0.35">
      <c r="A34">
        <v>6000133782</v>
      </c>
      <c r="B34" t="s">
        <v>323</v>
      </c>
      <c r="C34" t="s">
        <v>230</v>
      </c>
      <c r="D34" s="34" t="s">
        <v>254</v>
      </c>
      <c r="E34" s="208">
        <v>45726</v>
      </c>
      <c r="F34" s="1"/>
      <c r="G34" t="s">
        <v>255</v>
      </c>
      <c r="H34" t="s">
        <v>240</v>
      </c>
      <c r="I34" s="208">
        <v>45735</v>
      </c>
      <c r="J34" t="s">
        <v>234</v>
      </c>
      <c r="K34" t="s">
        <v>241</v>
      </c>
      <c r="L34" t="s">
        <v>171</v>
      </c>
      <c r="M34" t="s">
        <v>324</v>
      </c>
      <c r="N34" t="s">
        <v>237</v>
      </c>
      <c r="O34" t="s">
        <v>230</v>
      </c>
      <c r="P34" s="193" t="str">
        <f>IF(OR(AND(A34&lt;&gt;"",COUNTIF(Bugs!B:B,A34)&gt;0),AND(B34&lt;&gt;"",COUNTIF(Bugs!A:A,B34)&gt;0)),"Y","")</f>
        <v/>
      </c>
      <c r="Q34" s="193" t="str">
        <f>IF(OR(
    AND(COUNTIF(Bugs!A:A,B34)&gt;0,ISNUMBER(SEARCH("x",INDEX(Bugs!C:C,MATCH(B34,Bugs!A:A,0))))),
    AND(COUNTIF(Bugs!B:B,B34)&gt;0,ISNUMBER(SEARCH("x",INDEX(Bugs!C:C,MATCH(B34,Bugs!B:B,0))))),
    AND(COUNTIF(Bugs!A:A,B34)&gt;0,ISNUMBER(SEARCH("x",INDEX(Bugs!D:D,MATCH(B34,Bugs!A:A,0))))),
    AND(COUNTIF(Bugs!B:B,B34)&gt;0,ISNUMBER(SEARCH("x",INDEX(Bugs!D:D,MATCH(B34,Bugs!B:B,0)))))
),"Y","")</f>
        <v/>
      </c>
      <c r="R34">
        <f ca="1">IF(OR(ISNUMBER(MATCH(L34,MasterData!$D$3:$D$18,0)),ISNUMBER(MATCH(L34,MasterData!$C$3:$C$18,0))),
    DATEDIF(E34,I34,"d"),
    DATEDIF(E34,TODAY(),"d"))</f>
        <v>9</v>
      </c>
      <c r="S34">
        <f t="shared" ca="1" si="0"/>
        <v>0</v>
      </c>
      <c r="T34">
        <f t="shared" ca="1" si="1"/>
        <v>1</v>
      </c>
      <c r="U34">
        <f t="shared" ca="1" si="2"/>
        <v>0</v>
      </c>
    </row>
    <row r="35" spans="1:21" x14ac:dyDescent="0.35">
      <c r="A35">
        <v>6000133815</v>
      </c>
      <c r="B35" t="s">
        <v>325</v>
      </c>
      <c r="C35" t="s">
        <v>230</v>
      </c>
      <c r="D35" s="34" t="s">
        <v>254</v>
      </c>
      <c r="E35" s="208">
        <v>45726</v>
      </c>
      <c r="F35" s="1"/>
      <c r="G35" t="s">
        <v>255</v>
      </c>
      <c r="H35" t="s">
        <v>240</v>
      </c>
      <c r="I35" s="208">
        <v>45748</v>
      </c>
      <c r="J35" t="s">
        <v>234</v>
      </c>
      <c r="K35" t="s">
        <v>241</v>
      </c>
      <c r="L35" t="s">
        <v>171</v>
      </c>
      <c r="M35" t="s">
        <v>326</v>
      </c>
      <c r="N35" t="s">
        <v>237</v>
      </c>
      <c r="O35" t="s">
        <v>230</v>
      </c>
      <c r="P35" s="193" t="str">
        <f>IF(OR(AND(A35&lt;&gt;"",COUNTIF(Bugs!B:B,A35)&gt;0),AND(B35&lt;&gt;"",COUNTIF(Bugs!A:A,B35)&gt;0)),"Y","")</f>
        <v/>
      </c>
      <c r="Q35" s="193" t="str">
        <f>IF(OR(
    AND(COUNTIF(Bugs!A:A,B35)&gt;0,ISNUMBER(SEARCH("x",INDEX(Bugs!C:C,MATCH(B35,Bugs!A:A,0))))),
    AND(COUNTIF(Bugs!B:B,B35)&gt;0,ISNUMBER(SEARCH("x",INDEX(Bugs!C:C,MATCH(B35,Bugs!B:B,0))))),
    AND(COUNTIF(Bugs!A:A,B35)&gt;0,ISNUMBER(SEARCH("x",INDEX(Bugs!D:D,MATCH(B35,Bugs!A:A,0))))),
    AND(COUNTIF(Bugs!B:B,B35)&gt;0,ISNUMBER(SEARCH("x",INDEX(Bugs!D:D,MATCH(B35,Bugs!B:B,0)))))
),"Y","")</f>
        <v/>
      </c>
      <c r="R35">
        <f ca="1">IF(OR(ISNUMBER(MATCH(L35,MasterData!$D$3:$D$18,0)),ISNUMBER(MATCH(L35,MasterData!$C$3:$C$18,0))),
    DATEDIF(E35,I35,"d"),
    DATEDIF(E35,TODAY(),"d"))</f>
        <v>22</v>
      </c>
      <c r="S35">
        <f t="shared" ca="1" si="0"/>
        <v>0</v>
      </c>
      <c r="T35">
        <f t="shared" ca="1" si="1"/>
        <v>1</v>
      </c>
      <c r="U35">
        <f t="shared" ca="1" si="2"/>
        <v>0</v>
      </c>
    </row>
    <row r="36" spans="1:21" x14ac:dyDescent="0.35">
      <c r="A36">
        <v>6000133897</v>
      </c>
      <c r="B36" t="s">
        <v>230</v>
      </c>
      <c r="C36" t="s">
        <v>230</v>
      </c>
      <c r="D36" s="34" t="s">
        <v>231</v>
      </c>
      <c r="E36" s="208">
        <v>45727</v>
      </c>
      <c r="F36" s="1"/>
      <c r="G36" t="s">
        <v>248</v>
      </c>
      <c r="H36" t="s">
        <v>240</v>
      </c>
      <c r="I36" s="208">
        <v>45751</v>
      </c>
      <c r="J36" t="s">
        <v>201</v>
      </c>
      <c r="K36" t="s">
        <v>241</v>
      </c>
      <c r="L36" t="s">
        <v>171</v>
      </c>
      <c r="M36" t="s">
        <v>327</v>
      </c>
      <c r="N36" t="s">
        <v>237</v>
      </c>
      <c r="O36" t="s">
        <v>230</v>
      </c>
      <c r="P36" s="193" t="str">
        <f>IF(OR(AND(A36&lt;&gt;"",COUNTIF(Bugs!B:B,A36)&gt;0),AND(B36&lt;&gt;"",COUNTIF(Bugs!A:A,B36)&gt;0)),"Y","")</f>
        <v/>
      </c>
      <c r="Q36" s="193" t="str">
        <f>IF(OR(
    AND(COUNTIF(Bugs!A:A,B36)&gt;0,ISNUMBER(SEARCH("x",INDEX(Bugs!C:C,MATCH(B36,Bugs!A:A,0))))),
    AND(COUNTIF(Bugs!B:B,B36)&gt;0,ISNUMBER(SEARCH("x",INDEX(Bugs!C:C,MATCH(B36,Bugs!B:B,0))))),
    AND(COUNTIF(Bugs!A:A,B36)&gt;0,ISNUMBER(SEARCH("x",INDEX(Bugs!D:D,MATCH(B36,Bugs!A:A,0))))),
    AND(COUNTIF(Bugs!B:B,B36)&gt;0,ISNUMBER(SEARCH("x",INDEX(Bugs!D:D,MATCH(B36,Bugs!B:B,0)))))
),"Y","")</f>
        <v/>
      </c>
      <c r="R36">
        <f ca="1">IF(OR(ISNUMBER(MATCH(L36,MasterData!$D$3:$D$18,0)),ISNUMBER(MATCH(L36,MasterData!$C$3:$C$18,0))),
    DATEDIF(E36,I36,"d"),
    DATEDIF(E36,TODAY(),"d"))</f>
        <v>24</v>
      </c>
      <c r="S36">
        <f t="shared" ca="1" si="0"/>
        <v>0</v>
      </c>
      <c r="T36">
        <f t="shared" ca="1" si="1"/>
        <v>1</v>
      </c>
      <c r="U36">
        <f t="shared" ca="1" si="2"/>
        <v>0</v>
      </c>
    </row>
    <row r="37" spans="1:21" x14ac:dyDescent="0.35">
      <c r="A37">
        <v>6000134052</v>
      </c>
      <c r="B37" t="s">
        <v>328</v>
      </c>
      <c r="D37" s="34">
        <v>3014</v>
      </c>
      <c r="E37" s="208">
        <v>45728</v>
      </c>
      <c r="F37" s="1"/>
      <c r="G37" t="s">
        <v>329</v>
      </c>
      <c r="H37" t="s">
        <v>330</v>
      </c>
      <c r="I37" s="208">
        <v>45852</v>
      </c>
      <c r="K37" t="s">
        <v>235</v>
      </c>
      <c r="L37" t="s">
        <v>171</v>
      </c>
      <c r="M37" t="s">
        <v>331</v>
      </c>
      <c r="N37" t="s">
        <v>332</v>
      </c>
      <c r="P37" s="193" t="str">
        <f>IF(OR(AND(A37&lt;&gt;"",COUNTIF(Bugs!B:B,A37)&gt;0),AND(B37&lt;&gt;"",COUNTIF(Bugs!A:A,B37)&gt;0)),"Y","")</f>
        <v/>
      </c>
      <c r="Q37" s="193" t="str">
        <f>IF(OR(
    AND(COUNTIF(Bugs!A:A,B37)&gt;0,ISNUMBER(SEARCH("x",INDEX(Bugs!C:C,MATCH(B37,Bugs!A:A,0))))),
    AND(COUNTIF(Bugs!B:B,B37)&gt;0,ISNUMBER(SEARCH("x",INDEX(Bugs!C:C,MATCH(B37,Bugs!B:B,0))))),
    AND(COUNTIF(Bugs!A:A,B37)&gt;0,ISNUMBER(SEARCH("x",INDEX(Bugs!D:D,MATCH(B37,Bugs!A:A,0))))),
    AND(COUNTIF(Bugs!B:B,B37)&gt;0,ISNUMBER(SEARCH("x",INDEX(Bugs!D:D,MATCH(B37,Bugs!B:B,0)))))
),"Y","")</f>
        <v/>
      </c>
      <c r="R37">
        <f ca="1">IF(OR(ISNUMBER(MATCH(L37,MasterData!$D$3:$D$18,0)),ISNUMBER(MATCH(L37,MasterData!$C$3:$C$18,0))),
    DATEDIF(E37,I37,"d"),
    DATEDIF(E37,TODAY(),"d"))</f>
        <v>124</v>
      </c>
      <c r="S37">
        <f t="shared" ca="1" si="0"/>
        <v>0</v>
      </c>
      <c r="T37">
        <f t="shared" ca="1" si="1"/>
        <v>0</v>
      </c>
      <c r="U37">
        <f t="shared" ca="1" si="2"/>
        <v>1</v>
      </c>
    </row>
    <row r="38" spans="1:21" x14ac:dyDescent="0.35">
      <c r="A38">
        <v>6000134157</v>
      </c>
      <c r="B38" t="s">
        <v>333</v>
      </c>
      <c r="C38" t="s">
        <v>230</v>
      </c>
      <c r="D38" s="34" t="s">
        <v>231</v>
      </c>
      <c r="E38" s="208">
        <v>45729</v>
      </c>
      <c r="F38" s="1"/>
      <c r="G38" t="s">
        <v>293</v>
      </c>
      <c r="H38" t="s">
        <v>245</v>
      </c>
      <c r="I38" s="208">
        <v>45737</v>
      </c>
      <c r="J38" t="s">
        <v>234</v>
      </c>
      <c r="K38" t="s">
        <v>235</v>
      </c>
      <c r="L38" t="s">
        <v>171</v>
      </c>
      <c r="M38" t="s">
        <v>334</v>
      </c>
      <c r="N38" t="s">
        <v>237</v>
      </c>
      <c r="O38" t="s">
        <v>230</v>
      </c>
      <c r="P38" s="193" t="str">
        <f>IF(OR(AND(A38&lt;&gt;"",COUNTIF(Bugs!B:B,A38)&gt;0),AND(B38&lt;&gt;"",COUNTIF(Bugs!A:A,B38)&gt;0)),"Y","")</f>
        <v/>
      </c>
      <c r="Q38" s="193" t="str">
        <f>IF(OR(
    AND(COUNTIF(Bugs!A:A,B38)&gt;0,ISNUMBER(SEARCH("x",INDEX(Bugs!C:C,MATCH(B38,Bugs!A:A,0))))),
    AND(COUNTIF(Bugs!B:B,B38)&gt;0,ISNUMBER(SEARCH("x",INDEX(Bugs!C:C,MATCH(B38,Bugs!B:B,0))))),
    AND(COUNTIF(Bugs!A:A,B38)&gt;0,ISNUMBER(SEARCH("x",INDEX(Bugs!D:D,MATCH(B38,Bugs!A:A,0))))),
    AND(COUNTIF(Bugs!B:B,B38)&gt;0,ISNUMBER(SEARCH("x",INDEX(Bugs!D:D,MATCH(B38,Bugs!B:B,0)))))
),"Y","")</f>
        <v/>
      </c>
      <c r="R38">
        <f ca="1">IF(OR(ISNUMBER(MATCH(L38,MasterData!$D$3:$D$18,0)),ISNUMBER(MATCH(L38,MasterData!$C$3:$C$18,0))),
    DATEDIF(E38,I38,"d"),
    DATEDIF(E38,TODAY(),"d"))</f>
        <v>8</v>
      </c>
      <c r="S38">
        <f t="shared" ca="1" si="0"/>
        <v>0</v>
      </c>
      <c r="T38">
        <f t="shared" ca="1" si="1"/>
        <v>1</v>
      </c>
      <c r="U38">
        <f t="shared" ca="1" si="2"/>
        <v>0</v>
      </c>
    </row>
    <row r="39" spans="1:21" x14ac:dyDescent="0.35">
      <c r="A39">
        <v>6000134167</v>
      </c>
      <c r="B39" t="s">
        <v>230</v>
      </c>
      <c r="C39" t="s">
        <v>230</v>
      </c>
      <c r="D39" s="34" t="s">
        <v>251</v>
      </c>
      <c r="E39" s="208">
        <v>45729</v>
      </c>
      <c r="F39" s="1"/>
      <c r="G39" t="s">
        <v>335</v>
      </c>
      <c r="H39" t="s">
        <v>240</v>
      </c>
      <c r="I39" s="208">
        <v>45792</v>
      </c>
      <c r="J39" t="s">
        <v>201</v>
      </c>
      <c r="K39" t="s">
        <v>241</v>
      </c>
      <c r="L39" t="s">
        <v>171</v>
      </c>
      <c r="M39" t="s">
        <v>336</v>
      </c>
      <c r="N39" t="s">
        <v>237</v>
      </c>
      <c r="O39" t="s">
        <v>230</v>
      </c>
      <c r="P39" s="193" t="str">
        <f>IF(OR(AND(A39&lt;&gt;"",COUNTIF(Bugs!B:B,A39)&gt;0),AND(B39&lt;&gt;"",COUNTIF(Bugs!A:A,B39)&gt;0)),"Y","")</f>
        <v/>
      </c>
      <c r="Q39" s="193" t="str">
        <f>IF(OR(
    AND(COUNTIF(Bugs!A:A,B39)&gt;0,ISNUMBER(SEARCH("x",INDEX(Bugs!C:C,MATCH(B39,Bugs!A:A,0))))),
    AND(COUNTIF(Bugs!B:B,B39)&gt;0,ISNUMBER(SEARCH("x",INDEX(Bugs!C:C,MATCH(B39,Bugs!B:B,0))))),
    AND(COUNTIF(Bugs!A:A,B39)&gt;0,ISNUMBER(SEARCH("x",INDEX(Bugs!D:D,MATCH(B39,Bugs!A:A,0))))),
    AND(COUNTIF(Bugs!B:B,B39)&gt;0,ISNUMBER(SEARCH("x",INDEX(Bugs!D:D,MATCH(B39,Bugs!B:B,0)))))
),"Y","")</f>
        <v/>
      </c>
      <c r="R39">
        <f ca="1">IF(OR(ISNUMBER(MATCH(L39,MasterData!$D$3:$D$18,0)),ISNUMBER(MATCH(L39,MasterData!$C$3:$C$18,0))),
    DATEDIF(E39,I39,"d"),
    DATEDIF(E39,TODAY(),"d"))</f>
        <v>63</v>
      </c>
      <c r="S39">
        <f t="shared" ca="1" si="0"/>
        <v>0</v>
      </c>
      <c r="T39">
        <f t="shared" ca="1" si="1"/>
        <v>0</v>
      </c>
      <c r="U39">
        <f t="shared" ca="1" si="2"/>
        <v>1</v>
      </c>
    </row>
    <row r="40" spans="1:21" x14ac:dyDescent="0.35">
      <c r="A40">
        <v>6000134304</v>
      </c>
      <c r="B40" t="s">
        <v>337</v>
      </c>
      <c r="C40" t="s">
        <v>230</v>
      </c>
      <c r="D40" s="34" t="s">
        <v>338</v>
      </c>
      <c r="E40" s="208">
        <v>45729</v>
      </c>
      <c r="F40" s="1"/>
      <c r="G40" t="s">
        <v>339</v>
      </c>
      <c r="H40" t="s">
        <v>245</v>
      </c>
      <c r="I40" s="208">
        <v>45782</v>
      </c>
      <c r="J40" t="s">
        <v>234</v>
      </c>
      <c r="K40" t="s">
        <v>235</v>
      </c>
      <c r="L40" t="s">
        <v>171</v>
      </c>
      <c r="M40" t="s">
        <v>340</v>
      </c>
      <c r="N40" t="s">
        <v>237</v>
      </c>
      <c r="O40" t="s">
        <v>230</v>
      </c>
      <c r="P40" s="193" t="str">
        <f>IF(OR(AND(A40&lt;&gt;"",COUNTIF(Bugs!B:B,A40)&gt;0),AND(B40&lt;&gt;"",COUNTIF(Bugs!A:A,B40)&gt;0)),"Y","")</f>
        <v/>
      </c>
      <c r="Q40" s="193" t="str">
        <f>IF(OR(
    AND(COUNTIF(Bugs!A:A,B40)&gt;0,ISNUMBER(SEARCH("x",INDEX(Bugs!C:C,MATCH(B40,Bugs!A:A,0))))),
    AND(COUNTIF(Bugs!B:B,B40)&gt;0,ISNUMBER(SEARCH("x",INDEX(Bugs!C:C,MATCH(B40,Bugs!B:B,0))))),
    AND(COUNTIF(Bugs!A:A,B40)&gt;0,ISNUMBER(SEARCH("x",INDEX(Bugs!D:D,MATCH(B40,Bugs!A:A,0))))),
    AND(COUNTIF(Bugs!B:B,B40)&gt;0,ISNUMBER(SEARCH("x",INDEX(Bugs!D:D,MATCH(B40,Bugs!B:B,0)))))
),"Y","")</f>
        <v/>
      </c>
      <c r="R40">
        <f ca="1">IF(OR(ISNUMBER(MATCH(L40,MasterData!$D$3:$D$18,0)),ISNUMBER(MATCH(L40,MasterData!$C$3:$C$18,0))),
    DATEDIF(E40,I40,"d"),
    DATEDIF(E40,TODAY(),"d"))</f>
        <v>53</v>
      </c>
      <c r="S40">
        <f t="shared" ca="1" si="0"/>
        <v>0</v>
      </c>
      <c r="T40">
        <f t="shared" ca="1" si="1"/>
        <v>0</v>
      </c>
      <c r="U40">
        <f t="shared" ca="1" si="2"/>
        <v>1</v>
      </c>
    </row>
    <row r="41" spans="1:21" x14ac:dyDescent="0.35">
      <c r="A41">
        <v>6000134423</v>
      </c>
      <c r="B41" t="s">
        <v>341</v>
      </c>
      <c r="C41" t="s">
        <v>230</v>
      </c>
      <c r="D41" s="34" t="s">
        <v>231</v>
      </c>
      <c r="E41" s="208">
        <v>45730</v>
      </c>
      <c r="F41" s="1"/>
      <c r="G41" t="s">
        <v>293</v>
      </c>
      <c r="H41" t="s">
        <v>245</v>
      </c>
      <c r="I41" s="208">
        <v>45748</v>
      </c>
      <c r="J41" t="s">
        <v>234</v>
      </c>
      <c r="K41" t="s">
        <v>235</v>
      </c>
      <c r="L41" t="s">
        <v>171</v>
      </c>
      <c r="M41" t="s">
        <v>342</v>
      </c>
      <c r="N41" t="s">
        <v>237</v>
      </c>
      <c r="O41" t="s">
        <v>230</v>
      </c>
      <c r="P41" s="193" t="str">
        <f>IF(OR(AND(A41&lt;&gt;"",COUNTIF(Bugs!B:B,A41)&gt;0),AND(B41&lt;&gt;"",COUNTIF(Bugs!A:A,B41)&gt;0)),"Y","")</f>
        <v/>
      </c>
      <c r="Q41" s="193" t="str">
        <f>IF(OR(
    AND(COUNTIF(Bugs!A:A,B41)&gt;0,ISNUMBER(SEARCH("x",INDEX(Bugs!C:C,MATCH(B41,Bugs!A:A,0))))),
    AND(COUNTIF(Bugs!B:B,B41)&gt;0,ISNUMBER(SEARCH("x",INDEX(Bugs!C:C,MATCH(B41,Bugs!B:B,0))))),
    AND(COUNTIF(Bugs!A:A,B41)&gt;0,ISNUMBER(SEARCH("x",INDEX(Bugs!D:D,MATCH(B41,Bugs!A:A,0))))),
    AND(COUNTIF(Bugs!B:B,B41)&gt;0,ISNUMBER(SEARCH("x",INDEX(Bugs!D:D,MATCH(B41,Bugs!B:B,0)))))
),"Y","")</f>
        <v/>
      </c>
      <c r="R41">
        <f ca="1">IF(OR(ISNUMBER(MATCH(L41,MasterData!$D$3:$D$18,0)),ISNUMBER(MATCH(L41,MasterData!$C$3:$C$18,0))),
    DATEDIF(E41,I41,"d"),
    DATEDIF(E41,TODAY(),"d"))</f>
        <v>18</v>
      </c>
      <c r="S41">
        <f t="shared" ca="1" si="0"/>
        <v>0</v>
      </c>
      <c r="T41">
        <f t="shared" ca="1" si="1"/>
        <v>1</v>
      </c>
      <c r="U41">
        <f t="shared" ca="1" si="2"/>
        <v>0</v>
      </c>
    </row>
    <row r="42" spans="1:21" x14ac:dyDescent="0.35">
      <c r="A42">
        <v>6000134460</v>
      </c>
      <c r="B42" t="s">
        <v>343</v>
      </c>
      <c r="C42" t="s">
        <v>230</v>
      </c>
      <c r="D42" s="34" t="s">
        <v>231</v>
      </c>
      <c r="E42" s="208">
        <v>45730</v>
      </c>
      <c r="F42" s="1"/>
      <c r="G42" t="s">
        <v>329</v>
      </c>
      <c r="H42" t="s">
        <v>240</v>
      </c>
      <c r="I42" s="208">
        <v>45748</v>
      </c>
      <c r="J42" t="s">
        <v>234</v>
      </c>
      <c r="K42" t="s">
        <v>235</v>
      </c>
      <c r="L42" t="s">
        <v>171</v>
      </c>
      <c r="M42" t="s">
        <v>344</v>
      </c>
      <c r="N42" t="s">
        <v>237</v>
      </c>
      <c r="O42" t="s">
        <v>230</v>
      </c>
      <c r="P42" s="193" t="str">
        <f>IF(OR(AND(A42&lt;&gt;"",COUNTIF(Bugs!B:B,A42)&gt;0),AND(B42&lt;&gt;"",COUNTIF(Bugs!A:A,B42)&gt;0)),"Y","")</f>
        <v/>
      </c>
      <c r="Q42" s="193" t="str">
        <f>IF(OR(
    AND(COUNTIF(Bugs!A:A,B42)&gt;0,ISNUMBER(SEARCH("x",INDEX(Bugs!C:C,MATCH(B42,Bugs!A:A,0))))),
    AND(COUNTIF(Bugs!B:B,B42)&gt;0,ISNUMBER(SEARCH("x",INDEX(Bugs!C:C,MATCH(B42,Bugs!B:B,0))))),
    AND(COUNTIF(Bugs!A:A,B42)&gt;0,ISNUMBER(SEARCH("x",INDEX(Bugs!D:D,MATCH(B42,Bugs!A:A,0))))),
    AND(COUNTIF(Bugs!B:B,B42)&gt;0,ISNUMBER(SEARCH("x",INDEX(Bugs!D:D,MATCH(B42,Bugs!B:B,0)))))
),"Y","")</f>
        <v/>
      </c>
      <c r="R42">
        <f ca="1">IF(OR(ISNUMBER(MATCH(L42,MasterData!$D$3:$D$18,0)),ISNUMBER(MATCH(L42,MasterData!$C$3:$C$18,0))),
    DATEDIF(E42,I42,"d"),
    DATEDIF(E42,TODAY(),"d"))</f>
        <v>18</v>
      </c>
      <c r="S42">
        <f t="shared" ca="1" si="0"/>
        <v>0</v>
      </c>
      <c r="T42">
        <f t="shared" ca="1" si="1"/>
        <v>1</v>
      </c>
      <c r="U42">
        <f t="shared" ca="1" si="2"/>
        <v>0</v>
      </c>
    </row>
    <row r="43" spans="1:21" x14ac:dyDescent="0.35">
      <c r="A43">
        <v>6000134543</v>
      </c>
      <c r="B43" t="s">
        <v>345</v>
      </c>
      <c r="C43" t="s">
        <v>230</v>
      </c>
      <c r="D43" s="34" t="s">
        <v>274</v>
      </c>
      <c r="E43" s="208">
        <v>45733</v>
      </c>
      <c r="F43" s="1"/>
      <c r="G43" t="s">
        <v>346</v>
      </c>
      <c r="H43" t="s">
        <v>240</v>
      </c>
      <c r="I43" s="208">
        <v>45754</v>
      </c>
      <c r="J43" t="s">
        <v>234</v>
      </c>
      <c r="K43" t="s">
        <v>347</v>
      </c>
      <c r="L43" t="s">
        <v>171</v>
      </c>
      <c r="M43" t="s">
        <v>348</v>
      </c>
      <c r="N43" t="s">
        <v>237</v>
      </c>
      <c r="O43" t="s">
        <v>230</v>
      </c>
      <c r="P43" s="193" t="str">
        <f>IF(OR(AND(A43&lt;&gt;"",COUNTIF(Bugs!B:B,A43)&gt;0),AND(B43&lt;&gt;"",COUNTIF(Bugs!A:A,B43)&gt;0)),"Y","")</f>
        <v/>
      </c>
      <c r="Q43" s="193" t="str">
        <f>IF(OR(
    AND(COUNTIF(Bugs!A:A,B43)&gt;0,ISNUMBER(SEARCH("x",INDEX(Bugs!C:C,MATCH(B43,Bugs!A:A,0))))),
    AND(COUNTIF(Bugs!B:B,B43)&gt;0,ISNUMBER(SEARCH("x",INDEX(Bugs!C:C,MATCH(B43,Bugs!B:B,0))))),
    AND(COUNTIF(Bugs!A:A,B43)&gt;0,ISNUMBER(SEARCH("x",INDEX(Bugs!D:D,MATCH(B43,Bugs!A:A,0))))),
    AND(COUNTIF(Bugs!B:B,B43)&gt;0,ISNUMBER(SEARCH("x",INDEX(Bugs!D:D,MATCH(B43,Bugs!B:B,0)))))
),"Y","")</f>
        <v/>
      </c>
      <c r="R43">
        <f ca="1">IF(OR(ISNUMBER(MATCH(L43,MasterData!$D$3:$D$18,0)),ISNUMBER(MATCH(L43,MasterData!$C$3:$C$18,0))),
    DATEDIF(E43,I43,"d"),
    DATEDIF(E43,TODAY(),"d"))</f>
        <v>21</v>
      </c>
      <c r="S43">
        <f t="shared" ca="1" si="0"/>
        <v>0</v>
      </c>
      <c r="T43">
        <f t="shared" ca="1" si="1"/>
        <v>1</v>
      </c>
      <c r="U43">
        <f t="shared" ca="1" si="2"/>
        <v>0</v>
      </c>
    </row>
    <row r="44" spans="1:21" x14ac:dyDescent="0.35">
      <c r="A44">
        <v>6000134731</v>
      </c>
      <c r="B44" t="s">
        <v>349</v>
      </c>
      <c r="C44" t="s">
        <v>230</v>
      </c>
      <c r="D44" s="34" t="s">
        <v>231</v>
      </c>
      <c r="E44" s="208">
        <v>45734</v>
      </c>
      <c r="F44" s="1"/>
      <c r="G44" t="s">
        <v>293</v>
      </c>
      <c r="H44" t="s">
        <v>245</v>
      </c>
      <c r="I44" s="208">
        <v>45743</v>
      </c>
      <c r="J44" t="s">
        <v>234</v>
      </c>
      <c r="K44" t="s">
        <v>235</v>
      </c>
      <c r="L44" t="s">
        <v>171</v>
      </c>
      <c r="M44" t="s">
        <v>350</v>
      </c>
      <c r="N44" t="s">
        <v>237</v>
      </c>
      <c r="O44" t="s">
        <v>230</v>
      </c>
      <c r="P44" s="193" t="str">
        <f>IF(OR(AND(A44&lt;&gt;"",COUNTIF(Bugs!B:B,A44)&gt;0),AND(B44&lt;&gt;"",COUNTIF(Bugs!A:A,B44)&gt;0)),"Y","")</f>
        <v/>
      </c>
      <c r="Q44" s="193" t="str">
        <f>IF(OR(
    AND(COUNTIF(Bugs!A:A,B44)&gt;0,ISNUMBER(SEARCH("x",INDEX(Bugs!C:C,MATCH(B44,Bugs!A:A,0))))),
    AND(COUNTIF(Bugs!B:B,B44)&gt;0,ISNUMBER(SEARCH("x",INDEX(Bugs!C:C,MATCH(B44,Bugs!B:B,0))))),
    AND(COUNTIF(Bugs!A:A,B44)&gt;0,ISNUMBER(SEARCH("x",INDEX(Bugs!D:D,MATCH(B44,Bugs!A:A,0))))),
    AND(COUNTIF(Bugs!B:B,B44)&gt;0,ISNUMBER(SEARCH("x",INDEX(Bugs!D:D,MATCH(B44,Bugs!B:B,0)))))
),"Y","")</f>
        <v/>
      </c>
      <c r="R44">
        <f ca="1">IF(OR(ISNUMBER(MATCH(L44,MasterData!$D$3:$D$18,0)),ISNUMBER(MATCH(L44,MasterData!$C$3:$C$18,0))),
    DATEDIF(E44,I44,"d"),
    DATEDIF(E44,TODAY(),"d"))</f>
        <v>9</v>
      </c>
      <c r="S44">
        <f t="shared" ca="1" si="0"/>
        <v>0</v>
      </c>
      <c r="T44">
        <f t="shared" ca="1" si="1"/>
        <v>1</v>
      </c>
      <c r="U44">
        <f t="shared" ca="1" si="2"/>
        <v>0</v>
      </c>
    </row>
    <row r="45" spans="1:21" x14ac:dyDescent="0.35">
      <c r="A45">
        <v>6000134816</v>
      </c>
      <c r="B45" t="s">
        <v>351</v>
      </c>
      <c r="C45" t="s">
        <v>230</v>
      </c>
      <c r="D45" s="34" t="s">
        <v>305</v>
      </c>
      <c r="E45" s="208">
        <v>45735</v>
      </c>
      <c r="F45" s="1"/>
      <c r="G45" t="s">
        <v>306</v>
      </c>
      <c r="H45" t="s">
        <v>245</v>
      </c>
      <c r="I45" s="208">
        <v>45762</v>
      </c>
      <c r="J45" t="s">
        <v>234</v>
      </c>
      <c r="K45" t="s">
        <v>235</v>
      </c>
      <c r="L45" t="s">
        <v>171</v>
      </c>
      <c r="M45" t="s">
        <v>352</v>
      </c>
      <c r="N45" t="s">
        <v>237</v>
      </c>
      <c r="O45" t="s">
        <v>230</v>
      </c>
      <c r="P45" s="193" t="str">
        <f>IF(OR(AND(A45&lt;&gt;"",COUNTIF(Bugs!B:B,A45)&gt;0),AND(B45&lt;&gt;"",COUNTIF(Bugs!A:A,B45)&gt;0)),"Y","")</f>
        <v/>
      </c>
      <c r="Q45" s="193" t="str">
        <f>IF(OR(
    AND(COUNTIF(Bugs!A:A,B45)&gt;0,ISNUMBER(SEARCH("x",INDEX(Bugs!C:C,MATCH(B45,Bugs!A:A,0))))),
    AND(COUNTIF(Bugs!B:B,B45)&gt;0,ISNUMBER(SEARCH("x",INDEX(Bugs!C:C,MATCH(B45,Bugs!B:B,0))))),
    AND(COUNTIF(Bugs!A:A,B45)&gt;0,ISNUMBER(SEARCH("x",INDEX(Bugs!D:D,MATCH(B45,Bugs!A:A,0))))),
    AND(COUNTIF(Bugs!B:B,B45)&gt;0,ISNUMBER(SEARCH("x",INDEX(Bugs!D:D,MATCH(B45,Bugs!B:B,0)))))
),"Y","")</f>
        <v/>
      </c>
      <c r="R45">
        <f ca="1">IF(OR(ISNUMBER(MATCH(L45,MasterData!$D$3:$D$18,0)),ISNUMBER(MATCH(L45,MasterData!$C$3:$C$18,0))),
    DATEDIF(E45,I45,"d"),
    DATEDIF(E45,TODAY(),"d"))</f>
        <v>27</v>
      </c>
      <c r="S45">
        <f t="shared" ca="1" si="0"/>
        <v>0</v>
      </c>
      <c r="T45">
        <f t="shared" ca="1" si="1"/>
        <v>1</v>
      </c>
      <c r="U45">
        <f t="shared" ca="1" si="2"/>
        <v>0</v>
      </c>
    </row>
    <row r="46" spans="1:21" x14ac:dyDescent="0.35">
      <c r="A46">
        <v>6000134850</v>
      </c>
      <c r="B46" t="s">
        <v>353</v>
      </c>
      <c r="C46" t="s">
        <v>230</v>
      </c>
      <c r="D46" s="34" t="s">
        <v>274</v>
      </c>
      <c r="E46" s="208">
        <v>45735</v>
      </c>
      <c r="F46" s="1"/>
      <c r="G46" t="s">
        <v>354</v>
      </c>
      <c r="H46" t="s">
        <v>240</v>
      </c>
      <c r="I46" s="208">
        <v>45761</v>
      </c>
      <c r="J46" t="s">
        <v>234</v>
      </c>
      <c r="K46" t="s">
        <v>241</v>
      </c>
      <c r="L46" t="s">
        <v>171</v>
      </c>
      <c r="M46" t="s">
        <v>355</v>
      </c>
      <c r="N46" t="s">
        <v>237</v>
      </c>
      <c r="O46" t="s">
        <v>230</v>
      </c>
      <c r="P46" s="193" t="str">
        <f>IF(OR(AND(A46&lt;&gt;"",COUNTIF(Bugs!B:B,A46)&gt;0),AND(B46&lt;&gt;"",COUNTIF(Bugs!A:A,B46)&gt;0)),"Y","")</f>
        <v/>
      </c>
      <c r="Q46" s="193" t="str">
        <f>IF(OR(
    AND(COUNTIF(Bugs!A:A,B46)&gt;0,ISNUMBER(SEARCH("x",INDEX(Bugs!C:C,MATCH(B46,Bugs!A:A,0))))),
    AND(COUNTIF(Bugs!B:B,B46)&gt;0,ISNUMBER(SEARCH("x",INDEX(Bugs!C:C,MATCH(B46,Bugs!B:B,0))))),
    AND(COUNTIF(Bugs!A:A,B46)&gt;0,ISNUMBER(SEARCH("x",INDEX(Bugs!D:D,MATCH(B46,Bugs!A:A,0))))),
    AND(COUNTIF(Bugs!B:B,B46)&gt;0,ISNUMBER(SEARCH("x",INDEX(Bugs!D:D,MATCH(B46,Bugs!B:B,0)))))
),"Y","")</f>
        <v/>
      </c>
      <c r="R46">
        <f ca="1">IF(OR(ISNUMBER(MATCH(L46,MasterData!$D$3:$D$18,0)),ISNUMBER(MATCH(L46,MasterData!$C$3:$C$18,0))),
    DATEDIF(E46,I46,"d"),
    DATEDIF(E46,TODAY(),"d"))</f>
        <v>26</v>
      </c>
      <c r="S46">
        <f t="shared" ca="1" si="0"/>
        <v>0</v>
      </c>
      <c r="T46">
        <f t="shared" ca="1" si="1"/>
        <v>1</v>
      </c>
      <c r="U46">
        <f t="shared" ca="1" si="2"/>
        <v>0</v>
      </c>
    </row>
    <row r="47" spans="1:21" x14ac:dyDescent="0.35">
      <c r="A47">
        <v>6000134958</v>
      </c>
      <c r="B47" t="s">
        <v>356</v>
      </c>
      <c r="C47" t="s">
        <v>230</v>
      </c>
      <c r="D47" s="34" t="s">
        <v>247</v>
      </c>
      <c r="E47" s="208">
        <v>45736</v>
      </c>
      <c r="F47" s="1"/>
      <c r="G47" t="s">
        <v>357</v>
      </c>
      <c r="H47" t="s">
        <v>245</v>
      </c>
      <c r="I47" s="208">
        <v>45750</v>
      </c>
      <c r="J47" t="s">
        <v>234</v>
      </c>
      <c r="K47" t="s">
        <v>241</v>
      </c>
      <c r="L47" t="s">
        <v>171</v>
      </c>
      <c r="M47" t="s">
        <v>358</v>
      </c>
      <c r="N47" t="s">
        <v>237</v>
      </c>
      <c r="O47" t="s">
        <v>230</v>
      </c>
      <c r="P47" s="193" t="str">
        <f>IF(OR(AND(A47&lt;&gt;"",COUNTIF(Bugs!B:B,A47)&gt;0),AND(B47&lt;&gt;"",COUNTIF(Bugs!A:A,B47)&gt;0)),"Y","")</f>
        <v/>
      </c>
      <c r="Q47" s="193" t="str">
        <f>IF(OR(
    AND(COUNTIF(Bugs!A:A,B47)&gt;0,ISNUMBER(SEARCH("x",INDEX(Bugs!C:C,MATCH(B47,Bugs!A:A,0))))),
    AND(COUNTIF(Bugs!B:B,B47)&gt;0,ISNUMBER(SEARCH("x",INDEX(Bugs!C:C,MATCH(B47,Bugs!B:B,0))))),
    AND(COUNTIF(Bugs!A:A,B47)&gt;0,ISNUMBER(SEARCH("x",INDEX(Bugs!D:D,MATCH(B47,Bugs!A:A,0))))),
    AND(COUNTIF(Bugs!B:B,B47)&gt;0,ISNUMBER(SEARCH("x",INDEX(Bugs!D:D,MATCH(B47,Bugs!B:B,0)))))
),"Y","")</f>
        <v/>
      </c>
      <c r="R47">
        <f ca="1">IF(OR(ISNUMBER(MATCH(L47,MasterData!$D$3:$D$18,0)),ISNUMBER(MATCH(L47,MasterData!$C$3:$C$18,0))),
    DATEDIF(E47,I47,"d"),
    DATEDIF(E47,TODAY(),"d"))</f>
        <v>14</v>
      </c>
      <c r="S47">
        <f t="shared" ca="1" si="0"/>
        <v>0</v>
      </c>
      <c r="T47">
        <f t="shared" ca="1" si="1"/>
        <v>1</v>
      </c>
      <c r="U47">
        <f t="shared" ca="1" si="2"/>
        <v>0</v>
      </c>
    </row>
    <row r="48" spans="1:21" x14ac:dyDescent="0.35">
      <c r="A48">
        <v>6000135155</v>
      </c>
      <c r="B48" t="s">
        <v>359</v>
      </c>
      <c r="C48" t="s">
        <v>230</v>
      </c>
      <c r="D48" s="34" t="s">
        <v>251</v>
      </c>
      <c r="E48" s="208">
        <v>45737</v>
      </c>
      <c r="F48" s="1"/>
      <c r="G48" t="s">
        <v>360</v>
      </c>
      <c r="H48" t="s">
        <v>245</v>
      </c>
      <c r="I48" s="208">
        <v>45757</v>
      </c>
      <c r="J48" t="s">
        <v>234</v>
      </c>
      <c r="K48" t="s">
        <v>235</v>
      </c>
      <c r="L48" t="s">
        <v>171</v>
      </c>
      <c r="M48" t="s">
        <v>361</v>
      </c>
      <c r="N48" t="s">
        <v>237</v>
      </c>
      <c r="O48" t="s">
        <v>230</v>
      </c>
      <c r="P48" s="193" t="str">
        <f>IF(OR(AND(A48&lt;&gt;"",COUNTIF(Bugs!B:B,A48)&gt;0),AND(B48&lt;&gt;"",COUNTIF(Bugs!A:A,B48)&gt;0)),"Y","")</f>
        <v/>
      </c>
      <c r="Q48" s="193" t="str">
        <f>IF(OR(
    AND(COUNTIF(Bugs!A:A,B48)&gt;0,ISNUMBER(SEARCH("x",INDEX(Bugs!C:C,MATCH(B48,Bugs!A:A,0))))),
    AND(COUNTIF(Bugs!B:B,B48)&gt;0,ISNUMBER(SEARCH("x",INDEX(Bugs!C:C,MATCH(B48,Bugs!B:B,0))))),
    AND(COUNTIF(Bugs!A:A,B48)&gt;0,ISNUMBER(SEARCH("x",INDEX(Bugs!D:D,MATCH(B48,Bugs!A:A,0))))),
    AND(COUNTIF(Bugs!B:B,B48)&gt;0,ISNUMBER(SEARCH("x",INDEX(Bugs!D:D,MATCH(B48,Bugs!B:B,0)))))
),"Y","")</f>
        <v/>
      </c>
      <c r="R48">
        <f ca="1">IF(OR(ISNUMBER(MATCH(L48,MasterData!$D$3:$D$18,0)),ISNUMBER(MATCH(L48,MasterData!$C$3:$C$18,0))),
    DATEDIF(E48,I48,"d"),
    DATEDIF(E48,TODAY(),"d"))</f>
        <v>20</v>
      </c>
      <c r="S48">
        <f t="shared" ca="1" si="0"/>
        <v>0</v>
      </c>
      <c r="T48">
        <f t="shared" ca="1" si="1"/>
        <v>1</v>
      </c>
      <c r="U48">
        <f t="shared" ca="1" si="2"/>
        <v>0</v>
      </c>
    </row>
    <row r="49" spans="1:21" x14ac:dyDescent="0.35">
      <c r="A49">
        <v>6000135247</v>
      </c>
      <c r="B49" t="s">
        <v>230</v>
      </c>
      <c r="C49" t="s">
        <v>230</v>
      </c>
      <c r="D49" s="34" t="s">
        <v>254</v>
      </c>
      <c r="E49" s="208">
        <v>45740</v>
      </c>
      <c r="F49" s="1"/>
      <c r="G49" t="s">
        <v>248</v>
      </c>
      <c r="H49" t="s">
        <v>245</v>
      </c>
      <c r="I49" s="208">
        <v>45779</v>
      </c>
      <c r="J49" t="s">
        <v>201</v>
      </c>
      <c r="K49" t="s">
        <v>241</v>
      </c>
      <c r="L49" t="s">
        <v>171</v>
      </c>
      <c r="M49" t="s">
        <v>362</v>
      </c>
      <c r="N49" t="s">
        <v>237</v>
      </c>
      <c r="O49" t="s">
        <v>230</v>
      </c>
      <c r="P49" s="193" t="str">
        <f>IF(OR(AND(A49&lt;&gt;"",COUNTIF(Bugs!B:B,A49)&gt;0),AND(B49&lt;&gt;"",COUNTIF(Bugs!A:A,B49)&gt;0)),"Y","")</f>
        <v/>
      </c>
      <c r="Q49" s="193" t="str">
        <f>IF(OR(
    AND(COUNTIF(Bugs!A:A,B49)&gt;0,ISNUMBER(SEARCH("x",INDEX(Bugs!C:C,MATCH(B49,Bugs!A:A,0))))),
    AND(COUNTIF(Bugs!B:B,B49)&gt;0,ISNUMBER(SEARCH("x",INDEX(Bugs!C:C,MATCH(B49,Bugs!B:B,0))))),
    AND(COUNTIF(Bugs!A:A,B49)&gt;0,ISNUMBER(SEARCH("x",INDEX(Bugs!D:D,MATCH(B49,Bugs!A:A,0))))),
    AND(COUNTIF(Bugs!B:B,B49)&gt;0,ISNUMBER(SEARCH("x",INDEX(Bugs!D:D,MATCH(B49,Bugs!B:B,0)))))
),"Y","")</f>
        <v/>
      </c>
      <c r="R49">
        <f ca="1">IF(OR(ISNUMBER(MATCH(L49,MasterData!$D$3:$D$18,0)),ISNUMBER(MATCH(L49,MasterData!$C$3:$C$18,0))),
    DATEDIF(E49,I49,"d"),
    DATEDIF(E49,TODAY(),"d"))</f>
        <v>39</v>
      </c>
      <c r="S49">
        <f t="shared" ca="1" si="0"/>
        <v>0</v>
      </c>
      <c r="T49">
        <f t="shared" ca="1" si="1"/>
        <v>0</v>
      </c>
      <c r="U49">
        <f t="shared" ca="1" si="2"/>
        <v>1</v>
      </c>
    </row>
    <row r="50" spans="1:21" x14ac:dyDescent="0.35">
      <c r="A50">
        <v>6000135249</v>
      </c>
      <c r="B50" t="s">
        <v>363</v>
      </c>
      <c r="C50" t="s">
        <v>230</v>
      </c>
      <c r="D50" s="34" t="s">
        <v>274</v>
      </c>
      <c r="E50" s="208">
        <v>45740</v>
      </c>
      <c r="F50" s="1"/>
      <c r="G50" t="s">
        <v>321</v>
      </c>
      <c r="H50" t="s">
        <v>245</v>
      </c>
      <c r="I50" s="208">
        <v>45782</v>
      </c>
      <c r="J50" t="s">
        <v>234</v>
      </c>
      <c r="K50" t="s">
        <v>241</v>
      </c>
      <c r="L50" t="s">
        <v>171</v>
      </c>
      <c r="M50" t="s">
        <v>364</v>
      </c>
      <c r="N50" t="s">
        <v>237</v>
      </c>
      <c r="O50" t="s">
        <v>230</v>
      </c>
      <c r="P50" s="193" t="str">
        <f>IF(OR(AND(A50&lt;&gt;"",COUNTIF(Bugs!B:B,A50)&gt;0),AND(B50&lt;&gt;"",COUNTIF(Bugs!A:A,B50)&gt;0)),"Y","")</f>
        <v/>
      </c>
      <c r="Q50" s="193" t="str">
        <f>IF(OR(
    AND(COUNTIF(Bugs!A:A,B50)&gt;0,ISNUMBER(SEARCH("x",INDEX(Bugs!C:C,MATCH(B50,Bugs!A:A,0))))),
    AND(COUNTIF(Bugs!B:B,B50)&gt;0,ISNUMBER(SEARCH("x",INDEX(Bugs!C:C,MATCH(B50,Bugs!B:B,0))))),
    AND(COUNTIF(Bugs!A:A,B50)&gt;0,ISNUMBER(SEARCH("x",INDEX(Bugs!D:D,MATCH(B50,Bugs!A:A,0))))),
    AND(COUNTIF(Bugs!B:B,B50)&gt;0,ISNUMBER(SEARCH("x",INDEX(Bugs!D:D,MATCH(B50,Bugs!B:B,0)))))
),"Y","")</f>
        <v/>
      </c>
      <c r="R50">
        <f ca="1">IF(OR(ISNUMBER(MATCH(L50,MasterData!$D$3:$D$18,0)),ISNUMBER(MATCH(L50,MasterData!$C$3:$C$18,0))),
    DATEDIF(E50,I50,"d"),
    DATEDIF(E50,TODAY(),"d"))</f>
        <v>42</v>
      </c>
      <c r="S50">
        <f t="shared" ca="1" si="0"/>
        <v>0</v>
      </c>
      <c r="T50">
        <f t="shared" ca="1" si="1"/>
        <v>0</v>
      </c>
      <c r="U50">
        <f t="shared" ca="1" si="2"/>
        <v>1</v>
      </c>
    </row>
    <row r="51" spans="1:21" x14ac:dyDescent="0.35">
      <c r="A51">
        <v>6000135321</v>
      </c>
      <c r="B51" t="s">
        <v>365</v>
      </c>
      <c r="C51" t="s">
        <v>230</v>
      </c>
      <c r="D51" s="34" t="s">
        <v>254</v>
      </c>
      <c r="E51" s="208">
        <v>45740</v>
      </c>
      <c r="F51" s="1"/>
      <c r="G51" t="s">
        <v>255</v>
      </c>
      <c r="H51" t="s">
        <v>245</v>
      </c>
      <c r="I51" s="208">
        <v>45784</v>
      </c>
      <c r="J51" t="s">
        <v>234</v>
      </c>
      <c r="K51" t="s">
        <v>241</v>
      </c>
      <c r="L51" t="s">
        <v>171</v>
      </c>
      <c r="M51" t="s">
        <v>366</v>
      </c>
      <c r="N51" t="s">
        <v>237</v>
      </c>
      <c r="O51" t="s">
        <v>230</v>
      </c>
      <c r="P51" s="193" t="str">
        <f>IF(OR(AND(A51&lt;&gt;"",COUNTIF(Bugs!B:B,A51)&gt;0),AND(B51&lt;&gt;"",COUNTIF(Bugs!A:A,B51)&gt;0)),"Y","")</f>
        <v/>
      </c>
      <c r="Q51" s="193" t="str">
        <f>IF(OR(
    AND(COUNTIF(Bugs!A:A,B51)&gt;0,ISNUMBER(SEARCH("x",INDEX(Bugs!C:C,MATCH(B51,Bugs!A:A,0))))),
    AND(COUNTIF(Bugs!B:B,B51)&gt;0,ISNUMBER(SEARCH("x",INDEX(Bugs!C:C,MATCH(B51,Bugs!B:B,0))))),
    AND(COUNTIF(Bugs!A:A,B51)&gt;0,ISNUMBER(SEARCH("x",INDEX(Bugs!D:D,MATCH(B51,Bugs!A:A,0))))),
    AND(COUNTIF(Bugs!B:B,B51)&gt;0,ISNUMBER(SEARCH("x",INDEX(Bugs!D:D,MATCH(B51,Bugs!B:B,0)))))
),"Y","")</f>
        <v/>
      </c>
      <c r="R51">
        <f ca="1">IF(OR(ISNUMBER(MATCH(L51,MasterData!$D$3:$D$18,0)),ISNUMBER(MATCH(L51,MasterData!$C$3:$C$18,0))),
    DATEDIF(E51,I51,"d"),
    DATEDIF(E51,TODAY(),"d"))</f>
        <v>44</v>
      </c>
      <c r="S51">
        <f t="shared" ca="1" si="0"/>
        <v>0</v>
      </c>
      <c r="T51">
        <f t="shared" ca="1" si="1"/>
        <v>0</v>
      </c>
      <c r="U51">
        <f t="shared" ca="1" si="2"/>
        <v>1</v>
      </c>
    </row>
    <row r="52" spans="1:21" x14ac:dyDescent="0.35">
      <c r="A52">
        <v>6000135513</v>
      </c>
      <c r="B52" t="s">
        <v>367</v>
      </c>
      <c r="C52" t="s">
        <v>230</v>
      </c>
      <c r="D52" s="34" t="s">
        <v>247</v>
      </c>
      <c r="E52" s="208">
        <v>45742</v>
      </c>
      <c r="F52" s="1"/>
      <c r="G52" t="s">
        <v>268</v>
      </c>
      <c r="H52" t="s">
        <v>230</v>
      </c>
      <c r="I52" s="208">
        <v>45749</v>
      </c>
      <c r="J52" t="s">
        <v>234</v>
      </c>
      <c r="K52" t="s">
        <v>235</v>
      </c>
      <c r="L52" t="s">
        <v>171</v>
      </c>
      <c r="M52" t="s">
        <v>368</v>
      </c>
      <c r="N52" t="s">
        <v>237</v>
      </c>
      <c r="O52" t="s">
        <v>230</v>
      </c>
      <c r="P52" s="193" t="str">
        <f>IF(OR(AND(A52&lt;&gt;"",COUNTIF(Bugs!B:B,A52)&gt;0),AND(B52&lt;&gt;"",COUNTIF(Bugs!A:A,B52)&gt;0)),"Y","")</f>
        <v/>
      </c>
      <c r="Q52" s="193" t="str">
        <f>IF(OR(
    AND(COUNTIF(Bugs!A:A,B52)&gt;0,ISNUMBER(SEARCH("x",INDEX(Bugs!C:C,MATCH(B52,Bugs!A:A,0))))),
    AND(COUNTIF(Bugs!B:B,B52)&gt;0,ISNUMBER(SEARCH("x",INDEX(Bugs!C:C,MATCH(B52,Bugs!B:B,0))))),
    AND(COUNTIF(Bugs!A:A,B52)&gt;0,ISNUMBER(SEARCH("x",INDEX(Bugs!D:D,MATCH(B52,Bugs!A:A,0))))),
    AND(COUNTIF(Bugs!B:B,B52)&gt;0,ISNUMBER(SEARCH("x",INDEX(Bugs!D:D,MATCH(B52,Bugs!B:B,0)))))
),"Y","")</f>
        <v/>
      </c>
      <c r="R52">
        <f ca="1">IF(OR(ISNUMBER(MATCH(L52,MasterData!$D$3:$D$18,0)),ISNUMBER(MATCH(L52,MasterData!$C$3:$C$18,0))),
    DATEDIF(E52,I52,"d"),
    DATEDIF(E52,TODAY(),"d"))</f>
        <v>7</v>
      </c>
      <c r="S52">
        <f t="shared" ca="1" si="0"/>
        <v>1</v>
      </c>
      <c r="T52">
        <f t="shared" ca="1" si="1"/>
        <v>0</v>
      </c>
      <c r="U52">
        <f t="shared" ca="1" si="2"/>
        <v>0</v>
      </c>
    </row>
    <row r="53" spans="1:21" x14ac:dyDescent="0.35">
      <c r="A53">
        <v>6000135668</v>
      </c>
      <c r="B53" t="s">
        <v>369</v>
      </c>
      <c r="C53" t="s">
        <v>230</v>
      </c>
      <c r="D53" s="34" t="s">
        <v>231</v>
      </c>
      <c r="E53" s="208">
        <v>45743</v>
      </c>
      <c r="F53" s="1"/>
      <c r="G53" t="s">
        <v>315</v>
      </c>
      <c r="H53" t="s">
        <v>233</v>
      </c>
      <c r="I53" s="208">
        <v>45782</v>
      </c>
      <c r="J53" t="s">
        <v>234</v>
      </c>
      <c r="K53" t="s">
        <v>241</v>
      </c>
      <c r="L53" t="s">
        <v>171</v>
      </c>
      <c r="M53" t="s">
        <v>370</v>
      </c>
      <c r="N53" t="s">
        <v>237</v>
      </c>
      <c r="O53" t="s">
        <v>230</v>
      </c>
      <c r="P53" s="193" t="str">
        <f>IF(OR(AND(A53&lt;&gt;"",COUNTIF(Bugs!B:B,A53)&gt;0),AND(B53&lt;&gt;"",COUNTIF(Bugs!A:A,B53)&gt;0)),"Y","")</f>
        <v/>
      </c>
      <c r="Q53" s="193" t="str">
        <f>IF(OR(
    AND(COUNTIF(Bugs!A:A,B53)&gt;0,ISNUMBER(SEARCH("x",INDEX(Bugs!C:C,MATCH(B53,Bugs!A:A,0))))),
    AND(COUNTIF(Bugs!B:B,B53)&gt;0,ISNUMBER(SEARCH("x",INDEX(Bugs!C:C,MATCH(B53,Bugs!B:B,0))))),
    AND(COUNTIF(Bugs!A:A,B53)&gt;0,ISNUMBER(SEARCH("x",INDEX(Bugs!D:D,MATCH(B53,Bugs!A:A,0))))),
    AND(COUNTIF(Bugs!B:B,B53)&gt;0,ISNUMBER(SEARCH("x",INDEX(Bugs!D:D,MATCH(B53,Bugs!B:B,0)))))
),"Y","")</f>
        <v/>
      </c>
      <c r="R53">
        <f ca="1">IF(OR(ISNUMBER(MATCH(L53,MasterData!$D$3:$D$18,0)),ISNUMBER(MATCH(L53,MasterData!$C$3:$C$18,0))),
    DATEDIF(E53,I53,"d"),
    DATEDIF(E53,TODAY(),"d"))</f>
        <v>39</v>
      </c>
      <c r="S53">
        <f t="shared" ca="1" si="0"/>
        <v>0</v>
      </c>
      <c r="T53">
        <f t="shared" ca="1" si="1"/>
        <v>0</v>
      </c>
      <c r="U53">
        <f t="shared" ca="1" si="2"/>
        <v>1</v>
      </c>
    </row>
    <row r="54" spans="1:21" x14ac:dyDescent="0.35">
      <c r="A54">
        <v>6000135843</v>
      </c>
      <c r="B54" t="s">
        <v>230</v>
      </c>
      <c r="C54" t="s">
        <v>230</v>
      </c>
      <c r="D54" s="34" t="s">
        <v>251</v>
      </c>
      <c r="E54" s="208">
        <v>45744</v>
      </c>
      <c r="F54" s="1"/>
      <c r="G54" t="s">
        <v>290</v>
      </c>
      <c r="H54" t="s">
        <v>233</v>
      </c>
      <c r="I54" s="208">
        <v>45759</v>
      </c>
      <c r="J54" t="s">
        <v>201</v>
      </c>
      <c r="K54" t="s">
        <v>241</v>
      </c>
      <c r="L54" t="s">
        <v>171</v>
      </c>
      <c r="M54" t="s">
        <v>371</v>
      </c>
      <c r="N54" t="s">
        <v>237</v>
      </c>
      <c r="O54" t="s">
        <v>230</v>
      </c>
      <c r="P54" s="193" t="str">
        <f>IF(OR(AND(A54&lt;&gt;"",COUNTIF(Bugs!B:B,A54)&gt;0),AND(B54&lt;&gt;"",COUNTIF(Bugs!A:A,B54)&gt;0)),"Y","")</f>
        <v/>
      </c>
      <c r="Q54" s="193" t="str">
        <f>IF(OR(
    AND(COUNTIF(Bugs!A:A,B54)&gt;0,ISNUMBER(SEARCH("x",INDEX(Bugs!C:C,MATCH(B54,Bugs!A:A,0))))),
    AND(COUNTIF(Bugs!B:B,B54)&gt;0,ISNUMBER(SEARCH("x",INDEX(Bugs!C:C,MATCH(B54,Bugs!B:B,0))))),
    AND(COUNTIF(Bugs!A:A,B54)&gt;0,ISNUMBER(SEARCH("x",INDEX(Bugs!D:D,MATCH(B54,Bugs!A:A,0))))),
    AND(COUNTIF(Bugs!B:B,B54)&gt;0,ISNUMBER(SEARCH("x",INDEX(Bugs!D:D,MATCH(B54,Bugs!B:B,0)))))
),"Y","")</f>
        <v/>
      </c>
      <c r="R54">
        <f ca="1">IF(OR(ISNUMBER(MATCH(L54,MasterData!$D$3:$D$18,0)),ISNUMBER(MATCH(L54,MasterData!$C$3:$C$18,0))),
    DATEDIF(E54,I54,"d"),
    DATEDIF(E54,TODAY(),"d"))</f>
        <v>15</v>
      </c>
      <c r="S54">
        <f t="shared" ca="1" si="0"/>
        <v>0</v>
      </c>
      <c r="T54">
        <f t="shared" ca="1" si="1"/>
        <v>1</v>
      </c>
      <c r="U54">
        <f t="shared" ca="1" si="2"/>
        <v>0</v>
      </c>
    </row>
    <row r="55" spans="1:21" x14ac:dyDescent="0.35">
      <c r="A55">
        <v>6000135916</v>
      </c>
      <c r="B55" t="s">
        <v>372</v>
      </c>
      <c r="C55" t="s">
        <v>230</v>
      </c>
      <c r="D55" s="34" t="s">
        <v>251</v>
      </c>
      <c r="E55" s="208">
        <v>45747</v>
      </c>
      <c r="F55" s="1"/>
      <c r="G55" t="s">
        <v>373</v>
      </c>
      <c r="H55" t="s">
        <v>233</v>
      </c>
      <c r="I55" s="208">
        <v>45754</v>
      </c>
      <c r="J55" t="s">
        <v>234</v>
      </c>
      <c r="K55" t="s">
        <v>235</v>
      </c>
      <c r="L55" t="s">
        <v>171</v>
      </c>
      <c r="M55" t="s">
        <v>374</v>
      </c>
      <c r="N55" t="s">
        <v>237</v>
      </c>
      <c r="O55" t="s">
        <v>230</v>
      </c>
      <c r="P55" s="193" t="str">
        <f>IF(OR(AND(A55&lt;&gt;"",COUNTIF(Bugs!B:B,A55)&gt;0),AND(B55&lt;&gt;"",COUNTIF(Bugs!A:A,B55)&gt;0)),"Y","")</f>
        <v/>
      </c>
      <c r="Q55" s="193" t="str">
        <f>IF(OR(
    AND(COUNTIF(Bugs!A:A,B55)&gt;0,ISNUMBER(SEARCH("x",INDEX(Bugs!C:C,MATCH(B55,Bugs!A:A,0))))),
    AND(COUNTIF(Bugs!B:B,B55)&gt;0,ISNUMBER(SEARCH("x",INDEX(Bugs!C:C,MATCH(B55,Bugs!B:B,0))))),
    AND(COUNTIF(Bugs!A:A,B55)&gt;0,ISNUMBER(SEARCH("x",INDEX(Bugs!D:D,MATCH(B55,Bugs!A:A,0))))),
    AND(COUNTIF(Bugs!B:B,B55)&gt;0,ISNUMBER(SEARCH("x",INDEX(Bugs!D:D,MATCH(B55,Bugs!B:B,0)))))
),"Y","")</f>
        <v/>
      </c>
      <c r="R55">
        <f ca="1">IF(OR(ISNUMBER(MATCH(L55,MasterData!$D$3:$D$18,0)),ISNUMBER(MATCH(L55,MasterData!$C$3:$C$18,0))),
    DATEDIF(E55,I55,"d"),
    DATEDIF(E55,TODAY(),"d"))</f>
        <v>7</v>
      </c>
      <c r="S55">
        <f t="shared" ca="1" si="0"/>
        <v>1</v>
      </c>
      <c r="T55">
        <f t="shared" ca="1" si="1"/>
        <v>0</v>
      </c>
      <c r="U55">
        <f t="shared" ca="1" si="2"/>
        <v>0</v>
      </c>
    </row>
    <row r="56" spans="1:21" x14ac:dyDescent="0.35">
      <c r="A56">
        <v>6000135930</v>
      </c>
      <c r="B56" t="s">
        <v>375</v>
      </c>
      <c r="C56" t="s">
        <v>230</v>
      </c>
      <c r="D56" s="34" t="s">
        <v>254</v>
      </c>
      <c r="E56" s="208">
        <v>45747</v>
      </c>
      <c r="F56" s="1"/>
      <c r="G56" t="s">
        <v>268</v>
      </c>
      <c r="H56" t="s">
        <v>233</v>
      </c>
      <c r="I56" s="208">
        <v>45758</v>
      </c>
      <c r="J56" t="s">
        <v>234</v>
      </c>
      <c r="K56" t="s">
        <v>235</v>
      </c>
      <c r="L56" t="s">
        <v>171</v>
      </c>
      <c r="M56" t="s">
        <v>376</v>
      </c>
      <c r="N56" t="s">
        <v>237</v>
      </c>
      <c r="O56" t="s">
        <v>230</v>
      </c>
      <c r="P56" s="193" t="str">
        <f>IF(OR(AND(A56&lt;&gt;"",COUNTIF(Bugs!B:B,A56)&gt;0),AND(B56&lt;&gt;"",COUNTIF(Bugs!A:A,B56)&gt;0)),"Y","")</f>
        <v/>
      </c>
      <c r="Q56" s="193" t="str">
        <f>IF(OR(
    AND(COUNTIF(Bugs!A:A,B56)&gt;0,ISNUMBER(SEARCH("x",INDEX(Bugs!C:C,MATCH(B56,Bugs!A:A,0))))),
    AND(COUNTIF(Bugs!B:B,B56)&gt;0,ISNUMBER(SEARCH("x",INDEX(Bugs!C:C,MATCH(B56,Bugs!B:B,0))))),
    AND(COUNTIF(Bugs!A:A,B56)&gt;0,ISNUMBER(SEARCH("x",INDEX(Bugs!D:D,MATCH(B56,Bugs!A:A,0))))),
    AND(COUNTIF(Bugs!B:B,B56)&gt;0,ISNUMBER(SEARCH("x",INDEX(Bugs!D:D,MATCH(B56,Bugs!B:B,0)))))
),"Y","")</f>
        <v/>
      </c>
      <c r="R56">
        <f ca="1">IF(OR(ISNUMBER(MATCH(L56,MasterData!$D$3:$D$18,0)),ISNUMBER(MATCH(L56,MasterData!$C$3:$C$18,0))),
    DATEDIF(E56,I56,"d"),
    DATEDIF(E56,TODAY(),"d"))</f>
        <v>11</v>
      </c>
      <c r="S56">
        <f t="shared" ca="1" si="0"/>
        <v>0</v>
      </c>
      <c r="T56">
        <f t="shared" ca="1" si="1"/>
        <v>1</v>
      </c>
      <c r="U56">
        <f t="shared" ca="1" si="2"/>
        <v>0</v>
      </c>
    </row>
    <row r="57" spans="1:21" x14ac:dyDescent="0.35">
      <c r="A57">
        <v>6000136043</v>
      </c>
      <c r="B57" t="s">
        <v>230</v>
      </c>
      <c r="C57" t="s">
        <v>230</v>
      </c>
      <c r="D57" s="34" t="s">
        <v>251</v>
      </c>
      <c r="E57" s="208">
        <v>45748</v>
      </c>
      <c r="F57" s="1"/>
      <c r="G57" t="s">
        <v>290</v>
      </c>
      <c r="H57" t="s">
        <v>377</v>
      </c>
      <c r="I57" s="208">
        <v>45786</v>
      </c>
      <c r="J57" t="s">
        <v>201</v>
      </c>
      <c r="K57" t="s">
        <v>241</v>
      </c>
      <c r="L57" t="s">
        <v>171</v>
      </c>
      <c r="M57" t="s">
        <v>378</v>
      </c>
      <c r="N57" t="s">
        <v>237</v>
      </c>
      <c r="O57" t="s">
        <v>230</v>
      </c>
      <c r="P57" s="193" t="str">
        <f>IF(OR(AND(A57&lt;&gt;"",COUNTIF(Bugs!B:B,A57)&gt;0),AND(B57&lt;&gt;"",COUNTIF(Bugs!A:A,B57)&gt;0)),"Y","")</f>
        <v/>
      </c>
      <c r="Q57" s="193" t="str">
        <f>IF(OR(
    AND(COUNTIF(Bugs!A:A,B57)&gt;0,ISNUMBER(SEARCH("x",INDEX(Bugs!C:C,MATCH(B57,Bugs!A:A,0))))),
    AND(COUNTIF(Bugs!B:B,B57)&gt;0,ISNUMBER(SEARCH("x",INDEX(Bugs!C:C,MATCH(B57,Bugs!B:B,0))))),
    AND(COUNTIF(Bugs!A:A,B57)&gt;0,ISNUMBER(SEARCH("x",INDEX(Bugs!D:D,MATCH(B57,Bugs!A:A,0))))),
    AND(COUNTIF(Bugs!B:B,B57)&gt;0,ISNUMBER(SEARCH("x",INDEX(Bugs!D:D,MATCH(B57,Bugs!B:B,0)))))
),"Y","")</f>
        <v/>
      </c>
      <c r="R57">
        <f ca="1">IF(OR(ISNUMBER(MATCH(L57,MasterData!$D$3:$D$18,0)),ISNUMBER(MATCH(L57,MasterData!$C$3:$C$18,0))),
    DATEDIF(E57,I57,"d"),
    DATEDIF(E57,TODAY(),"d"))</f>
        <v>38</v>
      </c>
      <c r="S57">
        <f t="shared" ca="1" si="0"/>
        <v>0</v>
      </c>
      <c r="T57">
        <f t="shared" ca="1" si="1"/>
        <v>0</v>
      </c>
      <c r="U57">
        <f t="shared" ca="1" si="2"/>
        <v>1</v>
      </c>
    </row>
    <row r="58" spans="1:21" x14ac:dyDescent="0.35">
      <c r="A58">
        <v>6000136104</v>
      </c>
      <c r="B58" t="s">
        <v>379</v>
      </c>
      <c r="C58" t="s">
        <v>230</v>
      </c>
      <c r="D58" s="34" t="s">
        <v>274</v>
      </c>
      <c r="E58" s="208">
        <v>45748</v>
      </c>
      <c r="F58" s="1"/>
      <c r="G58" t="s">
        <v>380</v>
      </c>
      <c r="H58" t="s">
        <v>233</v>
      </c>
      <c r="I58" s="208">
        <v>45755</v>
      </c>
      <c r="J58" t="s">
        <v>234</v>
      </c>
      <c r="K58" t="s">
        <v>241</v>
      </c>
      <c r="L58" t="s">
        <v>171</v>
      </c>
      <c r="M58" t="s">
        <v>381</v>
      </c>
      <c r="N58" t="s">
        <v>237</v>
      </c>
      <c r="O58" t="s">
        <v>230</v>
      </c>
      <c r="P58" s="193" t="str">
        <f>IF(OR(AND(A58&lt;&gt;"",COUNTIF(Bugs!B:B,A58)&gt;0),AND(B58&lt;&gt;"",COUNTIF(Bugs!A:A,B58)&gt;0)),"Y","")</f>
        <v/>
      </c>
      <c r="Q58" s="193" t="str">
        <f>IF(OR(
    AND(COUNTIF(Bugs!A:A,B58)&gt;0,ISNUMBER(SEARCH("x",INDEX(Bugs!C:C,MATCH(B58,Bugs!A:A,0))))),
    AND(COUNTIF(Bugs!B:B,B58)&gt;0,ISNUMBER(SEARCH("x",INDEX(Bugs!C:C,MATCH(B58,Bugs!B:B,0))))),
    AND(COUNTIF(Bugs!A:A,B58)&gt;0,ISNUMBER(SEARCH("x",INDEX(Bugs!D:D,MATCH(B58,Bugs!A:A,0))))),
    AND(COUNTIF(Bugs!B:B,B58)&gt;0,ISNUMBER(SEARCH("x",INDEX(Bugs!D:D,MATCH(B58,Bugs!B:B,0)))))
),"Y","")</f>
        <v/>
      </c>
      <c r="R58">
        <f ca="1">IF(OR(ISNUMBER(MATCH(L58,MasterData!$D$3:$D$18,0)),ISNUMBER(MATCH(L58,MasterData!$C$3:$C$18,0))),
    DATEDIF(E58,I58,"d"),
    DATEDIF(E58,TODAY(),"d"))</f>
        <v>7</v>
      </c>
      <c r="S58">
        <f t="shared" ca="1" si="0"/>
        <v>1</v>
      </c>
      <c r="T58">
        <f t="shared" ca="1" si="1"/>
        <v>0</v>
      </c>
      <c r="U58">
        <f t="shared" ca="1" si="2"/>
        <v>0</v>
      </c>
    </row>
    <row r="59" spans="1:21" x14ac:dyDescent="0.35">
      <c r="A59">
        <v>6000136206</v>
      </c>
      <c r="B59" t="s">
        <v>382</v>
      </c>
      <c r="C59" t="s">
        <v>230</v>
      </c>
      <c r="D59" s="34" t="s">
        <v>383</v>
      </c>
      <c r="E59" s="208">
        <v>45749</v>
      </c>
      <c r="F59" s="1"/>
      <c r="G59" t="s">
        <v>384</v>
      </c>
      <c r="H59" t="s">
        <v>245</v>
      </c>
      <c r="I59" s="208">
        <v>45798</v>
      </c>
      <c r="J59" t="s">
        <v>234</v>
      </c>
      <c r="K59" t="s">
        <v>241</v>
      </c>
      <c r="L59" t="s">
        <v>171</v>
      </c>
      <c r="M59" t="s">
        <v>385</v>
      </c>
      <c r="N59" t="s">
        <v>237</v>
      </c>
      <c r="O59" t="s">
        <v>230</v>
      </c>
      <c r="P59" s="193" t="str">
        <f>IF(OR(AND(A59&lt;&gt;"",COUNTIF(Bugs!B:B,A59)&gt;0),AND(B59&lt;&gt;"",COUNTIF(Bugs!A:A,B59)&gt;0)),"Y","")</f>
        <v/>
      </c>
      <c r="Q59" s="193" t="str">
        <f>IF(OR(
    AND(COUNTIF(Bugs!A:A,B59)&gt;0,ISNUMBER(SEARCH("x",INDEX(Bugs!C:C,MATCH(B59,Bugs!A:A,0))))),
    AND(COUNTIF(Bugs!B:B,B59)&gt;0,ISNUMBER(SEARCH("x",INDEX(Bugs!C:C,MATCH(B59,Bugs!B:B,0))))),
    AND(COUNTIF(Bugs!A:A,B59)&gt;0,ISNUMBER(SEARCH("x",INDEX(Bugs!D:D,MATCH(B59,Bugs!A:A,0))))),
    AND(COUNTIF(Bugs!B:B,B59)&gt;0,ISNUMBER(SEARCH("x",INDEX(Bugs!D:D,MATCH(B59,Bugs!B:B,0)))))
),"Y","")</f>
        <v/>
      </c>
      <c r="R59">
        <f ca="1">IF(OR(ISNUMBER(MATCH(L59,MasterData!$D$3:$D$18,0)),ISNUMBER(MATCH(L59,MasterData!$C$3:$C$18,0))),
    DATEDIF(E59,I59,"d"),
    DATEDIF(E59,TODAY(),"d"))</f>
        <v>49</v>
      </c>
      <c r="S59">
        <f t="shared" ca="1" si="0"/>
        <v>0</v>
      </c>
      <c r="T59">
        <f t="shared" ca="1" si="1"/>
        <v>0</v>
      </c>
      <c r="U59">
        <f t="shared" ca="1" si="2"/>
        <v>1</v>
      </c>
    </row>
    <row r="60" spans="1:21" x14ac:dyDescent="0.35">
      <c r="A60">
        <v>6000136305</v>
      </c>
      <c r="B60" t="s">
        <v>386</v>
      </c>
      <c r="C60" t="s">
        <v>230</v>
      </c>
      <c r="D60" s="34" t="s">
        <v>387</v>
      </c>
      <c r="E60" s="208">
        <v>45749</v>
      </c>
      <c r="F60" s="1"/>
      <c r="G60" t="s">
        <v>388</v>
      </c>
      <c r="H60" t="s">
        <v>233</v>
      </c>
      <c r="I60" s="208">
        <v>45756</v>
      </c>
      <c r="J60" t="s">
        <v>234</v>
      </c>
      <c r="K60" t="s">
        <v>241</v>
      </c>
      <c r="L60" t="s">
        <v>171</v>
      </c>
      <c r="M60" t="s">
        <v>389</v>
      </c>
      <c r="N60" t="s">
        <v>237</v>
      </c>
      <c r="O60" t="s">
        <v>230</v>
      </c>
      <c r="P60" s="193" t="str">
        <f>IF(OR(AND(A60&lt;&gt;"",COUNTIF(Bugs!B:B,A60)&gt;0),AND(B60&lt;&gt;"",COUNTIF(Bugs!A:A,B60)&gt;0)),"Y","")</f>
        <v/>
      </c>
      <c r="Q60" s="193" t="str">
        <f>IF(OR(
    AND(COUNTIF(Bugs!A:A,B60)&gt;0,ISNUMBER(SEARCH("x",INDEX(Bugs!C:C,MATCH(B60,Bugs!A:A,0))))),
    AND(COUNTIF(Bugs!B:B,B60)&gt;0,ISNUMBER(SEARCH("x",INDEX(Bugs!C:C,MATCH(B60,Bugs!B:B,0))))),
    AND(COUNTIF(Bugs!A:A,B60)&gt;0,ISNUMBER(SEARCH("x",INDEX(Bugs!D:D,MATCH(B60,Bugs!A:A,0))))),
    AND(COUNTIF(Bugs!B:B,B60)&gt;0,ISNUMBER(SEARCH("x",INDEX(Bugs!D:D,MATCH(B60,Bugs!B:B,0)))))
),"Y","")</f>
        <v/>
      </c>
      <c r="R60">
        <f ca="1">IF(OR(ISNUMBER(MATCH(L60,MasterData!$D$3:$D$18,0)),ISNUMBER(MATCH(L60,MasterData!$C$3:$C$18,0))),
    DATEDIF(E60,I60,"d"),
    DATEDIF(E60,TODAY(),"d"))</f>
        <v>7</v>
      </c>
      <c r="S60">
        <f t="shared" ca="1" si="0"/>
        <v>1</v>
      </c>
      <c r="T60">
        <f t="shared" ca="1" si="1"/>
        <v>0</v>
      </c>
      <c r="U60">
        <f t="shared" ca="1" si="2"/>
        <v>0</v>
      </c>
    </row>
    <row r="61" spans="1:21" x14ac:dyDescent="0.35">
      <c r="A61">
        <v>6000136404</v>
      </c>
      <c r="B61" t="s">
        <v>390</v>
      </c>
      <c r="C61" t="s">
        <v>230</v>
      </c>
      <c r="D61" s="34" t="s">
        <v>247</v>
      </c>
      <c r="E61" s="208">
        <v>45750</v>
      </c>
      <c r="F61" s="1"/>
      <c r="G61" t="s">
        <v>357</v>
      </c>
      <c r="H61" t="s">
        <v>245</v>
      </c>
      <c r="I61" s="208">
        <v>45764</v>
      </c>
      <c r="J61" t="s">
        <v>234</v>
      </c>
      <c r="K61" t="s">
        <v>241</v>
      </c>
      <c r="L61" t="s">
        <v>171</v>
      </c>
      <c r="M61" t="s">
        <v>391</v>
      </c>
      <c r="N61" t="s">
        <v>237</v>
      </c>
      <c r="O61" t="s">
        <v>230</v>
      </c>
      <c r="P61" s="193" t="str">
        <f>IF(OR(AND(A61&lt;&gt;"",COUNTIF(Bugs!B:B,A61)&gt;0),AND(B61&lt;&gt;"",COUNTIF(Bugs!A:A,B61)&gt;0)),"Y","")</f>
        <v/>
      </c>
      <c r="Q61" s="193" t="str">
        <f>IF(OR(
    AND(COUNTIF(Bugs!A:A,B61)&gt;0,ISNUMBER(SEARCH("x",INDEX(Bugs!C:C,MATCH(B61,Bugs!A:A,0))))),
    AND(COUNTIF(Bugs!B:B,B61)&gt;0,ISNUMBER(SEARCH("x",INDEX(Bugs!C:C,MATCH(B61,Bugs!B:B,0))))),
    AND(COUNTIF(Bugs!A:A,B61)&gt;0,ISNUMBER(SEARCH("x",INDEX(Bugs!D:D,MATCH(B61,Bugs!A:A,0))))),
    AND(COUNTIF(Bugs!B:B,B61)&gt;0,ISNUMBER(SEARCH("x",INDEX(Bugs!D:D,MATCH(B61,Bugs!B:B,0)))))
),"Y","")</f>
        <v/>
      </c>
      <c r="R61">
        <f ca="1">IF(OR(ISNUMBER(MATCH(L61,MasterData!$D$3:$D$18,0)),ISNUMBER(MATCH(L61,MasterData!$C$3:$C$18,0))),
    DATEDIF(E61,I61,"d"),
    DATEDIF(E61,TODAY(),"d"))</f>
        <v>14</v>
      </c>
      <c r="S61">
        <f t="shared" ca="1" si="0"/>
        <v>0</v>
      </c>
      <c r="T61">
        <f t="shared" ca="1" si="1"/>
        <v>1</v>
      </c>
      <c r="U61">
        <f t="shared" ca="1" si="2"/>
        <v>0</v>
      </c>
    </row>
    <row r="62" spans="1:21" x14ac:dyDescent="0.35">
      <c r="A62">
        <v>6000136413</v>
      </c>
      <c r="B62" t="s">
        <v>392</v>
      </c>
      <c r="C62" t="s">
        <v>230</v>
      </c>
      <c r="D62" s="34" t="s">
        <v>254</v>
      </c>
      <c r="E62" s="208">
        <v>45750</v>
      </c>
      <c r="F62" s="1"/>
      <c r="G62" t="s">
        <v>357</v>
      </c>
      <c r="H62" t="s">
        <v>245</v>
      </c>
      <c r="I62" s="208">
        <v>45758</v>
      </c>
      <c r="J62" t="s">
        <v>234</v>
      </c>
      <c r="K62" t="s">
        <v>241</v>
      </c>
      <c r="L62" t="s">
        <v>171</v>
      </c>
      <c r="M62" t="s">
        <v>393</v>
      </c>
      <c r="N62" t="s">
        <v>237</v>
      </c>
      <c r="O62" t="s">
        <v>230</v>
      </c>
      <c r="P62" s="193" t="str">
        <f>IF(OR(AND(A62&lt;&gt;"",COUNTIF(Bugs!B:B,A62)&gt;0),AND(B62&lt;&gt;"",COUNTIF(Bugs!A:A,B62)&gt;0)),"Y","")</f>
        <v/>
      </c>
      <c r="Q62" s="193" t="str">
        <f>IF(OR(
    AND(COUNTIF(Bugs!A:A,B62)&gt;0,ISNUMBER(SEARCH("x",INDEX(Bugs!C:C,MATCH(B62,Bugs!A:A,0))))),
    AND(COUNTIF(Bugs!B:B,B62)&gt;0,ISNUMBER(SEARCH("x",INDEX(Bugs!C:C,MATCH(B62,Bugs!B:B,0))))),
    AND(COUNTIF(Bugs!A:A,B62)&gt;0,ISNUMBER(SEARCH("x",INDEX(Bugs!D:D,MATCH(B62,Bugs!A:A,0))))),
    AND(COUNTIF(Bugs!B:B,B62)&gt;0,ISNUMBER(SEARCH("x",INDEX(Bugs!D:D,MATCH(B62,Bugs!B:B,0)))))
),"Y","")</f>
        <v/>
      </c>
      <c r="R62">
        <f ca="1">IF(OR(ISNUMBER(MATCH(L62,MasterData!$D$3:$D$18,0)),ISNUMBER(MATCH(L62,MasterData!$C$3:$C$18,0))),
    DATEDIF(E62,I62,"d"),
    DATEDIF(E62,TODAY(),"d"))</f>
        <v>8</v>
      </c>
      <c r="S62">
        <f t="shared" ca="1" si="0"/>
        <v>0</v>
      </c>
      <c r="T62">
        <f t="shared" ca="1" si="1"/>
        <v>1</v>
      </c>
      <c r="U62">
        <f t="shared" ca="1" si="2"/>
        <v>0</v>
      </c>
    </row>
    <row r="63" spans="1:21" x14ac:dyDescent="0.35">
      <c r="A63">
        <v>6000136417</v>
      </c>
      <c r="B63" t="s">
        <v>394</v>
      </c>
      <c r="C63" t="s">
        <v>230</v>
      </c>
      <c r="D63" s="34" t="s">
        <v>254</v>
      </c>
      <c r="E63" s="208">
        <v>45750</v>
      </c>
      <c r="F63" s="1"/>
      <c r="G63" t="s">
        <v>357</v>
      </c>
      <c r="H63" t="s">
        <v>240</v>
      </c>
      <c r="I63" s="208">
        <v>45758</v>
      </c>
      <c r="J63" t="s">
        <v>234</v>
      </c>
      <c r="K63" t="s">
        <v>241</v>
      </c>
      <c r="L63" t="s">
        <v>171</v>
      </c>
      <c r="M63" t="s">
        <v>395</v>
      </c>
      <c r="N63" t="s">
        <v>237</v>
      </c>
      <c r="O63" t="s">
        <v>230</v>
      </c>
      <c r="P63" s="193" t="str">
        <f>IF(OR(AND(A63&lt;&gt;"",COUNTIF(Bugs!B:B,A63)&gt;0),AND(B63&lt;&gt;"",COUNTIF(Bugs!A:A,B63)&gt;0)),"Y","")</f>
        <v/>
      </c>
      <c r="Q63" s="193" t="str">
        <f>IF(OR(
    AND(COUNTIF(Bugs!A:A,B63)&gt;0,ISNUMBER(SEARCH("x",INDEX(Bugs!C:C,MATCH(B63,Bugs!A:A,0))))),
    AND(COUNTIF(Bugs!B:B,B63)&gt;0,ISNUMBER(SEARCH("x",INDEX(Bugs!C:C,MATCH(B63,Bugs!B:B,0))))),
    AND(COUNTIF(Bugs!A:A,B63)&gt;0,ISNUMBER(SEARCH("x",INDEX(Bugs!D:D,MATCH(B63,Bugs!A:A,0))))),
    AND(COUNTIF(Bugs!B:B,B63)&gt;0,ISNUMBER(SEARCH("x",INDEX(Bugs!D:D,MATCH(B63,Bugs!B:B,0)))))
),"Y","")</f>
        <v/>
      </c>
      <c r="R63">
        <f ca="1">IF(OR(ISNUMBER(MATCH(L63,MasterData!$D$3:$D$18,0)),ISNUMBER(MATCH(L63,MasterData!$C$3:$C$18,0))),
    DATEDIF(E63,I63,"d"),
    DATEDIF(E63,TODAY(),"d"))</f>
        <v>8</v>
      </c>
      <c r="S63">
        <f t="shared" ca="1" si="0"/>
        <v>0</v>
      </c>
      <c r="T63">
        <f t="shared" ca="1" si="1"/>
        <v>1</v>
      </c>
      <c r="U63">
        <f t="shared" ca="1" si="2"/>
        <v>0</v>
      </c>
    </row>
    <row r="64" spans="1:21" x14ac:dyDescent="0.35">
      <c r="A64">
        <v>6000136696</v>
      </c>
      <c r="B64" t="s">
        <v>396</v>
      </c>
      <c r="C64" t="s">
        <v>230</v>
      </c>
      <c r="D64" s="34" t="s">
        <v>254</v>
      </c>
      <c r="E64" s="208">
        <v>45755</v>
      </c>
      <c r="F64" s="1"/>
      <c r="G64" t="s">
        <v>357</v>
      </c>
      <c r="H64" t="s">
        <v>245</v>
      </c>
      <c r="I64" s="208">
        <v>45763</v>
      </c>
      <c r="J64" t="s">
        <v>234</v>
      </c>
      <c r="K64" t="s">
        <v>241</v>
      </c>
      <c r="L64" t="s">
        <v>171</v>
      </c>
      <c r="M64" t="s">
        <v>397</v>
      </c>
      <c r="N64" t="s">
        <v>237</v>
      </c>
      <c r="O64" t="s">
        <v>230</v>
      </c>
      <c r="P64" s="193" t="str">
        <f>IF(OR(AND(A64&lt;&gt;"",COUNTIF(Bugs!B:B,A64)&gt;0),AND(B64&lt;&gt;"",COUNTIF(Bugs!A:A,B64)&gt;0)),"Y","")</f>
        <v/>
      </c>
      <c r="Q64" s="193" t="str">
        <f>IF(OR(
    AND(COUNTIF(Bugs!A:A,B64)&gt;0,ISNUMBER(SEARCH("x",INDEX(Bugs!C:C,MATCH(B64,Bugs!A:A,0))))),
    AND(COUNTIF(Bugs!B:B,B64)&gt;0,ISNUMBER(SEARCH("x",INDEX(Bugs!C:C,MATCH(B64,Bugs!B:B,0))))),
    AND(COUNTIF(Bugs!A:A,B64)&gt;0,ISNUMBER(SEARCH("x",INDEX(Bugs!D:D,MATCH(B64,Bugs!A:A,0))))),
    AND(COUNTIF(Bugs!B:B,B64)&gt;0,ISNUMBER(SEARCH("x",INDEX(Bugs!D:D,MATCH(B64,Bugs!B:B,0)))))
),"Y","")</f>
        <v/>
      </c>
      <c r="R64">
        <f ca="1">IF(OR(ISNUMBER(MATCH(L64,MasterData!$D$3:$D$18,0)),ISNUMBER(MATCH(L64,MasterData!$C$3:$C$18,0))),
    DATEDIF(E64,I64,"d"),
    DATEDIF(E64,TODAY(),"d"))</f>
        <v>8</v>
      </c>
      <c r="S64">
        <f t="shared" ca="1" si="0"/>
        <v>0</v>
      </c>
      <c r="T64">
        <f t="shared" ca="1" si="1"/>
        <v>1</v>
      </c>
      <c r="U64">
        <f t="shared" ca="1" si="2"/>
        <v>0</v>
      </c>
    </row>
    <row r="65" spans="1:21" x14ac:dyDescent="0.35">
      <c r="A65">
        <v>6000136707</v>
      </c>
      <c r="B65" t="s">
        <v>398</v>
      </c>
      <c r="C65" t="s">
        <v>230</v>
      </c>
      <c r="D65" s="34" t="s">
        <v>254</v>
      </c>
      <c r="E65" s="208">
        <v>45755</v>
      </c>
      <c r="F65" s="1"/>
      <c r="G65" t="s">
        <v>357</v>
      </c>
      <c r="H65" t="s">
        <v>245</v>
      </c>
      <c r="I65" s="208">
        <v>45763</v>
      </c>
      <c r="J65" t="s">
        <v>234</v>
      </c>
      <c r="K65" t="s">
        <v>241</v>
      </c>
      <c r="L65" t="s">
        <v>171</v>
      </c>
      <c r="M65" t="s">
        <v>399</v>
      </c>
      <c r="N65" t="s">
        <v>237</v>
      </c>
      <c r="O65" t="s">
        <v>230</v>
      </c>
      <c r="P65" s="193" t="str">
        <f>IF(OR(AND(A65&lt;&gt;"",COUNTIF(Bugs!B:B,A65)&gt;0),AND(B65&lt;&gt;"",COUNTIF(Bugs!A:A,B65)&gt;0)),"Y","")</f>
        <v/>
      </c>
      <c r="Q65" s="193" t="str">
        <f>IF(OR(
    AND(COUNTIF(Bugs!A:A,B65)&gt;0,ISNUMBER(SEARCH("x",INDEX(Bugs!C:C,MATCH(B65,Bugs!A:A,0))))),
    AND(COUNTIF(Bugs!B:B,B65)&gt;0,ISNUMBER(SEARCH("x",INDEX(Bugs!C:C,MATCH(B65,Bugs!B:B,0))))),
    AND(COUNTIF(Bugs!A:A,B65)&gt;0,ISNUMBER(SEARCH("x",INDEX(Bugs!D:D,MATCH(B65,Bugs!A:A,0))))),
    AND(COUNTIF(Bugs!B:B,B65)&gt;0,ISNUMBER(SEARCH("x",INDEX(Bugs!D:D,MATCH(B65,Bugs!B:B,0)))))
),"Y","")</f>
        <v/>
      </c>
      <c r="R65">
        <f ca="1">IF(OR(ISNUMBER(MATCH(L65,MasterData!$D$3:$D$18,0)),ISNUMBER(MATCH(L65,MasterData!$C$3:$C$18,0))),
    DATEDIF(E65,I65,"d"),
    DATEDIF(E65,TODAY(),"d"))</f>
        <v>8</v>
      </c>
      <c r="S65">
        <f t="shared" ca="1" si="0"/>
        <v>0</v>
      </c>
      <c r="T65">
        <f t="shared" ca="1" si="1"/>
        <v>1</v>
      </c>
      <c r="U65">
        <f t="shared" ca="1" si="2"/>
        <v>0</v>
      </c>
    </row>
    <row r="66" spans="1:21" x14ac:dyDescent="0.35">
      <c r="A66">
        <v>6000136806</v>
      </c>
      <c r="B66" t="s">
        <v>230</v>
      </c>
      <c r="C66" t="s">
        <v>230</v>
      </c>
      <c r="D66" s="34" t="s">
        <v>251</v>
      </c>
      <c r="E66" s="208">
        <v>45755</v>
      </c>
      <c r="F66" s="1"/>
      <c r="G66" t="s">
        <v>400</v>
      </c>
      <c r="H66" t="s">
        <v>401</v>
      </c>
      <c r="I66" s="208">
        <v>45789</v>
      </c>
      <c r="J66" t="s">
        <v>201</v>
      </c>
      <c r="K66" t="s">
        <v>241</v>
      </c>
      <c r="L66" t="s">
        <v>171</v>
      </c>
      <c r="M66" t="s">
        <v>402</v>
      </c>
      <c r="N66" t="s">
        <v>237</v>
      </c>
      <c r="O66" t="s">
        <v>230</v>
      </c>
      <c r="P66" s="193" t="str">
        <f>IF(OR(AND(A66&lt;&gt;"",COUNTIF(Bugs!B:B,A66)&gt;0),AND(B66&lt;&gt;"",COUNTIF(Bugs!A:A,B66)&gt;0)),"Y","")</f>
        <v/>
      </c>
      <c r="Q66" s="193" t="str">
        <f>IF(OR(
    AND(COUNTIF(Bugs!A:A,B66)&gt;0,ISNUMBER(SEARCH("x",INDEX(Bugs!C:C,MATCH(B66,Bugs!A:A,0))))),
    AND(COUNTIF(Bugs!B:B,B66)&gt;0,ISNUMBER(SEARCH("x",INDEX(Bugs!C:C,MATCH(B66,Bugs!B:B,0))))),
    AND(COUNTIF(Bugs!A:A,B66)&gt;0,ISNUMBER(SEARCH("x",INDEX(Bugs!D:D,MATCH(B66,Bugs!A:A,0))))),
    AND(COUNTIF(Bugs!B:B,B66)&gt;0,ISNUMBER(SEARCH("x",INDEX(Bugs!D:D,MATCH(B66,Bugs!B:B,0)))))
),"Y","")</f>
        <v/>
      </c>
      <c r="R66">
        <f ca="1">IF(OR(ISNUMBER(MATCH(L66,MasterData!$D$3:$D$18,0)),ISNUMBER(MATCH(L66,MasterData!$C$3:$C$18,0))),
    DATEDIF(E66,I66,"d"),
    DATEDIF(E66,TODAY(),"d"))</f>
        <v>34</v>
      </c>
      <c r="S66">
        <f t="shared" ca="1" si="0"/>
        <v>0</v>
      </c>
      <c r="T66">
        <f t="shared" ca="1" si="1"/>
        <v>0</v>
      </c>
      <c r="U66">
        <f t="shared" ca="1" si="2"/>
        <v>1</v>
      </c>
    </row>
    <row r="67" spans="1:21" x14ac:dyDescent="0.35">
      <c r="A67">
        <v>6000136916</v>
      </c>
      <c r="B67" t="s">
        <v>403</v>
      </c>
      <c r="C67" t="s">
        <v>230</v>
      </c>
      <c r="D67" s="34" t="s">
        <v>254</v>
      </c>
      <c r="E67" s="208">
        <v>45756</v>
      </c>
      <c r="F67" s="1"/>
      <c r="G67" t="s">
        <v>357</v>
      </c>
      <c r="H67" t="s">
        <v>245</v>
      </c>
      <c r="I67" s="208">
        <v>45764</v>
      </c>
      <c r="J67" t="s">
        <v>234</v>
      </c>
      <c r="K67" t="s">
        <v>241</v>
      </c>
      <c r="L67" t="s">
        <v>171</v>
      </c>
      <c r="M67" t="s">
        <v>404</v>
      </c>
      <c r="N67" t="s">
        <v>237</v>
      </c>
      <c r="O67" t="s">
        <v>230</v>
      </c>
      <c r="P67" s="193" t="str">
        <f>IF(OR(AND(A67&lt;&gt;"",COUNTIF(Bugs!B:B,A67)&gt;0),AND(B67&lt;&gt;"",COUNTIF(Bugs!A:A,B67)&gt;0)),"Y","")</f>
        <v/>
      </c>
      <c r="Q67" s="193" t="str">
        <f>IF(OR(
    AND(COUNTIF(Bugs!A:A,B67)&gt;0,ISNUMBER(SEARCH("x",INDEX(Bugs!C:C,MATCH(B67,Bugs!A:A,0))))),
    AND(COUNTIF(Bugs!B:B,B67)&gt;0,ISNUMBER(SEARCH("x",INDEX(Bugs!C:C,MATCH(B67,Bugs!B:B,0))))),
    AND(COUNTIF(Bugs!A:A,B67)&gt;0,ISNUMBER(SEARCH("x",INDEX(Bugs!D:D,MATCH(B67,Bugs!A:A,0))))),
    AND(COUNTIF(Bugs!B:B,B67)&gt;0,ISNUMBER(SEARCH("x",INDEX(Bugs!D:D,MATCH(B67,Bugs!B:B,0)))))
),"Y","")</f>
        <v/>
      </c>
      <c r="R67">
        <f ca="1">IF(OR(ISNUMBER(MATCH(L67,MasterData!$D$3:$D$18,0)),ISNUMBER(MATCH(L67,MasterData!$C$3:$C$18,0))),
    DATEDIF(E67,I67,"d"),
    DATEDIF(E67,TODAY(),"d"))</f>
        <v>8</v>
      </c>
      <c r="S67">
        <f t="shared" ref="S67:S130" ca="1" si="3">IF(AND($R67&gt;=0,$R67&lt;=7),1,0)</f>
        <v>0</v>
      </c>
      <c r="T67">
        <f t="shared" ref="T67:T130" ca="1" si="4">IF(AND($R67&gt;7,R67&lt;=30),1,0)</f>
        <v>1</v>
      </c>
      <c r="U67">
        <f t="shared" ref="U67:U130" ca="1" si="5">IF($R67&gt;30,1,0)</f>
        <v>0</v>
      </c>
    </row>
    <row r="68" spans="1:21" x14ac:dyDescent="0.35">
      <c r="A68">
        <v>6000137097</v>
      </c>
      <c r="B68" t="s">
        <v>405</v>
      </c>
      <c r="C68" t="s">
        <v>230</v>
      </c>
      <c r="D68" s="34" t="s">
        <v>251</v>
      </c>
      <c r="E68" s="208">
        <v>45757</v>
      </c>
      <c r="F68" s="1"/>
      <c r="G68" t="s">
        <v>406</v>
      </c>
      <c r="H68" t="s">
        <v>233</v>
      </c>
      <c r="I68" s="208">
        <v>45765</v>
      </c>
      <c r="J68" t="s">
        <v>234</v>
      </c>
      <c r="K68" t="s">
        <v>235</v>
      </c>
      <c r="L68" t="s">
        <v>171</v>
      </c>
      <c r="M68" t="s">
        <v>407</v>
      </c>
      <c r="N68" t="s">
        <v>237</v>
      </c>
      <c r="O68" t="s">
        <v>230</v>
      </c>
      <c r="P68" s="193" t="str">
        <f>IF(OR(AND(A68&lt;&gt;"",COUNTIF(Bugs!B:B,A68)&gt;0),AND(B68&lt;&gt;"",COUNTIF(Bugs!A:A,B68)&gt;0)),"Y","")</f>
        <v/>
      </c>
      <c r="Q68" s="193" t="str">
        <f>IF(OR(
    AND(COUNTIF(Bugs!A:A,B68)&gt;0,ISNUMBER(SEARCH("x",INDEX(Bugs!C:C,MATCH(B68,Bugs!A:A,0))))),
    AND(COUNTIF(Bugs!B:B,B68)&gt;0,ISNUMBER(SEARCH("x",INDEX(Bugs!C:C,MATCH(B68,Bugs!B:B,0))))),
    AND(COUNTIF(Bugs!A:A,B68)&gt;0,ISNUMBER(SEARCH("x",INDEX(Bugs!D:D,MATCH(B68,Bugs!A:A,0))))),
    AND(COUNTIF(Bugs!B:B,B68)&gt;0,ISNUMBER(SEARCH("x",INDEX(Bugs!D:D,MATCH(B68,Bugs!B:B,0)))))
),"Y","")</f>
        <v/>
      </c>
      <c r="R68">
        <f ca="1">IF(OR(ISNUMBER(MATCH(L68,MasterData!$D$3:$D$18,0)),ISNUMBER(MATCH(L68,MasterData!$C$3:$C$18,0))),
    DATEDIF(E68,I68,"d"),
    DATEDIF(E68,TODAY(),"d"))</f>
        <v>8</v>
      </c>
      <c r="S68">
        <f t="shared" ca="1" si="3"/>
        <v>0</v>
      </c>
      <c r="T68">
        <f t="shared" ca="1" si="4"/>
        <v>1</v>
      </c>
      <c r="U68">
        <f t="shared" ca="1" si="5"/>
        <v>0</v>
      </c>
    </row>
    <row r="69" spans="1:21" x14ac:dyDescent="0.35">
      <c r="A69">
        <v>6000137324</v>
      </c>
      <c r="B69" t="s">
        <v>408</v>
      </c>
      <c r="C69" t="s">
        <v>230</v>
      </c>
      <c r="D69" s="34" t="s">
        <v>274</v>
      </c>
      <c r="E69" s="208">
        <v>45761</v>
      </c>
      <c r="F69" s="1"/>
      <c r="G69" t="s">
        <v>380</v>
      </c>
      <c r="H69" t="s">
        <v>233</v>
      </c>
      <c r="I69" s="208">
        <v>45771</v>
      </c>
      <c r="J69" t="s">
        <v>234</v>
      </c>
      <c r="K69" t="s">
        <v>347</v>
      </c>
      <c r="L69" t="s">
        <v>171</v>
      </c>
      <c r="M69" t="s">
        <v>409</v>
      </c>
      <c r="N69" t="s">
        <v>237</v>
      </c>
      <c r="O69" t="s">
        <v>230</v>
      </c>
      <c r="P69" s="193" t="str">
        <f>IF(OR(AND(A69&lt;&gt;"",COUNTIF(Bugs!B:B,A69)&gt;0),AND(B69&lt;&gt;"",COUNTIF(Bugs!A:A,B69)&gt;0)),"Y","")</f>
        <v/>
      </c>
      <c r="Q69" s="193" t="str">
        <f>IF(OR(
    AND(COUNTIF(Bugs!A:A,B69)&gt;0,ISNUMBER(SEARCH("x",INDEX(Bugs!C:C,MATCH(B69,Bugs!A:A,0))))),
    AND(COUNTIF(Bugs!B:B,B69)&gt;0,ISNUMBER(SEARCH("x",INDEX(Bugs!C:C,MATCH(B69,Bugs!B:B,0))))),
    AND(COUNTIF(Bugs!A:A,B69)&gt;0,ISNUMBER(SEARCH("x",INDEX(Bugs!D:D,MATCH(B69,Bugs!A:A,0))))),
    AND(COUNTIF(Bugs!B:B,B69)&gt;0,ISNUMBER(SEARCH("x",INDEX(Bugs!D:D,MATCH(B69,Bugs!B:B,0)))))
),"Y","")</f>
        <v/>
      </c>
      <c r="R69">
        <f ca="1">IF(OR(ISNUMBER(MATCH(L69,MasterData!$D$3:$D$18,0)),ISNUMBER(MATCH(L69,MasterData!$C$3:$C$18,0))),
    DATEDIF(E69,I69,"d"),
    DATEDIF(E69,TODAY(),"d"))</f>
        <v>10</v>
      </c>
      <c r="S69">
        <f t="shared" ca="1" si="3"/>
        <v>0</v>
      </c>
      <c r="T69">
        <f t="shared" ca="1" si="4"/>
        <v>1</v>
      </c>
      <c r="U69">
        <f t="shared" ca="1" si="5"/>
        <v>0</v>
      </c>
    </row>
    <row r="70" spans="1:21" x14ac:dyDescent="0.35">
      <c r="A70">
        <v>6000137341</v>
      </c>
      <c r="B70" t="s">
        <v>410</v>
      </c>
      <c r="C70" t="s">
        <v>230</v>
      </c>
      <c r="D70" s="34" t="s">
        <v>251</v>
      </c>
      <c r="E70" s="208">
        <v>45761</v>
      </c>
      <c r="F70" s="1"/>
      <c r="G70" t="s">
        <v>411</v>
      </c>
      <c r="H70" t="s">
        <v>245</v>
      </c>
      <c r="I70" s="208">
        <v>45768</v>
      </c>
      <c r="J70" t="s">
        <v>234</v>
      </c>
      <c r="K70" t="s">
        <v>235</v>
      </c>
      <c r="L70" t="s">
        <v>171</v>
      </c>
      <c r="M70" t="s">
        <v>412</v>
      </c>
      <c r="N70" t="s">
        <v>237</v>
      </c>
      <c r="O70" t="s">
        <v>230</v>
      </c>
      <c r="P70" s="193" t="str">
        <f>IF(OR(AND(A70&lt;&gt;"",COUNTIF(Bugs!B:B,A70)&gt;0),AND(B70&lt;&gt;"",COUNTIF(Bugs!A:A,B70)&gt;0)),"Y","")</f>
        <v/>
      </c>
      <c r="Q70" s="193" t="str">
        <f>IF(OR(
    AND(COUNTIF(Bugs!A:A,B70)&gt;0,ISNUMBER(SEARCH("x",INDEX(Bugs!C:C,MATCH(B70,Bugs!A:A,0))))),
    AND(COUNTIF(Bugs!B:B,B70)&gt;0,ISNUMBER(SEARCH("x",INDEX(Bugs!C:C,MATCH(B70,Bugs!B:B,0))))),
    AND(COUNTIF(Bugs!A:A,B70)&gt;0,ISNUMBER(SEARCH("x",INDEX(Bugs!D:D,MATCH(B70,Bugs!A:A,0))))),
    AND(COUNTIF(Bugs!B:B,B70)&gt;0,ISNUMBER(SEARCH("x",INDEX(Bugs!D:D,MATCH(B70,Bugs!B:B,0)))))
),"Y","")</f>
        <v/>
      </c>
      <c r="R70">
        <f ca="1">IF(OR(ISNUMBER(MATCH(L70,MasterData!$D$3:$D$18,0)),ISNUMBER(MATCH(L70,MasterData!$C$3:$C$18,0))),
    DATEDIF(E70,I70,"d"),
    DATEDIF(E70,TODAY(),"d"))</f>
        <v>7</v>
      </c>
      <c r="S70">
        <f t="shared" ca="1" si="3"/>
        <v>1</v>
      </c>
      <c r="T70">
        <f t="shared" ca="1" si="4"/>
        <v>0</v>
      </c>
      <c r="U70">
        <f t="shared" ca="1" si="5"/>
        <v>0</v>
      </c>
    </row>
    <row r="71" spans="1:21" x14ac:dyDescent="0.35">
      <c r="A71">
        <v>6000137533</v>
      </c>
      <c r="B71" t="s">
        <v>230</v>
      </c>
      <c r="C71" t="s">
        <v>230</v>
      </c>
      <c r="D71" s="34" t="s">
        <v>413</v>
      </c>
      <c r="E71" s="208">
        <v>45762</v>
      </c>
      <c r="F71" s="1"/>
      <c r="G71" t="s">
        <v>400</v>
      </c>
      <c r="H71" t="s">
        <v>245</v>
      </c>
      <c r="I71" s="208">
        <v>45782</v>
      </c>
      <c r="J71" t="s">
        <v>201</v>
      </c>
      <c r="K71" t="s">
        <v>241</v>
      </c>
      <c r="L71" t="s">
        <v>171</v>
      </c>
      <c r="M71" t="s">
        <v>414</v>
      </c>
      <c r="N71" t="s">
        <v>237</v>
      </c>
      <c r="O71" t="s">
        <v>230</v>
      </c>
      <c r="P71" s="193" t="str">
        <f>IF(OR(AND(A71&lt;&gt;"",COUNTIF(Bugs!B:B,A71)&gt;0),AND(B71&lt;&gt;"",COUNTIF(Bugs!A:A,B71)&gt;0)),"Y","")</f>
        <v/>
      </c>
      <c r="Q71" s="193" t="str">
        <f>IF(OR(
    AND(COUNTIF(Bugs!A:A,B71)&gt;0,ISNUMBER(SEARCH("x",INDEX(Bugs!C:C,MATCH(B71,Bugs!A:A,0))))),
    AND(COUNTIF(Bugs!B:B,B71)&gt;0,ISNUMBER(SEARCH("x",INDEX(Bugs!C:C,MATCH(B71,Bugs!B:B,0))))),
    AND(COUNTIF(Bugs!A:A,B71)&gt;0,ISNUMBER(SEARCH("x",INDEX(Bugs!D:D,MATCH(B71,Bugs!A:A,0))))),
    AND(COUNTIF(Bugs!B:B,B71)&gt;0,ISNUMBER(SEARCH("x",INDEX(Bugs!D:D,MATCH(B71,Bugs!B:B,0)))))
),"Y","")</f>
        <v/>
      </c>
      <c r="R71">
        <f ca="1">IF(OR(ISNUMBER(MATCH(L71,MasterData!$D$3:$D$18,0)),ISNUMBER(MATCH(L71,MasterData!$C$3:$C$18,0))),
    DATEDIF(E71,I71,"d"),
    DATEDIF(E71,TODAY(),"d"))</f>
        <v>20</v>
      </c>
      <c r="S71">
        <f t="shared" ca="1" si="3"/>
        <v>0</v>
      </c>
      <c r="T71">
        <f t="shared" ca="1" si="4"/>
        <v>1</v>
      </c>
      <c r="U71">
        <f t="shared" ca="1" si="5"/>
        <v>0</v>
      </c>
    </row>
    <row r="72" spans="1:21" x14ac:dyDescent="0.35">
      <c r="A72">
        <v>6000137544</v>
      </c>
      <c r="B72" t="s">
        <v>415</v>
      </c>
      <c r="C72" t="s">
        <v>230</v>
      </c>
      <c r="D72" s="34" t="s">
        <v>247</v>
      </c>
      <c r="E72" s="208">
        <v>45762</v>
      </c>
      <c r="F72" s="1"/>
      <c r="G72" t="s">
        <v>268</v>
      </c>
      <c r="H72" t="s">
        <v>233</v>
      </c>
      <c r="I72" s="208">
        <v>45821</v>
      </c>
      <c r="J72" t="s">
        <v>234</v>
      </c>
      <c r="K72" t="s">
        <v>235</v>
      </c>
      <c r="L72" t="s">
        <v>171</v>
      </c>
      <c r="M72" t="s">
        <v>416</v>
      </c>
      <c r="N72" t="s">
        <v>237</v>
      </c>
      <c r="O72" t="s">
        <v>230</v>
      </c>
      <c r="P72" s="193" t="str">
        <f>IF(OR(AND(A72&lt;&gt;"",COUNTIF(Bugs!B:B,A72)&gt;0),AND(B72&lt;&gt;"",COUNTIF(Bugs!A:A,B72)&gt;0)),"Y","")</f>
        <v/>
      </c>
      <c r="Q72" s="193" t="str">
        <f>IF(OR(
    AND(COUNTIF(Bugs!A:A,B72)&gt;0,ISNUMBER(SEARCH("x",INDEX(Bugs!C:C,MATCH(B72,Bugs!A:A,0))))),
    AND(COUNTIF(Bugs!B:B,B72)&gt;0,ISNUMBER(SEARCH("x",INDEX(Bugs!C:C,MATCH(B72,Bugs!B:B,0))))),
    AND(COUNTIF(Bugs!A:A,B72)&gt;0,ISNUMBER(SEARCH("x",INDEX(Bugs!D:D,MATCH(B72,Bugs!A:A,0))))),
    AND(COUNTIF(Bugs!B:B,B72)&gt;0,ISNUMBER(SEARCH("x",INDEX(Bugs!D:D,MATCH(B72,Bugs!B:B,0)))))
),"Y","")</f>
        <v/>
      </c>
      <c r="R72">
        <f ca="1">IF(OR(ISNUMBER(MATCH(L72,MasterData!$D$3:$D$18,0)),ISNUMBER(MATCH(L72,MasterData!$C$3:$C$18,0))),
    DATEDIF(E72,I72,"d"),
    DATEDIF(E72,TODAY(),"d"))</f>
        <v>59</v>
      </c>
      <c r="S72">
        <f t="shared" ca="1" si="3"/>
        <v>0</v>
      </c>
      <c r="T72">
        <f t="shared" ca="1" si="4"/>
        <v>0</v>
      </c>
      <c r="U72">
        <f t="shared" ca="1" si="5"/>
        <v>1</v>
      </c>
    </row>
    <row r="73" spans="1:21" x14ac:dyDescent="0.35">
      <c r="A73">
        <v>6000137636</v>
      </c>
      <c r="B73" t="s">
        <v>417</v>
      </c>
      <c r="C73" t="s">
        <v>230</v>
      </c>
      <c r="D73" s="34" t="s">
        <v>274</v>
      </c>
      <c r="E73" s="208">
        <v>45763</v>
      </c>
      <c r="F73" s="1"/>
      <c r="G73" t="s">
        <v>321</v>
      </c>
      <c r="H73" t="s">
        <v>240</v>
      </c>
      <c r="I73" s="208">
        <v>45782</v>
      </c>
      <c r="J73" t="s">
        <v>234</v>
      </c>
      <c r="K73" t="s">
        <v>347</v>
      </c>
      <c r="L73" t="s">
        <v>171</v>
      </c>
      <c r="M73" t="s">
        <v>418</v>
      </c>
      <c r="N73" t="s">
        <v>237</v>
      </c>
      <c r="O73" t="s">
        <v>230</v>
      </c>
      <c r="P73" s="193" t="str">
        <f>IF(OR(AND(A73&lt;&gt;"",COUNTIF(Bugs!B:B,A73)&gt;0),AND(B73&lt;&gt;"",COUNTIF(Bugs!A:A,B73)&gt;0)),"Y","")</f>
        <v/>
      </c>
      <c r="Q73" s="193" t="str">
        <f>IF(OR(
    AND(COUNTIF(Bugs!A:A,B73)&gt;0,ISNUMBER(SEARCH("x",INDEX(Bugs!C:C,MATCH(B73,Bugs!A:A,0))))),
    AND(COUNTIF(Bugs!B:B,B73)&gt;0,ISNUMBER(SEARCH("x",INDEX(Bugs!C:C,MATCH(B73,Bugs!B:B,0))))),
    AND(COUNTIF(Bugs!A:A,B73)&gt;0,ISNUMBER(SEARCH("x",INDEX(Bugs!D:D,MATCH(B73,Bugs!A:A,0))))),
    AND(COUNTIF(Bugs!B:B,B73)&gt;0,ISNUMBER(SEARCH("x",INDEX(Bugs!D:D,MATCH(B73,Bugs!B:B,0)))))
),"Y","")</f>
        <v/>
      </c>
      <c r="R73">
        <f ca="1">IF(OR(ISNUMBER(MATCH(L73,MasterData!$D$3:$D$18,0)),ISNUMBER(MATCH(L73,MasterData!$C$3:$C$18,0))),
    DATEDIF(E73,I73,"d"),
    DATEDIF(E73,TODAY(),"d"))</f>
        <v>19</v>
      </c>
      <c r="S73">
        <f t="shared" ca="1" si="3"/>
        <v>0</v>
      </c>
      <c r="T73">
        <f t="shared" ca="1" si="4"/>
        <v>1</v>
      </c>
      <c r="U73">
        <f t="shared" ca="1" si="5"/>
        <v>0</v>
      </c>
    </row>
    <row r="74" spans="1:21" x14ac:dyDescent="0.35">
      <c r="A74">
        <v>6000137924</v>
      </c>
      <c r="B74" t="s">
        <v>419</v>
      </c>
      <c r="C74" t="s">
        <v>230</v>
      </c>
      <c r="D74" s="34" t="s">
        <v>231</v>
      </c>
      <c r="E74" s="208">
        <v>45769</v>
      </c>
      <c r="F74" s="1"/>
      <c r="G74" t="s">
        <v>420</v>
      </c>
      <c r="H74" t="s">
        <v>240</v>
      </c>
      <c r="I74" s="208">
        <v>45782</v>
      </c>
      <c r="J74" t="s">
        <v>234</v>
      </c>
      <c r="K74" t="s">
        <v>235</v>
      </c>
      <c r="L74" t="s">
        <v>171</v>
      </c>
      <c r="M74" t="s">
        <v>421</v>
      </c>
      <c r="N74" t="s">
        <v>237</v>
      </c>
      <c r="O74" t="s">
        <v>230</v>
      </c>
      <c r="P74" s="193" t="str">
        <f>IF(OR(AND(A74&lt;&gt;"",COUNTIF(Bugs!B:B,A74)&gt;0),AND(B74&lt;&gt;"",COUNTIF(Bugs!A:A,B74)&gt;0)),"Y","")</f>
        <v/>
      </c>
      <c r="Q74" s="193" t="str">
        <f>IF(OR(
    AND(COUNTIF(Bugs!A:A,B74)&gt;0,ISNUMBER(SEARCH("x",INDEX(Bugs!C:C,MATCH(B74,Bugs!A:A,0))))),
    AND(COUNTIF(Bugs!B:B,B74)&gt;0,ISNUMBER(SEARCH("x",INDEX(Bugs!C:C,MATCH(B74,Bugs!B:B,0))))),
    AND(COUNTIF(Bugs!A:A,B74)&gt;0,ISNUMBER(SEARCH("x",INDEX(Bugs!D:D,MATCH(B74,Bugs!A:A,0))))),
    AND(COUNTIF(Bugs!B:B,B74)&gt;0,ISNUMBER(SEARCH("x",INDEX(Bugs!D:D,MATCH(B74,Bugs!B:B,0)))))
),"Y","")</f>
        <v/>
      </c>
      <c r="R74">
        <f ca="1">IF(OR(ISNUMBER(MATCH(L74,MasterData!$D$3:$D$18,0)),ISNUMBER(MATCH(L74,MasterData!$C$3:$C$18,0))),
    DATEDIF(E74,I74,"d"),
    DATEDIF(E74,TODAY(),"d"))</f>
        <v>13</v>
      </c>
      <c r="S74">
        <f t="shared" ca="1" si="3"/>
        <v>0</v>
      </c>
      <c r="T74">
        <f t="shared" ca="1" si="4"/>
        <v>1</v>
      </c>
      <c r="U74">
        <f t="shared" ca="1" si="5"/>
        <v>0</v>
      </c>
    </row>
    <row r="75" spans="1:21" x14ac:dyDescent="0.35">
      <c r="A75">
        <v>6000138263</v>
      </c>
      <c r="B75" t="s">
        <v>230</v>
      </c>
      <c r="C75" t="s">
        <v>230</v>
      </c>
      <c r="D75" s="34" t="s">
        <v>274</v>
      </c>
      <c r="E75" s="208">
        <v>45771</v>
      </c>
      <c r="F75" s="1"/>
      <c r="G75" t="s">
        <v>422</v>
      </c>
      <c r="H75" t="s">
        <v>245</v>
      </c>
      <c r="I75" s="208">
        <v>45850</v>
      </c>
      <c r="J75" t="s">
        <v>201</v>
      </c>
      <c r="K75" t="s">
        <v>241</v>
      </c>
      <c r="L75" t="s">
        <v>171</v>
      </c>
      <c r="M75" t="s">
        <v>423</v>
      </c>
      <c r="N75" t="s">
        <v>237</v>
      </c>
      <c r="O75" t="s">
        <v>230</v>
      </c>
      <c r="P75" s="193" t="str">
        <f>IF(OR(AND(A75&lt;&gt;"",COUNTIF(Bugs!B:B,A75)&gt;0),AND(B75&lt;&gt;"",COUNTIF(Bugs!A:A,B75)&gt;0)),"Y","")</f>
        <v/>
      </c>
      <c r="Q75" s="193" t="str">
        <f>IF(OR(
    AND(COUNTIF(Bugs!A:A,B75)&gt;0,ISNUMBER(SEARCH("x",INDEX(Bugs!C:C,MATCH(B75,Bugs!A:A,0))))),
    AND(COUNTIF(Bugs!B:B,B75)&gt;0,ISNUMBER(SEARCH("x",INDEX(Bugs!C:C,MATCH(B75,Bugs!B:B,0))))),
    AND(COUNTIF(Bugs!A:A,B75)&gt;0,ISNUMBER(SEARCH("x",INDEX(Bugs!D:D,MATCH(B75,Bugs!A:A,0))))),
    AND(COUNTIF(Bugs!B:B,B75)&gt;0,ISNUMBER(SEARCH("x",INDEX(Bugs!D:D,MATCH(B75,Bugs!B:B,0)))))
),"Y","")</f>
        <v/>
      </c>
      <c r="R75">
        <f ca="1">IF(OR(ISNUMBER(MATCH(L75,MasterData!$D$3:$D$18,0)),ISNUMBER(MATCH(L75,MasterData!$C$3:$C$18,0))),
    DATEDIF(E75,I75,"d"),
    DATEDIF(E75,TODAY(),"d"))</f>
        <v>79</v>
      </c>
      <c r="S75">
        <f t="shared" ca="1" si="3"/>
        <v>0</v>
      </c>
      <c r="T75">
        <f t="shared" ca="1" si="4"/>
        <v>0</v>
      </c>
      <c r="U75">
        <f t="shared" ca="1" si="5"/>
        <v>1</v>
      </c>
    </row>
    <row r="76" spans="1:21" x14ac:dyDescent="0.35">
      <c r="A76">
        <v>6000138316</v>
      </c>
      <c r="B76" t="s">
        <v>424</v>
      </c>
      <c r="C76" t="s">
        <v>230</v>
      </c>
      <c r="D76" s="34" t="s">
        <v>254</v>
      </c>
      <c r="E76" s="208">
        <v>45772</v>
      </c>
      <c r="F76" s="1"/>
      <c r="G76" t="s">
        <v>357</v>
      </c>
      <c r="H76" t="s">
        <v>245</v>
      </c>
      <c r="I76" s="208">
        <v>45779</v>
      </c>
      <c r="J76" t="s">
        <v>234</v>
      </c>
      <c r="K76" t="s">
        <v>241</v>
      </c>
      <c r="L76" t="s">
        <v>171</v>
      </c>
      <c r="M76" t="s">
        <v>425</v>
      </c>
      <c r="N76" t="s">
        <v>237</v>
      </c>
      <c r="O76" t="s">
        <v>230</v>
      </c>
      <c r="P76" s="193" t="str">
        <f>IF(OR(AND(A76&lt;&gt;"",COUNTIF(Bugs!B:B,A76)&gt;0),AND(B76&lt;&gt;"",COUNTIF(Bugs!A:A,B76)&gt;0)),"Y","")</f>
        <v/>
      </c>
      <c r="Q76" s="193" t="str">
        <f>IF(OR(
    AND(COUNTIF(Bugs!A:A,B76)&gt;0,ISNUMBER(SEARCH("x",INDEX(Bugs!C:C,MATCH(B76,Bugs!A:A,0))))),
    AND(COUNTIF(Bugs!B:B,B76)&gt;0,ISNUMBER(SEARCH("x",INDEX(Bugs!C:C,MATCH(B76,Bugs!B:B,0))))),
    AND(COUNTIF(Bugs!A:A,B76)&gt;0,ISNUMBER(SEARCH("x",INDEX(Bugs!D:D,MATCH(B76,Bugs!A:A,0))))),
    AND(COUNTIF(Bugs!B:B,B76)&gt;0,ISNUMBER(SEARCH("x",INDEX(Bugs!D:D,MATCH(B76,Bugs!B:B,0)))))
),"Y","")</f>
        <v/>
      </c>
      <c r="R76">
        <f ca="1">IF(OR(ISNUMBER(MATCH(L76,MasterData!$D$3:$D$18,0)),ISNUMBER(MATCH(L76,MasterData!$C$3:$C$18,0))),
    DATEDIF(E76,I76,"d"),
    DATEDIF(E76,TODAY(),"d"))</f>
        <v>7</v>
      </c>
      <c r="S76">
        <f t="shared" ca="1" si="3"/>
        <v>1</v>
      </c>
      <c r="T76">
        <f t="shared" ca="1" si="4"/>
        <v>0</v>
      </c>
      <c r="U76">
        <f t="shared" ca="1" si="5"/>
        <v>0</v>
      </c>
    </row>
    <row r="77" spans="1:21" x14ac:dyDescent="0.35">
      <c r="A77">
        <v>6000138428</v>
      </c>
      <c r="B77" t="s">
        <v>426</v>
      </c>
      <c r="C77" t="s">
        <v>230</v>
      </c>
      <c r="D77" s="34" t="s">
        <v>254</v>
      </c>
      <c r="E77" s="208">
        <v>45772</v>
      </c>
      <c r="F77" s="1"/>
      <c r="G77" t="s">
        <v>357</v>
      </c>
      <c r="H77" t="s">
        <v>233</v>
      </c>
      <c r="I77" s="208">
        <v>45848</v>
      </c>
      <c r="J77" t="s">
        <v>234</v>
      </c>
      <c r="K77" t="s">
        <v>235</v>
      </c>
      <c r="L77" t="s">
        <v>171</v>
      </c>
      <c r="M77" t="s">
        <v>427</v>
      </c>
      <c r="N77" t="s">
        <v>237</v>
      </c>
      <c r="O77" t="s">
        <v>230</v>
      </c>
      <c r="P77" s="193" t="str">
        <f>IF(OR(AND(A77&lt;&gt;"",COUNTIF(Bugs!B:B,A77)&gt;0),AND(B77&lt;&gt;"",COUNTIF(Bugs!A:A,B77)&gt;0)),"Y","")</f>
        <v/>
      </c>
      <c r="Q77" s="193" t="str">
        <f>IF(OR(
    AND(COUNTIF(Bugs!A:A,B77)&gt;0,ISNUMBER(SEARCH("x",INDEX(Bugs!C:C,MATCH(B77,Bugs!A:A,0))))),
    AND(COUNTIF(Bugs!B:B,B77)&gt;0,ISNUMBER(SEARCH("x",INDEX(Bugs!C:C,MATCH(B77,Bugs!B:B,0))))),
    AND(COUNTIF(Bugs!A:A,B77)&gt;0,ISNUMBER(SEARCH("x",INDEX(Bugs!D:D,MATCH(B77,Bugs!A:A,0))))),
    AND(COUNTIF(Bugs!B:B,B77)&gt;0,ISNUMBER(SEARCH("x",INDEX(Bugs!D:D,MATCH(B77,Bugs!B:B,0)))))
),"Y","")</f>
        <v/>
      </c>
      <c r="R77">
        <f ca="1">IF(OR(ISNUMBER(MATCH(L77,MasterData!$D$3:$D$18,0)),ISNUMBER(MATCH(L77,MasterData!$C$3:$C$18,0))),
    DATEDIF(E77,I77,"d"),
    DATEDIF(E77,TODAY(),"d"))</f>
        <v>76</v>
      </c>
      <c r="S77">
        <f t="shared" ca="1" si="3"/>
        <v>0</v>
      </c>
      <c r="T77">
        <f t="shared" ca="1" si="4"/>
        <v>0</v>
      </c>
      <c r="U77">
        <f t="shared" ca="1" si="5"/>
        <v>1</v>
      </c>
    </row>
    <row r="78" spans="1:21" x14ac:dyDescent="0.35">
      <c r="A78">
        <v>6000138437</v>
      </c>
      <c r="B78" t="s">
        <v>428</v>
      </c>
      <c r="C78" t="s">
        <v>230</v>
      </c>
      <c r="D78" s="34" t="s">
        <v>254</v>
      </c>
      <c r="E78" s="208">
        <v>45772</v>
      </c>
      <c r="F78" s="1"/>
      <c r="G78" t="s">
        <v>357</v>
      </c>
      <c r="H78" t="s">
        <v>245</v>
      </c>
      <c r="I78" s="208">
        <v>45845</v>
      </c>
      <c r="J78" t="s">
        <v>234</v>
      </c>
      <c r="K78" t="s">
        <v>241</v>
      </c>
      <c r="L78" t="s">
        <v>171</v>
      </c>
      <c r="M78" t="s">
        <v>429</v>
      </c>
      <c r="N78" t="s">
        <v>237</v>
      </c>
      <c r="O78" t="s">
        <v>230</v>
      </c>
      <c r="P78" s="193" t="str">
        <f>IF(OR(AND(A78&lt;&gt;"",COUNTIF(Bugs!B:B,A78)&gt;0),AND(B78&lt;&gt;"",COUNTIF(Bugs!A:A,B78)&gt;0)),"Y","")</f>
        <v/>
      </c>
      <c r="Q78" s="193" t="str">
        <f>IF(OR(
    AND(COUNTIF(Bugs!A:A,B78)&gt;0,ISNUMBER(SEARCH("x",INDEX(Bugs!C:C,MATCH(B78,Bugs!A:A,0))))),
    AND(COUNTIF(Bugs!B:B,B78)&gt;0,ISNUMBER(SEARCH("x",INDEX(Bugs!C:C,MATCH(B78,Bugs!B:B,0))))),
    AND(COUNTIF(Bugs!A:A,B78)&gt;0,ISNUMBER(SEARCH("x",INDEX(Bugs!D:D,MATCH(B78,Bugs!A:A,0))))),
    AND(COUNTIF(Bugs!B:B,B78)&gt;0,ISNUMBER(SEARCH("x",INDEX(Bugs!D:D,MATCH(B78,Bugs!B:B,0)))))
),"Y","")</f>
        <v/>
      </c>
      <c r="R78">
        <f ca="1">IF(OR(ISNUMBER(MATCH(L78,MasterData!$D$3:$D$18,0)),ISNUMBER(MATCH(L78,MasterData!$C$3:$C$18,0))),
    DATEDIF(E78,I78,"d"),
    DATEDIF(E78,TODAY(),"d"))</f>
        <v>73</v>
      </c>
      <c r="S78">
        <f t="shared" ca="1" si="3"/>
        <v>0</v>
      </c>
      <c r="T78">
        <f t="shared" ca="1" si="4"/>
        <v>0</v>
      </c>
      <c r="U78">
        <f t="shared" ca="1" si="5"/>
        <v>1</v>
      </c>
    </row>
    <row r="79" spans="1:21" x14ac:dyDescent="0.35">
      <c r="A79">
        <v>6000138440</v>
      </c>
      <c r="B79" t="s">
        <v>430</v>
      </c>
      <c r="C79" t="s">
        <v>230</v>
      </c>
      <c r="D79" s="34" t="s">
        <v>254</v>
      </c>
      <c r="E79" s="208">
        <v>45772</v>
      </c>
      <c r="F79" s="1"/>
      <c r="G79" t="s">
        <v>357</v>
      </c>
      <c r="H79" t="s">
        <v>245</v>
      </c>
      <c r="I79" s="208">
        <v>45786</v>
      </c>
      <c r="J79" t="s">
        <v>234</v>
      </c>
      <c r="K79" t="s">
        <v>235</v>
      </c>
      <c r="L79" t="s">
        <v>171</v>
      </c>
      <c r="M79" t="s">
        <v>431</v>
      </c>
      <c r="N79" t="s">
        <v>237</v>
      </c>
      <c r="O79" t="s">
        <v>230</v>
      </c>
      <c r="P79" s="193" t="str">
        <f>IF(OR(AND(A79&lt;&gt;"",COUNTIF(Bugs!B:B,A79)&gt;0),AND(B79&lt;&gt;"",COUNTIF(Bugs!A:A,B79)&gt;0)),"Y","")</f>
        <v/>
      </c>
      <c r="Q79" s="193" t="str">
        <f>IF(OR(
    AND(COUNTIF(Bugs!A:A,B79)&gt;0,ISNUMBER(SEARCH("x",INDEX(Bugs!C:C,MATCH(B79,Bugs!A:A,0))))),
    AND(COUNTIF(Bugs!B:B,B79)&gt;0,ISNUMBER(SEARCH("x",INDEX(Bugs!C:C,MATCH(B79,Bugs!B:B,0))))),
    AND(COUNTIF(Bugs!A:A,B79)&gt;0,ISNUMBER(SEARCH("x",INDEX(Bugs!D:D,MATCH(B79,Bugs!A:A,0))))),
    AND(COUNTIF(Bugs!B:B,B79)&gt;0,ISNUMBER(SEARCH("x",INDEX(Bugs!D:D,MATCH(B79,Bugs!B:B,0)))))
),"Y","")</f>
        <v/>
      </c>
      <c r="R79">
        <f ca="1">IF(OR(ISNUMBER(MATCH(L79,MasterData!$D$3:$D$18,0)),ISNUMBER(MATCH(L79,MasterData!$C$3:$C$18,0))),
    DATEDIF(E79,I79,"d"),
    DATEDIF(E79,TODAY(),"d"))</f>
        <v>14</v>
      </c>
      <c r="S79">
        <f t="shared" ca="1" si="3"/>
        <v>0</v>
      </c>
      <c r="T79">
        <f t="shared" ca="1" si="4"/>
        <v>1</v>
      </c>
      <c r="U79">
        <f t="shared" ca="1" si="5"/>
        <v>0</v>
      </c>
    </row>
    <row r="80" spans="1:21" x14ac:dyDescent="0.35">
      <c r="A80">
        <v>6000138454</v>
      </c>
      <c r="B80" t="s">
        <v>637</v>
      </c>
      <c r="D80" s="34" t="s">
        <v>274</v>
      </c>
      <c r="E80" s="208">
        <v>45772</v>
      </c>
      <c r="F80" s="1"/>
      <c r="G80" t="s">
        <v>329</v>
      </c>
      <c r="H80" s="35" t="s">
        <v>638</v>
      </c>
      <c r="I80" s="208">
        <v>45854</v>
      </c>
      <c r="J80" t="s">
        <v>234</v>
      </c>
      <c r="K80" t="s">
        <v>347</v>
      </c>
      <c r="L80" t="s">
        <v>171</v>
      </c>
      <c r="M80" t="s">
        <v>639</v>
      </c>
      <c r="N80" t="s">
        <v>237</v>
      </c>
      <c r="P80" s="193" t="str">
        <f>IF(OR(AND(A80&lt;&gt;"",COUNTIF(Bugs!B:B,A80)&gt;0),AND(B80&lt;&gt;"",COUNTIF(Bugs!A:A,B80)&gt;0)),"Y","")</f>
        <v/>
      </c>
      <c r="Q80" s="193" t="str">
        <f>IF(OR(
    AND(COUNTIF(Bugs!A:A,B80)&gt;0,ISNUMBER(SEARCH("x",INDEX(Bugs!C:C,MATCH(B80,Bugs!A:A,0))))),
    AND(COUNTIF(Bugs!B:B,B80)&gt;0,ISNUMBER(SEARCH("x",INDEX(Bugs!C:C,MATCH(B80,Bugs!B:B,0))))),
    AND(COUNTIF(Bugs!A:A,B80)&gt;0,ISNUMBER(SEARCH("x",INDEX(Bugs!D:D,MATCH(B80,Bugs!A:A,0))))),
    AND(COUNTIF(Bugs!B:B,B80)&gt;0,ISNUMBER(SEARCH("x",INDEX(Bugs!D:D,MATCH(B80,Bugs!B:B,0)))))
),"Y","")</f>
        <v/>
      </c>
      <c r="R80">
        <f ca="1">IF(OR(ISNUMBER(MATCH(L80,MasterData!$D$3:$D$18,0)),ISNUMBER(MATCH(L80,MasterData!$C$3:$C$18,0))),
    DATEDIF(E80,I80,"d"),
    DATEDIF(E80,TODAY(),"d"))</f>
        <v>82</v>
      </c>
      <c r="S80">
        <f t="shared" ca="1" si="3"/>
        <v>0</v>
      </c>
      <c r="T80">
        <f t="shared" ca="1" si="4"/>
        <v>0</v>
      </c>
      <c r="U80">
        <f t="shared" ca="1" si="5"/>
        <v>1</v>
      </c>
    </row>
    <row r="81" spans="1:21" x14ac:dyDescent="0.35">
      <c r="A81">
        <v>6000138481</v>
      </c>
      <c r="B81" t="s">
        <v>432</v>
      </c>
      <c r="C81" t="s">
        <v>230</v>
      </c>
      <c r="D81" s="34" t="s">
        <v>231</v>
      </c>
      <c r="E81" s="208">
        <v>45775</v>
      </c>
      <c r="F81" s="1"/>
      <c r="G81" t="s">
        <v>300</v>
      </c>
      <c r="H81" t="s">
        <v>245</v>
      </c>
      <c r="I81" s="208">
        <v>45786</v>
      </c>
      <c r="J81" t="s">
        <v>234</v>
      </c>
      <c r="K81" t="s">
        <v>241</v>
      </c>
      <c r="L81" t="s">
        <v>171</v>
      </c>
      <c r="M81" t="s">
        <v>433</v>
      </c>
      <c r="N81" t="s">
        <v>237</v>
      </c>
      <c r="O81" t="s">
        <v>230</v>
      </c>
      <c r="P81" s="193" t="str">
        <f>IF(OR(AND(A81&lt;&gt;"",COUNTIF(Bugs!B:B,A81)&gt;0),AND(B81&lt;&gt;"",COUNTIF(Bugs!A:A,B81)&gt;0)),"Y","")</f>
        <v/>
      </c>
      <c r="Q81" s="193" t="str">
        <f>IF(OR(
    AND(COUNTIF(Bugs!A:A,B81)&gt;0,ISNUMBER(SEARCH("x",INDEX(Bugs!C:C,MATCH(B81,Bugs!A:A,0))))),
    AND(COUNTIF(Bugs!B:B,B81)&gt;0,ISNUMBER(SEARCH("x",INDEX(Bugs!C:C,MATCH(B81,Bugs!B:B,0))))),
    AND(COUNTIF(Bugs!A:A,B81)&gt;0,ISNUMBER(SEARCH("x",INDEX(Bugs!D:D,MATCH(B81,Bugs!A:A,0))))),
    AND(COUNTIF(Bugs!B:B,B81)&gt;0,ISNUMBER(SEARCH("x",INDEX(Bugs!D:D,MATCH(B81,Bugs!B:B,0)))))
),"Y","")</f>
        <v/>
      </c>
      <c r="R81">
        <f ca="1">IF(OR(ISNUMBER(MATCH(L81,MasterData!$D$3:$D$18,0)),ISNUMBER(MATCH(L81,MasterData!$C$3:$C$18,0))),
    DATEDIF(E81,I81,"d"),
    DATEDIF(E81,TODAY(),"d"))</f>
        <v>11</v>
      </c>
      <c r="S81">
        <f t="shared" ca="1" si="3"/>
        <v>0</v>
      </c>
      <c r="T81">
        <f t="shared" ca="1" si="4"/>
        <v>1</v>
      </c>
      <c r="U81">
        <f t="shared" ca="1" si="5"/>
        <v>0</v>
      </c>
    </row>
    <row r="82" spans="1:21" x14ac:dyDescent="0.35">
      <c r="A82">
        <v>6000138500</v>
      </c>
      <c r="B82" t="s">
        <v>434</v>
      </c>
      <c r="C82" t="s">
        <v>230</v>
      </c>
      <c r="D82" s="34" t="s">
        <v>254</v>
      </c>
      <c r="E82" s="208">
        <v>45775</v>
      </c>
      <c r="F82" s="1"/>
      <c r="G82" t="s">
        <v>255</v>
      </c>
      <c r="H82" t="s">
        <v>233</v>
      </c>
      <c r="I82" s="208">
        <v>45832</v>
      </c>
      <c r="J82" t="s">
        <v>234</v>
      </c>
      <c r="K82" t="s">
        <v>241</v>
      </c>
      <c r="L82" t="s">
        <v>171</v>
      </c>
      <c r="M82" t="s">
        <v>435</v>
      </c>
      <c r="N82" t="s">
        <v>237</v>
      </c>
      <c r="O82" t="s">
        <v>230</v>
      </c>
      <c r="P82" s="193" t="str">
        <f>IF(OR(AND(A82&lt;&gt;"",COUNTIF(Bugs!B:B,A82)&gt;0),AND(B82&lt;&gt;"",COUNTIF(Bugs!A:A,B82)&gt;0)),"Y","")</f>
        <v/>
      </c>
      <c r="Q82" s="193" t="str">
        <f>IF(OR(
    AND(COUNTIF(Bugs!A:A,B82)&gt;0,ISNUMBER(SEARCH("x",INDEX(Bugs!C:C,MATCH(B82,Bugs!A:A,0))))),
    AND(COUNTIF(Bugs!B:B,B82)&gt;0,ISNUMBER(SEARCH("x",INDEX(Bugs!C:C,MATCH(B82,Bugs!B:B,0))))),
    AND(COUNTIF(Bugs!A:A,B82)&gt;0,ISNUMBER(SEARCH("x",INDEX(Bugs!D:D,MATCH(B82,Bugs!A:A,0))))),
    AND(COUNTIF(Bugs!B:B,B82)&gt;0,ISNUMBER(SEARCH("x",INDEX(Bugs!D:D,MATCH(B82,Bugs!B:B,0)))))
),"Y","")</f>
        <v/>
      </c>
      <c r="R82">
        <f ca="1">IF(OR(ISNUMBER(MATCH(L82,MasterData!$D$3:$D$18,0)),ISNUMBER(MATCH(L82,MasterData!$C$3:$C$18,0))),
    DATEDIF(E82,I82,"d"),
    DATEDIF(E82,TODAY(),"d"))</f>
        <v>57</v>
      </c>
      <c r="S82">
        <f t="shared" ca="1" si="3"/>
        <v>0</v>
      </c>
      <c r="T82">
        <f t="shared" ca="1" si="4"/>
        <v>0</v>
      </c>
      <c r="U82">
        <f t="shared" ca="1" si="5"/>
        <v>1</v>
      </c>
    </row>
    <row r="83" spans="1:21" x14ac:dyDescent="0.35">
      <c r="A83">
        <v>6000138582</v>
      </c>
      <c r="B83" t="s">
        <v>436</v>
      </c>
      <c r="C83" t="s">
        <v>230</v>
      </c>
      <c r="D83" s="34" t="s">
        <v>231</v>
      </c>
      <c r="E83" s="208">
        <v>45775</v>
      </c>
      <c r="F83" s="1"/>
      <c r="G83" t="s">
        <v>293</v>
      </c>
      <c r="H83" t="s">
        <v>245</v>
      </c>
      <c r="I83" s="208">
        <v>45824</v>
      </c>
      <c r="J83" t="s">
        <v>234</v>
      </c>
      <c r="K83" t="s">
        <v>235</v>
      </c>
      <c r="L83" t="s">
        <v>171</v>
      </c>
      <c r="M83" t="s">
        <v>437</v>
      </c>
      <c r="N83" t="s">
        <v>237</v>
      </c>
      <c r="O83" t="s">
        <v>230</v>
      </c>
      <c r="P83" s="193" t="str">
        <f>IF(OR(AND(A83&lt;&gt;"",COUNTIF(Bugs!B:B,A83)&gt;0),AND(B83&lt;&gt;"",COUNTIF(Bugs!A:A,B83)&gt;0)),"Y","")</f>
        <v/>
      </c>
      <c r="Q83" s="193" t="str">
        <f>IF(OR(
    AND(COUNTIF(Bugs!A:A,B83)&gt;0,ISNUMBER(SEARCH("x",INDEX(Bugs!C:C,MATCH(B83,Bugs!A:A,0))))),
    AND(COUNTIF(Bugs!B:B,B83)&gt;0,ISNUMBER(SEARCH("x",INDEX(Bugs!C:C,MATCH(B83,Bugs!B:B,0))))),
    AND(COUNTIF(Bugs!A:A,B83)&gt;0,ISNUMBER(SEARCH("x",INDEX(Bugs!D:D,MATCH(B83,Bugs!A:A,0))))),
    AND(COUNTIF(Bugs!B:B,B83)&gt;0,ISNUMBER(SEARCH("x",INDEX(Bugs!D:D,MATCH(B83,Bugs!B:B,0)))))
),"Y","")</f>
        <v/>
      </c>
      <c r="R83">
        <f ca="1">IF(OR(ISNUMBER(MATCH(L83,MasterData!$D$3:$D$18,0)),ISNUMBER(MATCH(L83,MasterData!$C$3:$C$18,0))),
    DATEDIF(E83,I83,"d"),
    DATEDIF(E83,TODAY(),"d"))</f>
        <v>49</v>
      </c>
      <c r="S83">
        <f t="shared" ca="1" si="3"/>
        <v>0</v>
      </c>
      <c r="T83">
        <f t="shared" ca="1" si="4"/>
        <v>0</v>
      </c>
      <c r="U83">
        <f t="shared" ca="1" si="5"/>
        <v>1</v>
      </c>
    </row>
    <row r="84" spans="1:21" x14ac:dyDescent="0.35">
      <c r="A84">
        <v>6000138600</v>
      </c>
      <c r="B84" t="s">
        <v>438</v>
      </c>
      <c r="C84" t="s">
        <v>230</v>
      </c>
      <c r="D84" s="34" t="s">
        <v>274</v>
      </c>
      <c r="E84" s="208">
        <v>45775</v>
      </c>
      <c r="F84" s="1"/>
      <c r="G84" t="s">
        <v>439</v>
      </c>
      <c r="H84" t="s">
        <v>245</v>
      </c>
      <c r="I84" s="208">
        <v>45812</v>
      </c>
      <c r="J84" t="s">
        <v>234</v>
      </c>
      <c r="K84" t="s">
        <v>241</v>
      </c>
      <c r="L84" t="s">
        <v>171</v>
      </c>
      <c r="M84" t="s">
        <v>440</v>
      </c>
      <c r="N84" t="s">
        <v>237</v>
      </c>
      <c r="O84" t="s">
        <v>230</v>
      </c>
      <c r="P84" s="193" t="str">
        <f>IF(OR(AND(A84&lt;&gt;"",COUNTIF(Bugs!B:B,A84)&gt;0),AND(B84&lt;&gt;"",COUNTIF(Bugs!A:A,B84)&gt;0)),"Y","")</f>
        <v/>
      </c>
      <c r="Q84" s="193" t="str">
        <f>IF(OR(
    AND(COUNTIF(Bugs!A:A,B84)&gt;0,ISNUMBER(SEARCH("x",INDEX(Bugs!C:C,MATCH(B84,Bugs!A:A,0))))),
    AND(COUNTIF(Bugs!B:B,B84)&gt;0,ISNUMBER(SEARCH("x",INDEX(Bugs!C:C,MATCH(B84,Bugs!B:B,0))))),
    AND(COUNTIF(Bugs!A:A,B84)&gt;0,ISNUMBER(SEARCH("x",INDEX(Bugs!D:D,MATCH(B84,Bugs!A:A,0))))),
    AND(COUNTIF(Bugs!B:B,B84)&gt;0,ISNUMBER(SEARCH("x",INDEX(Bugs!D:D,MATCH(B84,Bugs!B:B,0)))))
),"Y","")</f>
        <v/>
      </c>
      <c r="R84">
        <f ca="1">IF(OR(ISNUMBER(MATCH(L84,MasterData!$D$3:$D$18,0)),ISNUMBER(MATCH(L84,MasterData!$C$3:$C$18,0))),
    DATEDIF(E84,I84,"d"),
    DATEDIF(E84,TODAY(),"d"))</f>
        <v>37</v>
      </c>
      <c r="S84">
        <f t="shared" ca="1" si="3"/>
        <v>0</v>
      </c>
      <c r="T84">
        <f t="shared" ca="1" si="4"/>
        <v>0</v>
      </c>
      <c r="U84">
        <f t="shared" ca="1" si="5"/>
        <v>1</v>
      </c>
    </row>
    <row r="85" spans="1:21" x14ac:dyDescent="0.35">
      <c r="A85">
        <v>6000138844</v>
      </c>
      <c r="B85" t="s">
        <v>441</v>
      </c>
      <c r="C85" t="s">
        <v>230</v>
      </c>
      <c r="D85" s="34" t="s">
        <v>231</v>
      </c>
      <c r="E85" s="208">
        <v>45777</v>
      </c>
      <c r="F85" s="1"/>
      <c r="G85" t="s">
        <v>300</v>
      </c>
      <c r="H85" t="s">
        <v>245</v>
      </c>
      <c r="I85" s="208">
        <v>45807</v>
      </c>
      <c r="J85" t="s">
        <v>201</v>
      </c>
      <c r="K85" t="s">
        <v>241</v>
      </c>
      <c r="L85" t="s">
        <v>171</v>
      </c>
      <c r="M85" t="s">
        <v>442</v>
      </c>
      <c r="N85" t="s">
        <v>237</v>
      </c>
      <c r="O85" t="s">
        <v>230</v>
      </c>
      <c r="P85" s="193" t="str">
        <f>IF(OR(AND(A85&lt;&gt;"",COUNTIF(Bugs!B:B,A85)&gt;0),AND(B85&lt;&gt;"",COUNTIF(Bugs!A:A,B85)&gt;0)),"Y","")</f>
        <v/>
      </c>
      <c r="Q85" s="193" t="str">
        <f>IF(OR(
    AND(COUNTIF(Bugs!A:A,B85)&gt;0,ISNUMBER(SEARCH("x",INDEX(Bugs!C:C,MATCH(B85,Bugs!A:A,0))))),
    AND(COUNTIF(Bugs!B:B,B85)&gt;0,ISNUMBER(SEARCH("x",INDEX(Bugs!C:C,MATCH(B85,Bugs!B:B,0))))),
    AND(COUNTIF(Bugs!A:A,B85)&gt;0,ISNUMBER(SEARCH("x",INDEX(Bugs!D:D,MATCH(B85,Bugs!A:A,0))))),
    AND(COUNTIF(Bugs!B:B,B85)&gt;0,ISNUMBER(SEARCH("x",INDEX(Bugs!D:D,MATCH(B85,Bugs!B:B,0)))))
),"Y","")</f>
        <v/>
      </c>
      <c r="R85">
        <f ca="1">IF(OR(ISNUMBER(MATCH(L85,MasterData!$D$3:$D$18,0)),ISNUMBER(MATCH(L85,MasterData!$C$3:$C$18,0))),
    DATEDIF(E85,I85,"d"),
    DATEDIF(E85,TODAY(),"d"))</f>
        <v>30</v>
      </c>
      <c r="S85">
        <f t="shared" ca="1" si="3"/>
        <v>0</v>
      </c>
      <c r="T85">
        <f t="shared" ca="1" si="4"/>
        <v>1</v>
      </c>
      <c r="U85">
        <f t="shared" ca="1" si="5"/>
        <v>0</v>
      </c>
    </row>
    <row r="86" spans="1:21" x14ac:dyDescent="0.35">
      <c r="A86">
        <v>6000138916</v>
      </c>
      <c r="B86" t="s">
        <v>230</v>
      </c>
      <c r="C86" t="s">
        <v>230</v>
      </c>
      <c r="D86" s="34" t="s">
        <v>231</v>
      </c>
      <c r="E86" s="208">
        <v>45779</v>
      </c>
      <c r="F86" s="1"/>
      <c r="G86" t="s">
        <v>248</v>
      </c>
      <c r="H86" t="s">
        <v>245</v>
      </c>
      <c r="I86" s="208">
        <v>45817</v>
      </c>
      <c r="J86" t="s">
        <v>201</v>
      </c>
      <c r="K86" t="s">
        <v>241</v>
      </c>
      <c r="L86" t="s">
        <v>171</v>
      </c>
      <c r="M86" t="s">
        <v>443</v>
      </c>
      <c r="N86" t="s">
        <v>237</v>
      </c>
      <c r="O86" t="s">
        <v>230</v>
      </c>
      <c r="P86" s="193" t="str">
        <f>IF(OR(AND(A86&lt;&gt;"",COUNTIF(Bugs!B:B,A86)&gt;0),AND(B86&lt;&gt;"",COUNTIF(Bugs!A:A,B86)&gt;0)),"Y","")</f>
        <v/>
      </c>
      <c r="Q86" s="193" t="str">
        <f>IF(OR(
    AND(COUNTIF(Bugs!A:A,B86)&gt;0,ISNUMBER(SEARCH("x",INDEX(Bugs!C:C,MATCH(B86,Bugs!A:A,0))))),
    AND(COUNTIF(Bugs!B:B,B86)&gt;0,ISNUMBER(SEARCH("x",INDEX(Bugs!C:C,MATCH(B86,Bugs!B:B,0))))),
    AND(COUNTIF(Bugs!A:A,B86)&gt;0,ISNUMBER(SEARCH("x",INDEX(Bugs!D:D,MATCH(B86,Bugs!A:A,0))))),
    AND(COUNTIF(Bugs!B:B,B86)&gt;0,ISNUMBER(SEARCH("x",INDEX(Bugs!D:D,MATCH(B86,Bugs!B:B,0)))))
),"Y","")</f>
        <v/>
      </c>
      <c r="R86">
        <f ca="1">IF(OR(ISNUMBER(MATCH(L86,MasterData!$D$3:$D$18,0)),ISNUMBER(MATCH(L86,MasterData!$C$3:$C$18,0))),
    DATEDIF(E86,I86,"d"),
    DATEDIF(E86,TODAY(),"d"))</f>
        <v>38</v>
      </c>
      <c r="S86">
        <f t="shared" ca="1" si="3"/>
        <v>0</v>
      </c>
      <c r="T86">
        <f t="shared" ca="1" si="4"/>
        <v>0</v>
      </c>
      <c r="U86">
        <f t="shared" ca="1" si="5"/>
        <v>1</v>
      </c>
    </row>
    <row r="87" spans="1:21" x14ac:dyDescent="0.35">
      <c r="A87">
        <v>6000139044</v>
      </c>
      <c r="B87" t="s">
        <v>444</v>
      </c>
      <c r="C87" t="s">
        <v>230</v>
      </c>
      <c r="D87" s="34" t="s">
        <v>254</v>
      </c>
      <c r="E87" s="208">
        <v>45782</v>
      </c>
      <c r="F87" s="1"/>
      <c r="G87" t="s">
        <v>357</v>
      </c>
      <c r="H87" t="s">
        <v>233</v>
      </c>
      <c r="I87" s="208">
        <v>45805</v>
      </c>
      <c r="J87" t="s">
        <v>234</v>
      </c>
      <c r="K87" t="s">
        <v>241</v>
      </c>
      <c r="L87" t="s">
        <v>171</v>
      </c>
      <c r="M87" t="s">
        <v>445</v>
      </c>
      <c r="N87" t="s">
        <v>237</v>
      </c>
      <c r="O87" t="s">
        <v>230</v>
      </c>
      <c r="P87" s="193" t="str">
        <f>IF(OR(AND(A87&lt;&gt;"",COUNTIF(Bugs!B:B,A87)&gt;0),AND(B87&lt;&gt;"",COUNTIF(Bugs!A:A,B87)&gt;0)),"Y","")</f>
        <v/>
      </c>
      <c r="Q87" s="193" t="str">
        <f>IF(OR(
    AND(COUNTIF(Bugs!A:A,B87)&gt;0,ISNUMBER(SEARCH("x",INDEX(Bugs!C:C,MATCH(B87,Bugs!A:A,0))))),
    AND(COUNTIF(Bugs!B:B,B87)&gt;0,ISNUMBER(SEARCH("x",INDEX(Bugs!C:C,MATCH(B87,Bugs!B:B,0))))),
    AND(COUNTIF(Bugs!A:A,B87)&gt;0,ISNUMBER(SEARCH("x",INDEX(Bugs!D:D,MATCH(B87,Bugs!A:A,0))))),
    AND(COUNTIF(Bugs!B:B,B87)&gt;0,ISNUMBER(SEARCH("x",INDEX(Bugs!D:D,MATCH(B87,Bugs!B:B,0)))))
),"Y","")</f>
        <v/>
      </c>
      <c r="R87">
        <f ca="1">IF(OR(ISNUMBER(MATCH(L87,MasterData!$D$3:$D$18,0)),ISNUMBER(MATCH(L87,MasterData!$C$3:$C$18,0))),
    DATEDIF(E87,I87,"d"),
    DATEDIF(E87,TODAY(),"d"))</f>
        <v>23</v>
      </c>
      <c r="S87">
        <f t="shared" ca="1" si="3"/>
        <v>0</v>
      </c>
      <c r="T87">
        <f t="shared" ca="1" si="4"/>
        <v>1</v>
      </c>
      <c r="U87">
        <f t="shared" ca="1" si="5"/>
        <v>0</v>
      </c>
    </row>
    <row r="88" spans="1:21" x14ac:dyDescent="0.35">
      <c r="A88">
        <v>6000139205</v>
      </c>
      <c r="B88" t="s">
        <v>446</v>
      </c>
      <c r="C88" t="s">
        <v>230</v>
      </c>
      <c r="D88" s="34" t="s">
        <v>231</v>
      </c>
      <c r="E88" s="208">
        <v>45783</v>
      </c>
      <c r="F88" s="1"/>
      <c r="G88" t="s">
        <v>329</v>
      </c>
      <c r="H88" t="s">
        <v>233</v>
      </c>
      <c r="I88" s="208">
        <v>45812</v>
      </c>
      <c r="J88" t="s">
        <v>234</v>
      </c>
      <c r="K88" t="s">
        <v>235</v>
      </c>
      <c r="L88" t="s">
        <v>171</v>
      </c>
      <c r="M88" t="s">
        <v>447</v>
      </c>
      <c r="N88" t="s">
        <v>237</v>
      </c>
      <c r="O88" t="s">
        <v>230</v>
      </c>
      <c r="P88" s="193" t="str">
        <f>IF(OR(AND(A88&lt;&gt;"",COUNTIF(Bugs!B:B,A88)&gt;0),AND(B88&lt;&gt;"",COUNTIF(Bugs!A:A,B88)&gt;0)),"Y","")</f>
        <v/>
      </c>
      <c r="Q88" s="193" t="str">
        <f>IF(OR(
    AND(COUNTIF(Bugs!A:A,B88)&gt;0,ISNUMBER(SEARCH("x",INDEX(Bugs!C:C,MATCH(B88,Bugs!A:A,0))))),
    AND(COUNTIF(Bugs!B:B,B88)&gt;0,ISNUMBER(SEARCH("x",INDEX(Bugs!C:C,MATCH(B88,Bugs!B:B,0))))),
    AND(COUNTIF(Bugs!A:A,B88)&gt;0,ISNUMBER(SEARCH("x",INDEX(Bugs!D:D,MATCH(B88,Bugs!A:A,0))))),
    AND(COUNTIF(Bugs!B:B,B88)&gt;0,ISNUMBER(SEARCH("x",INDEX(Bugs!D:D,MATCH(B88,Bugs!B:B,0)))))
),"Y","")</f>
        <v/>
      </c>
      <c r="R88">
        <f ca="1">IF(OR(ISNUMBER(MATCH(L88,MasterData!$D$3:$D$18,0)),ISNUMBER(MATCH(L88,MasterData!$C$3:$C$18,0))),
    DATEDIF(E88,I88,"d"),
    DATEDIF(E88,TODAY(),"d"))</f>
        <v>29</v>
      </c>
      <c r="S88">
        <f t="shared" ca="1" si="3"/>
        <v>0</v>
      </c>
      <c r="T88">
        <f t="shared" ca="1" si="4"/>
        <v>1</v>
      </c>
      <c r="U88">
        <f t="shared" ca="1" si="5"/>
        <v>0</v>
      </c>
    </row>
    <row r="89" spans="1:21" x14ac:dyDescent="0.35">
      <c r="A89">
        <v>6000139326</v>
      </c>
      <c r="B89" t="s">
        <v>448</v>
      </c>
      <c r="C89" t="s">
        <v>230</v>
      </c>
      <c r="D89" s="34" t="s">
        <v>449</v>
      </c>
      <c r="E89" s="208">
        <v>45784</v>
      </c>
      <c r="F89" s="1"/>
      <c r="G89" t="s">
        <v>450</v>
      </c>
      <c r="H89" t="s">
        <v>245</v>
      </c>
      <c r="I89" s="208">
        <v>45791</v>
      </c>
      <c r="J89" t="s">
        <v>234</v>
      </c>
      <c r="K89" t="s">
        <v>241</v>
      </c>
      <c r="L89" t="s">
        <v>171</v>
      </c>
      <c r="M89" t="s">
        <v>451</v>
      </c>
      <c r="N89" t="s">
        <v>237</v>
      </c>
      <c r="O89" t="s">
        <v>230</v>
      </c>
      <c r="P89" s="193" t="str">
        <f>IF(OR(AND(A89&lt;&gt;"",COUNTIF(Bugs!B:B,A89)&gt;0),AND(B89&lt;&gt;"",COUNTIF(Bugs!A:A,B89)&gt;0)),"Y","")</f>
        <v/>
      </c>
      <c r="Q89" s="193" t="str">
        <f>IF(OR(
    AND(COUNTIF(Bugs!A:A,B89)&gt;0,ISNUMBER(SEARCH("x",INDEX(Bugs!C:C,MATCH(B89,Bugs!A:A,0))))),
    AND(COUNTIF(Bugs!B:B,B89)&gt;0,ISNUMBER(SEARCH("x",INDEX(Bugs!C:C,MATCH(B89,Bugs!B:B,0))))),
    AND(COUNTIF(Bugs!A:A,B89)&gt;0,ISNUMBER(SEARCH("x",INDEX(Bugs!D:D,MATCH(B89,Bugs!A:A,0))))),
    AND(COUNTIF(Bugs!B:B,B89)&gt;0,ISNUMBER(SEARCH("x",INDEX(Bugs!D:D,MATCH(B89,Bugs!B:B,0)))))
),"Y","")</f>
        <v/>
      </c>
      <c r="R89">
        <f ca="1">IF(OR(ISNUMBER(MATCH(L89,MasterData!$D$3:$D$18,0)),ISNUMBER(MATCH(L89,MasterData!$C$3:$C$18,0))),
    DATEDIF(E89,I89,"d"),
    DATEDIF(E89,TODAY(),"d"))</f>
        <v>7</v>
      </c>
      <c r="S89">
        <f t="shared" ca="1" si="3"/>
        <v>1</v>
      </c>
      <c r="T89">
        <f t="shared" ca="1" si="4"/>
        <v>0</v>
      </c>
      <c r="U89">
        <f t="shared" ca="1" si="5"/>
        <v>0</v>
      </c>
    </row>
    <row r="90" spans="1:21" x14ac:dyDescent="0.35">
      <c r="A90">
        <v>6000139329</v>
      </c>
      <c r="B90" t="s">
        <v>452</v>
      </c>
      <c r="C90" t="s">
        <v>230</v>
      </c>
      <c r="D90" s="34" t="s">
        <v>231</v>
      </c>
      <c r="E90" s="208">
        <v>45784</v>
      </c>
      <c r="F90" s="1"/>
      <c r="G90" t="s">
        <v>453</v>
      </c>
      <c r="H90" t="s">
        <v>240</v>
      </c>
      <c r="I90" s="208">
        <v>45812</v>
      </c>
      <c r="J90" t="s">
        <v>234</v>
      </c>
      <c r="K90" t="s">
        <v>235</v>
      </c>
      <c r="L90" t="s">
        <v>171</v>
      </c>
      <c r="M90" t="s">
        <v>454</v>
      </c>
      <c r="N90" t="s">
        <v>237</v>
      </c>
      <c r="O90" t="s">
        <v>230</v>
      </c>
      <c r="P90" s="193" t="str">
        <f>IF(OR(AND(A90&lt;&gt;"",COUNTIF(Bugs!B:B,A90)&gt;0),AND(B90&lt;&gt;"",COUNTIF(Bugs!A:A,B90)&gt;0)),"Y","")</f>
        <v/>
      </c>
      <c r="Q90" s="193" t="str">
        <f>IF(OR(
    AND(COUNTIF(Bugs!A:A,B90)&gt;0,ISNUMBER(SEARCH("x",INDEX(Bugs!C:C,MATCH(B90,Bugs!A:A,0))))),
    AND(COUNTIF(Bugs!B:B,B90)&gt;0,ISNUMBER(SEARCH("x",INDEX(Bugs!C:C,MATCH(B90,Bugs!B:B,0))))),
    AND(COUNTIF(Bugs!A:A,B90)&gt;0,ISNUMBER(SEARCH("x",INDEX(Bugs!D:D,MATCH(B90,Bugs!A:A,0))))),
    AND(COUNTIF(Bugs!B:B,B90)&gt;0,ISNUMBER(SEARCH("x",INDEX(Bugs!D:D,MATCH(B90,Bugs!B:B,0)))))
),"Y","")</f>
        <v/>
      </c>
      <c r="R90">
        <f ca="1">IF(OR(ISNUMBER(MATCH(L90,MasterData!$D$3:$D$18,0)),ISNUMBER(MATCH(L90,MasterData!$C$3:$C$18,0))),
    DATEDIF(E90,I90,"d"),
    DATEDIF(E90,TODAY(),"d"))</f>
        <v>28</v>
      </c>
      <c r="S90">
        <f t="shared" ca="1" si="3"/>
        <v>0</v>
      </c>
      <c r="T90">
        <f t="shared" ca="1" si="4"/>
        <v>1</v>
      </c>
      <c r="U90">
        <f t="shared" ca="1" si="5"/>
        <v>0</v>
      </c>
    </row>
    <row r="91" spans="1:21" x14ac:dyDescent="0.35">
      <c r="A91">
        <v>6000139369</v>
      </c>
      <c r="B91" t="s">
        <v>455</v>
      </c>
      <c r="C91" t="s">
        <v>230</v>
      </c>
      <c r="D91" s="34" t="s">
        <v>254</v>
      </c>
      <c r="E91" s="208">
        <v>45785</v>
      </c>
      <c r="F91" s="1"/>
      <c r="G91" t="s">
        <v>357</v>
      </c>
      <c r="H91" t="s">
        <v>233</v>
      </c>
      <c r="I91" s="208">
        <v>45870</v>
      </c>
      <c r="J91" t="s">
        <v>234</v>
      </c>
      <c r="K91" t="s">
        <v>241</v>
      </c>
      <c r="L91" t="s">
        <v>171</v>
      </c>
      <c r="M91" t="s">
        <v>458</v>
      </c>
      <c r="N91" t="s">
        <v>237</v>
      </c>
      <c r="O91" t="s">
        <v>230</v>
      </c>
      <c r="P91" s="193" t="str">
        <f>IF(OR(AND(A91&lt;&gt;"",COUNTIF(Bugs!B:B,A91)&gt;0),AND(B91&lt;&gt;"",COUNTIF(Bugs!A:A,B91)&gt;0)),"Y","")</f>
        <v/>
      </c>
      <c r="Q91" s="193" t="str">
        <f>IF(OR(
    AND(COUNTIF(Bugs!A:A,B91)&gt;0,ISNUMBER(SEARCH("x",INDEX(Bugs!C:C,MATCH(B91,Bugs!A:A,0))))),
    AND(COUNTIF(Bugs!B:B,B91)&gt;0,ISNUMBER(SEARCH("x",INDEX(Bugs!C:C,MATCH(B91,Bugs!B:B,0))))),
    AND(COUNTIF(Bugs!A:A,B91)&gt;0,ISNUMBER(SEARCH("x",INDEX(Bugs!D:D,MATCH(B91,Bugs!A:A,0))))),
    AND(COUNTIF(Bugs!B:B,B91)&gt;0,ISNUMBER(SEARCH("x",INDEX(Bugs!D:D,MATCH(B91,Bugs!B:B,0)))))
),"Y","")</f>
        <v/>
      </c>
      <c r="R91">
        <f ca="1">IF(OR(ISNUMBER(MATCH(L91,MasterData!$D$3:$D$18,0)),ISNUMBER(MATCH(L91,MasterData!$C$3:$C$18,0))),
    DATEDIF(E91,I91,"d"),
    DATEDIF(E91,TODAY(),"d"))</f>
        <v>85</v>
      </c>
      <c r="S91">
        <f t="shared" ca="1" si="3"/>
        <v>0</v>
      </c>
      <c r="T91">
        <f t="shared" ca="1" si="4"/>
        <v>0</v>
      </c>
      <c r="U91">
        <f t="shared" ca="1" si="5"/>
        <v>1</v>
      </c>
    </row>
    <row r="92" spans="1:21" x14ac:dyDescent="0.35">
      <c r="A92">
        <v>6000139374</v>
      </c>
      <c r="B92" t="s">
        <v>230</v>
      </c>
      <c r="C92" t="s">
        <v>230</v>
      </c>
      <c r="D92" s="34" t="s">
        <v>254</v>
      </c>
      <c r="E92" s="208">
        <v>45784</v>
      </c>
      <c r="F92" s="1"/>
      <c r="G92" t="s">
        <v>400</v>
      </c>
      <c r="H92" t="s">
        <v>240</v>
      </c>
      <c r="I92" s="208">
        <v>45973</v>
      </c>
      <c r="J92" t="s">
        <v>245</v>
      </c>
      <c r="K92" t="s">
        <v>241</v>
      </c>
      <c r="L92" t="s">
        <v>171</v>
      </c>
      <c r="M92" t="s">
        <v>459</v>
      </c>
      <c r="N92" t="s">
        <v>237</v>
      </c>
      <c r="O92" t="s">
        <v>230</v>
      </c>
      <c r="P92" s="193" t="str">
        <f>IF(OR(AND(A92&lt;&gt;"",COUNTIF(Bugs!B:B,A92)&gt;0),AND(B92&lt;&gt;"",COUNTIF(Bugs!A:A,B92)&gt;0)),"Y","")</f>
        <v>Y</v>
      </c>
      <c r="Q92" s="193" t="str">
        <f>IF(OR(
    AND(COUNTIF(Bugs!A:A,B92)&gt;0,ISNUMBER(SEARCH("x",INDEX(Bugs!C:C,MATCH(B92,Bugs!A:A,0))))),
    AND(COUNTIF(Bugs!B:B,B92)&gt;0,ISNUMBER(SEARCH("x",INDEX(Bugs!C:C,MATCH(B92,Bugs!B:B,0))))),
    AND(COUNTIF(Bugs!A:A,B92)&gt;0,ISNUMBER(SEARCH("x",INDEX(Bugs!D:D,MATCH(B92,Bugs!A:A,0))))),
    AND(COUNTIF(Bugs!B:B,B92)&gt;0,ISNUMBER(SEARCH("x",INDEX(Bugs!D:D,MATCH(B92,Bugs!B:B,0)))))
),"Y","")</f>
        <v/>
      </c>
      <c r="R92">
        <f ca="1">IF(OR(ISNUMBER(MATCH(L92,MasterData!$D$3:$D$18,0)),ISNUMBER(MATCH(L92,MasterData!$C$3:$C$18,0))),
    DATEDIF(E92,I92,"d"),
    DATEDIF(E92,TODAY(),"d"))</f>
        <v>189</v>
      </c>
      <c r="S92">
        <f t="shared" ca="1" si="3"/>
        <v>0</v>
      </c>
      <c r="T92">
        <f t="shared" ca="1" si="4"/>
        <v>0</v>
      </c>
      <c r="U92">
        <f t="shared" ca="1" si="5"/>
        <v>1</v>
      </c>
    </row>
    <row r="93" spans="1:21" x14ac:dyDescent="0.35">
      <c r="A93">
        <v>6000139577</v>
      </c>
      <c r="B93" t="s">
        <v>460</v>
      </c>
      <c r="C93" t="s">
        <v>230</v>
      </c>
      <c r="D93" s="34" t="s">
        <v>251</v>
      </c>
      <c r="E93" s="208">
        <v>45786</v>
      </c>
      <c r="F93" s="1"/>
      <c r="G93" t="s">
        <v>461</v>
      </c>
      <c r="H93" t="s">
        <v>233</v>
      </c>
      <c r="I93" s="208">
        <v>45793</v>
      </c>
      <c r="J93" t="s">
        <v>234</v>
      </c>
      <c r="K93" t="s">
        <v>347</v>
      </c>
      <c r="L93" t="s">
        <v>171</v>
      </c>
      <c r="M93" t="s">
        <v>462</v>
      </c>
      <c r="N93" t="s">
        <v>237</v>
      </c>
      <c r="O93" t="s">
        <v>230</v>
      </c>
      <c r="P93" s="193" t="str">
        <f>IF(OR(AND(A93&lt;&gt;"",COUNTIF(Bugs!B:B,A93)&gt;0),AND(B93&lt;&gt;"",COUNTIF(Bugs!A:A,B93)&gt;0)),"Y","")</f>
        <v/>
      </c>
      <c r="Q93" s="193" t="str">
        <f>IF(OR(
    AND(COUNTIF(Bugs!A:A,B93)&gt;0,ISNUMBER(SEARCH("x",INDEX(Bugs!C:C,MATCH(B93,Bugs!A:A,0))))),
    AND(COUNTIF(Bugs!B:B,B93)&gt;0,ISNUMBER(SEARCH("x",INDEX(Bugs!C:C,MATCH(B93,Bugs!B:B,0))))),
    AND(COUNTIF(Bugs!A:A,B93)&gt;0,ISNUMBER(SEARCH("x",INDEX(Bugs!D:D,MATCH(B93,Bugs!A:A,0))))),
    AND(COUNTIF(Bugs!B:B,B93)&gt;0,ISNUMBER(SEARCH("x",INDEX(Bugs!D:D,MATCH(B93,Bugs!B:B,0)))))
),"Y","")</f>
        <v/>
      </c>
      <c r="R93">
        <f ca="1">IF(OR(ISNUMBER(MATCH(L93,MasterData!$D$3:$D$18,0)),ISNUMBER(MATCH(L93,MasterData!$C$3:$C$18,0))),
    DATEDIF(E93,I93,"d"),
    DATEDIF(E93,TODAY(),"d"))</f>
        <v>7</v>
      </c>
      <c r="S93">
        <f t="shared" ca="1" si="3"/>
        <v>1</v>
      </c>
      <c r="T93">
        <f t="shared" ca="1" si="4"/>
        <v>0</v>
      </c>
      <c r="U93">
        <f t="shared" ca="1" si="5"/>
        <v>0</v>
      </c>
    </row>
    <row r="94" spans="1:21" x14ac:dyDescent="0.35">
      <c r="A94">
        <v>6000139584</v>
      </c>
      <c r="B94" t="s">
        <v>463</v>
      </c>
      <c r="C94" t="s">
        <v>230</v>
      </c>
      <c r="D94" s="34" t="s">
        <v>254</v>
      </c>
      <c r="E94" s="208">
        <v>45786</v>
      </c>
      <c r="F94" s="1"/>
      <c r="G94" t="s">
        <v>357</v>
      </c>
      <c r="H94" t="s">
        <v>233</v>
      </c>
      <c r="I94" s="208">
        <v>45797</v>
      </c>
      <c r="J94" t="s">
        <v>234</v>
      </c>
      <c r="K94" t="s">
        <v>241</v>
      </c>
      <c r="L94" t="s">
        <v>171</v>
      </c>
      <c r="M94" t="s">
        <v>464</v>
      </c>
      <c r="N94" t="s">
        <v>237</v>
      </c>
      <c r="O94" t="s">
        <v>230</v>
      </c>
      <c r="P94" s="193" t="str">
        <f>IF(OR(AND(A94&lt;&gt;"",COUNTIF(Bugs!B:B,A94)&gt;0),AND(B94&lt;&gt;"",COUNTIF(Bugs!A:A,B94)&gt;0)),"Y","")</f>
        <v/>
      </c>
      <c r="Q94" s="193" t="str">
        <f>IF(OR(
    AND(COUNTIF(Bugs!A:A,B94)&gt;0,ISNUMBER(SEARCH("x",INDEX(Bugs!C:C,MATCH(B94,Bugs!A:A,0))))),
    AND(COUNTIF(Bugs!B:B,B94)&gt;0,ISNUMBER(SEARCH("x",INDEX(Bugs!C:C,MATCH(B94,Bugs!B:B,0))))),
    AND(COUNTIF(Bugs!A:A,B94)&gt;0,ISNUMBER(SEARCH("x",INDEX(Bugs!D:D,MATCH(B94,Bugs!A:A,0))))),
    AND(COUNTIF(Bugs!B:B,B94)&gt;0,ISNUMBER(SEARCH("x",INDEX(Bugs!D:D,MATCH(B94,Bugs!B:B,0)))))
),"Y","")</f>
        <v/>
      </c>
      <c r="R94">
        <f ca="1">IF(OR(ISNUMBER(MATCH(L94,MasterData!$D$3:$D$18,0)),ISNUMBER(MATCH(L94,MasterData!$C$3:$C$18,0))),
    DATEDIF(E94,I94,"d"),
    DATEDIF(E94,TODAY(),"d"))</f>
        <v>11</v>
      </c>
      <c r="S94">
        <f t="shared" ca="1" si="3"/>
        <v>0</v>
      </c>
      <c r="T94">
        <f t="shared" ca="1" si="4"/>
        <v>1</v>
      </c>
      <c r="U94">
        <f t="shared" ca="1" si="5"/>
        <v>0</v>
      </c>
    </row>
    <row r="95" spans="1:21" x14ac:dyDescent="0.35">
      <c r="A95">
        <v>6000139600</v>
      </c>
      <c r="B95" t="s">
        <v>465</v>
      </c>
      <c r="C95" t="s">
        <v>230</v>
      </c>
      <c r="D95" s="34" t="s">
        <v>254</v>
      </c>
      <c r="E95" s="208">
        <v>45786</v>
      </c>
      <c r="F95" s="1"/>
      <c r="G95" t="s">
        <v>357</v>
      </c>
      <c r="H95" t="s">
        <v>240</v>
      </c>
      <c r="I95" s="208">
        <v>45811</v>
      </c>
      <c r="J95" t="s">
        <v>234</v>
      </c>
      <c r="K95" t="s">
        <v>347</v>
      </c>
      <c r="L95" t="s">
        <v>171</v>
      </c>
      <c r="M95" t="s">
        <v>466</v>
      </c>
      <c r="N95" t="s">
        <v>237</v>
      </c>
      <c r="O95" t="s">
        <v>230</v>
      </c>
      <c r="P95" s="193" t="str">
        <f>IF(OR(AND(A95&lt;&gt;"",COUNTIF(Bugs!B:B,A95)&gt;0),AND(B95&lt;&gt;"",COUNTIF(Bugs!A:A,B95)&gt;0)),"Y","")</f>
        <v/>
      </c>
      <c r="Q95" s="193" t="str">
        <f>IF(OR(
    AND(COUNTIF(Bugs!A:A,B95)&gt;0,ISNUMBER(SEARCH("x",INDEX(Bugs!C:C,MATCH(B95,Bugs!A:A,0))))),
    AND(COUNTIF(Bugs!B:B,B95)&gt;0,ISNUMBER(SEARCH("x",INDEX(Bugs!C:C,MATCH(B95,Bugs!B:B,0))))),
    AND(COUNTIF(Bugs!A:A,B95)&gt;0,ISNUMBER(SEARCH("x",INDEX(Bugs!D:D,MATCH(B95,Bugs!A:A,0))))),
    AND(COUNTIF(Bugs!B:B,B95)&gt;0,ISNUMBER(SEARCH("x",INDEX(Bugs!D:D,MATCH(B95,Bugs!B:B,0)))))
),"Y","")</f>
        <v/>
      </c>
      <c r="R95">
        <f ca="1">IF(OR(ISNUMBER(MATCH(L95,MasterData!$D$3:$D$18,0)),ISNUMBER(MATCH(L95,MasterData!$C$3:$C$18,0))),
    DATEDIF(E95,I95,"d"),
    DATEDIF(E95,TODAY(),"d"))</f>
        <v>25</v>
      </c>
      <c r="S95">
        <f t="shared" ca="1" si="3"/>
        <v>0</v>
      </c>
      <c r="T95">
        <f t="shared" ca="1" si="4"/>
        <v>1</v>
      </c>
      <c r="U95">
        <f t="shared" ca="1" si="5"/>
        <v>0</v>
      </c>
    </row>
    <row r="96" spans="1:21" x14ac:dyDescent="0.35">
      <c r="A96">
        <v>6000139702</v>
      </c>
      <c r="B96" t="s">
        <v>230</v>
      </c>
      <c r="C96" t="s">
        <v>230</v>
      </c>
      <c r="D96" s="34" t="s">
        <v>251</v>
      </c>
      <c r="E96" s="208">
        <v>45789</v>
      </c>
      <c r="F96" s="1"/>
      <c r="G96" t="s">
        <v>400</v>
      </c>
      <c r="H96" t="s">
        <v>240</v>
      </c>
      <c r="I96" s="208">
        <v>45810</v>
      </c>
      <c r="J96" t="s">
        <v>201</v>
      </c>
      <c r="K96" t="s">
        <v>347</v>
      </c>
      <c r="L96" t="s">
        <v>171</v>
      </c>
      <c r="M96" t="s">
        <v>467</v>
      </c>
      <c r="N96" t="s">
        <v>237</v>
      </c>
      <c r="O96" t="s">
        <v>230</v>
      </c>
      <c r="P96" s="193" t="str">
        <f>IF(OR(AND(A96&lt;&gt;"",COUNTIF(Bugs!B:B,A96)&gt;0),AND(B96&lt;&gt;"",COUNTIF(Bugs!A:A,B96)&gt;0)),"Y","")</f>
        <v/>
      </c>
      <c r="Q96" s="193" t="str">
        <f>IF(OR(
    AND(COUNTIF(Bugs!A:A,B96)&gt;0,ISNUMBER(SEARCH("x",INDEX(Bugs!C:C,MATCH(B96,Bugs!A:A,0))))),
    AND(COUNTIF(Bugs!B:B,B96)&gt;0,ISNUMBER(SEARCH("x",INDEX(Bugs!C:C,MATCH(B96,Bugs!B:B,0))))),
    AND(COUNTIF(Bugs!A:A,B96)&gt;0,ISNUMBER(SEARCH("x",INDEX(Bugs!D:D,MATCH(B96,Bugs!A:A,0))))),
    AND(COUNTIF(Bugs!B:B,B96)&gt;0,ISNUMBER(SEARCH("x",INDEX(Bugs!D:D,MATCH(B96,Bugs!B:B,0)))))
),"Y","")</f>
        <v/>
      </c>
      <c r="R96">
        <f ca="1">IF(OR(ISNUMBER(MATCH(L96,MasterData!$D$3:$D$18,0)),ISNUMBER(MATCH(L96,MasterData!$C$3:$C$18,0))),
    DATEDIF(E96,I96,"d"),
    DATEDIF(E96,TODAY(),"d"))</f>
        <v>21</v>
      </c>
      <c r="S96">
        <f t="shared" ca="1" si="3"/>
        <v>0</v>
      </c>
      <c r="T96">
        <f t="shared" ca="1" si="4"/>
        <v>1</v>
      </c>
      <c r="U96">
        <f t="shared" ca="1" si="5"/>
        <v>0</v>
      </c>
    </row>
    <row r="97" spans="1:21" x14ac:dyDescent="0.35">
      <c r="A97">
        <v>6000139704</v>
      </c>
      <c r="B97" t="s">
        <v>468</v>
      </c>
      <c r="C97" t="s">
        <v>230</v>
      </c>
      <c r="D97" s="34" t="s">
        <v>251</v>
      </c>
      <c r="E97" s="208">
        <v>45789</v>
      </c>
      <c r="F97" s="1"/>
      <c r="G97" t="s">
        <v>469</v>
      </c>
      <c r="H97" t="s">
        <v>245</v>
      </c>
      <c r="I97" s="208">
        <v>45797</v>
      </c>
      <c r="J97" t="s">
        <v>234</v>
      </c>
      <c r="K97" t="s">
        <v>235</v>
      </c>
      <c r="L97" t="s">
        <v>171</v>
      </c>
      <c r="M97" t="s">
        <v>470</v>
      </c>
      <c r="N97" t="s">
        <v>237</v>
      </c>
      <c r="O97" t="s">
        <v>230</v>
      </c>
      <c r="P97" s="193" t="str">
        <f>IF(OR(AND(A97&lt;&gt;"",COUNTIF(Bugs!B:B,A97)&gt;0),AND(B97&lt;&gt;"",COUNTIF(Bugs!A:A,B97)&gt;0)),"Y","")</f>
        <v/>
      </c>
      <c r="Q97" s="193" t="str">
        <f>IF(OR(
    AND(COUNTIF(Bugs!A:A,B97)&gt;0,ISNUMBER(SEARCH("x",INDEX(Bugs!C:C,MATCH(B97,Bugs!A:A,0))))),
    AND(COUNTIF(Bugs!B:B,B97)&gt;0,ISNUMBER(SEARCH("x",INDEX(Bugs!C:C,MATCH(B97,Bugs!B:B,0))))),
    AND(COUNTIF(Bugs!A:A,B97)&gt;0,ISNUMBER(SEARCH("x",INDEX(Bugs!D:D,MATCH(B97,Bugs!A:A,0))))),
    AND(COUNTIF(Bugs!B:B,B97)&gt;0,ISNUMBER(SEARCH("x",INDEX(Bugs!D:D,MATCH(B97,Bugs!B:B,0)))))
),"Y","")</f>
        <v/>
      </c>
      <c r="R97">
        <f ca="1">IF(OR(ISNUMBER(MATCH(L97,MasterData!$D$3:$D$18,0)),ISNUMBER(MATCH(L97,MasterData!$C$3:$C$18,0))),
    DATEDIF(E97,I97,"d"),
    DATEDIF(E97,TODAY(),"d"))</f>
        <v>8</v>
      </c>
      <c r="S97">
        <f t="shared" ca="1" si="3"/>
        <v>0</v>
      </c>
      <c r="T97">
        <f t="shared" ca="1" si="4"/>
        <v>1</v>
      </c>
      <c r="U97">
        <f t="shared" ca="1" si="5"/>
        <v>0</v>
      </c>
    </row>
    <row r="98" spans="1:21" x14ac:dyDescent="0.35">
      <c r="A98">
        <v>6000139963</v>
      </c>
      <c r="B98" t="s">
        <v>471</v>
      </c>
      <c r="C98" t="s">
        <v>230</v>
      </c>
      <c r="D98" s="34" t="s">
        <v>247</v>
      </c>
      <c r="E98" s="208">
        <v>45791</v>
      </c>
      <c r="F98" s="1"/>
      <c r="G98" t="s">
        <v>268</v>
      </c>
      <c r="H98" t="s">
        <v>377</v>
      </c>
      <c r="I98" s="208">
        <v>45805</v>
      </c>
      <c r="J98" t="s">
        <v>234</v>
      </c>
      <c r="K98" t="s">
        <v>347</v>
      </c>
      <c r="L98" t="s">
        <v>171</v>
      </c>
      <c r="M98" t="s">
        <v>472</v>
      </c>
      <c r="N98" t="s">
        <v>237</v>
      </c>
      <c r="O98" t="s">
        <v>230</v>
      </c>
      <c r="P98" s="193" t="str">
        <f>IF(OR(AND(A98&lt;&gt;"",COUNTIF(Bugs!B:B,A98)&gt;0),AND(B98&lt;&gt;"",COUNTIF(Bugs!A:A,B98)&gt;0)),"Y","")</f>
        <v/>
      </c>
      <c r="Q98" s="193" t="str">
        <f>IF(OR(
    AND(COUNTIF(Bugs!A:A,B98)&gt;0,ISNUMBER(SEARCH("x",INDEX(Bugs!C:C,MATCH(B98,Bugs!A:A,0))))),
    AND(COUNTIF(Bugs!B:B,B98)&gt;0,ISNUMBER(SEARCH("x",INDEX(Bugs!C:C,MATCH(B98,Bugs!B:B,0))))),
    AND(COUNTIF(Bugs!A:A,B98)&gt;0,ISNUMBER(SEARCH("x",INDEX(Bugs!D:D,MATCH(B98,Bugs!A:A,0))))),
    AND(COUNTIF(Bugs!B:B,B98)&gt;0,ISNUMBER(SEARCH("x",INDEX(Bugs!D:D,MATCH(B98,Bugs!B:B,0)))))
),"Y","")</f>
        <v/>
      </c>
      <c r="R98">
        <f ca="1">IF(OR(ISNUMBER(MATCH(L98,MasterData!$D$3:$D$18,0)),ISNUMBER(MATCH(L98,MasterData!$C$3:$C$18,0))),
    DATEDIF(E98,I98,"d"),
    DATEDIF(E98,TODAY(),"d"))</f>
        <v>14</v>
      </c>
      <c r="S98">
        <f t="shared" ca="1" si="3"/>
        <v>0</v>
      </c>
      <c r="T98">
        <f t="shared" ca="1" si="4"/>
        <v>1</v>
      </c>
      <c r="U98">
        <f t="shared" ca="1" si="5"/>
        <v>0</v>
      </c>
    </row>
    <row r="99" spans="1:21" x14ac:dyDescent="0.35">
      <c r="A99">
        <v>6000139986</v>
      </c>
      <c r="B99" t="s">
        <v>473</v>
      </c>
      <c r="C99" t="s">
        <v>230</v>
      </c>
      <c r="D99" s="34" t="s">
        <v>254</v>
      </c>
      <c r="E99" s="208">
        <v>45791</v>
      </c>
      <c r="F99" s="1"/>
      <c r="G99" t="s">
        <v>255</v>
      </c>
      <c r="H99" t="s">
        <v>240</v>
      </c>
      <c r="I99" s="208">
        <v>45805</v>
      </c>
      <c r="J99" t="s">
        <v>234</v>
      </c>
      <c r="K99" t="s">
        <v>347</v>
      </c>
      <c r="L99" t="s">
        <v>171</v>
      </c>
      <c r="M99" t="s">
        <v>474</v>
      </c>
      <c r="N99" t="s">
        <v>237</v>
      </c>
      <c r="O99" t="s">
        <v>230</v>
      </c>
      <c r="P99" s="193" t="str">
        <f>IF(OR(AND(A99&lt;&gt;"",COUNTIF(Bugs!B:B,A99)&gt;0),AND(B99&lt;&gt;"",COUNTIF(Bugs!A:A,B99)&gt;0)),"Y","")</f>
        <v/>
      </c>
      <c r="Q99" s="193" t="str">
        <f>IF(OR(
    AND(COUNTIF(Bugs!A:A,B99)&gt;0,ISNUMBER(SEARCH("x",INDEX(Bugs!C:C,MATCH(B99,Bugs!A:A,0))))),
    AND(COUNTIF(Bugs!B:B,B99)&gt;0,ISNUMBER(SEARCH("x",INDEX(Bugs!C:C,MATCH(B99,Bugs!B:B,0))))),
    AND(COUNTIF(Bugs!A:A,B99)&gt;0,ISNUMBER(SEARCH("x",INDEX(Bugs!D:D,MATCH(B99,Bugs!A:A,0))))),
    AND(COUNTIF(Bugs!B:B,B99)&gt;0,ISNUMBER(SEARCH("x",INDEX(Bugs!D:D,MATCH(B99,Bugs!B:B,0)))))
),"Y","")</f>
        <v/>
      </c>
      <c r="R99">
        <f ca="1">IF(OR(ISNUMBER(MATCH(L99,MasterData!$D$3:$D$18,0)),ISNUMBER(MATCH(L99,MasterData!$C$3:$C$18,0))),
    DATEDIF(E99,I99,"d"),
    DATEDIF(E99,TODAY(),"d"))</f>
        <v>14</v>
      </c>
      <c r="S99">
        <f t="shared" ca="1" si="3"/>
        <v>0</v>
      </c>
      <c r="T99">
        <f t="shared" ca="1" si="4"/>
        <v>1</v>
      </c>
      <c r="U99">
        <f t="shared" ca="1" si="5"/>
        <v>0</v>
      </c>
    </row>
    <row r="100" spans="1:21" x14ac:dyDescent="0.35">
      <c r="A100">
        <v>6000140063</v>
      </c>
      <c r="B100" t="s">
        <v>5</v>
      </c>
      <c r="C100" t="s">
        <v>230</v>
      </c>
      <c r="D100" s="34" t="s">
        <v>231</v>
      </c>
      <c r="E100" s="208">
        <v>45792</v>
      </c>
      <c r="F100" s="1"/>
      <c r="G100" t="s">
        <v>300</v>
      </c>
      <c r="H100" t="s">
        <v>245</v>
      </c>
      <c r="I100" s="208">
        <v>45891</v>
      </c>
      <c r="J100" t="s">
        <v>234</v>
      </c>
      <c r="K100" t="s">
        <v>241</v>
      </c>
      <c r="L100" t="s">
        <v>171</v>
      </c>
      <c r="M100" t="s">
        <v>475</v>
      </c>
      <c r="N100" t="s">
        <v>237</v>
      </c>
      <c r="O100" t="s">
        <v>230</v>
      </c>
      <c r="P100" s="193" t="str">
        <f>IF(OR(AND(A100&lt;&gt;"",COUNTIF(Bugs!B:B,A100)&gt;0),AND(B100&lt;&gt;"",COUNTIF(Bugs!A:A,B100)&gt;0)),"Y","")</f>
        <v>Y</v>
      </c>
      <c r="Q100" s="193" t="str">
        <f>IF(OR(
    AND(COUNTIF(Bugs!A:A,B100)&gt;0,ISNUMBER(SEARCH("x",INDEX(Bugs!C:C,MATCH(B100,Bugs!A:A,0))))),
    AND(COUNTIF(Bugs!B:B,B100)&gt;0,ISNUMBER(SEARCH("x",INDEX(Bugs!C:C,MATCH(B100,Bugs!B:B,0))))),
    AND(COUNTIF(Bugs!A:A,B100)&gt;0,ISNUMBER(SEARCH("x",INDEX(Bugs!D:D,MATCH(B100,Bugs!A:A,0))))),
    AND(COUNTIF(Bugs!B:B,B100)&gt;0,ISNUMBER(SEARCH("x",INDEX(Bugs!D:D,MATCH(B100,Bugs!B:B,0)))))
),"Y","")</f>
        <v/>
      </c>
      <c r="R100">
        <f ca="1">IF(OR(ISNUMBER(MATCH(L100,MasterData!$D$3:$D$18,0)),ISNUMBER(MATCH(L100,MasterData!$C$3:$C$18,0))),
    DATEDIF(E100,I100,"d"),
    DATEDIF(E100,TODAY(),"d"))</f>
        <v>99</v>
      </c>
      <c r="S100">
        <f t="shared" ca="1" si="3"/>
        <v>0</v>
      </c>
      <c r="T100">
        <f t="shared" ca="1" si="4"/>
        <v>0</v>
      </c>
      <c r="U100">
        <f t="shared" ca="1" si="5"/>
        <v>1</v>
      </c>
    </row>
    <row r="101" spans="1:21" x14ac:dyDescent="0.35">
      <c r="A101">
        <v>6000140103</v>
      </c>
      <c r="B101" t="s">
        <v>476</v>
      </c>
      <c r="C101" t="s">
        <v>230</v>
      </c>
      <c r="D101" s="34" t="s">
        <v>274</v>
      </c>
      <c r="E101" s="208">
        <v>45792</v>
      </c>
      <c r="F101" s="1"/>
      <c r="G101" t="s">
        <v>354</v>
      </c>
      <c r="H101" t="s">
        <v>240</v>
      </c>
      <c r="I101" s="208">
        <v>45800</v>
      </c>
      <c r="J101" t="s">
        <v>234</v>
      </c>
      <c r="K101" t="s">
        <v>347</v>
      </c>
      <c r="L101" t="s">
        <v>171</v>
      </c>
      <c r="M101" t="s">
        <v>477</v>
      </c>
      <c r="N101" t="s">
        <v>237</v>
      </c>
      <c r="O101" t="s">
        <v>230</v>
      </c>
      <c r="P101" s="193" t="str">
        <f>IF(OR(AND(A101&lt;&gt;"",COUNTIF(Bugs!B:B,A101)&gt;0),AND(B101&lt;&gt;"",COUNTIF(Bugs!A:A,B101)&gt;0)),"Y","")</f>
        <v/>
      </c>
      <c r="Q101" s="193" t="str">
        <f>IF(OR(
    AND(COUNTIF(Bugs!A:A,B101)&gt;0,ISNUMBER(SEARCH("x",INDEX(Bugs!C:C,MATCH(B101,Bugs!A:A,0))))),
    AND(COUNTIF(Bugs!B:B,B101)&gt;0,ISNUMBER(SEARCH("x",INDEX(Bugs!C:C,MATCH(B101,Bugs!B:B,0))))),
    AND(COUNTIF(Bugs!A:A,B101)&gt;0,ISNUMBER(SEARCH("x",INDEX(Bugs!D:D,MATCH(B101,Bugs!A:A,0))))),
    AND(COUNTIF(Bugs!B:B,B101)&gt;0,ISNUMBER(SEARCH("x",INDEX(Bugs!D:D,MATCH(B101,Bugs!B:B,0)))))
),"Y","")</f>
        <v/>
      </c>
      <c r="R101">
        <f ca="1">IF(OR(ISNUMBER(MATCH(L101,MasterData!$D$3:$D$18,0)),ISNUMBER(MATCH(L101,MasterData!$C$3:$C$18,0))),
    DATEDIF(E101,I101,"d"),
    DATEDIF(E101,TODAY(),"d"))</f>
        <v>8</v>
      </c>
      <c r="S101">
        <f t="shared" ca="1" si="3"/>
        <v>0</v>
      </c>
      <c r="T101">
        <f t="shared" ca="1" si="4"/>
        <v>1</v>
      </c>
      <c r="U101">
        <f t="shared" ca="1" si="5"/>
        <v>0</v>
      </c>
    </row>
    <row r="102" spans="1:21" x14ac:dyDescent="0.35">
      <c r="A102">
        <v>6000140225</v>
      </c>
      <c r="B102" t="s">
        <v>230</v>
      </c>
      <c r="C102" t="s">
        <v>230</v>
      </c>
      <c r="D102" s="34" t="s">
        <v>231</v>
      </c>
      <c r="E102" s="208">
        <v>45793</v>
      </c>
      <c r="F102" s="1"/>
      <c r="G102" t="s">
        <v>248</v>
      </c>
      <c r="H102" t="s">
        <v>245</v>
      </c>
      <c r="I102" s="208">
        <v>45817</v>
      </c>
      <c r="J102" t="s">
        <v>201</v>
      </c>
      <c r="K102" t="s">
        <v>241</v>
      </c>
      <c r="L102" t="s">
        <v>171</v>
      </c>
      <c r="M102" t="s">
        <v>478</v>
      </c>
      <c r="N102" t="s">
        <v>237</v>
      </c>
      <c r="O102" t="s">
        <v>230</v>
      </c>
      <c r="P102" s="193" t="str">
        <f>IF(OR(AND(A102&lt;&gt;"",COUNTIF(Bugs!B:B,A102)&gt;0),AND(B102&lt;&gt;"",COUNTIF(Bugs!A:A,B102)&gt;0)),"Y","")</f>
        <v/>
      </c>
      <c r="Q102" s="193" t="str">
        <f>IF(OR(
    AND(COUNTIF(Bugs!A:A,B102)&gt;0,ISNUMBER(SEARCH("x",INDEX(Bugs!C:C,MATCH(B102,Bugs!A:A,0))))),
    AND(COUNTIF(Bugs!B:B,B102)&gt;0,ISNUMBER(SEARCH("x",INDEX(Bugs!C:C,MATCH(B102,Bugs!B:B,0))))),
    AND(COUNTIF(Bugs!A:A,B102)&gt;0,ISNUMBER(SEARCH("x",INDEX(Bugs!D:D,MATCH(B102,Bugs!A:A,0))))),
    AND(COUNTIF(Bugs!B:B,B102)&gt;0,ISNUMBER(SEARCH("x",INDEX(Bugs!D:D,MATCH(B102,Bugs!B:B,0)))))
),"Y","")</f>
        <v/>
      </c>
      <c r="R102">
        <f ca="1">IF(OR(ISNUMBER(MATCH(L102,MasterData!$D$3:$D$18,0)),ISNUMBER(MATCH(L102,MasterData!$C$3:$C$18,0))),
    DATEDIF(E102,I102,"d"),
    DATEDIF(E102,TODAY(),"d"))</f>
        <v>24</v>
      </c>
      <c r="S102">
        <f t="shared" ca="1" si="3"/>
        <v>0</v>
      </c>
      <c r="T102">
        <f t="shared" ca="1" si="4"/>
        <v>1</v>
      </c>
      <c r="U102">
        <f t="shared" ca="1" si="5"/>
        <v>0</v>
      </c>
    </row>
    <row r="103" spans="1:21" x14ac:dyDescent="0.35">
      <c r="A103">
        <v>6000140321</v>
      </c>
      <c r="B103" t="s">
        <v>479</v>
      </c>
      <c r="C103" t="s">
        <v>230</v>
      </c>
      <c r="D103" s="34" t="s">
        <v>480</v>
      </c>
      <c r="E103" s="208">
        <v>45796</v>
      </c>
      <c r="F103" s="1"/>
      <c r="G103" t="s">
        <v>329</v>
      </c>
      <c r="H103" t="s">
        <v>240</v>
      </c>
      <c r="I103" s="208">
        <v>45805</v>
      </c>
      <c r="J103" t="s">
        <v>234</v>
      </c>
      <c r="K103" t="s">
        <v>241</v>
      </c>
      <c r="L103" t="s">
        <v>171</v>
      </c>
      <c r="M103" t="s">
        <v>481</v>
      </c>
      <c r="N103" t="s">
        <v>237</v>
      </c>
      <c r="O103" t="s">
        <v>230</v>
      </c>
      <c r="P103" s="193" t="str">
        <f>IF(OR(AND(A103&lt;&gt;"",COUNTIF(Bugs!B:B,A103)&gt;0),AND(B103&lt;&gt;"",COUNTIF(Bugs!A:A,B103)&gt;0)),"Y","")</f>
        <v/>
      </c>
      <c r="Q103" s="193" t="str">
        <f>IF(OR(
    AND(COUNTIF(Bugs!A:A,B103)&gt;0,ISNUMBER(SEARCH("x",INDEX(Bugs!C:C,MATCH(B103,Bugs!A:A,0))))),
    AND(COUNTIF(Bugs!B:B,B103)&gt;0,ISNUMBER(SEARCH("x",INDEX(Bugs!C:C,MATCH(B103,Bugs!B:B,0))))),
    AND(COUNTIF(Bugs!A:A,B103)&gt;0,ISNUMBER(SEARCH("x",INDEX(Bugs!D:D,MATCH(B103,Bugs!A:A,0))))),
    AND(COUNTIF(Bugs!B:B,B103)&gt;0,ISNUMBER(SEARCH("x",INDEX(Bugs!D:D,MATCH(B103,Bugs!B:B,0)))))
),"Y","")</f>
        <v/>
      </c>
      <c r="R103">
        <f ca="1">IF(OR(ISNUMBER(MATCH(L103,MasterData!$D$3:$D$18,0)),ISNUMBER(MATCH(L103,MasterData!$C$3:$C$18,0))),
    DATEDIF(E103,I103,"d"),
    DATEDIF(E103,TODAY(),"d"))</f>
        <v>9</v>
      </c>
      <c r="S103">
        <f t="shared" ca="1" si="3"/>
        <v>0</v>
      </c>
      <c r="T103">
        <f t="shared" ca="1" si="4"/>
        <v>1</v>
      </c>
      <c r="U103">
        <f t="shared" ca="1" si="5"/>
        <v>0</v>
      </c>
    </row>
    <row r="104" spans="1:21" x14ac:dyDescent="0.35">
      <c r="A104">
        <v>6000140327</v>
      </c>
      <c r="B104" t="s">
        <v>482</v>
      </c>
      <c r="C104" t="s">
        <v>230</v>
      </c>
      <c r="D104" s="34" t="s">
        <v>480</v>
      </c>
      <c r="E104" s="208">
        <v>45796</v>
      </c>
      <c r="F104" s="1">
        <v>45798</v>
      </c>
      <c r="G104" t="s">
        <v>329</v>
      </c>
      <c r="H104" t="s">
        <v>233</v>
      </c>
      <c r="I104" s="208">
        <v>45805</v>
      </c>
      <c r="J104" t="s">
        <v>234</v>
      </c>
      <c r="K104" t="s">
        <v>241</v>
      </c>
      <c r="L104" t="s">
        <v>171</v>
      </c>
      <c r="M104" t="s">
        <v>483</v>
      </c>
      <c r="N104" t="s">
        <v>237</v>
      </c>
      <c r="O104" t="s">
        <v>230</v>
      </c>
      <c r="P104" s="193" t="str">
        <f>IF(OR(AND(A104&lt;&gt;"",COUNTIF(Bugs!B:B,A104)&gt;0),AND(B104&lt;&gt;"",COUNTIF(Bugs!A:A,B104)&gt;0)),"Y","")</f>
        <v/>
      </c>
      <c r="Q104" s="193" t="str">
        <f>IF(OR(
    AND(COUNTIF(Bugs!A:A,B104)&gt;0,ISNUMBER(SEARCH("x",INDEX(Bugs!C:C,MATCH(B104,Bugs!A:A,0))))),
    AND(COUNTIF(Bugs!B:B,B104)&gt;0,ISNUMBER(SEARCH("x",INDEX(Bugs!C:C,MATCH(B104,Bugs!B:B,0))))),
    AND(COUNTIF(Bugs!A:A,B104)&gt;0,ISNUMBER(SEARCH("x",INDEX(Bugs!D:D,MATCH(B104,Bugs!A:A,0))))),
    AND(COUNTIF(Bugs!B:B,B104)&gt;0,ISNUMBER(SEARCH("x",INDEX(Bugs!D:D,MATCH(B104,Bugs!B:B,0)))))
),"Y","")</f>
        <v/>
      </c>
      <c r="R104">
        <f ca="1">IF(OR(ISNUMBER(MATCH(L104,MasterData!$D$3:$D$18,0)),ISNUMBER(MATCH(L104,MasterData!$C$3:$C$18,0))),
    DATEDIF(E104,I104,"d"),
    DATEDIF(E104,TODAY(),"d"))</f>
        <v>9</v>
      </c>
      <c r="S104">
        <f t="shared" ca="1" si="3"/>
        <v>0</v>
      </c>
      <c r="T104">
        <f t="shared" ca="1" si="4"/>
        <v>1</v>
      </c>
      <c r="U104">
        <f t="shared" ca="1" si="5"/>
        <v>0</v>
      </c>
    </row>
    <row r="105" spans="1:21" x14ac:dyDescent="0.35">
      <c r="A105">
        <v>6000140374</v>
      </c>
      <c r="B105" t="s">
        <v>484</v>
      </c>
      <c r="C105" t="s">
        <v>230</v>
      </c>
      <c r="D105" s="34" t="s">
        <v>254</v>
      </c>
      <c r="E105" s="208">
        <v>45796</v>
      </c>
      <c r="F105" s="1"/>
      <c r="G105" t="s">
        <v>255</v>
      </c>
      <c r="H105" t="s">
        <v>240</v>
      </c>
      <c r="I105" s="208">
        <v>45812</v>
      </c>
      <c r="J105" t="s">
        <v>234</v>
      </c>
      <c r="K105" t="s">
        <v>241</v>
      </c>
      <c r="L105" t="s">
        <v>171</v>
      </c>
      <c r="M105" t="s">
        <v>485</v>
      </c>
      <c r="N105" t="s">
        <v>237</v>
      </c>
      <c r="O105" t="s">
        <v>230</v>
      </c>
      <c r="P105" s="193" t="str">
        <f>IF(OR(AND(A105&lt;&gt;"",COUNTIF(Bugs!B:B,A105)&gt;0),AND(B105&lt;&gt;"",COUNTIF(Bugs!A:A,B105)&gt;0)),"Y","")</f>
        <v/>
      </c>
      <c r="Q105" s="193" t="str">
        <f>IF(OR(
    AND(COUNTIF(Bugs!A:A,B105)&gt;0,ISNUMBER(SEARCH("x",INDEX(Bugs!C:C,MATCH(B105,Bugs!A:A,0))))),
    AND(COUNTIF(Bugs!B:B,B105)&gt;0,ISNUMBER(SEARCH("x",INDEX(Bugs!C:C,MATCH(B105,Bugs!B:B,0))))),
    AND(COUNTIF(Bugs!A:A,B105)&gt;0,ISNUMBER(SEARCH("x",INDEX(Bugs!D:D,MATCH(B105,Bugs!A:A,0))))),
    AND(COUNTIF(Bugs!B:B,B105)&gt;0,ISNUMBER(SEARCH("x",INDEX(Bugs!D:D,MATCH(B105,Bugs!B:B,0)))))
),"Y","")</f>
        <v/>
      </c>
      <c r="R105">
        <f ca="1">IF(OR(ISNUMBER(MATCH(L105,MasterData!$D$3:$D$18,0)),ISNUMBER(MATCH(L105,MasterData!$C$3:$C$18,0))),
    DATEDIF(E105,I105,"d"),
    DATEDIF(E105,TODAY(),"d"))</f>
        <v>16</v>
      </c>
      <c r="S105">
        <f t="shared" ca="1" si="3"/>
        <v>0</v>
      </c>
      <c r="T105">
        <f t="shared" ca="1" si="4"/>
        <v>1</v>
      </c>
      <c r="U105">
        <f t="shared" ca="1" si="5"/>
        <v>0</v>
      </c>
    </row>
    <row r="106" spans="1:21" x14ac:dyDescent="0.35">
      <c r="A106">
        <v>6000140405</v>
      </c>
      <c r="B106" t="s">
        <v>230</v>
      </c>
      <c r="C106" t="s">
        <v>230</v>
      </c>
      <c r="D106" s="34" t="s">
        <v>231</v>
      </c>
      <c r="E106" s="208">
        <v>45796</v>
      </c>
      <c r="F106" s="1"/>
      <c r="G106" t="s">
        <v>248</v>
      </c>
      <c r="H106" t="s">
        <v>245</v>
      </c>
      <c r="I106" s="208">
        <v>45842</v>
      </c>
      <c r="J106" t="s">
        <v>201</v>
      </c>
      <c r="K106" t="s">
        <v>241</v>
      </c>
      <c r="L106" t="s">
        <v>171</v>
      </c>
      <c r="M106" t="s">
        <v>486</v>
      </c>
      <c r="N106" t="s">
        <v>237</v>
      </c>
      <c r="O106" t="s">
        <v>230</v>
      </c>
      <c r="P106" s="193" t="str">
        <f>IF(OR(AND(A106&lt;&gt;"",COUNTIF(Bugs!B:B,A106)&gt;0),AND(B106&lt;&gt;"",COUNTIF(Bugs!A:A,B106)&gt;0)),"Y","")</f>
        <v/>
      </c>
      <c r="Q106" s="193" t="str">
        <f>IF(OR(
    AND(COUNTIF(Bugs!A:A,B106)&gt;0,ISNUMBER(SEARCH("x",INDEX(Bugs!C:C,MATCH(B106,Bugs!A:A,0))))),
    AND(COUNTIF(Bugs!B:B,B106)&gt;0,ISNUMBER(SEARCH("x",INDEX(Bugs!C:C,MATCH(B106,Bugs!B:B,0))))),
    AND(COUNTIF(Bugs!A:A,B106)&gt;0,ISNUMBER(SEARCH("x",INDEX(Bugs!D:D,MATCH(B106,Bugs!A:A,0))))),
    AND(COUNTIF(Bugs!B:B,B106)&gt;0,ISNUMBER(SEARCH("x",INDEX(Bugs!D:D,MATCH(B106,Bugs!B:B,0)))))
),"Y","")</f>
        <v/>
      </c>
      <c r="R106">
        <f ca="1">IF(OR(ISNUMBER(MATCH(L106,MasterData!$D$3:$D$18,0)),ISNUMBER(MATCH(L106,MasterData!$C$3:$C$18,0))),
    DATEDIF(E106,I106,"d"),
    DATEDIF(E106,TODAY(),"d"))</f>
        <v>46</v>
      </c>
      <c r="S106">
        <f t="shared" ca="1" si="3"/>
        <v>0</v>
      </c>
      <c r="T106">
        <f t="shared" ca="1" si="4"/>
        <v>0</v>
      </c>
      <c r="U106">
        <f t="shared" ca="1" si="5"/>
        <v>1</v>
      </c>
    </row>
    <row r="107" spans="1:21" x14ac:dyDescent="0.35">
      <c r="A107">
        <v>6000140433</v>
      </c>
      <c r="B107" t="s">
        <v>487</v>
      </c>
      <c r="C107" t="s">
        <v>230</v>
      </c>
      <c r="D107" s="34" t="s">
        <v>231</v>
      </c>
      <c r="E107" s="208">
        <v>45796</v>
      </c>
      <c r="F107" s="1"/>
      <c r="G107" t="s">
        <v>488</v>
      </c>
      <c r="H107" t="s">
        <v>245</v>
      </c>
      <c r="I107" s="208">
        <v>45807</v>
      </c>
      <c r="J107" t="s">
        <v>234</v>
      </c>
      <c r="K107" t="s">
        <v>235</v>
      </c>
      <c r="L107" t="s">
        <v>171</v>
      </c>
      <c r="M107" t="s">
        <v>489</v>
      </c>
      <c r="N107" t="s">
        <v>237</v>
      </c>
      <c r="O107" t="s">
        <v>230</v>
      </c>
      <c r="P107" s="193" t="str">
        <f>IF(OR(AND(A107&lt;&gt;"",COUNTIF(Bugs!B:B,A107)&gt;0),AND(B107&lt;&gt;"",COUNTIF(Bugs!A:A,B107)&gt;0)),"Y","")</f>
        <v/>
      </c>
      <c r="Q107" s="193" t="str">
        <f>IF(OR(
    AND(COUNTIF(Bugs!A:A,B107)&gt;0,ISNUMBER(SEARCH("x",INDEX(Bugs!C:C,MATCH(B107,Bugs!A:A,0))))),
    AND(COUNTIF(Bugs!B:B,B107)&gt;0,ISNUMBER(SEARCH("x",INDEX(Bugs!C:C,MATCH(B107,Bugs!B:B,0))))),
    AND(COUNTIF(Bugs!A:A,B107)&gt;0,ISNUMBER(SEARCH("x",INDEX(Bugs!D:D,MATCH(B107,Bugs!A:A,0))))),
    AND(COUNTIF(Bugs!B:B,B107)&gt;0,ISNUMBER(SEARCH("x",INDEX(Bugs!D:D,MATCH(B107,Bugs!B:B,0)))))
),"Y","")</f>
        <v/>
      </c>
      <c r="R107">
        <f ca="1">IF(OR(ISNUMBER(MATCH(L107,MasterData!$D$3:$D$18,0)),ISNUMBER(MATCH(L107,MasterData!$C$3:$C$18,0))),
    DATEDIF(E107,I107,"d"),
    DATEDIF(E107,TODAY(),"d"))</f>
        <v>11</v>
      </c>
      <c r="S107">
        <f t="shared" ca="1" si="3"/>
        <v>0</v>
      </c>
      <c r="T107">
        <f t="shared" ca="1" si="4"/>
        <v>1</v>
      </c>
      <c r="U107">
        <f t="shared" ca="1" si="5"/>
        <v>0</v>
      </c>
    </row>
    <row r="108" spans="1:21" x14ac:dyDescent="0.35">
      <c r="A108">
        <v>6000140519</v>
      </c>
      <c r="B108" t="s">
        <v>490</v>
      </c>
      <c r="C108" t="s">
        <v>230</v>
      </c>
      <c r="D108" s="34" t="s">
        <v>274</v>
      </c>
      <c r="E108" s="208">
        <v>45797</v>
      </c>
      <c r="F108" s="1"/>
      <c r="G108" t="s">
        <v>275</v>
      </c>
      <c r="H108" t="s">
        <v>245</v>
      </c>
      <c r="I108" s="208">
        <v>45813</v>
      </c>
      <c r="J108" t="s">
        <v>234</v>
      </c>
      <c r="K108" t="s">
        <v>235</v>
      </c>
      <c r="L108" t="s">
        <v>171</v>
      </c>
      <c r="M108" t="s">
        <v>491</v>
      </c>
      <c r="N108" t="s">
        <v>237</v>
      </c>
      <c r="O108" t="s">
        <v>230</v>
      </c>
      <c r="P108" s="193" t="str">
        <f>IF(OR(AND(A108&lt;&gt;"",COUNTIF(Bugs!B:B,A108)&gt;0),AND(B108&lt;&gt;"",COUNTIF(Bugs!A:A,B108)&gt;0)),"Y","")</f>
        <v/>
      </c>
      <c r="Q108" s="193" t="str">
        <f>IF(OR(
    AND(COUNTIF(Bugs!A:A,B108)&gt;0,ISNUMBER(SEARCH("x",INDEX(Bugs!C:C,MATCH(B108,Bugs!A:A,0))))),
    AND(COUNTIF(Bugs!B:B,B108)&gt;0,ISNUMBER(SEARCH("x",INDEX(Bugs!C:C,MATCH(B108,Bugs!B:B,0))))),
    AND(COUNTIF(Bugs!A:A,B108)&gt;0,ISNUMBER(SEARCH("x",INDEX(Bugs!D:D,MATCH(B108,Bugs!A:A,0))))),
    AND(COUNTIF(Bugs!B:B,B108)&gt;0,ISNUMBER(SEARCH("x",INDEX(Bugs!D:D,MATCH(B108,Bugs!B:B,0)))))
),"Y","")</f>
        <v/>
      </c>
      <c r="R108">
        <f ca="1">IF(OR(ISNUMBER(MATCH(L108,MasterData!$D$3:$D$18,0)),ISNUMBER(MATCH(L108,MasterData!$C$3:$C$18,0))),
    DATEDIF(E108,I108,"d"),
    DATEDIF(E108,TODAY(),"d"))</f>
        <v>16</v>
      </c>
      <c r="S108">
        <f t="shared" ca="1" si="3"/>
        <v>0</v>
      </c>
      <c r="T108">
        <f t="shared" ca="1" si="4"/>
        <v>1</v>
      </c>
      <c r="U108">
        <f t="shared" ca="1" si="5"/>
        <v>0</v>
      </c>
    </row>
    <row r="109" spans="1:21" x14ac:dyDescent="0.35">
      <c r="A109">
        <v>6000140636</v>
      </c>
      <c r="B109" t="s">
        <v>492</v>
      </c>
      <c r="C109" t="s">
        <v>230</v>
      </c>
      <c r="D109" s="34" t="s">
        <v>274</v>
      </c>
      <c r="E109" s="208">
        <v>45797</v>
      </c>
      <c r="F109" s="1"/>
      <c r="G109" t="s">
        <v>321</v>
      </c>
      <c r="H109" t="s">
        <v>245</v>
      </c>
      <c r="I109" s="208">
        <v>45807</v>
      </c>
      <c r="J109" t="s">
        <v>234</v>
      </c>
      <c r="K109" t="s">
        <v>241</v>
      </c>
      <c r="L109" t="s">
        <v>171</v>
      </c>
      <c r="M109" t="s">
        <v>493</v>
      </c>
      <c r="N109" t="s">
        <v>237</v>
      </c>
      <c r="O109" t="s">
        <v>230</v>
      </c>
      <c r="P109" s="193" t="str">
        <f>IF(OR(AND(A109&lt;&gt;"",COUNTIF(Bugs!B:B,A109)&gt;0),AND(B109&lt;&gt;"",COUNTIF(Bugs!A:A,B109)&gt;0)),"Y","")</f>
        <v/>
      </c>
      <c r="Q109" s="193" t="str">
        <f>IF(OR(
    AND(COUNTIF(Bugs!A:A,B109)&gt;0,ISNUMBER(SEARCH("x",INDEX(Bugs!C:C,MATCH(B109,Bugs!A:A,0))))),
    AND(COUNTIF(Bugs!B:B,B109)&gt;0,ISNUMBER(SEARCH("x",INDEX(Bugs!C:C,MATCH(B109,Bugs!B:B,0))))),
    AND(COUNTIF(Bugs!A:A,B109)&gt;0,ISNUMBER(SEARCH("x",INDEX(Bugs!D:D,MATCH(B109,Bugs!A:A,0))))),
    AND(COUNTIF(Bugs!B:B,B109)&gt;0,ISNUMBER(SEARCH("x",INDEX(Bugs!D:D,MATCH(B109,Bugs!B:B,0)))))
),"Y","")</f>
        <v/>
      </c>
      <c r="R109">
        <f ca="1">IF(OR(ISNUMBER(MATCH(L109,MasterData!$D$3:$D$18,0)),ISNUMBER(MATCH(L109,MasterData!$C$3:$C$18,0))),
    DATEDIF(E109,I109,"d"),
    DATEDIF(E109,TODAY(),"d"))</f>
        <v>10</v>
      </c>
      <c r="S109">
        <f t="shared" ca="1" si="3"/>
        <v>0</v>
      </c>
      <c r="T109">
        <f t="shared" ca="1" si="4"/>
        <v>1</v>
      </c>
      <c r="U109">
        <f t="shared" ca="1" si="5"/>
        <v>0</v>
      </c>
    </row>
    <row r="110" spans="1:21" x14ac:dyDescent="0.35">
      <c r="A110">
        <v>6000140745</v>
      </c>
      <c r="B110" t="s">
        <v>494</v>
      </c>
      <c r="C110" t="s">
        <v>230</v>
      </c>
      <c r="D110" s="34" t="s">
        <v>254</v>
      </c>
      <c r="E110" s="208">
        <v>45798</v>
      </c>
      <c r="F110" s="1"/>
      <c r="G110" t="s">
        <v>357</v>
      </c>
      <c r="H110" t="s">
        <v>245</v>
      </c>
      <c r="I110" s="208">
        <v>45839</v>
      </c>
      <c r="J110" t="s">
        <v>234</v>
      </c>
      <c r="K110" t="s">
        <v>235</v>
      </c>
      <c r="L110" t="s">
        <v>171</v>
      </c>
      <c r="M110" t="s">
        <v>495</v>
      </c>
      <c r="N110" t="s">
        <v>237</v>
      </c>
      <c r="O110" t="s">
        <v>230</v>
      </c>
      <c r="P110" s="193" t="str">
        <f>IF(OR(AND(A110&lt;&gt;"",COUNTIF(Bugs!B:B,A110)&gt;0),AND(B110&lt;&gt;"",COUNTIF(Bugs!A:A,B110)&gt;0)),"Y","")</f>
        <v/>
      </c>
      <c r="Q110" s="193" t="str">
        <f>IF(OR(
    AND(COUNTIF(Bugs!A:A,B110)&gt;0,ISNUMBER(SEARCH("x",INDEX(Bugs!C:C,MATCH(B110,Bugs!A:A,0))))),
    AND(COUNTIF(Bugs!B:B,B110)&gt;0,ISNUMBER(SEARCH("x",INDEX(Bugs!C:C,MATCH(B110,Bugs!B:B,0))))),
    AND(COUNTIF(Bugs!A:A,B110)&gt;0,ISNUMBER(SEARCH("x",INDEX(Bugs!D:D,MATCH(B110,Bugs!A:A,0))))),
    AND(COUNTIF(Bugs!B:B,B110)&gt;0,ISNUMBER(SEARCH("x",INDEX(Bugs!D:D,MATCH(B110,Bugs!B:B,0)))))
),"Y","")</f>
        <v/>
      </c>
      <c r="R110">
        <f ca="1">IF(OR(ISNUMBER(MATCH(L110,MasterData!$D$3:$D$18,0)),ISNUMBER(MATCH(L110,MasterData!$C$3:$C$18,0))),
    DATEDIF(E110,I110,"d"),
    DATEDIF(E110,TODAY(),"d"))</f>
        <v>41</v>
      </c>
      <c r="S110">
        <f t="shared" ca="1" si="3"/>
        <v>0</v>
      </c>
      <c r="T110">
        <f t="shared" ca="1" si="4"/>
        <v>0</v>
      </c>
      <c r="U110">
        <f t="shared" ca="1" si="5"/>
        <v>1</v>
      </c>
    </row>
    <row r="111" spans="1:21" x14ac:dyDescent="0.35">
      <c r="A111">
        <v>6000140747</v>
      </c>
      <c r="B111" t="s">
        <v>496</v>
      </c>
      <c r="C111" t="s">
        <v>230</v>
      </c>
      <c r="D111" s="34" t="s">
        <v>247</v>
      </c>
      <c r="E111" s="208">
        <v>45798</v>
      </c>
      <c r="F111" s="1">
        <v>45804</v>
      </c>
      <c r="G111" t="s">
        <v>268</v>
      </c>
      <c r="H111" t="s">
        <v>245</v>
      </c>
      <c r="I111" s="208">
        <v>45811</v>
      </c>
      <c r="J111" t="s">
        <v>234</v>
      </c>
      <c r="K111" t="s">
        <v>241</v>
      </c>
      <c r="L111" t="s">
        <v>171</v>
      </c>
      <c r="M111" t="s">
        <v>497</v>
      </c>
      <c r="N111" t="s">
        <v>237</v>
      </c>
      <c r="O111" t="s">
        <v>230</v>
      </c>
      <c r="P111" s="193" t="str">
        <f>IF(OR(AND(A111&lt;&gt;"",COUNTIF(Bugs!B:B,A111)&gt;0),AND(B111&lt;&gt;"",COUNTIF(Bugs!A:A,B111)&gt;0)),"Y","")</f>
        <v/>
      </c>
      <c r="Q111" s="193" t="str">
        <f>IF(OR(
    AND(COUNTIF(Bugs!A:A,B111)&gt;0,ISNUMBER(SEARCH("x",INDEX(Bugs!C:C,MATCH(B111,Bugs!A:A,0))))),
    AND(COUNTIF(Bugs!B:B,B111)&gt;0,ISNUMBER(SEARCH("x",INDEX(Bugs!C:C,MATCH(B111,Bugs!B:B,0))))),
    AND(COUNTIF(Bugs!A:A,B111)&gt;0,ISNUMBER(SEARCH("x",INDEX(Bugs!D:D,MATCH(B111,Bugs!A:A,0))))),
    AND(COUNTIF(Bugs!B:B,B111)&gt;0,ISNUMBER(SEARCH("x",INDEX(Bugs!D:D,MATCH(B111,Bugs!B:B,0)))))
),"Y","")</f>
        <v/>
      </c>
      <c r="R111">
        <f ca="1">IF(OR(ISNUMBER(MATCH(L111,MasterData!$D$3:$D$18,0)),ISNUMBER(MATCH(L111,MasterData!$C$3:$C$18,0))),
    DATEDIF(E111,I111,"d"),
    DATEDIF(E111,TODAY(),"d"))</f>
        <v>13</v>
      </c>
      <c r="S111">
        <f t="shared" ca="1" si="3"/>
        <v>0</v>
      </c>
      <c r="T111">
        <f t="shared" ca="1" si="4"/>
        <v>1</v>
      </c>
      <c r="U111">
        <f t="shared" ca="1" si="5"/>
        <v>0</v>
      </c>
    </row>
    <row r="112" spans="1:21" x14ac:dyDescent="0.35">
      <c r="A112">
        <v>6000140763</v>
      </c>
      <c r="B112" t="s">
        <v>498</v>
      </c>
      <c r="C112" t="s">
        <v>230</v>
      </c>
      <c r="D112" s="34" t="s">
        <v>247</v>
      </c>
      <c r="E112" s="208">
        <v>45798</v>
      </c>
      <c r="F112" s="1">
        <v>45806</v>
      </c>
      <c r="G112" t="s">
        <v>268</v>
      </c>
      <c r="H112" t="s">
        <v>245</v>
      </c>
      <c r="I112" s="208">
        <v>45807</v>
      </c>
      <c r="J112" t="s">
        <v>234</v>
      </c>
      <c r="K112" t="s">
        <v>241</v>
      </c>
      <c r="L112" t="s">
        <v>171</v>
      </c>
      <c r="M112" t="s">
        <v>499</v>
      </c>
      <c r="N112" t="s">
        <v>237</v>
      </c>
      <c r="O112" t="s">
        <v>230</v>
      </c>
      <c r="P112" s="193" t="str">
        <f>IF(OR(AND(A112&lt;&gt;"",COUNTIF(Bugs!B:B,A112)&gt;0),AND(B112&lt;&gt;"",COUNTIF(Bugs!A:A,B112)&gt;0)),"Y","")</f>
        <v/>
      </c>
      <c r="Q112" s="193" t="str">
        <f>IF(OR(
    AND(COUNTIF(Bugs!A:A,B112)&gt;0,ISNUMBER(SEARCH("x",INDEX(Bugs!C:C,MATCH(B112,Bugs!A:A,0))))),
    AND(COUNTIF(Bugs!B:B,B112)&gt;0,ISNUMBER(SEARCH("x",INDEX(Bugs!C:C,MATCH(B112,Bugs!B:B,0))))),
    AND(COUNTIF(Bugs!A:A,B112)&gt;0,ISNUMBER(SEARCH("x",INDEX(Bugs!D:D,MATCH(B112,Bugs!A:A,0))))),
    AND(COUNTIF(Bugs!B:B,B112)&gt;0,ISNUMBER(SEARCH("x",INDEX(Bugs!D:D,MATCH(B112,Bugs!B:B,0)))))
),"Y","")</f>
        <v/>
      </c>
      <c r="R112">
        <f ca="1">IF(OR(ISNUMBER(MATCH(L112,MasterData!$D$3:$D$18,0)),ISNUMBER(MATCH(L112,MasterData!$C$3:$C$18,0))),
    DATEDIF(E112,I112,"d"),
    DATEDIF(E112,TODAY(),"d"))</f>
        <v>9</v>
      </c>
      <c r="S112">
        <f t="shared" ca="1" si="3"/>
        <v>0</v>
      </c>
      <c r="T112">
        <f t="shared" ca="1" si="4"/>
        <v>1</v>
      </c>
      <c r="U112">
        <f t="shared" ca="1" si="5"/>
        <v>0</v>
      </c>
    </row>
    <row r="113" spans="1:21" x14ac:dyDescent="0.35">
      <c r="A113">
        <v>6000140765</v>
      </c>
      <c r="B113" t="s">
        <v>500</v>
      </c>
      <c r="C113" t="s">
        <v>230</v>
      </c>
      <c r="D113" s="34" t="s">
        <v>247</v>
      </c>
      <c r="E113" s="208">
        <v>45798</v>
      </c>
      <c r="F113" s="1">
        <v>45804</v>
      </c>
      <c r="G113" t="s">
        <v>268</v>
      </c>
      <c r="H113" t="s">
        <v>245</v>
      </c>
      <c r="I113" s="208">
        <v>45813</v>
      </c>
      <c r="J113" t="s">
        <v>234</v>
      </c>
      <c r="K113" t="s">
        <v>241</v>
      </c>
      <c r="L113" t="s">
        <v>171</v>
      </c>
      <c r="M113" t="s">
        <v>501</v>
      </c>
      <c r="N113" t="s">
        <v>237</v>
      </c>
      <c r="O113" t="s">
        <v>230</v>
      </c>
      <c r="P113" s="193" t="str">
        <f>IF(OR(AND(A113&lt;&gt;"",COUNTIF(Bugs!B:B,A113)&gt;0),AND(B113&lt;&gt;"",COUNTIF(Bugs!A:A,B113)&gt;0)),"Y","")</f>
        <v/>
      </c>
      <c r="Q113" s="193" t="str">
        <f>IF(OR(
    AND(COUNTIF(Bugs!A:A,B113)&gt;0,ISNUMBER(SEARCH("x",INDEX(Bugs!C:C,MATCH(B113,Bugs!A:A,0))))),
    AND(COUNTIF(Bugs!B:B,B113)&gt;0,ISNUMBER(SEARCH("x",INDEX(Bugs!C:C,MATCH(B113,Bugs!B:B,0))))),
    AND(COUNTIF(Bugs!A:A,B113)&gt;0,ISNUMBER(SEARCH("x",INDEX(Bugs!D:D,MATCH(B113,Bugs!A:A,0))))),
    AND(COUNTIF(Bugs!B:B,B113)&gt;0,ISNUMBER(SEARCH("x",INDEX(Bugs!D:D,MATCH(B113,Bugs!B:B,0)))))
),"Y","")</f>
        <v/>
      </c>
      <c r="R113">
        <f ca="1">IF(OR(ISNUMBER(MATCH(L113,MasterData!$D$3:$D$18,0)),ISNUMBER(MATCH(L113,MasterData!$C$3:$C$18,0))),
    DATEDIF(E113,I113,"d"),
    DATEDIF(E113,TODAY(),"d"))</f>
        <v>15</v>
      </c>
      <c r="S113">
        <f t="shared" ca="1" si="3"/>
        <v>0</v>
      </c>
      <c r="T113">
        <f t="shared" ca="1" si="4"/>
        <v>1</v>
      </c>
      <c r="U113">
        <f t="shared" ca="1" si="5"/>
        <v>0</v>
      </c>
    </row>
    <row r="114" spans="1:21" x14ac:dyDescent="0.35">
      <c r="A114">
        <v>6000140809</v>
      </c>
      <c r="B114" t="s">
        <v>502</v>
      </c>
      <c r="D114" s="34" t="s">
        <v>247</v>
      </c>
      <c r="E114" s="208">
        <v>45798</v>
      </c>
      <c r="F114" s="1">
        <v>45811</v>
      </c>
      <c r="G114" t="s">
        <v>268</v>
      </c>
      <c r="H114" t="s">
        <v>503</v>
      </c>
      <c r="I114" s="208">
        <v>45824</v>
      </c>
      <c r="J114" t="s">
        <v>234</v>
      </c>
      <c r="K114" t="s">
        <v>241</v>
      </c>
      <c r="L114" t="s">
        <v>171</v>
      </c>
      <c r="M114" t="s">
        <v>504</v>
      </c>
      <c r="N114" t="s">
        <v>237</v>
      </c>
      <c r="P114" s="193" t="str">
        <f>IF(OR(AND(A114&lt;&gt;"",COUNTIF(Bugs!B:B,A114)&gt;0),AND(B114&lt;&gt;"",COUNTIF(Bugs!A:A,B114)&gt;0)),"Y","")</f>
        <v/>
      </c>
      <c r="Q114" s="193" t="str">
        <f>IF(OR(
    AND(COUNTIF(Bugs!A:A,B114)&gt;0,ISNUMBER(SEARCH("x",INDEX(Bugs!C:C,MATCH(B114,Bugs!A:A,0))))),
    AND(COUNTIF(Bugs!B:B,B114)&gt;0,ISNUMBER(SEARCH("x",INDEX(Bugs!C:C,MATCH(B114,Bugs!B:B,0))))),
    AND(COUNTIF(Bugs!A:A,B114)&gt;0,ISNUMBER(SEARCH("x",INDEX(Bugs!D:D,MATCH(B114,Bugs!A:A,0))))),
    AND(COUNTIF(Bugs!B:B,B114)&gt;0,ISNUMBER(SEARCH("x",INDEX(Bugs!D:D,MATCH(B114,Bugs!B:B,0)))))
),"Y","")</f>
        <v/>
      </c>
      <c r="R114">
        <f ca="1">IF(OR(ISNUMBER(MATCH(L114,MasterData!$D$3:$D$18,0)),ISNUMBER(MATCH(L114,MasterData!$C$3:$C$18,0))),
    DATEDIF(E114,I114,"d"),
    DATEDIF(E114,TODAY(),"d"))</f>
        <v>26</v>
      </c>
      <c r="S114">
        <f t="shared" ca="1" si="3"/>
        <v>0</v>
      </c>
      <c r="T114">
        <f t="shared" ca="1" si="4"/>
        <v>1</v>
      </c>
      <c r="U114">
        <f t="shared" ca="1" si="5"/>
        <v>0</v>
      </c>
    </row>
    <row r="115" spans="1:21" x14ac:dyDescent="0.35">
      <c r="A115">
        <v>6000140812</v>
      </c>
      <c r="B115" t="s">
        <v>505</v>
      </c>
      <c r="C115" t="s">
        <v>230</v>
      </c>
      <c r="D115" s="34" t="s">
        <v>506</v>
      </c>
      <c r="E115" s="208">
        <v>45798</v>
      </c>
      <c r="F115" s="1"/>
      <c r="G115" t="s">
        <v>507</v>
      </c>
      <c r="H115" t="s">
        <v>240</v>
      </c>
      <c r="I115" s="208">
        <v>45806</v>
      </c>
      <c r="J115" t="s">
        <v>234</v>
      </c>
      <c r="K115" t="s">
        <v>241</v>
      </c>
      <c r="L115" t="s">
        <v>171</v>
      </c>
      <c r="M115" t="s">
        <v>508</v>
      </c>
      <c r="N115" t="s">
        <v>237</v>
      </c>
      <c r="O115" t="s">
        <v>230</v>
      </c>
      <c r="P115" s="193" t="str">
        <f>IF(OR(AND(A115&lt;&gt;"",COUNTIF(Bugs!B:B,A115)&gt;0),AND(B115&lt;&gt;"",COUNTIF(Bugs!A:A,B115)&gt;0)),"Y","")</f>
        <v/>
      </c>
      <c r="Q115" s="193" t="str">
        <f>IF(OR(
    AND(COUNTIF(Bugs!A:A,B115)&gt;0,ISNUMBER(SEARCH("x",INDEX(Bugs!C:C,MATCH(B115,Bugs!A:A,0))))),
    AND(COUNTIF(Bugs!B:B,B115)&gt;0,ISNUMBER(SEARCH("x",INDEX(Bugs!C:C,MATCH(B115,Bugs!B:B,0))))),
    AND(COUNTIF(Bugs!A:A,B115)&gt;0,ISNUMBER(SEARCH("x",INDEX(Bugs!D:D,MATCH(B115,Bugs!A:A,0))))),
    AND(COUNTIF(Bugs!B:B,B115)&gt;0,ISNUMBER(SEARCH("x",INDEX(Bugs!D:D,MATCH(B115,Bugs!B:B,0)))))
),"Y","")</f>
        <v/>
      </c>
      <c r="R115">
        <f ca="1">IF(OR(ISNUMBER(MATCH(L115,MasterData!$D$3:$D$18,0)),ISNUMBER(MATCH(L115,MasterData!$C$3:$C$18,0))),
    DATEDIF(E115,I115,"d"),
    DATEDIF(E115,TODAY(),"d"))</f>
        <v>8</v>
      </c>
      <c r="S115">
        <f t="shared" ca="1" si="3"/>
        <v>0</v>
      </c>
      <c r="T115">
        <f t="shared" ca="1" si="4"/>
        <v>1</v>
      </c>
      <c r="U115">
        <f t="shared" ca="1" si="5"/>
        <v>0</v>
      </c>
    </row>
    <row r="116" spans="1:21" x14ac:dyDescent="0.35">
      <c r="A116">
        <v>6000140821</v>
      </c>
      <c r="B116" t="s">
        <v>230</v>
      </c>
      <c r="C116" t="s">
        <v>230</v>
      </c>
      <c r="D116" s="34" t="s">
        <v>251</v>
      </c>
      <c r="E116" s="208">
        <v>45798</v>
      </c>
      <c r="F116" s="1"/>
      <c r="G116" t="s">
        <v>422</v>
      </c>
      <c r="H116" t="s">
        <v>240</v>
      </c>
      <c r="I116" s="208">
        <v>45813</v>
      </c>
      <c r="J116" t="s">
        <v>201</v>
      </c>
      <c r="K116" t="s">
        <v>235</v>
      </c>
      <c r="L116" t="s">
        <v>171</v>
      </c>
      <c r="M116" t="s">
        <v>509</v>
      </c>
      <c r="N116" t="s">
        <v>237</v>
      </c>
      <c r="O116" t="s">
        <v>230</v>
      </c>
      <c r="P116" s="193" t="str">
        <f>IF(OR(AND(A116&lt;&gt;"",COUNTIF(Bugs!B:B,A116)&gt;0),AND(B116&lt;&gt;"",COUNTIF(Bugs!A:A,B116)&gt;0)),"Y","")</f>
        <v/>
      </c>
      <c r="Q116" s="193" t="str">
        <f>IF(OR(
    AND(COUNTIF(Bugs!A:A,B116)&gt;0,ISNUMBER(SEARCH("x",INDEX(Bugs!C:C,MATCH(B116,Bugs!A:A,0))))),
    AND(COUNTIF(Bugs!B:B,B116)&gt;0,ISNUMBER(SEARCH("x",INDEX(Bugs!C:C,MATCH(B116,Bugs!B:B,0))))),
    AND(COUNTIF(Bugs!A:A,B116)&gt;0,ISNUMBER(SEARCH("x",INDEX(Bugs!D:D,MATCH(B116,Bugs!A:A,0))))),
    AND(COUNTIF(Bugs!B:B,B116)&gt;0,ISNUMBER(SEARCH("x",INDEX(Bugs!D:D,MATCH(B116,Bugs!B:B,0)))))
),"Y","")</f>
        <v/>
      </c>
      <c r="R116">
        <f ca="1">IF(OR(ISNUMBER(MATCH(L116,MasterData!$D$3:$D$18,0)),ISNUMBER(MATCH(L116,MasterData!$C$3:$C$18,0))),
    DATEDIF(E116,I116,"d"),
    DATEDIF(E116,TODAY(),"d"))</f>
        <v>15</v>
      </c>
      <c r="S116">
        <f t="shared" ca="1" si="3"/>
        <v>0</v>
      </c>
      <c r="T116">
        <f t="shared" ca="1" si="4"/>
        <v>1</v>
      </c>
      <c r="U116">
        <f t="shared" ca="1" si="5"/>
        <v>0</v>
      </c>
    </row>
    <row r="117" spans="1:21" x14ac:dyDescent="0.35">
      <c r="A117">
        <v>6000140852</v>
      </c>
      <c r="B117" t="s">
        <v>510</v>
      </c>
      <c r="C117" t="s">
        <v>230</v>
      </c>
      <c r="D117" s="34" t="s">
        <v>511</v>
      </c>
      <c r="E117" s="208">
        <v>45799</v>
      </c>
      <c r="F117" s="1"/>
      <c r="G117" t="s">
        <v>512</v>
      </c>
      <c r="H117" t="s">
        <v>245</v>
      </c>
      <c r="I117" s="208">
        <v>45807</v>
      </c>
      <c r="J117" t="s">
        <v>234</v>
      </c>
      <c r="K117" t="s">
        <v>235</v>
      </c>
      <c r="L117" t="s">
        <v>171</v>
      </c>
      <c r="M117" t="s">
        <v>513</v>
      </c>
      <c r="N117" t="s">
        <v>237</v>
      </c>
      <c r="O117" t="s">
        <v>230</v>
      </c>
      <c r="P117" s="193" t="str">
        <f>IF(OR(AND(A117&lt;&gt;"",COUNTIF(Bugs!B:B,A117)&gt;0),AND(B117&lt;&gt;"",COUNTIF(Bugs!A:A,B117)&gt;0)),"Y","")</f>
        <v/>
      </c>
      <c r="Q117" s="193" t="str">
        <f>IF(OR(
    AND(COUNTIF(Bugs!A:A,B117)&gt;0,ISNUMBER(SEARCH("x",INDEX(Bugs!C:C,MATCH(B117,Bugs!A:A,0))))),
    AND(COUNTIF(Bugs!B:B,B117)&gt;0,ISNUMBER(SEARCH("x",INDEX(Bugs!C:C,MATCH(B117,Bugs!B:B,0))))),
    AND(COUNTIF(Bugs!A:A,B117)&gt;0,ISNUMBER(SEARCH("x",INDEX(Bugs!D:D,MATCH(B117,Bugs!A:A,0))))),
    AND(COUNTIF(Bugs!B:B,B117)&gt;0,ISNUMBER(SEARCH("x",INDEX(Bugs!D:D,MATCH(B117,Bugs!B:B,0)))))
),"Y","")</f>
        <v/>
      </c>
      <c r="R117">
        <f ca="1">IF(OR(ISNUMBER(MATCH(L117,MasterData!$D$3:$D$18,0)),ISNUMBER(MATCH(L117,MasterData!$C$3:$C$18,0))),
    DATEDIF(E117,I117,"d"),
    DATEDIF(E117,TODAY(),"d"))</f>
        <v>8</v>
      </c>
      <c r="S117">
        <f t="shared" ca="1" si="3"/>
        <v>0</v>
      </c>
      <c r="T117">
        <f t="shared" ca="1" si="4"/>
        <v>1</v>
      </c>
      <c r="U117">
        <f t="shared" ca="1" si="5"/>
        <v>0</v>
      </c>
    </row>
    <row r="118" spans="1:21" x14ac:dyDescent="0.35">
      <c r="A118">
        <v>6000140887</v>
      </c>
      <c r="B118" t="s">
        <v>514</v>
      </c>
      <c r="C118" t="s">
        <v>230</v>
      </c>
      <c r="D118" s="34" t="s">
        <v>254</v>
      </c>
      <c r="E118" s="208">
        <v>45799</v>
      </c>
      <c r="F118" s="1">
        <v>45803</v>
      </c>
      <c r="G118" t="s">
        <v>357</v>
      </c>
      <c r="H118" t="s">
        <v>240</v>
      </c>
      <c r="I118" s="208">
        <v>45811</v>
      </c>
      <c r="J118" t="s">
        <v>234</v>
      </c>
      <c r="K118" t="s">
        <v>241</v>
      </c>
      <c r="L118" t="s">
        <v>171</v>
      </c>
      <c r="M118" t="s">
        <v>515</v>
      </c>
      <c r="N118" t="s">
        <v>237</v>
      </c>
      <c r="O118" t="s">
        <v>230</v>
      </c>
      <c r="P118" s="193" t="str">
        <f>IF(OR(AND(A118&lt;&gt;"",COUNTIF(Bugs!B:B,A118)&gt;0),AND(B118&lt;&gt;"",COUNTIF(Bugs!A:A,B118)&gt;0)),"Y","")</f>
        <v/>
      </c>
      <c r="Q118" s="193" t="str">
        <f>IF(OR(
    AND(COUNTIF(Bugs!A:A,B118)&gt;0,ISNUMBER(SEARCH("x",INDEX(Bugs!C:C,MATCH(B118,Bugs!A:A,0))))),
    AND(COUNTIF(Bugs!B:B,B118)&gt;0,ISNUMBER(SEARCH("x",INDEX(Bugs!C:C,MATCH(B118,Bugs!B:B,0))))),
    AND(COUNTIF(Bugs!A:A,B118)&gt;0,ISNUMBER(SEARCH("x",INDEX(Bugs!D:D,MATCH(B118,Bugs!A:A,0))))),
    AND(COUNTIF(Bugs!B:B,B118)&gt;0,ISNUMBER(SEARCH("x",INDEX(Bugs!D:D,MATCH(B118,Bugs!B:B,0)))))
),"Y","")</f>
        <v/>
      </c>
      <c r="R118">
        <f ca="1">IF(OR(ISNUMBER(MATCH(L118,MasterData!$D$3:$D$18,0)),ISNUMBER(MATCH(L118,MasterData!$C$3:$C$18,0))),
    DATEDIF(E118,I118,"d"),
    DATEDIF(E118,TODAY(),"d"))</f>
        <v>12</v>
      </c>
      <c r="S118">
        <f t="shared" ca="1" si="3"/>
        <v>0</v>
      </c>
      <c r="T118">
        <f t="shared" ca="1" si="4"/>
        <v>1</v>
      </c>
      <c r="U118">
        <f t="shared" ca="1" si="5"/>
        <v>0</v>
      </c>
    </row>
    <row r="119" spans="1:21" x14ac:dyDescent="0.35">
      <c r="A119">
        <v>6000141017</v>
      </c>
      <c r="B119" t="s">
        <v>516</v>
      </c>
      <c r="C119" t="s">
        <v>230</v>
      </c>
      <c r="D119" s="34" t="s">
        <v>247</v>
      </c>
      <c r="E119" s="208">
        <v>45800</v>
      </c>
      <c r="F119" s="1"/>
      <c r="G119" t="s">
        <v>268</v>
      </c>
      <c r="H119" t="s">
        <v>230</v>
      </c>
      <c r="I119" s="208">
        <v>45847</v>
      </c>
      <c r="J119" t="s">
        <v>234</v>
      </c>
      <c r="K119" t="s">
        <v>235</v>
      </c>
      <c r="L119" t="s">
        <v>171</v>
      </c>
      <c r="M119" t="s">
        <v>517</v>
      </c>
      <c r="N119" t="s">
        <v>237</v>
      </c>
      <c r="O119" t="s">
        <v>230</v>
      </c>
      <c r="P119" s="193" t="str">
        <f>IF(OR(AND(A119&lt;&gt;"",COUNTIF(Bugs!B:B,A119)&gt;0),AND(B119&lt;&gt;"",COUNTIF(Bugs!A:A,B119)&gt;0)),"Y","")</f>
        <v/>
      </c>
      <c r="Q119" s="193" t="str">
        <f>IF(OR(
    AND(COUNTIF(Bugs!A:A,B119)&gt;0,ISNUMBER(SEARCH("x",INDEX(Bugs!C:C,MATCH(B119,Bugs!A:A,0))))),
    AND(COUNTIF(Bugs!B:B,B119)&gt;0,ISNUMBER(SEARCH("x",INDEX(Bugs!C:C,MATCH(B119,Bugs!B:B,0))))),
    AND(COUNTIF(Bugs!A:A,B119)&gt;0,ISNUMBER(SEARCH("x",INDEX(Bugs!D:D,MATCH(B119,Bugs!A:A,0))))),
    AND(COUNTIF(Bugs!B:B,B119)&gt;0,ISNUMBER(SEARCH("x",INDEX(Bugs!D:D,MATCH(B119,Bugs!B:B,0)))))
),"Y","")</f>
        <v/>
      </c>
      <c r="R119">
        <f ca="1">IF(OR(ISNUMBER(MATCH(L119,MasterData!$D$3:$D$18,0)),ISNUMBER(MATCH(L119,MasterData!$C$3:$C$18,0))),
    DATEDIF(E119,I119,"d"),
    DATEDIF(E119,TODAY(),"d"))</f>
        <v>47</v>
      </c>
      <c r="S119">
        <f t="shared" ca="1" si="3"/>
        <v>0</v>
      </c>
      <c r="T119">
        <f t="shared" ca="1" si="4"/>
        <v>0</v>
      </c>
      <c r="U119">
        <f t="shared" ca="1" si="5"/>
        <v>1</v>
      </c>
    </row>
    <row r="120" spans="1:21" x14ac:dyDescent="0.35">
      <c r="A120">
        <v>6000141018</v>
      </c>
      <c r="B120" t="s">
        <v>518</v>
      </c>
      <c r="C120" t="s">
        <v>230</v>
      </c>
      <c r="D120" s="34" t="s">
        <v>519</v>
      </c>
      <c r="E120" s="208">
        <v>45800</v>
      </c>
      <c r="F120" s="1"/>
      <c r="G120" t="s">
        <v>520</v>
      </c>
      <c r="H120" t="s">
        <v>233</v>
      </c>
      <c r="I120" s="208">
        <v>45832</v>
      </c>
      <c r="J120" t="s">
        <v>234</v>
      </c>
      <c r="K120" t="s">
        <v>235</v>
      </c>
      <c r="L120" t="s">
        <v>171</v>
      </c>
      <c r="M120" t="s">
        <v>521</v>
      </c>
      <c r="N120" t="s">
        <v>237</v>
      </c>
      <c r="O120" t="s">
        <v>230</v>
      </c>
      <c r="P120" s="193" t="str">
        <f>IF(OR(AND(A120&lt;&gt;"",COUNTIF(Bugs!B:B,A120)&gt;0),AND(B120&lt;&gt;"",COUNTIF(Bugs!A:A,B120)&gt;0)),"Y","")</f>
        <v/>
      </c>
      <c r="Q120" s="193" t="str">
        <f>IF(OR(
    AND(COUNTIF(Bugs!A:A,B120)&gt;0,ISNUMBER(SEARCH("x",INDEX(Bugs!C:C,MATCH(B120,Bugs!A:A,0))))),
    AND(COUNTIF(Bugs!B:B,B120)&gt;0,ISNUMBER(SEARCH("x",INDEX(Bugs!C:C,MATCH(B120,Bugs!B:B,0))))),
    AND(COUNTIF(Bugs!A:A,B120)&gt;0,ISNUMBER(SEARCH("x",INDEX(Bugs!D:D,MATCH(B120,Bugs!A:A,0))))),
    AND(COUNTIF(Bugs!B:B,B120)&gt;0,ISNUMBER(SEARCH("x",INDEX(Bugs!D:D,MATCH(B120,Bugs!B:B,0)))))
),"Y","")</f>
        <v/>
      </c>
      <c r="R120">
        <f ca="1">IF(OR(ISNUMBER(MATCH(L120,MasterData!$D$3:$D$18,0)),ISNUMBER(MATCH(L120,MasterData!$C$3:$C$18,0))),
    DATEDIF(E120,I120,"d"),
    DATEDIF(E120,TODAY(),"d"))</f>
        <v>32</v>
      </c>
      <c r="S120">
        <f t="shared" ca="1" si="3"/>
        <v>0</v>
      </c>
      <c r="T120">
        <f t="shared" ca="1" si="4"/>
        <v>0</v>
      </c>
      <c r="U120">
        <f t="shared" ca="1" si="5"/>
        <v>1</v>
      </c>
    </row>
    <row r="121" spans="1:21" x14ac:dyDescent="0.35">
      <c r="A121">
        <v>6000141038</v>
      </c>
      <c r="B121" t="s">
        <v>522</v>
      </c>
      <c r="C121" t="s">
        <v>230</v>
      </c>
      <c r="D121" s="34" t="s">
        <v>231</v>
      </c>
      <c r="E121" s="208">
        <v>45800</v>
      </c>
      <c r="F121" s="1"/>
      <c r="G121" t="s">
        <v>232</v>
      </c>
      <c r="H121" t="s">
        <v>240</v>
      </c>
      <c r="I121" s="208">
        <v>45811</v>
      </c>
      <c r="J121" t="s">
        <v>234</v>
      </c>
      <c r="K121" t="s">
        <v>235</v>
      </c>
      <c r="L121" t="s">
        <v>171</v>
      </c>
      <c r="M121" t="s">
        <v>523</v>
      </c>
      <c r="N121" t="s">
        <v>237</v>
      </c>
      <c r="O121" t="s">
        <v>230</v>
      </c>
      <c r="P121" s="193" t="str">
        <f>IF(OR(AND(A121&lt;&gt;"",COUNTIF(Bugs!B:B,A121)&gt;0),AND(B121&lt;&gt;"",COUNTIF(Bugs!A:A,B121)&gt;0)),"Y","")</f>
        <v/>
      </c>
      <c r="Q121" s="193" t="str">
        <f>IF(OR(
    AND(COUNTIF(Bugs!A:A,B121)&gt;0,ISNUMBER(SEARCH("x",INDEX(Bugs!C:C,MATCH(B121,Bugs!A:A,0))))),
    AND(COUNTIF(Bugs!B:B,B121)&gt;0,ISNUMBER(SEARCH("x",INDEX(Bugs!C:C,MATCH(B121,Bugs!B:B,0))))),
    AND(COUNTIF(Bugs!A:A,B121)&gt;0,ISNUMBER(SEARCH("x",INDEX(Bugs!D:D,MATCH(B121,Bugs!A:A,0))))),
    AND(COUNTIF(Bugs!B:B,B121)&gt;0,ISNUMBER(SEARCH("x",INDEX(Bugs!D:D,MATCH(B121,Bugs!B:B,0)))))
),"Y","")</f>
        <v/>
      </c>
      <c r="R121">
        <f ca="1">IF(OR(ISNUMBER(MATCH(L121,MasterData!$D$3:$D$18,0)),ISNUMBER(MATCH(L121,MasterData!$C$3:$C$18,0))),
    DATEDIF(E121,I121,"d"),
    DATEDIF(E121,TODAY(),"d"))</f>
        <v>11</v>
      </c>
      <c r="S121">
        <f t="shared" ca="1" si="3"/>
        <v>0</v>
      </c>
      <c r="T121">
        <f t="shared" ca="1" si="4"/>
        <v>1</v>
      </c>
      <c r="U121">
        <f t="shared" ca="1" si="5"/>
        <v>0</v>
      </c>
    </row>
    <row r="122" spans="1:21" x14ac:dyDescent="0.35">
      <c r="A122">
        <v>6000141080</v>
      </c>
      <c r="B122" t="s">
        <v>524</v>
      </c>
      <c r="C122" t="s">
        <v>230</v>
      </c>
      <c r="D122" s="34" t="s">
        <v>274</v>
      </c>
      <c r="E122" s="208">
        <v>45800</v>
      </c>
      <c r="F122" s="1"/>
      <c r="G122" t="s">
        <v>321</v>
      </c>
      <c r="H122" t="s">
        <v>245</v>
      </c>
      <c r="I122" s="208">
        <v>45810</v>
      </c>
      <c r="J122" t="s">
        <v>234</v>
      </c>
      <c r="K122" t="s">
        <v>241</v>
      </c>
      <c r="L122" t="s">
        <v>171</v>
      </c>
      <c r="M122" t="s">
        <v>525</v>
      </c>
      <c r="N122" t="s">
        <v>237</v>
      </c>
      <c r="O122" t="s">
        <v>230</v>
      </c>
      <c r="P122" s="193" t="str">
        <f>IF(OR(AND(A122&lt;&gt;"",COUNTIF(Bugs!B:B,A122)&gt;0),AND(B122&lt;&gt;"",COUNTIF(Bugs!A:A,B122)&gt;0)),"Y","")</f>
        <v/>
      </c>
      <c r="Q122" s="193" t="str">
        <f>IF(OR(
    AND(COUNTIF(Bugs!A:A,B122)&gt;0,ISNUMBER(SEARCH("x",INDEX(Bugs!C:C,MATCH(B122,Bugs!A:A,0))))),
    AND(COUNTIF(Bugs!B:B,B122)&gt;0,ISNUMBER(SEARCH("x",INDEX(Bugs!C:C,MATCH(B122,Bugs!B:B,0))))),
    AND(COUNTIF(Bugs!A:A,B122)&gt;0,ISNUMBER(SEARCH("x",INDEX(Bugs!D:D,MATCH(B122,Bugs!A:A,0))))),
    AND(COUNTIF(Bugs!B:B,B122)&gt;0,ISNUMBER(SEARCH("x",INDEX(Bugs!D:D,MATCH(B122,Bugs!B:B,0)))))
),"Y","")</f>
        <v/>
      </c>
      <c r="R122">
        <f ca="1">IF(OR(ISNUMBER(MATCH(L122,MasterData!$D$3:$D$18,0)),ISNUMBER(MATCH(L122,MasterData!$C$3:$C$18,0))),
    DATEDIF(E122,I122,"d"),
    DATEDIF(E122,TODAY(),"d"))</f>
        <v>10</v>
      </c>
      <c r="S122">
        <f t="shared" ca="1" si="3"/>
        <v>0</v>
      </c>
      <c r="T122">
        <f t="shared" ca="1" si="4"/>
        <v>1</v>
      </c>
      <c r="U122">
        <f t="shared" ca="1" si="5"/>
        <v>0</v>
      </c>
    </row>
    <row r="123" spans="1:21" x14ac:dyDescent="0.35">
      <c r="A123">
        <v>6000141241</v>
      </c>
      <c r="B123" t="s">
        <v>526</v>
      </c>
      <c r="C123" t="s">
        <v>230</v>
      </c>
      <c r="D123" s="34" t="s">
        <v>480</v>
      </c>
      <c r="E123" s="208">
        <v>45803</v>
      </c>
      <c r="F123" s="1"/>
      <c r="G123" t="s">
        <v>329</v>
      </c>
      <c r="H123" t="s">
        <v>240</v>
      </c>
      <c r="I123" s="208">
        <v>45847</v>
      </c>
      <c r="J123" t="s">
        <v>234</v>
      </c>
      <c r="K123" t="s">
        <v>235</v>
      </c>
      <c r="L123" t="s">
        <v>171</v>
      </c>
      <c r="M123" t="s">
        <v>527</v>
      </c>
      <c r="N123" t="s">
        <v>237</v>
      </c>
      <c r="O123" t="s">
        <v>230</v>
      </c>
      <c r="P123" s="193" t="str">
        <f>IF(OR(AND(A123&lt;&gt;"",COUNTIF(Bugs!B:B,A123)&gt;0),AND(B123&lt;&gt;"",COUNTIF(Bugs!A:A,B123)&gt;0)),"Y","")</f>
        <v/>
      </c>
      <c r="Q123" s="193" t="str">
        <f>IF(OR(
    AND(COUNTIF(Bugs!A:A,B123)&gt;0,ISNUMBER(SEARCH("x",INDEX(Bugs!C:C,MATCH(B123,Bugs!A:A,0))))),
    AND(COUNTIF(Bugs!B:B,B123)&gt;0,ISNUMBER(SEARCH("x",INDEX(Bugs!C:C,MATCH(B123,Bugs!B:B,0))))),
    AND(COUNTIF(Bugs!A:A,B123)&gt;0,ISNUMBER(SEARCH("x",INDEX(Bugs!D:D,MATCH(B123,Bugs!A:A,0))))),
    AND(COUNTIF(Bugs!B:B,B123)&gt;0,ISNUMBER(SEARCH("x",INDEX(Bugs!D:D,MATCH(B123,Bugs!B:B,0)))))
),"Y","")</f>
        <v/>
      </c>
      <c r="R123">
        <f ca="1">IF(OR(ISNUMBER(MATCH(L123,MasterData!$D$3:$D$18,0)),ISNUMBER(MATCH(L123,MasterData!$C$3:$C$18,0))),
    DATEDIF(E123,I123,"d"),
    DATEDIF(E123,TODAY(),"d"))</f>
        <v>44</v>
      </c>
      <c r="S123">
        <f t="shared" ca="1" si="3"/>
        <v>0</v>
      </c>
      <c r="T123">
        <f t="shared" ca="1" si="4"/>
        <v>0</v>
      </c>
      <c r="U123">
        <f t="shared" ca="1" si="5"/>
        <v>1</v>
      </c>
    </row>
    <row r="124" spans="1:21" x14ac:dyDescent="0.35">
      <c r="A124">
        <v>6000141291</v>
      </c>
      <c r="B124" t="s">
        <v>528</v>
      </c>
      <c r="C124" t="s">
        <v>230</v>
      </c>
      <c r="D124" s="34" t="s">
        <v>251</v>
      </c>
      <c r="E124" s="208">
        <v>45803</v>
      </c>
      <c r="F124" s="1"/>
      <c r="G124" t="s">
        <v>529</v>
      </c>
      <c r="H124" t="s">
        <v>230</v>
      </c>
      <c r="I124" s="208">
        <v>45811</v>
      </c>
      <c r="J124" t="s">
        <v>234</v>
      </c>
      <c r="K124" t="s">
        <v>235</v>
      </c>
      <c r="L124" t="s">
        <v>171</v>
      </c>
      <c r="M124" t="s">
        <v>530</v>
      </c>
      <c r="N124" t="s">
        <v>237</v>
      </c>
      <c r="O124" t="s">
        <v>230</v>
      </c>
      <c r="P124" s="193" t="str">
        <f>IF(OR(AND(A124&lt;&gt;"",COUNTIF(Bugs!B:B,A124)&gt;0),AND(B124&lt;&gt;"",COUNTIF(Bugs!A:A,B124)&gt;0)),"Y","")</f>
        <v/>
      </c>
      <c r="Q124" s="193" t="str">
        <f>IF(OR(
    AND(COUNTIF(Bugs!A:A,B124)&gt;0,ISNUMBER(SEARCH("x",INDEX(Bugs!C:C,MATCH(B124,Bugs!A:A,0))))),
    AND(COUNTIF(Bugs!B:B,B124)&gt;0,ISNUMBER(SEARCH("x",INDEX(Bugs!C:C,MATCH(B124,Bugs!B:B,0))))),
    AND(COUNTIF(Bugs!A:A,B124)&gt;0,ISNUMBER(SEARCH("x",INDEX(Bugs!D:D,MATCH(B124,Bugs!A:A,0))))),
    AND(COUNTIF(Bugs!B:B,B124)&gt;0,ISNUMBER(SEARCH("x",INDEX(Bugs!D:D,MATCH(B124,Bugs!B:B,0)))))
),"Y","")</f>
        <v/>
      </c>
      <c r="R124">
        <f ca="1">IF(OR(ISNUMBER(MATCH(L124,MasterData!$D$3:$D$18,0)),ISNUMBER(MATCH(L124,MasterData!$C$3:$C$18,0))),
    DATEDIF(E124,I124,"d"),
    DATEDIF(E124,TODAY(),"d"))</f>
        <v>8</v>
      </c>
      <c r="S124">
        <f t="shared" ca="1" si="3"/>
        <v>0</v>
      </c>
      <c r="T124">
        <f t="shared" ca="1" si="4"/>
        <v>1</v>
      </c>
      <c r="U124">
        <f t="shared" ca="1" si="5"/>
        <v>0</v>
      </c>
    </row>
    <row r="125" spans="1:21" x14ac:dyDescent="0.35">
      <c r="A125">
        <v>6000141328</v>
      </c>
      <c r="B125" t="s">
        <v>531</v>
      </c>
      <c r="C125" t="s">
        <v>230</v>
      </c>
      <c r="D125" s="34" t="s">
        <v>480</v>
      </c>
      <c r="E125" s="208">
        <v>45804</v>
      </c>
      <c r="F125" s="1">
        <v>45805</v>
      </c>
      <c r="G125" t="s">
        <v>354</v>
      </c>
      <c r="H125" t="s">
        <v>240</v>
      </c>
      <c r="I125" s="208">
        <v>45811</v>
      </c>
      <c r="J125" t="s">
        <v>234</v>
      </c>
      <c r="K125" t="s">
        <v>347</v>
      </c>
      <c r="L125" t="s">
        <v>171</v>
      </c>
      <c r="M125" t="s">
        <v>532</v>
      </c>
      <c r="N125" t="s">
        <v>237</v>
      </c>
      <c r="O125" t="s">
        <v>230</v>
      </c>
      <c r="P125" s="193" t="str">
        <f>IF(OR(AND(A125&lt;&gt;"",COUNTIF(Bugs!B:B,A125)&gt;0),AND(B125&lt;&gt;"",COUNTIF(Bugs!A:A,B125)&gt;0)),"Y","")</f>
        <v/>
      </c>
      <c r="Q125" s="193" t="str">
        <f>IF(OR(
    AND(COUNTIF(Bugs!A:A,B125)&gt;0,ISNUMBER(SEARCH("x",INDEX(Bugs!C:C,MATCH(B125,Bugs!A:A,0))))),
    AND(COUNTIF(Bugs!B:B,B125)&gt;0,ISNUMBER(SEARCH("x",INDEX(Bugs!C:C,MATCH(B125,Bugs!B:B,0))))),
    AND(COUNTIF(Bugs!A:A,B125)&gt;0,ISNUMBER(SEARCH("x",INDEX(Bugs!D:D,MATCH(B125,Bugs!A:A,0))))),
    AND(COUNTIF(Bugs!B:B,B125)&gt;0,ISNUMBER(SEARCH("x",INDEX(Bugs!D:D,MATCH(B125,Bugs!B:B,0)))))
),"Y","")</f>
        <v/>
      </c>
      <c r="R125">
        <f ca="1">IF(OR(ISNUMBER(MATCH(L125,MasterData!$D$3:$D$18,0)),ISNUMBER(MATCH(L125,MasterData!$C$3:$C$18,0))),
    DATEDIF(E125,I125,"d"),
    DATEDIF(E125,TODAY(),"d"))</f>
        <v>7</v>
      </c>
      <c r="S125">
        <f t="shared" ca="1" si="3"/>
        <v>1</v>
      </c>
      <c r="T125">
        <f t="shared" ca="1" si="4"/>
        <v>0</v>
      </c>
      <c r="U125">
        <f t="shared" ca="1" si="5"/>
        <v>0</v>
      </c>
    </row>
    <row r="126" spans="1:21" x14ac:dyDescent="0.35">
      <c r="A126">
        <v>6000141409</v>
      </c>
      <c r="B126" t="s">
        <v>533</v>
      </c>
      <c r="C126" t="s">
        <v>230</v>
      </c>
      <c r="D126" s="34" t="s">
        <v>506</v>
      </c>
      <c r="E126" s="208">
        <v>45804</v>
      </c>
      <c r="F126" s="1"/>
      <c r="G126" t="s">
        <v>534</v>
      </c>
      <c r="H126" t="s">
        <v>240</v>
      </c>
      <c r="I126" s="208">
        <v>45812</v>
      </c>
      <c r="J126" t="s">
        <v>234</v>
      </c>
      <c r="K126" t="s">
        <v>235</v>
      </c>
      <c r="L126" t="s">
        <v>171</v>
      </c>
      <c r="M126" t="s">
        <v>535</v>
      </c>
      <c r="N126" t="s">
        <v>237</v>
      </c>
      <c r="O126" t="s">
        <v>230</v>
      </c>
      <c r="P126" s="193" t="str">
        <f>IF(OR(AND(A126&lt;&gt;"",COUNTIF(Bugs!B:B,A126)&gt;0),AND(B126&lt;&gt;"",COUNTIF(Bugs!A:A,B126)&gt;0)),"Y","")</f>
        <v/>
      </c>
      <c r="Q126" s="193" t="str">
        <f>IF(OR(
    AND(COUNTIF(Bugs!A:A,B126)&gt;0,ISNUMBER(SEARCH("x",INDEX(Bugs!C:C,MATCH(B126,Bugs!A:A,0))))),
    AND(COUNTIF(Bugs!B:B,B126)&gt;0,ISNUMBER(SEARCH("x",INDEX(Bugs!C:C,MATCH(B126,Bugs!B:B,0))))),
    AND(COUNTIF(Bugs!A:A,B126)&gt;0,ISNUMBER(SEARCH("x",INDEX(Bugs!D:D,MATCH(B126,Bugs!A:A,0))))),
    AND(COUNTIF(Bugs!B:B,B126)&gt;0,ISNUMBER(SEARCH("x",INDEX(Bugs!D:D,MATCH(B126,Bugs!B:B,0)))))
),"Y","")</f>
        <v/>
      </c>
      <c r="R126">
        <f ca="1">IF(OR(ISNUMBER(MATCH(L126,MasterData!$D$3:$D$18,0)),ISNUMBER(MATCH(L126,MasterData!$C$3:$C$18,0))),
    DATEDIF(E126,I126,"d"),
    DATEDIF(E126,TODAY(),"d"))</f>
        <v>8</v>
      </c>
      <c r="S126">
        <f t="shared" ca="1" si="3"/>
        <v>0</v>
      </c>
      <c r="T126">
        <f t="shared" ca="1" si="4"/>
        <v>1</v>
      </c>
      <c r="U126">
        <f t="shared" ca="1" si="5"/>
        <v>0</v>
      </c>
    </row>
    <row r="127" spans="1:21" x14ac:dyDescent="0.35">
      <c r="A127">
        <v>6000141456</v>
      </c>
      <c r="B127" t="s">
        <v>536</v>
      </c>
      <c r="C127" t="s">
        <v>230</v>
      </c>
      <c r="D127" s="34" t="s">
        <v>254</v>
      </c>
      <c r="E127" s="208">
        <v>45804</v>
      </c>
      <c r="F127" s="1"/>
      <c r="G127" t="s">
        <v>537</v>
      </c>
      <c r="H127" t="s">
        <v>240</v>
      </c>
      <c r="I127" s="208">
        <v>45846</v>
      </c>
      <c r="J127" t="s">
        <v>234</v>
      </c>
      <c r="K127" t="s">
        <v>235</v>
      </c>
      <c r="L127" t="s">
        <v>171</v>
      </c>
      <c r="M127" t="s">
        <v>538</v>
      </c>
      <c r="N127" t="s">
        <v>237</v>
      </c>
      <c r="O127" t="s">
        <v>230</v>
      </c>
      <c r="P127" s="193" t="str">
        <f>IF(OR(AND(A127&lt;&gt;"",COUNTIF(Bugs!B:B,A127)&gt;0),AND(B127&lt;&gt;"",COUNTIF(Bugs!A:A,B127)&gt;0)),"Y","")</f>
        <v/>
      </c>
      <c r="Q127" s="193" t="str">
        <f>IF(OR(
    AND(COUNTIF(Bugs!A:A,B127)&gt;0,ISNUMBER(SEARCH("x",INDEX(Bugs!C:C,MATCH(B127,Bugs!A:A,0))))),
    AND(COUNTIF(Bugs!B:B,B127)&gt;0,ISNUMBER(SEARCH("x",INDEX(Bugs!C:C,MATCH(B127,Bugs!B:B,0))))),
    AND(COUNTIF(Bugs!A:A,B127)&gt;0,ISNUMBER(SEARCH("x",INDEX(Bugs!D:D,MATCH(B127,Bugs!A:A,0))))),
    AND(COUNTIF(Bugs!B:B,B127)&gt;0,ISNUMBER(SEARCH("x",INDEX(Bugs!D:D,MATCH(B127,Bugs!B:B,0)))))
),"Y","")</f>
        <v/>
      </c>
      <c r="R127">
        <f ca="1">IF(OR(ISNUMBER(MATCH(L127,MasterData!$D$3:$D$18,0)),ISNUMBER(MATCH(L127,MasterData!$C$3:$C$18,0))),
    DATEDIF(E127,I127,"d"),
    DATEDIF(E127,TODAY(),"d"))</f>
        <v>42</v>
      </c>
      <c r="S127">
        <f t="shared" ca="1" si="3"/>
        <v>0</v>
      </c>
      <c r="T127">
        <f t="shared" ca="1" si="4"/>
        <v>0</v>
      </c>
      <c r="U127">
        <f t="shared" ca="1" si="5"/>
        <v>1</v>
      </c>
    </row>
    <row r="128" spans="1:21" x14ac:dyDescent="0.35">
      <c r="A128">
        <v>6000141519</v>
      </c>
      <c r="B128" t="s">
        <v>539</v>
      </c>
      <c r="C128" t="s">
        <v>230</v>
      </c>
      <c r="D128" s="34" t="s">
        <v>247</v>
      </c>
      <c r="E128" s="208">
        <v>45805</v>
      </c>
      <c r="F128" s="1"/>
      <c r="G128" t="s">
        <v>453</v>
      </c>
      <c r="H128" t="s">
        <v>240</v>
      </c>
      <c r="I128" s="208">
        <v>45819</v>
      </c>
      <c r="J128" t="s">
        <v>234</v>
      </c>
      <c r="K128" t="s">
        <v>235</v>
      </c>
      <c r="L128" t="s">
        <v>171</v>
      </c>
      <c r="M128" t="s">
        <v>540</v>
      </c>
      <c r="N128" t="s">
        <v>237</v>
      </c>
      <c r="O128" t="s">
        <v>230</v>
      </c>
      <c r="P128" s="193" t="str">
        <f>IF(OR(AND(A128&lt;&gt;"",COUNTIF(Bugs!B:B,A128)&gt;0),AND(B128&lt;&gt;"",COUNTIF(Bugs!A:A,B128)&gt;0)),"Y","")</f>
        <v/>
      </c>
      <c r="Q128" s="193" t="str">
        <f>IF(OR(
    AND(COUNTIF(Bugs!A:A,B128)&gt;0,ISNUMBER(SEARCH("x",INDEX(Bugs!C:C,MATCH(B128,Bugs!A:A,0))))),
    AND(COUNTIF(Bugs!B:B,B128)&gt;0,ISNUMBER(SEARCH("x",INDEX(Bugs!C:C,MATCH(B128,Bugs!B:B,0))))),
    AND(COUNTIF(Bugs!A:A,B128)&gt;0,ISNUMBER(SEARCH("x",INDEX(Bugs!D:D,MATCH(B128,Bugs!A:A,0))))),
    AND(COUNTIF(Bugs!B:B,B128)&gt;0,ISNUMBER(SEARCH("x",INDEX(Bugs!D:D,MATCH(B128,Bugs!B:B,0)))))
),"Y","")</f>
        <v/>
      </c>
      <c r="R128">
        <f ca="1">IF(OR(ISNUMBER(MATCH(L128,MasterData!$D$3:$D$18,0)),ISNUMBER(MATCH(L128,MasterData!$C$3:$C$18,0))),
    DATEDIF(E128,I128,"d"),
    DATEDIF(E128,TODAY(),"d"))</f>
        <v>14</v>
      </c>
      <c r="S128">
        <f t="shared" ca="1" si="3"/>
        <v>0</v>
      </c>
      <c r="T128">
        <f t="shared" ca="1" si="4"/>
        <v>1</v>
      </c>
      <c r="U128">
        <f t="shared" ca="1" si="5"/>
        <v>0</v>
      </c>
    </row>
    <row r="129" spans="1:21" x14ac:dyDescent="0.35">
      <c r="A129">
        <v>6000141525</v>
      </c>
      <c r="B129" t="s">
        <v>541</v>
      </c>
      <c r="C129" t="s">
        <v>230</v>
      </c>
      <c r="D129" s="34" t="s">
        <v>274</v>
      </c>
      <c r="E129" s="208">
        <v>45805</v>
      </c>
      <c r="F129" s="1"/>
      <c r="G129" t="s">
        <v>321</v>
      </c>
      <c r="H129" t="s">
        <v>245</v>
      </c>
      <c r="I129" s="208">
        <v>45813</v>
      </c>
      <c r="J129" t="s">
        <v>234</v>
      </c>
      <c r="K129" t="s">
        <v>241</v>
      </c>
      <c r="L129" t="s">
        <v>171</v>
      </c>
      <c r="M129" t="s">
        <v>542</v>
      </c>
      <c r="N129" t="s">
        <v>237</v>
      </c>
      <c r="O129" t="s">
        <v>230</v>
      </c>
      <c r="P129" s="193" t="str">
        <f>IF(OR(AND(A129&lt;&gt;"",COUNTIF(Bugs!B:B,A129)&gt;0),AND(B129&lt;&gt;"",COUNTIF(Bugs!A:A,B129)&gt;0)),"Y","")</f>
        <v/>
      </c>
      <c r="Q129" s="193" t="str">
        <f>IF(OR(
    AND(COUNTIF(Bugs!A:A,B129)&gt;0,ISNUMBER(SEARCH("x",INDEX(Bugs!C:C,MATCH(B129,Bugs!A:A,0))))),
    AND(COUNTIF(Bugs!B:B,B129)&gt;0,ISNUMBER(SEARCH("x",INDEX(Bugs!C:C,MATCH(B129,Bugs!B:B,0))))),
    AND(COUNTIF(Bugs!A:A,B129)&gt;0,ISNUMBER(SEARCH("x",INDEX(Bugs!D:D,MATCH(B129,Bugs!A:A,0))))),
    AND(COUNTIF(Bugs!B:B,B129)&gt;0,ISNUMBER(SEARCH("x",INDEX(Bugs!D:D,MATCH(B129,Bugs!B:B,0)))))
),"Y","")</f>
        <v/>
      </c>
      <c r="R129">
        <f ca="1">IF(OR(ISNUMBER(MATCH(L129,MasterData!$D$3:$D$18,0)),ISNUMBER(MATCH(L129,MasterData!$C$3:$C$18,0))),
    DATEDIF(E129,I129,"d"),
    DATEDIF(E129,TODAY(),"d"))</f>
        <v>8</v>
      </c>
      <c r="S129">
        <f t="shared" ca="1" si="3"/>
        <v>0</v>
      </c>
      <c r="T129">
        <f t="shared" ca="1" si="4"/>
        <v>1</v>
      </c>
      <c r="U129">
        <f t="shared" ca="1" si="5"/>
        <v>0</v>
      </c>
    </row>
    <row r="130" spans="1:21" x14ac:dyDescent="0.35">
      <c r="A130">
        <v>6000141527</v>
      </c>
      <c r="B130" t="s">
        <v>543</v>
      </c>
      <c r="C130" t="s">
        <v>230</v>
      </c>
      <c r="D130" s="34" t="s">
        <v>274</v>
      </c>
      <c r="E130" s="208">
        <v>45805</v>
      </c>
      <c r="F130" s="1"/>
      <c r="G130" t="s">
        <v>544</v>
      </c>
      <c r="H130" t="s">
        <v>245</v>
      </c>
      <c r="I130" s="208">
        <v>45813</v>
      </c>
      <c r="J130" t="s">
        <v>234</v>
      </c>
      <c r="K130" t="s">
        <v>235</v>
      </c>
      <c r="L130" t="s">
        <v>171</v>
      </c>
      <c r="M130" t="s">
        <v>545</v>
      </c>
      <c r="N130" t="s">
        <v>237</v>
      </c>
      <c r="O130" t="s">
        <v>230</v>
      </c>
      <c r="P130" s="193" t="str">
        <f>IF(OR(AND(A130&lt;&gt;"",COUNTIF(Bugs!B:B,A130)&gt;0),AND(B130&lt;&gt;"",COUNTIF(Bugs!A:A,B130)&gt;0)),"Y","")</f>
        <v/>
      </c>
      <c r="Q130" s="193" t="str">
        <f>IF(OR(
    AND(COUNTIF(Bugs!A:A,B130)&gt;0,ISNUMBER(SEARCH("x",INDEX(Bugs!C:C,MATCH(B130,Bugs!A:A,0))))),
    AND(COUNTIF(Bugs!B:B,B130)&gt;0,ISNUMBER(SEARCH("x",INDEX(Bugs!C:C,MATCH(B130,Bugs!B:B,0))))),
    AND(COUNTIF(Bugs!A:A,B130)&gt;0,ISNUMBER(SEARCH("x",INDEX(Bugs!D:D,MATCH(B130,Bugs!A:A,0))))),
    AND(COUNTIF(Bugs!B:B,B130)&gt;0,ISNUMBER(SEARCH("x",INDEX(Bugs!D:D,MATCH(B130,Bugs!B:B,0)))))
),"Y","")</f>
        <v/>
      </c>
      <c r="R130">
        <f ca="1">IF(OR(ISNUMBER(MATCH(L130,MasterData!$D$3:$D$18,0)),ISNUMBER(MATCH(L130,MasterData!$C$3:$C$18,0))),
    DATEDIF(E130,I130,"d"),
    DATEDIF(E130,TODAY(),"d"))</f>
        <v>8</v>
      </c>
      <c r="S130">
        <f t="shared" ca="1" si="3"/>
        <v>0</v>
      </c>
      <c r="T130">
        <f t="shared" ca="1" si="4"/>
        <v>1</v>
      </c>
      <c r="U130">
        <f t="shared" ca="1" si="5"/>
        <v>0</v>
      </c>
    </row>
    <row r="131" spans="1:21" x14ac:dyDescent="0.35">
      <c r="A131">
        <v>6000141568</v>
      </c>
      <c r="B131" t="s">
        <v>230</v>
      </c>
      <c r="C131" t="s">
        <v>230</v>
      </c>
      <c r="D131" s="34">
        <v>3003</v>
      </c>
      <c r="E131" s="208">
        <v>45805</v>
      </c>
      <c r="F131" s="1"/>
      <c r="G131" t="s">
        <v>400</v>
      </c>
      <c r="H131" t="s">
        <v>245</v>
      </c>
      <c r="I131" s="208">
        <v>45843</v>
      </c>
      <c r="J131" t="s">
        <v>201</v>
      </c>
      <c r="K131" t="s">
        <v>241</v>
      </c>
      <c r="L131" t="s">
        <v>171</v>
      </c>
      <c r="M131" t="s">
        <v>546</v>
      </c>
      <c r="N131" t="s">
        <v>237</v>
      </c>
      <c r="O131" t="s">
        <v>230</v>
      </c>
      <c r="P131" s="193" t="str">
        <f>IF(OR(AND(A131&lt;&gt;"",COUNTIF(Bugs!B:B,A131)&gt;0),AND(B131&lt;&gt;"",COUNTIF(Bugs!A:A,B131)&gt;0)),"Y","")</f>
        <v/>
      </c>
      <c r="Q131" s="193" t="str">
        <f>IF(OR(
    AND(COUNTIF(Bugs!A:A,B131)&gt;0,ISNUMBER(SEARCH("x",INDEX(Bugs!C:C,MATCH(B131,Bugs!A:A,0))))),
    AND(COUNTIF(Bugs!B:B,B131)&gt;0,ISNUMBER(SEARCH("x",INDEX(Bugs!C:C,MATCH(B131,Bugs!B:B,0))))),
    AND(COUNTIF(Bugs!A:A,B131)&gt;0,ISNUMBER(SEARCH("x",INDEX(Bugs!D:D,MATCH(B131,Bugs!A:A,0))))),
    AND(COUNTIF(Bugs!B:B,B131)&gt;0,ISNUMBER(SEARCH("x",INDEX(Bugs!D:D,MATCH(B131,Bugs!B:B,0)))))
),"Y","")</f>
        <v/>
      </c>
      <c r="R131">
        <f ca="1">IF(OR(ISNUMBER(MATCH(L131,MasterData!$D$3:$D$18,0)),ISNUMBER(MATCH(L131,MasterData!$C$3:$C$18,0))),
    DATEDIF(E131,I131,"d"),
    DATEDIF(E131,TODAY(),"d"))</f>
        <v>38</v>
      </c>
      <c r="S131">
        <f t="shared" ref="S131:S191" ca="1" si="6">IF(AND($R131&gt;=0,$R131&lt;=7),1,0)</f>
        <v>0</v>
      </c>
      <c r="T131">
        <f t="shared" ref="T131:T191" ca="1" si="7">IF(AND($R131&gt;7,R131&lt;=30),1,0)</f>
        <v>0</v>
      </c>
      <c r="U131">
        <f t="shared" ref="U131:U191" ca="1" si="8">IF($R131&gt;30,1,0)</f>
        <v>1</v>
      </c>
    </row>
    <row r="132" spans="1:21" x14ac:dyDescent="0.35">
      <c r="A132">
        <v>6000141573</v>
      </c>
      <c r="B132" t="s">
        <v>547</v>
      </c>
      <c r="C132" t="s">
        <v>230</v>
      </c>
      <c r="D132" s="34" t="s">
        <v>480</v>
      </c>
      <c r="E132" s="208">
        <v>45805</v>
      </c>
      <c r="F132" s="1"/>
      <c r="G132" t="s">
        <v>275</v>
      </c>
      <c r="H132" t="s">
        <v>233</v>
      </c>
      <c r="I132" s="208">
        <v>45835</v>
      </c>
      <c r="J132" t="s">
        <v>234</v>
      </c>
      <c r="K132" t="s">
        <v>241</v>
      </c>
      <c r="L132" t="s">
        <v>171</v>
      </c>
      <c r="M132" t="s">
        <v>548</v>
      </c>
      <c r="N132" t="s">
        <v>237</v>
      </c>
      <c r="O132" t="s">
        <v>230</v>
      </c>
      <c r="P132" s="193" t="str">
        <f>IF(OR(AND(A132&lt;&gt;"",COUNTIF(Bugs!B:B,A132)&gt;0),AND(B132&lt;&gt;"",COUNTIF(Bugs!A:A,B132)&gt;0)),"Y","")</f>
        <v/>
      </c>
      <c r="Q132" s="193" t="str">
        <f>IF(OR(
    AND(COUNTIF(Bugs!A:A,B132)&gt;0,ISNUMBER(SEARCH("x",INDEX(Bugs!C:C,MATCH(B132,Bugs!A:A,0))))),
    AND(COUNTIF(Bugs!B:B,B132)&gt;0,ISNUMBER(SEARCH("x",INDEX(Bugs!C:C,MATCH(B132,Bugs!B:B,0))))),
    AND(COUNTIF(Bugs!A:A,B132)&gt;0,ISNUMBER(SEARCH("x",INDEX(Bugs!D:D,MATCH(B132,Bugs!A:A,0))))),
    AND(COUNTIF(Bugs!B:B,B132)&gt;0,ISNUMBER(SEARCH("x",INDEX(Bugs!D:D,MATCH(B132,Bugs!B:B,0)))))
),"Y","")</f>
        <v/>
      </c>
      <c r="R132">
        <f ca="1">IF(OR(ISNUMBER(MATCH(L132,MasterData!$D$3:$D$18,0)),ISNUMBER(MATCH(L132,MasterData!$C$3:$C$18,0))),
    DATEDIF(E132,I132,"d"),
    DATEDIF(E132,TODAY(),"d"))</f>
        <v>30</v>
      </c>
      <c r="S132">
        <f t="shared" ca="1" si="6"/>
        <v>0</v>
      </c>
      <c r="T132">
        <f t="shared" ca="1" si="7"/>
        <v>1</v>
      </c>
      <c r="U132">
        <f t="shared" ca="1" si="8"/>
        <v>0</v>
      </c>
    </row>
    <row r="133" spans="1:21" x14ac:dyDescent="0.35">
      <c r="A133">
        <v>6000141657</v>
      </c>
      <c r="B133" t="s">
        <v>549</v>
      </c>
      <c r="C133" t="s">
        <v>230</v>
      </c>
      <c r="D133" s="34" t="s">
        <v>231</v>
      </c>
      <c r="E133" s="208">
        <v>45806</v>
      </c>
      <c r="F133" s="1"/>
      <c r="G133" t="s">
        <v>453</v>
      </c>
      <c r="H133" t="s">
        <v>233</v>
      </c>
      <c r="I133" s="208">
        <v>45839</v>
      </c>
      <c r="J133" t="s">
        <v>234</v>
      </c>
      <c r="K133" t="s">
        <v>235</v>
      </c>
      <c r="L133" t="s">
        <v>171</v>
      </c>
      <c r="M133" t="s">
        <v>550</v>
      </c>
      <c r="N133" t="s">
        <v>237</v>
      </c>
      <c r="O133" t="s">
        <v>230</v>
      </c>
      <c r="P133" s="193" t="str">
        <f>IF(OR(AND(A133&lt;&gt;"",COUNTIF(Bugs!B:B,A133)&gt;0),AND(B133&lt;&gt;"",COUNTIF(Bugs!A:A,B133)&gt;0)),"Y","")</f>
        <v/>
      </c>
      <c r="Q133" s="193" t="str">
        <f>IF(OR(
    AND(COUNTIF(Bugs!A:A,B133)&gt;0,ISNUMBER(SEARCH("x",INDEX(Bugs!C:C,MATCH(B133,Bugs!A:A,0))))),
    AND(COUNTIF(Bugs!B:B,B133)&gt;0,ISNUMBER(SEARCH("x",INDEX(Bugs!C:C,MATCH(B133,Bugs!B:B,0))))),
    AND(COUNTIF(Bugs!A:A,B133)&gt;0,ISNUMBER(SEARCH("x",INDEX(Bugs!D:D,MATCH(B133,Bugs!A:A,0))))),
    AND(COUNTIF(Bugs!B:B,B133)&gt;0,ISNUMBER(SEARCH("x",INDEX(Bugs!D:D,MATCH(B133,Bugs!B:B,0)))))
),"Y","")</f>
        <v/>
      </c>
      <c r="R133">
        <f ca="1">IF(OR(ISNUMBER(MATCH(L133,MasterData!$D$3:$D$18,0)),ISNUMBER(MATCH(L133,MasterData!$C$3:$C$18,0))),
    DATEDIF(E133,I133,"d"),
    DATEDIF(E133,TODAY(),"d"))</f>
        <v>33</v>
      </c>
      <c r="S133">
        <f t="shared" ca="1" si="6"/>
        <v>0</v>
      </c>
      <c r="T133">
        <f t="shared" ca="1" si="7"/>
        <v>0</v>
      </c>
      <c r="U133">
        <f t="shared" ca="1" si="8"/>
        <v>1</v>
      </c>
    </row>
    <row r="134" spans="1:21" x14ac:dyDescent="0.35">
      <c r="A134">
        <v>6000141721</v>
      </c>
      <c r="B134" t="s">
        <v>551</v>
      </c>
      <c r="C134" t="s">
        <v>230</v>
      </c>
      <c r="D134" s="34" t="s">
        <v>480</v>
      </c>
      <c r="E134" s="208">
        <v>45807</v>
      </c>
      <c r="F134" s="1"/>
      <c r="G134" t="s">
        <v>552</v>
      </c>
      <c r="H134" t="s">
        <v>240</v>
      </c>
      <c r="I134" s="208">
        <v>45814</v>
      </c>
      <c r="J134" t="s">
        <v>234</v>
      </c>
      <c r="K134" t="s">
        <v>241</v>
      </c>
      <c r="L134" t="s">
        <v>171</v>
      </c>
      <c r="M134" t="s">
        <v>553</v>
      </c>
      <c r="N134" t="s">
        <v>237</v>
      </c>
      <c r="O134" t="s">
        <v>230</v>
      </c>
      <c r="P134" s="193" t="str">
        <f>IF(OR(AND(A134&lt;&gt;"",COUNTIF(Bugs!B:B,A134)&gt;0),AND(B134&lt;&gt;"",COUNTIF(Bugs!A:A,B134)&gt;0)),"Y","")</f>
        <v/>
      </c>
      <c r="Q134" s="193" t="str">
        <f>IF(OR(
    AND(COUNTIF(Bugs!A:A,B134)&gt;0,ISNUMBER(SEARCH("x",INDEX(Bugs!C:C,MATCH(B134,Bugs!A:A,0))))),
    AND(COUNTIF(Bugs!B:B,B134)&gt;0,ISNUMBER(SEARCH("x",INDEX(Bugs!C:C,MATCH(B134,Bugs!B:B,0))))),
    AND(COUNTIF(Bugs!A:A,B134)&gt;0,ISNUMBER(SEARCH("x",INDEX(Bugs!D:D,MATCH(B134,Bugs!A:A,0))))),
    AND(COUNTIF(Bugs!B:B,B134)&gt;0,ISNUMBER(SEARCH("x",INDEX(Bugs!D:D,MATCH(B134,Bugs!B:B,0)))))
),"Y","")</f>
        <v/>
      </c>
      <c r="R134">
        <f ca="1">IF(OR(ISNUMBER(MATCH(L134,MasterData!$D$3:$D$18,0)),ISNUMBER(MATCH(L134,MasterData!$C$3:$C$18,0))),
    DATEDIF(E134,I134,"d"),
    DATEDIF(E134,TODAY(),"d"))</f>
        <v>7</v>
      </c>
      <c r="S134">
        <f t="shared" ca="1" si="6"/>
        <v>1</v>
      </c>
      <c r="T134">
        <f t="shared" ca="1" si="7"/>
        <v>0</v>
      </c>
      <c r="U134">
        <f t="shared" ca="1" si="8"/>
        <v>0</v>
      </c>
    </row>
    <row r="135" spans="1:21" x14ac:dyDescent="0.35">
      <c r="A135">
        <v>6000141724</v>
      </c>
      <c r="B135" t="s">
        <v>554</v>
      </c>
      <c r="C135" t="s">
        <v>230</v>
      </c>
      <c r="D135" s="34" t="s">
        <v>480</v>
      </c>
      <c r="E135" s="208">
        <v>45807</v>
      </c>
      <c r="F135" s="1"/>
      <c r="G135" t="s">
        <v>275</v>
      </c>
      <c r="H135" t="s">
        <v>240</v>
      </c>
      <c r="I135" s="208">
        <v>45814</v>
      </c>
      <c r="J135" t="s">
        <v>234</v>
      </c>
      <c r="K135" t="s">
        <v>347</v>
      </c>
      <c r="L135" t="s">
        <v>171</v>
      </c>
      <c r="M135" t="s">
        <v>555</v>
      </c>
      <c r="N135" t="s">
        <v>237</v>
      </c>
      <c r="O135" t="s">
        <v>230</v>
      </c>
      <c r="P135" s="193" t="str">
        <f>IF(OR(AND(A135&lt;&gt;"",COUNTIF(Bugs!B:B,A135)&gt;0),AND(B135&lt;&gt;"",COUNTIF(Bugs!A:A,B135)&gt;0)),"Y","")</f>
        <v/>
      </c>
      <c r="Q135" s="193" t="str">
        <f>IF(OR(
    AND(COUNTIF(Bugs!A:A,B135)&gt;0,ISNUMBER(SEARCH("x",INDEX(Bugs!C:C,MATCH(B135,Bugs!A:A,0))))),
    AND(COUNTIF(Bugs!B:B,B135)&gt;0,ISNUMBER(SEARCH("x",INDEX(Bugs!C:C,MATCH(B135,Bugs!B:B,0))))),
    AND(COUNTIF(Bugs!A:A,B135)&gt;0,ISNUMBER(SEARCH("x",INDEX(Bugs!D:D,MATCH(B135,Bugs!A:A,0))))),
    AND(COUNTIF(Bugs!B:B,B135)&gt;0,ISNUMBER(SEARCH("x",INDEX(Bugs!D:D,MATCH(B135,Bugs!B:B,0)))))
),"Y","")</f>
        <v/>
      </c>
      <c r="R135">
        <f ca="1">IF(OR(ISNUMBER(MATCH(L135,MasterData!$D$3:$D$18,0)),ISNUMBER(MATCH(L135,MasterData!$C$3:$C$18,0))),
    DATEDIF(E135,I135,"d"),
    DATEDIF(E135,TODAY(),"d"))</f>
        <v>7</v>
      </c>
      <c r="S135">
        <f t="shared" ca="1" si="6"/>
        <v>1</v>
      </c>
      <c r="T135">
        <f t="shared" ca="1" si="7"/>
        <v>0</v>
      </c>
      <c r="U135">
        <f t="shared" ca="1" si="8"/>
        <v>0</v>
      </c>
    </row>
    <row r="136" spans="1:21" x14ac:dyDescent="0.35">
      <c r="A136">
        <v>6000141747</v>
      </c>
      <c r="B136" t="s">
        <v>556</v>
      </c>
      <c r="C136" t="s">
        <v>230</v>
      </c>
      <c r="D136" s="34" t="s">
        <v>254</v>
      </c>
      <c r="E136" s="208">
        <v>45807</v>
      </c>
      <c r="F136" s="1">
        <v>45812</v>
      </c>
      <c r="G136" t="s">
        <v>255</v>
      </c>
      <c r="H136" t="s">
        <v>240</v>
      </c>
      <c r="I136" s="208">
        <v>45820</v>
      </c>
      <c r="J136" t="s">
        <v>234</v>
      </c>
      <c r="K136" t="s">
        <v>347</v>
      </c>
      <c r="L136" t="s">
        <v>171</v>
      </c>
      <c r="M136" t="s">
        <v>557</v>
      </c>
      <c r="N136" t="s">
        <v>237</v>
      </c>
      <c r="O136" t="s">
        <v>230</v>
      </c>
      <c r="P136" s="193" t="str">
        <f>IF(OR(AND(A136&lt;&gt;"",COUNTIF(Bugs!B:B,A136)&gt;0),AND(B136&lt;&gt;"",COUNTIF(Bugs!A:A,B136)&gt;0)),"Y","")</f>
        <v/>
      </c>
      <c r="Q136" s="193" t="str">
        <f>IF(OR(
    AND(COUNTIF(Bugs!A:A,B136)&gt;0,ISNUMBER(SEARCH("x",INDEX(Bugs!C:C,MATCH(B136,Bugs!A:A,0))))),
    AND(COUNTIF(Bugs!B:B,B136)&gt;0,ISNUMBER(SEARCH("x",INDEX(Bugs!C:C,MATCH(B136,Bugs!B:B,0))))),
    AND(COUNTIF(Bugs!A:A,B136)&gt;0,ISNUMBER(SEARCH("x",INDEX(Bugs!D:D,MATCH(B136,Bugs!A:A,0))))),
    AND(COUNTIF(Bugs!B:B,B136)&gt;0,ISNUMBER(SEARCH("x",INDEX(Bugs!D:D,MATCH(B136,Bugs!B:B,0)))))
),"Y","")</f>
        <v/>
      </c>
      <c r="R136">
        <f ca="1">IF(OR(ISNUMBER(MATCH(L136,MasterData!$D$3:$D$18,0)),ISNUMBER(MATCH(L136,MasterData!$C$3:$C$18,0))),
    DATEDIF(E136,I136,"d"),
    DATEDIF(E136,TODAY(),"d"))</f>
        <v>13</v>
      </c>
      <c r="S136">
        <f t="shared" ca="1" si="6"/>
        <v>0</v>
      </c>
      <c r="T136">
        <f t="shared" ca="1" si="7"/>
        <v>1</v>
      </c>
      <c r="U136">
        <f t="shared" ca="1" si="8"/>
        <v>0</v>
      </c>
    </row>
    <row r="137" spans="1:21" x14ac:dyDescent="0.35">
      <c r="A137">
        <v>6000141793</v>
      </c>
      <c r="B137" t="s">
        <v>558</v>
      </c>
      <c r="C137" t="s">
        <v>230</v>
      </c>
      <c r="D137" s="34" t="s">
        <v>480</v>
      </c>
      <c r="E137" s="208">
        <v>45810</v>
      </c>
      <c r="F137" s="1">
        <v>45828</v>
      </c>
      <c r="G137" t="s">
        <v>559</v>
      </c>
      <c r="H137" t="s">
        <v>233</v>
      </c>
      <c r="I137" s="208">
        <v>45833</v>
      </c>
      <c r="J137" t="s">
        <v>234</v>
      </c>
      <c r="K137" t="s">
        <v>241</v>
      </c>
      <c r="L137" t="s">
        <v>171</v>
      </c>
      <c r="M137" t="s">
        <v>561</v>
      </c>
      <c r="N137" t="s">
        <v>237</v>
      </c>
      <c r="O137" t="s">
        <v>230</v>
      </c>
      <c r="P137" s="193" t="str">
        <f>IF(OR(AND(A137&lt;&gt;"",COUNTIF(Bugs!B:B,A137)&gt;0),AND(B137&lt;&gt;"",COUNTIF(Bugs!A:A,B137)&gt;0)),"Y","")</f>
        <v/>
      </c>
      <c r="Q137" s="193" t="str">
        <f>IF(OR(
    AND(COUNTIF(Bugs!A:A,B137)&gt;0,ISNUMBER(SEARCH("x",INDEX(Bugs!C:C,MATCH(B137,Bugs!A:A,0))))),
    AND(COUNTIF(Bugs!B:B,B137)&gt;0,ISNUMBER(SEARCH("x",INDEX(Bugs!C:C,MATCH(B137,Bugs!B:B,0))))),
    AND(COUNTIF(Bugs!A:A,B137)&gt;0,ISNUMBER(SEARCH("x",INDEX(Bugs!D:D,MATCH(B137,Bugs!A:A,0))))),
    AND(COUNTIF(Bugs!B:B,B137)&gt;0,ISNUMBER(SEARCH("x",INDEX(Bugs!D:D,MATCH(B137,Bugs!B:B,0)))))
),"Y","")</f>
        <v/>
      </c>
      <c r="R137">
        <f ca="1">IF(OR(ISNUMBER(MATCH(L137,MasterData!$D$3:$D$18,0)),ISNUMBER(MATCH(L137,MasterData!$C$3:$C$18,0))),
    DATEDIF(E137,I137,"d"),
    DATEDIF(E137,TODAY(),"d"))</f>
        <v>23</v>
      </c>
      <c r="S137">
        <f t="shared" ca="1" si="6"/>
        <v>0</v>
      </c>
      <c r="T137">
        <f t="shared" ca="1" si="7"/>
        <v>1</v>
      </c>
      <c r="U137">
        <f t="shared" ca="1" si="8"/>
        <v>0</v>
      </c>
    </row>
    <row r="138" spans="1:21" x14ac:dyDescent="0.35">
      <c r="A138">
        <v>6000141959</v>
      </c>
      <c r="B138" t="s">
        <v>562</v>
      </c>
      <c r="C138" t="s">
        <v>230</v>
      </c>
      <c r="D138" s="34" t="s">
        <v>506</v>
      </c>
      <c r="E138" s="208">
        <v>45811</v>
      </c>
      <c r="F138" s="1"/>
      <c r="G138" t="s">
        <v>507</v>
      </c>
      <c r="H138" t="s">
        <v>233</v>
      </c>
      <c r="I138" s="208">
        <v>45819</v>
      </c>
      <c r="J138" t="s">
        <v>234</v>
      </c>
      <c r="K138" t="s">
        <v>235</v>
      </c>
      <c r="L138" t="s">
        <v>171</v>
      </c>
      <c r="M138" t="s">
        <v>563</v>
      </c>
      <c r="N138" t="s">
        <v>237</v>
      </c>
      <c r="O138" t="s">
        <v>230</v>
      </c>
      <c r="P138" s="193" t="str">
        <f>IF(OR(AND(A138&lt;&gt;"",COUNTIF(Bugs!B:B,A138)&gt;0),AND(B138&lt;&gt;"",COUNTIF(Bugs!A:A,B138)&gt;0)),"Y","")</f>
        <v/>
      </c>
      <c r="Q138" s="193" t="str">
        <f>IF(OR(
    AND(COUNTIF(Bugs!A:A,B138)&gt;0,ISNUMBER(SEARCH("x",INDEX(Bugs!C:C,MATCH(B138,Bugs!A:A,0))))),
    AND(COUNTIF(Bugs!B:B,B138)&gt;0,ISNUMBER(SEARCH("x",INDEX(Bugs!C:C,MATCH(B138,Bugs!B:B,0))))),
    AND(COUNTIF(Bugs!A:A,B138)&gt;0,ISNUMBER(SEARCH("x",INDEX(Bugs!D:D,MATCH(B138,Bugs!A:A,0))))),
    AND(COUNTIF(Bugs!B:B,B138)&gt;0,ISNUMBER(SEARCH("x",INDEX(Bugs!D:D,MATCH(B138,Bugs!B:B,0)))))
),"Y","")</f>
        <v/>
      </c>
      <c r="R138">
        <f ca="1">IF(OR(ISNUMBER(MATCH(L138,MasterData!$D$3:$D$18,0)),ISNUMBER(MATCH(L138,MasterData!$C$3:$C$18,0))),
    DATEDIF(E138,I138,"d"),
    DATEDIF(E138,TODAY(),"d"))</f>
        <v>8</v>
      </c>
      <c r="S138">
        <f t="shared" ca="1" si="6"/>
        <v>0</v>
      </c>
      <c r="T138">
        <f t="shared" ca="1" si="7"/>
        <v>1</v>
      </c>
      <c r="U138">
        <f t="shared" ca="1" si="8"/>
        <v>0</v>
      </c>
    </row>
    <row r="139" spans="1:21" x14ac:dyDescent="0.35">
      <c r="A139">
        <v>6000142018</v>
      </c>
      <c r="B139" t="s">
        <v>564</v>
      </c>
      <c r="C139" t="s">
        <v>230</v>
      </c>
      <c r="D139" s="34" t="s">
        <v>231</v>
      </c>
      <c r="E139" s="208">
        <v>45811</v>
      </c>
      <c r="F139" s="1">
        <v>45817</v>
      </c>
      <c r="G139" t="s">
        <v>293</v>
      </c>
      <c r="H139" t="s">
        <v>377</v>
      </c>
      <c r="I139" s="208">
        <v>45819</v>
      </c>
      <c r="J139" t="s">
        <v>234</v>
      </c>
      <c r="K139" t="s">
        <v>241</v>
      </c>
      <c r="L139" t="s">
        <v>171</v>
      </c>
      <c r="M139" t="s">
        <v>565</v>
      </c>
      <c r="N139" t="s">
        <v>237</v>
      </c>
      <c r="O139" t="s">
        <v>230</v>
      </c>
      <c r="P139" s="193" t="str">
        <f>IF(OR(AND(A139&lt;&gt;"",COUNTIF(Bugs!B:B,A139)&gt;0),AND(B139&lt;&gt;"",COUNTIF(Bugs!A:A,B139)&gt;0)),"Y","")</f>
        <v/>
      </c>
      <c r="Q139" s="193" t="str">
        <f>IF(OR(
    AND(COUNTIF(Bugs!A:A,B139)&gt;0,ISNUMBER(SEARCH("x",INDEX(Bugs!C:C,MATCH(B139,Bugs!A:A,0))))),
    AND(COUNTIF(Bugs!B:B,B139)&gt;0,ISNUMBER(SEARCH("x",INDEX(Bugs!C:C,MATCH(B139,Bugs!B:B,0))))),
    AND(COUNTIF(Bugs!A:A,B139)&gt;0,ISNUMBER(SEARCH("x",INDEX(Bugs!D:D,MATCH(B139,Bugs!A:A,0))))),
    AND(COUNTIF(Bugs!B:B,B139)&gt;0,ISNUMBER(SEARCH("x",INDEX(Bugs!D:D,MATCH(B139,Bugs!B:B,0)))))
),"Y","")</f>
        <v/>
      </c>
      <c r="R139">
        <f ca="1">IF(OR(ISNUMBER(MATCH(L139,MasterData!$D$3:$D$18,0)),ISNUMBER(MATCH(L139,MasterData!$C$3:$C$18,0))),
    DATEDIF(E139,I139,"d"),
    DATEDIF(E139,TODAY(),"d"))</f>
        <v>8</v>
      </c>
      <c r="S139">
        <f t="shared" ca="1" si="6"/>
        <v>0</v>
      </c>
      <c r="T139">
        <f t="shared" ca="1" si="7"/>
        <v>1</v>
      </c>
      <c r="U139">
        <f t="shared" ca="1" si="8"/>
        <v>0</v>
      </c>
    </row>
    <row r="140" spans="1:21" x14ac:dyDescent="0.35">
      <c r="A140">
        <v>6000142063</v>
      </c>
      <c r="B140" t="s">
        <v>566</v>
      </c>
      <c r="C140" t="s">
        <v>230</v>
      </c>
      <c r="D140" s="34" t="s">
        <v>480</v>
      </c>
      <c r="E140" s="208">
        <v>45811</v>
      </c>
      <c r="F140" s="1"/>
      <c r="G140" t="s">
        <v>329</v>
      </c>
      <c r="H140" t="s">
        <v>233</v>
      </c>
      <c r="I140" s="208">
        <v>45819</v>
      </c>
      <c r="J140" t="s">
        <v>234</v>
      </c>
      <c r="K140" t="s">
        <v>241</v>
      </c>
      <c r="L140" t="s">
        <v>171</v>
      </c>
      <c r="M140" t="s">
        <v>567</v>
      </c>
      <c r="N140" t="s">
        <v>237</v>
      </c>
      <c r="O140" t="s">
        <v>230</v>
      </c>
      <c r="P140" s="193" t="str">
        <f>IF(OR(AND(A140&lt;&gt;"",COUNTIF(Bugs!B:B,A140)&gt;0),AND(B140&lt;&gt;"",COUNTIF(Bugs!A:A,B140)&gt;0)),"Y","")</f>
        <v/>
      </c>
      <c r="Q140" s="193" t="str">
        <f>IF(OR(
    AND(COUNTIF(Bugs!A:A,B140)&gt;0,ISNUMBER(SEARCH("x",INDEX(Bugs!C:C,MATCH(B140,Bugs!A:A,0))))),
    AND(COUNTIF(Bugs!B:B,B140)&gt;0,ISNUMBER(SEARCH("x",INDEX(Bugs!C:C,MATCH(B140,Bugs!B:B,0))))),
    AND(COUNTIF(Bugs!A:A,B140)&gt;0,ISNUMBER(SEARCH("x",INDEX(Bugs!D:D,MATCH(B140,Bugs!A:A,0))))),
    AND(COUNTIF(Bugs!B:B,B140)&gt;0,ISNUMBER(SEARCH("x",INDEX(Bugs!D:D,MATCH(B140,Bugs!B:B,0)))))
),"Y","")</f>
        <v/>
      </c>
      <c r="R140">
        <f ca="1">IF(OR(ISNUMBER(MATCH(L140,MasterData!$D$3:$D$18,0)),ISNUMBER(MATCH(L140,MasterData!$C$3:$C$18,0))),
    DATEDIF(E140,I140,"d"),
    DATEDIF(E140,TODAY(),"d"))</f>
        <v>8</v>
      </c>
      <c r="S140">
        <f t="shared" ca="1" si="6"/>
        <v>0</v>
      </c>
      <c r="T140">
        <f t="shared" ca="1" si="7"/>
        <v>1</v>
      </c>
      <c r="U140">
        <f t="shared" ca="1" si="8"/>
        <v>0</v>
      </c>
    </row>
    <row r="141" spans="1:21" x14ac:dyDescent="0.35">
      <c r="A141">
        <v>6000142101</v>
      </c>
      <c r="B141" t="s">
        <v>568</v>
      </c>
      <c r="C141" t="s">
        <v>230</v>
      </c>
      <c r="D141" s="34" t="s">
        <v>506</v>
      </c>
      <c r="E141" s="208">
        <v>45812</v>
      </c>
      <c r="F141" s="1"/>
      <c r="G141" t="s">
        <v>534</v>
      </c>
      <c r="H141" t="s">
        <v>233</v>
      </c>
      <c r="I141" s="208">
        <v>45846</v>
      </c>
      <c r="J141" t="s">
        <v>234</v>
      </c>
      <c r="K141" t="s">
        <v>235</v>
      </c>
      <c r="L141" t="s">
        <v>171</v>
      </c>
      <c r="M141" t="s">
        <v>569</v>
      </c>
      <c r="N141" t="s">
        <v>237</v>
      </c>
      <c r="O141" t="s">
        <v>230</v>
      </c>
      <c r="P141" s="193" t="str">
        <f>IF(OR(AND(A141&lt;&gt;"",COUNTIF(Bugs!B:B,A141)&gt;0),AND(B141&lt;&gt;"",COUNTIF(Bugs!A:A,B141)&gt;0)),"Y","")</f>
        <v/>
      </c>
      <c r="Q141" s="193" t="str">
        <f>IF(OR(
    AND(COUNTIF(Bugs!A:A,B141)&gt;0,ISNUMBER(SEARCH("x",INDEX(Bugs!C:C,MATCH(B141,Bugs!A:A,0))))),
    AND(COUNTIF(Bugs!B:B,B141)&gt;0,ISNUMBER(SEARCH("x",INDEX(Bugs!C:C,MATCH(B141,Bugs!B:B,0))))),
    AND(COUNTIF(Bugs!A:A,B141)&gt;0,ISNUMBER(SEARCH("x",INDEX(Bugs!D:D,MATCH(B141,Bugs!A:A,0))))),
    AND(COUNTIF(Bugs!B:B,B141)&gt;0,ISNUMBER(SEARCH("x",INDEX(Bugs!D:D,MATCH(B141,Bugs!B:B,0)))))
),"Y","")</f>
        <v/>
      </c>
      <c r="R141">
        <f ca="1">IF(OR(ISNUMBER(MATCH(L141,MasterData!$D$3:$D$18,0)),ISNUMBER(MATCH(L141,MasterData!$C$3:$C$18,0))),
    DATEDIF(E141,I141,"d"),
    DATEDIF(E141,TODAY(),"d"))</f>
        <v>34</v>
      </c>
      <c r="S141">
        <f t="shared" ca="1" si="6"/>
        <v>0</v>
      </c>
      <c r="T141">
        <f t="shared" ca="1" si="7"/>
        <v>0</v>
      </c>
      <c r="U141">
        <f t="shared" ca="1" si="8"/>
        <v>1</v>
      </c>
    </row>
    <row r="142" spans="1:21" x14ac:dyDescent="0.35">
      <c r="A142">
        <v>6000142210</v>
      </c>
      <c r="B142" t="s">
        <v>570</v>
      </c>
      <c r="C142" t="s">
        <v>230</v>
      </c>
      <c r="D142" s="34" t="s">
        <v>449</v>
      </c>
      <c r="E142" s="208">
        <v>45812</v>
      </c>
      <c r="F142" s="1"/>
      <c r="G142" t="s">
        <v>450</v>
      </c>
      <c r="H142" t="s">
        <v>233</v>
      </c>
      <c r="I142" s="208">
        <v>45820</v>
      </c>
      <c r="J142" t="s">
        <v>234</v>
      </c>
      <c r="K142" t="s">
        <v>241</v>
      </c>
      <c r="L142" t="s">
        <v>171</v>
      </c>
      <c r="M142" t="s">
        <v>571</v>
      </c>
      <c r="N142" t="s">
        <v>237</v>
      </c>
      <c r="O142" t="s">
        <v>230</v>
      </c>
      <c r="P142" s="193" t="str">
        <f>IF(OR(AND(A142&lt;&gt;"",COUNTIF(Bugs!B:B,A142)&gt;0),AND(B142&lt;&gt;"",COUNTIF(Bugs!A:A,B142)&gt;0)),"Y","")</f>
        <v/>
      </c>
      <c r="Q142" s="193" t="str">
        <f>IF(OR(
    AND(COUNTIF(Bugs!A:A,B142)&gt;0,ISNUMBER(SEARCH("x",INDEX(Bugs!C:C,MATCH(B142,Bugs!A:A,0))))),
    AND(COUNTIF(Bugs!B:B,B142)&gt;0,ISNUMBER(SEARCH("x",INDEX(Bugs!C:C,MATCH(B142,Bugs!B:B,0))))),
    AND(COUNTIF(Bugs!A:A,B142)&gt;0,ISNUMBER(SEARCH("x",INDEX(Bugs!D:D,MATCH(B142,Bugs!A:A,0))))),
    AND(COUNTIF(Bugs!B:B,B142)&gt;0,ISNUMBER(SEARCH("x",INDEX(Bugs!D:D,MATCH(B142,Bugs!B:B,0)))))
),"Y","")</f>
        <v/>
      </c>
      <c r="R142">
        <f ca="1">IF(OR(ISNUMBER(MATCH(L142,MasterData!$D$3:$D$18,0)),ISNUMBER(MATCH(L142,MasterData!$C$3:$C$18,0))),
    DATEDIF(E142,I142,"d"),
    DATEDIF(E142,TODAY(),"d"))</f>
        <v>8</v>
      </c>
      <c r="S142">
        <f t="shared" ca="1" si="6"/>
        <v>0</v>
      </c>
      <c r="T142">
        <f t="shared" ca="1" si="7"/>
        <v>1</v>
      </c>
      <c r="U142">
        <f t="shared" ca="1" si="8"/>
        <v>0</v>
      </c>
    </row>
    <row r="143" spans="1:21" x14ac:dyDescent="0.35">
      <c r="A143">
        <v>6000142258</v>
      </c>
      <c r="B143" t="s">
        <v>572</v>
      </c>
      <c r="C143" t="s">
        <v>230</v>
      </c>
      <c r="D143" s="34" t="s">
        <v>254</v>
      </c>
      <c r="E143" s="208">
        <v>45812</v>
      </c>
      <c r="F143" s="1"/>
      <c r="G143" t="s">
        <v>268</v>
      </c>
      <c r="H143" t="s">
        <v>233</v>
      </c>
      <c r="I143" s="208">
        <v>45831</v>
      </c>
      <c r="J143" t="s">
        <v>234</v>
      </c>
      <c r="K143" t="s">
        <v>235</v>
      </c>
      <c r="L143" t="s">
        <v>171</v>
      </c>
      <c r="M143" t="s">
        <v>573</v>
      </c>
      <c r="N143" t="s">
        <v>237</v>
      </c>
      <c r="O143" t="s">
        <v>230</v>
      </c>
      <c r="P143" s="193" t="str">
        <f>IF(OR(AND(A143&lt;&gt;"",COUNTIF(Bugs!B:B,A143)&gt;0),AND(B143&lt;&gt;"",COUNTIF(Bugs!A:A,B143)&gt;0)),"Y","")</f>
        <v/>
      </c>
      <c r="Q143" s="193" t="str">
        <f>IF(OR(
    AND(COUNTIF(Bugs!A:A,B143)&gt;0,ISNUMBER(SEARCH("x",INDEX(Bugs!C:C,MATCH(B143,Bugs!A:A,0))))),
    AND(COUNTIF(Bugs!B:B,B143)&gt;0,ISNUMBER(SEARCH("x",INDEX(Bugs!C:C,MATCH(B143,Bugs!B:B,0))))),
    AND(COUNTIF(Bugs!A:A,B143)&gt;0,ISNUMBER(SEARCH("x",INDEX(Bugs!D:D,MATCH(B143,Bugs!A:A,0))))),
    AND(COUNTIF(Bugs!B:B,B143)&gt;0,ISNUMBER(SEARCH("x",INDEX(Bugs!D:D,MATCH(B143,Bugs!B:B,0)))))
),"Y","")</f>
        <v/>
      </c>
      <c r="R143">
        <f ca="1">IF(OR(ISNUMBER(MATCH(L143,MasterData!$D$3:$D$18,0)),ISNUMBER(MATCH(L143,MasterData!$C$3:$C$18,0))),
    DATEDIF(E143,I143,"d"),
    DATEDIF(E143,TODAY(),"d"))</f>
        <v>19</v>
      </c>
      <c r="S143">
        <f t="shared" ca="1" si="6"/>
        <v>0</v>
      </c>
      <c r="T143">
        <f t="shared" ca="1" si="7"/>
        <v>1</v>
      </c>
      <c r="U143">
        <f t="shared" ca="1" si="8"/>
        <v>0</v>
      </c>
    </row>
    <row r="144" spans="1:21" x14ac:dyDescent="0.35">
      <c r="A144">
        <v>6000142276</v>
      </c>
      <c r="B144" t="s">
        <v>574</v>
      </c>
      <c r="C144" t="s">
        <v>230</v>
      </c>
      <c r="D144" s="34" t="s">
        <v>506</v>
      </c>
      <c r="E144" s="208">
        <v>45812</v>
      </c>
      <c r="F144" s="1"/>
      <c r="G144" t="s">
        <v>575</v>
      </c>
      <c r="H144" t="s">
        <v>233</v>
      </c>
      <c r="I144" s="208">
        <v>45855</v>
      </c>
      <c r="J144" t="s">
        <v>234</v>
      </c>
      <c r="K144" t="s">
        <v>235</v>
      </c>
      <c r="L144" t="s">
        <v>171</v>
      </c>
      <c r="M144" t="s">
        <v>576</v>
      </c>
      <c r="N144" t="s">
        <v>237</v>
      </c>
      <c r="O144" t="s">
        <v>230</v>
      </c>
      <c r="P144" s="193" t="str">
        <f>IF(OR(AND(A144&lt;&gt;"",COUNTIF(Bugs!B:B,A144)&gt;0),AND(B144&lt;&gt;"",COUNTIF(Bugs!A:A,B144)&gt;0)),"Y","")</f>
        <v/>
      </c>
      <c r="Q144" s="193" t="str">
        <f>IF(OR(
    AND(COUNTIF(Bugs!A:A,B144)&gt;0,ISNUMBER(SEARCH("x",INDEX(Bugs!C:C,MATCH(B144,Bugs!A:A,0))))),
    AND(COUNTIF(Bugs!B:B,B144)&gt;0,ISNUMBER(SEARCH("x",INDEX(Bugs!C:C,MATCH(B144,Bugs!B:B,0))))),
    AND(COUNTIF(Bugs!A:A,B144)&gt;0,ISNUMBER(SEARCH("x",INDEX(Bugs!D:D,MATCH(B144,Bugs!A:A,0))))),
    AND(COUNTIF(Bugs!B:B,B144)&gt;0,ISNUMBER(SEARCH("x",INDEX(Bugs!D:D,MATCH(B144,Bugs!B:B,0)))))
),"Y","")</f>
        <v/>
      </c>
      <c r="R144">
        <f ca="1">IF(OR(ISNUMBER(MATCH(L144,MasterData!$D$3:$D$18,0)),ISNUMBER(MATCH(L144,MasterData!$C$3:$C$18,0))),
    DATEDIF(E144,I144,"d"),
    DATEDIF(E144,TODAY(),"d"))</f>
        <v>43</v>
      </c>
      <c r="S144">
        <f t="shared" ca="1" si="6"/>
        <v>0</v>
      </c>
      <c r="T144">
        <f t="shared" ca="1" si="7"/>
        <v>0</v>
      </c>
      <c r="U144">
        <f t="shared" ca="1" si="8"/>
        <v>1</v>
      </c>
    </row>
    <row r="145" spans="1:21" x14ac:dyDescent="0.35">
      <c r="A145">
        <v>6000142286</v>
      </c>
      <c r="B145" t="s">
        <v>600</v>
      </c>
      <c r="C145" t="s">
        <v>230</v>
      </c>
      <c r="D145" s="34" t="s">
        <v>231</v>
      </c>
      <c r="E145" s="208">
        <v>45813</v>
      </c>
      <c r="F145" s="1"/>
      <c r="G145" t="s">
        <v>318</v>
      </c>
      <c r="H145" t="s">
        <v>233</v>
      </c>
      <c r="I145" s="208">
        <v>45840</v>
      </c>
      <c r="J145" t="s">
        <v>234</v>
      </c>
      <c r="K145" t="s">
        <v>241</v>
      </c>
      <c r="L145" t="s">
        <v>171</v>
      </c>
      <c r="M145" t="s">
        <v>319</v>
      </c>
      <c r="N145" t="s">
        <v>237</v>
      </c>
      <c r="O145" t="s">
        <v>230</v>
      </c>
      <c r="P145" s="193" t="str">
        <f>IF(OR(AND(A145&lt;&gt;"",COUNTIF(Bugs!B:B,A145)&gt;0),AND(B145&lt;&gt;"",COUNTIF(Bugs!A:A,B145)&gt;0)),"Y","")</f>
        <v/>
      </c>
      <c r="Q145" s="193" t="str">
        <f>IF(OR(
    AND(COUNTIF(Bugs!A:A,B145)&gt;0,ISNUMBER(SEARCH("x",INDEX(Bugs!C:C,MATCH(B145,Bugs!A:A,0))))),
    AND(COUNTIF(Bugs!B:B,B145)&gt;0,ISNUMBER(SEARCH("x",INDEX(Bugs!C:C,MATCH(B145,Bugs!B:B,0))))),
    AND(COUNTIF(Bugs!A:A,B145)&gt;0,ISNUMBER(SEARCH("x",INDEX(Bugs!D:D,MATCH(B145,Bugs!A:A,0))))),
    AND(COUNTIF(Bugs!B:B,B145)&gt;0,ISNUMBER(SEARCH("x",INDEX(Bugs!D:D,MATCH(B145,Bugs!B:B,0)))))
),"Y","")</f>
        <v/>
      </c>
      <c r="R145">
        <f ca="1">IF(OR(ISNUMBER(MATCH(L145,MasterData!$D$3:$D$18,0)),ISNUMBER(MATCH(L145,MasterData!$C$3:$C$18,0))),
    DATEDIF(E145,I145,"d"),
    DATEDIF(E145,TODAY(),"d"))</f>
        <v>27</v>
      </c>
      <c r="S145">
        <f t="shared" ca="1" si="6"/>
        <v>0</v>
      </c>
      <c r="T145">
        <f t="shared" ca="1" si="7"/>
        <v>1</v>
      </c>
      <c r="U145">
        <f t="shared" ca="1" si="8"/>
        <v>0</v>
      </c>
    </row>
    <row r="146" spans="1:21" x14ac:dyDescent="0.35">
      <c r="A146" s="72">
        <v>6000142434</v>
      </c>
      <c r="B146" s="72" t="s">
        <v>7</v>
      </c>
      <c r="C146" s="72" t="s">
        <v>230</v>
      </c>
      <c r="D146" s="180" t="s">
        <v>251</v>
      </c>
      <c r="E146" s="209">
        <v>45813</v>
      </c>
      <c r="F146" s="73">
        <v>45828</v>
      </c>
      <c r="G146" s="72" t="s">
        <v>577</v>
      </c>
      <c r="H146" s="72" t="s">
        <v>233</v>
      </c>
      <c r="I146" s="209">
        <v>45814</v>
      </c>
      <c r="J146" s="72" t="s">
        <v>560</v>
      </c>
      <c r="K146" s="72" t="s">
        <v>235</v>
      </c>
      <c r="L146" s="72" t="s">
        <v>183</v>
      </c>
      <c r="M146" s="72" t="s">
        <v>578</v>
      </c>
      <c r="N146" s="72" t="s">
        <v>237</v>
      </c>
      <c r="O146" t="s">
        <v>230</v>
      </c>
      <c r="P146" s="193" t="str">
        <f>IF(OR(AND(A146&lt;&gt;"",COUNTIF(Bugs!B:B,A146)&gt;0),AND(B146&lt;&gt;"",COUNTIF(Bugs!A:A,B146)&gt;0)),"Y","")</f>
        <v>Y</v>
      </c>
      <c r="Q146" s="193" t="str">
        <f>IF(OR(
    AND(COUNTIF(Bugs!A:A,B146)&gt;0,ISNUMBER(SEARCH("x",INDEX(Bugs!C:C,MATCH(B146,Bugs!A:A,0))))),
    AND(COUNTIF(Bugs!B:B,B146)&gt;0,ISNUMBER(SEARCH("x",INDEX(Bugs!C:C,MATCH(B146,Bugs!B:B,0))))),
    AND(COUNTIF(Bugs!A:A,B146)&gt;0,ISNUMBER(SEARCH("x",INDEX(Bugs!D:D,MATCH(B146,Bugs!A:A,0))))),
    AND(COUNTIF(Bugs!B:B,B146)&gt;0,ISNUMBER(SEARCH("x",INDEX(Bugs!D:D,MATCH(B146,Bugs!B:B,0)))))
),"Y","")</f>
        <v/>
      </c>
      <c r="R146">
        <v>-1</v>
      </c>
      <c r="S146">
        <f t="shared" si="6"/>
        <v>0</v>
      </c>
      <c r="T146">
        <f t="shared" si="7"/>
        <v>0</v>
      </c>
      <c r="U146">
        <f t="shared" si="8"/>
        <v>0</v>
      </c>
    </row>
    <row r="147" spans="1:21" x14ac:dyDescent="0.35">
      <c r="A147">
        <v>6000142441</v>
      </c>
      <c r="B147" t="s">
        <v>6</v>
      </c>
      <c r="C147" t="s">
        <v>230</v>
      </c>
      <c r="D147" s="34" t="s">
        <v>231</v>
      </c>
      <c r="E147" s="208">
        <v>45813</v>
      </c>
      <c r="F147" s="1"/>
      <c r="G147" t="s">
        <v>453</v>
      </c>
      <c r="H147" t="s">
        <v>233</v>
      </c>
      <c r="I147" s="208">
        <v>45910</v>
      </c>
      <c r="J147" t="s">
        <v>591</v>
      </c>
      <c r="K147" t="s">
        <v>235</v>
      </c>
      <c r="L147" t="s">
        <v>171</v>
      </c>
      <c r="M147" t="s">
        <v>579</v>
      </c>
      <c r="N147" t="s">
        <v>237</v>
      </c>
      <c r="O147" t="s">
        <v>230</v>
      </c>
      <c r="P147" s="193" t="str">
        <f>IF(OR(AND(A147&lt;&gt;"",COUNTIF(Bugs!B:B,A147)&gt;0),AND(B147&lt;&gt;"",COUNTIF(Bugs!A:A,B147)&gt;0)),"Y","")</f>
        <v>Y</v>
      </c>
      <c r="Q147" s="193" t="str">
        <f>IF(OR(
    AND(COUNTIF(Bugs!A:A,B147)&gt;0,ISNUMBER(SEARCH("x",INDEX(Bugs!C:C,MATCH(B147,Bugs!A:A,0))))),
    AND(COUNTIF(Bugs!B:B,B147)&gt;0,ISNUMBER(SEARCH("x",INDEX(Bugs!C:C,MATCH(B147,Bugs!B:B,0))))),
    AND(COUNTIF(Bugs!A:A,B147)&gt;0,ISNUMBER(SEARCH("x",INDEX(Bugs!D:D,MATCH(B147,Bugs!A:A,0))))),
    AND(COUNTIF(Bugs!B:B,B147)&gt;0,ISNUMBER(SEARCH("x",INDEX(Bugs!D:D,MATCH(B147,Bugs!B:B,0)))))
),"Y","")</f>
        <v/>
      </c>
      <c r="R147">
        <f ca="1">IF(OR(ISNUMBER(MATCH(L147,MasterData!$D$3:$D$18,0)),ISNUMBER(MATCH(L147,MasterData!$C$3:$C$18,0))),
    DATEDIF(E147,I147,"d"),
    DATEDIF(E147,TODAY(),"d"))</f>
        <v>97</v>
      </c>
      <c r="S147">
        <f t="shared" ca="1" si="6"/>
        <v>0</v>
      </c>
      <c r="T147">
        <f t="shared" ca="1" si="7"/>
        <v>0</v>
      </c>
      <c r="U147">
        <f t="shared" ca="1" si="8"/>
        <v>1</v>
      </c>
    </row>
    <row r="148" spans="1:21" x14ac:dyDescent="0.35">
      <c r="A148">
        <v>6000142523</v>
      </c>
      <c r="B148" t="s">
        <v>580</v>
      </c>
      <c r="C148" t="s">
        <v>230</v>
      </c>
      <c r="D148" s="34" t="s">
        <v>581</v>
      </c>
      <c r="E148" s="208">
        <v>45814</v>
      </c>
      <c r="F148" s="1"/>
      <c r="G148" t="s">
        <v>582</v>
      </c>
      <c r="H148" t="s">
        <v>233</v>
      </c>
      <c r="I148" s="208">
        <v>45821</v>
      </c>
      <c r="J148" t="s">
        <v>234</v>
      </c>
      <c r="K148" t="s">
        <v>241</v>
      </c>
      <c r="L148" t="s">
        <v>171</v>
      </c>
      <c r="M148" t="s">
        <v>583</v>
      </c>
      <c r="N148" t="s">
        <v>237</v>
      </c>
      <c r="O148" t="s">
        <v>230</v>
      </c>
      <c r="P148" s="193" t="str">
        <f>IF(OR(AND(A148&lt;&gt;"",COUNTIF(Bugs!B:B,A148)&gt;0),AND(B148&lt;&gt;"",COUNTIF(Bugs!A:A,B148)&gt;0)),"Y","")</f>
        <v/>
      </c>
      <c r="Q148" s="193" t="str">
        <f>IF(OR(
    AND(COUNTIF(Bugs!A:A,B148)&gt;0,ISNUMBER(SEARCH("x",INDEX(Bugs!C:C,MATCH(B148,Bugs!A:A,0))))),
    AND(COUNTIF(Bugs!B:B,B148)&gt;0,ISNUMBER(SEARCH("x",INDEX(Bugs!C:C,MATCH(B148,Bugs!B:B,0))))),
    AND(COUNTIF(Bugs!A:A,B148)&gt;0,ISNUMBER(SEARCH("x",INDEX(Bugs!D:D,MATCH(B148,Bugs!A:A,0))))),
    AND(COUNTIF(Bugs!B:B,B148)&gt;0,ISNUMBER(SEARCH("x",INDEX(Bugs!D:D,MATCH(B148,Bugs!B:B,0)))))
),"Y","")</f>
        <v/>
      </c>
      <c r="R148">
        <f ca="1">IF(OR(ISNUMBER(MATCH(L148,MasterData!$D$3:$D$18,0)),ISNUMBER(MATCH(L148,MasterData!$C$3:$C$18,0))),
    DATEDIF(E148,I148,"d"),
    DATEDIF(E148,TODAY(),"d"))</f>
        <v>7</v>
      </c>
      <c r="S148">
        <f t="shared" ca="1" si="6"/>
        <v>1</v>
      </c>
      <c r="T148">
        <f t="shared" ca="1" si="7"/>
        <v>0</v>
      </c>
      <c r="U148">
        <f t="shared" ca="1" si="8"/>
        <v>0</v>
      </c>
    </row>
    <row r="149" spans="1:21" x14ac:dyDescent="0.35">
      <c r="A149">
        <v>6000142666</v>
      </c>
      <c r="B149" t="s">
        <v>584</v>
      </c>
      <c r="C149" t="s">
        <v>230</v>
      </c>
      <c r="D149" s="34" t="s">
        <v>480</v>
      </c>
      <c r="E149" s="208">
        <v>45818</v>
      </c>
      <c r="F149" s="1"/>
      <c r="G149" t="s">
        <v>552</v>
      </c>
      <c r="H149" t="s">
        <v>233</v>
      </c>
      <c r="I149" s="208">
        <v>45833</v>
      </c>
      <c r="J149" t="s">
        <v>234</v>
      </c>
      <c r="K149" t="s">
        <v>241</v>
      </c>
      <c r="L149" t="s">
        <v>171</v>
      </c>
      <c r="M149" t="s">
        <v>585</v>
      </c>
      <c r="N149" t="s">
        <v>237</v>
      </c>
      <c r="O149" t="s">
        <v>230</v>
      </c>
      <c r="P149" s="193" t="str">
        <f>IF(OR(AND(A149&lt;&gt;"",COUNTIF(Bugs!B:B,A149)&gt;0),AND(B149&lt;&gt;"",COUNTIF(Bugs!A:A,B149)&gt;0)),"Y","")</f>
        <v/>
      </c>
      <c r="Q149" s="193" t="str">
        <f>IF(OR(
    AND(COUNTIF(Bugs!A:A,B149)&gt;0,ISNUMBER(SEARCH("x",INDEX(Bugs!C:C,MATCH(B149,Bugs!A:A,0))))),
    AND(COUNTIF(Bugs!B:B,B149)&gt;0,ISNUMBER(SEARCH("x",INDEX(Bugs!C:C,MATCH(B149,Bugs!B:B,0))))),
    AND(COUNTIF(Bugs!A:A,B149)&gt;0,ISNUMBER(SEARCH("x",INDEX(Bugs!D:D,MATCH(B149,Bugs!A:A,0))))),
    AND(COUNTIF(Bugs!B:B,B149)&gt;0,ISNUMBER(SEARCH("x",INDEX(Bugs!D:D,MATCH(B149,Bugs!B:B,0)))))
),"Y","")</f>
        <v/>
      </c>
      <c r="R149">
        <f ca="1">IF(OR(ISNUMBER(MATCH(L149,MasterData!$D$3:$D$18,0)),ISNUMBER(MATCH(L149,MasterData!$C$3:$C$18,0))),
    DATEDIF(E149,I149,"d"),
    DATEDIF(E149,TODAY(),"d"))</f>
        <v>15</v>
      </c>
      <c r="S149">
        <f t="shared" ca="1" si="6"/>
        <v>0</v>
      </c>
      <c r="T149">
        <f t="shared" ca="1" si="7"/>
        <v>1</v>
      </c>
      <c r="U149">
        <f t="shared" ca="1" si="8"/>
        <v>0</v>
      </c>
    </row>
    <row r="150" spans="1:21" x14ac:dyDescent="0.35">
      <c r="A150">
        <v>6000142675</v>
      </c>
      <c r="B150" t="s">
        <v>230</v>
      </c>
      <c r="C150" t="s">
        <v>230</v>
      </c>
      <c r="D150" s="34" t="s">
        <v>254</v>
      </c>
      <c r="E150" s="208">
        <v>45818</v>
      </c>
      <c r="F150" s="1"/>
      <c r="G150" t="s">
        <v>400</v>
      </c>
      <c r="H150" t="s">
        <v>233</v>
      </c>
      <c r="I150" s="208">
        <v>45857</v>
      </c>
      <c r="J150" t="s">
        <v>245</v>
      </c>
      <c r="K150" t="s">
        <v>241</v>
      </c>
      <c r="L150" t="s">
        <v>171</v>
      </c>
      <c r="M150" t="s">
        <v>586</v>
      </c>
      <c r="N150" t="s">
        <v>237</v>
      </c>
      <c r="O150" t="s">
        <v>230</v>
      </c>
      <c r="P150" s="193" t="str">
        <f>IF(OR(AND(A150&lt;&gt;"",COUNTIF(Bugs!B:B,A150)&gt;0),AND(B150&lt;&gt;"",COUNTIF(Bugs!A:A,B150)&gt;0)),"Y","")</f>
        <v/>
      </c>
      <c r="Q150" s="193" t="str">
        <f>IF(OR(
    AND(COUNTIF(Bugs!A:A,B150)&gt;0,ISNUMBER(SEARCH("x",INDEX(Bugs!C:C,MATCH(B150,Bugs!A:A,0))))),
    AND(COUNTIF(Bugs!B:B,B150)&gt;0,ISNUMBER(SEARCH("x",INDEX(Bugs!C:C,MATCH(B150,Bugs!B:B,0))))),
    AND(COUNTIF(Bugs!A:A,B150)&gt;0,ISNUMBER(SEARCH("x",INDEX(Bugs!D:D,MATCH(B150,Bugs!A:A,0))))),
    AND(COUNTIF(Bugs!B:B,B150)&gt;0,ISNUMBER(SEARCH("x",INDEX(Bugs!D:D,MATCH(B150,Bugs!B:B,0)))))
),"Y","")</f>
        <v/>
      </c>
      <c r="R150">
        <f ca="1">IF(OR(ISNUMBER(MATCH(L150,MasterData!$D$3:$D$18,0)),ISNUMBER(MATCH(L150,MasterData!$C$3:$C$18,0))),
    DATEDIF(E150,I150,"d"),
    DATEDIF(E150,TODAY(),"d"))</f>
        <v>39</v>
      </c>
      <c r="S150">
        <f t="shared" ca="1" si="6"/>
        <v>0</v>
      </c>
      <c r="T150">
        <f t="shared" ca="1" si="7"/>
        <v>0</v>
      </c>
      <c r="U150">
        <f t="shared" ca="1" si="8"/>
        <v>1</v>
      </c>
    </row>
    <row r="151" spans="1:21" x14ac:dyDescent="0.35">
      <c r="A151">
        <v>6000142684</v>
      </c>
      <c r="B151" t="s">
        <v>587</v>
      </c>
      <c r="C151" t="s">
        <v>230</v>
      </c>
      <c r="D151" s="34" t="s">
        <v>251</v>
      </c>
      <c r="E151" s="208">
        <v>45818</v>
      </c>
      <c r="F151" s="1"/>
      <c r="G151" t="s">
        <v>588</v>
      </c>
      <c r="H151" t="s">
        <v>233</v>
      </c>
      <c r="I151" s="208">
        <v>45825</v>
      </c>
      <c r="J151" t="s">
        <v>234</v>
      </c>
      <c r="K151" t="s">
        <v>235</v>
      </c>
      <c r="L151" t="s">
        <v>171</v>
      </c>
      <c r="M151" t="s">
        <v>589</v>
      </c>
      <c r="N151" t="s">
        <v>237</v>
      </c>
      <c r="O151" t="s">
        <v>230</v>
      </c>
      <c r="P151" s="193" t="str">
        <f>IF(OR(AND(A151&lt;&gt;"",COUNTIF(Bugs!B:B,A151)&gt;0),AND(B151&lt;&gt;"",COUNTIF(Bugs!A:A,B151)&gt;0)),"Y","")</f>
        <v/>
      </c>
      <c r="Q151" s="193" t="str">
        <f>IF(OR(
    AND(COUNTIF(Bugs!A:A,B151)&gt;0,ISNUMBER(SEARCH("x",INDEX(Bugs!C:C,MATCH(B151,Bugs!A:A,0))))),
    AND(COUNTIF(Bugs!B:B,B151)&gt;0,ISNUMBER(SEARCH("x",INDEX(Bugs!C:C,MATCH(B151,Bugs!B:B,0))))),
    AND(COUNTIF(Bugs!A:A,B151)&gt;0,ISNUMBER(SEARCH("x",INDEX(Bugs!D:D,MATCH(B151,Bugs!A:A,0))))),
    AND(COUNTIF(Bugs!B:B,B151)&gt;0,ISNUMBER(SEARCH("x",INDEX(Bugs!D:D,MATCH(B151,Bugs!B:B,0)))))
),"Y","")</f>
        <v/>
      </c>
      <c r="R151">
        <f ca="1">IF(OR(ISNUMBER(MATCH(L151,MasterData!$D$3:$D$18,0)),ISNUMBER(MATCH(L151,MasterData!$C$3:$C$18,0))),
    DATEDIF(E151,I151,"d"),
    DATEDIF(E151,TODAY(),"d"))</f>
        <v>7</v>
      </c>
      <c r="S151">
        <f t="shared" ca="1" si="6"/>
        <v>1</v>
      </c>
      <c r="T151">
        <f t="shared" ca="1" si="7"/>
        <v>0</v>
      </c>
      <c r="U151">
        <f t="shared" ca="1" si="8"/>
        <v>0</v>
      </c>
    </row>
    <row r="152" spans="1:21" x14ac:dyDescent="0.35">
      <c r="A152">
        <v>6000142800</v>
      </c>
      <c r="B152" t="s">
        <v>590</v>
      </c>
      <c r="C152" t="s">
        <v>230</v>
      </c>
      <c r="D152" s="34" t="s">
        <v>480</v>
      </c>
      <c r="E152" s="208">
        <v>45819</v>
      </c>
      <c r="F152" s="1"/>
      <c r="G152" t="s">
        <v>552</v>
      </c>
      <c r="H152" t="s">
        <v>233</v>
      </c>
      <c r="I152" s="208">
        <v>45840</v>
      </c>
      <c r="J152" t="s">
        <v>234</v>
      </c>
      <c r="K152" t="s">
        <v>241</v>
      </c>
      <c r="L152" t="s">
        <v>171</v>
      </c>
      <c r="M152" t="s">
        <v>592</v>
      </c>
      <c r="N152" t="s">
        <v>237</v>
      </c>
      <c r="O152" t="s">
        <v>230</v>
      </c>
      <c r="P152" s="193" t="str">
        <f>IF(OR(AND(A152&lt;&gt;"",COUNTIF(Bugs!B:B,A152)&gt;0),AND(B152&lt;&gt;"",COUNTIF(Bugs!A:A,B152)&gt;0)),"Y","")</f>
        <v/>
      </c>
      <c r="Q152" s="193" t="str">
        <f>IF(OR(
    AND(COUNTIF(Bugs!A:A,B152)&gt;0,ISNUMBER(SEARCH("x",INDEX(Bugs!C:C,MATCH(B152,Bugs!A:A,0))))),
    AND(COUNTIF(Bugs!B:B,B152)&gt;0,ISNUMBER(SEARCH("x",INDEX(Bugs!C:C,MATCH(B152,Bugs!B:B,0))))),
    AND(COUNTIF(Bugs!A:A,B152)&gt;0,ISNUMBER(SEARCH("x",INDEX(Bugs!D:D,MATCH(B152,Bugs!A:A,0))))),
    AND(COUNTIF(Bugs!B:B,B152)&gt;0,ISNUMBER(SEARCH("x",INDEX(Bugs!D:D,MATCH(B152,Bugs!B:B,0)))))
),"Y","")</f>
        <v/>
      </c>
      <c r="R152">
        <f ca="1">IF(OR(ISNUMBER(MATCH(L152,MasterData!$D$3:$D$18,0)),ISNUMBER(MATCH(L152,MasterData!$C$3:$C$18,0))),
    DATEDIF(E152,I152,"d"),
    DATEDIF(E152,TODAY(),"d"))</f>
        <v>21</v>
      </c>
      <c r="S152">
        <f t="shared" ca="1" si="6"/>
        <v>0</v>
      </c>
      <c r="T152">
        <f t="shared" ca="1" si="7"/>
        <v>1</v>
      </c>
      <c r="U152">
        <f t="shared" ca="1" si="8"/>
        <v>0</v>
      </c>
    </row>
    <row r="153" spans="1:21" x14ac:dyDescent="0.35">
      <c r="A153">
        <v>6000142856</v>
      </c>
      <c r="B153" t="s">
        <v>593</v>
      </c>
      <c r="C153" t="s">
        <v>230</v>
      </c>
      <c r="D153" s="34" t="s">
        <v>594</v>
      </c>
      <c r="E153" s="208">
        <v>45819</v>
      </c>
      <c r="F153" s="1"/>
      <c r="G153" t="s">
        <v>552</v>
      </c>
      <c r="H153" t="s">
        <v>230</v>
      </c>
      <c r="I153" s="208">
        <v>45826</v>
      </c>
      <c r="J153" t="s">
        <v>234</v>
      </c>
      <c r="K153" t="s">
        <v>241</v>
      </c>
      <c r="L153" t="s">
        <v>171</v>
      </c>
      <c r="M153" t="s">
        <v>595</v>
      </c>
      <c r="N153" t="s">
        <v>237</v>
      </c>
      <c r="O153" t="s">
        <v>230</v>
      </c>
      <c r="P153" s="193" t="str">
        <f>IF(OR(AND(A153&lt;&gt;"",COUNTIF(Bugs!B:B,A153)&gt;0),AND(B153&lt;&gt;"",COUNTIF(Bugs!A:A,B153)&gt;0)),"Y","")</f>
        <v/>
      </c>
      <c r="Q153" s="193" t="str">
        <f>IF(OR(
    AND(COUNTIF(Bugs!A:A,B153)&gt;0,ISNUMBER(SEARCH("x",INDEX(Bugs!C:C,MATCH(B153,Bugs!A:A,0))))),
    AND(COUNTIF(Bugs!B:B,B153)&gt;0,ISNUMBER(SEARCH("x",INDEX(Bugs!C:C,MATCH(B153,Bugs!B:B,0))))),
    AND(COUNTIF(Bugs!A:A,B153)&gt;0,ISNUMBER(SEARCH("x",INDEX(Bugs!D:D,MATCH(B153,Bugs!A:A,0))))),
    AND(COUNTIF(Bugs!B:B,B153)&gt;0,ISNUMBER(SEARCH("x",INDEX(Bugs!D:D,MATCH(B153,Bugs!B:B,0)))))
),"Y","")</f>
        <v/>
      </c>
      <c r="R153">
        <f ca="1">IF(OR(ISNUMBER(MATCH(L153,MasterData!$D$3:$D$18,0)),ISNUMBER(MATCH(L153,MasterData!$C$3:$C$18,0))),
    DATEDIF(E153,I153,"d"),
    DATEDIF(E153,TODAY(),"d"))</f>
        <v>7</v>
      </c>
      <c r="S153">
        <f t="shared" ca="1" si="6"/>
        <v>1</v>
      </c>
      <c r="T153">
        <f t="shared" ca="1" si="7"/>
        <v>0</v>
      </c>
      <c r="U153">
        <f t="shared" ca="1" si="8"/>
        <v>0</v>
      </c>
    </row>
    <row r="154" spans="1:21" x14ac:dyDescent="0.35">
      <c r="A154" s="72">
        <v>6000142896</v>
      </c>
      <c r="B154" s="72" t="s">
        <v>230</v>
      </c>
      <c r="C154" s="72" t="s">
        <v>230</v>
      </c>
      <c r="D154" s="180" t="s">
        <v>254</v>
      </c>
      <c r="E154" s="209">
        <v>45819</v>
      </c>
      <c r="F154" s="73"/>
      <c r="G154" s="72" t="s">
        <v>400</v>
      </c>
      <c r="H154" s="72" t="s">
        <v>240</v>
      </c>
      <c r="I154" s="209">
        <v>45856</v>
      </c>
      <c r="J154" s="72" t="s">
        <v>631</v>
      </c>
      <c r="K154" s="72" t="s">
        <v>347</v>
      </c>
      <c r="L154" s="72" t="s">
        <v>164</v>
      </c>
      <c r="M154" s="72" t="s">
        <v>596</v>
      </c>
      <c r="N154" s="72" t="s">
        <v>237</v>
      </c>
      <c r="O154" t="s">
        <v>230</v>
      </c>
      <c r="P154" s="193" t="str">
        <f>IF(OR(AND(A154&lt;&gt;"",COUNTIF(Bugs!B:B,A154)&gt;0),AND(B154&lt;&gt;"",COUNTIF(Bugs!A:A,B154)&gt;0)),"Y","")</f>
        <v>Y</v>
      </c>
      <c r="Q154" s="193" t="str">
        <f>IF(OR(
    AND(COUNTIF(Bugs!A:A,B154)&gt;0,ISNUMBER(SEARCH("x",INDEX(Bugs!C:C,MATCH(B154,Bugs!A:A,0))))),
    AND(COUNTIF(Bugs!B:B,B154)&gt;0,ISNUMBER(SEARCH("x",INDEX(Bugs!C:C,MATCH(B154,Bugs!B:B,0))))),
    AND(COUNTIF(Bugs!A:A,B154)&gt;0,ISNUMBER(SEARCH("x",INDEX(Bugs!D:D,MATCH(B154,Bugs!A:A,0))))),
    AND(COUNTIF(Bugs!B:B,B154)&gt;0,ISNUMBER(SEARCH("x",INDEX(Bugs!D:D,MATCH(B154,Bugs!B:B,0)))))
),"Y","")</f>
        <v/>
      </c>
      <c r="R154">
        <v>-1</v>
      </c>
      <c r="S154">
        <f t="shared" si="6"/>
        <v>0</v>
      </c>
      <c r="T154">
        <f t="shared" si="7"/>
        <v>0</v>
      </c>
      <c r="U154">
        <f t="shared" si="8"/>
        <v>0</v>
      </c>
    </row>
    <row r="155" spans="1:21" x14ac:dyDescent="0.35">
      <c r="A155">
        <v>6000142903</v>
      </c>
      <c r="B155" t="s">
        <v>230</v>
      </c>
      <c r="C155" t="s">
        <v>230</v>
      </c>
      <c r="D155" s="34" t="s">
        <v>251</v>
      </c>
      <c r="E155" s="208">
        <v>45819</v>
      </c>
      <c r="F155" s="1">
        <v>45842</v>
      </c>
      <c r="G155" t="s">
        <v>601</v>
      </c>
      <c r="H155" t="s">
        <v>233</v>
      </c>
      <c r="I155" s="208">
        <v>45833</v>
      </c>
      <c r="J155" t="s">
        <v>620</v>
      </c>
      <c r="K155" t="s">
        <v>241</v>
      </c>
      <c r="L155" t="s">
        <v>171</v>
      </c>
      <c r="M155" t="s">
        <v>603</v>
      </c>
      <c r="N155" t="s">
        <v>237</v>
      </c>
      <c r="O155" t="s">
        <v>230</v>
      </c>
      <c r="P155" s="193" t="str">
        <f>IF(OR(AND(A155&lt;&gt;"",COUNTIF(Bugs!B:B,A155)&gt;0),AND(B155&lt;&gt;"",COUNTIF(Bugs!A:A,B155)&gt;0)),"Y","")</f>
        <v/>
      </c>
      <c r="Q155" s="193" t="str">
        <f>IF(OR(
    AND(COUNTIF(Bugs!A:A,B155)&gt;0,ISNUMBER(SEARCH("x",INDEX(Bugs!C:C,MATCH(B155,Bugs!A:A,0))))),
    AND(COUNTIF(Bugs!B:B,B155)&gt;0,ISNUMBER(SEARCH("x",INDEX(Bugs!C:C,MATCH(B155,Bugs!B:B,0))))),
    AND(COUNTIF(Bugs!A:A,B155)&gt;0,ISNUMBER(SEARCH("x",INDEX(Bugs!D:D,MATCH(B155,Bugs!A:A,0))))),
    AND(COUNTIF(Bugs!B:B,B155)&gt;0,ISNUMBER(SEARCH("x",INDEX(Bugs!D:D,MATCH(B155,Bugs!B:B,0)))))
),"Y","")</f>
        <v/>
      </c>
      <c r="R155">
        <f ca="1">IF(OR(ISNUMBER(MATCH(L155,MasterData!$D$3:$D$18,0)),ISNUMBER(MATCH(L155,MasterData!$C$3:$C$18,0))),
    DATEDIF(E155,I155,"d"),
    DATEDIF(E155,TODAY(),"d"))</f>
        <v>14</v>
      </c>
      <c r="S155">
        <f t="shared" ca="1" si="6"/>
        <v>0</v>
      </c>
      <c r="T155">
        <f t="shared" ca="1" si="7"/>
        <v>1</v>
      </c>
      <c r="U155">
        <f t="shared" ca="1" si="8"/>
        <v>0</v>
      </c>
    </row>
    <row r="156" spans="1:21" x14ac:dyDescent="0.35">
      <c r="A156">
        <v>6000143191</v>
      </c>
      <c r="B156" t="s">
        <v>230</v>
      </c>
      <c r="C156" t="s">
        <v>230</v>
      </c>
      <c r="D156" s="34" t="s">
        <v>254</v>
      </c>
      <c r="E156" s="208">
        <v>45821</v>
      </c>
      <c r="F156" s="1"/>
      <c r="G156" t="s">
        <v>400</v>
      </c>
      <c r="H156" t="s">
        <v>240</v>
      </c>
      <c r="I156" s="208">
        <v>45845</v>
      </c>
      <c r="J156" t="s">
        <v>201</v>
      </c>
      <c r="K156" t="s">
        <v>241</v>
      </c>
      <c r="L156" t="s">
        <v>171</v>
      </c>
      <c r="M156" t="s">
        <v>597</v>
      </c>
      <c r="N156" t="s">
        <v>237</v>
      </c>
      <c r="O156" t="s">
        <v>230</v>
      </c>
      <c r="P156" s="193" t="str">
        <f>IF(OR(AND(A156&lt;&gt;"",COUNTIF(Bugs!B:B,A156)&gt;0),AND(B156&lt;&gt;"",COUNTIF(Bugs!A:A,B156)&gt;0)),"Y","")</f>
        <v/>
      </c>
      <c r="Q156" s="193" t="str">
        <f>IF(OR(
    AND(COUNTIF(Bugs!A:A,B156)&gt;0,ISNUMBER(SEARCH("x",INDEX(Bugs!C:C,MATCH(B156,Bugs!A:A,0))))),
    AND(COUNTIF(Bugs!B:B,B156)&gt;0,ISNUMBER(SEARCH("x",INDEX(Bugs!C:C,MATCH(B156,Bugs!B:B,0))))),
    AND(COUNTIF(Bugs!A:A,B156)&gt;0,ISNUMBER(SEARCH("x",INDEX(Bugs!D:D,MATCH(B156,Bugs!A:A,0))))),
    AND(COUNTIF(Bugs!B:B,B156)&gt;0,ISNUMBER(SEARCH("x",INDEX(Bugs!D:D,MATCH(B156,Bugs!B:B,0)))))
),"Y","")</f>
        <v/>
      </c>
      <c r="R156">
        <f ca="1">IF(OR(ISNUMBER(MATCH(L156,MasterData!$D$3:$D$18,0)),ISNUMBER(MATCH(L156,MasterData!$C$3:$C$18,0))),
    DATEDIF(E156,I156,"d"),
    DATEDIF(E156,TODAY(),"d"))</f>
        <v>24</v>
      </c>
      <c r="S156">
        <f t="shared" ca="1" si="6"/>
        <v>0</v>
      </c>
      <c r="T156">
        <f t="shared" ca="1" si="7"/>
        <v>1</v>
      </c>
      <c r="U156">
        <f t="shared" ca="1" si="8"/>
        <v>0</v>
      </c>
    </row>
    <row r="157" spans="1:21" x14ac:dyDescent="0.35">
      <c r="A157">
        <v>6000143230</v>
      </c>
      <c r="B157" t="s">
        <v>230</v>
      </c>
      <c r="C157" t="s">
        <v>230</v>
      </c>
      <c r="D157" s="34" t="s">
        <v>254</v>
      </c>
      <c r="E157" s="208">
        <v>45821</v>
      </c>
      <c r="F157" s="1"/>
      <c r="G157" t="s">
        <v>400</v>
      </c>
      <c r="H157" t="s">
        <v>233</v>
      </c>
      <c r="I157" s="208">
        <v>45845</v>
      </c>
      <c r="J157" t="s">
        <v>201</v>
      </c>
      <c r="K157" t="s">
        <v>241</v>
      </c>
      <c r="L157" t="s">
        <v>171</v>
      </c>
      <c r="M157" t="s">
        <v>598</v>
      </c>
      <c r="N157" t="s">
        <v>237</v>
      </c>
      <c r="O157" t="s">
        <v>230</v>
      </c>
      <c r="P157" s="193" t="str">
        <f>IF(OR(AND(A157&lt;&gt;"",COUNTIF(Bugs!B:B,A157)&gt;0),AND(B157&lt;&gt;"",COUNTIF(Bugs!A:A,B157)&gt;0)),"Y","")</f>
        <v/>
      </c>
      <c r="Q157" s="193" t="str">
        <f>IF(OR(
    AND(COUNTIF(Bugs!A:A,B157)&gt;0,ISNUMBER(SEARCH("x",INDEX(Bugs!C:C,MATCH(B157,Bugs!A:A,0))))),
    AND(COUNTIF(Bugs!B:B,B157)&gt;0,ISNUMBER(SEARCH("x",INDEX(Bugs!C:C,MATCH(B157,Bugs!B:B,0))))),
    AND(COUNTIF(Bugs!A:A,B157)&gt;0,ISNUMBER(SEARCH("x",INDEX(Bugs!D:D,MATCH(B157,Bugs!A:A,0))))),
    AND(COUNTIF(Bugs!B:B,B157)&gt;0,ISNUMBER(SEARCH("x",INDEX(Bugs!D:D,MATCH(B157,Bugs!B:B,0)))))
),"Y","")</f>
        <v/>
      </c>
      <c r="R157">
        <f ca="1">IF(OR(ISNUMBER(MATCH(L157,MasterData!$D$3:$D$18,0)),ISNUMBER(MATCH(L157,MasterData!$C$3:$C$18,0))),
    DATEDIF(E157,I157,"d"),
    DATEDIF(E157,TODAY(),"d"))</f>
        <v>24</v>
      </c>
      <c r="S157">
        <f t="shared" ca="1" si="6"/>
        <v>0</v>
      </c>
      <c r="T157">
        <f t="shared" ca="1" si="7"/>
        <v>1</v>
      </c>
      <c r="U157">
        <f t="shared" ca="1" si="8"/>
        <v>0</v>
      </c>
    </row>
    <row r="158" spans="1:21" x14ac:dyDescent="0.35">
      <c r="A158">
        <v>6000143231</v>
      </c>
      <c r="B158" t="s">
        <v>230</v>
      </c>
      <c r="C158" t="s">
        <v>230</v>
      </c>
      <c r="D158" s="34" t="s">
        <v>254</v>
      </c>
      <c r="E158" s="208">
        <v>45821</v>
      </c>
      <c r="F158" s="1"/>
      <c r="G158" t="s">
        <v>400</v>
      </c>
      <c r="H158" t="s">
        <v>233</v>
      </c>
      <c r="I158" s="208">
        <v>45848</v>
      </c>
      <c r="J158" t="s">
        <v>631</v>
      </c>
      <c r="K158" t="s">
        <v>241</v>
      </c>
      <c r="L158" t="s">
        <v>171</v>
      </c>
      <c r="M158" t="s">
        <v>599</v>
      </c>
      <c r="N158" t="s">
        <v>237</v>
      </c>
      <c r="O158" t="s">
        <v>230</v>
      </c>
      <c r="P158" s="193" t="str">
        <f>IF(OR(AND(A158&lt;&gt;"",COUNTIF(Bugs!B:B,A158)&gt;0),AND(B158&lt;&gt;"",COUNTIF(Bugs!A:A,B158)&gt;0)),"Y","")</f>
        <v/>
      </c>
      <c r="Q158" s="193" t="str">
        <f>IF(OR(
    AND(COUNTIF(Bugs!A:A,B158)&gt;0,ISNUMBER(SEARCH("x",INDEX(Bugs!C:C,MATCH(B158,Bugs!A:A,0))))),
    AND(COUNTIF(Bugs!B:B,B158)&gt;0,ISNUMBER(SEARCH("x",INDEX(Bugs!C:C,MATCH(B158,Bugs!B:B,0))))),
    AND(COUNTIF(Bugs!A:A,B158)&gt;0,ISNUMBER(SEARCH("x",INDEX(Bugs!D:D,MATCH(B158,Bugs!A:A,0))))),
    AND(COUNTIF(Bugs!B:B,B158)&gt;0,ISNUMBER(SEARCH("x",INDEX(Bugs!D:D,MATCH(B158,Bugs!B:B,0)))))
),"Y","")</f>
        <v/>
      </c>
      <c r="R158">
        <f ca="1">IF(OR(ISNUMBER(MATCH(L158,MasterData!$D$3:$D$18,0)),ISNUMBER(MATCH(L158,MasterData!$C$3:$C$18,0))),
    DATEDIF(E158,I158,"d"),
    DATEDIF(E158,TODAY(),"d"))</f>
        <v>27</v>
      </c>
      <c r="S158">
        <f t="shared" ca="1" si="6"/>
        <v>0</v>
      </c>
      <c r="T158">
        <f t="shared" ca="1" si="7"/>
        <v>1</v>
      </c>
      <c r="U158">
        <f t="shared" ca="1" si="8"/>
        <v>0</v>
      </c>
    </row>
    <row r="159" spans="1:21" x14ac:dyDescent="0.35">
      <c r="A159">
        <v>6000143290</v>
      </c>
      <c r="B159" t="s">
        <v>230</v>
      </c>
      <c r="C159" t="s">
        <v>230</v>
      </c>
      <c r="D159" s="34" t="s">
        <v>254</v>
      </c>
      <c r="E159" s="208">
        <v>45824</v>
      </c>
      <c r="F159" s="1"/>
      <c r="G159" t="s">
        <v>400</v>
      </c>
      <c r="H159" t="s">
        <v>604</v>
      </c>
      <c r="I159" s="208">
        <v>45845</v>
      </c>
      <c r="J159" t="s">
        <v>201</v>
      </c>
      <c r="K159" t="s">
        <v>241</v>
      </c>
      <c r="L159" t="s">
        <v>171</v>
      </c>
      <c r="M159" t="s">
        <v>605</v>
      </c>
      <c r="N159" t="s">
        <v>237</v>
      </c>
      <c r="O159" t="s">
        <v>230</v>
      </c>
      <c r="P159" s="193" t="str">
        <f>IF(OR(AND(A159&lt;&gt;"",COUNTIF(Bugs!B:B,A159)&gt;0),AND(B159&lt;&gt;"",COUNTIF(Bugs!A:A,B159)&gt;0)),"Y","")</f>
        <v/>
      </c>
      <c r="Q159" s="193" t="str">
        <f>IF(OR(
    AND(COUNTIF(Bugs!A:A,B159)&gt;0,ISNUMBER(SEARCH("x",INDEX(Bugs!C:C,MATCH(B159,Bugs!A:A,0))))),
    AND(COUNTIF(Bugs!B:B,B159)&gt;0,ISNUMBER(SEARCH("x",INDEX(Bugs!C:C,MATCH(B159,Bugs!B:B,0))))),
    AND(COUNTIF(Bugs!A:A,B159)&gt;0,ISNUMBER(SEARCH("x",INDEX(Bugs!D:D,MATCH(B159,Bugs!A:A,0))))),
    AND(COUNTIF(Bugs!B:B,B159)&gt;0,ISNUMBER(SEARCH("x",INDEX(Bugs!D:D,MATCH(B159,Bugs!B:B,0)))))
),"Y","")</f>
        <v/>
      </c>
      <c r="R159">
        <f ca="1">IF(OR(ISNUMBER(MATCH(L159,MasterData!$D$3:$D$18,0)),ISNUMBER(MATCH(L159,MasterData!$C$3:$C$18,0))),
    DATEDIF(E159,I159,"d"),
    DATEDIF(E159,TODAY(),"d"))</f>
        <v>21</v>
      </c>
      <c r="S159">
        <f t="shared" ca="1" si="6"/>
        <v>0</v>
      </c>
      <c r="T159">
        <f t="shared" ca="1" si="7"/>
        <v>1</v>
      </c>
      <c r="U159">
        <f t="shared" ca="1" si="8"/>
        <v>0</v>
      </c>
    </row>
    <row r="160" spans="1:21" x14ac:dyDescent="0.35">
      <c r="A160">
        <v>6000143344</v>
      </c>
      <c r="B160" t="s">
        <v>606</v>
      </c>
      <c r="C160" t="s">
        <v>230</v>
      </c>
      <c r="D160" s="34" t="s">
        <v>594</v>
      </c>
      <c r="E160" s="208">
        <v>45824</v>
      </c>
      <c r="F160" s="1"/>
      <c r="G160" t="s">
        <v>607</v>
      </c>
      <c r="H160" t="s">
        <v>233</v>
      </c>
      <c r="I160" s="208">
        <v>45832</v>
      </c>
      <c r="J160" t="s">
        <v>234</v>
      </c>
      <c r="K160" t="s">
        <v>241</v>
      </c>
      <c r="L160" t="s">
        <v>171</v>
      </c>
      <c r="M160" t="s">
        <v>608</v>
      </c>
      <c r="N160" t="s">
        <v>237</v>
      </c>
      <c r="O160" t="s">
        <v>230</v>
      </c>
      <c r="P160" s="193" t="str">
        <f>IF(OR(AND(A160&lt;&gt;"",COUNTIF(Bugs!B:B,A160)&gt;0),AND(B160&lt;&gt;"",COUNTIF(Bugs!A:A,B160)&gt;0)),"Y","")</f>
        <v/>
      </c>
      <c r="Q160" s="193" t="str">
        <f>IF(OR(
    AND(COUNTIF(Bugs!A:A,B160)&gt;0,ISNUMBER(SEARCH("x",INDEX(Bugs!C:C,MATCH(B160,Bugs!A:A,0))))),
    AND(COUNTIF(Bugs!B:B,B160)&gt;0,ISNUMBER(SEARCH("x",INDEX(Bugs!C:C,MATCH(B160,Bugs!B:B,0))))),
    AND(COUNTIF(Bugs!A:A,B160)&gt;0,ISNUMBER(SEARCH("x",INDEX(Bugs!D:D,MATCH(B160,Bugs!A:A,0))))),
    AND(COUNTIF(Bugs!B:B,B160)&gt;0,ISNUMBER(SEARCH("x",INDEX(Bugs!D:D,MATCH(B160,Bugs!B:B,0)))))
),"Y","")</f>
        <v/>
      </c>
      <c r="R160">
        <f ca="1">IF(OR(ISNUMBER(MATCH(L160,MasterData!$D$3:$D$18,0)),ISNUMBER(MATCH(L160,MasterData!$C$3:$C$18,0))),
    DATEDIF(E160,I160,"d"),
    DATEDIF(E160,TODAY(),"d"))</f>
        <v>8</v>
      </c>
      <c r="S160">
        <f t="shared" ca="1" si="6"/>
        <v>0</v>
      </c>
      <c r="T160">
        <f t="shared" ca="1" si="7"/>
        <v>1</v>
      </c>
      <c r="U160">
        <f t="shared" ca="1" si="8"/>
        <v>0</v>
      </c>
    </row>
    <row r="161" spans="1:21" x14ac:dyDescent="0.35">
      <c r="A161">
        <v>6000143384</v>
      </c>
      <c r="B161" t="s">
        <v>609</v>
      </c>
      <c r="C161" t="s">
        <v>230</v>
      </c>
      <c r="D161" s="34" t="s">
        <v>480</v>
      </c>
      <c r="E161" s="208">
        <v>45824</v>
      </c>
      <c r="F161" s="1"/>
      <c r="G161" t="s">
        <v>329</v>
      </c>
      <c r="H161" t="s">
        <v>233</v>
      </c>
      <c r="I161" s="208">
        <v>45833</v>
      </c>
      <c r="J161" t="s">
        <v>234</v>
      </c>
      <c r="K161" t="s">
        <v>241</v>
      </c>
      <c r="L161" t="s">
        <v>171</v>
      </c>
      <c r="M161" t="s">
        <v>610</v>
      </c>
      <c r="N161" t="s">
        <v>237</v>
      </c>
      <c r="O161" t="s">
        <v>230</v>
      </c>
      <c r="P161" s="193" t="str">
        <f>IF(OR(AND(A161&lt;&gt;"",COUNTIF(Bugs!B:B,A161)&gt;0),AND(B161&lt;&gt;"",COUNTIF(Bugs!A:A,B161)&gt;0)),"Y","")</f>
        <v/>
      </c>
      <c r="Q161" s="193" t="str">
        <f>IF(OR(
    AND(COUNTIF(Bugs!A:A,B161)&gt;0,ISNUMBER(SEARCH("x",INDEX(Bugs!C:C,MATCH(B161,Bugs!A:A,0))))),
    AND(COUNTIF(Bugs!B:B,B161)&gt;0,ISNUMBER(SEARCH("x",INDEX(Bugs!C:C,MATCH(B161,Bugs!B:B,0))))),
    AND(COUNTIF(Bugs!A:A,B161)&gt;0,ISNUMBER(SEARCH("x",INDEX(Bugs!D:D,MATCH(B161,Bugs!A:A,0))))),
    AND(COUNTIF(Bugs!B:B,B161)&gt;0,ISNUMBER(SEARCH("x",INDEX(Bugs!D:D,MATCH(B161,Bugs!B:B,0)))))
),"Y","")</f>
        <v/>
      </c>
      <c r="R161">
        <f ca="1">IF(OR(ISNUMBER(MATCH(L161,MasterData!$D$3:$D$18,0)),ISNUMBER(MATCH(L161,MasterData!$C$3:$C$18,0))),
    DATEDIF(E161,I161,"d"),
    DATEDIF(E161,TODAY(),"d"))</f>
        <v>9</v>
      </c>
      <c r="S161">
        <f t="shared" ca="1" si="6"/>
        <v>0</v>
      </c>
      <c r="T161">
        <f t="shared" ca="1" si="7"/>
        <v>1</v>
      </c>
      <c r="U161">
        <f t="shared" ca="1" si="8"/>
        <v>0</v>
      </c>
    </row>
    <row r="162" spans="1:21" x14ac:dyDescent="0.35">
      <c r="A162">
        <v>6000143505</v>
      </c>
      <c r="B162" t="s">
        <v>230</v>
      </c>
      <c r="C162" t="s">
        <v>230</v>
      </c>
      <c r="D162" s="34" t="s">
        <v>480</v>
      </c>
      <c r="E162" s="208">
        <v>45825</v>
      </c>
      <c r="F162" s="1"/>
      <c r="G162" t="s">
        <v>611</v>
      </c>
      <c r="H162" t="s">
        <v>233</v>
      </c>
      <c r="I162" s="208">
        <v>45852</v>
      </c>
      <c r="J162" t="s">
        <v>256</v>
      </c>
      <c r="K162" t="s">
        <v>241</v>
      </c>
      <c r="L162" t="s">
        <v>171</v>
      </c>
      <c r="M162" t="s">
        <v>612</v>
      </c>
      <c r="N162" t="s">
        <v>237</v>
      </c>
      <c r="O162" t="s">
        <v>230</v>
      </c>
      <c r="P162" s="193" t="str">
        <f>IF(OR(AND(A162&lt;&gt;"",COUNTIF(Bugs!B:B,A162)&gt;0),AND(B162&lt;&gt;"",COUNTIF(Bugs!A:A,B162)&gt;0)),"Y","")</f>
        <v/>
      </c>
      <c r="Q162" s="193" t="str">
        <f>IF(OR(
    AND(COUNTIF(Bugs!A:A,B162)&gt;0,ISNUMBER(SEARCH("x",INDEX(Bugs!C:C,MATCH(B162,Bugs!A:A,0))))),
    AND(COUNTIF(Bugs!B:B,B162)&gt;0,ISNUMBER(SEARCH("x",INDEX(Bugs!C:C,MATCH(B162,Bugs!B:B,0))))),
    AND(COUNTIF(Bugs!A:A,B162)&gt;0,ISNUMBER(SEARCH("x",INDEX(Bugs!D:D,MATCH(B162,Bugs!A:A,0))))),
    AND(COUNTIF(Bugs!B:B,B162)&gt;0,ISNUMBER(SEARCH("x",INDEX(Bugs!D:D,MATCH(B162,Bugs!B:B,0)))))
),"Y","")</f>
        <v/>
      </c>
      <c r="R162">
        <f ca="1">IF(OR(ISNUMBER(MATCH(L162,MasterData!$D$3:$D$18,0)),ISNUMBER(MATCH(L162,MasterData!$C$3:$C$18,0))),
    DATEDIF(E162,I162,"d"),
    DATEDIF(E162,TODAY(),"d"))</f>
        <v>27</v>
      </c>
      <c r="S162">
        <f t="shared" ca="1" si="6"/>
        <v>0</v>
      </c>
      <c r="T162">
        <f t="shared" ca="1" si="7"/>
        <v>1</v>
      </c>
      <c r="U162">
        <f t="shared" ca="1" si="8"/>
        <v>0</v>
      </c>
    </row>
    <row r="163" spans="1:21" x14ac:dyDescent="0.35">
      <c r="A163">
        <v>6000143525</v>
      </c>
      <c r="B163" t="s">
        <v>230</v>
      </c>
      <c r="C163" t="s">
        <v>230</v>
      </c>
      <c r="D163" s="34" t="s">
        <v>480</v>
      </c>
      <c r="E163" s="208">
        <v>45825</v>
      </c>
      <c r="F163" s="1"/>
      <c r="G163" t="s">
        <v>613</v>
      </c>
      <c r="H163" t="s">
        <v>233</v>
      </c>
      <c r="I163" s="208">
        <v>45842</v>
      </c>
      <c r="J163" t="s">
        <v>201</v>
      </c>
      <c r="K163" t="s">
        <v>241</v>
      </c>
      <c r="L163" t="s">
        <v>171</v>
      </c>
      <c r="M163" t="s">
        <v>614</v>
      </c>
      <c r="N163" t="s">
        <v>237</v>
      </c>
      <c r="O163" t="s">
        <v>230</v>
      </c>
      <c r="P163" s="193" t="str">
        <f>IF(OR(AND(A163&lt;&gt;"",COUNTIF(Bugs!B:B,A163)&gt;0),AND(B163&lt;&gt;"",COUNTIF(Bugs!A:A,B163)&gt;0)),"Y","")</f>
        <v/>
      </c>
      <c r="Q163" s="193" t="str">
        <f>IF(OR(
    AND(COUNTIF(Bugs!A:A,B163)&gt;0,ISNUMBER(SEARCH("x",INDEX(Bugs!C:C,MATCH(B163,Bugs!A:A,0))))),
    AND(COUNTIF(Bugs!B:B,B163)&gt;0,ISNUMBER(SEARCH("x",INDEX(Bugs!C:C,MATCH(B163,Bugs!B:B,0))))),
    AND(COUNTIF(Bugs!A:A,B163)&gt;0,ISNUMBER(SEARCH("x",INDEX(Bugs!D:D,MATCH(B163,Bugs!A:A,0))))),
    AND(COUNTIF(Bugs!B:B,B163)&gt;0,ISNUMBER(SEARCH("x",INDEX(Bugs!D:D,MATCH(B163,Bugs!B:B,0)))))
),"Y","")</f>
        <v/>
      </c>
      <c r="R163">
        <f ca="1">IF(OR(ISNUMBER(MATCH(L163,MasterData!$D$3:$D$18,0)),ISNUMBER(MATCH(L163,MasterData!$C$3:$C$18,0))),
    DATEDIF(E163,I163,"d"),
    DATEDIF(E163,TODAY(),"d"))</f>
        <v>17</v>
      </c>
      <c r="S163">
        <f t="shared" ca="1" si="6"/>
        <v>0</v>
      </c>
      <c r="T163">
        <f t="shared" ca="1" si="7"/>
        <v>1</v>
      </c>
      <c r="U163">
        <f t="shared" ca="1" si="8"/>
        <v>0</v>
      </c>
    </row>
    <row r="164" spans="1:21" x14ac:dyDescent="0.35">
      <c r="A164">
        <v>6000143567</v>
      </c>
      <c r="B164" t="s">
        <v>615</v>
      </c>
      <c r="C164" t="s">
        <v>230</v>
      </c>
      <c r="D164" s="34" t="s">
        <v>231</v>
      </c>
      <c r="E164" s="208">
        <v>45826</v>
      </c>
      <c r="F164" s="1"/>
      <c r="G164" t="s">
        <v>293</v>
      </c>
      <c r="H164" t="s">
        <v>245</v>
      </c>
      <c r="I164" s="208">
        <v>45833</v>
      </c>
      <c r="J164" t="s">
        <v>234</v>
      </c>
      <c r="K164" t="s">
        <v>241</v>
      </c>
      <c r="L164" t="s">
        <v>171</v>
      </c>
      <c r="M164" t="s">
        <v>616</v>
      </c>
      <c r="N164" t="s">
        <v>237</v>
      </c>
      <c r="O164" t="s">
        <v>230</v>
      </c>
      <c r="P164" s="193" t="str">
        <f>IF(OR(AND(A164&lt;&gt;"",COUNTIF(Bugs!B:B,A164)&gt;0),AND(B164&lt;&gt;"",COUNTIF(Bugs!A:A,B164)&gt;0)),"Y","")</f>
        <v/>
      </c>
      <c r="Q164" s="193" t="str">
        <f>IF(OR(
    AND(COUNTIF(Bugs!A:A,B164)&gt;0,ISNUMBER(SEARCH("x",INDEX(Bugs!C:C,MATCH(B164,Bugs!A:A,0))))),
    AND(COUNTIF(Bugs!B:B,B164)&gt;0,ISNUMBER(SEARCH("x",INDEX(Bugs!C:C,MATCH(B164,Bugs!B:B,0))))),
    AND(COUNTIF(Bugs!A:A,B164)&gt;0,ISNUMBER(SEARCH("x",INDEX(Bugs!D:D,MATCH(B164,Bugs!A:A,0))))),
    AND(COUNTIF(Bugs!B:B,B164)&gt;0,ISNUMBER(SEARCH("x",INDEX(Bugs!D:D,MATCH(B164,Bugs!B:B,0)))))
),"Y","")</f>
        <v/>
      </c>
      <c r="R164">
        <f ca="1">IF(OR(ISNUMBER(MATCH(L164,MasterData!$D$3:$D$18,0)),ISNUMBER(MATCH(L164,MasterData!$C$3:$C$18,0))),
    DATEDIF(E164,I164,"d"),
    DATEDIF(E164,TODAY(),"d"))</f>
        <v>7</v>
      </c>
      <c r="S164">
        <f t="shared" ca="1" si="6"/>
        <v>1</v>
      </c>
      <c r="T164">
        <f t="shared" ca="1" si="7"/>
        <v>0</v>
      </c>
      <c r="U164">
        <f t="shared" ca="1" si="8"/>
        <v>0</v>
      </c>
    </row>
    <row r="165" spans="1:21" x14ac:dyDescent="0.35">
      <c r="A165">
        <v>6000143642</v>
      </c>
      <c r="B165" t="s">
        <v>230</v>
      </c>
      <c r="C165" t="s">
        <v>230</v>
      </c>
      <c r="D165" s="34" t="s">
        <v>251</v>
      </c>
      <c r="E165" s="208">
        <v>45826</v>
      </c>
      <c r="F165" s="1"/>
      <c r="G165" t="s">
        <v>400</v>
      </c>
      <c r="H165" t="s">
        <v>233</v>
      </c>
      <c r="I165" s="208">
        <v>45836</v>
      </c>
      <c r="J165" t="s">
        <v>201</v>
      </c>
      <c r="K165" t="s">
        <v>241</v>
      </c>
      <c r="L165" t="s">
        <v>171</v>
      </c>
      <c r="M165" t="s">
        <v>617</v>
      </c>
      <c r="N165" t="s">
        <v>237</v>
      </c>
      <c r="O165" t="s">
        <v>230</v>
      </c>
      <c r="P165" s="193" t="str">
        <f>IF(OR(AND(A165&lt;&gt;"",COUNTIF(Bugs!B:B,A165)&gt;0),AND(B165&lt;&gt;"",COUNTIF(Bugs!A:A,B165)&gt;0)),"Y","")</f>
        <v/>
      </c>
      <c r="Q165" s="193" t="str">
        <f>IF(OR(
    AND(COUNTIF(Bugs!A:A,B165)&gt;0,ISNUMBER(SEARCH("x",INDEX(Bugs!C:C,MATCH(B165,Bugs!A:A,0))))),
    AND(COUNTIF(Bugs!B:B,B165)&gt;0,ISNUMBER(SEARCH("x",INDEX(Bugs!C:C,MATCH(B165,Bugs!B:B,0))))),
    AND(COUNTIF(Bugs!A:A,B165)&gt;0,ISNUMBER(SEARCH("x",INDEX(Bugs!D:D,MATCH(B165,Bugs!A:A,0))))),
    AND(COUNTIF(Bugs!B:B,B165)&gt;0,ISNUMBER(SEARCH("x",INDEX(Bugs!D:D,MATCH(B165,Bugs!B:B,0)))))
),"Y","")</f>
        <v/>
      </c>
      <c r="R165">
        <f ca="1">IF(OR(ISNUMBER(MATCH(L165,MasterData!$D$3:$D$18,0)),ISNUMBER(MATCH(L165,MasterData!$C$3:$C$18,0))),
    DATEDIF(E165,I165,"d"),
    DATEDIF(E165,TODAY(),"d"))</f>
        <v>10</v>
      </c>
      <c r="S165">
        <f t="shared" ca="1" si="6"/>
        <v>0</v>
      </c>
      <c r="T165">
        <f t="shared" ca="1" si="7"/>
        <v>1</v>
      </c>
      <c r="U165">
        <f t="shared" ca="1" si="8"/>
        <v>0</v>
      </c>
    </row>
    <row r="166" spans="1:21" x14ac:dyDescent="0.35">
      <c r="B166" t="s">
        <v>8</v>
      </c>
      <c r="D166" s="34" t="s">
        <v>660</v>
      </c>
      <c r="E166" s="208">
        <v>45826</v>
      </c>
      <c r="F166" s="1"/>
      <c r="G166" t="s">
        <v>661</v>
      </c>
      <c r="I166" s="208">
        <v>45887.499571759261</v>
      </c>
      <c r="K166" t="s">
        <v>235</v>
      </c>
      <c r="L166" t="s">
        <v>164</v>
      </c>
      <c r="M166" t="s">
        <v>662</v>
      </c>
      <c r="N166" t="s">
        <v>237</v>
      </c>
      <c r="P166" s="193" t="str">
        <f>IF(OR(AND(A166&lt;&gt;"",COUNTIF(Bugs!B:B,A166)&gt;0),AND(B166&lt;&gt;"",COUNTIF(Bugs!A:A,B166)&gt;0)),"Y","")</f>
        <v>Y</v>
      </c>
      <c r="Q166" s="193" t="str">
        <f>IF(OR(
    AND(COUNTIF(Bugs!A:A,B166)&gt;0,ISNUMBER(SEARCH("x",INDEX(Bugs!C:C,MATCH(B166,Bugs!A:A,0))))),
    AND(COUNTIF(Bugs!B:B,B166)&gt;0,ISNUMBER(SEARCH("x",INDEX(Bugs!C:C,MATCH(B166,Bugs!B:B,0))))),
    AND(COUNTIF(Bugs!A:A,B166)&gt;0,ISNUMBER(SEARCH("x",INDEX(Bugs!D:D,MATCH(B166,Bugs!A:A,0))))),
    AND(COUNTIF(Bugs!B:B,B166)&gt;0,ISNUMBER(SEARCH("x",INDEX(Bugs!D:D,MATCH(B166,Bugs!B:B,0)))))
),"Y","")</f>
        <v>Y</v>
      </c>
      <c r="R166">
        <f ca="1">IF(OR(ISNUMBER(MATCH(L166,MasterData!$D$3:$D$18,0)),ISNUMBER(MATCH(L166,MasterData!$C$3:$C$18,0))),
    DATEDIF(E166,I166,"d"),
    DATEDIF(E166,TODAY(),"d"))</f>
        <v>181</v>
      </c>
      <c r="S166">
        <f ca="1">IF(AND($R166&gt;=0,$R166&lt;=7),1,0)</f>
        <v>0</v>
      </c>
      <c r="T166">
        <f ca="1">IF(AND($R166&gt;7,R166&lt;=30),1,0)</f>
        <v>0</v>
      </c>
      <c r="U166">
        <f ca="1">IF($R166&gt;30,1,0)</f>
        <v>1</v>
      </c>
    </row>
    <row r="167" spans="1:21" x14ac:dyDescent="0.35">
      <c r="A167">
        <v>6000144089</v>
      </c>
      <c r="B167" t="s">
        <v>230</v>
      </c>
      <c r="C167" t="s">
        <v>230</v>
      </c>
      <c r="D167" s="34" t="s">
        <v>231</v>
      </c>
      <c r="E167" s="208">
        <v>45833</v>
      </c>
      <c r="F167" s="1"/>
      <c r="G167" t="s">
        <v>248</v>
      </c>
      <c r="H167" t="s">
        <v>245</v>
      </c>
      <c r="I167" s="208">
        <v>45843</v>
      </c>
      <c r="J167" t="s">
        <v>201</v>
      </c>
      <c r="K167" t="s">
        <v>241</v>
      </c>
      <c r="L167" t="s">
        <v>171</v>
      </c>
      <c r="M167" t="s">
        <v>621</v>
      </c>
      <c r="N167" t="s">
        <v>237</v>
      </c>
      <c r="O167" t="s">
        <v>230</v>
      </c>
      <c r="P167" s="193" t="str">
        <f>IF(OR(AND(A167&lt;&gt;"",COUNTIF(Bugs!B:B,A167)&gt;0),AND(B167&lt;&gt;"",COUNTIF(Bugs!A:A,B167)&gt;0)),"Y","")</f>
        <v/>
      </c>
      <c r="Q167" s="193" t="str">
        <f>IF(OR(
    AND(COUNTIF(Bugs!A:A,B167)&gt;0,ISNUMBER(SEARCH("x",INDEX(Bugs!C:C,MATCH(B167,Bugs!A:A,0))))),
    AND(COUNTIF(Bugs!B:B,B167)&gt;0,ISNUMBER(SEARCH("x",INDEX(Bugs!C:C,MATCH(B167,Bugs!B:B,0))))),
    AND(COUNTIF(Bugs!A:A,B167)&gt;0,ISNUMBER(SEARCH("x",INDEX(Bugs!D:D,MATCH(B167,Bugs!A:A,0))))),
    AND(COUNTIF(Bugs!B:B,B167)&gt;0,ISNUMBER(SEARCH("x",INDEX(Bugs!D:D,MATCH(B167,Bugs!B:B,0)))))
),"Y","")</f>
        <v/>
      </c>
      <c r="R167">
        <f ca="1">IF(OR(ISNUMBER(MATCH(L167,MasterData!$D$3:$D$18,0)),ISNUMBER(MATCH(L167,MasterData!$C$3:$C$18,0))),
    DATEDIF(E167,I167,"d"),
    DATEDIF(E167,TODAY(),"d"))</f>
        <v>10</v>
      </c>
      <c r="S167">
        <f t="shared" ca="1" si="6"/>
        <v>0</v>
      </c>
      <c r="T167">
        <f t="shared" ca="1" si="7"/>
        <v>1</v>
      </c>
      <c r="U167">
        <f t="shared" ca="1" si="8"/>
        <v>0</v>
      </c>
    </row>
    <row r="168" spans="1:21" x14ac:dyDescent="0.35">
      <c r="A168">
        <v>6000144129</v>
      </c>
      <c r="B168" t="s">
        <v>230</v>
      </c>
      <c r="C168" t="s">
        <v>230</v>
      </c>
      <c r="D168" s="34" t="s">
        <v>231</v>
      </c>
      <c r="E168" s="208">
        <v>45833</v>
      </c>
      <c r="F168" s="1"/>
      <c r="G168" t="s">
        <v>248</v>
      </c>
      <c r="H168" t="s">
        <v>245</v>
      </c>
      <c r="I168" s="208">
        <v>45843</v>
      </c>
      <c r="J168" t="s">
        <v>201</v>
      </c>
      <c r="K168" t="s">
        <v>241</v>
      </c>
      <c r="L168" t="s">
        <v>171</v>
      </c>
      <c r="M168" t="s">
        <v>622</v>
      </c>
      <c r="N168" t="s">
        <v>237</v>
      </c>
      <c r="O168" t="s">
        <v>230</v>
      </c>
      <c r="P168" s="193" t="str">
        <f>IF(OR(AND(A168&lt;&gt;"",COUNTIF(Bugs!B:B,A168)&gt;0),AND(B168&lt;&gt;"",COUNTIF(Bugs!A:A,B168)&gt;0)),"Y","")</f>
        <v/>
      </c>
      <c r="Q168" s="193" t="str">
        <f>IF(OR(
    AND(COUNTIF(Bugs!A:A,B168)&gt;0,ISNUMBER(SEARCH("x",INDEX(Bugs!C:C,MATCH(B168,Bugs!A:A,0))))),
    AND(COUNTIF(Bugs!B:B,B168)&gt;0,ISNUMBER(SEARCH("x",INDEX(Bugs!C:C,MATCH(B168,Bugs!B:B,0))))),
    AND(COUNTIF(Bugs!A:A,B168)&gt;0,ISNUMBER(SEARCH("x",INDEX(Bugs!D:D,MATCH(B168,Bugs!A:A,0))))),
    AND(COUNTIF(Bugs!B:B,B168)&gt;0,ISNUMBER(SEARCH("x",INDEX(Bugs!D:D,MATCH(B168,Bugs!B:B,0)))))
),"Y","")</f>
        <v/>
      </c>
      <c r="R168">
        <f ca="1">IF(OR(ISNUMBER(MATCH(L168,MasterData!$D$3:$D$18,0)),ISNUMBER(MATCH(L168,MasterData!$C$3:$C$18,0))),
    DATEDIF(E168,I168,"d"),
    DATEDIF(E168,TODAY(),"d"))</f>
        <v>10</v>
      </c>
      <c r="S168">
        <f t="shared" ca="1" si="6"/>
        <v>0</v>
      </c>
      <c r="T168">
        <f t="shared" ca="1" si="7"/>
        <v>1</v>
      </c>
      <c r="U168">
        <f t="shared" ca="1" si="8"/>
        <v>0</v>
      </c>
    </row>
    <row r="169" spans="1:21" x14ac:dyDescent="0.35">
      <c r="A169">
        <v>6000144490</v>
      </c>
      <c r="B169" t="s">
        <v>625</v>
      </c>
      <c r="C169" t="s">
        <v>230</v>
      </c>
      <c r="D169" s="34" t="s">
        <v>231</v>
      </c>
      <c r="E169" s="208">
        <v>45838</v>
      </c>
      <c r="F169" s="1"/>
      <c r="G169" t="s">
        <v>248</v>
      </c>
      <c r="H169" t="s">
        <v>245</v>
      </c>
      <c r="I169" s="208">
        <v>45876</v>
      </c>
      <c r="J169" t="s">
        <v>245</v>
      </c>
      <c r="K169" t="s">
        <v>241</v>
      </c>
      <c r="L169" t="s">
        <v>171</v>
      </c>
      <c r="M169" t="s">
        <v>626</v>
      </c>
      <c r="N169" t="s">
        <v>237</v>
      </c>
      <c r="O169" t="s">
        <v>230</v>
      </c>
      <c r="P169" s="193" t="str">
        <f>IF(OR(AND(A169&lt;&gt;"",COUNTIF(Bugs!B:B,A169)&gt;0),AND(B169&lt;&gt;"",COUNTIF(Bugs!A:A,B169)&gt;0)),"Y","")</f>
        <v/>
      </c>
      <c r="Q169" s="193" t="str">
        <f>IF(OR(
    AND(COUNTIF(Bugs!A:A,B169)&gt;0,ISNUMBER(SEARCH("x",INDEX(Bugs!C:C,MATCH(B169,Bugs!A:A,0))))),
    AND(COUNTIF(Bugs!B:B,B169)&gt;0,ISNUMBER(SEARCH("x",INDEX(Bugs!C:C,MATCH(B169,Bugs!B:B,0))))),
    AND(COUNTIF(Bugs!A:A,B169)&gt;0,ISNUMBER(SEARCH("x",INDEX(Bugs!D:D,MATCH(B169,Bugs!A:A,0))))),
    AND(COUNTIF(Bugs!B:B,B169)&gt;0,ISNUMBER(SEARCH("x",INDEX(Bugs!D:D,MATCH(B169,Bugs!B:B,0)))))
),"Y","")</f>
        <v/>
      </c>
      <c r="R169">
        <f ca="1">IF(OR(ISNUMBER(MATCH(L169,MasterData!$D$3:$D$18,0)),ISNUMBER(MATCH(L169,MasterData!$C$3:$C$18,0))),
    DATEDIF(E169,I169,"d"),
    DATEDIF(E169,TODAY(),"d"))</f>
        <v>38</v>
      </c>
      <c r="S169">
        <f t="shared" ca="1" si="6"/>
        <v>0</v>
      </c>
      <c r="T169">
        <f t="shared" ca="1" si="7"/>
        <v>0</v>
      </c>
      <c r="U169">
        <f t="shared" ca="1" si="8"/>
        <v>1</v>
      </c>
    </row>
    <row r="170" spans="1:21" x14ac:dyDescent="0.35">
      <c r="A170">
        <v>6000144523</v>
      </c>
      <c r="B170" t="s">
        <v>627</v>
      </c>
      <c r="C170" t="s">
        <v>230</v>
      </c>
      <c r="D170" s="34" t="s">
        <v>254</v>
      </c>
      <c r="E170" s="208">
        <v>45838</v>
      </c>
      <c r="F170" s="1"/>
      <c r="G170" t="s">
        <v>268</v>
      </c>
      <c r="H170" t="s">
        <v>240</v>
      </c>
      <c r="I170" s="208">
        <v>45859</v>
      </c>
      <c r="J170" t="s">
        <v>245</v>
      </c>
      <c r="K170" t="s">
        <v>235</v>
      </c>
      <c r="L170" t="s">
        <v>171</v>
      </c>
      <c r="M170" t="s">
        <v>629</v>
      </c>
      <c r="N170" t="s">
        <v>237</v>
      </c>
      <c r="O170" t="s">
        <v>230</v>
      </c>
      <c r="P170" s="193" t="str">
        <f>IF(OR(AND(A170&lt;&gt;"",COUNTIF(Bugs!B:B,A170)&gt;0),AND(B170&lt;&gt;"",COUNTIF(Bugs!A:A,B170)&gt;0)),"Y","")</f>
        <v/>
      </c>
      <c r="Q170" s="193" t="str">
        <f>IF(OR(
    AND(COUNTIF(Bugs!A:A,B170)&gt;0,ISNUMBER(SEARCH("x",INDEX(Bugs!C:C,MATCH(B170,Bugs!A:A,0))))),
    AND(COUNTIF(Bugs!B:B,B170)&gt;0,ISNUMBER(SEARCH("x",INDEX(Bugs!C:C,MATCH(B170,Bugs!B:B,0))))),
    AND(COUNTIF(Bugs!A:A,B170)&gt;0,ISNUMBER(SEARCH("x",INDEX(Bugs!D:D,MATCH(B170,Bugs!A:A,0))))),
    AND(COUNTIF(Bugs!B:B,B170)&gt;0,ISNUMBER(SEARCH("x",INDEX(Bugs!D:D,MATCH(B170,Bugs!B:B,0)))))
),"Y","")</f>
        <v/>
      </c>
      <c r="R170">
        <f ca="1">IF(OR(ISNUMBER(MATCH(L170,MasterData!$D$3:$D$18,0)),ISNUMBER(MATCH(L170,MasterData!$C$3:$C$18,0))),
    DATEDIF(E170,I170,"d"),
    DATEDIF(E170,TODAY(),"d"))</f>
        <v>21</v>
      </c>
      <c r="S170">
        <f t="shared" ca="1" si="6"/>
        <v>0</v>
      </c>
      <c r="T170">
        <f t="shared" ca="1" si="7"/>
        <v>1</v>
      </c>
      <c r="U170">
        <f t="shared" ca="1" si="8"/>
        <v>0</v>
      </c>
    </row>
    <row r="171" spans="1:21" x14ac:dyDescent="0.35">
      <c r="A171">
        <v>6000144785</v>
      </c>
      <c r="B171" t="s">
        <v>632</v>
      </c>
      <c r="C171" t="s">
        <v>230</v>
      </c>
      <c r="D171" s="34" t="s">
        <v>231</v>
      </c>
      <c r="E171" s="208">
        <v>45840</v>
      </c>
      <c r="F171" s="1"/>
      <c r="G171" t="s">
        <v>248</v>
      </c>
      <c r="H171" t="s">
        <v>245</v>
      </c>
      <c r="I171" s="208">
        <v>45858</v>
      </c>
      <c r="J171" t="s">
        <v>245</v>
      </c>
      <c r="K171" t="s">
        <v>235</v>
      </c>
      <c r="L171" t="s">
        <v>171</v>
      </c>
      <c r="M171" t="s">
        <v>633</v>
      </c>
      <c r="N171" t="s">
        <v>237</v>
      </c>
      <c r="O171" t="s">
        <v>230</v>
      </c>
      <c r="P171" s="193" t="str">
        <f>IF(OR(AND(A171&lt;&gt;"",COUNTIF(Bugs!B:B,A171)&gt;0),AND(B171&lt;&gt;"",COUNTIF(Bugs!A:A,B171)&gt;0)),"Y","")</f>
        <v/>
      </c>
      <c r="Q171" s="193" t="str">
        <f>IF(OR(
    AND(COUNTIF(Bugs!A:A,B171)&gt;0,ISNUMBER(SEARCH("x",INDEX(Bugs!C:C,MATCH(B171,Bugs!A:A,0))))),
    AND(COUNTIF(Bugs!B:B,B171)&gt;0,ISNUMBER(SEARCH("x",INDEX(Bugs!C:C,MATCH(B171,Bugs!B:B,0))))),
    AND(COUNTIF(Bugs!A:A,B171)&gt;0,ISNUMBER(SEARCH("x",INDEX(Bugs!D:D,MATCH(B171,Bugs!A:A,0))))),
    AND(COUNTIF(Bugs!B:B,B171)&gt;0,ISNUMBER(SEARCH("x",INDEX(Bugs!D:D,MATCH(B171,Bugs!B:B,0)))))
),"Y","")</f>
        <v/>
      </c>
      <c r="R171">
        <f ca="1">IF(OR(ISNUMBER(MATCH(L171,MasterData!$D$3:$D$18,0)),ISNUMBER(MATCH(L171,MasterData!$C$3:$C$18,0))),
    DATEDIF(E171,I171,"d"),
    DATEDIF(E171,TODAY(),"d"))</f>
        <v>18</v>
      </c>
      <c r="S171">
        <f t="shared" ca="1" si="6"/>
        <v>0</v>
      </c>
      <c r="T171">
        <f t="shared" ca="1" si="7"/>
        <v>1</v>
      </c>
      <c r="U171">
        <f t="shared" ca="1" si="8"/>
        <v>0</v>
      </c>
    </row>
    <row r="172" spans="1:21" x14ac:dyDescent="0.35">
      <c r="A172">
        <v>6000144855</v>
      </c>
      <c r="B172" t="s">
        <v>230</v>
      </c>
      <c r="C172" t="s">
        <v>230</v>
      </c>
      <c r="D172" s="34" t="s">
        <v>251</v>
      </c>
      <c r="E172" s="208">
        <v>45841</v>
      </c>
      <c r="F172" s="1"/>
      <c r="G172" t="s">
        <v>400</v>
      </c>
      <c r="H172" t="s">
        <v>230</v>
      </c>
      <c r="I172" s="208">
        <v>45860</v>
      </c>
      <c r="J172" t="s">
        <v>201</v>
      </c>
      <c r="K172" t="s">
        <v>241</v>
      </c>
      <c r="L172" t="s">
        <v>171</v>
      </c>
      <c r="M172" t="s">
        <v>634</v>
      </c>
      <c r="N172" t="s">
        <v>237</v>
      </c>
      <c r="O172" t="s">
        <v>230</v>
      </c>
      <c r="P172" s="193" t="str">
        <f>IF(OR(AND(A172&lt;&gt;"",COUNTIF(Bugs!B:B,A172)&gt;0),AND(B172&lt;&gt;"",COUNTIF(Bugs!A:A,B172)&gt;0)),"Y","")</f>
        <v/>
      </c>
      <c r="Q172" s="193" t="str">
        <f>IF(OR(
    AND(COUNTIF(Bugs!A:A,B172)&gt;0,ISNUMBER(SEARCH("x",INDEX(Bugs!C:C,MATCH(B172,Bugs!A:A,0))))),
    AND(COUNTIF(Bugs!B:B,B172)&gt;0,ISNUMBER(SEARCH("x",INDEX(Bugs!C:C,MATCH(B172,Bugs!B:B,0))))),
    AND(COUNTIF(Bugs!A:A,B172)&gt;0,ISNUMBER(SEARCH("x",INDEX(Bugs!D:D,MATCH(B172,Bugs!A:A,0))))),
    AND(COUNTIF(Bugs!B:B,B172)&gt;0,ISNUMBER(SEARCH("x",INDEX(Bugs!D:D,MATCH(B172,Bugs!B:B,0)))))
),"Y","")</f>
        <v/>
      </c>
      <c r="R172">
        <f ca="1">IF(OR(ISNUMBER(MATCH(L172,MasterData!$D$3:$D$18,0)),ISNUMBER(MATCH(L172,MasterData!$C$3:$C$18,0))),
    DATEDIF(E172,I172,"d"),
    DATEDIF(E172,TODAY(),"d"))</f>
        <v>19</v>
      </c>
      <c r="S172">
        <f t="shared" ca="1" si="6"/>
        <v>0</v>
      </c>
      <c r="T172">
        <f t="shared" ca="1" si="7"/>
        <v>1</v>
      </c>
      <c r="U172">
        <f t="shared" ca="1" si="8"/>
        <v>0</v>
      </c>
    </row>
    <row r="173" spans="1:21" x14ac:dyDescent="0.35">
      <c r="A173">
        <v>6000144869</v>
      </c>
      <c r="B173" t="s">
        <v>635</v>
      </c>
      <c r="C173" t="s">
        <v>230</v>
      </c>
      <c r="D173" s="34" t="s">
        <v>231</v>
      </c>
      <c r="E173" s="208">
        <v>45841</v>
      </c>
      <c r="F173" s="1"/>
      <c r="G173" t="s">
        <v>248</v>
      </c>
      <c r="H173" t="s">
        <v>245</v>
      </c>
      <c r="I173" s="208">
        <v>45870</v>
      </c>
      <c r="J173" t="s">
        <v>234</v>
      </c>
      <c r="K173" t="s">
        <v>235</v>
      </c>
      <c r="L173" t="s">
        <v>171</v>
      </c>
      <c r="M173" t="s">
        <v>636</v>
      </c>
      <c r="N173" t="s">
        <v>237</v>
      </c>
      <c r="O173" t="s">
        <v>230</v>
      </c>
      <c r="P173" s="193" t="str">
        <f>IF(OR(AND(A173&lt;&gt;"",COUNTIF(Bugs!B:B,A173)&gt;0),AND(B173&lt;&gt;"",COUNTIF(Bugs!A:A,B173)&gt;0)),"Y","")</f>
        <v/>
      </c>
      <c r="Q173" s="193" t="str">
        <f>IF(OR(
    AND(COUNTIF(Bugs!A:A,B173)&gt;0,ISNUMBER(SEARCH("x",INDEX(Bugs!C:C,MATCH(B173,Bugs!A:A,0))))),
    AND(COUNTIF(Bugs!B:B,B173)&gt;0,ISNUMBER(SEARCH("x",INDEX(Bugs!C:C,MATCH(B173,Bugs!B:B,0))))),
    AND(COUNTIF(Bugs!A:A,B173)&gt;0,ISNUMBER(SEARCH("x",INDEX(Bugs!D:D,MATCH(B173,Bugs!A:A,0))))),
    AND(COUNTIF(Bugs!B:B,B173)&gt;0,ISNUMBER(SEARCH("x",INDEX(Bugs!D:D,MATCH(B173,Bugs!B:B,0)))))
),"Y","")</f>
        <v/>
      </c>
      <c r="R173">
        <f ca="1">IF(OR(ISNUMBER(MATCH(L173,MasterData!$D$3:$D$18,0)),ISNUMBER(MATCH(L173,MasterData!$C$3:$C$18,0))),
    DATEDIF(E173,I173,"d"),
    DATEDIF(E173,TODAY(),"d"))</f>
        <v>29</v>
      </c>
      <c r="S173">
        <f t="shared" ca="1" si="6"/>
        <v>0</v>
      </c>
      <c r="T173">
        <f t="shared" ca="1" si="7"/>
        <v>1</v>
      </c>
      <c r="U173">
        <f t="shared" ca="1" si="8"/>
        <v>0</v>
      </c>
    </row>
    <row r="174" spans="1:21" x14ac:dyDescent="0.35">
      <c r="A174">
        <v>6000145148</v>
      </c>
      <c r="B174" t="s">
        <v>644</v>
      </c>
      <c r="C174" t="s">
        <v>230</v>
      </c>
      <c r="D174" s="34" t="s">
        <v>480</v>
      </c>
      <c r="E174" s="208">
        <v>45845</v>
      </c>
      <c r="F174" s="1"/>
      <c r="G174" t="s">
        <v>552</v>
      </c>
      <c r="H174" t="s">
        <v>245</v>
      </c>
      <c r="I174" s="208">
        <v>45853</v>
      </c>
      <c r="J174" t="s">
        <v>245</v>
      </c>
      <c r="K174" t="s">
        <v>241</v>
      </c>
      <c r="L174" t="s">
        <v>171</v>
      </c>
      <c r="M174" t="s">
        <v>645</v>
      </c>
      <c r="N174" t="s">
        <v>237</v>
      </c>
      <c r="O174" t="s">
        <v>230</v>
      </c>
      <c r="P174" s="193" t="str">
        <f>IF(OR(AND(A174&lt;&gt;"",COUNTIF(Bugs!B:B,A174)&gt;0),AND(B174&lt;&gt;"",COUNTIF(Bugs!A:A,B174)&gt;0)),"Y","")</f>
        <v/>
      </c>
      <c r="Q174" s="193" t="str">
        <f>IF(OR(
    AND(COUNTIF(Bugs!A:A,B174)&gt;0,ISNUMBER(SEARCH("x",INDEX(Bugs!C:C,MATCH(B174,Bugs!A:A,0))))),
    AND(COUNTIF(Bugs!B:B,B174)&gt;0,ISNUMBER(SEARCH("x",INDEX(Bugs!C:C,MATCH(B174,Bugs!B:B,0))))),
    AND(COUNTIF(Bugs!A:A,B174)&gt;0,ISNUMBER(SEARCH("x",INDEX(Bugs!D:D,MATCH(B174,Bugs!A:A,0))))),
    AND(COUNTIF(Bugs!B:B,B174)&gt;0,ISNUMBER(SEARCH("x",INDEX(Bugs!D:D,MATCH(B174,Bugs!B:B,0)))))
),"Y","")</f>
        <v/>
      </c>
      <c r="R174">
        <f ca="1">IF(OR(ISNUMBER(MATCH(L174,MasterData!$D$3:$D$18,0)),ISNUMBER(MATCH(L174,MasterData!$C$3:$C$18,0))),
    DATEDIF(E174,I174,"d"),
    DATEDIF(E174,TODAY(),"d"))</f>
        <v>8</v>
      </c>
      <c r="S174">
        <f t="shared" ca="1" si="6"/>
        <v>0</v>
      </c>
      <c r="T174">
        <f t="shared" ca="1" si="7"/>
        <v>1</v>
      </c>
      <c r="U174">
        <f t="shared" ca="1" si="8"/>
        <v>0</v>
      </c>
    </row>
    <row r="175" spans="1:21" x14ac:dyDescent="0.35">
      <c r="A175">
        <v>6000145298</v>
      </c>
      <c r="B175" t="s">
        <v>230</v>
      </c>
      <c r="C175" t="s">
        <v>230</v>
      </c>
      <c r="D175" s="34" t="s">
        <v>231</v>
      </c>
      <c r="E175" s="208">
        <v>45846</v>
      </c>
      <c r="F175" s="1"/>
      <c r="G175" t="s">
        <v>248</v>
      </c>
      <c r="H175" t="s">
        <v>245</v>
      </c>
      <c r="I175" s="208">
        <v>45856</v>
      </c>
      <c r="J175" t="s">
        <v>245</v>
      </c>
      <c r="K175" t="s">
        <v>241</v>
      </c>
      <c r="L175" t="s">
        <v>171</v>
      </c>
      <c r="M175" t="s">
        <v>486</v>
      </c>
      <c r="N175" t="s">
        <v>237</v>
      </c>
      <c r="O175" t="s">
        <v>230</v>
      </c>
      <c r="P175" s="193" t="str">
        <f>IF(OR(AND(A175&lt;&gt;"",COUNTIF(Bugs!B:B,A175)&gt;0),AND(B175&lt;&gt;"",COUNTIF(Bugs!A:A,B175)&gt;0)),"Y","")</f>
        <v/>
      </c>
      <c r="Q175" s="193" t="str">
        <f>IF(OR(
    AND(COUNTIF(Bugs!A:A,B175)&gt;0,ISNUMBER(SEARCH("x",INDEX(Bugs!C:C,MATCH(B175,Bugs!A:A,0))))),
    AND(COUNTIF(Bugs!B:B,B175)&gt;0,ISNUMBER(SEARCH("x",INDEX(Bugs!C:C,MATCH(B175,Bugs!B:B,0))))),
    AND(COUNTIF(Bugs!A:A,B175)&gt;0,ISNUMBER(SEARCH("x",INDEX(Bugs!D:D,MATCH(B175,Bugs!A:A,0))))),
    AND(COUNTIF(Bugs!B:B,B175)&gt;0,ISNUMBER(SEARCH("x",INDEX(Bugs!D:D,MATCH(B175,Bugs!B:B,0)))))
),"Y","")</f>
        <v/>
      </c>
      <c r="R175">
        <f ca="1">IF(OR(ISNUMBER(MATCH(L175,MasterData!$D$3:$D$18,0)),ISNUMBER(MATCH(L175,MasterData!$C$3:$C$18,0))),
    DATEDIF(E175,I175,"d"),
    DATEDIF(E175,TODAY(),"d"))</f>
        <v>10</v>
      </c>
      <c r="S175">
        <f t="shared" ca="1" si="6"/>
        <v>0</v>
      </c>
      <c r="T175">
        <f t="shared" ca="1" si="7"/>
        <v>1</v>
      </c>
      <c r="U175">
        <f t="shared" ca="1" si="8"/>
        <v>0</v>
      </c>
    </row>
    <row r="176" spans="1:21" x14ac:dyDescent="0.35">
      <c r="A176">
        <v>6000145337</v>
      </c>
      <c r="B176" t="s">
        <v>646</v>
      </c>
      <c r="C176" t="s">
        <v>230</v>
      </c>
      <c r="D176" s="34" t="s">
        <v>231</v>
      </c>
      <c r="E176" s="208">
        <v>45846</v>
      </c>
      <c r="F176" s="1"/>
      <c r="G176" t="s">
        <v>248</v>
      </c>
      <c r="H176" t="s">
        <v>245</v>
      </c>
      <c r="I176" s="208">
        <v>45873</v>
      </c>
      <c r="J176" t="s">
        <v>234</v>
      </c>
      <c r="K176" t="s">
        <v>235</v>
      </c>
      <c r="L176" t="s">
        <v>171</v>
      </c>
      <c r="M176" t="s">
        <v>486</v>
      </c>
      <c r="N176" t="s">
        <v>237</v>
      </c>
      <c r="O176" t="s">
        <v>230</v>
      </c>
      <c r="P176" s="193" t="str">
        <f>IF(OR(AND(A176&lt;&gt;"",COUNTIF(Bugs!B:B,A176)&gt;0),AND(B176&lt;&gt;"",COUNTIF(Bugs!A:A,B176)&gt;0)),"Y","")</f>
        <v/>
      </c>
      <c r="Q176" s="193" t="str">
        <f>IF(OR(
    AND(COUNTIF(Bugs!A:A,B176)&gt;0,ISNUMBER(SEARCH("x",INDEX(Bugs!C:C,MATCH(B176,Bugs!A:A,0))))),
    AND(COUNTIF(Bugs!B:B,B176)&gt;0,ISNUMBER(SEARCH("x",INDEX(Bugs!C:C,MATCH(B176,Bugs!B:B,0))))),
    AND(COUNTIF(Bugs!A:A,B176)&gt;0,ISNUMBER(SEARCH("x",INDEX(Bugs!D:D,MATCH(B176,Bugs!A:A,0))))),
    AND(COUNTIF(Bugs!B:B,B176)&gt;0,ISNUMBER(SEARCH("x",INDEX(Bugs!D:D,MATCH(B176,Bugs!B:B,0)))))
),"Y","")</f>
        <v/>
      </c>
      <c r="R176">
        <f ca="1">IF(OR(ISNUMBER(MATCH(L176,MasterData!$D$3:$D$18,0)),ISNUMBER(MATCH(L176,MasterData!$C$3:$C$18,0))),
    DATEDIF(E176,I176,"d"),
    DATEDIF(E176,TODAY(),"d"))</f>
        <v>27</v>
      </c>
      <c r="S176">
        <f t="shared" ca="1" si="6"/>
        <v>0</v>
      </c>
      <c r="T176">
        <f t="shared" ca="1" si="7"/>
        <v>1</v>
      </c>
      <c r="U176">
        <f t="shared" ca="1" si="8"/>
        <v>0</v>
      </c>
    </row>
    <row r="177" spans="1:21" x14ac:dyDescent="0.35">
      <c r="A177">
        <v>6000145415</v>
      </c>
      <c r="B177" t="s">
        <v>647</v>
      </c>
      <c r="C177" t="s">
        <v>230</v>
      </c>
      <c r="D177" s="34" t="s">
        <v>254</v>
      </c>
      <c r="E177" s="208">
        <v>45847</v>
      </c>
      <c r="F177" s="1"/>
      <c r="G177" t="s">
        <v>268</v>
      </c>
      <c r="H177" t="s">
        <v>230</v>
      </c>
      <c r="I177" s="208">
        <v>45876</v>
      </c>
      <c r="J177" t="s">
        <v>245</v>
      </c>
      <c r="K177" t="s">
        <v>241</v>
      </c>
      <c r="L177" t="s">
        <v>171</v>
      </c>
      <c r="M177" t="s">
        <v>648</v>
      </c>
      <c r="N177" t="s">
        <v>237</v>
      </c>
      <c r="O177" t="s">
        <v>230</v>
      </c>
      <c r="P177" s="193" t="str">
        <f>IF(OR(AND(A177&lt;&gt;"",COUNTIF(Bugs!B:B,A177)&gt;0),AND(B177&lt;&gt;"",COUNTIF(Bugs!A:A,B177)&gt;0)),"Y","")</f>
        <v/>
      </c>
      <c r="Q177" s="193" t="str">
        <f>IF(OR(
    AND(COUNTIF(Bugs!A:A,B177)&gt;0,ISNUMBER(SEARCH("x",INDEX(Bugs!C:C,MATCH(B177,Bugs!A:A,0))))),
    AND(COUNTIF(Bugs!B:B,B177)&gt;0,ISNUMBER(SEARCH("x",INDEX(Bugs!C:C,MATCH(B177,Bugs!B:B,0))))),
    AND(COUNTIF(Bugs!A:A,B177)&gt;0,ISNUMBER(SEARCH("x",INDEX(Bugs!D:D,MATCH(B177,Bugs!A:A,0))))),
    AND(COUNTIF(Bugs!B:B,B177)&gt;0,ISNUMBER(SEARCH("x",INDEX(Bugs!D:D,MATCH(B177,Bugs!B:B,0)))))
),"Y","")</f>
        <v/>
      </c>
      <c r="R177">
        <f ca="1">IF(OR(ISNUMBER(MATCH(L177,MasterData!$D$3:$D$18,0)),ISNUMBER(MATCH(L177,MasterData!$C$3:$C$18,0))),
    DATEDIF(E177,I177,"d"),
    DATEDIF(E177,TODAY(),"d"))</f>
        <v>29</v>
      </c>
      <c r="S177">
        <f t="shared" ca="1" si="6"/>
        <v>0</v>
      </c>
      <c r="T177">
        <f t="shared" ca="1" si="7"/>
        <v>1</v>
      </c>
      <c r="U177">
        <f t="shared" ca="1" si="8"/>
        <v>0</v>
      </c>
    </row>
    <row r="178" spans="1:21" x14ac:dyDescent="0.35">
      <c r="A178">
        <v>6000146508</v>
      </c>
      <c r="B178" t="s">
        <v>640</v>
      </c>
      <c r="D178" s="34" t="s">
        <v>254</v>
      </c>
      <c r="E178" s="208">
        <v>45825</v>
      </c>
      <c r="F178" s="1"/>
      <c r="G178" t="s">
        <v>641</v>
      </c>
      <c r="I178" s="208">
        <v>45895.441759259258</v>
      </c>
      <c r="K178" t="s">
        <v>241</v>
      </c>
      <c r="L178" t="s">
        <v>171</v>
      </c>
      <c r="M178" t="s">
        <v>642</v>
      </c>
      <c r="N178" t="s">
        <v>237</v>
      </c>
      <c r="P178" s="193" t="str">
        <f>IF(OR(AND(A178&lt;&gt;"",COUNTIF(Bugs!B:B,A178)&gt;0),AND(B178&lt;&gt;"",COUNTIF(Bugs!A:A,B178)&gt;0)),"Y","")</f>
        <v/>
      </c>
      <c r="Q178" s="193" t="str">
        <f>IF(OR(
    AND(COUNTIF(Bugs!A:A,B178)&gt;0,ISNUMBER(SEARCH("x",INDEX(Bugs!C:C,MATCH(B178,Bugs!A:A,0))))),
    AND(COUNTIF(Bugs!B:B,B178)&gt;0,ISNUMBER(SEARCH("x",INDEX(Bugs!C:C,MATCH(B178,Bugs!B:B,0))))),
    AND(COUNTIF(Bugs!A:A,B178)&gt;0,ISNUMBER(SEARCH("x",INDEX(Bugs!D:D,MATCH(B178,Bugs!A:A,0))))),
    AND(COUNTIF(Bugs!B:B,B178)&gt;0,ISNUMBER(SEARCH("x",INDEX(Bugs!D:D,MATCH(B178,Bugs!B:B,0)))))
),"Y","")</f>
        <v/>
      </c>
      <c r="R178">
        <f ca="1">IF(OR(ISNUMBER(MATCH(L178,MasterData!$D$3:$D$18,0)),ISNUMBER(MATCH(L178,MasterData!$C$3:$C$18,0))),
    DATEDIF(E178,I178,"d"),
    DATEDIF(E178,TODAY(),"d"))</f>
        <v>70</v>
      </c>
      <c r="S178">
        <f t="shared" ca="1" si="6"/>
        <v>0</v>
      </c>
      <c r="T178">
        <f t="shared" ca="1" si="7"/>
        <v>0</v>
      </c>
      <c r="U178">
        <f t="shared" ca="1" si="8"/>
        <v>1</v>
      </c>
    </row>
    <row r="179" spans="1:21" x14ac:dyDescent="0.35">
      <c r="B179" t="s">
        <v>663</v>
      </c>
      <c r="D179" s="34">
        <v>3010</v>
      </c>
      <c r="E179" s="208">
        <v>45826</v>
      </c>
      <c r="F179" s="1"/>
      <c r="G179" t="s">
        <v>664</v>
      </c>
      <c r="I179" s="208">
        <v>45854</v>
      </c>
      <c r="K179" t="s">
        <v>235</v>
      </c>
      <c r="L179" t="s">
        <v>171</v>
      </c>
      <c r="M179" t="s">
        <v>665</v>
      </c>
      <c r="N179" t="s">
        <v>237</v>
      </c>
      <c r="P179" s="193" t="str">
        <f>IF(OR(AND(A179&lt;&gt;"",COUNTIF(Bugs!B:B,A179)&gt;0),AND(B179&lt;&gt;"",COUNTIF(Bugs!A:A,B179)&gt;0)),"Y","")</f>
        <v/>
      </c>
      <c r="Q179" s="193" t="str">
        <f>IF(OR(
    AND(COUNTIF(Bugs!A:A,B179)&gt;0,ISNUMBER(SEARCH("x",INDEX(Bugs!C:C,MATCH(B179,Bugs!A:A,0))))),
    AND(COUNTIF(Bugs!B:B,B179)&gt;0,ISNUMBER(SEARCH("x",INDEX(Bugs!C:C,MATCH(B179,Bugs!B:B,0))))),
    AND(COUNTIF(Bugs!A:A,B179)&gt;0,ISNUMBER(SEARCH("x",INDEX(Bugs!D:D,MATCH(B179,Bugs!A:A,0))))),
    AND(COUNTIF(Bugs!B:B,B179)&gt;0,ISNUMBER(SEARCH("x",INDEX(Bugs!D:D,MATCH(B179,Bugs!B:B,0)))))
),"Y","")</f>
        <v/>
      </c>
      <c r="R179">
        <f ca="1">IF(OR(ISNUMBER(MATCH(L179,MasterData!$D$3:$D$18,0)),ISNUMBER(MATCH(L179,MasterData!$C$3:$C$18,0))),
    DATEDIF(E179,I179,"d"),
    DATEDIF(E179,TODAY(),"d"))</f>
        <v>28</v>
      </c>
      <c r="S179">
        <f t="shared" ca="1" si="6"/>
        <v>0</v>
      </c>
      <c r="T179">
        <f t="shared" ca="1" si="7"/>
        <v>1</v>
      </c>
      <c r="U179">
        <f t="shared" ca="1" si="8"/>
        <v>0</v>
      </c>
    </row>
    <row r="180" spans="1:21" x14ac:dyDescent="0.35">
      <c r="B180" t="s">
        <v>666</v>
      </c>
      <c r="D180" s="34">
        <v>3010</v>
      </c>
      <c r="E180" s="208">
        <v>45828</v>
      </c>
      <c r="F180" s="1"/>
      <c r="G180" t="s">
        <v>667</v>
      </c>
      <c r="I180" s="208">
        <v>45854</v>
      </c>
      <c r="K180" t="s">
        <v>235</v>
      </c>
      <c r="L180" t="s">
        <v>171</v>
      </c>
      <c r="M180" t="s">
        <v>668</v>
      </c>
      <c r="N180" t="s">
        <v>237</v>
      </c>
      <c r="P180" s="193" t="str">
        <f>IF(OR(AND(A180&lt;&gt;"",COUNTIF(Bugs!B:B,A180)&gt;0),AND(B180&lt;&gt;"",COUNTIF(Bugs!A:A,B180)&gt;0)),"Y","")</f>
        <v/>
      </c>
      <c r="Q180" s="193" t="str">
        <f>IF(OR(
    AND(COUNTIF(Bugs!A:A,B180)&gt;0,ISNUMBER(SEARCH("x",INDEX(Bugs!C:C,MATCH(B180,Bugs!A:A,0))))),
    AND(COUNTIF(Bugs!B:B,B180)&gt;0,ISNUMBER(SEARCH("x",INDEX(Bugs!C:C,MATCH(B180,Bugs!B:B,0))))),
    AND(COUNTIF(Bugs!A:A,B180)&gt;0,ISNUMBER(SEARCH("x",INDEX(Bugs!D:D,MATCH(B180,Bugs!A:A,0))))),
    AND(COUNTIF(Bugs!B:B,B180)&gt;0,ISNUMBER(SEARCH("x",INDEX(Bugs!D:D,MATCH(B180,Bugs!B:B,0)))))
),"Y","")</f>
        <v/>
      </c>
      <c r="R180">
        <f ca="1">IF(OR(ISNUMBER(MATCH(L180,MasterData!$D$3:$D$18,0)),ISNUMBER(MATCH(L180,MasterData!$C$3:$C$18,0))),
    DATEDIF(E180,I180,"d"),
    DATEDIF(E180,TODAY(),"d"))</f>
        <v>26</v>
      </c>
      <c r="S180">
        <f t="shared" ca="1" si="6"/>
        <v>0</v>
      </c>
      <c r="T180">
        <f t="shared" ca="1" si="7"/>
        <v>1</v>
      </c>
      <c r="U180">
        <f t="shared" ca="1" si="8"/>
        <v>0</v>
      </c>
    </row>
    <row r="181" spans="1:21" x14ac:dyDescent="0.35">
      <c r="B181" t="s">
        <v>10</v>
      </c>
      <c r="D181" s="34" t="s">
        <v>231</v>
      </c>
      <c r="E181" s="208">
        <v>45828</v>
      </c>
      <c r="F181" s="1"/>
      <c r="G181" t="s">
        <v>669</v>
      </c>
      <c r="I181" s="208">
        <v>45895.398414351854</v>
      </c>
      <c r="K181" t="s">
        <v>235</v>
      </c>
      <c r="L181" t="s">
        <v>171</v>
      </c>
      <c r="M181" t="s">
        <v>670</v>
      </c>
      <c r="N181" t="s">
        <v>237</v>
      </c>
      <c r="P181" s="193" t="str">
        <f>IF(OR(AND(A181&lt;&gt;"",COUNTIF(Bugs!B:B,A181)&gt;0),AND(B181&lt;&gt;"",COUNTIF(Bugs!A:A,B181)&gt;0)),"Y","")</f>
        <v>Y</v>
      </c>
      <c r="Q181" s="193" t="str">
        <f>IF(OR(
    AND(COUNTIF(Bugs!A:A,B181)&gt;0,ISNUMBER(SEARCH("x",INDEX(Bugs!C:C,MATCH(B181,Bugs!A:A,0))))),
    AND(COUNTIF(Bugs!B:B,B181)&gt;0,ISNUMBER(SEARCH("x",INDEX(Bugs!C:C,MATCH(B181,Bugs!B:B,0))))),
    AND(COUNTIF(Bugs!A:A,B181)&gt;0,ISNUMBER(SEARCH("x",INDEX(Bugs!D:D,MATCH(B181,Bugs!A:A,0))))),
    AND(COUNTIF(Bugs!B:B,B181)&gt;0,ISNUMBER(SEARCH("x",INDEX(Bugs!D:D,MATCH(B181,Bugs!B:B,0)))))
),"Y","")</f>
        <v/>
      </c>
      <c r="R181">
        <f ca="1">IF(OR(ISNUMBER(MATCH(L181,MasterData!$D$3:$D$18,0)),ISNUMBER(MATCH(L181,MasterData!$C$3:$C$18,0))),
    DATEDIF(E181,I181,"d"),
    DATEDIF(E181,TODAY(),"d"))</f>
        <v>67</v>
      </c>
      <c r="S181">
        <f t="shared" ca="1" si="6"/>
        <v>0</v>
      </c>
      <c r="T181">
        <f t="shared" ca="1" si="7"/>
        <v>0</v>
      </c>
      <c r="U181">
        <f t="shared" ca="1" si="8"/>
        <v>1</v>
      </c>
    </row>
    <row r="182" spans="1:21" x14ac:dyDescent="0.35">
      <c r="B182" t="s">
        <v>11</v>
      </c>
      <c r="D182" s="34">
        <v>3014</v>
      </c>
      <c r="E182" s="208">
        <v>45840</v>
      </c>
      <c r="F182" s="1"/>
      <c r="G182" t="s">
        <v>649</v>
      </c>
      <c r="H182" t="s">
        <v>650</v>
      </c>
      <c r="I182" s="208">
        <v>45883</v>
      </c>
      <c r="J182" t="s">
        <v>650</v>
      </c>
      <c r="K182" t="s">
        <v>235</v>
      </c>
      <c r="L182" t="s">
        <v>171</v>
      </c>
      <c r="M182" t="s">
        <v>651</v>
      </c>
      <c r="N182" t="s">
        <v>237</v>
      </c>
      <c r="P182" s="193" t="str">
        <f>IF(OR(AND(A182&lt;&gt;"",COUNTIF(Bugs!B:B,A182)&gt;0),AND(B182&lt;&gt;"",COUNTIF(Bugs!A:A,B182)&gt;0)),"Y","")</f>
        <v>Y</v>
      </c>
      <c r="Q182" s="193" t="str">
        <f>IF(OR(
    AND(COUNTIF(Bugs!A:A,B182)&gt;0,ISNUMBER(SEARCH("x",INDEX(Bugs!C:C,MATCH(B182,Bugs!A:A,0))))),
    AND(COUNTIF(Bugs!B:B,B182)&gt;0,ISNUMBER(SEARCH("x",INDEX(Bugs!C:C,MATCH(B182,Bugs!B:B,0))))),
    AND(COUNTIF(Bugs!A:A,B182)&gt;0,ISNUMBER(SEARCH("x",INDEX(Bugs!D:D,MATCH(B182,Bugs!A:A,0))))),
    AND(COUNTIF(Bugs!B:B,B182)&gt;0,ISNUMBER(SEARCH("x",INDEX(Bugs!D:D,MATCH(B182,Bugs!B:B,0)))))
),"Y","")</f>
        <v/>
      </c>
      <c r="R182">
        <f ca="1">IF(OR(ISNUMBER(MATCH(L182,MasterData!$D$3:$D$18,0)),ISNUMBER(MATCH(L182,MasterData!$C$3:$C$18,0))),
    DATEDIF(E182,I182,"d"),
    DATEDIF(E182,TODAY(),"d"))</f>
        <v>43</v>
      </c>
      <c r="S182">
        <f t="shared" ca="1" si="6"/>
        <v>0</v>
      </c>
      <c r="T182">
        <f t="shared" ca="1" si="7"/>
        <v>0</v>
      </c>
      <c r="U182">
        <f t="shared" ca="1" si="8"/>
        <v>1</v>
      </c>
    </row>
    <row r="183" spans="1:21" x14ac:dyDescent="0.35">
      <c r="B183" t="s">
        <v>671</v>
      </c>
      <c r="D183" s="34">
        <v>7092</v>
      </c>
      <c r="E183" s="208">
        <v>45841</v>
      </c>
      <c r="F183" s="1"/>
      <c r="G183" t="s">
        <v>672</v>
      </c>
      <c r="I183" s="208">
        <v>45859</v>
      </c>
      <c r="K183" t="s">
        <v>241</v>
      </c>
      <c r="L183" t="s">
        <v>171</v>
      </c>
      <c r="M183" t="s">
        <v>673</v>
      </c>
      <c r="N183" t="s">
        <v>237</v>
      </c>
      <c r="P183" s="193" t="str">
        <f>IF(OR(AND(A183&lt;&gt;"",COUNTIF(Bugs!B:B,A183)&gt;0),AND(B183&lt;&gt;"",COUNTIF(Bugs!A:A,B183)&gt;0)),"Y","")</f>
        <v/>
      </c>
      <c r="Q183" s="193" t="str">
        <f>IF(OR(
    AND(COUNTIF(Bugs!A:A,B183)&gt;0,ISNUMBER(SEARCH("x",INDEX(Bugs!C:C,MATCH(B183,Bugs!A:A,0))))),
    AND(COUNTIF(Bugs!B:B,B183)&gt;0,ISNUMBER(SEARCH("x",INDEX(Bugs!C:C,MATCH(B183,Bugs!B:B,0))))),
    AND(COUNTIF(Bugs!A:A,B183)&gt;0,ISNUMBER(SEARCH("x",INDEX(Bugs!D:D,MATCH(B183,Bugs!A:A,0))))),
    AND(COUNTIF(Bugs!B:B,B183)&gt;0,ISNUMBER(SEARCH("x",INDEX(Bugs!D:D,MATCH(B183,Bugs!B:B,0)))))
),"Y","")</f>
        <v/>
      </c>
      <c r="R183">
        <f ca="1">IF(OR(ISNUMBER(MATCH(L183,MasterData!$D$3:$D$18,0)),ISNUMBER(MATCH(L183,MasterData!$C$3:$C$18,0))),
    DATEDIF(E183,I183,"d"),
    DATEDIF(E183,TODAY(),"d"))</f>
        <v>18</v>
      </c>
      <c r="S183">
        <f t="shared" ca="1" si="6"/>
        <v>0</v>
      </c>
      <c r="T183">
        <f t="shared" ca="1" si="7"/>
        <v>1</v>
      </c>
      <c r="U183">
        <f t="shared" ca="1" si="8"/>
        <v>0</v>
      </c>
    </row>
    <row r="184" spans="1:21" x14ac:dyDescent="0.35">
      <c r="B184" t="s">
        <v>12</v>
      </c>
      <c r="D184" s="34" t="s">
        <v>231</v>
      </c>
      <c r="E184" s="208">
        <v>45845</v>
      </c>
      <c r="F184" s="1"/>
      <c r="G184" t="s">
        <v>669</v>
      </c>
      <c r="I184" s="208">
        <v>45901</v>
      </c>
      <c r="K184" t="s">
        <v>235</v>
      </c>
      <c r="L184" t="s">
        <v>171</v>
      </c>
      <c r="M184" t="s">
        <v>674</v>
      </c>
      <c r="N184" t="s">
        <v>237</v>
      </c>
      <c r="P184" s="193" t="str">
        <f>IF(OR(AND(A184&lt;&gt;"",COUNTIF(Bugs!B:B,A184)&gt;0),AND(B184&lt;&gt;"",COUNTIF(Bugs!A:A,B184)&gt;0)),"Y","")</f>
        <v>Y</v>
      </c>
      <c r="Q184" s="193" t="str">
        <f>IF(OR(
    AND(COUNTIF(Bugs!A:A,B184)&gt;0,ISNUMBER(SEARCH("x",INDEX(Bugs!C:C,MATCH(B184,Bugs!A:A,0))))),
    AND(COUNTIF(Bugs!B:B,B184)&gt;0,ISNUMBER(SEARCH("x",INDEX(Bugs!C:C,MATCH(B184,Bugs!B:B,0))))),
    AND(COUNTIF(Bugs!A:A,B184)&gt;0,ISNUMBER(SEARCH("x",INDEX(Bugs!D:D,MATCH(B184,Bugs!A:A,0))))),
    AND(COUNTIF(Bugs!B:B,B184)&gt;0,ISNUMBER(SEARCH("x",INDEX(Bugs!D:D,MATCH(B184,Bugs!B:B,0)))))
),"Y","")</f>
        <v/>
      </c>
      <c r="R184">
        <f ca="1">IF(OR(ISNUMBER(MATCH(L184,MasterData!$D$3:$D$18,0)),ISNUMBER(MATCH(L184,MasterData!$C$3:$C$18,0))),
    DATEDIF(E184,I184,"d"),
    DATEDIF(E184,TODAY(),"d"))</f>
        <v>56</v>
      </c>
      <c r="S184">
        <f t="shared" ca="1" si="6"/>
        <v>0</v>
      </c>
      <c r="T184">
        <f t="shared" ca="1" si="7"/>
        <v>0</v>
      </c>
      <c r="U184">
        <f t="shared" ca="1" si="8"/>
        <v>1</v>
      </c>
    </row>
    <row r="185" spans="1:21" x14ac:dyDescent="0.35">
      <c r="B185" t="s">
        <v>675</v>
      </c>
      <c r="D185" s="34">
        <v>3014</v>
      </c>
      <c r="E185" s="208">
        <v>45845</v>
      </c>
      <c r="F185" s="1"/>
      <c r="G185" t="s">
        <v>676</v>
      </c>
      <c r="I185" s="208">
        <v>45859</v>
      </c>
      <c r="K185" t="s">
        <v>347</v>
      </c>
      <c r="L185" t="s">
        <v>171</v>
      </c>
      <c r="M185" t="s">
        <v>677</v>
      </c>
      <c r="N185" t="s">
        <v>237</v>
      </c>
      <c r="P185" s="193" t="str">
        <f>IF(OR(AND(A185&lt;&gt;"",COUNTIF(Bugs!B:B,A185)&gt;0),AND(B185&lt;&gt;"",COUNTIF(Bugs!A:A,B185)&gt;0)),"Y","")</f>
        <v/>
      </c>
      <c r="Q185" s="193" t="str">
        <f>IF(OR(
    AND(COUNTIF(Bugs!A:A,B185)&gt;0,ISNUMBER(SEARCH("x",INDEX(Bugs!C:C,MATCH(B185,Bugs!A:A,0))))),
    AND(COUNTIF(Bugs!B:B,B185)&gt;0,ISNUMBER(SEARCH("x",INDEX(Bugs!C:C,MATCH(B185,Bugs!B:B,0))))),
    AND(COUNTIF(Bugs!A:A,B185)&gt;0,ISNUMBER(SEARCH("x",INDEX(Bugs!D:D,MATCH(B185,Bugs!A:A,0))))),
    AND(COUNTIF(Bugs!B:B,B185)&gt;0,ISNUMBER(SEARCH("x",INDEX(Bugs!D:D,MATCH(B185,Bugs!B:B,0)))))
),"Y","")</f>
        <v/>
      </c>
      <c r="R185">
        <f ca="1">IF(OR(ISNUMBER(MATCH(L185,MasterData!$D$3:$D$18,0)),ISNUMBER(MATCH(L185,MasterData!$C$3:$C$18,0))),
    DATEDIF(E185,I185,"d"),
    DATEDIF(E185,TODAY(),"d"))</f>
        <v>14</v>
      </c>
      <c r="S185">
        <f t="shared" ca="1" si="6"/>
        <v>0</v>
      </c>
      <c r="T185">
        <f t="shared" ca="1" si="7"/>
        <v>1</v>
      </c>
      <c r="U185">
        <f t="shared" ca="1" si="8"/>
        <v>0</v>
      </c>
    </row>
    <row r="186" spans="1:21" x14ac:dyDescent="0.35">
      <c r="B186" t="s">
        <v>13</v>
      </c>
      <c r="D186" s="34">
        <v>3014</v>
      </c>
      <c r="E186" s="208">
        <v>45846</v>
      </c>
      <c r="F186" s="1"/>
      <c r="G186" t="s">
        <v>652</v>
      </c>
      <c r="H186" t="s">
        <v>240</v>
      </c>
      <c r="I186" s="208">
        <v>45938</v>
      </c>
      <c r="J186" t="s">
        <v>245</v>
      </c>
      <c r="K186" t="s">
        <v>241</v>
      </c>
      <c r="L186" t="s">
        <v>171</v>
      </c>
      <c r="M186" t="s">
        <v>653</v>
      </c>
      <c r="N186" t="s">
        <v>237</v>
      </c>
      <c r="P186" s="193" t="str">
        <f>IF(OR(AND(A186&lt;&gt;"",COUNTIF(Bugs!B:B,A186)&gt;0),AND(B186&lt;&gt;"",COUNTIF(Bugs!A:A,B186)&gt;0)),"Y","")</f>
        <v>Y</v>
      </c>
      <c r="Q186" s="193" t="str">
        <f>IF(OR(
    AND(COUNTIF(Bugs!A:A,B186)&gt;0,ISNUMBER(SEARCH("x",INDEX(Bugs!C:C,MATCH(B186,Bugs!A:A,0))))),
    AND(COUNTIF(Bugs!B:B,B186)&gt;0,ISNUMBER(SEARCH("x",INDEX(Bugs!C:C,MATCH(B186,Bugs!B:B,0))))),
    AND(COUNTIF(Bugs!A:A,B186)&gt;0,ISNUMBER(SEARCH("x",INDEX(Bugs!D:D,MATCH(B186,Bugs!A:A,0))))),
    AND(COUNTIF(Bugs!B:B,B186)&gt;0,ISNUMBER(SEARCH("x",INDEX(Bugs!D:D,MATCH(B186,Bugs!B:B,0)))))
),"Y","")</f>
        <v>Y</v>
      </c>
      <c r="R186">
        <f ca="1">IF(OR(ISNUMBER(MATCH(L186,MasterData!$D$3:$D$18,0)),ISNUMBER(MATCH(L186,MasterData!$C$3:$C$18,0))),
    DATEDIF(E186,I186,"d"),
    DATEDIF(E186,TODAY(),"d"))</f>
        <v>92</v>
      </c>
      <c r="S186">
        <f t="shared" ca="1" si="6"/>
        <v>0</v>
      </c>
      <c r="T186">
        <f t="shared" ca="1" si="7"/>
        <v>0</v>
      </c>
      <c r="U186">
        <f t="shared" ca="1" si="8"/>
        <v>1</v>
      </c>
    </row>
    <row r="187" spans="1:21" x14ac:dyDescent="0.35">
      <c r="B187" t="s">
        <v>654</v>
      </c>
      <c r="D187" s="34">
        <v>3014</v>
      </c>
      <c r="E187" s="208">
        <v>45847</v>
      </c>
      <c r="F187" s="1"/>
      <c r="G187" t="s">
        <v>652</v>
      </c>
      <c r="H187" t="s">
        <v>245</v>
      </c>
      <c r="I187" s="208">
        <v>45854</v>
      </c>
      <c r="J187" t="s">
        <v>245</v>
      </c>
      <c r="K187" t="s">
        <v>347</v>
      </c>
      <c r="L187" t="s">
        <v>171</v>
      </c>
      <c r="M187" t="s">
        <v>655</v>
      </c>
      <c r="N187" t="s">
        <v>237</v>
      </c>
      <c r="P187" s="193" t="str">
        <f>IF(OR(AND(A187&lt;&gt;"",COUNTIF(Bugs!B:B,A187)&gt;0),AND(B187&lt;&gt;"",COUNTIF(Bugs!A:A,B187)&gt;0)),"Y","")</f>
        <v/>
      </c>
      <c r="Q187" s="193" t="str">
        <f>IF(OR(
    AND(COUNTIF(Bugs!A:A,B187)&gt;0,ISNUMBER(SEARCH("x",INDEX(Bugs!C:C,MATCH(B187,Bugs!A:A,0))))),
    AND(COUNTIF(Bugs!B:B,B187)&gt;0,ISNUMBER(SEARCH("x",INDEX(Bugs!C:C,MATCH(B187,Bugs!B:B,0))))),
    AND(COUNTIF(Bugs!A:A,B187)&gt;0,ISNUMBER(SEARCH("x",INDEX(Bugs!D:D,MATCH(B187,Bugs!A:A,0))))),
    AND(COUNTIF(Bugs!B:B,B187)&gt;0,ISNUMBER(SEARCH("x",INDEX(Bugs!D:D,MATCH(B187,Bugs!B:B,0)))))
),"Y","")</f>
        <v/>
      </c>
      <c r="R187">
        <f ca="1">IF(OR(ISNUMBER(MATCH(L187,MasterData!$D$3:$D$18,0)),ISNUMBER(MATCH(L187,MasterData!$C$3:$C$18,0))),
    DATEDIF(E187,I187,"d"),
    DATEDIF(E187,TODAY(),"d"))</f>
        <v>7</v>
      </c>
      <c r="S187">
        <f t="shared" ca="1" si="6"/>
        <v>1</v>
      </c>
      <c r="T187">
        <f t="shared" ca="1" si="7"/>
        <v>0</v>
      </c>
      <c r="U187">
        <f t="shared" ca="1" si="8"/>
        <v>0</v>
      </c>
    </row>
    <row r="188" spans="1:21" x14ac:dyDescent="0.35">
      <c r="B188" t="s">
        <v>656</v>
      </c>
      <c r="D188" s="34">
        <v>3014</v>
      </c>
      <c r="E188" s="208">
        <v>45847</v>
      </c>
      <c r="F188" s="1"/>
      <c r="G188" t="s">
        <v>657</v>
      </c>
      <c r="H188" t="s">
        <v>658</v>
      </c>
      <c r="I188" s="208">
        <v>45854</v>
      </c>
      <c r="J188" t="s">
        <v>650</v>
      </c>
      <c r="K188" t="s">
        <v>241</v>
      </c>
      <c r="L188" t="s">
        <v>171</v>
      </c>
      <c r="M188" t="s">
        <v>659</v>
      </c>
      <c r="N188" t="s">
        <v>237</v>
      </c>
      <c r="P188" s="193" t="str">
        <f>IF(OR(AND(A188&lt;&gt;"",COUNTIF(Bugs!B:B,A188)&gt;0),AND(B188&lt;&gt;"",COUNTIF(Bugs!A:A,B188)&gt;0)),"Y","")</f>
        <v/>
      </c>
      <c r="Q188" s="193" t="str">
        <f>IF(OR(
    AND(COUNTIF(Bugs!A:A,B188)&gt;0,ISNUMBER(SEARCH("x",INDEX(Bugs!C:C,MATCH(B188,Bugs!A:A,0))))),
    AND(COUNTIF(Bugs!B:B,B188)&gt;0,ISNUMBER(SEARCH("x",INDEX(Bugs!C:C,MATCH(B188,Bugs!B:B,0))))),
    AND(COUNTIF(Bugs!A:A,B188)&gt;0,ISNUMBER(SEARCH("x",INDEX(Bugs!D:D,MATCH(B188,Bugs!A:A,0))))),
    AND(COUNTIF(Bugs!B:B,B188)&gt;0,ISNUMBER(SEARCH("x",INDEX(Bugs!D:D,MATCH(B188,Bugs!B:B,0)))))
),"Y","")</f>
        <v/>
      </c>
      <c r="R188">
        <f ca="1">IF(OR(ISNUMBER(MATCH(L188,MasterData!$D$3:$D$18,0)),ISNUMBER(MATCH(L188,MasterData!$C$3:$C$18,0))),
    DATEDIF(E188,I188,"d"),
    DATEDIF(E188,TODAY(),"d"))</f>
        <v>7</v>
      </c>
      <c r="S188">
        <f t="shared" ca="1" si="6"/>
        <v>1</v>
      </c>
      <c r="T188">
        <f t="shared" ca="1" si="7"/>
        <v>0</v>
      </c>
      <c r="U188">
        <f t="shared" ca="1" si="8"/>
        <v>0</v>
      </c>
    </row>
    <row r="189" spans="1:21" x14ac:dyDescent="0.35">
      <c r="B189" t="s">
        <v>678</v>
      </c>
      <c r="D189" s="34">
        <v>3009</v>
      </c>
      <c r="E189" s="208">
        <v>45846</v>
      </c>
      <c r="F189" s="1"/>
      <c r="G189" t="s">
        <v>679</v>
      </c>
      <c r="I189" s="208">
        <v>45863</v>
      </c>
      <c r="K189" t="s">
        <v>235</v>
      </c>
      <c r="L189" t="s">
        <v>171</v>
      </c>
      <c r="M189" t="s">
        <v>680</v>
      </c>
      <c r="N189" t="s">
        <v>237</v>
      </c>
      <c r="P189" s="193" t="str">
        <f>IF(OR(AND(A189&lt;&gt;"",COUNTIF(Bugs!B:B,A189)&gt;0),AND(B189&lt;&gt;"",COUNTIF(Bugs!A:A,B189)&gt;0)),"Y","")</f>
        <v/>
      </c>
      <c r="Q189" s="193" t="str">
        <f>IF(OR(
    AND(COUNTIF(Bugs!A:A,B189)&gt;0,ISNUMBER(SEARCH("x",INDEX(Bugs!C:C,MATCH(B189,Bugs!A:A,0))))),
    AND(COUNTIF(Bugs!B:B,B189)&gt;0,ISNUMBER(SEARCH("x",INDEX(Bugs!C:C,MATCH(B189,Bugs!B:B,0))))),
    AND(COUNTIF(Bugs!A:A,B189)&gt;0,ISNUMBER(SEARCH("x",INDEX(Bugs!D:D,MATCH(B189,Bugs!A:A,0))))),
    AND(COUNTIF(Bugs!B:B,B189)&gt;0,ISNUMBER(SEARCH("x",INDEX(Bugs!D:D,MATCH(B189,Bugs!B:B,0)))))
),"Y","")</f>
        <v/>
      </c>
      <c r="R189">
        <f ca="1">IF(OR(ISNUMBER(MATCH(L189,MasterData!$D$3:$D$18,0)),ISNUMBER(MATCH(L189,MasterData!$C$3:$C$18,0))),
    DATEDIF(E189,I189,"d"),
    DATEDIF(E189,TODAY(),"d"))</f>
        <v>17</v>
      </c>
      <c r="S189">
        <f t="shared" ca="1" si="6"/>
        <v>0</v>
      </c>
      <c r="T189">
        <f t="shared" ca="1" si="7"/>
        <v>1</v>
      </c>
      <c r="U189">
        <f t="shared" ca="1" si="8"/>
        <v>0</v>
      </c>
    </row>
    <row r="190" spans="1:21" x14ac:dyDescent="0.35">
      <c r="B190" t="s">
        <v>685</v>
      </c>
      <c r="D190" s="34" t="s">
        <v>254</v>
      </c>
      <c r="E190" s="208">
        <v>45852</v>
      </c>
      <c r="F190" s="1"/>
      <c r="G190" t="s">
        <v>686</v>
      </c>
      <c r="I190" s="208">
        <v>45866</v>
      </c>
      <c r="K190" t="s">
        <v>235</v>
      </c>
      <c r="L190" t="s">
        <v>171</v>
      </c>
      <c r="M190" t="s">
        <v>687</v>
      </c>
      <c r="N190" t="s">
        <v>237</v>
      </c>
      <c r="P190" s="193" t="str">
        <f>IF(OR(AND(A190&lt;&gt;"",COUNTIF(Bugs!B:B,A190)&gt;0),AND(B190&lt;&gt;"",COUNTIF(Bugs!A:A,B190)&gt;0)),"Y","")</f>
        <v/>
      </c>
      <c r="Q190" s="193" t="str">
        <f>IF(OR(
    AND(COUNTIF(Bugs!A:A,B190)&gt;0,ISNUMBER(SEARCH("x",INDEX(Bugs!C:C,MATCH(B190,Bugs!A:A,0))))),
    AND(COUNTIF(Bugs!B:B,B190)&gt;0,ISNUMBER(SEARCH("x",INDEX(Bugs!C:C,MATCH(B190,Bugs!B:B,0))))),
    AND(COUNTIF(Bugs!A:A,B190)&gt;0,ISNUMBER(SEARCH("x",INDEX(Bugs!D:D,MATCH(B190,Bugs!A:A,0))))),
    AND(COUNTIF(Bugs!B:B,B190)&gt;0,ISNUMBER(SEARCH("x",INDEX(Bugs!D:D,MATCH(B190,Bugs!B:B,0)))))
),"Y","")</f>
        <v/>
      </c>
      <c r="R190">
        <f ca="1">IF(OR(ISNUMBER(MATCH(L190,MasterData!$D$3:$D$18,0)),ISNUMBER(MATCH(L190,MasterData!$C$3:$C$18,0))),
    DATEDIF(E190,I190,"d"),
    DATEDIF(E190,TODAY(),"d"))</f>
        <v>14</v>
      </c>
      <c r="S190">
        <f t="shared" ca="1" si="6"/>
        <v>0</v>
      </c>
      <c r="T190">
        <f t="shared" ca="1" si="7"/>
        <v>1</v>
      </c>
      <c r="U190">
        <f t="shared" ca="1" si="8"/>
        <v>0</v>
      </c>
    </row>
    <row r="191" spans="1:21" x14ac:dyDescent="0.35">
      <c r="B191" t="s">
        <v>688</v>
      </c>
      <c r="D191" s="34">
        <v>3014</v>
      </c>
      <c r="E191" s="208">
        <v>45852</v>
      </c>
      <c r="F191" s="1"/>
      <c r="G191" t="s">
        <v>689</v>
      </c>
      <c r="I191" s="208">
        <v>45859</v>
      </c>
      <c r="K191" t="s">
        <v>241</v>
      </c>
      <c r="L191" t="s">
        <v>171</v>
      </c>
      <c r="M191" t="s">
        <v>690</v>
      </c>
      <c r="N191" t="s">
        <v>237</v>
      </c>
      <c r="P191" s="193" t="str">
        <f>IF(OR(AND(A191&lt;&gt;"",COUNTIF(Bugs!B:B,A191)&gt;0),AND(B191&lt;&gt;"",COUNTIF(Bugs!A:A,B191)&gt;0)),"Y","")</f>
        <v/>
      </c>
      <c r="Q191" s="193" t="str">
        <f>IF(OR(
    AND(COUNTIF(Bugs!A:A,B191)&gt;0,ISNUMBER(SEARCH("x",INDEX(Bugs!C:C,MATCH(B191,Bugs!A:A,0))))),
    AND(COUNTIF(Bugs!B:B,B191)&gt;0,ISNUMBER(SEARCH("x",INDEX(Bugs!C:C,MATCH(B191,Bugs!B:B,0))))),
    AND(COUNTIF(Bugs!A:A,B191)&gt;0,ISNUMBER(SEARCH("x",INDEX(Bugs!D:D,MATCH(B191,Bugs!A:A,0))))),
    AND(COUNTIF(Bugs!B:B,B191)&gt;0,ISNUMBER(SEARCH("x",INDEX(Bugs!D:D,MATCH(B191,Bugs!B:B,0)))))
),"Y","")</f>
        <v/>
      </c>
      <c r="R191">
        <f ca="1">IF(OR(ISNUMBER(MATCH(L191,MasterData!$D$3:$D$18,0)),ISNUMBER(MATCH(L191,MasterData!$C$3:$C$18,0))),
    DATEDIF(E191,I191,"d"),
    DATEDIF(E191,TODAY(),"d"))</f>
        <v>7</v>
      </c>
      <c r="S191">
        <f t="shared" ca="1" si="6"/>
        <v>1</v>
      </c>
      <c r="T191">
        <f t="shared" ca="1" si="7"/>
        <v>0</v>
      </c>
      <c r="U191">
        <f t="shared" ca="1" si="8"/>
        <v>0</v>
      </c>
    </row>
    <row r="192" spans="1:21" x14ac:dyDescent="0.35">
      <c r="B192" t="s">
        <v>14</v>
      </c>
      <c r="D192" s="34">
        <v>3014</v>
      </c>
      <c r="E192" s="208">
        <v>45853</v>
      </c>
      <c r="F192" s="1"/>
      <c r="G192" t="s">
        <v>676</v>
      </c>
      <c r="I192" s="208">
        <v>45875</v>
      </c>
      <c r="K192" t="s">
        <v>347</v>
      </c>
      <c r="L192" t="s">
        <v>171</v>
      </c>
      <c r="M192" t="s">
        <v>684</v>
      </c>
      <c r="N192" t="s">
        <v>237</v>
      </c>
      <c r="P192" s="193" t="str">
        <f>IF(OR(AND(A192&lt;&gt;"",COUNTIF(Bugs!B:B,A192)&gt;0),AND(B192&lt;&gt;"",COUNTIF(Bugs!A:A,B192)&gt;0)),"Y","")</f>
        <v>Y</v>
      </c>
      <c r="Q192" s="193" t="str">
        <f>IF(OR(
    AND(COUNTIF(Bugs!A:A,B192)&gt;0,ISNUMBER(SEARCH("x",INDEX(Bugs!C:C,MATCH(B192,Bugs!A:A,0))))),
    AND(COUNTIF(Bugs!B:B,B192)&gt;0,ISNUMBER(SEARCH("x",INDEX(Bugs!C:C,MATCH(B192,Bugs!B:B,0))))),
    AND(COUNTIF(Bugs!A:A,B192)&gt;0,ISNUMBER(SEARCH("x",INDEX(Bugs!D:D,MATCH(B192,Bugs!A:A,0))))),
    AND(COUNTIF(Bugs!B:B,B192)&gt;0,ISNUMBER(SEARCH("x",INDEX(Bugs!D:D,MATCH(B192,Bugs!B:B,0)))))
),"Y","")</f>
        <v>Y</v>
      </c>
      <c r="R192">
        <f ca="1">IF(OR(ISNUMBER(MATCH(L192,MasterData!$D$3:$D$18,0)),ISNUMBER(MATCH(L192,MasterData!$C$3:$C$18,0))),
    DATEDIF(E192,I192,"d"),
    DATEDIF(E192,TODAY(),"d"))</f>
        <v>22</v>
      </c>
      <c r="S192">
        <f ca="1">IF(AND($R192&gt;=0,$R192&lt;=7),1,0)</f>
        <v>0</v>
      </c>
      <c r="T192">
        <f ca="1">IF(AND($R192&gt;7,R192&lt;=30),1,0)</f>
        <v>1</v>
      </c>
      <c r="U192">
        <f ca="1">IF($R192&gt;30,1,0)</f>
        <v>0</v>
      </c>
    </row>
    <row r="193" spans="1:21" x14ac:dyDescent="0.35">
      <c r="B193" t="s">
        <v>691</v>
      </c>
      <c r="D193" s="34" t="s">
        <v>254</v>
      </c>
      <c r="E193" s="208">
        <v>45854</v>
      </c>
      <c r="F193" s="1"/>
      <c r="G193" t="s">
        <v>692</v>
      </c>
      <c r="I193" s="208">
        <v>45862</v>
      </c>
      <c r="K193" t="s">
        <v>235</v>
      </c>
      <c r="L193" t="s">
        <v>171</v>
      </c>
      <c r="M193" t="s">
        <v>693</v>
      </c>
      <c r="N193" t="s">
        <v>237</v>
      </c>
      <c r="P193" s="193" t="str">
        <f>IF(OR(AND(A193&lt;&gt;"",COUNTIF(Bugs!B:B,A193)&gt;0),AND(B193&lt;&gt;"",COUNTIF(Bugs!A:A,B193)&gt;0)),"Y","")</f>
        <v/>
      </c>
      <c r="Q193" s="193" t="str">
        <f>IF(OR(
    AND(COUNTIF(Bugs!A:A,B193)&gt;0,ISNUMBER(SEARCH("x",INDEX(Bugs!C:C,MATCH(B193,Bugs!A:A,0))))),
    AND(COUNTIF(Bugs!B:B,B193)&gt;0,ISNUMBER(SEARCH("x",INDEX(Bugs!C:C,MATCH(B193,Bugs!B:B,0))))),
    AND(COUNTIF(Bugs!A:A,B193)&gt;0,ISNUMBER(SEARCH("x",INDEX(Bugs!D:D,MATCH(B193,Bugs!A:A,0))))),
    AND(COUNTIF(Bugs!B:B,B193)&gt;0,ISNUMBER(SEARCH("x",INDEX(Bugs!D:D,MATCH(B193,Bugs!B:B,0)))))
),"Y","")</f>
        <v/>
      </c>
      <c r="R193">
        <f ca="1">IF(OR(ISNUMBER(MATCH(L193,MasterData!$D$3:$D$18,0)),ISNUMBER(MATCH(L193,MasterData!$C$3:$C$18,0))),
    DATEDIF(E193,I193,"d"),
    DATEDIF(E193,TODAY(),"d"))</f>
        <v>8</v>
      </c>
      <c r="S193">
        <f t="shared" ref="S193:S199" ca="1" si="9">IF(AND($R193&gt;=0,$R193&lt;=7),1,0)</f>
        <v>0</v>
      </c>
      <c r="T193">
        <f t="shared" ref="T193:T199" ca="1" si="10">IF(AND($R193&gt;7,R193&lt;=30),1,0)</f>
        <v>1</v>
      </c>
      <c r="U193">
        <f t="shared" ref="U193:U199" ca="1" si="11">IF($R193&gt;30,1,0)</f>
        <v>0</v>
      </c>
    </row>
    <row r="194" spans="1:21" x14ac:dyDescent="0.35">
      <c r="B194" t="s">
        <v>15</v>
      </c>
      <c r="D194" s="34">
        <v>3014</v>
      </c>
      <c r="E194" s="208">
        <v>45856</v>
      </c>
      <c r="F194" s="1"/>
      <c r="G194" t="s">
        <v>686</v>
      </c>
      <c r="I194" s="208">
        <v>45874</v>
      </c>
      <c r="K194" t="s">
        <v>235</v>
      </c>
      <c r="L194" t="s">
        <v>171</v>
      </c>
      <c r="M194" t="s">
        <v>697</v>
      </c>
      <c r="N194" t="s">
        <v>237</v>
      </c>
      <c r="P194" s="193" t="str">
        <f>IF(OR(AND(A194&lt;&gt;"",COUNTIF(Bugs!B:B,A194)&gt;0),AND(B194&lt;&gt;"",COUNTIF(Bugs!A:A,B194)&gt;0)),"Y","")</f>
        <v>Y</v>
      </c>
      <c r="Q194" s="193" t="str">
        <f>IF(OR(
    AND(COUNTIF(Bugs!A:A,B194)&gt;0,ISNUMBER(SEARCH("x",INDEX(Bugs!C:C,MATCH(B194,Bugs!A:A,0))))),
    AND(COUNTIF(Bugs!B:B,B194)&gt;0,ISNUMBER(SEARCH("x",INDEX(Bugs!C:C,MATCH(B194,Bugs!B:B,0))))),
    AND(COUNTIF(Bugs!A:A,B194)&gt;0,ISNUMBER(SEARCH("x",INDEX(Bugs!D:D,MATCH(B194,Bugs!A:A,0))))),
    AND(COUNTIF(Bugs!B:B,B194)&gt;0,ISNUMBER(SEARCH("x",INDEX(Bugs!D:D,MATCH(B194,Bugs!B:B,0)))))
),"Y","")</f>
        <v>Y</v>
      </c>
      <c r="R194">
        <f ca="1">IF(OR(ISNUMBER(MATCH(L194,MasterData!$D$3:$D$18,0)),ISNUMBER(MATCH(L194,MasterData!$C$3:$C$18,0))),
    DATEDIF(E194,I194,"d"),
    DATEDIF(E194,TODAY(),"d"))</f>
        <v>18</v>
      </c>
      <c r="S194">
        <f t="shared" ca="1" si="9"/>
        <v>0</v>
      </c>
      <c r="T194">
        <f t="shared" ca="1" si="10"/>
        <v>1</v>
      </c>
      <c r="U194">
        <f t="shared" ca="1" si="11"/>
        <v>0</v>
      </c>
    </row>
    <row r="195" spans="1:21" x14ac:dyDescent="0.35">
      <c r="A195">
        <v>6000146356</v>
      </c>
      <c r="B195" t="s">
        <v>698</v>
      </c>
      <c r="D195" s="34">
        <v>3014</v>
      </c>
      <c r="E195" s="208">
        <v>45859</v>
      </c>
      <c r="F195" s="1"/>
      <c r="G195" t="s">
        <v>699</v>
      </c>
      <c r="H195" t="s">
        <v>245</v>
      </c>
      <c r="I195" s="208">
        <v>45866</v>
      </c>
      <c r="K195" t="s">
        <v>241</v>
      </c>
      <c r="L195" t="s">
        <v>171</v>
      </c>
      <c r="M195" t="s">
        <v>700</v>
      </c>
      <c r="N195" t="s">
        <v>237</v>
      </c>
      <c r="P195" s="193" t="str">
        <f>IF(OR(AND(A195&lt;&gt;"",COUNTIF(Bugs!B:B,A195)&gt;0),AND(B195&lt;&gt;"",COUNTIF(Bugs!A:A,B195)&gt;0)),"Y","")</f>
        <v/>
      </c>
      <c r="Q195" s="193" t="str">
        <f>IF(OR(
    AND(COUNTIF(Bugs!A:A,B195)&gt;0,ISNUMBER(SEARCH("x",INDEX(Bugs!C:C,MATCH(B195,Bugs!A:A,0))))),
    AND(COUNTIF(Bugs!B:B,B195)&gt;0,ISNUMBER(SEARCH("x",INDEX(Bugs!C:C,MATCH(B195,Bugs!B:B,0))))),
    AND(COUNTIF(Bugs!A:A,B195)&gt;0,ISNUMBER(SEARCH("x",INDEX(Bugs!D:D,MATCH(B195,Bugs!A:A,0))))),
    AND(COUNTIF(Bugs!B:B,B195)&gt;0,ISNUMBER(SEARCH("x",INDEX(Bugs!D:D,MATCH(B195,Bugs!B:B,0)))))
),"Y","")</f>
        <v/>
      </c>
      <c r="R195">
        <f ca="1">IF(OR(ISNUMBER(MATCH(L195,MasterData!$D$3:$D$18,0)),ISNUMBER(MATCH(L195,MasterData!$C$3:$C$18,0))),
    DATEDIF(E195,I195,"d"),
    DATEDIF(E195,TODAY(),"d"))</f>
        <v>7</v>
      </c>
      <c r="S195">
        <f ca="1">IF(AND($R195&gt;=0,$R195&lt;=7),1,0)</f>
        <v>1</v>
      </c>
      <c r="T195">
        <f ca="1">IF(AND($R195&gt;7,R195&lt;=30),1,0)</f>
        <v>0</v>
      </c>
      <c r="U195">
        <f ca="1">IF($R195&gt;30,1,0)</f>
        <v>0</v>
      </c>
    </row>
    <row r="196" spans="1:21" x14ac:dyDescent="0.35">
      <c r="B196" t="s">
        <v>16</v>
      </c>
      <c r="D196" s="34">
        <v>3014</v>
      </c>
      <c r="E196" s="208">
        <v>45859</v>
      </c>
      <c r="F196" s="1"/>
      <c r="G196" t="s">
        <v>689</v>
      </c>
      <c r="I196" s="208">
        <v>45869</v>
      </c>
      <c r="K196" t="s">
        <v>235</v>
      </c>
      <c r="L196" t="s">
        <v>171</v>
      </c>
      <c r="M196" t="s">
        <v>701</v>
      </c>
      <c r="N196" t="s">
        <v>237</v>
      </c>
      <c r="P196" s="193" t="str">
        <f>IF(OR(AND(A196&lt;&gt;"",COUNTIF(Bugs!B:B,A196)&gt;0),AND(B196&lt;&gt;"",COUNTIF(Bugs!A:A,B196)&gt;0)),"Y","")</f>
        <v>Y</v>
      </c>
      <c r="Q196" s="193" t="str">
        <f>IF(OR(
    AND(COUNTIF(Bugs!A:A,B196)&gt;0,ISNUMBER(SEARCH("x",INDEX(Bugs!C:C,MATCH(B196,Bugs!A:A,0))))),
    AND(COUNTIF(Bugs!B:B,B196)&gt;0,ISNUMBER(SEARCH("x",INDEX(Bugs!C:C,MATCH(B196,Bugs!B:B,0))))),
    AND(COUNTIF(Bugs!A:A,B196)&gt;0,ISNUMBER(SEARCH("x",INDEX(Bugs!D:D,MATCH(B196,Bugs!A:A,0))))),
    AND(COUNTIF(Bugs!B:B,B196)&gt;0,ISNUMBER(SEARCH("x",INDEX(Bugs!D:D,MATCH(B196,Bugs!B:B,0)))))
),"Y","")</f>
        <v>Y</v>
      </c>
      <c r="R196">
        <f ca="1">IF(OR(ISNUMBER(MATCH(L196,MasterData!$D$3:$D$18,0)),ISNUMBER(MATCH(L196,MasterData!$C$3:$C$18,0))),
    DATEDIF(E196,I196,"d"),
    DATEDIF(E196,TODAY(),"d"))</f>
        <v>10</v>
      </c>
      <c r="S196">
        <f t="shared" ca="1" si="9"/>
        <v>0</v>
      </c>
      <c r="T196">
        <f t="shared" ca="1" si="10"/>
        <v>1</v>
      </c>
      <c r="U196">
        <f t="shared" ca="1" si="11"/>
        <v>0</v>
      </c>
    </row>
    <row r="197" spans="1:21" x14ac:dyDescent="0.35">
      <c r="B197" t="s">
        <v>17</v>
      </c>
      <c r="D197" s="34" t="s">
        <v>480</v>
      </c>
      <c r="E197" s="208">
        <v>45859</v>
      </c>
      <c r="F197" s="1"/>
      <c r="G197" t="s">
        <v>702</v>
      </c>
      <c r="I197" s="208">
        <v>45874</v>
      </c>
      <c r="K197" t="s">
        <v>235</v>
      </c>
      <c r="L197" t="s">
        <v>171</v>
      </c>
      <c r="M197" t="s">
        <v>703</v>
      </c>
      <c r="N197" t="s">
        <v>237</v>
      </c>
      <c r="P197" s="193" t="str">
        <f>IF(OR(AND(A197&lt;&gt;"",COUNTIF(Bugs!B:B,A197)&gt;0),AND(B197&lt;&gt;"",COUNTIF(Bugs!A:A,B197)&gt;0)),"Y","")</f>
        <v>Y</v>
      </c>
      <c r="Q197" s="193" t="str">
        <f>IF(OR(
    AND(COUNTIF(Bugs!A:A,B197)&gt;0,ISNUMBER(SEARCH("x",INDEX(Bugs!C:C,MATCH(B197,Bugs!A:A,0))))),
    AND(COUNTIF(Bugs!B:B,B197)&gt;0,ISNUMBER(SEARCH("x",INDEX(Bugs!C:C,MATCH(B197,Bugs!B:B,0))))),
    AND(COUNTIF(Bugs!A:A,B197)&gt;0,ISNUMBER(SEARCH("x",INDEX(Bugs!D:D,MATCH(B197,Bugs!A:A,0))))),
    AND(COUNTIF(Bugs!B:B,B197)&gt;0,ISNUMBER(SEARCH("x",INDEX(Bugs!D:D,MATCH(B197,Bugs!B:B,0)))))
),"Y","")</f>
        <v>Y</v>
      </c>
      <c r="R197">
        <f ca="1">IF(OR(ISNUMBER(MATCH(L197,MasterData!$D$3:$D$18,0)),ISNUMBER(MATCH(L197,MasterData!$C$3:$C$18,0))),
    DATEDIF(E197,I197,"d"),
    DATEDIF(E197,TODAY(),"d"))</f>
        <v>15</v>
      </c>
      <c r="S197">
        <f t="shared" ca="1" si="9"/>
        <v>0</v>
      </c>
      <c r="T197">
        <f t="shared" ca="1" si="10"/>
        <v>1</v>
      </c>
      <c r="U197">
        <f t="shared" ca="1" si="11"/>
        <v>0</v>
      </c>
    </row>
    <row r="198" spans="1:21" x14ac:dyDescent="0.35">
      <c r="A198">
        <v>6000147166</v>
      </c>
      <c r="B198" t="s">
        <v>18</v>
      </c>
      <c r="D198" s="34" t="s">
        <v>660</v>
      </c>
      <c r="E198" s="208">
        <v>45862</v>
      </c>
      <c r="F198" s="1"/>
      <c r="G198" t="s">
        <v>704</v>
      </c>
      <c r="I198" s="208">
        <v>45882</v>
      </c>
      <c r="K198" t="s">
        <v>235</v>
      </c>
      <c r="L198" t="s">
        <v>171</v>
      </c>
      <c r="M198" t="s">
        <v>705</v>
      </c>
      <c r="N198" t="s">
        <v>237</v>
      </c>
      <c r="P198" s="193" t="str">
        <f>IF(OR(AND(A198&lt;&gt;"",COUNTIF(Bugs!B:B,A198)&gt;0),AND(B198&lt;&gt;"",COUNTIF(Bugs!A:A,B198)&gt;0)),"Y","")</f>
        <v>Y</v>
      </c>
      <c r="Q198" s="193" t="str">
        <f>IF(OR(
    AND(COUNTIF(Bugs!A:A,B198)&gt;0,ISNUMBER(SEARCH("x",INDEX(Bugs!C:C,MATCH(B198,Bugs!A:A,0))))),
    AND(COUNTIF(Bugs!B:B,B198)&gt;0,ISNUMBER(SEARCH("x",INDEX(Bugs!C:C,MATCH(B198,Bugs!B:B,0))))),
    AND(COUNTIF(Bugs!A:A,B198)&gt;0,ISNUMBER(SEARCH("x",INDEX(Bugs!D:D,MATCH(B198,Bugs!A:A,0))))),
    AND(COUNTIF(Bugs!B:B,B198)&gt;0,ISNUMBER(SEARCH("x",INDEX(Bugs!D:D,MATCH(B198,Bugs!B:B,0)))))
),"Y","")</f>
        <v/>
      </c>
      <c r="R198">
        <f ca="1">IF(OR(ISNUMBER(MATCH(L198,MasterData!$D$3:$D$18,0)),ISNUMBER(MATCH(L198,MasterData!$C$3:$C$18,0))),
    DATEDIF(E198,I198,"d"),
    DATEDIF(E198,TODAY(),"d"))</f>
        <v>20</v>
      </c>
      <c r="S198">
        <f t="shared" ca="1" si="9"/>
        <v>0</v>
      </c>
      <c r="T198">
        <f t="shared" ca="1" si="10"/>
        <v>1</v>
      </c>
      <c r="U198">
        <f t="shared" ca="1" si="11"/>
        <v>0</v>
      </c>
    </row>
    <row r="199" spans="1:21" x14ac:dyDescent="0.35">
      <c r="B199" t="s">
        <v>706</v>
      </c>
      <c r="D199" s="34" t="s">
        <v>480</v>
      </c>
      <c r="E199" s="208">
        <v>45862</v>
      </c>
      <c r="F199" s="1"/>
      <c r="G199" t="s">
        <v>689</v>
      </c>
      <c r="I199" s="208">
        <v>45867</v>
      </c>
      <c r="K199" t="s">
        <v>241</v>
      </c>
      <c r="L199" t="s">
        <v>171</v>
      </c>
      <c r="M199" t="s">
        <v>707</v>
      </c>
      <c r="N199" t="s">
        <v>237</v>
      </c>
      <c r="P199" s="193" t="str">
        <f>IF(OR(AND(A199&lt;&gt;"",COUNTIF(Bugs!B:B,A199)&gt;0),AND(B199&lt;&gt;"",COUNTIF(Bugs!A:A,B199)&gt;0)),"Y","")</f>
        <v/>
      </c>
      <c r="Q199" s="193" t="str">
        <f>IF(OR(
    AND(COUNTIF(Bugs!A:A,B199)&gt;0,ISNUMBER(SEARCH("x",INDEX(Bugs!C:C,MATCH(B199,Bugs!A:A,0))))),
    AND(COUNTIF(Bugs!B:B,B199)&gt;0,ISNUMBER(SEARCH("x",INDEX(Bugs!C:C,MATCH(B199,Bugs!B:B,0))))),
    AND(COUNTIF(Bugs!A:A,B199)&gt;0,ISNUMBER(SEARCH("x",INDEX(Bugs!D:D,MATCH(B199,Bugs!A:A,0))))),
    AND(COUNTIF(Bugs!B:B,B199)&gt;0,ISNUMBER(SEARCH("x",INDEX(Bugs!D:D,MATCH(B199,Bugs!B:B,0)))))
),"Y","")</f>
        <v/>
      </c>
      <c r="R199">
        <f ca="1">IF(OR(ISNUMBER(MATCH(L199,MasterData!$D$3:$D$18,0)),ISNUMBER(MATCH(L199,MasterData!$C$3:$C$18,0))),
    DATEDIF(E199,I199,"d"),
    DATEDIF(E199,TODAY(),"d"))</f>
        <v>5</v>
      </c>
      <c r="S199">
        <f t="shared" ca="1" si="9"/>
        <v>1</v>
      </c>
      <c r="T199">
        <f t="shared" ca="1" si="10"/>
        <v>0</v>
      </c>
      <c r="U199">
        <f t="shared" ca="1" si="11"/>
        <v>0</v>
      </c>
    </row>
    <row r="200" spans="1:21" x14ac:dyDescent="0.35">
      <c r="B200" t="s">
        <v>19</v>
      </c>
      <c r="D200" s="34">
        <v>3003</v>
      </c>
      <c r="E200" s="208">
        <v>45863</v>
      </c>
      <c r="F200" s="1"/>
      <c r="G200" t="s">
        <v>692</v>
      </c>
      <c r="I200" s="208">
        <v>45874</v>
      </c>
      <c r="K200" t="s">
        <v>241</v>
      </c>
      <c r="L200" t="s">
        <v>171</v>
      </c>
      <c r="M200" t="s">
        <v>708</v>
      </c>
      <c r="N200" t="s">
        <v>237</v>
      </c>
      <c r="P200" s="193" t="str">
        <f>IF(OR(AND(A200&lt;&gt;"",COUNTIF(Bugs!B:B,A200)&gt;0),AND(B200&lt;&gt;"",COUNTIF(Bugs!A:A,B200)&gt;0)),"Y","")</f>
        <v>Y</v>
      </c>
      <c r="Q200" s="193" t="str">
        <f>IF(OR(
    AND(COUNTIF(Bugs!A:A,B200)&gt;0,ISNUMBER(SEARCH("x",INDEX(Bugs!C:C,MATCH(B200,Bugs!A:A,0))))),
    AND(COUNTIF(Bugs!B:B,B200)&gt;0,ISNUMBER(SEARCH("x",INDEX(Bugs!C:C,MATCH(B200,Bugs!B:B,0))))),
    AND(COUNTIF(Bugs!A:A,B200)&gt;0,ISNUMBER(SEARCH("x",INDEX(Bugs!D:D,MATCH(B200,Bugs!A:A,0))))),
    AND(COUNTIF(Bugs!B:B,B200)&gt;0,ISNUMBER(SEARCH("x",INDEX(Bugs!D:D,MATCH(B200,Bugs!B:B,0)))))
),"Y","")</f>
        <v>Y</v>
      </c>
      <c r="R200">
        <f ca="1">IF(OR(ISNUMBER(MATCH(L200,MasterData!$D$3:$D$18,0)),ISNUMBER(MATCH(L200,MasterData!$C$3:$C$18,0))),
    DATEDIF(E200,I200,"d"),
    DATEDIF(E200,TODAY(),"d"))</f>
        <v>11</v>
      </c>
      <c r="S200">
        <f ca="1">IF(AND($R200&gt;=0,$R200&lt;=7),1,0)</f>
        <v>0</v>
      </c>
      <c r="T200">
        <f ca="1">IF(AND($R200&gt;7,R200&lt;=30),1,0)</f>
        <v>1</v>
      </c>
      <c r="U200">
        <f ca="1">IF($R200&gt;30,1,0)</f>
        <v>0</v>
      </c>
    </row>
    <row r="201" spans="1:21" x14ac:dyDescent="0.35">
      <c r="B201" t="s">
        <v>709</v>
      </c>
      <c r="D201" s="34" t="s">
        <v>231</v>
      </c>
      <c r="E201" s="208">
        <v>45867</v>
      </c>
      <c r="F201" s="1"/>
      <c r="G201" t="s">
        <v>710</v>
      </c>
      <c r="I201" s="208">
        <v>45869</v>
      </c>
      <c r="K201" t="s">
        <v>235</v>
      </c>
      <c r="L201" t="s">
        <v>171</v>
      </c>
      <c r="M201" t="s">
        <v>711</v>
      </c>
      <c r="N201" t="s">
        <v>237</v>
      </c>
      <c r="P201" s="193" t="str">
        <f>IF(OR(AND(A201&lt;&gt;"",COUNTIF(Bugs!B:B,A201)&gt;0),AND(B201&lt;&gt;"",COUNTIF(Bugs!A:A,B201)&gt;0)),"Y","")</f>
        <v/>
      </c>
      <c r="Q201" s="193" t="str">
        <f>IF(OR(
    AND(COUNTIF(Bugs!A:A,B201)&gt;0,ISNUMBER(SEARCH("x",INDEX(Bugs!C:C,MATCH(B201,Bugs!A:A,0))))),
    AND(COUNTIF(Bugs!B:B,B201)&gt;0,ISNUMBER(SEARCH("x",INDEX(Bugs!C:C,MATCH(B201,Bugs!B:B,0))))),
    AND(COUNTIF(Bugs!A:A,B201)&gt;0,ISNUMBER(SEARCH("x",INDEX(Bugs!D:D,MATCH(B201,Bugs!A:A,0))))),
    AND(COUNTIF(Bugs!B:B,B201)&gt;0,ISNUMBER(SEARCH("x",INDEX(Bugs!D:D,MATCH(B201,Bugs!B:B,0)))))
),"Y","")</f>
        <v/>
      </c>
      <c r="R201">
        <f ca="1">IF(OR(ISNUMBER(MATCH(L201,MasterData!$D$3:$D$18,0)),ISNUMBER(MATCH(L201,MasterData!$C$3:$C$18,0))),
    DATEDIF(E201,I201,"d"),
    DATEDIF(E201,TODAY(),"d"))</f>
        <v>2</v>
      </c>
      <c r="S201">
        <f t="shared" ref="S201:S264" ca="1" si="12">IF(AND($R201&gt;=0,$R201&lt;=7),1,0)</f>
        <v>1</v>
      </c>
      <c r="T201">
        <f t="shared" ref="T201:T264" ca="1" si="13">IF(AND($R201&gt;7,R201&lt;=30),1,0)</f>
        <v>0</v>
      </c>
      <c r="U201">
        <f t="shared" ref="U201:U264" ca="1" si="14">IF($R201&gt;30,1,0)</f>
        <v>0</v>
      </c>
    </row>
    <row r="202" spans="1:21" x14ac:dyDescent="0.35">
      <c r="B202" t="s">
        <v>712</v>
      </c>
      <c r="D202" s="34" t="s">
        <v>480</v>
      </c>
      <c r="E202" s="208">
        <v>45867</v>
      </c>
      <c r="F202" s="1"/>
      <c r="G202" t="s">
        <v>699</v>
      </c>
      <c r="I202" s="208">
        <v>45868</v>
      </c>
      <c r="K202" t="s">
        <v>241</v>
      </c>
      <c r="L202" t="s">
        <v>171</v>
      </c>
      <c r="M202" t="s">
        <v>713</v>
      </c>
      <c r="N202" t="s">
        <v>237</v>
      </c>
      <c r="P202" s="193" t="str">
        <f>IF(OR(AND(A202&lt;&gt;"",COUNTIF(Bugs!B:B,A202)&gt;0),AND(B202&lt;&gt;"",COUNTIF(Bugs!A:A,B202)&gt;0)),"Y","")</f>
        <v/>
      </c>
      <c r="Q202" s="193" t="str">
        <f>IF(OR(
    AND(COUNTIF(Bugs!A:A,B202)&gt;0,ISNUMBER(SEARCH("x",INDEX(Bugs!C:C,MATCH(B202,Bugs!A:A,0))))),
    AND(COUNTIF(Bugs!B:B,B202)&gt;0,ISNUMBER(SEARCH("x",INDEX(Bugs!C:C,MATCH(B202,Bugs!B:B,0))))),
    AND(COUNTIF(Bugs!A:A,B202)&gt;0,ISNUMBER(SEARCH("x",INDEX(Bugs!D:D,MATCH(B202,Bugs!A:A,0))))),
    AND(COUNTIF(Bugs!B:B,B202)&gt;0,ISNUMBER(SEARCH("x",INDEX(Bugs!D:D,MATCH(B202,Bugs!B:B,0)))))
),"Y","")</f>
        <v/>
      </c>
      <c r="R202">
        <f ca="1">IF(OR(ISNUMBER(MATCH(L202,MasterData!$D$3:$D$18,0)),ISNUMBER(MATCH(L202,MasterData!$C$3:$C$18,0))),
    DATEDIF(E202,I202,"d"),
    DATEDIF(E202,TODAY(),"d"))</f>
        <v>1</v>
      </c>
      <c r="S202">
        <f t="shared" ca="1" si="12"/>
        <v>1</v>
      </c>
      <c r="T202">
        <f t="shared" ca="1" si="13"/>
        <v>0</v>
      </c>
      <c r="U202">
        <f t="shared" ca="1" si="14"/>
        <v>0</v>
      </c>
    </row>
    <row r="203" spans="1:21" x14ac:dyDescent="0.35">
      <c r="B203" t="s">
        <v>714</v>
      </c>
      <c r="D203" s="34" t="s">
        <v>231</v>
      </c>
      <c r="E203" s="208">
        <v>45867</v>
      </c>
      <c r="F203" s="1"/>
      <c r="G203" t="s">
        <v>715</v>
      </c>
      <c r="I203" s="208">
        <v>45896.52511574074</v>
      </c>
      <c r="K203" t="s">
        <v>235</v>
      </c>
      <c r="L203" t="s">
        <v>171</v>
      </c>
      <c r="M203" t="s">
        <v>716</v>
      </c>
      <c r="N203" t="s">
        <v>237</v>
      </c>
      <c r="P203" s="193" t="str">
        <f>IF(OR(AND(A203&lt;&gt;"",COUNTIF(Bugs!B:B,A203)&gt;0),AND(B203&lt;&gt;"",COUNTIF(Bugs!A:A,B203)&gt;0)),"Y","")</f>
        <v/>
      </c>
      <c r="Q203" s="193" t="str">
        <f>IF(OR(
    AND(COUNTIF(Bugs!A:A,B203)&gt;0,ISNUMBER(SEARCH("x",INDEX(Bugs!C:C,MATCH(B203,Bugs!A:A,0))))),
    AND(COUNTIF(Bugs!B:B,B203)&gt;0,ISNUMBER(SEARCH("x",INDEX(Bugs!C:C,MATCH(B203,Bugs!B:B,0))))),
    AND(COUNTIF(Bugs!A:A,B203)&gt;0,ISNUMBER(SEARCH("x",INDEX(Bugs!D:D,MATCH(B203,Bugs!A:A,0))))),
    AND(COUNTIF(Bugs!B:B,B203)&gt;0,ISNUMBER(SEARCH("x",INDEX(Bugs!D:D,MATCH(B203,Bugs!B:B,0)))))
),"Y","")</f>
        <v/>
      </c>
      <c r="R203">
        <f ca="1">IF(OR(ISNUMBER(MATCH(L203,MasterData!$D$3:$D$18,0)),ISNUMBER(MATCH(L203,MasterData!$C$3:$C$18,0))),
    DATEDIF(E203,I203,"d"),
    DATEDIF(E203,TODAY(),"d"))</f>
        <v>29</v>
      </c>
      <c r="S203">
        <f t="shared" ca="1" si="12"/>
        <v>0</v>
      </c>
      <c r="T203">
        <f t="shared" ca="1" si="13"/>
        <v>1</v>
      </c>
      <c r="U203">
        <f t="shared" ca="1" si="14"/>
        <v>0</v>
      </c>
    </row>
    <row r="204" spans="1:21" x14ac:dyDescent="0.35">
      <c r="B204" t="s">
        <v>20</v>
      </c>
      <c r="D204" s="34" t="s">
        <v>717</v>
      </c>
      <c r="E204" s="208">
        <v>45868</v>
      </c>
      <c r="F204" s="1"/>
      <c r="G204" t="s">
        <v>718</v>
      </c>
      <c r="I204" s="208">
        <v>45895.570856481485</v>
      </c>
      <c r="K204" t="s">
        <v>241</v>
      </c>
      <c r="L204" t="s">
        <v>171</v>
      </c>
      <c r="M204" t="s">
        <v>719</v>
      </c>
      <c r="N204" t="s">
        <v>237</v>
      </c>
      <c r="P204" s="193" t="str">
        <f>IF(OR(AND(A204&lt;&gt;"",COUNTIF(Bugs!B:B,A204)&gt;0),AND(B204&lt;&gt;"",COUNTIF(Bugs!A:A,B204)&gt;0)),"Y","")</f>
        <v>Y</v>
      </c>
      <c r="Q204" s="193" t="str">
        <f>IF(OR(
    AND(COUNTIF(Bugs!A:A,B204)&gt;0,ISNUMBER(SEARCH("x",INDEX(Bugs!C:C,MATCH(B204,Bugs!A:A,0))))),
    AND(COUNTIF(Bugs!B:B,B204)&gt;0,ISNUMBER(SEARCH("x",INDEX(Bugs!C:C,MATCH(B204,Bugs!B:B,0))))),
    AND(COUNTIF(Bugs!A:A,B204)&gt;0,ISNUMBER(SEARCH("x",INDEX(Bugs!D:D,MATCH(B204,Bugs!A:A,0))))),
    AND(COUNTIF(Bugs!B:B,B204)&gt;0,ISNUMBER(SEARCH("x",INDEX(Bugs!D:D,MATCH(B204,Bugs!B:B,0)))))
),"Y","")</f>
        <v/>
      </c>
      <c r="R204">
        <f ca="1">IF(OR(ISNUMBER(MATCH(L204,MasterData!$D$3:$D$18,0)),ISNUMBER(MATCH(L204,MasterData!$C$3:$C$18,0))),
    DATEDIF(E204,I204,"d"),
    DATEDIF(E204,TODAY(),"d"))</f>
        <v>27</v>
      </c>
      <c r="S204">
        <f t="shared" ca="1" si="12"/>
        <v>0</v>
      </c>
      <c r="T204">
        <f t="shared" ca="1" si="13"/>
        <v>1</v>
      </c>
      <c r="U204">
        <f t="shared" ca="1" si="14"/>
        <v>0</v>
      </c>
    </row>
    <row r="205" spans="1:21" x14ac:dyDescent="0.35">
      <c r="B205" t="s">
        <v>21</v>
      </c>
      <c r="D205" s="34">
        <v>3366</v>
      </c>
      <c r="E205" s="208">
        <v>45868</v>
      </c>
      <c r="F205" s="1"/>
      <c r="G205" t="s">
        <v>720</v>
      </c>
      <c r="I205" s="208">
        <v>45895.400914351849</v>
      </c>
      <c r="K205" t="s">
        <v>241</v>
      </c>
      <c r="L205" t="s">
        <v>171</v>
      </c>
      <c r="M205" t="s">
        <v>721</v>
      </c>
      <c r="N205" t="s">
        <v>237</v>
      </c>
      <c r="P205" s="193" t="str">
        <f>IF(OR(AND(A205&lt;&gt;"",COUNTIF(Bugs!B:B,A205)&gt;0),AND(B205&lt;&gt;"",COUNTIF(Bugs!A:A,B205)&gt;0)),"Y","")</f>
        <v>Y</v>
      </c>
      <c r="Q205" s="193" t="str">
        <f>IF(OR(
    AND(COUNTIF(Bugs!A:A,B205)&gt;0,ISNUMBER(SEARCH("x",INDEX(Bugs!C:C,MATCH(B205,Bugs!A:A,0))))),
    AND(COUNTIF(Bugs!B:B,B205)&gt;0,ISNUMBER(SEARCH("x",INDEX(Bugs!C:C,MATCH(B205,Bugs!B:B,0))))),
    AND(COUNTIF(Bugs!A:A,B205)&gt;0,ISNUMBER(SEARCH("x",INDEX(Bugs!D:D,MATCH(B205,Bugs!A:A,0))))),
    AND(COUNTIF(Bugs!B:B,B205)&gt;0,ISNUMBER(SEARCH("x",INDEX(Bugs!D:D,MATCH(B205,Bugs!B:B,0)))))
),"Y","")</f>
        <v>Y</v>
      </c>
      <c r="R205">
        <f ca="1">IF(OR(ISNUMBER(MATCH(L205,MasterData!$D$3:$D$18,0)),ISNUMBER(MATCH(L205,MasterData!$C$3:$C$18,0))),
    DATEDIF(E205,I205,"d"),
    DATEDIF(E205,TODAY(),"d"))</f>
        <v>27</v>
      </c>
      <c r="S205">
        <f t="shared" ca="1" si="12"/>
        <v>0</v>
      </c>
      <c r="T205">
        <f t="shared" ca="1" si="13"/>
        <v>1</v>
      </c>
      <c r="U205">
        <f t="shared" ca="1" si="14"/>
        <v>0</v>
      </c>
    </row>
    <row r="206" spans="1:21" x14ac:dyDescent="0.35">
      <c r="B206" t="s">
        <v>22</v>
      </c>
      <c r="D206" s="34" t="s">
        <v>717</v>
      </c>
      <c r="E206" s="208">
        <v>45869</v>
      </c>
      <c r="G206" t="s">
        <v>722</v>
      </c>
      <c r="I206" s="208">
        <v>45870</v>
      </c>
      <c r="K206" t="s">
        <v>235</v>
      </c>
      <c r="L206" t="s">
        <v>171</v>
      </c>
      <c r="M206" t="s">
        <v>723</v>
      </c>
      <c r="N206" t="s">
        <v>237</v>
      </c>
      <c r="P206" s="193" t="str">
        <f>IF(OR(AND(A206&lt;&gt;"",COUNTIF(Bugs!B:B,A206)&gt;0),AND(B206&lt;&gt;"",COUNTIF(Bugs!A:A,B206)&gt;0)),"Y","")</f>
        <v>Y</v>
      </c>
      <c r="Q206" s="193" t="str">
        <f>IF(OR(
    AND(COUNTIF(Bugs!A:A,B206)&gt;0,ISNUMBER(SEARCH("x",INDEX(Bugs!C:C,MATCH(B206,Bugs!A:A,0))))),
    AND(COUNTIF(Bugs!B:B,B206)&gt;0,ISNUMBER(SEARCH("x",INDEX(Bugs!C:C,MATCH(B206,Bugs!B:B,0))))),
    AND(COUNTIF(Bugs!A:A,B206)&gt;0,ISNUMBER(SEARCH("x",INDEX(Bugs!D:D,MATCH(B206,Bugs!A:A,0))))),
    AND(COUNTIF(Bugs!B:B,B206)&gt;0,ISNUMBER(SEARCH("x",INDEX(Bugs!D:D,MATCH(B206,Bugs!B:B,0)))))
),"Y","")</f>
        <v>Y</v>
      </c>
      <c r="R206">
        <f ca="1">IF(OR(ISNUMBER(MATCH(L206,MasterData!$D$3:$D$18,0)),ISNUMBER(MATCH(L206,MasterData!$C$3:$C$18,0))),
    DATEDIF(E206,I206,"d"),
    DATEDIF(E206,TODAY(),"d"))</f>
        <v>1</v>
      </c>
      <c r="S206">
        <f t="shared" ca="1" si="12"/>
        <v>1</v>
      </c>
      <c r="T206">
        <f t="shared" ca="1" si="13"/>
        <v>0</v>
      </c>
      <c r="U206">
        <f t="shared" ca="1" si="14"/>
        <v>0</v>
      </c>
    </row>
    <row r="207" spans="1:21" x14ac:dyDescent="0.35">
      <c r="B207" t="s">
        <v>23</v>
      </c>
      <c r="D207" s="34" t="s">
        <v>480</v>
      </c>
      <c r="E207" s="208">
        <v>45870</v>
      </c>
      <c r="G207" t="s">
        <v>724</v>
      </c>
      <c r="I207" s="208">
        <v>45881</v>
      </c>
      <c r="K207" t="s">
        <v>235</v>
      </c>
      <c r="L207" t="s">
        <v>171</v>
      </c>
      <c r="M207" t="s">
        <v>725</v>
      </c>
      <c r="N207" t="s">
        <v>237</v>
      </c>
      <c r="P207" s="193" t="str">
        <f>IF(OR(AND(A207&lt;&gt;"",COUNTIF(Bugs!B:B,A207)&gt;0),AND(B207&lt;&gt;"",COUNTIF(Bugs!A:A,B207)&gt;0)),"Y","")</f>
        <v>Y</v>
      </c>
      <c r="Q207" s="193" t="str">
        <f>IF(OR(
    AND(COUNTIF(Bugs!A:A,B207)&gt;0,ISNUMBER(SEARCH("x",INDEX(Bugs!C:C,MATCH(B207,Bugs!A:A,0))))),
    AND(COUNTIF(Bugs!B:B,B207)&gt;0,ISNUMBER(SEARCH("x",INDEX(Bugs!C:C,MATCH(B207,Bugs!B:B,0))))),
    AND(COUNTIF(Bugs!A:A,B207)&gt;0,ISNUMBER(SEARCH("x",INDEX(Bugs!D:D,MATCH(B207,Bugs!A:A,0))))),
    AND(COUNTIF(Bugs!B:B,B207)&gt;0,ISNUMBER(SEARCH("x",INDEX(Bugs!D:D,MATCH(B207,Bugs!B:B,0)))))
),"Y","")</f>
        <v/>
      </c>
      <c r="R207">
        <f ca="1">IF(OR(ISNUMBER(MATCH(L207,MasterData!$D$3:$D$18,0)),ISNUMBER(MATCH(L207,MasterData!$C$3:$C$18,0))),
    DATEDIF(E207,I207,"d"),
    DATEDIF(E207,TODAY(),"d"))</f>
        <v>11</v>
      </c>
      <c r="S207">
        <f t="shared" ca="1" si="12"/>
        <v>0</v>
      </c>
      <c r="T207">
        <f t="shared" ca="1" si="13"/>
        <v>1</v>
      </c>
      <c r="U207">
        <f t="shared" ca="1" si="14"/>
        <v>0</v>
      </c>
    </row>
    <row r="208" spans="1:21" x14ac:dyDescent="0.35">
      <c r="B208" t="s">
        <v>24</v>
      </c>
      <c r="D208" s="34" t="s">
        <v>254</v>
      </c>
      <c r="E208" s="208">
        <v>45873</v>
      </c>
      <c r="G208" t="s">
        <v>727</v>
      </c>
      <c r="I208" s="208">
        <v>45874</v>
      </c>
      <c r="K208" t="s">
        <v>241</v>
      </c>
      <c r="L208" t="s">
        <v>171</v>
      </c>
      <c r="M208" t="s">
        <v>728</v>
      </c>
      <c r="N208" t="s">
        <v>237</v>
      </c>
      <c r="P208" s="193" t="str">
        <f>IF(OR(AND(A208&lt;&gt;"",COUNTIF(Bugs!B:B,A208)&gt;0),AND(B208&lt;&gt;"",COUNTIF(Bugs!A:A,B208)&gt;0)),"Y","")</f>
        <v>Y</v>
      </c>
      <c r="Q208" s="193" t="str">
        <f>IF(OR(
    AND(COUNTIF(Bugs!A:A,B208)&gt;0,ISNUMBER(SEARCH("x",INDEX(Bugs!C:C,MATCH(B208,Bugs!A:A,0))))),
    AND(COUNTIF(Bugs!B:B,B208)&gt;0,ISNUMBER(SEARCH("x",INDEX(Bugs!C:C,MATCH(B208,Bugs!B:B,0))))),
    AND(COUNTIF(Bugs!A:A,B208)&gt;0,ISNUMBER(SEARCH("x",INDEX(Bugs!D:D,MATCH(B208,Bugs!A:A,0))))),
    AND(COUNTIF(Bugs!B:B,B208)&gt;0,ISNUMBER(SEARCH("x",INDEX(Bugs!D:D,MATCH(B208,Bugs!B:B,0)))))
),"Y","")</f>
        <v/>
      </c>
      <c r="R208">
        <f ca="1">IF(OR(ISNUMBER(MATCH(L208,MasterData!$D$3:$D$18,0)),ISNUMBER(MATCH(L208,MasterData!$C$3:$C$18,0))),
    DATEDIF(E208,I208,"d"),
    DATEDIF(E208,TODAY(),"d"))</f>
        <v>1</v>
      </c>
      <c r="S208">
        <f t="shared" ca="1" si="12"/>
        <v>1</v>
      </c>
      <c r="T208">
        <f t="shared" ca="1" si="13"/>
        <v>0</v>
      </c>
      <c r="U208">
        <f t="shared" ca="1" si="14"/>
        <v>0</v>
      </c>
    </row>
    <row r="209" spans="2:21" x14ac:dyDescent="0.35">
      <c r="B209" t="s">
        <v>25</v>
      </c>
      <c r="D209" s="34">
        <v>5975</v>
      </c>
      <c r="E209" s="208">
        <v>45876</v>
      </c>
      <c r="G209" t="s">
        <v>248</v>
      </c>
      <c r="H209" t="s">
        <v>245</v>
      </c>
      <c r="I209" s="208">
        <v>45980.327187499999</v>
      </c>
      <c r="K209" t="s">
        <v>241</v>
      </c>
      <c r="L209" t="s">
        <v>171</v>
      </c>
      <c r="M209" t="s">
        <v>729</v>
      </c>
      <c r="N209" t="s">
        <v>237</v>
      </c>
      <c r="P209" s="193" t="str">
        <f>IF(OR(AND(A209&lt;&gt;"",COUNTIF(Bugs!B:B,A209)&gt;0),AND(B209&lt;&gt;"",COUNTIF(Bugs!A:A,B209)&gt;0)),"Y","")</f>
        <v>Y</v>
      </c>
      <c r="Q209" s="193" t="str">
        <f>IF(OR(
    AND(COUNTIF(Bugs!A:A,B209)&gt;0,ISNUMBER(SEARCH("x",INDEX(Bugs!C:C,MATCH(B209,Bugs!A:A,0))))),
    AND(COUNTIF(Bugs!B:B,B209)&gt;0,ISNUMBER(SEARCH("x",INDEX(Bugs!C:C,MATCH(B209,Bugs!B:B,0))))),
    AND(COUNTIF(Bugs!A:A,B209)&gt;0,ISNUMBER(SEARCH("x",INDEX(Bugs!D:D,MATCH(B209,Bugs!A:A,0))))),
    AND(COUNTIF(Bugs!B:B,B209)&gt;0,ISNUMBER(SEARCH("x",INDEX(Bugs!D:D,MATCH(B209,Bugs!B:B,0)))))
),"Y","")</f>
        <v/>
      </c>
      <c r="R209">
        <f ca="1">IF(OR(ISNUMBER(MATCH(L209,MasterData!$D$3:$D$18,0)),ISNUMBER(MATCH(L209,MasterData!$C$3:$C$18,0))),
    DATEDIF(E209,I209,"d"),
    DATEDIF(E209,TODAY(),"d"))</f>
        <v>104</v>
      </c>
      <c r="S209">
        <f t="shared" ca="1" si="12"/>
        <v>0</v>
      </c>
      <c r="T209">
        <f t="shared" ca="1" si="13"/>
        <v>0</v>
      </c>
      <c r="U209">
        <f t="shared" ca="1" si="14"/>
        <v>1</v>
      </c>
    </row>
    <row r="210" spans="2:21" x14ac:dyDescent="0.35">
      <c r="B210" t="s">
        <v>26</v>
      </c>
      <c r="D210" s="34">
        <v>5975</v>
      </c>
      <c r="E210" s="208">
        <v>45876</v>
      </c>
      <c r="G210" t="s">
        <v>248</v>
      </c>
      <c r="H210" t="s">
        <v>245</v>
      </c>
      <c r="I210" s="208">
        <v>45897.422789351855</v>
      </c>
      <c r="K210" t="s">
        <v>241</v>
      </c>
      <c r="L210" t="s">
        <v>171</v>
      </c>
      <c r="M210" t="s">
        <v>729</v>
      </c>
      <c r="N210" t="s">
        <v>237</v>
      </c>
      <c r="P210" s="193" t="str">
        <f>IF(OR(AND(A210&lt;&gt;"",COUNTIF(Bugs!B:B,A210)&gt;0),AND(B210&lt;&gt;"",COUNTIF(Bugs!A:A,B210)&gt;0)),"Y","")</f>
        <v>Y</v>
      </c>
      <c r="Q210" s="193" t="str">
        <f>IF(OR(
    AND(COUNTIF(Bugs!A:A,B210)&gt;0,ISNUMBER(SEARCH("x",INDEX(Bugs!C:C,MATCH(B210,Bugs!A:A,0))))),
    AND(COUNTIF(Bugs!B:B,B210)&gt;0,ISNUMBER(SEARCH("x",INDEX(Bugs!C:C,MATCH(B210,Bugs!B:B,0))))),
    AND(COUNTIF(Bugs!A:A,B210)&gt;0,ISNUMBER(SEARCH("x",INDEX(Bugs!D:D,MATCH(B210,Bugs!A:A,0))))),
    AND(COUNTIF(Bugs!B:B,B210)&gt;0,ISNUMBER(SEARCH("x",INDEX(Bugs!D:D,MATCH(B210,Bugs!B:B,0)))))
),"Y","")</f>
        <v/>
      </c>
      <c r="R210">
        <f ca="1">IF(OR(ISNUMBER(MATCH(L210,MasterData!$D$3:$D$18,0)),ISNUMBER(MATCH(L210,MasterData!$C$3:$C$18,0))),
    DATEDIF(E210,I210,"d"),
    DATEDIF(E210,TODAY(),"d"))</f>
        <v>21</v>
      </c>
      <c r="S210">
        <f t="shared" ca="1" si="12"/>
        <v>0</v>
      </c>
      <c r="T210">
        <f t="shared" ca="1" si="13"/>
        <v>1</v>
      </c>
      <c r="U210">
        <f t="shared" ca="1" si="14"/>
        <v>0</v>
      </c>
    </row>
    <row r="211" spans="2:21" x14ac:dyDescent="0.35">
      <c r="B211" t="s">
        <v>730</v>
      </c>
      <c r="D211" s="34">
        <v>5975</v>
      </c>
      <c r="E211" s="208">
        <v>45877</v>
      </c>
      <c r="G211" t="s">
        <v>248</v>
      </c>
      <c r="H211" t="s">
        <v>245</v>
      </c>
      <c r="I211" s="208">
        <v>45896.544803240744</v>
      </c>
      <c r="K211" t="s">
        <v>241</v>
      </c>
      <c r="L211" t="s">
        <v>171</v>
      </c>
      <c r="M211" t="s">
        <v>731</v>
      </c>
      <c r="N211" t="s">
        <v>237</v>
      </c>
      <c r="P211" s="193" t="str">
        <f>IF(OR(AND(A211&lt;&gt;"",COUNTIF(Bugs!B:B,A211)&gt;0),AND(B211&lt;&gt;"",COUNTIF(Bugs!A:A,B211)&gt;0)),"Y","")</f>
        <v/>
      </c>
      <c r="Q211" s="193" t="str">
        <f>IF(OR(
    AND(COUNTIF(Bugs!A:A,B211)&gt;0,ISNUMBER(SEARCH("x",INDEX(Bugs!C:C,MATCH(B211,Bugs!A:A,0))))),
    AND(COUNTIF(Bugs!B:B,B211)&gt;0,ISNUMBER(SEARCH("x",INDEX(Bugs!C:C,MATCH(B211,Bugs!B:B,0))))),
    AND(COUNTIF(Bugs!A:A,B211)&gt;0,ISNUMBER(SEARCH("x",INDEX(Bugs!D:D,MATCH(B211,Bugs!A:A,0))))),
    AND(COUNTIF(Bugs!B:B,B211)&gt;0,ISNUMBER(SEARCH("x",INDEX(Bugs!D:D,MATCH(B211,Bugs!B:B,0)))))
),"Y","")</f>
        <v/>
      </c>
      <c r="R211">
        <f ca="1">IF(OR(ISNUMBER(MATCH(L211,MasterData!$D$3:$D$18,0)),ISNUMBER(MATCH(L211,MasterData!$C$3:$C$18,0))),
    DATEDIF(E211,I211,"d"),
    DATEDIF(E211,TODAY(),"d"))</f>
        <v>19</v>
      </c>
      <c r="S211">
        <f t="shared" ca="1" si="12"/>
        <v>0</v>
      </c>
      <c r="T211">
        <f t="shared" ca="1" si="13"/>
        <v>1</v>
      </c>
      <c r="U211">
        <f t="shared" ca="1" si="14"/>
        <v>0</v>
      </c>
    </row>
    <row r="212" spans="2:21" x14ac:dyDescent="0.35">
      <c r="B212" t="s">
        <v>732</v>
      </c>
      <c r="D212" s="34" t="s">
        <v>480</v>
      </c>
      <c r="E212" s="208">
        <v>45881</v>
      </c>
      <c r="G212" t="s">
        <v>733</v>
      </c>
      <c r="I212" s="208">
        <v>45881</v>
      </c>
      <c r="K212" t="s">
        <v>347</v>
      </c>
      <c r="L212" t="s">
        <v>171</v>
      </c>
      <c r="M212" t="s">
        <v>734</v>
      </c>
      <c r="N212" t="s">
        <v>237</v>
      </c>
      <c r="P212" s="193" t="str">
        <f>IF(OR(AND(A212&lt;&gt;"",COUNTIF(Bugs!B:B,A212)&gt;0),AND(B212&lt;&gt;"",COUNTIF(Bugs!A:A,B212)&gt;0)),"Y","")</f>
        <v/>
      </c>
      <c r="Q212" s="193" t="str">
        <f>IF(OR(
    AND(COUNTIF(Bugs!A:A,B212)&gt;0,ISNUMBER(SEARCH("x",INDEX(Bugs!C:C,MATCH(B212,Bugs!A:A,0))))),
    AND(COUNTIF(Bugs!B:B,B212)&gt;0,ISNUMBER(SEARCH("x",INDEX(Bugs!C:C,MATCH(B212,Bugs!B:B,0))))),
    AND(COUNTIF(Bugs!A:A,B212)&gt;0,ISNUMBER(SEARCH("x",INDEX(Bugs!D:D,MATCH(B212,Bugs!A:A,0))))),
    AND(COUNTIF(Bugs!B:B,B212)&gt;0,ISNUMBER(SEARCH("x",INDEX(Bugs!D:D,MATCH(B212,Bugs!B:B,0)))))
),"Y","")</f>
        <v/>
      </c>
      <c r="R212">
        <f ca="1">IF(OR(ISNUMBER(MATCH(L212,MasterData!$D$3:$D$18,0)),ISNUMBER(MATCH(L212,MasterData!$C$3:$C$18,0))),
    DATEDIF(E212,I212,"d"),
    DATEDIF(E212,TODAY(),"d"))</f>
        <v>0</v>
      </c>
      <c r="S212">
        <f t="shared" ca="1" si="12"/>
        <v>1</v>
      </c>
      <c r="T212">
        <f t="shared" ca="1" si="13"/>
        <v>0</v>
      </c>
      <c r="U212">
        <f t="shared" ca="1" si="14"/>
        <v>0</v>
      </c>
    </row>
    <row r="213" spans="2:21" x14ac:dyDescent="0.35">
      <c r="B213" t="s">
        <v>27</v>
      </c>
      <c r="D213" s="34" t="s">
        <v>717</v>
      </c>
      <c r="E213" s="208">
        <v>45881</v>
      </c>
      <c r="G213" t="s">
        <v>735</v>
      </c>
      <c r="H213" t="s">
        <v>736</v>
      </c>
      <c r="I213" s="208">
        <v>45910</v>
      </c>
      <c r="K213" t="s">
        <v>241</v>
      </c>
      <c r="L213" t="s">
        <v>171</v>
      </c>
      <c r="M213" t="s">
        <v>737</v>
      </c>
      <c r="N213" t="s">
        <v>237</v>
      </c>
      <c r="P213" s="193" t="str">
        <f>IF(OR(AND(A213&lt;&gt;"",COUNTIF(Bugs!B:B,A213)&gt;0),AND(B213&lt;&gt;"",COUNTIF(Bugs!A:A,B213)&gt;0)),"Y","")</f>
        <v>Y</v>
      </c>
      <c r="Q213" s="193" t="str">
        <f>IF(OR(
    AND(COUNTIF(Bugs!A:A,B213)&gt;0,ISNUMBER(SEARCH("x",INDEX(Bugs!C:C,MATCH(B213,Bugs!A:A,0))))),
    AND(COUNTIF(Bugs!B:B,B213)&gt;0,ISNUMBER(SEARCH("x",INDEX(Bugs!C:C,MATCH(B213,Bugs!B:B,0))))),
    AND(COUNTIF(Bugs!A:A,B213)&gt;0,ISNUMBER(SEARCH("x",INDEX(Bugs!D:D,MATCH(B213,Bugs!A:A,0))))),
    AND(COUNTIF(Bugs!B:B,B213)&gt;0,ISNUMBER(SEARCH("x",INDEX(Bugs!D:D,MATCH(B213,Bugs!B:B,0)))))
),"Y","")</f>
        <v/>
      </c>
      <c r="R213">
        <f ca="1">IF(OR(ISNUMBER(MATCH(L213,MasterData!$D$3:$D$18,0)),ISNUMBER(MATCH(L213,MasterData!$C$3:$C$18,0))),
    DATEDIF(E213,I213,"d"),
    DATEDIF(E213,TODAY(),"d"))</f>
        <v>29</v>
      </c>
      <c r="S213">
        <f t="shared" ca="1" si="12"/>
        <v>0</v>
      </c>
      <c r="T213">
        <f t="shared" ca="1" si="13"/>
        <v>1</v>
      </c>
      <c r="U213">
        <f t="shared" ca="1" si="14"/>
        <v>0</v>
      </c>
    </row>
    <row r="214" spans="2:21" x14ac:dyDescent="0.35">
      <c r="B214" t="s">
        <v>28</v>
      </c>
      <c r="D214" s="34">
        <v>3014</v>
      </c>
      <c r="E214" s="208">
        <v>45882</v>
      </c>
      <c r="G214" t="s">
        <v>738</v>
      </c>
      <c r="H214" t="s">
        <v>736</v>
      </c>
      <c r="I214" s="208">
        <v>45915</v>
      </c>
      <c r="K214" t="s">
        <v>235</v>
      </c>
      <c r="L214" t="s">
        <v>171</v>
      </c>
      <c r="M214" t="s">
        <v>739</v>
      </c>
      <c r="N214" t="s">
        <v>237</v>
      </c>
      <c r="P214" s="193" t="str">
        <f>IF(OR(AND(A214&lt;&gt;"",COUNTIF(Bugs!B:B,A214)&gt;0),AND(B214&lt;&gt;"",COUNTIF(Bugs!A:A,B214)&gt;0)),"Y","")</f>
        <v>Y</v>
      </c>
      <c r="Q214" s="193" t="str">
        <f>IF(OR(
    AND(COUNTIF(Bugs!A:A,B214)&gt;0,ISNUMBER(SEARCH("x",INDEX(Bugs!C:C,MATCH(B214,Bugs!A:A,0))))),
    AND(COUNTIF(Bugs!B:B,B214)&gt;0,ISNUMBER(SEARCH("x",INDEX(Bugs!C:C,MATCH(B214,Bugs!B:B,0))))),
    AND(COUNTIF(Bugs!A:A,B214)&gt;0,ISNUMBER(SEARCH("x",INDEX(Bugs!D:D,MATCH(B214,Bugs!A:A,0))))),
    AND(COUNTIF(Bugs!B:B,B214)&gt;0,ISNUMBER(SEARCH("x",INDEX(Bugs!D:D,MATCH(B214,Bugs!B:B,0)))))
),"Y","")</f>
        <v/>
      </c>
      <c r="R214">
        <f ca="1">IF(OR(ISNUMBER(MATCH(L214,MasterData!$D$3:$D$18,0)),ISNUMBER(MATCH(L214,MasterData!$C$3:$C$18,0))),
    DATEDIF(E214,I214,"d"),
    DATEDIF(E214,TODAY(),"d"))</f>
        <v>33</v>
      </c>
      <c r="S214">
        <f t="shared" ca="1" si="12"/>
        <v>0</v>
      </c>
      <c r="T214">
        <f t="shared" ca="1" si="13"/>
        <v>0</v>
      </c>
      <c r="U214">
        <f t="shared" ca="1" si="14"/>
        <v>1</v>
      </c>
    </row>
    <row r="215" spans="2:21" x14ac:dyDescent="0.35">
      <c r="B215" t="s">
        <v>740</v>
      </c>
      <c r="D215" s="34">
        <v>3014</v>
      </c>
      <c r="E215" s="208">
        <v>45884.675428240742</v>
      </c>
      <c r="G215" t="s">
        <v>741</v>
      </c>
      <c r="I215" s="208">
        <v>45895.349780092591</v>
      </c>
      <c r="J215" t="s">
        <v>742</v>
      </c>
      <c r="K215" t="s">
        <v>235</v>
      </c>
      <c r="L215" t="s">
        <v>171</v>
      </c>
      <c r="M215" t="s">
        <v>743</v>
      </c>
      <c r="N215" t="s">
        <v>744</v>
      </c>
      <c r="P215" s="193" t="str">
        <f>IF(OR(AND(A215&lt;&gt;"",COUNTIF(Bugs!B:B,A215)&gt;0),AND(B215&lt;&gt;"",COUNTIF(Bugs!A:A,B215)&gt;0)),"Y","")</f>
        <v/>
      </c>
      <c r="Q215" s="193" t="str">
        <f>IF(OR(
    AND(COUNTIF(Bugs!A:A,B215)&gt;0,ISNUMBER(SEARCH("x",INDEX(Bugs!C:C,MATCH(B215,Bugs!A:A,0))))),
    AND(COUNTIF(Bugs!B:B,B215)&gt;0,ISNUMBER(SEARCH("x",INDEX(Bugs!C:C,MATCH(B215,Bugs!B:B,0))))),
    AND(COUNTIF(Bugs!A:A,B215)&gt;0,ISNUMBER(SEARCH("x",INDEX(Bugs!D:D,MATCH(B215,Bugs!A:A,0))))),
    AND(COUNTIF(Bugs!B:B,B215)&gt;0,ISNUMBER(SEARCH("x",INDEX(Bugs!D:D,MATCH(B215,Bugs!B:B,0)))))
),"Y","")</f>
        <v/>
      </c>
      <c r="R215">
        <f ca="1">IF(OR(ISNUMBER(MATCH(L215,MasterData!$D$3:$D$18,0)),ISNUMBER(MATCH(L215,MasterData!$C$3:$C$18,0))),
    DATEDIF(E215,I215,"d"),
    DATEDIF(E215,TODAY(),"d"))</f>
        <v>11</v>
      </c>
      <c r="S215">
        <f t="shared" ca="1" si="12"/>
        <v>0</v>
      </c>
      <c r="T215">
        <f t="shared" ca="1" si="13"/>
        <v>1</v>
      </c>
      <c r="U215">
        <f t="shared" ca="1" si="14"/>
        <v>0</v>
      </c>
    </row>
    <row r="216" spans="2:21" x14ac:dyDescent="0.35">
      <c r="B216" t="s">
        <v>745</v>
      </c>
      <c r="D216" s="34" t="s">
        <v>746</v>
      </c>
      <c r="E216" s="208">
        <v>45887.449328703704</v>
      </c>
      <c r="G216" t="s">
        <v>738</v>
      </c>
      <c r="I216" s="208">
        <v>45916</v>
      </c>
      <c r="J216" t="s">
        <v>747</v>
      </c>
      <c r="K216" t="s">
        <v>235</v>
      </c>
      <c r="L216" t="s">
        <v>171</v>
      </c>
      <c r="M216" t="s">
        <v>748</v>
      </c>
      <c r="N216" t="s">
        <v>744</v>
      </c>
      <c r="P216" s="193" t="str">
        <f>IF(OR(AND(A216&lt;&gt;"",COUNTIF(Bugs!B:B,A216)&gt;0),AND(B216&lt;&gt;"",COUNTIF(Bugs!A:A,B216)&gt;0)),"Y","")</f>
        <v/>
      </c>
      <c r="Q216" s="193" t="str">
        <f>IF(OR(
    AND(COUNTIF(Bugs!A:A,B216)&gt;0,ISNUMBER(SEARCH("x",INDEX(Bugs!C:C,MATCH(B216,Bugs!A:A,0))))),
    AND(COUNTIF(Bugs!B:B,B216)&gt;0,ISNUMBER(SEARCH("x",INDEX(Bugs!C:C,MATCH(B216,Bugs!B:B,0))))),
    AND(COUNTIF(Bugs!A:A,B216)&gt;0,ISNUMBER(SEARCH("x",INDEX(Bugs!D:D,MATCH(B216,Bugs!A:A,0))))),
    AND(COUNTIF(Bugs!B:B,B216)&gt;0,ISNUMBER(SEARCH("x",INDEX(Bugs!D:D,MATCH(B216,Bugs!B:B,0)))))
),"Y","")</f>
        <v/>
      </c>
      <c r="R216">
        <f ca="1">IF(OR(ISNUMBER(MATCH(L216,MasterData!$D$3:$D$18,0)),ISNUMBER(MATCH(L216,MasterData!$C$3:$C$18,0))),
    DATEDIF(E216,I216,"d"),
    DATEDIF(E216,TODAY(),"d"))</f>
        <v>29</v>
      </c>
      <c r="S216">
        <f t="shared" ca="1" si="12"/>
        <v>0</v>
      </c>
      <c r="T216">
        <f t="shared" ca="1" si="13"/>
        <v>1</v>
      </c>
      <c r="U216">
        <f t="shared" ca="1" si="14"/>
        <v>0</v>
      </c>
    </row>
    <row r="217" spans="2:21" x14ac:dyDescent="0.35">
      <c r="B217" t="s">
        <v>29</v>
      </c>
      <c r="D217" s="34" t="s">
        <v>254</v>
      </c>
      <c r="E217" s="208">
        <v>45887.466793981483</v>
      </c>
      <c r="G217" t="s">
        <v>749</v>
      </c>
      <c r="I217" s="208">
        <v>45903</v>
      </c>
      <c r="J217" t="s">
        <v>747</v>
      </c>
      <c r="K217" t="s">
        <v>241</v>
      </c>
      <c r="L217" t="s">
        <v>171</v>
      </c>
      <c r="M217" t="s">
        <v>750</v>
      </c>
      <c r="N217" t="s">
        <v>744</v>
      </c>
      <c r="P217" s="193" t="str">
        <f>IF(OR(AND(A217&lt;&gt;"",COUNTIF(Bugs!B:B,A217)&gt;0),AND(B217&lt;&gt;"",COUNTIF(Bugs!A:A,B217)&gt;0)),"Y","")</f>
        <v>Y</v>
      </c>
      <c r="Q217" s="193" t="str">
        <f>IF(OR(
    AND(COUNTIF(Bugs!A:A,B217)&gt;0,ISNUMBER(SEARCH("x",INDEX(Bugs!C:C,MATCH(B217,Bugs!A:A,0))))),
    AND(COUNTIF(Bugs!B:B,B217)&gt;0,ISNUMBER(SEARCH("x",INDEX(Bugs!C:C,MATCH(B217,Bugs!B:B,0))))),
    AND(COUNTIF(Bugs!A:A,B217)&gt;0,ISNUMBER(SEARCH("x",INDEX(Bugs!D:D,MATCH(B217,Bugs!A:A,0))))),
    AND(COUNTIF(Bugs!B:B,B217)&gt;0,ISNUMBER(SEARCH("x",INDEX(Bugs!D:D,MATCH(B217,Bugs!B:B,0)))))
),"Y","")</f>
        <v/>
      </c>
      <c r="R217">
        <f ca="1">IF(OR(ISNUMBER(MATCH(L217,MasterData!$D$3:$D$18,0)),ISNUMBER(MATCH(L217,MasterData!$C$3:$C$18,0))),
    DATEDIF(E217,I217,"d"),
    DATEDIF(E217,TODAY(),"d"))</f>
        <v>16</v>
      </c>
      <c r="S217">
        <f t="shared" ca="1" si="12"/>
        <v>0</v>
      </c>
      <c r="T217">
        <f t="shared" ca="1" si="13"/>
        <v>1</v>
      </c>
      <c r="U217">
        <f t="shared" ca="1" si="14"/>
        <v>0</v>
      </c>
    </row>
    <row r="218" spans="2:21" x14ac:dyDescent="0.35">
      <c r="B218" t="s">
        <v>751</v>
      </c>
      <c r="D218" s="34">
        <v>3010</v>
      </c>
      <c r="E218" s="208">
        <v>45887.607604166667</v>
      </c>
      <c r="G218" t="s">
        <v>752</v>
      </c>
      <c r="I218" s="208">
        <v>45891.336944444447</v>
      </c>
      <c r="J218" t="s">
        <v>753</v>
      </c>
      <c r="K218" t="s">
        <v>241</v>
      </c>
      <c r="L218" t="s">
        <v>171</v>
      </c>
      <c r="M218" t="s">
        <v>754</v>
      </c>
      <c r="N218" t="s">
        <v>744</v>
      </c>
      <c r="P218" s="193" t="str">
        <f>IF(OR(AND(A218&lt;&gt;"",COUNTIF(Bugs!B:B,A218)&gt;0),AND(B218&lt;&gt;"",COUNTIF(Bugs!A:A,B218)&gt;0)),"Y","")</f>
        <v/>
      </c>
      <c r="Q218" s="193" t="str">
        <f>IF(OR(
    AND(COUNTIF(Bugs!A:A,B218)&gt;0,ISNUMBER(SEARCH("x",INDEX(Bugs!C:C,MATCH(B218,Bugs!A:A,0))))),
    AND(COUNTIF(Bugs!B:B,B218)&gt;0,ISNUMBER(SEARCH("x",INDEX(Bugs!C:C,MATCH(B218,Bugs!B:B,0))))),
    AND(COUNTIF(Bugs!A:A,B218)&gt;0,ISNUMBER(SEARCH("x",INDEX(Bugs!D:D,MATCH(B218,Bugs!A:A,0))))),
    AND(COUNTIF(Bugs!B:B,B218)&gt;0,ISNUMBER(SEARCH("x",INDEX(Bugs!D:D,MATCH(B218,Bugs!B:B,0)))))
),"Y","")</f>
        <v/>
      </c>
      <c r="R218">
        <f ca="1">IF(OR(ISNUMBER(MATCH(L218,MasterData!$D$3:$D$18,0)),ISNUMBER(MATCH(L218,MasterData!$C$3:$C$18,0))),
    DATEDIF(E218,I218,"d"),
    DATEDIF(E218,TODAY(),"d"))</f>
        <v>4</v>
      </c>
      <c r="S218">
        <f t="shared" ca="1" si="12"/>
        <v>1</v>
      </c>
      <c r="T218">
        <f t="shared" ca="1" si="13"/>
        <v>0</v>
      </c>
      <c r="U218">
        <f t="shared" ca="1" si="14"/>
        <v>0</v>
      </c>
    </row>
    <row r="219" spans="2:21" x14ac:dyDescent="0.35">
      <c r="B219" t="s">
        <v>30</v>
      </c>
      <c r="D219" s="34" t="s">
        <v>254</v>
      </c>
      <c r="E219" s="208">
        <v>45887.680798611109</v>
      </c>
      <c r="G219" t="s">
        <v>755</v>
      </c>
      <c r="I219" s="208">
        <v>45903</v>
      </c>
      <c r="J219" t="s">
        <v>753</v>
      </c>
      <c r="K219" t="s">
        <v>241</v>
      </c>
      <c r="L219" t="s">
        <v>171</v>
      </c>
      <c r="M219" t="s">
        <v>756</v>
      </c>
      <c r="N219" t="s">
        <v>744</v>
      </c>
      <c r="P219" s="193" t="str">
        <f>IF(OR(AND(A219&lt;&gt;"",COUNTIF(Bugs!B:B,A219)&gt;0),AND(B219&lt;&gt;"",COUNTIF(Bugs!A:A,B219)&gt;0)),"Y","")</f>
        <v>Y</v>
      </c>
      <c r="Q219" s="193" t="str">
        <f>IF(OR(
    AND(COUNTIF(Bugs!A:A,B219)&gt;0,ISNUMBER(SEARCH("x",INDEX(Bugs!C:C,MATCH(B219,Bugs!A:A,0))))),
    AND(COUNTIF(Bugs!B:B,B219)&gt;0,ISNUMBER(SEARCH("x",INDEX(Bugs!C:C,MATCH(B219,Bugs!B:B,0))))),
    AND(COUNTIF(Bugs!A:A,B219)&gt;0,ISNUMBER(SEARCH("x",INDEX(Bugs!D:D,MATCH(B219,Bugs!A:A,0))))),
    AND(COUNTIF(Bugs!B:B,B219)&gt;0,ISNUMBER(SEARCH("x",INDEX(Bugs!D:D,MATCH(B219,Bugs!B:B,0)))))
),"Y","")</f>
        <v>Y</v>
      </c>
      <c r="R219">
        <f ca="1">IF(OR(ISNUMBER(MATCH(L219,MasterData!$D$3:$D$18,0)),ISNUMBER(MATCH(L219,MasterData!$C$3:$C$18,0))),
    DATEDIF(E219,I219,"d"),
    DATEDIF(E219,TODAY(),"d"))</f>
        <v>16</v>
      </c>
      <c r="S219">
        <f t="shared" ca="1" si="12"/>
        <v>0</v>
      </c>
      <c r="T219">
        <f t="shared" ca="1" si="13"/>
        <v>1</v>
      </c>
      <c r="U219">
        <f t="shared" ca="1" si="14"/>
        <v>0</v>
      </c>
    </row>
    <row r="220" spans="2:21" x14ac:dyDescent="0.35">
      <c r="B220" t="s">
        <v>31</v>
      </c>
      <c r="D220" s="34">
        <v>3003</v>
      </c>
      <c r="E220" s="208">
        <v>45887.701516203706</v>
      </c>
      <c r="G220" t="s">
        <v>755</v>
      </c>
      <c r="I220" s="208">
        <v>45903</v>
      </c>
      <c r="J220" t="s">
        <v>753</v>
      </c>
      <c r="K220" t="s">
        <v>241</v>
      </c>
      <c r="L220" t="s">
        <v>171</v>
      </c>
      <c r="M220" t="s">
        <v>757</v>
      </c>
      <c r="N220" t="s">
        <v>744</v>
      </c>
      <c r="P220" s="193" t="str">
        <f>IF(OR(AND(A220&lt;&gt;"",COUNTIF(Bugs!B:B,A220)&gt;0),AND(B220&lt;&gt;"",COUNTIF(Bugs!A:A,B220)&gt;0)),"Y","")</f>
        <v>Y</v>
      </c>
      <c r="Q220" s="193" t="str">
        <f>IF(OR(
    AND(COUNTIF(Bugs!A:A,B220)&gt;0,ISNUMBER(SEARCH("x",INDEX(Bugs!C:C,MATCH(B220,Bugs!A:A,0))))),
    AND(COUNTIF(Bugs!B:B,B220)&gt;0,ISNUMBER(SEARCH("x",INDEX(Bugs!C:C,MATCH(B220,Bugs!B:B,0))))),
    AND(COUNTIF(Bugs!A:A,B220)&gt;0,ISNUMBER(SEARCH("x",INDEX(Bugs!D:D,MATCH(B220,Bugs!A:A,0))))),
    AND(COUNTIF(Bugs!B:B,B220)&gt;0,ISNUMBER(SEARCH("x",INDEX(Bugs!D:D,MATCH(B220,Bugs!B:B,0)))))
),"Y","")</f>
        <v>Y</v>
      </c>
      <c r="R220">
        <f ca="1">IF(OR(ISNUMBER(MATCH(L220,MasterData!$D$3:$D$18,0)),ISNUMBER(MATCH(L220,MasterData!$C$3:$C$18,0))),
    DATEDIF(E220,I220,"d"),
    DATEDIF(E220,TODAY(),"d"))</f>
        <v>16</v>
      </c>
      <c r="S220">
        <f t="shared" ca="1" si="12"/>
        <v>0</v>
      </c>
      <c r="T220">
        <f t="shared" ca="1" si="13"/>
        <v>1</v>
      </c>
      <c r="U220">
        <f t="shared" ca="1" si="14"/>
        <v>0</v>
      </c>
    </row>
    <row r="221" spans="2:21" x14ac:dyDescent="0.35">
      <c r="B221" t="s">
        <v>758</v>
      </c>
      <c r="D221" s="34">
        <v>3366</v>
      </c>
      <c r="E221" s="208">
        <v>45887.842199074075</v>
      </c>
      <c r="G221" t="s">
        <v>759</v>
      </c>
      <c r="I221" s="208">
        <v>45896.525173611109</v>
      </c>
      <c r="J221" t="s">
        <v>760</v>
      </c>
      <c r="K221" t="s">
        <v>235</v>
      </c>
      <c r="L221" t="s">
        <v>171</v>
      </c>
      <c r="M221" t="s">
        <v>761</v>
      </c>
      <c r="N221" t="s">
        <v>744</v>
      </c>
      <c r="P221" s="193" t="str">
        <f>IF(OR(AND(A221&lt;&gt;"",COUNTIF(Bugs!B:B,A221)&gt;0),AND(B221&lt;&gt;"",COUNTIF(Bugs!A:A,B221)&gt;0)),"Y","")</f>
        <v/>
      </c>
      <c r="Q221" s="193" t="str">
        <f>IF(OR(
    AND(COUNTIF(Bugs!A:A,B221)&gt;0,ISNUMBER(SEARCH("x",INDEX(Bugs!C:C,MATCH(B221,Bugs!A:A,0))))),
    AND(COUNTIF(Bugs!B:B,B221)&gt;0,ISNUMBER(SEARCH("x",INDEX(Bugs!C:C,MATCH(B221,Bugs!B:B,0))))),
    AND(COUNTIF(Bugs!A:A,B221)&gt;0,ISNUMBER(SEARCH("x",INDEX(Bugs!D:D,MATCH(B221,Bugs!A:A,0))))),
    AND(COUNTIF(Bugs!B:B,B221)&gt;0,ISNUMBER(SEARCH("x",INDEX(Bugs!D:D,MATCH(B221,Bugs!B:B,0)))))
),"Y","")</f>
        <v/>
      </c>
      <c r="R221">
        <f ca="1">IF(OR(ISNUMBER(MATCH(L221,MasterData!$D$3:$D$18,0)),ISNUMBER(MATCH(L221,MasterData!$C$3:$C$18,0))),
    DATEDIF(E221,I221,"d"),
    DATEDIF(E221,TODAY(),"d"))</f>
        <v>9</v>
      </c>
      <c r="S221">
        <f t="shared" ca="1" si="12"/>
        <v>0</v>
      </c>
      <c r="T221">
        <f t="shared" ca="1" si="13"/>
        <v>1</v>
      </c>
      <c r="U221">
        <f t="shared" ca="1" si="14"/>
        <v>0</v>
      </c>
    </row>
    <row r="222" spans="2:21" x14ac:dyDescent="0.35">
      <c r="B222" t="s">
        <v>762</v>
      </c>
      <c r="D222" s="34" t="s">
        <v>746</v>
      </c>
      <c r="E222" s="208">
        <v>45888.412893518522</v>
      </c>
      <c r="G222" t="s">
        <v>738</v>
      </c>
      <c r="I222" s="208">
        <v>45905.405312499999</v>
      </c>
      <c r="J222" t="s">
        <v>747</v>
      </c>
      <c r="K222" t="s">
        <v>235</v>
      </c>
      <c r="L222" t="s">
        <v>171</v>
      </c>
      <c r="M222" t="s">
        <v>763</v>
      </c>
      <c r="N222" t="s">
        <v>744</v>
      </c>
      <c r="P222" s="193" t="str">
        <f>IF(OR(AND(A222&lt;&gt;"",COUNTIF(Bugs!B:B,A222)&gt;0),AND(B222&lt;&gt;"",COUNTIF(Bugs!A:A,B222)&gt;0)),"Y","")</f>
        <v/>
      </c>
      <c r="Q222" s="193" t="str">
        <f>IF(OR(
    AND(COUNTIF(Bugs!A:A,B222)&gt;0,ISNUMBER(SEARCH("x",INDEX(Bugs!C:C,MATCH(B222,Bugs!A:A,0))))),
    AND(COUNTIF(Bugs!B:B,B222)&gt;0,ISNUMBER(SEARCH("x",INDEX(Bugs!C:C,MATCH(B222,Bugs!B:B,0))))),
    AND(COUNTIF(Bugs!A:A,B222)&gt;0,ISNUMBER(SEARCH("x",INDEX(Bugs!D:D,MATCH(B222,Bugs!A:A,0))))),
    AND(COUNTIF(Bugs!B:B,B222)&gt;0,ISNUMBER(SEARCH("x",INDEX(Bugs!D:D,MATCH(B222,Bugs!B:B,0)))))
),"Y","")</f>
        <v/>
      </c>
      <c r="R222">
        <f ca="1">IF(OR(ISNUMBER(MATCH(L222,MasterData!$D$3:$D$18,0)),ISNUMBER(MATCH(L222,MasterData!$C$3:$C$18,0))),
    DATEDIF(E222,I222,"d"),
    DATEDIF(E222,TODAY(),"d"))</f>
        <v>17</v>
      </c>
      <c r="S222">
        <f t="shared" ca="1" si="12"/>
        <v>0</v>
      </c>
      <c r="T222">
        <f t="shared" ca="1" si="13"/>
        <v>1</v>
      </c>
      <c r="U222">
        <f t="shared" ca="1" si="14"/>
        <v>0</v>
      </c>
    </row>
    <row r="223" spans="2:21" x14ac:dyDescent="0.35">
      <c r="B223" t="s">
        <v>32</v>
      </c>
      <c r="D223" s="34">
        <v>3003</v>
      </c>
      <c r="E223" s="208">
        <v>45889.527708333335</v>
      </c>
      <c r="G223" t="s">
        <v>749</v>
      </c>
      <c r="I223" s="208">
        <v>45911.536944444444</v>
      </c>
      <c r="J223" t="s">
        <v>753</v>
      </c>
      <c r="K223" t="s">
        <v>347</v>
      </c>
      <c r="L223" t="s">
        <v>171</v>
      </c>
      <c r="M223" t="s">
        <v>764</v>
      </c>
      <c r="N223" t="s">
        <v>744</v>
      </c>
      <c r="P223" s="193" t="str">
        <f>IF(OR(AND(A223&lt;&gt;"",COUNTIF(Bugs!B:B,A223)&gt;0),AND(B223&lt;&gt;"",COUNTIF(Bugs!A:A,B223)&gt;0)),"Y","")</f>
        <v>Y</v>
      </c>
      <c r="Q223" s="193" t="str">
        <f>IF(OR(
    AND(COUNTIF(Bugs!A:A,B223)&gt;0,ISNUMBER(SEARCH("x",INDEX(Bugs!C:C,MATCH(B223,Bugs!A:A,0))))),
    AND(COUNTIF(Bugs!B:B,B223)&gt;0,ISNUMBER(SEARCH("x",INDEX(Bugs!C:C,MATCH(B223,Bugs!B:B,0))))),
    AND(COUNTIF(Bugs!A:A,B223)&gt;0,ISNUMBER(SEARCH("x",INDEX(Bugs!D:D,MATCH(B223,Bugs!A:A,0))))),
    AND(COUNTIF(Bugs!B:B,B223)&gt;0,ISNUMBER(SEARCH("x",INDEX(Bugs!D:D,MATCH(B223,Bugs!B:B,0)))))
),"Y","")</f>
        <v>Y</v>
      </c>
      <c r="R223">
        <f ca="1">IF(OR(ISNUMBER(MATCH(L223,MasterData!$D$3:$D$18,0)),ISNUMBER(MATCH(L223,MasterData!$C$3:$C$18,0))),
    DATEDIF(E223,I223,"d"),
    DATEDIF(E223,TODAY(),"d"))</f>
        <v>22</v>
      </c>
      <c r="S223">
        <f t="shared" ca="1" si="12"/>
        <v>0</v>
      </c>
      <c r="T223">
        <f t="shared" ca="1" si="13"/>
        <v>1</v>
      </c>
      <c r="U223">
        <f t="shared" ca="1" si="14"/>
        <v>0</v>
      </c>
    </row>
    <row r="224" spans="2:21" x14ac:dyDescent="0.35">
      <c r="B224" t="s">
        <v>765</v>
      </c>
      <c r="D224" s="34" t="s">
        <v>717</v>
      </c>
      <c r="E224" s="208">
        <v>45889.974976851852</v>
      </c>
      <c r="G224" t="s">
        <v>766</v>
      </c>
      <c r="I224" s="208">
        <v>45926.382384259261</v>
      </c>
      <c r="J224" t="s">
        <v>760</v>
      </c>
      <c r="K224" t="s">
        <v>347</v>
      </c>
      <c r="L224" t="s">
        <v>171</v>
      </c>
      <c r="M224" t="s">
        <v>767</v>
      </c>
      <c r="N224" t="s">
        <v>744</v>
      </c>
      <c r="P224" s="193" t="str">
        <f>IF(OR(AND(A224&lt;&gt;"",COUNTIF(Bugs!B:B,A224)&gt;0),AND(B224&lt;&gt;"",COUNTIF(Bugs!A:A,B224)&gt;0)),"Y","")</f>
        <v/>
      </c>
      <c r="Q224" s="193" t="str">
        <f>IF(OR(
    AND(COUNTIF(Bugs!A:A,B224)&gt;0,ISNUMBER(SEARCH("x",INDEX(Bugs!C:C,MATCH(B224,Bugs!A:A,0))))),
    AND(COUNTIF(Bugs!B:B,B224)&gt;0,ISNUMBER(SEARCH("x",INDEX(Bugs!C:C,MATCH(B224,Bugs!B:B,0))))),
    AND(COUNTIF(Bugs!A:A,B224)&gt;0,ISNUMBER(SEARCH("x",INDEX(Bugs!D:D,MATCH(B224,Bugs!A:A,0))))),
    AND(COUNTIF(Bugs!B:B,B224)&gt;0,ISNUMBER(SEARCH("x",INDEX(Bugs!D:D,MATCH(B224,Bugs!B:B,0)))))
),"Y","")</f>
        <v/>
      </c>
      <c r="R224">
        <f ca="1">IF(OR(ISNUMBER(MATCH(L224,MasterData!$D$3:$D$18,0)),ISNUMBER(MATCH(L224,MasterData!$C$3:$C$18,0))),
    DATEDIF(E224,I224,"d"),
    DATEDIF(E224,TODAY(),"d"))</f>
        <v>37</v>
      </c>
      <c r="S224">
        <f t="shared" ca="1" si="12"/>
        <v>0</v>
      </c>
      <c r="T224">
        <f t="shared" ca="1" si="13"/>
        <v>0</v>
      </c>
      <c r="U224">
        <f t="shared" ca="1" si="14"/>
        <v>1</v>
      </c>
    </row>
    <row r="225" spans="2:21" x14ac:dyDescent="0.35">
      <c r="B225" t="s">
        <v>768</v>
      </c>
      <c r="D225" s="34" t="s">
        <v>480</v>
      </c>
      <c r="E225" s="208">
        <v>45890.36917824074</v>
      </c>
      <c r="G225" t="s">
        <v>769</v>
      </c>
      <c r="I225" s="208">
        <v>45898.44</v>
      </c>
      <c r="J225" t="s">
        <v>753</v>
      </c>
      <c r="K225" t="s">
        <v>235</v>
      </c>
      <c r="L225" t="s">
        <v>171</v>
      </c>
      <c r="M225" t="s">
        <v>770</v>
      </c>
      <c r="N225" t="s">
        <v>771</v>
      </c>
      <c r="P225" s="193" t="str">
        <f>IF(OR(AND(A225&lt;&gt;"",COUNTIF(Bugs!B:B,A225)&gt;0),AND(B225&lt;&gt;"",COUNTIF(Bugs!A:A,B225)&gt;0)),"Y","")</f>
        <v/>
      </c>
      <c r="Q225" s="193" t="str">
        <f>IF(OR(
    AND(COUNTIF(Bugs!A:A,B225)&gt;0,ISNUMBER(SEARCH("x",INDEX(Bugs!C:C,MATCH(B225,Bugs!A:A,0))))),
    AND(COUNTIF(Bugs!B:B,B225)&gt;0,ISNUMBER(SEARCH("x",INDEX(Bugs!C:C,MATCH(B225,Bugs!B:B,0))))),
    AND(COUNTIF(Bugs!A:A,B225)&gt;0,ISNUMBER(SEARCH("x",INDEX(Bugs!D:D,MATCH(B225,Bugs!A:A,0))))),
    AND(COUNTIF(Bugs!B:B,B225)&gt;0,ISNUMBER(SEARCH("x",INDEX(Bugs!D:D,MATCH(B225,Bugs!B:B,0)))))
),"Y","")</f>
        <v/>
      </c>
      <c r="R225">
        <f ca="1">IF(OR(ISNUMBER(MATCH(L225,MasterData!$D$3:$D$18,0)),ISNUMBER(MATCH(L225,MasterData!$C$3:$C$18,0))),
    DATEDIF(E225,I225,"d"),
    DATEDIF(E225,TODAY(),"d"))</f>
        <v>8</v>
      </c>
      <c r="S225">
        <f t="shared" ca="1" si="12"/>
        <v>0</v>
      </c>
      <c r="T225">
        <f t="shared" ca="1" si="13"/>
        <v>1</v>
      </c>
      <c r="U225">
        <f t="shared" ca="1" si="14"/>
        <v>0</v>
      </c>
    </row>
    <row r="226" spans="2:21" x14ac:dyDescent="0.35">
      <c r="B226" t="s">
        <v>33</v>
      </c>
      <c r="D226" s="34" t="s">
        <v>480</v>
      </c>
      <c r="E226" s="208">
        <v>45890.637569444443</v>
      </c>
      <c r="G226" t="s">
        <v>649</v>
      </c>
      <c r="I226" s="208">
        <v>45931.442662037036</v>
      </c>
      <c r="J226" t="s">
        <v>753</v>
      </c>
      <c r="K226" t="s">
        <v>241</v>
      </c>
      <c r="L226" t="s">
        <v>171</v>
      </c>
      <c r="M226" t="s">
        <v>772</v>
      </c>
      <c r="N226" t="s">
        <v>744</v>
      </c>
      <c r="P226" s="193" t="str">
        <f>IF(OR(AND(A226&lt;&gt;"",COUNTIF(Bugs!B:B,A226)&gt;0),AND(B226&lt;&gt;"",COUNTIF(Bugs!A:A,B226)&gt;0)),"Y","")</f>
        <v>Y</v>
      </c>
      <c r="Q226" s="193" t="str">
        <f>IF(OR(
    AND(COUNTIF(Bugs!A:A,B226)&gt;0,ISNUMBER(SEARCH("x",INDEX(Bugs!C:C,MATCH(B226,Bugs!A:A,0))))),
    AND(COUNTIF(Bugs!B:B,B226)&gt;0,ISNUMBER(SEARCH("x",INDEX(Bugs!C:C,MATCH(B226,Bugs!B:B,0))))),
    AND(COUNTIF(Bugs!A:A,B226)&gt;0,ISNUMBER(SEARCH("x",INDEX(Bugs!D:D,MATCH(B226,Bugs!A:A,0))))),
    AND(COUNTIF(Bugs!B:B,B226)&gt;0,ISNUMBER(SEARCH("x",INDEX(Bugs!D:D,MATCH(B226,Bugs!B:B,0)))))
),"Y","")</f>
        <v/>
      </c>
      <c r="R226">
        <f ca="1">IF(OR(ISNUMBER(MATCH(L226,MasterData!$D$3:$D$18,0)),ISNUMBER(MATCH(L226,MasterData!$C$3:$C$18,0))),
    DATEDIF(E226,I226,"d"),
    DATEDIF(E226,TODAY(),"d"))</f>
        <v>41</v>
      </c>
      <c r="S226">
        <f t="shared" ca="1" si="12"/>
        <v>0</v>
      </c>
      <c r="T226">
        <f t="shared" ca="1" si="13"/>
        <v>0</v>
      </c>
      <c r="U226">
        <f t="shared" ca="1" si="14"/>
        <v>1</v>
      </c>
    </row>
    <row r="227" spans="2:21" x14ac:dyDescent="0.35">
      <c r="B227" t="s">
        <v>41</v>
      </c>
      <c r="D227" s="34" t="s">
        <v>746</v>
      </c>
      <c r="E227" s="208">
        <v>45891.361898148149</v>
      </c>
      <c r="G227" t="s">
        <v>773</v>
      </c>
      <c r="I227" s="208">
        <v>45894.525810185187</v>
      </c>
      <c r="J227" t="s">
        <v>753</v>
      </c>
      <c r="K227" t="s">
        <v>235</v>
      </c>
      <c r="L227" t="s">
        <v>171</v>
      </c>
      <c r="M227" t="s">
        <v>774</v>
      </c>
      <c r="N227" t="s">
        <v>744</v>
      </c>
      <c r="P227" s="193" t="str">
        <f>IF(OR(AND(A227&lt;&gt;"",COUNTIF(Bugs!B:B,A227)&gt;0),AND(B227&lt;&gt;"",COUNTIF(Bugs!A:A,B227)&gt;0)),"Y","")</f>
        <v>Y</v>
      </c>
      <c r="Q227" s="193" t="str">
        <f>IF(OR(
    AND(COUNTIF(Bugs!A:A,B227)&gt;0,ISNUMBER(SEARCH("x",INDEX(Bugs!C:C,MATCH(B227,Bugs!A:A,0))))),
    AND(COUNTIF(Bugs!B:B,B227)&gt;0,ISNUMBER(SEARCH("x",INDEX(Bugs!C:C,MATCH(B227,Bugs!B:B,0))))),
    AND(COUNTIF(Bugs!A:A,B227)&gt;0,ISNUMBER(SEARCH("x",INDEX(Bugs!D:D,MATCH(B227,Bugs!A:A,0))))),
    AND(COUNTIF(Bugs!B:B,B227)&gt;0,ISNUMBER(SEARCH("x",INDEX(Bugs!D:D,MATCH(B227,Bugs!B:B,0)))))
),"Y","")</f>
        <v/>
      </c>
      <c r="R227">
        <f ca="1">IF(OR(ISNUMBER(MATCH(L227,MasterData!$D$3:$D$18,0)),ISNUMBER(MATCH(L227,MasterData!$C$3:$C$18,0))),
    DATEDIF(E227,I227,"d"),
    DATEDIF(E227,TODAY(),"d"))</f>
        <v>3</v>
      </c>
      <c r="S227">
        <f t="shared" ca="1" si="12"/>
        <v>1</v>
      </c>
      <c r="T227">
        <f t="shared" ca="1" si="13"/>
        <v>0</v>
      </c>
      <c r="U227">
        <f t="shared" ca="1" si="14"/>
        <v>0</v>
      </c>
    </row>
    <row r="228" spans="2:21" x14ac:dyDescent="0.35">
      <c r="B228" t="s">
        <v>775</v>
      </c>
      <c r="D228" s="34" t="s">
        <v>746</v>
      </c>
      <c r="E228" s="208">
        <v>45891.448854166665</v>
      </c>
      <c r="G228" t="s">
        <v>776</v>
      </c>
      <c r="I228" s="208">
        <v>45891.521145833336</v>
      </c>
      <c r="J228" t="s">
        <v>753</v>
      </c>
      <c r="K228" t="s">
        <v>241</v>
      </c>
      <c r="L228" t="s">
        <v>171</v>
      </c>
      <c r="M228" t="s">
        <v>777</v>
      </c>
      <c r="N228" t="s">
        <v>744</v>
      </c>
      <c r="P228" s="193" t="str">
        <f>IF(OR(AND(A228&lt;&gt;"",COUNTIF(Bugs!B:B,A228)&gt;0),AND(B228&lt;&gt;"",COUNTIF(Bugs!A:A,B228)&gt;0)),"Y","")</f>
        <v/>
      </c>
      <c r="Q228" s="193" t="str">
        <f>IF(OR(
    AND(COUNTIF(Bugs!A:A,B228)&gt;0,ISNUMBER(SEARCH("x",INDEX(Bugs!C:C,MATCH(B228,Bugs!A:A,0))))),
    AND(COUNTIF(Bugs!B:B,B228)&gt;0,ISNUMBER(SEARCH("x",INDEX(Bugs!C:C,MATCH(B228,Bugs!B:B,0))))),
    AND(COUNTIF(Bugs!A:A,B228)&gt;0,ISNUMBER(SEARCH("x",INDEX(Bugs!D:D,MATCH(B228,Bugs!A:A,0))))),
    AND(COUNTIF(Bugs!B:B,B228)&gt;0,ISNUMBER(SEARCH("x",INDEX(Bugs!D:D,MATCH(B228,Bugs!B:B,0)))))
),"Y","")</f>
        <v/>
      </c>
      <c r="R228">
        <f ca="1">IF(OR(ISNUMBER(MATCH(L228,MasterData!$D$3:$D$18,0)),ISNUMBER(MATCH(L228,MasterData!$C$3:$C$18,0))),
    DATEDIF(E228,I228,"d"),
    DATEDIF(E228,TODAY(),"d"))</f>
        <v>0</v>
      </c>
      <c r="S228">
        <f t="shared" ca="1" si="12"/>
        <v>1</v>
      </c>
      <c r="T228">
        <f t="shared" ca="1" si="13"/>
        <v>0</v>
      </c>
      <c r="U228">
        <f t="shared" ca="1" si="14"/>
        <v>0</v>
      </c>
    </row>
    <row r="229" spans="2:21" x14ac:dyDescent="0.35">
      <c r="B229" t="s">
        <v>35</v>
      </c>
      <c r="D229" s="34" t="s">
        <v>746</v>
      </c>
      <c r="E229" s="208">
        <v>45891.829895833333</v>
      </c>
      <c r="G229" t="s">
        <v>778</v>
      </c>
      <c r="I229" s="208">
        <v>45901.364317129628</v>
      </c>
      <c r="J229" t="s">
        <v>753</v>
      </c>
      <c r="K229" t="s">
        <v>235</v>
      </c>
      <c r="L229" t="s">
        <v>171</v>
      </c>
      <c r="M229" t="s">
        <v>779</v>
      </c>
      <c r="N229" t="s">
        <v>744</v>
      </c>
      <c r="P229" s="193" t="str">
        <f>IF(OR(AND(A229&lt;&gt;"",COUNTIF(Bugs!B:B,A229)&gt;0),AND(B229&lt;&gt;"",COUNTIF(Bugs!A:A,B229)&gt;0)),"Y","")</f>
        <v>Y</v>
      </c>
      <c r="Q229" s="193" t="str">
        <f>IF(OR(
    AND(COUNTIF(Bugs!A:A,B229)&gt;0,ISNUMBER(SEARCH("x",INDEX(Bugs!C:C,MATCH(B229,Bugs!A:A,0))))),
    AND(COUNTIF(Bugs!B:B,B229)&gt;0,ISNUMBER(SEARCH("x",INDEX(Bugs!C:C,MATCH(B229,Bugs!B:B,0))))),
    AND(COUNTIF(Bugs!A:A,B229)&gt;0,ISNUMBER(SEARCH("x",INDEX(Bugs!D:D,MATCH(B229,Bugs!A:A,0))))),
    AND(COUNTIF(Bugs!B:B,B229)&gt;0,ISNUMBER(SEARCH("x",INDEX(Bugs!D:D,MATCH(B229,Bugs!B:B,0)))))
),"Y","")</f>
        <v/>
      </c>
      <c r="R229">
        <f ca="1">IF(OR(ISNUMBER(MATCH(L229,MasterData!$D$3:$D$18,0)),ISNUMBER(MATCH(L229,MasterData!$C$3:$C$18,0))),
    DATEDIF(E229,I229,"d"),
    DATEDIF(E229,TODAY(),"d"))</f>
        <v>10</v>
      </c>
      <c r="S229">
        <f t="shared" ca="1" si="12"/>
        <v>0</v>
      </c>
      <c r="T229">
        <f t="shared" ca="1" si="13"/>
        <v>1</v>
      </c>
      <c r="U229">
        <f t="shared" ca="1" si="14"/>
        <v>0</v>
      </c>
    </row>
    <row r="230" spans="2:21" x14ac:dyDescent="0.35">
      <c r="B230" t="s">
        <v>38</v>
      </c>
      <c r="D230" s="34" t="s">
        <v>746</v>
      </c>
      <c r="E230" s="208">
        <v>45891.837696759256</v>
      </c>
      <c r="G230" t="s">
        <v>778</v>
      </c>
      <c r="I230" s="208">
        <v>45939.335069444445</v>
      </c>
      <c r="J230" t="s">
        <v>753</v>
      </c>
      <c r="K230" t="s">
        <v>235</v>
      </c>
      <c r="L230" t="s">
        <v>171</v>
      </c>
      <c r="M230" t="s">
        <v>780</v>
      </c>
      <c r="N230" t="s">
        <v>744</v>
      </c>
      <c r="P230" s="193" t="str">
        <f>IF(OR(AND(A230&lt;&gt;"",COUNTIF(Bugs!B:B,A230)&gt;0),AND(B230&lt;&gt;"",COUNTIF(Bugs!A:A,B230)&gt;0)),"Y","")</f>
        <v>Y</v>
      </c>
      <c r="Q230" s="193" t="str">
        <f>IF(OR(
    AND(COUNTIF(Bugs!A:A,B230)&gt;0,ISNUMBER(SEARCH("x",INDEX(Bugs!C:C,MATCH(B230,Bugs!A:A,0))))),
    AND(COUNTIF(Bugs!B:B,B230)&gt;0,ISNUMBER(SEARCH("x",INDEX(Bugs!C:C,MATCH(B230,Bugs!B:B,0))))),
    AND(COUNTIF(Bugs!A:A,B230)&gt;0,ISNUMBER(SEARCH("x",INDEX(Bugs!D:D,MATCH(B230,Bugs!A:A,0))))),
    AND(COUNTIF(Bugs!B:B,B230)&gt;0,ISNUMBER(SEARCH("x",INDEX(Bugs!D:D,MATCH(B230,Bugs!B:B,0)))))
),"Y","")</f>
        <v/>
      </c>
      <c r="R230">
        <f ca="1">IF(OR(ISNUMBER(MATCH(L230,MasterData!$D$3:$D$18,0)),ISNUMBER(MATCH(L230,MasterData!$C$3:$C$18,0))),
    DATEDIF(E230,I230,"d"),
    DATEDIF(E230,TODAY(),"d"))</f>
        <v>48</v>
      </c>
      <c r="S230">
        <f t="shared" ca="1" si="12"/>
        <v>0</v>
      </c>
      <c r="T230">
        <f t="shared" ca="1" si="13"/>
        <v>0</v>
      </c>
      <c r="U230">
        <f t="shared" ca="1" si="14"/>
        <v>1</v>
      </c>
    </row>
    <row r="231" spans="2:21" x14ac:dyDescent="0.35">
      <c r="B231" t="s">
        <v>36</v>
      </c>
      <c r="D231" s="34" t="s">
        <v>746</v>
      </c>
      <c r="E231" s="208">
        <v>45891.859375</v>
      </c>
      <c r="G231" t="s">
        <v>778</v>
      </c>
      <c r="I231" s="208">
        <v>45945.332777777781</v>
      </c>
      <c r="J231" t="s">
        <v>753</v>
      </c>
      <c r="K231" t="s">
        <v>235</v>
      </c>
      <c r="L231" t="s">
        <v>171</v>
      </c>
      <c r="M231" t="s">
        <v>781</v>
      </c>
      <c r="N231" t="s">
        <v>744</v>
      </c>
      <c r="P231" s="193" t="str">
        <f>IF(OR(AND(A231&lt;&gt;"",COUNTIF(Bugs!B:B,A231)&gt;0),AND(B231&lt;&gt;"",COUNTIF(Bugs!A:A,B231)&gt;0)),"Y","")</f>
        <v>Y</v>
      </c>
      <c r="Q231" s="193" t="str">
        <f>IF(OR(
    AND(COUNTIF(Bugs!A:A,B231)&gt;0,ISNUMBER(SEARCH("x",INDEX(Bugs!C:C,MATCH(B231,Bugs!A:A,0))))),
    AND(COUNTIF(Bugs!B:B,B231)&gt;0,ISNUMBER(SEARCH("x",INDEX(Bugs!C:C,MATCH(B231,Bugs!B:B,0))))),
    AND(COUNTIF(Bugs!A:A,B231)&gt;0,ISNUMBER(SEARCH("x",INDEX(Bugs!D:D,MATCH(B231,Bugs!A:A,0))))),
    AND(COUNTIF(Bugs!B:B,B231)&gt;0,ISNUMBER(SEARCH("x",INDEX(Bugs!D:D,MATCH(B231,Bugs!B:B,0)))))
),"Y","")</f>
        <v>Y</v>
      </c>
      <c r="R231">
        <f ca="1">IF(OR(ISNUMBER(MATCH(L231,MasterData!$D$3:$D$18,0)),ISNUMBER(MATCH(L231,MasterData!$C$3:$C$18,0))),
    DATEDIF(E231,I231,"d"),
    DATEDIF(E231,TODAY(),"d"))</f>
        <v>54</v>
      </c>
      <c r="S231">
        <f t="shared" ca="1" si="12"/>
        <v>0</v>
      </c>
      <c r="T231">
        <f t="shared" ca="1" si="13"/>
        <v>0</v>
      </c>
      <c r="U231">
        <f t="shared" ca="1" si="14"/>
        <v>1</v>
      </c>
    </row>
    <row r="232" spans="2:21" x14ac:dyDescent="0.35">
      <c r="B232" t="s">
        <v>37</v>
      </c>
      <c r="D232" s="34" t="s">
        <v>746</v>
      </c>
      <c r="E232" s="208">
        <v>45891.867268518516</v>
      </c>
      <c r="G232" t="s">
        <v>778</v>
      </c>
      <c r="I232" s="208">
        <v>45945.332777777781</v>
      </c>
      <c r="J232" t="s">
        <v>753</v>
      </c>
      <c r="K232" t="s">
        <v>235</v>
      </c>
      <c r="L232" t="s">
        <v>171</v>
      </c>
      <c r="M232" t="s">
        <v>782</v>
      </c>
      <c r="N232" t="s">
        <v>744</v>
      </c>
      <c r="P232" s="193" t="str">
        <f>IF(OR(AND(A232&lt;&gt;"",COUNTIF(Bugs!B:B,A232)&gt;0),AND(B232&lt;&gt;"",COUNTIF(Bugs!A:A,B232)&gt;0)),"Y","")</f>
        <v>Y</v>
      </c>
      <c r="Q232" s="193" t="str">
        <f>IF(OR(
    AND(COUNTIF(Bugs!A:A,B232)&gt;0,ISNUMBER(SEARCH("x",INDEX(Bugs!C:C,MATCH(B232,Bugs!A:A,0))))),
    AND(COUNTIF(Bugs!B:B,B232)&gt;0,ISNUMBER(SEARCH("x",INDEX(Bugs!C:C,MATCH(B232,Bugs!B:B,0))))),
    AND(COUNTIF(Bugs!A:A,B232)&gt;0,ISNUMBER(SEARCH("x",INDEX(Bugs!D:D,MATCH(B232,Bugs!A:A,0))))),
    AND(COUNTIF(Bugs!B:B,B232)&gt;0,ISNUMBER(SEARCH("x",INDEX(Bugs!D:D,MATCH(B232,Bugs!B:B,0)))))
),"Y","")</f>
        <v>Y</v>
      </c>
      <c r="R232">
        <f ca="1">IF(OR(ISNUMBER(MATCH(L232,MasterData!$D$3:$D$18,0)),ISNUMBER(MATCH(L232,MasterData!$C$3:$C$18,0))),
    DATEDIF(E232,I232,"d"),
    DATEDIF(E232,TODAY(),"d"))</f>
        <v>54</v>
      </c>
      <c r="S232">
        <f t="shared" ca="1" si="12"/>
        <v>0</v>
      </c>
      <c r="T232">
        <f t="shared" ca="1" si="13"/>
        <v>0</v>
      </c>
      <c r="U232">
        <f t="shared" ca="1" si="14"/>
        <v>1</v>
      </c>
    </row>
    <row r="233" spans="2:21" x14ac:dyDescent="0.35">
      <c r="B233" t="s">
        <v>39</v>
      </c>
      <c r="D233" s="34">
        <v>3014</v>
      </c>
      <c r="E233" s="208">
        <v>45891.879328703704</v>
      </c>
      <c r="G233" t="s">
        <v>778</v>
      </c>
      <c r="I233" s="208">
        <v>45894.375335648147</v>
      </c>
      <c r="J233" t="s">
        <v>753</v>
      </c>
      <c r="K233" t="s">
        <v>235</v>
      </c>
      <c r="L233" t="s">
        <v>164</v>
      </c>
      <c r="M233" t="s">
        <v>783</v>
      </c>
      <c r="N233" t="s">
        <v>744</v>
      </c>
      <c r="P233" s="193" t="str">
        <f>IF(OR(AND(A233&lt;&gt;"",COUNTIF(Bugs!B:B,A233)&gt;0),AND(B233&lt;&gt;"",COUNTIF(Bugs!A:A,B233)&gt;0)),"Y","")</f>
        <v>Y</v>
      </c>
      <c r="Q233" s="193" t="str">
        <f>IF(OR(
    AND(COUNTIF(Bugs!A:A,B233)&gt;0,ISNUMBER(SEARCH("x",INDEX(Bugs!C:C,MATCH(B233,Bugs!A:A,0))))),
    AND(COUNTIF(Bugs!B:B,B233)&gt;0,ISNUMBER(SEARCH("x",INDEX(Bugs!C:C,MATCH(B233,Bugs!B:B,0))))),
    AND(COUNTIF(Bugs!A:A,B233)&gt;0,ISNUMBER(SEARCH("x",INDEX(Bugs!D:D,MATCH(B233,Bugs!A:A,0))))),
    AND(COUNTIF(Bugs!B:B,B233)&gt;0,ISNUMBER(SEARCH("x",INDEX(Bugs!D:D,MATCH(B233,Bugs!B:B,0)))))
),"Y","")</f>
        <v>Y</v>
      </c>
      <c r="R233">
        <f ca="1">IF(OR(ISNUMBER(MATCH(L233,MasterData!$D$3:$D$18,0)),ISNUMBER(MATCH(L233,MasterData!$C$3:$C$18,0))),
    DATEDIF(E233,I233,"d"),
    DATEDIF(E233,TODAY(),"d"))</f>
        <v>116</v>
      </c>
      <c r="S233">
        <f t="shared" ca="1" si="12"/>
        <v>0</v>
      </c>
      <c r="T233">
        <f t="shared" ca="1" si="13"/>
        <v>0</v>
      </c>
      <c r="U233">
        <f t="shared" ca="1" si="14"/>
        <v>1</v>
      </c>
    </row>
    <row r="234" spans="2:21" x14ac:dyDescent="0.35">
      <c r="B234" t="s">
        <v>40</v>
      </c>
      <c r="D234" s="34" t="s">
        <v>746</v>
      </c>
      <c r="E234" s="208">
        <v>45894.349247685182</v>
      </c>
      <c r="G234" t="s">
        <v>738</v>
      </c>
      <c r="I234" s="208">
        <v>45938</v>
      </c>
      <c r="J234" t="s">
        <v>747</v>
      </c>
      <c r="K234" t="s">
        <v>235</v>
      </c>
      <c r="L234" t="s">
        <v>171</v>
      </c>
      <c r="M234" t="s">
        <v>784</v>
      </c>
      <c r="N234" t="s">
        <v>744</v>
      </c>
      <c r="P234" s="193" t="str">
        <f>IF(OR(AND(A234&lt;&gt;"",COUNTIF(Bugs!B:B,A234)&gt;0),AND(B234&lt;&gt;"",COUNTIF(Bugs!A:A,B234)&gt;0)),"Y","")</f>
        <v>Y</v>
      </c>
      <c r="Q234" s="193" t="str">
        <f>IF(OR(
    AND(COUNTIF(Bugs!A:A,B234)&gt;0,ISNUMBER(SEARCH("x",INDEX(Bugs!C:C,MATCH(B234,Bugs!A:A,0))))),
    AND(COUNTIF(Bugs!B:B,B234)&gt;0,ISNUMBER(SEARCH("x",INDEX(Bugs!C:C,MATCH(B234,Bugs!B:B,0))))),
    AND(COUNTIF(Bugs!A:A,B234)&gt;0,ISNUMBER(SEARCH("x",INDEX(Bugs!D:D,MATCH(B234,Bugs!A:A,0))))),
    AND(COUNTIF(Bugs!B:B,B234)&gt;0,ISNUMBER(SEARCH("x",INDEX(Bugs!D:D,MATCH(B234,Bugs!B:B,0)))))
),"Y","")</f>
        <v/>
      </c>
      <c r="R234">
        <f ca="1">IF(OR(ISNUMBER(MATCH(L234,MasterData!$D$3:$D$18,0)),ISNUMBER(MATCH(L234,MasterData!$C$3:$C$18,0))),
    DATEDIF(E234,I234,"d"),
    DATEDIF(E234,TODAY(),"d"))</f>
        <v>44</v>
      </c>
      <c r="S234">
        <f t="shared" ca="1" si="12"/>
        <v>0</v>
      </c>
      <c r="T234">
        <f t="shared" ca="1" si="13"/>
        <v>0</v>
      </c>
      <c r="U234">
        <f t="shared" ca="1" si="14"/>
        <v>1</v>
      </c>
    </row>
    <row r="235" spans="2:21" x14ac:dyDescent="0.35">
      <c r="B235" t="s">
        <v>785</v>
      </c>
      <c r="D235" s="34">
        <v>3009</v>
      </c>
      <c r="E235" s="208">
        <v>45894.382754629631</v>
      </c>
      <c r="G235" t="s">
        <v>786</v>
      </c>
      <c r="I235" s="208">
        <v>45897.4924537037</v>
      </c>
      <c r="J235" t="s">
        <v>753</v>
      </c>
      <c r="K235" t="s">
        <v>235</v>
      </c>
      <c r="L235" t="s">
        <v>171</v>
      </c>
      <c r="M235" t="s">
        <v>787</v>
      </c>
      <c r="N235" t="s">
        <v>744</v>
      </c>
      <c r="P235" s="193" t="str">
        <f>IF(OR(AND(A235&lt;&gt;"",COUNTIF(Bugs!B:B,A235)&gt;0),AND(B235&lt;&gt;"",COUNTIF(Bugs!A:A,B235)&gt;0)),"Y","")</f>
        <v/>
      </c>
      <c r="Q235" s="193" t="str">
        <f>IF(OR(
    AND(COUNTIF(Bugs!A:A,B235)&gt;0,ISNUMBER(SEARCH("x",INDEX(Bugs!C:C,MATCH(B235,Bugs!A:A,0))))),
    AND(COUNTIF(Bugs!B:B,B235)&gt;0,ISNUMBER(SEARCH("x",INDEX(Bugs!C:C,MATCH(B235,Bugs!B:B,0))))),
    AND(COUNTIF(Bugs!A:A,B235)&gt;0,ISNUMBER(SEARCH("x",INDEX(Bugs!D:D,MATCH(B235,Bugs!A:A,0))))),
    AND(COUNTIF(Bugs!B:B,B235)&gt;0,ISNUMBER(SEARCH("x",INDEX(Bugs!D:D,MATCH(B235,Bugs!B:B,0)))))
),"Y","")</f>
        <v/>
      </c>
      <c r="R235">
        <f ca="1">IF(OR(ISNUMBER(MATCH(L235,MasterData!$D$3:$D$18,0)),ISNUMBER(MATCH(L235,MasterData!$C$3:$C$18,0))),
    DATEDIF(E235,I235,"d"),
    DATEDIF(E235,TODAY(),"d"))</f>
        <v>3</v>
      </c>
      <c r="S235">
        <f t="shared" ca="1" si="12"/>
        <v>1</v>
      </c>
      <c r="T235">
        <f t="shared" ca="1" si="13"/>
        <v>0</v>
      </c>
      <c r="U235">
        <f t="shared" ca="1" si="14"/>
        <v>0</v>
      </c>
    </row>
    <row r="236" spans="2:21" x14ac:dyDescent="0.35">
      <c r="B236" t="s">
        <v>42</v>
      </c>
      <c r="D236" s="34">
        <v>3009</v>
      </c>
      <c r="E236" s="208">
        <v>45894.397002314814</v>
      </c>
      <c r="G236" t="s">
        <v>786</v>
      </c>
      <c r="I236" s="208">
        <v>45895.396203703705</v>
      </c>
      <c r="J236" t="s">
        <v>753</v>
      </c>
      <c r="K236" t="s">
        <v>235</v>
      </c>
      <c r="L236" t="s">
        <v>171</v>
      </c>
      <c r="M236" t="s">
        <v>788</v>
      </c>
      <c r="N236" t="s">
        <v>744</v>
      </c>
      <c r="P236" s="193" t="str">
        <f>IF(OR(AND(A236&lt;&gt;"",COUNTIF(Bugs!B:B,A236)&gt;0),AND(B236&lt;&gt;"",COUNTIF(Bugs!A:A,B236)&gt;0)),"Y","")</f>
        <v>Y</v>
      </c>
      <c r="Q236" s="193" t="str">
        <f>IF(OR(
    AND(COUNTIF(Bugs!A:A,B236)&gt;0,ISNUMBER(SEARCH("x",INDEX(Bugs!C:C,MATCH(B236,Bugs!A:A,0))))),
    AND(COUNTIF(Bugs!B:B,B236)&gt;0,ISNUMBER(SEARCH("x",INDEX(Bugs!C:C,MATCH(B236,Bugs!B:B,0))))),
    AND(COUNTIF(Bugs!A:A,B236)&gt;0,ISNUMBER(SEARCH("x",INDEX(Bugs!D:D,MATCH(B236,Bugs!A:A,0))))),
    AND(COUNTIF(Bugs!B:B,B236)&gt;0,ISNUMBER(SEARCH("x",INDEX(Bugs!D:D,MATCH(B236,Bugs!B:B,0)))))
),"Y","")</f>
        <v>Y</v>
      </c>
      <c r="R236">
        <f ca="1">IF(OR(ISNUMBER(MATCH(L236,MasterData!$D$3:$D$18,0)),ISNUMBER(MATCH(L236,MasterData!$C$3:$C$18,0))),
    DATEDIF(E236,I236,"d"),
    DATEDIF(E236,TODAY(),"d"))</f>
        <v>1</v>
      </c>
      <c r="S236">
        <f t="shared" ca="1" si="12"/>
        <v>1</v>
      </c>
      <c r="T236">
        <f t="shared" ca="1" si="13"/>
        <v>0</v>
      </c>
      <c r="U236">
        <f t="shared" ca="1" si="14"/>
        <v>0</v>
      </c>
    </row>
    <row r="237" spans="2:21" x14ac:dyDescent="0.35">
      <c r="B237" t="s">
        <v>789</v>
      </c>
      <c r="D237" s="34" t="s">
        <v>480</v>
      </c>
      <c r="E237" s="208">
        <v>45895.431354166663</v>
      </c>
      <c r="G237" t="s">
        <v>652</v>
      </c>
      <c r="I237" s="208">
        <v>45897.504745370374</v>
      </c>
      <c r="J237" t="s">
        <v>753</v>
      </c>
      <c r="K237" t="s">
        <v>241</v>
      </c>
      <c r="L237" t="s">
        <v>171</v>
      </c>
      <c r="M237" t="s">
        <v>790</v>
      </c>
      <c r="N237" t="s">
        <v>744</v>
      </c>
      <c r="P237" s="193" t="str">
        <f>IF(OR(AND(A237&lt;&gt;"",COUNTIF(Bugs!B:B,A237)&gt;0),AND(B237&lt;&gt;"",COUNTIF(Bugs!A:A,B237)&gt;0)),"Y","")</f>
        <v/>
      </c>
      <c r="Q237" s="193" t="str">
        <f>IF(OR(
    AND(COUNTIF(Bugs!A:A,B237)&gt;0,ISNUMBER(SEARCH("x",INDEX(Bugs!C:C,MATCH(B237,Bugs!A:A,0))))),
    AND(COUNTIF(Bugs!B:B,B237)&gt;0,ISNUMBER(SEARCH("x",INDEX(Bugs!C:C,MATCH(B237,Bugs!B:B,0))))),
    AND(COUNTIF(Bugs!A:A,B237)&gt;0,ISNUMBER(SEARCH("x",INDEX(Bugs!D:D,MATCH(B237,Bugs!A:A,0))))),
    AND(COUNTIF(Bugs!B:B,B237)&gt;0,ISNUMBER(SEARCH("x",INDEX(Bugs!D:D,MATCH(B237,Bugs!B:B,0)))))
),"Y","")</f>
        <v/>
      </c>
      <c r="R237">
        <f ca="1">IF(OR(ISNUMBER(MATCH(L237,MasterData!$D$3:$D$18,0)),ISNUMBER(MATCH(L237,MasterData!$C$3:$C$18,0))),
    DATEDIF(E237,I237,"d"),
    DATEDIF(E237,TODAY(),"d"))</f>
        <v>2</v>
      </c>
      <c r="S237">
        <f t="shared" ca="1" si="12"/>
        <v>1</v>
      </c>
      <c r="T237">
        <f t="shared" ca="1" si="13"/>
        <v>0</v>
      </c>
      <c r="U237">
        <f t="shared" ca="1" si="14"/>
        <v>0</v>
      </c>
    </row>
    <row r="238" spans="2:21" x14ac:dyDescent="0.35">
      <c r="B238" t="s">
        <v>791</v>
      </c>
      <c r="D238" s="34" t="s">
        <v>746</v>
      </c>
      <c r="E238" s="208">
        <v>45896.384687500002</v>
      </c>
      <c r="G238" t="s">
        <v>738</v>
      </c>
      <c r="I238" s="208">
        <v>45967.40148148148</v>
      </c>
      <c r="J238" t="s">
        <v>747</v>
      </c>
      <c r="K238" t="s">
        <v>235</v>
      </c>
      <c r="L238" t="s">
        <v>171</v>
      </c>
      <c r="M238" t="s">
        <v>792</v>
      </c>
      <c r="N238" t="s">
        <v>744</v>
      </c>
      <c r="P238" s="193" t="str">
        <f>IF(OR(AND(A238&lt;&gt;"",COUNTIF(Bugs!B:B,A238)&gt;0),AND(B238&lt;&gt;"",COUNTIF(Bugs!A:A,B238)&gt;0)),"Y","")</f>
        <v/>
      </c>
      <c r="Q238" s="193" t="str">
        <f>IF(OR(
    AND(COUNTIF(Bugs!A:A,B238)&gt;0,ISNUMBER(SEARCH("x",INDEX(Bugs!C:C,MATCH(B238,Bugs!A:A,0))))),
    AND(COUNTIF(Bugs!B:B,B238)&gt;0,ISNUMBER(SEARCH("x",INDEX(Bugs!C:C,MATCH(B238,Bugs!B:B,0))))),
    AND(COUNTIF(Bugs!A:A,B238)&gt;0,ISNUMBER(SEARCH("x",INDEX(Bugs!D:D,MATCH(B238,Bugs!A:A,0))))),
    AND(COUNTIF(Bugs!B:B,B238)&gt;0,ISNUMBER(SEARCH("x",INDEX(Bugs!D:D,MATCH(B238,Bugs!B:B,0)))))
),"Y","")</f>
        <v/>
      </c>
      <c r="R238">
        <f ca="1">IF(OR(ISNUMBER(MATCH(L238,MasterData!$D$3:$D$18,0)),ISNUMBER(MATCH(L238,MasterData!$C$3:$C$18,0))),
    DATEDIF(E238,I238,"d"),
    DATEDIF(E238,TODAY(),"d"))</f>
        <v>71</v>
      </c>
      <c r="S238">
        <f t="shared" ca="1" si="12"/>
        <v>0</v>
      </c>
      <c r="T238">
        <f t="shared" ca="1" si="13"/>
        <v>0</v>
      </c>
      <c r="U238">
        <f t="shared" ca="1" si="14"/>
        <v>1</v>
      </c>
    </row>
    <row r="239" spans="2:21" x14ac:dyDescent="0.35">
      <c r="B239" t="s">
        <v>43</v>
      </c>
      <c r="D239" s="34">
        <v>3014</v>
      </c>
      <c r="E239" s="208">
        <v>45896.644363425927</v>
      </c>
      <c r="G239" t="s">
        <v>652</v>
      </c>
      <c r="I239" s="208">
        <v>45939.497881944444</v>
      </c>
      <c r="J239" t="s">
        <v>753</v>
      </c>
      <c r="K239" t="s">
        <v>241</v>
      </c>
      <c r="L239" t="s">
        <v>171</v>
      </c>
      <c r="M239" t="s">
        <v>793</v>
      </c>
      <c r="N239" t="s">
        <v>744</v>
      </c>
      <c r="P239" s="193" t="str">
        <f>IF(OR(AND(A239&lt;&gt;"",COUNTIF(Bugs!B:B,A239)&gt;0),AND(B239&lt;&gt;"",COUNTIF(Bugs!A:A,B239)&gt;0)),"Y","")</f>
        <v>Y</v>
      </c>
      <c r="Q239" s="193" t="str">
        <f>IF(OR(
    AND(COUNTIF(Bugs!A:A,B239)&gt;0,ISNUMBER(SEARCH("x",INDEX(Bugs!C:C,MATCH(B239,Bugs!A:A,0))))),
    AND(COUNTIF(Bugs!B:B,B239)&gt;0,ISNUMBER(SEARCH("x",INDEX(Bugs!C:C,MATCH(B239,Bugs!B:B,0))))),
    AND(COUNTIF(Bugs!A:A,B239)&gt;0,ISNUMBER(SEARCH("x",INDEX(Bugs!D:D,MATCH(B239,Bugs!A:A,0))))),
    AND(COUNTIF(Bugs!B:B,B239)&gt;0,ISNUMBER(SEARCH("x",INDEX(Bugs!D:D,MATCH(B239,Bugs!B:B,0)))))
),"Y","")</f>
        <v/>
      </c>
      <c r="R239">
        <f ca="1">IF(OR(ISNUMBER(MATCH(L239,MasterData!$D$3:$D$18,0)),ISNUMBER(MATCH(L239,MasterData!$C$3:$C$18,0))),
    DATEDIF(E239,I239,"d"),
    DATEDIF(E239,TODAY(),"d"))</f>
        <v>43</v>
      </c>
      <c r="S239">
        <f t="shared" ca="1" si="12"/>
        <v>0</v>
      </c>
      <c r="T239">
        <f t="shared" ca="1" si="13"/>
        <v>0</v>
      </c>
      <c r="U239">
        <f t="shared" ca="1" si="14"/>
        <v>1</v>
      </c>
    </row>
    <row r="240" spans="2:21" x14ac:dyDescent="0.35">
      <c r="B240" t="s">
        <v>794</v>
      </c>
      <c r="D240" s="34">
        <v>3011</v>
      </c>
      <c r="E240" s="208">
        <v>45896.646574074075</v>
      </c>
      <c r="G240" t="s">
        <v>795</v>
      </c>
      <c r="I240" s="208">
        <v>45903</v>
      </c>
      <c r="J240" t="s">
        <v>753</v>
      </c>
      <c r="K240" t="s">
        <v>241</v>
      </c>
      <c r="L240" t="s">
        <v>171</v>
      </c>
      <c r="M240" t="s">
        <v>796</v>
      </c>
      <c r="N240" t="s">
        <v>744</v>
      </c>
      <c r="P240" s="193" t="str">
        <f>IF(OR(AND(A240&lt;&gt;"",COUNTIF(Bugs!B:B,A240)&gt;0),AND(B240&lt;&gt;"",COUNTIF(Bugs!A:A,B240)&gt;0)),"Y","")</f>
        <v/>
      </c>
      <c r="Q240" s="193" t="str">
        <f>IF(OR(
    AND(COUNTIF(Bugs!A:A,B240)&gt;0,ISNUMBER(SEARCH("x",INDEX(Bugs!C:C,MATCH(B240,Bugs!A:A,0))))),
    AND(COUNTIF(Bugs!B:B,B240)&gt;0,ISNUMBER(SEARCH("x",INDEX(Bugs!C:C,MATCH(B240,Bugs!B:B,0))))),
    AND(COUNTIF(Bugs!A:A,B240)&gt;0,ISNUMBER(SEARCH("x",INDEX(Bugs!D:D,MATCH(B240,Bugs!A:A,0))))),
    AND(COUNTIF(Bugs!B:B,B240)&gt;0,ISNUMBER(SEARCH("x",INDEX(Bugs!D:D,MATCH(B240,Bugs!B:B,0)))))
),"Y","")</f>
        <v/>
      </c>
      <c r="R240">
        <f ca="1">IF(OR(ISNUMBER(MATCH(L240,MasterData!$D$3:$D$18,0)),ISNUMBER(MATCH(L240,MasterData!$C$3:$C$18,0))),
    DATEDIF(E240,I240,"d"),
    DATEDIF(E240,TODAY(),"d"))</f>
        <v>7</v>
      </c>
      <c r="S240">
        <f t="shared" ca="1" si="12"/>
        <v>1</v>
      </c>
      <c r="T240">
        <f t="shared" ca="1" si="13"/>
        <v>0</v>
      </c>
      <c r="U240">
        <f t="shared" ca="1" si="14"/>
        <v>0</v>
      </c>
    </row>
    <row r="241" spans="2:21" x14ac:dyDescent="0.35">
      <c r="B241" t="s">
        <v>800</v>
      </c>
      <c r="D241" s="34" t="s">
        <v>254</v>
      </c>
      <c r="E241" s="208">
        <v>45898</v>
      </c>
      <c r="G241" t="s">
        <v>801</v>
      </c>
      <c r="I241" s="208">
        <v>45904</v>
      </c>
      <c r="K241" t="s">
        <v>235</v>
      </c>
      <c r="L241" t="s">
        <v>171</v>
      </c>
      <c r="M241" t="s">
        <v>802</v>
      </c>
      <c r="N241" t="s">
        <v>237</v>
      </c>
      <c r="P241" s="193" t="str">
        <f>IF(OR(AND(A241&lt;&gt;"",COUNTIF(Bugs!B:B,A241)&gt;0),AND(B241&lt;&gt;"",COUNTIF(Bugs!A:A,B241)&gt;0)),"Y","")</f>
        <v/>
      </c>
      <c r="Q241" s="193" t="str">
        <f>IF(OR(
    AND(COUNTIF(Bugs!A:A,B241)&gt;0,ISNUMBER(SEARCH("x",INDEX(Bugs!C:C,MATCH(B241,Bugs!A:A,0))))),
    AND(COUNTIF(Bugs!B:B,B241)&gt;0,ISNUMBER(SEARCH("x",INDEX(Bugs!C:C,MATCH(B241,Bugs!B:B,0))))),
    AND(COUNTIF(Bugs!A:A,B241)&gt;0,ISNUMBER(SEARCH("x",INDEX(Bugs!D:D,MATCH(B241,Bugs!A:A,0))))),
    AND(COUNTIF(Bugs!B:B,B241)&gt;0,ISNUMBER(SEARCH("x",INDEX(Bugs!D:D,MATCH(B241,Bugs!B:B,0)))))
),"Y","")</f>
        <v/>
      </c>
      <c r="R241">
        <f ca="1">IF(OR(ISNUMBER(MATCH(L241,MasterData!$D$3:$D$18,0)),ISNUMBER(MATCH(L241,MasterData!$C$3:$C$18,0))),
    DATEDIF(E241,I241,"d"),
    DATEDIF(E241,TODAY(),"d"))</f>
        <v>6</v>
      </c>
      <c r="S241">
        <f t="shared" ca="1" si="12"/>
        <v>1</v>
      </c>
      <c r="T241">
        <f t="shared" ca="1" si="13"/>
        <v>0</v>
      </c>
      <c r="U241">
        <f t="shared" ca="1" si="14"/>
        <v>0</v>
      </c>
    </row>
    <row r="242" spans="2:21" x14ac:dyDescent="0.35">
      <c r="B242" t="s">
        <v>803</v>
      </c>
      <c r="D242" s="34">
        <v>3014</v>
      </c>
      <c r="E242" s="208">
        <v>45833</v>
      </c>
      <c r="G242" t="s">
        <v>804</v>
      </c>
      <c r="I242" s="208">
        <v>45938</v>
      </c>
      <c r="K242" t="s">
        <v>241</v>
      </c>
      <c r="L242" t="s">
        <v>171</v>
      </c>
      <c r="M242" t="s">
        <v>805</v>
      </c>
      <c r="N242" t="s">
        <v>237</v>
      </c>
      <c r="P242" s="193" t="str">
        <f>IF(OR(AND(A242&lt;&gt;"",COUNTIF(Bugs!B:B,A242)&gt;0),AND(B242&lt;&gt;"",COUNTIF(Bugs!A:A,B242)&gt;0)),"Y","")</f>
        <v/>
      </c>
      <c r="Q242" s="193" t="str">
        <f>IF(OR(
    AND(COUNTIF(Bugs!A:A,B242)&gt;0,ISNUMBER(SEARCH("x",INDEX(Bugs!C:C,MATCH(B242,Bugs!A:A,0))))),
    AND(COUNTIF(Bugs!B:B,B242)&gt;0,ISNUMBER(SEARCH("x",INDEX(Bugs!C:C,MATCH(B242,Bugs!B:B,0))))),
    AND(COUNTIF(Bugs!A:A,B242)&gt;0,ISNUMBER(SEARCH("x",INDEX(Bugs!D:D,MATCH(B242,Bugs!A:A,0))))),
    AND(COUNTIF(Bugs!B:B,B242)&gt;0,ISNUMBER(SEARCH("x",INDEX(Bugs!D:D,MATCH(B242,Bugs!B:B,0)))))
),"Y","")</f>
        <v/>
      </c>
      <c r="R242">
        <f ca="1">IF(OR(ISNUMBER(MATCH(L242,MasterData!$D$3:$D$18,0)),ISNUMBER(MATCH(L242,MasterData!$C$3:$C$18,0))),
    DATEDIF(E242,I242,"d"),
    DATEDIF(E242,TODAY(),"d"))</f>
        <v>105</v>
      </c>
      <c r="S242">
        <f t="shared" ca="1" si="12"/>
        <v>0</v>
      </c>
      <c r="T242">
        <f t="shared" ca="1" si="13"/>
        <v>0</v>
      </c>
      <c r="U242">
        <f t="shared" ca="1" si="14"/>
        <v>1</v>
      </c>
    </row>
    <row r="243" spans="2:21" x14ac:dyDescent="0.35">
      <c r="B243" t="s">
        <v>44</v>
      </c>
      <c r="D243" s="34" t="s">
        <v>746</v>
      </c>
      <c r="E243" s="208">
        <v>45901</v>
      </c>
      <c r="G243" t="s">
        <v>806</v>
      </c>
      <c r="I243" s="208">
        <v>45927</v>
      </c>
      <c r="K243" t="s">
        <v>241</v>
      </c>
      <c r="L243" t="s">
        <v>171</v>
      </c>
      <c r="M243" t="s">
        <v>807</v>
      </c>
      <c r="N243" t="s">
        <v>237</v>
      </c>
      <c r="P243" s="193" t="str">
        <f>IF(OR(AND(A243&lt;&gt;"",COUNTIF(Bugs!B:B,A243)&gt;0),AND(B243&lt;&gt;"",COUNTIF(Bugs!A:A,B243)&gt;0)),"Y","")</f>
        <v>Y</v>
      </c>
      <c r="Q243" s="193" t="str">
        <f>IF(OR(
    AND(COUNTIF(Bugs!A:A,B243)&gt;0,ISNUMBER(SEARCH("x",INDEX(Bugs!C:C,MATCH(B243,Bugs!A:A,0))))),
    AND(COUNTIF(Bugs!B:B,B243)&gt;0,ISNUMBER(SEARCH("x",INDEX(Bugs!C:C,MATCH(B243,Bugs!B:B,0))))),
    AND(COUNTIF(Bugs!A:A,B243)&gt;0,ISNUMBER(SEARCH("x",INDEX(Bugs!D:D,MATCH(B243,Bugs!A:A,0))))),
    AND(COUNTIF(Bugs!B:B,B243)&gt;0,ISNUMBER(SEARCH("x",INDEX(Bugs!D:D,MATCH(B243,Bugs!B:B,0)))))
),"Y","")</f>
        <v/>
      </c>
      <c r="R243">
        <f ca="1">IF(OR(ISNUMBER(MATCH(L243,MasterData!$D$3:$D$18,0)),ISNUMBER(MATCH(L243,MasterData!$C$3:$C$18,0))),
    DATEDIF(E243,I243,"d"),
    DATEDIF(E243,TODAY(),"d"))</f>
        <v>26</v>
      </c>
      <c r="S243">
        <f t="shared" ca="1" si="12"/>
        <v>0</v>
      </c>
      <c r="T243">
        <f t="shared" ca="1" si="13"/>
        <v>1</v>
      </c>
      <c r="U243">
        <f t="shared" ca="1" si="14"/>
        <v>0</v>
      </c>
    </row>
    <row r="244" spans="2:21" x14ac:dyDescent="0.35">
      <c r="B244" t="s">
        <v>808</v>
      </c>
      <c r="D244" s="34" t="s">
        <v>480</v>
      </c>
      <c r="E244" s="208">
        <v>45901</v>
      </c>
      <c r="G244" t="s">
        <v>733</v>
      </c>
      <c r="I244" s="208">
        <v>45910</v>
      </c>
      <c r="K244" t="s">
        <v>235</v>
      </c>
      <c r="L244" t="s">
        <v>171</v>
      </c>
      <c r="M244" t="s">
        <v>809</v>
      </c>
      <c r="N244" t="s">
        <v>237</v>
      </c>
      <c r="P244" s="193" t="str">
        <f>IF(OR(AND(A244&lt;&gt;"",COUNTIF(Bugs!B:B,A244)&gt;0),AND(B244&lt;&gt;"",COUNTIF(Bugs!A:A,B244)&gt;0)),"Y","")</f>
        <v/>
      </c>
      <c r="Q244" s="193" t="str">
        <f>IF(OR(
    AND(COUNTIF(Bugs!A:A,B244)&gt;0,ISNUMBER(SEARCH("x",INDEX(Bugs!C:C,MATCH(B244,Bugs!A:A,0))))),
    AND(COUNTIF(Bugs!B:B,B244)&gt;0,ISNUMBER(SEARCH("x",INDEX(Bugs!C:C,MATCH(B244,Bugs!B:B,0))))),
    AND(COUNTIF(Bugs!A:A,B244)&gt;0,ISNUMBER(SEARCH("x",INDEX(Bugs!D:D,MATCH(B244,Bugs!A:A,0))))),
    AND(COUNTIF(Bugs!B:B,B244)&gt;0,ISNUMBER(SEARCH("x",INDEX(Bugs!D:D,MATCH(B244,Bugs!B:B,0)))))
),"Y","")</f>
        <v/>
      </c>
      <c r="R244">
        <f ca="1">IF(OR(ISNUMBER(MATCH(L244,MasterData!$D$3:$D$18,0)),ISNUMBER(MATCH(L244,MasterData!$C$3:$C$18,0))),
    DATEDIF(E244,I244,"d"),
    DATEDIF(E244,TODAY(),"d"))</f>
        <v>9</v>
      </c>
      <c r="S244">
        <f t="shared" ca="1" si="12"/>
        <v>0</v>
      </c>
      <c r="T244">
        <f t="shared" ca="1" si="13"/>
        <v>1</v>
      </c>
      <c r="U244">
        <f t="shared" ca="1" si="14"/>
        <v>0</v>
      </c>
    </row>
    <row r="245" spans="2:21" x14ac:dyDescent="0.35">
      <c r="B245" t="s">
        <v>810</v>
      </c>
      <c r="D245" s="34">
        <v>3014</v>
      </c>
      <c r="E245" s="208">
        <v>45901</v>
      </c>
      <c r="G245" t="s">
        <v>804</v>
      </c>
      <c r="I245" s="208">
        <v>45909</v>
      </c>
      <c r="K245" t="s">
        <v>347</v>
      </c>
      <c r="L245" t="s">
        <v>171</v>
      </c>
      <c r="M245" t="s">
        <v>811</v>
      </c>
      <c r="N245" t="s">
        <v>237</v>
      </c>
      <c r="P245" s="193" t="str">
        <f>IF(OR(AND(A245&lt;&gt;"",COUNTIF(Bugs!B:B,A245)&gt;0),AND(B245&lt;&gt;"",COUNTIF(Bugs!A:A,B245)&gt;0)),"Y","")</f>
        <v/>
      </c>
      <c r="Q245" s="193" t="str">
        <f>IF(OR(
    AND(COUNTIF(Bugs!A:A,B245)&gt;0,ISNUMBER(SEARCH("x",INDEX(Bugs!C:C,MATCH(B245,Bugs!A:A,0))))),
    AND(COUNTIF(Bugs!B:B,B245)&gt;0,ISNUMBER(SEARCH("x",INDEX(Bugs!C:C,MATCH(B245,Bugs!B:B,0))))),
    AND(COUNTIF(Bugs!A:A,B245)&gt;0,ISNUMBER(SEARCH("x",INDEX(Bugs!D:D,MATCH(B245,Bugs!A:A,0))))),
    AND(COUNTIF(Bugs!B:B,B245)&gt;0,ISNUMBER(SEARCH("x",INDEX(Bugs!D:D,MATCH(B245,Bugs!B:B,0)))))
),"Y","")</f>
        <v/>
      </c>
      <c r="R245">
        <f ca="1">IF(OR(ISNUMBER(MATCH(L245,MasterData!$D$3:$D$18,0)),ISNUMBER(MATCH(L245,MasterData!$C$3:$C$18,0))),
    DATEDIF(E245,I245,"d"),
    DATEDIF(E245,TODAY(),"d"))</f>
        <v>8</v>
      </c>
      <c r="S245">
        <f t="shared" ca="1" si="12"/>
        <v>0</v>
      </c>
      <c r="T245">
        <f t="shared" ca="1" si="13"/>
        <v>1</v>
      </c>
      <c r="U245">
        <f t="shared" ca="1" si="14"/>
        <v>0</v>
      </c>
    </row>
    <row r="246" spans="2:21" x14ac:dyDescent="0.35">
      <c r="B246" t="s">
        <v>812</v>
      </c>
      <c r="D246" s="34" t="s">
        <v>717</v>
      </c>
      <c r="E246" s="208">
        <v>45901</v>
      </c>
      <c r="G246" t="s">
        <v>813</v>
      </c>
      <c r="I246" s="208">
        <v>45910</v>
      </c>
      <c r="K246" t="s">
        <v>235</v>
      </c>
      <c r="L246" t="s">
        <v>171</v>
      </c>
      <c r="M246" t="s">
        <v>814</v>
      </c>
      <c r="N246" t="s">
        <v>237</v>
      </c>
      <c r="P246" s="193" t="str">
        <f>IF(OR(AND(A246&lt;&gt;"",COUNTIF(Bugs!B:B,A246)&gt;0),AND(B246&lt;&gt;"",COUNTIF(Bugs!A:A,B246)&gt;0)),"Y","")</f>
        <v/>
      </c>
      <c r="Q246" s="193" t="str">
        <f>IF(OR(
    AND(COUNTIF(Bugs!A:A,B246)&gt;0,ISNUMBER(SEARCH("x",INDEX(Bugs!C:C,MATCH(B246,Bugs!A:A,0))))),
    AND(COUNTIF(Bugs!B:B,B246)&gt;0,ISNUMBER(SEARCH("x",INDEX(Bugs!C:C,MATCH(B246,Bugs!B:B,0))))),
    AND(COUNTIF(Bugs!A:A,B246)&gt;0,ISNUMBER(SEARCH("x",INDEX(Bugs!D:D,MATCH(B246,Bugs!A:A,0))))),
    AND(COUNTIF(Bugs!B:B,B246)&gt;0,ISNUMBER(SEARCH("x",INDEX(Bugs!D:D,MATCH(B246,Bugs!B:B,0)))))
),"Y","")</f>
        <v/>
      </c>
      <c r="R246">
        <f ca="1">IF(OR(ISNUMBER(MATCH(L246,MasterData!$D$3:$D$18,0)),ISNUMBER(MATCH(L246,MasterData!$C$3:$C$18,0))),
    DATEDIF(E246,I246,"d"),
    DATEDIF(E246,TODAY(),"d"))</f>
        <v>9</v>
      </c>
      <c r="S246">
        <f t="shared" ca="1" si="12"/>
        <v>0</v>
      </c>
      <c r="T246">
        <f t="shared" ca="1" si="13"/>
        <v>1</v>
      </c>
      <c r="U246">
        <f t="shared" ca="1" si="14"/>
        <v>0</v>
      </c>
    </row>
    <row r="247" spans="2:21" x14ac:dyDescent="0.35">
      <c r="B247" t="s">
        <v>815</v>
      </c>
      <c r="D247" s="34">
        <v>3010</v>
      </c>
      <c r="E247" s="208">
        <v>45902</v>
      </c>
      <c r="G247" t="s">
        <v>816</v>
      </c>
      <c r="I247" s="208">
        <v>45910</v>
      </c>
      <c r="K247" t="s">
        <v>235</v>
      </c>
      <c r="L247" t="s">
        <v>171</v>
      </c>
      <c r="M247" t="s">
        <v>817</v>
      </c>
      <c r="N247" t="s">
        <v>237</v>
      </c>
      <c r="P247" s="193" t="str">
        <f>IF(OR(AND(A247&lt;&gt;"",COUNTIF(Bugs!B:B,A247)&gt;0),AND(B247&lt;&gt;"",COUNTIF(Bugs!A:A,B247)&gt;0)),"Y","")</f>
        <v/>
      </c>
      <c r="Q247" s="193" t="str">
        <f>IF(OR(
    AND(COUNTIF(Bugs!A:A,B247)&gt;0,ISNUMBER(SEARCH("x",INDEX(Bugs!C:C,MATCH(B247,Bugs!A:A,0))))),
    AND(COUNTIF(Bugs!B:B,B247)&gt;0,ISNUMBER(SEARCH("x",INDEX(Bugs!C:C,MATCH(B247,Bugs!B:B,0))))),
    AND(COUNTIF(Bugs!A:A,B247)&gt;0,ISNUMBER(SEARCH("x",INDEX(Bugs!D:D,MATCH(B247,Bugs!A:A,0))))),
    AND(COUNTIF(Bugs!B:B,B247)&gt;0,ISNUMBER(SEARCH("x",INDEX(Bugs!D:D,MATCH(B247,Bugs!B:B,0)))))
),"Y","")</f>
        <v/>
      </c>
      <c r="R247">
        <f ca="1">IF(OR(ISNUMBER(MATCH(L247,MasterData!$D$3:$D$18,0)),ISNUMBER(MATCH(L247,MasterData!$C$3:$C$18,0))),
    DATEDIF(E247,I247,"d"),
    DATEDIF(E247,TODAY(),"d"))</f>
        <v>8</v>
      </c>
      <c r="S247">
        <f t="shared" ca="1" si="12"/>
        <v>0</v>
      </c>
      <c r="T247">
        <f t="shared" ca="1" si="13"/>
        <v>1</v>
      </c>
      <c r="U247">
        <f t="shared" ca="1" si="14"/>
        <v>0</v>
      </c>
    </row>
    <row r="248" spans="2:21" x14ac:dyDescent="0.35">
      <c r="B248" t="s">
        <v>45</v>
      </c>
      <c r="D248" s="34" t="s">
        <v>746</v>
      </c>
      <c r="E248" s="208">
        <v>45902</v>
      </c>
      <c r="G248" t="s">
        <v>818</v>
      </c>
      <c r="I248" s="208">
        <v>45926</v>
      </c>
      <c r="K248" t="s">
        <v>241</v>
      </c>
      <c r="L248" t="s">
        <v>171</v>
      </c>
      <c r="M248" t="s">
        <v>819</v>
      </c>
      <c r="N248" t="s">
        <v>237</v>
      </c>
      <c r="P248" s="193" t="str">
        <f>IF(OR(AND(A248&lt;&gt;"",COUNTIF(Bugs!B:B,A248)&gt;0),AND(B248&lt;&gt;"",COUNTIF(Bugs!A:A,B248)&gt;0)),"Y","")</f>
        <v>Y</v>
      </c>
      <c r="Q248" s="193" t="str">
        <f>IF(OR(
    AND(COUNTIF(Bugs!A:A,B248)&gt;0,ISNUMBER(SEARCH("x",INDEX(Bugs!C:C,MATCH(B248,Bugs!A:A,0))))),
    AND(COUNTIF(Bugs!B:B,B248)&gt;0,ISNUMBER(SEARCH("x",INDEX(Bugs!C:C,MATCH(B248,Bugs!B:B,0))))),
    AND(COUNTIF(Bugs!A:A,B248)&gt;0,ISNUMBER(SEARCH("x",INDEX(Bugs!D:D,MATCH(B248,Bugs!A:A,0))))),
    AND(COUNTIF(Bugs!B:B,B248)&gt;0,ISNUMBER(SEARCH("x",INDEX(Bugs!D:D,MATCH(B248,Bugs!B:B,0)))))
),"Y","")</f>
        <v>Y</v>
      </c>
      <c r="R248">
        <f ca="1">IF(OR(ISNUMBER(MATCH(L248,MasterData!$D$3:$D$18,0)),ISNUMBER(MATCH(L248,MasterData!$C$3:$C$18,0))),
    DATEDIF(E248,I248,"d"),
    DATEDIF(E248,TODAY(),"d"))</f>
        <v>24</v>
      </c>
      <c r="S248">
        <f t="shared" ca="1" si="12"/>
        <v>0</v>
      </c>
      <c r="T248">
        <f t="shared" ca="1" si="13"/>
        <v>1</v>
      </c>
      <c r="U248">
        <f t="shared" ca="1" si="14"/>
        <v>0</v>
      </c>
    </row>
    <row r="249" spans="2:21" x14ac:dyDescent="0.35">
      <c r="B249" t="s">
        <v>820</v>
      </c>
      <c r="D249" s="34" t="s">
        <v>480</v>
      </c>
      <c r="E249" s="208">
        <v>45903</v>
      </c>
      <c r="G249" t="s">
        <v>821</v>
      </c>
      <c r="I249" s="208">
        <v>45967</v>
      </c>
      <c r="K249" t="s">
        <v>235</v>
      </c>
      <c r="L249" t="s">
        <v>171</v>
      </c>
      <c r="M249" t="s">
        <v>822</v>
      </c>
      <c r="N249" t="s">
        <v>237</v>
      </c>
      <c r="P249" s="193" t="str">
        <f>IF(OR(AND(A249&lt;&gt;"",COUNTIF(Bugs!B:B,A249)&gt;0),AND(B249&lt;&gt;"",COUNTIF(Bugs!A:A,B249)&gt;0)),"Y","")</f>
        <v/>
      </c>
      <c r="Q249" s="193" t="str">
        <f>IF(OR(
    AND(COUNTIF(Bugs!A:A,B249)&gt;0,ISNUMBER(SEARCH("x",INDEX(Bugs!C:C,MATCH(B249,Bugs!A:A,0))))),
    AND(COUNTIF(Bugs!B:B,B249)&gt;0,ISNUMBER(SEARCH("x",INDEX(Bugs!C:C,MATCH(B249,Bugs!B:B,0))))),
    AND(COUNTIF(Bugs!A:A,B249)&gt;0,ISNUMBER(SEARCH("x",INDEX(Bugs!D:D,MATCH(B249,Bugs!A:A,0))))),
    AND(COUNTIF(Bugs!B:B,B249)&gt;0,ISNUMBER(SEARCH("x",INDEX(Bugs!D:D,MATCH(B249,Bugs!B:B,0)))))
),"Y","")</f>
        <v/>
      </c>
      <c r="R249">
        <f ca="1">IF(OR(ISNUMBER(MATCH(L249,MasterData!$D$3:$D$18,0)),ISNUMBER(MATCH(L249,MasterData!$C$3:$C$18,0))),
    DATEDIF(E249,I249,"d"),
    DATEDIF(E249,TODAY(),"d"))</f>
        <v>64</v>
      </c>
      <c r="S249">
        <f t="shared" ca="1" si="12"/>
        <v>0</v>
      </c>
      <c r="T249">
        <f t="shared" ca="1" si="13"/>
        <v>0</v>
      </c>
      <c r="U249">
        <f t="shared" ca="1" si="14"/>
        <v>1</v>
      </c>
    </row>
    <row r="250" spans="2:21" x14ac:dyDescent="0.35">
      <c r="B250" t="s">
        <v>46</v>
      </c>
      <c r="D250" s="34">
        <v>5026</v>
      </c>
      <c r="E250" s="208">
        <v>45903</v>
      </c>
      <c r="G250" t="s">
        <v>823</v>
      </c>
      <c r="I250" s="208">
        <v>45924</v>
      </c>
      <c r="K250" t="s">
        <v>235</v>
      </c>
      <c r="L250" t="s">
        <v>171</v>
      </c>
      <c r="M250" t="s">
        <v>824</v>
      </c>
      <c r="N250" t="s">
        <v>237</v>
      </c>
      <c r="P250" s="193" t="str">
        <f>IF(OR(AND(A250&lt;&gt;"",COUNTIF(Bugs!B:B,A250)&gt;0),AND(B250&lt;&gt;"",COUNTIF(Bugs!A:A,B250)&gt;0)),"Y","")</f>
        <v>Y</v>
      </c>
      <c r="Q250" s="193" t="str">
        <f>IF(OR(
    AND(COUNTIF(Bugs!A:A,B250)&gt;0,ISNUMBER(SEARCH("x",INDEX(Bugs!C:C,MATCH(B250,Bugs!A:A,0))))),
    AND(COUNTIF(Bugs!B:B,B250)&gt;0,ISNUMBER(SEARCH("x",INDEX(Bugs!C:C,MATCH(B250,Bugs!B:B,0))))),
    AND(COUNTIF(Bugs!A:A,B250)&gt;0,ISNUMBER(SEARCH("x",INDEX(Bugs!D:D,MATCH(B250,Bugs!A:A,0))))),
    AND(COUNTIF(Bugs!B:B,B250)&gt;0,ISNUMBER(SEARCH("x",INDEX(Bugs!D:D,MATCH(B250,Bugs!B:B,0)))))
),"Y","")</f>
        <v/>
      </c>
      <c r="R250">
        <f ca="1">IF(OR(ISNUMBER(MATCH(L250,MasterData!$D$3:$D$18,0)),ISNUMBER(MATCH(L250,MasterData!$C$3:$C$18,0))),
    DATEDIF(E250,I250,"d"),
    DATEDIF(E250,TODAY(),"d"))</f>
        <v>21</v>
      </c>
      <c r="S250">
        <f t="shared" ca="1" si="12"/>
        <v>0</v>
      </c>
      <c r="T250">
        <f t="shared" ca="1" si="13"/>
        <v>1</v>
      </c>
      <c r="U250">
        <f t="shared" ca="1" si="14"/>
        <v>0</v>
      </c>
    </row>
    <row r="251" spans="2:21" x14ac:dyDescent="0.35">
      <c r="B251" t="s">
        <v>825</v>
      </c>
      <c r="D251" s="34">
        <v>3010</v>
      </c>
      <c r="E251" s="208">
        <v>45903</v>
      </c>
      <c r="G251" t="s">
        <v>826</v>
      </c>
      <c r="I251" s="208">
        <v>45916</v>
      </c>
      <c r="K251" t="s">
        <v>235</v>
      </c>
      <c r="L251" t="s">
        <v>171</v>
      </c>
      <c r="M251" t="s">
        <v>827</v>
      </c>
      <c r="N251" t="s">
        <v>237</v>
      </c>
      <c r="P251" s="193" t="str">
        <f>IF(OR(AND(A251&lt;&gt;"",COUNTIF(Bugs!B:B,A251)&gt;0),AND(B251&lt;&gt;"",COUNTIF(Bugs!A:A,B251)&gt;0)),"Y","")</f>
        <v/>
      </c>
      <c r="Q251" s="193" t="str">
        <f>IF(OR(
    AND(COUNTIF(Bugs!A:A,B251)&gt;0,ISNUMBER(SEARCH("x",INDEX(Bugs!C:C,MATCH(B251,Bugs!A:A,0))))),
    AND(COUNTIF(Bugs!B:B,B251)&gt;0,ISNUMBER(SEARCH("x",INDEX(Bugs!C:C,MATCH(B251,Bugs!B:B,0))))),
    AND(COUNTIF(Bugs!A:A,B251)&gt;0,ISNUMBER(SEARCH("x",INDEX(Bugs!D:D,MATCH(B251,Bugs!A:A,0))))),
    AND(COUNTIF(Bugs!B:B,B251)&gt;0,ISNUMBER(SEARCH("x",INDEX(Bugs!D:D,MATCH(B251,Bugs!B:B,0)))))
),"Y","")</f>
        <v/>
      </c>
      <c r="R251">
        <f ca="1">IF(OR(ISNUMBER(MATCH(L251,MasterData!$D$3:$D$18,0)),ISNUMBER(MATCH(L251,MasterData!$C$3:$C$18,0))),
    DATEDIF(E251,I251,"d"),
    DATEDIF(E251,TODAY(),"d"))</f>
        <v>13</v>
      </c>
      <c r="S251">
        <f t="shared" ca="1" si="12"/>
        <v>0</v>
      </c>
      <c r="T251">
        <f t="shared" ca="1" si="13"/>
        <v>1</v>
      </c>
      <c r="U251">
        <f t="shared" ca="1" si="14"/>
        <v>0</v>
      </c>
    </row>
    <row r="252" spans="2:21" x14ac:dyDescent="0.35">
      <c r="B252" t="s">
        <v>828</v>
      </c>
      <c r="D252" s="34" t="s">
        <v>717</v>
      </c>
      <c r="E252" s="208">
        <v>45904</v>
      </c>
      <c r="G252" t="s">
        <v>829</v>
      </c>
      <c r="I252" s="208">
        <v>45904</v>
      </c>
      <c r="K252" t="s">
        <v>235</v>
      </c>
      <c r="L252" t="s">
        <v>171</v>
      </c>
      <c r="M252" t="s">
        <v>830</v>
      </c>
      <c r="N252" t="s">
        <v>237</v>
      </c>
      <c r="P252" s="193" t="str">
        <f>IF(OR(AND(A252&lt;&gt;"",COUNTIF(Bugs!B:B,A252)&gt;0),AND(B252&lt;&gt;"",COUNTIF(Bugs!A:A,B252)&gt;0)),"Y","")</f>
        <v/>
      </c>
      <c r="Q252" s="193" t="str">
        <f>IF(OR(
    AND(COUNTIF(Bugs!A:A,B252)&gt;0,ISNUMBER(SEARCH("x",INDEX(Bugs!C:C,MATCH(B252,Bugs!A:A,0))))),
    AND(COUNTIF(Bugs!B:B,B252)&gt;0,ISNUMBER(SEARCH("x",INDEX(Bugs!C:C,MATCH(B252,Bugs!B:B,0))))),
    AND(COUNTIF(Bugs!A:A,B252)&gt;0,ISNUMBER(SEARCH("x",INDEX(Bugs!D:D,MATCH(B252,Bugs!A:A,0))))),
    AND(COUNTIF(Bugs!B:B,B252)&gt;0,ISNUMBER(SEARCH("x",INDEX(Bugs!D:D,MATCH(B252,Bugs!B:B,0)))))
),"Y","")</f>
        <v/>
      </c>
      <c r="R252">
        <f ca="1">IF(OR(ISNUMBER(MATCH(L252,MasterData!$D$3:$D$18,0)),ISNUMBER(MATCH(L252,MasterData!$C$3:$C$18,0))),
    DATEDIF(E252,I252,"d"),
    DATEDIF(E252,TODAY(),"d"))</f>
        <v>0</v>
      </c>
      <c r="S252">
        <f t="shared" ca="1" si="12"/>
        <v>1</v>
      </c>
      <c r="T252">
        <f t="shared" ca="1" si="13"/>
        <v>0</v>
      </c>
      <c r="U252">
        <f t="shared" ca="1" si="14"/>
        <v>0</v>
      </c>
    </row>
    <row r="253" spans="2:21" x14ac:dyDescent="0.35">
      <c r="B253" t="s">
        <v>831</v>
      </c>
      <c r="D253" s="34" t="s">
        <v>480</v>
      </c>
      <c r="E253" s="208">
        <v>45904</v>
      </c>
      <c r="G253" t="s">
        <v>738</v>
      </c>
      <c r="I253" s="208">
        <v>45908</v>
      </c>
      <c r="K253" t="s">
        <v>235</v>
      </c>
      <c r="L253" t="s">
        <v>171</v>
      </c>
      <c r="M253" t="s">
        <v>832</v>
      </c>
      <c r="N253" t="s">
        <v>237</v>
      </c>
      <c r="P253" s="193" t="str">
        <f>IF(OR(AND(A253&lt;&gt;"",COUNTIF(Bugs!B:B,A253)&gt;0),AND(B253&lt;&gt;"",COUNTIF(Bugs!A:A,B253)&gt;0)),"Y","")</f>
        <v/>
      </c>
      <c r="Q253" s="193" t="str">
        <f>IF(OR(
    AND(COUNTIF(Bugs!A:A,B253)&gt;0,ISNUMBER(SEARCH("x",INDEX(Bugs!C:C,MATCH(B253,Bugs!A:A,0))))),
    AND(COUNTIF(Bugs!B:B,B253)&gt;0,ISNUMBER(SEARCH("x",INDEX(Bugs!C:C,MATCH(B253,Bugs!B:B,0))))),
    AND(COUNTIF(Bugs!A:A,B253)&gt;0,ISNUMBER(SEARCH("x",INDEX(Bugs!D:D,MATCH(B253,Bugs!A:A,0))))),
    AND(COUNTIF(Bugs!B:B,B253)&gt;0,ISNUMBER(SEARCH("x",INDEX(Bugs!D:D,MATCH(B253,Bugs!B:B,0)))))
),"Y","")</f>
        <v/>
      </c>
      <c r="R253">
        <f ca="1">IF(OR(ISNUMBER(MATCH(L253,MasterData!$D$3:$D$18,0)),ISNUMBER(MATCH(L253,MasterData!$C$3:$C$18,0))),
    DATEDIF(E253,I253,"d"),
    DATEDIF(E253,TODAY(),"d"))</f>
        <v>4</v>
      </c>
      <c r="S253">
        <f t="shared" ca="1" si="12"/>
        <v>1</v>
      </c>
      <c r="T253">
        <f t="shared" ca="1" si="13"/>
        <v>0</v>
      </c>
      <c r="U253">
        <f t="shared" ca="1" si="14"/>
        <v>0</v>
      </c>
    </row>
    <row r="254" spans="2:21" x14ac:dyDescent="0.35">
      <c r="B254" t="s">
        <v>47</v>
      </c>
      <c r="D254" s="34" t="s">
        <v>746</v>
      </c>
      <c r="E254" s="208">
        <v>45904</v>
      </c>
      <c r="G254" t="s">
        <v>658</v>
      </c>
      <c r="I254" s="208">
        <v>45922</v>
      </c>
      <c r="K254" t="s">
        <v>241</v>
      </c>
      <c r="L254" t="s">
        <v>171</v>
      </c>
      <c r="M254" t="s">
        <v>833</v>
      </c>
      <c r="N254" t="s">
        <v>237</v>
      </c>
      <c r="P254" s="193" t="str">
        <f>IF(OR(AND(A254&lt;&gt;"",COUNTIF(Bugs!B:B,A254)&gt;0),AND(B254&lt;&gt;"",COUNTIF(Bugs!A:A,B254)&gt;0)),"Y","")</f>
        <v>Y</v>
      </c>
      <c r="Q254" s="193" t="str">
        <f>IF(OR(
    AND(COUNTIF(Bugs!A:A,B254)&gt;0,ISNUMBER(SEARCH("x",INDEX(Bugs!C:C,MATCH(B254,Bugs!A:A,0))))),
    AND(COUNTIF(Bugs!B:B,B254)&gt;0,ISNUMBER(SEARCH("x",INDEX(Bugs!C:C,MATCH(B254,Bugs!B:B,0))))),
    AND(COUNTIF(Bugs!A:A,B254)&gt;0,ISNUMBER(SEARCH("x",INDEX(Bugs!D:D,MATCH(B254,Bugs!A:A,0))))),
    AND(COUNTIF(Bugs!B:B,B254)&gt;0,ISNUMBER(SEARCH("x",INDEX(Bugs!D:D,MATCH(B254,Bugs!B:B,0)))))
),"Y","")</f>
        <v>Y</v>
      </c>
      <c r="R254">
        <f ca="1">IF(OR(ISNUMBER(MATCH(L254,MasterData!$D$3:$D$18,0)),ISNUMBER(MATCH(L254,MasterData!$C$3:$C$18,0))),
    DATEDIF(E254,I254,"d"),
    DATEDIF(E254,TODAY(),"d"))</f>
        <v>18</v>
      </c>
      <c r="S254">
        <f t="shared" ca="1" si="12"/>
        <v>0</v>
      </c>
      <c r="T254">
        <f t="shared" ca="1" si="13"/>
        <v>1</v>
      </c>
      <c r="U254">
        <f t="shared" ca="1" si="14"/>
        <v>0</v>
      </c>
    </row>
    <row r="255" spans="2:21" x14ac:dyDescent="0.35">
      <c r="B255" t="s">
        <v>51</v>
      </c>
      <c r="D255" s="34">
        <v>3014</v>
      </c>
      <c r="E255" s="208">
        <v>45905</v>
      </c>
      <c r="G255" t="s">
        <v>834</v>
      </c>
      <c r="I255" s="208">
        <v>45905</v>
      </c>
      <c r="K255" t="s">
        <v>241</v>
      </c>
      <c r="L255" t="s">
        <v>164</v>
      </c>
      <c r="M255" t="s">
        <v>835</v>
      </c>
      <c r="N255" t="s">
        <v>237</v>
      </c>
      <c r="P255" s="193" t="str">
        <f>IF(OR(AND(A255&lt;&gt;"",COUNTIF(Bugs!B:B,A255)&gt;0),AND(B255&lt;&gt;"",COUNTIF(Bugs!A:A,B255)&gt;0)),"Y","")</f>
        <v>Y</v>
      </c>
      <c r="Q255" s="193" t="str">
        <f>IF(OR(
    AND(COUNTIF(Bugs!A:A,B255)&gt;0,ISNUMBER(SEARCH("x",INDEX(Bugs!C:C,MATCH(B255,Bugs!A:A,0))))),
    AND(COUNTIF(Bugs!B:B,B255)&gt;0,ISNUMBER(SEARCH("x",INDEX(Bugs!C:C,MATCH(B255,Bugs!B:B,0))))),
    AND(COUNTIF(Bugs!A:A,B255)&gt;0,ISNUMBER(SEARCH("x",INDEX(Bugs!D:D,MATCH(B255,Bugs!A:A,0))))),
    AND(COUNTIF(Bugs!B:B,B255)&gt;0,ISNUMBER(SEARCH("x",INDEX(Bugs!D:D,MATCH(B255,Bugs!B:B,0)))))
),"Y","")</f>
        <v>Y</v>
      </c>
      <c r="R255">
        <f ca="1">IF(OR(ISNUMBER(MATCH(L255,MasterData!$D$3:$D$18,0)),ISNUMBER(MATCH(L255,MasterData!$C$3:$C$18,0))),
    DATEDIF(E255,I255,"d"),
    DATEDIF(E255,TODAY(),"d"))</f>
        <v>102</v>
      </c>
      <c r="S255">
        <f t="shared" ca="1" si="12"/>
        <v>0</v>
      </c>
      <c r="T255">
        <f t="shared" ca="1" si="13"/>
        <v>0</v>
      </c>
      <c r="U255">
        <f t="shared" ca="1" si="14"/>
        <v>1</v>
      </c>
    </row>
    <row r="256" spans="2:21" x14ac:dyDescent="0.35">
      <c r="B256" t="s">
        <v>836</v>
      </c>
      <c r="D256" s="34" t="s">
        <v>717</v>
      </c>
      <c r="E256" s="208">
        <v>45909</v>
      </c>
      <c r="G256" t="s">
        <v>837</v>
      </c>
      <c r="I256" s="208">
        <v>45919</v>
      </c>
      <c r="K256" t="s">
        <v>241</v>
      </c>
      <c r="L256" t="s">
        <v>171</v>
      </c>
      <c r="M256" t="s">
        <v>838</v>
      </c>
      <c r="N256" t="s">
        <v>237</v>
      </c>
      <c r="P256" s="193" t="str">
        <f>IF(OR(AND(A256&lt;&gt;"",COUNTIF(Bugs!B:B,A256)&gt;0),AND(B256&lt;&gt;"",COUNTIF(Bugs!A:A,B256)&gt;0)),"Y","")</f>
        <v/>
      </c>
      <c r="Q256" s="193" t="str">
        <f>IF(OR(
    AND(COUNTIF(Bugs!A:A,B256)&gt;0,ISNUMBER(SEARCH("x",INDEX(Bugs!C:C,MATCH(B256,Bugs!A:A,0))))),
    AND(COUNTIF(Bugs!B:B,B256)&gt;0,ISNUMBER(SEARCH("x",INDEX(Bugs!C:C,MATCH(B256,Bugs!B:B,0))))),
    AND(COUNTIF(Bugs!A:A,B256)&gt;0,ISNUMBER(SEARCH("x",INDEX(Bugs!D:D,MATCH(B256,Bugs!A:A,0))))),
    AND(COUNTIF(Bugs!B:B,B256)&gt;0,ISNUMBER(SEARCH("x",INDEX(Bugs!D:D,MATCH(B256,Bugs!B:B,0)))))
),"Y","")</f>
        <v/>
      </c>
      <c r="R256">
        <f ca="1">IF(OR(ISNUMBER(MATCH(L256,MasterData!$D$3:$D$18,0)),ISNUMBER(MATCH(L256,MasterData!$C$3:$C$18,0))),
    DATEDIF(E256,I256,"d"),
    DATEDIF(E256,TODAY(),"d"))</f>
        <v>10</v>
      </c>
      <c r="S256">
        <f t="shared" ca="1" si="12"/>
        <v>0</v>
      </c>
      <c r="T256">
        <f t="shared" ca="1" si="13"/>
        <v>1</v>
      </c>
      <c r="U256">
        <f t="shared" ca="1" si="14"/>
        <v>0</v>
      </c>
    </row>
    <row r="257" spans="2:21" x14ac:dyDescent="0.35">
      <c r="B257" t="s">
        <v>48</v>
      </c>
      <c r="D257" s="34" t="s">
        <v>746</v>
      </c>
      <c r="E257" s="208">
        <v>45909</v>
      </c>
      <c r="G257" t="s">
        <v>839</v>
      </c>
      <c r="I257" s="208">
        <v>45909</v>
      </c>
      <c r="K257" t="s">
        <v>347</v>
      </c>
      <c r="L257" t="s">
        <v>164</v>
      </c>
      <c r="M257" t="s">
        <v>840</v>
      </c>
      <c r="N257" t="s">
        <v>237</v>
      </c>
      <c r="P257" s="193" t="str">
        <f>IF(OR(AND(A257&lt;&gt;"",COUNTIF(Bugs!B:B,A257)&gt;0),AND(B257&lt;&gt;"",COUNTIF(Bugs!A:A,B257)&gt;0)),"Y","")</f>
        <v>Y</v>
      </c>
      <c r="Q257" s="193" t="str">
        <f>IF(OR(
    AND(COUNTIF(Bugs!A:A,B257)&gt;0,ISNUMBER(SEARCH("x",INDEX(Bugs!C:C,MATCH(B257,Bugs!A:A,0))))),
    AND(COUNTIF(Bugs!B:B,B257)&gt;0,ISNUMBER(SEARCH("x",INDEX(Bugs!C:C,MATCH(B257,Bugs!B:B,0))))),
    AND(COUNTIF(Bugs!A:A,B257)&gt;0,ISNUMBER(SEARCH("x",INDEX(Bugs!D:D,MATCH(B257,Bugs!A:A,0))))),
    AND(COUNTIF(Bugs!B:B,B257)&gt;0,ISNUMBER(SEARCH("x",INDEX(Bugs!D:D,MATCH(B257,Bugs!B:B,0)))))
),"Y","")</f>
        <v/>
      </c>
      <c r="R257">
        <f ca="1">IF(OR(ISNUMBER(MATCH(L257,MasterData!$D$3:$D$18,0)),ISNUMBER(MATCH(L257,MasterData!$C$3:$C$18,0))),
    DATEDIF(E257,I257,"d"),
    DATEDIF(E257,TODAY(),"d"))</f>
        <v>98</v>
      </c>
      <c r="S257">
        <f t="shared" ca="1" si="12"/>
        <v>0</v>
      </c>
      <c r="T257">
        <f t="shared" ca="1" si="13"/>
        <v>0</v>
      </c>
      <c r="U257">
        <f t="shared" ca="1" si="14"/>
        <v>1</v>
      </c>
    </row>
    <row r="258" spans="2:21" x14ac:dyDescent="0.35">
      <c r="B258" t="s">
        <v>841</v>
      </c>
      <c r="D258" s="34" t="s">
        <v>480</v>
      </c>
      <c r="E258" s="208">
        <v>45910</v>
      </c>
      <c r="G258" t="s">
        <v>842</v>
      </c>
      <c r="I258" s="208">
        <v>45917</v>
      </c>
      <c r="K258" t="s">
        <v>235</v>
      </c>
      <c r="L258" t="s">
        <v>171</v>
      </c>
      <c r="M258" t="s">
        <v>843</v>
      </c>
      <c r="N258" t="s">
        <v>237</v>
      </c>
      <c r="P258" s="193" t="str">
        <f>IF(OR(AND(A258&lt;&gt;"",COUNTIF(Bugs!B:B,A258)&gt;0),AND(B258&lt;&gt;"",COUNTIF(Bugs!A:A,B258)&gt;0)),"Y","")</f>
        <v/>
      </c>
      <c r="Q258" s="193" t="str">
        <f>IF(OR(
    AND(COUNTIF(Bugs!A:A,B258)&gt;0,ISNUMBER(SEARCH("x",INDEX(Bugs!C:C,MATCH(B258,Bugs!A:A,0))))),
    AND(COUNTIF(Bugs!B:B,B258)&gt;0,ISNUMBER(SEARCH("x",INDEX(Bugs!C:C,MATCH(B258,Bugs!B:B,0))))),
    AND(COUNTIF(Bugs!A:A,B258)&gt;0,ISNUMBER(SEARCH("x",INDEX(Bugs!D:D,MATCH(B258,Bugs!A:A,0))))),
    AND(COUNTIF(Bugs!B:B,B258)&gt;0,ISNUMBER(SEARCH("x",INDEX(Bugs!D:D,MATCH(B258,Bugs!B:B,0)))))
),"Y","")</f>
        <v/>
      </c>
      <c r="R258">
        <f ca="1">IF(OR(ISNUMBER(MATCH(L258,MasterData!$D$3:$D$18,0)),ISNUMBER(MATCH(L258,MasterData!$C$3:$C$18,0))),
    DATEDIF(E258,I258,"d"),
    DATEDIF(E258,TODAY(),"d"))</f>
        <v>7</v>
      </c>
      <c r="S258">
        <f t="shared" ca="1" si="12"/>
        <v>1</v>
      </c>
      <c r="T258">
        <f t="shared" ca="1" si="13"/>
        <v>0</v>
      </c>
      <c r="U258">
        <f t="shared" ca="1" si="14"/>
        <v>0</v>
      </c>
    </row>
    <row r="259" spans="2:21" x14ac:dyDescent="0.35">
      <c r="B259" t="s">
        <v>844</v>
      </c>
      <c r="D259" s="34" t="s">
        <v>746</v>
      </c>
      <c r="E259" s="208">
        <v>45911</v>
      </c>
      <c r="G259" t="s">
        <v>839</v>
      </c>
      <c r="I259" s="208">
        <v>45938</v>
      </c>
      <c r="K259" t="s">
        <v>241</v>
      </c>
      <c r="L259" t="s">
        <v>171</v>
      </c>
      <c r="M259" t="s">
        <v>845</v>
      </c>
      <c r="N259" t="s">
        <v>237</v>
      </c>
      <c r="P259" s="193" t="str">
        <f>IF(OR(AND(A259&lt;&gt;"",COUNTIF(Bugs!B:B,A259)&gt;0),AND(B259&lt;&gt;"",COUNTIF(Bugs!A:A,B259)&gt;0)),"Y","")</f>
        <v/>
      </c>
      <c r="Q259" s="193" t="str">
        <f>IF(OR(
    AND(COUNTIF(Bugs!A:A,B259)&gt;0,ISNUMBER(SEARCH("x",INDEX(Bugs!C:C,MATCH(B259,Bugs!A:A,0))))),
    AND(COUNTIF(Bugs!B:B,B259)&gt;0,ISNUMBER(SEARCH("x",INDEX(Bugs!C:C,MATCH(B259,Bugs!B:B,0))))),
    AND(COUNTIF(Bugs!A:A,B259)&gt;0,ISNUMBER(SEARCH("x",INDEX(Bugs!D:D,MATCH(B259,Bugs!A:A,0))))),
    AND(COUNTIF(Bugs!B:B,B259)&gt;0,ISNUMBER(SEARCH("x",INDEX(Bugs!D:D,MATCH(B259,Bugs!B:B,0)))))
),"Y","")</f>
        <v/>
      </c>
      <c r="R259">
        <f ca="1">IF(OR(ISNUMBER(MATCH(L259,MasterData!$D$3:$D$18,0)),ISNUMBER(MATCH(L259,MasterData!$C$3:$C$18,0))),
    DATEDIF(E259,I259,"d"),
    DATEDIF(E259,TODAY(),"d"))</f>
        <v>27</v>
      </c>
      <c r="S259">
        <f t="shared" ca="1" si="12"/>
        <v>0</v>
      </c>
      <c r="T259">
        <f t="shared" ca="1" si="13"/>
        <v>1</v>
      </c>
      <c r="U259">
        <f t="shared" ca="1" si="14"/>
        <v>0</v>
      </c>
    </row>
    <row r="260" spans="2:21" x14ac:dyDescent="0.35">
      <c r="B260" t="s">
        <v>49</v>
      </c>
      <c r="D260" s="34">
        <v>3014</v>
      </c>
      <c r="E260" s="208">
        <v>45911</v>
      </c>
      <c r="G260" t="s">
        <v>846</v>
      </c>
      <c r="I260" s="208">
        <v>45924</v>
      </c>
      <c r="K260" t="s">
        <v>241</v>
      </c>
      <c r="L260" t="s">
        <v>171</v>
      </c>
      <c r="M260" t="s">
        <v>847</v>
      </c>
      <c r="N260" t="s">
        <v>237</v>
      </c>
      <c r="P260" s="193" t="str">
        <f>IF(OR(AND(A260&lt;&gt;"",COUNTIF(Bugs!B:B,A260)&gt;0),AND(B260&lt;&gt;"",COUNTIF(Bugs!A:A,B260)&gt;0)),"Y","")</f>
        <v>Y</v>
      </c>
      <c r="Q260" s="193" t="str">
        <f>IF(OR(
    AND(COUNTIF(Bugs!A:A,B260)&gt;0,ISNUMBER(SEARCH("x",INDEX(Bugs!C:C,MATCH(B260,Bugs!A:A,0))))),
    AND(COUNTIF(Bugs!B:B,B260)&gt;0,ISNUMBER(SEARCH("x",INDEX(Bugs!C:C,MATCH(B260,Bugs!B:B,0))))),
    AND(COUNTIF(Bugs!A:A,B260)&gt;0,ISNUMBER(SEARCH("x",INDEX(Bugs!D:D,MATCH(B260,Bugs!A:A,0))))),
    AND(COUNTIF(Bugs!B:B,B260)&gt;0,ISNUMBER(SEARCH("x",INDEX(Bugs!D:D,MATCH(B260,Bugs!B:B,0)))))
),"Y","")</f>
        <v>Y</v>
      </c>
      <c r="R260">
        <f ca="1">IF(OR(ISNUMBER(MATCH(L260,MasterData!$D$3:$D$18,0)),ISNUMBER(MATCH(L260,MasterData!$C$3:$C$18,0))),
    DATEDIF(E260,I260,"d"),
    DATEDIF(E260,TODAY(),"d"))</f>
        <v>13</v>
      </c>
      <c r="S260">
        <f t="shared" ca="1" si="12"/>
        <v>0</v>
      </c>
      <c r="T260">
        <f t="shared" ca="1" si="13"/>
        <v>1</v>
      </c>
      <c r="U260">
        <f t="shared" ca="1" si="14"/>
        <v>0</v>
      </c>
    </row>
    <row r="261" spans="2:21" x14ac:dyDescent="0.35">
      <c r="B261" t="s">
        <v>50</v>
      </c>
      <c r="D261" s="34" t="s">
        <v>746</v>
      </c>
      <c r="E261" s="208">
        <v>45972</v>
      </c>
      <c r="G261" t="s">
        <v>848</v>
      </c>
      <c r="I261" s="208">
        <v>45980</v>
      </c>
      <c r="K261" t="s">
        <v>235</v>
      </c>
      <c r="L261" t="s">
        <v>171</v>
      </c>
      <c r="M261" t="s">
        <v>849</v>
      </c>
      <c r="N261" t="s">
        <v>237</v>
      </c>
      <c r="P261" s="193" t="str">
        <f>IF(OR(AND(A261&lt;&gt;"",COUNTIF(Bugs!B:B,A261)&gt;0),AND(B261&lt;&gt;"",COUNTIF(Bugs!A:A,B261)&gt;0)),"Y","")</f>
        <v>Y</v>
      </c>
      <c r="Q261" s="193" t="str">
        <f>IF(OR(
    AND(COUNTIF(Bugs!A:A,B261)&gt;0,ISNUMBER(SEARCH("x",INDEX(Bugs!C:C,MATCH(B261,Bugs!A:A,0))))),
    AND(COUNTIF(Bugs!B:B,B261)&gt;0,ISNUMBER(SEARCH("x",INDEX(Bugs!C:C,MATCH(B261,Bugs!B:B,0))))),
    AND(COUNTIF(Bugs!A:A,B261)&gt;0,ISNUMBER(SEARCH("x",INDEX(Bugs!D:D,MATCH(B261,Bugs!A:A,0))))),
    AND(COUNTIF(Bugs!B:B,B261)&gt;0,ISNUMBER(SEARCH("x",INDEX(Bugs!D:D,MATCH(B261,Bugs!B:B,0)))))
),"Y","")</f>
        <v/>
      </c>
      <c r="R261">
        <f ca="1">IF(OR(ISNUMBER(MATCH(L261,MasterData!$D$3:$D$18,0)),ISNUMBER(MATCH(L261,MasterData!$C$3:$C$18,0))),
    DATEDIF(E261,I261,"d"),
    DATEDIF(E261,TODAY(),"d"))</f>
        <v>8</v>
      </c>
      <c r="S261">
        <f t="shared" ca="1" si="12"/>
        <v>0</v>
      </c>
      <c r="T261">
        <f t="shared" ca="1" si="13"/>
        <v>1</v>
      </c>
      <c r="U261">
        <f t="shared" ca="1" si="14"/>
        <v>0</v>
      </c>
    </row>
    <row r="262" spans="2:21" x14ac:dyDescent="0.35">
      <c r="B262" t="s">
        <v>850</v>
      </c>
      <c r="D262" s="34" t="s">
        <v>480</v>
      </c>
      <c r="E262" s="208">
        <v>45911</v>
      </c>
      <c r="G262" t="s">
        <v>848</v>
      </c>
      <c r="I262" s="208">
        <v>45911</v>
      </c>
      <c r="K262" t="s">
        <v>241</v>
      </c>
      <c r="L262" t="s">
        <v>171</v>
      </c>
      <c r="M262" t="s">
        <v>851</v>
      </c>
      <c r="N262" t="s">
        <v>237</v>
      </c>
      <c r="P262" s="193" t="str">
        <f>IF(OR(AND(A262&lt;&gt;"",COUNTIF(Bugs!B:B,A262)&gt;0),AND(B262&lt;&gt;"",COUNTIF(Bugs!A:A,B262)&gt;0)),"Y","")</f>
        <v/>
      </c>
      <c r="Q262" s="193" t="str">
        <f>IF(OR(
    AND(COUNTIF(Bugs!A:A,B262)&gt;0,ISNUMBER(SEARCH("x",INDEX(Bugs!C:C,MATCH(B262,Bugs!A:A,0))))),
    AND(COUNTIF(Bugs!B:B,B262)&gt;0,ISNUMBER(SEARCH("x",INDEX(Bugs!C:C,MATCH(B262,Bugs!B:B,0))))),
    AND(COUNTIF(Bugs!A:A,B262)&gt;0,ISNUMBER(SEARCH("x",INDEX(Bugs!D:D,MATCH(B262,Bugs!A:A,0))))),
    AND(COUNTIF(Bugs!B:B,B262)&gt;0,ISNUMBER(SEARCH("x",INDEX(Bugs!D:D,MATCH(B262,Bugs!B:B,0)))))
),"Y","")</f>
        <v/>
      </c>
      <c r="R262">
        <f ca="1">IF(OR(ISNUMBER(MATCH(L262,MasterData!$D$3:$D$18,0)),ISNUMBER(MATCH(L262,MasterData!$C$3:$C$18,0))),
    DATEDIF(E262,I262,"d"),
    DATEDIF(E262,TODAY(),"d"))</f>
        <v>0</v>
      </c>
      <c r="S262">
        <f t="shared" ca="1" si="12"/>
        <v>1</v>
      </c>
      <c r="T262">
        <f t="shared" ca="1" si="13"/>
        <v>0</v>
      </c>
      <c r="U262">
        <f t="shared" ca="1" si="14"/>
        <v>0</v>
      </c>
    </row>
    <row r="263" spans="2:21" x14ac:dyDescent="0.35">
      <c r="B263" t="s">
        <v>852</v>
      </c>
      <c r="D263" s="34">
        <v>3003</v>
      </c>
      <c r="E263" s="208">
        <v>45912</v>
      </c>
      <c r="G263" t="s">
        <v>853</v>
      </c>
      <c r="I263" s="208">
        <v>45917</v>
      </c>
      <c r="K263" t="s">
        <v>241</v>
      </c>
      <c r="L263" t="s">
        <v>171</v>
      </c>
      <c r="M263" t="s">
        <v>854</v>
      </c>
      <c r="N263" t="s">
        <v>237</v>
      </c>
      <c r="P263" s="193" t="str">
        <f>IF(OR(AND(A263&lt;&gt;"",COUNTIF(Bugs!B:B,A263)&gt;0),AND(B263&lt;&gt;"",COUNTIF(Bugs!A:A,B263)&gt;0)),"Y","")</f>
        <v/>
      </c>
      <c r="Q263" s="193" t="str">
        <f>IF(OR(
    AND(COUNTIF(Bugs!A:A,B263)&gt;0,ISNUMBER(SEARCH("x",INDEX(Bugs!C:C,MATCH(B263,Bugs!A:A,0))))),
    AND(COUNTIF(Bugs!B:B,B263)&gt;0,ISNUMBER(SEARCH("x",INDEX(Bugs!C:C,MATCH(B263,Bugs!B:B,0))))),
    AND(COUNTIF(Bugs!A:A,B263)&gt;0,ISNUMBER(SEARCH("x",INDEX(Bugs!D:D,MATCH(B263,Bugs!A:A,0))))),
    AND(COUNTIF(Bugs!B:B,B263)&gt;0,ISNUMBER(SEARCH("x",INDEX(Bugs!D:D,MATCH(B263,Bugs!B:B,0)))))
),"Y","")</f>
        <v/>
      </c>
      <c r="R263">
        <f ca="1">IF(OR(ISNUMBER(MATCH(L263,MasterData!$D$3:$D$18,0)),ISNUMBER(MATCH(L263,MasterData!$C$3:$C$18,0))),
    DATEDIF(E263,I263,"d"),
    DATEDIF(E263,TODAY(),"d"))</f>
        <v>5</v>
      </c>
      <c r="S263">
        <f t="shared" ca="1" si="12"/>
        <v>1</v>
      </c>
      <c r="T263">
        <f t="shared" ca="1" si="13"/>
        <v>0</v>
      </c>
      <c r="U263">
        <f t="shared" ca="1" si="14"/>
        <v>0</v>
      </c>
    </row>
    <row r="264" spans="2:21" x14ac:dyDescent="0.35">
      <c r="B264" t="s">
        <v>855</v>
      </c>
      <c r="D264" s="34" t="s">
        <v>480</v>
      </c>
      <c r="E264" s="208">
        <v>45915</v>
      </c>
      <c r="G264" t="s">
        <v>834</v>
      </c>
      <c r="I264" s="208">
        <v>45937</v>
      </c>
      <c r="K264" t="s">
        <v>241</v>
      </c>
      <c r="L264" t="s">
        <v>171</v>
      </c>
      <c r="M264" t="s">
        <v>856</v>
      </c>
      <c r="N264" t="s">
        <v>237</v>
      </c>
      <c r="P264" s="193" t="str">
        <f>IF(OR(AND(A264&lt;&gt;"",COUNTIF(Bugs!B:B,A264)&gt;0),AND(B264&lt;&gt;"",COUNTIF(Bugs!A:A,B264)&gt;0)),"Y","")</f>
        <v/>
      </c>
      <c r="Q264" s="193" t="str">
        <f>IF(OR(
    AND(COUNTIF(Bugs!A:A,B264)&gt;0,ISNUMBER(SEARCH("x",INDEX(Bugs!C:C,MATCH(B264,Bugs!A:A,0))))),
    AND(COUNTIF(Bugs!B:B,B264)&gt;0,ISNUMBER(SEARCH("x",INDEX(Bugs!C:C,MATCH(B264,Bugs!B:B,0))))),
    AND(COUNTIF(Bugs!A:A,B264)&gt;0,ISNUMBER(SEARCH("x",INDEX(Bugs!D:D,MATCH(B264,Bugs!A:A,0))))),
    AND(COUNTIF(Bugs!B:B,B264)&gt;0,ISNUMBER(SEARCH("x",INDEX(Bugs!D:D,MATCH(B264,Bugs!B:B,0)))))
),"Y","")</f>
        <v/>
      </c>
      <c r="R264">
        <f ca="1">IF(OR(ISNUMBER(MATCH(L264,MasterData!$D$3:$D$18,0)),ISNUMBER(MATCH(L264,MasterData!$C$3:$C$18,0))),
    DATEDIF(E264,I264,"d"),
    DATEDIF(E264,TODAY(),"d"))</f>
        <v>22</v>
      </c>
      <c r="S264">
        <f t="shared" ca="1" si="12"/>
        <v>0</v>
      </c>
      <c r="T264">
        <f t="shared" ca="1" si="13"/>
        <v>1</v>
      </c>
      <c r="U264">
        <f t="shared" ca="1" si="14"/>
        <v>0</v>
      </c>
    </row>
    <row r="265" spans="2:21" x14ac:dyDescent="0.35">
      <c r="B265" t="s">
        <v>857</v>
      </c>
      <c r="D265" s="34" t="s">
        <v>480</v>
      </c>
      <c r="E265" s="208">
        <v>45916</v>
      </c>
      <c r="G265" t="s">
        <v>245</v>
      </c>
      <c r="I265" s="208">
        <v>45924</v>
      </c>
      <c r="K265" t="s">
        <v>241</v>
      </c>
      <c r="L265" t="s">
        <v>171</v>
      </c>
      <c r="M265" t="s">
        <v>858</v>
      </c>
      <c r="N265" t="s">
        <v>237</v>
      </c>
      <c r="P265" s="193" t="str">
        <f>IF(OR(AND(A265&lt;&gt;"",COUNTIF(Bugs!B:B,A265)&gt;0),AND(B265&lt;&gt;"",COUNTIF(Bugs!A:A,B265)&gt;0)),"Y","")</f>
        <v/>
      </c>
      <c r="Q265" s="193" t="str">
        <f>IF(OR(
    AND(COUNTIF(Bugs!A:A,B265)&gt;0,ISNUMBER(SEARCH("x",INDEX(Bugs!C:C,MATCH(B265,Bugs!A:A,0))))),
    AND(COUNTIF(Bugs!B:B,B265)&gt;0,ISNUMBER(SEARCH("x",INDEX(Bugs!C:C,MATCH(B265,Bugs!B:B,0))))),
    AND(COUNTIF(Bugs!A:A,B265)&gt;0,ISNUMBER(SEARCH("x",INDEX(Bugs!D:D,MATCH(B265,Bugs!A:A,0))))),
    AND(COUNTIF(Bugs!B:B,B265)&gt;0,ISNUMBER(SEARCH("x",INDEX(Bugs!D:D,MATCH(B265,Bugs!B:B,0)))))
),"Y","")</f>
        <v/>
      </c>
      <c r="R265">
        <f ca="1">IF(OR(ISNUMBER(MATCH(L265,MasterData!$D$3:$D$18,0)),ISNUMBER(MATCH(L265,MasterData!$C$3:$C$18,0))),
    DATEDIF(E265,I265,"d"),
    DATEDIF(E265,TODAY(),"d"))</f>
        <v>8</v>
      </c>
      <c r="S265">
        <f t="shared" ref="S265:S328" ca="1" si="15">IF(AND($R265&gt;=0,$R265&lt;=7),1,0)</f>
        <v>0</v>
      </c>
      <c r="T265">
        <f t="shared" ref="T265:T328" ca="1" si="16">IF(AND($R265&gt;7,R265&lt;=30),1,0)</f>
        <v>1</v>
      </c>
      <c r="U265">
        <f t="shared" ref="U265:U328" ca="1" si="17">IF($R265&gt;30,1,0)</f>
        <v>0</v>
      </c>
    </row>
    <row r="266" spans="2:21" x14ac:dyDescent="0.35">
      <c r="B266" t="s">
        <v>859</v>
      </c>
      <c r="D266" s="34" t="s">
        <v>746</v>
      </c>
      <c r="E266" s="208">
        <v>45916</v>
      </c>
      <c r="G266" t="s">
        <v>839</v>
      </c>
      <c r="I266" s="208">
        <v>45924</v>
      </c>
      <c r="K266" t="s">
        <v>241</v>
      </c>
      <c r="L266" t="s">
        <v>171</v>
      </c>
      <c r="M266" t="s">
        <v>860</v>
      </c>
      <c r="N266" t="s">
        <v>237</v>
      </c>
      <c r="P266" s="193" t="str">
        <f>IF(OR(AND(A266&lt;&gt;"",COUNTIF(Bugs!B:B,A266)&gt;0),AND(B266&lt;&gt;"",COUNTIF(Bugs!A:A,B266)&gt;0)),"Y","")</f>
        <v/>
      </c>
      <c r="Q266" s="193" t="str">
        <f>IF(OR(
    AND(COUNTIF(Bugs!A:A,B266)&gt;0,ISNUMBER(SEARCH("x",INDEX(Bugs!C:C,MATCH(B266,Bugs!A:A,0))))),
    AND(COUNTIF(Bugs!B:B,B266)&gt;0,ISNUMBER(SEARCH("x",INDEX(Bugs!C:C,MATCH(B266,Bugs!B:B,0))))),
    AND(COUNTIF(Bugs!A:A,B266)&gt;0,ISNUMBER(SEARCH("x",INDEX(Bugs!D:D,MATCH(B266,Bugs!A:A,0))))),
    AND(COUNTIF(Bugs!B:B,B266)&gt;0,ISNUMBER(SEARCH("x",INDEX(Bugs!D:D,MATCH(B266,Bugs!B:B,0)))))
),"Y","")</f>
        <v/>
      </c>
      <c r="R266">
        <f ca="1">IF(OR(ISNUMBER(MATCH(L266,MasterData!$D$3:$D$18,0)),ISNUMBER(MATCH(L266,MasterData!$C$3:$C$18,0))),
    DATEDIF(E266,I266,"d"),
    DATEDIF(E266,TODAY(),"d"))</f>
        <v>8</v>
      </c>
      <c r="S266">
        <f t="shared" ca="1" si="15"/>
        <v>0</v>
      </c>
      <c r="T266">
        <f t="shared" ca="1" si="16"/>
        <v>1</v>
      </c>
      <c r="U266">
        <f t="shared" ca="1" si="17"/>
        <v>0</v>
      </c>
    </row>
    <row r="267" spans="2:21" x14ac:dyDescent="0.35">
      <c r="B267" t="s">
        <v>861</v>
      </c>
      <c r="D267" s="34" t="s">
        <v>480</v>
      </c>
      <c r="E267" s="208">
        <v>45916</v>
      </c>
      <c r="G267" t="s">
        <v>862</v>
      </c>
      <c r="I267" s="208">
        <v>45927</v>
      </c>
      <c r="K267" t="s">
        <v>347</v>
      </c>
      <c r="L267" t="s">
        <v>171</v>
      </c>
      <c r="M267" t="s">
        <v>863</v>
      </c>
      <c r="N267" t="s">
        <v>237</v>
      </c>
      <c r="P267" s="193" t="str">
        <f>IF(OR(AND(A267&lt;&gt;"",COUNTIF(Bugs!B:B,A267)&gt;0),AND(B267&lt;&gt;"",COUNTIF(Bugs!A:A,B267)&gt;0)),"Y","")</f>
        <v/>
      </c>
      <c r="Q267" s="193" t="str">
        <f>IF(OR(
    AND(COUNTIF(Bugs!A:A,B267)&gt;0,ISNUMBER(SEARCH("x",INDEX(Bugs!C:C,MATCH(B267,Bugs!A:A,0))))),
    AND(COUNTIF(Bugs!B:B,B267)&gt;0,ISNUMBER(SEARCH("x",INDEX(Bugs!C:C,MATCH(B267,Bugs!B:B,0))))),
    AND(COUNTIF(Bugs!A:A,B267)&gt;0,ISNUMBER(SEARCH("x",INDEX(Bugs!D:D,MATCH(B267,Bugs!A:A,0))))),
    AND(COUNTIF(Bugs!B:B,B267)&gt;0,ISNUMBER(SEARCH("x",INDEX(Bugs!D:D,MATCH(B267,Bugs!B:B,0)))))
),"Y","")</f>
        <v/>
      </c>
      <c r="R267">
        <f ca="1">IF(OR(ISNUMBER(MATCH(L267,MasterData!$D$3:$D$18,0)),ISNUMBER(MATCH(L267,MasterData!$C$3:$C$18,0))),
    DATEDIF(E267,I267,"d"),
    DATEDIF(E267,TODAY(),"d"))</f>
        <v>11</v>
      </c>
      <c r="S267">
        <f t="shared" ca="1" si="15"/>
        <v>0</v>
      </c>
      <c r="T267">
        <f t="shared" ca="1" si="16"/>
        <v>1</v>
      </c>
      <c r="U267">
        <f t="shared" ca="1" si="17"/>
        <v>0</v>
      </c>
    </row>
    <row r="268" spans="2:21" x14ac:dyDescent="0.35">
      <c r="B268" t="s">
        <v>864</v>
      </c>
      <c r="D268" s="34" t="s">
        <v>480</v>
      </c>
      <c r="E268" s="208">
        <v>45916</v>
      </c>
      <c r="G268" t="s">
        <v>862</v>
      </c>
      <c r="I268" s="208">
        <v>45917</v>
      </c>
      <c r="K268" t="s">
        <v>347</v>
      </c>
      <c r="L268" t="s">
        <v>171</v>
      </c>
      <c r="M268" t="s">
        <v>865</v>
      </c>
      <c r="N268" t="s">
        <v>237</v>
      </c>
      <c r="P268" s="193" t="str">
        <f>IF(OR(AND(A268&lt;&gt;"",COUNTIF(Bugs!B:B,A268)&gt;0),AND(B268&lt;&gt;"",COUNTIF(Bugs!A:A,B268)&gt;0)),"Y","")</f>
        <v/>
      </c>
      <c r="Q268" s="193" t="str">
        <f>IF(OR(
    AND(COUNTIF(Bugs!A:A,B268)&gt;0,ISNUMBER(SEARCH("x",INDEX(Bugs!C:C,MATCH(B268,Bugs!A:A,0))))),
    AND(COUNTIF(Bugs!B:B,B268)&gt;0,ISNUMBER(SEARCH("x",INDEX(Bugs!C:C,MATCH(B268,Bugs!B:B,0))))),
    AND(COUNTIF(Bugs!A:A,B268)&gt;0,ISNUMBER(SEARCH("x",INDEX(Bugs!D:D,MATCH(B268,Bugs!A:A,0))))),
    AND(COUNTIF(Bugs!B:B,B268)&gt;0,ISNUMBER(SEARCH("x",INDEX(Bugs!D:D,MATCH(B268,Bugs!B:B,0)))))
),"Y","")</f>
        <v/>
      </c>
      <c r="R268">
        <f ca="1">IF(OR(ISNUMBER(MATCH(L268,MasterData!$D$3:$D$18,0)),ISNUMBER(MATCH(L268,MasterData!$C$3:$C$18,0))),
    DATEDIF(E268,I268,"d"),
    DATEDIF(E268,TODAY(),"d"))</f>
        <v>1</v>
      </c>
      <c r="S268">
        <f t="shared" ca="1" si="15"/>
        <v>1</v>
      </c>
      <c r="T268">
        <f t="shared" ca="1" si="16"/>
        <v>0</v>
      </c>
      <c r="U268">
        <f t="shared" ca="1" si="17"/>
        <v>0</v>
      </c>
    </row>
    <row r="269" spans="2:21" x14ac:dyDescent="0.35">
      <c r="B269" t="s">
        <v>52</v>
      </c>
      <c r="D269" s="34">
        <v>3009</v>
      </c>
      <c r="E269" s="208">
        <v>45917</v>
      </c>
      <c r="G269" t="s">
        <v>866</v>
      </c>
      <c r="I269" s="208">
        <v>45965</v>
      </c>
      <c r="K269" t="s">
        <v>235</v>
      </c>
      <c r="L269" t="s">
        <v>171</v>
      </c>
      <c r="M269" t="s">
        <v>867</v>
      </c>
      <c r="N269" t="s">
        <v>237</v>
      </c>
      <c r="P269" s="193" t="str">
        <f>IF(OR(AND(A269&lt;&gt;"",COUNTIF(Bugs!B:B,A269)&gt;0),AND(B269&lt;&gt;"",COUNTIF(Bugs!A:A,B269)&gt;0)),"Y","")</f>
        <v>Y</v>
      </c>
      <c r="Q269" s="193" t="str">
        <f>IF(OR(
    AND(COUNTIF(Bugs!A:A,B269)&gt;0,ISNUMBER(SEARCH("x",INDEX(Bugs!C:C,MATCH(B269,Bugs!A:A,0))))),
    AND(COUNTIF(Bugs!B:B,B269)&gt;0,ISNUMBER(SEARCH("x",INDEX(Bugs!C:C,MATCH(B269,Bugs!B:B,0))))),
    AND(COUNTIF(Bugs!A:A,B269)&gt;0,ISNUMBER(SEARCH("x",INDEX(Bugs!D:D,MATCH(B269,Bugs!A:A,0))))),
    AND(COUNTIF(Bugs!B:B,B269)&gt;0,ISNUMBER(SEARCH("x",INDEX(Bugs!D:D,MATCH(B269,Bugs!B:B,0)))))
),"Y","")</f>
        <v>Y</v>
      </c>
      <c r="R269">
        <f ca="1">IF(OR(ISNUMBER(MATCH(L269,MasterData!$D$3:$D$18,0)),ISNUMBER(MATCH(L269,MasterData!$C$3:$C$18,0))),
    DATEDIF(E269,I269,"d"),
    DATEDIF(E269,TODAY(),"d"))</f>
        <v>48</v>
      </c>
      <c r="S269">
        <f ca="1">IF(AND($R269&gt;=0,$R269&lt;=7),1,0)</f>
        <v>0</v>
      </c>
      <c r="T269">
        <f ca="1">IF(AND($R269&gt;7,R269&lt;=30),1,0)</f>
        <v>0</v>
      </c>
      <c r="U269">
        <f ca="1">IF($R269&gt;30,1,0)</f>
        <v>1</v>
      </c>
    </row>
    <row r="270" spans="2:21" x14ac:dyDescent="0.35">
      <c r="B270" t="s">
        <v>868</v>
      </c>
      <c r="D270" s="34">
        <v>5240</v>
      </c>
      <c r="E270" s="208">
        <v>45917</v>
      </c>
      <c r="G270" t="s">
        <v>869</v>
      </c>
      <c r="I270" s="208">
        <v>45918</v>
      </c>
      <c r="K270" t="s">
        <v>235</v>
      </c>
      <c r="L270" t="s">
        <v>171</v>
      </c>
      <c r="M270" t="s">
        <v>870</v>
      </c>
      <c r="N270" t="s">
        <v>237</v>
      </c>
      <c r="P270" s="193" t="str">
        <f>IF(OR(AND(A270&lt;&gt;"",COUNTIF(Bugs!B:B,A270)&gt;0),AND(B270&lt;&gt;"",COUNTIF(Bugs!A:A,B270)&gt;0)),"Y","")</f>
        <v/>
      </c>
      <c r="Q270" s="193" t="str">
        <f>IF(OR(
    AND(COUNTIF(Bugs!A:A,B270)&gt;0,ISNUMBER(SEARCH("x",INDEX(Bugs!C:C,MATCH(B270,Bugs!A:A,0))))),
    AND(COUNTIF(Bugs!B:B,B270)&gt;0,ISNUMBER(SEARCH("x",INDEX(Bugs!C:C,MATCH(B270,Bugs!B:B,0))))),
    AND(COUNTIF(Bugs!A:A,B270)&gt;0,ISNUMBER(SEARCH("x",INDEX(Bugs!D:D,MATCH(B270,Bugs!A:A,0))))),
    AND(COUNTIF(Bugs!B:B,B270)&gt;0,ISNUMBER(SEARCH("x",INDEX(Bugs!D:D,MATCH(B270,Bugs!B:B,0)))))
),"Y","")</f>
        <v/>
      </c>
      <c r="R270">
        <f ca="1">IF(OR(ISNUMBER(MATCH(L270,MasterData!$D$3:$D$18,0)),ISNUMBER(MATCH(L270,MasterData!$C$3:$C$18,0))),
    DATEDIF(E270,I270,"d"),
    DATEDIF(E270,TODAY(),"d"))</f>
        <v>1</v>
      </c>
      <c r="S270">
        <f t="shared" ca="1" si="15"/>
        <v>1</v>
      </c>
      <c r="T270">
        <f t="shared" ca="1" si="16"/>
        <v>0</v>
      </c>
      <c r="U270">
        <f t="shared" ca="1" si="17"/>
        <v>0</v>
      </c>
    </row>
    <row r="271" spans="2:21" x14ac:dyDescent="0.35">
      <c r="B271" t="s">
        <v>871</v>
      </c>
      <c r="D271" s="34">
        <v>3366</v>
      </c>
      <c r="E271" s="208">
        <v>45918</v>
      </c>
      <c r="G271" t="s">
        <v>720</v>
      </c>
      <c r="I271" s="208">
        <v>45919</v>
      </c>
      <c r="K271" t="s">
        <v>235</v>
      </c>
      <c r="L271" t="s">
        <v>171</v>
      </c>
      <c r="M271" t="s">
        <v>872</v>
      </c>
      <c r="N271" t="s">
        <v>237</v>
      </c>
      <c r="P271" s="193" t="str">
        <f>IF(OR(AND(A271&lt;&gt;"",COUNTIF(Bugs!B:B,A271)&gt;0),AND(B271&lt;&gt;"",COUNTIF(Bugs!A:A,B271)&gt;0)),"Y","")</f>
        <v/>
      </c>
      <c r="Q271" s="193" t="str">
        <f>IF(OR(
    AND(COUNTIF(Bugs!A:A,B271)&gt;0,ISNUMBER(SEARCH("x",INDEX(Bugs!C:C,MATCH(B271,Bugs!A:A,0))))),
    AND(COUNTIF(Bugs!B:B,B271)&gt;0,ISNUMBER(SEARCH("x",INDEX(Bugs!C:C,MATCH(B271,Bugs!B:B,0))))),
    AND(COUNTIF(Bugs!A:A,B271)&gt;0,ISNUMBER(SEARCH("x",INDEX(Bugs!D:D,MATCH(B271,Bugs!A:A,0))))),
    AND(COUNTIF(Bugs!B:B,B271)&gt;0,ISNUMBER(SEARCH("x",INDEX(Bugs!D:D,MATCH(B271,Bugs!B:B,0)))))
),"Y","")</f>
        <v/>
      </c>
      <c r="R271">
        <f ca="1">IF(OR(ISNUMBER(MATCH(L271,MasterData!$D$3:$D$18,0)),ISNUMBER(MATCH(L271,MasterData!$C$3:$C$18,0))),
    DATEDIF(E271,I271,"d"),
    DATEDIF(E271,TODAY(),"d"))</f>
        <v>1</v>
      </c>
      <c r="S271">
        <f t="shared" ca="1" si="15"/>
        <v>1</v>
      </c>
      <c r="T271">
        <f t="shared" ca="1" si="16"/>
        <v>0</v>
      </c>
      <c r="U271">
        <f t="shared" ca="1" si="17"/>
        <v>0</v>
      </c>
    </row>
    <row r="272" spans="2:21" x14ac:dyDescent="0.35">
      <c r="B272" t="s">
        <v>873</v>
      </c>
      <c r="D272" s="34">
        <v>3366</v>
      </c>
      <c r="E272" s="208">
        <v>45918</v>
      </c>
      <c r="G272" t="s">
        <v>720</v>
      </c>
      <c r="I272" s="208">
        <v>45919</v>
      </c>
      <c r="K272" t="s">
        <v>235</v>
      </c>
      <c r="L272" t="s">
        <v>171</v>
      </c>
      <c r="M272" t="s">
        <v>874</v>
      </c>
      <c r="N272" t="s">
        <v>237</v>
      </c>
      <c r="P272" s="193" t="str">
        <f>IF(OR(AND(A272&lt;&gt;"",COUNTIF(Bugs!B:B,A272)&gt;0),AND(B272&lt;&gt;"",COUNTIF(Bugs!A:A,B272)&gt;0)),"Y","")</f>
        <v/>
      </c>
      <c r="Q272" s="193" t="str">
        <f>IF(OR(
    AND(COUNTIF(Bugs!A:A,B272)&gt;0,ISNUMBER(SEARCH("x",INDEX(Bugs!C:C,MATCH(B272,Bugs!A:A,0))))),
    AND(COUNTIF(Bugs!B:B,B272)&gt;0,ISNUMBER(SEARCH("x",INDEX(Bugs!C:C,MATCH(B272,Bugs!B:B,0))))),
    AND(COUNTIF(Bugs!A:A,B272)&gt;0,ISNUMBER(SEARCH("x",INDEX(Bugs!D:D,MATCH(B272,Bugs!A:A,0))))),
    AND(COUNTIF(Bugs!B:B,B272)&gt;0,ISNUMBER(SEARCH("x",INDEX(Bugs!D:D,MATCH(B272,Bugs!B:B,0)))))
),"Y","")</f>
        <v/>
      </c>
      <c r="R272">
        <f ca="1">IF(OR(ISNUMBER(MATCH(L272,MasterData!$D$3:$D$18,0)),ISNUMBER(MATCH(L272,MasterData!$C$3:$C$18,0))),
    DATEDIF(E272,I272,"d"),
    DATEDIF(E272,TODAY(),"d"))</f>
        <v>1</v>
      </c>
      <c r="S272">
        <f t="shared" ca="1" si="15"/>
        <v>1</v>
      </c>
      <c r="T272">
        <f t="shared" ca="1" si="16"/>
        <v>0</v>
      </c>
      <c r="U272">
        <f t="shared" ca="1" si="17"/>
        <v>0</v>
      </c>
    </row>
    <row r="273" spans="2:21" x14ac:dyDescent="0.35">
      <c r="B273" t="s">
        <v>875</v>
      </c>
      <c r="D273" s="34" t="s">
        <v>660</v>
      </c>
      <c r="E273" s="208">
        <v>45918</v>
      </c>
      <c r="G273" t="s">
        <v>876</v>
      </c>
      <c r="I273" s="208">
        <v>45922</v>
      </c>
      <c r="K273" t="s">
        <v>235</v>
      </c>
      <c r="L273" t="s">
        <v>171</v>
      </c>
      <c r="M273" t="s">
        <v>877</v>
      </c>
      <c r="N273" t="s">
        <v>237</v>
      </c>
      <c r="P273" s="193" t="str">
        <f>IF(OR(AND(A273&lt;&gt;"",COUNTIF(Bugs!B:B,A273)&gt;0),AND(B273&lt;&gt;"",COUNTIF(Bugs!A:A,B273)&gt;0)),"Y","")</f>
        <v/>
      </c>
      <c r="Q273" s="193" t="str">
        <f>IF(OR(
    AND(COUNTIF(Bugs!A:A,B273)&gt;0,ISNUMBER(SEARCH("x",INDEX(Bugs!C:C,MATCH(B273,Bugs!A:A,0))))),
    AND(COUNTIF(Bugs!B:B,B273)&gt;0,ISNUMBER(SEARCH("x",INDEX(Bugs!C:C,MATCH(B273,Bugs!B:B,0))))),
    AND(COUNTIF(Bugs!A:A,B273)&gt;0,ISNUMBER(SEARCH("x",INDEX(Bugs!D:D,MATCH(B273,Bugs!A:A,0))))),
    AND(COUNTIF(Bugs!B:B,B273)&gt;0,ISNUMBER(SEARCH("x",INDEX(Bugs!D:D,MATCH(B273,Bugs!B:B,0)))))
),"Y","")</f>
        <v/>
      </c>
      <c r="R273">
        <f ca="1">IF(OR(ISNUMBER(MATCH(L273,MasterData!$D$3:$D$18,0)),ISNUMBER(MATCH(L273,MasterData!$C$3:$C$18,0))),
    DATEDIF(E273,I273,"d"),
    DATEDIF(E273,TODAY(),"d"))</f>
        <v>4</v>
      </c>
      <c r="S273">
        <f t="shared" ca="1" si="15"/>
        <v>1</v>
      </c>
      <c r="T273">
        <f t="shared" ca="1" si="16"/>
        <v>0</v>
      </c>
      <c r="U273">
        <f t="shared" ca="1" si="17"/>
        <v>0</v>
      </c>
    </row>
    <row r="274" spans="2:21" x14ac:dyDescent="0.35">
      <c r="B274" t="s">
        <v>881</v>
      </c>
      <c r="D274" s="34" t="s">
        <v>717</v>
      </c>
      <c r="E274" s="208">
        <v>45919</v>
      </c>
      <c r="G274" t="s">
        <v>882</v>
      </c>
      <c r="I274" s="208">
        <v>45924</v>
      </c>
      <c r="K274" t="s">
        <v>241</v>
      </c>
      <c r="L274" t="s">
        <v>171</v>
      </c>
      <c r="M274" t="s">
        <v>883</v>
      </c>
      <c r="N274" t="s">
        <v>237</v>
      </c>
      <c r="P274" s="193" t="str">
        <f>IF(OR(AND(A274&lt;&gt;"",COUNTIF(Bugs!B:B,A274)&gt;0),AND(B274&lt;&gt;"",COUNTIF(Bugs!A:A,B274)&gt;0)),"Y","")</f>
        <v/>
      </c>
      <c r="Q274" s="193" t="str">
        <f>IF(OR(
    AND(COUNTIF(Bugs!A:A,B274)&gt;0,ISNUMBER(SEARCH("x",INDEX(Bugs!C:C,MATCH(B274,Bugs!A:A,0))))),
    AND(COUNTIF(Bugs!B:B,B274)&gt;0,ISNUMBER(SEARCH("x",INDEX(Bugs!C:C,MATCH(B274,Bugs!B:B,0))))),
    AND(COUNTIF(Bugs!A:A,B274)&gt;0,ISNUMBER(SEARCH("x",INDEX(Bugs!D:D,MATCH(B274,Bugs!A:A,0))))),
    AND(COUNTIF(Bugs!B:B,B274)&gt;0,ISNUMBER(SEARCH("x",INDEX(Bugs!D:D,MATCH(B274,Bugs!B:B,0)))))
),"Y","")</f>
        <v/>
      </c>
      <c r="R274">
        <f ca="1">IF(OR(ISNUMBER(MATCH(L274,MasterData!$D$3:$D$18,0)),ISNUMBER(MATCH(L274,MasterData!$C$3:$C$18,0))),
    DATEDIF(E274,I274,"d"),
    DATEDIF(E274,TODAY(),"d"))</f>
        <v>5</v>
      </c>
      <c r="S274">
        <f t="shared" ca="1" si="15"/>
        <v>1</v>
      </c>
      <c r="T274">
        <f t="shared" ca="1" si="16"/>
        <v>0</v>
      </c>
      <c r="U274">
        <f t="shared" ca="1" si="17"/>
        <v>0</v>
      </c>
    </row>
    <row r="275" spans="2:21" x14ac:dyDescent="0.35">
      <c r="B275" t="s">
        <v>54</v>
      </c>
      <c r="D275" s="34" t="s">
        <v>480</v>
      </c>
      <c r="E275" s="208">
        <v>45922</v>
      </c>
      <c r="G275" t="s">
        <v>715</v>
      </c>
      <c r="I275" s="208">
        <v>45924</v>
      </c>
      <c r="K275" t="s">
        <v>235</v>
      </c>
      <c r="L275" t="s">
        <v>171</v>
      </c>
      <c r="M275" t="s">
        <v>884</v>
      </c>
      <c r="N275" t="s">
        <v>237</v>
      </c>
      <c r="P275" s="193" t="str">
        <f>IF(OR(AND(A275&lt;&gt;"",COUNTIF(Bugs!B:B,A275)&gt;0),AND(B275&lt;&gt;"",COUNTIF(Bugs!A:A,B275)&gt;0)),"Y","")</f>
        <v>Y</v>
      </c>
      <c r="Q275" s="193" t="str">
        <f>IF(OR(
    AND(COUNTIF(Bugs!A:A,B275)&gt;0,ISNUMBER(SEARCH("x",INDEX(Bugs!C:C,MATCH(B275,Bugs!A:A,0))))),
    AND(COUNTIF(Bugs!B:B,B275)&gt;0,ISNUMBER(SEARCH("x",INDEX(Bugs!C:C,MATCH(B275,Bugs!B:B,0))))),
    AND(COUNTIF(Bugs!A:A,B275)&gt;0,ISNUMBER(SEARCH("x",INDEX(Bugs!D:D,MATCH(B275,Bugs!A:A,0))))),
    AND(COUNTIF(Bugs!B:B,B275)&gt;0,ISNUMBER(SEARCH("x",INDEX(Bugs!D:D,MATCH(B275,Bugs!B:B,0)))))
),"Y","")</f>
        <v>Y</v>
      </c>
      <c r="R275">
        <f ca="1">IF(OR(ISNUMBER(MATCH(L275,MasterData!$D$3:$D$18,0)),ISNUMBER(MATCH(L275,MasterData!$C$3:$C$18,0))),
    DATEDIF(E275,I275,"d"),
    DATEDIF(E275,TODAY(),"d"))</f>
        <v>2</v>
      </c>
      <c r="S275">
        <f t="shared" ca="1" si="15"/>
        <v>1</v>
      </c>
      <c r="T275">
        <f t="shared" ca="1" si="16"/>
        <v>0</v>
      </c>
      <c r="U275">
        <f t="shared" ca="1" si="17"/>
        <v>0</v>
      </c>
    </row>
    <row r="276" spans="2:21" x14ac:dyDescent="0.35">
      <c r="B276" t="s">
        <v>885</v>
      </c>
      <c r="D276" s="34" t="s">
        <v>746</v>
      </c>
      <c r="E276" s="208">
        <v>45922</v>
      </c>
      <c r="G276" t="s">
        <v>886</v>
      </c>
      <c r="I276" s="208">
        <v>45923</v>
      </c>
      <c r="K276" t="s">
        <v>235</v>
      </c>
      <c r="L276" t="s">
        <v>171</v>
      </c>
      <c r="M276" t="s">
        <v>887</v>
      </c>
      <c r="N276" t="s">
        <v>237</v>
      </c>
      <c r="P276" s="193" t="str">
        <f>IF(OR(AND(A276&lt;&gt;"",COUNTIF(Bugs!B:B,A276)&gt;0),AND(B276&lt;&gt;"",COUNTIF(Bugs!A:A,B276)&gt;0)),"Y","")</f>
        <v/>
      </c>
      <c r="Q276" s="193" t="str">
        <f>IF(OR(
    AND(COUNTIF(Bugs!A:A,B276)&gt;0,ISNUMBER(SEARCH("x",INDEX(Bugs!C:C,MATCH(B276,Bugs!A:A,0))))),
    AND(COUNTIF(Bugs!B:B,B276)&gt;0,ISNUMBER(SEARCH("x",INDEX(Bugs!C:C,MATCH(B276,Bugs!B:B,0))))),
    AND(COUNTIF(Bugs!A:A,B276)&gt;0,ISNUMBER(SEARCH("x",INDEX(Bugs!D:D,MATCH(B276,Bugs!A:A,0))))),
    AND(COUNTIF(Bugs!B:B,B276)&gt;0,ISNUMBER(SEARCH("x",INDEX(Bugs!D:D,MATCH(B276,Bugs!B:B,0)))))
),"Y","")</f>
        <v/>
      </c>
      <c r="R276">
        <f ca="1">IF(OR(ISNUMBER(MATCH(L276,MasterData!$D$3:$D$18,0)),ISNUMBER(MATCH(L276,MasterData!$C$3:$C$18,0))),
    DATEDIF(E276,I276,"d"),
    DATEDIF(E276,TODAY(),"d"))</f>
        <v>1</v>
      </c>
      <c r="S276">
        <f t="shared" ca="1" si="15"/>
        <v>1</v>
      </c>
      <c r="T276">
        <f t="shared" ca="1" si="16"/>
        <v>0</v>
      </c>
      <c r="U276">
        <f t="shared" ca="1" si="17"/>
        <v>0</v>
      </c>
    </row>
    <row r="277" spans="2:21" x14ac:dyDescent="0.35">
      <c r="B277" t="s">
        <v>888</v>
      </c>
      <c r="D277" s="34">
        <v>3010</v>
      </c>
      <c r="E277" s="208">
        <v>45922</v>
      </c>
      <c r="G277" t="s">
        <v>816</v>
      </c>
      <c r="I277" s="208">
        <v>45926</v>
      </c>
      <c r="K277" t="s">
        <v>241</v>
      </c>
      <c r="L277" t="s">
        <v>171</v>
      </c>
      <c r="M277" t="s">
        <v>889</v>
      </c>
      <c r="N277" t="s">
        <v>237</v>
      </c>
      <c r="P277" s="193" t="str">
        <f>IF(OR(AND(A277&lt;&gt;"",COUNTIF(Bugs!B:B,A277)&gt;0),AND(B277&lt;&gt;"",COUNTIF(Bugs!A:A,B277)&gt;0)),"Y","")</f>
        <v/>
      </c>
      <c r="Q277" s="193" t="str">
        <f>IF(OR(
    AND(COUNTIF(Bugs!A:A,B277)&gt;0,ISNUMBER(SEARCH("x",INDEX(Bugs!C:C,MATCH(B277,Bugs!A:A,0))))),
    AND(COUNTIF(Bugs!B:B,B277)&gt;0,ISNUMBER(SEARCH("x",INDEX(Bugs!C:C,MATCH(B277,Bugs!B:B,0))))),
    AND(COUNTIF(Bugs!A:A,B277)&gt;0,ISNUMBER(SEARCH("x",INDEX(Bugs!D:D,MATCH(B277,Bugs!A:A,0))))),
    AND(COUNTIF(Bugs!B:B,B277)&gt;0,ISNUMBER(SEARCH("x",INDEX(Bugs!D:D,MATCH(B277,Bugs!B:B,0)))))
),"Y","")</f>
        <v/>
      </c>
      <c r="R277">
        <f ca="1">IF(OR(ISNUMBER(MATCH(L277,MasterData!$D$3:$D$18,0)),ISNUMBER(MATCH(L277,MasterData!$C$3:$C$18,0))),
    DATEDIF(E277,I277,"d"),
    DATEDIF(E277,TODAY(),"d"))</f>
        <v>4</v>
      </c>
      <c r="S277">
        <f t="shared" ca="1" si="15"/>
        <v>1</v>
      </c>
      <c r="T277">
        <f t="shared" ca="1" si="16"/>
        <v>0</v>
      </c>
      <c r="U277">
        <f t="shared" ca="1" si="17"/>
        <v>0</v>
      </c>
    </row>
    <row r="278" spans="2:21" x14ac:dyDescent="0.35">
      <c r="B278" t="s">
        <v>55</v>
      </c>
      <c r="D278" s="34" t="s">
        <v>480</v>
      </c>
      <c r="E278" s="208">
        <v>45922</v>
      </c>
      <c r="G278" t="s">
        <v>715</v>
      </c>
      <c r="I278" s="208">
        <v>45923</v>
      </c>
      <c r="K278" t="s">
        <v>235</v>
      </c>
      <c r="L278" t="s">
        <v>171</v>
      </c>
      <c r="M278" t="s">
        <v>890</v>
      </c>
      <c r="N278" t="s">
        <v>237</v>
      </c>
      <c r="P278" s="193" t="str">
        <f>IF(OR(AND(A278&lt;&gt;"",COUNTIF(Bugs!B:B,A278)&gt;0),AND(B278&lt;&gt;"",COUNTIF(Bugs!A:A,B278)&gt;0)),"Y","")</f>
        <v>Y</v>
      </c>
      <c r="Q278" s="193" t="str">
        <f>IF(OR(
    AND(COUNTIF(Bugs!A:A,B278)&gt;0,ISNUMBER(SEARCH("x",INDEX(Bugs!C:C,MATCH(B278,Bugs!A:A,0))))),
    AND(COUNTIF(Bugs!B:B,B278)&gt;0,ISNUMBER(SEARCH("x",INDEX(Bugs!C:C,MATCH(B278,Bugs!B:B,0))))),
    AND(COUNTIF(Bugs!A:A,B278)&gt;0,ISNUMBER(SEARCH("x",INDEX(Bugs!D:D,MATCH(B278,Bugs!A:A,0))))),
    AND(COUNTIF(Bugs!B:B,B278)&gt;0,ISNUMBER(SEARCH("x",INDEX(Bugs!D:D,MATCH(B278,Bugs!B:B,0)))))
),"Y","")</f>
        <v>Y</v>
      </c>
      <c r="R278">
        <f ca="1">IF(OR(ISNUMBER(MATCH(L278,MasterData!$D$3:$D$18,0)),ISNUMBER(MATCH(L278,MasterData!$C$3:$C$18,0))),
    DATEDIF(E278,I278,"d"),
    DATEDIF(E278,TODAY(),"d"))</f>
        <v>1</v>
      </c>
      <c r="S278">
        <f t="shared" ca="1" si="15"/>
        <v>1</v>
      </c>
      <c r="T278">
        <f t="shared" ca="1" si="16"/>
        <v>0</v>
      </c>
      <c r="U278">
        <f t="shared" ca="1" si="17"/>
        <v>0</v>
      </c>
    </row>
    <row r="279" spans="2:21" x14ac:dyDescent="0.35">
      <c r="B279" t="s">
        <v>891</v>
      </c>
      <c r="D279" s="34">
        <v>5026</v>
      </c>
      <c r="E279" s="208">
        <v>45922</v>
      </c>
      <c r="G279" t="s">
        <v>892</v>
      </c>
      <c r="I279" s="208">
        <v>45939</v>
      </c>
      <c r="K279" t="s">
        <v>235</v>
      </c>
      <c r="L279" t="s">
        <v>171</v>
      </c>
      <c r="M279" t="s">
        <v>893</v>
      </c>
      <c r="N279" t="s">
        <v>237</v>
      </c>
      <c r="P279" s="193" t="str">
        <f>IF(OR(AND(A279&lt;&gt;"",COUNTIF(Bugs!B:B,A279)&gt;0),AND(B279&lt;&gt;"",COUNTIF(Bugs!A:A,B279)&gt;0)),"Y","")</f>
        <v/>
      </c>
      <c r="Q279" s="193" t="str">
        <f>IF(OR(
    AND(COUNTIF(Bugs!A:A,B279)&gt;0,ISNUMBER(SEARCH("x",INDEX(Bugs!C:C,MATCH(B279,Bugs!A:A,0))))),
    AND(COUNTIF(Bugs!B:B,B279)&gt;0,ISNUMBER(SEARCH("x",INDEX(Bugs!C:C,MATCH(B279,Bugs!B:B,0))))),
    AND(COUNTIF(Bugs!A:A,B279)&gt;0,ISNUMBER(SEARCH("x",INDEX(Bugs!D:D,MATCH(B279,Bugs!A:A,0))))),
    AND(COUNTIF(Bugs!B:B,B279)&gt;0,ISNUMBER(SEARCH("x",INDEX(Bugs!D:D,MATCH(B279,Bugs!B:B,0)))))
),"Y","")</f>
        <v/>
      </c>
      <c r="R279">
        <f ca="1">IF(OR(ISNUMBER(MATCH(L279,MasterData!$D$3:$D$18,0)),ISNUMBER(MATCH(L279,MasterData!$C$3:$C$18,0))),
    DATEDIF(E279,I279,"d"),
    DATEDIF(E279,TODAY(),"d"))</f>
        <v>17</v>
      </c>
      <c r="S279">
        <f t="shared" ca="1" si="15"/>
        <v>0</v>
      </c>
      <c r="T279">
        <f t="shared" ca="1" si="16"/>
        <v>1</v>
      </c>
      <c r="U279">
        <f t="shared" ca="1" si="17"/>
        <v>0</v>
      </c>
    </row>
    <row r="280" spans="2:21" x14ac:dyDescent="0.35">
      <c r="B280" t="s">
        <v>56</v>
      </c>
      <c r="D280" s="34" t="s">
        <v>480</v>
      </c>
      <c r="E280" s="208">
        <v>45922</v>
      </c>
      <c r="G280" t="s">
        <v>715</v>
      </c>
      <c r="I280" s="208">
        <v>45925</v>
      </c>
      <c r="K280" t="s">
        <v>235</v>
      </c>
      <c r="L280" t="s">
        <v>171</v>
      </c>
      <c r="M280" t="s">
        <v>894</v>
      </c>
      <c r="N280" t="s">
        <v>237</v>
      </c>
      <c r="P280" s="193" t="str">
        <f>IF(OR(AND(A280&lt;&gt;"",COUNTIF(Bugs!B:B,A280)&gt;0),AND(B280&lt;&gt;"",COUNTIF(Bugs!A:A,B280)&gt;0)),"Y","")</f>
        <v>Y</v>
      </c>
      <c r="Q280" s="193" t="str">
        <f>IF(OR(
    AND(COUNTIF(Bugs!A:A,B280)&gt;0,ISNUMBER(SEARCH("x",INDEX(Bugs!C:C,MATCH(B280,Bugs!A:A,0))))),
    AND(COUNTIF(Bugs!B:B,B280)&gt;0,ISNUMBER(SEARCH("x",INDEX(Bugs!C:C,MATCH(B280,Bugs!B:B,0))))),
    AND(COUNTIF(Bugs!A:A,B280)&gt;0,ISNUMBER(SEARCH("x",INDEX(Bugs!D:D,MATCH(B280,Bugs!A:A,0))))),
    AND(COUNTIF(Bugs!B:B,B280)&gt;0,ISNUMBER(SEARCH("x",INDEX(Bugs!D:D,MATCH(B280,Bugs!B:B,0)))))
),"Y","")</f>
        <v>Y</v>
      </c>
      <c r="R280">
        <f ca="1">IF(OR(ISNUMBER(MATCH(L280,MasterData!$D$3:$D$18,0)),ISNUMBER(MATCH(L280,MasterData!$C$3:$C$18,0))),
    DATEDIF(E280,I280,"d"),
    DATEDIF(E280,TODAY(),"d"))</f>
        <v>3</v>
      </c>
      <c r="S280">
        <f t="shared" ca="1" si="15"/>
        <v>1</v>
      </c>
      <c r="T280">
        <f t="shared" ca="1" si="16"/>
        <v>0</v>
      </c>
      <c r="U280">
        <f t="shared" ca="1" si="17"/>
        <v>0</v>
      </c>
    </row>
    <row r="281" spans="2:21" x14ac:dyDescent="0.35">
      <c r="B281" t="s">
        <v>895</v>
      </c>
      <c r="D281" s="34">
        <v>7092</v>
      </c>
      <c r="E281" s="208">
        <v>45922</v>
      </c>
      <c r="G281" t="s">
        <v>896</v>
      </c>
      <c r="I281" s="208">
        <v>45927</v>
      </c>
      <c r="K281" t="s">
        <v>241</v>
      </c>
      <c r="L281" t="s">
        <v>171</v>
      </c>
      <c r="M281" t="s">
        <v>897</v>
      </c>
      <c r="N281" t="s">
        <v>237</v>
      </c>
      <c r="P281" s="193" t="str">
        <f>IF(OR(AND(A281&lt;&gt;"",COUNTIF(Bugs!B:B,A281)&gt;0),AND(B281&lt;&gt;"",COUNTIF(Bugs!A:A,B281)&gt;0)),"Y","")</f>
        <v/>
      </c>
      <c r="Q281" s="193" t="str">
        <f>IF(OR(
    AND(COUNTIF(Bugs!A:A,B281)&gt;0,ISNUMBER(SEARCH("x",INDEX(Bugs!C:C,MATCH(B281,Bugs!A:A,0))))),
    AND(COUNTIF(Bugs!B:B,B281)&gt;0,ISNUMBER(SEARCH("x",INDEX(Bugs!C:C,MATCH(B281,Bugs!B:B,0))))),
    AND(COUNTIF(Bugs!A:A,B281)&gt;0,ISNUMBER(SEARCH("x",INDEX(Bugs!D:D,MATCH(B281,Bugs!A:A,0))))),
    AND(COUNTIF(Bugs!B:B,B281)&gt;0,ISNUMBER(SEARCH("x",INDEX(Bugs!D:D,MATCH(B281,Bugs!B:B,0)))))
),"Y","")</f>
        <v/>
      </c>
      <c r="R281">
        <f ca="1">IF(OR(ISNUMBER(MATCH(L281,MasterData!$D$3:$D$18,0)),ISNUMBER(MATCH(L281,MasterData!$C$3:$C$18,0))),
    DATEDIF(E281,I281,"d"),
    DATEDIF(E281,TODAY(),"d"))</f>
        <v>5</v>
      </c>
      <c r="S281">
        <f t="shared" ca="1" si="15"/>
        <v>1</v>
      </c>
      <c r="T281">
        <f t="shared" ca="1" si="16"/>
        <v>0</v>
      </c>
      <c r="U281">
        <f t="shared" ca="1" si="17"/>
        <v>0</v>
      </c>
    </row>
    <row r="282" spans="2:21" x14ac:dyDescent="0.35">
      <c r="B282" t="s">
        <v>57</v>
      </c>
      <c r="D282" s="34" t="s">
        <v>480</v>
      </c>
      <c r="E282" s="208">
        <v>45922</v>
      </c>
      <c r="G282" t="s">
        <v>715</v>
      </c>
      <c r="I282" s="208">
        <v>45923</v>
      </c>
      <c r="K282" t="s">
        <v>235</v>
      </c>
      <c r="L282" t="s">
        <v>171</v>
      </c>
      <c r="M282" t="s">
        <v>898</v>
      </c>
      <c r="N282" t="s">
        <v>237</v>
      </c>
      <c r="P282" s="193" t="str">
        <f>IF(OR(AND(A282&lt;&gt;"",COUNTIF(Bugs!B:B,A282)&gt;0),AND(B282&lt;&gt;"",COUNTIF(Bugs!A:A,B282)&gt;0)),"Y","")</f>
        <v>Y</v>
      </c>
      <c r="Q282" s="193" t="str">
        <f>IF(OR(
    AND(COUNTIF(Bugs!A:A,B282)&gt;0,ISNUMBER(SEARCH("x",INDEX(Bugs!C:C,MATCH(B282,Bugs!A:A,0))))),
    AND(COUNTIF(Bugs!B:B,B282)&gt;0,ISNUMBER(SEARCH("x",INDEX(Bugs!C:C,MATCH(B282,Bugs!B:B,0))))),
    AND(COUNTIF(Bugs!A:A,B282)&gt;0,ISNUMBER(SEARCH("x",INDEX(Bugs!D:D,MATCH(B282,Bugs!A:A,0))))),
    AND(COUNTIF(Bugs!B:B,B282)&gt;0,ISNUMBER(SEARCH("x",INDEX(Bugs!D:D,MATCH(B282,Bugs!B:B,0)))))
),"Y","")</f>
        <v>Y</v>
      </c>
      <c r="R282">
        <f ca="1">IF(OR(ISNUMBER(MATCH(L282,MasterData!$D$3:$D$18,0)),ISNUMBER(MATCH(L282,MasterData!$C$3:$C$18,0))),
    DATEDIF(E282,I282,"d"),
    DATEDIF(E282,TODAY(),"d"))</f>
        <v>1</v>
      </c>
      <c r="S282">
        <f t="shared" ca="1" si="15"/>
        <v>1</v>
      </c>
      <c r="T282">
        <f t="shared" ca="1" si="16"/>
        <v>0</v>
      </c>
      <c r="U282">
        <f t="shared" ca="1" si="17"/>
        <v>0</v>
      </c>
    </row>
    <row r="283" spans="2:21" x14ac:dyDescent="0.35">
      <c r="B283" t="s">
        <v>58</v>
      </c>
      <c r="D283" s="34" t="s">
        <v>717</v>
      </c>
      <c r="E283" s="208">
        <v>45923</v>
      </c>
      <c r="G283" t="s">
        <v>715</v>
      </c>
      <c r="I283" s="208">
        <v>45925</v>
      </c>
      <c r="K283" t="s">
        <v>235</v>
      </c>
      <c r="L283" t="s">
        <v>171</v>
      </c>
      <c r="M283" t="s">
        <v>899</v>
      </c>
      <c r="N283" t="s">
        <v>237</v>
      </c>
      <c r="P283" s="193" t="str">
        <f>IF(OR(AND(A283&lt;&gt;"",COUNTIF(Bugs!B:B,A283)&gt;0),AND(B283&lt;&gt;"",COUNTIF(Bugs!A:A,B283)&gt;0)),"Y","")</f>
        <v>Y</v>
      </c>
      <c r="Q283" s="193" t="str">
        <f>IF(OR(
    AND(COUNTIF(Bugs!A:A,B283)&gt;0,ISNUMBER(SEARCH("x",INDEX(Bugs!C:C,MATCH(B283,Bugs!A:A,0))))),
    AND(COUNTIF(Bugs!B:B,B283)&gt;0,ISNUMBER(SEARCH("x",INDEX(Bugs!C:C,MATCH(B283,Bugs!B:B,0))))),
    AND(COUNTIF(Bugs!A:A,B283)&gt;0,ISNUMBER(SEARCH("x",INDEX(Bugs!D:D,MATCH(B283,Bugs!A:A,0))))),
    AND(COUNTIF(Bugs!B:B,B283)&gt;0,ISNUMBER(SEARCH("x",INDEX(Bugs!D:D,MATCH(B283,Bugs!B:B,0)))))
),"Y","")</f>
        <v>Y</v>
      </c>
      <c r="R283">
        <f ca="1">IF(OR(ISNUMBER(MATCH(L283,MasterData!$D$3:$D$18,0)),ISNUMBER(MATCH(L283,MasterData!$C$3:$C$18,0))),
    DATEDIF(E283,I283,"d"),
    DATEDIF(E283,TODAY(),"d"))</f>
        <v>2</v>
      </c>
      <c r="S283">
        <f t="shared" ca="1" si="15"/>
        <v>1</v>
      </c>
      <c r="T283">
        <f t="shared" ca="1" si="16"/>
        <v>0</v>
      </c>
      <c r="U283">
        <f t="shared" ca="1" si="17"/>
        <v>0</v>
      </c>
    </row>
    <row r="284" spans="2:21" x14ac:dyDescent="0.35">
      <c r="B284" t="s">
        <v>900</v>
      </c>
      <c r="D284" s="34" t="s">
        <v>746</v>
      </c>
      <c r="E284" s="208">
        <v>45924</v>
      </c>
      <c r="G284" t="s">
        <v>886</v>
      </c>
      <c r="I284" s="208">
        <v>45927</v>
      </c>
      <c r="K284" t="s">
        <v>235</v>
      </c>
      <c r="L284" t="s">
        <v>171</v>
      </c>
      <c r="M284" t="s">
        <v>901</v>
      </c>
      <c r="N284" t="s">
        <v>237</v>
      </c>
      <c r="P284" s="193" t="str">
        <f>IF(OR(AND(A284&lt;&gt;"",COUNTIF(Bugs!B:B,A284)&gt;0),AND(B284&lt;&gt;"",COUNTIF(Bugs!A:A,B284)&gt;0)),"Y","")</f>
        <v/>
      </c>
      <c r="Q284" s="193" t="str">
        <f>IF(OR(
    AND(COUNTIF(Bugs!A:A,B284)&gt;0,ISNUMBER(SEARCH("x",INDEX(Bugs!C:C,MATCH(B284,Bugs!A:A,0))))),
    AND(COUNTIF(Bugs!B:B,B284)&gt;0,ISNUMBER(SEARCH("x",INDEX(Bugs!C:C,MATCH(B284,Bugs!B:B,0))))),
    AND(COUNTIF(Bugs!A:A,B284)&gt;0,ISNUMBER(SEARCH("x",INDEX(Bugs!D:D,MATCH(B284,Bugs!A:A,0))))),
    AND(COUNTIF(Bugs!B:B,B284)&gt;0,ISNUMBER(SEARCH("x",INDEX(Bugs!D:D,MATCH(B284,Bugs!B:B,0)))))
),"Y","")</f>
        <v/>
      </c>
      <c r="R284">
        <f ca="1">IF(OR(ISNUMBER(MATCH(L284,MasterData!$D$3:$D$18,0)),ISNUMBER(MATCH(L284,MasterData!$C$3:$C$18,0))),
    DATEDIF(E284,I284,"d"),
    DATEDIF(E284,TODAY(),"d"))</f>
        <v>3</v>
      </c>
      <c r="S284">
        <f t="shared" ca="1" si="15"/>
        <v>1</v>
      </c>
      <c r="T284">
        <f t="shared" ca="1" si="16"/>
        <v>0</v>
      </c>
      <c r="U284">
        <f t="shared" ca="1" si="17"/>
        <v>0</v>
      </c>
    </row>
    <row r="285" spans="2:21" x14ac:dyDescent="0.35">
      <c r="B285" t="s">
        <v>902</v>
      </c>
      <c r="D285" s="34" t="s">
        <v>717</v>
      </c>
      <c r="E285" s="208">
        <v>45924</v>
      </c>
      <c r="G285" t="s">
        <v>816</v>
      </c>
      <c r="I285" s="208">
        <v>45924</v>
      </c>
      <c r="K285" t="s">
        <v>235</v>
      </c>
      <c r="L285" t="s">
        <v>171</v>
      </c>
      <c r="M285" t="s">
        <v>903</v>
      </c>
      <c r="N285" t="s">
        <v>237</v>
      </c>
      <c r="P285" s="193" t="str">
        <f>IF(OR(AND(A285&lt;&gt;"",COUNTIF(Bugs!B:B,A285)&gt;0),AND(B285&lt;&gt;"",COUNTIF(Bugs!A:A,B285)&gt;0)),"Y","")</f>
        <v/>
      </c>
      <c r="Q285" s="193" t="str">
        <f>IF(OR(
    AND(COUNTIF(Bugs!A:A,B285)&gt;0,ISNUMBER(SEARCH("x",INDEX(Bugs!C:C,MATCH(B285,Bugs!A:A,0))))),
    AND(COUNTIF(Bugs!B:B,B285)&gt;0,ISNUMBER(SEARCH("x",INDEX(Bugs!C:C,MATCH(B285,Bugs!B:B,0))))),
    AND(COUNTIF(Bugs!A:A,B285)&gt;0,ISNUMBER(SEARCH("x",INDEX(Bugs!D:D,MATCH(B285,Bugs!A:A,0))))),
    AND(COUNTIF(Bugs!B:B,B285)&gt;0,ISNUMBER(SEARCH("x",INDEX(Bugs!D:D,MATCH(B285,Bugs!B:B,0)))))
),"Y","")</f>
        <v/>
      </c>
      <c r="R285">
        <f ca="1">IF(OR(ISNUMBER(MATCH(L285,MasterData!$D$3:$D$18,0)),ISNUMBER(MATCH(L285,MasterData!$C$3:$C$18,0))),
    DATEDIF(E285,I285,"d"),
    DATEDIF(E285,TODAY(),"d"))</f>
        <v>0</v>
      </c>
      <c r="S285">
        <f t="shared" ca="1" si="15"/>
        <v>1</v>
      </c>
      <c r="T285">
        <f t="shared" ca="1" si="16"/>
        <v>0</v>
      </c>
      <c r="U285">
        <f t="shared" ca="1" si="17"/>
        <v>0</v>
      </c>
    </row>
    <row r="286" spans="2:21" x14ac:dyDescent="0.35">
      <c r="B286" t="s">
        <v>59</v>
      </c>
      <c r="D286" s="34" t="s">
        <v>717</v>
      </c>
      <c r="E286" s="208">
        <v>45924</v>
      </c>
      <c r="G286" t="s">
        <v>715</v>
      </c>
      <c r="I286" s="208">
        <v>45925</v>
      </c>
      <c r="K286" t="s">
        <v>235</v>
      </c>
      <c r="L286" t="s">
        <v>171</v>
      </c>
      <c r="M286" t="s">
        <v>904</v>
      </c>
      <c r="N286" t="s">
        <v>237</v>
      </c>
      <c r="P286" s="193" t="str">
        <f>IF(OR(AND(A286&lt;&gt;"",COUNTIF(Bugs!B:B,A286)&gt;0),AND(B286&lt;&gt;"",COUNTIF(Bugs!A:A,B286)&gt;0)),"Y","")</f>
        <v>Y</v>
      </c>
      <c r="Q286" s="193" t="str">
        <f>IF(OR(
    AND(COUNTIF(Bugs!A:A,B286)&gt;0,ISNUMBER(SEARCH("x",INDEX(Bugs!C:C,MATCH(B286,Bugs!A:A,0))))),
    AND(COUNTIF(Bugs!B:B,B286)&gt;0,ISNUMBER(SEARCH("x",INDEX(Bugs!C:C,MATCH(B286,Bugs!B:B,0))))),
    AND(COUNTIF(Bugs!A:A,B286)&gt;0,ISNUMBER(SEARCH("x",INDEX(Bugs!D:D,MATCH(B286,Bugs!A:A,0))))),
    AND(COUNTIF(Bugs!B:B,B286)&gt;0,ISNUMBER(SEARCH("x",INDEX(Bugs!D:D,MATCH(B286,Bugs!B:B,0)))))
),"Y","")</f>
        <v>Y</v>
      </c>
      <c r="R286">
        <f ca="1">IF(OR(ISNUMBER(MATCH(L286,MasterData!$D$3:$D$18,0)),ISNUMBER(MATCH(L286,MasterData!$C$3:$C$18,0))),
    DATEDIF(E286,I286,"d"),
    DATEDIF(E286,TODAY(),"d"))</f>
        <v>1</v>
      </c>
      <c r="S286">
        <f t="shared" ca="1" si="15"/>
        <v>1</v>
      </c>
      <c r="T286">
        <f t="shared" ca="1" si="16"/>
        <v>0</v>
      </c>
      <c r="U286">
        <f t="shared" ca="1" si="17"/>
        <v>0</v>
      </c>
    </row>
    <row r="287" spans="2:21" x14ac:dyDescent="0.35">
      <c r="B287" t="s">
        <v>60</v>
      </c>
      <c r="D287" s="34">
        <v>3366</v>
      </c>
      <c r="E287" s="208">
        <v>45924</v>
      </c>
      <c r="G287" t="s">
        <v>905</v>
      </c>
      <c r="I287" s="208">
        <v>45961</v>
      </c>
      <c r="K287" t="s">
        <v>235</v>
      </c>
      <c r="L287" t="s">
        <v>171</v>
      </c>
      <c r="M287" t="s">
        <v>906</v>
      </c>
      <c r="N287" t="s">
        <v>237</v>
      </c>
      <c r="P287" s="193" t="str">
        <f>IF(OR(AND(A287&lt;&gt;"",COUNTIF(Bugs!B:B,A287)&gt;0),AND(B287&lt;&gt;"",COUNTIF(Bugs!A:A,B287)&gt;0)),"Y","")</f>
        <v>Y</v>
      </c>
      <c r="Q287" s="193" t="str">
        <f>IF(OR(
    AND(COUNTIF(Bugs!A:A,B287)&gt;0,ISNUMBER(SEARCH("x",INDEX(Bugs!C:C,MATCH(B287,Bugs!A:A,0))))),
    AND(COUNTIF(Bugs!B:B,B287)&gt;0,ISNUMBER(SEARCH("x",INDEX(Bugs!C:C,MATCH(B287,Bugs!B:B,0))))),
    AND(COUNTIF(Bugs!A:A,B287)&gt;0,ISNUMBER(SEARCH("x",INDEX(Bugs!D:D,MATCH(B287,Bugs!A:A,0))))),
    AND(COUNTIF(Bugs!B:B,B287)&gt;0,ISNUMBER(SEARCH("x",INDEX(Bugs!D:D,MATCH(B287,Bugs!B:B,0)))))
),"Y","")</f>
        <v/>
      </c>
      <c r="R287">
        <f ca="1">IF(OR(ISNUMBER(MATCH(L287,MasterData!$D$3:$D$18,0)),ISNUMBER(MATCH(L287,MasterData!$C$3:$C$18,0))),
    DATEDIF(E287,I287,"d"),
    DATEDIF(E287,TODAY(),"d"))</f>
        <v>37</v>
      </c>
      <c r="S287">
        <f t="shared" ca="1" si="15"/>
        <v>0</v>
      </c>
      <c r="T287">
        <f t="shared" ca="1" si="16"/>
        <v>0</v>
      </c>
      <c r="U287">
        <f t="shared" ca="1" si="17"/>
        <v>1</v>
      </c>
    </row>
    <row r="288" spans="2:21" x14ac:dyDescent="0.35">
      <c r="B288" t="s">
        <v>61</v>
      </c>
      <c r="D288" s="34" t="s">
        <v>717</v>
      </c>
      <c r="E288" s="208">
        <v>45924</v>
      </c>
      <c r="G288" t="s">
        <v>715</v>
      </c>
      <c r="I288" s="208">
        <v>45926</v>
      </c>
      <c r="K288" t="s">
        <v>235</v>
      </c>
      <c r="L288" t="s">
        <v>171</v>
      </c>
      <c r="M288" t="s">
        <v>907</v>
      </c>
      <c r="N288" t="s">
        <v>237</v>
      </c>
      <c r="P288" s="193" t="str">
        <f>IF(OR(AND(A288&lt;&gt;"",COUNTIF(Bugs!B:B,A288)&gt;0),AND(B288&lt;&gt;"",COUNTIF(Bugs!A:A,B288)&gt;0)),"Y","")</f>
        <v>Y</v>
      </c>
      <c r="Q288" s="193" t="str">
        <f>IF(OR(
    AND(COUNTIF(Bugs!A:A,B288)&gt;0,ISNUMBER(SEARCH("x",INDEX(Bugs!C:C,MATCH(B288,Bugs!A:A,0))))),
    AND(COUNTIF(Bugs!B:B,B288)&gt;0,ISNUMBER(SEARCH("x",INDEX(Bugs!C:C,MATCH(B288,Bugs!B:B,0))))),
    AND(COUNTIF(Bugs!A:A,B288)&gt;0,ISNUMBER(SEARCH("x",INDEX(Bugs!D:D,MATCH(B288,Bugs!A:A,0))))),
    AND(COUNTIF(Bugs!B:B,B288)&gt;0,ISNUMBER(SEARCH("x",INDEX(Bugs!D:D,MATCH(B288,Bugs!B:B,0)))))
),"Y","")</f>
        <v>Y</v>
      </c>
      <c r="R288">
        <f ca="1">IF(OR(ISNUMBER(MATCH(L288,MasterData!$D$3:$D$18,0)),ISNUMBER(MATCH(L288,MasterData!$C$3:$C$18,0))),
    DATEDIF(E288,I288,"d"),
    DATEDIF(E288,TODAY(),"d"))</f>
        <v>2</v>
      </c>
      <c r="S288">
        <f t="shared" ca="1" si="15"/>
        <v>1</v>
      </c>
      <c r="T288">
        <f t="shared" ca="1" si="16"/>
        <v>0</v>
      </c>
      <c r="U288">
        <f t="shared" ca="1" si="17"/>
        <v>0</v>
      </c>
    </row>
    <row r="289" spans="2:21" x14ac:dyDescent="0.35">
      <c r="B289" t="s">
        <v>62</v>
      </c>
      <c r="D289" s="34" t="s">
        <v>717</v>
      </c>
      <c r="E289" s="208">
        <v>45924</v>
      </c>
      <c r="G289" t="s">
        <v>715</v>
      </c>
      <c r="I289" s="208">
        <v>45925</v>
      </c>
      <c r="K289" t="s">
        <v>235</v>
      </c>
      <c r="L289" t="s">
        <v>171</v>
      </c>
      <c r="M289" t="s">
        <v>908</v>
      </c>
      <c r="N289" t="s">
        <v>237</v>
      </c>
      <c r="P289" s="193" t="str">
        <f>IF(OR(AND(A289&lt;&gt;"",COUNTIF(Bugs!B:B,A289)&gt;0),AND(B289&lt;&gt;"",COUNTIF(Bugs!A:A,B289)&gt;0)),"Y","")</f>
        <v>Y</v>
      </c>
      <c r="Q289" s="193" t="str">
        <f>IF(OR(
    AND(COUNTIF(Bugs!A:A,B289)&gt;0,ISNUMBER(SEARCH("x",INDEX(Bugs!C:C,MATCH(B289,Bugs!A:A,0))))),
    AND(COUNTIF(Bugs!B:B,B289)&gt;0,ISNUMBER(SEARCH("x",INDEX(Bugs!C:C,MATCH(B289,Bugs!B:B,0))))),
    AND(COUNTIF(Bugs!A:A,B289)&gt;0,ISNUMBER(SEARCH("x",INDEX(Bugs!D:D,MATCH(B289,Bugs!A:A,0))))),
    AND(COUNTIF(Bugs!B:B,B289)&gt;0,ISNUMBER(SEARCH("x",INDEX(Bugs!D:D,MATCH(B289,Bugs!B:B,0)))))
),"Y","")</f>
        <v>Y</v>
      </c>
      <c r="R289">
        <f ca="1">IF(OR(ISNUMBER(MATCH(L289,MasterData!$D$3:$D$18,0)),ISNUMBER(MATCH(L289,MasterData!$C$3:$C$18,0))),
    DATEDIF(E289,I289,"d"),
    DATEDIF(E289,TODAY(),"d"))</f>
        <v>1</v>
      </c>
      <c r="S289">
        <f t="shared" ca="1" si="15"/>
        <v>1</v>
      </c>
      <c r="T289">
        <f t="shared" ca="1" si="16"/>
        <v>0</v>
      </c>
      <c r="U289">
        <f t="shared" ca="1" si="17"/>
        <v>0</v>
      </c>
    </row>
    <row r="290" spans="2:21" x14ac:dyDescent="0.35">
      <c r="B290" t="s">
        <v>63</v>
      </c>
      <c r="D290" s="34" t="s">
        <v>480</v>
      </c>
      <c r="E290" s="208">
        <v>45925</v>
      </c>
      <c r="G290" t="s">
        <v>804</v>
      </c>
      <c r="I290" s="208">
        <v>45979</v>
      </c>
      <c r="K290" t="s">
        <v>241</v>
      </c>
      <c r="L290" t="s">
        <v>171</v>
      </c>
      <c r="M290" t="s">
        <v>909</v>
      </c>
      <c r="N290" t="s">
        <v>237</v>
      </c>
      <c r="P290" s="193" t="str">
        <f>IF(OR(AND(A290&lt;&gt;"",COUNTIF(Bugs!B:B,A290)&gt;0),AND(B290&lt;&gt;"",COUNTIF(Bugs!A:A,B290)&gt;0)),"Y","")</f>
        <v>Y</v>
      </c>
      <c r="Q290" s="193" t="str">
        <f>IF(OR(
    AND(COUNTIF(Bugs!A:A,B290)&gt;0,ISNUMBER(SEARCH("x",INDEX(Bugs!C:C,MATCH(B290,Bugs!A:A,0))))),
    AND(COUNTIF(Bugs!B:B,B290)&gt;0,ISNUMBER(SEARCH("x",INDEX(Bugs!C:C,MATCH(B290,Bugs!B:B,0))))),
    AND(COUNTIF(Bugs!A:A,B290)&gt;0,ISNUMBER(SEARCH("x",INDEX(Bugs!D:D,MATCH(B290,Bugs!A:A,0))))),
    AND(COUNTIF(Bugs!B:B,B290)&gt;0,ISNUMBER(SEARCH("x",INDEX(Bugs!D:D,MATCH(B290,Bugs!B:B,0)))))
),"Y","")</f>
        <v/>
      </c>
      <c r="R290">
        <f ca="1">IF(OR(ISNUMBER(MATCH(L290,MasterData!$D$3:$D$18,0)),ISNUMBER(MATCH(L290,MasterData!$C$3:$C$18,0))),
    DATEDIF(E290,I290,"d"),
    DATEDIF(E290,TODAY(),"d"))</f>
        <v>54</v>
      </c>
      <c r="S290">
        <f t="shared" ca="1" si="15"/>
        <v>0</v>
      </c>
      <c r="T290">
        <f t="shared" ca="1" si="16"/>
        <v>0</v>
      </c>
      <c r="U290">
        <f t="shared" ca="1" si="17"/>
        <v>1</v>
      </c>
    </row>
    <row r="291" spans="2:21" x14ac:dyDescent="0.35">
      <c r="B291" t="s">
        <v>910</v>
      </c>
      <c r="D291" s="34">
        <v>3366</v>
      </c>
      <c r="E291" s="208">
        <v>45925</v>
      </c>
      <c r="G291" t="s">
        <v>911</v>
      </c>
      <c r="I291" s="208">
        <v>45926</v>
      </c>
      <c r="K291" t="s">
        <v>235</v>
      </c>
      <c r="L291" t="s">
        <v>171</v>
      </c>
      <c r="M291" t="s">
        <v>912</v>
      </c>
      <c r="N291" t="s">
        <v>237</v>
      </c>
      <c r="P291" s="193" t="str">
        <f>IF(OR(AND(A291&lt;&gt;"",COUNTIF(Bugs!B:B,A291)&gt;0),AND(B291&lt;&gt;"",COUNTIF(Bugs!A:A,B291)&gt;0)),"Y","")</f>
        <v/>
      </c>
      <c r="Q291" s="193" t="str">
        <f>IF(OR(
    AND(COUNTIF(Bugs!A:A,B291)&gt;0,ISNUMBER(SEARCH("x",INDEX(Bugs!C:C,MATCH(B291,Bugs!A:A,0))))),
    AND(COUNTIF(Bugs!B:B,B291)&gt;0,ISNUMBER(SEARCH("x",INDEX(Bugs!C:C,MATCH(B291,Bugs!B:B,0))))),
    AND(COUNTIF(Bugs!A:A,B291)&gt;0,ISNUMBER(SEARCH("x",INDEX(Bugs!D:D,MATCH(B291,Bugs!A:A,0))))),
    AND(COUNTIF(Bugs!B:B,B291)&gt;0,ISNUMBER(SEARCH("x",INDEX(Bugs!D:D,MATCH(B291,Bugs!B:B,0)))))
),"Y","")</f>
        <v/>
      </c>
      <c r="R291">
        <f ca="1">IF(OR(ISNUMBER(MATCH(L291,MasterData!$D$3:$D$18,0)),ISNUMBER(MATCH(L291,MasterData!$C$3:$C$18,0))),
    DATEDIF(E291,I291,"d"),
    DATEDIF(E291,TODAY(),"d"))</f>
        <v>1</v>
      </c>
      <c r="S291">
        <f t="shared" ca="1" si="15"/>
        <v>1</v>
      </c>
      <c r="T291">
        <f t="shared" ca="1" si="16"/>
        <v>0</v>
      </c>
      <c r="U291">
        <f t="shared" ca="1" si="17"/>
        <v>0</v>
      </c>
    </row>
    <row r="292" spans="2:21" x14ac:dyDescent="0.35">
      <c r="B292" t="s">
        <v>64</v>
      </c>
      <c r="D292" s="34" t="s">
        <v>717</v>
      </c>
      <c r="E292" s="208">
        <v>45925</v>
      </c>
      <c r="G292" t="s">
        <v>715</v>
      </c>
      <c r="I292" s="208">
        <v>45926</v>
      </c>
      <c r="K292" t="s">
        <v>235</v>
      </c>
      <c r="L292" t="s">
        <v>171</v>
      </c>
      <c r="M292" t="s">
        <v>913</v>
      </c>
      <c r="N292" t="s">
        <v>237</v>
      </c>
      <c r="P292" s="193" t="str">
        <f>IF(OR(AND(A292&lt;&gt;"",COUNTIF(Bugs!B:B,A292)&gt;0),AND(B292&lt;&gt;"",COUNTIF(Bugs!A:A,B292)&gt;0)),"Y","")</f>
        <v>Y</v>
      </c>
      <c r="Q292" s="193" t="str">
        <f>IF(OR(
    AND(COUNTIF(Bugs!A:A,B292)&gt;0,ISNUMBER(SEARCH("x",INDEX(Bugs!C:C,MATCH(B292,Bugs!A:A,0))))),
    AND(COUNTIF(Bugs!B:B,B292)&gt;0,ISNUMBER(SEARCH("x",INDEX(Bugs!C:C,MATCH(B292,Bugs!B:B,0))))),
    AND(COUNTIF(Bugs!A:A,B292)&gt;0,ISNUMBER(SEARCH("x",INDEX(Bugs!D:D,MATCH(B292,Bugs!A:A,0))))),
    AND(COUNTIF(Bugs!B:B,B292)&gt;0,ISNUMBER(SEARCH("x",INDEX(Bugs!D:D,MATCH(B292,Bugs!B:B,0)))))
),"Y","")</f>
        <v>Y</v>
      </c>
      <c r="R292">
        <f ca="1">IF(OR(ISNUMBER(MATCH(L292,MasterData!$D$3:$D$18,0)),ISNUMBER(MATCH(L292,MasterData!$C$3:$C$18,0))),
    DATEDIF(E292,I292,"d"),
    DATEDIF(E292,TODAY(),"d"))</f>
        <v>1</v>
      </c>
      <c r="S292">
        <f t="shared" ca="1" si="15"/>
        <v>1</v>
      </c>
      <c r="T292">
        <f t="shared" ca="1" si="16"/>
        <v>0</v>
      </c>
      <c r="U292">
        <f t="shared" ca="1" si="17"/>
        <v>0</v>
      </c>
    </row>
    <row r="293" spans="2:21" x14ac:dyDescent="0.35">
      <c r="B293" t="s">
        <v>914</v>
      </c>
      <c r="D293" s="34" t="s">
        <v>746</v>
      </c>
      <c r="E293" s="208">
        <v>45925</v>
      </c>
      <c r="G293" t="s">
        <v>715</v>
      </c>
      <c r="I293" s="208">
        <v>45925</v>
      </c>
      <c r="K293" t="s">
        <v>241</v>
      </c>
      <c r="L293" t="s">
        <v>171</v>
      </c>
      <c r="M293" t="s">
        <v>915</v>
      </c>
      <c r="N293" t="s">
        <v>237</v>
      </c>
      <c r="P293" s="193" t="str">
        <f>IF(OR(AND(A293&lt;&gt;"",COUNTIF(Bugs!B:B,A293)&gt;0),AND(B293&lt;&gt;"",COUNTIF(Bugs!A:A,B293)&gt;0)),"Y","")</f>
        <v/>
      </c>
      <c r="Q293" s="193" t="str">
        <f>IF(OR(
    AND(COUNTIF(Bugs!A:A,B293)&gt;0,ISNUMBER(SEARCH("x",INDEX(Bugs!C:C,MATCH(B293,Bugs!A:A,0))))),
    AND(COUNTIF(Bugs!B:B,B293)&gt;0,ISNUMBER(SEARCH("x",INDEX(Bugs!C:C,MATCH(B293,Bugs!B:B,0))))),
    AND(COUNTIF(Bugs!A:A,B293)&gt;0,ISNUMBER(SEARCH("x",INDEX(Bugs!D:D,MATCH(B293,Bugs!A:A,0))))),
    AND(COUNTIF(Bugs!B:B,B293)&gt;0,ISNUMBER(SEARCH("x",INDEX(Bugs!D:D,MATCH(B293,Bugs!B:B,0)))))
),"Y","")</f>
        <v/>
      </c>
      <c r="R293">
        <f ca="1">IF(OR(ISNUMBER(MATCH(L293,MasterData!$D$3:$D$18,0)),ISNUMBER(MATCH(L293,MasterData!$C$3:$C$18,0))),
    DATEDIF(E293,I293,"d"),
    DATEDIF(E293,TODAY(),"d"))</f>
        <v>0</v>
      </c>
      <c r="S293">
        <f t="shared" ca="1" si="15"/>
        <v>1</v>
      </c>
      <c r="T293">
        <f t="shared" ca="1" si="16"/>
        <v>0</v>
      </c>
      <c r="U293">
        <f t="shared" ca="1" si="17"/>
        <v>0</v>
      </c>
    </row>
    <row r="294" spans="2:21" x14ac:dyDescent="0.35">
      <c r="B294" t="s">
        <v>65</v>
      </c>
      <c r="D294" s="34">
        <v>3014</v>
      </c>
      <c r="E294" s="208">
        <v>45925</v>
      </c>
      <c r="G294" t="s">
        <v>916</v>
      </c>
      <c r="I294" s="208">
        <v>45925</v>
      </c>
      <c r="K294" t="s">
        <v>347</v>
      </c>
      <c r="L294" t="s">
        <v>171</v>
      </c>
      <c r="M294" t="s">
        <v>917</v>
      </c>
      <c r="N294" t="s">
        <v>237</v>
      </c>
      <c r="P294" s="193" t="str">
        <f>IF(OR(AND(A294&lt;&gt;"",COUNTIF(Bugs!B:B,A294)&gt;0),AND(B294&lt;&gt;"",COUNTIF(Bugs!A:A,B294)&gt;0)),"Y","")</f>
        <v>Y</v>
      </c>
      <c r="Q294" s="193" t="str">
        <f>IF(OR(
    AND(COUNTIF(Bugs!A:A,B294)&gt;0,ISNUMBER(SEARCH("x",INDEX(Bugs!C:C,MATCH(B294,Bugs!A:A,0))))),
    AND(COUNTIF(Bugs!B:B,B294)&gt;0,ISNUMBER(SEARCH("x",INDEX(Bugs!C:C,MATCH(B294,Bugs!B:B,0))))),
    AND(COUNTIF(Bugs!A:A,B294)&gt;0,ISNUMBER(SEARCH("x",INDEX(Bugs!D:D,MATCH(B294,Bugs!A:A,0))))),
    AND(COUNTIF(Bugs!B:B,B294)&gt;0,ISNUMBER(SEARCH("x",INDEX(Bugs!D:D,MATCH(B294,Bugs!B:B,0)))))
),"Y","")</f>
        <v>Y</v>
      </c>
      <c r="R294">
        <f ca="1">IF(OR(ISNUMBER(MATCH(L294,MasterData!$D$3:$D$18,0)),ISNUMBER(MATCH(L294,MasterData!$C$3:$C$18,0))),
    DATEDIF(E294,I294,"d"),
    DATEDIF(E294,TODAY(),"d"))</f>
        <v>0</v>
      </c>
      <c r="S294">
        <f t="shared" ca="1" si="15"/>
        <v>1</v>
      </c>
      <c r="T294">
        <f t="shared" ca="1" si="16"/>
        <v>0</v>
      </c>
      <c r="U294">
        <f t="shared" ca="1" si="17"/>
        <v>0</v>
      </c>
    </row>
    <row r="295" spans="2:21" x14ac:dyDescent="0.35">
      <c r="B295" t="s">
        <v>66</v>
      </c>
      <c r="D295" s="34">
        <v>3003</v>
      </c>
      <c r="E295" s="208">
        <v>45925</v>
      </c>
      <c r="G295" t="s">
        <v>853</v>
      </c>
      <c r="I295" s="208">
        <v>45925</v>
      </c>
      <c r="K295" t="s">
        <v>241</v>
      </c>
      <c r="L295" t="s">
        <v>164</v>
      </c>
      <c r="M295" t="s">
        <v>918</v>
      </c>
      <c r="N295" t="s">
        <v>237</v>
      </c>
      <c r="P295" s="193" t="str">
        <f>IF(OR(AND(A295&lt;&gt;"",COUNTIF(Bugs!B:B,A295)&gt;0),AND(B295&lt;&gt;"",COUNTIF(Bugs!A:A,B295)&gt;0)),"Y","")</f>
        <v>Y</v>
      </c>
      <c r="Q295" s="193" t="str">
        <f>IF(OR(
    AND(COUNTIF(Bugs!A:A,B295)&gt;0,ISNUMBER(SEARCH("x",INDEX(Bugs!C:C,MATCH(B295,Bugs!A:A,0))))),
    AND(COUNTIF(Bugs!B:B,B295)&gt;0,ISNUMBER(SEARCH("x",INDEX(Bugs!C:C,MATCH(B295,Bugs!B:B,0))))),
    AND(COUNTIF(Bugs!A:A,B295)&gt;0,ISNUMBER(SEARCH("x",INDEX(Bugs!D:D,MATCH(B295,Bugs!A:A,0))))),
    AND(COUNTIF(Bugs!B:B,B295)&gt;0,ISNUMBER(SEARCH("x",INDEX(Bugs!D:D,MATCH(B295,Bugs!B:B,0)))))
),"Y","")</f>
        <v>Y</v>
      </c>
      <c r="R295">
        <f ca="1">IF(OR(ISNUMBER(MATCH(L295,MasterData!$D$3:$D$18,0)),ISNUMBER(MATCH(L295,MasterData!$C$3:$C$18,0))),
    DATEDIF(E295,I295,"d"),
    DATEDIF(E295,TODAY(),"d"))</f>
        <v>82</v>
      </c>
      <c r="S295">
        <f t="shared" ca="1" si="15"/>
        <v>0</v>
      </c>
      <c r="T295">
        <f t="shared" ca="1" si="16"/>
        <v>0</v>
      </c>
      <c r="U295">
        <f t="shared" ca="1" si="17"/>
        <v>1</v>
      </c>
    </row>
    <row r="296" spans="2:21" x14ac:dyDescent="0.35">
      <c r="B296" t="s">
        <v>919</v>
      </c>
      <c r="D296" s="34">
        <v>3014</v>
      </c>
      <c r="E296" s="208">
        <v>45925</v>
      </c>
      <c r="G296" t="s">
        <v>715</v>
      </c>
      <c r="I296" s="208">
        <v>45926</v>
      </c>
      <c r="K296" t="s">
        <v>235</v>
      </c>
      <c r="L296" t="s">
        <v>171</v>
      </c>
      <c r="M296" t="s">
        <v>920</v>
      </c>
      <c r="N296" t="s">
        <v>237</v>
      </c>
      <c r="P296" s="193" t="str">
        <f>IF(OR(AND(A296&lt;&gt;"",COUNTIF(Bugs!B:B,A296)&gt;0),AND(B296&lt;&gt;"",COUNTIF(Bugs!A:A,B296)&gt;0)),"Y","")</f>
        <v/>
      </c>
      <c r="Q296" s="193" t="str">
        <f>IF(OR(
    AND(COUNTIF(Bugs!A:A,B296)&gt;0,ISNUMBER(SEARCH("x",INDEX(Bugs!C:C,MATCH(B296,Bugs!A:A,0))))),
    AND(COUNTIF(Bugs!B:B,B296)&gt;0,ISNUMBER(SEARCH("x",INDEX(Bugs!C:C,MATCH(B296,Bugs!B:B,0))))),
    AND(COUNTIF(Bugs!A:A,B296)&gt;0,ISNUMBER(SEARCH("x",INDEX(Bugs!D:D,MATCH(B296,Bugs!A:A,0))))),
    AND(COUNTIF(Bugs!B:B,B296)&gt;0,ISNUMBER(SEARCH("x",INDEX(Bugs!D:D,MATCH(B296,Bugs!B:B,0)))))
),"Y","")</f>
        <v/>
      </c>
      <c r="R296">
        <f ca="1">IF(OR(ISNUMBER(MATCH(L296,MasterData!$D$3:$D$18,0)),ISNUMBER(MATCH(L296,MasterData!$C$3:$C$18,0))),
    DATEDIF(E296,I296,"d"),
    DATEDIF(E296,TODAY(),"d"))</f>
        <v>1</v>
      </c>
      <c r="S296">
        <f t="shared" ca="1" si="15"/>
        <v>1</v>
      </c>
      <c r="T296">
        <f t="shared" ca="1" si="16"/>
        <v>0</v>
      </c>
      <c r="U296">
        <f t="shared" ca="1" si="17"/>
        <v>0</v>
      </c>
    </row>
    <row r="297" spans="2:21" x14ac:dyDescent="0.35">
      <c r="B297" t="s">
        <v>921</v>
      </c>
      <c r="D297" s="34">
        <v>3014</v>
      </c>
      <c r="E297" s="208">
        <v>45925</v>
      </c>
      <c r="G297" t="s">
        <v>916</v>
      </c>
      <c r="I297" s="208">
        <v>45926</v>
      </c>
      <c r="K297" t="s">
        <v>347</v>
      </c>
      <c r="L297" t="s">
        <v>171</v>
      </c>
      <c r="M297" t="s">
        <v>922</v>
      </c>
      <c r="N297" t="s">
        <v>237</v>
      </c>
      <c r="P297" s="193" t="str">
        <f>IF(OR(AND(A297&lt;&gt;"",COUNTIF(Bugs!B:B,A297)&gt;0),AND(B297&lt;&gt;"",COUNTIF(Bugs!A:A,B297)&gt;0)),"Y","")</f>
        <v/>
      </c>
      <c r="Q297" s="193" t="str">
        <f>IF(OR(
    AND(COUNTIF(Bugs!A:A,B297)&gt;0,ISNUMBER(SEARCH("x",INDEX(Bugs!C:C,MATCH(B297,Bugs!A:A,0))))),
    AND(COUNTIF(Bugs!B:B,B297)&gt;0,ISNUMBER(SEARCH("x",INDEX(Bugs!C:C,MATCH(B297,Bugs!B:B,0))))),
    AND(COUNTIF(Bugs!A:A,B297)&gt;0,ISNUMBER(SEARCH("x",INDEX(Bugs!D:D,MATCH(B297,Bugs!A:A,0))))),
    AND(COUNTIF(Bugs!B:B,B297)&gt;0,ISNUMBER(SEARCH("x",INDEX(Bugs!D:D,MATCH(B297,Bugs!B:B,0)))))
),"Y","")</f>
        <v/>
      </c>
      <c r="R297">
        <f ca="1">IF(OR(ISNUMBER(MATCH(L297,MasterData!$D$3:$D$18,0)),ISNUMBER(MATCH(L297,MasterData!$C$3:$C$18,0))),
    DATEDIF(E297,I297,"d"),
    DATEDIF(E297,TODAY(),"d"))</f>
        <v>1</v>
      </c>
      <c r="S297">
        <f t="shared" ca="1" si="15"/>
        <v>1</v>
      </c>
      <c r="T297">
        <f t="shared" ca="1" si="16"/>
        <v>0</v>
      </c>
      <c r="U297">
        <f t="shared" ca="1" si="17"/>
        <v>0</v>
      </c>
    </row>
    <row r="298" spans="2:21" x14ac:dyDescent="0.35">
      <c r="B298" t="s">
        <v>923</v>
      </c>
      <c r="D298" s="34">
        <v>3014</v>
      </c>
      <c r="E298" s="208">
        <v>45925</v>
      </c>
      <c r="G298" t="s">
        <v>924</v>
      </c>
      <c r="I298" s="208">
        <v>45926</v>
      </c>
      <c r="K298" t="s">
        <v>235</v>
      </c>
      <c r="L298" t="s">
        <v>171</v>
      </c>
      <c r="M298" t="s">
        <v>925</v>
      </c>
      <c r="N298" t="s">
        <v>237</v>
      </c>
      <c r="P298" s="193" t="str">
        <f>IF(OR(AND(A298&lt;&gt;"",COUNTIF(Bugs!B:B,A298)&gt;0),AND(B298&lt;&gt;"",COUNTIF(Bugs!A:A,B298)&gt;0)),"Y","")</f>
        <v/>
      </c>
      <c r="Q298" s="193" t="str">
        <f>IF(OR(
    AND(COUNTIF(Bugs!A:A,B298)&gt;0,ISNUMBER(SEARCH("x",INDEX(Bugs!C:C,MATCH(B298,Bugs!A:A,0))))),
    AND(COUNTIF(Bugs!B:B,B298)&gt;0,ISNUMBER(SEARCH("x",INDEX(Bugs!C:C,MATCH(B298,Bugs!B:B,0))))),
    AND(COUNTIF(Bugs!A:A,B298)&gt;0,ISNUMBER(SEARCH("x",INDEX(Bugs!D:D,MATCH(B298,Bugs!A:A,0))))),
    AND(COUNTIF(Bugs!B:B,B298)&gt;0,ISNUMBER(SEARCH("x",INDEX(Bugs!D:D,MATCH(B298,Bugs!B:B,0)))))
),"Y","")</f>
        <v/>
      </c>
      <c r="R298">
        <f ca="1">IF(OR(ISNUMBER(MATCH(L298,MasterData!$D$3:$D$18,0)),ISNUMBER(MATCH(L298,MasterData!$C$3:$C$18,0))),
    DATEDIF(E298,I298,"d"),
    DATEDIF(E298,TODAY(),"d"))</f>
        <v>1</v>
      </c>
      <c r="S298">
        <f t="shared" ca="1" si="15"/>
        <v>1</v>
      </c>
      <c r="T298">
        <f t="shared" ca="1" si="16"/>
        <v>0</v>
      </c>
      <c r="U298">
        <f t="shared" ca="1" si="17"/>
        <v>0</v>
      </c>
    </row>
    <row r="299" spans="2:21" x14ac:dyDescent="0.35">
      <c r="B299" t="s">
        <v>67</v>
      </c>
      <c r="D299" s="34" t="s">
        <v>746</v>
      </c>
      <c r="E299" s="208">
        <v>45926</v>
      </c>
      <c r="G299" t="s">
        <v>816</v>
      </c>
      <c r="I299" s="208">
        <v>45938</v>
      </c>
      <c r="K299" t="s">
        <v>235</v>
      </c>
      <c r="L299" t="s">
        <v>171</v>
      </c>
      <c r="M299" t="s">
        <v>926</v>
      </c>
      <c r="N299" t="s">
        <v>237</v>
      </c>
      <c r="P299" s="193" t="str">
        <f>IF(OR(AND(A299&lt;&gt;"",COUNTIF(Bugs!B:B,A299)&gt;0),AND(B299&lt;&gt;"",COUNTIF(Bugs!A:A,B299)&gt;0)),"Y","")</f>
        <v>Y</v>
      </c>
      <c r="Q299" s="193" t="str">
        <f>IF(OR(
    AND(COUNTIF(Bugs!A:A,B299)&gt;0,ISNUMBER(SEARCH("x",INDEX(Bugs!C:C,MATCH(B299,Bugs!A:A,0))))),
    AND(COUNTIF(Bugs!B:B,B299)&gt;0,ISNUMBER(SEARCH("x",INDEX(Bugs!C:C,MATCH(B299,Bugs!B:B,0))))),
    AND(COUNTIF(Bugs!A:A,B299)&gt;0,ISNUMBER(SEARCH("x",INDEX(Bugs!D:D,MATCH(B299,Bugs!A:A,0))))),
    AND(COUNTIF(Bugs!B:B,B299)&gt;0,ISNUMBER(SEARCH("x",INDEX(Bugs!D:D,MATCH(B299,Bugs!B:B,0)))))
),"Y","")</f>
        <v/>
      </c>
      <c r="R299">
        <f ca="1">IF(OR(ISNUMBER(MATCH(L299,MasterData!$D$3:$D$18,0)),ISNUMBER(MATCH(L299,MasterData!$C$3:$C$18,0))),
    DATEDIF(E299,I299,"d"),
    DATEDIF(E299,TODAY(),"d"))</f>
        <v>12</v>
      </c>
      <c r="S299">
        <f t="shared" ca="1" si="15"/>
        <v>0</v>
      </c>
      <c r="T299">
        <f t="shared" ca="1" si="16"/>
        <v>1</v>
      </c>
      <c r="U299">
        <f t="shared" ca="1" si="17"/>
        <v>0</v>
      </c>
    </row>
    <row r="300" spans="2:21" x14ac:dyDescent="0.35">
      <c r="B300" t="s">
        <v>68</v>
      </c>
      <c r="D300" s="34">
        <v>3014</v>
      </c>
      <c r="E300" s="208">
        <v>45926</v>
      </c>
      <c r="G300" t="s">
        <v>715</v>
      </c>
      <c r="I300" s="208">
        <v>45927</v>
      </c>
      <c r="K300" t="s">
        <v>235</v>
      </c>
      <c r="L300" t="s">
        <v>171</v>
      </c>
      <c r="M300" t="s">
        <v>927</v>
      </c>
      <c r="N300" t="s">
        <v>237</v>
      </c>
      <c r="P300" s="193" t="str">
        <f>IF(OR(AND(A300&lt;&gt;"",COUNTIF(Bugs!B:B,A300)&gt;0),AND(B300&lt;&gt;"",COUNTIF(Bugs!A:A,B300)&gt;0)),"Y","")</f>
        <v>Y</v>
      </c>
      <c r="Q300" s="193" t="str">
        <f>IF(OR(
    AND(COUNTIF(Bugs!A:A,B300)&gt;0,ISNUMBER(SEARCH("x",INDEX(Bugs!C:C,MATCH(B300,Bugs!A:A,0))))),
    AND(COUNTIF(Bugs!B:B,B300)&gt;0,ISNUMBER(SEARCH("x",INDEX(Bugs!C:C,MATCH(B300,Bugs!B:B,0))))),
    AND(COUNTIF(Bugs!A:A,B300)&gt;0,ISNUMBER(SEARCH("x",INDEX(Bugs!D:D,MATCH(B300,Bugs!A:A,0))))),
    AND(COUNTIF(Bugs!B:B,B300)&gt;0,ISNUMBER(SEARCH("x",INDEX(Bugs!D:D,MATCH(B300,Bugs!B:B,0)))))
),"Y","")</f>
        <v>Y</v>
      </c>
      <c r="R300">
        <f ca="1">IF(OR(ISNUMBER(MATCH(L300,MasterData!$D$3:$D$18,0)),ISNUMBER(MATCH(L300,MasterData!$C$3:$C$18,0))),
    DATEDIF(E300,I300,"d"),
    DATEDIF(E300,TODAY(),"d"))</f>
        <v>1</v>
      </c>
      <c r="S300">
        <f t="shared" ca="1" si="15"/>
        <v>1</v>
      </c>
      <c r="T300">
        <f t="shared" ca="1" si="16"/>
        <v>0</v>
      </c>
      <c r="U300">
        <f t="shared" ca="1" si="17"/>
        <v>0</v>
      </c>
    </row>
    <row r="301" spans="2:21" x14ac:dyDescent="0.35">
      <c r="B301" t="s">
        <v>928</v>
      </c>
      <c r="D301" s="34">
        <v>3014</v>
      </c>
      <c r="E301" s="208">
        <v>45926</v>
      </c>
      <c r="G301" t="s">
        <v>715</v>
      </c>
      <c r="I301" s="208">
        <v>45926</v>
      </c>
      <c r="K301" t="s">
        <v>235</v>
      </c>
      <c r="L301" t="s">
        <v>171</v>
      </c>
      <c r="M301" t="s">
        <v>929</v>
      </c>
      <c r="N301" t="s">
        <v>237</v>
      </c>
      <c r="P301" s="193" t="str">
        <f>IF(OR(AND(A301&lt;&gt;"",COUNTIF(Bugs!B:B,A301)&gt;0),AND(B301&lt;&gt;"",COUNTIF(Bugs!A:A,B301)&gt;0)),"Y","")</f>
        <v/>
      </c>
      <c r="Q301" s="193" t="str">
        <f>IF(OR(
    AND(COUNTIF(Bugs!A:A,B301)&gt;0,ISNUMBER(SEARCH("x",INDEX(Bugs!C:C,MATCH(B301,Bugs!A:A,0))))),
    AND(COUNTIF(Bugs!B:B,B301)&gt;0,ISNUMBER(SEARCH("x",INDEX(Bugs!C:C,MATCH(B301,Bugs!B:B,0))))),
    AND(COUNTIF(Bugs!A:A,B301)&gt;0,ISNUMBER(SEARCH("x",INDEX(Bugs!D:D,MATCH(B301,Bugs!A:A,0))))),
    AND(COUNTIF(Bugs!B:B,B301)&gt;0,ISNUMBER(SEARCH("x",INDEX(Bugs!D:D,MATCH(B301,Bugs!B:B,0)))))
),"Y","")</f>
        <v/>
      </c>
      <c r="R301">
        <f ca="1">IF(OR(ISNUMBER(MATCH(L301,MasterData!$D$3:$D$18,0)),ISNUMBER(MATCH(L301,MasterData!$C$3:$C$18,0))),
    DATEDIF(E301,I301,"d"),
    DATEDIF(E301,TODAY(),"d"))</f>
        <v>0</v>
      </c>
      <c r="S301">
        <f t="shared" ca="1" si="15"/>
        <v>1</v>
      </c>
      <c r="T301">
        <f t="shared" ca="1" si="16"/>
        <v>0</v>
      </c>
      <c r="U301">
        <f t="shared" ca="1" si="17"/>
        <v>0</v>
      </c>
    </row>
    <row r="302" spans="2:21" x14ac:dyDescent="0.35">
      <c r="B302" t="s">
        <v>69</v>
      </c>
      <c r="D302" s="34">
        <v>3014</v>
      </c>
      <c r="E302" s="208">
        <v>45926</v>
      </c>
      <c r="G302" t="s">
        <v>715</v>
      </c>
      <c r="I302" s="208">
        <v>45980</v>
      </c>
      <c r="K302" t="s">
        <v>235</v>
      </c>
      <c r="L302" t="s">
        <v>171</v>
      </c>
      <c r="M302" t="s">
        <v>930</v>
      </c>
      <c r="N302" t="s">
        <v>237</v>
      </c>
      <c r="P302" s="193" t="str">
        <f>IF(OR(AND(A302&lt;&gt;"",COUNTIF(Bugs!B:B,A302)&gt;0),AND(B302&lt;&gt;"",COUNTIF(Bugs!A:A,B302)&gt;0)),"Y","")</f>
        <v>Y</v>
      </c>
      <c r="Q302" s="193" t="str">
        <f>IF(OR(
    AND(COUNTIF(Bugs!A:A,B302)&gt;0,ISNUMBER(SEARCH("x",INDEX(Bugs!C:C,MATCH(B302,Bugs!A:A,0))))),
    AND(COUNTIF(Bugs!B:B,B302)&gt;0,ISNUMBER(SEARCH("x",INDEX(Bugs!C:C,MATCH(B302,Bugs!B:B,0))))),
    AND(COUNTIF(Bugs!A:A,B302)&gt;0,ISNUMBER(SEARCH("x",INDEX(Bugs!D:D,MATCH(B302,Bugs!A:A,0))))),
    AND(COUNTIF(Bugs!B:B,B302)&gt;0,ISNUMBER(SEARCH("x",INDEX(Bugs!D:D,MATCH(B302,Bugs!B:B,0)))))
),"Y","")</f>
        <v>Y</v>
      </c>
      <c r="R302">
        <f ca="1">IF(OR(ISNUMBER(MATCH(L302,MasterData!$D$3:$D$18,0)),ISNUMBER(MATCH(L302,MasterData!$C$3:$C$18,0))),
    DATEDIF(E302,I302,"d"),
    DATEDIF(E302,TODAY(),"d"))</f>
        <v>54</v>
      </c>
      <c r="S302">
        <f t="shared" ca="1" si="15"/>
        <v>0</v>
      </c>
      <c r="T302">
        <f t="shared" ca="1" si="16"/>
        <v>0</v>
      </c>
      <c r="U302">
        <f t="shared" ca="1" si="17"/>
        <v>1</v>
      </c>
    </row>
    <row r="303" spans="2:21" x14ac:dyDescent="0.35">
      <c r="B303" t="s">
        <v>70</v>
      </c>
      <c r="D303" s="34">
        <v>3014</v>
      </c>
      <c r="E303" s="208">
        <v>45927</v>
      </c>
      <c r="G303" t="s">
        <v>715</v>
      </c>
      <c r="I303" s="208">
        <v>45927</v>
      </c>
      <c r="K303" t="s">
        <v>235</v>
      </c>
      <c r="L303" t="s">
        <v>164</v>
      </c>
      <c r="M303" t="s">
        <v>931</v>
      </c>
      <c r="N303" t="s">
        <v>237</v>
      </c>
      <c r="P303" s="193" t="str">
        <f>IF(OR(AND(A303&lt;&gt;"",COUNTIF(Bugs!B:B,A303)&gt;0),AND(B303&lt;&gt;"",COUNTIF(Bugs!A:A,B303)&gt;0)),"Y","")</f>
        <v>Y</v>
      </c>
      <c r="Q303" s="193" t="str">
        <f>IF(OR(
    AND(COUNTIF(Bugs!A:A,B303)&gt;0,ISNUMBER(SEARCH("x",INDEX(Bugs!C:C,MATCH(B303,Bugs!A:A,0))))),
    AND(COUNTIF(Bugs!B:B,B303)&gt;0,ISNUMBER(SEARCH("x",INDEX(Bugs!C:C,MATCH(B303,Bugs!B:B,0))))),
    AND(COUNTIF(Bugs!A:A,B303)&gt;0,ISNUMBER(SEARCH("x",INDEX(Bugs!D:D,MATCH(B303,Bugs!A:A,0))))),
    AND(COUNTIF(Bugs!B:B,B303)&gt;0,ISNUMBER(SEARCH("x",INDEX(Bugs!D:D,MATCH(B303,Bugs!B:B,0)))))
),"Y","")</f>
        <v>Y</v>
      </c>
      <c r="R303">
        <f ca="1">IF(OR(ISNUMBER(MATCH(L303,MasterData!$D$3:$D$18,0)),ISNUMBER(MATCH(L303,MasterData!$C$3:$C$18,0))),
    DATEDIF(E303,I303,"d"),
    DATEDIF(E303,TODAY(),"d"))</f>
        <v>80</v>
      </c>
      <c r="S303">
        <f t="shared" ca="1" si="15"/>
        <v>0</v>
      </c>
      <c r="T303">
        <f t="shared" ca="1" si="16"/>
        <v>0</v>
      </c>
      <c r="U303">
        <f t="shared" ca="1" si="17"/>
        <v>1</v>
      </c>
    </row>
    <row r="304" spans="2:21" x14ac:dyDescent="0.35">
      <c r="B304" t="s">
        <v>932</v>
      </c>
      <c r="D304" s="34">
        <v>3014</v>
      </c>
      <c r="E304" s="208">
        <v>45927</v>
      </c>
      <c r="G304" t="s">
        <v>715</v>
      </c>
      <c r="I304" s="208">
        <v>45930</v>
      </c>
      <c r="K304" t="s">
        <v>235</v>
      </c>
      <c r="L304" t="s">
        <v>171</v>
      </c>
      <c r="M304" t="s">
        <v>933</v>
      </c>
      <c r="N304" t="s">
        <v>237</v>
      </c>
      <c r="P304" s="193" t="str">
        <f>IF(OR(AND(A304&lt;&gt;"",COUNTIF(Bugs!B:B,A304)&gt;0),AND(B304&lt;&gt;"",COUNTIF(Bugs!A:A,B304)&gt;0)),"Y","")</f>
        <v/>
      </c>
      <c r="Q304" s="193" t="str">
        <f>IF(OR(
    AND(COUNTIF(Bugs!A:A,B304)&gt;0,ISNUMBER(SEARCH("x",INDEX(Bugs!C:C,MATCH(B304,Bugs!A:A,0))))),
    AND(COUNTIF(Bugs!B:B,B304)&gt;0,ISNUMBER(SEARCH("x",INDEX(Bugs!C:C,MATCH(B304,Bugs!B:B,0))))),
    AND(COUNTIF(Bugs!A:A,B304)&gt;0,ISNUMBER(SEARCH("x",INDEX(Bugs!D:D,MATCH(B304,Bugs!A:A,0))))),
    AND(COUNTIF(Bugs!B:B,B304)&gt;0,ISNUMBER(SEARCH("x",INDEX(Bugs!D:D,MATCH(B304,Bugs!B:B,0)))))
),"Y","")</f>
        <v/>
      </c>
      <c r="R304">
        <f ca="1">IF(OR(ISNUMBER(MATCH(L304,MasterData!$D$3:$D$18,0)),ISNUMBER(MATCH(L304,MasterData!$C$3:$C$18,0))),
    DATEDIF(E304,I304,"d"),
    DATEDIF(E304,TODAY(),"d"))</f>
        <v>3</v>
      </c>
      <c r="S304">
        <f t="shared" ca="1" si="15"/>
        <v>1</v>
      </c>
      <c r="T304">
        <f t="shared" ca="1" si="16"/>
        <v>0</v>
      </c>
      <c r="U304">
        <f t="shared" ca="1" si="17"/>
        <v>0</v>
      </c>
    </row>
    <row r="305" spans="2:21" x14ac:dyDescent="0.35">
      <c r="B305" t="s">
        <v>71</v>
      </c>
      <c r="D305" s="34">
        <v>3014</v>
      </c>
      <c r="E305" s="208">
        <v>45928</v>
      </c>
      <c r="G305" t="s">
        <v>715</v>
      </c>
      <c r="I305" s="208">
        <v>45939</v>
      </c>
      <c r="K305" t="s">
        <v>235</v>
      </c>
      <c r="L305" t="s">
        <v>171</v>
      </c>
      <c r="M305" t="s">
        <v>934</v>
      </c>
      <c r="N305" t="s">
        <v>237</v>
      </c>
      <c r="P305" s="193" t="str">
        <f>IF(OR(AND(A305&lt;&gt;"",COUNTIF(Bugs!B:B,A305)&gt;0),AND(B305&lt;&gt;"",COUNTIF(Bugs!A:A,B305)&gt;0)),"Y","")</f>
        <v>Y</v>
      </c>
      <c r="Q305" s="193" t="str">
        <f>IF(OR(
    AND(COUNTIF(Bugs!A:A,B305)&gt;0,ISNUMBER(SEARCH("x",INDEX(Bugs!C:C,MATCH(B305,Bugs!A:A,0))))),
    AND(COUNTIF(Bugs!B:B,B305)&gt;0,ISNUMBER(SEARCH("x",INDEX(Bugs!C:C,MATCH(B305,Bugs!B:B,0))))),
    AND(COUNTIF(Bugs!A:A,B305)&gt;0,ISNUMBER(SEARCH("x",INDEX(Bugs!D:D,MATCH(B305,Bugs!A:A,0))))),
    AND(COUNTIF(Bugs!B:B,B305)&gt;0,ISNUMBER(SEARCH("x",INDEX(Bugs!D:D,MATCH(B305,Bugs!B:B,0)))))
),"Y","")</f>
        <v/>
      </c>
      <c r="R305">
        <f ca="1">IF(OR(ISNUMBER(MATCH(L305,MasterData!$D$3:$D$18,0)),ISNUMBER(MATCH(L305,MasterData!$C$3:$C$18,0))),
    DATEDIF(E305,I305,"d"),
    DATEDIF(E305,TODAY(),"d"))</f>
        <v>11</v>
      </c>
      <c r="S305">
        <f t="shared" ca="1" si="15"/>
        <v>0</v>
      </c>
      <c r="T305">
        <f t="shared" ca="1" si="16"/>
        <v>1</v>
      </c>
      <c r="U305">
        <f t="shared" ca="1" si="17"/>
        <v>0</v>
      </c>
    </row>
    <row r="306" spans="2:21" x14ac:dyDescent="0.35">
      <c r="B306" t="s">
        <v>72</v>
      </c>
      <c r="D306" s="34">
        <v>3014</v>
      </c>
      <c r="E306" s="208">
        <v>45928</v>
      </c>
      <c r="G306" t="s">
        <v>715</v>
      </c>
      <c r="I306" s="208">
        <v>45929</v>
      </c>
      <c r="K306" t="s">
        <v>235</v>
      </c>
      <c r="L306" t="s">
        <v>171</v>
      </c>
      <c r="M306" t="s">
        <v>935</v>
      </c>
      <c r="N306" t="s">
        <v>237</v>
      </c>
      <c r="P306" s="193" t="str">
        <f>IF(OR(AND(A306&lt;&gt;"",COUNTIF(Bugs!B:B,A306)&gt;0),AND(B306&lt;&gt;"",COUNTIF(Bugs!A:A,B306)&gt;0)),"Y","")</f>
        <v>Y</v>
      </c>
      <c r="Q306" s="193" t="str">
        <f>IF(OR(
    AND(COUNTIF(Bugs!A:A,B306)&gt;0,ISNUMBER(SEARCH("x",INDEX(Bugs!C:C,MATCH(B306,Bugs!A:A,0))))),
    AND(COUNTIF(Bugs!B:B,B306)&gt;0,ISNUMBER(SEARCH("x",INDEX(Bugs!C:C,MATCH(B306,Bugs!B:B,0))))),
    AND(COUNTIF(Bugs!A:A,B306)&gt;0,ISNUMBER(SEARCH("x",INDEX(Bugs!D:D,MATCH(B306,Bugs!A:A,0))))),
    AND(COUNTIF(Bugs!B:B,B306)&gt;0,ISNUMBER(SEARCH("x",INDEX(Bugs!D:D,MATCH(B306,Bugs!B:B,0)))))
),"Y","")</f>
        <v/>
      </c>
      <c r="R306">
        <f ca="1">IF(OR(ISNUMBER(MATCH(L306,MasterData!$D$3:$D$18,0)),ISNUMBER(MATCH(L306,MasterData!$C$3:$C$18,0))),
    DATEDIF(E306,I306,"d"),
    DATEDIF(E306,TODAY(),"d"))</f>
        <v>1</v>
      </c>
      <c r="S306">
        <f t="shared" ca="1" si="15"/>
        <v>1</v>
      </c>
      <c r="T306">
        <f t="shared" ca="1" si="16"/>
        <v>0</v>
      </c>
      <c r="U306">
        <f t="shared" ca="1" si="17"/>
        <v>0</v>
      </c>
    </row>
    <row r="307" spans="2:21" x14ac:dyDescent="0.35">
      <c r="B307" t="s">
        <v>73</v>
      </c>
      <c r="D307" s="34">
        <v>3014</v>
      </c>
      <c r="E307" s="208">
        <v>45928</v>
      </c>
      <c r="G307" t="s">
        <v>804</v>
      </c>
      <c r="I307" s="208">
        <v>45930</v>
      </c>
      <c r="K307" t="s">
        <v>235</v>
      </c>
      <c r="L307" t="s">
        <v>171</v>
      </c>
      <c r="M307" t="s">
        <v>936</v>
      </c>
      <c r="N307" t="s">
        <v>237</v>
      </c>
      <c r="P307" s="193" t="str">
        <f>IF(OR(AND(A307&lt;&gt;"",COUNTIF(Bugs!B:B,A307)&gt;0),AND(B307&lt;&gt;"",COUNTIF(Bugs!A:A,B307)&gt;0)),"Y","")</f>
        <v>Y</v>
      </c>
      <c r="Q307" s="193" t="str">
        <f>IF(OR(
    AND(COUNTIF(Bugs!A:A,B307)&gt;0,ISNUMBER(SEARCH("x",INDEX(Bugs!C:C,MATCH(B307,Bugs!A:A,0))))),
    AND(COUNTIF(Bugs!B:B,B307)&gt;0,ISNUMBER(SEARCH("x",INDEX(Bugs!C:C,MATCH(B307,Bugs!B:B,0))))),
    AND(COUNTIF(Bugs!A:A,B307)&gt;0,ISNUMBER(SEARCH("x",INDEX(Bugs!D:D,MATCH(B307,Bugs!A:A,0))))),
    AND(COUNTIF(Bugs!B:B,B307)&gt;0,ISNUMBER(SEARCH("x",INDEX(Bugs!D:D,MATCH(B307,Bugs!B:B,0)))))
),"Y","")</f>
        <v/>
      </c>
      <c r="R307">
        <f ca="1">IF(OR(ISNUMBER(MATCH(L307,MasterData!$D$3:$D$18,0)),ISNUMBER(MATCH(L307,MasterData!$C$3:$C$18,0))),
    DATEDIF(E307,I307,"d"),
    DATEDIF(E307,TODAY(),"d"))</f>
        <v>2</v>
      </c>
      <c r="S307">
        <f t="shared" ca="1" si="15"/>
        <v>1</v>
      </c>
      <c r="T307">
        <f t="shared" ca="1" si="16"/>
        <v>0</v>
      </c>
      <c r="U307">
        <f t="shared" ca="1" si="17"/>
        <v>0</v>
      </c>
    </row>
    <row r="308" spans="2:21" x14ac:dyDescent="0.35">
      <c r="B308" t="s">
        <v>74</v>
      </c>
      <c r="D308" s="34">
        <v>3014</v>
      </c>
      <c r="E308" s="208">
        <v>45929</v>
      </c>
      <c r="G308" t="s">
        <v>834</v>
      </c>
      <c r="I308" s="208">
        <v>45929</v>
      </c>
      <c r="K308" t="s">
        <v>241</v>
      </c>
      <c r="L308" t="s">
        <v>171</v>
      </c>
      <c r="M308" t="s">
        <v>937</v>
      </c>
      <c r="N308" t="s">
        <v>237</v>
      </c>
      <c r="P308" s="193" t="str">
        <f>IF(OR(AND(A308&lt;&gt;"",COUNTIF(Bugs!B:B,A308)&gt;0),AND(B308&lt;&gt;"",COUNTIF(Bugs!A:A,B308)&gt;0)),"Y","")</f>
        <v>Y</v>
      </c>
      <c r="Q308" s="193" t="str">
        <f>IF(OR(
    AND(COUNTIF(Bugs!A:A,B308)&gt;0,ISNUMBER(SEARCH("x",INDEX(Bugs!C:C,MATCH(B308,Bugs!A:A,0))))),
    AND(COUNTIF(Bugs!B:B,B308)&gt;0,ISNUMBER(SEARCH("x",INDEX(Bugs!C:C,MATCH(B308,Bugs!B:B,0))))),
    AND(COUNTIF(Bugs!A:A,B308)&gt;0,ISNUMBER(SEARCH("x",INDEX(Bugs!D:D,MATCH(B308,Bugs!A:A,0))))),
    AND(COUNTIF(Bugs!B:B,B308)&gt;0,ISNUMBER(SEARCH("x",INDEX(Bugs!D:D,MATCH(B308,Bugs!B:B,0)))))
),"Y","")</f>
        <v/>
      </c>
      <c r="R308">
        <f ca="1">IF(OR(ISNUMBER(MATCH(L308,MasterData!$D$3:$D$18,0)),ISNUMBER(MATCH(L308,MasterData!$C$3:$C$18,0))),
    DATEDIF(E308,I308,"d"),
    DATEDIF(E308,TODAY(),"d"))</f>
        <v>0</v>
      </c>
      <c r="S308">
        <f t="shared" ca="1" si="15"/>
        <v>1</v>
      </c>
      <c r="T308">
        <f t="shared" ca="1" si="16"/>
        <v>0</v>
      </c>
      <c r="U308">
        <f t="shared" ca="1" si="17"/>
        <v>0</v>
      </c>
    </row>
    <row r="309" spans="2:21" x14ac:dyDescent="0.35">
      <c r="B309" t="s">
        <v>75</v>
      </c>
      <c r="D309" s="34">
        <v>3014</v>
      </c>
      <c r="E309" s="208">
        <v>45929</v>
      </c>
      <c r="G309" t="s">
        <v>715</v>
      </c>
      <c r="I309" s="208">
        <v>45929</v>
      </c>
      <c r="K309" t="s">
        <v>241</v>
      </c>
      <c r="L309" t="s">
        <v>171</v>
      </c>
      <c r="M309" t="s">
        <v>938</v>
      </c>
      <c r="N309" t="s">
        <v>237</v>
      </c>
      <c r="P309" s="193" t="str">
        <f>IF(OR(AND(A309&lt;&gt;"",COUNTIF(Bugs!B:B,A309)&gt;0),AND(B309&lt;&gt;"",COUNTIF(Bugs!A:A,B309)&gt;0)),"Y","")</f>
        <v>Y</v>
      </c>
      <c r="Q309" s="193" t="str">
        <f>IF(OR(
    AND(COUNTIF(Bugs!A:A,B309)&gt;0,ISNUMBER(SEARCH("x",INDEX(Bugs!C:C,MATCH(B309,Bugs!A:A,0))))),
    AND(COUNTIF(Bugs!B:B,B309)&gt;0,ISNUMBER(SEARCH("x",INDEX(Bugs!C:C,MATCH(B309,Bugs!B:B,0))))),
    AND(COUNTIF(Bugs!A:A,B309)&gt;0,ISNUMBER(SEARCH("x",INDEX(Bugs!D:D,MATCH(B309,Bugs!A:A,0))))),
    AND(COUNTIF(Bugs!B:B,B309)&gt;0,ISNUMBER(SEARCH("x",INDEX(Bugs!D:D,MATCH(B309,Bugs!B:B,0)))))
),"Y","")</f>
        <v/>
      </c>
      <c r="R309">
        <f ca="1">IF(OR(ISNUMBER(MATCH(L309,MasterData!$D$3:$D$18,0)),ISNUMBER(MATCH(L309,MasterData!$C$3:$C$18,0))),
    DATEDIF(E309,I309,"d"),
    DATEDIF(E309,TODAY(),"d"))</f>
        <v>0</v>
      </c>
      <c r="S309">
        <f t="shared" ca="1" si="15"/>
        <v>1</v>
      </c>
      <c r="T309">
        <f t="shared" ca="1" si="16"/>
        <v>0</v>
      </c>
      <c r="U309">
        <f t="shared" ca="1" si="17"/>
        <v>0</v>
      </c>
    </row>
    <row r="310" spans="2:21" x14ac:dyDescent="0.35">
      <c r="B310" t="s">
        <v>76</v>
      </c>
      <c r="D310" s="34">
        <v>3014</v>
      </c>
      <c r="E310" s="208">
        <v>45929</v>
      </c>
      <c r="G310" t="s">
        <v>715</v>
      </c>
      <c r="I310" s="208">
        <v>45929</v>
      </c>
      <c r="K310" t="s">
        <v>235</v>
      </c>
      <c r="L310" t="s">
        <v>171</v>
      </c>
      <c r="M310" t="s">
        <v>939</v>
      </c>
      <c r="N310" t="s">
        <v>237</v>
      </c>
      <c r="P310" s="193" t="str">
        <f>IF(OR(AND(A310&lt;&gt;"",COUNTIF(Bugs!B:B,A310)&gt;0),AND(B310&lt;&gt;"",COUNTIF(Bugs!A:A,B310)&gt;0)),"Y","")</f>
        <v>Y</v>
      </c>
      <c r="Q310" s="193" t="str">
        <f>IF(OR(
    AND(COUNTIF(Bugs!A:A,B310)&gt;0,ISNUMBER(SEARCH("x",INDEX(Bugs!C:C,MATCH(B310,Bugs!A:A,0))))),
    AND(COUNTIF(Bugs!B:B,B310)&gt;0,ISNUMBER(SEARCH("x",INDEX(Bugs!C:C,MATCH(B310,Bugs!B:B,0))))),
    AND(COUNTIF(Bugs!A:A,B310)&gt;0,ISNUMBER(SEARCH("x",INDEX(Bugs!D:D,MATCH(B310,Bugs!A:A,0))))),
    AND(COUNTIF(Bugs!B:B,B310)&gt;0,ISNUMBER(SEARCH("x",INDEX(Bugs!D:D,MATCH(B310,Bugs!B:B,0)))))
),"Y","")</f>
        <v/>
      </c>
      <c r="R310">
        <f ca="1">IF(OR(ISNUMBER(MATCH(L310,MasterData!$D$3:$D$18,0)),ISNUMBER(MATCH(L310,MasterData!$C$3:$C$18,0))),
    DATEDIF(E310,I310,"d"),
    DATEDIF(E310,TODAY(),"d"))</f>
        <v>0</v>
      </c>
      <c r="S310">
        <f t="shared" ca="1" si="15"/>
        <v>1</v>
      </c>
      <c r="T310">
        <f t="shared" ca="1" si="16"/>
        <v>0</v>
      </c>
      <c r="U310">
        <f t="shared" ca="1" si="17"/>
        <v>0</v>
      </c>
    </row>
    <row r="311" spans="2:21" x14ac:dyDescent="0.35">
      <c r="B311" t="s">
        <v>77</v>
      </c>
      <c r="D311" s="34" t="s">
        <v>746</v>
      </c>
      <c r="E311" s="208">
        <v>45929</v>
      </c>
      <c r="G311" t="s">
        <v>940</v>
      </c>
      <c r="I311" s="208">
        <v>45933</v>
      </c>
      <c r="K311" t="s">
        <v>235</v>
      </c>
      <c r="L311" t="s">
        <v>171</v>
      </c>
      <c r="M311" t="s">
        <v>941</v>
      </c>
      <c r="N311" t="s">
        <v>237</v>
      </c>
      <c r="P311" s="193" t="str">
        <f>IF(OR(AND(A311&lt;&gt;"",COUNTIF(Bugs!B:B,A311)&gt;0),AND(B311&lt;&gt;"",COUNTIF(Bugs!A:A,B311)&gt;0)),"Y","")</f>
        <v>Y</v>
      </c>
      <c r="Q311" s="193" t="str">
        <f>IF(OR(
    AND(COUNTIF(Bugs!A:A,B311)&gt;0,ISNUMBER(SEARCH("x",INDEX(Bugs!C:C,MATCH(B311,Bugs!A:A,0))))),
    AND(COUNTIF(Bugs!B:B,B311)&gt;0,ISNUMBER(SEARCH("x",INDEX(Bugs!C:C,MATCH(B311,Bugs!B:B,0))))),
    AND(COUNTIF(Bugs!A:A,B311)&gt;0,ISNUMBER(SEARCH("x",INDEX(Bugs!D:D,MATCH(B311,Bugs!A:A,0))))),
    AND(COUNTIF(Bugs!B:B,B311)&gt;0,ISNUMBER(SEARCH("x",INDEX(Bugs!D:D,MATCH(B311,Bugs!B:B,0)))))
),"Y","")</f>
        <v/>
      </c>
      <c r="R311">
        <f ca="1">IF(OR(ISNUMBER(MATCH(L311,MasterData!$D$3:$D$18,0)),ISNUMBER(MATCH(L311,MasterData!$C$3:$C$18,0))),
    DATEDIF(E311,I311,"d"),
    DATEDIF(E311,TODAY(),"d"))</f>
        <v>4</v>
      </c>
      <c r="S311">
        <f t="shared" ca="1" si="15"/>
        <v>1</v>
      </c>
      <c r="T311">
        <f t="shared" ca="1" si="16"/>
        <v>0</v>
      </c>
      <c r="U311">
        <f t="shared" ca="1" si="17"/>
        <v>0</v>
      </c>
    </row>
    <row r="312" spans="2:21" x14ac:dyDescent="0.35">
      <c r="B312" t="s">
        <v>78</v>
      </c>
      <c r="D312" s="34" t="s">
        <v>746</v>
      </c>
      <c r="E312" s="208">
        <v>45929</v>
      </c>
      <c r="G312" t="s">
        <v>816</v>
      </c>
      <c r="I312" s="208">
        <v>45931</v>
      </c>
      <c r="K312" t="s">
        <v>235</v>
      </c>
      <c r="L312" t="s">
        <v>171</v>
      </c>
      <c r="M312" t="s">
        <v>942</v>
      </c>
      <c r="N312" t="s">
        <v>237</v>
      </c>
      <c r="P312" s="193" t="str">
        <f>IF(OR(AND(A312&lt;&gt;"",COUNTIF(Bugs!B:B,A312)&gt;0),AND(B312&lt;&gt;"",COUNTIF(Bugs!A:A,B312)&gt;0)),"Y","")</f>
        <v>Y</v>
      </c>
      <c r="Q312" s="193" t="str">
        <f>IF(OR(
    AND(COUNTIF(Bugs!A:A,B312)&gt;0,ISNUMBER(SEARCH("x",INDEX(Bugs!C:C,MATCH(B312,Bugs!A:A,0))))),
    AND(COUNTIF(Bugs!B:B,B312)&gt;0,ISNUMBER(SEARCH("x",INDEX(Bugs!C:C,MATCH(B312,Bugs!B:B,0))))),
    AND(COUNTIF(Bugs!A:A,B312)&gt;0,ISNUMBER(SEARCH("x",INDEX(Bugs!D:D,MATCH(B312,Bugs!A:A,0))))),
    AND(COUNTIF(Bugs!B:B,B312)&gt;0,ISNUMBER(SEARCH("x",INDEX(Bugs!D:D,MATCH(B312,Bugs!B:B,0)))))
),"Y","")</f>
        <v/>
      </c>
      <c r="R312">
        <f ca="1">IF(OR(ISNUMBER(MATCH(L312,MasterData!$D$3:$D$18,0)),ISNUMBER(MATCH(L312,MasterData!$C$3:$C$18,0))),
    DATEDIF(E312,I312,"d"),
    DATEDIF(E312,TODAY(),"d"))</f>
        <v>2</v>
      </c>
      <c r="S312">
        <f t="shared" ca="1" si="15"/>
        <v>1</v>
      </c>
      <c r="T312">
        <f t="shared" ca="1" si="16"/>
        <v>0</v>
      </c>
      <c r="U312">
        <f t="shared" ca="1" si="17"/>
        <v>0</v>
      </c>
    </row>
    <row r="313" spans="2:21" x14ac:dyDescent="0.35">
      <c r="B313" t="s">
        <v>79</v>
      </c>
      <c r="D313" s="34">
        <v>3014</v>
      </c>
      <c r="E313" s="208">
        <v>45929</v>
      </c>
      <c r="G313" t="s">
        <v>804</v>
      </c>
      <c r="I313" s="208">
        <v>45929</v>
      </c>
      <c r="K313" t="s">
        <v>241</v>
      </c>
      <c r="L313" t="s">
        <v>164</v>
      </c>
      <c r="M313" t="s">
        <v>943</v>
      </c>
      <c r="N313" t="s">
        <v>237</v>
      </c>
      <c r="P313" s="193" t="str">
        <f>IF(OR(AND(A313&lt;&gt;"",COUNTIF(Bugs!B:B,A313)&gt;0),AND(B313&lt;&gt;"",COUNTIF(Bugs!A:A,B313)&gt;0)),"Y","")</f>
        <v>Y</v>
      </c>
      <c r="Q313" s="193" t="str">
        <f>IF(OR(
    AND(COUNTIF(Bugs!A:A,B313)&gt;0,ISNUMBER(SEARCH("x",INDEX(Bugs!C:C,MATCH(B313,Bugs!A:A,0))))),
    AND(COUNTIF(Bugs!B:B,B313)&gt;0,ISNUMBER(SEARCH("x",INDEX(Bugs!C:C,MATCH(B313,Bugs!B:B,0))))),
    AND(COUNTIF(Bugs!A:A,B313)&gt;0,ISNUMBER(SEARCH("x",INDEX(Bugs!D:D,MATCH(B313,Bugs!A:A,0))))),
    AND(COUNTIF(Bugs!B:B,B313)&gt;0,ISNUMBER(SEARCH("x",INDEX(Bugs!D:D,MATCH(B313,Bugs!B:B,0)))))
),"Y","")</f>
        <v>Y</v>
      </c>
      <c r="R313">
        <f ca="1">IF(OR(ISNUMBER(MATCH(L313,MasterData!$D$3:$D$18,0)),ISNUMBER(MATCH(L313,MasterData!$C$3:$C$18,0))),
    DATEDIF(E313,I313,"d"),
    DATEDIF(E313,TODAY(),"d"))</f>
        <v>78</v>
      </c>
      <c r="S313">
        <f t="shared" ca="1" si="15"/>
        <v>0</v>
      </c>
      <c r="T313">
        <f t="shared" ca="1" si="16"/>
        <v>0</v>
      </c>
      <c r="U313">
        <f t="shared" ca="1" si="17"/>
        <v>1</v>
      </c>
    </row>
    <row r="314" spans="2:21" x14ac:dyDescent="0.35">
      <c r="B314" t="s">
        <v>80</v>
      </c>
      <c r="D314" s="34">
        <v>3014</v>
      </c>
      <c r="E314" s="208">
        <v>45929</v>
      </c>
      <c r="G314" t="s">
        <v>804</v>
      </c>
      <c r="I314" s="208">
        <v>45929</v>
      </c>
      <c r="K314" t="s">
        <v>241</v>
      </c>
      <c r="L314" t="s">
        <v>164</v>
      </c>
      <c r="M314" t="s">
        <v>944</v>
      </c>
      <c r="N314" t="s">
        <v>237</v>
      </c>
      <c r="P314" s="193" t="str">
        <f>IF(OR(AND(A314&lt;&gt;"",COUNTIF(Bugs!B:B,A314)&gt;0),AND(B314&lt;&gt;"",COUNTIF(Bugs!A:A,B314)&gt;0)),"Y","")</f>
        <v>Y</v>
      </c>
      <c r="Q314" s="193" t="str">
        <f>IF(OR(
    AND(COUNTIF(Bugs!A:A,B314)&gt;0,ISNUMBER(SEARCH("x",INDEX(Bugs!C:C,MATCH(B314,Bugs!A:A,0))))),
    AND(COUNTIF(Bugs!B:B,B314)&gt;0,ISNUMBER(SEARCH("x",INDEX(Bugs!C:C,MATCH(B314,Bugs!B:B,0))))),
    AND(COUNTIF(Bugs!A:A,B314)&gt;0,ISNUMBER(SEARCH("x",INDEX(Bugs!D:D,MATCH(B314,Bugs!A:A,0))))),
    AND(COUNTIF(Bugs!B:B,B314)&gt;0,ISNUMBER(SEARCH("x",INDEX(Bugs!D:D,MATCH(B314,Bugs!B:B,0)))))
),"Y","")</f>
        <v>Y</v>
      </c>
      <c r="R314">
        <f ca="1">IF(OR(ISNUMBER(MATCH(L314,MasterData!$D$3:$D$18,0)),ISNUMBER(MATCH(L314,MasterData!$C$3:$C$18,0))),
    DATEDIF(E314,I314,"d"),
    DATEDIF(E314,TODAY(),"d"))</f>
        <v>78</v>
      </c>
      <c r="S314">
        <f t="shared" ca="1" si="15"/>
        <v>0</v>
      </c>
      <c r="T314">
        <f t="shared" ca="1" si="16"/>
        <v>0</v>
      </c>
      <c r="U314">
        <f t="shared" ca="1" si="17"/>
        <v>1</v>
      </c>
    </row>
    <row r="315" spans="2:21" x14ac:dyDescent="0.35">
      <c r="B315" t="s">
        <v>81</v>
      </c>
      <c r="D315" s="34" t="s">
        <v>254</v>
      </c>
      <c r="E315" s="208">
        <v>45929</v>
      </c>
      <c r="G315" t="s">
        <v>816</v>
      </c>
      <c r="I315" s="208">
        <v>45939</v>
      </c>
      <c r="K315" t="s">
        <v>241</v>
      </c>
      <c r="L315" t="s">
        <v>171</v>
      </c>
      <c r="M315" t="s">
        <v>945</v>
      </c>
      <c r="N315" t="s">
        <v>237</v>
      </c>
      <c r="P315" s="193" t="str">
        <f>IF(OR(AND(A315&lt;&gt;"",COUNTIF(Bugs!B:B,A315)&gt;0),AND(B315&lt;&gt;"",COUNTIF(Bugs!A:A,B315)&gt;0)),"Y","")</f>
        <v>Y</v>
      </c>
      <c r="Q315" s="193" t="str">
        <f>IF(OR(
    AND(COUNTIF(Bugs!A:A,B315)&gt;0,ISNUMBER(SEARCH("x",INDEX(Bugs!C:C,MATCH(B315,Bugs!A:A,0))))),
    AND(COUNTIF(Bugs!B:B,B315)&gt;0,ISNUMBER(SEARCH("x",INDEX(Bugs!C:C,MATCH(B315,Bugs!B:B,0))))),
    AND(COUNTIF(Bugs!A:A,B315)&gt;0,ISNUMBER(SEARCH("x",INDEX(Bugs!D:D,MATCH(B315,Bugs!A:A,0))))),
    AND(COUNTIF(Bugs!B:B,B315)&gt;0,ISNUMBER(SEARCH("x",INDEX(Bugs!D:D,MATCH(B315,Bugs!B:B,0)))))
),"Y","")</f>
        <v>Y</v>
      </c>
      <c r="R315">
        <f ca="1">IF(OR(ISNUMBER(MATCH(L315,MasterData!$D$3:$D$18,0)),ISNUMBER(MATCH(L315,MasterData!$C$3:$C$18,0))),
    DATEDIF(E315,I315,"d"),
    DATEDIF(E315,TODAY(),"d"))</f>
        <v>10</v>
      </c>
      <c r="S315">
        <f t="shared" ca="1" si="15"/>
        <v>0</v>
      </c>
      <c r="T315">
        <f t="shared" ca="1" si="16"/>
        <v>1</v>
      </c>
      <c r="U315">
        <f t="shared" ca="1" si="17"/>
        <v>0</v>
      </c>
    </row>
    <row r="316" spans="2:21" x14ac:dyDescent="0.35">
      <c r="B316" t="s">
        <v>946</v>
      </c>
      <c r="D316" s="34">
        <v>3006</v>
      </c>
      <c r="E316" s="208">
        <v>45929</v>
      </c>
      <c r="G316" t="s">
        <v>947</v>
      </c>
      <c r="I316" s="208">
        <v>45938</v>
      </c>
      <c r="K316" t="s">
        <v>241</v>
      </c>
      <c r="L316" t="s">
        <v>171</v>
      </c>
      <c r="M316" t="s">
        <v>948</v>
      </c>
      <c r="N316" t="s">
        <v>237</v>
      </c>
      <c r="P316" s="193" t="str">
        <f>IF(OR(AND(A316&lt;&gt;"",COUNTIF(Bugs!B:B,A316)&gt;0),AND(B316&lt;&gt;"",COUNTIF(Bugs!A:A,B316)&gt;0)),"Y","")</f>
        <v/>
      </c>
      <c r="Q316" s="193" t="str">
        <f>IF(OR(
    AND(COUNTIF(Bugs!A:A,B316)&gt;0,ISNUMBER(SEARCH("x",INDEX(Bugs!C:C,MATCH(B316,Bugs!A:A,0))))),
    AND(COUNTIF(Bugs!B:B,B316)&gt;0,ISNUMBER(SEARCH("x",INDEX(Bugs!C:C,MATCH(B316,Bugs!B:B,0))))),
    AND(COUNTIF(Bugs!A:A,B316)&gt;0,ISNUMBER(SEARCH("x",INDEX(Bugs!D:D,MATCH(B316,Bugs!A:A,0))))),
    AND(COUNTIF(Bugs!B:B,B316)&gt;0,ISNUMBER(SEARCH("x",INDEX(Bugs!D:D,MATCH(B316,Bugs!B:B,0)))))
),"Y","")</f>
        <v/>
      </c>
      <c r="R316">
        <f ca="1">IF(OR(ISNUMBER(MATCH(L316,MasterData!$D$3:$D$18,0)),ISNUMBER(MATCH(L316,MasterData!$C$3:$C$18,0))),
    DATEDIF(E316,I316,"d"),
    DATEDIF(E316,TODAY(),"d"))</f>
        <v>9</v>
      </c>
      <c r="S316">
        <f t="shared" ca="1" si="15"/>
        <v>0</v>
      </c>
      <c r="T316">
        <f t="shared" ca="1" si="16"/>
        <v>1</v>
      </c>
      <c r="U316">
        <f t="shared" ca="1" si="17"/>
        <v>0</v>
      </c>
    </row>
    <row r="317" spans="2:21" x14ac:dyDescent="0.35">
      <c r="B317" t="s">
        <v>949</v>
      </c>
      <c r="D317" s="34" t="s">
        <v>254</v>
      </c>
      <c r="E317" s="208">
        <v>45930</v>
      </c>
      <c r="G317" t="s">
        <v>727</v>
      </c>
      <c r="I317" s="208">
        <v>45946</v>
      </c>
      <c r="K317" t="s">
        <v>235</v>
      </c>
      <c r="L317" t="s">
        <v>171</v>
      </c>
      <c r="M317" t="s">
        <v>950</v>
      </c>
      <c r="N317" t="s">
        <v>237</v>
      </c>
      <c r="P317" s="193" t="str">
        <f>IF(OR(AND(A317&lt;&gt;"",COUNTIF(Bugs!B:B,A317)&gt;0),AND(B317&lt;&gt;"",COUNTIF(Bugs!A:A,B317)&gt;0)),"Y","")</f>
        <v/>
      </c>
      <c r="Q317" s="193" t="str">
        <f>IF(OR(
    AND(COUNTIF(Bugs!A:A,B317)&gt;0,ISNUMBER(SEARCH("x",INDEX(Bugs!C:C,MATCH(B317,Bugs!A:A,0))))),
    AND(COUNTIF(Bugs!B:B,B317)&gt;0,ISNUMBER(SEARCH("x",INDEX(Bugs!C:C,MATCH(B317,Bugs!B:B,0))))),
    AND(COUNTIF(Bugs!A:A,B317)&gt;0,ISNUMBER(SEARCH("x",INDEX(Bugs!D:D,MATCH(B317,Bugs!A:A,0))))),
    AND(COUNTIF(Bugs!B:B,B317)&gt;0,ISNUMBER(SEARCH("x",INDEX(Bugs!D:D,MATCH(B317,Bugs!B:B,0)))))
),"Y","")</f>
        <v/>
      </c>
      <c r="R317">
        <f ca="1">IF(OR(ISNUMBER(MATCH(L317,MasterData!$D$3:$D$18,0)),ISNUMBER(MATCH(L317,MasterData!$C$3:$C$18,0))),
    DATEDIF(E317,I317,"d"),
    DATEDIF(E317,TODAY(),"d"))</f>
        <v>16</v>
      </c>
      <c r="S317">
        <f t="shared" ca="1" si="15"/>
        <v>0</v>
      </c>
      <c r="T317">
        <f t="shared" ca="1" si="16"/>
        <v>1</v>
      </c>
      <c r="U317">
        <f t="shared" ca="1" si="17"/>
        <v>0</v>
      </c>
    </row>
    <row r="318" spans="2:21" x14ac:dyDescent="0.35">
      <c r="B318" t="s">
        <v>951</v>
      </c>
      <c r="D318" s="34">
        <v>5975</v>
      </c>
      <c r="E318" s="208">
        <v>45930</v>
      </c>
      <c r="G318" t="s">
        <v>710</v>
      </c>
      <c r="I318" s="208">
        <v>45931</v>
      </c>
      <c r="K318" t="s">
        <v>235</v>
      </c>
      <c r="L318" t="s">
        <v>171</v>
      </c>
      <c r="M318" t="s">
        <v>952</v>
      </c>
      <c r="N318" t="s">
        <v>237</v>
      </c>
      <c r="P318" s="193" t="str">
        <f>IF(OR(AND(A318&lt;&gt;"",COUNTIF(Bugs!B:B,A318)&gt;0),AND(B318&lt;&gt;"",COUNTIF(Bugs!A:A,B318)&gt;0)),"Y","")</f>
        <v/>
      </c>
      <c r="Q318" s="193" t="str">
        <f>IF(OR(
    AND(COUNTIF(Bugs!A:A,B318)&gt;0,ISNUMBER(SEARCH("x",INDEX(Bugs!C:C,MATCH(B318,Bugs!A:A,0))))),
    AND(COUNTIF(Bugs!B:B,B318)&gt;0,ISNUMBER(SEARCH("x",INDEX(Bugs!C:C,MATCH(B318,Bugs!B:B,0))))),
    AND(COUNTIF(Bugs!A:A,B318)&gt;0,ISNUMBER(SEARCH("x",INDEX(Bugs!D:D,MATCH(B318,Bugs!A:A,0))))),
    AND(COUNTIF(Bugs!B:B,B318)&gt;0,ISNUMBER(SEARCH("x",INDEX(Bugs!D:D,MATCH(B318,Bugs!B:B,0)))))
),"Y","")</f>
        <v/>
      </c>
      <c r="R318">
        <f ca="1">IF(OR(ISNUMBER(MATCH(L318,MasterData!$D$3:$D$18,0)),ISNUMBER(MATCH(L318,MasterData!$C$3:$C$18,0))),
    DATEDIF(E318,I318,"d"),
    DATEDIF(E318,TODAY(),"d"))</f>
        <v>1</v>
      </c>
      <c r="S318">
        <f t="shared" ca="1" si="15"/>
        <v>1</v>
      </c>
      <c r="T318">
        <f t="shared" ca="1" si="16"/>
        <v>0</v>
      </c>
      <c r="U318">
        <f t="shared" ca="1" si="17"/>
        <v>0</v>
      </c>
    </row>
    <row r="319" spans="2:21" x14ac:dyDescent="0.35">
      <c r="B319" t="s">
        <v>953</v>
      </c>
      <c r="D319" s="34" t="s">
        <v>480</v>
      </c>
      <c r="E319" s="208">
        <v>45930</v>
      </c>
      <c r="G319" t="s">
        <v>848</v>
      </c>
      <c r="I319" s="208">
        <v>45936</v>
      </c>
      <c r="K319" t="s">
        <v>347</v>
      </c>
      <c r="L319" t="s">
        <v>171</v>
      </c>
      <c r="M319" t="s">
        <v>954</v>
      </c>
      <c r="N319" t="s">
        <v>237</v>
      </c>
      <c r="P319" s="193" t="str">
        <f>IF(OR(AND(A319&lt;&gt;"",COUNTIF(Bugs!B:B,A319)&gt;0),AND(B319&lt;&gt;"",COUNTIF(Bugs!A:A,B319)&gt;0)),"Y","")</f>
        <v/>
      </c>
      <c r="Q319" s="193" t="str">
        <f>IF(OR(
    AND(COUNTIF(Bugs!A:A,B319)&gt;0,ISNUMBER(SEARCH("x",INDEX(Bugs!C:C,MATCH(B319,Bugs!A:A,0))))),
    AND(COUNTIF(Bugs!B:B,B319)&gt;0,ISNUMBER(SEARCH("x",INDEX(Bugs!C:C,MATCH(B319,Bugs!B:B,0))))),
    AND(COUNTIF(Bugs!A:A,B319)&gt;0,ISNUMBER(SEARCH("x",INDEX(Bugs!D:D,MATCH(B319,Bugs!A:A,0))))),
    AND(COUNTIF(Bugs!B:B,B319)&gt;0,ISNUMBER(SEARCH("x",INDEX(Bugs!D:D,MATCH(B319,Bugs!B:B,0)))))
),"Y","")</f>
        <v/>
      </c>
      <c r="R319">
        <f ca="1">IF(OR(ISNUMBER(MATCH(L319,MasterData!$D$3:$D$18,0)),ISNUMBER(MATCH(L319,MasterData!$C$3:$C$18,0))),
    DATEDIF(E319,I319,"d"),
    DATEDIF(E319,TODAY(),"d"))</f>
        <v>6</v>
      </c>
      <c r="S319">
        <f t="shared" ca="1" si="15"/>
        <v>1</v>
      </c>
      <c r="T319">
        <f t="shared" ca="1" si="16"/>
        <v>0</v>
      </c>
      <c r="U319">
        <f t="shared" ca="1" si="17"/>
        <v>0</v>
      </c>
    </row>
    <row r="320" spans="2:21" x14ac:dyDescent="0.35">
      <c r="B320" t="s">
        <v>955</v>
      </c>
      <c r="D320" s="34">
        <v>3014</v>
      </c>
      <c r="E320" s="208">
        <v>45930</v>
      </c>
      <c r="G320" t="s">
        <v>804</v>
      </c>
      <c r="I320" s="208">
        <v>45936</v>
      </c>
      <c r="K320" t="s">
        <v>235</v>
      </c>
      <c r="L320" t="s">
        <v>171</v>
      </c>
      <c r="M320" t="s">
        <v>956</v>
      </c>
      <c r="N320" t="s">
        <v>237</v>
      </c>
      <c r="P320" s="193" t="str">
        <f>IF(OR(AND(A320&lt;&gt;"",COUNTIF(Bugs!B:B,A320)&gt;0),AND(B320&lt;&gt;"",COUNTIF(Bugs!A:A,B320)&gt;0)),"Y","")</f>
        <v/>
      </c>
      <c r="Q320" s="193" t="str">
        <f>IF(OR(
    AND(COUNTIF(Bugs!A:A,B320)&gt;0,ISNUMBER(SEARCH("x",INDEX(Bugs!C:C,MATCH(B320,Bugs!A:A,0))))),
    AND(COUNTIF(Bugs!B:B,B320)&gt;0,ISNUMBER(SEARCH("x",INDEX(Bugs!C:C,MATCH(B320,Bugs!B:B,0))))),
    AND(COUNTIF(Bugs!A:A,B320)&gt;0,ISNUMBER(SEARCH("x",INDEX(Bugs!D:D,MATCH(B320,Bugs!A:A,0))))),
    AND(COUNTIF(Bugs!B:B,B320)&gt;0,ISNUMBER(SEARCH("x",INDEX(Bugs!D:D,MATCH(B320,Bugs!B:B,0)))))
),"Y","")</f>
        <v/>
      </c>
      <c r="R320">
        <f ca="1">IF(OR(ISNUMBER(MATCH(L320,MasterData!$D$3:$D$18,0)),ISNUMBER(MATCH(L320,MasterData!$C$3:$C$18,0))),
    DATEDIF(E320,I320,"d"),
    DATEDIF(E320,TODAY(),"d"))</f>
        <v>6</v>
      </c>
      <c r="S320">
        <f t="shared" ca="1" si="15"/>
        <v>1</v>
      </c>
      <c r="T320">
        <f t="shared" ca="1" si="16"/>
        <v>0</v>
      </c>
      <c r="U320">
        <f t="shared" ca="1" si="17"/>
        <v>0</v>
      </c>
    </row>
    <row r="321" spans="2:21" x14ac:dyDescent="0.35">
      <c r="B321" t="s">
        <v>957</v>
      </c>
      <c r="D321" s="34" t="s">
        <v>480</v>
      </c>
      <c r="E321" s="208">
        <v>45931</v>
      </c>
      <c r="G321" t="s">
        <v>715</v>
      </c>
      <c r="I321" s="208">
        <v>45931</v>
      </c>
      <c r="K321" t="s">
        <v>241</v>
      </c>
      <c r="L321" t="s">
        <v>171</v>
      </c>
      <c r="M321" t="s">
        <v>958</v>
      </c>
      <c r="N321" t="s">
        <v>237</v>
      </c>
      <c r="P321" s="193" t="str">
        <f>IF(OR(AND(A321&lt;&gt;"",COUNTIF(Bugs!B:B,A321)&gt;0),AND(B321&lt;&gt;"",COUNTIF(Bugs!A:A,B321)&gt;0)),"Y","")</f>
        <v/>
      </c>
      <c r="Q321" s="193" t="str">
        <f>IF(OR(
    AND(COUNTIF(Bugs!A:A,B321)&gt;0,ISNUMBER(SEARCH("x",INDEX(Bugs!C:C,MATCH(B321,Bugs!A:A,0))))),
    AND(COUNTIF(Bugs!B:B,B321)&gt;0,ISNUMBER(SEARCH("x",INDEX(Bugs!C:C,MATCH(B321,Bugs!B:B,0))))),
    AND(COUNTIF(Bugs!A:A,B321)&gt;0,ISNUMBER(SEARCH("x",INDEX(Bugs!D:D,MATCH(B321,Bugs!A:A,0))))),
    AND(COUNTIF(Bugs!B:B,B321)&gt;0,ISNUMBER(SEARCH("x",INDEX(Bugs!D:D,MATCH(B321,Bugs!B:B,0)))))
),"Y","")</f>
        <v/>
      </c>
      <c r="R321">
        <f ca="1">IF(OR(ISNUMBER(MATCH(L321,MasterData!$D$3:$D$18,0)),ISNUMBER(MATCH(L321,MasterData!$C$3:$C$18,0))),
    DATEDIF(E321,I321,"d"),
    DATEDIF(E321,TODAY(),"d"))</f>
        <v>0</v>
      </c>
      <c r="S321">
        <f t="shared" ca="1" si="15"/>
        <v>1</v>
      </c>
      <c r="T321">
        <f t="shared" ca="1" si="16"/>
        <v>0</v>
      </c>
      <c r="U321">
        <f t="shared" ca="1" si="17"/>
        <v>0</v>
      </c>
    </row>
    <row r="322" spans="2:21" x14ac:dyDescent="0.35">
      <c r="B322" t="s">
        <v>959</v>
      </c>
      <c r="D322" s="34">
        <v>3003</v>
      </c>
      <c r="E322" s="208">
        <v>45931</v>
      </c>
      <c r="G322" t="s">
        <v>727</v>
      </c>
      <c r="I322" s="208">
        <v>45931</v>
      </c>
      <c r="K322" t="s">
        <v>235</v>
      </c>
      <c r="L322" t="s">
        <v>171</v>
      </c>
      <c r="M322" t="s">
        <v>960</v>
      </c>
      <c r="N322" t="s">
        <v>237</v>
      </c>
      <c r="P322" s="193" t="str">
        <f>IF(OR(AND(A322&lt;&gt;"",COUNTIF(Bugs!B:B,A322)&gt;0),AND(B322&lt;&gt;"",COUNTIF(Bugs!A:A,B322)&gt;0)),"Y","")</f>
        <v/>
      </c>
      <c r="Q322" s="193" t="str">
        <f>IF(OR(
    AND(COUNTIF(Bugs!A:A,B322)&gt;0,ISNUMBER(SEARCH("x",INDEX(Bugs!C:C,MATCH(B322,Bugs!A:A,0))))),
    AND(COUNTIF(Bugs!B:B,B322)&gt;0,ISNUMBER(SEARCH("x",INDEX(Bugs!C:C,MATCH(B322,Bugs!B:B,0))))),
    AND(COUNTIF(Bugs!A:A,B322)&gt;0,ISNUMBER(SEARCH("x",INDEX(Bugs!D:D,MATCH(B322,Bugs!A:A,0))))),
    AND(COUNTIF(Bugs!B:B,B322)&gt;0,ISNUMBER(SEARCH("x",INDEX(Bugs!D:D,MATCH(B322,Bugs!B:B,0)))))
),"Y","")</f>
        <v/>
      </c>
      <c r="R322">
        <f ca="1">IF(OR(ISNUMBER(MATCH(L322,MasterData!$D$3:$D$18,0)),ISNUMBER(MATCH(L322,MasterData!$C$3:$C$18,0))),
    DATEDIF(E322,I322,"d"),
    DATEDIF(E322,TODAY(),"d"))</f>
        <v>0</v>
      </c>
      <c r="S322">
        <f t="shared" ca="1" si="15"/>
        <v>1</v>
      </c>
      <c r="T322">
        <f t="shared" ca="1" si="16"/>
        <v>0</v>
      </c>
      <c r="U322">
        <f t="shared" ca="1" si="17"/>
        <v>0</v>
      </c>
    </row>
    <row r="323" spans="2:21" x14ac:dyDescent="0.35">
      <c r="B323" t="s">
        <v>961</v>
      </c>
      <c r="D323" s="34" t="s">
        <v>480</v>
      </c>
      <c r="E323" s="208">
        <v>45931</v>
      </c>
      <c r="G323" t="s">
        <v>804</v>
      </c>
      <c r="I323" s="208">
        <v>45936</v>
      </c>
      <c r="K323" t="s">
        <v>241</v>
      </c>
      <c r="L323" t="s">
        <v>171</v>
      </c>
      <c r="M323" t="s">
        <v>962</v>
      </c>
      <c r="N323" t="s">
        <v>237</v>
      </c>
      <c r="P323" s="193" t="str">
        <f>IF(OR(AND(A323&lt;&gt;"",COUNTIF(Bugs!B:B,A323)&gt;0),AND(B323&lt;&gt;"",COUNTIF(Bugs!A:A,B323)&gt;0)),"Y","")</f>
        <v/>
      </c>
      <c r="Q323" s="193" t="str">
        <f>IF(OR(
    AND(COUNTIF(Bugs!A:A,B323)&gt;0,ISNUMBER(SEARCH("x",INDEX(Bugs!C:C,MATCH(B323,Bugs!A:A,0))))),
    AND(COUNTIF(Bugs!B:B,B323)&gt;0,ISNUMBER(SEARCH("x",INDEX(Bugs!C:C,MATCH(B323,Bugs!B:B,0))))),
    AND(COUNTIF(Bugs!A:A,B323)&gt;0,ISNUMBER(SEARCH("x",INDEX(Bugs!D:D,MATCH(B323,Bugs!A:A,0))))),
    AND(COUNTIF(Bugs!B:B,B323)&gt;0,ISNUMBER(SEARCH("x",INDEX(Bugs!D:D,MATCH(B323,Bugs!B:B,0)))))
),"Y","")</f>
        <v/>
      </c>
      <c r="R323">
        <f ca="1">IF(OR(ISNUMBER(MATCH(L323,MasterData!$D$3:$D$18,0)),ISNUMBER(MATCH(L323,MasterData!$C$3:$C$18,0))),
    DATEDIF(E323,I323,"d"),
    DATEDIF(E323,TODAY(),"d"))</f>
        <v>5</v>
      </c>
      <c r="S323">
        <f t="shared" ca="1" si="15"/>
        <v>1</v>
      </c>
      <c r="T323">
        <f t="shared" ca="1" si="16"/>
        <v>0</v>
      </c>
      <c r="U323">
        <f t="shared" ca="1" si="17"/>
        <v>0</v>
      </c>
    </row>
    <row r="324" spans="2:21" x14ac:dyDescent="0.35">
      <c r="B324" t="s">
        <v>963</v>
      </c>
      <c r="D324" s="34" t="s">
        <v>746</v>
      </c>
      <c r="E324" s="208">
        <v>45931</v>
      </c>
      <c r="G324" t="s">
        <v>816</v>
      </c>
      <c r="I324" s="208">
        <v>45931</v>
      </c>
      <c r="K324" t="s">
        <v>235</v>
      </c>
      <c r="L324" t="s">
        <v>171</v>
      </c>
      <c r="M324" t="s">
        <v>965</v>
      </c>
      <c r="N324" t="s">
        <v>237</v>
      </c>
      <c r="P324" s="193" t="str">
        <f>IF(OR(AND(A324&lt;&gt;"",COUNTIF(Bugs!B:B,A324)&gt;0),AND(B324&lt;&gt;"",COUNTIF(Bugs!A:A,B324)&gt;0)),"Y","")</f>
        <v/>
      </c>
      <c r="Q324" s="193" t="str">
        <f>IF(OR(
    AND(COUNTIF(Bugs!A:A,B324)&gt;0,ISNUMBER(SEARCH("x",INDEX(Bugs!C:C,MATCH(B324,Bugs!A:A,0))))),
    AND(COUNTIF(Bugs!B:B,B324)&gt;0,ISNUMBER(SEARCH("x",INDEX(Bugs!C:C,MATCH(B324,Bugs!B:B,0))))),
    AND(COUNTIF(Bugs!A:A,B324)&gt;0,ISNUMBER(SEARCH("x",INDEX(Bugs!D:D,MATCH(B324,Bugs!A:A,0))))),
    AND(COUNTIF(Bugs!B:B,B324)&gt;0,ISNUMBER(SEARCH("x",INDEX(Bugs!D:D,MATCH(B324,Bugs!B:B,0)))))
),"Y","")</f>
        <v/>
      </c>
      <c r="R324">
        <f ca="1">IF(OR(ISNUMBER(MATCH(L324,MasterData!$D$3:$D$18,0)),ISNUMBER(MATCH(L324,MasterData!$C$3:$C$18,0))),
    DATEDIF(E324,I324,"d"),
    DATEDIF(E324,TODAY(),"d"))</f>
        <v>0</v>
      </c>
      <c r="S324">
        <f t="shared" ca="1" si="15"/>
        <v>1</v>
      </c>
      <c r="T324">
        <f t="shared" ca="1" si="16"/>
        <v>0</v>
      </c>
      <c r="U324">
        <f t="shared" ca="1" si="17"/>
        <v>0</v>
      </c>
    </row>
    <row r="325" spans="2:21" x14ac:dyDescent="0.35">
      <c r="B325" t="s">
        <v>966</v>
      </c>
      <c r="D325" s="34" t="s">
        <v>717</v>
      </c>
      <c r="E325" s="208">
        <v>45931</v>
      </c>
      <c r="G325" t="s">
        <v>967</v>
      </c>
      <c r="I325" s="208">
        <v>45931</v>
      </c>
      <c r="K325" t="s">
        <v>235</v>
      </c>
      <c r="L325" t="s">
        <v>171</v>
      </c>
      <c r="M325" t="s">
        <v>968</v>
      </c>
      <c r="N325" t="s">
        <v>237</v>
      </c>
      <c r="P325" s="193" t="str">
        <f>IF(OR(AND(A325&lt;&gt;"",COUNTIF(Bugs!B:B,A325)&gt;0),AND(B325&lt;&gt;"",COUNTIF(Bugs!A:A,B325)&gt;0)),"Y","")</f>
        <v/>
      </c>
      <c r="Q325" s="193" t="str">
        <f>IF(OR(
    AND(COUNTIF(Bugs!A:A,B325)&gt;0,ISNUMBER(SEARCH("x",INDEX(Bugs!C:C,MATCH(B325,Bugs!A:A,0))))),
    AND(COUNTIF(Bugs!B:B,B325)&gt;0,ISNUMBER(SEARCH("x",INDEX(Bugs!C:C,MATCH(B325,Bugs!B:B,0))))),
    AND(COUNTIF(Bugs!A:A,B325)&gt;0,ISNUMBER(SEARCH("x",INDEX(Bugs!D:D,MATCH(B325,Bugs!A:A,0))))),
    AND(COUNTIF(Bugs!B:B,B325)&gt;0,ISNUMBER(SEARCH("x",INDEX(Bugs!D:D,MATCH(B325,Bugs!B:B,0)))))
),"Y","")</f>
        <v/>
      </c>
      <c r="R325">
        <f ca="1">IF(OR(ISNUMBER(MATCH(L325,MasterData!$D$3:$D$18,0)),ISNUMBER(MATCH(L325,MasterData!$C$3:$C$18,0))),
    DATEDIF(E325,I325,"d"),
    DATEDIF(E325,TODAY(),"d"))</f>
        <v>0</v>
      </c>
      <c r="S325">
        <f t="shared" ca="1" si="15"/>
        <v>1</v>
      </c>
      <c r="T325">
        <f t="shared" ca="1" si="16"/>
        <v>0</v>
      </c>
      <c r="U325">
        <f t="shared" ca="1" si="17"/>
        <v>0</v>
      </c>
    </row>
    <row r="326" spans="2:21" x14ac:dyDescent="0.35">
      <c r="B326" t="s">
        <v>969</v>
      </c>
      <c r="D326" s="34" t="s">
        <v>480</v>
      </c>
      <c r="E326" s="208">
        <v>45931</v>
      </c>
      <c r="G326" t="s">
        <v>715</v>
      </c>
      <c r="I326" s="208">
        <v>45931</v>
      </c>
      <c r="K326" t="s">
        <v>241</v>
      </c>
      <c r="L326" t="s">
        <v>171</v>
      </c>
      <c r="M326" t="s">
        <v>970</v>
      </c>
      <c r="N326" t="s">
        <v>237</v>
      </c>
      <c r="P326" s="193" t="str">
        <f>IF(OR(AND(A326&lt;&gt;"",COUNTIF(Bugs!B:B,A326)&gt;0),AND(B326&lt;&gt;"",COUNTIF(Bugs!A:A,B326)&gt;0)),"Y","")</f>
        <v/>
      </c>
      <c r="Q326" s="193" t="str">
        <f>IF(OR(
    AND(COUNTIF(Bugs!A:A,B326)&gt;0,ISNUMBER(SEARCH("x",INDEX(Bugs!C:C,MATCH(B326,Bugs!A:A,0))))),
    AND(COUNTIF(Bugs!B:B,B326)&gt;0,ISNUMBER(SEARCH("x",INDEX(Bugs!C:C,MATCH(B326,Bugs!B:B,0))))),
    AND(COUNTIF(Bugs!A:A,B326)&gt;0,ISNUMBER(SEARCH("x",INDEX(Bugs!D:D,MATCH(B326,Bugs!A:A,0))))),
    AND(COUNTIF(Bugs!B:B,B326)&gt;0,ISNUMBER(SEARCH("x",INDEX(Bugs!D:D,MATCH(B326,Bugs!B:B,0)))))
),"Y","")</f>
        <v/>
      </c>
      <c r="R326">
        <f ca="1">IF(OR(ISNUMBER(MATCH(L326,MasterData!$D$3:$D$18,0)),ISNUMBER(MATCH(L326,MasterData!$C$3:$C$18,0))),
    DATEDIF(E326,I326,"d"),
    DATEDIF(E326,TODAY(),"d"))</f>
        <v>0</v>
      </c>
      <c r="S326">
        <f t="shared" ca="1" si="15"/>
        <v>1</v>
      </c>
      <c r="T326">
        <f t="shared" ca="1" si="16"/>
        <v>0</v>
      </c>
      <c r="U326">
        <f t="shared" ca="1" si="17"/>
        <v>0</v>
      </c>
    </row>
    <row r="327" spans="2:21" x14ac:dyDescent="0.35">
      <c r="B327" t="s">
        <v>971</v>
      </c>
      <c r="D327" s="34" t="s">
        <v>480</v>
      </c>
      <c r="E327" s="208">
        <v>45932</v>
      </c>
      <c r="G327" t="s">
        <v>715</v>
      </c>
      <c r="I327" s="208">
        <v>45932</v>
      </c>
      <c r="K327" t="s">
        <v>241</v>
      </c>
      <c r="L327" t="s">
        <v>171</v>
      </c>
      <c r="M327" t="s">
        <v>972</v>
      </c>
      <c r="N327" t="s">
        <v>237</v>
      </c>
      <c r="P327" s="193" t="str">
        <f>IF(OR(AND(A327&lt;&gt;"",COUNTIF(Bugs!B:B,A327)&gt;0),AND(B327&lt;&gt;"",COUNTIF(Bugs!A:A,B327)&gt;0)),"Y","")</f>
        <v/>
      </c>
      <c r="Q327" s="193" t="str">
        <f>IF(OR(
    AND(COUNTIF(Bugs!A:A,B327)&gt;0,ISNUMBER(SEARCH("x",INDEX(Bugs!C:C,MATCH(B327,Bugs!A:A,0))))),
    AND(COUNTIF(Bugs!B:B,B327)&gt;0,ISNUMBER(SEARCH("x",INDEX(Bugs!C:C,MATCH(B327,Bugs!B:B,0))))),
    AND(COUNTIF(Bugs!A:A,B327)&gt;0,ISNUMBER(SEARCH("x",INDEX(Bugs!D:D,MATCH(B327,Bugs!A:A,0))))),
    AND(COUNTIF(Bugs!B:B,B327)&gt;0,ISNUMBER(SEARCH("x",INDEX(Bugs!D:D,MATCH(B327,Bugs!B:B,0)))))
),"Y","")</f>
        <v/>
      </c>
      <c r="R327">
        <f ca="1">IF(OR(ISNUMBER(MATCH(L327,MasterData!$D$3:$D$18,0)),ISNUMBER(MATCH(L327,MasterData!$C$3:$C$18,0))),
    DATEDIF(E327,I327,"d"),
    DATEDIF(E327,TODAY(),"d"))</f>
        <v>0</v>
      </c>
      <c r="S327">
        <f t="shared" ca="1" si="15"/>
        <v>1</v>
      </c>
      <c r="T327">
        <f t="shared" ca="1" si="16"/>
        <v>0</v>
      </c>
      <c r="U327">
        <f t="shared" ca="1" si="17"/>
        <v>0</v>
      </c>
    </row>
    <row r="328" spans="2:21" x14ac:dyDescent="0.35">
      <c r="B328" t="s">
        <v>973</v>
      </c>
      <c r="D328" s="34" t="s">
        <v>480</v>
      </c>
      <c r="E328" s="208">
        <v>45932</v>
      </c>
      <c r="G328" t="s">
        <v>974</v>
      </c>
      <c r="I328" s="208">
        <v>45936</v>
      </c>
      <c r="K328" t="s">
        <v>241</v>
      </c>
      <c r="L328" t="s">
        <v>171</v>
      </c>
      <c r="M328" t="s">
        <v>975</v>
      </c>
      <c r="N328" t="s">
        <v>237</v>
      </c>
      <c r="P328" s="193" t="str">
        <f>IF(OR(AND(A328&lt;&gt;"",COUNTIF(Bugs!B:B,A328)&gt;0),AND(B328&lt;&gt;"",COUNTIF(Bugs!A:A,B328)&gt;0)),"Y","")</f>
        <v/>
      </c>
      <c r="Q328" s="193" t="str">
        <f>IF(OR(
    AND(COUNTIF(Bugs!A:A,B328)&gt;0,ISNUMBER(SEARCH("x",INDEX(Bugs!C:C,MATCH(B328,Bugs!A:A,0))))),
    AND(COUNTIF(Bugs!B:B,B328)&gt;0,ISNUMBER(SEARCH("x",INDEX(Bugs!C:C,MATCH(B328,Bugs!B:B,0))))),
    AND(COUNTIF(Bugs!A:A,B328)&gt;0,ISNUMBER(SEARCH("x",INDEX(Bugs!D:D,MATCH(B328,Bugs!A:A,0))))),
    AND(COUNTIF(Bugs!B:B,B328)&gt;0,ISNUMBER(SEARCH("x",INDEX(Bugs!D:D,MATCH(B328,Bugs!B:B,0)))))
),"Y","")</f>
        <v/>
      </c>
      <c r="R328">
        <f ca="1">IF(OR(ISNUMBER(MATCH(L328,MasterData!$D$3:$D$18,0)),ISNUMBER(MATCH(L328,MasterData!$C$3:$C$18,0))),
    DATEDIF(E328,I328,"d"),
    DATEDIF(E328,TODAY(),"d"))</f>
        <v>4</v>
      </c>
      <c r="S328">
        <f t="shared" ca="1" si="15"/>
        <v>1</v>
      </c>
      <c r="T328">
        <f t="shared" ca="1" si="16"/>
        <v>0</v>
      </c>
      <c r="U328">
        <f t="shared" ca="1" si="17"/>
        <v>0</v>
      </c>
    </row>
    <row r="329" spans="2:21" x14ac:dyDescent="0.35">
      <c r="B329" t="s">
        <v>976</v>
      </c>
      <c r="D329" s="34" t="s">
        <v>717</v>
      </c>
      <c r="E329" s="208">
        <v>45932</v>
      </c>
      <c r="G329" t="s">
        <v>715</v>
      </c>
      <c r="I329" s="208">
        <v>45933</v>
      </c>
      <c r="K329" t="s">
        <v>235</v>
      </c>
      <c r="L329" t="s">
        <v>171</v>
      </c>
      <c r="M329" t="s">
        <v>977</v>
      </c>
      <c r="N329" t="s">
        <v>237</v>
      </c>
      <c r="P329" s="193" t="str">
        <f>IF(OR(AND(A329&lt;&gt;"",COUNTIF(Bugs!B:B,A329)&gt;0),AND(B329&lt;&gt;"",COUNTIF(Bugs!A:A,B329)&gt;0)),"Y","")</f>
        <v/>
      </c>
      <c r="Q329" s="193" t="str">
        <f>IF(OR(
    AND(COUNTIF(Bugs!A:A,B329)&gt;0,ISNUMBER(SEARCH("x",INDEX(Bugs!C:C,MATCH(B329,Bugs!A:A,0))))),
    AND(COUNTIF(Bugs!B:B,B329)&gt;0,ISNUMBER(SEARCH("x",INDEX(Bugs!C:C,MATCH(B329,Bugs!B:B,0))))),
    AND(COUNTIF(Bugs!A:A,B329)&gt;0,ISNUMBER(SEARCH("x",INDEX(Bugs!D:D,MATCH(B329,Bugs!A:A,0))))),
    AND(COUNTIF(Bugs!B:B,B329)&gt;0,ISNUMBER(SEARCH("x",INDEX(Bugs!D:D,MATCH(B329,Bugs!B:B,0)))))
),"Y","")</f>
        <v/>
      </c>
      <c r="R329">
        <f ca="1">IF(OR(ISNUMBER(MATCH(L329,MasterData!$D$3:$D$18,0)),ISNUMBER(MATCH(L329,MasterData!$C$3:$C$18,0))),
    DATEDIF(E329,I329,"d"),
    DATEDIF(E329,TODAY(),"d"))</f>
        <v>1</v>
      </c>
      <c r="S329">
        <f t="shared" ref="S329:S392" ca="1" si="18">IF(AND($R329&gt;=0,$R329&lt;=7),1,0)</f>
        <v>1</v>
      </c>
      <c r="T329">
        <f t="shared" ref="T329:T392" ca="1" si="19">IF(AND($R329&gt;7,R329&lt;=30),1,0)</f>
        <v>0</v>
      </c>
      <c r="U329">
        <f t="shared" ref="U329:U392" ca="1" si="20">IF($R329&gt;30,1,0)</f>
        <v>0</v>
      </c>
    </row>
    <row r="330" spans="2:21" x14ac:dyDescent="0.35">
      <c r="B330" t="s">
        <v>979</v>
      </c>
      <c r="D330" s="34" t="s">
        <v>717</v>
      </c>
      <c r="E330" s="208">
        <v>45936</v>
      </c>
      <c r="G330" t="s">
        <v>718</v>
      </c>
      <c r="I330" s="208">
        <v>45938</v>
      </c>
      <c r="K330" t="s">
        <v>241</v>
      </c>
      <c r="L330" t="s">
        <v>171</v>
      </c>
      <c r="M330" t="s">
        <v>980</v>
      </c>
      <c r="N330" t="s">
        <v>237</v>
      </c>
      <c r="P330" s="193" t="str">
        <f>IF(OR(AND(A330&lt;&gt;"",COUNTIF(Bugs!B:B,A330)&gt;0),AND(B330&lt;&gt;"",COUNTIF(Bugs!A:A,B330)&gt;0)),"Y","")</f>
        <v/>
      </c>
      <c r="Q330" s="193" t="str">
        <f>IF(OR(
    AND(COUNTIF(Bugs!A:A,B330)&gt;0,ISNUMBER(SEARCH("x",INDEX(Bugs!C:C,MATCH(B330,Bugs!A:A,0))))),
    AND(COUNTIF(Bugs!B:B,B330)&gt;0,ISNUMBER(SEARCH("x",INDEX(Bugs!C:C,MATCH(B330,Bugs!B:B,0))))),
    AND(COUNTIF(Bugs!A:A,B330)&gt;0,ISNUMBER(SEARCH("x",INDEX(Bugs!D:D,MATCH(B330,Bugs!A:A,0))))),
    AND(COUNTIF(Bugs!B:B,B330)&gt;0,ISNUMBER(SEARCH("x",INDEX(Bugs!D:D,MATCH(B330,Bugs!B:B,0)))))
),"Y","")</f>
        <v/>
      </c>
      <c r="R330">
        <f ca="1">IF(OR(ISNUMBER(MATCH(L330,MasterData!$D$3:$D$18,0)),ISNUMBER(MATCH(L330,MasterData!$C$3:$C$18,0))),
    DATEDIF(E330,I330,"d"),
    DATEDIF(E330,TODAY(),"d"))</f>
        <v>2</v>
      </c>
      <c r="S330">
        <f t="shared" ca="1" si="18"/>
        <v>1</v>
      </c>
      <c r="T330">
        <f t="shared" ca="1" si="19"/>
        <v>0</v>
      </c>
      <c r="U330">
        <f t="shared" ca="1" si="20"/>
        <v>0</v>
      </c>
    </row>
    <row r="331" spans="2:21" x14ac:dyDescent="0.35">
      <c r="B331" t="s">
        <v>981</v>
      </c>
      <c r="D331" s="34">
        <v>3014</v>
      </c>
      <c r="E331" s="208">
        <v>45936</v>
      </c>
      <c r="G331" t="s">
        <v>982</v>
      </c>
      <c r="I331" s="208">
        <v>45936</v>
      </c>
      <c r="K331" t="s">
        <v>235</v>
      </c>
      <c r="L331" t="s">
        <v>171</v>
      </c>
      <c r="M331" t="s">
        <v>983</v>
      </c>
      <c r="N331" t="s">
        <v>237</v>
      </c>
      <c r="P331" s="193" t="str">
        <f>IF(OR(AND(A331&lt;&gt;"",COUNTIF(Bugs!B:B,A331)&gt;0),AND(B331&lt;&gt;"",COUNTIF(Bugs!A:A,B331)&gt;0)),"Y","")</f>
        <v/>
      </c>
      <c r="Q331" s="193" t="str">
        <f>IF(OR(
    AND(COUNTIF(Bugs!A:A,B331)&gt;0,ISNUMBER(SEARCH("x",INDEX(Bugs!C:C,MATCH(B331,Bugs!A:A,0))))),
    AND(COUNTIF(Bugs!B:B,B331)&gt;0,ISNUMBER(SEARCH("x",INDEX(Bugs!C:C,MATCH(B331,Bugs!B:B,0))))),
    AND(COUNTIF(Bugs!A:A,B331)&gt;0,ISNUMBER(SEARCH("x",INDEX(Bugs!D:D,MATCH(B331,Bugs!A:A,0))))),
    AND(COUNTIF(Bugs!B:B,B331)&gt;0,ISNUMBER(SEARCH("x",INDEX(Bugs!D:D,MATCH(B331,Bugs!B:B,0)))))
),"Y","")</f>
        <v/>
      </c>
      <c r="R331">
        <f ca="1">IF(OR(ISNUMBER(MATCH(L331,MasterData!$D$3:$D$18,0)),ISNUMBER(MATCH(L331,MasterData!$C$3:$C$18,0))),
    DATEDIF(E331,I331,"d"),
    DATEDIF(E331,TODAY(),"d"))</f>
        <v>0</v>
      </c>
      <c r="S331">
        <f t="shared" ca="1" si="18"/>
        <v>1</v>
      </c>
      <c r="T331">
        <f t="shared" ca="1" si="19"/>
        <v>0</v>
      </c>
      <c r="U331">
        <f t="shared" ca="1" si="20"/>
        <v>0</v>
      </c>
    </row>
    <row r="332" spans="2:21" x14ac:dyDescent="0.35">
      <c r="B332" t="s">
        <v>82</v>
      </c>
      <c r="D332" s="34" t="s">
        <v>480</v>
      </c>
      <c r="E332" s="208">
        <v>45936</v>
      </c>
      <c r="G332" t="s">
        <v>715</v>
      </c>
      <c r="I332" s="208">
        <v>45936</v>
      </c>
      <c r="K332" t="s">
        <v>235</v>
      </c>
      <c r="L332" t="s">
        <v>164</v>
      </c>
      <c r="M332" t="s">
        <v>984</v>
      </c>
      <c r="N332" t="s">
        <v>237</v>
      </c>
      <c r="P332" s="193" t="str">
        <f>IF(OR(AND(A332&lt;&gt;"",COUNTIF(Bugs!B:B,A332)&gt;0),AND(B332&lt;&gt;"",COUNTIF(Bugs!A:A,B332)&gt;0)),"Y","")</f>
        <v>Y</v>
      </c>
      <c r="Q332" s="193" t="str">
        <f>IF(OR(
    AND(COUNTIF(Bugs!A:A,B332)&gt;0,ISNUMBER(SEARCH("x",INDEX(Bugs!C:C,MATCH(B332,Bugs!A:A,0))))),
    AND(COUNTIF(Bugs!B:B,B332)&gt;0,ISNUMBER(SEARCH("x",INDEX(Bugs!C:C,MATCH(B332,Bugs!B:B,0))))),
    AND(COUNTIF(Bugs!A:A,B332)&gt;0,ISNUMBER(SEARCH("x",INDEX(Bugs!D:D,MATCH(B332,Bugs!A:A,0))))),
    AND(COUNTIF(Bugs!B:B,B332)&gt;0,ISNUMBER(SEARCH("x",INDEX(Bugs!D:D,MATCH(B332,Bugs!B:B,0)))))
),"Y","")</f>
        <v>Y</v>
      </c>
      <c r="R332">
        <f ca="1">IF(OR(ISNUMBER(MATCH(L332,MasterData!$D$3:$D$18,0)),ISNUMBER(MATCH(L332,MasterData!$C$3:$C$18,0))),
    DATEDIF(E332,I332,"d"),
    DATEDIF(E332,TODAY(),"d"))</f>
        <v>71</v>
      </c>
      <c r="S332">
        <f t="shared" ca="1" si="18"/>
        <v>0</v>
      </c>
      <c r="T332">
        <f t="shared" ca="1" si="19"/>
        <v>0</v>
      </c>
      <c r="U332">
        <f t="shared" ca="1" si="20"/>
        <v>1</v>
      </c>
    </row>
    <row r="333" spans="2:21" x14ac:dyDescent="0.35">
      <c r="B333" t="s">
        <v>985</v>
      </c>
      <c r="D333" s="34">
        <v>3014</v>
      </c>
      <c r="E333" s="208">
        <v>45936</v>
      </c>
      <c r="G333" t="s">
        <v>982</v>
      </c>
      <c r="I333" s="208">
        <v>45938</v>
      </c>
      <c r="K333" t="s">
        <v>241</v>
      </c>
      <c r="L333" t="s">
        <v>171</v>
      </c>
      <c r="M333" t="s">
        <v>986</v>
      </c>
      <c r="N333" t="s">
        <v>237</v>
      </c>
      <c r="P333" s="193" t="str">
        <f>IF(OR(AND(A333&lt;&gt;"",COUNTIF(Bugs!B:B,A333)&gt;0),AND(B333&lt;&gt;"",COUNTIF(Bugs!A:A,B333)&gt;0)),"Y","")</f>
        <v/>
      </c>
      <c r="Q333" s="193" t="str">
        <f>IF(OR(
    AND(COUNTIF(Bugs!A:A,B333)&gt;0,ISNUMBER(SEARCH("x",INDEX(Bugs!C:C,MATCH(B333,Bugs!A:A,0))))),
    AND(COUNTIF(Bugs!B:B,B333)&gt;0,ISNUMBER(SEARCH("x",INDEX(Bugs!C:C,MATCH(B333,Bugs!B:B,0))))),
    AND(COUNTIF(Bugs!A:A,B333)&gt;0,ISNUMBER(SEARCH("x",INDEX(Bugs!D:D,MATCH(B333,Bugs!A:A,0))))),
    AND(COUNTIF(Bugs!B:B,B333)&gt;0,ISNUMBER(SEARCH("x",INDEX(Bugs!D:D,MATCH(B333,Bugs!B:B,0)))))
),"Y","")</f>
        <v/>
      </c>
      <c r="R333">
        <f ca="1">IF(OR(ISNUMBER(MATCH(L333,MasterData!$D$3:$D$18,0)),ISNUMBER(MATCH(L333,MasterData!$C$3:$C$18,0))),
    DATEDIF(E333,I333,"d"),
    DATEDIF(E333,TODAY(),"d"))</f>
        <v>2</v>
      </c>
      <c r="S333">
        <f t="shared" ca="1" si="18"/>
        <v>1</v>
      </c>
      <c r="T333">
        <f t="shared" ca="1" si="19"/>
        <v>0</v>
      </c>
      <c r="U333">
        <f t="shared" ca="1" si="20"/>
        <v>0</v>
      </c>
    </row>
    <row r="334" spans="2:21" x14ac:dyDescent="0.35">
      <c r="B334" t="s">
        <v>987</v>
      </c>
      <c r="D334" s="34">
        <v>3366</v>
      </c>
      <c r="E334" s="208">
        <v>45937</v>
      </c>
      <c r="G334" t="s">
        <v>905</v>
      </c>
      <c r="I334" s="208">
        <v>45938</v>
      </c>
      <c r="K334" t="s">
        <v>235</v>
      </c>
      <c r="L334" t="s">
        <v>171</v>
      </c>
      <c r="M334" t="s">
        <v>988</v>
      </c>
      <c r="N334" t="s">
        <v>237</v>
      </c>
      <c r="P334" s="193" t="str">
        <f>IF(OR(AND(A334&lt;&gt;"",COUNTIF(Bugs!B:B,A334)&gt;0),AND(B334&lt;&gt;"",COUNTIF(Bugs!A:A,B334)&gt;0)),"Y","")</f>
        <v/>
      </c>
      <c r="Q334" s="193" t="str">
        <f>IF(OR(
    AND(COUNTIF(Bugs!A:A,B334)&gt;0,ISNUMBER(SEARCH("x",INDEX(Bugs!C:C,MATCH(B334,Bugs!A:A,0))))),
    AND(COUNTIF(Bugs!B:B,B334)&gt;0,ISNUMBER(SEARCH("x",INDEX(Bugs!C:C,MATCH(B334,Bugs!B:B,0))))),
    AND(COUNTIF(Bugs!A:A,B334)&gt;0,ISNUMBER(SEARCH("x",INDEX(Bugs!D:D,MATCH(B334,Bugs!A:A,0))))),
    AND(COUNTIF(Bugs!B:B,B334)&gt;0,ISNUMBER(SEARCH("x",INDEX(Bugs!D:D,MATCH(B334,Bugs!B:B,0)))))
),"Y","")</f>
        <v/>
      </c>
      <c r="R334">
        <f ca="1">IF(OR(ISNUMBER(MATCH(L334,MasterData!$D$3:$D$18,0)),ISNUMBER(MATCH(L334,MasterData!$C$3:$C$18,0))),
    DATEDIF(E334,I334,"d"),
    DATEDIF(E334,TODAY(),"d"))</f>
        <v>1</v>
      </c>
      <c r="S334">
        <f t="shared" ca="1" si="18"/>
        <v>1</v>
      </c>
      <c r="T334">
        <f t="shared" ca="1" si="19"/>
        <v>0</v>
      </c>
      <c r="U334">
        <f t="shared" ca="1" si="20"/>
        <v>0</v>
      </c>
    </row>
    <row r="335" spans="2:21" x14ac:dyDescent="0.35">
      <c r="B335" t="s">
        <v>989</v>
      </c>
      <c r="D335" s="34" t="s">
        <v>480</v>
      </c>
      <c r="E335" s="208">
        <v>45937</v>
      </c>
      <c r="G335" t="s">
        <v>715</v>
      </c>
      <c r="I335" s="208">
        <v>45939</v>
      </c>
      <c r="K335" t="s">
        <v>241</v>
      </c>
      <c r="L335" t="s">
        <v>171</v>
      </c>
      <c r="M335" t="s">
        <v>990</v>
      </c>
      <c r="N335" t="s">
        <v>237</v>
      </c>
      <c r="P335" s="193" t="str">
        <f>IF(OR(AND(A335&lt;&gt;"",COUNTIF(Bugs!B:B,A335)&gt;0),AND(B335&lt;&gt;"",COUNTIF(Bugs!A:A,B335)&gt;0)),"Y","")</f>
        <v/>
      </c>
      <c r="Q335" s="193" t="str">
        <f>IF(OR(
    AND(COUNTIF(Bugs!A:A,B335)&gt;0,ISNUMBER(SEARCH("x",INDEX(Bugs!C:C,MATCH(B335,Bugs!A:A,0))))),
    AND(COUNTIF(Bugs!B:B,B335)&gt;0,ISNUMBER(SEARCH("x",INDEX(Bugs!C:C,MATCH(B335,Bugs!B:B,0))))),
    AND(COUNTIF(Bugs!A:A,B335)&gt;0,ISNUMBER(SEARCH("x",INDEX(Bugs!D:D,MATCH(B335,Bugs!A:A,0))))),
    AND(COUNTIF(Bugs!B:B,B335)&gt;0,ISNUMBER(SEARCH("x",INDEX(Bugs!D:D,MATCH(B335,Bugs!B:B,0)))))
),"Y","")</f>
        <v/>
      </c>
      <c r="R335">
        <f ca="1">IF(OR(ISNUMBER(MATCH(L335,MasterData!$D$3:$D$18,0)),ISNUMBER(MATCH(L335,MasterData!$C$3:$C$18,0))),
    DATEDIF(E335,I335,"d"),
    DATEDIF(E335,TODAY(),"d"))</f>
        <v>2</v>
      </c>
      <c r="S335">
        <f t="shared" ca="1" si="18"/>
        <v>1</v>
      </c>
      <c r="T335">
        <f t="shared" ca="1" si="19"/>
        <v>0</v>
      </c>
      <c r="U335">
        <f t="shared" ca="1" si="20"/>
        <v>0</v>
      </c>
    </row>
    <row r="336" spans="2:21" x14ac:dyDescent="0.35">
      <c r="B336" t="s">
        <v>991</v>
      </c>
      <c r="D336" s="34" t="s">
        <v>480</v>
      </c>
      <c r="E336" s="208">
        <v>45937</v>
      </c>
      <c r="G336" t="s">
        <v>886</v>
      </c>
      <c r="I336" s="208">
        <v>45938</v>
      </c>
      <c r="K336" t="s">
        <v>235</v>
      </c>
      <c r="L336" t="s">
        <v>171</v>
      </c>
      <c r="M336" t="s">
        <v>992</v>
      </c>
      <c r="N336" t="s">
        <v>237</v>
      </c>
      <c r="P336" s="193" t="str">
        <f>IF(OR(AND(A336&lt;&gt;"",COUNTIF(Bugs!B:B,A336)&gt;0),AND(B336&lt;&gt;"",COUNTIF(Bugs!A:A,B336)&gt;0)),"Y","")</f>
        <v/>
      </c>
      <c r="Q336" s="193" t="str">
        <f>IF(OR(
    AND(COUNTIF(Bugs!A:A,B336)&gt;0,ISNUMBER(SEARCH("x",INDEX(Bugs!C:C,MATCH(B336,Bugs!A:A,0))))),
    AND(COUNTIF(Bugs!B:B,B336)&gt;0,ISNUMBER(SEARCH("x",INDEX(Bugs!C:C,MATCH(B336,Bugs!B:B,0))))),
    AND(COUNTIF(Bugs!A:A,B336)&gt;0,ISNUMBER(SEARCH("x",INDEX(Bugs!D:D,MATCH(B336,Bugs!A:A,0))))),
    AND(COUNTIF(Bugs!B:B,B336)&gt;0,ISNUMBER(SEARCH("x",INDEX(Bugs!D:D,MATCH(B336,Bugs!B:B,0)))))
),"Y","")</f>
        <v/>
      </c>
      <c r="R336">
        <f ca="1">IF(OR(ISNUMBER(MATCH(L336,MasterData!$D$3:$D$18,0)),ISNUMBER(MATCH(L336,MasterData!$C$3:$C$18,0))),
    DATEDIF(E336,I336,"d"),
    DATEDIF(E336,TODAY(),"d"))</f>
        <v>1</v>
      </c>
      <c r="S336">
        <f t="shared" ca="1" si="18"/>
        <v>1</v>
      </c>
      <c r="T336">
        <f t="shared" ca="1" si="19"/>
        <v>0</v>
      </c>
      <c r="U336">
        <f t="shared" ca="1" si="20"/>
        <v>0</v>
      </c>
    </row>
    <row r="337" spans="2:21" x14ac:dyDescent="0.35">
      <c r="B337" t="s">
        <v>993</v>
      </c>
      <c r="D337" s="34">
        <v>3014</v>
      </c>
      <c r="E337" s="208">
        <v>45937</v>
      </c>
      <c r="G337" t="s">
        <v>715</v>
      </c>
      <c r="I337" s="208">
        <v>45947</v>
      </c>
      <c r="K337" t="s">
        <v>235</v>
      </c>
      <c r="L337" t="s">
        <v>171</v>
      </c>
      <c r="M337" t="s">
        <v>994</v>
      </c>
      <c r="N337" t="s">
        <v>237</v>
      </c>
      <c r="P337" s="193" t="str">
        <f>IF(OR(AND(A337&lt;&gt;"",COUNTIF(Bugs!B:B,A337)&gt;0),AND(B337&lt;&gt;"",COUNTIF(Bugs!A:A,B337)&gt;0)),"Y","")</f>
        <v/>
      </c>
      <c r="Q337" s="193" t="str">
        <f>IF(OR(
    AND(COUNTIF(Bugs!A:A,B337)&gt;0,ISNUMBER(SEARCH("x",INDEX(Bugs!C:C,MATCH(B337,Bugs!A:A,0))))),
    AND(COUNTIF(Bugs!B:B,B337)&gt;0,ISNUMBER(SEARCH("x",INDEX(Bugs!C:C,MATCH(B337,Bugs!B:B,0))))),
    AND(COUNTIF(Bugs!A:A,B337)&gt;0,ISNUMBER(SEARCH("x",INDEX(Bugs!D:D,MATCH(B337,Bugs!A:A,0))))),
    AND(COUNTIF(Bugs!B:B,B337)&gt;0,ISNUMBER(SEARCH("x",INDEX(Bugs!D:D,MATCH(B337,Bugs!B:B,0)))))
),"Y","")</f>
        <v/>
      </c>
      <c r="R337">
        <f ca="1">IF(OR(ISNUMBER(MATCH(L337,MasterData!$D$3:$D$18,0)),ISNUMBER(MATCH(L337,MasterData!$C$3:$C$18,0))),
    DATEDIF(E337,I337,"d"),
    DATEDIF(E337,TODAY(),"d"))</f>
        <v>10</v>
      </c>
      <c r="S337">
        <f t="shared" ca="1" si="18"/>
        <v>0</v>
      </c>
      <c r="T337">
        <f t="shared" ca="1" si="19"/>
        <v>1</v>
      </c>
      <c r="U337">
        <f t="shared" ca="1" si="20"/>
        <v>0</v>
      </c>
    </row>
    <row r="338" spans="2:21" x14ac:dyDescent="0.35">
      <c r="B338" t="s">
        <v>995</v>
      </c>
      <c r="D338" s="34">
        <v>3014</v>
      </c>
      <c r="E338" s="208">
        <v>45937</v>
      </c>
      <c r="G338" t="s">
        <v>715</v>
      </c>
      <c r="I338" s="208">
        <v>45938</v>
      </c>
      <c r="K338" t="s">
        <v>241</v>
      </c>
      <c r="L338" t="s">
        <v>171</v>
      </c>
      <c r="M338" t="s">
        <v>996</v>
      </c>
      <c r="N338" t="s">
        <v>237</v>
      </c>
      <c r="P338" s="193" t="str">
        <f>IF(OR(AND(A338&lt;&gt;"",COUNTIF(Bugs!B:B,A338)&gt;0),AND(B338&lt;&gt;"",COUNTIF(Bugs!A:A,B338)&gt;0)),"Y","")</f>
        <v/>
      </c>
      <c r="Q338" s="193" t="str">
        <f>IF(OR(
    AND(COUNTIF(Bugs!A:A,B338)&gt;0,ISNUMBER(SEARCH("x",INDEX(Bugs!C:C,MATCH(B338,Bugs!A:A,0))))),
    AND(COUNTIF(Bugs!B:B,B338)&gt;0,ISNUMBER(SEARCH("x",INDEX(Bugs!C:C,MATCH(B338,Bugs!B:B,0))))),
    AND(COUNTIF(Bugs!A:A,B338)&gt;0,ISNUMBER(SEARCH("x",INDEX(Bugs!D:D,MATCH(B338,Bugs!A:A,0))))),
    AND(COUNTIF(Bugs!B:B,B338)&gt;0,ISNUMBER(SEARCH("x",INDEX(Bugs!D:D,MATCH(B338,Bugs!B:B,0)))))
),"Y","")</f>
        <v/>
      </c>
      <c r="R338">
        <f ca="1">IF(OR(ISNUMBER(MATCH(L338,MasterData!$D$3:$D$18,0)),ISNUMBER(MATCH(L338,MasterData!$C$3:$C$18,0))),
    DATEDIF(E338,I338,"d"),
    DATEDIF(E338,TODAY(),"d"))</f>
        <v>1</v>
      </c>
      <c r="S338">
        <f t="shared" ca="1" si="18"/>
        <v>1</v>
      </c>
      <c r="T338">
        <f t="shared" ca="1" si="19"/>
        <v>0</v>
      </c>
      <c r="U338">
        <f t="shared" ca="1" si="20"/>
        <v>0</v>
      </c>
    </row>
    <row r="339" spans="2:21" x14ac:dyDescent="0.35">
      <c r="B339" t="s">
        <v>83</v>
      </c>
      <c r="D339" s="34">
        <v>3014</v>
      </c>
      <c r="E339" s="208">
        <v>45937</v>
      </c>
      <c r="G339" t="s">
        <v>715</v>
      </c>
      <c r="I339" s="208">
        <v>45943</v>
      </c>
      <c r="K339" t="s">
        <v>235</v>
      </c>
      <c r="L339" t="s">
        <v>171</v>
      </c>
      <c r="M339" t="s">
        <v>997</v>
      </c>
      <c r="N339" t="s">
        <v>237</v>
      </c>
      <c r="P339" s="193" t="str">
        <f>IF(OR(AND(A339&lt;&gt;"",COUNTIF(Bugs!B:B,A339)&gt;0),AND(B339&lt;&gt;"",COUNTIF(Bugs!A:A,B339)&gt;0)),"Y","")</f>
        <v>Y</v>
      </c>
      <c r="Q339" s="193" t="str">
        <f>IF(OR(
    AND(COUNTIF(Bugs!A:A,B339)&gt;0,ISNUMBER(SEARCH("x",INDEX(Bugs!C:C,MATCH(B339,Bugs!A:A,0))))),
    AND(COUNTIF(Bugs!B:B,B339)&gt;0,ISNUMBER(SEARCH("x",INDEX(Bugs!C:C,MATCH(B339,Bugs!B:B,0))))),
    AND(COUNTIF(Bugs!A:A,B339)&gt;0,ISNUMBER(SEARCH("x",INDEX(Bugs!D:D,MATCH(B339,Bugs!A:A,0))))),
    AND(COUNTIF(Bugs!B:B,B339)&gt;0,ISNUMBER(SEARCH("x",INDEX(Bugs!D:D,MATCH(B339,Bugs!B:B,0)))))
),"Y","")</f>
        <v>Y</v>
      </c>
      <c r="R339">
        <f ca="1">IF(OR(ISNUMBER(MATCH(L339,MasterData!$D$3:$D$18,0)),ISNUMBER(MATCH(L339,MasterData!$C$3:$C$18,0))),
    DATEDIF(E339,I339,"d"),
    DATEDIF(E339,TODAY(),"d"))</f>
        <v>6</v>
      </c>
      <c r="S339">
        <f t="shared" ca="1" si="18"/>
        <v>1</v>
      </c>
      <c r="T339">
        <f t="shared" ca="1" si="19"/>
        <v>0</v>
      </c>
      <c r="U339">
        <f t="shared" ca="1" si="20"/>
        <v>0</v>
      </c>
    </row>
    <row r="340" spans="2:21" x14ac:dyDescent="0.35">
      <c r="B340" t="s">
        <v>84</v>
      </c>
      <c r="D340" s="34" t="s">
        <v>746</v>
      </c>
      <c r="E340" s="208">
        <v>45938</v>
      </c>
      <c r="G340" t="s">
        <v>816</v>
      </c>
      <c r="I340" s="208">
        <v>45967</v>
      </c>
      <c r="K340" t="s">
        <v>235</v>
      </c>
      <c r="L340" t="s">
        <v>171</v>
      </c>
      <c r="M340" t="s">
        <v>998</v>
      </c>
      <c r="N340" t="s">
        <v>237</v>
      </c>
      <c r="P340" s="193" t="str">
        <f>IF(OR(AND(A340&lt;&gt;"",COUNTIF(Bugs!B:B,A340)&gt;0),AND(B340&lt;&gt;"",COUNTIF(Bugs!A:A,B340)&gt;0)),"Y","")</f>
        <v>Y</v>
      </c>
      <c r="Q340" s="193" t="str">
        <f>IF(OR(
    AND(COUNTIF(Bugs!A:A,B340)&gt;0,ISNUMBER(SEARCH("x",INDEX(Bugs!C:C,MATCH(B340,Bugs!A:A,0))))),
    AND(COUNTIF(Bugs!B:B,B340)&gt;0,ISNUMBER(SEARCH("x",INDEX(Bugs!C:C,MATCH(B340,Bugs!B:B,0))))),
    AND(COUNTIF(Bugs!A:A,B340)&gt;0,ISNUMBER(SEARCH("x",INDEX(Bugs!D:D,MATCH(B340,Bugs!A:A,0))))),
    AND(COUNTIF(Bugs!B:B,B340)&gt;0,ISNUMBER(SEARCH("x",INDEX(Bugs!D:D,MATCH(B340,Bugs!B:B,0)))))
),"Y","")</f>
        <v>Y</v>
      </c>
      <c r="R340">
        <f ca="1">IF(OR(ISNUMBER(MATCH(L340,MasterData!$D$3:$D$18,0)),ISNUMBER(MATCH(L340,MasterData!$C$3:$C$18,0))),
    DATEDIF(E340,I340,"d"),
    DATEDIF(E340,TODAY(),"d"))</f>
        <v>29</v>
      </c>
      <c r="S340">
        <f t="shared" ca="1" si="18"/>
        <v>0</v>
      </c>
      <c r="T340">
        <f t="shared" ca="1" si="19"/>
        <v>1</v>
      </c>
      <c r="U340">
        <f t="shared" ca="1" si="20"/>
        <v>0</v>
      </c>
    </row>
    <row r="341" spans="2:21" x14ac:dyDescent="0.35">
      <c r="B341" t="s">
        <v>85</v>
      </c>
      <c r="D341" s="34" t="s">
        <v>480</v>
      </c>
      <c r="E341" s="208">
        <v>45938</v>
      </c>
      <c r="G341" t="s">
        <v>834</v>
      </c>
      <c r="I341" s="208">
        <v>45939</v>
      </c>
      <c r="K341" t="s">
        <v>235</v>
      </c>
      <c r="L341" t="s">
        <v>171</v>
      </c>
      <c r="M341" t="s">
        <v>999</v>
      </c>
      <c r="N341" t="s">
        <v>237</v>
      </c>
      <c r="P341" s="193" t="str">
        <f>IF(OR(AND(A341&lt;&gt;"",COUNTIF(Bugs!B:B,A341)&gt;0),AND(B341&lt;&gt;"",COUNTIF(Bugs!A:A,B341)&gt;0)),"Y","")</f>
        <v>Y</v>
      </c>
      <c r="Q341" s="193" t="str">
        <f>IF(OR(
    AND(COUNTIF(Bugs!A:A,B341)&gt;0,ISNUMBER(SEARCH("x",INDEX(Bugs!C:C,MATCH(B341,Bugs!A:A,0))))),
    AND(COUNTIF(Bugs!B:B,B341)&gt;0,ISNUMBER(SEARCH("x",INDEX(Bugs!C:C,MATCH(B341,Bugs!B:B,0))))),
    AND(COUNTIF(Bugs!A:A,B341)&gt;0,ISNUMBER(SEARCH("x",INDEX(Bugs!D:D,MATCH(B341,Bugs!A:A,0))))),
    AND(COUNTIF(Bugs!B:B,B341)&gt;0,ISNUMBER(SEARCH("x",INDEX(Bugs!D:D,MATCH(B341,Bugs!B:B,0)))))
),"Y","")</f>
        <v>Y</v>
      </c>
      <c r="R341">
        <f ca="1">IF(OR(ISNUMBER(MATCH(L341,MasterData!$D$3:$D$18,0)),ISNUMBER(MATCH(L341,MasterData!$C$3:$C$18,0))),
    DATEDIF(E341,I341,"d"),
    DATEDIF(E341,TODAY(),"d"))</f>
        <v>1</v>
      </c>
      <c r="S341">
        <f t="shared" ca="1" si="18"/>
        <v>1</v>
      </c>
      <c r="T341">
        <f t="shared" ca="1" si="19"/>
        <v>0</v>
      </c>
      <c r="U341">
        <f t="shared" ca="1" si="20"/>
        <v>0</v>
      </c>
    </row>
    <row r="342" spans="2:21" x14ac:dyDescent="0.35">
      <c r="B342" t="s">
        <v>1000</v>
      </c>
      <c r="D342" s="34">
        <v>3014</v>
      </c>
      <c r="E342" s="208">
        <v>45938</v>
      </c>
      <c r="G342" t="s">
        <v>882</v>
      </c>
      <c r="I342" s="208">
        <v>45939</v>
      </c>
      <c r="K342" t="s">
        <v>235</v>
      </c>
      <c r="L342" t="s">
        <v>171</v>
      </c>
      <c r="M342" t="s">
        <v>1001</v>
      </c>
      <c r="N342" t="s">
        <v>237</v>
      </c>
      <c r="P342" s="193" t="str">
        <f>IF(OR(AND(A342&lt;&gt;"",COUNTIF(Bugs!B:B,A342)&gt;0),AND(B342&lt;&gt;"",COUNTIF(Bugs!A:A,B342)&gt;0)),"Y","")</f>
        <v/>
      </c>
      <c r="Q342" s="193" t="str">
        <f>IF(OR(
    AND(COUNTIF(Bugs!A:A,B342)&gt;0,ISNUMBER(SEARCH("x",INDEX(Bugs!C:C,MATCH(B342,Bugs!A:A,0))))),
    AND(COUNTIF(Bugs!B:B,B342)&gt;0,ISNUMBER(SEARCH("x",INDEX(Bugs!C:C,MATCH(B342,Bugs!B:B,0))))),
    AND(COUNTIF(Bugs!A:A,B342)&gt;0,ISNUMBER(SEARCH("x",INDEX(Bugs!D:D,MATCH(B342,Bugs!A:A,0))))),
    AND(COUNTIF(Bugs!B:B,B342)&gt;0,ISNUMBER(SEARCH("x",INDEX(Bugs!D:D,MATCH(B342,Bugs!B:B,0)))))
),"Y","")</f>
        <v/>
      </c>
      <c r="R342">
        <f ca="1">IF(OR(ISNUMBER(MATCH(L342,MasterData!$D$3:$D$18,0)),ISNUMBER(MATCH(L342,MasterData!$C$3:$C$18,0))),
    DATEDIF(E342,I342,"d"),
    DATEDIF(E342,TODAY(),"d"))</f>
        <v>1</v>
      </c>
      <c r="S342">
        <f t="shared" ca="1" si="18"/>
        <v>1</v>
      </c>
      <c r="T342">
        <f t="shared" ca="1" si="19"/>
        <v>0</v>
      </c>
      <c r="U342">
        <f t="shared" ca="1" si="20"/>
        <v>0</v>
      </c>
    </row>
    <row r="343" spans="2:21" x14ac:dyDescent="0.35">
      <c r="B343" t="s">
        <v>1002</v>
      </c>
      <c r="D343" s="34">
        <v>3014</v>
      </c>
      <c r="E343" s="208">
        <v>45939</v>
      </c>
      <c r="G343" t="s">
        <v>715</v>
      </c>
      <c r="I343" s="208">
        <v>45939</v>
      </c>
      <c r="K343" t="s">
        <v>241</v>
      </c>
      <c r="L343" t="s">
        <v>171</v>
      </c>
      <c r="M343" t="s">
        <v>1003</v>
      </c>
      <c r="N343" t="s">
        <v>237</v>
      </c>
      <c r="P343" s="193" t="str">
        <f>IF(OR(AND(A343&lt;&gt;"",COUNTIF(Bugs!B:B,A343)&gt;0),AND(B343&lt;&gt;"",COUNTIF(Bugs!A:A,B343)&gt;0)),"Y","")</f>
        <v/>
      </c>
      <c r="Q343" s="193" t="str">
        <f>IF(OR(
    AND(COUNTIF(Bugs!A:A,B343)&gt;0,ISNUMBER(SEARCH("x",INDEX(Bugs!C:C,MATCH(B343,Bugs!A:A,0))))),
    AND(COUNTIF(Bugs!B:B,B343)&gt;0,ISNUMBER(SEARCH("x",INDEX(Bugs!C:C,MATCH(B343,Bugs!B:B,0))))),
    AND(COUNTIF(Bugs!A:A,B343)&gt;0,ISNUMBER(SEARCH("x",INDEX(Bugs!D:D,MATCH(B343,Bugs!A:A,0))))),
    AND(COUNTIF(Bugs!B:B,B343)&gt;0,ISNUMBER(SEARCH("x",INDEX(Bugs!D:D,MATCH(B343,Bugs!B:B,0)))))
),"Y","")</f>
        <v/>
      </c>
      <c r="R343">
        <f ca="1">IF(OR(ISNUMBER(MATCH(L343,MasterData!$D$3:$D$18,0)),ISNUMBER(MATCH(L343,MasterData!$C$3:$C$18,0))),
    DATEDIF(E343,I343,"d"),
    DATEDIF(E343,TODAY(),"d"))</f>
        <v>0</v>
      </c>
      <c r="S343">
        <f t="shared" ca="1" si="18"/>
        <v>1</v>
      </c>
      <c r="T343">
        <f t="shared" ca="1" si="19"/>
        <v>0</v>
      </c>
      <c r="U343">
        <f t="shared" ca="1" si="20"/>
        <v>0</v>
      </c>
    </row>
    <row r="344" spans="2:21" x14ac:dyDescent="0.35">
      <c r="B344" t="s">
        <v>1004</v>
      </c>
      <c r="D344" s="34" t="s">
        <v>746</v>
      </c>
      <c r="E344" s="208">
        <v>45940</v>
      </c>
      <c r="G344" t="s">
        <v>886</v>
      </c>
      <c r="I344" s="208">
        <v>45940</v>
      </c>
      <c r="K344" t="s">
        <v>235</v>
      </c>
      <c r="L344" t="s">
        <v>171</v>
      </c>
      <c r="M344" t="s">
        <v>1005</v>
      </c>
      <c r="N344" t="s">
        <v>237</v>
      </c>
      <c r="P344" s="193" t="str">
        <f>IF(OR(AND(A344&lt;&gt;"",COUNTIF(Bugs!B:B,A344)&gt;0),AND(B344&lt;&gt;"",COUNTIF(Bugs!A:A,B344)&gt;0)),"Y","")</f>
        <v/>
      </c>
      <c r="Q344" s="193" t="str">
        <f>IF(OR(
    AND(COUNTIF(Bugs!A:A,B344)&gt;0,ISNUMBER(SEARCH("x",INDEX(Bugs!C:C,MATCH(B344,Bugs!A:A,0))))),
    AND(COUNTIF(Bugs!B:B,B344)&gt;0,ISNUMBER(SEARCH("x",INDEX(Bugs!C:C,MATCH(B344,Bugs!B:B,0))))),
    AND(COUNTIF(Bugs!A:A,B344)&gt;0,ISNUMBER(SEARCH("x",INDEX(Bugs!D:D,MATCH(B344,Bugs!A:A,0))))),
    AND(COUNTIF(Bugs!B:B,B344)&gt;0,ISNUMBER(SEARCH("x",INDEX(Bugs!D:D,MATCH(B344,Bugs!B:B,0)))))
),"Y","")</f>
        <v/>
      </c>
      <c r="R344">
        <f ca="1">IF(OR(ISNUMBER(MATCH(L344,MasterData!$D$3:$D$18,0)),ISNUMBER(MATCH(L344,MasterData!$C$3:$C$18,0))),
    DATEDIF(E344,I344,"d"),
    DATEDIF(E344,TODAY(),"d"))</f>
        <v>0</v>
      </c>
      <c r="S344">
        <f t="shared" ca="1" si="18"/>
        <v>1</v>
      </c>
      <c r="T344">
        <f t="shared" ca="1" si="19"/>
        <v>0</v>
      </c>
      <c r="U344">
        <f t="shared" ca="1" si="20"/>
        <v>0</v>
      </c>
    </row>
    <row r="345" spans="2:21" x14ac:dyDescent="0.35">
      <c r="B345" t="s">
        <v>1006</v>
      </c>
      <c r="D345" s="34">
        <v>3014</v>
      </c>
      <c r="E345" s="208">
        <v>45940</v>
      </c>
      <c r="G345" t="s">
        <v>715</v>
      </c>
      <c r="I345" s="208">
        <v>45943</v>
      </c>
      <c r="K345" t="s">
        <v>235</v>
      </c>
      <c r="L345" t="s">
        <v>171</v>
      </c>
      <c r="M345" t="s">
        <v>1007</v>
      </c>
      <c r="N345" t="s">
        <v>237</v>
      </c>
      <c r="P345" s="193" t="str">
        <f>IF(OR(AND(A345&lt;&gt;"",COUNTIF(Bugs!B:B,A345)&gt;0),AND(B345&lt;&gt;"",COUNTIF(Bugs!A:A,B345)&gt;0)),"Y","")</f>
        <v/>
      </c>
      <c r="Q345" s="193" t="str">
        <f>IF(OR(
    AND(COUNTIF(Bugs!A:A,B345)&gt;0,ISNUMBER(SEARCH("x",INDEX(Bugs!C:C,MATCH(B345,Bugs!A:A,0))))),
    AND(COUNTIF(Bugs!B:B,B345)&gt;0,ISNUMBER(SEARCH("x",INDEX(Bugs!C:C,MATCH(B345,Bugs!B:B,0))))),
    AND(COUNTIF(Bugs!A:A,B345)&gt;0,ISNUMBER(SEARCH("x",INDEX(Bugs!D:D,MATCH(B345,Bugs!A:A,0))))),
    AND(COUNTIF(Bugs!B:B,B345)&gt;0,ISNUMBER(SEARCH("x",INDEX(Bugs!D:D,MATCH(B345,Bugs!B:B,0)))))
),"Y","")</f>
        <v/>
      </c>
      <c r="R345">
        <f ca="1">IF(OR(ISNUMBER(MATCH(L345,MasterData!$D$3:$D$18,0)),ISNUMBER(MATCH(L345,MasterData!$C$3:$C$18,0))),
    DATEDIF(E345,I345,"d"),
    DATEDIF(E345,TODAY(),"d"))</f>
        <v>3</v>
      </c>
      <c r="S345">
        <f t="shared" ca="1" si="18"/>
        <v>1</v>
      </c>
      <c r="T345">
        <f t="shared" ca="1" si="19"/>
        <v>0</v>
      </c>
      <c r="U345">
        <f t="shared" ca="1" si="20"/>
        <v>0</v>
      </c>
    </row>
    <row r="346" spans="2:21" x14ac:dyDescent="0.35">
      <c r="B346" t="s">
        <v>1008</v>
      </c>
      <c r="D346" s="34" t="s">
        <v>660</v>
      </c>
      <c r="E346" s="208">
        <v>45940</v>
      </c>
      <c r="G346" t="s">
        <v>876</v>
      </c>
      <c r="I346" s="208">
        <v>45952</v>
      </c>
      <c r="K346" t="s">
        <v>235</v>
      </c>
      <c r="L346" t="s">
        <v>171</v>
      </c>
      <c r="M346" t="s">
        <v>1009</v>
      </c>
      <c r="N346" t="s">
        <v>237</v>
      </c>
      <c r="P346" s="193" t="str">
        <f>IF(OR(AND(A346&lt;&gt;"",COUNTIF(Bugs!B:B,A346)&gt;0),AND(B346&lt;&gt;"",COUNTIF(Bugs!A:A,B346)&gt;0)),"Y","")</f>
        <v/>
      </c>
      <c r="Q346" s="193" t="str">
        <f>IF(OR(
    AND(COUNTIF(Bugs!A:A,B346)&gt;0,ISNUMBER(SEARCH("x",INDEX(Bugs!C:C,MATCH(B346,Bugs!A:A,0))))),
    AND(COUNTIF(Bugs!B:B,B346)&gt;0,ISNUMBER(SEARCH("x",INDEX(Bugs!C:C,MATCH(B346,Bugs!B:B,0))))),
    AND(COUNTIF(Bugs!A:A,B346)&gt;0,ISNUMBER(SEARCH("x",INDEX(Bugs!D:D,MATCH(B346,Bugs!A:A,0))))),
    AND(COUNTIF(Bugs!B:B,B346)&gt;0,ISNUMBER(SEARCH("x",INDEX(Bugs!D:D,MATCH(B346,Bugs!B:B,0)))))
),"Y","")</f>
        <v/>
      </c>
      <c r="R346">
        <f ca="1">IF(OR(ISNUMBER(MATCH(L346,MasterData!$D$3:$D$18,0)),ISNUMBER(MATCH(L346,MasterData!$C$3:$C$18,0))),
    DATEDIF(E346,I346,"d"),
    DATEDIF(E346,TODAY(),"d"))</f>
        <v>12</v>
      </c>
      <c r="S346">
        <f t="shared" ca="1" si="18"/>
        <v>0</v>
      </c>
      <c r="T346">
        <f t="shared" ca="1" si="19"/>
        <v>1</v>
      </c>
      <c r="U346">
        <f t="shared" ca="1" si="20"/>
        <v>0</v>
      </c>
    </row>
    <row r="347" spans="2:21" x14ac:dyDescent="0.35">
      <c r="B347" t="s">
        <v>1010</v>
      </c>
      <c r="D347" s="34">
        <v>3014</v>
      </c>
      <c r="E347" s="208">
        <v>45940</v>
      </c>
      <c r="G347" t="s">
        <v>715</v>
      </c>
      <c r="I347" s="208">
        <v>45952</v>
      </c>
      <c r="K347" t="s">
        <v>235</v>
      </c>
      <c r="L347" t="s">
        <v>171</v>
      </c>
      <c r="M347" t="s">
        <v>1011</v>
      </c>
      <c r="N347" t="s">
        <v>237</v>
      </c>
      <c r="P347" s="193" t="str">
        <f>IF(OR(AND(A347&lt;&gt;"",COUNTIF(Bugs!B:B,A347)&gt;0),AND(B347&lt;&gt;"",COUNTIF(Bugs!A:A,B347)&gt;0)),"Y","")</f>
        <v/>
      </c>
      <c r="Q347" s="193" t="str">
        <f>IF(OR(
    AND(COUNTIF(Bugs!A:A,B347)&gt;0,ISNUMBER(SEARCH("x",INDEX(Bugs!C:C,MATCH(B347,Bugs!A:A,0))))),
    AND(COUNTIF(Bugs!B:B,B347)&gt;0,ISNUMBER(SEARCH("x",INDEX(Bugs!C:C,MATCH(B347,Bugs!B:B,0))))),
    AND(COUNTIF(Bugs!A:A,B347)&gt;0,ISNUMBER(SEARCH("x",INDEX(Bugs!D:D,MATCH(B347,Bugs!A:A,0))))),
    AND(COUNTIF(Bugs!B:B,B347)&gt;0,ISNUMBER(SEARCH("x",INDEX(Bugs!D:D,MATCH(B347,Bugs!B:B,0)))))
),"Y","")</f>
        <v/>
      </c>
      <c r="R347">
        <f ca="1">IF(OR(ISNUMBER(MATCH(L347,MasterData!$D$3:$D$18,0)),ISNUMBER(MATCH(L347,MasterData!$C$3:$C$18,0))),
    DATEDIF(E347,I347,"d"),
    DATEDIF(E347,TODAY(),"d"))</f>
        <v>12</v>
      </c>
      <c r="S347">
        <f t="shared" ca="1" si="18"/>
        <v>0</v>
      </c>
      <c r="T347">
        <f t="shared" ca="1" si="19"/>
        <v>1</v>
      </c>
      <c r="U347">
        <f t="shared" ca="1" si="20"/>
        <v>0</v>
      </c>
    </row>
    <row r="348" spans="2:21" x14ac:dyDescent="0.35">
      <c r="B348" t="s">
        <v>1012</v>
      </c>
      <c r="D348" s="34" t="s">
        <v>746</v>
      </c>
      <c r="E348" s="208">
        <v>45943</v>
      </c>
      <c r="G348" t="s">
        <v>1013</v>
      </c>
      <c r="I348" s="208">
        <v>45944</v>
      </c>
      <c r="K348" t="s">
        <v>235</v>
      </c>
      <c r="L348" t="s">
        <v>171</v>
      </c>
      <c r="M348" t="s">
        <v>1014</v>
      </c>
      <c r="N348" t="s">
        <v>237</v>
      </c>
      <c r="P348" s="193" t="str">
        <f>IF(OR(AND(A348&lt;&gt;"",COUNTIF(Bugs!B:B,A348)&gt;0),AND(B348&lt;&gt;"",COUNTIF(Bugs!A:A,B348)&gt;0)),"Y","")</f>
        <v/>
      </c>
      <c r="Q348" s="193" t="str">
        <f>IF(OR(
    AND(COUNTIF(Bugs!A:A,B348)&gt;0,ISNUMBER(SEARCH("x",INDEX(Bugs!C:C,MATCH(B348,Bugs!A:A,0))))),
    AND(COUNTIF(Bugs!B:B,B348)&gt;0,ISNUMBER(SEARCH("x",INDEX(Bugs!C:C,MATCH(B348,Bugs!B:B,0))))),
    AND(COUNTIF(Bugs!A:A,B348)&gt;0,ISNUMBER(SEARCH("x",INDEX(Bugs!D:D,MATCH(B348,Bugs!A:A,0))))),
    AND(COUNTIF(Bugs!B:B,B348)&gt;0,ISNUMBER(SEARCH("x",INDEX(Bugs!D:D,MATCH(B348,Bugs!B:B,0)))))
),"Y","")</f>
        <v/>
      </c>
      <c r="R348">
        <f ca="1">IF(OR(ISNUMBER(MATCH(L348,MasterData!$D$3:$D$18,0)),ISNUMBER(MATCH(L348,MasterData!$C$3:$C$18,0))),
    DATEDIF(E348,I348,"d"),
    DATEDIF(E348,TODAY(),"d"))</f>
        <v>1</v>
      </c>
      <c r="S348">
        <f t="shared" ca="1" si="18"/>
        <v>1</v>
      </c>
      <c r="T348">
        <f t="shared" ca="1" si="19"/>
        <v>0</v>
      </c>
      <c r="U348">
        <f t="shared" ca="1" si="20"/>
        <v>0</v>
      </c>
    </row>
    <row r="349" spans="2:21" x14ac:dyDescent="0.35">
      <c r="B349" t="s">
        <v>86</v>
      </c>
      <c r="D349" s="34">
        <v>3014</v>
      </c>
      <c r="E349" s="208">
        <v>45943</v>
      </c>
      <c r="G349" t="s">
        <v>715</v>
      </c>
      <c r="I349" s="208">
        <v>45943</v>
      </c>
      <c r="K349" t="s">
        <v>235</v>
      </c>
      <c r="L349" t="s">
        <v>164</v>
      </c>
      <c r="M349" t="s">
        <v>1015</v>
      </c>
      <c r="N349" t="s">
        <v>237</v>
      </c>
      <c r="P349" s="193" t="str">
        <f>IF(OR(AND(A349&lt;&gt;"",COUNTIF(Bugs!B:B,A349)&gt;0),AND(B349&lt;&gt;"",COUNTIF(Bugs!A:A,B349)&gt;0)),"Y","")</f>
        <v>Y</v>
      </c>
      <c r="Q349" s="193" t="str">
        <f>IF(OR(
    AND(COUNTIF(Bugs!A:A,B349)&gt;0,ISNUMBER(SEARCH("x",INDEX(Bugs!C:C,MATCH(B349,Bugs!A:A,0))))),
    AND(COUNTIF(Bugs!B:B,B349)&gt;0,ISNUMBER(SEARCH("x",INDEX(Bugs!C:C,MATCH(B349,Bugs!B:B,0))))),
    AND(COUNTIF(Bugs!A:A,B349)&gt;0,ISNUMBER(SEARCH("x",INDEX(Bugs!D:D,MATCH(B349,Bugs!A:A,0))))),
    AND(COUNTIF(Bugs!B:B,B349)&gt;0,ISNUMBER(SEARCH("x",INDEX(Bugs!D:D,MATCH(B349,Bugs!B:B,0)))))
),"Y","")</f>
        <v/>
      </c>
      <c r="R349">
        <f ca="1">IF(OR(ISNUMBER(MATCH(L349,MasterData!$D$3:$D$18,0)),ISNUMBER(MATCH(L349,MasterData!$C$3:$C$18,0))),
    DATEDIF(E349,I349,"d"),
    DATEDIF(E349,TODAY(),"d"))</f>
        <v>64</v>
      </c>
      <c r="S349">
        <f t="shared" ca="1" si="18"/>
        <v>0</v>
      </c>
      <c r="T349">
        <f t="shared" ca="1" si="19"/>
        <v>0</v>
      </c>
      <c r="U349">
        <f t="shared" ca="1" si="20"/>
        <v>1</v>
      </c>
    </row>
    <row r="350" spans="2:21" x14ac:dyDescent="0.35">
      <c r="B350" t="s">
        <v>87</v>
      </c>
      <c r="D350" s="34" t="s">
        <v>746</v>
      </c>
      <c r="E350" s="208">
        <v>45944</v>
      </c>
      <c r="G350" t="s">
        <v>816</v>
      </c>
      <c r="I350" s="208">
        <v>45944</v>
      </c>
      <c r="K350" t="s">
        <v>235</v>
      </c>
      <c r="L350" t="s">
        <v>164</v>
      </c>
      <c r="M350" t="s">
        <v>1016</v>
      </c>
      <c r="N350" t="s">
        <v>237</v>
      </c>
      <c r="P350" s="193" t="str">
        <f>IF(OR(AND(A350&lt;&gt;"",COUNTIF(Bugs!B:B,A350)&gt;0),AND(B350&lt;&gt;"",COUNTIF(Bugs!A:A,B350)&gt;0)),"Y","")</f>
        <v>Y</v>
      </c>
      <c r="Q350" s="193" t="str">
        <f>IF(OR(
    AND(COUNTIF(Bugs!A:A,B350)&gt;0,ISNUMBER(SEARCH("x",INDEX(Bugs!C:C,MATCH(B350,Bugs!A:A,0))))),
    AND(COUNTIF(Bugs!B:B,B350)&gt;0,ISNUMBER(SEARCH("x",INDEX(Bugs!C:C,MATCH(B350,Bugs!B:B,0))))),
    AND(COUNTIF(Bugs!A:A,B350)&gt;0,ISNUMBER(SEARCH("x",INDEX(Bugs!D:D,MATCH(B350,Bugs!A:A,0))))),
    AND(COUNTIF(Bugs!B:B,B350)&gt;0,ISNUMBER(SEARCH("x",INDEX(Bugs!D:D,MATCH(B350,Bugs!B:B,0)))))
),"Y","")</f>
        <v>Y</v>
      </c>
      <c r="R350">
        <f ca="1">IF(OR(ISNUMBER(MATCH(L350,MasterData!$D$3:$D$18,0)),ISNUMBER(MATCH(L350,MasterData!$C$3:$C$18,0))),
    DATEDIF(E350,I350,"d"),
    DATEDIF(E350,TODAY(),"d"))</f>
        <v>63</v>
      </c>
      <c r="S350">
        <f t="shared" ca="1" si="18"/>
        <v>0</v>
      </c>
      <c r="T350">
        <f t="shared" ca="1" si="19"/>
        <v>0</v>
      </c>
      <c r="U350">
        <f t="shared" ca="1" si="20"/>
        <v>1</v>
      </c>
    </row>
    <row r="351" spans="2:21" x14ac:dyDescent="0.35">
      <c r="B351" t="s">
        <v>1017</v>
      </c>
      <c r="D351" s="34">
        <v>3014</v>
      </c>
      <c r="E351" s="208">
        <v>45944</v>
      </c>
      <c r="G351" t="s">
        <v>834</v>
      </c>
      <c r="I351" s="208">
        <v>45946</v>
      </c>
      <c r="K351" t="s">
        <v>241</v>
      </c>
      <c r="L351" t="s">
        <v>171</v>
      </c>
      <c r="M351" t="s">
        <v>1018</v>
      </c>
      <c r="N351" t="s">
        <v>237</v>
      </c>
      <c r="P351" s="193" t="str">
        <f>IF(OR(AND(A351&lt;&gt;"",COUNTIF(Bugs!B:B,A351)&gt;0),AND(B351&lt;&gt;"",COUNTIF(Bugs!A:A,B351)&gt;0)),"Y","")</f>
        <v/>
      </c>
      <c r="Q351" s="193" t="str">
        <f>IF(OR(
    AND(COUNTIF(Bugs!A:A,B351)&gt;0,ISNUMBER(SEARCH("x",INDEX(Bugs!C:C,MATCH(B351,Bugs!A:A,0))))),
    AND(COUNTIF(Bugs!B:B,B351)&gt;0,ISNUMBER(SEARCH("x",INDEX(Bugs!C:C,MATCH(B351,Bugs!B:B,0))))),
    AND(COUNTIF(Bugs!A:A,B351)&gt;0,ISNUMBER(SEARCH("x",INDEX(Bugs!D:D,MATCH(B351,Bugs!A:A,0))))),
    AND(COUNTIF(Bugs!B:B,B351)&gt;0,ISNUMBER(SEARCH("x",INDEX(Bugs!D:D,MATCH(B351,Bugs!B:B,0)))))
),"Y","")</f>
        <v/>
      </c>
      <c r="R351">
        <f ca="1">IF(OR(ISNUMBER(MATCH(L351,MasterData!$D$3:$D$18,0)),ISNUMBER(MATCH(L351,MasterData!$C$3:$C$18,0))),
    DATEDIF(E351,I351,"d"),
    DATEDIF(E351,TODAY(),"d"))</f>
        <v>2</v>
      </c>
      <c r="S351">
        <f t="shared" ca="1" si="18"/>
        <v>1</v>
      </c>
      <c r="T351">
        <f t="shared" ca="1" si="19"/>
        <v>0</v>
      </c>
      <c r="U351">
        <f t="shared" ca="1" si="20"/>
        <v>0</v>
      </c>
    </row>
    <row r="352" spans="2:21" x14ac:dyDescent="0.35">
      <c r="B352" t="s">
        <v>1019</v>
      </c>
      <c r="D352" s="34" t="s">
        <v>746</v>
      </c>
      <c r="E352" s="208">
        <v>45944</v>
      </c>
      <c r="G352" t="s">
        <v>886</v>
      </c>
      <c r="I352" s="208">
        <v>45946</v>
      </c>
      <c r="K352" t="s">
        <v>235</v>
      </c>
      <c r="L352" t="s">
        <v>171</v>
      </c>
      <c r="M352" t="s">
        <v>1020</v>
      </c>
      <c r="N352" t="s">
        <v>237</v>
      </c>
      <c r="P352" s="193" t="str">
        <f>IF(OR(AND(A352&lt;&gt;"",COUNTIF(Bugs!B:B,A352)&gt;0),AND(B352&lt;&gt;"",COUNTIF(Bugs!A:A,B352)&gt;0)),"Y","")</f>
        <v/>
      </c>
      <c r="Q352" s="193" t="str">
        <f>IF(OR(
    AND(COUNTIF(Bugs!A:A,B352)&gt;0,ISNUMBER(SEARCH("x",INDEX(Bugs!C:C,MATCH(B352,Bugs!A:A,0))))),
    AND(COUNTIF(Bugs!B:B,B352)&gt;0,ISNUMBER(SEARCH("x",INDEX(Bugs!C:C,MATCH(B352,Bugs!B:B,0))))),
    AND(COUNTIF(Bugs!A:A,B352)&gt;0,ISNUMBER(SEARCH("x",INDEX(Bugs!D:D,MATCH(B352,Bugs!A:A,0))))),
    AND(COUNTIF(Bugs!B:B,B352)&gt;0,ISNUMBER(SEARCH("x",INDEX(Bugs!D:D,MATCH(B352,Bugs!B:B,0)))))
),"Y","")</f>
        <v/>
      </c>
      <c r="R352">
        <f ca="1">IF(OR(ISNUMBER(MATCH(L352,MasterData!$D$3:$D$18,0)),ISNUMBER(MATCH(L352,MasterData!$C$3:$C$18,0))),
    DATEDIF(E352,I352,"d"),
    DATEDIF(E352,TODAY(),"d"))</f>
        <v>2</v>
      </c>
      <c r="S352">
        <f t="shared" ca="1" si="18"/>
        <v>1</v>
      </c>
      <c r="T352">
        <f t="shared" ca="1" si="19"/>
        <v>0</v>
      </c>
      <c r="U352">
        <f t="shared" ca="1" si="20"/>
        <v>0</v>
      </c>
    </row>
    <row r="353" spans="1:21" x14ac:dyDescent="0.35">
      <c r="B353" t="s">
        <v>88</v>
      </c>
      <c r="D353" s="34">
        <v>3014</v>
      </c>
      <c r="E353" s="208">
        <v>45945</v>
      </c>
      <c r="G353" t="s">
        <v>1021</v>
      </c>
      <c r="I353" s="208">
        <v>45945</v>
      </c>
      <c r="K353" t="s">
        <v>347</v>
      </c>
      <c r="L353" t="s">
        <v>171</v>
      </c>
      <c r="M353" t="s">
        <v>1022</v>
      </c>
      <c r="N353" t="s">
        <v>237</v>
      </c>
      <c r="P353" s="193" t="str">
        <f>IF(OR(AND(A353&lt;&gt;"",COUNTIF(Bugs!B:B,A353)&gt;0),AND(B353&lt;&gt;"",COUNTIF(Bugs!A:A,B353)&gt;0)),"Y","")</f>
        <v>Y</v>
      </c>
      <c r="Q353" s="193" t="str">
        <f>IF(OR(
    AND(COUNTIF(Bugs!A:A,B353)&gt;0,ISNUMBER(SEARCH("x",INDEX(Bugs!C:C,MATCH(B353,Bugs!A:A,0))))),
    AND(COUNTIF(Bugs!B:B,B353)&gt;0,ISNUMBER(SEARCH("x",INDEX(Bugs!C:C,MATCH(B353,Bugs!B:B,0))))),
    AND(COUNTIF(Bugs!A:A,B353)&gt;0,ISNUMBER(SEARCH("x",INDEX(Bugs!D:D,MATCH(B353,Bugs!A:A,0))))),
    AND(COUNTIF(Bugs!B:B,B353)&gt;0,ISNUMBER(SEARCH("x",INDEX(Bugs!D:D,MATCH(B353,Bugs!B:B,0)))))
),"Y","")</f>
        <v/>
      </c>
      <c r="R353">
        <f ca="1">IF(OR(ISNUMBER(MATCH(L353,MasterData!$D$3:$D$18,0)),ISNUMBER(MATCH(L353,MasterData!$C$3:$C$18,0))),
    DATEDIF(E353,I353,"d"),
    DATEDIF(E353,TODAY(),"d"))</f>
        <v>0</v>
      </c>
      <c r="S353">
        <f t="shared" ca="1" si="18"/>
        <v>1</v>
      </c>
      <c r="T353">
        <f t="shared" ca="1" si="19"/>
        <v>0</v>
      </c>
      <c r="U353">
        <f t="shared" ca="1" si="20"/>
        <v>0</v>
      </c>
    </row>
    <row r="354" spans="1:21" x14ac:dyDescent="0.35">
      <c r="B354" t="s">
        <v>89</v>
      </c>
      <c r="D354" s="34">
        <v>3014</v>
      </c>
      <c r="E354" s="208">
        <v>45947</v>
      </c>
      <c r="G354" t="s">
        <v>982</v>
      </c>
      <c r="I354" s="208">
        <v>45981</v>
      </c>
      <c r="K354" t="s">
        <v>241</v>
      </c>
      <c r="L354" t="s">
        <v>171</v>
      </c>
      <c r="M354" t="s">
        <v>1023</v>
      </c>
      <c r="N354" t="s">
        <v>237</v>
      </c>
      <c r="P354" s="193" t="str">
        <f>IF(OR(AND(A354&lt;&gt;"",COUNTIF(Bugs!B:B,A354)&gt;0),AND(B354&lt;&gt;"",COUNTIF(Bugs!A:A,B354)&gt;0)),"Y","")</f>
        <v>Y</v>
      </c>
      <c r="Q354" s="193" t="str">
        <f>IF(OR(
    AND(COUNTIF(Bugs!A:A,B354)&gt;0,ISNUMBER(SEARCH("x",INDEX(Bugs!C:C,MATCH(B354,Bugs!A:A,0))))),
    AND(COUNTIF(Bugs!B:B,B354)&gt;0,ISNUMBER(SEARCH("x",INDEX(Bugs!C:C,MATCH(B354,Bugs!B:B,0))))),
    AND(COUNTIF(Bugs!A:A,B354)&gt;0,ISNUMBER(SEARCH("x",INDEX(Bugs!D:D,MATCH(B354,Bugs!A:A,0))))),
    AND(COUNTIF(Bugs!B:B,B354)&gt;0,ISNUMBER(SEARCH("x",INDEX(Bugs!D:D,MATCH(B354,Bugs!B:B,0)))))
),"Y","")</f>
        <v/>
      </c>
      <c r="R354">
        <f ca="1">IF(OR(ISNUMBER(MATCH(L354,MasterData!$D$3:$D$18,0)),ISNUMBER(MATCH(L354,MasterData!$C$3:$C$18,0))),
    DATEDIF(E354,I354,"d"),
    DATEDIF(E354,TODAY(),"d"))</f>
        <v>34</v>
      </c>
      <c r="S354">
        <f t="shared" ca="1" si="18"/>
        <v>0</v>
      </c>
      <c r="T354">
        <f t="shared" ca="1" si="19"/>
        <v>0</v>
      </c>
      <c r="U354">
        <f t="shared" ca="1" si="20"/>
        <v>1</v>
      </c>
    </row>
    <row r="355" spans="1:21" x14ac:dyDescent="0.35">
      <c r="B355" t="s">
        <v>90</v>
      </c>
      <c r="D355" s="34" t="s">
        <v>746</v>
      </c>
      <c r="E355" s="208">
        <v>45950</v>
      </c>
      <c r="G355" t="s">
        <v>816</v>
      </c>
      <c r="I355" s="208">
        <v>45950</v>
      </c>
      <c r="K355" t="s">
        <v>235</v>
      </c>
      <c r="L355" t="s">
        <v>164</v>
      </c>
      <c r="M355" t="s">
        <v>1024</v>
      </c>
      <c r="N355" t="s">
        <v>237</v>
      </c>
      <c r="P355" s="193" t="str">
        <f>IF(OR(AND(A355&lt;&gt;"",COUNTIF(Bugs!B:B,A355)&gt;0),AND(B355&lt;&gt;"",COUNTIF(Bugs!A:A,B355)&gt;0)),"Y","")</f>
        <v>Y</v>
      </c>
      <c r="Q355" s="193" t="str">
        <f>IF(OR(
    AND(COUNTIF(Bugs!A:A,B355)&gt;0,ISNUMBER(SEARCH("x",INDEX(Bugs!C:C,MATCH(B355,Bugs!A:A,0))))),
    AND(COUNTIF(Bugs!B:B,B355)&gt;0,ISNUMBER(SEARCH("x",INDEX(Bugs!C:C,MATCH(B355,Bugs!B:B,0))))),
    AND(COUNTIF(Bugs!A:A,B355)&gt;0,ISNUMBER(SEARCH("x",INDEX(Bugs!D:D,MATCH(B355,Bugs!A:A,0))))),
    AND(COUNTIF(Bugs!B:B,B355)&gt;0,ISNUMBER(SEARCH("x",INDEX(Bugs!D:D,MATCH(B355,Bugs!B:B,0)))))
),"Y","")</f>
        <v/>
      </c>
      <c r="R355">
        <f ca="1">IF(OR(ISNUMBER(MATCH(L355,MasterData!$D$3:$D$18,0)),ISNUMBER(MATCH(L355,MasterData!$C$3:$C$18,0))),
    DATEDIF(E355,I355,"d"),
    DATEDIF(E355,TODAY(),"d"))</f>
        <v>57</v>
      </c>
      <c r="S355">
        <f t="shared" ca="1" si="18"/>
        <v>0</v>
      </c>
      <c r="T355">
        <f t="shared" ca="1" si="19"/>
        <v>0</v>
      </c>
      <c r="U355">
        <f t="shared" ca="1" si="20"/>
        <v>1</v>
      </c>
    </row>
    <row r="356" spans="1:21" x14ac:dyDescent="0.35">
      <c r="B356" t="s">
        <v>1025</v>
      </c>
      <c r="D356" s="34">
        <v>3014</v>
      </c>
      <c r="E356" s="208">
        <v>45950</v>
      </c>
      <c r="G356" t="s">
        <v>1026</v>
      </c>
      <c r="I356" s="208">
        <v>45965</v>
      </c>
      <c r="K356" t="s">
        <v>347</v>
      </c>
      <c r="L356" t="s">
        <v>171</v>
      </c>
      <c r="M356" t="s">
        <v>1027</v>
      </c>
      <c r="N356" t="s">
        <v>237</v>
      </c>
      <c r="P356" s="193" t="str">
        <f>IF(OR(AND(A356&lt;&gt;"",COUNTIF(Bugs!B:B,A356)&gt;0),AND(B356&lt;&gt;"",COUNTIF(Bugs!A:A,B356)&gt;0)),"Y","")</f>
        <v/>
      </c>
      <c r="Q356" s="193" t="str">
        <f>IF(OR(
    AND(COUNTIF(Bugs!A:A,B356)&gt;0,ISNUMBER(SEARCH("x",INDEX(Bugs!C:C,MATCH(B356,Bugs!A:A,0))))),
    AND(COUNTIF(Bugs!B:B,B356)&gt;0,ISNUMBER(SEARCH("x",INDEX(Bugs!C:C,MATCH(B356,Bugs!B:B,0))))),
    AND(COUNTIF(Bugs!A:A,B356)&gt;0,ISNUMBER(SEARCH("x",INDEX(Bugs!D:D,MATCH(B356,Bugs!A:A,0))))),
    AND(COUNTIF(Bugs!B:B,B356)&gt;0,ISNUMBER(SEARCH("x",INDEX(Bugs!D:D,MATCH(B356,Bugs!B:B,0)))))
),"Y","")</f>
        <v/>
      </c>
      <c r="R356">
        <f ca="1">IF(OR(ISNUMBER(MATCH(L356,MasterData!$D$3:$D$18,0)),ISNUMBER(MATCH(L356,MasterData!$C$3:$C$18,0))),
    DATEDIF(E356,I356,"d"),
    DATEDIF(E356,TODAY(),"d"))</f>
        <v>15</v>
      </c>
      <c r="S356">
        <f t="shared" ca="1" si="18"/>
        <v>0</v>
      </c>
      <c r="T356">
        <f t="shared" ca="1" si="19"/>
        <v>1</v>
      </c>
      <c r="U356">
        <f t="shared" ca="1" si="20"/>
        <v>0</v>
      </c>
    </row>
    <row r="357" spans="1:21" x14ac:dyDescent="0.35">
      <c r="A357" s="72"/>
      <c r="B357" s="72" t="s">
        <v>91</v>
      </c>
      <c r="C357" s="72"/>
      <c r="D357" s="180">
        <v>3003</v>
      </c>
      <c r="E357" s="209">
        <v>45950</v>
      </c>
      <c r="F357" s="72"/>
      <c r="G357" s="72" t="s">
        <v>816</v>
      </c>
      <c r="H357" s="72"/>
      <c r="I357" s="209">
        <v>45960</v>
      </c>
      <c r="J357" s="72"/>
      <c r="K357" s="72" t="s">
        <v>235</v>
      </c>
      <c r="L357" s="72" t="s">
        <v>171</v>
      </c>
      <c r="M357" s="72" t="s">
        <v>1028</v>
      </c>
      <c r="N357" s="72" t="s">
        <v>237</v>
      </c>
      <c r="P357" s="193" t="str">
        <f>IF(OR(AND(A357&lt;&gt;"",COUNTIF(Bugs!B:B,A357)&gt;0),AND(B357&lt;&gt;"",COUNTIF(Bugs!A:A,B357)&gt;0)),"Y","")</f>
        <v>Y</v>
      </c>
      <c r="Q357" s="193" t="str">
        <f>IF(OR(
    AND(COUNTIF(Bugs!A:A,B357)&gt;0,ISNUMBER(SEARCH("x",INDEX(Bugs!C:C,MATCH(B357,Bugs!A:A,0))))),
    AND(COUNTIF(Bugs!B:B,B357)&gt;0,ISNUMBER(SEARCH("x",INDEX(Bugs!C:C,MATCH(B357,Bugs!B:B,0))))),
    AND(COUNTIF(Bugs!A:A,B357)&gt;0,ISNUMBER(SEARCH("x",INDEX(Bugs!D:D,MATCH(B357,Bugs!A:A,0))))),
    AND(COUNTIF(Bugs!B:B,B357)&gt;0,ISNUMBER(SEARCH("x",INDEX(Bugs!D:D,MATCH(B357,Bugs!B:B,0)))))
),"Y","")</f>
        <v>Y</v>
      </c>
      <c r="R357">
        <f ca="1">IF(OR(ISNUMBER(MATCH(L357,MasterData!$D$3:$D$18,0)),ISNUMBER(MATCH(L357,MasterData!$C$3:$C$18,0))),
    DATEDIF(E357,I357,"d"),
    DATEDIF(E357,TODAY(),"d"))</f>
        <v>10</v>
      </c>
      <c r="S357">
        <f t="shared" ca="1" si="18"/>
        <v>0</v>
      </c>
      <c r="T357">
        <f t="shared" ca="1" si="19"/>
        <v>1</v>
      </c>
      <c r="U357">
        <f t="shared" ca="1" si="20"/>
        <v>0</v>
      </c>
    </row>
    <row r="358" spans="1:21" x14ac:dyDescent="0.35">
      <c r="B358" t="s">
        <v>1030</v>
      </c>
      <c r="D358" s="34">
        <v>3009</v>
      </c>
      <c r="E358" s="208">
        <v>45950</v>
      </c>
      <c r="G358" t="s">
        <v>866</v>
      </c>
      <c r="I358" s="208">
        <v>45951</v>
      </c>
      <c r="K358" t="s">
        <v>235</v>
      </c>
      <c r="L358" t="s">
        <v>171</v>
      </c>
      <c r="M358" t="s">
        <v>1031</v>
      </c>
      <c r="N358" t="s">
        <v>237</v>
      </c>
      <c r="P358" s="193" t="str">
        <f>IF(OR(AND(A358&lt;&gt;"",COUNTIF(Bugs!B:B,A358)&gt;0),AND(B358&lt;&gt;"",COUNTIF(Bugs!A:A,B358)&gt;0)),"Y","")</f>
        <v/>
      </c>
      <c r="Q358" s="193" t="str">
        <f>IF(OR(
    AND(COUNTIF(Bugs!A:A,B358)&gt;0,ISNUMBER(SEARCH("x",INDEX(Bugs!C:C,MATCH(B358,Bugs!A:A,0))))),
    AND(COUNTIF(Bugs!B:B,B358)&gt;0,ISNUMBER(SEARCH("x",INDEX(Bugs!C:C,MATCH(B358,Bugs!B:B,0))))),
    AND(COUNTIF(Bugs!A:A,B358)&gt;0,ISNUMBER(SEARCH("x",INDEX(Bugs!D:D,MATCH(B358,Bugs!A:A,0))))),
    AND(COUNTIF(Bugs!B:B,B358)&gt;0,ISNUMBER(SEARCH("x",INDEX(Bugs!D:D,MATCH(B358,Bugs!B:B,0)))))
),"Y","")</f>
        <v/>
      </c>
      <c r="R358">
        <f ca="1">IF(OR(ISNUMBER(MATCH(L358,MasterData!$D$3:$D$18,0)),ISNUMBER(MATCH(L358,MasterData!$C$3:$C$18,0))),
    DATEDIF(E358,I358,"d"),
    DATEDIF(E358,TODAY(),"d"))</f>
        <v>1</v>
      </c>
      <c r="S358">
        <f t="shared" ca="1" si="18"/>
        <v>1</v>
      </c>
      <c r="T358">
        <f t="shared" ca="1" si="19"/>
        <v>0</v>
      </c>
      <c r="U358">
        <f t="shared" ca="1" si="20"/>
        <v>0</v>
      </c>
    </row>
    <row r="359" spans="1:21" x14ac:dyDescent="0.35">
      <c r="B359" t="s">
        <v>92</v>
      </c>
      <c r="D359" s="34">
        <v>3014</v>
      </c>
      <c r="E359" s="208">
        <v>45950</v>
      </c>
      <c r="G359" t="s">
        <v>715</v>
      </c>
      <c r="I359" s="208">
        <v>45950</v>
      </c>
      <c r="K359" t="s">
        <v>235</v>
      </c>
      <c r="L359" t="s">
        <v>164</v>
      </c>
      <c r="M359" t="s">
        <v>1032</v>
      </c>
      <c r="N359" t="s">
        <v>237</v>
      </c>
      <c r="P359" s="193" t="str">
        <f>IF(OR(AND(A359&lt;&gt;"",COUNTIF(Bugs!B:B,A359)&gt;0),AND(B359&lt;&gt;"",COUNTIF(Bugs!A:A,B359)&gt;0)),"Y","")</f>
        <v>Y</v>
      </c>
      <c r="Q359" s="193" t="str">
        <f>IF(OR(
    AND(COUNTIF(Bugs!A:A,B359)&gt;0,ISNUMBER(SEARCH("x",INDEX(Bugs!C:C,MATCH(B359,Bugs!A:A,0))))),
    AND(COUNTIF(Bugs!B:B,B359)&gt;0,ISNUMBER(SEARCH("x",INDEX(Bugs!C:C,MATCH(B359,Bugs!B:B,0))))),
    AND(COUNTIF(Bugs!A:A,B359)&gt;0,ISNUMBER(SEARCH("x",INDEX(Bugs!D:D,MATCH(B359,Bugs!A:A,0))))),
    AND(COUNTIF(Bugs!B:B,B359)&gt;0,ISNUMBER(SEARCH("x",INDEX(Bugs!D:D,MATCH(B359,Bugs!B:B,0)))))
),"Y","")</f>
        <v>Y</v>
      </c>
      <c r="R359">
        <f ca="1">IF(OR(ISNUMBER(MATCH(L359,MasterData!$D$3:$D$18,0)),ISNUMBER(MATCH(L359,MasterData!$C$3:$C$18,0))),
    DATEDIF(E359,I359,"d"),
    DATEDIF(E359,TODAY(),"d"))</f>
        <v>57</v>
      </c>
      <c r="S359">
        <f t="shared" ca="1" si="18"/>
        <v>0</v>
      </c>
      <c r="T359">
        <f t="shared" ca="1" si="19"/>
        <v>0</v>
      </c>
      <c r="U359">
        <f t="shared" ca="1" si="20"/>
        <v>1</v>
      </c>
    </row>
    <row r="360" spans="1:21" x14ac:dyDescent="0.35">
      <c r="A360" s="72"/>
      <c r="B360" s="72" t="s">
        <v>93</v>
      </c>
      <c r="C360" s="72"/>
      <c r="D360" s="180" t="s">
        <v>660</v>
      </c>
      <c r="E360" s="209">
        <v>45950</v>
      </c>
      <c r="F360" s="72"/>
      <c r="G360" s="72" t="s">
        <v>715</v>
      </c>
      <c r="H360" s="72"/>
      <c r="I360" s="209">
        <v>45961</v>
      </c>
      <c r="J360" s="72"/>
      <c r="K360" s="72" t="s">
        <v>235</v>
      </c>
      <c r="L360" s="72" t="s">
        <v>171</v>
      </c>
      <c r="M360" s="72" t="s">
        <v>1033</v>
      </c>
      <c r="N360" s="72" t="s">
        <v>237</v>
      </c>
      <c r="P360" s="193" t="str">
        <f>IF(OR(AND(A360&lt;&gt;"",COUNTIF(Bugs!B:B,A360)&gt;0),AND(B360&lt;&gt;"",COUNTIF(Bugs!A:A,B360)&gt;0)),"Y","")</f>
        <v>Y</v>
      </c>
      <c r="Q360" s="193" t="str">
        <f>IF(OR(
    AND(COUNTIF(Bugs!A:A,B360)&gt;0,ISNUMBER(SEARCH("x",INDEX(Bugs!C:C,MATCH(B360,Bugs!A:A,0))))),
    AND(COUNTIF(Bugs!B:B,B360)&gt;0,ISNUMBER(SEARCH("x",INDEX(Bugs!C:C,MATCH(B360,Bugs!B:B,0))))),
    AND(COUNTIF(Bugs!A:A,B360)&gt;0,ISNUMBER(SEARCH("x",INDEX(Bugs!D:D,MATCH(B360,Bugs!A:A,0))))),
    AND(COUNTIF(Bugs!B:B,B360)&gt;0,ISNUMBER(SEARCH("x",INDEX(Bugs!D:D,MATCH(B360,Bugs!B:B,0)))))
),"Y","")</f>
        <v/>
      </c>
      <c r="R360">
        <f ca="1">IF(OR(ISNUMBER(MATCH(L360,MasterData!$D$3:$D$18,0)),ISNUMBER(MATCH(L360,MasterData!$C$3:$C$18,0))),
    DATEDIF(E360,I360,"d"),
    DATEDIF(E360,TODAY(),"d"))</f>
        <v>11</v>
      </c>
      <c r="S360">
        <f t="shared" ca="1" si="18"/>
        <v>0</v>
      </c>
      <c r="T360">
        <f t="shared" ca="1" si="19"/>
        <v>1</v>
      </c>
      <c r="U360">
        <f t="shared" ca="1" si="20"/>
        <v>0</v>
      </c>
    </row>
    <row r="361" spans="1:21" x14ac:dyDescent="0.35">
      <c r="B361" t="s">
        <v>1034</v>
      </c>
      <c r="D361" s="34" t="s">
        <v>660</v>
      </c>
      <c r="E361" s="208">
        <v>45950</v>
      </c>
      <c r="G361" t="s">
        <v>715</v>
      </c>
      <c r="I361" s="208">
        <v>45950</v>
      </c>
      <c r="K361" t="s">
        <v>235</v>
      </c>
      <c r="L361" t="s">
        <v>164</v>
      </c>
      <c r="M361" t="s">
        <v>1035</v>
      </c>
      <c r="N361" t="s">
        <v>237</v>
      </c>
      <c r="P361" s="193" t="str">
        <f>IF(OR(AND(A361&lt;&gt;"",COUNTIF(Bugs!B:B,A361)&gt;0),AND(B361&lt;&gt;"",COUNTIF(Bugs!A:A,B361)&gt;0)),"Y","")</f>
        <v/>
      </c>
      <c r="Q361" s="193" t="str">
        <f>IF(OR(
    AND(COUNTIF(Bugs!A:A,B361)&gt;0,ISNUMBER(SEARCH("x",INDEX(Bugs!C:C,MATCH(B361,Bugs!A:A,0))))),
    AND(COUNTIF(Bugs!B:B,B361)&gt;0,ISNUMBER(SEARCH("x",INDEX(Bugs!C:C,MATCH(B361,Bugs!B:B,0))))),
    AND(COUNTIF(Bugs!A:A,B361)&gt;0,ISNUMBER(SEARCH("x",INDEX(Bugs!D:D,MATCH(B361,Bugs!A:A,0))))),
    AND(COUNTIF(Bugs!B:B,B361)&gt;0,ISNUMBER(SEARCH("x",INDEX(Bugs!D:D,MATCH(B361,Bugs!B:B,0)))))
),"Y","")</f>
        <v/>
      </c>
      <c r="R361">
        <f ca="1">IF(OR(ISNUMBER(MATCH(L361,MasterData!$D$3:$D$18,0)),ISNUMBER(MATCH(L361,MasterData!$C$3:$C$18,0))),
    DATEDIF(E361,I361,"d"),
    DATEDIF(E361,TODAY(),"d"))</f>
        <v>57</v>
      </c>
      <c r="S361">
        <f t="shared" ca="1" si="18"/>
        <v>0</v>
      </c>
      <c r="T361">
        <f t="shared" ca="1" si="19"/>
        <v>0</v>
      </c>
      <c r="U361">
        <f t="shared" ca="1" si="20"/>
        <v>1</v>
      </c>
    </row>
    <row r="362" spans="1:21" x14ac:dyDescent="0.35">
      <c r="B362" t="s">
        <v>1036</v>
      </c>
      <c r="D362" s="34" t="s">
        <v>480</v>
      </c>
      <c r="E362" s="208">
        <v>45950</v>
      </c>
      <c r="G362" t="s">
        <v>715</v>
      </c>
      <c r="I362" s="208">
        <v>45953</v>
      </c>
      <c r="K362" t="s">
        <v>235</v>
      </c>
      <c r="L362" t="s">
        <v>171</v>
      </c>
      <c r="M362" t="s">
        <v>1037</v>
      </c>
      <c r="N362" t="s">
        <v>237</v>
      </c>
      <c r="P362" s="193" t="str">
        <f>IF(OR(AND(A362&lt;&gt;"",COUNTIF(Bugs!B:B,A362)&gt;0),AND(B362&lt;&gt;"",COUNTIF(Bugs!A:A,B362)&gt;0)),"Y","")</f>
        <v/>
      </c>
      <c r="Q362" s="193" t="str">
        <f>IF(OR(
    AND(COUNTIF(Bugs!A:A,B362)&gt;0,ISNUMBER(SEARCH("x",INDEX(Bugs!C:C,MATCH(B362,Bugs!A:A,0))))),
    AND(COUNTIF(Bugs!B:B,B362)&gt;0,ISNUMBER(SEARCH("x",INDEX(Bugs!C:C,MATCH(B362,Bugs!B:B,0))))),
    AND(COUNTIF(Bugs!A:A,B362)&gt;0,ISNUMBER(SEARCH("x",INDEX(Bugs!D:D,MATCH(B362,Bugs!A:A,0))))),
    AND(COUNTIF(Bugs!B:B,B362)&gt;0,ISNUMBER(SEARCH("x",INDEX(Bugs!D:D,MATCH(B362,Bugs!B:B,0)))))
),"Y","")</f>
        <v/>
      </c>
      <c r="R362">
        <f ca="1">IF(OR(ISNUMBER(MATCH(L362,MasterData!$D$3:$D$18,0)),ISNUMBER(MATCH(L362,MasterData!$C$3:$C$18,0))),
    DATEDIF(E362,I362,"d"),
    DATEDIF(E362,TODAY(),"d"))</f>
        <v>3</v>
      </c>
      <c r="S362">
        <f t="shared" ca="1" si="18"/>
        <v>1</v>
      </c>
      <c r="T362">
        <f t="shared" ca="1" si="19"/>
        <v>0</v>
      </c>
      <c r="U362">
        <f t="shared" ca="1" si="20"/>
        <v>0</v>
      </c>
    </row>
    <row r="363" spans="1:21" x14ac:dyDescent="0.35">
      <c r="B363" t="s">
        <v>1038</v>
      </c>
      <c r="D363" s="34" t="s">
        <v>480</v>
      </c>
      <c r="E363" s="208">
        <v>45951</v>
      </c>
      <c r="G363" t="s">
        <v>886</v>
      </c>
      <c r="I363" s="208">
        <v>45951</v>
      </c>
      <c r="K363" t="s">
        <v>235</v>
      </c>
      <c r="L363" t="s">
        <v>171</v>
      </c>
      <c r="M363" t="s">
        <v>1039</v>
      </c>
      <c r="N363" t="s">
        <v>237</v>
      </c>
      <c r="P363" s="193" t="str">
        <f>IF(OR(AND(A363&lt;&gt;"",COUNTIF(Bugs!B:B,A363)&gt;0),AND(B363&lt;&gt;"",COUNTIF(Bugs!A:A,B363)&gt;0)),"Y","")</f>
        <v/>
      </c>
      <c r="Q363" s="193" t="str">
        <f>IF(OR(
    AND(COUNTIF(Bugs!A:A,B363)&gt;0,ISNUMBER(SEARCH("x",INDEX(Bugs!C:C,MATCH(B363,Bugs!A:A,0))))),
    AND(COUNTIF(Bugs!B:B,B363)&gt;0,ISNUMBER(SEARCH("x",INDEX(Bugs!C:C,MATCH(B363,Bugs!B:B,0))))),
    AND(COUNTIF(Bugs!A:A,B363)&gt;0,ISNUMBER(SEARCH("x",INDEX(Bugs!D:D,MATCH(B363,Bugs!A:A,0))))),
    AND(COUNTIF(Bugs!B:B,B363)&gt;0,ISNUMBER(SEARCH("x",INDEX(Bugs!D:D,MATCH(B363,Bugs!B:B,0)))))
),"Y","")</f>
        <v/>
      </c>
      <c r="R363">
        <f ca="1">IF(OR(ISNUMBER(MATCH(L363,MasterData!$D$3:$D$18,0)),ISNUMBER(MATCH(L363,MasterData!$C$3:$C$18,0))),
    DATEDIF(E363,I363,"d"),
    DATEDIF(E363,TODAY(),"d"))</f>
        <v>0</v>
      </c>
      <c r="S363">
        <f t="shared" ca="1" si="18"/>
        <v>1</v>
      </c>
      <c r="T363">
        <f t="shared" ca="1" si="19"/>
        <v>0</v>
      </c>
      <c r="U363">
        <f t="shared" ca="1" si="20"/>
        <v>0</v>
      </c>
    </row>
    <row r="364" spans="1:21" x14ac:dyDescent="0.35">
      <c r="B364" t="s">
        <v>94</v>
      </c>
      <c r="D364" s="34" t="s">
        <v>480</v>
      </c>
      <c r="E364" s="208">
        <v>45951</v>
      </c>
      <c r="G364" t="s">
        <v>715</v>
      </c>
      <c r="I364" s="208">
        <v>45980</v>
      </c>
      <c r="K364" t="s">
        <v>235</v>
      </c>
      <c r="L364" t="s">
        <v>171</v>
      </c>
      <c r="M364" t="s">
        <v>1040</v>
      </c>
      <c r="N364" t="s">
        <v>237</v>
      </c>
      <c r="P364" s="193" t="str">
        <f>IF(OR(AND(A364&lt;&gt;"",COUNTIF(Bugs!B:B,A364)&gt;0),AND(B364&lt;&gt;"",COUNTIF(Bugs!A:A,B364)&gt;0)),"Y","")</f>
        <v>Y</v>
      </c>
      <c r="Q364" s="193" t="str">
        <f>IF(OR(
    AND(COUNTIF(Bugs!A:A,B364)&gt;0,ISNUMBER(SEARCH("x",INDEX(Bugs!C:C,MATCH(B364,Bugs!A:A,0))))),
    AND(COUNTIF(Bugs!B:B,B364)&gt;0,ISNUMBER(SEARCH("x",INDEX(Bugs!C:C,MATCH(B364,Bugs!B:B,0))))),
    AND(COUNTIF(Bugs!A:A,B364)&gt;0,ISNUMBER(SEARCH("x",INDEX(Bugs!D:D,MATCH(B364,Bugs!A:A,0))))),
    AND(COUNTIF(Bugs!B:B,B364)&gt;0,ISNUMBER(SEARCH("x",INDEX(Bugs!D:D,MATCH(B364,Bugs!B:B,0)))))
),"Y","")</f>
        <v/>
      </c>
      <c r="R364">
        <f ca="1">IF(OR(ISNUMBER(MATCH(L364,MasterData!$D$3:$D$18,0)),ISNUMBER(MATCH(L364,MasterData!$C$3:$C$18,0))),
    DATEDIF(E364,I364,"d"),
    DATEDIF(E364,TODAY(),"d"))</f>
        <v>29</v>
      </c>
      <c r="S364">
        <f t="shared" ca="1" si="18"/>
        <v>0</v>
      </c>
      <c r="T364">
        <f t="shared" ca="1" si="19"/>
        <v>1</v>
      </c>
      <c r="U364">
        <f t="shared" ca="1" si="20"/>
        <v>0</v>
      </c>
    </row>
    <row r="365" spans="1:21" x14ac:dyDescent="0.35">
      <c r="B365" t="s">
        <v>1041</v>
      </c>
      <c r="D365" s="34" t="s">
        <v>480</v>
      </c>
      <c r="E365" s="208">
        <v>45951</v>
      </c>
      <c r="G365" t="s">
        <v>715</v>
      </c>
      <c r="I365" s="208">
        <v>45951</v>
      </c>
      <c r="K365" t="s">
        <v>235</v>
      </c>
      <c r="L365" t="s">
        <v>171</v>
      </c>
      <c r="M365" t="s">
        <v>1042</v>
      </c>
      <c r="N365" t="s">
        <v>237</v>
      </c>
      <c r="P365" s="193" t="str">
        <f>IF(OR(AND(A365&lt;&gt;"",COUNTIF(Bugs!B:B,A365)&gt;0),AND(B365&lt;&gt;"",COUNTIF(Bugs!A:A,B365)&gt;0)),"Y","")</f>
        <v/>
      </c>
      <c r="Q365" s="193" t="str">
        <f>IF(OR(
    AND(COUNTIF(Bugs!A:A,B365)&gt;0,ISNUMBER(SEARCH("x",INDEX(Bugs!C:C,MATCH(B365,Bugs!A:A,0))))),
    AND(COUNTIF(Bugs!B:B,B365)&gt;0,ISNUMBER(SEARCH("x",INDEX(Bugs!C:C,MATCH(B365,Bugs!B:B,0))))),
    AND(COUNTIF(Bugs!A:A,B365)&gt;0,ISNUMBER(SEARCH("x",INDEX(Bugs!D:D,MATCH(B365,Bugs!A:A,0))))),
    AND(COUNTIF(Bugs!B:B,B365)&gt;0,ISNUMBER(SEARCH("x",INDEX(Bugs!D:D,MATCH(B365,Bugs!B:B,0)))))
),"Y","")</f>
        <v/>
      </c>
      <c r="R365">
        <f ca="1">IF(OR(ISNUMBER(MATCH(L365,MasterData!$D$3:$D$18,0)),ISNUMBER(MATCH(L365,MasterData!$C$3:$C$18,0))),
    DATEDIF(E365,I365,"d"),
    DATEDIF(E365,TODAY(),"d"))</f>
        <v>0</v>
      </c>
      <c r="S365">
        <f t="shared" ca="1" si="18"/>
        <v>1</v>
      </c>
      <c r="T365">
        <f t="shared" ca="1" si="19"/>
        <v>0</v>
      </c>
      <c r="U365">
        <f t="shared" ca="1" si="20"/>
        <v>0</v>
      </c>
    </row>
    <row r="366" spans="1:21" x14ac:dyDescent="0.35">
      <c r="B366" t="s">
        <v>95</v>
      </c>
      <c r="D366" s="34" t="s">
        <v>480</v>
      </c>
      <c r="E366" s="208">
        <v>45952</v>
      </c>
      <c r="G366" t="s">
        <v>715</v>
      </c>
      <c r="I366" s="208">
        <v>45980</v>
      </c>
      <c r="K366" t="s">
        <v>235</v>
      </c>
      <c r="L366" t="s">
        <v>171</v>
      </c>
      <c r="M366" t="s">
        <v>1043</v>
      </c>
      <c r="N366" t="s">
        <v>237</v>
      </c>
      <c r="P366" s="193" t="str">
        <f>IF(OR(AND(A366&lt;&gt;"",COUNTIF(Bugs!B:B,A366)&gt;0),AND(B366&lt;&gt;"",COUNTIF(Bugs!A:A,B366)&gt;0)),"Y","")</f>
        <v>Y</v>
      </c>
      <c r="Q366" s="193" t="str">
        <f>IF(OR(
    AND(COUNTIF(Bugs!A:A,B366)&gt;0,ISNUMBER(SEARCH("x",INDEX(Bugs!C:C,MATCH(B366,Bugs!A:A,0))))),
    AND(COUNTIF(Bugs!B:B,B366)&gt;0,ISNUMBER(SEARCH("x",INDEX(Bugs!C:C,MATCH(B366,Bugs!B:B,0))))),
    AND(COUNTIF(Bugs!A:A,B366)&gt;0,ISNUMBER(SEARCH("x",INDEX(Bugs!D:D,MATCH(B366,Bugs!A:A,0))))),
    AND(COUNTIF(Bugs!B:B,B366)&gt;0,ISNUMBER(SEARCH("x",INDEX(Bugs!D:D,MATCH(B366,Bugs!B:B,0)))))
),"Y","")</f>
        <v>Y</v>
      </c>
      <c r="R366">
        <f ca="1">IF(OR(ISNUMBER(MATCH(L366,MasterData!$D$3:$D$18,0)),ISNUMBER(MATCH(L366,MasterData!$C$3:$C$18,0))),
    DATEDIF(E366,I366,"d"),
    DATEDIF(E366,TODAY(),"d"))</f>
        <v>28</v>
      </c>
      <c r="S366">
        <f t="shared" ca="1" si="18"/>
        <v>0</v>
      </c>
      <c r="T366">
        <f t="shared" ca="1" si="19"/>
        <v>1</v>
      </c>
      <c r="U366">
        <f t="shared" ca="1" si="20"/>
        <v>0</v>
      </c>
    </row>
    <row r="367" spans="1:21" x14ac:dyDescent="0.35">
      <c r="B367" t="s">
        <v>96</v>
      </c>
      <c r="D367" s="34" t="s">
        <v>480</v>
      </c>
      <c r="E367" s="208">
        <v>45952</v>
      </c>
      <c r="G367" t="s">
        <v>715</v>
      </c>
      <c r="I367" s="208">
        <v>45964</v>
      </c>
      <c r="K367" t="s">
        <v>235</v>
      </c>
      <c r="L367" t="s">
        <v>171</v>
      </c>
      <c r="M367" t="s">
        <v>1044</v>
      </c>
      <c r="N367" t="s">
        <v>237</v>
      </c>
      <c r="P367" s="193" t="str">
        <f>IF(OR(AND(A367&lt;&gt;"",COUNTIF(Bugs!B:B,A367)&gt;0),AND(B367&lt;&gt;"",COUNTIF(Bugs!A:A,B367)&gt;0)),"Y","")</f>
        <v>Y</v>
      </c>
      <c r="Q367" s="193" t="str">
        <f>IF(OR(
    AND(COUNTIF(Bugs!A:A,B367)&gt;0,ISNUMBER(SEARCH("x",INDEX(Bugs!C:C,MATCH(B367,Bugs!A:A,0))))),
    AND(COUNTIF(Bugs!B:B,B367)&gt;0,ISNUMBER(SEARCH("x",INDEX(Bugs!C:C,MATCH(B367,Bugs!B:B,0))))),
    AND(COUNTIF(Bugs!A:A,B367)&gt;0,ISNUMBER(SEARCH("x",INDEX(Bugs!D:D,MATCH(B367,Bugs!A:A,0))))),
    AND(COUNTIF(Bugs!B:B,B367)&gt;0,ISNUMBER(SEARCH("x",INDEX(Bugs!D:D,MATCH(B367,Bugs!B:B,0)))))
),"Y","")</f>
        <v/>
      </c>
      <c r="R367">
        <f ca="1">IF(OR(ISNUMBER(MATCH(L367,MasterData!$D$3:$D$18,0)),ISNUMBER(MATCH(L367,MasterData!$C$3:$C$18,0))),
    DATEDIF(E367,I367,"d"),
    DATEDIF(E367,TODAY(),"d"))</f>
        <v>12</v>
      </c>
      <c r="S367">
        <f t="shared" ca="1" si="18"/>
        <v>0</v>
      </c>
      <c r="T367">
        <f t="shared" ca="1" si="19"/>
        <v>1</v>
      </c>
      <c r="U367">
        <f t="shared" ca="1" si="20"/>
        <v>0</v>
      </c>
    </row>
    <row r="368" spans="1:21" x14ac:dyDescent="0.35">
      <c r="B368" t="s">
        <v>97</v>
      </c>
      <c r="D368" s="34">
        <v>3014</v>
      </c>
      <c r="E368" s="208">
        <v>45952</v>
      </c>
      <c r="G368" t="s">
        <v>982</v>
      </c>
      <c r="I368" s="208">
        <v>45952</v>
      </c>
      <c r="K368" t="s">
        <v>241</v>
      </c>
      <c r="L368" t="s">
        <v>164</v>
      </c>
      <c r="M368" t="s">
        <v>1045</v>
      </c>
      <c r="N368" t="s">
        <v>237</v>
      </c>
      <c r="P368" s="193" t="str">
        <f>IF(OR(AND(A368&lt;&gt;"",COUNTIF(Bugs!B:B,A368)&gt;0),AND(B368&lt;&gt;"",COUNTIF(Bugs!A:A,B368)&gt;0)),"Y","")</f>
        <v>Y</v>
      </c>
      <c r="Q368" s="193" t="str">
        <f>IF(OR(
    AND(COUNTIF(Bugs!A:A,B368)&gt;0,ISNUMBER(SEARCH("x",INDEX(Bugs!C:C,MATCH(B368,Bugs!A:A,0))))),
    AND(COUNTIF(Bugs!B:B,B368)&gt;0,ISNUMBER(SEARCH("x",INDEX(Bugs!C:C,MATCH(B368,Bugs!B:B,0))))),
    AND(COUNTIF(Bugs!A:A,B368)&gt;0,ISNUMBER(SEARCH("x",INDEX(Bugs!D:D,MATCH(B368,Bugs!A:A,0))))),
    AND(COUNTIF(Bugs!B:B,B368)&gt;0,ISNUMBER(SEARCH("x",INDEX(Bugs!D:D,MATCH(B368,Bugs!B:B,0)))))
),"Y","")</f>
        <v>Y</v>
      </c>
      <c r="R368">
        <f ca="1">IF(OR(ISNUMBER(MATCH(L368,MasterData!$D$3:$D$18,0)),ISNUMBER(MATCH(L368,MasterData!$C$3:$C$18,0))),
    DATEDIF(E368,I368,"d"),
    DATEDIF(E368,TODAY(),"d"))</f>
        <v>55</v>
      </c>
      <c r="S368">
        <f t="shared" ca="1" si="18"/>
        <v>0</v>
      </c>
      <c r="T368">
        <f t="shared" ca="1" si="19"/>
        <v>0</v>
      </c>
      <c r="U368">
        <f t="shared" ca="1" si="20"/>
        <v>1</v>
      </c>
    </row>
    <row r="369" spans="1:21" x14ac:dyDescent="0.35">
      <c r="B369" t="s">
        <v>1046</v>
      </c>
      <c r="D369" s="34" t="s">
        <v>480</v>
      </c>
      <c r="E369" s="208">
        <v>45953</v>
      </c>
      <c r="G369" t="s">
        <v>804</v>
      </c>
      <c r="I369" s="208">
        <v>45953</v>
      </c>
      <c r="K369" t="s">
        <v>241</v>
      </c>
      <c r="L369" t="s">
        <v>164</v>
      </c>
      <c r="M369" t="s">
        <v>1047</v>
      </c>
      <c r="N369" t="s">
        <v>237</v>
      </c>
      <c r="P369" s="193" t="str">
        <f>IF(OR(AND(A369&lt;&gt;"",COUNTIF(Bugs!B:B,A369)&gt;0),AND(B369&lt;&gt;"",COUNTIF(Bugs!A:A,B369)&gt;0)),"Y","")</f>
        <v/>
      </c>
      <c r="Q369" s="193" t="str">
        <f>IF(OR(
    AND(COUNTIF(Bugs!A:A,B369)&gt;0,ISNUMBER(SEARCH("x",INDEX(Bugs!C:C,MATCH(B369,Bugs!A:A,0))))),
    AND(COUNTIF(Bugs!B:B,B369)&gt;0,ISNUMBER(SEARCH("x",INDEX(Bugs!C:C,MATCH(B369,Bugs!B:B,0))))),
    AND(COUNTIF(Bugs!A:A,B369)&gt;0,ISNUMBER(SEARCH("x",INDEX(Bugs!D:D,MATCH(B369,Bugs!A:A,0))))),
    AND(COUNTIF(Bugs!B:B,B369)&gt;0,ISNUMBER(SEARCH("x",INDEX(Bugs!D:D,MATCH(B369,Bugs!B:B,0)))))
),"Y","")</f>
        <v/>
      </c>
      <c r="R369">
        <f ca="1">IF(OR(ISNUMBER(MATCH(L369,MasterData!$D$3:$D$18,0)),ISNUMBER(MATCH(L369,MasterData!$C$3:$C$18,0))),
    DATEDIF(E369,I369,"d"),
    DATEDIF(E369,TODAY(),"d"))</f>
        <v>54</v>
      </c>
      <c r="S369">
        <f t="shared" ca="1" si="18"/>
        <v>0</v>
      </c>
      <c r="T369">
        <f t="shared" ca="1" si="19"/>
        <v>0</v>
      </c>
      <c r="U369">
        <f t="shared" ca="1" si="20"/>
        <v>1</v>
      </c>
    </row>
    <row r="370" spans="1:21" x14ac:dyDescent="0.35">
      <c r="A370" s="72"/>
      <c r="B370" s="72" t="s">
        <v>1048</v>
      </c>
      <c r="C370" s="72"/>
      <c r="D370" s="180" t="s">
        <v>480</v>
      </c>
      <c r="E370" s="209">
        <v>45953</v>
      </c>
      <c r="F370" s="72"/>
      <c r="G370" s="72" t="s">
        <v>804</v>
      </c>
      <c r="H370" s="72"/>
      <c r="I370" s="209">
        <v>45958</v>
      </c>
      <c r="J370" s="72"/>
      <c r="K370" s="72" t="s">
        <v>241</v>
      </c>
      <c r="L370" s="72" t="s">
        <v>171</v>
      </c>
      <c r="M370" s="72" t="s">
        <v>1049</v>
      </c>
      <c r="N370" s="72" t="s">
        <v>237</v>
      </c>
      <c r="P370" s="193" t="str">
        <f>IF(OR(AND(A370&lt;&gt;"",COUNTIF(Bugs!B:B,A370)&gt;0),AND(B370&lt;&gt;"",COUNTIF(Bugs!A:A,B370)&gt;0)),"Y","")</f>
        <v/>
      </c>
      <c r="Q370" s="193" t="str">
        <f>IF(OR(
    AND(COUNTIF(Bugs!A:A,B370)&gt;0,ISNUMBER(SEARCH("x",INDEX(Bugs!C:C,MATCH(B370,Bugs!A:A,0))))),
    AND(COUNTIF(Bugs!B:B,B370)&gt;0,ISNUMBER(SEARCH("x",INDEX(Bugs!C:C,MATCH(B370,Bugs!B:B,0))))),
    AND(COUNTIF(Bugs!A:A,B370)&gt;0,ISNUMBER(SEARCH("x",INDEX(Bugs!D:D,MATCH(B370,Bugs!A:A,0))))),
    AND(COUNTIF(Bugs!B:B,B370)&gt;0,ISNUMBER(SEARCH("x",INDEX(Bugs!D:D,MATCH(B370,Bugs!B:B,0)))))
),"Y","")</f>
        <v/>
      </c>
      <c r="R370">
        <f ca="1">IF(OR(ISNUMBER(MATCH(L370,MasterData!$D$3:$D$18,0)),ISNUMBER(MATCH(L370,MasterData!$C$3:$C$18,0))),
    DATEDIF(E370,I370,"d"),
    DATEDIF(E370,TODAY(),"d"))</f>
        <v>5</v>
      </c>
      <c r="S370">
        <f t="shared" ca="1" si="18"/>
        <v>1</v>
      </c>
      <c r="T370">
        <f t="shared" ca="1" si="19"/>
        <v>0</v>
      </c>
      <c r="U370">
        <f t="shared" ca="1" si="20"/>
        <v>0</v>
      </c>
    </row>
    <row r="371" spans="1:21" x14ac:dyDescent="0.35">
      <c r="B371" t="s">
        <v>98</v>
      </c>
      <c r="D371" s="34" t="s">
        <v>480</v>
      </c>
      <c r="E371" s="208">
        <v>45953</v>
      </c>
      <c r="G371" t="s">
        <v>804</v>
      </c>
      <c r="I371" s="208">
        <v>45954</v>
      </c>
      <c r="K371" t="s">
        <v>347</v>
      </c>
      <c r="L371" t="s">
        <v>171</v>
      </c>
      <c r="M371" t="s">
        <v>1050</v>
      </c>
      <c r="N371" t="s">
        <v>237</v>
      </c>
      <c r="P371" s="193" t="str">
        <f>IF(OR(AND(A371&lt;&gt;"",COUNTIF(Bugs!B:B,A371)&gt;0),AND(B371&lt;&gt;"",COUNTIF(Bugs!A:A,B371)&gt;0)),"Y","")</f>
        <v>Y</v>
      </c>
      <c r="Q371" s="193" t="str">
        <f>IF(OR(
    AND(COUNTIF(Bugs!A:A,B371)&gt;0,ISNUMBER(SEARCH("x",INDEX(Bugs!C:C,MATCH(B371,Bugs!A:A,0))))),
    AND(COUNTIF(Bugs!B:B,B371)&gt;0,ISNUMBER(SEARCH("x",INDEX(Bugs!C:C,MATCH(B371,Bugs!B:B,0))))),
    AND(COUNTIF(Bugs!A:A,B371)&gt;0,ISNUMBER(SEARCH("x",INDEX(Bugs!D:D,MATCH(B371,Bugs!A:A,0))))),
    AND(COUNTIF(Bugs!B:B,B371)&gt;0,ISNUMBER(SEARCH("x",INDEX(Bugs!D:D,MATCH(B371,Bugs!B:B,0)))))
),"Y","")</f>
        <v>Y</v>
      </c>
      <c r="R371">
        <f ca="1">IF(OR(ISNUMBER(MATCH(L371,MasterData!$D$3:$D$18,0)),ISNUMBER(MATCH(L371,MasterData!$C$3:$C$18,0))),
    DATEDIF(E371,I371,"d"),
    DATEDIF(E371,TODAY(),"d"))</f>
        <v>1</v>
      </c>
      <c r="S371">
        <f t="shared" ca="1" si="18"/>
        <v>1</v>
      </c>
      <c r="T371">
        <f t="shared" ca="1" si="19"/>
        <v>0</v>
      </c>
      <c r="U371">
        <f t="shared" ca="1" si="20"/>
        <v>0</v>
      </c>
    </row>
    <row r="372" spans="1:21" x14ac:dyDescent="0.35">
      <c r="B372" t="s">
        <v>1051</v>
      </c>
      <c r="D372" s="34" t="s">
        <v>1052</v>
      </c>
      <c r="E372" s="208">
        <v>45953</v>
      </c>
      <c r="G372" t="s">
        <v>1053</v>
      </c>
      <c r="I372" s="208">
        <v>45961</v>
      </c>
      <c r="K372" t="s">
        <v>241</v>
      </c>
      <c r="L372" t="s">
        <v>171</v>
      </c>
      <c r="M372" t="s">
        <v>1054</v>
      </c>
      <c r="N372" t="s">
        <v>237</v>
      </c>
      <c r="P372" s="193" t="str">
        <f>IF(OR(AND(A372&lt;&gt;"",COUNTIF(Bugs!B:B,A372)&gt;0),AND(B372&lt;&gt;"",COUNTIF(Bugs!A:A,B372)&gt;0)),"Y","")</f>
        <v/>
      </c>
      <c r="Q372" s="193" t="str">
        <f>IF(OR(
    AND(COUNTIF(Bugs!A:A,B372)&gt;0,ISNUMBER(SEARCH("x",INDEX(Bugs!C:C,MATCH(B372,Bugs!A:A,0))))),
    AND(COUNTIF(Bugs!B:B,B372)&gt;0,ISNUMBER(SEARCH("x",INDEX(Bugs!C:C,MATCH(B372,Bugs!B:B,0))))),
    AND(COUNTIF(Bugs!A:A,B372)&gt;0,ISNUMBER(SEARCH("x",INDEX(Bugs!D:D,MATCH(B372,Bugs!A:A,0))))),
    AND(COUNTIF(Bugs!B:B,B372)&gt;0,ISNUMBER(SEARCH("x",INDEX(Bugs!D:D,MATCH(B372,Bugs!B:B,0)))))
),"Y","")</f>
        <v/>
      </c>
      <c r="R372">
        <f ca="1">IF(OR(ISNUMBER(MATCH(L372,MasterData!$D$3:$D$18,0)),ISNUMBER(MATCH(L372,MasterData!$C$3:$C$18,0))),
    DATEDIF(E372,I372,"d"),
    DATEDIF(E372,TODAY(),"d"))</f>
        <v>8</v>
      </c>
      <c r="S372">
        <f t="shared" ca="1" si="18"/>
        <v>0</v>
      </c>
      <c r="T372">
        <f t="shared" ca="1" si="19"/>
        <v>1</v>
      </c>
      <c r="U372">
        <f t="shared" ca="1" si="20"/>
        <v>0</v>
      </c>
    </row>
    <row r="373" spans="1:21" x14ac:dyDescent="0.35">
      <c r="B373" t="s">
        <v>1055</v>
      </c>
      <c r="D373" s="34" t="s">
        <v>1052</v>
      </c>
      <c r="E373" s="208">
        <v>45953</v>
      </c>
      <c r="G373" t="s">
        <v>1053</v>
      </c>
      <c r="I373" s="208">
        <v>45954</v>
      </c>
      <c r="K373" t="s">
        <v>241</v>
      </c>
      <c r="L373" t="s">
        <v>171</v>
      </c>
      <c r="M373" t="s">
        <v>1056</v>
      </c>
      <c r="N373" t="s">
        <v>237</v>
      </c>
      <c r="P373" s="193" t="str">
        <f>IF(OR(AND(A373&lt;&gt;"",COUNTIF(Bugs!B:B,A373)&gt;0),AND(B373&lt;&gt;"",COUNTIF(Bugs!A:A,B373)&gt;0)),"Y","")</f>
        <v/>
      </c>
      <c r="Q373" s="193" t="str">
        <f>IF(OR(
    AND(COUNTIF(Bugs!A:A,B373)&gt;0,ISNUMBER(SEARCH("x",INDEX(Bugs!C:C,MATCH(B373,Bugs!A:A,0))))),
    AND(COUNTIF(Bugs!B:B,B373)&gt;0,ISNUMBER(SEARCH("x",INDEX(Bugs!C:C,MATCH(B373,Bugs!B:B,0))))),
    AND(COUNTIF(Bugs!A:A,B373)&gt;0,ISNUMBER(SEARCH("x",INDEX(Bugs!D:D,MATCH(B373,Bugs!A:A,0))))),
    AND(COUNTIF(Bugs!B:B,B373)&gt;0,ISNUMBER(SEARCH("x",INDEX(Bugs!D:D,MATCH(B373,Bugs!B:B,0)))))
),"Y","")</f>
        <v/>
      </c>
      <c r="R373">
        <f ca="1">IF(OR(ISNUMBER(MATCH(L373,MasterData!$D$3:$D$18,0)),ISNUMBER(MATCH(L373,MasterData!$C$3:$C$18,0))),
    DATEDIF(E373,I373,"d"),
    DATEDIF(E373,TODAY(),"d"))</f>
        <v>1</v>
      </c>
      <c r="S373">
        <f t="shared" ca="1" si="18"/>
        <v>1</v>
      </c>
      <c r="T373">
        <f t="shared" ca="1" si="19"/>
        <v>0</v>
      </c>
      <c r="U373">
        <f t="shared" ca="1" si="20"/>
        <v>0</v>
      </c>
    </row>
    <row r="374" spans="1:21" x14ac:dyDescent="0.35">
      <c r="B374" t="s">
        <v>99</v>
      </c>
      <c r="D374" s="34">
        <v>3014</v>
      </c>
      <c r="E374" s="208">
        <v>45953</v>
      </c>
      <c r="G374" t="s">
        <v>916</v>
      </c>
      <c r="I374" s="208">
        <v>45980</v>
      </c>
      <c r="K374" t="s">
        <v>241</v>
      </c>
      <c r="L374" t="s">
        <v>171</v>
      </c>
      <c r="M374" t="s">
        <v>1057</v>
      </c>
      <c r="N374" t="s">
        <v>237</v>
      </c>
      <c r="P374" s="193" t="str">
        <f>IF(OR(AND(A374&lt;&gt;"",COUNTIF(Bugs!B:B,A374)&gt;0),AND(B374&lt;&gt;"",COUNTIF(Bugs!A:A,B374)&gt;0)),"Y","")</f>
        <v>Y</v>
      </c>
      <c r="Q374" s="193" t="str">
        <f>IF(OR(
    AND(COUNTIF(Bugs!A:A,B374)&gt;0,ISNUMBER(SEARCH("x",INDEX(Bugs!C:C,MATCH(B374,Bugs!A:A,0))))),
    AND(COUNTIF(Bugs!B:B,B374)&gt;0,ISNUMBER(SEARCH("x",INDEX(Bugs!C:C,MATCH(B374,Bugs!B:B,0))))),
    AND(COUNTIF(Bugs!A:A,B374)&gt;0,ISNUMBER(SEARCH("x",INDEX(Bugs!D:D,MATCH(B374,Bugs!A:A,0))))),
    AND(COUNTIF(Bugs!B:B,B374)&gt;0,ISNUMBER(SEARCH("x",INDEX(Bugs!D:D,MATCH(B374,Bugs!B:B,0)))))
),"Y","")</f>
        <v>Y</v>
      </c>
      <c r="R374">
        <f ca="1">IF(OR(ISNUMBER(MATCH(L374,MasterData!$D$3:$D$18,0)),ISNUMBER(MATCH(L374,MasterData!$C$3:$C$18,0))),
    DATEDIF(E374,I374,"d"),
    DATEDIF(E374,TODAY(),"d"))</f>
        <v>27</v>
      </c>
      <c r="S374">
        <f t="shared" ca="1" si="18"/>
        <v>0</v>
      </c>
      <c r="T374">
        <f t="shared" ca="1" si="19"/>
        <v>1</v>
      </c>
      <c r="U374">
        <f t="shared" ca="1" si="20"/>
        <v>0</v>
      </c>
    </row>
    <row r="375" spans="1:21" x14ac:dyDescent="0.35">
      <c r="B375" t="s">
        <v>1058</v>
      </c>
      <c r="D375" s="34" t="s">
        <v>254</v>
      </c>
      <c r="E375" s="208">
        <v>45953</v>
      </c>
      <c r="G375" t="s">
        <v>727</v>
      </c>
      <c r="I375" s="208">
        <v>45954</v>
      </c>
      <c r="K375" t="s">
        <v>241</v>
      </c>
      <c r="L375" t="s">
        <v>171</v>
      </c>
      <c r="M375" t="s">
        <v>1059</v>
      </c>
      <c r="N375" t="s">
        <v>237</v>
      </c>
      <c r="P375" s="193" t="str">
        <f>IF(OR(AND(A375&lt;&gt;"",COUNTIF(Bugs!B:B,A375)&gt;0),AND(B375&lt;&gt;"",COUNTIF(Bugs!A:A,B375)&gt;0)),"Y","")</f>
        <v/>
      </c>
      <c r="Q375" s="193" t="str">
        <f>IF(OR(
    AND(COUNTIF(Bugs!A:A,B375)&gt;0,ISNUMBER(SEARCH("x",INDEX(Bugs!C:C,MATCH(B375,Bugs!A:A,0))))),
    AND(COUNTIF(Bugs!B:B,B375)&gt;0,ISNUMBER(SEARCH("x",INDEX(Bugs!C:C,MATCH(B375,Bugs!B:B,0))))),
    AND(COUNTIF(Bugs!A:A,B375)&gt;0,ISNUMBER(SEARCH("x",INDEX(Bugs!D:D,MATCH(B375,Bugs!A:A,0))))),
    AND(COUNTIF(Bugs!B:B,B375)&gt;0,ISNUMBER(SEARCH("x",INDEX(Bugs!D:D,MATCH(B375,Bugs!B:B,0)))))
),"Y","")</f>
        <v/>
      </c>
      <c r="R375">
        <f ca="1">IF(OR(ISNUMBER(MATCH(L375,MasterData!$D$3:$D$18,0)),ISNUMBER(MATCH(L375,MasterData!$C$3:$C$18,0))),
    DATEDIF(E375,I375,"d"),
    DATEDIF(E375,TODAY(),"d"))</f>
        <v>1</v>
      </c>
      <c r="S375">
        <f t="shared" ca="1" si="18"/>
        <v>1</v>
      </c>
      <c r="T375">
        <f t="shared" ca="1" si="19"/>
        <v>0</v>
      </c>
      <c r="U375">
        <f t="shared" ca="1" si="20"/>
        <v>0</v>
      </c>
    </row>
    <row r="376" spans="1:21" x14ac:dyDescent="0.35">
      <c r="B376" t="s">
        <v>100</v>
      </c>
      <c r="D376" s="34" t="s">
        <v>254</v>
      </c>
      <c r="E376" s="208">
        <v>45953</v>
      </c>
      <c r="G376" t="s">
        <v>727</v>
      </c>
      <c r="I376" s="208">
        <v>45973</v>
      </c>
      <c r="K376" t="s">
        <v>241</v>
      </c>
      <c r="L376" t="s">
        <v>171</v>
      </c>
      <c r="M376" t="s">
        <v>1060</v>
      </c>
      <c r="N376" t="s">
        <v>237</v>
      </c>
      <c r="P376" s="193" t="str">
        <f>IF(OR(AND(A376&lt;&gt;"",COUNTIF(Bugs!B:B,A376)&gt;0),AND(B376&lt;&gt;"",COUNTIF(Bugs!A:A,B376)&gt;0)),"Y","")</f>
        <v>Y</v>
      </c>
      <c r="Q376" s="193" t="str">
        <f>IF(OR(
    AND(COUNTIF(Bugs!A:A,B376)&gt;0,ISNUMBER(SEARCH("x",INDEX(Bugs!C:C,MATCH(B376,Bugs!A:A,0))))),
    AND(COUNTIF(Bugs!B:B,B376)&gt;0,ISNUMBER(SEARCH("x",INDEX(Bugs!C:C,MATCH(B376,Bugs!B:B,0))))),
    AND(COUNTIF(Bugs!A:A,B376)&gt;0,ISNUMBER(SEARCH("x",INDEX(Bugs!D:D,MATCH(B376,Bugs!A:A,0))))),
    AND(COUNTIF(Bugs!B:B,B376)&gt;0,ISNUMBER(SEARCH("x",INDEX(Bugs!D:D,MATCH(B376,Bugs!B:B,0)))))
),"Y","")</f>
        <v/>
      </c>
      <c r="R376">
        <f ca="1">IF(OR(ISNUMBER(MATCH(L376,MasterData!$D$3:$D$18,0)),ISNUMBER(MATCH(L376,MasterData!$C$3:$C$18,0))),
    DATEDIF(E376,I376,"d"),
    DATEDIF(E376,TODAY(),"d"))</f>
        <v>20</v>
      </c>
      <c r="S376">
        <f t="shared" ca="1" si="18"/>
        <v>0</v>
      </c>
      <c r="T376">
        <f t="shared" ca="1" si="19"/>
        <v>1</v>
      </c>
      <c r="U376">
        <f t="shared" ca="1" si="20"/>
        <v>0</v>
      </c>
    </row>
    <row r="377" spans="1:21" x14ac:dyDescent="0.35">
      <c r="B377" t="s">
        <v>1061</v>
      </c>
      <c r="D377" s="34">
        <v>3014</v>
      </c>
      <c r="E377" s="208">
        <v>45954</v>
      </c>
      <c r="G377" t="s">
        <v>834</v>
      </c>
      <c r="I377" s="208">
        <v>45957</v>
      </c>
      <c r="K377" t="s">
        <v>241</v>
      </c>
      <c r="L377" t="s">
        <v>171</v>
      </c>
      <c r="M377" t="s">
        <v>1062</v>
      </c>
      <c r="N377" t="s">
        <v>237</v>
      </c>
      <c r="P377" s="193" t="str">
        <f>IF(OR(AND(A377&lt;&gt;"",COUNTIF(Bugs!B:B,A377)&gt;0),AND(B377&lt;&gt;"",COUNTIF(Bugs!A:A,B377)&gt;0)),"Y","")</f>
        <v/>
      </c>
      <c r="Q377" s="193" t="str">
        <f>IF(OR(
    AND(COUNTIF(Bugs!A:A,B377)&gt;0,ISNUMBER(SEARCH("x",INDEX(Bugs!C:C,MATCH(B377,Bugs!A:A,0))))),
    AND(COUNTIF(Bugs!B:B,B377)&gt;0,ISNUMBER(SEARCH("x",INDEX(Bugs!C:C,MATCH(B377,Bugs!B:B,0))))),
    AND(COUNTIF(Bugs!A:A,B377)&gt;0,ISNUMBER(SEARCH("x",INDEX(Bugs!D:D,MATCH(B377,Bugs!A:A,0))))),
    AND(COUNTIF(Bugs!B:B,B377)&gt;0,ISNUMBER(SEARCH("x",INDEX(Bugs!D:D,MATCH(B377,Bugs!B:B,0)))))
),"Y","")</f>
        <v/>
      </c>
      <c r="R377">
        <f ca="1">IF(OR(ISNUMBER(MATCH(L377,MasterData!$D$3:$D$18,0)),ISNUMBER(MATCH(L377,MasterData!$C$3:$C$18,0))),
    DATEDIF(E377,I377,"d"),
    DATEDIF(E377,TODAY(),"d"))</f>
        <v>3</v>
      </c>
      <c r="S377">
        <f t="shared" ca="1" si="18"/>
        <v>1</v>
      </c>
      <c r="T377">
        <f t="shared" ca="1" si="19"/>
        <v>0</v>
      </c>
      <c r="U377">
        <f t="shared" ca="1" si="20"/>
        <v>0</v>
      </c>
    </row>
    <row r="378" spans="1:21" x14ac:dyDescent="0.35">
      <c r="B378" t="s">
        <v>1063</v>
      </c>
      <c r="D378" s="34" t="s">
        <v>746</v>
      </c>
      <c r="E378" s="208">
        <v>45955</v>
      </c>
      <c r="G378" t="s">
        <v>715</v>
      </c>
      <c r="I378" s="208">
        <v>45957</v>
      </c>
      <c r="K378" t="s">
        <v>235</v>
      </c>
      <c r="L378" t="s">
        <v>171</v>
      </c>
      <c r="M378" t="s">
        <v>1064</v>
      </c>
      <c r="N378" t="s">
        <v>237</v>
      </c>
      <c r="P378" s="193" t="str">
        <f>IF(OR(AND(A378&lt;&gt;"",COUNTIF(Bugs!B:B,A378)&gt;0),AND(B378&lt;&gt;"",COUNTIF(Bugs!A:A,B378)&gt;0)),"Y","")</f>
        <v/>
      </c>
      <c r="Q378" s="193" t="str">
        <f>IF(OR(
    AND(COUNTIF(Bugs!A:A,B378)&gt;0,ISNUMBER(SEARCH("x",INDEX(Bugs!C:C,MATCH(B378,Bugs!A:A,0))))),
    AND(COUNTIF(Bugs!B:B,B378)&gt;0,ISNUMBER(SEARCH("x",INDEX(Bugs!C:C,MATCH(B378,Bugs!B:B,0))))),
    AND(COUNTIF(Bugs!A:A,B378)&gt;0,ISNUMBER(SEARCH("x",INDEX(Bugs!D:D,MATCH(B378,Bugs!A:A,0))))),
    AND(COUNTIF(Bugs!B:B,B378)&gt;0,ISNUMBER(SEARCH("x",INDEX(Bugs!D:D,MATCH(B378,Bugs!B:B,0)))))
),"Y","")</f>
        <v/>
      </c>
      <c r="R378">
        <f ca="1">IF(OR(ISNUMBER(MATCH(L378,MasterData!$D$3:$D$18,0)),ISNUMBER(MATCH(L378,MasterData!$C$3:$C$18,0))),
    DATEDIF(E378,I378,"d"),
    DATEDIF(E378,TODAY(),"d"))</f>
        <v>2</v>
      </c>
      <c r="S378">
        <f t="shared" ca="1" si="18"/>
        <v>1</v>
      </c>
      <c r="T378">
        <f t="shared" ca="1" si="19"/>
        <v>0</v>
      </c>
      <c r="U378">
        <f t="shared" ca="1" si="20"/>
        <v>0</v>
      </c>
    </row>
    <row r="379" spans="1:21" x14ac:dyDescent="0.35">
      <c r="B379" t="s">
        <v>1065</v>
      </c>
      <c r="D379" s="34" t="s">
        <v>1066</v>
      </c>
      <c r="E379" s="208">
        <v>45957</v>
      </c>
      <c r="G379" t="s">
        <v>1067</v>
      </c>
      <c r="I379" s="208">
        <v>45960</v>
      </c>
      <c r="K379" t="s">
        <v>347</v>
      </c>
      <c r="L379" t="s">
        <v>171</v>
      </c>
      <c r="M379" t="s">
        <v>1068</v>
      </c>
      <c r="N379" t="s">
        <v>237</v>
      </c>
      <c r="P379" s="193" t="str">
        <f>IF(OR(AND(A379&lt;&gt;"",COUNTIF(Bugs!B:B,A379)&gt;0),AND(B379&lt;&gt;"",COUNTIF(Bugs!A:A,B379)&gt;0)),"Y","")</f>
        <v/>
      </c>
      <c r="Q379" s="193" t="str">
        <f>IF(OR(
    AND(COUNTIF(Bugs!A:A,B379)&gt;0,ISNUMBER(SEARCH("x",INDEX(Bugs!C:C,MATCH(B379,Bugs!A:A,0))))),
    AND(COUNTIF(Bugs!B:B,B379)&gt;0,ISNUMBER(SEARCH("x",INDEX(Bugs!C:C,MATCH(B379,Bugs!B:B,0))))),
    AND(COUNTIF(Bugs!A:A,B379)&gt;0,ISNUMBER(SEARCH("x",INDEX(Bugs!D:D,MATCH(B379,Bugs!A:A,0))))),
    AND(COUNTIF(Bugs!B:B,B379)&gt;0,ISNUMBER(SEARCH("x",INDEX(Bugs!D:D,MATCH(B379,Bugs!B:B,0)))))
),"Y","")</f>
        <v/>
      </c>
      <c r="R379">
        <f ca="1">IF(OR(ISNUMBER(MATCH(L379,MasterData!$D$3:$D$18,0)),ISNUMBER(MATCH(L379,MasterData!$C$3:$C$18,0))),
    DATEDIF(E379,I379,"d"),
    DATEDIF(E379,TODAY(),"d"))</f>
        <v>3</v>
      </c>
      <c r="S379">
        <f t="shared" ca="1" si="18"/>
        <v>1</v>
      </c>
      <c r="T379">
        <f t="shared" ca="1" si="19"/>
        <v>0</v>
      </c>
      <c r="U379">
        <f t="shared" ca="1" si="20"/>
        <v>0</v>
      </c>
    </row>
    <row r="380" spans="1:21" x14ac:dyDescent="0.35">
      <c r="B380" t="s">
        <v>101</v>
      </c>
      <c r="D380" s="34" t="s">
        <v>480</v>
      </c>
      <c r="E380" s="208">
        <v>45957</v>
      </c>
      <c r="G380" t="s">
        <v>715</v>
      </c>
      <c r="I380" s="208">
        <v>45964</v>
      </c>
      <c r="K380" t="s">
        <v>235</v>
      </c>
      <c r="L380" t="s">
        <v>171</v>
      </c>
      <c r="M380" t="s">
        <v>1069</v>
      </c>
      <c r="N380" t="s">
        <v>237</v>
      </c>
      <c r="P380" s="193" t="str">
        <f>IF(OR(AND(A380&lt;&gt;"",COUNTIF(Bugs!B:B,A380)&gt;0),AND(B380&lt;&gt;"",COUNTIF(Bugs!A:A,B380)&gt;0)),"Y","")</f>
        <v>Y</v>
      </c>
      <c r="Q380" s="193" t="str">
        <f>IF(OR(
    AND(COUNTIF(Bugs!A:A,B380)&gt;0,ISNUMBER(SEARCH("x",INDEX(Bugs!C:C,MATCH(B380,Bugs!A:A,0))))),
    AND(COUNTIF(Bugs!B:B,B380)&gt;0,ISNUMBER(SEARCH("x",INDEX(Bugs!C:C,MATCH(B380,Bugs!B:B,0))))),
    AND(COUNTIF(Bugs!A:A,B380)&gt;0,ISNUMBER(SEARCH("x",INDEX(Bugs!D:D,MATCH(B380,Bugs!A:A,0))))),
    AND(COUNTIF(Bugs!B:B,B380)&gt;0,ISNUMBER(SEARCH("x",INDEX(Bugs!D:D,MATCH(B380,Bugs!B:B,0)))))
),"Y","")</f>
        <v>Y</v>
      </c>
      <c r="R380">
        <f ca="1">IF(OR(ISNUMBER(MATCH(L380,MasterData!$D$3:$D$18,0)),ISNUMBER(MATCH(L380,MasterData!$C$3:$C$18,0))),
    DATEDIF(E380,I380,"d"),
    DATEDIF(E380,TODAY(),"d"))</f>
        <v>7</v>
      </c>
      <c r="S380">
        <f t="shared" ca="1" si="18"/>
        <v>1</v>
      </c>
      <c r="T380">
        <f t="shared" ca="1" si="19"/>
        <v>0</v>
      </c>
      <c r="U380">
        <f t="shared" ca="1" si="20"/>
        <v>0</v>
      </c>
    </row>
    <row r="381" spans="1:21" x14ac:dyDescent="0.35">
      <c r="B381" t="s">
        <v>102</v>
      </c>
      <c r="D381" s="34" t="s">
        <v>480</v>
      </c>
      <c r="E381" s="208">
        <v>45957</v>
      </c>
      <c r="G381" t="s">
        <v>715</v>
      </c>
      <c r="I381" s="208">
        <v>45957</v>
      </c>
      <c r="K381" t="s">
        <v>235</v>
      </c>
      <c r="L381" t="s">
        <v>164</v>
      </c>
      <c r="M381" t="s">
        <v>1070</v>
      </c>
      <c r="N381" t="s">
        <v>237</v>
      </c>
      <c r="P381" s="193" t="str">
        <f>IF(OR(AND(A381&lt;&gt;"",COUNTIF(Bugs!B:B,A381)&gt;0),AND(B381&lt;&gt;"",COUNTIF(Bugs!A:A,B381)&gt;0)),"Y","")</f>
        <v>Y</v>
      </c>
      <c r="Q381" s="193" t="str">
        <f>IF(OR(
    AND(COUNTIF(Bugs!A:A,B381)&gt;0,ISNUMBER(SEARCH("x",INDEX(Bugs!C:C,MATCH(B381,Bugs!A:A,0))))),
    AND(COUNTIF(Bugs!B:B,B381)&gt;0,ISNUMBER(SEARCH("x",INDEX(Bugs!C:C,MATCH(B381,Bugs!B:B,0))))),
    AND(COUNTIF(Bugs!A:A,B381)&gt;0,ISNUMBER(SEARCH("x",INDEX(Bugs!D:D,MATCH(B381,Bugs!A:A,0))))),
    AND(COUNTIF(Bugs!B:B,B381)&gt;0,ISNUMBER(SEARCH("x",INDEX(Bugs!D:D,MATCH(B381,Bugs!B:B,0)))))
),"Y","")</f>
        <v>Y</v>
      </c>
      <c r="R381">
        <f ca="1">IF(OR(ISNUMBER(MATCH(L381,MasterData!$D$3:$D$18,0)),ISNUMBER(MATCH(L381,MasterData!$C$3:$C$18,0))),
    DATEDIF(E381,I381,"d"),
    DATEDIF(E381,TODAY(),"d"))</f>
        <v>50</v>
      </c>
      <c r="S381">
        <f t="shared" ca="1" si="18"/>
        <v>0</v>
      </c>
      <c r="T381">
        <f t="shared" ca="1" si="19"/>
        <v>0</v>
      </c>
      <c r="U381">
        <f t="shared" ca="1" si="20"/>
        <v>1</v>
      </c>
    </row>
    <row r="382" spans="1:21" x14ac:dyDescent="0.35">
      <c r="B382" t="s">
        <v>1071</v>
      </c>
      <c r="D382" s="34" t="s">
        <v>480</v>
      </c>
      <c r="E382" s="208">
        <v>45957</v>
      </c>
      <c r="G382" t="s">
        <v>715</v>
      </c>
      <c r="I382" s="208">
        <v>45960</v>
      </c>
      <c r="K382" t="s">
        <v>235</v>
      </c>
      <c r="L382" t="s">
        <v>171</v>
      </c>
      <c r="M382" t="s">
        <v>1072</v>
      </c>
      <c r="N382" t="s">
        <v>237</v>
      </c>
      <c r="P382" s="193" t="str">
        <f>IF(OR(AND(A382&lt;&gt;"",COUNTIF(Bugs!B:B,A382)&gt;0),AND(B382&lt;&gt;"",COUNTIF(Bugs!A:A,B382)&gt;0)),"Y","")</f>
        <v/>
      </c>
      <c r="Q382" s="193" t="str">
        <f>IF(OR(
    AND(COUNTIF(Bugs!A:A,B382)&gt;0,ISNUMBER(SEARCH("x",INDEX(Bugs!C:C,MATCH(B382,Bugs!A:A,0))))),
    AND(COUNTIF(Bugs!B:B,B382)&gt;0,ISNUMBER(SEARCH("x",INDEX(Bugs!C:C,MATCH(B382,Bugs!B:B,0))))),
    AND(COUNTIF(Bugs!A:A,B382)&gt;0,ISNUMBER(SEARCH("x",INDEX(Bugs!D:D,MATCH(B382,Bugs!A:A,0))))),
    AND(COUNTIF(Bugs!B:B,B382)&gt;0,ISNUMBER(SEARCH("x",INDEX(Bugs!D:D,MATCH(B382,Bugs!B:B,0)))))
),"Y","")</f>
        <v/>
      </c>
      <c r="R382">
        <f ca="1">IF(OR(ISNUMBER(MATCH(L382,MasterData!$D$3:$D$18,0)),ISNUMBER(MATCH(L382,MasterData!$C$3:$C$18,0))),
    DATEDIF(E382,I382,"d"),
    DATEDIF(E382,TODAY(),"d"))</f>
        <v>3</v>
      </c>
      <c r="S382">
        <f t="shared" ca="1" si="18"/>
        <v>1</v>
      </c>
      <c r="T382">
        <f t="shared" ca="1" si="19"/>
        <v>0</v>
      </c>
      <c r="U382">
        <f t="shared" ca="1" si="20"/>
        <v>0</v>
      </c>
    </row>
    <row r="383" spans="1:21" x14ac:dyDescent="0.35">
      <c r="B383" t="s">
        <v>1073</v>
      </c>
      <c r="D383" s="34" t="s">
        <v>480</v>
      </c>
      <c r="E383" s="208">
        <v>45957</v>
      </c>
      <c r="G383" t="s">
        <v>715</v>
      </c>
      <c r="I383" s="208">
        <v>45960</v>
      </c>
      <c r="K383" t="s">
        <v>235</v>
      </c>
      <c r="L383" t="s">
        <v>171</v>
      </c>
      <c r="M383" t="s">
        <v>1074</v>
      </c>
      <c r="N383" t="s">
        <v>237</v>
      </c>
      <c r="P383" s="193" t="str">
        <f>IF(OR(AND(A383&lt;&gt;"",COUNTIF(Bugs!B:B,A383)&gt;0),AND(B383&lt;&gt;"",COUNTIF(Bugs!A:A,B383)&gt;0)),"Y","")</f>
        <v/>
      </c>
      <c r="Q383" s="193" t="str">
        <f>IF(OR(
    AND(COUNTIF(Bugs!A:A,B383)&gt;0,ISNUMBER(SEARCH("x",INDEX(Bugs!C:C,MATCH(B383,Bugs!A:A,0))))),
    AND(COUNTIF(Bugs!B:B,B383)&gt;0,ISNUMBER(SEARCH("x",INDEX(Bugs!C:C,MATCH(B383,Bugs!B:B,0))))),
    AND(COUNTIF(Bugs!A:A,B383)&gt;0,ISNUMBER(SEARCH("x",INDEX(Bugs!D:D,MATCH(B383,Bugs!A:A,0))))),
    AND(COUNTIF(Bugs!B:B,B383)&gt;0,ISNUMBER(SEARCH("x",INDEX(Bugs!D:D,MATCH(B383,Bugs!B:B,0)))))
),"Y","")</f>
        <v/>
      </c>
      <c r="R383">
        <f ca="1">IF(OR(ISNUMBER(MATCH(L383,MasterData!$D$3:$D$18,0)),ISNUMBER(MATCH(L383,MasterData!$C$3:$C$18,0))),
    DATEDIF(E383,I383,"d"),
    DATEDIF(E383,TODAY(),"d"))</f>
        <v>3</v>
      </c>
      <c r="S383">
        <f t="shared" ca="1" si="18"/>
        <v>1</v>
      </c>
      <c r="T383">
        <f t="shared" ca="1" si="19"/>
        <v>0</v>
      </c>
      <c r="U383">
        <f t="shared" ca="1" si="20"/>
        <v>0</v>
      </c>
    </row>
    <row r="384" spans="1:21" x14ac:dyDescent="0.35">
      <c r="B384" t="s">
        <v>1075</v>
      </c>
      <c r="D384" s="34" t="s">
        <v>480</v>
      </c>
      <c r="E384" s="208">
        <v>45958</v>
      </c>
      <c r="G384" t="s">
        <v>718</v>
      </c>
      <c r="I384" s="208">
        <v>45961</v>
      </c>
      <c r="K384" t="s">
        <v>241</v>
      </c>
      <c r="L384" t="s">
        <v>171</v>
      </c>
      <c r="M384" t="s">
        <v>1076</v>
      </c>
      <c r="N384" t="s">
        <v>237</v>
      </c>
      <c r="P384" s="193" t="str">
        <f>IF(OR(AND(A384&lt;&gt;"",COUNTIF(Bugs!B:B,A384)&gt;0),AND(B384&lt;&gt;"",COUNTIF(Bugs!A:A,B384)&gt;0)),"Y","")</f>
        <v/>
      </c>
      <c r="Q384" s="193" t="str">
        <f>IF(OR(
    AND(COUNTIF(Bugs!A:A,B384)&gt;0,ISNUMBER(SEARCH("x",INDEX(Bugs!C:C,MATCH(B384,Bugs!A:A,0))))),
    AND(COUNTIF(Bugs!B:B,B384)&gt;0,ISNUMBER(SEARCH("x",INDEX(Bugs!C:C,MATCH(B384,Bugs!B:B,0))))),
    AND(COUNTIF(Bugs!A:A,B384)&gt;0,ISNUMBER(SEARCH("x",INDEX(Bugs!D:D,MATCH(B384,Bugs!A:A,0))))),
    AND(COUNTIF(Bugs!B:B,B384)&gt;0,ISNUMBER(SEARCH("x",INDEX(Bugs!D:D,MATCH(B384,Bugs!B:B,0)))))
),"Y","")</f>
        <v/>
      </c>
      <c r="R384">
        <f ca="1">IF(OR(ISNUMBER(MATCH(L384,MasterData!$D$3:$D$18,0)),ISNUMBER(MATCH(L384,MasterData!$C$3:$C$18,0))),
    DATEDIF(E384,I384,"d"),
    DATEDIF(E384,TODAY(),"d"))</f>
        <v>3</v>
      </c>
      <c r="S384">
        <f t="shared" ca="1" si="18"/>
        <v>1</v>
      </c>
      <c r="T384">
        <f t="shared" ca="1" si="19"/>
        <v>0</v>
      </c>
      <c r="U384">
        <f t="shared" ca="1" si="20"/>
        <v>0</v>
      </c>
    </row>
    <row r="385" spans="1:21" x14ac:dyDescent="0.35">
      <c r="B385" t="s">
        <v>1077</v>
      </c>
      <c r="D385" s="34" t="s">
        <v>746</v>
      </c>
      <c r="E385" s="208">
        <v>45958</v>
      </c>
      <c r="G385" t="s">
        <v>715</v>
      </c>
      <c r="I385" s="208">
        <v>45959</v>
      </c>
      <c r="K385" t="s">
        <v>235</v>
      </c>
      <c r="L385" t="s">
        <v>171</v>
      </c>
      <c r="M385" t="s">
        <v>1078</v>
      </c>
      <c r="N385" t="s">
        <v>237</v>
      </c>
      <c r="P385" s="193" t="str">
        <f>IF(OR(AND(A385&lt;&gt;"",COUNTIF(Bugs!B:B,A385)&gt;0),AND(B385&lt;&gt;"",COUNTIF(Bugs!A:A,B385)&gt;0)),"Y","")</f>
        <v/>
      </c>
      <c r="Q385" s="193" t="str">
        <f>IF(OR(
    AND(COUNTIF(Bugs!A:A,B385)&gt;0,ISNUMBER(SEARCH("x",INDEX(Bugs!C:C,MATCH(B385,Bugs!A:A,0))))),
    AND(COUNTIF(Bugs!B:B,B385)&gt;0,ISNUMBER(SEARCH("x",INDEX(Bugs!C:C,MATCH(B385,Bugs!B:B,0))))),
    AND(COUNTIF(Bugs!A:A,B385)&gt;0,ISNUMBER(SEARCH("x",INDEX(Bugs!D:D,MATCH(B385,Bugs!A:A,0))))),
    AND(COUNTIF(Bugs!B:B,B385)&gt;0,ISNUMBER(SEARCH("x",INDEX(Bugs!D:D,MATCH(B385,Bugs!B:B,0)))))
),"Y","")</f>
        <v/>
      </c>
      <c r="R385">
        <f ca="1">IF(OR(ISNUMBER(MATCH(L385,MasterData!$D$3:$D$18,0)),ISNUMBER(MATCH(L385,MasterData!$C$3:$C$18,0))),
    DATEDIF(E385,I385,"d"),
    DATEDIF(E385,TODAY(),"d"))</f>
        <v>1</v>
      </c>
      <c r="S385">
        <f t="shared" ca="1" si="18"/>
        <v>1</v>
      </c>
      <c r="T385">
        <f t="shared" ca="1" si="19"/>
        <v>0</v>
      </c>
      <c r="U385">
        <f t="shared" ca="1" si="20"/>
        <v>0</v>
      </c>
    </row>
    <row r="386" spans="1:21" x14ac:dyDescent="0.35">
      <c r="B386" t="s">
        <v>1079</v>
      </c>
      <c r="D386" s="34" t="s">
        <v>254</v>
      </c>
      <c r="E386" s="208">
        <v>45958</v>
      </c>
      <c r="G386" t="s">
        <v>1080</v>
      </c>
      <c r="I386" s="208">
        <v>45965</v>
      </c>
      <c r="K386" t="s">
        <v>235</v>
      </c>
      <c r="L386" t="s">
        <v>171</v>
      </c>
      <c r="M386" t="s">
        <v>1081</v>
      </c>
      <c r="N386" t="s">
        <v>237</v>
      </c>
      <c r="P386" s="193" t="str">
        <f>IF(OR(AND(A386&lt;&gt;"",COUNTIF(Bugs!B:B,A386)&gt;0),AND(B386&lt;&gt;"",COUNTIF(Bugs!A:A,B386)&gt;0)),"Y","")</f>
        <v/>
      </c>
      <c r="Q386" s="193" t="str">
        <f>IF(OR(
    AND(COUNTIF(Bugs!A:A,B386)&gt;0,ISNUMBER(SEARCH("x",INDEX(Bugs!C:C,MATCH(B386,Bugs!A:A,0))))),
    AND(COUNTIF(Bugs!B:B,B386)&gt;0,ISNUMBER(SEARCH("x",INDEX(Bugs!C:C,MATCH(B386,Bugs!B:B,0))))),
    AND(COUNTIF(Bugs!A:A,B386)&gt;0,ISNUMBER(SEARCH("x",INDEX(Bugs!D:D,MATCH(B386,Bugs!A:A,0))))),
    AND(COUNTIF(Bugs!B:B,B386)&gt;0,ISNUMBER(SEARCH("x",INDEX(Bugs!D:D,MATCH(B386,Bugs!B:B,0)))))
),"Y","")</f>
        <v/>
      </c>
      <c r="R386">
        <f ca="1">IF(OR(ISNUMBER(MATCH(L386,MasterData!$D$3:$D$18,0)),ISNUMBER(MATCH(L386,MasterData!$C$3:$C$18,0))),
    DATEDIF(E386,I386,"d"),
    DATEDIF(E386,TODAY(),"d"))</f>
        <v>7</v>
      </c>
      <c r="S386">
        <f t="shared" ca="1" si="18"/>
        <v>1</v>
      </c>
      <c r="T386">
        <f t="shared" ca="1" si="19"/>
        <v>0</v>
      </c>
      <c r="U386">
        <f t="shared" ca="1" si="20"/>
        <v>0</v>
      </c>
    </row>
    <row r="387" spans="1:21" x14ac:dyDescent="0.35">
      <c r="B387" t="s">
        <v>103</v>
      </c>
      <c r="D387" s="34">
        <v>3014</v>
      </c>
      <c r="E387" s="208">
        <v>45958</v>
      </c>
      <c r="G387" t="s">
        <v>834</v>
      </c>
      <c r="I387" s="208">
        <v>45958</v>
      </c>
      <c r="K387" t="s">
        <v>241</v>
      </c>
      <c r="L387" t="s">
        <v>164</v>
      </c>
      <c r="M387" t="s">
        <v>1082</v>
      </c>
      <c r="N387" t="s">
        <v>237</v>
      </c>
      <c r="P387" s="193" t="str">
        <f>IF(OR(AND(A387&lt;&gt;"",COUNTIF(Bugs!B:B,A387)&gt;0),AND(B387&lt;&gt;"",COUNTIF(Bugs!A:A,B387)&gt;0)),"Y","")</f>
        <v>Y</v>
      </c>
      <c r="Q387" s="193" t="str">
        <f>IF(OR(
    AND(COUNTIF(Bugs!A:A,B387)&gt;0,ISNUMBER(SEARCH("x",INDEX(Bugs!C:C,MATCH(B387,Bugs!A:A,0))))),
    AND(COUNTIF(Bugs!B:B,B387)&gt;0,ISNUMBER(SEARCH("x",INDEX(Bugs!C:C,MATCH(B387,Bugs!B:B,0))))),
    AND(COUNTIF(Bugs!A:A,B387)&gt;0,ISNUMBER(SEARCH("x",INDEX(Bugs!D:D,MATCH(B387,Bugs!A:A,0))))),
    AND(COUNTIF(Bugs!B:B,B387)&gt;0,ISNUMBER(SEARCH("x",INDEX(Bugs!D:D,MATCH(B387,Bugs!B:B,0)))))
),"Y","")</f>
        <v>Y</v>
      </c>
      <c r="R387">
        <f ca="1">IF(OR(ISNUMBER(MATCH(L387,MasterData!$D$3:$D$18,0)),ISNUMBER(MATCH(L387,MasterData!$C$3:$C$18,0))),
    DATEDIF(E387,I387,"d"),
    DATEDIF(E387,TODAY(),"d"))</f>
        <v>49</v>
      </c>
      <c r="S387">
        <f t="shared" ca="1" si="18"/>
        <v>0</v>
      </c>
      <c r="T387">
        <f t="shared" ca="1" si="19"/>
        <v>0</v>
      </c>
      <c r="U387">
        <f t="shared" ca="1" si="20"/>
        <v>1</v>
      </c>
    </row>
    <row r="388" spans="1:21" x14ac:dyDescent="0.35">
      <c r="B388" t="s">
        <v>1083</v>
      </c>
      <c r="D388" s="34" t="s">
        <v>1066</v>
      </c>
      <c r="E388" s="208">
        <v>45958</v>
      </c>
      <c r="G388" t="s">
        <v>1084</v>
      </c>
      <c r="I388" s="208">
        <v>45981</v>
      </c>
      <c r="K388" t="s">
        <v>235</v>
      </c>
      <c r="L388" t="s">
        <v>171</v>
      </c>
      <c r="M388" t="s">
        <v>1085</v>
      </c>
      <c r="N388" t="s">
        <v>237</v>
      </c>
      <c r="P388" s="193" t="str">
        <f>IF(OR(AND(A388&lt;&gt;"",COUNTIF(Bugs!B:B,A388)&gt;0),AND(B388&lt;&gt;"",COUNTIF(Bugs!A:A,B388)&gt;0)),"Y","")</f>
        <v/>
      </c>
      <c r="Q388" s="193" t="str">
        <f>IF(OR(
    AND(COUNTIF(Bugs!A:A,B388)&gt;0,ISNUMBER(SEARCH("x",INDEX(Bugs!C:C,MATCH(B388,Bugs!A:A,0))))),
    AND(COUNTIF(Bugs!B:B,B388)&gt;0,ISNUMBER(SEARCH("x",INDEX(Bugs!C:C,MATCH(B388,Bugs!B:B,0))))),
    AND(COUNTIF(Bugs!A:A,B388)&gt;0,ISNUMBER(SEARCH("x",INDEX(Bugs!D:D,MATCH(B388,Bugs!A:A,0))))),
    AND(COUNTIF(Bugs!B:B,B388)&gt;0,ISNUMBER(SEARCH("x",INDEX(Bugs!D:D,MATCH(B388,Bugs!B:B,0)))))
),"Y","")</f>
        <v/>
      </c>
      <c r="R388">
        <f ca="1">IF(OR(ISNUMBER(MATCH(L388,MasterData!$D$3:$D$18,0)),ISNUMBER(MATCH(L388,MasterData!$C$3:$C$18,0))),
    DATEDIF(E388,I388,"d"),
    DATEDIF(E388,TODAY(),"d"))</f>
        <v>23</v>
      </c>
      <c r="S388">
        <f t="shared" ca="1" si="18"/>
        <v>0</v>
      </c>
      <c r="T388">
        <f t="shared" ca="1" si="19"/>
        <v>1</v>
      </c>
      <c r="U388">
        <f t="shared" ca="1" si="20"/>
        <v>0</v>
      </c>
    </row>
    <row r="389" spans="1:21" x14ac:dyDescent="0.35">
      <c r="B389" t="s">
        <v>104</v>
      </c>
      <c r="D389" s="34" t="s">
        <v>480</v>
      </c>
      <c r="E389" s="208">
        <v>45958</v>
      </c>
      <c r="G389" t="s">
        <v>715</v>
      </c>
      <c r="I389" s="208">
        <v>45959</v>
      </c>
      <c r="K389" t="s">
        <v>235</v>
      </c>
      <c r="L389" t="s">
        <v>171</v>
      </c>
      <c r="M389" t="s">
        <v>1086</v>
      </c>
      <c r="N389" t="s">
        <v>237</v>
      </c>
      <c r="P389" s="193" t="str">
        <f>IF(OR(AND(A389&lt;&gt;"",COUNTIF(Bugs!B:B,A389)&gt;0),AND(B389&lt;&gt;"",COUNTIF(Bugs!A:A,B389)&gt;0)),"Y","")</f>
        <v>Y</v>
      </c>
      <c r="Q389" s="193" t="str">
        <f>IF(OR(
    AND(COUNTIF(Bugs!A:A,B389)&gt;0,ISNUMBER(SEARCH("x",INDEX(Bugs!C:C,MATCH(B389,Bugs!A:A,0))))),
    AND(COUNTIF(Bugs!B:B,B389)&gt;0,ISNUMBER(SEARCH("x",INDEX(Bugs!C:C,MATCH(B389,Bugs!B:B,0))))),
    AND(COUNTIF(Bugs!A:A,B389)&gt;0,ISNUMBER(SEARCH("x",INDEX(Bugs!D:D,MATCH(B389,Bugs!A:A,0))))),
    AND(COUNTIF(Bugs!B:B,B389)&gt;0,ISNUMBER(SEARCH("x",INDEX(Bugs!D:D,MATCH(B389,Bugs!B:B,0)))))
),"Y","")</f>
        <v>Y</v>
      </c>
      <c r="R389">
        <f ca="1">IF(OR(ISNUMBER(MATCH(L389,MasterData!$D$3:$D$18,0)),ISNUMBER(MATCH(L389,MasterData!$C$3:$C$18,0))),
    DATEDIF(E389,I389,"d"),
    DATEDIF(E389,TODAY(),"d"))</f>
        <v>1</v>
      </c>
      <c r="S389">
        <f t="shared" ca="1" si="18"/>
        <v>1</v>
      </c>
      <c r="T389">
        <f t="shared" ca="1" si="19"/>
        <v>0</v>
      </c>
      <c r="U389">
        <f t="shared" ca="1" si="20"/>
        <v>0</v>
      </c>
    </row>
    <row r="390" spans="1:21" x14ac:dyDescent="0.35">
      <c r="B390" t="s">
        <v>1087</v>
      </c>
      <c r="D390" s="34" t="s">
        <v>480</v>
      </c>
      <c r="E390" s="208">
        <v>45958</v>
      </c>
      <c r="G390" t="s">
        <v>715</v>
      </c>
      <c r="I390" s="208">
        <v>45960</v>
      </c>
      <c r="K390" t="s">
        <v>235</v>
      </c>
      <c r="L390" t="s">
        <v>171</v>
      </c>
      <c r="M390" t="s">
        <v>1088</v>
      </c>
      <c r="N390" t="s">
        <v>237</v>
      </c>
      <c r="P390" s="193" t="str">
        <f>IF(OR(AND(A390&lt;&gt;"",COUNTIF(Bugs!B:B,A390)&gt;0),AND(B390&lt;&gt;"",COUNTIF(Bugs!A:A,B390)&gt;0)),"Y","")</f>
        <v/>
      </c>
      <c r="Q390" s="193" t="str">
        <f>IF(OR(
    AND(COUNTIF(Bugs!A:A,B390)&gt;0,ISNUMBER(SEARCH("x",INDEX(Bugs!C:C,MATCH(B390,Bugs!A:A,0))))),
    AND(COUNTIF(Bugs!B:B,B390)&gt;0,ISNUMBER(SEARCH("x",INDEX(Bugs!C:C,MATCH(B390,Bugs!B:B,0))))),
    AND(COUNTIF(Bugs!A:A,B390)&gt;0,ISNUMBER(SEARCH("x",INDEX(Bugs!D:D,MATCH(B390,Bugs!A:A,0))))),
    AND(COUNTIF(Bugs!B:B,B390)&gt;0,ISNUMBER(SEARCH("x",INDEX(Bugs!D:D,MATCH(B390,Bugs!B:B,0)))))
),"Y","")</f>
        <v/>
      </c>
      <c r="R390">
        <f ca="1">IF(OR(ISNUMBER(MATCH(L390,MasterData!$D$3:$D$18,0)),ISNUMBER(MATCH(L390,MasterData!$C$3:$C$18,0))),
    DATEDIF(E390,I390,"d"),
    DATEDIF(E390,TODAY(),"d"))</f>
        <v>2</v>
      </c>
      <c r="S390">
        <f t="shared" ca="1" si="18"/>
        <v>1</v>
      </c>
      <c r="T390">
        <f t="shared" ca="1" si="19"/>
        <v>0</v>
      </c>
      <c r="U390">
        <f t="shared" ca="1" si="20"/>
        <v>0</v>
      </c>
    </row>
    <row r="391" spans="1:21" x14ac:dyDescent="0.35">
      <c r="B391" t="s">
        <v>1089</v>
      </c>
      <c r="D391" s="34" t="s">
        <v>1066</v>
      </c>
      <c r="E391" s="208">
        <v>45959</v>
      </c>
      <c r="G391" t="s">
        <v>1090</v>
      </c>
      <c r="I391" s="208">
        <v>45959</v>
      </c>
      <c r="K391" t="s">
        <v>347</v>
      </c>
      <c r="L391" t="s">
        <v>171</v>
      </c>
      <c r="M391" t="s">
        <v>1091</v>
      </c>
      <c r="N391" t="s">
        <v>237</v>
      </c>
      <c r="P391" s="193" t="str">
        <f>IF(OR(AND(A391&lt;&gt;"",COUNTIF(Bugs!B:B,A391)&gt;0),AND(B391&lt;&gt;"",COUNTIF(Bugs!A:A,B391)&gt;0)),"Y","")</f>
        <v/>
      </c>
      <c r="Q391" s="193" t="str">
        <f>IF(OR(
    AND(COUNTIF(Bugs!A:A,B391)&gt;0,ISNUMBER(SEARCH("x",INDEX(Bugs!C:C,MATCH(B391,Bugs!A:A,0))))),
    AND(COUNTIF(Bugs!B:B,B391)&gt;0,ISNUMBER(SEARCH("x",INDEX(Bugs!C:C,MATCH(B391,Bugs!B:B,0))))),
    AND(COUNTIF(Bugs!A:A,B391)&gt;0,ISNUMBER(SEARCH("x",INDEX(Bugs!D:D,MATCH(B391,Bugs!A:A,0))))),
    AND(COUNTIF(Bugs!B:B,B391)&gt;0,ISNUMBER(SEARCH("x",INDEX(Bugs!D:D,MATCH(B391,Bugs!B:B,0)))))
),"Y","")</f>
        <v/>
      </c>
      <c r="R391">
        <f ca="1">IF(OR(ISNUMBER(MATCH(L391,MasterData!$D$3:$D$18,0)),ISNUMBER(MATCH(L391,MasterData!$C$3:$C$18,0))),
    DATEDIF(E391,I391,"d"),
    DATEDIF(E391,TODAY(),"d"))</f>
        <v>0</v>
      </c>
      <c r="S391">
        <f t="shared" ca="1" si="18"/>
        <v>1</v>
      </c>
      <c r="T391">
        <f t="shared" ca="1" si="19"/>
        <v>0</v>
      </c>
      <c r="U391">
        <f t="shared" ca="1" si="20"/>
        <v>0</v>
      </c>
    </row>
    <row r="392" spans="1:21" x14ac:dyDescent="0.35">
      <c r="B392" t="s">
        <v>105</v>
      </c>
      <c r="D392" s="34" t="s">
        <v>480</v>
      </c>
      <c r="E392" s="208">
        <v>45959</v>
      </c>
      <c r="G392" t="s">
        <v>715</v>
      </c>
      <c r="I392" s="208">
        <v>45960</v>
      </c>
      <c r="K392" t="s">
        <v>235</v>
      </c>
      <c r="L392" t="s">
        <v>171</v>
      </c>
      <c r="M392" t="s">
        <v>1092</v>
      </c>
      <c r="N392" t="s">
        <v>237</v>
      </c>
      <c r="P392" s="193" t="str">
        <f>IF(OR(AND(A392&lt;&gt;"",COUNTIF(Bugs!B:B,A392)&gt;0),AND(B392&lt;&gt;"",COUNTIF(Bugs!A:A,B392)&gt;0)),"Y","")</f>
        <v>Y</v>
      </c>
      <c r="Q392" s="193" t="str">
        <f>IF(OR(
    AND(COUNTIF(Bugs!A:A,B392)&gt;0,ISNUMBER(SEARCH("x",INDEX(Bugs!C:C,MATCH(B392,Bugs!A:A,0))))),
    AND(COUNTIF(Bugs!B:B,B392)&gt;0,ISNUMBER(SEARCH("x",INDEX(Bugs!C:C,MATCH(B392,Bugs!B:B,0))))),
    AND(COUNTIF(Bugs!A:A,B392)&gt;0,ISNUMBER(SEARCH("x",INDEX(Bugs!D:D,MATCH(B392,Bugs!A:A,0))))),
    AND(COUNTIF(Bugs!B:B,B392)&gt;0,ISNUMBER(SEARCH("x",INDEX(Bugs!D:D,MATCH(B392,Bugs!B:B,0)))))
),"Y","")</f>
        <v>Y</v>
      </c>
      <c r="R392">
        <f ca="1">IF(OR(ISNUMBER(MATCH(L392,MasterData!$D$3:$D$18,0)),ISNUMBER(MATCH(L392,MasterData!$C$3:$C$18,0))),
    DATEDIF(E392,I392,"d"),
    DATEDIF(E392,TODAY(),"d"))</f>
        <v>1</v>
      </c>
      <c r="S392">
        <f t="shared" ca="1" si="18"/>
        <v>1</v>
      </c>
      <c r="T392">
        <f t="shared" ca="1" si="19"/>
        <v>0</v>
      </c>
      <c r="U392">
        <f t="shared" ca="1" si="20"/>
        <v>0</v>
      </c>
    </row>
    <row r="393" spans="1:21" x14ac:dyDescent="0.35">
      <c r="B393" t="s">
        <v>106</v>
      </c>
      <c r="D393" s="34" t="s">
        <v>480</v>
      </c>
      <c r="E393" s="208">
        <v>45960</v>
      </c>
      <c r="G393" t="s">
        <v>715</v>
      </c>
      <c r="I393" s="208">
        <v>45966</v>
      </c>
      <c r="K393" t="s">
        <v>235</v>
      </c>
      <c r="L393" t="s">
        <v>164</v>
      </c>
      <c r="M393" t="s">
        <v>1093</v>
      </c>
      <c r="N393" t="s">
        <v>237</v>
      </c>
      <c r="P393" s="193" t="str">
        <f>IF(OR(AND(A393&lt;&gt;"",COUNTIF(Bugs!B:B,A393)&gt;0),AND(B393&lt;&gt;"",COUNTIF(Bugs!A:A,B393)&gt;0)),"Y","")</f>
        <v>Y</v>
      </c>
      <c r="Q393" s="193" t="str">
        <f>IF(OR(
    AND(COUNTIF(Bugs!A:A,B393)&gt;0,ISNUMBER(SEARCH("x",INDEX(Bugs!C:C,MATCH(B393,Bugs!A:A,0))))),
    AND(COUNTIF(Bugs!B:B,B393)&gt;0,ISNUMBER(SEARCH("x",INDEX(Bugs!C:C,MATCH(B393,Bugs!B:B,0))))),
    AND(COUNTIF(Bugs!A:A,B393)&gt;0,ISNUMBER(SEARCH("x",INDEX(Bugs!D:D,MATCH(B393,Bugs!A:A,0))))),
    AND(COUNTIF(Bugs!B:B,B393)&gt;0,ISNUMBER(SEARCH("x",INDEX(Bugs!D:D,MATCH(B393,Bugs!B:B,0)))))
),"Y","")</f>
        <v/>
      </c>
      <c r="R393">
        <f ca="1">IF(OR(ISNUMBER(MATCH(L393,MasterData!$D$3:$D$18,0)),ISNUMBER(MATCH(L393,MasterData!$C$3:$C$18,0))),
    DATEDIF(E393,I393,"d"),
    DATEDIF(E393,TODAY(),"d"))</f>
        <v>47</v>
      </c>
      <c r="S393">
        <f t="shared" ref="S393:S454" ca="1" si="21">IF(AND($R393&gt;=0,$R393&lt;=7),1,0)</f>
        <v>0</v>
      </c>
      <c r="T393">
        <f t="shared" ref="T393:T454" ca="1" si="22">IF(AND($R393&gt;7,R393&lt;=30),1,0)</f>
        <v>0</v>
      </c>
      <c r="U393">
        <f t="shared" ref="U393:U454" ca="1" si="23">IF($R393&gt;30,1,0)</f>
        <v>1</v>
      </c>
    </row>
    <row r="394" spans="1:21" x14ac:dyDescent="0.35">
      <c r="B394" t="s">
        <v>1094</v>
      </c>
      <c r="D394" s="34" t="s">
        <v>1066</v>
      </c>
      <c r="E394" s="208">
        <v>45960</v>
      </c>
      <c r="G394" t="s">
        <v>1095</v>
      </c>
      <c r="I394" s="208">
        <v>45981</v>
      </c>
      <c r="K394" t="s">
        <v>347</v>
      </c>
      <c r="L394" t="s">
        <v>171</v>
      </c>
      <c r="M394" t="s">
        <v>1096</v>
      </c>
      <c r="N394" t="s">
        <v>237</v>
      </c>
      <c r="P394" s="193" t="str">
        <f>IF(OR(AND(A394&lt;&gt;"",COUNTIF(Bugs!B:B,A394)&gt;0),AND(B394&lt;&gt;"",COUNTIF(Bugs!A:A,B394)&gt;0)),"Y","")</f>
        <v/>
      </c>
      <c r="Q394" s="193" t="str">
        <f>IF(OR(
    AND(COUNTIF(Bugs!A:A,B394)&gt;0,ISNUMBER(SEARCH("x",INDEX(Bugs!C:C,MATCH(B394,Bugs!A:A,0))))),
    AND(COUNTIF(Bugs!B:B,B394)&gt;0,ISNUMBER(SEARCH("x",INDEX(Bugs!C:C,MATCH(B394,Bugs!B:B,0))))),
    AND(COUNTIF(Bugs!A:A,B394)&gt;0,ISNUMBER(SEARCH("x",INDEX(Bugs!D:D,MATCH(B394,Bugs!A:A,0))))),
    AND(COUNTIF(Bugs!B:B,B394)&gt;0,ISNUMBER(SEARCH("x",INDEX(Bugs!D:D,MATCH(B394,Bugs!B:B,0)))))
),"Y","")</f>
        <v/>
      </c>
      <c r="R394">
        <f ca="1">IF(OR(ISNUMBER(MATCH(L394,MasterData!$D$3:$D$18,0)),ISNUMBER(MATCH(L394,MasterData!$C$3:$C$18,0))),
    DATEDIF(E394,I394,"d"),
    DATEDIF(E394,TODAY(),"d"))</f>
        <v>21</v>
      </c>
      <c r="S394">
        <f t="shared" ca="1" si="21"/>
        <v>0</v>
      </c>
      <c r="T394">
        <f t="shared" ca="1" si="22"/>
        <v>1</v>
      </c>
      <c r="U394">
        <f t="shared" ca="1" si="23"/>
        <v>0</v>
      </c>
    </row>
    <row r="395" spans="1:21" x14ac:dyDescent="0.35">
      <c r="B395" t="s">
        <v>107</v>
      </c>
      <c r="D395" s="34" t="s">
        <v>254</v>
      </c>
      <c r="E395" s="208">
        <v>45961</v>
      </c>
      <c r="G395" t="s">
        <v>853</v>
      </c>
      <c r="I395" s="208">
        <v>45966</v>
      </c>
      <c r="K395" t="s">
        <v>241</v>
      </c>
      <c r="L395" t="s">
        <v>164</v>
      </c>
      <c r="M395" t="s">
        <v>1097</v>
      </c>
      <c r="N395" t="s">
        <v>237</v>
      </c>
      <c r="P395" s="193" t="str">
        <f>IF(OR(AND(A395&lt;&gt;"",COUNTIF(Bugs!B:B,A395)&gt;0),AND(B395&lt;&gt;"",COUNTIF(Bugs!A:A,B395)&gt;0)),"Y","")</f>
        <v>Y</v>
      </c>
      <c r="Q395" s="193" t="str">
        <f>IF(OR(
    AND(COUNTIF(Bugs!A:A,B395)&gt;0,ISNUMBER(SEARCH("x",INDEX(Bugs!C:C,MATCH(B395,Bugs!A:A,0))))),
    AND(COUNTIF(Bugs!B:B,B395)&gt;0,ISNUMBER(SEARCH("x",INDEX(Bugs!C:C,MATCH(B395,Bugs!B:B,0))))),
    AND(COUNTIF(Bugs!A:A,B395)&gt;0,ISNUMBER(SEARCH("x",INDEX(Bugs!D:D,MATCH(B395,Bugs!A:A,0))))),
    AND(COUNTIF(Bugs!B:B,B395)&gt;0,ISNUMBER(SEARCH("x",INDEX(Bugs!D:D,MATCH(B395,Bugs!B:B,0)))))
),"Y","")</f>
        <v>Y</v>
      </c>
      <c r="R395">
        <f ca="1">IF(OR(ISNUMBER(MATCH(L395,MasterData!$D$3:$D$18,0)),ISNUMBER(MATCH(L395,MasterData!$C$3:$C$18,0))),
    DATEDIF(E395,I395,"d"),
    DATEDIF(E395,TODAY(),"d"))</f>
        <v>46</v>
      </c>
      <c r="S395">
        <f t="shared" ca="1" si="21"/>
        <v>0</v>
      </c>
      <c r="T395">
        <f t="shared" ca="1" si="22"/>
        <v>0</v>
      </c>
      <c r="U395">
        <f t="shared" ca="1" si="23"/>
        <v>1</v>
      </c>
    </row>
    <row r="396" spans="1:21" x14ac:dyDescent="0.35">
      <c r="B396" t="s">
        <v>1098</v>
      </c>
      <c r="D396" s="34" t="s">
        <v>254</v>
      </c>
      <c r="E396" s="208">
        <v>45961</v>
      </c>
      <c r="G396" t="s">
        <v>853</v>
      </c>
      <c r="I396" s="208">
        <v>45966</v>
      </c>
      <c r="K396" t="s">
        <v>241</v>
      </c>
      <c r="L396" t="s">
        <v>164</v>
      </c>
      <c r="M396" t="s">
        <v>1099</v>
      </c>
      <c r="N396" t="s">
        <v>237</v>
      </c>
      <c r="P396" s="193" t="str">
        <f>IF(OR(AND(A396&lt;&gt;"",COUNTIF(Bugs!B:B,A396)&gt;0),AND(B396&lt;&gt;"",COUNTIF(Bugs!A:A,B396)&gt;0)),"Y","")</f>
        <v/>
      </c>
      <c r="Q396" s="193" t="str">
        <f>IF(OR(
    AND(COUNTIF(Bugs!A:A,B396)&gt;0,ISNUMBER(SEARCH("x",INDEX(Bugs!C:C,MATCH(B396,Bugs!A:A,0))))),
    AND(COUNTIF(Bugs!B:B,B396)&gt;0,ISNUMBER(SEARCH("x",INDEX(Bugs!C:C,MATCH(B396,Bugs!B:B,0))))),
    AND(COUNTIF(Bugs!A:A,B396)&gt;0,ISNUMBER(SEARCH("x",INDEX(Bugs!D:D,MATCH(B396,Bugs!A:A,0))))),
    AND(COUNTIF(Bugs!B:B,B396)&gt;0,ISNUMBER(SEARCH("x",INDEX(Bugs!D:D,MATCH(B396,Bugs!B:B,0)))))
),"Y","")</f>
        <v/>
      </c>
      <c r="R396">
        <f ca="1">IF(OR(ISNUMBER(MATCH(L396,MasterData!$D$3:$D$18,0)),ISNUMBER(MATCH(L396,MasterData!$C$3:$C$18,0))),
    DATEDIF(E396,I396,"d"),
    DATEDIF(E396,TODAY(),"d"))</f>
        <v>46</v>
      </c>
      <c r="S396">
        <f t="shared" ca="1" si="21"/>
        <v>0</v>
      </c>
      <c r="T396">
        <f t="shared" ca="1" si="22"/>
        <v>0</v>
      </c>
      <c r="U396">
        <f t="shared" ca="1" si="23"/>
        <v>1</v>
      </c>
    </row>
    <row r="397" spans="1:21" x14ac:dyDescent="0.35">
      <c r="B397" t="s">
        <v>108</v>
      </c>
      <c r="D397" s="34" t="s">
        <v>480</v>
      </c>
      <c r="E397" s="208">
        <v>45961</v>
      </c>
      <c r="G397" t="s">
        <v>715</v>
      </c>
      <c r="I397" s="208">
        <v>45965</v>
      </c>
      <c r="K397" t="s">
        <v>241</v>
      </c>
      <c r="L397" t="s">
        <v>164</v>
      </c>
      <c r="M397" t="s">
        <v>1100</v>
      </c>
      <c r="N397" t="s">
        <v>237</v>
      </c>
      <c r="P397" s="193" t="str">
        <f>IF(OR(AND(A397&lt;&gt;"",COUNTIF(Bugs!B:B,A397)&gt;0),AND(B397&lt;&gt;"",COUNTIF(Bugs!A:A,B397)&gt;0)),"Y","")</f>
        <v>Y</v>
      </c>
      <c r="Q397" s="193" t="str">
        <f>IF(OR(
    AND(COUNTIF(Bugs!A:A,B397)&gt;0,ISNUMBER(SEARCH("x",INDEX(Bugs!C:C,MATCH(B397,Bugs!A:A,0))))),
    AND(COUNTIF(Bugs!B:B,B397)&gt;0,ISNUMBER(SEARCH("x",INDEX(Bugs!C:C,MATCH(B397,Bugs!B:B,0))))),
    AND(COUNTIF(Bugs!A:A,B397)&gt;0,ISNUMBER(SEARCH("x",INDEX(Bugs!D:D,MATCH(B397,Bugs!A:A,0))))),
    AND(COUNTIF(Bugs!B:B,B397)&gt;0,ISNUMBER(SEARCH("x",INDEX(Bugs!D:D,MATCH(B397,Bugs!B:B,0)))))
),"Y","")</f>
        <v>Y</v>
      </c>
      <c r="R397">
        <f ca="1">IF(OR(ISNUMBER(MATCH(L397,MasterData!$D$3:$D$18,0)),ISNUMBER(MATCH(L397,MasterData!$C$3:$C$18,0))),
    DATEDIF(E397,I397,"d"),
    DATEDIF(E397,TODAY(),"d"))</f>
        <v>46</v>
      </c>
      <c r="S397">
        <f t="shared" ca="1" si="21"/>
        <v>0</v>
      </c>
      <c r="T397">
        <f t="shared" ca="1" si="22"/>
        <v>0</v>
      </c>
      <c r="U397">
        <f t="shared" ca="1" si="23"/>
        <v>1</v>
      </c>
    </row>
    <row r="398" spans="1:21" x14ac:dyDescent="0.35">
      <c r="B398" t="s">
        <v>1101</v>
      </c>
      <c r="D398" s="34" t="s">
        <v>1052</v>
      </c>
      <c r="E398" s="208">
        <v>45961</v>
      </c>
      <c r="G398" t="s">
        <v>1053</v>
      </c>
      <c r="I398" s="208">
        <v>45964</v>
      </c>
      <c r="K398" t="s">
        <v>241</v>
      </c>
      <c r="L398" t="s">
        <v>171</v>
      </c>
      <c r="M398" t="s">
        <v>1102</v>
      </c>
      <c r="N398" t="s">
        <v>237</v>
      </c>
      <c r="P398" s="193" t="str">
        <f>IF(OR(AND(A398&lt;&gt;"",COUNTIF(Bugs!B:B,A398)&gt;0),AND(B398&lt;&gt;"",COUNTIF(Bugs!A:A,B398)&gt;0)),"Y","")</f>
        <v/>
      </c>
      <c r="Q398" s="193" t="str">
        <f>IF(OR(
    AND(COUNTIF(Bugs!A:A,B398)&gt;0,ISNUMBER(SEARCH("x",INDEX(Bugs!C:C,MATCH(B398,Bugs!A:A,0))))),
    AND(COUNTIF(Bugs!B:B,B398)&gt;0,ISNUMBER(SEARCH("x",INDEX(Bugs!C:C,MATCH(B398,Bugs!B:B,0))))),
    AND(COUNTIF(Bugs!A:A,B398)&gt;0,ISNUMBER(SEARCH("x",INDEX(Bugs!D:D,MATCH(B398,Bugs!A:A,0))))),
    AND(COUNTIF(Bugs!B:B,B398)&gt;0,ISNUMBER(SEARCH("x",INDEX(Bugs!D:D,MATCH(B398,Bugs!B:B,0)))))
),"Y","")</f>
        <v/>
      </c>
      <c r="R398">
        <f ca="1">IF(OR(ISNUMBER(MATCH(L398,MasterData!$D$3:$D$18,0)),ISNUMBER(MATCH(L398,MasterData!$C$3:$C$18,0))),
    DATEDIF(E398,I398,"d"),
    DATEDIF(E398,TODAY(),"d"))</f>
        <v>3</v>
      </c>
      <c r="S398">
        <f t="shared" ca="1" si="21"/>
        <v>1</v>
      </c>
      <c r="T398">
        <f t="shared" ca="1" si="22"/>
        <v>0</v>
      </c>
      <c r="U398">
        <f t="shared" ca="1" si="23"/>
        <v>0</v>
      </c>
    </row>
    <row r="399" spans="1:21" x14ac:dyDescent="0.35">
      <c r="B399" t="s">
        <v>109</v>
      </c>
      <c r="D399" s="34" t="s">
        <v>746</v>
      </c>
      <c r="E399" s="208">
        <v>45963</v>
      </c>
      <c r="G399" t="s">
        <v>715</v>
      </c>
      <c r="I399" s="208">
        <v>45964</v>
      </c>
      <c r="K399" t="s">
        <v>235</v>
      </c>
      <c r="L399" t="s">
        <v>171</v>
      </c>
      <c r="M399" t="s">
        <v>1103</v>
      </c>
      <c r="N399" t="s">
        <v>237</v>
      </c>
      <c r="P399" s="193" t="str">
        <f>IF(OR(AND(A399&lt;&gt;"",COUNTIF(Bugs!B:B,A399)&gt;0),AND(B399&lt;&gt;"",COUNTIF(Bugs!A:A,B399)&gt;0)),"Y","")</f>
        <v>Y</v>
      </c>
      <c r="Q399" s="193" t="str">
        <f>IF(OR(
    AND(COUNTIF(Bugs!A:A,B399)&gt;0,ISNUMBER(SEARCH("x",INDEX(Bugs!C:C,MATCH(B399,Bugs!A:A,0))))),
    AND(COUNTIF(Bugs!B:B,B399)&gt;0,ISNUMBER(SEARCH("x",INDEX(Bugs!C:C,MATCH(B399,Bugs!B:B,0))))),
    AND(COUNTIF(Bugs!A:A,B399)&gt;0,ISNUMBER(SEARCH("x",INDEX(Bugs!D:D,MATCH(B399,Bugs!A:A,0))))),
    AND(COUNTIF(Bugs!B:B,B399)&gt;0,ISNUMBER(SEARCH("x",INDEX(Bugs!D:D,MATCH(B399,Bugs!B:B,0)))))
),"Y","")</f>
        <v>Y</v>
      </c>
      <c r="R399">
        <f ca="1">IF(OR(ISNUMBER(MATCH(L399,MasterData!$D$3:$D$18,0)),ISNUMBER(MATCH(L399,MasterData!$C$3:$C$18,0))),
    DATEDIF(E399,I399,"d"),
    DATEDIF(E399,TODAY(),"d"))</f>
        <v>1</v>
      </c>
      <c r="S399">
        <f t="shared" ca="1" si="21"/>
        <v>1</v>
      </c>
      <c r="T399">
        <f t="shared" ca="1" si="22"/>
        <v>0</v>
      </c>
      <c r="U399">
        <f t="shared" ca="1" si="23"/>
        <v>0</v>
      </c>
    </row>
    <row r="400" spans="1:21" x14ac:dyDescent="0.35">
      <c r="A400" s="72"/>
      <c r="B400" s="72" t="s">
        <v>1105</v>
      </c>
      <c r="C400" s="72"/>
      <c r="D400" s="180" t="s">
        <v>746</v>
      </c>
      <c r="E400" s="209">
        <v>45964</v>
      </c>
      <c r="F400" s="72"/>
      <c r="G400" s="72" t="s">
        <v>816</v>
      </c>
      <c r="H400" s="72"/>
      <c r="I400" s="209">
        <v>45971</v>
      </c>
      <c r="J400" s="72"/>
      <c r="K400" s="72" t="s">
        <v>235</v>
      </c>
      <c r="L400" s="72" t="s">
        <v>171</v>
      </c>
      <c r="M400" s="72" t="s">
        <v>1106</v>
      </c>
      <c r="N400" s="72" t="s">
        <v>237</v>
      </c>
      <c r="P400" s="193" t="str">
        <f>IF(OR(AND(A400&lt;&gt;"",COUNTIF(Bugs!B:B,A400)&gt;0),AND(B400&lt;&gt;"",COUNTIF(Bugs!A:A,B400)&gt;0)),"Y","")</f>
        <v/>
      </c>
      <c r="Q400" s="193" t="str">
        <f>IF(OR(
    AND(COUNTIF(Bugs!A:A,B400)&gt;0,ISNUMBER(SEARCH("x",INDEX(Bugs!C:C,MATCH(B400,Bugs!A:A,0))))),
    AND(COUNTIF(Bugs!B:B,B400)&gt;0,ISNUMBER(SEARCH("x",INDEX(Bugs!C:C,MATCH(B400,Bugs!B:B,0))))),
    AND(COUNTIF(Bugs!A:A,B400)&gt;0,ISNUMBER(SEARCH("x",INDEX(Bugs!D:D,MATCH(B400,Bugs!A:A,0))))),
    AND(COUNTIF(Bugs!B:B,B400)&gt;0,ISNUMBER(SEARCH("x",INDEX(Bugs!D:D,MATCH(B400,Bugs!B:B,0)))))
),"Y","")</f>
        <v/>
      </c>
      <c r="R400">
        <f ca="1">IF(OR(ISNUMBER(MATCH(L400,MasterData!$D$3:$D$18,0)),ISNUMBER(MATCH(L400,MasterData!$C$3:$C$18,0))),
    DATEDIF(E400,I400,"d"),
    DATEDIF(E400,TODAY(),"d"))</f>
        <v>7</v>
      </c>
      <c r="S400">
        <f t="shared" ca="1" si="21"/>
        <v>1</v>
      </c>
      <c r="T400">
        <f t="shared" ca="1" si="22"/>
        <v>0</v>
      </c>
      <c r="U400">
        <f t="shared" ca="1" si="23"/>
        <v>0</v>
      </c>
    </row>
    <row r="401" spans="1:22" x14ac:dyDescent="0.35">
      <c r="B401" t="s">
        <v>110</v>
      </c>
      <c r="D401" s="34" t="s">
        <v>480</v>
      </c>
      <c r="E401" s="208">
        <v>45964</v>
      </c>
      <c r="G401" t="s">
        <v>834</v>
      </c>
      <c r="I401" s="208">
        <v>45964</v>
      </c>
      <c r="K401" t="s">
        <v>241</v>
      </c>
      <c r="L401" t="s">
        <v>171</v>
      </c>
      <c r="M401" t="s">
        <v>1107</v>
      </c>
      <c r="N401" t="s">
        <v>237</v>
      </c>
      <c r="P401" s="193" t="str">
        <f>IF(OR(AND(A401&lt;&gt;"",COUNTIF(Bugs!B:B,A401)&gt;0),AND(B401&lt;&gt;"",COUNTIF(Bugs!A:A,B401)&gt;0)),"Y","")</f>
        <v>Y</v>
      </c>
      <c r="Q401" s="193" t="str">
        <f>IF(OR(
    AND(COUNTIF(Bugs!A:A,B401)&gt;0,ISNUMBER(SEARCH("x",INDEX(Bugs!C:C,MATCH(B401,Bugs!A:A,0))))),
    AND(COUNTIF(Bugs!B:B,B401)&gt;0,ISNUMBER(SEARCH("x",INDEX(Bugs!C:C,MATCH(B401,Bugs!B:B,0))))),
    AND(COUNTIF(Bugs!A:A,B401)&gt;0,ISNUMBER(SEARCH("x",INDEX(Bugs!D:D,MATCH(B401,Bugs!A:A,0))))),
    AND(COUNTIF(Bugs!B:B,B401)&gt;0,ISNUMBER(SEARCH("x",INDEX(Bugs!D:D,MATCH(B401,Bugs!B:B,0)))))
),"Y","")</f>
        <v>Y</v>
      </c>
      <c r="R401">
        <f ca="1">IF(OR(ISNUMBER(MATCH(L401,MasterData!$D$3:$D$18,0)),ISNUMBER(MATCH(L401,MasterData!$C$3:$C$18,0))),
    DATEDIF(E401,I401,"d"),
    DATEDIF(E401,TODAY(),"d"))</f>
        <v>0</v>
      </c>
      <c r="S401">
        <f t="shared" ca="1" si="21"/>
        <v>1</v>
      </c>
      <c r="T401">
        <f t="shared" ca="1" si="22"/>
        <v>0</v>
      </c>
      <c r="U401">
        <f t="shared" ca="1" si="23"/>
        <v>0</v>
      </c>
    </row>
    <row r="402" spans="1:22" x14ac:dyDescent="0.35">
      <c r="B402" t="s">
        <v>1108</v>
      </c>
      <c r="D402" s="34" t="s">
        <v>480</v>
      </c>
      <c r="E402" s="208">
        <v>45964</v>
      </c>
      <c r="G402" t="s">
        <v>715</v>
      </c>
      <c r="I402" s="208">
        <v>45965</v>
      </c>
      <c r="K402" t="s">
        <v>235</v>
      </c>
      <c r="L402" t="s">
        <v>171</v>
      </c>
      <c r="M402" t="s">
        <v>1109</v>
      </c>
      <c r="N402" t="s">
        <v>237</v>
      </c>
      <c r="P402" s="193" t="str">
        <f>IF(OR(AND(A402&lt;&gt;"",COUNTIF(Bugs!B:B,A402)&gt;0),AND(B402&lt;&gt;"",COUNTIF(Bugs!A:A,B402)&gt;0)),"Y","")</f>
        <v/>
      </c>
      <c r="Q402" s="193" t="str">
        <f>IF(OR(
    AND(COUNTIF(Bugs!A:A,B402)&gt;0,ISNUMBER(SEARCH("x",INDEX(Bugs!C:C,MATCH(B402,Bugs!A:A,0))))),
    AND(COUNTIF(Bugs!B:B,B402)&gt;0,ISNUMBER(SEARCH("x",INDEX(Bugs!C:C,MATCH(B402,Bugs!B:B,0))))),
    AND(COUNTIF(Bugs!A:A,B402)&gt;0,ISNUMBER(SEARCH("x",INDEX(Bugs!D:D,MATCH(B402,Bugs!A:A,0))))),
    AND(COUNTIF(Bugs!B:B,B402)&gt;0,ISNUMBER(SEARCH("x",INDEX(Bugs!D:D,MATCH(B402,Bugs!B:B,0)))))
),"Y","")</f>
        <v/>
      </c>
      <c r="R402">
        <f ca="1">IF(OR(ISNUMBER(MATCH(L402,MasterData!$D$3:$D$18,0)),ISNUMBER(MATCH(L402,MasterData!$C$3:$C$18,0))),
    DATEDIF(E402,I402,"d"),
    DATEDIF(E402,TODAY(),"d"))</f>
        <v>1</v>
      </c>
      <c r="S402">
        <f t="shared" ca="1" si="21"/>
        <v>1</v>
      </c>
      <c r="T402">
        <f t="shared" ca="1" si="22"/>
        <v>0</v>
      </c>
      <c r="U402">
        <f t="shared" ca="1" si="23"/>
        <v>0</v>
      </c>
    </row>
    <row r="403" spans="1:22" x14ac:dyDescent="0.35">
      <c r="B403" t="s">
        <v>1110</v>
      </c>
      <c r="D403" s="34" t="s">
        <v>1066</v>
      </c>
      <c r="E403" s="208">
        <v>45964</v>
      </c>
      <c r="G403" t="s">
        <v>1111</v>
      </c>
      <c r="I403" s="208">
        <v>45967</v>
      </c>
      <c r="K403" t="s">
        <v>235</v>
      </c>
      <c r="L403" t="s">
        <v>171</v>
      </c>
      <c r="M403" t="s">
        <v>1112</v>
      </c>
      <c r="N403" t="s">
        <v>237</v>
      </c>
      <c r="P403" s="193" t="str">
        <f>IF(OR(AND(A403&lt;&gt;"",COUNTIF(Bugs!B:B,A403)&gt;0),AND(B403&lt;&gt;"",COUNTIF(Bugs!A:A,B403)&gt;0)),"Y","")</f>
        <v/>
      </c>
      <c r="Q403" s="193" t="str">
        <f>IF(OR(
    AND(COUNTIF(Bugs!A:A,B403)&gt;0,ISNUMBER(SEARCH("x",INDEX(Bugs!C:C,MATCH(B403,Bugs!A:A,0))))),
    AND(COUNTIF(Bugs!B:B,B403)&gt;0,ISNUMBER(SEARCH("x",INDEX(Bugs!C:C,MATCH(B403,Bugs!B:B,0))))),
    AND(COUNTIF(Bugs!A:A,B403)&gt;0,ISNUMBER(SEARCH("x",INDEX(Bugs!D:D,MATCH(B403,Bugs!A:A,0))))),
    AND(COUNTIF(Bugs!B:B,B403)&gt;0,ISNUMBER(SEARCH("x",INDEX(Bugs!D:D,MATCH(B403,Bugs!B:B,0)))))
),"Y","")</f>
        <v/>
      </c>
      <c r="R403">
        <f ca="1">IF(OR(ISNUMBER(MATCH(L403,MasterData!$D$3:$D$18,0)),ISNUMBER(MATCH(L403,MasterData!$C$3:$C$18,0))),
    DATEDIF(E403,I403,"d"),
    DATEDIF(E403,TODAY(),"d"))</f>
        <v>3</v>
      </c>
      <c r="S403">
        <f t="shared" ca="1" si="21"/>
        <v>1</v>
      </c>
      <c r="T403">
        <f t="shared" ca="1" si="22"/>
        <v>0</v>
      </c>
      <c r="U403">
        <f t="shared" ca="1" si="23"/>
        <v>0</v>
      </c>
    </row>
    <row r="404" spans="1:22" x14ac:dyDescent="0.35">
      <c r="B404" t="s">
        <v>1113</v>
      </c>
      <c r="D404" s="34" t="s">
        <v>1066</v>
      </c>
      <c r="E404" s="208">
        <v>45965</v>
      </c>
      <c r="G404" t="s">
        <v>1114</v>
      </c>
      <c r="I404" s="208">
        <v>45967</v>
      </c>
      <c r="K404" t="s">
        <v>241</v>
      </c>
      <c r="L404" t="s">
        <v>171</v>
      </c>
      <c r="M404" t="s">
        <v>1115</v>
      </c>
      <c r="N404" t="s">
        <v>237</v>
      </c>
      <c r="P404" s="193" t="str">
        <f>IF(OR(AND(A404&lt;&gt;"",COUNTIF(Bugs!B:B,A404)&gt;0),AND(B404&lt;&gt;"",COUNTIF(Bugs!A:A,B404)&gt;0)),"Y","")</f>
        <v/>
      </c>
      <c r="Q404" s="193" t="str">
        <f>IF(OR(
    AND(COUNTIF(Bugs!A:A,B404)&gt;0,ISNUMBER(SEARCH("x",INDEX(Bugs!C:C,MATCH(B404,Bugs!A:A,0))))),
    AND(COUNTIF(Bugs!B:B,B404)&gt;0,ISNUMBER(SEARCH("x",INDEX(Bugs!C:C,MATCH(B404,Bugs!B:B,0))))),
    AND(COUNTIF(Bugs!A:A,B404)&gt;0,ISNUMBER(SEARCH("x",INDEX(Bugs!D:D,MATCH(B404,Bugs!A:A,0))))),
    AND(COUNTIF(Bugs!B:B,B404)&gt;0,ISNUMBER(SEARCH("x",INDEX(Bugs!D:D,MATCH(B404,Bugs!B:B,0)))))
),"Y","")</f>
        <v/>
      </c>
      <c r="R404">
        <f ca="1">IF(OR(ISNUMBER(MATCH(L404,MasterData!$D$3:$D$18,0)),ISNUMBER(MATCH(L404,MasterData!$C$3:$C$18,0))),
    DATEDIF(E404,I404,"d"),
    DATEDIF(E404,TODAY(),"d"))</f>
        <v>2</v>
      </c>
      <c r="S404">
        <f t="shared" ca="1" si="21"/>
        <v>1</v>
      </c>
      <c r="T404">
        <f t="shared" ca="1" si="22"/>
        <v>0</v>
      </c>
      <c r="U404">
        <f t="shared" ca="1" si="23"/>
        <v>0</v>
      </c>
    </row>
    <row r="405" spans="1:22" x14ac:dyDescent="0.35">
      <c r="B405" t="s">
        <v>1116</v>
      </c>
      <c r="D405" s="34" t="s">
        <v>1066</v>
      </c>
      <c r="E405" s="208">
        <v>45965</v>
      </c>
      <c r="G405" t="s">
        <v>1117</v>
      </c>
      <c r="I405" s="208">
        <v>45966</v>
      </c>
      <c r="K405" t="s">
        <v>347</v>
      </c>
      <c r="L405" t="s">
        <v>171</v>
      </c>
      <c r="M405" t="s">
        <v>1118</v>
      </c>
      <c r="N405" t="s">
        <v>237</v>
      </c>
      <c r="P405" s="193" t="str">
        <f>IF(OR(AND(A405&lt;&gt;"",COUNTIF(Bugs!B:B,A405)&gt;0),AND(B405&lt;&gt;"",COUNTIF(Bugs!A:A,B405)&gt;0)),"Y","")</f>
        <v/>
      </c>
      <c r="Q405" s="193" t="str">
        <f>IF(OR(
    AND(COUNTIF(Bugs!A:A,B405)&gt;0,ISNUMBER(SEARCH("x",INDEX(Bugs!C:C,MATCH(B405,Bugs!A:A,0))))),
    AND(COUNTIF(Bugs!B:B,B405)&gt;0,ISNUMBER(SEARCH("x",INDEX(Bugs!C:C,MATCH(B405,Bugs!B:B,0))))),
    AND(COUNTIF(Bugs!A:A,B405)&gt;0,ISNUMBER(SEARCH("x",INDEX(Bugs!D:D,MATCH(B405,Bugs!A:A,0))))),
    AND(COUNTIF(Bugs!B:B,B405)&gt;0,ISNUMBER(SEARCH("x",INDEX(Bugs!D:D,MATCH(B405,Bugs!B:B,0)))))
),"Y","")</f>
        <v/>
      </c>
      <c r="R405">
        <f ca="1">IF(OR(ISNUMBER(MATCH(L405,MasterData!$D$3:$D$18,0)),ISNUMBER(MATCH(L405,MasterData!$C$3:$C$18,0))),
    DATEDIF(E405,I405,"d"),
    DATEDIF(E405,TODAY(),"d"))</f>
        <v>1</v>
      </c>
      <c r="S405">
        <f t="shared" ca="1" si="21"/>
        <v>1</v>
      </c>
      <c r="T405">
        <f t="shared" ca="1" si="22"/>
        <v>0</v>
      </c>
      <c r="U405">
        <f t="shared" ca="1" si="23"/>
        <v>0</v>
      </c>
    </row>
    <row r="406" spans="1:22" x14ac:dyDescent="0.35">
      <c r="B406" t="s">
        <v>1119</v>
      </c>
      <c r="D406" s="34" t="s">
        <v>1066</v>
      </c>
      <c r="E406" s="208">
        <v>45965</v>
      </c>
      <c r="G406" t="s">
        <v>1095</v>
      </c>
      <c r="I406" s="208">
        <v>45965</v>
      </c>
      <c r="K406" t="s">
        <v>235</v>
      </c>
      <c r="L406" t="s">
        <v>171</v>
      </c>
      <c r="M406" t="s">
        <v>1120</v>
      </c>
      <c r="N406" t="s">
        <v>237</v>
      </c>
      <c r="P406" s="193" t="str">
        <f>IF(OR(AND(A406&lt;&gt;"",COUNTIF(Bugs!B:B,A406)&gt;0),AND(B406&lt;&gt;"",COUNTIF(Bugs!A:A,B406)&gt;0)),"Y","")</f>
        <v/>
      </c>
      <c r="Q406" s="193" t="str">
        <f>IF(OR(
    AND(COUNTIF(Bugs!A:A,B406)&gt;0,ISNUMBER(SEARCH("x",INDEX(Bugs!C:C,MATCH(B406,Bugs!A:A,0))))),
    AND(COUNTIF(Bugs!B:B,B406)&gt;0,ISNUMBER(SEARCH("x",INDEX(Bugs!C:C,MATCH(B406,Bugs!B:B,0))))),
    AND(COUNTIF(Bugs!A:A,B406)&gt;0,ISNUMBER(SEARCH("x",INDEX(Bugs!D:D,MATCH(B406,Bugs!A:A,0))))),
    AND(COUNTIF(Bugs!B:B,B406)&gt;0,ISNUMBER(SEARCH("x",INDEX(Bugs!D:D,MATCH(B406,Bugs!B:B,0)))))
),"Y","")</f>
        <v/>
      </c>
      <c r="R406">
        <f ca="1">IF(OR(ISNUMBER(MATCH(L406,MasterData!$D$3:$D$18,0)),ISNUMBER(MATCH(L406,MasterData!$C$3:$C$18,0))),
    DATEDIF(E406,I406,"d"),
    DATEDIF(E406,TODAY(),"d"))</f>
        <v>0</v>
      </c>
      <c r="S406">
        <f t="shared" ca="1" si="21"/>
        <v>1</v>
      </c>
      <c r="T406">
        <f t="shared" ca="1" si="22"/>
        <v>0</v>
      </c>
      <c r="U406">
        <f t="shared" ca="1" si="23"/>
        <v>0</v>
      </c>
    </row>
    <row r="407" spans="1:22" x14ac:dyDescent="0.35">
      <c r="B407" t="s">
        <v>1121</v>
      </c>
      <c r="D407" s="34" t="s">
        <v>1066</v>
      </c>
      <c r="E407" s="208">
        <v>45965</v>
      </c>
      <c r="G407" t="s">
        <v>1122</v>
      </c>
      <c r="I407" s="208">
        <v>45967</v>
      </c>
      <c r="K407" t="s">
        <v>347</v>
      </c>
      <c r="L407" t="s">
        <v>171</v>
      </c>
      <c r="M407" t="s">
        <v>1123</v>
      </c>
      <c r="N407" t="s">
        <v>237</v>
      </c>
      <c r="P407" s="193" t="str">
        <f>IF(OR(AND(A407&lt;&gt;"",COUNTIF(Bugs!B:B,A407)&gt;0),AND(B407&lt;&gt;"",COUNTIF(Bugs!A:A,B407)&gt;0)),"Y","")</f>
        <v/>
      </c>
      <c r="Q407" s="193" t="str">
        <f>IF(OR(
    AND(COUNTIF(Bugs!A:A,B407)&gt;0,ISNUMBER(SEARCH("x",INDEX(Bugs!C:C,MATCH(B407,Bugs!A:A,0))))),
    AND(COUNTIF(Bugs!B:B,B407)&gt;0,ISNUMBER(SEARCH("x",INDEX(Bugs!C:C,MATCH(B407,Bugs!B:B,0))))),
    AND(COUNTIF(Bugs!A:A,B407)&gt;0,ISNUMBER(SEARCH("x",INDEX(Bugs!D:D,MATCH(B407,Bugs!A:A,0))))),
    AND(COUNTIF(Bugs!B:B,B407)&gt;0,ISNUMBER(SEARCH("x",INDEX(Bugs!D:D,MATCH(B407,Bugs!B:B,0)))))
),"Y","")</f>
        <v/>
      </c>
      <c r="R407">
        <f ca="1">IF(OR(ISNUMBER(MATCH(L407,MasterData!$D$3:$D$18,0)),ISNUMBER(MATCH(L407,MasterData!$C$3:$C$18,0))),
    DATEDIF(E407,I407,"d"),
    DATEDIF(E407,TODAY(),"d"))</f>
        <v>2</v>
      </c>
      <c r="S407">
        <f t="shared" ca="1" si="21"/>
        <v>1</v>
      </c>
      <c r="T407">
        <f t="shared" ca="1" si="22"/>
        <v>0</v>
      </c>
      <c r="U407">
        <f t="shared" ca="1" si="23"/>
        <v>0</v>
      </c>
    </row>
    <row r="408" spans="1:22" x14ac:dyDescent="0.35">
      <c r="B408" t="s">
        <v>1124</v>
      </c>
      <c r="D408" s="34" t="s">
        <v>1066</v>
      </c>
      <c r="E408" s="208">
        <v>45965</v>
      </c>
      <c r="G408" t="s">
        <v>1122</v>
      </c>
      <c r="I408" s="208">
        <v>45980</v>
      </c>
      <c r="K408" t="s">
        <v>241</v>
      </c>
      <c r="L408" t="s">
        <v>171</v>
      </c>
      <c r="M408" t="s">
        <v>1125</v>
      </c>
      <c r="N408" t="s">
        <v>237</v>
      </c>
      <c r="P408" s="193" t="str">
        <f>IF(OR(AND(A408&lt;&gt;"",COUNTIF(Bugs!B:B,A408)&gt;0),AND(B408&lt;&gt;"",COUNTIF(Bugs!A:A,B408)&gt;0)),"Y","")</f>
        <v/>
      </c>
      <c r="Q408" s="193" t="str">
        <f>IF(OR(
    AND(COUNTIF(Bugs!A:A,B408)&gt;0,ISNUMBER(SEARCH("x",INDEX(Bugs!C:C,MATCH(B408,Bugs!A:A,0))))),
    AND(COUNTIF(Bugs!B:B,B408)&gt;0,ISNUMBER(SEARCH("x",INDEX(Bugs!C:C,MATCH(B408,Bugs!B:B,0))))),
    AND(COUNTIF(Bugs!A:A,B408)&gt;0,ISNUMBER(SEARCH("x",INDEX(Bugs!D:D,MATCH(B408,Bugs!A:A,0))))),
    AND(COUNTIF(Bugs!B:B,B408)&gt;0,ISNUMBER(SEARCH("x",INDEX(Bugs!D:D,MATCH(B408,Bugs!B:B,0)))))
),"Y","")</f>
        <v/>
      </c>
      <c r="R408">
        <f ca="1">IF(OR(ISNUMBER(MATCH(L408,MasterData!$D$3:$D$18,0)),ISNUMBER(MATCH(L408,MasterData!$C$3:$C$18,0))),
    DATEDIF(E408,I408,"d"),
    DATEDIF(E408,TODAY(),"d"))</f>
        <v>15</v>
      </c>
      <c r="S408">
        <f t="shared" ca="1" si="21"/>
        <v>0</v>
      </c>
      <c r="T408">
        <f t="shared" ca="1" si="22"/>
        <v>1</v>
      </c>
      <c r="U408">
        <f t="shared" ca="1" si="23"/>
        <v>0</v>
      </c>
    </row>
    <row r="409" spans="1:22" x14ac:dyDescent="0.35">
      <c r="B409" t="s">
        <v>1126</v>
      </c>
      <c r="D409" s="34" t="s">
        <v>480</v>
      </c>
      <c r="E409" s="208">
        <v>45965</v>
      </c>
      <c r="G409" t="s">
        <v>1127</v>
      </c>
      <c r="I409" s="208">
        <v>45980</v>
      </c>
      <c r="K409" t="s">
        <v>241</v>
      </c>
      <c r="L409" t="s">
        <v>171</v>
      </c>
      <c r="M409" t="s">
        <v>1128</v>
      </c>
      <c r="N409" t="s">
        <v>237</v>
      </c>
      <c r="P409" s="193" t="str">
        <f>IF(OR(AND(A409&lt;&gt;"",COUNTIF(Bugs!B:B,A409)&gt;0),AND(B409&lt;&gt;"",COUNTIF(Bugs!A:A,B409)&gt;0)),"Y","")</f>
        <v/>
      </c>
      <c r="Q409" s="193" t="str">
        <f>IF(OR(
    AND(COUNTIF(Bugs!A:A,B409)&gt;0,ISNUMBER(SEARCH("x",INDEX(Bugs!C:C,MATCH(B409,Bugs!A:A,0))))),
    AND(COUNTIF(Bugs!B:B,B409)&gt;0,ISNUMBER(SEARCH("x",INDEX(Bugs!C:C,MATCH(B409,Bugs!B:B,0))))),
    AND(COUNTIF(Bugs!A:A,B409)&gt;0,ISNUMBER(SEARCH("x",INDEX(Bugs!D:D,MATCH(B409,Bugs!A:A,0))))),
    AND(COUNTIF(Bugs!B:B,B409)&gt;0,ISNUMBER(SEARCH("x",INDEX(Bugs!D:D,MATCH(B409,Bugs!B:B,0)))))
),"Y","")</f>
        <v/>
      </c>
      <c r="R409">
        <f ca="1">IF(OR(ISNUMBER(MATCH(L409,MasterData!$D$3:$D$18,0)),ISNUMBER(MATCH(L409,MasterData!$C$3:$C$18,0))),
    DATEDIF(E409,I409,"d"),
    DATEDIF(E409,TODAY(),"d"))</f>
        <v>15</v>
      </c>
      <c r="S409">
        <f t="shared" ca="1" si="21"/>
        <v>0</v>
      </c>
      <c r="T409">
        <f t="shared" ca="1" si="22"/>
        <v>1</v>
      </c>
      <c r="U409">
        <f t="shared" ca="1" si="23"/>
        <v>0</v>
      </c>
    </row>
    <row r="410" spans="1:22" x14ac:dyDescent="0.35">
      <c r="B410" t="s">
        <v>1129</v>
      </c>
      <c r="D410" s="34" t="s">
        <v>480</v>
      </c>
      <c r="E410" s="208">
        <v>45965</v>
      </c>
      <c r="G410" t="s">
        <v>715</v>
      </c>
      <c r="I410" s="208">
        <v>45966</v>
      </c>
      <c r="K410" t="s">
        <v>235</v>
      </c>
      <c r="L410" t="s">
        <v>171</v>
      </c>
      <c r="M410" t="s">
        <v>1130</v>
      </c>
      <c r="N410" t="s">
        <v>237</v>
      </c>
      <c r="P410" s="193" t="str">
        <f>IF(OR(AND(A410&lt;&gt;"",COUNTIF(Bugs!B:B,A410)&gt;0),AND(B410&lt;&gt;"",COUNTIF(Bugs!A:A,B410)&gt;0)),"Y","")</f>
        <v/>
      </c>
      <c r="Q410" s="193" t="str">
        <f>IF(OR(
    AND(COUNTIF(Bugs!A:A,B410)&gt;0,ISNUMBER(SEARCH("x",INDEX(Bugs!C:C,MATCH(B410,Bugs!A:A,0))))),
    AND(COUNTIF(Bugs!B:B,B410)&gt;0,ISNUMBER(SEARCH("x",INDEX(Bugs!C:C,MATCH(B410,Bugs!B:B,0))))),
    AND(COUNTIF(Bugs!A:A,B410)&gt;0,ISNUMBER(SEARCH("x",INDEX(Bugs!D:D,MATCH(B410,Bugs!A:A,0))))),
    AND(COUNTIF(Bugs!B:B,B410)&gt;0,ISNUMBER(SEARCH("x",INDEX(Bugs!D:D,MATCH(B410,Bugs!B:B,0)))))
),"Y","")</f>
        <v/>
      </c>
      <c r="R410">
        <f ca="1">IF(OR(ISNUMBER(MATCH(L410,MasterData!$D$3:$D$18,0)),ISNUMBER(MATCH(L410,MasterData!$C$3:$C$18,0))),
    DATEDIF(E410,I410,"d"),
    DATEDIF(E410,TODAY(),"d"))</f>
        <v>1</v>
      </c>
      <c r="S410">
        <f t="shared" ca="1" si="21"/>
        <v>1</v>
      </c>
      <c r="T410">
        <f t="shared" ca="1" si="22"/>
        <v>0</v>
      </c>
      <c r="U410">
        <f t="shared" ca="1" si="23"/>
        <v>0</v>
      </c>
    </row>
    <row r="411" spans="1:22" x14ac:dyDescent="0.35">
      <c r="A411" s="72"/>
      <c r="B411" s="72" t="s">
        <v>111</v>
      </c>
      <c r="C411" s="72"/>
      <c r="D411" s="180" t="s">
        <v>480</v>
      </c>
      <c r="E411" s="209">
        <v>45965</v>
      </c>
      <c r="F411" s="72"/>
      <c r="G411" s="72" t="s">
        <v>715</v>
      </c>
      <c r="H411" s="72"/>
      <c r="I411" s="209">
        <v>45973</v>
      </c>
      <c r="J411" s="72"/>
      <c r="K411" s="72" t="s">
        <v>235</v>
      </c>
      <c r="L411" t="s">
        <v>171</v>
      </c>
      <c r="M411" s="72" t="s">
        <v>1131</v>
      </c>
      <c r="N411" s="72" t="s">
        <v>237</v>
      </c>
      <c r="P411" s="193" t="str">
        <f>IF(OR(AND(A411&lt;&gt;"",COUNTIF(Bugs!B:B,A411)&gt;0),AND(B411&lt;&gt;"",COUNTIF(Bugs!A:A,B411)&gt;0)),"Y","")</f>
        <v>Y</v>
      </c>
      <c r="Q411" s="193" t="str">
        <f>IF(OR(
    AND(COUNTIF(Bugs!A:A,B411)&gt;0,ISNUMBER(SEARCH("x",INDEX(Bugs!C:C,MATCH(B411,Bugs!A:A,0))))),
    AND(COUNTIF(Bugs!B:B,B411)&gt;0,ISNUMBER(SEARCH("x",INDEX(Bugs!C:C,MATCH(B411,Bugs!B:B,0))))),
    AND(COUNTIF(Bugs!A:A,B411)&gt;0,ISNUMBER(SEARCH("x",INDEX(Bugs!D:D,MATCH(B411,Bugs!A:A,0))))),
    AND(COUNTIF(Bugs!B:B,B411)&gt;0,ISNUMBER(SEARCH("x",INDEX(Bugs!D:D,MATCH(B411,Bugs!B:B,0)))))
),"Y","")</f>
        <v/>
      </c>
      <c r="R411">
        <f ca="1">IF(OR(ISNUMBER(MATCH(L411,MasterData!$D$3:$D$18,0)),ISNUMBER(MATCH(L411,MasterData!$C$3:$C$18,0))),
    DATEDIF(E411,I411,"d"),
    DATEDIF(E411,TODAY(),"d"))</f>
        <v>8</v>
      </c>
      <c r="S411">
        <f t="shared" ca="1" si="21"/>
        <v>0</v>
      </c>
      <c r="T411">
        <f t="shared" ca="1" si="22"/>
        <v>1</v>
      </c>
      <c r="U411">
        <f t="shared" ca="1" si="23"/>
        <v>0</v>
      </c>
    </row>
    <row r="412" spans="1:22" x14ac:dyDescent="0.35">
      <c r="B412" t="s">
        <v>1132</v>
      </c>
      <c r="D412" s="34" t="s">
        <v>1066</v>
      </c>
      <c r="E412" s="208">
        <v>45966</v>
      </c>
      <c r="G412" t="s">
        <v>1122</v>
      </c>
      <c r="I412" s="208">
        <v>45981</v>
      </c>
      <c r="K412" t="s">
        <v>241</v>
      </c>
      <c r="L412" t="s">
        <v>171</v>
      </c>
      <c r="M412" t="s">
        <v>1133</v>
      </c>
      <c r="N412" t="s">
        <v>237</v>
      </c>
      <c r="P412" s="193" t="str">
        <f>IF(OR(AND(A412&lt;&gt;"",COUNTIF(Bugs!B:B,A412)&gt;0),AND(B412&lt;&gt;"",COUNTIF(Bugs!A:A,B412)&gt;0)),"Y","")</f>
        <v/>
      </c>
      <c r="Q412" s="193" t="str">
        <f>IF(OR(
    AND(COUNTIF(Bugs!A:A,B412)&gt;0,ISNUMBER(SEARCH("x",INDEX(Bugs!C:C,MATCH(B412,Bugs!A:A,0))))),
    AND(COUNTIF(Bugs!B:B,B412)&gt;0,ISNUMBER(SEARCH("x",INDEX(Bugs!C:C,MATCH(B412,Bugs!B:B,0))))),
    AND(COUNTIF(Bugs!A:A,B412)&gt;0,ISNUMBER(SEARCH("x",INDEX(Bugs!D:D,MATCH(B412,Bugs!A:A,0))))),
    AND(COUNTIF(Bugs!B:B,B412)&gt;0,ISNUMBER(SEARCH("x",INDEX(Bugs!D:D,MATCH(B412,Bugs!B:B,0)))))
),"Y","")</f>
        <v/>
      </c>
      <c r="R412">
        <f ca="1">IF(OR(ISNUMBER(MATCH(L412,MasterData!$D$3:$D$18,0)),ISNUMBER(MATCH(L412,MasterData!$C$3:$C$18,0))),
    DATEDIF(E412,I412,"d"),
    DATEDIF(E412,TODAY(),"d"))</f>
        <v>15</v>
      </c>
      <c r="S412">
        <f t="shared" ca="1" si="21"/>
        <v>0</v>
      </c>
      <c r="T412">
        <f t="shared" ca="1" si="22"/>
        <v>1</v>
      </c>
      <c r="U412">
        <f t="shared" ca="1" si="23"/>
        <v>0</v>
      </c>
    </row>
    <row r="413" spans="1:22" x14ac:dyDescent="0.35">
      <c r="B413" t="s">
        <v>1134</v>
      </c>
      <c r="D413" s="34" t="s">
        <v>1066</v>
      </c>
      <c r="E413" s="208">
        <v>45966</v>
      </c>
      <c r="G413" t="s">
        <v>1122</v>
      </c>
      <c r="I413" s="208">
        <v>45978</v>
      </c>
      <c r="K413" t="s">
        <v>241</v>
      </c>
      <c r="L413" t="s">
        <v>164</v>
      </c>
      <c r="M413" t="s">
        <v>1135</v>
      </c>
      <c r="N413" t="s">
        <v>237</v>
      </c>
      <c r="P413" s="193" t="str">
        <f>IF(OR(AND(A413&lt;&gt;"",COUNTIF(Bugs!B:B,A413)&gt;0),AND(B413&lt;&gt;"",COUNTIF(Bugs!A:A,B413)&gt;0)),"Y","")</f>
        <v/>
      </c>
      <c r="Q413" s="193" t="str">
        <f>IF(OR(
    AND(COUNTIF(Bugs!A:A,B413)&gt;0,ISNUMBER(SEARCH("x",INDEX(Bugs!C:C,MATCH(B413,Bugs!A:A,0))))),
    AND(COUNTIF(Bugs!B:B,B413)&gt;0,ISNUMBER(SEARCH("x",INDEX(Bugs!C:C,MATCH(B413,Bugs!B:B,0))))),
    AND(COUNTIF(Bugs!A:A,B413)&gt;0,ISNUMBER(SEARCH("x",INDEX(Bugs!D:D,MATCH(B413,Bugs!A:A,0))))),
    AND(COUNTIF(Bugs!B:B,B413)&gt;0,ISNUMBER(SEARCH("x",INDEX(Bugs!D:D,MATCH(B413,Bugs!B:B,0)))))
),"Y","")</f>
        <v/>
      </c>
      <c r="R413">
        <f ca="1">IF(OR(ISNUMBER(MATCH(L413,MasterData!$D$3:$D$18,0)),ISNUMBER(MATCH(L413,MasterData!$C$3:$C$18,0))),
    DATEDIF(E413,I413,"d"),
    DATEDIF(E413,TODAY(),"d"))</f>
        <v>41</v>
      </c>
      <c r="S413">
        <f t="shared" ca="1" si="21"/>
        <v>0</v>
      </c>
      <c r="T413">
        <f t="shared" ca="1" si="22"/>
        <v>0</v>
      </c>
      <c r="U413">
        <f t="shared" ca="1" si="23"/>
        <v>1</v>
      </c>
    </row>
    <row r="414" spans="1:22" x14ac:dyDescent="0.35">
      <c r="B414" t="s">
        <v>1136</v>
      </c>
      <c r="D414" s="34" t="s">
        <v>746</v>
      </c>
      <c r="E414" s="208">
        <v>45966</v>
      </c>
      <c r="G414" t="s">
        <v>715</v>
      </c>
      <c r="I414" s="208">
        <v>45966</v>
      </c>
      <c r="K414" t="s">
        <v>235</v>
      </c>
      <c r="L414" t="s">
        <v>171</v>
      </c>
      <c r="M414" t="s">
        <v>1137</v>
      </c>
      <c r="N414" t="s">
        <v>237</v>
      </c>
      <c r="P414" s="193" t="str">
        <f>IF(OR(AND(A414&lt;&gt;"",COUNTIF(Bugs!B:B,A414)&gt;0),AND(B414&lt;&gt;"",COUNTIF(Bugs!A:A,B414)&gt;0)),"Y","")</f>
        <v/>
      </c>
      <c r="Q414" s="193" t="str">
        <f>IF(OR(
    AND(COUNTIF(Bugs!A:A,B414)&gt;0,ISNUMBER(SEARCH("x",INDEX(Bugs!C:C,MATCH(B414,Bugs!A:A,0))))),
    AND(COUNTIF(Bugs!B:B,B414)&gt;0,ISNUMBER(SEARCH("x",INDEX(Bugs!C:C,MATCH(B414,Bugs!B:B,0))))),
    AND(COUNTIF(Bugs!A:A,B414)&gt;0,ISNUMBER(SEARCH("x",INDEX(Bugs!D:D,MATCH(B414,Bugs!A:A,0))))),
    AND(COUNTIF(Bugs!B:B,B414)&gt;0,ISNUMBER(SEARCH("x",INDEX(Bugs!D:D,MATCH(B414,Bugs!B:B,0)))))
),"Y","")</f>
        <v/>
      </c>
      <c r="R414">
        <f ca="1">IF(OR(ISNUMBER(MATCH(L414,MasterData!$D$3:$D$18,0)),ISNUMBER(MATCH(L414,MasterData!$C$3:$C$18,0))),
    DATEDIF(E414,I414,"d"),
    DATEDIF(E414,TODAY(),"d"))</f>
        <v>0</v>
      </c>
      <c r="S414">
        <f t="shared" ca="1" si="21"/>
        <v>1</v>
      </c>
      <c r="T414">
        <f t="shared" ca="1" si="22"/>
        <v>0</v>
      </c>
      <c r="U414">
        <f t="shared" ca="1" si="23"/>
        <v>0</v>
      </c>
    </row>
    <row r="415" spans="1:22" x14ac:dyDescent="0.35">
      <c r="A415" s="72"/>
      <c r="B415" s="72" t="s">
        <v>1138</v>
      </c>
      <c r="C415" s="72"/>
      <c r="D415" s="180" t="s">
        <v>1066</v>
      </c>
      <c r="E415" s="209">
        <v>45966</v>
      </c>
      <c r="F415" s="72"/>
      <c r="G415" s="72" t="s">
        <v>1090</v>
      </c>
      <c r="H415" s="72"/>
      <c r="I415" s="209">
        <v>45973</v>
      </c>
      <c r="J415" s="72"/>
      <c r="K415" s="72" t="s">
        <v>235</v>
      </c>
      <c r="L415" t="s">
        <v>171</v>
      </c>
      <c r="M415" s="72" t="s">
        <v>1139</v>
      </c>
      <c r="N415" s="72" t="s">
        <v>237</v>
      </c>
      <c r="P415" s="193" t="str">
        <f>IF(OR(AND(A415&lt;&gt;"",COUNTIF(Bugs!B:B,A415)&gt;0),AND(B415&lt;&gt;"",COUNTIF(Bugs!A:A,B415)&gt;0)),"Y","")</f>
        <v/>
      </c>
      <c r="Q415" s="193" t="str">
        <f>IF(OR(
    AND(COUNTIF(Bugs!A:A,B415)&gt;0,ISNUMBER(SEARCH("x",INDEX(Bugs!C:C,MATCH(B415,Bugs!A:A,0))))),
    AND(COUNTIF(Bugs!B:B,B415)&gt;0,ISNUMBER(SEARCH("x",INDEX(Bugs!C:C,MATCH(B415,Bugs!B:B,0))))),
    AND(COUNTIF(Bugs!A:A,B415)&gt;0,ISNUMBER(SEARCH("x",INDEX(Bugs!D:D,MATCH(B415,Bugs!A:A,0))))),
    AND(COUNTIF(Bugs!B:B,B415)&gt;0,ISNUMBER(SEARCH("x",INDEX(Bugs!D:D,MATCH(B415,Bugs!B:B,0)))))
),"Y","")</f>
        <v/>
      </c>
      <c r="R415">
        <f ca="1">IF(OR(ISNUMBER(MATCH(L415,MasterData!$D$3:$D$18,0)),ISNUMBER(MATCH(L415,MasterData!$C$3:$C$18,0))),
    DATEDIF(E415,I415,"d"),
    DATEDIF(E415,TODAY(),"d"))</f>
        <v>7</v>
      </c>
      <c r="S415">
        <f t="shared" ca="1" si="21"/>
        <v>1</v>
      </c>
      <c r="T415">
        <f t="shared" ca="1" si="22"/>
        <v>0</v>
      </c>
      <c r="U415">
        <f t="shared" ca="1" si="23"/>
        <v>0</v>
      </c>
    </row>
    <row r="416" spans="1:22" x14ac:dyDescent="0.35">
      <c r="B416" t="s">
        <v>112</v>
      </c>
      <c r="D416" s="34" t="s">
        <v>480</v>
      </c>
      <c r="E416" s="208">
        <v>45966</v>
      </c>
      <c r="G416" t="s">
        <v>1140</v>
      </c>
      <c r="I416" s="208">
        <v>45966</v>
      </c>
      <c r="K416" t="s">
        <v>347</v>
      </c>
      <c r="L416" t="s">
        <v>164</v>
      </c>
      <c r="M416" t="s">
        <v>1141</v>
      </c>
      <c r="N416" t="s">
        <v>237</v>
      </c>
      <c r="P416" s="193" t="str">
        <f>IF(OR(AND(A416&lt;&gt;"",COUNTIF(Bugs!B:B,A416)&gt;0),AND(B416&lt;&gt;"",COUNTIF(Bugs!A:A,B416)&gt;0)),"Y","")</f>
        <v>Y</v>
      </c>
      <c r="Q416" s="193" t="str">
        <f>IF(OR(
    AND(COUNTIF(Bugs!A:A,B416)&gt;0,ISNUMBER(SEARCH("x",INDEX(Bugs!C:C,MATCH(B416,Bugs!A:A,0))))),
    AND(COUNTIF(Bugs!B:B,B416)&gt;0,ISNUMBER(SEARCH("x",INDEX(Bugs!C:C,MATCH(B416,Bugs!B:B,0))))),
    AND(COUNTIF(Bugs!A:A,B416)&gt;0,ISNUMBER(SEARCH("x",INDEX(Bugs!D:D,MATCH(B416,Bugs!A:A,0))))),
    AND(COUNTIF(Bugs!B:B,B416)&gt;0,ISNUMBER(SEARCH("x",INDEX(Bugs!D:D,MATCH(B416,Bugs!B:B,0)))))
),"Y","")</f>
        <v>Y</v>
      </c>
      <c r="R416">
        <f ca="1">IF(OR(ISNUMBER(MATCH(L416,MasterData!$D$3:$D$18,0)),ISNUMBER(MATCH(L416,MasterData!$C$3:$C$18,0))),
    DATEDIF(E416,I416,"d"),
    DATEDIF(E416,TODAY(),"d"))</f>
        <v>41</v>
      </c>
      <c r="S416">
        <f t="shared" ca="1" si="21"/>
        <v>0</v>
      </c>
      <c r="T416">
        <f t="shared" ca="1" si="22"/>
        <v>0</v>
      </c>
      <c r="U416">
        <f t="shared" ca="1" si="23"/>
        <v>1</v>
      </c>
      <c r="V416" t="s">
        <v>1142</v>
      </c>
    </row>
    <row r="417" spans="1:21" x14ac:dyDescent="0.35">
      <c r="B417" t="s">
        <v>113</v>
      </c>
      <c r="D417" s="34" t="s">
        <v>746</v>
      </c>
      <c r="E417" s="208">
        <v>45966</v>
      </c>
      <c r="G417" t="s">
        <v>816</v>
      </c>
      <c r="I417" s="208">
        <v>45966</v>
      </c>
      <c r="K417" t="s">
        <v>235</v>
      </c>
      <c r="L417" t="s">
        <v>164</v>
      </c>
      <c r="M417" t="s">
        <v>1143</v>
      </c>
      <c r="N417" t="s">
        <v>237</v>
      </c>
      <c r="P417" s="193" t="str">
        <f>IF(OR(AND(A417&lt;&gt;"",COUNTIF(Bugs!B:B,A417)&gt;0),AND(B417&lt;&gt;"",COUNTIF(Bugs!A:A,B417)&gt;0)),"Y","")</f>
        <v>Y</v>
      </c>
      <c r="Q417" s="193" t="str">
        <f>IF(OR(
    AND(COUNTIF(Bugs!A:A,B417)&gt;0,ISNUMBER(SEARCH("x",INDEX(Bugs!C:C,MATCH(B417,Bugs!A:A,0))))),
    AND(COUNTIF(Bugs!B:B,B417)&gt;0,ISNUMBER(SEARCH("x",INDEX(Bugs!C:C,MATCH(B417,Bugs!B:B,0))))),
    AND(COUNTIF(Bugs!A:A,B417)&gt;0,ISNUMBER(SEARCH("x",INDEX(Bugs!D:D,MATCH(B417,Bugs!A:A,0))))),
    AND(COUNTIF(Bugs!B:B,B417)&gt;0,ISNUMBER(SEARCH("x",INDEX(Bugs!D:D,MATCH(B417,Bugs!B:B,0)))))
),"Y","")</f>
        <v>Y</v>
      </c>
      <c r="R417">
        <f ca="1">IF(OR(ISNUMBER(MATCH(L417,MasterData!$D$3:$D$18,0)),ISNUMBER(MATCH(L417,MasterData!$C$3:$C$18,0))),
    DATEDIF(E417,I417,"d"),
    DATEDIF(E417,TODAY(),"d"))</f>
        <v>41</v>
      </c>
      <c r="S417">
        <f t="shared" ca="1" si="21"/>
        <v>0</v>
      </c>
      <c r="T417">
        <f t="shared" ca="1" si="22"/>
        <v>0</v>
      </c>
      <c r="U417">
        <f t="shared" ca="1" si="23"/>
        <v>1</v>
      </c>
    </row>
    <row r="418" spans="1:21" x14ac:dyDescent="0.35">
      <c r="B418" t="s">
        <v>1144</v>
      </c>
      <c r="D418" s="34" t="s">
        <v>746</v>
      </c>
      <c r="E418" s="208">
        <v>45966</v>
      </c>
      <c r="G418" t="s">
        <v>715</v>
      </c>
      <c r="I418" s="208">
        <v>45968</v>
      </c>
      <c r="K418" t="s">
        <v>235</v>
      </c>
      <c r="L418" t="s">
        <v>171</v>
      </c>
      <c r="M418" t="s">
        <v>1145</v>
      </c>
      <c r="N418" t="s">
        <v>237</v>
      </c>
      <c r="P418" s="193" t="str">
        <f>IF(OR(AND(A418&lt;&gt;"",COUNTIF(Bugs!B:B,A418)&gt;0),AND(B418&lt;&gt;"",COUNTIF(Bugs!A:A,B418)&gt;0)),"Y","")</f>
        <v/>
      </c>
      <c r="Q418" s="193" t="str">
        <f>IF(OR(
    AND(COUNTIF(Bugs!A:A,B418)&gt;0,ISNUMBER(SEARCH("x",INDEX(Bugs!C:C,MATCH(B418,Bugs!A:A,0))))),
    AND(COUNTIF(Bugs!B:B,B418)&gt;0,ISNUMBER(SEARCH("x",INDEX(Bugs!C:C,MATCH(B418,Bugs!B:B,0))))),
    AND(COUNTIF(Bugs!A:A,B418)&gt;0,ISNUMBER(SEARCH("x",INDEX(Bugs!D:D,MATCH(B418,Bugs!A:A,0))))),
    AND(COUNTIF(Bugs!B:B,B418)&gt;0,ISNUMBER(SEARCH("x",INDEX(Bugs!D:D,MATCH(B418,Bugs!B:B,0)))))
),"Y","")</f>
        <v/>
      </c>
      <c r="R418">
        <f ca="1">IF(OR(ISNUMBER(MATCH(L418,MasterData!$D$3:$D$18,0)),ISNUMBER(MATCH(L418,MasterData!$C$3:$C$18,0))),
    DATEDIF(E418,I418,"d"),
    DATEDIF(E418,TODAY(),"d"))</f>
        <v>2</v>
      </c>
      <c r="S418">
        <f t="shared" ca="1" si="21"/>
        <v>1</v>
      </c>
      <c r="T418">
        <f t="shared" ca="1" si="22"/>
        <v>0</v>
      </c>
      <c r="U418">
        <f t="shared" ca="1" si="23"/>
        <v>0</v>
      </c>
    </row>
    <row r="419" spans="1:21" x14ac:dyDescent="0.35">
      <c r="A419" s="72"/>
      <c r="B419" s="72" t="s">
        <v>114</v>
      </c>
      <c r="C419" s="72"/>
      <c r="D419" s="180" t="s">
        <v>480</v>
      </c>
      <c r="E419" s="209">
        <v>45967</v>
      </c>
      <c r="F419" s="72"/>
      <c r="G419" s="72" t="s">
        <v>715</v>
      </c>
      <c r="H419" s="72"/>
      <c r="I419" s="209">
        <v>45971</v>
      </c>
      <c r="J419" s="72"/>
      <c r="K419" s="72" t="s">
        <v>235</v>
      </c>
      <c r="L419" t="s">
        <v>171</v>
      </c>
      <c r="M419" s="72" t="s">
        <v>1146</v>
      </c>
      <c r="N419" s="72" t="s">
        <v>237</v>
      </c>
      <c r="P419" s="193" t="str">
        <f>IF(OR(AND(A419&lt;&gt;"",COUNTIF(Bugs!B:B,A419)&gt;0),AND(B419&lt;&gt;"",COUNTIF(Bugs!A:A,B419)&gt;0)),"Y","")</f>
        <v>Y</v>
      </c>
      <c r="Q419" s="193" t="str">
        <f>IF(OR(
    AND(COUNTIF(Bugs!A:A,B419)&gt;0,ISNUMBER(SEARCH("x",INDEX(Bugs!C:C,MATCH(B419,Bugs!A:A,0))))),
    AND(COUNTIF(Bugs!B:B,B419)&gt;0,ISNUMBER(SEARCH("x",INDEX(Bugs!C:C,MATCH(B419,Bugs!B:B,0))))),
    AND(COUNTIF(Bugs!A:A,B419)&gt;0,ISNUMBER(SEARCH("x",INDEX(Bugs!D:D,MATCH(B419,Bugs!A:A,0))))),
    AND(COUNTIF(Bugs!B:B,B419)&gt;0,ISNUMBER(SEARCH("x",INDEX(Bugs!D:D,MATCH(B419,Bugs!B:B,0)))))
),"Y","")</f>
        <v>Y</v>
      </c>
      <c r="R419">
        <f ca="1">IF(OR(ISNUMBER(MATCH(L419,MasterData!$D$3:$D$18,0)),ISNUMBER(MATCH(L419,MasterData!$C$3:$C$18,0))),
    DATEDIF(E419,I419,"d"),
    DATEDIF(E419,TODAY(),"d"))</f>
        <v>4</v>
      </c>
      <c r="S419">
        <f t="shared" ca="1" si="21"/>
        <v>1</v>
      </c>
      <c r="T419">
        <f t="shared" ca="1" si="22"/>
        <v>0</v>
      </c>
      <c r="U419">
        <f t="shared" ca="1" si="23"/>
        <v>0</v>
      </c>
    </row>
    <row r="420" spans="1:21" x14ac:dyDescent="0.35">
      <c r="A420" s="72"/>
      <c r="B420" s="72" t="s">
        <v>1147</v>
      </c>
      <c r="C420" s="72"/>
      <c r="D420" s="180" t="s">
        <v>1066</v>
      </c>
      <c r="E420" s="209">
        <v>45967</v>
      </c>
      <c r="F420" s="72"/>
      <c r="G420" s="72" t="s">
        <v>1095</v>
      </c>
      <c r="H420" s="72"/>
      <c r="I420" s="209">
        <v>45971</v>
      </c>
      <c r="J420" s="72"/>
      <c r="K420" s="72" t="s">
        <v>235</v>
      </c>
      <c r="L420" t="s">
        <v>171</v>
      </c>
      <c r="M420" s="72" t="s">
        <v>1148</v>
      </c>
      <c r="N420" s="72" t="s">
        <v>237</v>
      </c>
      <c r="P420" s="193" t="str">
        <f>IF(OR(AND(A420&lt;&gt;"",COUNTIF(Bugs!B:B,A420)&gt;0),AND(B420&lt;&gt;"",COUNTIF(Bugs!A:A,B420)&gt;0)),"Y","")</f>
        <v/>
      </c>
      <c r="Q420" s="193" t="str">
        <f>IF(OR(
    AND(COUNTIF(Bugs!A:A,B420)&gt;0,ISNUMBER(SEARCH("x",INDEX(Bugs!C:C,MATCH(B420,Bugs!A:A,0))))),
    AND(COUNTIF(Bugs!B:B,B420)&gt;0,ISNUMBER(SEARCH("x",INDEX(Bugs!C:C,MATCH(B420,Bugs!B:B,0))))),
    AND(COUNTIF(Bugs!A:A,B420)&gt;0,ISNUMBER(SEARCH("x",INDEX(Bugs!D:D,MATCH(B420,Bugs!A:A,0))))),
    AND(COUNTIF(Bugs!B:B,B420)&gt;0,ISNUMBER(SEARCH("x",INDEX(Bugs!D:D,MATCH(B420,Bugs!B:B,0)))))
),"Y","")</f>
        <v/>
      </c>
      <c r="R420">
        <f ca="1">IF(OR(ISNUMBER(MATCH(L420,MasterData!$D$3:$D$18,0)),ISNUMBER(MATCH(L420,MasterData!$C$3:$C$18,0))),
    DATEDIF(E420,I420,"d"),
    DATEDIF(E420,TODAY(),"d"))</f>
        <v>4</v>
      </c>
      <c r="S420">
        <f t="shared" ca="1" si="21"/>
        <v>1</v>
      </c>
      <c r="T420">
        <f t="shared" ca="1" si="22"/>
        <v>0</v>
      </c>
      <c r="U420">
        <f t="shared" ca="1" si="23"/>
        <v>0</v>
      </c>
    </row>
    <row r="421" spans="1:21" x14ac:dyDescent="0.35">
      <c r="B421" t="s">
        <v>1149</v>
      </c>
      <c r="D421" s="34" t="s">
        <v>480</v>
      </c>
      <c r="E421" s="208">
        <v>45967</v>
      </c>
      <c r="G421" t="s">
        <v>715</v>
      </c>
      <c r="I421" s="208">
        <v>45968</v>
      </c>
      <c r="K421" t="s">
        <v>235</v>
      </c>
      <c r="L421" t="s">
        <v>171</v>
      </c>
      <c r="M421" t="s">
        <v>1150</v>
      </c>
      <c r="N421" t="s">
        <v>237</v>
      </c>
      <c r="P421" s="193" t="str">
        <f>IF(OR(AND(A421&lt;&gt;"",COUNTIF(Bugs!B:B,A421)&gt;0),AND(B421&lt;&gt;"",COUNTIF(Bugs!A:A,B421)&gt;0)),"Y","")</f>
        <v/>
      </c>
      <c r="Q421" s="193" t="str">
        <f>IF(OR(
    AND(COUNTIF(Bugs!A:A,B421)&gt;0,ISNUMBER(SEARCH("x",INDEX(Bugs!C:C,MATCH(B421,Bugs!A:A,0))))),
    AND(COUNTIF(Bugs!B:B,B421)&gt;0,ISNUMBER(SEARCH("x",INDEX(Bugs!C:C,MATCH(B421,Bugs!B:B,0))))),
    AND(COUNTIF(Bugs!A:A,B421)&gt;0,ISNUMBER(SEARCH("x",INDEX(Bugs!D:D,MATCH(B421,Bugs!A:A,0))))),
    AND(COUNTIF(Bugs!B:B,B421)&gt;0,ISNUMBER(SEARCH("x",INDEX(Bugs!D:D,MATCH(B421,Bugs!B:B,0)))))
),"Y","")</f>
        <v/>
      </c>
      <c r="R421">
        <f ca="1">IF(OR(ISNUMBER(MATCH(L421,MasterData!$D$3:$D$18,0)),ISNUMBER(MATCH(L421,MasterData!$C$3:$C$18,0))),
    DATEDIF(E421,I421,"d"),
    DATEDIF(E421,TODAY(),"d"))</f>
        <v>1</v>
      </c>
      <c r="S421">
        <f t="shared" ca="1" si="21"/>
        <v>1</v>
      </c>
      <c r="T421">
        <f t="shared" ca="1" si="22"/>
        <v>0</v>
      </c>
      <c r="U421">
        <f t="shared" ca="1" si="23"/>
        <v>0</v>
      </c>
    </row>
    <row r="422" spans="1:21" x14ac:dyDescent="0.35">
      <c r="B422" t="s">
        <v>115</v>
      </c>
      <c r="D422" s="34" t="s">
        <v>1052</v>
      </c>
      <c r="E422" s="208">
        <v>45968</v>
      </c>
      <c r="G422" t="s">
        <v>1151</v>
      </c>
      <c r="I422" s="208">
        <v>45981</v>
      </c>
      <c r="K422" t="s">
        <v>235</v>
      </c>
      <c r="L422" t="s">
        <v>171</v>
      </c>
      <c r="M422" t="s">
        <v>1152</v>
      </c>
      <c r="N422" t="s">
        <v>237</v>
      </c>
      <c r="P422" s="193" t="str">
        <f>IF(OR(AND(A422&lt;&gt;"",COUNTIF(Bugs!B:B,A422)&gt;0),AND(B422&lt;&gt;"",COUNTIF(Bugs!A:A,B422)&gt;0)),"Y","")</f>
        <v>Y</v>
      </c>
      <c r="Q422" s="193" t="str">
        <f>IF(OR(
    AND(COUNTIF(Bugs!A:A,B422)&gt;0,ISNUMBER(SEARCH("x",INDEX(Bugs!C:C,MATCH(B422,Bugs!A:A,0))))),
    AND(COUNTIF(Bugs!B:B,B422)&gt;0,ISNUMBER(SEARCH("x",INDEX(Bugs!C:C,MATCH(B422,Bugs!B:B,0))))),
    AND(COUNTIF(Bugs!A:A,B422)&gt;0,ISNUMBER(SEARCH("x",INDEX(Bugs!D:D,MATCH(B422,Bugs!A:A,0))))),
    AND(COUNTIF(Bugs!B:B,B422)&gt;0,ISNUMBER(SEARCH("x",INDEX(Bugs!D:D,MATCH(B422,Bugs!B:B,0)))))
),"Y","")</f>
        <v>Y</v>
      </c>
      <c r="R422">
        <f ca="1">IF(OR(ISNUMBER(MATCH(L422,MasterData!$D$3:$D$18,0)),ISNUMBER(MATCH(L422,MasterData!$C$3:$C$18,0))),
    DATEDIF(E422,I422,"d"),
    DATEDIF(E422,TODAY(),"d"))</f>
        <v>13</v>
      </c>
      <c r="S422">
        <f t="shared" ca="1" si="21"/>
        <v>0</v>
      </c>
      <c r="T422">
        <f t="shared" ca="1" si="22"/>
        <v>1</v>
      </c>
      <c r="U422">
        <f t="shared" ca="1" si="23"/>
        <v>0</v>
      </c>
    </row>
    <row r="423" spans="1:21" x14ac:dyDescent="0.35">
      <c r="A423" s="72"/>
      <c r="B423" s="72" t="s">
        <v>1153</v>
      </c>
      <c r="C423" s="72"/>
      <c r="D423" s="180" t="s">
        <v>1052</v>
      </c>
      <c r="E423" s="209">
        <v>45968</v>
      </c>
      <c r="F423" s="72"/>
      <c r="G423" s="72" t="s">
        <v>1154</v>
      </c>
      <c r="H423" s="72"/>
      <c r="I423" s="209">
        <v>45973</v>
      </c>
      <c r="J423" s="72"/>
      <c r="K423" s="72" t="s">
        <v>241</v>
      </c>
      <c r="L423" t="s">
        <v>171</v>
      </c>
      <c r="M423" s="72" t="s">
        <v>1155</v>
      </c>
      <c r="N423" s="72" t="s">
        <v>237</v>
      </c>
      <c r="P423" s="193" t="str">
        <f>IF(OR(AND(A423&lt;&gt;"",COUNTIF(Bugs!B:B,A423)&gt;0),AND(B423&lt;&gt;"",COUNTIF(Bugs!A:A,B423)&gt;0)),"Y","")</f>
        <v/>
      </c>
      <c r="Q423" s="193" t="str">
        <f>IF(OR(
    AND(COUNTIF(Bugs!A:A,B423)&gt;0,ISNUMBER(SEARCH("x",INDEX(Bugs!C:C,MATCH(B423,Bugs!A:A,0))))),
    AND(COUNTIF(Bugs!B:B,B423)&gt;0,ISNUMBER(SEARCH("x",INDEX(Bugs!C:C,MATCH(B423,Bugs!B:B,0))))),
    AND(COUNTIF(Bugs!A:A,B423)&gt;0,ISNUMBER(SEARCH("x",INDEX(Bugs!D:D,MATCH(B423,Bugs!A:A,0))))),
    AND(COUNTIF(Bugs!B:B,B423)&gt;0,ISNUMBER(SEARCH("x",INDEX(Bugs!D:D,MATCH(B423,Bugs!B:B,0)))))
),"Y","")</f>
        <v/>
      </c>
      <c r="R423">
        <f ca="1">IF(OR(ISNUMBER(MATCH(L423,MasterData!$D$3:$D$18,0)),ISNUMBER(MATCH(L423,MasterData!$C$3:$C$18,0))),
    DATEDIF(E423,I423,"d"),
    DATEDIF(E423,TODAY(),"d"))</f>
        <v>5</v>
      </c>
      <c r="S423">
        <f t="shared" ca="1" si="21"/>
        <v>1</v>
      </c>
      <c r="T423">
        <f t="shared" ca="1" si="22"/>
        <v>0</v>
      </c>
      <c r="U423">
        <f t="shared" ca="1" si="23"/>
        <v>0</v>
      </c>
    </row>
    <row r="424" spans="1:21" x14ac:dyDescent="0.35">
      <c r="A424" s="72"/>
      <c r="B424" s="72" t="s">
        <v>1156</v>
      </c>
      <c r="C424" s="72"/>
      <c r="D424" s="180" t="s">
        <v>1052</v>
      </c>
      <c r="E424" s="209">
        <v>45968</v>
      </c>
      <c r="F424" s="72"/>
      <c r="G424" s="72" t="s">
        <v>1154</v>
      </c>
      <c r="H424" s="72"/>
      <c r="I424" s="209">
        <v>45975</v>
      </c>
      <c r="J424" s="72"/>
      <c r="K424" s="72" t="s">
        <v>241</v>
      </c>
      <c r="L424" t="s">
        <v>171</v>
      </c>
      <c r="M424" s="72" t="s">
        <v>1157</v>
      </c>
      <c r="N424" s="72" t="s">
        <v>237</v>
      </c>
      <c r="P424" s="193" t="str">
        <f>IF(OR(AND(A424&lt;&gt;"",COUNTIF(Bugs!B:B,A424)&gt;0),AND(B424&lt;&gt;"",COUNTIF(Bugs!A:A,B424)&gt;0)),"Y","")</f>
        <v/>
      </c>
      <c r="Q424" s="193" t="str">
        <f>IF(OR(
    AND(COUNTIF(Bugs!A:A,B424)&gt;0,ISNUMBER(SEARCH("x",INDEX(Bugs!C:C,MATCH(B424,Bugs!A:A,0))))),
    AND(COUNTIF(Bugs!B:B,B424)&gt;0,ISNUMBER(SEARCH("x",INDEX(Bugs!C:C,MATCH(B424,Bugs!B:B,0))))),
    AND(COUNTIF(Bugs!A:A,B424)&gt;0,ISNUMBER(SEARCH("x",INDEX(Bugs!D:D,MATCH(B424,Bugs!A:A,0))))),
    AND(COUNTIF(Bugs!B:B,B424)&gt;0,ISNUMBER(SEARCH("x",INDEX(Bugs!D:D,MATCH(B424,Bugs!B:B,0)))))
),"Y","")</f>
        <v/>
      </c>
      <c r="R424">
        <f ca="1">IF(OR(ISNUMBER(MATCH(L424,MasterData!$D$3:$D$18,0)),ISNUMBER(MATCH(L424,MasterData!$C$3:$C$18,0))),
    DATEDIF(E424,I424,"d"),
    DATEDIF(E424,TODAY(),"d"))</f>
        <v>7</v>
      </c>
      <c r="S424">
        <f t="shared" ca="1" si="21"/>
        <v>1</v>
      </c>
      <c r="T424">
        <f t="shared" ca="1" si="22"/>
        <v>0</v>
      </c>
      <c r="U424">
        <f t="shared" ca="1" si="23"/>
        <v>0</v>
      </c>
    </row>
    <row r="425" spans="1:21" x14ac:dyDescent="0.35">
      <c r="A425" s="72"/>
      <c r="B425" s="72" t="s">
        <v>1158</v>
      </c>
      <c r="C425" s="72"/>
      <c r="D425" s="180" t="s">
        <v>1052</v>
      </c>
      <c r="E425" s="209">
        <v>45968</v>
      </c>
      <c r="F425" s="72"/>
      <c r="G425" s="72" t="s">
        <v>1154</v>
      </c>
      <c r="H425" s="72"/>
      <c r="I425" s="209">
        <v>45973</v>
      </c>
      <c r="J425" s="72"/>
      <c r="K425" s="72" t="s">
        <v>241</v>
      </c>
      <c r="L425" t="s">
        <v>171</v>
      </c>
      <c r="M425" s="72" t="s">
        <v>1159</v>
      </c>
      <c r="N425" s="72" t="s">
        <v>237</v>
      </c>
      <c r="P425" s="193" t="str">
        <f>IF(OR(AND(A425&lt;&gt;"",COUNTIF(Bugs!B:B,A425)&gt;0),AND(B425&lt;&gt;"",COUNTIF(Bugs!A:A,B425)&gt;0)),"Y","")</f>
        <v/>
      </c>
      <c r="Q425" s="193" t="str">
        <f>IF(OR(
    AND(COUNTIF(Bugs!A:A,B425)&gt;0,ISNUMBER(SEARCH("x",INDEX(Bugs!C:C,MATCH(B425,Bugs!A:A,0))))),
    AND(COUNTIF(Bugs!B:B,B425)&gt;0,ISNUMBER(SEARCH("x",INDEX(Bugs!C:C,MATCH(B425,Bugs!B:B,0))))),
    AND(COUNTIF(Bugs!A:A,B425)&gt;0,ISNUMBER(SEARCH("x",INDEX(Bugs!D:D,MATCH(B425,Bugs!A:A,0))))),
    AND(COUNTIF(Bugs!B:B,B425)&gt;0,ISNUMBER(SEARCH("x",INDEX(Bugs!D:D,MATCH(B425,Bugs!B:B,0)))))
),"Y","")</f>
        <v/>
      </c>
      <c r="R425">
        <f ca="1">IF(OR(ISNUMBER(MATCH(L425,MasterData!$D$3:$D$18,0)),ISNUMBER(MATCH(L425,MasterData!$C$3:$C$18,0))),
    DATEDIF(E425,I425,"d"),
    DATEDIF(E425,TODAY(),"d"))</f>
        <v>5</v>
      </c>
      <c r="S425">
        <f t="shared" ca="1" si="21"/>
        <v>1</v>
      </c>
      <c r="T425">
        <f t="shared" ca="1" si="22"/>
        <v>0</v>
      </c>
      <c r="U425">
        <f t="shared" ca="1" si="23"/>
        <v>0</v>
      </c>
    </row>
    <row r="426" spans="1:21" x14ac:dyDescent="0.35">
      <c r="B426" t="s">
        <v>1160</v>
      </c>
      <c r="D426" s="34" t="s">
        <v>1052</v>
      </c>
      <c r="E426" s="208">
        <v>45968</v>
      </c>
      <c r="G426" t="s">
        <v>1154</v>
      </c>
      <c r="I426" s="208">
        <v>45978</v>
      </c>
      <c r="K426" t="s">
        <v>241</v>
      </c>
      <c r="L426" t="s">
        <v>164</v>
      </c>
      <c r="M426" t="s">
        <v>1161</v>
      </c>
      <c r="N426" t="s">
        <v>237</v>
      </c>
      <c r="P426" s="193" t="str">
        <f>IF(OR(AND(A426&lt;&gt;"",COUNTIF(Bugs!B:B,A426)&gt;0),AND(B426&lt;&gt;"",COUNTIF(Bugs!A:A,B426)&gt;0)),"Y","")</f>
        <v/>
      </c>
      <c r="Q426" s="193" t="str">
        <f>IF(OR(
    AND(COUNTIF(Bugs!A:A,B426)&gt;0,ISNUMBER(SEARCH("x",INDEX(Bugs!C:C,MATCH(B426,Bugs!A:A,0))))),
    AND(COUNTIF(Bugs!B:B,B426)&gt;0,ISNUMBER(SEARCH("x",INDEX(Bugs!C:C,MATCH(B426,Bugs!B:B,0))))),
    AND(COUNTIF(Bugs!A:A,B426)&gt;0,ISNUMBER(SEARCH("x",INDEX(Bugs!D:D,MATCH(B426,Bugs!A:A,0))))),
    AND(COUNTIF(Bugs!B:B,B426)&gt;0,ISNUMBER(SEARCH("x",INDEX(Bugs!D:D,MATCH(B426,Bugs!B:B,0)))))
),"Y","")</f>
        <v/>
      </c>
      <c r="R426">
        <f ca="1">IF(OR(ISNUMBER(MATCH(L426,MasterData!$D$3:$D$18,0)),ISNUMBER(MATCH(L426,MasterData!$C$3:$C$18,0))),
    DATEDIF(E426,I426,"d"),
    DATEDIF(E426,TODAY(),"d"))</f>
        <v>39</v>
      </c>
      <c r="S426">
        <f t="shared" ca="1" si="21"/>
        <v>0</v>
      </c>
      <c r="T426">
        <f t="shared" ca="1" si="22"/>
        <v>0</v>
      </c>
      <c r="U426">
        <f t="shared" ca="1" si="23"/>
        <v>1</v>
      </c>
    </row>
    <row r="427" spans="1:21" x14ac:dyDescent="0.35">
      <c r="B427" t="s">
        <v>1162</v>
      </c>
      <c r="D427" s="34" t="s">
        <v>1052</v>
      </c>
      <c r="E427" s="208">
        <v>45968</v>
      </c>
      <c r="G427" t="s">
        <v>1154</v>
      </c>
      <c r="I427" s="208">
        <v>45968</v>
      </c>
      <c r="K427" t="s">
        <v>241</v>
      </c>
      <c r="L427" t="s">
        <v>171</v>
      </c>
      <c r="M427" t="s">
        <v>1163</v>
      </c>
      <c r="N427" t="s">
        <v>237</v>
      </c>
      <c r="P427" s="193" t="str">
        <f>IF(OR(AND(A427&lt;&gt;"",COUNTIF(Bugs!B:B,A427)&gt;0),AND(B427&lt;&gt;"",COUNTIF(Bugs!A:A,B427)&gt;0)),"Y","")</f>
        <v/>
      </c>
      <c r="Q427" s="193" t="str">
        <f>IF(OR(
    AND(COUNTIF(Bugs!A:A,B427)&gt;0,ISNUMBER(SEARCH("x",INDEX(Bugs!C:C,MATCH(B427,Bugs!A:A,0))))),
    AND(COUNTIF(Bugs!B:B,B427)&gt;0,ISNUMBER(SEARCH("x",INDEX(Bugs!C:C,MATCH(B427,Bugs!B:B,0))))),
    AND(COUNTIF(Bugs!A:A,B427)&gt;0,ISNUMBER(SEARCH("x",INDEX(Bugs!D:D,MATCH(B427,Bugs!A:A,0))))),
    AND(COUNTIF(Bugs!B:B,B427)&gt;0,ISNUMBER(SEARCH("x",INDEX(Bugs!D:D,MATCH(B427,Bugs!B:B,0)))))
),"Y","")</f>
        <v/>
      </c>
      <c r="R427">
        <f ca="1">IF(OR(ISNUMBER(MATCH(L427,MasterData!$D$3:$D$18,0)),ISNUMBER(MATCH(L427,MasterData!$C$3:$C$18,0))),
    DATEDIF(E427,I427,"d"),
    DATEDIF(E427,TODAY(),"d"))</f>
        <v>0</v>
      </c>
      <c r="S427">
        <f t="shared" ca="1" si="21"/>
        <v>1</v>
      </c>
      <c r="T427">
        <f t="shared" ca="1" si="22"/>
        <v>0</v>
      </c>
      <c r="U427">
        <f t="shared" ca="1" si="23"/>
        <v>0</v>
      </c>
    </row>
    <row r="428" spans="1:21" x14ac:dyDescent="0.35">
      <c r="A428" s="72"/>
      <c r="B428" s="72" t="s">
        <v>1164</v>
      </c>
      <c r="C428" s="72"/>
      <c r="D428" s="180">
        <v>3009</v>
      </c>
      <c r="E428" s="209">
        <v>45968</v>
      </c>
      <c r="F428" s="72"/>
      <c r="G428" s="72" t="s">
        <v>866</v>
      </c>
      <c r="H428" s="72"/>
      <c r="I428" s="209">
        <v>45973</v>
      </c>
      <c r="J428" s="72"/>
      <c r="K428" s="72" t="s">
        <v>235</v>
      </c>
      <c r="L428" t="s">
        <v>171</v>
      </c>
      <c r="M428" s="72" t="s">
        <v>1165</v>
      </c>
      <c r="N428" s="72" t="s">
        <v>237</v>
      </c>
      <c r="P428" s="193" t="str">
        <f>IF(OR(AND(A428&lt;&gt;"",COUNTIF(Bugs!B:B,A428)&gt;0),AND(B428&lt;&gt;"",COUNTIF(Bugs!A:A,B428)&gt;0)),"Y","")</f>
        <v/>
      </c>
      <c r="Q428" s="193" t="str">
        <f>IF(OR(
    AND(COUNTIF(Bugs!A:A,B428)&gt;0,ISNUMBER(SEARCH("x",INDEX(Bugs!C:C,MATCH(B428,Bugs!A:A,0))))),
    AND(COUNTIF(Bugs!B:B,B428)&gt;0,ISNUMBER(SEARCH("x",INDEX(Bugs!C:C,MATCH(B428,Bugs!B:B,0))))),
    AND(COUNTIF(Bugs!A:A,B428)&gt;0,ISNUMBER(SEARCH("x",INDEX(Bugs!D:D,MATCH(B428,Bugs!A:A,0))))),
    AND(COUNTIF(Bugs!B:B,B428)&gt;0,ISNUMBER(SEARCH("x",INDEX(Bugs!D:D,MATCH(B428,Bugs!B:B,0)))))
),"Y","")</f>
        <v/>
      </c>
      <c r="R428">
        <f ca="1">IF(OR(ISNUMBER(MATCH(L428,MasterData!$D$3:$D$18,0)),ISNUMBER(MATCH(L428,MasterData!$C$3:$C$18,0))),
    DATEDIF(E428,I428,"d"),
    DATEDIF(E428,TODAY(),"d"))</f>
        <v>5</v>
      </c>
      <c r="S428">
        <f t="shared" ca="1" si="21"/>
        <v>1</v>
      </c>
      <c r="T428">
        <f t="shared" ca="1" si="22"/>
        <v>0</v>
      </c>
      <c r="U428">
        <f t="shared" ca="1" si="23"/>
        <v>0</v>
      </c>
    </row>
    <row r="429" spans="1:21" x14ac:dyDescent="0.35">
      <c r="B429" t="s">
        <v>116</v>
      </c>
      <c r="D429" s="34" t="s">
        <v>254</v>
      </c>
      <c r="E429" s="208">
        <v>45968</v>
      </c>
      <c r="G429" t="s">
        <v>853</v>
      </c>
      <c r="I429" s="208">
        <v>45980</v>
      </c>
      <c r="K429" t="s">
        <v>347</v>
      </c>
      <c r="L429" t="s">
        <v>171</v>
      </c>
      <c r="M429" t="s">
        <v>1166</v>
      </c>
      <c r="N429" t="s">
        <v>237</v>
      </c>
      <c r="P429" s="193" t="str">
        <f>IF(OR(AND(A429&lt;&gt;"",COUNTIF(Bugs!B:B,A429)&gt;0),AND(B429&lt;&gt;"",COUNTIF(Bugs!A:A,B429)&gt;0)),"Y","")</f>
        <v>Y</v>
      </c>
      <c r="Q429" s="193" t="str">
        <f>IF(OR(
    AND(COUNTIF(Bugs!A:A,B429)&gt;0,ISNUMBER(SEARCH("x",INDEX(Bugs!C:C,MATCH(B429,Bugs!A:A,0))))),
    AND(COUNTIF(Bugs!B:B,B429)&gt;0,ISNUMBER(SEARCH("x",INDEX(Bugs!C:C,MATCH(B429,Bugs!B:B,0))))),
    AND(COUNTIF(Bugs!A:A,B429)&gt;0,ISNUMBER(SEARCH("x",INDEX(Bugs!D:D,MATCH(B429,Bugs!A:A,0))))),
    AND(COUNTIF(Bugs!B:B,B429)&gt;0,ISNUMBER(SEARCH("x",INDEX(Bugs!D:D,MATCH(B429,Bugs!B:B,0)))))
),"Y","")</f>
        <v>Y</v>
      </c>
      <c r="R429">
        <f ca="1">IF(OR(ISNUMBER(MATCH(L429,MasterData!$D$3:$D$18,0)),ISNUMBER(MATCH(L429,MasterData!$C$3:$C$18,0))),
    DATEDIF(E429,I429,"d"),
    DATEDIF(E429,TODAY(),"d"))</f>
        <v>12</v>
      </c>
      <c r="S429">
        <f t="shared" ca="1" si="21"/>
        <v>0</v>
      </c>
      <c r="T429">
        <f t="shared" ca="1" si="22"/>
        <v>1</v>
      </c>
      <c r="U429">
        <f t="shared" ca="1" si="23"/>
        <v>0</v>
      </c>
    </row>
    <row r="430" spans="1:21" x14ac:dyDescent="0.35">
      <c r="A430" s="72"/>
      <c r="B430" s="72" t="s">
        <v>117</v>
      </c>
      <c r="C430" s="72"/>
      <c r="D430" s="180" t="s">
        <v>746</v>
      </c>
      <c r="E430" s="209">
        <v>45970</v>
      </c>
      <c r="F430" s="72"/>
      <c r="G430" s="72" t="s">
        <v>715</v>
      </c>
      <c r="H430" s="72"/>
      <c r="I430" s="209">
        <v>45972</v>
      </c>
      <c r="J430" s="72"/>
      <c r="K430" s="72" t="s">
        <v>235</v>
      </c>
      <c r="L430" t="s">
        <v>171</v>
      </c>
      <c r="M430" s="72" t="s">
        <v>1167</v>
      </c>
      <c r="N430" s="72" t="s">
        <v>237</v>
      </c>
      <c r="P430" s="193" t="str">
        <f>IF(OR(AND(A430&lt;&gt;"",COUNTIF(Bugs!B:B,A430)&gt;0),AND(B430&lt;&gt;"",COUNTIF(Bugs!A:A,B430)&gt;0)),"Y","")</f>
        <v>Y</v>
      </c>
      <c r="Q430" s="193" t="str">
        <f>IF(OR(
    AND(COUNTIF(Bugs!A:A,B430)&gt;0,ISNUMBER(SEARCH("x",INDEX(Bugs!C:C,MATCH(B430,Bugs!A:A,0))))),
    AND(COUNTIF(Bugs!B:B,B430)&gt;0,ISNUMBER(SEARCH("x",INDEX(Bugs!C:C,MATCH(B430,Bugs!B:B,0))))),
    AND(COUNTIF(Bugs!A:A,B430)&gt;0,ISNUMBER(SEARCH("x",INDEX(Bugs!D:D,MATCH(B430,Bugs!A:A,0))))),
    AND(COUNTIF(Bugs!B:B,B430)&gt;0,ISNUMBER(SEARCH("x",INDEX(Bugs!D:D,MATCH(B430,Bugs!B:B,0)))))
),"Y","")</f>
        <v>Y</v>
      </c>
      <c r="R430">
        <f ca="1">IF(OR(ISNUMBER(MATCH(L430,MasterData!$D$3:$D$18,0)),ISNUMBER(MATCH(L430,MasterData!$C$3:$C$18,0))),
    DATEDIF(E430,I430,"d"),
    DATEDIF(E430,TODAY(),"d"))</f>
        <v>2</v>
      </c>
      <c r="S430">
        <f t="shared" ca="1" si="21"/>
        <v>1</v>
      </c>
      <c r="T430">
        <f t="shared" ca="1" si="22"/>
        <v>0</v>
      </c>
      <c r="U430">
        <f t="shared" ca="1" si="23"/>
        <v>0</v>
      </c>
    </row>
    <row r="431" spans="1:21" x14ac:dyDescent="0.35">
      <c r="A431" s="72"/>
      <c r="B431" s="72" t="s">
        <v>1168</v>
      </c>
      <c r="C431" s="72"/>
      <c r="D431" s="180" t="s">
        <v>480</v>
      </c>
      <c r="E431" s="209">
        <v>45970</v>
      </c>
      <c r="F431" s="72"/>
      <c r="G431" s="72" t="s">
        <v>715</v>
      </c>
      <c r="H431" s="72"/>
      <c r="I431" s="209">
        <v>45972</v>
      </c>
      <c r="J431" s="72"/>
      <c r="K431" s="72" t="s">
        <v>235</v>
      </c>
      <c r="L431" t="s">
        <v>171</v>
      </c>
      <c r="M431" s="72" t="s">
        <v>1169</v>
      </c>
      <c r="N431" s="72" t="s">
        <v>237</v>
      </c>
      <c r="P431" s="193" t="str">
        <f>IF(OR(AND(A431&lt;&gt;"",COUNTIF(Bugs!B:B,A431)&gt;0),AND(B431&lt;&gt;"",COUNTIF(Bugs!A:A,B431)&gt;0)),"Y","")</f>
        <v/>
      </c>
      <c r="Q431" s="193" t="str">
        <f>IF(OR(
    AND(COUNTIF(Bugs!A:A,B431)&gt;0,ISNUMBER(SEARCH("x",INDEX(Bugs!C:C,MATCH(B431,Bugs!A:A,0))))),
    AND(COUNTIF(Bugs!B:B,B431)&gt;0,ISNUMBER(SEARCH("x",INDEX(Bugs!C:C,MATCH(B431,Bugs!B:B,0))))),
    AND(COUNTIF(Bugs!A:A,B431)&gt;0,ISNUMBER(SEARCH("x",INDEX(Bugs!D:D,MATCH(B431,Bugs!A:A,0))))),
    AND(COUNTIF(Bugs!B:B,B431)&gt;0,ISNUMBER(SEARCH("x",INDEX(Bugs!D:D,MATCH(B431,Bugs!B:B,0)))))
),"Y","")</f>
        <v/>
      </c>
      <c r="R431">
        <f ca="1">IF(OR(ISNUMBER(MATCH(L431,MasterData!$D$3:$D$18,0)),ISNUMBER(MATCH(L431,MasterData!$C$3:$C$18,0))),
    DATEDIF(E431,I431,"d"),
    DATEDIF(E431,TODAY(),"d"))</f>
        <v>2</v>
      </c>
      <c r="S431">
        <f t="shared" ca="1" si="21"/>
        <v>1</v>
      </c>
      <c r="T431">
        <f t="shared" ca="1" si="22"/>
        <v>0</v>
      </c>
      <c r="U431">
        <f t="shared" ca="1" si="23"/>
        <v>0</v>
      </c>
    </row>
    <row r="432" spans="1:21" x14ac:dyDescent="0.35">
      <c r="B432" t="s">
        <v>1170</v>
      </c>
      <c r="D432" s="34" t="s">
        <v>1066</v>
      </c>
      <c r="E432" s="208">
        <v>45971</v>
      </c>
      <c r="G432" t="s">
        <v>1095</v>
      </c>
      <c r="I432" s="208">
        <v>45972</v>
      </c>
      <c r="K432" t="s">
        <v>235</v>
      </c>
      <c r="L432" t="s">
        <v>171</v>
      </c>
      <c r="M432" t="s">
        <v>1171</v>
      </c>
      <c r="N432" t="s">
        <v>237</v>
      </c>
      <c r="P432" s="193" t="str">
        <f>IF(OR(AND(A432&lt;&gt;"",COUNTIF(Bugs!B:B,A432)&gt;0),AND(B432&lt;&gt;"",COUNTIF(Bugs!A:A,B432)&gt;0)),"Y","")</f>
        <v/>
      </c>
      <c r="Q432" s="193" t="str">
        <f>IF(OR(
    AND(COUNTIF(Bugs!A:A,B432)&gt;0,ISNUMBER(SEARCH("x",INDEX(Bugs!C:C,MATCH(B432,Bugs!A:A,0))))),
    AND(COUNTIF(Bugs!B:B,B432)&gt;0,ISNUMBER(SEARCH("x",INDEX(Bugs!C:C,MATCH(B432,Bugs!B:B,0))))),
    AND(COUNTIF(Bugs!A:A,B432)&gt;0,ISNUMBER(SEARCH("x",INDEX(Bugs!D:D,MATCH(B432,Bugs!A:A,0))))),
    AND(COUNTIF(Bugs!B:B,B432)&gt;0,ISNUMBER(SEARCH("x",INDEX(Bugs!D:D,MATCH(B432,Bugs!B:B,0)))))
),"Y","")</f>
        <v/>
      </c>
      <c r="R432">
        <f ca="1">IF(OR(ISNUMBER(MATCH(L432,MasterData!$D$3:$D$18,0)),ISNUMBER(MATCH(L432,MasterData!$C$3:$C$18,0))),
    DATEDIF(E432,I432,"d"),
    DATEDIF(E432,TODAY(),"d"))</f>
        <v>1</v>
      </c>
      <c r="S432">
        <f t="shared" ca="1" si="21"/>
        <v>1</v>
      </c>
      <c r="T432">
        <f t="shared" ca="1" si="22"/>
        <v>0</v>
      </c>
      <c r="U432">
        <f t="shared" ca="1" si="23"/>
        <v>0</v>
      </c>
    </row>
    <row r="433" spans="2:21" x14ac:dyDescent="0.35">
      <c r="B433" t="s">
        <v>1172</v>
      </c>
      <c r="D433" s="34" t="s">
        <v>480</v>
      </c>
      <c r="E433" s="208">
        <v>45971</v>
      </c>
      <c r="G433" t="s">
        <v>715</v>
      </c>
      <c r="I433" s="208">
        <v>45972</v>
      </c>
      <c r="K433" t="s">
        <v>235</v>
      </c>
      <c r="L433" t="s">
        <v>171</v>
      </c>
      <c r="M433" t="s">
        <v>1173</v>
      </c>
      <c r="N433" t="s">
        <v>237</v>
      </c>
      <c r="P433" s="193" t="str">
        <f>IF(OR(AND(A433&lt;&gt;"",COUNTIF(Bugs!B:B,A433)&gt;0),AND(B433&lt;&gt;"",COUNTIF(Bugs!A:A,B433)&gt;0)),"Y","")</f>
        <v/>
      </c>
      <c r="Q433" s="193" t="str">
        <f>IF(OR(
    AND(COUNTIF(Bugs!A:A,B433)&gt;0,ISNUMBER(SEARCH("x",INDEX(Bugs!C:C,MATCH(B433,Bugs!A:A,0))))),
    AND(COUNTIF(Bugs!B:B,B433)&gt;0,ISNUMBER(SEARCH("x",INDEX(Bugs!C:C,MATCH(B433,Bugs!B:B,0))))),
    AND(COUNTIF(Bugs!A:A,B433)&gt;0,ISNUMBER(SEARCH("x",INDEX(Bugs!D:D,MATCH(B433,Bugs!A:A,0))))),
    AND(COUNTIF(Bugs!B:B,B433)&gt;0,ISNUMBER(SEARCH("x",INDEX(Bugs!D:D,MATCH(B433,Bugs!B:B,0)))))
),"Y","")</f>
        <v/>
      </c>
      <c r="R433">
        <f ca="1">IF(OR(ISNUMBER(MATCH(L433,MasterData!$D$3:$D$18,0)),ISNUMBER(MATCH(L433,MasterData!$C$3:$C$18,0))),
    DATEDIF(E433,I433,"d"),
    DATEDIF(E433,TODAY(),"d"))</f>
        <v>1</v>
      </c>
      <c r="S433">
        <f t="shared" ca="1" si="21"/>
        <v>1</v>
      </c>
      <c r="T433">
        <f t="shared" ca="1" si="22"/>
        <v>0</v>
      </c>
      <c r="U433">
        <f t="shared" ca="1" si="23"/>
        <v>0</v>
      </c>
    </row>
    <row r="434" spans="2:21" x14ac:dyDescent="0.35">
      <c r="B434" t="s">
        <v>1174</v>
      </c>
      <c r="D434" s="34" t="s">
        <v>660</v>
      </c>
      <c r="E434" s="208">
        <v>45971</v>
      </c>
      <c r="G434" t="s">
        <v>876</v>
      </c>
      <c r="I434" s="208">
        <v>45972</v>
      </c>
      <c r="K434" t="s">
        <v>235</v>
      </c>
      <c r="L434" t="s">
        <v>164</v>
      </c>
      <c r="M434" t="s">
        <v>1175</v>
      </c>
      <c r="N434" t="s">
        <v>237</v>
      </c>
      <c r="P434" s="193" t="str">
        <f>IF(OR(AND(A434&lt;&gt;"",COUNTIF(Bugs!B:B,A434)&gt;0),AND(B434&lt;&gt;"",COUNTIF(Bugs!A:A,B434)&gt;0)),"Y","")</f>
        <v/>
      </c>
      <c r="Q434" s="193" t="str">
        <f>IF(OR(
    AND(COUNTIF(Bugs!A:A,B434)&gt;0,ISNUMBER(SEARCH("x",INDEX(Bugs!C:C,MATCH(B434,Bugs!A:A,0))))),
    AND(COUNTIF(Bugs!B:B,B434)&gt;0,ISNUMBER(SEARCH("x",INDEX(Bugs!C:C,MATCH(B434,Bugs!B:B,0))))),
    AND(COUNTIF(Bugs!A:A,B434)&gt;0,ISNUMBER(SEARCH("x",INDEX(Bugs!D:D,MATCH(B434,Bugs!A:A,0))))),
    AND(COUNTIF(Bugs!B:B,B434)&gt;0,ISNUMBER(SEARCH("x",INDEX(Bugs!D:D,MATCH(B434,Bugs!B:B,0)))))
),"Y","")</f>
        <v/>
      </c>
      <c r="R434">
        <f ca="1">IF(OR(ISNUMBER(MATCH(L434,MasterData!$D$3:$D$18,0)),ISNUMBER(MATCH(L434,MasterData!$C$3:$C$18,0))),
    DATEDIF(E434,I434,"d"),
    DATEDIF(E434,TODAY(),"d"))</f>
        <v>36</v>
      </c>
      <c r="S434">
        <f t="shared" ca="1" si="21"/>
        <v>0</v>
      </c>
      <c r="T434">
        <f t="shared" ca="1" si="22"/>
        <v>0</v>
      </c>
      <c r="U434">
        <f t="shared" ca="1" si="23"/>
        <v>1</v>
      </c>
    </row>
    <row r="435" spans="2:21" x14ac:dyDescent="0.35">
      <c r="B435" t="s">
        <v>1176</v>
      </c>
      <c r="D435" s="34" t="s">
        <v>480</v>
      </c>
      <c r="E435" s="208">
        <v>45972</v>
      </c>
      <c r="G435" t="s">
        <v>834</v>
      </c>
      <c r="I435" s="208">
        <v>45972</v>
      </c>
      <c r="K435" t="s">
        <v>241</v>
      </c>
      <c r="L435" t="s">
        <v>171</v>
      </c>
      <c r="M435" t="s">
        <v>1177</v>
      </c>
      <c r="N435" t="s">
        <v>237</v>
      </c>
      <c r="P435" s="193" t="str">
        <f>IF(OR(AND(A435&lt;&gt;"",COUNTIF(Bugs!B:B,A435)&gt;0),AND(B435&lt;&gt;"",COUNTIF(Bugs!A:A,B435)&gt;0)),"Y","")</f>
        <v/>
      </c>
      <c r="Q435" s="193" t="str">
        <f>IF(OR(
    AND(COUNTIF(Bugs!A:A,B435)&gt;0,ISNUMBER(SEARCH("x",INDEX(Bugs!C:C,MATCH(B435,Bugs!A:A,0))))),
    AND(COUNTIF(Bugs!B:B,B435)&gt;0,ISNUMBER(SEARCH("x",INDEX(Bugs!C:C,MATCH(B435,Bugs!B:B,0))))),
    AND(COUNTIF(Bugs!A:A,B435)&gt;0,ISNUMBER(SEARCH("x",INDEX(Bugs!D:D,MATCH(B435,Bugs!A:A,0))))),
    AND(COUNTIF(Bugs!B:B,B435)&gt;0,ISNUMBER(SEARCH("x",INDEX(Bugs!D:D,MATCH(B435,Bugs!B:B,0)))))
),"Y","")</f>
        <v/>
      </c>
      <c r="R435">
        <f ca="1">IF(OR(ISNUMBER(MATCH(L435,MasterData!$D$3:$D$18,0)),ISNUMBER(MATCH(L435,MasterData!$C$3:$C$18,0))),
    DATEDIF(E435,I435,"d"),
    DATEDIF(E435,TODAY(),"d"))</f>
        <v>0</v>
      </c>
      <c r="S435">
        <f t="shared" ca="1" si="21"/>
        <v>1</v>
      </c>
      <c r="T435">
        <f t="shared" ca="1" si="22"/>
        <v>0</v>
      </c>
      <c r="U435">
        <f t="shared" ca="1" si="23"/>
        <v>0</v>
      </c>
    </row>
    <row r="436" spans="2:21" x14ac:dyDescent="0.35">
      <c r="B436" t="s">
        <v>118</v>
      </c>
      <c r="D436" s="34" t="s">
        <v>480</v>
      </c>
      <c r="E436" s="208">
        <v>45972</v>
      </c>
      <c r="G436" t="s">
        <v>715</v>
      </c>
      <c r="I436" s="208">
        <v>45980</v>
      </c>
      <c r="K436" t="s">
        <v>235</v>
      </c>
      <c r="L436" t="s">
        <v>171</v>
      </c>
      <c r="M436" t="s">
        <v>1178</v>
      </c>
      <c r="N436" t="s">
        <v>237</v>
      </c>
      <c r="P436" s="193" t="str">
        <f>IF(OR(AND(A436&lt;&gt;"",COUNTIF(Bugs!B:B,A436)&gt;0),AND(B436&lt;&gt;"",COUNTIF(Bugs!A:A,B436)&gt;0)),"Y","")</f>
        <v>Y</v>
      </c>
      <c r="Q436" s="193" t="str">
        <f>IF(OR(
    AND(COUNTIF(Bugs!A:A,B436)&gt;0,ISNUMBER(SEARCH("x",INDEX(Bugs!C:C,MATCH(B436,Bugs!A:A,0))))),
    AND(COUNTIF(Bugs!B:B,B436)&gt;0,ISNUMBER(SEARCH("x",INDEX(Bugs!C:C,MATCH(B436,Bugs!B:B,0))))),
    AND(COUNTIF(Bugs!A:A,B436)&gt;0,ISNUMBER(SEARCH("x",INDEX(Bugs!D:D,MATCH(B436,Bugs!A:A,0))))),
    AND(COUNTIF(Bugs!B:B,B436)&gt;0,ISNUMBER(SEARCH("x",INDEX(Bugs!D:D,MATCH(B436,Bugs!B:B,0)))))
),"Y","")</f>
        <v>Y</v>
      </c>
      <c r="R436">
        <f ca="1">IF(OR(ISNUMBER(MATCH(L436,MasterData!$D$3:$D$18,0)),ISNUMBER(MATCH(L436,MasterData!$C$3:$C$18,0))),
    DATEDIF(E436,I436,"d"),
    DATEDIF(E436,TODAY(),"d"))</f>
        <v>8</v>
      </c>
      <c r="S436">
        <f t="shared" ca="1" si="21"/>
        <v>0</v>
      </c>
      <c r="T436">
        <f t="shared" ca="1" si="22"/>
        <v>1</v>
      </c>
      <c r="U436">
        <f t="shared" ca="1" si="23"/>
        <v>0</v>
      </c>
    </row>
    <row r="437" spans="2:21" x14ac:dyDescent="0.35">
      <c r="B437" t="s">
        <v>119</v>
      </c>
      <c r="D437" s="34" t="s">
        <v>480</v>
      </c>
      <c r="E437" s="208">
        <v>45972</v>
      </c>
      <c r="G437" t="s">
        <v>715</v>
      </c>
      <c r="I437" s="208">
        <v>45973</v>
      </c>
      <c r="K437" t="s">
        <v>235</v>
      </c>
      <c r="L437" t="s">
        <v>171</v>
      </c>
      <c r="M437" t="s">
        <v>1179</v>
      </c>
      <c r="N437" t="s">
        <v>237</v>
      </c>
      <c r="P437" s="193" t="str">
        <f>IF(OR(AND(A437&lt;&gt;"",COUNTIF(Bugs!B:B,A437)&gt;0),AND(B437&lt;&gt;"",COUNTIF(Bugs!A:A,B437)&gt;0)),"Y","")</f>
        <v>Y</v>
      </c>
      <c r="Q437" s="193" t="str">
        <f>IF(OR(
    AND(COUNTIF(Bugs!A:A,B437)&gt;0,ISNUMBER(SEARCH("x",INDEX(Bugs!C:C,MATCH(B437,Bugs!A:A,0))))),
    AND(COUNTIF(Bugs!B:B,B437)&gt;0,ISNUMBER(SEARCH("x",INDEX(Bugs!C:C,MATCH(B437,Bugs!B:B,0))))),
    AND(COUNTIF(Bugs!A:A,B437)&gt;0,ISNUMBER(SEARCH("x",INDEX(Bugs!D:D,MATCH(B437,Bugs!A:A,0))))),
    AND(COUNTIF(Bugs!B:B,B437)&gt;0,ISNUMBER(SEARCH("x",INDEX(Bugs!D:D,MATCH(B437,Bugs!B:B,0)))))
),"Y","")</f>
        <v/>
      </c>
      <c r="R437">
        <f ca="1">IF(OR(ISNUMBER(MATCH(L437,MasterData!$D$3:$D$18,0)),ISNUMBER(MATCH(L437,MasterData!$C$3:$C$18,0))),
    DATEDIF(E437,I437,"d"),
    DATEDIF(E437,TODAY(),"d"))</f>
        <v>1</v>
      </c>
      <c r="S437">
        <f t="shared" ca="1" si="21"/>
        <v>1</v>
      </c>
      <c r="T437">
        <f t="shared" ca="1" si="22"/>
        <v>0</v>
      </c>
      <c r="U437">
        <f t="shared" ca="1" si="23"/>
        <v>0</v>
      </c>
    </row>
    <row r="438" spans="2:21" x14ac:dyDescent="0.35">
      <c r="B438" t="s">
        <v>1180</v>
      </c>
      <c r="D438" s="34" t="s">
        <v>480</v>
      </c>
      <c r="E438" s="208">
        <v>45973</v>
      </c>
      <c r="G438" t="s">
        <v>715</v>
      </c>
      <c r="I438" s="208">
        <v>45973</v>
      </c>
      <c r="K438" t="s">
        <v>235</v>
      </c>
      <c r="L438" t="s">
        <v>171</v>
      </c>
      <c r="M438" t="s">
        <v>1181</v>
      </c>
      <c r="N438" t="s">
        <v>237</v>
      </c>
      <c r="P438" s="193" t="str">
        <f>IF(OR(AND(A438&lt;&gt;"",COUNTIF(Bugs!B:B,A438)&gt;0),AND(B438&lt;&gt;"",COUNTIF(Bugs!A:A,B438)&gt;0)),"Y","")</f>
        <v/>
      </c>
      <c r="Q438" s="193" t="str">
        <f>IF(OR(
    AND(COUNTIF(Bugs!A:A,B438)&gt;0,ISNUMBER(SEARCH("x",INDEX(Bugs!C:C,MATCH(B438,Bugs!A:A,0))))),
    AND(COUNTIF(Bugs!B:B,B438)&gt;0,ISNUMBER(SEARCH("x",INDEX(Bugs!C:C,MATCH(B438,Bugs!B:B,0))))),
    AND(COUNTIF(Bugs!A:A,B438)&gt;0,ISNUMBER(SEARCH("x",INDEX(Bugs!D:D,MATCH(B438,Bugs!A:A,0))))),
    AND(COUNTIF(Bugs!B:B,B438)&gt;0,ISNUMBER(SEARCH("x",INDEX(Bugs!D:D,MATCH(B438,Bugs!B:B,0)))))
),"Y","")</f>
        <v/>
      </c>
      <c r="R438">
        <f ca="1">IF(OR(ISNUMBER(MATCH(L438,MasterData!$D$3:$D$18,0)),ISNUMBER(MATCH(L438,MasterData!$C$3:$C$18,0))),
    DATEDIF(E438,I438,"d"),
    DATEDIF(E438,TODAY(),"d"))</f>
        <v>0</v>
      </c>
      <c r="S438">
        <f t="shared" ca="1" si="21"/>
        <v>1</v>
      </c>
      <c r="T438">
        <f t="shared" ca="1" si="22"/>
        <v>0</v>
      </c>
      <c r="U438">
        <f t="shared" ca="1" si="23"/>
        <v>0</v>
      </c>
    </row>
    <row r="439" spans="2:21" x14ac:dyDescent="0.35">
      <c r="B439" t="s">
        <v>120</v>
      </c>
      <c r="D439" s="34" t="s">
        <v>254</v>
      </c>
      <c r="E439" s="208">
        <v>45973</v>
      </c>
      <c r="G439" t="s">
        <v>853</v>
      </c>
      <c r="I439" s="208">
        <v>45973</v>
      </c>
      <c r="K439" t="s">
        <v>241</v>
      </c>
      <c r="L439" t="s">
        <v>171</v>
      </c>
      <c r="M439" t="s">
        <v>1182</v>
      </c>
      <c r="N439" t="s">
        <v>237</v>
      </c>
      <c r="P439" s="193" t="str">
        <f>IF(OR(AND(A439&lt;&gt;"",COUNTIF(Bugs!B:B,A439)&gt;0),AND(B439&lt;&gt;"",COUNTIF(Bugs!A:A,B439)&gt;0)),"Y","")</f>
        <v>Y</v>
      </c>
      <c r="Q439" s="193" t="str">
        <f>IF(OR(
    AND(COUNTIF(Bugs!A:A,B439)&gt;0,ISNUMBER(SEARCH("x",INDEX(Bugs!C:C,MATCH(B439,Bugs!A:A,0))))),
    AND(COUNTIF(Bugs!B:B,B439)&gt;0,ISNUMBER(SEARCH("x",INDEX(Bugs!C:C,MATCH(B439,Bugs!B:B,0))))),
    AND(COUNTIF(Bugs!A:A,B439)&gt;0,ISNUMBER(SEARCH("x",INDEX(Bugs!D:D,MATCH(B439,Bugs!A:A,0))))),
    AND(COUNTIF(Bugs!B:B,B439)&gt;0,ISNUMBER(SEARCH("x",INDEX(Bugs!D:D,MATCH(B439,Bugs!B:B,0)))))
),"Y","")</f>
        <v>Y</v>
      </c>
      <c r="R439">
        <f ca="1">IF(OR(ISNUMBER(MATCH(L439,MasterData!$D$3:$D$18,0)),ISNUMBER(MATCH(L439,MasterData!$C$3:$C$18,0))),
    DATEDIF(E439,I439,"d"),
    DATEDIF(E439,TODAY(),"d"))</f>
        <v>0</v>
      </c>
      <c r="S439">
        <f t="shared" ca="1" si="21"/>
        <v>1</v>
      </c>
      <c r="T439">
        <f t="shared" ca="1" si="22"/>
        <v>0</v>
      </c>
      <c r="U439">
        <f t="shared" ca="1" si="23"/>
        <v>0</v>
      </c>
    </row>
    <row r="440" spans="2:21" x14ac:dyDescent="0.35">
      <c r="B440" t="s">
        <v>1183</v>
      </c>
      <c r="D440" s="34" t="s">
        <v>1184</v>
      </c>
      <c r="E440" s="208">
        <v>45973</v>
      </c>
      <c r="G440" t="s">
        <v>806</v>
      </c>
      <c r="I440" s="208">
        <v>45975</v>
      </c>
      <c r="K440" t="s">
        <v>235</v>
      </c>
      <c r="L440" t="s">
        <v>164</v>
      </c>
      <c r="M440" t="s">
        <v>1185</v>
      </c>
      <c r="N440" t="s">
        <v>237</v>
      </c>
      <c r="P440" s="193" t="str">
        <f>IF(OR(AND(A440&lt;&gt;"",COUNTIF(Bugs!B:B,A440)&gt;0),AND(B440&lt;&gt;"",COUNTIF(Bugs!A:A,B440)&gt;0)),"Y","")</f>
        <v/>
      </c>
      <c r="Q440" s="193" t="str">
        <f>IF(OR(
    AND(COUNTIF(Bugs!A:A,B440)&gt;0,ISNUMBER(SEARCH("x",INDEX(Bugs!C:C,MATCH(B440,Bugs!A:A,0))))),
    AND(COUNTIF(Bugs!B:B,B440)&gt;0,ISNUMBER(SEARCH("x",INDEX(Bugs!C:C,MATCH(B440,Bugs!B:B,0))))),
    AND(COUNTIF(Bugs!A:A,B440)&gt;0,ISNUMBER(SEARCH("x",INDEX(Bugs!D:D,MATCH(B440,Bugs!A:A,0))))),
    AND(COUNTIF(Bugs!B:B,B440)&gt;0,ISNUMBER(SEARCH("x",INDEX(Bugs!D:D,MATCH(B440,Bugs!B:B,0)))))
),"Y","")</f>
        <v/>
      </c>
      <c r="R440">
        <f ca="1">IF(OR(ISNUMBER(MATCH(L440,MasterData!$D$3:$D$18,0)),ISNUMBER(MATCH(L440,MasterData!$C$3:$C$18,0))),
    DATEDIF(E440,I440,"d"),
    DATEDIF(E440,TODAY(),"d"))</f>
        <v>34</v>
      </c>
      <c r="S440">
        <f t="shared" ca="1" si="21"/>
        <v>0</v>
      </c>
      <c r="T440">
        <f t="shared" ca="1" si="22"/>
        <v>0</v>
      </c>
      <c r="U440">
        <f t="shared" ca="1" si="23"/>
        <v>1</v>
      </c>
    </row>
    <row r="441" spans="2:21" x14ac:dyDescent="0.35">
      <c r="B441" t="s">
        <v>1186</v>
      </c>
      <c r="D441" s="34" t="s">
        <v>480</v>
      </c>
      <c r="E441" s="208">
        <v>45973</v>
      </c>
      <c r="G441" t="s">
        <v>715</v>
      </c>
      <c r="I441" s="208">
        <v>45973</v>
      </c>
      <c r="K441" t="s">
        <v>235</v>
      </c>
      <c r="L441" t="s">
        <v>171</v>
      </c>
      <c r="M441" t="s">
        <v>1187</v>
      </c>
      <c r="N441" t="s">
        <v>237</v>
      </c>
      <c r="P441" s="193" t="str">
        <f>IF(OR(AND(A441&lt;&gt;"",COUNTIF(Bugs!B:B,A441)&gt;0),AND(B441&lt;&gt;"",COUNTIF(Bugs!A:A,B441)&gt;0)),"Y","")</f>
        <v/>
      </c>
      <c r="Q441" s="193" t="str">
        <f>IF(OR(
    AND(COUNTIF(Bugs!A:A,B441)&gt;0,ISNUMBER(SEARCH("x",INDEX(Bugs!C:C,MATCH(B441,Bugs!A:A,0))))),
    AND(COUNTIF(Bugs!B:B,B441)&gt;0,ISNUMBER(SEARCH("x",INDEX(Bugs!C:C,MATCH(B441,Bugs!B:B,0))))),
    AND(COUNTIF(Bugs!A:A,B441)&gt;0,ISNUMBER(SEARCH("x",INDEX(Bugs!D:D,MATCH(B441,Bugs!A:A,0))))),
    AND(COUNTIF(Bugs!B:B,B441)&gt;0,ISNUMBER(SEARCH("x",INDEX(Bugs!D:D,MATCH(B441,Bugs!B:B,0)))))
),"Y","")</f>
        <v/>
      </c>
      <c r="R441">
        <f ca="1">IF(OR(ISNUMBER(MATCH(L441,MasterData!$D$3:$D$18,0)),ISNUMBER(MATCH(L441,MasterData!$C$3:$C$18,0))),
    DATEDIF(E441,I441,"d"),
    DATEDIF(E441,TODAY(),"d"))</f>
        <v>0</v>
      </c>
      <c r="S441">
        <f t="shared" ca="1" si="21"/>
        <v>1</v>
      </c>
      <c r="T441">
        <f t="shared" ca="1" si="22"/>
        <v>0</v>
      </c>
      <c r="U441">
        <f t="shared" ca="1" si="23"/>
        <v>0</v>
      </c>
    </row>
    <row r="442" spans="2:21" x14ac:dyDescent="0.35">
      <c r="B442" t="s">
        <v>1188</v>
      </c>
      <c r="D442" s="34">
        <v>3009</v>
      </c>
      <c r="E442" s="208">
        <v>45973</v>
      </c>
      <c r="G442" t="s">
        <v>866</v>
      </c>
      <c r="I442" s="208">
        <v>45975</v>
      </c>
      <c r="K442" t="s">
        <v>235</v>
      </c>
      <c r="L442" t="s">
        <v>164</v>
      </c>
      <c r="M442" t="s">
        <v>1189</v>
      </c>
      <c r="N442" t="s">
        <v>237</v>
      </c>
      <c r="P442" s="193" t="str">
        <f>IF(OR(AND(A442&lt;&gt;"",COUNTIF(Bugs!B:B,A442)&gt;0),AND(B442&lt;&gt;"",COUNTIF(Bugs!A:A,B442)&gt;0)),"Y","")</f>
        <v/>
      </c>
      <c r="Q442" s="193" t="str">
        <f>IF(OR(
    AND(COUNTIF(Bugs!A:A,B442)&gt;0,ISNUMBER(SEARCH("x",INDEX(Bugs!C:C,MATCH(B442,Bugs!A:A,0))))),
    AND(COUNTIF(Bugs!B:B,B442)&gt;0,ISNUMBER(SEARCH("x",INDEX(Bugs!C:C,MATCH(B442,Bugs!B:B,0))))),
    AND(COUNTIF(Bugs!A:A,B442)&gt;0,ISNUMBER(SEARCH("x",INDEX(Bugs!D:D,MATCH(B442,Bugs!A:A,0))))),
    AND(COUNTIF(Bugs!B:B,B442)&gt;0,ISNUMBER(SEARCH("x",INDEX(Bugs!D:D,MATCH(B442,Bugs!B:B,0)))))
),"Y","")</f>
        <v/>
      </c>
      <c r="R442">
        <f ca="1">IF(OR(ISNUMBER(MATCH(L442,MasterData!$D$3:$D$18,0)),ISNUMBER(MATCH(L442,MasterData!$C$3:$C$18,0))),
    DATEDIF(E442,I442,"d"),
    DATEDIF(E442,TODAY(),"d"))</f>
        <v>34</v>
      </c>
      <c r="S442">
        <f t="shared" ca="1" si="21"/>
        <v>0</v>
      </c>
      <c r="T442">
        <f t="shared" ca="1" si="22"/>
        <v>0</v>
      </c>
      <c r="U442">
        <f t="shared" ca="1" si="23"/>
        <v>1</v>
      </c>
    </row>
    <row r="443" spans="2:21" x14ac:dyDescent="0.35">
      <c r="B443" t="s">
        <v>1190</v>
      </c>
      <c r="D443" s="34" t="s">
        <v>1052</v>
      </c>
      <c r="E443" s="208">
        <v>45973</v>
      </c>
      <c r="G443" t="s">
        <v>1191</v>
      </c>
      <c r="I443" s="208">
        <v>45974</v>
      </c>
      <c r="K443" t="s">
        <v>241</v>
      </c>
      <c r="L443" t="s">
        <v>171</v>
      </c>
      <c r="M443" t="s">
        <v>1192</v>
      </c>
      <c r="N443" t="s">
        <v>237</v>
      </c>
      <c r="P443" s="193" t="str">
        <f>IF(OR(AND(A443&lt;&gt;"",COUNTIF(Bugs!B:B,A443)&gt;0),AND(B443&lt;&gt;"",COUNTIF(Bugs!A:A,B443)&gt;0)),"Y","")</f>
        <v/>
      </c>
      <c r="Q443" s="193" t="str">
        <f>IF(OR(
    AND(COUNTIF(Bugs!A:A,B443)&gt;0,ISNUMBER(SEARCH("x",INDEX(Bugs!C:C,MATCH(B443,Bugs!A:A,0))))),
    AND(COUNTIF(Bugs!B:B,B443)&gt;0,ISNUMBER(SEARCH("x",INDEX(Bugs!C:C,MATCH(B443,Bugs!B:B,0))))),
    AND(COUNTIF(Bugs!A:A,B443)&gt;0,ISNUMBER(SEARCH("x",INDEX(Bugs!D:D,MATCH(B443,Bugs!A:A,0))))),
    AND(COUNTIF(Bugs!B:B,B443)&gt;0,ISNUMBER(SEARCH("x",INDEX(Bugs!D:D,MATCH(B443,Bugs!B:B,0)))))
),"Y","")</f>
        <v/>
      </c>
      <c r="R443">
        <f ca="1">IF(OR(ISNUMBER(MATCH(L443,MasterData!$D$3:$D$18,0)),ISNUMBER(MATCH(L443,MasterData!$C$3:$C$18,0))),
    DATEDIF(E443,I443,"d"),
    DATEDIF(E443,TODAY(),"d"))</f>
        <v>1</v>
      </c>
      <c r="S443">
        <f t="shared" ca="1" si="21"/>
        <v>1</v>
      </c>
      <c r="T443">
        <f t="shared" ca="1" si="22"/>
        <v>0</v>
      </c>
      <c r="U443">
        <f t="shared" ca="1" si="23"/>
        <v>0</v>
      </c>
    </row>
    <row r="444" spans="2:21" x14ac:dyDescent="0.35">
      <c r="B444" t="s">
        <v>1193</v>
      </c>
      <c r="D444" s="34" t="s">
        <v>1052</v>
      </c>
      <c r="E444" s="208">
        <v>45973</v>
      </c>
      <c r="G444" t="s">
        <v>1191</v>
      </c>
      <c r="I444" s="208">
        <v>45975</v>
      </c>
      <c r="K444" t="s">
        <v>241</v>
      </c>
      <c r="L444" t="s">
        <v>171</v>
      </c>
      <c r="M444" t="s">
        <v>1194</v>
      </c>
      <c r="N444" t="s">
        <v>237</v>
      </c>
      <c r="P444" s="193" t="str">
        <f>IF(OR(AND(A444&lt;&gt;"",COUNTIF(Bugs!B:B,A444)&gt;0),AND(B444&lt;&gt;"",COUNTIF(Bugs!A:A,B444)&gt;0)),"Y","")</f>
        <v/>
      </c>
      <c r="Q444" s="193" t="str">
        <f>IF(OR(
    AND(COUNTIF(Bugs!A:A,B444)&gt;0,ISNUMBER(SEARCH("x",INDEX(Bugs!C:C,MATCH(B444,Bugs!A:A,0))))),
    AND(COUNTIF(Bugs!B:B,B444)&gt;0,ISNUMBER(SEARCH("x",INDEX(Bugs!C:C,MATCH(B444,Bugs!B:B,0))))),
    AND(COUNTIF(Bugs!A:A,B444)&gt;0,ISNUMBER(SEARCH("x",INDEX(Bugs!D:D,MATCH(B444,Bugs!A:A,0))))),
    AND(COUNTIF(Bugs!B:B,B444)&gt;0,ISNUMBER(SEARCH("x",INDEX(Bugs!D:D,MATCH(B444,Bugs!B:B,0)))))
),"Y","")</f>
        <v/>
      </c>
      <c r="R444">
        <f ca="1">IF(OR(ISNUMBER(MATCH(L444,MasterData!$D$3:$D$18,0)),ISNUMBER(MATCH(L444,MasterData!$C$3:$C$18,0))),
    DATEDIF(E444,I444,"d"),
    DATEDIF(E444,TODAY(),"d"))</f>
        <v>2</v>
      </c>
      <c r="S444">
        <f t="shared" ca="1" si="21"/>
        <v>1</v>
      </c>
      <c r="T444">
        <f t="shared" ca="1" si="22"/>
        <v>0</v>
      </c>
      <c r="U444">
        <f t="shared" ca="1" si="23"/>
        <v>0</v>
      </c>
    </row>
    <row r="445" spans="2:21" x14ac:dyDescent="0.35">
      <c r="B445" t="s">
        <v>1195</v>
      </c>
      <c r="D445" s="34" t="s">
        <v>480</v>
      </c>
      <c r="E445" s="208">
        <v>45973</v>
      </c>
      <c r="G445" t="s">
        <v>715</v>
      </c>
      <c r="I445" s="208">
        <v>45973</v>
      </c>
      <c r="K445" t="s">
        <v>235</v>
      </c>
      <c r="L445" t="s">
        <v>171</v>
      </c>
      <c r="M445" t="s">
        <v>1196</v>
      </c>
      <c r="N445" t="s">
        <v>237</v>
      </c>
      <c r="P445" s="193" t="str">
        <f>IF(OR(AND(A445&lt;&gt;"",COUNTIF(Bugs!B:B,A445)&gt;0),AND(B445&lt;&gt;"",COUNTIF(Bugs!A:A,B445)&gt;0)),"Y","")</f>
        <v/>
      </c>
      <c r="Q445" s="193" t="str">
        <f>IF(OR(
    AND(COUNTIF(Bugs!A:A,B445)&gt;0,ISNUMBER(SEARCH("x",INDEX(Bugs!C:C,MATCH(B445,Bugs!A:A,0))))),
    AND(COUNTIF(Bugs!B:B,B445)&gt;0,ISNUMBER(SEARCH("x",INDEX(Bugs!C:C,MATCH(B445,Bugs!B:B,0))))),
    AND(COUNTIF(Bugs!A:A,B445)&gt;0,ISNUMBER(SEARCH("x",INDEX(Bugs!D:D,MATCH(B445,Bugs!A:A,0))))),
    AND(COUNTIF(Bugs!B:B,B445)&gt;0,ISNUMBER(SEARCH("x",INDEX(Bugs!D:D,MATCH(B445,Bugs!B:B,0)))))
),"Y","")</f>
        <v/>
      </c>
      <c r="R445">
        <f ca="1">IF(OR(ISNUMBER(MATCH(L445,MasterData!$D$3:$D$18,0)),ISNUMBER(MATCH(L445,MasterData!$C$3:$C$18,0))),
    DATEDIF(E445,I445,"d"),
    DATEDIF(E445,TODAY(),"d"))</f>
        <v>0</v>
      </c>
      <c r="S445">
        <f t="shared" ca="1" si="21"/>
        <v>1</v>
      </c>
      <c r="T445">
        <f t="shared" ca="1" si="22"/>
        <v>0</v>
      </c>
      <c r="U445">
        <f t="shared" ca="1" si="23"/>
        <v>0</v>
      </c>
    </row>
    <row r="446" spans="2:21" x14ac:dyDescent="0.35">
      <c r="B446" t="s">
        <v>1197</v>
      </c>
      <c r="D446" s="34" t="s">
        <v>964</v>
      </c>
      <c r="E446" s="208">
        <v>45973</v>
      </c>
      <c r="G446" t="s">
        <v>886</v>
      </c>
      <c r="I446" s="208">
        <v>45973</v>
      </c>
      <c r="K446" t="s">
        <v>235</v>
      </c>
      <c r="L446" t="s">
        <v>171</v>
      </c>
      <c r="M446" t="s">
        <v>1198</v>
      </c>
      <c r="N446" t="s">
        <v>237</v>
      </c>
      <c r="P446" s="193" t="str">
        <f>IF(OR(AND(A446&lt;&gt;"",COUNTIF(Bugs!B:B,A446)&gt;0),AND(B446&lt;&gt;"",COUNTIF(Bugs!A:A,B446)&gt;0)),"Y","")</f>
        <v/>
      </c>
      <c r="Q446" s="193" t="str">
        <f>IF(OR(
    AND(COUNTIF(Bugs!A:A,B446)&gt;0,ISNUMBER(SEARCH("x",INDEX(Bugs!C:C,MATCH(B446,Bugs!A:A,0))))),
    AND(COUNTIF(Bugs!B:B,B446)&gt;0,ISNUMBER(SEARCH("x",INDEX(Bugs!C:C,MATCH(B446,Bugs!B:B,0))))),
    AND(COUNTIF(Bugs!A:A,B446)&gt;0,ISNUMBER(SEARCH("x",INDEX(Bugs!D:D,MATCH(B446,Bugs!A:A,0))))),
    AND(COUNTIF(Bugs!B:B,B446)&gt;0,ISNUMBER(SEARCH("x",INDEX(Bugs!D:D,MATCH(B446,Bugs!B:B,0)))))
),"Y","")</f>
        <v/>
      </c>
      <c r="R446">
        <f ca="1">IF(OR(ISNUMBER(MATCH(L446,MasterData!$D$3:$D$18,0)),ISNUMBER(MATCH(L446,MasterData!$C$3:$C$18,0))),
    DATEDIF(E446,I446,"d"),
    DATEDIF(E446,TODAY(),"d"))</f>
        <v>0</v>
      </c>
      <c r="S446">
        <f t="shared" ca="1" si="21"/>
        <v>1</v>
      </c>
      <c r="T446">
        <f t="shared" ca="1" si="22"/>
        <v>0</v>
      </c>
      <c r="U446">
        <f t="shared" ca="1" si="23"/>
        <v>0</v>
      </c>
    </row>
    <row r="447" spans="2:21" x14ac:dyDescent="0.35">
      <c r="B447" t="s">
        <v>1199</v>
      </c>
      <c r="D447" s="34" t="s">
        <v>1066</v>
      </c>
      <c r="E447" s="208">
        <v>45974</v>
      </c>
      <c r="G447" t="s">
        <v>1200</v>
      </c>
      <c r="I447" s="208">
        <v>45974</v>
      </c>
      <c r="K447" t="s">
        <v>241</v>
      </c>
      <c r="L447" t="s">
        <v>171</v>
      </c>
      <c r="M447" t="s">
        <v>1201</v>
      </c>
      <c r="N447" t="s">
        <v>237</v>
      </c>
      <c r="P447" s="193" t="str">
        <f>IF(OR(AND(A447&lt;&gt;"",COUNTIF(Bugs!B:B,A447)&gt;0),AND(B447&lt;&gt;"",COUNTIF(Bugs!A:A,B447)&gt;0)),"Y","")</f>
        <v/>
      </c>
      <c r="Q447" s="193" t="str">
        <f>IF(OR(
    AND(COUNTIF(Bugs!A:A,B447)&gt;0,ISNUMBER(SEARCH("x",INDEX(Bugs!C:C,MATCH(B447,Bugs!A:A,0))))),
    AND(COUNTIF(Bugs!B:B,B447)&gt;0,ISNUMBER(SEARCH("x",INDEX(Bugs!C:C,MATCH(B447,Bugs!B:B,0))))),
    AND(COUNTIF(Bugs!A:A,B447)&gt;0,ISNUMBER(SEARCH("x",INDEX(Bugs!D:D,MATCH(B447,Bugs!A:A,0))))),
    AND(COUNTIF(Bugs!B:B,B447)&gt;0,ISNUMBER(SEARCH("x",INDEX(Bugs!D:D,MATCH(B447,Bugs!B:B,0)))))
),"Y","")</f>
        <v/>
      </c>
      <c r="R447">
        <f ca="1">IF(OR(ISNUMBER(MATCH(L447,MasterData!$D$3:$D$18,0)),ISNUMBER(MATCH(L447,MasterData!$C$3:$C$18,0))),
    DATEDIF(E447,I447,"d"),
    DATEDIF(E447,TODAY(),"d"))</f>
        <v>0</v>
      </c>
      <c r="S447">
        <f t="shared" ca="1" si="21"/>
        <v>1</v>
      </c>
      <c r="T447">
        <f t="shared" ca="1" si="22"/>
        <v>0</v>
      </c>
      <c r="U447">
        <f t="shared" ca="1" si="23"/>
        <v>0</v>
      </c>
    </row>
    <row r="448" spans="2:21" x14ac:dyDescent="0.35">
      <c r="B448" t="s">
        <v>1202</v>
      </c>
      <c r="D448" s="34" t="s">
        <v>1184</v>
      </c>
      <c r="E448" s="208">
        <v>45974</v>
      </c>
      <c r="G448" t="s">
        <v>806</v>
      </c>
      <c r="I448" s="208">
        <v>45974</v>
      </c>
      <c r="K448" t="s">
        <v>235</v>
      </c>
      <c r="L448" t="s">
        <v>171</v>
      </c>
      <c r="M448" t="s">
        <v>1203</v>
      </c>
      <c r="N448" t="s">
        <v>237</v>
      </c>
      <c r="P448" s="193" t="str">
        <f>IF(OR(AND(A448&lt;&gt;"",COUNTIF(Bugs!B:B,A448)&gt;0),AND(B448&lt;&gt;"",COUNTIF(Bugs!A:A,B448)&gt;0)),"Y","")</f>
        <v/>
      </c>
      <c r="Q448" s="193" t="str">
        <f>IF(OR(
    AND(COUNTIF(Bugs!A:A,B448)&gt;0,ISNUMBER(SEARCH("x",INDEX(Bugs!C:C,MATCH(B448,Bugs!A:A,0))))),
    AND(COUNTIF(Bugs!B:B,B448)&gt;0,ISNUMBER(SEARCH("x",INDEX(Bugs!C:C,MATCH(B448,Bugs!B:B,0))))),
    AND(COUNTIF(Bugs!A:A,B448)&gt;0,ISNUMBER(SEARCH("x",INDEX(Bugs!D:D,MATCH(B448,Bugs!A:A,0))))),
    AND(COUNTIF(Bugs!B:B,B448)&gt;0,ISNUMBER(SEARCH("x",INDEX(Bugs!D:D,MATCH(B448,Bugs!B:B,0)))))
),"Y","")</f>
        <v/>
      </c>
      <c r="R448">
        <f ca="1">IF(OR(ISNUMBER(MATCH(L448,MasterData!$D$3:$D$18,0)),ISNUMBER(MATCH(L448,MasterData!$C$3:$C$18,0))),
    DATEDIF(E448,I448,"d"),
    DATEDIF(E448,TODAY(),"d"))</f>
        <v>0</v>
      </c>
      <c r="S448">
        <f t="shared" ca="1" si="21"/>
        <v>1</v>
      </c>
      <c r="T448">
        <f t="shared" ca="1" si="22"/>
        <v>0</v>
      </c>
      <c r="U448">
        <f t="shared" ca="1" si="23"/>
        <v>0</v>
      </c>
    </row>
    <row r="449" spans="2:22" x14ac:dyDescent="0.35">
      <c r="B449" t="s">
        <v>1204</v>
      </c>
      <c r="D449" s="34" t="s">
        <v>480</v>
      </c>
      <c r="E449" s="208">
        <v>45974</v>
      </c>
      <c r="G449" t="s">
        <v>804</v>
      </c>
      <c r="I449" s="208">
        <v>45980</v>
      </c>
      <c r="K449" t="s">
        <v>241</v>
      </c>
      <c r="L449" t="s">
        <v>171</v>
      </c>
      <c r="M449" t="s">
        <v>1205</v>
      </c>
      <c r="N449" t="s">
        <v>237</v>
      </c>
      <c r="P449" s="193" t="str">
        <f>IF(OR(AND(A449&lt;&gt;"",COUNTIF(Bugs!B:B,A449)&gt;0),AND(B449&lt;&gt;"",COUNTIF(Bugs!A:A,B449)&gt;0)),"Y","")</f>
        <v/>
      </c>
      <c r="Q449" s="193" t="str">
        <f>IF(OR(
    AND(COUNTIF(Bugs!A:A,B449)&gt;0,ISNUMBER(SEARCH("x",INDEX(Bugs!C:C,MATCH(B449,Bugs!A:A,0))))),
    AND(COUNTIF(Bugs!B:B,B449)&gt;0,ISNUMBER(SEARCH("x",INDEX(Bugs!C:C,MATCH(B449,Bugs!B:B,0))))),
    AND(COUNTIF(Bugs!A:A,B449)&gt;0,ISNUMBER(SEARCH("x",INDEX(Bugs!D:D,MATCH(B449,Bugs!A:A,0))))),
    AND(COUNTIF(Bugs!B:B,B449)&gt;0,ISNUMBER(SEARCH("x",INDEX(Bugs!D:D,MATCH(B449,Bugs!B:B,0)))))
),"Y","")</f>
        <v/>
      </c>
      <c r="R449">
        <f ca="1">IF(OR(ISNUMBER(MATCH(L449,MasterData!$D$3:$D$18,0)),ISNUMBER(MATCH(L449,MasterData!$C$3:$C$18,0))),
    DATEDIF(E449,I449,"d"),
    DATEDIF(E449,TODAY(),"d"))</f>
        <v>6</v>
      </c>
      <c r="S449">
        <f t="shared" ca="1" si="21"/>
        <v>1</v>
      </c>
      <c r="T449">
        <f t="shared" ca="1" si="22"/>
        <v>0</v>
      </c>
      <c r="U449">
        <f t="shared" ca="1" si="23"/>
        <v>0</v>
      </c>
    </row>
    <row r="450" spans="2:22" x14ac:dyDescent="0.35">
      <c r="B450" t="s">
        <v>121</v>
      </c>
      <c r="D450" s="34" t="s">
        <v>480</v>
      </c>
      <c r="E450" s="208">
        <v>45974</v>
      </c>
      <c r="G450" t="s">
        <v>715</v>
      </c>
      <c r="I450" s="208">
        <v>45975</v>
      </c>
      <c r="K450" t="s">
        <v>235</v>
      </c>
      <c r="L450" t="s">
        <v>164</v>
      </c>
      <c r="M450" t="s">
        <v>1206</v>
      </c>
      <c r="N450" t="s">
        <v>237</v>
      </c>
      <c r="P450" s="193" t="str">
        <f>IF(OR(AND(A450&lt;&gt;"",COUNTIF(Bugs!B:B,A450)&gt;0),AND(B450&lt;&gt;"",COUNTIF(Bugs!A:A,B450)&gt;0)),"Y","")</f>
        <v>Y</v>
      </c>
      <c r="Q450" s="193" t="str">
        <f>IF(OR(
    AND(COUNTIF(Bugs!A:A,B450)&gt;0,ISNUMBER(SEARCH("x",INDEX(Bugs!C:C,MATCH(B450,Bugs!A:A,0))))),
    AND(COUNTIF(Bugs!B:B,B450)&gt;0,ISNUMBER(SEARCH("x",INDEX(Bugs!C:C,MATCH(B450,Bugs!B:B,0))))),
    AND(COUNTIF(Bugs!A:A,B450)&gt;0,ISNUMBER(SEARCH("x",INDEX(Bugs!D:D,MATCH(B450,Bugs!A:A,0))))),
    AND(COUNTIF(Bugs!B:B,B450)&gt;0,ISNUMBER(SEARCH("x",INDEX(Bugs!D:D,MATCH(B450,Bugs!B:B,0)))))
),"Y","")</f>
        <v/>
      </c>
      <c r="R450">
        <f ca="1">IF(OR(ISNUMBER(MATCH(L450,MasterData!$D$3:$D$18,0)),ISNUMBER(MATCH(L450,MasterData!$C$3:$C$18,0))),
    DATEDIF(E450,I450,"d"),
    DATEDIF(E450,TODAY(),"d"))</f>
        <v>33</v>
      </c>
      <c r="S450">
        <f t="shared" ca="1" si="21"/>
        <v>0</v>
      </c>
      <c r="T450">
        <f t="shared" ca="1" si="22"/>
        <v>0</v>
      </c>
      <c r="U450">
        <f t="shared" ca="1" si="23"/>
        <v>1</v>
      </c>
    </row>
    <row r="451" spans="2:22" x14ac:dyDescent="0.35">
      <c r="B451" t="s">
        <v>1209</v>
      </c>
      <c r="D451" s="34" t="s">
        <v>480</v>
      </c>
      <c r="E451" s="208">
        <v>45975</v>
      </c>
      <c r="G451" t="s">
        <v>804</v>
      </c>
      <c r="I451" s="208">
        <v>45982</v>
      </c>
      <c r="K451" t="s">
        <v>235</v>
      </c>
      <c r="L451" t="s">
        <v>171</v>
      </c>
      <c r="M451" t="s">
        <v>1210</v>
      </c>
      <c r="N451" t="s">
        <v>237</v>
      </c>
      <c r="P451" s="193" t="str">
        <f>IF(OR(AND(A451&lt;&gt;"",COUNTIF(Bugs!B:B,A451)&gt;0),AND(B451&lt;&gt;"",COUNTIF(Bugs!A:A,B451)&gt;0)),"Y","")</f>
        <v/>
      </c>
      <c r="Q451" s="193" t="str">
        <f>IF(OR(
    AND(COUNTIF(Bugs!A:A,B451)&gt;0,ISNUMBER(SEARCH("x",INDEX(Bugs!C:C,MATCH(B451,Bugs!A:A,0))))),
    AND(COUNTIF(Bugs!B:B,B451)&gt;0,ISNUMBER(SEARCH("x",INDEX(Bugs!C:C,MATCH(B451,Bugs!B:B,0))))),
    AND(COUNTIF(Bugs!A:A,B451)&gt;0,ISNUMBER(SEARCH("x",INDEX(Bugs!D:D,MATCH(B451,Bugs!A:A,0))))),
    AND(COUNTIF(Bugs!B:B,B451)&gt;0,ISNUMBER(SEARCH("x",INDEX(Bugs!D:D,MATCH(B451,Bugs!B:B,0)))))
),"Y","")</f>
        <v/>
      </c>
      <c r="R451">
        <f ca="1">IF(OR(ISNUMBER(MATCH(L451,MasterData!$D$3:$D$18,0)),ISNUMBER(MATCH(L451,MasterData!$C$3:$C$18,0))),
    DATEDIF(E451,I451,"d"),
    DATEDIF(E451,TODAY(),"d"))</f>
        <v>7</v>
      </c>
      <c r="S451">
        <f t="shared" ca="1" si="21"/>
        <v>1</v>
      </c>
      <c r="T451">
        <f t="shared" ca="1" si="22"/>
        <v>0</v>
      </c>
      <c r="U451">
        <f t="shared" ca="1" si="23"/>
        <v>0</v>
      </c>
    </row>
    <row r="452" spans="2:22" x14ac:dyDescent="0.35">
      <c r="B452" t="s">
        <v>1211</v>
      </c>
      <c r="D452" s="34" t="s">
        <v>480</v>
      </c>
      <c r="E452" s="208">
        <v>45975</v>
      </c>
      <c r="G452" t="s">
        <v>715</v>
      </c>
      <c r="I452" s="208">
        <v>45979</v>
      </c>
      <c r="K452" t="s">
        <v>235</v>
      </c>
      <c r="L452" t="s">
        <v>171</v>
      </c>
      <c r="M452" t="s">
        <v>1212</v>
      </c>
      <c r="N452" t="s">
        <v>237</v>
      </c>
      <c r="P452" s="193" t="str">
        <f>IF(OR(AND(A452&lt;&gt;"",COUNTIF(Bugs!B:B,A452)&gt;0),AND(B452&lt;&gt;"",COUNTIF(Bugs!A:A,B452)&gt;0)),"Y","")</f>
        <v/>
      </c>
      <c r="Q452" s="193" t="str">
        <f>IF(OR(
    AND(COUNTIF(Bugs!A:A,B452)&gt;0,ISNUMBER(SEARCH("x",INDEX(Bugs!C:C,MATCH(B452,Bugs!A:A,0))))),
    AND(COUNTIF(Bugs!B:B,B452)&gt;0,ISNUMBER(SEARCH("x",INDEX(Bugs!C:C,MATCH(B452,Bugs!B:B,0))))),
    AND(COUNTIF(Bugs!A:A,B452)&gt;0,ISNUMBER(SEARCH("x",INDEX(Bugs!D:D,MATCH(B452,Bugs!A:A,0))))),
    AND(COUNTIF(Bugs!B:B,B452)&gt;0,ISNUMBER(SEARCH("x",INDEX(Bugs!D:D,MATCH(B452,Bugs!B:B,0)))))
),"Y","")</f>
        <v/>
      </c>
      <c r="R452">
        <f ca="1">IF(OR(ISNUMBER(MATCH(L452,MasterData!$D$3:$D$18,0)),ISNUMBER(MATCH(L452,MasterData!$C$3:$C$18,0))),
    DATEDIF(E452,I452,"d"),
    DATEDIF(E452,TODAY(),"d"))</f>
        <v>4</v>
      </c>
      <c r="S452">
        <f t="shared" ca="1" si="21"/>
        <v>1</v>
      </c>
      <c r="T452">
        <f t="shared" ca="1" si="22"/>
        <v>0</v>
      </c>
      <c r="U452">
        <f t="shared" ca="1" si="23"/>
        <v>0</v>
      </c>
    </row>
    <row r="453" spans="2:22" x14ac:dyDescent="0.35">
      <c r="B453" t="s">
        <v>1207</v>
      </c>
      <c r="D453" s="34" t="s">
        <v>480</v>
      </c>
      <c r="E453" s="208">
        <v>45975</v>
      </c>
      <c r="G453" t="s">
        <v>804</v>
      </c>
      <c r="I453" s="208">
        <v>45978</v>
      </c>
      <c r="K453" t="s">
        <v>235</v>
      </c>
      <c r="L453" t="s">
        <v>164</v>
      </c>
      <c r="M453" t="s">
        <v>1208</v>
      </c>
      <c r="N453" t="s">
        <v>237</v>
      </c>
      <c r="P453" s="193" t="str">
        <f>IF(OR(AND(A453&lt;&gt;"",COUNTIF(Bugs!B:B,A453)&gt;0),AND(B453&lt;&gt;"",COUNTIF(Bugs!A:A,B453)&gt;0)),"Y","")</f>
        <v/>
      </c>
      <c r="Q453" s="193" t="str">
        <f>IF(OR(
    AND(COUNTIF(Bugs!A:A,B453)&gt;0,ISNUMBER(SEARCH("x",INDEX(Bugs!C:C,MATCH(B453,Bugs!A:A,0))))),
    AND(COUNTIF(Bugs!B:B,B453)&gt;0,ISNUMBER(SEARCH("x",INDEX(Bugs!C:C,MATCH(B453,Bugs!B:B,0))))),
    AND(COUNTIF(Bugs!A:A,B453)&gt;0,ISNUMBER(SEARCH("x",INDEX(Bugs!D:D,MATCH(B453,Bugs!A:A,0))))),
    AND(COUNTIF(Bugs!B:B,B453)&gt;0,ISNUMBER(SEARCH("x",INDEX(Bugs!D:D,MATCH(B453,Bugs!B:B,0)))))
),"Y","")</f>
        <v/>
      </c>
      <c r="R453">
        <f ca="1">IF(OR(ISNUMBER(MATCH(L453,MasterData!$D$3:$D$18,0)),ISNUMBER(MATCH(L453,MasterData!$C$3:$C$18,0))),
    DATEDIF(E453,I453,"d"),
    DATEDIF(E453,TODAY(),"d"))</f>
        <v>32</v>
      </c>
      <c r="S453">
        <f ca="1">IF(AND($R453&gt;=0,$R453&lt;=7),1,0)</f>
        <v>0</v>
      </c>
      <c r="T453">
        <f ca="1">IF(AND($R453&gt;7,R453&lt;=30),1,0)</f>
        <v>0</v>
      </c>
      <c r="U453">
        <f ca="1">IF($R453&gt;30,1,0)</f>
        <v>1</v>
      </c>
    </row>
    <row r="454" spans="2:22" x14ac:dyDescent="0.35">
      <c r="B454" t="s">
        <v>122</v>
      </c>
      <c r="D454" s="34" t="s">
        <v>480</v>
      </c>
      <c r="E454" s="208">
        <v>45975</v>
      </c>
      <c r="G454" t="s">
        <v>804</v>
      </c>
      <c r="I454" s="208">
        <v>45981</v>
      </c>
      <c r="K454" t="s">
        <v>235</v>
      </c>
      <c r="L454" t="s">
        <v>171</v>
      </c>
      <c r="M454" t="s">
        <v>1213</v>
      </c>
      <c r="N454" t="s">
        <v>237</v>
      </c>
      <c r="P454" s="193" t="str">
        <f>IF(OR(AND(A454&lt;&gt;"",COUNTIF(Bugs!B:B,A454)&gt;0),AND(B454&lt;&gt;"",COUNTIF(Bugs!A:A,B454)&gt;0)),"Y","")</f>
        <v>Y</v>
      </c>
      <c r="Q454" s="193" t="str">
        <f>IF(OR(
    AND(COUNTIF(Bugs!A:A,B454)&gt;0,ISNUMBER(SEARCH("x",INDEX(Bugs!C:C,MATCH(B454,Bugs!A:A,0))))),
    AND(COUNTIF(Bugs!B:B,B454)&gt;0,ISNUMBER(SEARCH("x",INDEX(Bugs!C:C,MATCH(B454,Bugs!B:B,0))))),
    AND(COUNTIF(Bugs!A:A,B454)&gt;0,ISNUMBER(SEARCH("x",INDEX(Bugs!D:D,MATCH(B454,Bugs!A:A,0))))),
    AND(COUNTIF(Bugs!B:B,B454)&gt;0,ISNUMBER(SEARCH("x",INDEX(Bugs!D:D,MATCH(B454,Bugs!B:B,0)))))
),"Y","")</f>
        <v/>
      </c>
      <c r="R454">
        <f ca="1">IF(OR(ISNUMBER(MATCH(L454,MasterData!$D$3:$D$18,0)),ISNUMBER(MATCH(L454,MasterData!$C$3:$C$18,0))),
    DATEDIF(E454,I454,"d"),
    DATEDIF(E454,TODAY(),"d"))</f>
        <v>6</v>
      </c>
      <c r="S454">
        <f t="shared" ca="1" si="21"/>
        <v>1</v>
      </c>
      <c r="T454">
        <f t="shared" ca="1" si="22"/>
        <v>0</v>
      </c>
      <c r="U454">
        <f t="shared" ca="1" si="23"/>
        <v>0</v>
      </c>
    </row>
    <row r="455" spans="2:22" x14ac:dyDescent="0.35">
      <c r="B455" t="s">
        <v>123</v>
      </c>
      <c r="D455" s="34" t="s">
        <v>480</v>
      </c>
      <c r="E455" s="208">
        <v>45975</v>
      </c>
      <c r="G455" t="s">
        <v>715</v>
      </c>
      <c r="I455" s="208">
        <v>45980</v>
      </c>
      <c r="K455" t="s">
        <v>235</v>
      </c>
      <c r="L455" t="s">
        <v>171</v>
      </c>
      <c r="M455" t="s">
        <v>1214</v>
      </c>
      <c r="N455" t="s">
        <v>237</v>
      </c>
      <c r="P455" s="193" t="str">
        <f>IF(OR(AND(A455&lt;&gt;"",COUNTIF(Bugs!B:B,A455)&gt;0),AND(B455&lt;&gt;"",COUNTIF(Bugs!A:A,B455)&gt;0)),"Y","")</f>
        <v>Y</v>
      </c>
      <c r="Q455" s="193" t="str">
        <f>IF(OR(
    AND(COUNTIF(Bugs!A:A,B455)&gt;0,ISNUMBER(SEARCH("x",INDEX(Bugs!C:C,MATCH(B455,Bugs!A:A,0))))),
    AND(COUNTIF(Bugs!B:B,B455)&gt;0,ISNUMBER(SEARCH("x",INDEX(Bugs!C:C,MATCH(B455,Bugs!B:B,0))))),
    AND(COUNTIF(Bugs!A:A,B455)&gt;0,ISNUMBER(SEARCH("x",INDEX(Bugs!D:D,MATCH(B455,Bugs!A:A,0))))),
    AND(COUNTIF(Bugs!B:B,B455)&gt;0,ISNUMBER(SEARCH("x",INDEX(Bugs!D:D,MATCH(B455,Bugs!B:B,0)))))
),"Y","")</f>
        <v>Y</v>
      </c>
      <c r="R455">
        <f ca="1">IF(OR(ISNUMBER(MATCH(L455,MasterData!$D$3:$D$18,0)),ISNUMBER(MATCH(L455,MasterData!$C$3:$C$18,0))),
    DATEDIF(E455,I455,"d"),
    DATEDIF(E455,TODAY(),"d"))</f>
        <v>5</v>
      </c>
      <c r="S455">
        <f t="shared" ref="S455:S482" ca="1" si="24">IF(AND($R455&gt;=0,$R455&lt;=7),1,0)</f>
        <v>1</v>
      </c>
      <c r="T455">
        <f t="shared" ref="T455:T456" ca="1" si="25">IF(AND($R455&gt;7,R455&lt;=30),1,0)</f>
        <v>0</v>
      </c>
      <c r="U455">
        <f t="shared" ref="U455:U482" ca="1" si="26">IF($R455&gt;30,1,0)</f>
        <v>0</v>
      </c>
    </row>
    <row r="456" spans="2:22" x14ac:dyDescent="0.35">
      <c r="B456" t="s">
        <v>124</v>
      </c>
      <c r="D456" s="34" t="s">
        <v>1066</v>
      </c>
      <c r="E456" s="208">
        <v>45976</v>
      </c>
      <c r="G456" t="s">
        <v>1095</v>
      </c>
      <c r="I456" s="208">
        <v>45980</v>
      </c>
      <c r="K456" t="s">
        <v>241</v>
      </c>
      <c r="L456" t="s">
        <v>171</v>
      </c>
      <c r="M456" t="s">
        <v>1215</v>
      </c>
      <c r="N456" t="s">
        <v>237</v>
      </c>
      <c r="P456" s="193" t="str">
        <f>IF(OR(AND(A456&lt;&gt;"",COUNTIF(Bugs!B:B,A456)&gt;0),AND(B456&lt;&gt;"",COUNTIF(Bugs!A:A,B456)&gt;0)),"Y","")</f>
        <v>Y</v>
      </c>
      <c r="Q456" s="193" t="str">
        <f>IF(OR(
    AND(COUNTIF(Bugs!A:A,B456)&gt;0,ISNUMBER(SEARCH("x",INDEX(Bugs!C:C,MATCH(B456,Bugs!A:A,0))))),
    AND(COUNTIF(Bugs!B:B,B456)&gt;0,ISNUMBER(SEARCH("x",INDEX(Bugs!C:C,MATCH(B456,Bugs!B:B,0))))),
    AND(COUNTIF(Bugs!A:A,B456)&gt;0,ISNUMBER(SEARCH("x",INDEX(Bugs!D:D,MATCH(B456,Bugs!A:A,0))))),
    AND(COUNTIF(Bugs!B:B,B456)&gt;0,ISNUMBER(SEARCH("x",INDEX(Bugs!D:D,MATCH(B456,Bugs!B:B,0)))))
),"Y","")</f>
        <v>Y</v>
      </c>
      <c r="R456">
        <f ca="1">IF(OR(ISNUMBER(MATCH(L456,MasterData!$D$3:$D$18,0)),ISNUMBER(MATCH(L456,MasterData!$C$3:$C$18,0))),
    DATEDIF(E456,I456,"d"),
    DATEDIF(E456,TODAY(),"d"))</f>
        <v>4</v>
      </c>
      <c r="S456">
        <f t="shared" ca="1" si="24"/>
        <v>1</v>
      </c>
      <c r="T456">
        <f t="shared" ca="1" si="25"/>
        <v>0</v>
      </c>
      <c r="U456">
        <f t="shared" ca="1" si="26"/>
        <v>0</v>
      </c>
    </row>
    <row r="457" spans="2:22" x14ac:dyDescent="0.35">
      <c r="B457" t="s">
        <v>1216</v>
      </c>
      <c r="D457" s="34" t="s">
        <v>480</v>
      </c>
      <c r="E457" s="208">
        <v>45978</v>
      </c>
      <c r="G457" t="s">
        <v>715</v>
      </c>
      <c r="I457" s="208">
        <v>45979</v>
      </c>
      <c r="K457" t="s">
        <v>235</v>
      </c>
      <c r="L457" t="s">
        <v>171</v>
      </c>
      <c r="M457" t="s">
        <v>1217</v>
      </c>
      <c r="N457" t="s">
        <v>237</v>
      </c>
      <c r="P457" s="193" t="str">
        <f>IF(OR(AND(A457&lt;&gt;"",COUNTIF(Bugs!B:B,A457)&gt;0),AND(B457&lt;&gt;"",COUNTIF(Bugs!A:A,B457)&gt;0)),"Y","")</f>
        <v/>
      </c>
      <c r="Q457" s="193" t="str">
        <f>IF(OR(
    AND(COUNTIF(Bugs!A:A,B457)&gt;0,ISNUMBER(SEARCH("x",INDEX(Bugs!C:C,MATCH(B457,Bugs!A:A,0))))),
    AND(COUNTIF(Bugs!B:B,B457)&gt;0,ISNUMBER(SEARCH("x",INDEX(Bugs!C:C,MATCH(B457,Bugs!B:B,0))))),
    AND(COUNTIF(Bugs!A:A,B457)&gt;0,ISNUMBER(SEARCH("x",INDEX(Bugs!D:D,MATCH(B457,Bugs!A:A,0))))),
    AND(COUNTIF(Bugs!B:B,B457)&gt;0,ISNUMBER(SEARCH("x",INDEX(Bugs!D:D,MATCH(B457,Bugs!B:B,0)))))
),"Y","")</f>
        <v/>
      </c>
      <c r="R457">
        <f ca="1">IF(OR(ISNUMBER(MATCH(L457,MasterData!$D$3:$D$18,0)),ISNUMBER(MATCH(L457,MasterData!$C$3:$C$18,0))),
    DATEDIF(E457,I457,"d"),
    DATEDIF(E457,TODAY(),"d"))</f>
        <v>1</v>
      </c>
      <c r="S457">
        <f t="shared" ca="1" si="24"/>
        <v>1</v>
      </c>
      <c r="T457">
        <f t="shared" ref="T457:T469" ca="1" si="27">IF(AND($R457&gt;7,R457&lt;=30),1,0)</f>
        <v>0</v>
      </c>
      <c r="U457">
        <f t="shared" ca="1" si="26"/>
        <v>0</v>
      </c>
      <c r="V457" t="s">
        <v>1218</v>
      </c>
    </row>
    <row r="458" spans="2:22" x14ac:dyDescent="0.35">
      <c r="B458" t="s">
        <v>125</v>
      </c>
      <c r="D458" s="34" t="s">
        <v>746</v>
      </c>
      <c r="E458" s="208">
        <v>45978</v>
      </c>
      <c r="G458" t="s">
        <v>715</v>
      </c>
      <c r="I458" s="208">
        <v>45978</v>
      </c>
      <c r="K458" t="s">
        <v>241</v>
      </c>
      <c r="L458" t="s">
        <v>164</v>
      </c>
      <c r="M458" t="s">
        <v>1219</v>
      </c>
      <c r="N458" t="s">
        <v>237</v>
      </c>
      <c r="P458" s="193" t="str">
        <f>IF(OR(AND(A458&lt;&gt;"",COUNTIF(Bugs!B:B,A458)&gt;0),AND(B458&lt;&gt;"",COUNTIF(Bugs!A:A,B458)&gt;0)),"Y","")</f>
        <v>Y</v>
      </c>
      <c r="Q458" s="193" t="str">
        <f>IF(OR(
    AND(COUNTIF(Bugs!A:A,B458)&gt;0,ISNUMBER(SEARCH("x",INDEX(Bugs!C:C,MATCH(B458,Bugs!A:A,0))))),
    AND(COUNTIF(Bugs!B:B,B458)&gt;0,ISNUMBER(SEARCH("x",INDEX(Bugs!C:C,MATCH(B458,Bugs!B:B,0))))),
    AND(COUNTIF(Bugs!A:A,B458)&gt;0,ISNUMBER(SEARCH("x",INDEX(Bugs!D:D,MATCH(B458,Bugs!A:A,0))))),
    AND(COUNTIF(Bugs!B:B,B458)&gt;0,ISNUMBER(SEARCH("x",INDEX(Bugs!D:D,MATCH(B458,Bugs!B:B,0)))))
),"Y","")</f>
        <v/>
      </c>
      <c r="R458">
        <f ca="1">IF(OR(ISNUMBER(MATCH(L458,MasterData!$D$3:$D$18,0)),ISNUMBER(MATCH(L458,MasterData!$C$3:$C$18,0))),
    DATEDIF(E458,I458,"d"),
    DATEDIF(E458,TODAY(),"d"))</f>
        <v>29</v>
      </c>
      <c r="S458">
        <f t="shared" ca="1" si="24"/>
        <v>0</v>
      </c>
      <c r="T458">
        <f t="shared" ca="1" si="27"/>
        <v>1</v>
      </c>
      <c r="U458">
        <f t="shared" ca="1" si="26"/>
        <v>0</v>
      </c>
    </row>
    <row r="459" spans="2:22" x14ac:dyDescent="0.35">
      <c r="B459" t="s">
        <v>126</v>
      </c>
      <c r="D459" s="34" t="s">
        <v>480</v>
      </c>
      <c r="E459" s="208">
        <v>45978</v>
      </c>
      <c r="G459" t="s">
        <v>715</v>
      </c>
      <c r="I459" s="208">
        <v>45979</v>
      </c>
      <c r="K459" t="s">
        <v>241</v>
      </c>
      <c r="L459" t="s">
        <v>171</v>
      </c>
      <c r="M459" t="s">
        <v>1220</v>
      </c>
      <c r="N459" t="s">
        <v>237</v>
      </c>
      <c r="P459" s="193" t="str">
        <f>IF(OR(AND(A459&lt;&gt;"",COUNTIF(Bugs!B:B,A459)&gt;0),AND(B459&lt;&gt;"",COUNTIF(Bugs!A:A,B459)&gt;0)),"Y","")</f>
        <v>Y</v>
      </c>
      <c r="Q459" s="193" t="str">
        <f>IF(OR(
    AND(COUNTIF(Bugs!A:A,B459)&gt;0,ISNUMBER(SEARCH("x",INDEX(Bugs!C:C,MATCH(B459,Bugs!A:A,0))))),
    AND(COUNTIF(Bugs!B:B,B459)&gt;0,ISNUMBER(SEARCH("x",INDEX(Bugs!C:C,MATCH(B459,Bugs!B:B,0))))),
    AND(COUNTIF(Bugs!A:A,B459)&gt;0,ISNUMBER(SEARCH("x",INDEX(Bugs!D:D,MATCH(B459,Bugs!A:A,0))))),
    AND(COUNTIF(Bugs!B:B,B459)&gt;0,ISNUMBER(SEARCH("x",INDEX(Bugs!D:D,MATCH(B459,Bugs!B:B,0)))))
),"Y","")</f>
        <v>Y</v>
      </c>
      <c r="R459">
        <f ca="1">IF(OR(ISNUMBER(MATCH(L459,MasterData!$D$3:$D$18,0)),ISNUMBER(MATCH(L459,MasterData!$C$3:$C$18,0))),
    DATEDIF(E459,I459,"d"),
    DATEDIF(E459,TODAY(),"d"))</f>
        <v>1</v>
      </c>
      <c r="S459">
        <f t="shared" ca="1" si="24"/>
        <v>1</v>
      </c>
      <c r="T459">
        <f t="shared" ca="1" si="27"/>
        <v>0</v>
      </c>
      <c r="U459">
        <f t="shared" ca="1" si="26"/>
        <v>0</v>
      </c>
    </row>
    <row r="460" spans="2:22" x14ac:dyDescent="0.35">
      <c r="B460" t="s">
        <v>1221</v>
      </c>
      <c r="D460" s="34" t="s">
        <v>746</v>
      </c>
      <c r="E460" s="208">
        <v>45978</v>
      </c>
      <c r="G460" t="s">
        <v>1222</v>
      </c>
      <c r="I460" s="208">
        <v>45978</v>
      </c>
      <c r="K460" t="s">
        <v>235</v>
      </c>
      <c r="L460" t="s">
        <v>171</v>
      </c>
      <c r="M460" t="s">
        <v>1223</v>
      </c>
      <c r="N460" t="s">
        <v>237</v>
      </c>
      <c r="P460" s="193" t="str">
        <f>IF(OR(AND(A460&lt;&gt;"",COUNTIF(Bugs!B:B,A460)&gt;0),AND(B460&lt;&gt;"",COUNTIF(Bugs!A:A,B460)&gt;0)),"Y","")</f>
        <v/>
      </c>
      <c r="Q460" s="193" t="str">
        <f>IF(OR(
    AND(COUNTIF(Bugs!A:A,B460)&gt;0,ISNUMBER(SEARCH("x",INDEX(Bugs!C:C,MATCH(B460,Bugs!A:A,0))))),
    AND(COUNTIF(Bugs!B:B,B460)&gt;0,ISNUMBER(SEARCH("x",INDEX(Bugs!C:C,MATCH(B460,Bugs!B:B,0))))),
    AND(COUNTIF(Bugs!A:A,B460)&gt;0,ISNUMBER(SEARCH("x",INDEX(Bugs!D:D,MATCH(B460,Bugs!A:A,0))))),
    AND(COUNTIF(Bugs!B:B,B460)&gt;0,ISNUMBER(SEARCH("x",INDEX(Bugs!D:D,MATCH(B460,Bugs!B:B,0)))))
),"Y","")</f>
        <v/>
      </c>
      <c r="R460">
        <f ca="1">IF(OR(ISNUMBER(MATCH(L460,MasterData!$D$3:$D$18,0)),ISNUMBER(MATCH(L460,MasterData!$C$3:$C$18,0))),
    DATEDIF(E460,I460,"d"),
    DATEDIF(E460,TODAY(),"d"))</f>
        <v>0</v>
      </c>
      <c r="S460">
        <f t="shared" ca="1" si="24"/>
        <v>1</v>
      </c>
      <c r="T460">
        <f t="shared" ca="1" si="27"/>
        <v>0</v>
      </c>
      <c r="U460">
        <f t="shared" ca="1" si="26"/>
        <v>0</v>
      </c>
    </row>
    <row r="461" spans="2:22" x14ac:dyDescent="0.35">
      <c r="B461" t="s">
        <v>1224</v>
      </c>
      <c r="D461" s="34" t="s">
        <v>746</v>
      </c>
      <c r="E461" s="208">
        <v>45978</v>
      </c>
      <c r="G461" t="s">
        <v>1225</v>
      </c>
      <c r="I461" s="208">
        <v>45978</v>
      </c>
      <c r="K461" t="s">
        <v>235</v>
      </c>
      <c r="L461" t="s">
        <v>164</v>
      </c>
      <c r="M461" t="s">
        <v>1226</v>
      </c>
      <c r="N461" t="s">
        <v>237</v>
      </c>
      <c r="P461" s="193" t="str">
        <f>IF(OR(AND(A461&lt;&gt;"",COUNTIF(Bugs!B:B,A461)&gt;0),AND(B461&lt;&gt;"",COUNTIF(Bugs!A:A,B461)&gt;0)),"Y","")</f>
        <v/>
      </c>
      <c r="Q461" s="193" t="str">
        <f>IF(OR(
    AND(COUNTIF(Bugs!A:A,B461)&gt;0,ISNUMBER(SEARCH("x",INDEX(Bugs!C:C,MATCH(B461,Bugs!A:A,0))))),
    AND(COUNTIF(Bugs!B:B,B461)&gt;0,ISNUMBER(SEARCH("x",INDEX(Bugs!C:C,MATCH(B461,Bugs!B:B,0))))),
    AND(COUNTIF(Bugs!A:A,B461)&gt;0,ISNUMBER(SEARCH("x",INDEX(Bugs!D:D,MATCH(B461,Bugs!A:A,0))))),
    AND(COUNTIF(Bugs!B:B,B461)&gt;0,ISNUMBER(SEARCH("x",INDEX(Bugs!D:D,MATCH(B461,Bugs!B:B,0)))))
),"Y","")</f>
        <v/>
      </c>
      <c r="R461">
        <f ca="1">IF(OR(ISNUMBER(MATCH(L461,MasterData!$D$3:$D$18,0)),ISNUMBER(MATCH(L461,MasterData!$C$3:$C$18,0))),
    DATEDIF(E461,I461,"d"),
    DATEDIF(E461,TODAY(),"d"))</f>
        <v>29</v>
      </c>
      <c r="S461">
        <f t="shared" ca="1" si="24"/>
        <v>0</v>
      </c>
      <c r="T461">
        <f t="shared" ca="1" si="27"/>
        <v>1</v>
      </c>
      <c r="U461">
        <f t="shared" ca="1" si="26"/>
        <v>0</v>
      </c>
    </row>
    <row r="462" spans="2:22" x14ac:dyDescent="0.35">
      <c r="B462" t="s">
        <v>1227</v>
      </c>
      <c r="D462" s="34" t="s">
        <v>746</v>
      </c>
      <c r="E462" s="208">
        <v>45978</v>
      </c>
      <c r="G462" t="s">
        <v>1228</v>
      </c>
      <c r="I462" s="208">
        <v>45979</v>
      </c>
      <c r="K462" t="s">
        <v>241</v>
      </c>
      <c r="L462" t="s">
        <v>171</v>
      </c>
      <c r="M462" t="s">
        <v>1229</v>
      </c>
      <c r="N462" t="s">
        <v>237</v>
      </c>
      <c r="P462" s="193" t="str">
        <f>IF(OR(AND(A462&lt;&gt;"",COUNTIF(Bugs!B:B,A462)&gt;0),AND(B462&lt;&gt;"",COUNTIF(Bugs!A:A,B462)&gt;0)),"Y","")</f>
        <v/>
      </c>
      <c r="Q462" s="193" t="str">
        <f>IF(OR(
    AND(COUNTIF(Bugs!A:A,B462)&gt;0,ISNUMBER(SEARCH("x",INDEX(Bugs!C:C,MATCH(B462,Bugs!A:A,0))))),
    AND(COUNTIF(Bugs!B:B,B462)&gt;0,ISNUMBER(SEARCH("x",INDEX(Bugs!C:C,MATCH(B462,Bugs!B:B,0))))),
    AND(COUNTIF(Bugs!A:A,B462)&gt;0,ISNUMBER(SEARCH("x",INDEX(Bugs!D:D,MATCH(B462,Bugs!A:A,0))))),
    AND(COUNTIF(Bugs!B:B,B462)&gt;0,ISNUMBER(SEARCH("x",INDEX(Bugs!D:D,MATCH(B462,Bugs!B:B,0)))))
),"Y","")</f>
        <v/>
      </c>
      <c r="R462">
        <f ca="1">IF(OR(ISNUMBER(MATCH(L462,MasterData!$D$3:$D$18,0)),ISNUMBER(MATCH(L462,MasterData!$C$3:$C$18,0))),
    DATEDIF(E462,I462,"d"),
    DATEDIF(E462,TODAY(),"d"))</f>
        <v>1</v>
      </c>
      <c r="S462">
        <f t="shared" ca="1" si="24"/>
        <v>1</v>
      </c>
      <c r="T462">
        <f t="shared" ca="1" si="27"/>
        <v>0</v>
      </c>
      <c r="U462">
        <f t="shared" ca="1" si="26"/>
        <v>0</v>
      </c>
    </row>
    <row r="463" spans="2:22" x14ac:dyDescent="0.35">
      <c r="B463" t="s">
        <v>127</v>
      </c>
      <c r="D463" s="34" t="s">
        <v>480</v>
      </c>
      <c r="E463" s="208">
        <v>45978</v>
      </c>
      <c r="G463" t="s">
        <v>715</v>
      </c>
      <c r="I463" s="208">
        <v>45981</v>
      </c>
      <c r="K463" t="s">
        <v>235</v>
      </c>
      <c r="L463" t="s">
        <v>164</v>
      </c>
      <c r="M463" t="s">
        <v>1230</v>
      </c>
      <c r="N463" t="s">
        <v>237</v>
      </c>
      <c r="P463" s="193" t="str">
        <f>IF(OR(AND(A463&lt;&gt;"",COUNTIF(Bugs!B:B,A463)&gt;0),AND(B463&lt;&gt;"",COUNTIF(Bugs!A:A,B463)&gt;0)),"Y","")</f>
        <v>Y</v>
      </c>
      <c r="Q463" s="193" t="str">
        <f>IF(OR(
    AND(COUNTIF(Bugs!A:A,B463)&gt;0,ISNUMBER(SEARCH("x",INDEX(Bugs!C:C,MATCH(B463,Bugs!A:A,0))))),
    AND(COUNTIF(Bugs!B:B,B463)&gt;0,ISNUMBER(SEARCH("x",INDEX(Bugs!C:C,MATCH(B463,Bugs!B:B,0))))),
    AND(COUNTIF(Bugs!A:A,B463)&gt;0,ISNUMBER(SEARCH("x",INDEX(Bugs!D:D,MATCH(B463,Bugs!A:A,0))))),
    AND(COUNTIF(Bugs!B:B,B463)&gt;0,ISNUMBER(SEARCH("x",INDEX(Bugs!D:D,MATCH(B463,Bugs!B:B,0)))))
),"Y","")</f>
        <v>Y</v>
      </c>
      <c r="R463">
        <f ca="1">IF(OR(ISNUMBER(MATCH(L463,MasterData!$D$3:$D$18,0)),ISNUMBER(MATCH(L463,MasterData!$C$3:$C$18,0))),
    DATEDIF(E463,I463,"d"),
    DATEDIF(E463,TODAY(),"d"))</f>
        <v>29</v>
      </c>
      <c r="S463">
        <f t="shared" ca="1" si="24"/>
        <v>0</v>
      </c>
      <c r="T463">
        <f t="shared" ca="1" si="27"/>
        <v>1</v>
      </c>
      <c r="U463">
        <f t="shared" ca="1" si="26"/>
        <v>0</v>
      </c>
    </row>
    <row r="464" spans="2:22" x14ac:dyDescent="0.35">
      <c r="B464" t="s">
        <v>128</v>
      </c>
      <c r="D464" s="34" t="s">
        <v>480</v>
      </c>
      <c r="E464" s="208">
        <v>45978</v>
      </c>
      <c r="G464" t="s">
        <v>715</v>
      </c>
      <c r="I464" s="208">
        <v>45981</v>
      </c>
      <c r="K464" t="s">
        <v>235</v>
      </c>
      <c r="L464" t="s">
        <v>164</v>
      </c>
      <c r="M464" t="s">
        <v>1231</v>
      </c>
      <c r="N464" t="s">
        <v>237</v>
      </c>
      <c r="P464" s="193" t="str">
        <f>IF(OR(AND(A464&lt;&gt;"",COUNTIF(Bugs!B:B,A464)&gt;0),AND(B464&lt;&gt;"",COUNTIF(Bugs!A:A,B464)&gt;0)),"Y","")</f>
        <v>Y</v>
      </c>
      <c r="Q464" s="193" t="str">
        <f>IF(OR(
    AND(COUNTIF(Bugs!A:A,B464)&gt;0,ISNUMBER(SEARCH("x",INDEX(Bugs!C:C,MATCH(B464,Bugs!A:A,0))))),
    AND(COUNTIF(Bugs!B:B,B464)&gt;0,ISNUMBER(SEARCH("x",INDEX(Bugs!C:C,MATCH(B464,Bugs!B:B,0))))),
    AND(COUNTIF(Bugs!A:A,B464)&gt;0,ISNUMBER(SEARCH("x",INDEX(Bugs!D:D,MATCH(B464,Bugs!A:A,0))))),
    AND(COUNTIF(Bugs!B:B,B464)&gt;0,ISNUMBER(SEARCH("x",INDEX(Bugs!D:D,MATCH(B464,Bugs!B:B,0)))))
),"Y","")</f>
        <v>Y</v>
      </c>
      <c r="R464">
        <f ca="1">IF(OR(ISNUMBER(MATCH(L464,MasterData!$D$3:$D$18,0)),ISNUMBER(MATCH(L464,MasterData!$C$3:$C$18,0))),
    DATEDIF(E464,I464,"d"),
    DATEDIF(E464,TODAY(),"d"))</f>
        <v>29</v>
      </c>
      <c r="S464">
        <f t="shared" ca="1" si="24"/>
        <v>0</v>
      </c>
      <c r="T464">
        <f t="shared" ca="1" si="27"/>
        <v>1</v>
      </c>
      <c r="U464">
        <f t="shared" ca="1" si="26"/>
        <v>0</v>
      </c>
    </row>
    <row r="465" spans="2:21" x14ac:dyDescent="0.35">
      <c r="B465" t="s">
        <v>1232</v>
      </c>
      <c r="D465" s="34" t="s">
        <v>480</v>
      </c>
      <c r="E465" s="208">
        <v>45979</v>
      </c>
      <c r="G465" t="s">
        <v>834</v>
      </c>
      <c r="I465" s="208">
        <v>45979</v>
      </c>
      <c r="K465" t="s">
        <v>241</v>
      </c>
      <c r="L465" t="s">
        <v>171</v>
      </c>
      <c r="M465" t="s">
        <v>1233</v>
      </c>
      <c r="N465" t="s">
        <v>237</v>
      </c>
      <c r="P465" s="193" t="str">
        <f>IF(OR(AND(A465&lt;&gt;"",COUNTIF(Bugs!B:B,A465)&gt;0),AND(B465&lt;&gt;"",COUNTIF(Bugs!A:A,B465)&gt;0)),"Y","")</f>
        <v/>
      </c>
      <c r="Q465" s="193" t="str">
        <f>IF(OR(
    AND(COUNTIF(Bugs!A:A,B465)&gt;0,ISNUMBER(SEARCH("x",INDEX(Bugs!C:C,MATCH(B465,Bugs!A:A,0))))),
    AND(COUNTIF(Bugs!B:B,B465)&gt;0,ISNUMBER(SEARCH("x",INDEX(Bugs!C:C,MATCH(B465,Bugs!B:B,0))))),
    AND(COUNTIF(Bugs!A:A,B465)&gt;0,ISNUMBER(SEARCH("x",INDEX(Bugs!D:D,MATCH(B465,Bugs!A:A,0))))),
    AND(COUNTIF(Bugs!B:B,B465)&gt;0,ISNUMBER(SEARCH("x",INDEX(Bugs!D:D,MATCH(B465,Bugs!B:B,0)))))
),"Y","")</f>
        <v/>
      </c>
      <c r="R465">
        <f ca="1">IF(OR(ISNUMBER(MATCH(L465,MasterData!$D$3:$D$18,0)),ISNUMBER(MATCH(L465,MasterData!$C$3:$C$18,0))),
    DATEDIF(E465,I465,"d"),
    DATEDIF(E465,TODAY(),"d"))</f>
        <v>0</v>
      </c>
      <c r="S465">
        <f t="shared" ca="1" si="24"/>
        <v>1</v>
      </c>
      <c r="T465">
        <f t="shared" ca="1" si="27"/>
        <v>0</v>
      </c>
      <c r="U465">
        <f t="shared" ca="1" si="26"/>
        <v>0</v>
      </c>
    </row>
    <row r="466" spans="2:21" x14ac:dyDescent="0.35">
      <c r="B466" t="s">
        <v>129</v>
      </c>
      <c r="D466" s="34" t="s">
        <v>746</v>
      </c>
      <c r="E466" s="208">
        <v>45979</v>
      </c>
      <c r="G466" t="s">
        <v>715</v>
      </c>
      <c r="I466" s="208">
        <v>45981</v>
      </c>
      <c r="K466" t="s">
        <v>235</v>
      </c>
      <c r="L466" t="s">
        <v>164</v>
      </c>
      <c r="M466" t="s">
        <v>1234</v>
      </c>
      <c r="N466" t="s">
        <v>237</v>
      </c>
      <c r="P466" s="193" t="str">
        <f>IF(OR(AND(A466&lt;&gt;"",COUNTIF(Bugs!B:B,A466)&gt;0),AND(B466&lt;&gt;"",COUNTIF(Bugs!A:A,B466)&gt;0)),"Y","")</f>
        <v>Y</v>
      </c>
      <c r="Q466" s="193" t="str">
        <f>IF(OR(
    AND(COUNTIF(Bugs!A:A,B466)&gt;0,ISNUMBER(SEARCH("x",INDEX(Bugs!C:C,MATCH(B466,Bugs!A:A,0))))),
    AND(COUNTIF(Bugs!B:B,B466)&gt;0,ISNUMBER(SEARCH("x",INDEX(Bugs!C:C,MATCH(B466,Bugs!B:B,0))))),
    AND(COUNTIF(Bugs!A:A,B466)&gt;0,ISNUMBER(SEARCH("x",INDEX(Bugs!D:D,MATCH(B466,Bugs!A:A,0))))),
    AND(COUNTIF(Bugs!B:B,B466)&gt;0,ISNUMBER(SEARCH("x",INDEX(Bugs!D:D,MATCH(B466,Bugs!B:B,0)))))
),"Y","")</f>
        <v>Y</v>
      </c>
      <c r="R466">
        <f ca="1">IF(OR(ISNUMBER(MATCH(L466,MasterData!$D$3:$D$18,0)),ISNUMBER(MATCH(L466,MasterData!$C$3:$C$18,0))),
    DATEDIF(E466,I466,"d"),
    DATEDIF(E466,TODAY(),"d"))</f>
        <v>28</v>
      </c>
      <c r="S466">
        <f t="shared" ca="1" si="24"/>
        <v>0</v>
      </c>
      <c r="T466">
        <f t="shared" ca="1" si="27"/>
        <v>1</v>
      </c>
      <c r="U466">
        <f t="shared" ca="1" si="26"/>
        <v>0</v>
      </c>
    </row>
    <row r="467" spans="2:21" x14ac:dyDescent="0.35">
      <c r="B467" t="s">
        <v>1235</v>
      </c>
      <c r="D467" s="34" t="s">
        <v>746</v>
      </c>
      <c r="E467" s="208">
        <v>45979</v>
      </c>
      <c r="G467" t="s">
        <v>1236</v>
      </c>
      <c r="I467" s="208">
        <v>45980</v>
      </c>
      <c r="K467" t="s">
        <v>241</v>
      </c>
      <c r="L467" t="s">
        <v>171</v>
      </c>
      <c r="M467" t="s">
        <v>1237</v>
      </c>
      <c r="N467" t="s">
        <v>237</v>
      </c>
      <c r="P467" s="193" t="str">
        <f>IF(OR(AND(A467&lt;&gt;"",COUNTIF(Bugs!B:B,A467)&gt;0),AND(B467&lt;&gt;"",COUNTIF(Bugs!A:A,B467)&gt;0)),"Y","")</f>
        <v/>
      </c>
      <c r="Q467" s="193" t="str">
        <f>IF(OR(
    AND(COUNTIF(Bugs!A:A,B467)&gt;0,ISNUMBER(SEARCH("x",INDEX(Bugs!C:C,MATCH(B467,Bugs!A:A,0))))),
    AND(COUNTIF(Bugs!B:B,B467)&gt;0,ISNUMBER(SEARCH("x",INDEX(Bugs!C:C,MATCH(B467,Bugs!B:B,0))))),
    AND(COUNTIF(Bugs!A:A,B467)&gt;0,ISNUMBER(SEARCH("x",INDEX(Bugs!D:D,MATCH(B467,Bugs!A:A,0))))),
    AND(COUNTIF(Bugs!B:B,B467)&gt;0,ISNUMBER(SEARCH("x",INDEX(Bugs!D:D,MATCH(B467,Bugs!B:B,0)))))
),"Y","")</f>
        <v/>
      </c>
      <c r="R467">
        <f ca="1">IF(OR(ISNUMBER(MATCH(L467,MasterData!$D$3:$D$18,0)),ISNUMBER(MATCH(L467,MasterData!$C$3:$C$18,0))),
    DATEDIF(E467,I467,"d"),
    DATEDIF(E467,TODAY(),"d"))</f>
        <v>1</v>
      </c>
      <c r="S467">
        <f t="shared" ca="1" si="24"/>
        <v>1</v>
      </c>
      <c r="T467">
        <f t="shared" ca="1" si="27"/>
        <v>0</v>
      </c>
      <c r="U467">
        <f t="shared" ca="1" si="26"/>
        <v>0</v>
      </c>
    </row>
    <row r="468" spans="2:21" x14ac:dyDescent="0.35">
      <c r="B468" t="s">
        <v>1238</v>
      </c>
      <c r="D468" s="34" t="s">
        <v>746</v>
      </c>
      <c r="E468" s="208">
        <v>45979</v>
      </c>
      <c r="G468" t="s">
        <v>818</v>
      </c>
      <c r="I468" s="208">
        <v>45981</v>
      </c>
      <c r="K468" t="s">
        <v>241</v>
      </c>
      <c r="L468" t="s">
        <v>164</v>
      </c>
      <c r="M468" t="s">
        <v>1239</v>
      </c>
      <c r="N468" t="s">
        <v>237</v>
      </c>
      <c r="P468" s="193" t="str">
        <f>IF(OR(AND(A468&lt;&gt;"",COUNTIF(Bugs!B:B,A468)&gt;0),AND(B468&lt;&gt;"",COUNTIF(Bugs!A:A,B468)&gt;0)),"Y","")</f>
        <v/>
      </c>
      <c r="Q468" s="193" t="str">
        <f>IF(OR(
    AND(COUNTIF(Bugs!A:A,B468)&gt;0,ISNUMBER(SEARCH("x",INDEX(Bugs!C:C,MATCH(B468,Bugs!A:A,0))))),
    AND(COUNTIF(Bugs!B:B,B468)&gt;0,ISNUMBER(SEARCH("x",INDEX(Bugs!C:C,MATCH(B468,Bugs!B:B,0))))),
    AND(COUNTIF(Bugs!A:A,B468)&gt;0,ISNUMBER(SEARCH("x",INDEX(Bugs!D:D,MATCH(B468,Bugs!A:A,0))))),
    AND(COUNTIF(Bugs!B:B,B468)&gt;0,ISNUMBER(SEARCH("x",INDEX(Bugs!D:D,MATCH(B468,Bugs!B:B,0)))))
),"Y","")</f>
        <v/>
      </c>
      <c r="R468">
        <f ca="1">IF(OR(ISNUMBER(MATCH(L468,MasterData!$D$3:$D$18,0)),ISNUMBER(MATCH(L468,MasterData!$C$3:$C$18,0))),
    DATEDIF(E468,I468,"d"),
    DATEDIF(E468,TODAY(),"d"))</f>
        <v>28</v>
      </c>
      <c r="S468">
        <f t="shared" ca="1" si="24"/>
        <v>0</v>
      </c>
      <c r="T468">
        <f t="shared" ca="1" si="27"/>
        <v>1</v>
      </c>
      <c r="U468">
        <f t="shared" ca="1" si="26"/>
        <v>0</v>
      </c>
    </row>
    <row r="469" spans="2:21" x14ac:dyDescent="0.35">
      <c r="B469" t="s">
        <v>1240</v>
      </c>
      <c r="D469" s="34" t="s">
        <v>480</v>
      </c>
      <c r="E469" s="208">
        <v>45979</v>
      </c>
      <c r="G469" t="s">
        <v>715</v>
      </c>
      <c r="I469" s="208">
        <v>45980</v>
      </c>
      <c r="K469" t="s">
        <v>235</v>
      </c>
      <c r="L469" t="s">
        <v>171</v>
      </c>
      <c r="M469" t="s">
        <v>1241</v>
      </c>
      <c r="N469" t="s">
        <v>237</v>
      </c>
      <c r="P469" s="193" t="str">
        <f>IF(OR(AND(A469&lt;&gt;"",COUNTIF(Bugs!B:B,A469)&gt;0),AND(B469&lt;&gt;"",COUNTIF(Bugs!A:A,B469)&gt;0)),"Y","")</f>
        <v/>
      </c>
      <c r="Q469" s="193" t="str">
        <f>IF(OR(
    AND(COUNTIF(Bugs!A:A,B469)&gt;0,ISNUMBER(SEARCH("x",INDEX(Bugs!C:C,MATCH(B469,Bugs!A:A,0))))),
    AND(COUNTIF(Bugs!B:B,B469)&gt;0,ISNUMBER(SEARCH("x",INDEX(Bugs!C:C,MATCH(B469,Bugs!B:B,0))))),
    AND(COUNTIF(Bugs!A:A,B469)&gt;0,ISNUMBER(SEARCH("x",INDEX(Bugs!D:D,MATCH(B469,Bugs!A:A,0))))),
    AND(COUNTIF(Bugs!B:B,B469)&gt;0,ISNUMBER(SEARCH("x",INDEX(Bugs!D:D,MATCH(B469,Bugs!B:B,0)))))
),"Y","")</f>
        <v/>
      </c>
      <c r="R469">
        <f ca="1">IF(OR(ISNUMBER(MATCH(L469,MasterData!$D$3:$D$18,0)),ISNUMBER(MATCH(L469,MasterData!$C$3:$C$18,0))),
    DATEDIF(E469,I469,"d"),
    DATEDIF(E469,TODAY(),"d"))</f>
        <v>1</v>
      </c>
      <c r="S469">
        <f t="shared" ca="1" si="24"/>
        <v>1</v>
      </c>
      <c r="T469">
        <f t="shared" ca="1" si="27"/>
        <v>0</v>
      </c>
      <c r="U469">
        <f t="shared" ca="1" si="26"/>
        <v>0</v>
      </c>
    </row>
    <row r="470" spans="2:21" x14ac:dyDescent="0.35">
      <c r="B470" t="s">
        <v>1242</v>
      </c>
      <c r="D470" s="34" t="s">
        <v>480</v>
      </c>
      <c r="E470" s="208">
        <v>45980</v>
      </c>
      <c r="G470" t="s">
        <v>715</v>
      </c>
      <c r="I470" s="208">
        <v>45980</v>
      </c>
      <c r="K470" t="s">
        <v>235</v>
      </c>
      <c r="L470" t="s">
        <v>171</v>
      </c>
      <c r="M470" t="s">
        <v>1243</v>
      </c>
      <c r="N470" t="s">
        <v>237</v>
      </c>
      <c r="P470" s="193" t="str">
        <f>IF(OR(AND(A470&lt;&gt;"",COUNTIF(Bugs!B:B,A470)&gt;0),AND(B470&lt;&gt;"",COUNTIF(Bugs!A:A,B470)&gt;0)),"Y","")</f>
        <v/>
      </c>
      <c r="Q470" s="193" t="str">
        <f>IF(OR(
    AND(COUNTIF(Bugs!A:A,B470)&gt;0,ISNUMBER(SEARCH("x",INDEX(Bugs!C:C,MATCH(B470,Bugs!A:A,0))))),
    AND(COUNTIF(Bugs!B:B,B470)&gt;0,ISNUMBER(SEARCH("x",INDEX(Bugs!C:C,MATCH(B470,Bugs!B:B,0))))),
    AND(COUNTIF(Bugs!A:A,B470)&gt;0,ISNUMBER(SEARCH("x",INDEX(Bugs!D:D,MATCH(B470,Bugs!A:A,0))))),
    AND(COUNTIF(Bugs!B:B,B470)&gt;0,ISNUMBER(SEARCH("x",INDEX(Bugs!D:D,MATCH(B470,Bugs!B:B,0)))))
),"Y","")</f>
        <v/>
      </c>
      <c r="R470">
        <f ca="1">IF(OR(ISNUMBER(MATCH(L470,MasterData!$D$3:$D$18,0)),ISNUMBER(MATCH(L470,MasterData!$C$3:$C$18,0))),
    DATEDIF(E470,I470,"d"),
    DATEDIF(E470,TODAY(),"d"))</f>
        <v>0</v>
      </c>
      <c r="S470">
        <f t="shared" ca="1" si="24"/>
        <v>1</v>
      </c>
      <c r="T470">
        <f t="shared" ref="T470:T482" ca="1" si="28">IF(AND($R470&gt;7,R470&lt;=30),1,0)</f>
        <v>0</v>
      </c>
      <c r="U470">
        <f t="shared" ca="1" si="26"/>
        <v>0</v>
      </c>
    </row>
    <row r="471" spans="2:21" x14ac:dyDescent="0.35">
      <c r="B471" t="s">
        <v>1244</v>
      </c>
      <c r="D471" s="34" t="s">
        <v>480</v>
      </c>
      <c r="E471" s="208">
        <v>45980</v>
      </c>
      <c r="G471" t="s">
        <v>834</v>
      </c>
      <c r="I471" s="208">
        <v>45980</v>
      </c>
      <c r="K471" t="s">
        <v>241</v>
      </c>
      <c r="L471" t="s">
        <v>171</v>
      </c>
      <c r="M471" t="s">
        <v>1245</v>
      </c>
      <c r="N471" t="s">
        <v>237</v>
      </c>
      <c r="P471" s="193" t="str">
        <f>IF(OR(AND(A471&lt;&gt;"",COUNTIF(Bugs!B:B,A471)&gt;0),AND(B471&lt;&gt;"",COUNTIF(Bugs!A:A,B471)&gt;0)),"Y","")</f>
        <v/>
      </c>
      <c r="Q471" s="193" t="str">
        <f>IF(OR(
    AND(COUNTIF(Bugs!A:A,B471)&gt;0,ISNUMBER(SEARCH("x",INDEX(Bugs!C:C,MATCH(B471,Bugs!A:A,0))))),
    AND(COUNTIF(Bugs!B:B,B471)&gt;0,ISNUMBER(SEARCH("x",INDEX(Bugs!C:C,MATCH(B471,Bugs!B:B,0))))),
    AND(COUNTIF(Bugs!A:A,B471)&gt;0,ISNUMBER(SEARCH("x",INDEX(Bugs!D:D,MATCH(B471,Bugs!A:A,0))))),
    AND(COUNTIF(Bugs!B:B,B471)&gt;0,ISNUMBER(SEARCH("x",INDEX(Bugs!D:D,MATCH(B471,Bugs!B:B,0)))))
),"Y","")</f>
        <v/>
      </c>
      <c r="R471">
        <f ca="1">IF(OR(ISNUMBER(MATCH(L471,MasterData!$D$3:$D$18,0)),ISNUMBER(MATCH(L471,MasterData!$C$3:$C$18,0))),
    DATEDIF(E471,I471,"d"),
    DATEDIF(E471,TODAY(),"d"))</f>
        <v>0</v>
      </c>
      <c r="S471">
        <f t="shared" ca="1" si="24"/>
        <v>1</v>
      </c>
      <c r="T471">
        <f t="shared" ca="1" si="28"/>
        <v>0</v>
      </c>
      <c r="U471">
        <f t="shared" ca="1" si="26"/>
        <v>0</v>
      </c>
    </row>
    <row r="472" spans="2:21" x14ac:dyDescent="0.35">
      <c r="B472" t="s">
        <v>130</v>
      </c>
      <c r="D472" s="34" t="s">
        <v>746</v>
      </c>
      <c r="E472" s="208">
        <v>45980</v>
      </c>
      <c r="G472" t="s">
        <v>715</v>
      </c>
      <c r="I472" s="208">
        <v>45981</v>
      </c>
      <c r="K472" t="s">
        <v>235</v>
      </c>
      <c r="L472" t="s">
        <v>164</v>
      </c>
      <c r="M472" t="s">
        <v>1246</v>
      </c>
      <c r="N472" t="s">
        <v>237</v>
      </c>
      <c r="P472" s="193" t="str">
        <f>IF(OR(AND(A472&lt;&gt;"",COUNTIF(Bugs!B:B,A472)&gt;0),AND(B472&lt;&gt;"",COUNTIF(Bugs!A:A,B472)&gt;0)),"Y","")</f>
        <v>Y</v>
      </c>
      <c r="Q472" s="193" t="str">
        <f>IF(OR(
    AND(COUNTIF(Bugs!A:A,B472)&gt;0,ISNUMBER(SEARCH("x",INDEX(Bugs!C:C,MATCH(B472,Bugs!A:A,0))))),
    AND(COUNTIF(Bugs!B:B,B472)&gt;0,ISNUMBER(SEARCH("x",INDEX(Bugs!C:C,MATCH(B472,Bugs!B:B,0))))),
    AND(COUNTIF(Bugs!A:A,B472)&gt;0,ISNUMBER(SEARCH("x",INDEX(Bugs!D:D,MATCH(B472,Bugs!A:A,0))))),
    AND(COUNTIF(Bugs!B:B,B472)&gt;0,ISNUMBER(SEARCH("x",INDEX(Bugs!D:D,MATCH(B472,Bugs!B:B,0)))))
),"Y","")</f>
        <v>Y</v>
      </c>
      <c r="R472">
        <f ca="1">IF(OR(ISNUMBER(MATCH(L472,MasterData!$D$3:$D$18,0)),ISNUMBER(MATCH(L472,MasterData!$C$3:$C$18,0))),
    DATEDIF(E472,I472,"d"),
    DATEDIF(E472,TODAY(),"d"))</f>
        <v>27</v>
      </c>
      <c r="S472">
        <f t="shared" ca="1" si="24"/>
        <v>0</v>
      </c>
      <c r="T472">
        <f t="shared" ca="1" si="28"/>
        <v>1</v>
      </c>
      <c r="U472">
        <f t="shared" ca="1" si="26"/>
        <v>0</v>
      </c>
    </row>
    <row r="473" spans="2:21" x14ac:dyDescent="0.35">
      <c r="B473" t="s">
        <v>1247</v>
      </c>
      <c r="D473" s="34" t="s">
        <v>1066</v>
      </c>
      <c r="E473" s="208">
        <v>45980</v>
      </c>
      <c r="G473" t="s">
        <v>1248</v>
      </c>
      <c r="I473" s="208">
        <v>45981</v>
      </c>
      <c r="K473" t="s">
        <v>235</v>
      </c>
      <c r="L473" t="s">
        <v>171</v>
      </c>
      <c r="M473" t="s">
        <v>1249</v>
      </c>
      <c r="N473" t="s">
        <v>237</v>
      </c>
      <c r="P473" s="193" t="str">
        <f>IF(OR(AND(A473&lt;&gt;"",COUNTIF(Bugs!B:B,A473)&gt;0),AND(B473&lt;&gt;"",COUNTIF(Bugs!A:A,B473)&gt;0)),"Y","")</f>
        <v/>
      </c>
      <c r="Q473" s="193" t="str">
        <f>IF(OR(
    AND(COUNTIF(Bugs!A:A,B473)&gt;0,ISNUMBER(SEARCH("x",INDEX(Bugs!C:C,MATCH(B473,Bugs!A:A,0))))),
    AND(COUNTIF(Bugs!B:B,B473)&gt;0,ISNUMBER(SEARCH("x",INDEX(Bugs!C:C,MATCH(B473,Bugs!B:B,0))))),
    AND(COUNTIF(Bugs!A:A,B473)&gt;0,ISNUMBER(SEARCH("x",INDEX(Bugs!D:D,MATCH(B473,Bugs!A:A,0))))),
    AND(COUNTIF(Bugs!B:B,B473)&gt;0,ISNUMBER(SEARCH("x",INDEX(Bugs!D:D,MATCH(B473,Bugs!B:B,0)))))
),"Y","")</f>
        <v/>
      </c>
      <c r="R473">
        <f ca="1">IF(OR(ISNUMBER(MATCH(L473,MasterData!$D$3:$D$18,0)),ISNUMBER(MATCH(L473,MasterData!$C$3:$C$18,0))),
    DATEDIF(E473,I473,"d"),
    DATEDIF(E473,TODAY(),"d"))</f>
        <v>1</v>
      </c>
      <c r="S473">
        <f t="shared" ca="1" si="24"/>
        <v>1</v>
      </c>
      <c r="T473">
        <f t="shared" ca="1" si="28"/>
        <v>0</v>
      </c>
      <c r="U473">
        <f t="shared" ca="1" si="26"/>
        <v>0</v>
      </c>
    </row>
    <row r="474" spans="2:21" x14ac:dyDescent="0.35">
      <c r="B474" t="s">
        <v>1250</v>
      </c>
      <c r="D474" s="34" t="s">
        <v>1066</v>
      </c>
      <c r="E474" s="208">
        <v>45980</v>
      </c>
      <c r="G474" t="s">
        <v>1248</v>
      </c>
      <c r="I474" s="208">
        <v>45981</v>
      </c>
      <c r="K474" t="s">
        <v>235</v>
      </c>
      <c r="L474" t="s">
        <v>171</v>
      </c>
      <c r="M474" t="s">
        <v>1251</v>
      </c>
      <c r="N474" t="s">
        <v>237</v>
      </c>
      <c r="P474" s="193" t="str">
        <f>IF(OR(AND(A474&lt;&gt;"",COUNTIF(Bugs!B:B,A474)&gt;0),AND(B474&lt;&gt;"",COUNTIF(Bugs!A:A,B474)&gt;0)),"Y","")</f>
        <v/>
      </c>
      <c r="Q474" s="193" t="str">
        <f>IF(OR(
    AND(COUNTIF(Bugs!A:A,B474)&gt;0,ISNUMBER(SEARCH("x",INDEX(Bugs!C:C,MATCH(B474,Bugs!A:A,0))))),
    AND(COUNTIF(Bugs!B:B,B474)&gt;0,ISNUMBER(SEARCH("x",INDEX(Bugs!C:C,MATCH(B474,Bugs!B:B,0))))),
    AND(COUNTIF(Bugs!A:A,B474)&gt;0,ISNUMBER(SEARCH("x",INDEX(Bugs!D:D,MATCH(B474,Bugs!A:A,0))))),
    AND(COUNTIF(Bugs!B:B,B474)&gt;0,ISNUMBER(SEARCH("x",INDEX(Bugs!D:D,MATCH(B474,Bugs!B:B,0)))))
),"Y","")</f>
        <v/>
      </c>
      <c r="R474">
        <f ca="1">IF(OR(ISNUMBER(MATCH(L474,MasterData!$D$3:$D$18,0)),ISNUMBER(MATCH(L474,MasterData!$C$3:$C$18,0))),
    DATEDIF(E474,I474,"d"),
    DATEDIF(E474,TODAY(),"d"))</f>
        <v>1</v>
      </c>
      <c r="S474">
        <f t="shared" ca="1" si="24"/>
        <v>1</v>
      </c>
      <c r="T474">
        <f t="shared" ca="1" si="28"/>
        <v>0</v>
      </c>
      <c r="U474">
        <f t="shared" ca="1" si="26"/>
        <v>0</v>
      </c>
    </row>
    <row r="475" spans="2:21" x14ac:dyDescent="0.35">
      <c r="B475" t="s">
        <v>1252</v>
      </c>
      <c r="D475" s="34" t="s">
        <v>480</v>
      </c>
      <c r="E475" s="208">
        <v>45981</v>
      </c>
      <c r="G475" t="s">
        <v>834</v>
      </c>
      <c r="I475" s="208">
        <v>45981</v>
      </c>
      <c r="K475" t="s">
        <v>241</v>
      </c>
      <c r="L475" t="s">
        <v>171</v>
      </c>
      <c r="M475" t="s">
        <v>1253</v>
      </c>
      <c r="N475" t="s">
        <v>237</v>
      </c>
      <c r="P475" s="193" t="str">
        <f>IF(OR(AND(A475&lt;&gt;"",COUNTIF(Bugs!B:B,A475)&gt;0),AND(B475&lt;&gt;"",COUNTIF(Bugs!A:A,B475)&gt;0)),"Y","")</f>
        <v/>
      </c>
      <c r="Q475" s="193" t="str">
        <f>IF(OR(
    AND(COUNTIF(Bugs!A:A,B475)&gt;0,ISNUMBER(SEARCH("x",INDEX(Bugs!C:C,MATCH(B475,Bugs!A:A,0))))),
    AND(COUNTIF(Bugs!B:B,B475)&gt;0,ISNUMBER(SEARCH("x",INDEX(Bugs!C:C,MATCH(B475,Bugs!B:B,0))))),
    AND(COUNTIF(Bugs!A:A,B475)&gt;0,ISNUMBER(SEARCH("x",INDEX(Bugs!D:D,MATCH(B475,Bugs!A:A,0))))),
    AND(COUNTIF(Bugs!B:B,B475)&gt;0,ISNUMBER(SEARCH("x",INDEX(Bugs!D:D,MATCH(B475,Bugs!B:B,0)))))
),"Y","")</f>
        <v/>
      </c>
      <c r="R475">
        <f ca="1">IF(OR(ISNUMBER(MATCH(L475,MasterData!$D$3:$D$18,0)),ISNUMBER(MATCH(L475,MasterData!$C$3:$C$18,0))),
    DATEDIF(E475,I475,"d"),
    DATEDIF(E475,TODAY(),"d"))</f>
        <v>0</v>
      </c>
      <c r="S475">
        <f t="shared" ca="1" si="24"/>
        <v>1</v>
      </c>
      <c r="T475">
        <f t="shared" ca="1" si="28"/>
        <v>0</v>
      </c>
      <c r="U475">
        <f t="shared" ca="1" si="26"/>
        <v>0</v>
      </c>
    </row>
    <row r="476" spans="2:21" x14ac:dyDescent="0.35">
      <c r="B476" t="s">
        <v>1254</v>
      </c>
      <c r="D476" s="34" t="s">
        <v>1052</v>
      </c>
      <c r="E476" s="208">
        <v>45981</v>
      </c>
      <c r="G476" t="s">
        <v>1255</v>
      </c>
      <c r="I476" s="208">
        <v>45981</v>
      </c>
      <c r="K476" t="s">
        <v>347</v>
      </c>
      <c r="L476" t="s">
        <v>171</v>
      </c>
      <c r="M476" t="s">
        <v>1256</v>
      </c>
      <c r="N476" t="s">
        <v>237</v>
      </c>
      <c r="P476" s="193" t="str">
        <f>IF(OR(AND(A476&lt;&gt;"",COUNTIF(Bugs!B:B,A476)&gt;0),AND(B476&lt;&gt;"",COUNTIF(Bugs!A:A,B476)&gt;0)),"Y","")</f>
        <v/>
      </c>
      <c r="Q476" s="193" t="str">
        <f>IF(OR(
    AND(COUNTIF(Bugs!A:A,B476)&gt;0,ISNUMBER(SEARCH("x",INDEX(Bugs!C:C,MATCH(B476,Bugs!A:A,0))))),
    AND(COUNTIF(Bugs!B:B,B476)&gt;0,ISNUMBER(SEARCH("x",INDEX(Bugs!C:C,MATCH(B476,Bugs!B:B,0))))),
    AND(COUNTIF(Bugs!A:A,B476)&gt;0,ISNUMBER(SEARCH("x",INDEX(Bugs!D:D,MATCH(B476,Bugs!A:A,0))))),
    AND(COUNTIF(Bugs!B:B,B476)&gt;0,ISNUMBER(SEARCH("x",INDEX(Bugs!D:D,MATCH(B476,Bugs!B:B,0)))))
),"Y","")</f>
        <v/>
      </c>
      <c r="R476">
        <f ca="1">IF(OR(ISNUMBER(MATCH(L476,MasterData!$D$3:$D$18,0)),ISNUMBER(MATCH(L476,MasterData!$C$3:$C$18,0))),
    DATEDIF(E476,I476,"d"),
    DATEDIF(E476,TODAY(),"d"))</f>
        <v>0</v>
      </c>
      <c r="S476">
        <f t="shared" ca="1" si="24"/>
        <v>1</v>
      </c>
      <c r="T476">
        <f t="shared" ca="1" si="28"/>
        <v>0</v>
      </c>
      <c r="U476">
        <f t="shared" ca="1" si="26"/>
        <v>0</v>
      </c>
    </row>
    <row r="477" spans="2:21" x14ac:dyDescent="0.35">
      <c r="B477" t="s">
        <v>131</v>
      </c>
      <c r="D477" s="34" t="s">
        <v>746</v>
      </c>
      <c r="E477" s="208">
        <v>45982</v>
      </c>
      <c r="G477" t="s">
        <v>876</v>
      </c>
      <c r="I477" s="208">
        <v>45982</v>
      </c>
      <c r="K477" t="s">
        <v>235</v>
      </c>
      <c r="L477" t="s">
        <v>164</v>
      </c>
      <c r="M477" t="s">
        <v>1257</v>
      </c>
      <c r="N477" t="s">
        <v>237</v>
      </c>
      <c r="P477" s="193" t="str">
        <f>IF(OR(AND(A477&lt;&gt;"",COUNTIF(Bugs!B:B,A477)&gt;0),AND(B477&lt;&gt;"",COUNTIF(Bugs!A:A,B477)&gt;0)),"Y","")</f>
        <v>Y</v>
      </c>
      <c r="Q477" s="193" t="str">
        <f>IF(OR(
    AND(COUNTIF(Bugs!A:A,B477)&gt;0,ISNUMBER(SEARCH("x",INDEX(Bugs!C:C,MATCH(B477,Bugs!A:A,0))))),
    AND(COUNTIF(Bugs!B:B,B477)&gt;0,ISNUMBER(SEARCH("x",INDEX(Bugs!C:C,MATCH(B477,Bugs!B:B,0))))),
    AND(COUNTIF(Bugs!A:A,B477)&gt;0,ISNUMBER(SEARCH("x",INDEX(Bugs!D:D,MATCH(B477,Bugs!A:A,0))))),
    AND(COUNTIF(Bugs!B:B,B477)&gt;0,ISNUMBER(SEARCH("x",INDEX(Bugs!D:D,MATCH(B477,Bugs!B:B,0)))))
),"Y","")</f>
        <v/>
      </c>
      <c r="R477">
        <f ca="1">IF(OR(ISNUMBER(MATCH(L477,MasterData!$D$3:$D$18,0)),ISNUMBER(MATCH(L477,MasterData!$C$3:$C$18,0))),
    DATEDIF(E477,I477,"d"),
    DATEDIF(E477,TODAY(),"d"))</f>
        <v>25</v>
      </c>
      <c r="S477">
        <f t="shared" ca="1" si="24"/>
        <v>0</v>
      </c>
      <c r="T477">
        <f t="shared" ca="1" si="28"/>
        <v>1</v>
      </c>
      <c r="U477">
        <f t="shared" ca="1" si="26"/>
        <v>0</v>
      </c>
    </row>
    <row r="478" spans="2:21" x14ac:dyDescent="0.35">
      <c r="B478" t="s">
        <v>132</v>
      </c>
      <c r="D478" s="34" t="s">
        <v>480</v>
      </c>
      <c r="E478" s="208">
        <v>45982</v>
      </c>
      <c r="G478" t="s">
        <v>715</v>
      </c>
      <c r="I478" s="208">
        <v>45982</v>
      </c>
      <c r="K478" t="s">
        <v>235</v>
      </c>
      <c r="L478" t="s">
        <v>164</v>
      </c>
      <c r="M478" t="s">
        <v>1258</v>
      </c>
      <c r="N478" t="s">
        <v>237</v>
      </c>
      <c r="P478" s="193" t="str">
        <f>IF(OR(AND(A478&lt;&gt;"",COUNTIF(Bugs!B:B,A478)&gt;0),AND(B478&lt;&gt;"",COUNTIF(Bugs!A:A,B478)&gt;0)),"Y","")</f>
        <v>Y</v>
      </c>
      <c r="Q478" s="193" t="str">
        <f>IF(OR(
    AND(COUNTIF(Bugs!A:A,B478)&gt;0,ISNUMBER(SEARCH("x",INDEX(Bugs!C:C,MATCH(B478,Bugs!A:A,0))))),
    AND(COUNTIF(Bugs!B:B,B478)&gt;0,ISNUMBER(SEARCH("x",INDEX(Bugs!C:C,MATCH(B478,Bugs!B:B,0))))),
    AND(COUNTIF(Bugs!A:A,B478)&gt;0,ISNUMBER(SEARCH("x",INDEX(Bugs!D:D,MATCH(B478,Bugs!A:A,0))))),
    AND(COUNTIF(Bugs!B:B,B478)&gt;0,ISNUMBER(SEARCH("x",INDEX(Bugs!D:D,MATCH(B478,Bugs!B:B,0)))))
),"Y","")</f>
        <v>Y</v>
      </c>
      <c r="R478">
        <f ca="1">IF(OR(ISNUMBER(MATCH(L478,MasterData!$D$3:$D$18,0)),ISNUMBER(MATCH(L478,MasterData!$C$3:$C$18,0))),
    DATEDIF(E478,I478,"d"),
    DATEDIF(E478,TODAY(),"d"))</f>
        <v>25</v>
      </c>
      <c r="S478">
        <f t="shared" ca="1" si="24"/>
        <v>0</v>
      </c>
      <c r="T478">
        <f t="shared" ca="1" si="28"/>
        <v>1</v>
      </c>
      <c r="U478">
        <f t="shared" ca="1" si="26"/>
        <v>0</v>
      </c>
    </row>
    <row r="479" spans="2:21" x14ac:dyDescent="0.35">
      <c r="B479" t="s">
        <v>1259</v>
      </c>
      <c r="D479" s="34" t="s">
        <v>480</v>
      </c>
      <c r="E479" s="208">
        <v>45982</v>
      </c>
      <c r="G479" t="s">
        <v>715</v>
      </c>
      <c r="I479" s="208">
        <v>45982</v>
      </c>
      <c r="K479" t="s">
        <v>235</v>
      </c>
      <c r="L479" t="s">
        <v>171</v>
      </c>
      <c r="M479" t="s">
        <v>1260</v>
      </c>
      <c r="N479" t="s">
        <v>237</v>
      </c>
      <c r="P479" s="193" t="str">
        <f>IF(OR(AND(A479&lt;&gt;"",COUNTIF(Bugs!B:B,A479)&gt;0),AND(B479&lt;&gt;"",COUNTIF(Bugs!A:A,B479)&gt;0)),"Y","")</f>
        <v/>
      </c>
      <c r="Q479" s="193" t="str">
        <f>IF(OR(
    AND(COUNTIF(Bugs!A:A,B479)&gt;0,ISNUMBER(SEARCH("x",INDEX(Bugs!C:C,MATCH(B479,Bugs!A:A,0))))),
    AND(COUNTIF(Bugs!B:B,B479)&gt;0,ISNUMBER(SEARCH("x",INDEX(Bugs!C:C,MATCH(B479,Bugs!B:B,0))))),
    AND(COUNTIF(Bugs!A:A,B479)&gt;0,ISNUMBER(SEARCH("x",INDEX(Bugs!D:D,MATCH(B479,Bugs!A:A,0))))),
    AND(COUNTIF(Bugs!B:B,B479)&gt;0,ISNUMBER(SEARCH("x",INDEX(Bugs!D:D,MATCH(B479,Bugs!B:B,0)))))
),"Y","")</f>
        <v/>
      </c>
      <c r="R479">
        <f ca="1">IF(OR(ISNUMBER(MATCH(L479,MasterData!$D$3:$D$18,0)),ISNUMBER(MATCH(L479,MasterData!$C$3:$C$18,0))),
    DATEDIF(E479,I479,"d"),
    DATEDIF(E479,TODAY(),"d"))</f>
        <v>0</v>
      </c>
      <c r="S479">
        <f t="shared" ca="1" si="24"/>
        <v>1</v>
      </c>
      <c r="T479">
        <f t="shared" ca="1" si="28"/>
        <v>0</v>
      </c>
      <c r="U479">
        <f t="shared" ca="1" si="26"/>
        <v>0</v>
      </c>
    </row>
    <row r="480" spans="2:21" x14ac:dyDescent="0.35">
      <c r="B480" t="s">
        <v>133</v>
      </c>
      <c r="D480" s="34">
        <v>3003</v>
      </c>
      <c r="E480" s="208">
        <v>45982</v>
      </c>
      <c r="G480" t="s">
        <v>715</v>
      </c>
      <c r="I480" s="208">
        <v>45982</v>
      </c>
      <c r="K480" t="s">
        <v>235</v>
      </c>
      <c r="L480" t="s">
        <v>164</v>
      </c>
      <c r="M480" t="s">
        <v>1261</v>
      </c>
      <c r="N480" t="s">
        <v>237</v>
      </c>
      <c r="P480" s="193" t="str">
        <f>IF(OR(AND(A480&lt;&gt;"",COUNTIF(Bugs!B:B,A480)&gt;0),AND(B480&lt;&gt;"",COUNTIF(Bugs!A:A,B480)&gt;0)),"Y","")</f>
        <v>Y</v>
      </c>
      <c r="Q480" s="193" t="str">
        <f>IF(OR(
    AND(COUNTIF(Bugs!A:A,B480)&gt;0,ISNUMBER(SEARCH("x",INDEX(Bugs!C:C,MATCH(B480,Bugs!A:A,0))))),
    AND(COUNTIF(Bugs!B:B,B480)&gt;0,ISNUMBER(SEARCH("x",INDEX(Bugs!C:C,MATCH(B480,Bugs!B:B,0))))),
    AND(COUNTIF(Bugs!A:A,B480)&gt;0,ISNUMBER(SEARCH("x",INDEX(Bugs!D:D,MATCH(B480,Bugs!A:A,0))))),
    AND(COUNTIF(Bugs!B:B,B480)&gt;0,ISNUMBER(SEARCH("x",INDEX(Bugs!D:D,MATCH(B480,Bugs!B:B,0)))))
),"Y","")</f>
        <v>Y</v>
      </c>
      <c r="R480">
        <f ca="1">IF(OR(ISNUMBER(MATCH(L480,MasterData!$D$3:$D$18,0)),ISNUMBER(MATCH(L480,MasterData!$C$3:$C$18,0))),
    DATEDIF(E480,I480,"d"),
    DATEDIF(E480,TODAY(),"d"))</f>
        <v>25</v>
      </c>
      <c r="S480">
        <f t="shared" ca="1" si="24"/>
        <v>0</v>
      </c>
      <c r="T480">
        <f t="shared" ca="1" si="28"/>
        <v>1</v>
      </c>
      <c r="U480">
        <f t="shared" ca="1" si="26"/>
        <v>0</v>
      </c>
    </row>
    <row r="481" spans="2:21" x14ac:dyDescent="0.35">
      <c r="B481" t="s">
        <v>1262</v>
      </c>
      <c r="D481" s="34" t="s">
        <v>1066</v>
      </c>
      <c r="E481" s="208">
        <v>45982</v>
      </c>
      <c r="G481" t="s">
        <v>1111</v>
      </c>
      <c r="I481" s="208">
        <v>45982</v>
      </c>
      <c r="K481" t="s">
        <v>241</v>
      </c>
      <c r="L481" t="s">
        <v>164</v>
      </c>
      <c r="M481" t="s">
        <v>1263</v>
      </c>
      <c r="N481" t="s">
        <v>237</v>
      </c>
      <c r="P481" s="193" t="str">
        <f>IF(OR(AND(A481&lt;&gt;"",COUNTIF(Bugs!B:B,A481)&gt;0),AND(B481&lt;&gt;"",COUNTIF(Bugs!A:A,B481)&gt;0)),"Y","")</f>
        <v/>
      </c>
      <c r="Q481" s="193" t="str">
        <f>IF(OR(
    AND(COUNTIF(Bugs!A:A,B481)&gt;0,ISNUMBER(SEARCH("x",INDEX(Bugs!C:C,MATCH(B481,Bugs!A:A,0))))),
    AND(COUNTIF(Bugs!B:B,B481)&gt;0,ISNUMBER(SEARCH("x",INDEX(Bugs!C:C,MATCH(B481,Bugs!B:B,0))))),
    AND(COUNTIF(Bugs!A:A,B481)&gt;0,ISNUMBER(SEARCH("x",INDEX(Bugs!D:D,MATCH(B481,Bugs!A:A,0))))),
    AND(COUNTIF(Bugs!B:B,B481)&gt;0,ISNUMBER(SEARCH("x",INDEX(Bugs!D:D,MATCH(B481,Bugs!B:B,0)))))
),"Y","")</f>
        <v/>
      </c>
      <c r="R481">
        <f ca="1">IF(OR(ISNUMBER(MATCH(L481,MasterData!$D$3:$D$18,0)),ISNUMBER(MATCH(L481,MasterData!$C$3:$C$18,0))),
    DATEDIF(E481,I481,"d"),
    DATEDIF(E481,TODAY(),"d"))</f>
        <v>25</v>
      </c>
      <c r="S481">
        <f t="shared" ca="1" si="24"/>
        <v>0</v>
      </c>
      <c r="T481">
        <f t="shared" ca="1" si="28"/>
        <v>1</v>
      </c>
      <c r="U481">
        <f t="shared" ca="1" si="26"/>
        <v>0</v>
      </c>
    </row>
    <row r="482" spans="2:21" x14ac:dyDescent="0.35">
      <c r="B482" t="s">
        <v>134</v>
      </c>
      <c r="D482" s="34">
        <v>3009</v>
      </c>
      <c r="E482" s="208">
        <v>45982</v>
      </c>
      <c r="G482" t="s">
        <v>866</v>
      </c>
      <c r="I482" s="208">
        <v>45982</v>
      </c>
      <c r="K482" t="s">
        <v>235</v>
      </c>
      <c r="L482" t="s">
        <v>164</v>
      </c>
      <c r="M482" t="s">
        <v>1189</v>
      </c>
      <c r="N482" t="s">
        <v>237</v>
      </c>
      <c r="P482" s="193" t="str">
        <f>IF(OR(AND(A482&lt;&gt;"",COUNTIF(Bugs!B:B,A482)&gt;0),AND(B482&lt;&gt;"",COUNTIF(Bugs!A:A,B482)&gt;0)),"Y","")</f>
        <v>Y</v>
      </c>
      <c r="Q482" s="193" t="str">
        <f>IF(OR(
    AND(COUNTIF(Bugs!A:A,B482)&gt;0,ISNUMBER(SEARCH("x",INDEX(Bugs!C:C,MATCH(B482,Bugs!A:A,0))))),
    AND(COUNTIF(Bugs!B:B,B482)&gt;0,ISNUMBER(SEARCH("x",INDEX(Bugs!C:C,MATCH(B482,Bugs!B:B,0))))),
    AND(COUNTIF(Bugs!A:A,B482)&gt;0,ISNUMBER(SEARCH("x",INDEX(Bugs!D:D,MATCH(B482,Bugs!A:A,0))))),
    AND(COUNTIF(Bugs!B:B,B482)&gt;0,ISNUMBER(SEARCH("x",INDEX(Bugs!D:D,MATCH(B482,Bugs!B:B,0)))))
),"Y","")</f>
        <v/>
      </c>
      <c r="R482">
        <f ca="1">IF(OR(ISNUMBER(MATCH(L482,MasterData!$D$3:$D$18,0)),ISNUMBER(MATCH(L482,MasterData!$C$3:$C$18,0))),
    DATEDIF(E482,I482,"d"),
    DATEDIF(E482,TODAY(),"d"))</f>
        <v>25</v>
      </c>
      <c r="S482">
        <f t="shared" ca="1" si="24"/>
        <v>0</v>
      </c>
      <c r="T482">
        <f t="shared" ca="1" si="28"/>
        <v>1</v>
      </c>
      <c r="U482">
        <f t="shared" ca="1" si="26"/>
        <v>0</v>
      </c>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9BE48624-A2B7-4BCF-B72A-40F4F3E2DFC5}"/>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91EB6DAD-666F-4281-8773-13E2865979E1}"/>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53A482C1-28B2-4D5F-A3C2-EEF8A18949E4}"/>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50083318-297F-4772-9FB5-06DE94DBC0B7}"/>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9972890F-6793-44BA-94D9-F53EFEE0AB05}"/>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1B5B4CB-96B1-40E7-BC65-04D044FE7394}"/>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7698B76-D15F-42E4-B04D-41EB14052438}"/>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4822460-0E9A-4A5F-8319-701DBFB1F51F}"/>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269C395-33B6-4BAC-A807-DB2F9DD86F3D}"/>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63798C6-9E0B-4771-B20B-CF27400EAA37}"/>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1375C92-1A72-4095-9945-62C6D11C9E94}"/>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318F19B-0603-44E3-BF6D-58C62CE6BA69}"/>
    <hyperlink ref="B241" r:id="rId13" display="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A1230393-A18B-4119-B40E-3FF382686B10}"/>
    <hyperlink ref="B244" r:id="rId14" display="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47DF1821-4411-4B4C-A455-908EE12C2611}"/>
    <hyperlink ref="B245" r:id="rId15" display="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6E47E67B-3B4C-4A80-96A7-0059AC6B4CEF}"/>
    <hyperlink ref="B246" r:id="rId16" display="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xr:uid="{F25744DF-E132-42D6-9019-F02B00F97D7E}"/>
    <hyperlink ref="B247" r:id="rId17" display="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84714830-DCC7-4615-8D0F-8E23B5B3DEC2}"/>
    <hyperlink ref="B248" r:id="rId18" display="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4C0184D9-01CA-4F62-9FA6-7C88C7C5BD05}"/>
    <hyperlink ref="B242" r:id="rId19" display="https://myit.siemens.com/now/nav/ui/classic/params/target/incident.do%3Fsys_id%3Dc5156d00c3eea650fab2bc65e0013162%26sysparm_stack%3D%26sysparm_view%3D" xr:uid="{EDE8C7EE-0B28-4067-9425-B298AA876742}"/>
    <hyperlink ref="B249" r:id="rId20" display="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9D97ABA9-F076-49A5-829A-A34E828FDC74}"/>
    <hyperlink ref="B250" r:id="rId21" display="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AD09D1F4-964F-41BE-AEE9-C890790EA824}"/>
    <hyperlink ref="B251" r:id="rId22" display="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422DEF93-AD8D-4DA6-9396-00209E0BBF6E}"/>
    <hyperlink ref="B253" r:id="rId23" display="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B9BBE37C-44BA-4BD7-90D4-0D6159C227F6}"/>
    <hyperlink ref="B254" r:id="rId24" display="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E8A8F223-B49E-4751-AC83-BE7BFB1D0D44}"/>
    <hyperlink ref="B252" r:id="rId25" display="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3EB4E8A-72F2-43CD-8A9F-0D308C504059}"/>
    <hyperlink ref="B255" r:id="rId26" display="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573FCA8-4A51-4B14-9F27-EC61292B04C2}"/>
    <hyperlink ref="B256" r:id="rId27" display="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905F696-A227-47A9-B370-00D897973CB5}"/>
    <hyperlink ref="B257" r:id="rId28" display="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667E9D17-6088-494E-84CD-5EEB3D95AE84}"/>
    <hyperlink ref="B258" r:id="rId29" display="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3DC278C-6392-479D-BD29-3CD9E6625A79}"/>
    <hyperlink ref="B259" r:id="rId30" display="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21257A5-2E6E-49A5-A4C9-2E6B4F82FC47}"/>
    <hyperlink ref="B260" r:id="rId31" display="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FBC9FE9-C277-42A4-8B58-E4FADF3BAA15}"/>
    <hyperlink ref="B261" r:id="rId32" display="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819277E-2900-42EB-9013-7E4A61B4283B}"/>
    <hyperlink ref="B262" r:id="rId33" display="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03CE7B0-61FE-45A2-AC91-203960826093}"/>
    <hyperlink ref="B263" r:id="rId34" display="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6C9744C-E0F9-49AD-AC8B-7AA49A22BA65}"/>
    <hyperlink ref="B264" r:id="rId35" display="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35A1ACB-737D-413B-AF93-D6648D9886DF}"/>
    <hyperlink ref="B265" r:id="rId36" display="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FE3343C-AFC4-41F4-8B40-A6C9636FE15E}"/>
    <hyperlink ref="B266" r:id="rId37" display="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5AAA468-4E3C-41E1-A8BB-C17D8E6BA2AA}"/>
    <hyperlink ref="B268" r:id="rId38" display="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AD19DDF-D44C-4662-8D4B-288155792A8E}"/>
    <hyperlink ref="B269" r:id="rId39" display="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5731271-5E99-4B77-8B7F-4DD0816F134B}"/>
    <hyperlink ref="B270" r:id="rId40" display="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B06690C-C68A-491C-B3DC-2E30DFD3B06C}"/>
    <hyperlink ref="B271" r:id="rId41" display="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8A9F936-3C48-47A4-AA56-ABD93446C392}"/>
    <hyperlink ref="B272" r:id="rId42" display="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16DB246-1395-49B4-AA95-EC1AFEE38E0E}"/>
    <hyperlink ref="B273" r:id="rId43" display="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D07FE43-9605-4144-93C0-65D72AC884C6}"/>
    <hyperlink ref="B274" r:id="rId44" display="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6D6930E-B259-4D55-9FE0-25AF2FB08679}"/>
    <hyperlink ref="B275" r:id="rId45" display="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29B0BD8-99E6-4ED5-9740-71113BA5B007}"/>
    <hyperlink ref="B276" r:id="rId46" display="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387B24E-3769-4108-BFFE-1B314537D62A}"/>
    <hyperlink ref="B278" r:id="rId47" display="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F1D692D-3A52-44CF-AB06-27C10C0568C4}"/>
    <hyperlink ref="B279" r:id="rId48" display="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BDAC920-8069-44B2-BBC0-8E5BF5CE1718}"/>
    <hyperlink ref="B280" r:id="rId49" display="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4420E60-926E-4649-9BC3-048D86A167E7}"/>
    <hyperlink ref="B282" r:id="rId50" display="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B7F5532-F89F-48C4-ABEB-FDE0EEF80C56}"/>
    <hyperlink ref="B283" r:id="rId51" display="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DF52F57-9C08-42AF-9C75-654FC40AFC76}"/>
    <hyperlink ref="B285" r:id="rId52" display="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E8C530F-245C-4A0B-B540-FB65F89F8CE2}"/>
    <hyperlink ref="B286" r:id="rId53" display="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4A92CF2-7481-4822-B0A9-6FDF4C7F05D0}"/>
    <hyperlink ref="B287" r:id="rId54" display="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C57A5BF-48E2-411F-8F60-0B59B0B0E4C0}"/>
    <hyperlink ref="B288" r:id="rId55" display="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4ADE269-7759-43B8-944F-56BBB72ACBB7}"/>
    <hyperlink ref="B289" r:id="rId56" display="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E3E14F0-39EE-43F1-B5B7-218D2C49122B}"/>
    <hyperlink ref="B290" r:id="rId57" display="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D9B9829-8CA2-42BC-A782-9D0A8929FD61}"/>
    <hyperlink ref="B291" r:id="rId58" display="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F794D0E-FB0B-4F10-AACA-DC9273706041}"/>
    <hyperlink ref="B292" r:id="rId59" display="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A548B42-BA7D-4AB6-AAD7-24EFF980B7D9}"/>
    <hyperlink ref="B293" r:id="rId60" display="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4578C6A-F507-4926-B788-9FD373CF3335}"/>
    <hyperlink ref="B294" r:id="rId61" display="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264EA77-148F-4F69-86BA-B91226CFC77D}"/>
    <hyperlink ref="B295" r:id="rId62" display="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D8671CD-028A-491F-B281-4BAB4EE23115}"/>
    <hyperlink ref="B297" r:id="rId63" display="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8C6CF41-2514-4A0A-B4EB-4FA9D7683679}"/>
    <hyperlink ref="B298" r:id="rId64" display="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4736FDCF-40D2-4A43-9635-42CB8C9DCBE5}"/>
    <hyperlink ref="B299" r:id="rId65" display="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32F7D1B-9CE1-4D4F-B34F-6227CC662BB2}"/>
    <hyperlink ref="B301" r:id="rId66" display="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54FF5264-13A6-4288-93FA-AC40097984E3}"/>
    <hyperlink ref="B302" r:id="rId67" display="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DBAD9128-E9C3-4104-9C60-32C606D6DA84}"/>
    <hyperlink ref="B303" r:id="rId68" display="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0E2595F7-9CF9-433E-B153-BB3B494EA689}"/>
    <hyperlink ref="B304" r:id="rId69" display="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A2DACFC-49CF-4A74-B887-9718E4EB809B}"/>
    <hyperlink ref="B305" r:id="rId70" display="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A7FCCCC-B79B-4780-8B10-602A21B71B59}"/>
    <hyperlink ref="B306" r:id="rId71" display="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EEE7967-0D96-408C-A631-B9B08AAAC265}"/>
    <hyperlink ref="B307" r:id="rId72" display="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88F3194-CA2C-43EC-81FB-0E7B67782726}"/>
    <hyperlink ref="B308" r:id="rId73" display="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E8315BA-EA2A-4B07-A654-7F274F415253}"/>
    <hyperlink ref="B309" r:id="rId74" display="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728643B-0C90-4692-879A-C9FCBF9AC829}"/>
    <hyperlink ref="B310" r:id="rId75" display="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CC812E9-E977-4FEF-ADE8-C1F5F00D8950}"/>
    <hyperlink ref="B311" r:id="rId76" display="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7A5DFE3-6CB0-4C77-9A18-D0DF7EB81A91}"/>
    <hyperlink ref="B312" r:id="rId77" display="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043A99A-8DC8-48F0-9FE3-2C6E9AEB5625}"/>
    <hyperlink ref="B313" r:id="rId78" display="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2D38CE7-4453-4326-8B1D-82020E5D336B}"/>
    <hyperlink ref="B314" r:id="rId79" display="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F266227-6621-489F-B157-FF3A5CC70A32}"/>
    <hyperlink ref="B315" r:id="rId80" display="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FB954B04-68C2-412A-B60D-3432F47691F4}"/>
    <hyperlink ref="B243" r:id="rId81" display="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2F13B065-376C-4DC9-B480-3B8FBE6FC52B}"/>
    <hyperlink ref="B267" r:id="rId82" display="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6544368-5D53-436E-9B4D-DC7D97FB1358}"/>
    <hyperlink ref="B277" r:id="rId83" display="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3EC568E-54ED-4ECF-9A4E-9512A9A986A2}"/>
    <hyperlink ref="B281" r:id="rId84" display="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F678E92-B626-4832-9432-747036AE92D2}"/>
    <hyperlink ref="B284" r:id="rId85" display="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44E9113-19DD-473A-9236-929BB87081D4}"/>
    <hyperlink ref="B300" r:id="rId86" display="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F6BDB4CE-9980-49A3-9710-D60652714F5A}"/>
    <hyperlink ref="B316" r:id="rId87" display="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B5BF1BF1-35BF-4063-9574-4D203F968436}"/>
    <hyperlink ref="B317" r:id="rId88" display="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A6C7BF9-727D-4A73-BCB3-62CBADACFF1E}"/>
    <hyperlink ref="B318" r:id="rId89" display="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1E71932-6BFD-4527-A71A-4480682EAA63}"/>
    <hyperlink ref="B319" r:id="rId90" display="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D97BB75-5AE4-4A05-92DE-A989757BCE0C}"/>
    <hyperlink ref="B320" r:id="rId91" display="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C8FB2C4-0BA1-4757-8C1F-A91986B2DF04}"/>
    <hyperlink ref="B321" r:id="rId92" display="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906585C-3DEF-45DA-B976-FF1FB85B8C17}"/>
    <hyperlink ref="B322" r:id="rId93" display="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F17D541-BBB3-4549-8773-0BFA3A67A4C9}"/>
    <hyperlink ref="B323" r:id="rId94" display="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542604D-85FB-43A9-98F0-107FF11C2670}"/>
    <hyperlink ref="B324" r:id="rId95" display="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EF75907-C604-4173-96C6-07A218BAA20C}"/>
    <hyperlink ref="B325" r:id="rId96" display="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E252E13-7E4D-40F7-BAF3-4038BDBCA95B}"/>
    <hyperlink ref="B326" r:id="rId97" display="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4E409DA-795D-4609-9333-50EDE4A1176E}"/>
    <hyperlink ref="B327" r:id="rId98" display="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6B2FE94-50E9-490C-90E9-C350A45B4E10}"/>
    <hyperlink ref="B328" r:id="rId99" display="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EA94F08-639B-4D97-8066-B44A7F906926}"/>
    <hyperlink ref="B329" r:id="rId100" display="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7D812493-580F-4699-8CDB-A841BBD955BC}"/>
    <hyperlink ref="B330" r:id="rId101" display="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2FE97AA-334A-4C3E-8A68-299DFFC2AF78}"/>
    <hyperlink ref="B331" r:id="rId102" display="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E58C08-8E8F-40F3-B00B-644480CFCEF2}"/>
    <hyperlink ref="B332" r:id="rId103" display="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C207A4-F10F-4552-B116-088565F5E4AF}"/>
    <hyperlink ref="B333" r:id="rId104" display="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4182A96-FB7F-4F42-AFC7-F861C6175DC6}"/>
    <hyperlink ref="B334" r:id="rId105" display="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E335A32-9BF4-43FC-B365-D6CDEFCE3068}"/>
    <hyperlink ref="B335" r:id="rId106" display="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447142F-4D6F-4B03-9082-01EBD25E689F}"/>
    <hyperlink ref="B336" r:id="rId107" display="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D11FCF5-BB6E-4342-9CA9-3EAECE0ABB45}"/>
    <hyperlink ref="B337" r:id="rId108" display="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00D3A5E-84FF-471E-90D4-7CB2C08C6EEA}"/>
    <hyperlink ref="B338" r:id="rId109" display="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9F51C1B-6532-4782-BEA6-931044FEB6DD}"/>
    <hyperlink ref="B339" r:id="rId110" display="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0D49AB9-E94A-479C-BA2F-D7E239DD4E26}"/>
    <hyperlink ref="B340" r:id="rId111" display="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55E18C4-C694-4B1F-BD8E-7717E3B01A1D}"/>
    <hyperlink ref="B341" r:id="rId112" display="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F6FB0FC-EF08-4A9F-BA52-4C763449D397}"/>
    <hyperlink ref="B342" r:id="rId113" display="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82EFC35-88BC-4C77-8825-2FBD057A482D}"/>
    <hyperlink ref="B343" r:id="rId114" display="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90AE292-27BF-4B13-953E-0538BDEC9BA5}"/>
    <hyperlink ref="B347" r:id="rId115" display="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43EFA89-AD73-4D84-8130-0AFC4DD3A3A3}"/>
    <hyperlink ref="B346" r:id="rId116" display="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D0C10E1-55D6-4652-8EE5-838AE231DF8D}"/>
    <hyperlink ref="B345" r:id="rId117" display="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2AD2CC8-B7BB-4D9C-8C2F-C0A7FDFB1E6E}"/>
    <hyperlink ref="B344" r:id="rId118" display="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893B9F6-5735-4B33-A088-CEBC2C35EF92}"/>
    <hyperlink ref="B348" r:id="rId119" display="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1FA1A14-BC09-40A0-89EE-72F09D17B4DC}"/>
    <hyperlink ref="B349" r:id="rId120" display="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470F8F-591F-42B0-ADA6-A0700634BFDE}"/>
    <hyperlink ref="B350" r:id="rId121" display="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BB45F36-5A71-476D-A021-F48900727579}"/>
    <hyperlink ref="B351" r:id="rId122" display="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7E2EB0C-C509-426E-B221-4459304B57AD}"/>
    <hyperlink ref="B352" r:id="rId123" display="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E3D798C-7C7D-4D91-B202-EC09F14A161F}"/>
    <hyperlink ref="B353" r:id="rId124" display="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95C135D-CCB3-4057-913B-46070E4E0666}"/>
    <hyperlink ref="B354" r:id="rId125" display="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A8480B5-FBBA-4586-B43D-DEE8A01CE0C6}"/>
    <hyperlink ref="B355" r:id="rId126" display="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EE06959-8BB3-4B96-97B9-81EE52BB1206}"/>
    <hyperlink ref="B356" r:id="rId127" display="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A4681EE-BDF0-452C-A507-4693D8B5112E}"/>
    <hyperlink ref="B357" r:id="rId128" display="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85B35A6-23F5-40E6-B550-4CE83C96C12A}"/>
    <hyperlink ref="B358" r:id="rId129" display="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809E27E-D641-423E-A4E0-6A27CEBF149F}"/>
    <hyperlink ref="B359" r:id="rId130" display="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076169B-9402-40B5-A896-075D4ECB8C38}"/>
    <hyperlink ref="B360" r:id="rId131" display="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26DEB32-A36A-452E-80A0-2BAE089CC919}"/>
    <hyperlink ref="B361" r:id="rId132" display="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805A559-82A3-48D6-95B0-054EDA008C1A}"/>
    <hyperlink ref="B362" r:id="rId133" display="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5D05948-F3A0-43D4-9A4C-461E746A5FD2}"/>
    <hyperlink ref="B363" r:id="rId134" display="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6296BF8-772C-4B88-9291-3E4875BD3AF7}"/>
    <hyperlink ref="B364" r:id="rId135" display="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D076371-DAD3-4778-90CA-C548D41EFEF0}"/>
    <hyperlink ref="B365" r:id="rId136" display="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0D66463-2C5F-4541-B1C8-485F1E75ADED}"/>
    <hyperlink ref="B366" r:id="rId137" display="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3B04D11-CB65-4D0E-9F34-E172EBB1D32A}"/>
    <hyperlink ref="B367" r:id="rId138" display="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F7C3606-D483-433A-AB8B-B492DDF24C01}"/>
    <hyperlink ref="B368" r:id="rId139" display="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D4D6F6BE-3D04-46C7-B9C2-F83B702FEFE1}"/>
    <hyperlink ref="B369" r:id="rId140" display="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4B5A967A-529F-4B88-B04B-13AECD1245B0}"/>
    <hyperlink ref="B370" r:id="rId141" display="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93A58E1E-6503-4B46-8FF5-93CA1BCA690B}"/>
    <hyperlink ref="B371" r:id="rId142" display="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CACD8AE-199E-4370-A20D-8396504824DC}"/>
    <hyperlink ref="B372" r:id="rId143" display="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0D1D4E8-6115-44A1-9411-744151218112}"/>
    <hyperlink ref="B373" r:id="rId144" display="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7A3B424-8D56-44E8-8151-D03CDB9C2148}"/>
    <hyperlink ref="B374" r:id="rId145" display="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FE4E9FB-F8F4-4611-8E33-0440559E66BD}"/>
    <hyperlink ref="B375" r:id="rId146" display="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90ECAEC-67D7-4D72-9A64-B53840111B1F}"/>
    <hyperlink ref="B376" r:id="rId147" display="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6C88CDB-E401-4982-B604-761028DDF2CF}"/>
    <hyperlink ref="B377" r:id="rId148" display="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ED7A3FE-C649-442C-99DD-D4544B7DE8C9}"/>
    <hyperlink ref="B378" r:id="rId149" display="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FB10C02-B624-405E-829B-C206648B977C}"/>
    <hyperlink ref="B379" r:id="rId150" display="https://myit.siemens.com/incident.do?sys_id=e94da21ec374b698aeeeba75e00131b2&amp;sysparm_record_target=incident&amp;sysparm_record_row=9&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07C0791-0968-4061-A51D-CEE6888610C2}"/>
    <hyperlink ref="B380" r:id="rId151" display="https://myit.siemens.com/incident.do?sys_id=ba5a1f16c3f036d0a33a2fd9d00131b8&amp;sysparm_record_target=incident&amp;sysparm_record_row=8&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E167E1-1AF3-4AD0-AFA8-626588A7AC73}"/>
    <hyperlink ref="B381" r:id="rId152" display="https://myit.siemens.com/incident.do?sys_id=d305ffdeeb3836182b7cff39cad0cd6e&amp;sysparm_record_target=incident&amp;sysparm_record_row=7&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1DC3705-7C5B-4436-853C-082E6D105C50}"/>
    <hyperlink ref="B382" r:id="rId153" display="https://myit.siemens.com/incident.do?sys_id=d37c9026c3b0725032b8f7bc7a013156&amp;sysparm_record_target=incident&amp;sysparm_record_row=6&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5A81A18-4934-4704-B019-84A69A2608B2}"/>
    <hyperlink ref="B383" r:id="rId154" display="https://myit.siemens.com/incident.do?sys_id=c9c2e062c334725032b8f7bc7a013158&amp;sysparm_record_target=incident&amp;sysparm_record_row=5&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CFC5E70-F739-41E7-A8FA-EA6FF11C79EC}"/>
    <hyperlink ref="B384" r:id="rId155" display="https://myit.siemens.com/incident.do?sys_id=94af5fa6c378be98aeeeba75e00131cc&amp;sysparm_record_target=incident&amp;sysparm_record_row=2&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9BF6266-05A3-41BA-B8EA-379D2261C1AF}"/>
    <hyperlink ref="B385" r:id="rId156" display="https://myit.siemens.com/incident.do?sys_id=455588bac33c3ad0d812790f050131a1&amp;sysparm_record_target=incident&amp;sysparm_record_row=1&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D359FF4-6FD4-404F-BD6A-45092A7063B8}"/>
    <hyperlink ref="B386" r:id="rId157" display="https://myit.siemens.com/incident.do?sys_id=0a8788bac338b210304cf7bc7a013192&amp;sysparm_record_target=incident&amp;sysparm_record_row=2&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FE3E2D6-2E3F-41B0-994F-214933E9C35C}"/>
    <hyperlink ref="B432" r:id="rId158" display="https://myit.siemens.com/incident.do?sys_id=bb69157ec3893210a33a2fd9d00131d7&amp;sysparm_record_target=incident&amp;sysparm_record_row=2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D84E1FD-3273-434D-9BF7-3FD184C4C0DE}"/>
    <hyperlink ref="B433" r:id="rId159" display="https://myit.siemens.com/incident.do?sys_id=2c7b06f6c309b210a33a2fd9d0013152&amp;sysparm_record_target=incident&amp;sysparm_record_row=2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90ADB90-1380-41B0-9C22-FC4858A92DDA}"/>
    <hyperlink ref="B434" r:id="rId160" display="https://myit.siemens.com/incident.do?sys_id=d2f48af22b81b21028b1f01f5e91bff4&amp;sysparm_record_target=incident&amp;sysparm_record_row=2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7065A97-A23D-4656-8A29-3B8EF8942FFE}"/>
    <hyperlink ref="B435" r:id="rId161" display="https://myit.siemens.com/incident.do?sys_id=bba936c7eb0972102b7cff39cad0cdda&amp;sysparm_record_target=incident&amp;sysparm_record_row=2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E886371-EFB8-4246-9ACC-FE1EEA875C87}"/>
    <hyperlink ref="B436" r:id="rId162" display="https://myit.siemens.com/incident.do?sys_id=5056ab4b2bc17a1028b1f01f5e91bf5c&amp;sysparm_record_target=incident&amp;sysparm_record_row=2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3E3F42B-B85E-467A-BB71-FD60F865F609}"/>
    <hyperlink ref="B437" r:id="rId163" display="https://myit.siemens.com/incident.do?sys_id=bc654d5bebc1b6102b7cff39cad0cd9b&amp;sysparm_record_target=incident&amp;sysparm_record_row=2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5EE605F-F6AF-448A-9252-ABC7A66A2140}"/>
    <hyperlink ref="B438" r:id="rId164" display="https://myit.siemens.com/incident.do?sys_id=9fe2606f478db21009d14bad436d4363&amp;sysparm_record_target=incident&amp;sysparm_record_row=2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2333285-272D-4F35-B699-4E9266B425FD}"/>
    <hyperlink ref="B439" r:id="rId165" display="https://myit.siemens.com/incident.do?sys_id=9b65a02b4741f21009d14bad436d4381&amp;sysparm_record_target=incident&amp;sysparm_record_row=1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7B36DF1-D698-48FF-8D21-468A98B11E17}"/>
    <hyperlink ref="B440" r:id="rId166" display="https://myit.siemens.com/incident.do?sys_id=be48b8e747093250fc8b7816536d4344&amp;sysparm_record_target=incident&amp;sysparm_record_row=1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5E6DC5A-9FAB-403A-A8B4-653C4C031CEF}"/>
    <hyperlink ref="B441" r:id="rId167" display="https://myit.siemens.com/incident.do?sys_id=5b39782fc345fe10a33a2fd9d001319f&amp;sysparm_record_target=incident&amp;sysparm_record_row=1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849F298-27B8-4500-85DC-90A084970F48}"/>
    <hyperlink ref="B442" r:id="rId168" display="https://myit.siemens.com/incident.do?sys_id=12a938ebeb8dba102b7cff39cad0cd9c&amp;sysparm_record_target=incident&amp;sysparm_record_row=1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2C8F7FD-8D09-4BCD-9EDC-99FA1DD10416}"/>
    <hyperlink ref="B443" r:id="rId169" display="https://myit.siemens.com/incident.do?sys_id=aa94c9ef474d3250fc8b7816536d43ca&amp;sysparm_record_target=incident&amp;sysparm_record_row=1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1512A2F-40C3-483C-8D04-6A595475C346}"/>
    <hyperlink ref="B444" r:id="rId170" display="https://myit.siemens.com/incident.do?sys_id=28c60daf478d3250fc8b7816536d4382&amp;sysparm_record_target=incident&amp;sysparm_record_row=1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1214A0F-3DB2-4C12-B1B2-6CD80FE43865}"/>
    <hyperlink ref="B445" r:id="rId171" display="https://myit.siemens.com/incident.do?sys_id=4f2351a347c9361009d14bad436d4335&amp;sysparm_record_target=incident&amp;sysparm_record_row=1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FEC3C3F-C2E4-4347-A509-A5CCAF9F4FC7}"/>
    <hyperlink ref="B446" r:id="rId172" display="https://myit.siemens.com/incident.do?sys_id=c3d88eaf4789b250fc8b7816536d4338&amp;sysparm_record_target=incident&amp;sysparm_record_row=1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F573840-5F5D-4120-AB47-6483E3D29E75}"/>
    <hyperlink ref="B447" r:id="rId173" display="https://myit.siemens.com/incident.do?sys_id=6baaf43f3b4936502bf84834c3e45ab5&amp;sysparm_record_target=incident&amp;sysparm_record_row=1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EB27EAC-5DBC-44FF-A162-A20E62E58180}"/>
    <hyperlink ref="B448" r:id="rId174" display="https://myit.siemens.com/incident.do?sys_id=b2424eff3b0db6502bf84834c3e45a04&amp;sysparm_record_target=incident&amp;sysparm_record_row=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E6FE1B0-5743-49C1-BD99-84CADBD61C02}"/>
    <hyperlink ref="B449" r:id="rId175" display="https://myit.siemens.com/incident.do?sys_id=9f2e0ffb934dba5082ee33fdfaba1081&amp;sysparm_record_target=incident&amp;sysparm_record_row=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E8EB590-E63D-46CE-B1E7-CBDBD8B104BC}"/>
    <hyperlink ref="B450" r:id="rId176" display="https://myit.siemens.com/incident.do?sys_id=9ef7f333eb4176502b7cff39cad0cd4e&amp;sysparm_record_target=incident&amp;sysparm_record_row=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F53F63F-6F91-4703-A05D-F41171A22CE1}"/>
    <hyperlink ref="B453" r:id="rId177" display="https://myit.siemens.com/incident.do?sys_id=ca646640c391ba50a33a2fd9d00131e0&amp;sysparm_record_target=incident&amp;sysparm_record_row=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E67AECD-6B91-4FCF-8667-88D4B1233D0C}"/>
    <hyperlink ref="B452" r:id="rId178" display="https://myit.siemens.com/incident.do?sys_id=b7f45f082b99fa5028b1f01f5e91bfa0&amp;sysparm_record_target=incident&amp;sysparm_record_row=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D11D5F6-520B-4E9E-8FE6-73CAB4AC089E}"/>
    <hyperlink ref="B454" r:id="rId179" display="https://myit.siemens.com/incident.do?sys_id=3e472700c3d13e50a33a2fd9d00131f9&amp;sysparm_record_target=incident&amp;sysparm_record_row=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B69130A-32CB-419B-B39F-62B5B08CAE1C}"/>
    <hyperlink ref="B455" r:id="rId180" display="https://myit.siemens.com/incident.do?sys_id=fea8cc98c3117e50a33a2fd9d00131ea&amp;sysparm_record_target=incident&amp;sysparm_record_row=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F1FD9CE-CD71-4E64-9BA5-1D5BCC2F9496}"/>
    <hyperlink ref="B456" r:id="rId181" display="https://myit.siemens.com/incident.do?sys_id=6b88261ceb15fa502b7cff39cad0cd8d&amp;sysparm_record_target=incident&amp;sysparm_record_row=6&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D483E10-D3CE-4398-B9F3-BD4A7CA732AE}"/>
    <hyperlink ref="B387" r:id="rId182" display="https://myit.siemens.com/incident.do?sys_id=d56fbe26c3303a94e1a0432ad001316e&amp;sysparm_record_target=incident&amp;sysparm_record_row=3&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6B5D2C7-0244-4D74-8F20-682F9B98A203}"/>
    <hyperlink ref="B388" r:id="rId183" display="https://myit.siemens.com/incident.do?sys_id=028e1876c33cf21032b8f7bc7a013135&amp;sysparm_record_target=incident&amp;sysparm_record_row=1&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5F04F04-7580-4168-9A36-A6707EA25D73}"/>
    <hyperlink ref="B389" r:id="rId184" display="https://myit.siemens.com/incident.do?sys_id=fcbd34fec3f4fad0d812790f05013137&amp;sysparm_record_target=incident&amp;sysparm_record_row=2&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56E5C16-2A32-40F0-95B9-B979148FCF2A}"/>
    <hyperlink ref="B390" r:id="rId185" display="https://myit.siemens.com/incident.do?sys_id=446d8db2c37cfad0d812790f05013105&amp;sysparm_record_target=incident&amp;sysparm_record_row=1&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719D018-D0B1-400E-B365-FC6614263B23}"/>
    <hyperlink ref="B391" r:id="rId186" display="https://myit.siemens.com/incident.do?sys_id=82f670cfc3f4ba10e1a0432ad0013197&amp;sysparm_record_target=incident&amp;sysparm_record_row=1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7DE8126-B8B7-4C7E-90D4-D06BAD277F09}"/>
    <hyperlink ref="B392" r:id="rId187" display="https://myit.siemens.com/incident.do?sys_id=6a8dbc0393f47a1c82ee33fdfaba10cf&amp;sysparm_record_target=incident&amp;sysparm_record_row=13&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2EB1ABB-B1D6-4216-86AF-6E3704ADD858}"/>
    <hyperlink ref="B393" r:id="rId188" display="https://myit.siemens.com/incident.do?sys_id=cb57415fc3bc725032b8f7bc7a013161&amp;sysparm_record_target=incident&amp;sysparm_record_row=1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C9824B3-184C-4ACB-A954-7EAA29B9876D}"/>
    <hyperlink ref="B394" r:id="rId189" display="https://myit.siemens.com/now/nav/ui/classic/params/target/incident.do%3Fsys_id%3D1c65b095c3457290e1a0432ad00131be%26sysparm_stack%3D%26sysparm_view%3D" xr:uid="{97D87EEA-3F11-4855-9EDE-C35755765062}"/>
    <hyperlink ref="B395" r:id="rId190" display="https://myit.siemens.com/incident.do?sys_id=08025eebc3f0fa50304cf7bc7a0131ca&amp;sysparm_record_target=incident&amp;sysparm_record_row=8&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E0A61B5-D361-4B85-AA77-29F0F1F46046}"/>
    <hyperlink ref="B396" r:id="rId191" display="https://myit.siemens.com/incident.do?sys_id=c1f392e7c374fa50304cf7bc7a01318c&amp;sysparm_record_target=incident&amp;sysparm_record_row=7&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866D1DF-20B9-4C7D-A1B0-C56C234633A2}"/>
    <hyperlink ref="B397" r:id="rId192" display="https://myit.siemens.com/incident.do?sys_id=099e6ee7c370be50e1a0432ad00131a3&amp;sysparm_record_target=incident&amp;sysparm_record_row=6&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F80308F-BC07-4A5D-B3A2-DE9E056D55EB}"/>
    <hyperlink ref="B398" r:id="rId193" display="https://myit.siemens.com/incident.do?sys_id=0a22faa7933c3e5c82ee33fdfaba1045&amp;sysparm_record_target=incident&amp;sysparm_record_row=5&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E4DF424-8C0D-4C33-8390-1D5793C6F0D2}"/>
    <hyperlink ref="B399" r:id="rId194" display="https://myit.siemens.com/incident.do?sys_id=940c31109389361082ee33fdfaba10d1&amp;sysparm_record_target=incident&amp;sysparm_record_row=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1B3CE8D-49A1-4BE2-8896-6658F6A8245C}"/>
    <hyperlink ref="B400" r:id="rId195" display="https://myit.siemens.com/incident.do?sys_id=67760ae4c349ba10d812790f050131dd&amp;sysparm_record_target=incident&amp;sysparm_record_row=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2266B99-6D15-4592-8A97-7E7F08E4DFC2}"/>
    <hyperlink ref="B401" r:id="rId196" display="https://myit.siemens.com/incident.do?sys_id=39a8c2a8c3497e10a33a2fd9d00131f0&amp;sysparm_record_target=incident&amp;sysparm_record_row=1&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049C108-A4FA-491E-A61E-E57DF41B8752}"/>
    <hyperlink ref="B403" r:id="rId197" display="https://myit.siemens.com/incident.do?sys_id=fc59b3acebc9be102b7cff39cad0cd38&amp;sysparm_record_target=incident&amp;sysparm_record_row=1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AD16227-3281-4CA5-B11B-9CE9AE7EA26A}"/>
    <hyperlink ref="B404" r:id="rId198" display="https://myit.siemens.com/incident.do?sys_id=5f646678c3c9b250d812790f050131e7&amp;sysparm_record_target=incident&amp;sysparm_record_row=1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70CBDAB-4129-498D-9F73-44B12FE0AC8D}"/>
    <hyperlink ref="B405" r:id="rId199" display="https://myit.siemens.com/incident.do?sys_id=3f7afa38c309f250d812790f050131c8&amp;sysparm_record_target=incident&amp;sysparm_record_row=1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E8C0B66-C04F-4DB8-945D-A5F628A86EBD}"/>
    <hyperlink ref="B406" r:id="rId200" display="https://myit.siemens.com/incident.do?sys_id=c95c5f7cc349b25032b8f7bc7a0131bd&amp;sysparm_record_target=incident&amp;sysparm_record_row=1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94D26DE-7F4B-42DB-B254-47254B9D00F3}"/>
    <hyperlink ref="B407" r:id="rId201" display="https://myit.siemens.com/incident.do?sys_id=fc646fb4c3493650e1a0432ad0013182&amp;sysparm_record_target=incident&amp;sysparm_record_row=1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06B294D-7D29-4296-94DF-F119293813ED}"/>
    <hyperlink ref="B408" r:id="rId202" display="https://myit.siemens.com/incident.do?sys_id=7c556334c3893650e1a0432ad0013178&amp;sysparm_record_target=incident&amp;sysparm_record_row=10&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54E5C9D-3A70-4991-B643-CC212DA4B052}"/>
    <hyperlink ref="B409" r:id="rId203" display="https://myit.siemens.com/incident.do?sys_id=2127e778c3c1f25032b8f7bc7a0131de&amp;sysparm_record_target=incident&amp;sysparm_record_row=9&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74BD108-6E4E-4DBF-AA43-02C4250DF93E}"/>
    <hyperlink ref="B410" r:id="rId204" display="https://myit.siemens.com/incident.do?sys_id=9aac2770c3853a50aeeeba75e00131e5&amp;sysparm_record_target=incident&amp;sysparm_record_row=8&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A5E1DC3-54CD-4511-8F3D-8996288479E9}"/>
    <hyperlink ref="B411" r:id="rId205" display="https://myit.siemens.com/incident.do?sys_id=4acd88cdc3093a50d812790f05013178&amp;sysparm_record_target=incident&amp;sysparm_record_row=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14B30E5-CB8C-459A-A409-02EF8D2146F2}"/>
    <hyperlink ref="B412" r:id="rId206" display="https://myit.siemens.com/incident.do?sys_id=97743301c3c57e50e1a0432ad00131ae&amp;sysparm_record_target=incident&amp;sysparm_record_row=6&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83A6AA9-AD8A-4634-B425-0CBC1B235BCB}"/>
    <hyperlink ref="B413" r:id="rId207" display="https://myit.siemens.com/incident.do?sys_id=26b6bb05c3497e50e1a0432ad0013140&amp;sysparm_record_target=incident&amp;sysparm_record_row=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EB4C902-CE80-43A2-B6CF-6BEB5211DB3E}"/>
    <hyperlink ref="B414" r:id="rId208" display="https://myit.siemens.com/incident.do?sys_id=48f3dc91930dbe5082ee33fdfaba10c6&amp;sysparm_record_target=incident&amp;sysparm_record_row=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59A6EB6-0ADA-428F-8916-5B004733E998}"/>
    <hyperlink ref="B415" r:id="rId209" display="https://myit.siemens.com/incident.do?sys_id=4d989099c30d3290304cf7bc7a01318c&amp;sysparm_record_target=incident&amp;sysparm_record_row=3&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CC4AFA5-4F28-4993-8FF9-25C9068D07A5}"/>
    <hyperlink ref="B418" r:id="rId210" display="https://myit.siemens.com/incident.do?sys_id=5bc3f51dc301b690304cf7bc7a0131bb&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6B4AB35-D004-44AB-9DDE-E65DD4DD31B5}"/>
    <hyperlink ref="B419" r:id="rId211" display="https://myit.siemens.com/incident.do?sys_id=eac01169c3497e10d812790f05013164&amp;sysparm_record_target=incident&amp;sysparm_record_row=1&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B897751-8979-4F0D-BC1D-2F69CB516F84}"/>
    <hyperlink ref="B420" r:id="rId212" display="https://myit.siemens.com/incident.do?sys_id=aebc7d65c3c1fe103134790f05013158&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CB224B6-B9AB-44DE-8E64-2DA39D2B3511}"/>
    <hyperlink ref="B421" r:id="rId213" display="https://myit.siemens.com/incident.do?sys_id=2a5c7ea5c34df2503134790f0501317d&amp;sysparm_record_target=incident&amp;sysparm_record_row=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0C3CFAC-EFAC-43F9-8998-2465BE72AB70}"/>
    <hyperlink ref="B422" r:id="rId214" display="https://myit.siemens.com/incident.do?sys_id=d01cbe3dc389fe9032b8f7bc7a01316b&amp;sysparm_record_target=incident&amp;sysparm_record_row=3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1F5683E-CC8F-46FE-80B6-FE99E6397B32}"/>
    <hyperlink ref="B423" r:id="rId215" display="https://myit.siemens.com/incident.do?sys_id=2d9f76b9c3c5ba50d812790f05013193&amp;sysparm_record_target=incident&amp;sysparm_record_row=3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0A91756-6C3A-4CB1-90A6-CB07CA4446F2}"/>
    <hyperlink ref="B424" r:id="rId216" display="https://myit.siemens.com/incident.do?sys_id=2b21c371c349ba50d812790f05013108&amp;sysparm_record_target=incident&amp;sysparm_record_row=3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4E8E1BA-7EF0-4CC9-BB51-17F8A67F6843}"/>
    <hyperlink ref="B425" r:id="rId217" display="https://myit.siemens.com/incident.do?sys_id=afa24775c389ba50d812790f05013195&amp;sysparm_record_target=incident&amp;sysparm_record_row=3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BCA84D3-5EE0-471E-817C-DC99A14D7FF8}"/>
    <hyperlink ref="B426" r:id="rId218" display="https://myit.siemens.com/incident.do?sys_id=e927e3b9c3c53e50d812790f050131aa&amp;sysparm_record_target=incident&amp;sysparm_record_row=3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95B3809-5E42-45C0-B379-4A918E0EBD97}"/>
    <hyperlink ref="B427" r:id="rId219" display="https://myit.siemens.com/incident.do?sys_id=42caebb9c3893e50d812790f05013190&amp;sysparm_record_target=incident&amp;sysparm_record_row=3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4CC1010-7BA4-4CEC-AF0D-B90603CD3925}"/>
    <hyperlink ref="B428" r:id="rId220" display="https://myit.siemens.com/incident.do?sys_id=095d5846c309fed0a33a2fd9d0013172&amp;sysparm_record_target=incident&amp;sysparm_record_row=3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5137B96-A54F-420E-9504-DBED505C2D31}"/>
    <hyperlink ref="B429" r:id="rId221" display="https://myit.siemens.com/incident.do?sys_id=a2e541caebc93a102b7cff39cad0cdad&amp;sysparm_record_target=incident&amp;sysparm_record_row=2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25F5581-BDF4-4070-914D-8BC3E881F9BC}"/>
    <hyperlink ref="B430" r:id="rId222" display="https://myit.siemens.com/incident.do?sys_id=196fbc2ac3897210a33a2fd9d0013113&amp;sysparm_record_target=incident&amp;sysparm_record_row=2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A115C57-383E-4FF1-BE68-E7681CD1C196}"/>
    <hyperlink ref="B431" r:id="rId223" display="https://myit.siemens.com/incident.do?sys_id=1bb10daac3897210a33a2fd9d0013163&amp;sysparm_record_target=incident&amp;sysparm_record_row=2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1577142-58F7-4ADE-9466-876873764E6F}"/>
    <hyperlink ref="B417" r:id="rId224" display="https://myit.siemens.com/incident.do?sys_id=77c0a411c305b290aeeeba75e00131d0&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759B3DA-3D1F-4C46-BED7-CC7C6110E304}"/>
    <hyperlink ref="B457" r:id="rId225" display="https://myit.siemens.com/incident.do?sys_id=8d8bedc5eb55be502b7cff39cad0cd40&amp;sysparm_record_target=incident&amp;sysparm_record_row=5&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2D4E691-AD24-4DCB-BAB7-7A693743F584}"/>
    <hyperlink ref="B458" r:id="rId226" display="https://myit.siemens.com/incident.do?sys_id=8cee2d0deb95be502b7cff39cad0cd09&amp;sysparm_record_target=incident&amp;sysparm_record_row=4&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30635DE-2A0C-4359-9A78-E5A66EAF3987}"/>
    <hyperlink ref="B459" r:id="rId227" display="https://myit.siemens.com/incident.do?sys_id=2811b10debd5be502b7cff39cad0cd8f&amp;sysparm_record_target=incident&amp;sysparm_record_row=3&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9DE928E-BFF0-4D73-A40D-BA4017A902C3}"/>
    <hyperlink ref="B460" r:id="rId228" display="https://myit.siemens.com/incident.do?sys_id=b0493585ebd9be502b7cff39cad0cd9a&amp;sysparm_record_target=incident&amp;sysparm_record_row=2&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3A02EC2-2627-4BB0-B058-4ABC62EE32D5}"/>
    <hyperlink ref="B461" r:id="rId229" display="https://myit.siemens.com/incident.do?sys_id=d83f86853b9db6902bf84834c3e45a9b&amp;sysparm_record_target=incident&amp;sysparm_record_row=1&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32717A7-F818-402F-9DE6-C88D70B9460D}"/>
    <hyperlink ref="B462" r:id="rId230" display="https://myit.siemens.com/incident.do?sys_id=80675f894759f290fc8b7816536d439a&amp;sysparm_record_target=incident&amp;sysparm_record_row=1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A9B3863-9AA7-49F4-8BAF-5EA41FD2B990}"/>
    <hyperlink ref="B463" r:id="rId231" display="https://myit.siemens.com/incident.do?sys_id=7f54a011eb91f2902b7cff39cad0cdb6&amp;sysparm_record_target=incident&amp;sysparm_record_row=1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16B347B-CCEB-4A73-ACB8-A19776A28D1D}"/>
    <hyperlink ref="B464" r:id="rId232" display="https://myit.siemens.com/incident.do?sys_id=7cc7ecd5eb91f2902b7cff39cad0cd71&amp;sysparm_record_target=incident&amp;sysparm_record_row=1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877CD52-94E3-4318-9583-11AA0CE2C0C5}"/>
    <hyperlink ref="B465" r:id="rId233" display="https://myit.siemens.com/incident.do?sys_id=00dd6b9147d53a90fc8b7816536d4360&amp;sysparm_record_target=incident&amp;sysparm_record_row=12&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286E880-76C6-4845-910C-639F2734CAC1}"/>
    <hyperlink ref="B466" r:id="rId234" display="https://myit.siemens.com/incident.do?sys_id=7e85b399c35932d0aeeeba75e0013150&amp;sysparm_record_target=incident&amp;sysparm_record_row=1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D5C2869-6A15-4840-B727-9191639B4A48}"/>
    <hyperlink ref="B467" r:id="rId235" display="https://myit.siemens.com/incident.do?sys_id=073194a147597a90fc8b7816536d4329&amp;sysparm_record_target=incident&amp;sysparm_record_row=10&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EFB6DD9-D52D-46F5-B987-C98DE0A76593}"/>
    <hyperlink ref="B468" r:id="rId236" display="https://myit.siemens.com/incident.do?sys_id=81255ca1c3d9ba90a33a2fd9d0013193&amp;sysparm_record_target=incident&amp;sysparm_record_row=9&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959F46A-37B9-4F00-81D7-8C9DB57A4DB2}"/>
    <hyperlink ref="B469" r:id="rId237" display="https://myit.siemens.com/incident.do?sys_id=4284ede147d9be5009d14bad436d43e7&amp;sysparm_record_target=incident&amp;sysparm_record_row=8&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5DA5087-CA95-4316-A586-6B616B4382AB}"/>
    <hyperlink ref="B470" r:id="rId238" display="https://myit.siemens.com/incident.do?sys_id=81bd0c31c31576d0aeeeba75e001317f&amp;sysparm_record_target=incident&amp;sysparm_record_row=6&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1AB61B9-AE7A-4D45-8750-D4ED0046248E}"/>
    <hyperlink ref="B471" r:id="rId239" display="https://myit.siemens.com/incident.do?sys_id=99a7d83d931132d082ee33fdfaba1043&amp;sysparm_record_target=incident&amp;sysparm_record_row=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3BC3B84-866D-4A60-9720-803077F8AA81}"/>
    <hyperlink ref="B472" r:id="rId240" display="https://myit.siemens.com/incident.do?sys_id=22e4b4f53b1176d02bf84834c3e45a62&amp;sysparm_record_target=incident&amp;sysparm_record_row=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D13D003-B1D1-4C30-8564-56D21156DCAB}"/>
    <hyperlink ref="B473" r:id="rId241" display="https://myit.siemens.com/incident.do?sys_id=e195c575ebdd7e902b7cff39cad0cd3b&amp;sysparm_record_target=incident&amp;sysparm_record_row=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87E5AD1-8419-49B1-ACFB-6AFAA8E666D5}"/>
    <hyperlink ref="B474" r:id="rId242" display="https://myit.siemens.com/incident.do?sys_id=3a3f0135eb95be902b7cff39cad0cdef&amp;sysparm_record_target=incident&amp;sysparm_record_row=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CD04C6E-4A83-4510-B92D-BFD3557D542E}"/>
    <hyperlink ref="B475" r:id="rId243" display="https://myit.siemens.com/incident.do?sys_id=4baa560e47d936d0fa7ff0be436d4309&amp;sysparm_record_target=incident&amp;sysparm_record_row=9&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666AD7B-B15E-48EC-B261-296B2EB0FBDE}"/>
    <hyperlink ref="B476" r:id="rId244" display="https://myit.siemens.com/incident.do?sys_id=3359eacec355b6d0a33a2fd9d0013116&amp;sysparm_record_target=incident&amp;sysparm_record_row=8&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1644A3D-2521-4993-B7AA-4655117827DE}"/>
    <hyperlink ref="B477" r:id="rId245" display="https://myit.siemens.com/incident.do?sys_id=977a161e4759fad0fc8b7816536d43d6&amp;sysparm_record_target=incident&amp;sysparm_record_row=7&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38CEC5E-98E7-47FC-9D4A-CAB2CAF8558A}"/>
    <hyperlink ref="B478" r:id="rId246" display="https://myit.siemens.com/incident.do?sys_id=71aef2d293957ed082ee33fdfaba101a&amp;sysparm_record_target=incident&amp;sysparm_record_row=5&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E90BA85-B132-4091-AB4D-76720EDF1D15}"/>
    <hyperlink ref="B479" r:id="rId247" display="https://myit.siemens.com/incident.do?sys_id=c2821b929391bed082ee33fdfaba1039&amp;sysparm_record_target=incident&amp;sysparm_record_row=4&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BEBAB6B-F115-4ED7-B700-4A088DF0A0E6}"/>
    <hyperlink ref="B480" r:id="rId248" display="https://myit.siemens.com/incident.do?sys_id=913c63d69311fed082ee33fdfaba10af&amp;sysparm_record_target=incident&amp;sysparm_record_row=3&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361187C-F3DB-45B5-8FA7-7E64415B1E4C}"/>
    <hyperlink ref="B481" r:id="rId249" display="https://myit.siemens.com/incident.do?sys_id=4dfaa356c311b614aeeeba75e0013187&amp;sysparm_record_target=incident&amp;sysparm_record_row=2&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5229EC9-EC60-440B-A9EA-F5C41AF9074D}"/>
    <hyperlink ref="B482" r:id="rId250" display="https://myit.siemens.com/incident.do?sys_id=525db3d63b5936142bf84834c3e45a27&amp;sysparm_record_target=incident&amp;sysparm_record_row=1&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B75B2D8-7B25-4C8D-A6DE-8CF474623B94}"/>
    <hyperlink ref="B451" r:id="rId251" display="https://myit.siemens.com/incident.do?sys_id=ae3e070cc3d5fa50a33a2fd9d0013186&amp;sysparm_record_target=incident&amp;sysparm_record_row=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221ED35-6C34-4860-860D-5E37961F7E7C}"/>
    <hyperlink ref="B416" r:id="rId252" display="https://myit.siemens.com/now/nav/ui/classic/params/target/incident.do%3Fsys_id%3D24f8b253c338fe10a33a2fd9d00131b4%26sysparm_stack%3D%26sysparm_view%3D" xr:uid="{694A762B-1B11-407A-ACF8-A749551CB4F2}"/>
  </hyperlinks>
  <pageMargins left="0.7" right="0.7" top="0.75" bottom="0.75" header="0.3" footer="0.3"/>
  <tableParts count="1">
    <tablePart r:id="rId253"/>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46D02-EE38-437F-8C89-6A1F94540EFB}">
  <dimension ref="A1:V510"/>
  <sheetViews>
    <sheetView zoomScale="55" zoomScaleNormal="55" workbookViewId="0">
      <selection activeCell="Q1" sqref="Q1:Q2"/>
    </sheetView>
  </sheetViews>
  <sheetFormatPr defaultRowHeight="14.5" x14ac:dyDescent="0.35"/>
  <cols>
    <col min="1" max="1" width="13.54296875" bestFit="1" customWidth="1"/>
    <col min="2" max="2" width="19.81640625" customWidth="1"/>
    <col min="3" max="3" width="13.81640625" customWidth="1"/>
    <col min="4" max="4" width="16.453125" customWidth="1"/>
    <col min="5" max="5" width="18.7265625" style="208" customWidth="1"/>
    <col min="6" max="6" width="12.453125" customWidth="1"/>
    <col min="7" max="7" width="60.7265625" customWidth="1"/>
    <col min="8" max="8" width="31" customWidth="1"/>
    <col min="9" max="9" width="19.54296875" customWidth="1"/>
    <col min="10" max="10" width="30.81640625" customWidth="1"/>
    <col min="11" max="11" width="12.453125" customWidth="1"/>
    <col min="12" max="12" width="17.453125" customWidth="1"/>
    <col min="13" max="13" width="81.1796875" customWidth="1"/>
    <col min="14" max="14" width="39.1796875" customWidth="1"/>
    <col min="15" max="15" width="14.7265625" bestFit="1" customWidth="1"/>
    <col min="16" max="16" width="13.7265625" style="193" bestFit="1" customWidth="1"/>
    <col min="17" max="17" width="13.7265625" style="193" customWidth="1"/>
    <col min="18" max="18" width="15.453125" bestFit="1" customWidth="1"/>
    <col min="19" max="19" width="13.81640625" bestFit="1" customWidth="1"/>
    <col min="20" max="20" width="14.7265625" bestFit="1" customWidth="1"/>
    <col min="21" max="21" width="14.453125" bestFit="1" customWidth="1"/>
  </cols>
  <sheetData>
    <row r="1" spans="1:21" x14ac:dyDescent="0.35">
      <c r="A1" t="s">
        <v>1</v>
      </c>
      <c r="B1" t="s">
        <v>0</v>
      </c>
      <c r="C1" t="s">
        <v>214</v>
      </c>
      <c r="D1" t="s">
        <v>215</v>
      </c>
      <c r="E1" s="208" t="s">
        <v>216</v>
      </c>
      <c r="F1" t="s">
        <v>217</v>
      </c>
      <c r="G1" t="s">
        <v>218</v>
      </c>
      <c r="H1" t="s">
        <v>219</v>
      </c>
      <c r="I1" t="s">
        <v>220</v>
      </c>
      <c r="J1" t="s">
        <v>221</v>
      </c>
      <c r="K1" t="s">
        <v>161</v>
      </c>
      <c r="L1" t="s">
        <v>222</v>
      </c>
      <c r="M1" t="s">
        <v>223</v>
      </c>
      <c r="N1" t="s">
        <v>224</v>
      </c>
      <c r="O1" t="s">
        <v>225</v>
      </c>
      <c r="P1" s="193" t="s">
        <v>797</v>
      </c>
      <c r="Q1" s="193" t="s">
        <v>978</v>
      </c>
      <c r="R1" t="s">
        <v>226</v>
      </c>
      <c r="S1" t="s">
        <v>694</v>
      </c>
      <c r="T1" t="s">
        <v>695</v>
      </c>
      <c r="U1" t="s">
        <v>696</v>
      </c>
    </row>
    <row r="2" spans="1:21" hidden="1" x14ac:dyDescent="0.35">
      <c r="A2">
        <v>6000127070</v>
      </c>
      <c r="B2" t="s">
        <v>229</v>
      </c>
      <c r="C2" t="s">
        <v>230</v>
      </c>
      <c r="D2" s="34" t="s">
        <v>231</v>
      </c>
      <c r="E2" s="208">
        <v>45663</v>
      </c>
      <c r="F2" s="1"/>
      <c r="G2" t="s">
        <v>232</v>
      </c>
      <c r="H2" t="s">
        <v>233</v>
      </c>
      <c r="I2" s="208">
        <v>45727</v>
      </c>
      <c r="J2" t="s">
        <v>234</v>
      </c>
      <c r="K2" t="s">
        <v>235</v>
      </c>
      <c r="L2" t="s">
        <v>171</v>
      </c>
      <c r="M2" t="s">
        <v>236</v>
      </c>
      <c r="N2" t="s">
        <v>237</v>
      </c>
      <c r="O2" t="s">
        <v>230</v>
      </c>
      <c r="P2" s="193" t="str">
        <f>IF(OR(AND(A2&lt;&gt;"",COUNTIF(Bugs!B:B,A2)&gt;0),AND(B2&lt;&gt;"",COUNTIF(Bugs!A:A,B2)&gt;0)),"Y","")</f>
        <v/>
      </c>
      <c r="Q2" s="193" t="str">
        <f>IF(OR(
    AND(COUNTIF(Bugs!A:A,B2)&gt;0,ISNUMBER(SEARCH("x",INDEX(Bugs!C:C,MATCH(B2,Bugs!A:A,0))))),
    AND(COUNTIF(Bugs!B:B,B2)&gt;0,ISNUMBER(SEARCH("x",INDEX(Bugs!C:C,MATCH(B2,Bugs!B:B,0))))),
    AND(COUNTIF(Bugs!A:A,B2)&gt;0,ISNUMBER(SEARCH("x",INDEX(Bugs!D:D,MATCH(B2,Bugs!A:A,0))))),
    AND(COUNTIF(Bugs!B:B,B2)&gt;0,ISNUMBER(SEARCH("x",INDEX(Bugs!D:D,MATCH(B2,Bugs!B:B,0)))))
),"Y","")</f>
        <v/>
      </c>
      <c r="R2">
        <f ca="1">IF(OR(ISNUMBER(MATCH(L2,MasterData!$D$3:$D$18,0)),ISNUMBER(MATCH(L2,MasterData!$C$3:$C$18,0))),
    DATEDIF(E2,I2,"d"),
    DATEDIF(E2,TODAY(),"d"))</f>
        <v>64</v>
      </c>
      <c r="S2">
        <f ca="1">IF(AND($R2&gt;=0,$R2&lt;=7),1,0)</f>
        <v>0</v>
      </c>
      <c r="T2">
        <f ca="1">IF(AND($R2&gt;7,R2&lt;=30),1,0)</f>
        <v>0</v>
      </c>
      <c r="U2">
        <f ca="1">IF($R2&gt;30,1,0)</f>
        <v>1</v>
      </c>
    </row>
    <row r="3" spans="1:21" hidden="1" x14ac:dyDescent="0.35">
      <c r="A3">
        <v>6000127209</v>
      </c>
      <c r="B3" t="s">
        <v>238</v>
      </c>
      <c r="C3" t="s">
        <v>230</v>
      </c>
      <c r="D3" s="34" t="s">
        <v>231</v>
      </c>
      <c r="E3" s="208">
        <v>45664</v>
      </c>
      <c r="F3" s="1"/>
      <c r="G3" t="s">
        <v>239</v>
      </c>
      <c r="H3" t="s">
        <v>240</v>
      </c>
      <c r="I3" s="208">
        <v>45673</v>
      </c>
      <c r="J3" t="s">
        <v>234</v>
      </c>
      <c r="K3" t="s">
        <v>241</v>
      </c>
      <c r="L3" t="s">
        <v>171</v>
      </c>
      <c r="M3" t="s">
        <v>242</v>
      </c>
      <c r="N3" t="s">
        <v>237</v>
      </c>
      <c r="O3" t="s">
        <v>230</v>
      </c>
      <c r="P3" s="193" t="str">
        <f>IF(OR(AND(A3&lt;&gt;"",COUNTIF(Bugs!B:B,A3)&gt;0),AND(B3&lt;&gt;"",COUNTIF(Bugs!A:A,B3)&gt;0)),"Y","")</f>
        <v/>
      </c>
      <c r="Q3" s="193" t="str">
        <f>IF(OR(
    AND(COUNTIF(Bugs!A:A,B3)&gt;0,ISNUMBER(SEARCH("x",INDEX(Bugs!C:C,MATCH(B3,Bugs!A:A,0))))),
    AND(COUNTIF(Bugs!B:B,B3)&gt;0,ISNUMBER(SEARCH("x",INDEX(Bugs!C:C,MATCH(B3,Bugs!B:B,0))))),
    AND(COUNTIF(Bugs!A:A,B3)&gt;0,ISNUMBER(SEARCH("x",INDEX(Bugs!D:D,MATCH(B3,Bugs!A:A,0))))),
    AND(COUNTIF(Bugs!B:B,B3)&gt;0,ISNUMBER(SEARCH("x",INDEX(Bugs!D:D,MATCH(B3,Bugs!B:B,0)))))
),"Y","")</f>
        <v/>
      </c>
      <c r="R3">
        <f ca="1">IF(OR(ISNUMBER(MATCH(L3,MasterData!$D$3:$D$18,0)),ISNUMBER(MATCH(L3,MasterData!$C$3:$C$18,0))),
    DATEDIF(E3,I3,"d"),
    DATEDIF(E3,TODAY(),"d"))</f>
        <v>9</v>
      </c>
      <c r="S3">
        <f t="shared" ref="S3:S66" ca="1" si="0">IF(AND($R3&gt;=0,$R3&lt;=7),1,0)</f>
        <v>0</v>
      </c>
      <c r="T3">
        <f t="shared" ref="T3:T66" ca="1" si="1">IF(AND($R3&gt;7,R3&lt;=30),1,0)</f>
        <v>1</v>
      </c>
      <c r="U3">
        <f t="shared" ref="U3:U66" ca="1" si="2">IF($R3&gt;30,1,0)</f>
        <v>0</v>
      </c>
    </row>
    <row r="4" spans="1:21" hidden="1" x14ac:dyDescent="0.35">
      <c r="A4">
        <v>6000127632</v>
      </c>
      <c r="B4" t="s">
        <v>243</v>
      </c>
      <c r="C4" t="s">
        <v>230</v>
      </c>
      <c r="D4" s="34" t="s">
        <v>231</v>
      </c>
      <c r="E4" s="208">
        <v>45667</v>
      </c>
      <c r="F4" s="1"/>
      <c r="G4" t="s">
        <v>244</v>
      </c>
      <c r="H4" t="s">
        <v>245</v>
      </c>
      <c r="I4" s="208">
        <v>45679</v>
      </c>
      <c r="J4" t="s">
        <v>234</v>
      </c>
      <c r="K4" t="s">
        <v>235</v>
      </c>
      <c r="L4" t="s">
        <v>171</v>
      </c>
      <c r="M4" t="s">
        <v>246</v>
      </c>
      <c r="N4" t="s">
        <v>237</v>
      </c>
      <c r="O4" t="s">
        <v>230</v>
      </c>
      <c r="P4" s="193" t="str">
        <f>IF(OR(AND(A4&lt;&gt;"",COUNTIF(Bugs!B:B,A4)&gt;0),AND(B4&lt;&gt;"",COUNTIF(Bugs!A:A,B4)&gt;0)),"Y","")</f>
        <v/>
      </c>
      <c r="Q4" s="193" t="str">
        <f>IF(OR(
    AND(COUNTIF(Bugs!A:A,B4)&gt;0,ISNUMBER(SEARCH("x",INDEX(Bugs!C:C,MATCH(B4,Bugs!A:A,0))))),
    AND(COUNTIF(Bugs!B:B,B4)&gt;0,ISNUMBER(SEARCH("x",INDEX(Bugs!C:C,MATCH(B4,Bugs!B:B,0))))),
    AND(COUNTIF(Bugs!A:A,B4)&gt;0,ISNUMBER(SEARCH("x",INDEX(Bugs!D:D,MATCH(B4,Bugs!A:A,0))))),
    AND(COUNTIF(Bugs!B:B,B4)&gt;0,ISNUMBER(SEARCH("x",INDEX(Bugs!D:D,MATCH(B4,Bugs!B:B,0)))))
),"Y","")</f>
        <v/>
      </c>
      <c r="R4">
        <f ca="1">IF(OR(ISNUMBER(MATCH(L4,MasterData!$D$3:$D$18,0)),ISNUMBER(MATCH(L4,MasterData!$C$3:$C$18,0))),
    DATEDIF(E4,I4,"d"),
    DATEDIF(E4,TODAY(),"d"))</f>
        <v>12</v>
      </c>
      <c r="S4">
        <f t="shared" ca="1" si="0"/>
        <v>0</v>
      </c>
      <c r="T4">
        <f t="shared" ca="1" si="1"/>
        <v>1</v>
      </c>
      <c r="U4">
        <f t="shared" ca="1" si="2"/>
        <v>0</v>
      </c>
    </row>
    <row r="5" spans="1:21" hidden="1" x14ac:dyDescent="0.35">
      <c r="A5">
        <v>6000128352</v>
      </c>
      <c r="B5" t="s">
        <v>230</v>
      </c>
      <c r="C5" t="s">
        <v>230</v>
      </c>
      <c r="D5" s="34" t="s">
        <v>247</v>
      </c>
      <c r="E5" s="208">
        <v>45674</v>
      </c>
      <c r="F5" s="1"/>
      <c r="G5" t="s">
        <v>248</v>
      </c>
      <c r="H5" t="s">
        <v>240</v>
      </c>
      <c r="I5" s="208">
        <v>45688</v>
      </c>
      <c r="J5" t="s">
        <v>201</v>
      </c>
      <c r="K5" t="s">
        <v>241</v>
      </c>
      <c r="L5" t="s">
        <v>171</v>
      </c>
      <c r="M5" t="s">
        <v>249</v>
      </c>
      <c r="N5" t="s">
        <v>237</v>
      </c>
      <c r="O5" t="s">
        <v>230</v>
      </c>
      <c r="P5" s="193" t="str">
        <f>IF(OR(AND(A5&lt;&gt;"",COUNTIF(Bugs!B:B,A5)&gt;0),AND(B5&lt;&gt;"",COUNTIF(Bugs!A:A,B5)&gt;0)),"Y","")</f>
        <v/>
      </c>
      <c r="Q5" s="193" t="str">
        <f>IF(OR(
    AND(COUNTIF(Bugs!A:A,B5)&gt;0,ISNUMBER(SEARCH("x",INDEX(Bugs!C:C,MATCH(B5,Bugs!A:A,0))))),
    AND(COUNTIF(Bugs!B:B,B5)&gt;0,ISNUMBER(SEARCH("x",INDEX(Bugs!C:C,MATCH(B5,Bugs!B:B,0))))),
    AND(COUNTIF(Bugs!A:A,B5)&gt;0,ISNUMBER(SEARCH("x",INDEX(Bugs!D:D,MATCH(B5,Bugs!A:A,0))))),
    AND(COUNTIF(Bugs!B:B,B5)&gt;0,ISNUMBER(SEARCH("x",INDEX(Bugs!D:D,MATCH(B5,Bugs!B:B,0)))))
),"Y","")</f>
        <v/>
      </c>
      <c r="R5">
        <f ca="1">IF(OR(ISNUMBER(MATCH(L5,MasterData!$D$3:$D$18,0)),ISNUMBER(MATCH(L5,MasterData!$C$3:$C$18,0))),
    DATEDIF(E5,I5,"d"),
    DATEDIF(E5,TODAY(),"d"))</f>
        <v>14</v>
      </c>
      <c r="S5">
        <f t="shared" ca="1" si="0"/>
        <v>0</v>
      </c>
      <c r="T5">
        <f t="shared" ca="1" si="1"/>
        <v>1</v>
      </c>
      <c r="U5">
        <f t="shared" ca="1" si="2"/>
        <v>0</v>
      </c>
    </row>
    <row r="6" spans="1:21" hidden="1" x14ac:dyDescent="0.35">
      <c r="A6">
        <v>6000128500</v>
      </c>
      <c r="B6" t="s">
        <v>250</v>
      </c>
      <c r="C6" t="s">
        <v>230</v>
      </c>
      <c r="D6" s="34" t="s">
        <v>251</v>
      </c>
      <c r="E6" s="208">
        <v>45677</v>
      </c>
      <c r="F6" s="1"/>
      <c r="G6" t="s">
        <v>252</v>
      </c>
      <c r="H6" t="s">
        <v>245</v>
      </c>
      <c r="I6" s="208">
        <v>45684</v>
      </c>
      <c r="J6" t="s">
        <v>234</v>
      </c>
      <c r="K6" t="s">
        <v>235</v>
      </c>
      <c r="L6" t="s">
        <v>171</v>
      </c>
      <c r="M6" t="s">
        <v>253</v>
      </c>
      <c r="N6" t="s">
        <v>237</v>
      </c>
      <c r="O6" t="s">
        <v>230</v>
      </c>
      <c r="P6" s="193" t="str">
        <f>IF(OR(AND(A6&lt;&gt;"",COUNTIF(Bugs!B:B,A6)&gt;0),AND(B6&lt;&gt;"",COUNTIF(Bugs!A:A,B6)&gt;0)),"Y","")</f>
        <v/>
      </c>
      <c r="Q6" s="193" t="str">
        <f>IF(OR(
    AND(COUNTIF(Bugs!A:A,B6)&gt;0,ISNUMBER(SEARCH("x",INDEX(Bugs!C:C,MATCH(B6,Bugs!A:A,0))))),
    AND(COUNTIF(Bugs!B:B,B6)&gt;0,ISNUMBER(SEARCH("x",INDEX(Bugs!C:C,MATCH(B6,Bugs!B:B,0))))),
    AND(COUNTIF(Bugs!A:A,B6)&gt;0,ISNUMBER(SEARCH("x",INDEX(Bugs!D:D,MATCH(B6,Bugs!A:A,0))))),
    AND(COUNTIF(Bugs!B:B,B6)&gt;0,ISNUMBER(SEARCH("x",INDEX(Bugs!D:D,MATCH(B6,Bugs!B:B,0)))))
),"Y","")</f>
        <v/>
      </c>
      <c r="R6">
        <f ca="1">IF(OR(ISNUMBER(MATCH(L6,MasterData!$D$3:$D$18,0)),ISNUMBER(MATCH(L6,MasterData!$C$3:$C$18,0))),
    DATEDIF(E6,I6,"d"),
    DATEDIF(E6,TODAY(),"d"))</f>
        <v>7</v>
      </c>
      <c r="S6">
        <f t="shared" ca="1" si="0"/>
        <v>1</v>
      </c>
      <c r="T6">
        <f t="shared" ca="1" si="1"/>
        <v>0</v>
      </c>
      <c r="U6">
        <f t="shared" ca="1" si="2"/>
        <v>0</v>
      </c>
    </row>
    <row r="7" spans="1:21" hidden="1" x14ac:dyDescent="0.35">
      <c r="A7" s="72">
        <v>6000128546</v>
      </c>
      <c r="B7" s="72" t="s">
        <v>4</v>
      </c>
      <c r="C7" s="72" t="s">
        <v>230</v>
      </c>
      <c r="D7" s="180" t="s">
        <v>254</v>
      </c>
      <c r="E7" s="209">
        <v>45677</v>
      </c>
      <c r="F7" s="73">
        <v>45947</v>
      </c>
      <c r="G7" s="72" t="s">
        <v>255</v>
      </c>
      <c r="H7" s="72" t="s">
        <v>245</v>
      </c>
      <c r="I7" s="209">
        <v>45875</v>
      </c>
      <c r="J7" s="72" t="s">
        <v>560</v>
      </c>
      <c r="K7" s="72" t="s">
        <v>241</v>
      </c>
      <c r="L7" t="s">
        <v>164</v>
      </c>
      <c r="M7" s="72" t="s">
        <v>257</v>
      </c>
      <c r="N7" s="72" t="s">
        <v>237</v>
      </c>
      <c r="O7" t="s">
        <v>230</v>
      </c>
      <c r="P7" s="193" t="str">
        <f>IF(OR(AND(A7&lt;&gt;"",COUNTIF(Bugs!B:B,A7)&gt;0),AND(B7&lt;&gt;"",COUNTIF(Bugs!A:A,B7)&gt;0)),"Y","")</f>
        <v>Y</v>
      </c>
      <c r="Q7" s="193" t="str">
        <f>IF(OR(
    AND(COUNTIF(Bugs!A:A,B7)&gt;0,ISNUMBER(SEARCH("x",INDEX(Bugs!C:C,MATCH(B7,Bugs!A:A,0))))),
    AND(COUNTIF(Bugs!B:B,B7)&gt;0,ISNUMBER(SEARCH("x",INDEX(Bugs!C:C,MATCH(B7,Bugs!B:B,0))))),
    AND(COUNTIF(Bugs!A:A,B7)&gt;0,ISNUMBER(SEARCH("x",INDEX(Bugs!D:D,MATCH(B7,Bugs!A:A,0))))),
    AND(COUNTIF(Bugs!B:B,B7)&gt;0,ISNUMBER(SEARCH("x",INDEX(Bugs!D:D,MATCH(B7,Bugs!B:B,0)))))
),"Y","")</f>
        <v/>
      </c>
      <c r="R7">
        <v>-1</v>
      </c>
      <c r="S7">
        <f t="shared" si="0"/>
        <v>0</v>
      </c>
      <c r="T7">
        <f t="shared" si="1"/>
        <v>0</v>
      </c>
      <c r="U7">
        <v>1</v>
      </c>
    </row>
    <row r="8" spans="1:21" hidden="1" x14ac:dyDescent="0.35">
      <c r="A8">
        <v>6000128759</v>
      </c>
      <c r="B8" t="s">
        <v>258</v>
      </c>
      <c r="C8" t="s">
        <v>230</v>
      </c>
      <c r="D8" s="34" t="s">
        <v>251</v>
      </c>
      <c r="E8" s="208">
        <v>45679</v>
      </c>
      <c r="F8" s="1"/>
      <c r="G8" t="s">
        <v>259</v>
      </c>
      <c r="H8" t="s">
        <v>245</v>
      </c>
      <c r="I8" s="208">
        <v>45686</v>
      </c>
      <c r="J8" t="s">
        <v>234</v>
      </c>
      <c r="K8" t="s">
        <v>235</v>
      </c>
      <c r="L8" t="s">
        <v>171</v>
      </c>
      <c r="M8" t="s">
        <v>260</v>
      </c>
      <c r="N8" t="s">
        <v>237</v>
      </c>
      <c r="O8" t="s">
        <v>230</v>
      </c>
      <c r="P8" s="193" t="str">
        <f>IF(OR(AND(A8&lt;&gt;"",COUNTIF(Bugs!B:B,A8)&gt;0),AND(B8&lt;&gt;"",COUNTIF(Bugs!A:A,B8)&gt;0)),"Y","")</f>
        <v/>
      </c>
      <c r="Q8" s="193" t="str">
        <f>IF(OR(
    AND(COUNTIF(Bugs!A:A,B8)&gt;0,ISNUMBER(SEARCH("x",INDEX(Bugs!C:C,MATCH(B8,Bugs!A:A,0))))),
    AND(COUNTIF(Bugs!B:B,B8)&gt;0,ISNUMBER(SEARCH("x",INDEX(Bugs!C:C,MATCH(B8,Bugs!B:B,0))))),
    AND(COUNTIF(Bugs!A:A,B8)&gt;0,ISNUMBER(SEARCH("x",INDEX(Bugs!D:D,MATCH(B8,Bugs!A:A,0))))),
    AND(COUNTIF(Bugs!B:B,B8)&gt;0,ISNUMBER(SEARCH("x",INDEX(Bugs!D:D,MATCH(B8,Bugs!B:B,0)))))
),"Y","")</f>
        <v/>
      </c>
      <c r="R8">
        <f ca="1">IF(OR(ISNUMBER(MATCH(L8,MasterData!$D$3:$D$18,0)),ISNUMBER(MATCH(L8,MasterData!$C$3:$C$18,0))),
    DATEDIF(E8,I8,"d"),
    DATEDIF(E8,TODAY(),"d"))</f>
        <v>7</v>
      </c>
      <c r="S8">
        <f t="shared" ca="1" si="0"/>
        <v>1</v>
      </c>
      <c r="T8">
        <f t="shared" ca="1" si="1"/>
        <v>0</v>
      </c>
      <c r="U8">
        <f t="shared" ca="1" si="2"/>
        <v>0</v>
      </c>
    </row>
    <row r="9" spans="1:21" hidden="1" x14ac:dyDescent="0.35">
      <c r="A9">
        <v>6000129022</v>
      </c>
      <c r="B9" t="s">
        <v>261</v>
      </c>
      <c r="C9" t="s">
        <v>230</v>
      </c>
      <c r="D9" s="34" t="s">
        <v>231</v>
      </c>
      <c r="E9" s="208">
        <v>45680</v>
      </c>
      <c r="F9" s="1"/>
      <c r="G9" t="s">
        <v>262</v>
      </c>
      <c r="H9" t="s">
        <v>245</v>
      </c>
      <c r="I9" s="208">
        <v>45705</v>
      </c>
      <c r="J9" t="s">
        <v>234</v>
      </c>
      <c r="K9" t="s">
        <v>235</v>
      </c>
      <c r="L9" t="s">
        <v>171</v>
      </c>
      <c r="M9" t="s">
        <v>263</v>
      </c>
      <c r="N9" t="s">
        <v>237</v>
      </c>
      <c r="O9" t="s">
        <v>230</v>
      </c>
      <c r="P9" s="193" t="str">
        <f>IF(OR(AND(A9&lt;&gt;"",COUNTIF(Bugs!B:B,A9)&gt;0),AND(B9&lt;&gt;"",COUNTIF(Bugs!A:A,B9)&gt;0)),"Y","")</f>
        <v/>
      </c>
      <c r="Q9" s="193" t="str">
        <f>IF(OR(
    AND(COUNTIF(Bugs!A:A,B9)&gt;0,ISNUMBER(SEARCH("x",INDEX(Bugs!C:C,MATCH(B9,Bugs!A:A,0))))),
    AND(COUNTIF(Bugs!B:B,B9)&gt;0,ISNUMBER(SEARCH("x",INDEX(Bugs!C:C,MATCH(B9,Bugs!B:B,0))))),
    AND(COUNTIF(Bugs!A:A,B9)&gt;0,ISNUMBER(SEARCH("x",INDEX(Bugs!D:D,MATCH(B9,Bugs!A:A,0))))),
    AND(COUNTIF(Bugs!B:B,B9)&gt;0,ISNUMBER(SEARCH("x",INDEX(Bugs!D:D,MATCH(B9,Bugs!B:B,0)))))
),"Y","")</f>
        <v/>
      </c>
      <c r="R9">
        <f ca="1">IF(OR(ISNUMBER(MATCH(L9,MasterData!$D$3:$D$18,0)),ISNUMBER(MATCH(L9,MasterData!$C$3:$C$18,0))),
    DATEDIF(E9,I9,"d"),
    DATEDIF(E9,TODAY(),"d"))</f>
        <v>25</v>
      </c>
      <c r="S9">
        <f t="shared" ca="1" si="0"/>
        <v>0</v>
      </c>
      <c r="T9">
        <f t="shared" ca="1" si="1"/>
        <v>1</v>
      </c>
      <c r="U9">
        <f t="shared" ca="1" si="2"/>
        <v>0</v>
      </c>
    </row>
    <row r="10" spans="1:21" hidden="1" x14ac:dyDescent="0.35">
      <c r="A10">
        <v>6000129245</v>
      </c>
      <c r="B10" t="s">
        <v>264</v>
      </c>
      <c r="C10" t="s">
        <v>230</v>
      </c>
      <c r="D10" s="34" t="s">
        <v>251</v>
      </c>
      <c r="E10" s="208">
        <v>45684</v>
      </c>
      <c r="F10" s="1"/>
      <c r="G10" t="s">
        <v>265</v>
      </c>
      <c r="H10" t="s">
        <v>245</v>
      </c>
      <c r="I10" s="208">
        <v>45691</v>
      </c>
      <c r="J10" t="s">
        <v>234</v>
      </c>
      <c r="K10" t="s">
        <v>235</v>
      </c>
      <c r="L10" t="s">
        <v>171</v>
      </c>
      <c r="M10" t="s">
        <v>266</v>
      </c>
      <c r="N10" t="s">
        <v>237</v>
      </c>
      <c r="O10" t="s">
        <v>230</v>
      </c>
      <c r="P10" s="193" t="str">
        <f>IF(OR(AND(A10&lt;&gt;"",COUNTIF(Bugs!B:B,A10)&gt;0),AND(B10&lt;&gt;"",COUNTIF(Bugs!A:A,B10)&gt;0)),"Y","")</f>
        <v/>
      </c>
      <c r="Q10" s="193" t="str">
        <f>IF(OR(
    AND(COUNTIF(Bugs!A:A,B10)&gt;0,ISNUMBER(SEARCH("x",INDEX(Bugs!C:C,MATCH(B10,Bugs!A:A,0))))),
    AND(COUNTIF(Bugs!B:B,B10)&gt;0,ISNUMBER(SEARCH("x",INDEX(Bugs!C:C,MATCH(B10,Bugs!B:B,0))))),
    AND(COUNTIF(Bugs!A:A,B10)&gt;0,ISNUMBER(SEARCH("x",INDEX(Bugs!D:D,MATCH(B10,Bugs!A:A,0))))),
    AND(COUNTIF(Bugs!B:B,B10)&gt;0,ISNUMBER(SEARCH("x",INDEX(Bugs!D:D,MATCH(B10,Bugs!B:B,0)))))
),"Y","")</f>
        <v/>
      </c>
      <c r="R10">
        <f ca="1">IF(OR(ISNUMBER(MATCH(L10,MasterData!$D$3:$D$18,0)),ISNUMBER(MATCH(L10,MasterData!$C$3:$C$18,0))),
    DATEDIF(E10,I10,"d"),
    DATEDIF(E10,TODAY(),"d"))</f>
        <v>7</v>
      </c>
      <c r="S10">
        <f t="shared" ca="1" si="0"/>
        <v>1</v>
      </c>
      <c r="T10">
        <f t="shared" ca="1" si="1"/>
        <v>0</v>
      </c>
      <c r="U10">
        <f t="shared" ca="1" si="2"/>
        <v>0</v>
      </c>
    </row>
    <row r="11" spans="1:21" hidden="1" x14ac:dyDescent="0.35">
      <c r="A11">
        <v>6000129304</v>
      </c>
      <c r="B11" t="s">
        <v>267</v>
      </c>
      <c r="C11" t="s">
        <v>230</v>
      </c>
      <c r="D11" s="34" t="s">
        <v>254</v>
      </c>
      <c r="E11" s="208">
        <v>45684</v>
      </c>
      <c r="F11" s="1"/>
      <c r="G11" t="s">
        <v>268</v>
      </c>
      <c r="H11" t="s">
        <v>240</v>
      </c>
      <c r="I11" s="208">
        <v>45693</v>
      </c>
      <c r="J11" t="s">
        <v>234</v>
      </c>
      <c r="K11" t="s">
        <v>235</v>
      </c>
      <c r="L11" t="s">
        <v>171</v>
      </c>
      <c r="M11" t="s">
        <v>269</v>
      </c>
      <c r="N11" t="s">
        <v>237</v>
      </c>
      <c r="O11" t="s">
        <v>230</v>
      </c>
      <c r="P11" s="193" t="str">
        <f>IF(OR(AND(A11&lt;&gt;"",COUNTIF(Bugs!B:B,A11)&gt;0),AND(B11&lt;&gt;"",COUNTIF(Bugs!A:A,B11)&gt;0)),"Y","")</f>
        <v/>
      </c>
      <c r="Q11" s="193" t="str">
        <f>IF(OR(
    AND(COUNTIF(Bugs!A:A,B11)&gt;0,ISNUMBER(SEARCH("x",INDEX(Bugs!C:C,MATCH(B11,Bugs!A:A,0))))),
    AND(COUNTIF(Bugs!B:B,B11)&gt;0,ISNUMBER(SEARCH("x",INDEX(Bugs!C:C,MATCH(B11,Bugs!B:B,0))))),
    AND(COUNTIF(Bugs!A:A,B11)&gt;0,ISNUMBER(SEARCH("x",INDEX(Bugs!D:D,MATCH(B11,Bugs!A:A,0))))),
    AND(COUNTIF(Bugs!B:B,B11)&gt;0,ISNUMBER(SEARCH("x",INDEX(Bugs!D:D,MATCH(B11,Bugs!B:B,0)))))
),"Y","")</f>
        <v/>
      </c>
      <c r="R11">
        <f ca="1">IF(OR(ISNUMBER(MATCH(L11,MasterData!$D$3:$D$18,0)),ISNUMBER(MATCH(L11,MasterData!$C$3:$C$18,0))),
    DATEDIF(E11,I11,"d"),
    DATEDIF(E11,TODAY(),"d"))</f>
        <v>9</v>
      </c>
      <c r="S11">
        <f t="shared" ca="1" si="0"/>
        <v>0</v>
      </c>
      <c r="T11">
        <f t="shared" ca="1" si="1"/>
        <v>1</v>
      </c>
      <c r="U11">
        <f t="shared" ca="1" si="2"/>
        <v>0</v>
      </c>
    </row>
    <row r="12" spans="1:21" hidden="1" x14ac:dyDescent="0.35">
      <c r="A12">
        <v>6000129653</v>
      </c>
      <c r="B12" t="s">
        <v>230</v>
      </c>
      <c r="C12" t="s">
        <v>230</v>
      </c>
      <c r="D12" s="34" t="s">
        <v>247</v>
      </c>
      <c r="E12" s="208">
        <v>45686</v>
      </c>
      <c r="F12" s="1"/>
      <c r="G12" t="s">
        <v>248</v>
      </c>
      <c r="H12" t="s">
        <v>245</v>
      </c>
      <c r="I12" s="208">
        <v>45782</v>
      </c>
      <c r="J12" t="s">
        <v>201</v>
      </c>
      <c r="K12" t="s">
        <v>241</v>
      </c>
      <c r="L12" t="s">
        <v>171</v>
      </c>
      <c r="M12" t="s">
        <v>270</v>
      </c>
      <c r="N12" t="s">
        <v>237</v>
      </c>
      <c r="O12" t="s">
        <v>230</v>
      </c>
      <c r="P12" s="193" t="str">
        <f>IF(OR(AND(A12&lt;&gt;"",COUNTIF(Bugs!B:B,A12)&gt;0),AND(B12&lt;&gt;"",COUNTIF(Bugs!A:A,B12)&gt;0)),"Y","")</f>
        <v/>
      </c>
      <c r="Q12" s="193" t="str">
        <f>IF(OR(
    AND(COUNTIF(Bugs!A:A,B12)&gt;0,ISNUMBER(SEARCH("x",INDEX(Bugs!C:C,MATCH(B12,Bugs!A:A,0))))),
    AND(COUNTIF(Bugs!B:B,B12)&gt;0,ISNUMBER(SEARCH("x",INDEX(Bugs!C:C,MATCH(B12,Bugs!B:B,0))))),
    AND(COUNTIF(Bugs!A:A,B12)&gt;0,ISNUMBER(SEARCH("x",INDEX(Bugs!D:D,MATCH(B12,Bugs!A:A,0))))),
    AND(COUNTIF(Bugs!B:B,B12)&gt;0,ISNUMBER(SEARCH("x",INDEX(Bugs!D:D,MATCH(B12,Bugs!B:B,0)))))
),"Y","")</f>
        <v/>
      </c>
      <c r="R12">
        <f ca="1">IF(OR(ISNUMBER(MATCH(L12,MasterData!$D$3:$D$18,0)),ISNUMBER(MATCH(L12,MasterData!$C$3:$C$18,0))),
    DATEDIF(E12,I12,"d"),
    DATEDIF(E12,TODAY(),"d"))</f>
        <v>96</v>
      </c>
      <c r="S12">
        <f t="shared" ca="1" si="0"/>
        <v>0</v>
      </c>
      <c r="T12">
        <f t="shared" ca="1" si="1"/>
        <v>0</v>
      </c>
      <c r="U12">
        <f t="shared" ca="1" si="2"/>
        <v>1</v>
      </c>
    </row>
    <row r="13" spans="1:21" hidden="1" x14ac:dyDescent="0.35">
      <c r="A13">
        <v>6000129990</v>
      </c>
      <c r="B13" t="s">
        <v>271</v>
      </c>
      <c r="C13" t="s">
        <v>230</v>
      </c>
      <c r="D13" s="34" t="s">
        <v>254</v>
      </c>
      <c r="E13" s="208">
        <v>45688</v>
      </c>
      <c r="F13" s="1"/>
      <c r="G13" t="s">
        <v>255</v>
      </c>
      <c r="H13" t="s">
        <v>240</v>
      </c>
      <c r="I13" s="208">
        <v>45699</v>
      </c>
      <c r="J13" t="s">
        <v>234</v>
      </c>
      <c r="K13" t="s">
        <v>241</v>
      </c>
      <c r="L13" t="s">
        <v>171</v>
      </c>
      <c r="M13" t="s">
        <v>272</v>
      </c>
      <c r="N13" t="s">
        <v>237</v>
      </c>
      <c r="O13" t="s">
        <v>230</v>
      </c>
      <c r="P13" s="193" t="str">
        <f>IF(OR(AND(A13&lt;&gt;"",COUNTIF(Bugs!B:B,A13)&gt;0),AND(B13&lt;&gt;"",COUNTIF(Bugs!A:A,B13)&gt;0)),"Y","")</f>
        <v/>
      </c>
      <c r="Q13" s="193" t="str">
        <f>IF(OR(
    AND(COUNTIF(Bugs!A:A,B13)&gt;0,ISNUMBER(SEARCH("x",INDEX(Bugs!C:C,MATCH(B13,Bugs!A:A,0))))),
    AND(COUNTIF(Bugs!B:B,B13)&gt;0,ISNUMBER(SEARCH("x",INDEX(Bugs!C:C,MATCH(B13,Bugs!B:B,0))))),
    AND(COUNTIF(Bugs!A:A,B13)&gt;0,ISNUMBER(SEARCH("x",INDEX(Bugs!D:D,MATCH(B13,Bugs!A:A,0))))),
    AND(COUNTIF(Bugs!B:B,B13)&gt;0,ISNUMBER(SEARCH("x",INDEX(Bugs!D:D,MATCH(B13,Bugs!B:B,0)))))
),"Y","")</f>
        <v/>
      </c>
      <c r="R13">
        <f ca="1">IF(OR(ISNUMBER(MATCH(L13,MasterData!$D$3:$D$18,0)),ISNUMBER(MATCH(L13,MasterData!$C$3:$C$18,0))),
    DATEDIF(E13,I13,"d"),
    DATEDIF(E13,TODAY(),"d"))</f>
        <v>11</v>
      </c>
      <c r="S13">
        <f t="shared" ca="1" si="0"/>
        <v>0</v>
      </c>
      <c r="T13">
        <f t="shared" ca="1" si="1"/>
        <v>1</v>
      </c>
      <c r="U13">
        <f t="shared" ca="1" si="2"/>
        <v>0</v>
      </c>
    </row>
    <row r="14" spans="1:21" hidden="1" x14ac:dyDescent="0.35">
      <c r="A14">
        <v>6000130122</v>
      </c>
      <c r="B14" t="s">
        <v>273</v>
      </c>
      <c r="C14" t="s">
        <v>230</v>
      </c>
      <c r="D14" s="34" t="s">
        <v>274</v>
      </c>
      <c r="E14" s="208">
        <v>45691</v>
      </c>
      <c r="F14" s="1"/>
      <c r="G14" t="s">
        <v>275</v>
      </c>
      <c r="H14" t="s">
        <v>233</v>
      </c>
      <c r="I14" s="208">
        <v>45708</v>
      </c>
      <c r="J14" t="s">
        <v>234</v>
      </c>
      <c r="K14" t="s">
        <v>241</v>
      </c>
      <c r="L14" t="s">
        <v>171</v>
      </c>
      <c r="M14" t="s">
        <v>276</v>
      </c>
      <c r="N14" t="s">
        <v>237</v>
      </c>
      <c r="O14" t="s">
        <v>230</v>
      </c>
      <c r="P14" s="193" t="str">
        <f>IF(OR(AND(A14&lt;&gt;"",COUNTIF(Bugs!B:B,A14)&gt;0),AND(B14&lt;&gt;"",COUNTIF(Bugs!A:A,B14)&gt;0)),"Y","")</f>
        <v/>
      </c>
      <c r="Q14" s="193" t="str">
        <f>IF(OR(
    AND(COUNTIF(Bugs!A:A,B14)&gt;0,ISNUMBER(SEARCH("x",INDEX(Bugs!C:C,MATCH(B14,Bugs!A:A,0))))),
    AND(COUNTIF(Bugs!B:B,B14)&gt;0,ISNUMBER(SEARCH("x",INDEX(Bugs!C:C,MATCH(B14,Bugs!B:B,0))))),
    AND(COUNTIF(Bugs!A:A,B14)&gt;0,ISNUMBER(SEARCH("x",INDEX(Bugs!D:D,MATCH(B14,Bugs!A:A,0))))),
    AND(COUNTIF(Bugs!B:B,B14)&gt;0,ISNUMBER(SEARCH("x",INDEX(Bugs!D:D,MATCH(B14,Bugs!B:B,0)))))
),"Y","")</f>
        <v/>
      </c>
      <c r="R14">
        <f ca="1">IF(OR(ISNUMBER(MATCH(L14,MasterData!$D$3:$D$18,0)),ISNUMBER(MATCH(L14,MasterData!$C$3:$C$18,0))),
    DATEDIF(E14,I14,"d"),
    DATEDIF(E14,TODAY(),"d"))</f>
        <v>17</v>
      </c>
      <c r="S14">
        <f t="shared" ca="1" si="0"/>
        <v>0</v>
      </c>
      <c r="T14">
        <f t="shared" ca="1" si="1"/>
        <v>1</v>
      </c>
      <c r="U14">
        <f t="shared" ca="1" si="2"/>
        <v>0</v>
      </c>
    </row>
    <row r="15" spans="1:21" hidden="1" x14ac:dyDescent="0.35">
      <c r="A15">
        <v>6000130131</v>
      </c>
      <c r="B15" t="s">
        <v>277</v>
      </c>
      <c r="C15" t="s">
        <v>230</v>
      </c>
      <c r="D15" s="34" t="s">
        <v>274</v>
      </c>
      <c r="E15" s="208">
        <v>45691</v>
      </c>
      <c r="F15" s="1"/>
      <c r="G15" t="s">
        <v>278</v>
      </c>
      <c r="H15" t="s">
        <v>233</v>
      </c>
      <c r="I15" s="208">
        <v>45708</v>
      </c>
      <c r="J15" t="s">
        <v>234</v>
      </c>
      <c r="K15" t="s">
        <v>241</v>
      </c>
      <c r="L15" t="s">
        <v>171</v>
      </c>
      <c r="M15" t="s">
        <v>279</v>
      </c>
      <c r="N15" t="s">
        <v>237</v>
      </c>
      <c r="O15" t="s">
        <v>230</v>
      </c>
      <c r="P15" s="193" t="str">
        <f>IF(OR(AND(A15&lt;&gt;"",COUNTIF(Bugs!B:B,A15)&gt;0),AND(B15&lt;&gt;"",COUNTIF(Bugs!A:A,B15)&gt;0)),"Y","")</f>
        <v/>
      </c>
      <c r="Q15" s="193" t="str">
        <f>IF(OR(
    AND(COUNTIF(Bugs!A:A,B15)&gt;0,ISNUMBER(SEARCH("x",INDEX(Bugs!C:C,MATCH(B15,Bugs!A:A,0))))),
    AND(COUNTIF(Bugs!B:B,B15)&gt;0,ISNUMBER(SEARCH("x",INDEX(Bugs!C:C,MATCH(B15,Bugs!B:B,0))))),
    AND(COUNTIF(Bugs!A:A,B15)&gt;0,ISNUMBER(SEARCH("x",INDEX(Bugs!D:D,MATCH(B15,Bugs!A:A,0))))),
    AND(COUNTIF(Bugs!B:B,B15)&gt;0,ISNUMBER(SEARCH("x",INDEX(Bugs!D:D,MATCH(B15,Bugs!B:B,0)))))
),"Y","")</f>
        <v/>
      </c>
      <c r="R15">
        <f ca="1">IF(OR(ISNUMBER(MATCH(L15,MasterData!$D$3:$D$18,0)),ISNUMBER(MATCH(L15,MasterData!$C$3:$C$18,0))),
    DATEDIF(E15,I15,"d"),
    DATEDIF(E15,TODAY(),"d"))</f>
        <v>17</v>
      </c>
      <c r="S15">
        <f t="shared" ca="1" si="0"/>
        <v>0</v>
      </c>
      <c r="T15">
        <f t="shared" ca="1" si="1"/>
        <v>1</v>
      </c>
      <c r="U15">
        <f t="shared" ca="1" si="2"/>
        <v>0</v>
      </c>
    </row>
    <row r="16" spans="1:21" hidden="1" x14ac:dyDescent="0.35">
      <c r="A16">
        <v>6000130842</v>
      </c>
      <c r="B16" t="s">
        <v>280</v>
      </c>
      <c r="C16" t="s">
        <v>230</v>
      </c>
      <c r="D16" s="34" t="s">
        <v>247</v>
      </c>
      <c r="E16" s="208">
        <v>45698</v>
      </c>
      <c r="F16" s="1"/>
      <c r="G16" t="s">
        <v>281</v>
      </c>
      <c r="H16" t="s">
        <v>240</v>
      </c>
      <c r="I16" s="208">
        <v>45831</v>
      </c>
      <c r="J16" t="s">
        <v>234</v>
      </c>
      <c r="K16" t="s">
        <v>241</v>
      </c>
      <c r="L16" t="s">
        <v>171</v>
      </c>
      <c r="M16" t="s">
        <v>282</v>
      </c>
      <c r="N16" t="s">
        <v>237</v>
      </c>
      <c r="O16" t="s">
        <v>230</v>
      </c>
      <c r="P16" s="193" t="str">
        <f>IF(OR(AND(A16&lt;&gt;"",COUNTIF(Bugs!B:B,A16)&gt;0),AND(B16&lt;&gt;"",COUNTIF(Bugs!A:A,B16)&gt;0)),"Y","")</f>
        <v/>
      </c>
      <c r="Q16" s="193" t="str">
        <f>IF(OR(
    AND(COUNTIF(Bugs!A:A,B16)&gt;0,ISNUMBER(SEARCH("x",INDEX(Bugs!C:C,MATCH(B16,Bugs!A:A,0))))),
    AND(COUNTIF(Bugs!B:B,B16)&gt;0,ISNUMBER(SEARCH("x",INDEX(Bugs!C:C,MATCH(B16,Bugs!B:B,0))))),
    AND(COUNTIF(Bugs!A:A,B16)&gt;0,ISNUMBER(SEARCH("x",INDEX(Bugs!D:D,MATCH(B16,Bugs!A:A,0))))),
    AND(COUNTIF(Bugs!B:B,B16)&gt;0,ISNUMBER(SEARCH("x",INDEX(Bugs!D:D,MATCH(B16,Bugs!B:B,0)))))
),"Y","")</f>
        <v/>
      </c>
      <c r="R16">
        <f ca="1">IF(OR(ISNUMBER(MATCH(L16,MasterData!$D$3:$D$18,0)),ISNUMBER(MATCH(L16,MasterData!$C$3:$C$18,0))),
    DATEDIF(E16,I16,"d"),
    DATEDIF(E16,TODAY(),"d"))</f>
        <v>133</v>
      </c>
      <c r="S16">
        <f t="shared" ca="1" si="0"/>
        <v>0</v>
      </c>
      <c r="T16">
        <f t="shared" ca="1" si="1"/>
        <v>0</v>
      </c>
      <c r="U16">
        <f t="shared" ca="1" si="2"/>
        <v>1</v>
      </c>
    </row>
    <row r="17" spans="1:21" hidden="1" x14ac:dyDescent="0.35">
      <c r="A17">
        <v>6000130889</v>
      </c>
      <c r="B17" t="s">
        <v>283</v>
      </c>
      <c r="C17" t="s">
        <v>230</v>
      </c>
      <c r="D17" s="34" t="s">
        <v>251</v>
      </c>
      <c r="E17" s="208">
        <v>45698</v>
      </c>
      <c r="F17" s="1"/>
      <c r="G17" t="s">
        <v>284</v>
      </c>
      <c r="H17" t="s">
        <v>233</v>
      </c>
      <c r="I17" s="208">
        <v>45705</v>
      </c>
      <c r="J17" t="s">
        <v>234</v>
      </c>
      <c r="K17" t="s">
        <v>241</v>
      </c>
      <c r="L17" t="s">
        <v>171</v>
      </c>
      <c r="M17" t="s">
        <v>285</v>
      </c>
      <c r="N17" t="s">
        <v>237</v>
      </c>
      <c r="O17" t="s">
        <v>230</v>
      </c>
      <c r="P17" s="193" t="str">
        <f>IF(OR(AND(A17&lt;&gt;"",COUNTIF(Bugs!B:B,A17)&gt;0),AND(B17&lt;&gt;"",COUNTIF(Bugs!A:A,B17)&gt;0)),"Y","")</f>
        <v/>
      </c>
      <c r="Q17" s="193" t="str">
        <f>IF(OR(
    AND(COUNTIF(Bugs!A:A,B17)&gt;0,ISNUMBER(SEARCH("x",INDEX(Bugs!C:C,MATCH(B17,Bugs!A:A,0))))),
    AND(COUNTIF(Bugs!B:B,B17)&gt;0,ISNUMBER(SEARCH("x",INDEX(Bugs!C:C,MATCH(B17,Bugs!B:B,0))))),
    AND(COUNTIF(Bugs!A:A,B17)&gt;0,ISNUMBER(SEARCH("x",INDEX(Bugs!D:D,MATCH(B17,Bugs!A:A,0))))),
    AND(COUNTIF(Bugs!B:B,B17)&gt;0,ISNUMBER(SEARCH("x",INDEX(Bugs!D:D,MATCH(B17,Bugs!B:B,0)))))
),"Y","")</f>
        <v/>
      </c>
      <c r="R17">
        <f ca="1">IF(OR(ISNUMBER(MATCH(L17,MasterData!$D$3:$D$18,0)),ISNUMBER(MATCH(L17,MasterData!$C$3:$C$18,0))),
    DATEDIF(E17,I17,"d"),
    DATEDIF(E17,TODAY(),"d"))</f>
        <v>7</v>
      </c>
      <c r="S17">
        <f t="shared" ca="1" si="0"/>
        <v>1</v>
      </c>
      <c r="T17">
        <f t="shared" ca="1" si="1"/>
        <v>0</v>
      </c>
      <c r="U17">
        <f t="shared" ca="1" si="2"/>
        <v>0</v>
      </c>
    </row>
    <row r="18" spans="1:21" hidden="1" x14ac:dyDescent="0.35">
      <c r="A18">
        <v>6000131438</v>
      </c>
      <c r="B18" t="s">
        <v>286</v>
      </c>
      <c r="C18" t="s">
        <v>230</v>
      </c>
      <c r="D18" s="34" t="s">
        <v>247</v>
      </c>
      <c r="E18" s="208">
        <v>45701</v>
      </c>
      <c r="F18" s="1"/>
      <c r="G18" t="s">
        <v>287</v>
      </c>
      <c r="H18" t="s">
        <v>401</v>
      </c>
      <c r="I18" s="208">
        <v>45831</v>
      </c>
      <c r="J18" t="s">
        <v>234</v>
      </c>
      <c r="K18" t="s">
        <v>241</v>
      </c>
      <c r="L18" t="s">
        <v>171</v>
      </c>
      <c r="M18" t="s">
        <v>289</v>
      </c>
      <c r="N18" t="s">
        <v>237</v>
      </c>
      <c r="O18" t="s">
        <v>230</v>
      </c>
      <c r="P18" s="193" t="str">
        <f>IF(OR(AND(A18&lt;&gt;"",COUNTIF(Bugs!B:B,A18)&gt;0),AND(B18&lt;&gt;"",COUNTIF(Bugs!A:A,B18)&gt;0)),"Y","")</f>
        <v/>
      </c>
      <c r="Q18" s="193" t="str">
        <f>IF(OR(
    AND(COUNTIF(Bugs!A:A,B18)&gt;0,ISNUMBER(SEARCH("x",INDEX(Bugs!C:C,MATCH(B18,Bugs!A:A,0))))),
    AND(COUNTIF(Bugs!B:B,B18)&gt;0,ISNUMBER(SEARCH("x",INDEX(Bugs!C:C,MATCH(B18,Bugs!B:B,0))))),
    AND(COUNTIF(Bugs!A:A,B18)&gt;0,ISNUMBER(SEARCH("x",INDEX(Bugs!D:D,MATCH(B18,Bugs!A:A,0))))),
    AND(COUNTIF(Bugs!B:B,B18)&gt;0,ISNUMBER(SEARCH("x",INDEX(Bugs!D:D,MATCH(B18,Bugs!B:B,0)))))
),"Y","")</f>
        <v/>
      </c>
      <c r="R18">
        <f ca="1">IF(OR(ISNUMBER(MATCH(L18,MasterData!$D$3:$D$18,0)),ISNUMBER(MATCH(L18,MasterData!$C$3:$C$18,0))),
    DATEDIF(E18,I18,"d"),
    DATEDIF(E18,TODAY(),"d"))</f>
        <v>130</v>
      </c>
      <c r="S18">
        <f t="shared" ca="1" si="0"/>
        <v>0</v>
      </c>
      <c r="T18">
        <f t="shared" ca="1" si="1"/>
        <v>0</v>
      </c>
      <c r="U18">
        <f t="shared" ca="1" si="2"/>
        <v>1</v>
      </c>
    </row>
    <row r="19" spans="1:21" hidden="1" x14ac:dyDescent="0.35">
      <c r="A19">
        <v>6000131514</v>
      </c>
      <c r="B19" t="s">
        <v>230</v>
      </c>
      <c r="C19" t="s">
        <v>230</v>
      </c>
      <c r="D19" s="34" t="s">
        <v>251</v>
      </c>
      <c r="E19" s="208">
        <v>45702</v>
      </c>
      <c r="F19" s="1"/>
      <c r="G19" t="s">
        <v>290</v>
      </c>
      <c r="H19" t="s">
        <v>233</v>
      </c>
      <c r="I19" s="208">
        <v>45723</v>
      </c>
      <c r="J19" t="s">
        <v>201</v>
      </c>
      <c r="K19" t="s">
        <v>241</v>
      </c>
      <c r="L19" t="s">
        <v>171</v>
      </c>
      <c r="M19" t="s">
        <v>291</v>
      </c>
      <c r="N19" t="s">
        <v>237</v>
      </c>
      <c r="O19" t="s">
        <v>230</v>
      </c>
      <c r="P19" s="193" t="str">
        <f>IF(OR(AND(A19&lt;&gt;"",COUNTIF(Bugs!B:B,A19)&gt;0),AND(B19&lt;&gt;"",COUNTIF(Bugs!A:A,B19)&gt;0)),"Y","")</f>
        <v/>
      </c>
      <c r="Q19" s="193" t="str">
        <f>IF(OR(
    AND(COUNTIF(Bugs!A:A,B19)&gt;0,ISNUMBER(SEARCH("x",INDEX(Bugs!C:C,MATCH(B19,Bugs!A:A,0))))),
    AND(COUNTIF(Bugs!B:B,B19)&gt;0,ISNUMBER(SEARCH("x",INDEX(Bugs!C:C,MATCH(B19,Bugs!B:B,0))))),
    AND(COUNTIF(Bugs!A:A,B19)&gt;0,ISNUMBER(SEARCH("x",INDEX(Bugs!D:D,MATCH(B19,Bugs!A:A,0))))),
    AND(COUNTIF(Bugs!B:B,B19)&gt;0,ISNUMBER(SEARCH("x",INDEX(Bugs!D:D,MATCH(B19,Bugs!B:B,0)))))
),"Y","")</f>
        <v/>
      </c>
      <c r="R19">
        <f ca="1">IF(OR(ISNUMBER(MATCH(L19,MasterData!$D$3:$D$18,0)),ISNUMBER(MATCH(L19,MasterData!$C$3:$C$18,0))),
    DATEDIF(E19,I19,"d"),
    DATEDIF(E19,TODAY(),"d"))</f>
        <v>21</v>
      </c>
      <c r="S19">
        <f t="shared" ca="1" si="0"/>
        <v>0</v>
      </c>
      <c r="T19">
        <f t="shared" ca="1" si="1"/>
        <v>1</v>
      </c>
      <c r="U19">
        <f t="shared" ca="1" si="2"/>
        <v>0</v>
      </c>
    </row>
    <row r="20" spans="1:21" hidden="1" x14ac:dyDescent="0.35">
      <c r="A20">
        <v>6000131715</v>
      </c>
      <c r="B20" t="s">
        <v>292</v>
      </c>
      <c r="C20" t="s">
        <v>230</v>
      </c>
      <c r="D20" s="34" t="s">
        <v>231</v>
      </c>
      <c r="E20" s="208">
        <v>45705</v>
      </c>
      <c r="F20" s="1"/>
      <c r="G20" t="s">
        <v>293</v>
      </c>
      <c r="H20" t="s">
        <v>233</v>
      </c>
      <c r="I20" s="208">
        <v>45713</v>
      </c>
      <c r="J20" t="s">
        <v>234</v>
      </c>
      <c r="K20" t="s">
        <v>235</v>
      </c>
      <c r="L20" t="s">
        <v>171</v>
      </c>
      <c r="M20" t="s">
        <v>294</v>
      </c>
      <c r="N20" t="s">
        <v>237</v>
      </c>
      <c r="O20" t="s">
        <v>230</v>
      </c>
      <c r="P20" s="193" t="str">
        <f>IF(OR(AND(A20&lt;&gt;"",COUNTIF(Bugs!B:B,A20)&gt;0),AND(B20&lt;&gt;"",COUNTIF(Bugs!A:A,B20)&gt;0)),"Y","")</f>
        <v/>
      </c>
      <c r="Q20" s="193" t="str">
        <f>IF(OR(
    AND(COUNTIF(Bugs!A:A,B20)&gt;0,ISNUMBER(SEARCH("x",INDEX(Bugs!C:C,MATCH(B20,Bugs!A:A,0))))),
    AND(COUNTIF(Bugs!B:B,B20)&gt;0,ISNUMBER(SEARCH("x",INDEX(Bugs!C:C,MATCH(B20,Bugs!B:B,0))))),
    AND(COUNTIF(Bugs!A:A,B20)&gt;0,ISNUMBER(SEARCH("x",INDEX(Bugs!D:D,MATCH(B20,Bugs!A:A,0))))),
    AND(COUNTIF(Bugs!B:B,B20)&gt;0,ISNUMBER(SEARCH("x",INDEX(Bugs!D:D,MATCH(B20,Bugs!B:B,0)))))
),"Y","")</f>
        <v/>
      </c>
      <c r="R20">
        <f ca="1">IF(OR(ISNUMBER(MATCH(L20,MasterData!$D$3:$D$18,0)),ISNUMBER(MATCH(L20,MasterData!$C$3:$C$18,0))),
    DATEDIF(E20,I20,"d"),
    DATEDIF(E20,TODAY(),"d"))</f>
        <v>8</v>
      </c>
      <c r="S20">
        <f t="shared" ca="1" si="0"/>
        <v>0</v>
      </c>
      <c r="T20">
        <f t="shared" ca="1" si="1"/>
        <v>1</v>
      </c>
      <c r="U20">
        <f t="shared" ca="1" si="2"/>
        <v>0</v>
      </c>
    </row>
    <row r="21" spans="1:21" hidden="1" x14ac:dyDescent="0.35">
      <c r="A21">
        <v>6000132000</v>
      </c>
      <c r="B21" t="s">
        <v>295</v>
      </c>
      <c r="C21" t="s">
        <v>230</v>
      </c>
      <c r="D21" s="34" t="s">
        <v>254</v>
      </c>
      <c r="E21" s="208">
        <v>45707</v>
      </c>
      <c r="F21" s="1"/>
      <c r="G21" t="s">
        <v>255</v>
      </c>
      <c r="H21" t="s">
        <v>240</v>
      </c>
      <c r="I21" s="208">
        <v>45735</v>
      </c>
      <c r="J21" t="s">
        <v>234</v>
      </c>
      <c r="K21" t="s">
        <v>241</v>
      </c>
      <c r="L21" t="s">
        <v>171</v>
      </c>
      <c r="M21" t="s">
        <v>296</v>
      </c>
      <c r="N21" t="s">
        <v>237</v>
      </c>
      <c r="O21" t="s">
        <v>230</v>
      </c>
      <c r="P21" s="193" t="str">
        <f>IF(OR(AND(A21&lt;&gt;"",COUNTIF(Bugs!B:B,A21)&gt;0),AND(B21&lt;&gt;"",COUNTIF(Bugs!A:A,B21)&gt;0)),"Y","")</f>
        <v/>
      </c>
      <c r="Q21" s="193" t="str">
        <f>IF(OR(
    AND(COUNTIF(Bugs!A:A,B21)&gt;0,ISNUMBER(SEARCH("x",INDEX(Bugs!C:C,MATCH(B21,Bugs!A:A,0))))),
    AND(COUNTIF(Bugs!B:B,B21)&gt;0,ISNUMBER(SEARCH("x",INDEX(Bugs!C:C,MATCH(B21,Bugs!B:B,0))))),
    AND(COUNTIF(Bugs!A:A,B21)&gt;0,ISNUMBER(SEARCH("x",INDEX(Bugs!D:D,MATCH(B21,Bugs!A:A,0))))),
    AND(COUNTIF(Bugs!B:B,B21)&gt;0,ISNUMBER(SEARCH("x",INDEX(Bugs!D:D,MATCH(B21,Bugs!B:B,0)))))
),"Y","")</f>
        <v/>
      </c>
      <c r="R21">
        <f ca="1">IF(OR(ISNUMBER(MATCH(L21,MasterData!$D$3:$D$18,0)),ISNUMBER(MATCH(L21,MasterData!$C$3:$C$18,0))),
    DATEDIF(E21,I21,"d"),
    DATEDIF(E21,TODAY(),"d"))</f>
        <v>28</v>
      </c>
      <c r="S21">
        <f t="shared" ca="1" si="0"/>
        <v>0</v>
      </c>
      <c r="T21">
        <f t="shared" ca="1" si="1"/>
        <v>1</v>
      </c>
      <c r="U21">
        <f t="shared" ca="1" si="2"/>
        <v>0</v>
      </c>
    </row>
    <row r="22" spans="1:21" hidden="1" x14ac:dyDescent="0.35">
      <c r="A22">
        <v>6000132651</v>
      </c>
      <c r="B22" t="s">
        <v>297</v>
      </c>
      <c r="C22" t="s">
        <v>230</v>
      </c>
      <c r="D22" s="34" t="s">
        <v>247</v>
      </c>
      <c r="E22" s="208">
        <v>45714</v>
      </c>
      <c r="F22" s="1"/>
      <c r="G22" t="s">
        <v>287</v>
      </c>
      <c r="H22" t="s">
        <v>240</v>
      </c>
      <c r="I22" s="208">
        <v>45723</v>
      </c>
      <c r="J22" t="s">
        <v>234</v>
      </c>
      <c r="K22" t="s">
        <v>235</v>
      </c>
      <c r="L22" t="s">
        <v>171</v>
      </c>
      <c r="M22" t="s">
        <v>298</v>
      </c>
      <c r="N22" t="s">
        <v>237</v>
      </c>
      <c r="O22" t="s">
        <v>230</v>
      </c>
      <c r="P22" s="193" t="str">
        <f>IF(OR(AND(A22&lt;&gt;"",COUNTIF(Bugs!B:B,A22)&gt;0),AND(B22&lt;&gt;"",COUNTIF(Bugs!A:A,B22)&gt;0)),"Y","")</f>
        <v/>
      </c>
      <c r="Q22" s="193" t="str">
        <f>IF(OR(
    AND(COUNTIF(Bugs!A:A,B22)&gt;0,ISNUMBER(SEARCH("x",INDEX(Bugs!C:C,MATCH(B22,Bugs!A:A,0))))),
    AND(COUNTIF(Bugs!B:B,B22)&gt;0,ISNUMBER(SEARCH("x",INDEX(Bugs!C:C,MATCH(B22,Bugs!B:B,0))))),
    AND(COUNTIF(Bugs!A:A,B22)&gt;0,ISNUMBER(SEARCH("x",INDEX(Bugs!D:D,MATCH(B22,Bugs!A:A,0))))),
    AND(COUNTIF(Bugs!B:B,B22)&gt;0,ISNUMBER(SEARCH("x",INDEX(Bugs!D:D,MATCH(B22,Bugs!B:B,0)))))
),"Y","")</f>
        <v/>
      </c>
      <c r="R22">
        <f ca="1">IF(OR(ISNUMBER(MATCH(L22,MasterData!$D$3:$D$18,0)),ISNUMBER(MATCH(L22,MasterData!$C$3:$C$18,0))),
    DATEDIF(E22,I22,"d"),
    DATEDIF(E22,TODAY(),"d"))</f>
        <v>9</v>
      </c>
      <c r="S22">
        <f t="shared" ca="1" si="0"/>
        <v>0</v>
      </c>
      <c r="T22">
        <f t="shared" ca="1" si="1"/>
        <v>1</v>
      </c>
      <c r="U22">
        <f t="shared" ca="1" si="2"/>
        <v>0</v>
      </c>
    </row>
    <row r="23" spans="1:21" hidden="1" x14ac:dyDescent="0.35">
      <c r="A23">
        <v>6000133013</v>
      </c>
      <c r="B23" t="s">
        <v>299</v>
      </c>
      <c r="C23" t="s">
        <v>230</v>
      </c>
      <c r="D23" s="34" t="s">
        <v>231</v>
      </c>
      <c r="E23" s="208">
        <v>45719</v>
      </c>
      <c r="F23" s="1"/>
      <c r="G23" t="s">
        <v>300</v>
      </c>
      <c r="H23" t="s">
        <v>245</v>
      </c>
      <c r="I23" s="208">
        <v>45734</v>
      </c>
      <c r="J23" t="s">
        <v>234</v>
      </c>
      <c r="K23" t="s">
        <v>235</v>
      </c>
      <c r="L23" t="s">
        <v>171</v>
      </c>
      <c r="M23" t="s">
        <v>301</v>
      </c>
      <c r="N23" t="s">
        <v>237</v>
      </c>
      <c r="O23" t="s">
        <v>230</v>
      </c>
      <c r="P23" s="193" t="str">
        <f>IF(OR(AND(A23&lt;&gt;"",COUNTIF(Bugs!B:B,A23)&gt;0),AND(B23&lt;&gt;"",COUNTIF(Bugs!A:A,B23)&gt;0)),"Y","")</f>
        <v/>
      </c>
      <c r="Q23" s="193" t="str">
        <f>IF(OR(
    AND(COUNTIF(Bugs!A:A,B23)&gt;0,ISNUMBER(SEARCH("x",INDEX(Bugs!C:C,MATCH(B23,Bugs!A:A,0))))),
    AND(COUNTIF(Bugs!B:B,B23)&gt;0,ISNUMBER(SEARCH("x",INDEX(Bugs!C:C,MATCH(B23,Bugs!B:B,0))))),
    AND(COUNTIF(Bugs!A:A,B23)&gt;0,ISNUMBER(SEARCH("x",INDEX(Bugs!D:D,MATCH(B23,Bugs!A:A,0))))),
    AND(COUNTIF(Bugs!B:B,B23)&gt;0,ISNUMBER(SEARCH("x",INDEX(Bugs!D:D,MATCH(B23,Bugs!B:B,0)))))
),"Y","")</f>
        <v/>
      </c>
      <c r="R23">
        <f ca="1">IF(OR(ISNUMBER(MATCH(L23,MasterData!$D$3:$D$18,0)),ISNUMBER(MATCH(L23,MasterData!$C$3:$C$18,0))),
    DATEDIF(E23,I23,"d"),
    DATEDIF(E23,TODAY(),"d"))</f>
        <v>15</v>
      </c>
      <c r="S23">
        <f t="shared" ca="1" si="0"/>
        <v>0</v>
      </c>
      <c r="T23">
        <f t="shared" ca="1" si="1"/>
        <v>1</v>
      </c>
      <c r="U23">
        <f t="shared" ca="1" si="2"/>
        <v>0</v>
      </c>
    </row>
    <row r="24" spans="1:21" hidden="1" x14ac:dyDescent="0.35">
      <c r="A24">
        <v>6000133061</v>
      </c>
      <c r="B24" t="s">
        <v>302</v>
      </c>
      <c r="C24" t="s">
        <v>230</v>
      </c>
      <c r="D24" s="34" t="s">
        <v>254</v>
      </c>
      <c r="E24" s="208">
        <v>45719</v>
      </c>
      <c r="F24" s="1"/>
      <c r="G24" t="s">
        <v>255</v>
      </c>
      <c r="H24" t="s">
        <v>245</v>
      </c>
      <c r="I24" s="208">
        <v>45735</v>
      </c>
      <c r="J24" t="s">
        <v>234</v>
      </c>
      <c r="K24" t="s">
        <v>241</v>
      </c>
      <c r="L24" t="s">
        <v>171</v>
      </c>
      <c r="M24" t="s">
        <v>303</v>
      </c>
      <c r="N24" t="s">
        <v>237</v>
      </c>
      <c r="O24" t="s">
        <v>230</v>
      </c>
      <c r="P24" s="193" t="str">
        <f>IF(OR(AND(A24&lt;&gt;"",COUNTIF(Bugs!B:B,A24)&gt;0),AND(B24&lt;&gt;"",COUNTIF(Bugs!A:A,B24)&gt;0)),"Y","")</f>
        <v/>
      </c>
      <c r="Q24" s="193" t="str">
        <f>IF(OR(
    AND(COUNTIF(Bugs!A:A,B24)&gt;0,ISNUMBER(SEARCH("x",INDEX(Bugs!C:C,MATCH(B24,Bugs!A:A,0))))),
    AND(COUNTIF(Bugs!B:B,B24)&gt;0,ISNUMBER(SEARCH("x",INDEX(Bugs!C:C,MATCH(B24,Bugs!B:B,0))))),
    AND(COUNTIF(Bugs!A:A,B24)&gt;0,ISNUMBER(SEARCH("x",INDEX(Bugs!D:D,MATCH(B24,Bugs!A:A,0))))),
    AND(COUNTIF(Bugs!B:B,B24)&gt;0,ISNUMBER(SEARCH("x",INDEX(Bugs!D:D,MATCH(B24,Bugs!B:B,0)))))
),"Y","")</f>
        <v/>
      </c>
      <c r="R24">
        <f ca="1">IF(OR(ISNUMBER(MATCH(L24,MasterData!$D$3:$D$18,0)),ISNUMBER(MATCH(L24,MasterData!$C$3:$C$18,0))),
    DATEDIF(E24,I24,"d"),
    DATEDIF(E24,TODAY(),"d"))</f>
        <v>16</v>
      </c>
      <c r="S24">
        <f t="shared" ca="1" si="0"/>
        <v>0</v>
      </c>
      <c r="T24">
        <f t="shared" ca="1" si="1"/>
        <v>1</v>
      </c>
      <c r="U24">
        <f t="shared" ca="1" si="2"/>
        <v>0</v>
      </c>
    </row>
    <row r="25" spans="1:21" hidden="1" x14ac:dyDescent="0.35">
      <c r="A25">
        <v>6000133063</v>
      </c>
      <c r="B25" t="s">
        <v>304</v>
      </c>
      <c r="C25" t="s">
        <v>230</v>
      </c>
      <c r="D25" s="34" t="s">
        <v>305</v>
      </c>
      <c r="E25" s="208">
        <v>45719</v>
      </c>
      <c r="F25" s="1"/>
      <c r="G25" t="s">
        <v>306</v>
      </c>
      <c r="H25" t="s">
        <v>245</v>
      </c>
      <c r="I25" s="208">
        <v>45778</v>
      </c>
      <c r="J25" t="s">
        <v>234</v>
      </c>
      <c r="K25" t="s">
        <v>235</v>
      </c>
      <c r="L25" t="s">
        <v>171</v>
      </c>
      <c r="M25" t="s">
        <v>307</v>
      </c>
      <c r="N25" t="s">
        <v>237</v>
      </c>
      <c r="O25" t="s">
        <v>230</v>
      </c>
      <c r="P25" s="193" t="str">
        <f>IF(OR(AND(A25&lt;&gt;"",COUNTIF(Bugs!B:B,A25)&gt;0),AND(B25&lt;&gt;"",COUNTIF(Bugs!A:A,B25)&gt;0)),"Y","")</f>
        <v/>
      </c>
      <c r="Q25" s="193" t="str">
        <f>IF(OR(
    AND(COUNTIF(Bugs!A:A,B25)&gt;0,ISNUMBER(SEARCH("x",INDEX(Bugs!C:C,MATCH(B25,Bugs!A:A,0))))),
    AND(COUNTIF(Bugs!B:B,B25)&gt;0,ISNUMBER(SEARCH("x",INDEX(Bugs!C:C,MATCH(B25,Bugs!B:B,0))))),
    AND(COUNTIF(Bugs!A:A,B25)&gt;0,ISNUMBER(SEARCH("x",INDEX(Bugs!D:D,MATCH(B25,Bugs!A:A,0))))),
    AND(COUNTIF(Bugs!B:B,B25)&gt;0,ISNUMBER(SEARCH("x",INDEX(Bugs!D:D,MATCH(B25,Bugs!B:B,0)))))
),"Y","")</f>
        <v/>
      </c>
      <c r="R25">
        <f ca="1">IF(OR(ISNUMBER(MATCH(L25,MasterData!$D$3:$D$18,0)),ISNUMBER(MATCH(L25,MasterData!$C$3:$C$18,0))),
    DATEDIF(E25,I25,"d"),
    DATEDIF(E25,TODAY(),"d"))</f>
        <v>59</v>
      </c>
      <c r="S25">
        <f t="shared" ca="1" si="0"/>
        <v>0</v>
      </c>
      <c r="T25">
        <f t="shared" ca="1" si="1"/>
        <v>0</v>
      </c>
      <c r="U25">
        <f t="shared" ca="1" si="2"/>
        <v>1</v>
      </c>
    </row>
    <row r="26" spans="1:21" hidden="1" x14ac:dyDescent="0.35">
      <c r="A26">
        <v>6000133075</v>
      </c>
      <c r="B26" t="s">
        <v>308</v>
      </c>
      <c r="C26" t="s">
        <v>230</v>
      </c>
      <c r="D26" s="34" t="s">
        <v>305</v>
      </c>
      <c r="E26" s="208">
        <v>45719</v>
      </c>
      <c r="F26" s="1"/>
      <c r="G26" t="s">
        <v>306</v>
      </c>
      <c r="H26" t="s">
        <v>240</v>
      </c>
      <c r="I26" s="208">
        <v>45758</v>
      </c>
      <c r="J26" t="s">
        <v>234</v>
      </c>
      <c r="K26" t="s">
        <v>235</v>
      </c>
      <c r="L26" t="s">
        <v>171</v>
      </c>
      <c r="M26" t="s">
        <v>309</v>
      </c>
      <c r="N26" t="s">
        <v>237</v>
      </c>
      <c r="O26" t="s">
        <v>230</v>
      </c>
      <c r="P26" s="193" t="str">
        <f>IF(OR(AND(A26&lt;&gt;"",COUNTIF(Bugs!B:B,A26)&gt;0),AND(B26&lt;&gt;"",COUNTIF(Bugs!A:A,B26)&gt;0)),"Y","")</f>
        <v/>
      </c>
      <c r="Q26" s="193" t="str">
        <f>IF(OR(
    AND(COUNTIF(Bugs!A:A,B26)&gt;0,ISNUMBER(SEARCH("x",INDEX(Bugs!C:C,MATCH(B26,Bugs!A:A,0))))),
    AND(COUNTIF(Bugs!B:B,B26)&gt;0,ISNUMBER(SEARCH("x",INDEX(Bugs!C:C,MATCH(B26,Bugs!B:B,0))))),
    AND(COUNTIF(Bugs!A:A,B26)&gt;0,ISNUMBER(SEARCH("x",INDEX(Bugs!D:D,MATCH(B26,Bugs!A:A,0))))),
    AND(COUNTIF(Bugs!B:B,B26)&gt;0,ISNUMBER(SEARCH("x",INDEX(Bugs!D:D,MATCH(B26,Bugs!B:B,0)))))
),"Y","")</f>
        <v/>
      </c>
      <c r="R26">
        <f ca="1">IF(OR(ISNUMBER(MATCH(L26,MasterData!$D$3:$D$18,0)),ISNUMBER(MATCH(L26,MasterData!$C$3:$C$18,0))),
    DATEDIF(E26,I26,"d"),
    DATEDIF(E26,TODAY(),"d"))</f>
        <v>39</v>
      </c>
      <c r="S26">
        <f t="shared" ca="1" si="0"/>
        <v>0</v>
      </c>
      <c r="T26">
        <f t="shared" ca="1" si="1"/>
        <v>0</v>
      </c>
      <c r="U26">
        <f t="shared" ca="1" si="2"/>
        <v>1</v>
      </c>
    </row>
    <row r="27" spans="1:21" hidden="1" x14ac:dyDescent="0.35">
      <c r="A27">
        <v>6000133085</v>
      </c>
      <c r="B27" t="s">
        <v>230</v>
      </c>
      <c r="C27" t="s">
        <v>230</v>
      </c>
      <c r="D27" s="34" t="s">
        <v>251</v>
      </c>
      <c r="E27" s="208">
        <v>45719</v>
      </c>
      <c r="F27" s="1"/>
      <c r="G27" t="s">
        <v>290</v>
      </c>
      <c r="H27" t="s">
        <v>240</v>
      </c>
      <c r="I27" s="208">
        <v>45731</v>
      </c>
      <c r="J27" t="s">
        <v>201</v>
      </c>
      <c r="K27" t="s">
        <v>241</v>
      </c>
      <c r="L27" t="s">
        <v>171</v>
      </c>
      <c r="M27" t="s">
        <v>310</v>
      </c>
      <c r="N27" t="s">
        <v>237</v>
      </c>
      <c r="O27" t="s">
        <v>230</v>
      </c>
      <c r="P27" s="193" t="str">
        <f>IF(OR(AND(A27&lt;&gt;"",COUNTIF(Bugs!B:B,A27)&gt;0),AND(B27&lt;&gt;"",COUNTIF(Bugs!A:A,B27)&gt;0)),"Y","")</f>
        <v/>
      </c>
      <c r="Q27" s="193" t="str">
        <f>IF(OR(
    AND(COUNTIF(Bugs!A:A,B27)&gt;0,ISNUMBER(SEARCH("x",INDEX(Bugs!C:C,MATCH(B27,Bugs!A:A,0))))),
    AND(COUNTIF(Bugs!B:B,B27)&gt;0,ISNUMBER(SEARCH("x",INDEX(Bugs!C:C,MATCH(B27,Bugs!B:B,0))))),
    AND(COUNTIF(Bugs!A:A,B27)&gt;0,ISNUMBER(SEARCH("x",INDEX(Bugs!D:D,MATCH(B27,Bugs!A:A,0))))),
    AND(COUNTIF(Bugs!B:B,B27)&gt;0,ISNUMBER(SEARCH("x",INDEX(Bugs!D:D,MATCH(B27,Bugs!B:B,0)))))
),"Y","")</f>
        <v/>
      </c>
      <c r="R27">
        <f ca="1">IF(OR(ISNUMBER(MATCH(L27,MasterData!$D$3:$D$18,0)),ISNUMBER(MATCH(L27,MasterData!$C$3:$C$18,0))),
    DATEDIF(E27,I27,"d"),
    DATEDIF(E27,TODAY(),"d"))</f>
        <v>12</v>
      </c>
      <c r="S27">
        <f t="shared" ca="1" si="0"/>
        <v>0</v>
      </c>
      <c r="T27">
        <f t="shared" ca="1" si="1"/>
        <v>1</v>
      </c>
      <c r="U27">
        <f t="shared" ca="1" si="2"/>
        <v>0</v>
      </c>
    </row>
    <row r="28" spans="1:21" hidden="1" x14ac:dyDescent="0.35">
      <c r="A28">
        <v>6000133086</v>
      </c>
      <c r="B28" t="s">
        <v>230</v>
      </c>
      <c r="C28" t="s">
        <v>230</v>
      </c>
      <c r="D28" s="34" t="s">
        <v>251</v>
      </c>
      <c r="E28" s="208">
        <v>45719</v>
      </c>
      <c r="F28" s="1"/>
      <c r="G28" t="s">
        <v>290</v>
      </c>
      <c r="H28" t="s">
        <v>240</v>
      </c>
      <c r="I28" s="208">
        <v>45773</v>
      </c>
      <c r="J28" t="s">
        <v>201</v>
      </c>
      <c r="K28" t="s">
        <v>241</v>
      </c>
      <c r="L28" t="s">
        <v>171</v>
      </c>
      <c r="M28" t="s">
        <v>311</v>
      </c>
      <c r="N28" t="s">
        <v>237</v>
      </c>
      <c r="O28" t="s">
        <v>230</v>
      </c>
      <c r="P28" s="193" t="str">
        <f>IF(OR(AND(A28&lt;&gt;"",COUNTIF(Bugs!B:B,A28)&gt;0),AND(B28&lt;&gt;"",COUNTIF(Bugs!A:A,B28)&gt;0)),"Y","")</f>
        <v/>
      </c>
      <c r="Q28" s="193" t="str">
        <f>IF(OR(
    AND(COUNTIF(Bugs!A:A,B28)&gt;0,ISNUMBER(SEARCH("x",INDEX(Bugs!C:C,MATCH(B28,Bugs!A:A,0))))),
    AND(COUNTIF(Bugs!B:B,B28)&gt;0,ISNUMBER(SEARCH("x",INDEX(Bugs!C:C,MATCH(B28,Bugs!B:B,0))))),
    AND(COUNTIF(Bugs!A:A,B28)&gt;0,ISNUMBER(SEARCH("x",INDEX(Bugs!D:D,MATCH(B28,Bugs!A:A,0))))),
    AND(COUNTIF(Bugs!B:B,B28)&gt;0,ISNUMBER(SEARCH("x",INDEX(Bugs!D:D,MATCH(B28,Bugs!B:B,0)))))
),"Y","")</f>
        <v/>
      </c>
      <c r="R28">
        <f ca="1">IF(OR(ISNUMBER(MATCH(L28,MasterData!$D$3:$D$18,0)),ISNUMBER(MATCH(L28,MasterData!$C$3:$C$18,0))),
    DATEDIF(E28,I28,"d"),
    DATEDIF(E28,TODAY(),"d"))</f>
        <v>54</v>
      </c>
      <c r="S28">
        <f t="shared" ca="1" si="0"/>
        <v>0</v>
      </c>
      <c r="T28">
        <f t="shared" ca="1" si="1"/>
        <v>0</v>
      </c>
      <c r="U28">
        <f t="shared" ca="1" si="2"/>
        <v>1</v>
      </c>
    </row>
    <row r="29" spans="1:21" hidden="1" x14ac:dyDescent="0.35">
      <c r="A29">
        <v>6000133087</v>
      </c>
      <c r="B29" t="s">
        <v>230</v>
      </c>
      <c r="C29" t="s">
        <v>230</v>
      </c>
      <c r="D29" s="34" t="s">
        <v>251</v>
      </c>
      <c r="E29" s="208">
        <v>45719</v>
      </c>
      <c r="F29" s="1"/>
      <c r="G29" t="s">
        <v>290</v>
      </c>
      <c r="H29" t="s">
        <v>245</v>
      </c>
      <c r="I29" s="208">
        <v>45807</v>
      </c>
      <c r="J29" t="s">
        <v>201</v>
      </c>
      <c r="K29" t="s">
        <v>241</v>
      </c>
      <c r="L29" t="s">
        <v>171</v>
      </c>
      <c r="M29" t="s">
        <v>312</v>
      </c>
      <c r="N29" t="s">
        <v>237</v>
      </c>
      <c r="O29" t="s">
        <v>230</v>
      </c>
      <c r="P29" s="193" t="str">
        <f>IF(OR(AND(A29&lt;&gt;"",COUNTIF(Bugs!B:B,A29)&gt;0),AND(B29&lt;&gt;"",COUNTIF(Bugs!A:A,B29)&gt;0)),"Y","")</f>
        <v/>
      </c>
      <c r="Q29" s="193" t="str">
        <f>IF(OR(
    AND(COUNTIF(Bugs!A:A,B29)&gt;0,ISNUMBER(SEARCH("x",INDEX(Bugs!C:C,MATCH(B29,Bugs!A:A,0))))),
    AND(COUNTIF(Bugs!B:B,B29)&gt;0,ISNUMBER(SEARCH("x",INDEX(Bugs!C:C,MATCH(B29,Bugs!B:B,0))))),
    AND(COUNTIF(Bugs!A:A,B29)&gt;0,ISNUMBER(SEARCH("x",INDEX(Bugs!D:D,MATCH(B29,Bugs!A:A,0))))),
    AND(COUNTIF(Bugs!B:B,B29)&gt;0,ISNUMBER(SEARCH("x",INDEX(Bugs!D:D,MATCH(B29,Bugs!B:B,0)))))
),"Y","")</f>
        <v/>
      </c>
      <c r="R29">
        <f ca="1">IF(OR(ISNUMBER(MATCH(L29,MasterData!$D$3:$D$18,0)),ISNUMBER(MATCH(L29,MasterData!$C$3:$C$18,0))),
    DATEDIF(E29,I29,"d"),
    DATEDIF(E29,TODAY(),"d"))</f>
        <v>88</v>
      </c>
      <c r="S29">
        <f t="shared" ca="1" si="0"/>
        <v>0</v>
      </c>
      <c r="T29">
        <f t="shared" ca="1" si="1"/>
        <v>0</v>
      </c>
      <c r="U29">
        <f t="shared" ca="1" si="2"/>
        <v>1</v>
      </c>
    </row>
    <row r="30" spans="1:21" hidden="1" x14ac:dyDescent="0.35">
      <c r="A30">
        <v>6000133442</v>
      </c>
      <c r="B30" t="s">
        <v>230</v>
      </c>
      <c r="C30" t="s">
        <v>230</v>
      </c>
      <c r="D30" s="34" t="s">
        <v>247</v>
      </c>
      <c r="E30" s="208">
        <v>45722</v>
      </c>
      <c r="F30" s="1"/>
      <c r="G30" t="s">
        <v>248</v>
      </c>
      <c r="H30" t="s">
        <v>245</v>
      </c>
      <c r="I30" s="208">
        <v>45786</v>
      </c>
      <c r="J30" t="s">
        <v>201</v>
      </c>
      <c r="K30" t="s">
        <v>241</v>
      </c>
      <c r="L30" t="s">
        <v>171</v>
      </c>
      <c r="M30" t="s">
        <v>313</v>
      </c>
      <c r="N30" t="s">
        <v>237</v>
      </c>
      <c r="O30" t="s">
        <v>230</v>
      </c>
      <c r="P30" s="193" t="str">
        <f>IF(OR(AND(A30&lt;&gt;"",COUNTIF(Bugs!B:B,A30)&gt;0),AND(B30&lt;&gt;"",COUNTIF(Bugs!A:A,B30)&gt;0)),"Y","")</f>
        <v/>
      </c>
      <c r="Q30" s="193" t="str">
        <f>IF(OR(
    AND(COUNTIF(Bugs!A:A,B30)&gt;0,ISNUMBER(SEARCH("x",INDEX(Bugs!C:C,MATCH(B30,Bugs!A:A,0))))),
    AND(COUNTIF(Bugs!B:B,B30)&gt;0,ISNUMBER(SEARCH("x",INDEX(Bugs!C:C,MATCH(B30,Bugs!B:B,0))))),
    AND(COUNTIF(Bugs!A:A,B30)&gt;0,ISNUMBER(SEARCH("x",INDEX(Bugs!D:D,MATCH(B30,Bugs!A:A,0))))),
    AND(COUNTIF(Bugs!B:B,B30)&gt;0,ISNUMBER(SEARCH("x",INDEX(Bugs!D:D,MATCH(B30,Bugs!B:B,0)))))
),"Y","")</f>
        <v/>
      </c>
      <c r="R30">
        <f ca="1">IF(OR(ISNUMBER(MATCH(L30,MasterData!$D$3:$D$18,0)),ISNUMBER(MATCH(L30,MasterData!$C$3:$C$18,0))),
    DATEDIF(E30,I30,"d"),
    DATEDIF(E30,TODAY(),"d"))</f>
        <v>64</v>
      </c>
      <c r="S30">
        <f t="shared" ca="1" si="0"/>
        <v>0</v>
      </c>
      <c r="T30">
        <f t="shared" ca="1" si="1"/>
        <v>0</v>
      </c>
      <c r="U30">
        <f t="shared" ca="1" si="2"/>
        <v>1</v>
      </c>
    </row>
    <row r="31" spans="1:21" hidden="1" x14ac:dyDescent="0.35">
      <c r="A31">
        <v>6000133644</v>
      </c>
      <c r="B31" t="s">
        <v>314</v>
      </c>
      <c r="C31" t="s">
        <v>230</v>
      </c>
      <c r="D31" s="34" t="s">
        <v>274</v>
      </c>
      <c r="E31" s="208">
        <v>45723</v>
      </c>
      <c r="F31" s="1"/>
      <c r="G31" t="s">
        <v>315</v>
      </c>
      <c r="H31" t="s">
        <v>240</v>
      </c>
      <c r="I31" s="208">
        <v>45903</v>
      </c>
      <c r="J31" t="s">
        <v>234</v>
      </c>
      <c r="K31" t="s">
        <v>241</v>
      </c>
      <c r="L31" t="s">
        <v>171</v>
      </c>
      <c r="M31" t="s">
        <v>316</v>
      </c>
      <c r="N31" t="s">
        <v>237</v>
      </c>
      <c r="O31" t="s">
        <v>230</v>
      </c>
      <c r="P31" s="193" t="str">
        <f>IF(OR(AND(A31&lt;&gt;"",COUNTIF(Bugs!B:B,A31)&gt;0),AND(B31&lt;&gt;"",COUNTIF(Bugs!A:A,B31)&gt;0)),"Y","")</f>
        <v/>
      </c>
      <c r="Q31" s="193" t="str">
        <f>IF(OR(
    AND(COUNTIF(Bugs!A:A,B31)&gt;0,ISNUMBER(SEARCH("x",INDEX(Bugs!C:C,MATCH(B31,Bugs!A:A,0))))),
    AND(COUNTIF(Bugs!B:B,B31)&gt;0,ISNUMBER(SEARCH("x",INDEX(Bugs!C:C,MATCH(B31,Bugs!B:B,0))))),
    AND(COUNTIF(Bugs!A:A,B31)&gt;0,ISNUMBER(SEARCH("x",INDEX(Bugs!D:D,MATCH(B31,Bugs!A:A,0))))),
    AND(COUNTIF(Bugs!B:B,B31)&gt;0,ISNUMBER(SEARCH("x",INDEX(Bugs!D:D,MATCH(B31,Bugs!B:B,0)))))
),"Y","")</f>
        <v/>
      </c>
      <c r="R31">
        <f ca="1">IF(OR(ISNUMBER(MATCH(L31,MasterData!$D$3:$D$18,0)),ISNUMBER(MATCH(L31,MasterData!$C$3:$C$18,0))),
    DATEDIF(E31,I31,"d"),
    DATEDIF(E31,TODAY(),"d"))</f>
        <v>180</v>
      </c>
      <c r="S31">
        <f t="shared" ca="1" si="0"/>
        <v>0</v>
      </c>
      <c r="T31">
        <f t="shared" ca="1" si="1"/>
        <v>0</v>
      </c>
      <c r="U31">
        <f t="shared" ca="1" si="2"/>
        <v>1</v>
      </c>
    </row>
    <row r="32" spans="1:21" hidden="1" x14ac:dyDescent="0.35">
      <c r="A32">
        <v>6000133647</v>
      </c>
      <c r="B32" t="s">
        <v>317</v>
      </c>
      <c r="C32" t="s">
        <v>230</v>
      </c>
      <c r="D32" s="34" t="s">
        <v>231</v>
      </c>
      <c r="E32" s="208">
        <v>45723</v>
      </c>
      <c r="F32" s="1"/>
      <c r="G32" t="s">
        <v>318</v>
      </c>
      <c r="H32" t="s">
        <v>245</v>
      </c>
      <c r="I32" s="208">
        <v>45733</v>
      </c>
      <c r="J32" t="s">
        <v>234</v>
      </c>
      <c r="K32" t="s">
        <v>235</v>
      </c>
      <c r="L32" t="s">
        <v>171</v>
      </c>
      <c r="M32" t="s">
        <v>319</v>
      </c>
      <c r="N32" t="s">
        <v>237</v>
      </c>
      <c r="O32" t="s">
        <v>230</v>
      </c>
      <c r="P32" s="193" t="str">
        <f>IF(OR(AND(A32&lt;&gt;"",COUNTIF(Bugs!B:B,A32)&gt;0),AND(B32&lt;&gt;"",COUNTIF(Bugs!A:A,B32)&gt;0)),"Y","")</f>
        <v/>
      </c>
      <c r="Q32" s="193" t="str">
        <f>IF(OR(
    AND(COUNTIF(Bugs!A:A,B32)&gt;0,ISNUMBER(SEARCH("x",INDEX(Bugs!C:C,MATCH(B32,Bugs!A:A,0))))),
    AND(COUNTIF(Bugs!B:B,B32)&gt;0,ISNUMBER(SEARCH("x",INDEX(Bugs!C:C,MATCH(B32,Bugs!B:B,0))))),
    AND(COUNTIF(Bugs!A:A,B32)&gt;0,ISNUMBER(SEARCH("x",INDEX(Bugs!D:D,MATCH(B32,Bugs!A:A,0))))),
    AND(COUNTIF(Bugs!B:B,B32)&gt;0,ISNUMBER(SEARCH("x",INDEX(Bugs!D:D,MATCH(B32,Bugs!B:B,0)))))
),"Y","")</f>
        <v/>
      </c>
      <c r="R32">
        <f ca="1">IF(OR(ISNUMBER(MATCH(L32,MasterData!$D$3:$D$18,0)),ISNUMBER(MATCH(L32,MasterData!$C$3:$C$18,0))),
    DATEDIF(E32,I32,"d"),
    DATEDIF(E32,TODAY(),"d"))</f>
        <v>10</v>
      </c>
      <c r="S32">
        <f t="shared" ca="1" si="0"/>
        <v>0</v>
      </c>
      <c r="T32">
        <f t="shared" ca="1" si="1"/>
        <v>1</v>
      </c>
      <c r="U32">
        <f t="shared" ca="1" si="2"/>
        <v>0</v>
      </c>
    </row>
    <row r="33" spans="1:21" hidden="1" x14ac:dyDescent="0.35">
      <c r="A33">
        <v>6000133780</v>
      </c>
      <c r="B33" t="s">
        <v>320</v>
      </c>
      <c r="C33" t="s">
        <v>230</v>
      </c>
      <c r="D33" s="34" t="s">
        <v>274</v>
      </c>
      <c r="E33" s="208">
        <v>45726</v>
      </c>
      <c r="F33" s="1"/>
      <c r="G33" t="s">
        <v>321</v>
      </c>
      <c r="H33" t="s">
        <v>240</v>
      </c>
      <c r="I33" s="208">
        <v>45741</v>
      </c>
      <c r="J33" t="s">
        <v>234</v>
      </c>
      <c r="K33" t="s">
        <v>235</v>
      </c>
      <c r="L33" t="s">
        <v>171</v>
      </c>
      <c r="M33" t="s">
        <v>322</v>
      </c>
      <c r="N33" t="s">
        <v>237</v>
      </c>
      <c r="O33" t="s">
        <v>230</v>
      </c>
      <c r="P33" s="193" t="str">
        <f>IF(OR(AND(A33&lt;&gt;"",COUNTIF(Bugs!B:B,A33)&gt;0),AND(B33&lt;&gt;"",COUNTIF(Bugs!A:A,B33)&gt;0)),"Y","")</f>
        <v/>
      </c>
      <c r="Q33" s="193" t="str">
        <f>IF(OR(
    AND(COUNTIF(Bugs!A:A,B33)&gt;0,ISNUMBER(SEARCH("x",INDEX(Bugs!C:C,MATCH(B33,Bugs!A:A,0))))),
    AND(COUNTIF(Bugs!B:B,B33)&gt;0,ISNUMBER(SEARCH("x",INDEX(Bugs!C:C,MATCH(B33,Bugs!B:B,0))))),
    AND(COUNTIF(Bugs!A:A,B33)&gt;0,ISNUMBER(SEARCH("x",INDEX(Bugs!D:D,MATCH(B33,Bugs!A:A,0))))),
    AND(COUNTIF(Bugs!B:B,B33)&gt;0,ISNUMBER(SEARCH("x",INDEX(Bugs!D:D,MATCH(B33,Bugs!B:B,0)))))
),"Y","")</f>
        <v/>
      </c>
      <c r="R33">
        <f ca="1">IF(OR(ISNUMBER(MATCH(L33,MasterData!$D$3:$D$18,0)),ISNUMBER(MATCH(L33,MasterData!$C$3:$C$18,0))),
    DATEDIF(E33,I33,"d"),
    DATEDIF(E33,TODAY(),"d"))</f>
        <v>15</v>
      </c>
      <c r="S33">
        <f t="shared" ca="1" si="0"/>
        <v>0</v>
      </c>
      <c r="T33">
        <f t="shared" ca="1" si="1"/>
        <v>1</v>
      </c>
      <c r="U33">
        <f t="shared" ca="1" si="2"/>
        <v>0</v>
      </c>
    </row>
    <row r="34" spans="1:21" hidden="1" x14ac:dyDescent="0.35">
      <c r="A34">
        <v>6000133782</v>
      </c>
      <c r="B34" t="s">
        <v>323</v>
      </c>
      <c r="C34" t="s">
        <v>230</v>
      </c>
      <c r="D34" s="34" t="s">
        <v>254</v>
      </c>
      <c r="E34" s="208">
        <v>45726</v>
      </c>
      <c r="F34" s="1"/>
      <c r="G34" t="s">
        <v>255</v>
      </c>
      <c r="H34" t="s">
        <v>240</v>
      </c>
      <c r="I34" s="208">
        <v>45735</v>
      </c>
      <c r="J34" t="s">
        <v>234</v>
      </c>
      <c r="K34" t="s">
        <v>241</v>
      </c>
      <c r="L34" t="s">
        <v>171</v>
      </c>
      <c r="M34" t="s">
        <v>324</v>
      </c>
      <c r="N34" t="s">
        <v>237</v>
      </c>
      <c r="O34" t="s">
        <v>230</v>
      </c>
      <c r="P34" s="193" t="str">
        <f>IF(OR(AND(A34&lt;&gt;"",COUNTIF(Bugs!B:B,A34)&gt;0),AND(B34&lt;&gt;"",COUNTIF(Bugs!A:A,B34)&gt;0)),"Y","")</f>
        <v/>
      </c>
      <c r="Q34" s="193" t="str">
        <f>IF(OR(
    AND(COUNTIF(Bugs!A:A,B34)&gt;0,ISNUMBER(SEARCH("x",INDEX(Bugs!C:C,MATCH(B34,Bugs!A:A,0))))),
    AND(COUNTIF(Bugs!B:B,B34)&gt;0,ISNUMBER(SEARCH("x",INDEX(Bugs!C:C,MATCH(B34,Bugs!B:B,0))))),
    AND(COUNTIF(Bugs!A:A,B34)&gt;0,ISNUMBER(SEARCH("x",INDEX(Bugs!D:D,MATCH(B34,Bugs!A:A,0))))),
    AND(COUNTIF(Bugs!B:B,B34)&gt;0,ISNUMBER(SEARCH("x",INDEX(Bugs!D:D,MATCH(B34,Bugs!B:B,0)))))
),"Y","")</f>
        <v/>
      </c>
      <c r="R34">
        <f ca="1">IF(OR(ISNUMBER(MATCH(L34,MasterData!$D$3:$D$18,0)),ISNUMBER(MATCH(L34,MasterData!$C$3:$C$18,0))),
    DATEDIF(E34,I34,"d"),
    DATEDIF(E34,TODAY(),"d"))</f>
        <v>9</v>
      </c>
      <c r="S34">
        <f t="shared" ca="1" si="0"/>
        <v>0</v>
      </c>
      <c r="T34">
        <f t="shared" ca="1" si="1"/>
        <v>1</v>
      </c>
      <c r="U34">
        <f t="shared" ca="1" si="2"/>
        <v>0</v>
      </c>
    </row>
    <row r="35" spans="1:21" hidden="1" x14ac:dyDescent="0.35">
      <c r="A35">
        <v>6000133815</v>
      </c>
      <c r="B35" t="s">
        <v>325</v>
      </c>
      <c r="C35" t="s">
        <v>230</v>
      </c>
      <c r="D35" s="34" t="s">
        <v>254</v>
      </c>
      <c r="E35" s="208">
        <v>45726</v>
      </c>
      <c r="F35" s="1"/>
      <c r="G35" t="s">
        <v>255</v>
      </c>
      <c r="H35" t="s">
        <v>240</v>
      </c>
      <c r="I35" s="208">
        <v>45748</v>
      </c>
      <c r="J35" t="s">
        <v>234</v>
      </c>
      <c r="K35" t="s">
        <v>241</v>
      </c>
      <c r="L35" t="s">
        <v>171</v>
      </c>
      <c r="M35" t="s">
        <v>326</v>
      </c>
      <c r="N35" t="s">
        <v>237</v>
      </c>
      <c r="O35" t="s">
        <v>230</v>
      </c>
      <c r="P35" s="193" t="str">
        <f>IF(OR(AND(A35&lt;&gt;"",COUNTIF(Bugs!B:B,A35)&gt;0),AND(B35&lt;&gt;"",COUNTIF(Bugs!A:A,B35)&gt;0)),"Y","")</f>
        <v/>
      </c>
      <c r="Q35" s="193" t="str">
        <f>IF(OR(
    AND(COUNTIF(Bugs!A:A,B35)&gt;0,ISNUMBER(SEARCH("x",INDEX(Bugs!C:C,MATCH(B35,Bugs!A:A,0))))),
    AND(COUNTIF(Bugs!B:B,B35)&gt;0,ISNUMBER(SEARCH("x",INDEX(Bugs!C:C,MATCH(B35,Bugs!B:B,0))))),
    AND(COUNTIF(Bugs!A:A,B35)&gt;0,ISNUMBER(SEARCH("x",INDEX(Bugs!D:D,MATCH(B35,Bugs!A:A,0))))),
    AND(COUNTIF(Bugs!B:B,B35)&gt;0,ISNUMBER(SEARCH("x",INDEX(Bugs!D:D,MATCH(B35,Bugs!B:B,0)))))
),"Y","")</f>
        <v/>
      </c>
      <c r="R35">
        <f ca="1">IF(OR(ISNUMBER(MATCH(L35,MasterData!$D$3:$D$18,0)),ISNUMBER(MATCH(L35,MasterData!$C$3:$C$18,0))),
    DATEDIF(E35,I35,"d"),
    DATEDIF(E35,TODAY(),"d"))</f>
        <v>22</v>
      </c>
      <c r="S35">
        <f t="shared" ca="1" si="0"/>
        <v>0</v>
      </c>
      <c r="T35">
        <f t="shared" ca="1" si="1"/>
        <v>1</v>
      </c>
      <c r="U35">
        <f t="shared" ca="1" si="2"/>
        <v>0</v>
      </c>
    </row>
    <row r="36" spans="1:21" hidden="1" x14ac:dyDescent="0.35">
      <c r="A36">
        <v>6000133897</v>
      </c>
      <c r="B36" t="s">
        <v>230</v>
      </c>
      <c r="C36" t="s">
        <v>230</v>
      </c>
      <c r="D36" s="34" t="s">
        <v>231</v>
      </c>
      <c r="E36" s="208">
        <v>45727</v>
      </c>
      <c r="F36" s="1"/>
      <c r="G36" t="s">
        <v>248</v>
      </c>
      <c r="H36" t="s">
        <v>240</v>
      </c>
      <c r="I36" s="208">
        <v>45751</v>
      </c>
      <c r="J36" t="s">
        <v>201</v>
      </c>
      <c r="K36" t="s">
        <v>241</v>
      </c>
      <c r="L36" t="s">
        <v>171</v>
      </c>
      <c r="M36" t="s">
        <v>327</v>
      </c>
      <c r="N36" t="s">
        <v>237</v>
      </c>
      <c r="O36" t="s">
        <v>230</v>
      </c>
      <c r="P36" s="193" t="str">
        <f>IF(OR(AND(A36&lt;&gt;"",COUNTIF(Bugs!B:B,A36)&gt;0),AND(B36&lt;&gt;"",COUNTIF(Bugs!A:A,B36)&gt;0)),"Y","")</f>
        <v/>
      </c>
      <c r="Q36" s="193" t="str">
        <f>IF(OR(
    AND(COUNTIF(Bugs!A:A,B36)&gt;0,ISNUMBER(SEARCH("x",INDEX(Bugs!C:C,MATCH(B36,Bugs!A:A,0))))),
    AND(COUNTIF(Bugs!B:B,B36)&gt;0,ISNUMBER(SEARCH("x",INDEX(Bugs!C:C,MATCH(B36,Bugs!B:B,0))))),
    AND(COUNTIF(Bugs!A:A,B36)&gt;0,ISNUMBER(SEARCH("x",INDEX(Bugs!D:D,MATCH(B36,Bugs!A:A,0))))),
    AND(COUNTIF(Bugs!B:B,B36)&gt;0,ISNUMBER(SEARCH("x",INDEX(Bugs!D:D,MATCH(B36,Bugs!B:B,0)))))
),"Y","")</f>
        <v/>
      </c>
      <c r="R36">
        <f ca="1">IF(OR(ISNUMBER(MATCH(L36,MasterData!$D$3:$D$18,0)),ISNUMBER(MATCH(L36,MasterData!$C$3:$C$18,0))),
    DATEDIF(E36,I36,"d"),
    DATEDIF(E36,TODAY(),"d"))</f>
        <v>24</v>
      </c>
      <c r="S36">
        <f t="shared" ca="1" si="0"/>
        <v>0</v>
      </c>
      <c r="T36">
        <f t="shared" ca="1" si="1"/>
        <v>1</v>
      </c>
      <c r="U36">
        <f t="shared" ca="1" si="2"/>
        <v>0</v>
      </c>
    </row>
    <row r="37" spans="1:21" hidden="1" x14ac:dyDescent="0.35">
      <c r="A37">
        <v>6000134052</v>
      </c>
      <c r="B37" t="s">
        <v>328</v>
      </c>
      <c r="D37" s="34">
        <v>3014</v>
      </c>
      <c r="E37" s="208">
        <v>45728</v>
      </c>
      <c r="F37" s="1"/>
      <c r="G37" t="s">
        <v>329</v>
      </c>
      <c r="H37" t="s">
        <v>330</v>
      </c>
      <c r="I37" s="208">
        <v>45852</v>
      </c>
      <c r="K37" t="s">
        <v>235</v>
      </c>
      <c r="L37" t="s">
        <v>171</v>
      </c>
      <c r="M37" t="s">
        <v>331</v>
      </c>
      <c r="N37" t="s">
        <v>332</v>
      </c>
      <c r="P37" s="193" t="str">
        <f>IF(OR(AND(A37&lt;&gt;"",COUNTIF(Bugs!B:B,A37)&gt;0),AND(B37&lt;&gt;"",COUNTIF(Bugs!A:A,B37)&gt;0)),"Y","")</f>
        <v/>
      </c>
      <c r="Q37" s="193" t="str">
        <f>IF(OR(
    AND(COUNTIF(Bugs!A:A,B37)&gt;0,ISNUMBER(SEARCH("x",INDEX(Bugs!C:C,MATCH(B37,Bugs!A:A,0))))),
    AND(COUNTIF(Bugs!B:B,B37)&gt;0,ISNUMBER(SEARCH("x",INDEX(Bugs!C:C,MATCH(B37,Bugs!B:B,0))))),
    AND(COUNTIF(Bugs!A:A,B37)&gt;0,ISNUMBER(SEARCH("x",INDEX(Bugs!D:D,MATCH(B37,Bugs!A:A,0))))),
    AND(COUNTIF(Bugs!B:B,B37)&gt;0,ISNUMBER(SEARCH("x",INDEX(Bugs!D:D,MATCH(B37,Bugs!B:B,0)))))
),"Y","")</f>
        <v/>
      </c>
      <c r="R37">
        <f ca="1">IF(OR(ISNUMBER(MATCH(L37,MasterData!$D$3:$D$18,0)),ISNUMBER(MATCH(L37,MasterData!$C$3:$C$18,0))),
    DATEDIF(E37,I37,"d"),
    DATEDIF(E37,TODAY(),"d"))</f>
        <v>124</v>
      </c>
      <c r="S37">
        <f t="shared" ca="1" si="0"/>
        <v>0</v>
      </c>
      <c r="T37">
        <f t="shared" ca="1" si="1"/>
        <v>0</v>
      </c>
      <c r="U37">
        <f t="shared" ca="1" si="2"/>
        <v>1</v>
      </c>
    </row>
    <row r="38" spans="1:21" hidden="1" x14ac:dyDescent="0.35">
      <c r="A38">
        <v>6000134157</v>
      </c>
      <c r="B38" t="s">
        <v>333</v>
      </c>
      <c r="C38" t="s">
        <v>230</v>
      </c>
      <c r="D38" s="34" t="s">
        <v>231</v>
      </c>
      <c r="E38" s="208">
        <v>45729</v>
      </c>
      <c r="F38" s="1"/>
      <c r="G38" t="s">
        <v>293</v>
      </c>
      <c r="H38" t="s">
        <v>245</v>
      </c>
      <c r="I38" s="208">
        <v>45737</v>
      </c>
      <c r="J38" t="s">
        <v>234</v>
      </c>
      <c r="K38" t="s">
        <v>235</v>
      </c>
      <c r="L38" t="s">
        <v>171</v>
      </c>
      <c r="M38" t="s">
        <v>334</v>
      </c>
      <c r="N38" t="s">
        <v>237</v>
      </c>
      <c r="O38" t="s">
        <v>230</v>
      </c>
      <c r="P38" s="193" t="str">
        <f>IF(OR(AND(A38&lt;&gt;"",COUNTIF(Bugs!B:B,A38)&gt;0),AND(B38&lt;&gt;"",COUNTIF(Bugs!A:A,B38)&gt;0)),"Y","")</f>
        <v/>
      </c>
      <c r="Q38" s="193" t="str">
        <f>IF(OR(
    AND(COUNTIF(Bugs!A:A,B38)&gt;0,ISNUMBER(SEARCH("x",INDEX(Bugs!C:C,MATCH(B38,Bugs!A:A,0))))),
    AND(COUNTIF(Bugs!B:B,B38)&gt;0,ISNUMBER(SEARCH("x",INDEX(Bugs!C:C,MATCH(B38,Bugs!B:B,0))))),
    AND(COUNTIF(Bugs!A:A,B38)&gt;0,ISNUMBER(SEARCH("x",INDEX(Bugs!D:D,MATCH(B38,Bugs!A:A,0))))),
    AND(COUNTIF(Bugs!B:B,B38)&gt;0,ISNUMBER(SEARCH("x",INDEX(Bugs!D:D,MATCH(B38,Bugs!B:B,0)))))
),"Y","")</f>
        <v/>
      </c>
      <c r="R38">
        <f ca="1">IF(OR(ISNUMBER(MATCH(L38,MasterData!$D$3:$D$18,0)),ISNUMBER(MATCH(L38,MasterData!$C$3:$C$18,0))),
    DATEDIF(E38,I38,"d"),
    DATEDIF(E38,TODAY(),"d"))</f>
        <v>8</v>
      </c>
      <c r="S38">
        <f t="shared" ca="1" si="0"/>
        <v>0</v>
      </c>
      <c r="T38">
        <f t="shared" ca="1" si="1"/>
        <v>1</v>
      </c>
      <c r="U38">
        <f t="shared" ca="1" si="2"/>
        <v>0</v>
      </c>
    </row>
    <row r="39" spans="1:21" hidden="1" x14ac:dyDescent="0.35">
      <c r="A39">
        <v>6000134167</v>
      </c>
      <c r="B39" t="s">
        <v>230</v>
      </c>
      <c r="C39" t="s">
        <v>230</v>
      </c>
      <c r="D39" s="34" t="s">
        <v>251</v>
      </c>
      <c r="E39" s="208">
        <v>45729</v>
      </c>
      <c r="F39" s="1"/>
      <c r="G39" t="s">
        <v>335</v>
      </c>
      <c r="H39" t="s">
        <v>240</v>
      </c>
      <c r="I39" s="208">
        <v>45792</v>
      </c>
      <c r="J39" t="s">
        <v>201</v>
      </c>
      <c r="K39" t="s">
        <v>241</v>
      </c>
      <c r="L39" t="s">
        <v>171</v>
      </c>
      <c r="M39" t="s">
        <v>336</v>
      </c>
      <c r="N39" t="s">
        <v>237</v>
      </c>
      <c r="O39" t="s">
        <v>230</v>
      </c>
      <c r="P39" s="193" t="str">
        <f>IF(OR(AND(A39&lt;&gt;"",COUNTIF(Bugs!B:B,A39)&gt;0),AND(B39&lt;&gt;"",COUNTIF(Bugs!A:A,B39)&gt;0)),"Y","")</f>
        <v/>
      </c>
      <c r="Q39" s="193" t="str">
        <f>IF(OR(
    AND(COUNTIF(Bugs!A:A,B39)&gt;0,ISNUMBER(SEARCH("x",INDEX(Bugs!C:C,MATCH(B39,Bugs!A:A,0))))),
    AND(COUNTIF(Bugs!B:B,B39)&gt;0,ISNUMBER(SEARCH("x",INDEX(Bugs!C:C,MATCH(B39,Bugs!B:B,0))))),
    AND(COUNTIF(Bugs!A:A,B39)&gt;0,ISNUMBER(SEARCH("x",INDEX(Bugs!D:D,MATCH(B39,Bugs!A:A,0))))),
    AND(COUNTIF(Bugs!B:B,B39)&gt;0,ISNUMBER(SEARCH("x",INDEX(Bugs!D:D,MATCH(B39,Bugs!B:B,0)))))
),"Y","")</f>
        <v/>
      </c>
      <c r="R39">
        <f ca="1">IF(OR(ISNUMBER(MATCH(L39,MasterData!$D$3:$D$18,0)),ISNUMBER(MATCH(L39,MasterData!$C$3:$C$18,0))),
    DATEDIF(E39,I39,"d"),
    DATEDIF(E39,TODAY(),"d"))</f>
        <v>63</v>
      </c>
      <c r="S39">
        <f t="shared" ca="1" si="0"/>
        <v>0</v>
      </c>
      <c r="T39">
        <f t="shared" ca="1" si="1"/>
        <v>0</v>
      </c>
      <c r="U39">
        <f t="shared" ca="1" si="2"/>
        <v>1</v>
      </c>
    </row>
    <row r="40" spans="1:21" hidden="1" x14ac:dyDescent="0.35">
      <c r="A40">
        <v>6000134304</v>
      </c>
      <c r="B40" t="s">
        <v>337</v>
      </c>
      <c r="C40" t="s">
        <v>230</v>
      </c>
      <c r="D40" s="34" t="s">
        <v>338</v>
      </c>
      <c r="E40" s="208">
        <v>45729</v>
      </c>
      <c r="F40" s="1"/>
      <c r="G40" t="s">
        <v>339</v>
      </c>
      <c r="H40" t="s">
        <v>245</v>
      </c>
      <c r="I40" s="208">
        <v>45782</v>
      </c>
      <c r="J40" t="s">
        <v>234</v>
      </c>
      <c r="K40" t="s">
        <v>235</v>
      </c>
      <c r="L40" t="s">
        <v>171</v>
      </c>
      <c r="M40" t="s">
        <v>340</v>
      </c>
      <c r="N40" t="s">
        <v>237</v>
      </c>
      <c r="O40" t="s">
        <v>230</v>
      </c>
      <c r="P40" s="193" t="str">
        <f>IF(OR(AND(A40&lt;&gt;"",COUNTIF(Bugs!B:B,A40)&gt;0),AND(B40&lt;&gt;"",COUNTIF(Bugs!A:A,B40)&gt;0)),"Y","")</f>
        <v/>
      </c>
      <c r="Q40" s="193" t="str">
        <f>IF(OR(
    AND(COUNTIF(Bugs!A:A,B40)&gt;0,ISNUMBER(SEARCH("x",INDEX(Bugs!C:C,MATCH(B40,Bugs!A:A,0))))),
    AND(COUNTIF(Bugs!B:B,B40)&gt;0,ISNUMBER(SEARCH("x",INDEX(Bugs!C:C,MATCH(B40,Bugs!B:B,0))))),
    AND(COUNTIF(Bugs!A:A,B40)&gt;0,ISNUMBER(SEARCH("x",INDEX(Bugs!D:D,MATCH(B40,Bugs!A:A,0))))),
    AND(COUNTIF(Bugs!B:B,B40)&gt;0,ISNUMBER(SEARCH("x",INDEX(Bugs!D:D,MATCH(B40,Bugs!B:B,0)))))
),"Y","")</f>
        <v/>
      </c>
      <c r="R40">
        <f ca="1">IF(OR(ISNUMBER(MATCH(L40,MasterData!$D$3:$D$18,0)),ISNUMBER(MATCH(L40,MasterData!$C$3:$C$18,0))),
    DATEDIF(E40,I40,"d"),
    DATEDIF(E40,TODAY(),"d"))</f>
        <v>53</v>
      </c>
      <c r="S40">
        <f t="shared" ca="1" si="0"/>
        <v>0</v>
      </c>
      <c r="T40">
        <f t="shared" ca="1" si="1"/>
        <v>0</v>
      </c>
      <c r="U40">
        <f t="shared" ca="1" si="2"/>
        <v>1</v>
      </c>
    </row>
    <row r="41" spans="1:21" hidden="1" x14ac:dyDescent="0.35">
      <c r="A41">
        <v>6000134423</v>
      </c>
      <c r="B41" t="s">
        <v>341</v>
      </c>
      <c r="C41" t="s">
        <v>230</v>
      </c>
      <c r="D41" s="34" t="s">
        <v>231</v>
      </c>
      <c r="E41" s="208">
        <v>45730</v>
      </c>
      <c r="F41" s="1"/>
      <c r="G41" t="s">
        <v>293</v>
      </c>
      <c r="H41" t="s">
        <v>245</v>
      </c>
      <c r="I41" s="208">
        <v>45748</v>
      </c>
      <c r="J41" t="s">
        <v>234</v>
      </c>
      <c r="K41" t="s">
        <v>235</v>
      </c>
      <c r="L41" t="s">
        <v>171</v>
      </c>
      <c r="M41" t="s">
        <v>342</v>
      </c>
      <c r="N41" t="s">
        <v>237</v>
      </c>
      <c r="O41" t="s">
        <v>230</v>
      </c>
      <c r="P41" s="193" t="str">
        <f>IF(OR(AND(A41&lt;&gt;"",COUNTIF(Bugs!B:B,A41)&gt;0),AND(B41&lt;&gt;"",COUNTIF(Bugs!A:A,B41)&gt;0)),"Y","")</f>
        <v/>
      </c>
      <c r="Q41" s="193" t="str">
        <f>IF(OR(
    AND(COUNTIF(Bugs!A:A,B41)&gt;0,ISNUMBER(SEARCH("x",INDEX(Bugs!C:C,MATCH(B41,Bugs!A:A,0))))),
    AND(COUNTIF(Bugs!B:B,B41)&gt;0,ISNUMBER(SEARCH("x",INDEX(Bugs!C:C,MATCH(B41,Bugs!B:B,0))))),
    AND(COUNTIF(Bugs!A:A,B41)&gt;0,ISNUMBER(SEARCH("x",INDEX(Bugs!D:D,MATCH(B41,Bugs!A:A,0))))),
    AND(COUNTIF(Bugs!B:B,B41)&gt;0,ISNUMBER(SEARCH("x",INDEX(Bugs!D:D,MATCH(B41,Bugs!B:B,0)))))
),"Y","")</f>
        <v/>
      </c>
      <c r="R41">
        <f ca="1">IF(OR(ISNUMBER(MATCH(L41,MasterData!$D$3:$D$18,0)),ISNUMBER(MATCH(L41,MasterData!$C$3:$C$18,0))),
    DATEDIF(E41,I41,"d"),
    DATEDIF(E41,TODAY(),"d"))</f>
        <v>18</v>
      </c>
      <c r="S41">
        <f t="shared" ca="1" si="0"/>
        <v>0</v>
      </c>
      <c r="T41">
        <f t="shared" ca="1" si="1"/>
        <v>1</v>
      </c>
      <c r="U41">
        <f t="shared" ca="1" si="2"/>
        <v>0</v>
      </c>
    </row>
    <row r="42" spans="1:21" hidden="1" x14ac:dyDescent="0.35">
      <c r="A42">
        <v>6000134460</v>
      </c>
      <c r="B42" t="s">
        <v>343</v>
      </c>
      <c r="C42" t="s">
        <v>230</v>
      </c>
      <c r="D42" s="34" t="s">
        <v>231</v>
      </c>
      <c r="E42" s="208">
        <v>45730</v>
      </c>
      <c r="F42" s="1"/>
      <c r="G42" t="s">
        <v>329</v>
      </c>
      <c r="H42" t="s">
        <v>240</v>
      </c>
      <c r="I42" s="208">
        <v>45748</v>
      </c>
      <c r="J42" t="s">
        <v>234</v>
      </c>
      <c r="K42" t="s">
        <v>235</v>
      </c>
      <c r="L42" t="s">
        <v>171</v>
      </c>
      <c r="M42" t="s">
        <v>344</v>
      </c>
      <c r="N42" t="s">
        <v>237</v>
      </c>
      <c r="O42" t="s">
        <v>230</v>
      </c>
      <c r="P42" s="193" t="str">
        <f>IF(OR(AND(A42&lt;&gt;"",COUNTIF(Bugs!B:B,A42)&gt;0),AND(B42&lt;&gt;"",COUNTIF(Bugs!A:A,B42)&gt;0)),"Y","")</f>
        <v/>
      </c>
      <c r="Q42" s="193" t="str">
        <f>IF(OR(
    AND(COUNTIF(Bugs!A:A,B42)&gt;0,ISNUMBER(SEARCH("x",INDEX(Bugs!C:C,MATCH(B42,Bugs!A:A,0))))),
    AND(COUNTIF(Bugs!B:B,B42)&gt;0,ISNUMBER(SEARCH("x",INDEX(Bugs!C:C,MATCH(B42,Bugs!B:B,0))))),
    AND(COUNTIF(Bugs!A:A,B42)&gt;0,ISNUMBER(SEARCH("x",INDEX(Bugs!D:D,MATCH(B42,Bugs!A:A,0))))),
    AND(COUNTIF(Bugs!B:B,B42)&gt;0,ISNUMBER(SEARCH("x",INDEX(Bugs!D:D,MATCH(B42,Bugs!B:B,0)))))
),"Y","")</f>
        <v/>
      </c>
      <c r="R42">
        <f ca="1">IF(OR(ISNUMBER(MATCH(L42,MasterData!$D$3:$D$18,0)),ISNUMBER(MATCH(L42,MasterData!$C$3:$C$18,0))),
    DATEDIF(E42,I42,"d"),
    DATEDIF(E42,TODAY(),"d"))</f>
        <v>18</v>
      </c>
      <c r="S42">
        <f t="shared" ca="1" si="0"/>
        <v>0</v>
      </c>
      <c r="T42">
        <f t="shared" ca="1" si="1"/>
        <v>1</v>
      </c>
      <c r="U42">
        <f t="shared" ca="1" si="2"/>
        <v>0</v>
      </c>
    </row>
    <row r="43" spans="1:21" hidden="1" x14ac:dyDescent="0.35">
      <c r="A43">
        <v>6000134543</v>
      </c>
      <c r="B43" t="s">
        <v>345</v>
      </c>
      <c r="C43" t="s">
        <v>230</v>
      </c>
      <c r="D43" s="34" t="s">
        <v>274</v>
      </c>
      <c r="E43" s="208">
        <v>45733</v>
      </c>
      <c r="F43" s="1"/>
      <c r="G43" t="s">
        <v>346</v>
      </c>
      <c r="H43" t="s">
        <v>240</v>
      </c>
      <c r="I43" s="208">
        <v>45754</v>
      </c>
      <c r="J43" t="s">
        <v>234</v>
      </c>
      <c r="K43" t="s">
        <v>347</v>
      </c>
      <c r="L43" t="s">
        <v>171</v>
      </c>
      <c r="M43" t="s">
        <v>348</v>
      </c>
      <c r="N43" t="s">
        <v>237</v>
      </c>
      <c r="O43" t="s">
        <v>230</v>
      </c>
      <c r="P43" s="193" t="str">
        <f>IF(OR(AND(A43&lt;&gt;"",COUNTIF(Bugs!B:B,A43)&gt;0),AND(B43&lt;&gt;"",COUNTIF(Bugs!A:A,B43)&gt;0)),"Y","")</f>
        <v/>
      </c>
      <c r="Q43" s="193" t="str">
        <f>IF(OR(
    AND(COUNTIF(Bugs!A:A,B43)&gt;0,ISNUMBER(SEARCH("x",INDEX(Bugs!C:C,MATCH(B43,Bugs!A:A,0))))),
    AND(COUNTIF(Bugs!B:B,B43)&gt;0,ISNUMBER(SEARCH("x",INDEX(Bugs!C:C,MATCH(B43,Bugs!B:B,0))))),
    AND(COUNTIF(Bugs!A:A,B43)&gt;0,ISNUMBER(SEARCH("x",INDEX(Bugs!D:D,MATCH(B43,Bugs!A:A,0))))),
    AND(COUNTIF(Bugs!B:B,B43)&gt;0,ISNUMBER(SEARCH("x",INDEX(Bugs!D:D,MATCH(B43,Bugs!B:B,0)))))
),"Y","")</f>
        <v/>
      </c>
      <c r="R43">
        <f ca="1">IF(OR(ISNUMBER(MATCH(L43,MasterData!$D$3:$D$18,0)),ISNUMBER(MATCH(L43,MasterData!$C$3:$C$18,0))),
    DATEDIF(E43,I43,"d"),
    DATEDIF(E43,TODAY(),"d"))</f>
        <v>21</v>
      </c>
      <c r="S43">
        <f t="shared" ca="1" si="0"/>
        <v>0</v>
      </c>
      <c r="T43">
        <f t="shared" ca="1" si="1"/>
        <v>1</v>
      </c>
      <c r="U43">
        <f t="shared" ca="1" si="2"/>
        <v>0</v>
      </c>
    </row>
    <row r="44" spans="1:21" hidden="1" x14ac:dyDescent="0.35">
      <c r="A44">
        <v>6000134731</v>
      </c>
      <c r="B44" t="s">
        <v>349</v>
      </c>
      <c r="C44" t="s">
        <v>230</v>
      </c>
      <c r="D44" s="34" t="s">
        <v>231</v>
      </c>
      <c r="E44" s="208">
        <v>45734</v>
      </c>
      <c r="F44" s="1"/>
      <c r="G44" t="s">
        <v>293</v>
      </c>
      <c r="H44" t="s">
        <v>245</v>
      </c>
      <c r="I44" s="208">
        <v>45743</v>
      </c>
      <c r="J44" t="s">
        <v>234</v>
      </c>
      <c r="K44" t="s">
        <v>235</v>
      </c>
      <c r="L44" t="s">
        <v>171</v>
      </c>
      <c r="M44" t="s">
        <v>350</v>
      </c>
      <c r="N44" t="s">
        <v>237</v>
      </c>
      <c r="O44" t="s">
        <v>230</v>
      </c>
      <c r="P44" s="193" t="str">
        <f>IF(OR(AND(A44&lt;&gt;"",COUNTIF(Bugs!B:B,A44)&gt;0),AND(B44&lt;&gt;"",COUNTIF(Bugs!A:A,B44)&gt;0)),"Y","")</f>
        <v/>
      </c>
      <c r="Q44" s="193" t="str">
        <f>IF(OR(
    AND(COUNTIF(Bugs!A:A,B44)&gt;0,ISNUMBER(SEARCH("x",INDEX(Bugs!C:C,MATCH(B44,Bugs!A:A,0))))),
    AND(COUNTIF(Bugs!B:B,B44)&gt;0,ISNUMBER(SEARCH("x",INDEX(Bugs!C:C,MATCH(B44,Bugs!B:B,0))))),
    AND(COUNTIF(Bugs!A:A,B44)&gt;0,ISNUMBER(SEARCH("x",INDEX(Bugs!D:D,MATCH(B44,Bugs!A:A,0))))),
    AND(COUNTIF(Bugs!B:B,B44)&gt;0,ISNUMBER(SEARCH("x",INDEX(Bugs!D:D,MATCH(B44,Bugs!B:B,0)))))
),"Y","")</f>
        <v/>
      </c>
      <c r="R44">
        <f ca="1">IF(OR(ISNUMBER(MATCH(L44,MasterData!$D$3:$D$18,0)),ISNUMBER(MATCH(L44,MasterData!$C$3:$C$18,0))),
    DATEDIF(E44,I44,"d"),
    DATEDIF(E44,TODAY(),"d"))</f>
        <v>9</v>
      </c>
      <c r="S44">
        <f t="shared" ca="1" si="0"/>
        <v>0</v>
      </c>
      <c r="T44">
        <f t="shared" ca="1" si="1"/>
        <v>1</v>
      </c>
      <c r="U44">
        <f t="shared" ca="1" si="2"/>
        <v>0</v>
      </c>
    </row>
    <row r="45" spans="1:21" hidden="1" x14ac:dyDescent="0.35">
      <c r="A45">
        <v>6000134816</v>
      </c>
      <c r="B45" t="s">
        <v>351</v>
      </c>
      <c r="C45" t="s">
        <v>230</v>
      </c>
      <c r="D45" s="34" t="s">
        <v>305</v>
      </c>
      <c r="E45" s="208">
        <v>45735</v>
      </c>
      <c r="F45" s="1"/>
      <c r="G45" t="s">
        <v>306</v>
      </c>
      <c r="H45" t="s">
        <v>245</v>
      </c>
      <c r="I45" s="208">
        <v>45762</v>
      </c>
      <c r="J45" t="s">
        <v>234</v>
      </c>
      <c r="K45" t="s">
        <v>235</v>
      </c>
      <c r="L45" t="s">
        <v>171</v>
      </c>
      <c r="M45" t="s">
        <v>352</v>
      </c>
      <c r="N45" t="s">
        <v>237</v>
      </c>
      <c r="O45" t="s">
        <v>230</v>
      </c>
      <c r="P45" s="193" t="str">
        <f>IF(OR(AND(A45&lt;&gt;"",COUNTIF(Bugs!B:B,A45)&gt;0),AND(B45&lt;&gt;"",COUNTIF(Bugs!A:A,B45)&gt;0)),"Y","")</f>
        <v/>
      </c>
      <c r="Q45" s="193" t="str">
        <f>IF(OR(
    AND(COUNTIF(Bugs!A:A,B45)&gt;0,ISNUMBER(SEARCH("x",INDEX(Bugs!C:C,MATCH(B45,Bugs!A:A,0))))),
    AND(COUNTIF(Bugs!B:B,B45)&gt;0,ISNUMBER(SEARCH("x",INDEX(Bugs!C:C,MATCH(B45,Bugs!B:B,0))))),
    AND(COUNTIF(Bugs!A:A,B45)&gt;0,ISNUMBER(SEARCH("x",INDEX(Bugs!D:D,MATCH(B45,Bugs!A:A,0))))),
    AND(COUNTIF(Bugs!B:B,B45)&gt;0,ISNUMBER(SEARCH("x",INDEX(Bugs!D:D,MATCH(B45,Bugs!B:B,0)))))
),"Y","")</f>
        <v/>
      </c>
      <c r="R45">
        <f ca="1">IF(OR(ISNUMBER(MATCH(L45,MasterData!$D$3:$D$18,0)),ISNUMBER(MATCH(L45,MasterData!$C$3:$C$18,0))),
    DATEDIF(E45,I45,"d"),
    DATEDIF(E45,TODAY(),"d"))</f>
        <v>27</v>
      </c>
      <c r="S45">
        <f t="shared" ca="1" si="0"/>
        <v>0</v>
      </c>
      <c r="T45">
        <f t="shared" ca="1" si="1"/>
        <v>1</v>
      </c>
      <c r="U45">
        <f t="shared" ca="1" si="2"/>
        <v>0</v>
      </c>
    </row>
    <row r="46" spans="1:21" hidden="1" x14ac:dyDescent="0.35">
      <c r="A46">
        <v>6000134850</v>
      </c>
      <c r="B46" t="s">
        <v>353</v>
      </c>
      <c r="C46" t="s">
        <v>230</v>
      </c>
      <c r="D46" s="34" t="s">
        <v>274</v>
      </c>
      <c r="E46" s="208">
        <v>45735</v>
      </c>
      <c r="F46" s="1"/>
      <c r="G46" t="s">
        <v>354</v>
      </c>
      <c r="H46" t="s">
        <v>240</v>
      </c>
      <c r="I46" s="208">
        <v>45761</v>
      </c>
      <c r="J46" t="s">
        <v>234</v>
      </c>
      <c r="K46" t="s">
        <v>241</v>
      </c>
      <c r="L46" t="s">
        <v>171</v>
      </c>
      <c r="M46" t="s">
        <v>355</v>
      </c>
      <c r="N46" t="s">
        <v>237</v>
      </c>
      <c r="O46" t="s">
        <v>230</v>
      </c>
      <c r="P46" s="193" t="str">
        <f>IF(OR(AND(A46&lt;&gt;"",COUNTIF(Bugs!B:B,A46)&gt;0),AND(B46&lt;&gt;"",COUNTIF(Bugs!A:A,B46)&gt;0)),"Y","")</f>
        <v/>
      </c>
      <c r="Q46" s="193" t="str">
        <f>IF(OR(
    AND(COUNTIF(Bugs!A:A,B46)&gt;0,ISNUMBER(SEARCH("x",INDEX(Bugs!C:C,MATCH(B46,Bugs!A:A,0))))),
    AND(COUNTIF(Bugs!B:B,B46)&gt;0,ISNUMBER(SEARCH("x",INDEX(Bugs!C:C,MATCH(B46,Bugs!B:B,0))))),
    AND(COUNTIF(Bugs!A:A,B46)&gt;0,ISNUMBER(SEARCH("x",INDEX(Bugs!D:D,MATCH(B46,Bugs!A:A,0))))),
    AND(COUNTIF(Bugs!B:B,B46)&gt;0,ISNUMBER(SEARCH("x",INDEX(Bugs!D:D,MATCH(B46,Bugs!B:B,0)))))
),"Y","")</f>
        <v/>
      </c>
      <c r="R46">
        <f ca="1">IF(OR(ISNUMBER(MATCH(L46,MasterData!$D$3:$D$18,0)),ISNUMBER(MATCH(L46,MasterData!$C$3:$C$18,0))),
    DATEDIF(E46,I46,"d"),
    DATEDIF(E46,TODAY(),"d"))</f>
        <v>26</v>
      </c>
      <c r="S46">
        <f t="shared" ca="1" si="0"/>
        <v>0</v>
      </c>
      <c r="T46">
        <f t="shared" ca="1" si="1"/>
        <v>1</v>
      </c>
      <c r="U46">
        <f t="shared" ca="1" si="2"/>
        <v>0</v>
      </c>
    </row>
    <row r="47" spans="1:21" hidden="1" x14ac:dyDescent="0.35">
      <c r="A47">
        <v>6000134958</v>
      </c>
      <c r="B47" t="s">
        <v>356</v>
      </c>
      <c r="C47" t="s">
        <v>230</v>
      </c>
      <c r="D47" s="34" t="s">
        <v>247</v>
      </c>
      <c r="E47" s="208">
        <v>45736</v>
      </c>
      <c r="F47" s="1"/>
      <c r="G47" t="s">
        <v>357</v>
      </c>
      <c r="H47" t="s">
        <v>245</v>
      </c>
      <c r="I47" s="208">
        <v>45750</v>
      </c>
      <c r="J47" t="s">
        <v>234</v>
      </c>
      <c r="K47" t="s">
        <v>241</v>
      </c>
      <c r="L47" t="s">
        <v>171</v>
      </c>
      <c r="M47" t="s">
        <v>358</v>
      </c>
      <c r="N47" t="s">
        <v>237</v>
      </c>
      <c r="O47" t="s">
        <v>230</v>
      </c>
      <c r="P47" s="193" t="str">
        <f>IF(OR(AND(A47&lt;&gt;"",COUNTIF(Bugs!B:B,A47)&gt;0),AND(B47&lt;&gt;"",COUNTIF(Bugs!A:A,B47)&gt;0)),"Y","")</f>
        <v/>
      </c>
      <c r="Q47" s="193" t="str">
        <f>IF(OR(
    AND(COUNTIF(Bugs!A:A,B47)&gt;0,ISNUMBER(SEARCH("x",INDEX(Bugs!C:C,MATCH(B47,Bugs!A:A,0))))),
    AND(COUNTIF(Bugs!B:B,B47)&gt;0,ISNUMBER(SEARCH("x",INDEX(Bugs!C:C,MATCH(B47,Bugs!B:B,0))))),
    AND(COUNTIF(Bugs!A:A,B47)&gt;0,ISNUMBER(SEARCH("x",INDEX(Bugs!D:D,MATCH(B47,Bugs!A:A,0))))),
    AND(COUNTIF(Bugs!B:B,B47)&gt;0,ISNUMBER(SEARCH("x",INDEX(Bugs!D:D,MATCH(B47,Bugs!B:B,0)))))
),"Y","")</f>
        <v/>
      </c>
      <c r="R47">
        <f ca="1">IF(OR(ISNUMBER(MATCH(L47,MasterData!$D$3:$D$18,0)),ISNUMBER(MATCH(L47,MasterData!$C$3:$C$18,0))),
    DATEDIF(E47,I47,"d"),
    DATEDIF(E47,TODAY(),"d"))</f>
        <v>14</v>
      </c>
      <c r="S47">
        <f t="shared" ca="1" si="0"/>
        <v>0</v>
      </c>
      <c r="T47">
        <f t="shared" ca="1" si="1"/>
        <v>1</v>
      </c>
      <c r="U47">
        <f t="shared" ca="1" si="2"/>
        <v>0</v>
      </c>
    </row>
    <row r="48" spans="1:21" hidden="1" x14ac:dyDescent="0.35">
      <c r="A48">
        <v>6000135155</v>
      </c>
      <c r="B48" t="s">
        <v>359</v>
      </c>
      <c r="C48" t="s">
        <v>230</v>
      </c>
      <c r="D48" s="34" t="s">
        <v>251</v>
      </c>
      <c r="E48" s="208">
        <v>45737</v>
      </c>
      <c r="F48" s="1"/>
      <c r="G48" t="s">
        <v>360</v>
      </c>
      <c r="H48" t="s">
        <v>245</v>
      </c>
      <c r="I48" s="208">
        <v>45757</v>
      </c>
      <c r="J48" t="s">
        <v>234</v>
      </c>
      <c r="K48" t="s">
        <v>235</v>
      </c>
      <c r="L48" t="s">
        <v>171</v>
      </c>
      <c r="M48" t="s">
        <v>361</v>
      </c>
      <c r="N48" t="s">
        <v>237</v>
      </c>
      <c r="O48" t="s">
        <v>230</v>
      </c>
      <c r="P48" s="193" t="str">
        <f>IF(OR(AND(A48&lt;&gt;"",COUNTIF(Bugs!B:B,A48)&gt;0),AND(B48&lt;&gt;"",COUNTIF(Bugs!A:A,B48)&gt;0)),"Y","")</f>
        <v/>
      </c>
      <c r="Q48" s="193" t="str">
        <f>IF(OR(
    AND(COUNTIF(Bugs!A:A,B48)&gt;0,ISNUMBER(SEARCH("x",INDEX(Bugs!C:C,MATCH(B48,Bugs!A:A,0))))),
    AND(COUNTIF(Bugs!B:B,B48)&gt;0,ISNUMBER(SEARCH("x",INDEX(Bugs!C:C,MATCH(B48,Bugs!B:B,0))))),
    AND(COUNTIF(Bugs!A:A,B48)&gt;0,ISNUMBER(SEARCH("x",INDEX(Bugs!D:D,MATCH(B48,Bugs!A:A,0))))),
    AND(COUNTIF(Bugs!B:B,B48)&gt;0,ISNUMBER(SEARCH("x",INDEX(Bugs!D:D,MATCH(B48,Bugs!B:B,0)))))
),"Y","")</f>
        <v/>
      </c>
      <c r="R48">
        <f ca="1">IF(OR(ISNUMBER(MATCH(L48,MasterData!$D$3:$D$18,0)),ISNUMBER(MATCH(L48,MasterData!$C$3:$C$18,0))),
    DATEDIF(E48,I48,"d"),
    DATEDIF(E48,TODAY(),"d"))</f>
        <v>20</v>
      </c>
      <c r="S48">
        <f t="shared" ca="1" si="0"/>
        <v>0</v>
      </c>
      <c r="T48">
        <f t="shared" ca="1" si="1"/>
        <v>1</v>
      </c>
      <c r="U48">
        <f t="shared" ca="1" si="2"/>
        <v>0</v>
      </c>
    </row>
    <row r="49" spans="1:21" hidden="1" x14ac:dyDescent="0.35">
      <c r="A49">
        <v>6000135247</v>
      </c>
      <c r="B49" t="s">
        <v>230</v>
      </c>
      <c r="C49" t="s">
        <v>230</v>
      </c>
      <c r="D49" s="34" t="s">
        <v>254</v>
      </c>
      <c r="E49" s="208">
        <v>45740</v>
      </c>
      <c r="F49" s="1"/>
      <c r="G49" t="s">
        <v>248</v>
      </c>
      <c r="H49" t="s">
        <v>245</v>
      </c>
      <c r="I49" s="208">
        <v>45779</v>
      </c>
      <c r="J49" t="s">
        <v>201</v>
      </c>
      <c r="K49" t="s">
        <v>241</v>
      </c>
      <c r="L49" t="s">
        <v>171</v>
      </c>
      <c r="M49" t="s">
        <v>362</v>
      </c>
      <c r="N49" t="s">
        <v>237</v>
      </c>
      <c r="O49" t="s">
        <v>230</v>
      </c>
      <c r="P49" s="193" t="str">
        <f>IF(OR(AND(A49&lt;&gt;"",COUNTIF(Bugs!B:B,A49)&gt;0),AND(B49&lt;&gt;"",COUNTIF(Bugs!A:A,B49)&gt;0)),"Y","")</f>
        <v/>
      </c>
      <c r="Q49" s="193" t="str">
        <f>IF(OR(
    AND(COUNTIF(Bugs!A:A,B49)&gt;0,ISNUMBER(SEARCH("x",INDEX(Bugs!C:C,MATCH(B49,Bugs!A:A,0))))),
    AND(COUNTIF(Bugs!B:B,B49)&gt;0,ISNUMBER(SEARCH("x",INDEX(Bugs!C:C,MATCH(B49,Bugs!B:B,0))))),
    AND(COUNTIF(Bugs!A:A,B49)&gt;0,ISNUMBER(SEARCH("x",INDEX(Bugs!D:D,MATCH(B49,Bugs!A:A,0))))),
    AND(COUNTIF(Bugs!B:B,B49)&gt;0,ISNUMBER(SEARCH("x",INDEX(Bugs!D:D,MATCH(B49,Bugs!B:B,0)))))
),"Y","")</f>
        <v/>
      </c>
      <c r="R49">
        <f ca="1">IF(OR(ISNUMBER(MATCH(L49,MasterData!$D$3:$D$18,0)),ISNUMBER(MATCH(L49,MasterData!$C$3:$C$18,0))),
    DATEDIF(E49,I49,"d"),
    DATEDIF(E49,TODAY(),"d"))</f>
        <v>39</v>
      </c>
      <c r="S49">
        <f t="shared" ca="1" si="0"/>
        <v>0</v>
      </c>
      <c r="T49">
        <f t="shared" ca="1" si="1"/>
        <v>0</v>
      </c>
      <c r="U49">
        <f t="shared" ca="1" si="2"/>
        <v>1</v>
      </c>
    </row>
    <row r="50" spans="1:21" hidden="1" x14ac:dyDescent="0.35">
      <c r="A50">
        <v>6000135249</v>
      </c>
      <c r="B50" t="s">
        <v>363</v>
      </c>
      <c r="C50" t="s">
        <v>230</v>
      </c>
      <c r="D50" s="34" t="s">
        <v>274</v>
      </c>
      <c r="E50" s="208">
        <v>45740</v>
      </c>
      <c r="F50" s="1"/>
      <c r="G50" t="s">
        <v>321</v>
      </c>
      <c r="H50" t="s">
        <v>245</v>
      </c>
      <c r="I50" s="208">
        <v>45782</v>
      </c>
      <c r="J50" t="s">
        <v>234</v>
      </c>
      <c r="K50" t="s">
        <v>241</v>
      </c>
      <c r="L50" t="s">
        <v>171</v>
      </c>
      <c r="M50" t="s">
        <v>364</v>
      </c>
      <c r="N50" t="s">
        <v>237</v>
      </c>
      <c r="O50" t="s">
        <v>230</v>
      </c>
      <c r="P50" s="193" t="str">
        <f>IF(OR(AND(A50&lt;&gt;"",COUNTIF(Bugs!B:B,A50)&gt;0),AND(B50&lt;&gt;"",COUNTIF(Bugs!A:A,B50)&gt;0)),"Y","")</f>
        <v/>
      </c>
      <c r="Q50" s="193" t="str">
        <f>IF(OR(
    AND(COUNTIF(Bugs!A:A,B50)&gt;0,ISNUMBER(SEARCH("x",INDEX(Bugs!C:C,MATCH(B50,Bugs!A:A,0))))),
    AND(COUNTIF(Bugs!B:B,B50)&gt;0,ISNUMBER(SEARCH("x",INDEX(Bugs!C:C,MATCH(B50,Bugs!B:B,0))))),
    AND(COUNTIF(Bugs!A:A,B50)&gt;0,ISNUMBER(SEARCH("x",INDEX(Bugs!D:D,MATCH(B50,Bugs!A:A,0))))),
    AND(COUNTIF(Bugs!B:B,B50)&gt;0,ISNUMBER(SEARCH("x",INDEX(Bugs!D:D,MATCH(B50,Bugs!B:B,0)))))
),"Y","")</f>
        <v/>
      </c>
      <c r="R50">
        <f ca="1">IF(OR(ISNUMBER(MATCH(L50,MasterData!$D$3:$D$18,0)),ISNUMBER(MATCH(L50,MasterData!$C$3:$C$18,0))),
    DATEDIF(E50,I50,"d"),
    DATEDIF(E50,TODAY(),"d"))</f>
        <v>42</v>
      </c>
      <c r="S50">
        <f t="shared" ca="1" si="0"/>
        <v>0</v>
      </c>
      <c r="T50">
        <f t="shared" ca="1" si="1"/>
        <v>0</v>
      </c>
      <c r="U50">
        <f t="shared" ca="1" si="2"/>
        <v>1</v>
      </c>
    </row>
    <row r="51" spans="1:21" hidden="1" x14ac:dyDescent="0.35">
      <c r="A51">
        <v>6000135321</v>
      </c>
      <c r="B51" t="s">
        <v>365</v>
      </c>
      <c r="C51" t="s">
        <v>230</v>
      </c>
      <c r="D51" s="34" t="s">
        <v>254</v>
      </c>
      <c r="E51" s="208">
        <v>45740</v>
      </c>
      <c r="F51" s="1"/>
      <c r="G51" t="s">
        <v>255</v>
      </c>
      <c r="H51" t="s">
        <v>245</v>
      </c>
      <c r="I51" s="208">
        <v>45784</v>
      </c>
      <c r="J51" t="s">
        <v>234</v>
      </c>
      <c r="K51" t="s">
        <v>241</v>
      </c>
      <c r="L51" t="s">
        <v>171</v>
      </c>
      <c r="M51" t="s">
        <v>366</v>
      </c>
      <c r="N51" t="s">
        <v>237</v>
      </c>
      <c r="O51" t="s">
        <v>230</v>
      </c>
      <c r="P51" s="193" t="str">
        <f>IF(OR(AND(A51&lt;&gt;"",COUNTIF(Bugs!B:B,A51)&gt;0),AND(B51&lt;&gt;"",COUNTIF(Bugs!A:A,B51)&gt;0)),"Y","")</f>
        <v/>
      </c>
      <c r="Q51" s="193" t="str">
        <f>IF(OR(
    AND(COUNTIF(Bugs!A:A,B51)&gt;0,ISNUMBER(SEARCH("x",INDEX(Bugs!C:C,MATCH(B51,Bugs!A:A,0))))),
    AND(COUNTIF(Bugs!B:B,B51)&gt;0,ISNUMBER(SEARCH("x",INDEX(Bugs!C:C,MATCH(B51,Bugs!B:B,0))))),
    AND(COUNTIF(Bugs!A:A,B51)&gt;0,ISNUMBER(SEARCH("x",INDEX(Bugs!D:D,MATCH(B51,Bugs!A:A,0))))),
    AND(COUNTIF(Bugs!B:B,B51)&gt;0,ISNUMBER(SEARCH("x",INDEX(Bugs!D:D,MATCH(B51,Bugs!B:B,0)))))
),"Y","")</f>
        <v/>
      </c>
      <c r="R51">
        <f ca="1">IF(OR(ISNUMBER(MATCH(L51,MasterData!$D$3:$D$18,0)),ISNUMBER(MATCH(L51,MasterData!$C$3:$C$18,0))),
    DATEDIF(E51,I51,"d"),
    DATEDIF(E51,TODAY(),"d"))</f>
        <v>44</v>
      </c>
      <c r="S51">
        <f t="shared" ca="1" si="0"/>
        <v>0</v>
      </c>
      <c r="T51">
        <f t="shared" ca="1" si="1"/>
        <v>0</v>
      </c>
      <c r="U51">
        <f t="shared" ca="1" si="2"/>
        <v>1</v>
      </c>
    </row>
    <row r="52" spans="1:21" hidden="1" x14ac:dyDescent="0.35">
      <c r="A52">
        <v>6000135513</v>
      </c>
      <c r="B52" t="s">
        <v>367</v>
      </c>
      <c r="C52" t="s">
        <v>230</v>
      </c>
      <c r="D52" s="34" t="s">
        <v>247</v>
      </c>
      <c r="E52" s="208">
        <v>45742</v>
      </c>
      <c r="F52" s="1"/>
      <c r="G52" t="s">
        <v>268</v>
      </c>
      <c r="H52" t="s">
        <v>230</v>
      </c>
      <c r="I52" s="208">
        <v>45749</v>
      </c>
      <c r="J52" t="s">
        <v>234</v>
      </c>
      <c r="K52" t="s">
        <v>235</v>
      </c>
      <c r="L52" t="s">
        <v>171</v>
      </c>
      <c r="M52" t="s">
        <v>368</v>
      </c>
      <c r="N52" t="s">
        <v>237</v>
      </c>
      <c r="O52" t="s">
        <v>230</v>
      </c>
      <c r="P52" s="193" t="str">
        <f>IF(OR(AND(A52&lt;&gt;"",COUNTIF(Bugs!B:B,A52)&gt;0),AND(B52&lt;&gt;"",COUNTIF(Bugs!A:A,B52)&gt;0)),"Y","")</f>
        <v/>
      </c>
      <c r="Q52" s="193" t="str">
        <f>IF(OR(
    AND(COUNTIF(Bugs!A:A,B52)&gt;0,ISNUMBER(SEARCH("x",INDEX(Bugs!C:C,MATCH(B52,Bugs!A:A,0))))),
    AND(COUNTIF(Bugs!B:B,B52)&gt;0,ISNUMBER(SEARCH("x",INDEX(Bugs!C:C,MATCH(B52,Bugs!B:B,0))))),
    AND(COUNTIF(Bugs!A:A,B52)&gt;0,ISNUMBER(SEARCH("x",INDEX(Bugs!D:D,MATCH(B52,Bugs!A:A,0))))),
    AND(COUNTIF(Bugs!B:B,B52)&gt;0,ISNUMBER(SEARCH("x",INDEX(Bugs!D:D,MATCH(B52,Bugs!B:B,0)))))
),"Y","")</f>
        <v/>
      </c>
      <c r="R52">
        <f ca="1">IF(OR(ISNUMBER(MATCH(L52,MasterData!$D$3:$D$18,0)),ISNUMBER(MATCH(L52,MasterData!$C$3:$C$18,0))),
    DATEDIF(E52,I52,"d"),
    DATEDIF(E52,TODAY(),"d"))</f>
        <v>7</v>
      </c>
      <c r="S52">
        <f t="shared" ca="1" si="0"/>
        <v>1</v>
      </c>
      <c r="T52">
        <f t="shared" ca="1" si="1"/>
        <v>0</v>
      </c>
      <c r="U52">
        <f t="shared" ca="1" si="2"/>
        <v>0</v>
      </c>
    </row>
    <row r="53" spans="1:21" hidden="1" x14ac:dyDescent="0.35">
      <c r="A53">
        <v>6000135668</v>
      </c>
      <c r="B53" t="s">
        <v>369</v>
      </c>
      <c r="C53" t="s">
        <v>230</v>
      </c>
      <c r="D53" s="34" t="s">
        <v>231</v>
      </c>
      <c r="E53" s="208">
        <v>45743</v>
      </c>
      <c r="F53" s="1"/>
      <c r="G53" t="s">
        <v>315</v>
      </c>
      <c r="H53" t="s">
        <v>233</v>
      </c>
      <c r="I53" s="208">
        <v>45782</v>
      </c>
      <c r="J53" t="s">
        <v>234</v>
      </c>
      <c r="K53" t="s">
        <v>241</v>
      </c>
      <c r="L53" t="s">
        <v>171</v>
      </c>
      <c r="M53" t="s">
        <v>370</v>
      </c>
      <c r="N53" t="s">
        <v>237</v>
      </c>
      <c r="O53" t="s">
        <v>230</v>
      </c>
      <c r="P53" s="193" t="str">
        <f>IF(OR(AND(A53&lt;&gt;"",COUNTIF(Bugs!B:B,A53)&gt;0),AND(B53&lt;&gt;"",COUNTIF(Bugs!A:A,B53)&gt;0)),"Y","")</f>
        <v/>
      </c>
      <c r="Q53" s="193" t="str">
        <f>IF(OR(
    AND(COUNTIF(Bugs!A:A,B53)&gt;0,ISNUMBER(SEARCH("x",INDEX(Bugs!C:C,MATCH(B53,Bugs!A:A,0))))),
    AND(COUNTIF(Bugs!B:B,B53)&gt;0,ISNUMBER(SEARCH("x",INDEX(Bugs!C:C,MATCH(B53,Bugs!B:B,0))))),
    AND(COUNTIF(Bugs!A:A,B53)&gt;0,ISNUMBER(SEARCH("x",INDEX(Bugs!D:D,MATCH(B53,Bugs!A:A,0))))),
    AND(COUNTIF(Bugs!B:B,B53)&gt;0,ISNUMBER(SEARCH("x",INDEX(Bugs!D:D,MATCH(B53,Bugs!B:B,0)))))
),"Y","")</f>
        <v/>
      </c>
      <c r="R53">
        <f ca="1">IF(OR(ISNUMBER(MATCH(L53,MasterData!$D$3:$D$18,0)),ISNUMBER(MATCH(L53,MasterData!$C$3:$C$18,0))),
    DATEDIF(E53,I53,"d"),
    DATEDIF(E53,TODAY(),"d"))</f>
        <v>39</v>
      </c>
      <c r="S53">
        <f t="shared" ca="1" si="0"/>
        <v>0</v>
      </c>
      <c r="T53">
        <f t="shared" ca="1" si="1"/>
        <v>0</v>
      </c>
      <c r="U53">
        <f t="shared" ca="1" si="2"/>
        <v>1</v>
      </c>
    </row>
    <row r="54" spans="1:21" hidden="1" x14ac:dyDescent="0.35">
      <c r="A54">
        <v>6000135843</v>
      </c>
      <c r="B54" t="s">
        <v>230</v>
      </c>
      <c r="C54" t="s">
        <v>230</v>
      </c>
      <c r="D54" s="34" t="s">
        <v>251</v>
      </c>
      <c r="E54" s="208">
        <v>45744</v>
      </c>
      <c r="F54" s="1"/>
      <c r="G54" t="s">
        <v>290</v>
      </c>
      <c r="H54" t="s">
        <v>233</v>
      </c>
      <c r="I54" s="208">
        <v>45759</v>
      </c>
      <c r="J54" t="s">
        <v>201</v>
      </c>
      <c r="K54" t="s">
        <v>241</v>
      </c>
      <c r="L54" t="s">
        <v>171</v>
      </c>
      <c r="M54" t="s">
        <v>371</v>
      </c>
      <c r="N54" t="s">
        <v>237</v>
      </c>
      <c r="O54" t="s">
        <v>230</v>
      </c>
      <c r="P54" s="193" t="str">
        <f>IF(OR(AND(A54&lt;&gt;"",COUNTIF(Bugs!B:B,A54)&gt;0),AND(B54&lt;&gt;"",COUNTIF(Bugs!A:A,B54)&gt;0)),"Y","")</f>
        <v/>
      </c>
      <c r="Q54" s="193" t="str">
        <f>IF(OR(
    AND(COUNTIF(Bugs!A:A,B54)&gt;0,ISNUMBER(SEARCH("x",INDEX(Bugs!C:C,MATCH(B54,Bugs!A:A,0))))),
    AND(COUNTIF(Bugs!B:B,B54)&gt;0,ISNUMBER(SEARCH("x",INDEX(Bugs!C:C,MATCH(B54,Bugs!B:B,0))))),
    AND(COUNTIF(Bugs!A:A,B54)&gt;0,ISNUMBER(SEARCH("x",INDEX(Bugs!D:D,MATCH(B54,Bugs!A:A,0))))),
    AND(COUNTIF(Bugs!B:B,B54)&gt;0,ISNUMBER(SEARCH("x",INDEX(Bugs!D:D,MATCH(B54,Bugs!B:B,0)))))
),"Y","")</f>
        <v/>
      </c>
      <c r="R54">
        <f ca="1">IF(OR(ISNUMBER(MATCH(L54,MasterData!$D$3:$D$18,0)),ISNUMBER(MATCH(L54,MasterData!$C$3:$C$18,0))),
    DATEDIF(E54,I54,"d"),
    DATEDIF(E54,TODAY(),"d"))</f>
        <v>15</v>
      </c>
      <c r="S54">
        <f t="shared" ca="1" si="0"/>
        <v>0</v>
      </c>
      <c r="T54">
        <f t="shared" ca="1" si="1"/>
        <v>1</v>
      </c>
      <c r="U54">
        <f t="shared" ca="1" si="2"/>
        <v>0</v>
      </c>
    </row>
    <row r="55" spans="1:21" hidden="1" x14ac:dyDescent="0.35">
      <c r="A55">
        <v>6000135916</v>
      </c>
      <c r="B55" t="s">
        <v>372</v>
      </c>
      <c r="C55" t="s">
        <v>230</v>
      </c>
      <c r="D55" s="34" t="s">
        <v>251</v>
      </c>
      <c r="E55" s="208">
        <v>45747</v>
      </c>
      <c r="F55" s="1"/>
      <c r="G55" t="s">
        <v>373</v>
      </c>
      <c r="H55" t="s">
        <v>233</v>
      </c>
      <c r="I55" s="208">
        <v>45754</v>
      </c>
      <c r="J55" t="s">
        <v>234</v>
      </c>
      <c r="K55" t="s">
        <v>235</v>
      </c>
      <c r="L55" t="s">
        <v>171</v>
      </c>
      <c r="M55" t="s">
        <v>374</v>
      </c>
      <c r="N55" t="s">
        <v>237</v>
      </c>
      <c r="O55" t="s">
        <v>230</v>
      </c>
      <c r="P55" s="193" t="str">
        <f>IF(OR(AND(A55&lt;&gt;"",COUNTIF(Bugs!B:B,A55)&gt;0),AND(B55&lt;&gt;"",COUNTIF(Bugs!A:A,B55)&gt;0)),"Y","")</f>
        <v/>
      </c>
      <c r="Q55" s="193" t="str">
        <f>IF(OR(
    AND(COUNTIF(Bugs!A:A,B55)&gt;0,ISNUMBER(SEARCH("x",INDEX(Bugs!C:C,MATCH(B55,Bugs!A:A,0))))),
    AND(COUNTIF(Bugs!B:B,B55)&gt;0,ISNUMBER(SEARCH("x",INDEX(Bugs!C:C,MATCH(B55,Bugs!B:B,0))))),
    AND(COUNTIF(Bugs!A:A,B55)&gt;0,ISNUMBER(SEARCH("x",INDEX(Bugs!D:D,MATCH(B55,Bugs!A:A,0))))),
    AND(COUNTIF(Bugs!B:B,B55)&gt;0,ISNUMBER(SEARCH("x",INDEX(Bugs!D:D,MATCH(B55,Bugs!B:B,0)))))
),"Y","")</f>
        <v/>
      </c>
      <c r="R55">
        <f ca="1">IF(OR(ISNUMBER(MATCH(L55,MasterData!$D$3:$D$18,0)),ISNUMBER(MATCH(L55,MasterData!$C$3:$C$18,0))),
    DATEDIF(E55,I55,"d"),
    DATEDIF(E55,TODAY(),"d"))</f>
        <v>7</v>
      </c>
      <c r="S55">
        <f t="shared" ca="1" si="0"/>
        <v>1</v>
      </c>
      <c r="T55">
        <f t="shared" ca="1" si="1"/>
        <v>0</v>
      </c>
      <c r="U55">
        <f t="shared" ca="1" si="2"/>
        <v>0</v>
      </c>
    </row>
    <row r="56" spans="1:21" hidden="1" x14ac:dyDescent="0.35">
      <c r="A56">
        <v>6000135930</v>
      </c>
      <c r="B56" t="s">
        <v>375</v>
      </c>
      <c r="C56" t="s">
        <v>230</v>
      </c>
      <c r="D56" s="34" t="s">
        <v>254</v>
      </c>
      <c r="E56" s="208">
        <v>45747</v>
      </c>
      <c r="F56" s="1"/>
      <c r="G56" t="s">
        <v>268</v>
      </c>
      <c r="H56" t="s">
        <v>233</v>
      </c>
      <c r="I56" s="208">
        <v>45758</v>
      </c>
      <c r="J56" t="s">
        <v>234</v>
      </c>
      <c r="K56" t="s">
        <v>235</v>
      </c>
      <c r="L56" t="s">
        <v>171</v>
      </c>
      <c r="M56" t="s">
        <v>376</v>
      </c>
      <c r="N56" t="s">
        <v>237</v>
      </c>
      <c r="O56" t="s">
        <v>230</v>
      </c>
      <c r="P56" s="193" t="str">
        <f>IF(OR(AND(A56&lt;&gt;"",COUNTIF(Bugs!B:B,A56)&gt;0),AND(B56&lt;&gt;"",COUNTIF(Bugs!A:A,B56)&gt;0)),"Y","")</f>
        <v/>
      </c>
      <c r="Q56" s="193" t="str">
        <f>IF(OR(
    AND(COUNTIF(Bugs!A:A,B56)&gt;0,ISNUMBER(SEARCH("x",INDEX(Bugs!C:C,MATCH(B56,Bugs!A:A,0))))),
    AND(COUNTIF(Bugs!B:B,B56)&gt;0,ISNUMBER(SEARCH("x",INDEX(Bugs!C:C,MATCH(B56,Bugs!B:B,0))))),
    AND(COUNTIF(Bugs!A:A,B56)&gt;0,ISNUMBER(SEARCH("x",INDEX(Bugs!D:D,MATCH(B56,Bugs!A:A,0))))),
    AND(COUNTIF(Bugs!B:B,B56)&gt;0,ISNUMBER(SEARCH("x",INDEX(Bugs!D:D,MATCH(B56,Bugs!B:B,0)))))
),"Y","")</f>
        <v/>
      </c>
      <c r="R56">
        <f ca="1">IF(OR(ISNUMBER(MATCH(L56,MasterData!$D$3:$D$18,0)),ISNUMBER(MATCH(L56,MasterData!$C$3:$C$18,0))),
    DATEDIF(E56,I56,"d"),
    DATEDIF(E56,TODAY(),"d"))</f>
        <v>11</v>
      </c>
      <c r="S56">
        <f t="shared" ca="1" si="0"/>
        <v>0</v>
      </c>
      <c r="T56">
        <f t="shared" ca="1" si="1"/>
        <v>1</v>
      </c>
      <c r="U56">
        <f t="shared" ca="1" si="2"/>
        <v>0</v>
      </c>
    </row>
    <row r="57" spans="1:21" hidden="1" x14ac:dyDescent="0.35">
      <c r="A57">
        <v>6000136043</v>
      </c>
      <c r="B57" t="s">
        <v>230</v>
      </c>
      <c r="C57" t="s">
        <v>230</v>
      </c>
      <c r="D57" s="34" t="s">
        <v>251</v>
      </c>
      <c r="E57" s="208">
        <v>45748</v>
      </c>
      <c r="F57" s="1"/>
      <c r="G57" t="s">
        <v>290</v>
      </c>
      <c r="H57" t="s">
        <v>377</v>
      </c>
      <c r="I57" s="208">
        <v>45786</v>
      </c>
      <c r="J57" t="s">
        <v>201</v>
      </c>
      <c r="K57" t="s">
        <v>241</v>
      </c>
      <c r="L57" t="s">
        <v>171</v>
      </c>
      <c r="M57" t="s">
        <v>378</v>
      </c>
      <c r="N57" t="s">
        <v>237</v>
      </c>
      <c r="O57" t="s">
        <v>230</v>
      </c>
      <c r="P57" s="193" t="str">
        <f>IF(OR(AND(A57&lt;&gt;"",COUNTIF(Bugs!B:B,A57)&gt;0),AND(B57&lt;&gt;"",COUNTIF(Bugs!A:A,B57)&gt;0)),"Y","")</f>
        <v/>
      </c>
      <c r="Q57" s="193" t="str">
        <f>IF(OR(
    AND(COUNTIF(Bugs!A:A,B57)&gt;0,ISNUMBER(SEARCH("x",INDEX(Bugs!C:C,MATCH(B57,Bugs!A:A,0))))),
    AND(COUNTIF(Bugs!B:B,B57)&gt;0,ISNUMBER(SEARCH("x",INDEX(Bugs!C:C,MATCH(B57,Bugs!B:B,0))))),
    AND(COUNTIF(Bugs!A:A,B57)&gt;0,ISNUMBER(SEARCH("x",INDEX(Bugs!D:D,MATCH(B57,Bugs!A:A,0))))),
    AND(COUNTIF(Bugs!B:B,B57)&gt;0,ISNUMBER(SEARCH("x",INDEX(Bugs!D:D,MATCH(B57,Bugs!B:B,0)))))
),"Y","")</f>
        <v/>
      </c>
      <c r="R57">
        <f ca="1">IF(OR(ISNUMBER(MATCH(L57,MasterData!$D$3:$D$18,0)),ISNUMBER(MATCH(L57,MasterData!$C$3:$C$18,0))),
    DATEDIF(E57,I57,"d"),
    DATEDIF(E57,TODAY(),"d"))</f>
        <v>38</v>
      </c>
      <c r="S57">
        <f t="shared" ca="1" si="0"/>
        <v>0</v>
      </c>
      <c r="T57">
        <f t="shared" ca="1" si="1"/>
        <v>0</v>
      </c>
      <c r="U57">
        <f t="shared" ca="1" si="2"/>
        <v>1</v>
      </c>
    </row>
    <row r="58" spans="1:21" hidden="1" x14ac:dyDescent="0.35">
      <c r="A58">
        <v>6000136104</v>
      </c>
      <c r="B58" t="s">
        <v>379</v>
      </c>
      <c r="C58" t="s">
        <v>230</v>
      </c>
      <c r="D58" s="34" t="s">
        <v>274</v>
      </c>
      <c r="E58" s="208">
        <v>45748</v>
      </c>
      <c r="F58" s="1"/>
      <c r="G58" t="s">
        <v>380</v>
      </c>
      <c r="H58" t="s">
        <v>233</v>
      </c>
      <c r="I58" s="208">
        <v>45755</v>
      </c>
      <c r="J58" t="s">
        <v>234</v>
      </c>
      <c r="K58" t="s">
        <v>241</v>
      </c>
      <c r="L58" t="s">
        <v>171</v>
      </c>
      <c r="M58" t="s">
        <v>381</v>
      </c>
      <c r="N58" t="s">
        <v>237</v>
      </c>
      <c r="O58" t="s">
        <v>230</v>
      </c>
      <c r="P58" s="193" t="str">
        <f>IF(OR(AND(A58&lt;&gt;"",COUNTIF(Bugs!B:B,A58)&gt;0),AND(B58&lt;&gt;"",COUNTIF(Bugs!A:A,B58)&gt;0)),"Y","")</f>
        <v/>
      </c>
      <c r="Q58" s="193" t="str">
        <f>IF(OR(
    AND(COUNTIF(Bugs!A:A,B58)&gt;0,ISNUMBER(SEARCH("x",INDEX(Bugs!C:C,MATCH(B58,Bugs!A:A,0))))),
    AND(COUNTIF(Bugs!B:B,B58)&gt;0,ISNUMBER(SEARCH("x",INDEX(Bugs!C:C,MATCH(B58,Bugs!B:B,0))))),
    AND(COUNTIF(Bugs!A:A,B58)&gt;0,ISNUMBER(SEARCH("x",INDEX(Bugs!D:D,MATCH(B58,Bugs!A:A,0))))),
    AND(COUNTIF(Bugs!B:B,B58)&gt;0,ISNUMBER(SEARCH("x",INDEX(Bugs!D:D,MATCH(B58,Bugs!B:B,0)))))
),"Y","")</f>
        <v/>
      </c>
      <c r="R58">
        <f ca="1">IF(OR(ISNUMBER(MATCH(L58,MasterData!$D$3:$D$18,0)),ISNUMBER(MATCH(L58,MasterData!$C$3:$C$18,0))),
    DATEDIF(E58,I58,"d"),
    DATEDIF(E58,TODAY(),"d"))</f>
        <v>7</v>
      </c>
      <c r="S58">
        <f t="shared" ca="1" si="0"/>
        <v>1</v>
      </c>
      <c r="T58">
        <f t="shared" ca="1" si="1"/>
        <v>0</v>
      </c>
      <c r="U58">
        <f t="shared" ca="1" si="2"/>
        <v>0</v>
      </c>
    </row>
    <row r="59" spans="1:21" hidden="1" x14ac:dyDescent="0.35">
      <c r="A59">
        <v>6000136206</v>
      </c>
      <c r="B59" t="s">
        <v>382</v>
      </c>
      <c r="C59" t="s">
        <v>230</v>
      </c>
      <c r="D59" s="34" t="s">
        <v>383</v>
      </c>
      <c r="E59" s="208">
        <v>45749</v>
      </c>
      <c r="F59" s="1"/>
      <c r="G59" t="s">
        <v>384</v>
      </c>
      <c r="H59" t="s">
        <v>245</v>
      </c>
      <c r="I59" s="208">
        <v>45798</v>
      </c>
      <c r="J59" t="s">
        <v>234</v>
      </c>
      <c r="K59" t="s">
        <v>241</v>
      </c>
      <c r="L59" t="s">
        <v>171</v>
      </c>
      <c r="M59" t="s">
        <v>385</v>
      </c>
      <c r="N59" t="s">
        <v>237</v>
      </c>
      <c r="O59" t="s">
        <v>230</v>
      </c>
      <c r="P59" s="193" t="str">
        <f>IF(OR(AND(A59&lt;&gt;"",COUNTIF(Bugs!B:B,A59)&gt;0),AND(B59&lt;&gt;"",COUNTIF(Bugs!A:A,B59)&gt;0)),"Y","")</f>
        <v/>
      </c>
      <c r="Q59" s="193" t="str">
        <f>IF(OR(
    AND(COUNTIF(Bugs!A:A,B59)&gt;0,ISNUMBER(SEARCH("x",INDEX(Bugs!C:C,MATCH(B59,Bugs!A:A,0))))),
    AND(COUNTIF(Bugs!B:B,B59)&gt;0,ISNUMBER(SEARCH("x",INDEX(Bugs!C:C,MATCH(B59,Bugs!B:B,0))))),
    AND(COUNTIF(Bugs!A:A,B59)&gt;0,ISNUMBER(SEARCH("x",INDEX(Bugs!D:D,MATCH(B59,Bugs!A:A,0))))),
    AND(COUNTIF(Bugs!B:B,B59)&gt;0,ISNUMBER(SEARCH("x",INDEX(Bugs!D:D,MATCH(B59,Bugs!B:B,0)))))
),"Y","")</f>
        <v/>
      </c>
      <c r="R59">
        <f ca="1">IF(OR(ISNUMBER(MATCH(L59,MasterData!$D$3:$D$18,0)),ISNUMBER(MATCH(L59,MasterData!$C$3:$C$18,0))),
    DATEDIF(E59,I59,"d"),
    DATEDIF(E59,TODAY(),"d"))</f>
        <v>49</v>
      </c>
      <c r="S59">
        <f t="shared" ca="1" si="0"/>
        <v>0</v>
      </c>
      <c r="T59">
        <f t="shared" ca="1" si="1"/>
        <v>0</v>
      </c>
      <c r="U59">
        <f t="shared" ca="1" si="2"/>
        <v>1</v>
      </c>
    </row>
    <row r="60" spans="1:21" hidden="1" x14ac:dyDescent="0.35">
      <c r="A60">
        <v>6000136305</v>
      </c>
      <c r="B60" t="s">
        <v>386</v>
      </c>
      <c r="C60" t="s">
        <v>230</v>
      </c>
      <c r="D60" s="34" t="s">
        <v>387</v>
      </c>
      <c r="E60" s="208">
        <v>45749</v>
      </c>
      <c r="F60" s="1"/>
      <c r="G60" t="s">
        <v>388</v>
      </c>
      <c r="H60" t="s">
        <v>233</v>
      </c>
      <c r="I60" s="208">
        <v>45756</v>
      </c>
      <c r="J60" t="s">
        <v>234</v>
      </c>
      <c r="K60" t="s">
        <v>241</v>
      </c>
      <c r="L60" t="s">
        <v>171</v>
      </c>
      <c r="M60" t="s">
        <v>389</v>
      </c>
      <c r="N60" t="s">
        <v>237</v>
      </c>
      <c r="O60" t="s">
        <v>230</v>
      </c>
      <c r="P60" s="193" t="str">
        <f>IF(OR(AND(A60&lt;&gt;"",COUNTIF(Bugs!B:B,A60)&gt;0),AND(B60&lt;&gt;"",COUNTIF(Bugs!A:A,B60)&gt;0)),"Y","")</f>
        <v/>
      </c>
      <c r="Q60" s="193" t="str">
        <f>IF(OR(
    AND(COUNTIF(Bugs!A:A,B60)&gt;0,ISNUMBER(SEARCH("x",INDEX(Bugs!C:C,MATCH(B60,Bugs!A:A,0))))),
    AND(COUNTIF(Bugs!B:B,B60)&gt;0,ISNUMBER(SEARCH("x",INDEX(Bugs!C:C,MATCH(B60,Bugs!B:B,0))))),
    AND(COUNTIF(Bugs!A:A,B60)&gt;0,ISNUMBER(SEARCH("x",INDEX(Bugs!D:D,MATCH(B60,Bugs!A:A,0))))),
    AND(COUNTIF(Bugs!B:B,B60)&gt;0,ISNUMBER(SEARCH("x",INDEX(Bugs!D:D,MATCH(B60,Bugs!B:B,0)))))
),"Y","")</f>
        <v/>
      </c>
      <c r="R60">
        <f ca="1">IF(OR(ISNUMBER(MATCH(L60,MasterData!$D$3:$D$18,0)),ISNUMBER(MATCH(L60,MasterData!$C$3:$C$18,0))),
    DATEDIF(E60,I60,"d"),
    DATEDIF(E60,TODAY(),"d"))</f>
        <v>7</v>
      </c>
      <c r="S60">
        <f t="shared" ca="1" si="0"/>
        <v>1</v>
      </c>
      <c r="T60">
        <f t="shared" ca="1" si="1"/>
        <v>0</v>
      </c>
      <c r="U60">
        <f t="shared" ca="1" si="2"/>
        <v>0</v>
      </c>
    </row>
    <row r="61" spans="1:21" hidden="1" x14ac:dyDescent="0.35">
      <c r="A61">
        <v>6000136404</v>
      </c>
      <c r="B61" t="s">
        <v>390</v>
      </c>
      <c r="C61" t="s">
        <v>230</v>
      </c>
      <c r="D61" s="34" t="s">
        <v>247</v>
      </c>
      <c r="E61" s="208">
        <v>45750</v>
      </c>
      <c r="F61" s="1"/>
      <c r="G61" t="s">
        <v>357</v>
      </c>
      <c r="H61" t="s">
        <v>245</v>
      </c>
      <c r="I61" s="208">
        <v>45764</v>
      </c>
      <c r="J61" t="s">
        <v>234</v>
      </c>
      <c r="K61" t="s">
        <v>241</v>
      </c>
      <c r="L61" t="s">
        <v>171</v>
      </c>
      <c r="M61" t="s">
        <v>391</v>
      </c>
      <c r="N61" t="s">
        <v>237</v>
      </c>
      <c r="O61" t="s">
        <v>230</v>
      </c>
      <c r="P61" s="193" t="str">
        <f>IF(OR(AND(A61&lt;&gt;"",COUNTIF(Bugs!B:B,A61)&gt;0),AND(B61&lt;&gt;"",COUNTIF(Bugs!A:A,B61)&gt;0)),"Y","")</f>
        <v/>
      </c>
      <c r="Q61" s="193" t="str">
        <f>IF(OR(
    AND(COUNTIF(Bugs!A:A,B61)&gt;0,ISNUMBER(SEARCH("x",INDEX(Bugs!C:C,MATCH(B61,Bugs!A:A,0))))),
    AND(COUNTIF(Bugs!B:B,B61)&gt;0,ISNUMBER(SEARCH("x",INDEX(Bugs!C:C,MATCH(B61,Bugs!B:B,0))))),
    AND(COUNTIF(Bugs!A:A,B61)&gt;0,ISNUMBER(SEARCH("x",INDEX(Bugs!D:D,MATCH(B61,Bugs!A:A,0))))),
    AND(COUNTIF(Bugs!B:B,B61)&gt;0,ISNUMBER(SEARCH("x",INDEX(Bugs!D:D,MATCH(B61,Bugs!B:B,0)))))
),"Y","")</f>
        <v/>
      </c>
      <c r="R61">
        <f ca="1">IF(OR(ISNUMBER(MATCH(L61,MasterData!$D$3:$D$18,0)),ISNUMBER(MATCH(L61,MasterData!$C$3:$C$18,0))),
    DATEDIF(E61,I61,"d"),
    DATEDIF(E61,TODAY(),"d"))</f>
        <v>14</v>
      </c>
      <c r="S61">
        <f t="shared" ca="1" si="0"/>
        <v>0</v>
      </c>
      <c r="T61">
        <f t="shared" ca="1" si="1"/>
        <v>1</v>
      </c>
      <c r="U61">
        <f t="shared" ca="1" si="2"/>
        <v>0</v>
      </c>
    </row>
    <row r="62" spans="1:21" hidden="1" x14ac:dyDescent="0.35">
      <c r="A62">
        <v>6000136413</v>
      </c>
      <c r="B62" t="s">
        <v>392</v>
      </c>
      <c r="C62" t="s">
        <v>230</v>
      </c>
      <c r="D62" s="34" t="s">
        <v>254</v>
      </c>
      <c r="E62" s="208">
        <v>45750</v>
      </c>
      <c r="F62" s="1"/>
      <c r="G62" t="s">
        <v>357</v>
      </c>
      <c r="H62" t="s">
        <v>245</v>
      </c>
      <c r="I62" s="208">
        <v>45758</v>
      </c>
      <c r="J62" t="s">
        <v>234</v>
      </c>
      <c r="K62" t="s">
        <v>241</v>
      </c>
      <c r="L62" t="s">
        <v>171</v>
      </c>
      <c r="M62" t="s">
        <v>393</v>
      </c>
      <c r="N62" t="s">
        <v>237</v>
      </c>
      <c r="O62" t="s">
        <v>230</v>
      </c>
      <c r="P62" s="193" t="str">
        <f>IF(OR(AND(A62&lt;&gt;"",COUNTIF(Bugs!B:B,A62)&gt;0),AND(B62&lt;&gt;"",COUNTIF(Bugs!A:A,B62)&gt;0)),"Y","")</f>
        <v/>
      </c>
      <c r="Q62" s="193" t="str">
        <f>IF(OR(
    AND(COUNTIF(Bugs!A:A,B62)&gt;0,ISNUMBER(SEARCH("x",INDEX(Bugs!C:C,MATCH(B62,Bugs!A:A,0))))),
    AND(COUNTIF(Bugs!B:B,B62)&gt;0,ISNUMBER(SEARCH("x",INDEX(Bugs!C:C,MATCH(B62,Bugs!B:B,0))))),
    AND(COUNTIF(Bugs!A:A,B62)&gt;0,ISNUMBER(SEARCH("x",INDEX(Bugs!D:D,MATCH(B62,Bugs!A:A,0))))),
    AND(COUNTIF(Bugs!B:B,B62)&gt;0,ISNUMBER(SEARCH("x",INDEX(Bugs!D:D,MATCH(B62,Bugs!B:B,0)))))
),"Y","")</f>
        <v/>
      </c>
      <c r="R62">
        <f ca="1">IF(OR(ISNUMBER(MATCH(L62,MasterData!$D$3:$D$18,0)),ISNUMBER(MATCH(L62,MasterData!$C$3:$C$18,0))),
    DATEDIF(E62,I62,"d"),
    DATEDIF(E62,TODAY(),"d"))</f>
        <v>8</v>
      </c>
      <c r="S62">
        <f t="shared" ca="1" si="0"/>
        <v>0</v>
      </c>
      <c r="T62">
        <f t="shared" ca="1" si="1"/>
        <v>1</v>
      </c>
      <c r="U62">
        <f t="shared" ca="1" si="2"/>
        <v>0</v>
      </c>
    </row>
    <row r="63" spans="1:21" hidden="1" x14ac:dyDescent="0.35">
      <c r="A63">
        <v>6000136417</v>
      </c>
      <c r="B63" t="s">
        <v>394</v>
      </c>
      <c r="C63" t="s">
        <v>230</v>
      </c>
      <c r="D63" s="34" t="s">
        <v>254</v>
      </c>
      <c r="E63" s="208">
        <v>45750</v>
      </c>
      <c r="F63" s="1"/>
      <c r="G63" t="s">
        <v>357</v>
      </c>
      <c r="H63" t="s">
        <v>240</v>
      </c>
      <c r="I63" s="208">
        <v>45758</v>
      </c>
      <c r="J63" t="s">
        <v>234</v>
      </c>
      <c r="K63" t="s">
        <v>241</v>
      </c>
      <c r="L63" t="s">
        <v>171</v>
      </c>
      <c r="M63" t="s">
        <v>395</v>
      </c>
      <c r="N63" t="s">
        <v>237</v>
      </c>
      <c r="O63" t="s">
        <v>230</v>
      </c>
      <c r="P63" s="193" t="str">
        <f>IF(OR(AND(A63&lt;&gt;"",COUNTIF(Bugs!B:B,A63)&gt;0),AND(B63&lt;&gt;"",COUNTIF(Bugs!A:A,B63)&gt;0)),"Y","")</f>
        <v/>
      </c>
      <c r="Q63" s="193" t="str">
        <f>IF(OR(
    AND(COUNTIF(Bugs!A:A,B63)&gt;0,ISNUMBER(SEARCH("x",INDEX(Bugs!C:C,MATCH(B63,Bugs!A:A,0))))),
    AND(COUNTIF(Bugs!B:B,B63)&gt;0,ISNUMBER(SEARCH("x",INDEX(Bugs!C:C,MATCH(B63,Bugs!B:B,0))))),
    AND(COUNTIF(Bugs!A:A,B63)&gt;0,ISNUMBER(SEARCH("x",INDEX(Bugs!D:D,MATCH(B63,Bugs!A:A,0))))),
    AND(COUNTIF(Bugs!B:B,B63)&gt;0,ISNUMBER(SEARCH("x",INDEX(Bugs!D:D,MATCH(B63,Bugs!B:B,0)))))
),"Y","")</f>
        <v/>
      </c>
      <c r="R63">
        <f ca="1">IF(OR(ISNUMBER(MATCH(L63,MasterData!$D$3:$D$18,0)),ISNUMBER(MATCH(L63,MasterData!$C$3:$C$18,0))),
    DATEDIF(E63,I63,"d"),
    DATEDIF(E63,TODAY(),"d"))</f>
        <v>8</v>
      </c>
      <c r="S63">
        <f t="shared" ca="1" si="0"/>
        <v>0</v>
      </c>
      <c r="T63">
        <f t="shared" ca="1" si="1"/>
        <v>1</v>
      </c>
      <c r="U63">
        <f t="shared" ca="1" si="2"/>
        <v>0</v>
      </c>
    </row>
    <row r="64" spans="1:21" hidden="1" x14ac:dyDescent="0.35">
      <c r="A64">
        <v>6000136696</v>
      </c>
      <c r="B64" t="s">
        <v>396</v>
      </c>
      <c r="C64" t="s">
        <v>230</v>
      </c>
      <c r="D64" s="34" t="s">
        <v>254</v>
      </c>
      <c r="E64" s="208">
        <v>45755</v>
      </c>
      <c r="F64" s="1"/>
      <c r="G64" t="s">
        <v>357</v>
      </c>
      <c r="H64" t="s">
        <v>245</v>
      </c>
      <c r="I64" s="208">
        <v>45763</v>
      </c>
      <c r="J64" t="s">
        <v>234</v>
      </c>
      <c r="K64" t="s">
        <v>241</v>
      </c>
      <c r="L64" t="s">
        <v>171</v>
      </c>
      <c r="M64" t="s">
        <v>397</v>
      </c>
      <c r="N64" t="s">
        <v>237</v>
      </c>
      <c r="O64" t="s">
        <v>230</v>
      </c>
      <c r="P64" s="193" t="str">
        <f>IF(OR(AND(A64&lt;&gt;"",COUNTIF(Bugs!B:B,A64)&gt;0),AND(B64&lt;&gt;"",COUNTIF(Bugs!A:A,B64)&gt;0)),"Y","")</f>
        <v/>
      </c>
      <c r="Q64" s="193" t="str">
        <f>IF(OR(
    AND(COUNTIF(Bugs!A:A,B64)&gt;0,ISNUMBER(SEARCH("x",INDEX(Bugs!C:C,MATCH(B64,Bugs!A:A,0))))),
    AND(COUNTIF(Bugs!B:B,B64)&gt;0,ISNUMBER(SEARCH("x",INDEX(Bugs!C:C,MATCH(B64,Bugs!B:B,0))))),
    AND(COUNTIF(Bugs!A:A,B64)&gt;0,ISNUMBER(SEARCH("x",INDEX(Bugs!D:D,MATCH(B64,Bugs!A:A,0))))),
    AND(COUNTIF(Bugs!B:B,B64)&gt;0,ISNUMBER(SEARCH("x",INDEX(Bugs!D:D,MATCH(B64,Bugs!B:B,0)))))
),"Y","")</f>
        <v/>
      </c>
      <c r="R64">
        <f ca="1">IF(OR(ISNUMBER(MATCH(L64,MasterData!$D$3:$D$18,0)),ISNUMBER(MATCH(L64,MasterData!$C$3:$C$18,0))),
    DATEDIF(E64,I64,"d"),
    DATEDIF(E64,TODAY(),"d"))</f>
        <v>8</v>
      </c>
      <c r="S64">
        <f t="shared" ca="1" si="0"/>
        <v>0</v>
      </c>
      <c r="T64">
        <f t="shared" ca="1" si="1"/>
        <v>1</v>
      </c>
      <c r="U64">
        <f t="shared" ca="1" si="2"/>
        <v>0</v>
      </c>
    </row>
    <row r="65" spans="1:21" hidden="1" x14ac:dyDescent="0.35">
      <c r="A65">
        <v>6000136707</v>
      </c>
      <c r="B65" t="s">
        <v>398</v>
      </c>
      <c r="C65" t="s">
        <v>230</v>
      </c>
      <c r="D65" s="34" t="s">
        <v>254</v>
      </c>
      <c r="E65" s="208">
        <v>45755</v>
      </c>
      <c r="F65" s="1"/>
      <c r="G65" t="s">
        <v>357</v>
      </c>
      <c r="H65" t="s">
        <v>245</v>
      </c>
      <c r="I65" s="208">
        <v>45763</v>
      </c>
      <c r="J65" t="s">
        <v>234</v>
      </c>
      <c r="K65" t="s">
        <v>241</v>
      </c>
      <c r="L65" t="s">
        <v>171</v>
      </c>
      <c r="M65" t="s">
        <v>399</v>
      </c>
      <c r="N65" t="s">
        <v>237</v>
      </c>
      <c r="O65" t="s">
        <v>230</v>
      </c>
      <c r="P65" s="193" t="str">
        <f>IF(OR(AND(A65&lt;&gt;"",COUNTIF(Bugs!B:B,A65)&gt;0),AND(B65&lt;&gt;"",COUNTIF(Bugs!A:A,B65)&gt;0)),"Y","")</f>
        <v/>
      </c>
      <c r="Q65" s="193" t="str">
        <f>IF(OR(
    AND(COUNTIF(Bugs!A:A,B65)&gt;0,ISNUMBER(SEARCH("x",INDEX(Bugs!C:C,MATCH(B65,Bugs!A:A,0))))),
    AND(COUNTIF(Bugs!B:B,B65)&gt;0,ISNUMBER(SEARCH("x",INDEX(Bugs!C:C,MATCH(B65,Bugs!B:B,0))))),
    AND(COUNTIF(Bugs!A:A,B65)&gt;0,ISNUMBER(SEARCH("x",INDEX(Bugs!D:D,MATCH(B65,Bugs!A:A,0))))),
    AND(COUNTIF(Bugs!B:B,B65)&gt;0,ISNUMBER(SEARCH("x",INDEX(Bugs!D:D,MATCH(B65,Bugs!B:B,0)))))
),"Y","")</f>
        <v/>
      </c>
      <c r="R65">
        <f ca="1">IF(OR(ISNUMBER(MATCH(L65,MasterData!$D$3:$D$18,0)),ISNUMBER(MATCH(L65,MasterData!$C$3:$C$18,0))),
    DATEDIF(E65,I65,"d"),
    DATEDIF(E65,TODAY(),"d"))</f>
        <v>8</v>
      </c>
      <c r="S65">
        <f t="shared" ca="1" si="0"/>
        <v>0</v>
      </c>
      <c r="T65">
        <f t="shared" ca="1" si="1"/>
        <v>1</v>
      </c>
      <c r="U65">
        <f t="shared" ca="1" si="2"/>
        <v>0</v>
      </c>
    </row>
    <row r="66" spans="1:21" hidden="1" x14ac:dyDescent="0.35">
      <c r="A66">
        <v>6000136806</v>
      </c>
      <c r="B66" t="s">
        <v>230</v>
      </c>
      <c r="C66" t="s">
        <v>230</v>
      </c>
      <c r="D66" s="34" t="s">
        <v>251</v>
      </c>
      <c r="E66" s="208">
        <v>45755</v>
      </c>
      <c r="F66" s="1"/>
      <c r="G66" t="s">
        <v>400</v>
      </c>
      <c r="H66" t="s">
        <v>401</v>
      </c>
      <c r="I66" s="208">
        <v>45789</v>
      </c>
      <c r="J66" t="s">
        <v>201</v>
      </c>
      <c r="K66" t="s">
        <v>241</v>
      </c>
      <c r="L66" t="s">
        <v>171</v>
      </c>
      <c r="M66" t="s">
        <v>402</v>
      </c>
      <c r="N66" t="s">
        <v>237</v>
      </c>
      <c r="O66" t="s">
        <v>230</v>
      </c>
      <c r="P66" s="193" t="str">
        <f>IF(OR(AND(A66&lt;&gt;"",COUNTIF(Bugs!B:B,A66)&gt;0),AND(B66&lt;&gt;"",COUNTIF(Bugs!A:A,B66)&gt;0)),"Y","")</f>
        <v/>
      </c>
      <c r="Q66" s="193" t="str">
        <f>IF(OR(
    AND(COUNTIF(Bugs!A:A,B66)&gt;0,ISNUMBER(SEARCH("x",INDEX(Bugs!C:C,MATCH(B66,Bugs!A:A,0))))),
    AND(COUNTIF(Bugs!B:B,B66)&gt;0,ISNUMBER(SEARCH("x",INDEX(Bugs!C:C,MATCH(B66,Bugs!B:B,0))))),
    AND(COUNTIF(Bugs!A:A,B66)&gt;0,ISNUMBER(SEARCH("x",INDEX(Bugs!D:D,MATCH(B66,Bugs!A:A,0))))),
    AND(COUNTIF(Bugs!B:B,B66)&gt;0,ISNUMBER(SEARCH("x",INDEX(Bugs!D:D,MATCH(B66,Bugs!B:B,0)))))
),"Y","")</f>
        <v/>
      </c>
      <c r="R66">
        <f ca="1">IF(OR(ISNUMBER(MATCH(L66,MasterData!$D$3:$D$18,0)),ISNUMBER(MATCH(L66,MasterData!$C$3:$C$18,0))),
    DATEDIF(E66,I66,"d"),
    DATEDIF(E66,TODAY(),"d"))</f>
        <v>34</v>
      </c>
      <c r="S66">
        <f t="shared" ca="1" si="0"/>
        <v>0</v>
      </c>
      <c r="T66">
        <f t="shared" ca="1" si="1"/>
        <v>0</v>
      </c>
      <c r="U66">
        <f t="shared" ca="1" si="2"/>
        <v>1</v>
      </c>
    </row>
    <row r="67" spans="1:21" hidden="1" x14ac:dyDescent="0.35">
      <c r="A67">
        <v>6000136916</v>
      </c>
      <c r="B67" t="s">
        <v>403</v>
      </c>
      <c r="C67" t="s">
        <v>230</v>
      </c>
      <c r="D67" s="34" t="s">
        <v>254</v>
      </c>
      <c r="E67" s="208">
        <v>45756</v>
      </c>
      <c r="F67" s="1"/>
      <c r="G67" t="s">
        <v>357</v>
      </c>
      <c r="H67" t="s">
        <v>245</v>
      </c>
      <c r="I67" s="208">
        <v>45764</v>
      </c>
      <c r="J67" t="s">
        <v>234</v>
      </c>
      <c r="K67" t="s">
        <v>241</v>
      </c>
      <c r="L67" t="s">
        <v>171</v>
      </c>
      <c r="M67" t="s">
        <v>404</v>
      </c>
      <c r="N67" t="s">
        <v>237</v>
      </c>
      <c r="O67" t="s">
        <v>230</v>
      </c>
      <c r="P67" s="193" t="str">
        <f>IF(OR(AND(A67&lt;&gt;"",COUNTIF(Bugs!B:B,A67)&gt;0),AND(B67&lt;&gt;"",COUNTIF(Bugs!A:A,B67)&gt;0)),"Y","")</f>
        <v/>
      </c>
      <c r="Q67" s="193" t="str">
        <f>IF(OR(
    AND(COUNTIF(Bugs!A:A,B67)&gt;0,ISNUMBER(SEARCH("x",INDEX(Bugs!C:C,MATCH(B67,Bugs!A:A,0))))),
    AND(COUNTIF(Bugs!B:B,B67)&gt;0,ISNUMBER(SEARCH("x",INDEX(Bugs!C:C,MATCH(B67,Bugs!B:B,0))))),
    AND(COUNTIF(Bugs!A:A,B67)&gt;0,ISNUMBER(SEARCH("x",INDEX(Bugs!D:D,MATCH(B67,Bugs!A:A,0))))),
    AND(COUNTIF(Bugs!B:B,B67)&gt;0,ISNUMBER(SEARCH("x",INDEX(Bugs!D:D,MATCH(B67,Bugs!B:B,0)))))
),"Y","")</f>
        <v/>
      </c>
      <c r="R67">
        <f ca="1">IF(OR(ISNUMBER(MATCH(L67,MasterData!$D$3:$D$18,0)),ISNUMBER(MATCH(L67,MasterData!$C$3:$C$18,0))),
    DATEDIF(E67,I67,"d"),
    DATEDIF(E67,TODAY(),"d"))</f>
        <v>8</v>
      </c>
      <c r="S67">
        <f t="shared" ref="S67:S130" ca="1" si="3">IF(AND($R67&gt;=0,$R67&lt;=7),1,0)</f>
        <v>0</v>
      </c>
      <c r="T67">
        <f t="shared" ref="T67:T130" ca="1" si="4">IF(AND($R67&gt;7,R67&lt;=30),1,0)</f>
        <v>1</v>
      </c>
      <c r="U67">
        <f t="shared" ref="U67:U130" ca="1" si="5">IF($R67&gt;30,1,0)</f>
        <v>0</v>
      </c>
    </row>
    <row r="68" spans="1:21" hidden="1" x14ac:dyDescent="0.35">
      <c r="A68">
        <v>6000137097</v>
      </c>
      <c r="B68" t="s">
        <v>405</v>
      </c>
      <c r="C68" t="s">
        <v>230</v>
      </c>
      <c r="D68" s="34" t="s">
        <v>251</v>
      </c>
      <c r="E68" s="208">
        <v>45757</v>
      </c>
      <c r="F68" s="1"/>
      <c r="G68" t="s">
        <v>406</v>
      </c>
      <c r="H68" t="s">
        <v>233</v>
      </c>
      <c r="I68" s="208">
        <v>45765</v>
      </c>
      <c r="J68" t="s">
        <v>234</v>
      </c>
      <c r="K68" t="s">
        <v>235</v>
      </c>
      <c r="L68" t="s">
        <v>171</v>
      </c>
      <c r="M68" t="s">
        <v>407</v>
      </c>
      <c r="N68" t="s">
        <v>237</v>
      </c>
      <c r="O68" t="s">
        <v>230</v>
      </c>
      <c r="P68" s="193" t="str">
        <f>IF(OR(AND(A68&lt;&gt;"",COUNTIF(Bugs!B:B,A68)&gt;0),AND(B68&lt;&gt;"",COUNTIF(Bugs!A:A,B68)&gt;0)),"Y","")</f>
        <v/>
      </c>
      <c r="Q68" s="193" t="str">
        <f>IF(OR(
    AND(COUNTIF(Bugs!A:A,B68)&gt;0,ISNUMBER(SEARCH("x",INDEX(Bugs!C:C,MATCH(B68,Bugs!A:A,0))))),
    AND(COUNTIF(Bugs!B:B,B68)&gt;0,ISNUMBER(SEARCH("x",INDEX(Bugs!C:C,MATCH(B68,Bugs!B:B,0))))),
    AND(COUNTIF(Bugs!A:A,B68)&gt;0,ISNUMBER(SEARCH("x",INDEX(Bugs!D:D,MATCH(B68,Bugs!A:A,0))))),
    AND(COUNTIF(Bugs!B:B,B68)&gt;0,ISNUMBER(SEARCH("x",INDEX(Bugs!D:D,MATCH(B68,Bugs!B:B,0)))))
),"Y","")</f>
        <v/>
      </c>
      <c r="R68">
        <f ca="1">IF(OR(ISNUMBER(MATCH(L68,MasterData!$D$3:$D$18,0)),ISNUMBER(MATCH(L68,MasterData!$C$3:$C$18,0))),
    DATEDIF(E68,I68,"d"),
    DATEDIF(E68,TODAY(),"d"))</f>
        <v>8</v>
      </c>
      <c r="S68">
        <f t="shared" ca="1" si="3"/>
        <v>0</v>
      </c>
      <c r="T68">
        <f t="shared" ca="1" si="4"/>
        <v>1</v>
      </c>
      <c r="U68">
        <f t="shared" ca="1" si="5"/>
        <v>0</v>
      </c>
    </row>
    <row r="69" spans="1:21" hidden="1" x14ac:dyDescent="0.35">
      <c r="A69">
        <v>6000137324</v>
      </c>
      <c r="B69" t="s">
        <v>408</v>
      </c>
      <c r="C69" t="s">
        <v>230</v>
      </c>
      <c r="D69" s="34" t="s">
        <v>274</v>
      </c>
      <c r="E69" s="208">
        <v>45761</v>
      </c>
      <c r="F69" s="1"/>
      <c r="G69" t="s">
        <v>380</v>
      </c>
      <c r="H69" t="s">
        <v>233</v>
      </c>
      <c r="I69" s="208">
        <v>45771</v>
      </c>
      <c r="J69" t="s">
        <v>234</v>
      </c>
      <c r="K69" t="s">
        <v>347</v>
      </c>
      <c r="L69" t="s">
        <v>171</v>
      </c>
      <c r="M69" t="s">
        <v>409</v>
      </c>
      <c r="N69" t="s">
        <v>237</v>
      </c>
      <c r="O69" t="s">
        <v>230</v>
      </c>
      <c r="P69" s="193" t="str">
        <f>IF(OR(AND(A69&lt;&gt;"",COUNTIF(Bugs!B:B,A69)&gt;0),AND(B69&lt;&gt;"",COUNTIF(Bugs!A:A,B69)&gt;0)),"Y","")</f>
        <v/>
      </c>
      <c r="Q69" s="193" t="str">
        <f>IF(OR(
    AND(COUNTIF(Bugs!A:A,B69)&gt;0,ISNUMBER(SEARCH("x",INDEX(Bugs!C:C,MATCH(B69,Bugs!A:A,0))))),
    AND(COUNTIF(Bugs!B:B,B69)&gt;0,ISNUMBER(SEARCH("x",INDEX(Bugs!C:C,MATCH(B69,Bugs!B:B,0))))),
    AND(COUNTIF(Bugs!A:A,B69)&gt;0,ISNUMBER(SEARCH("x",INDEX(Bugs!D:D,MATCH(B69,Bugs!A:A,0))))),
    AND(COUNTIF(Bugs!B:B,B69)&gt;0,ISNUMBER(SEARCH("x",INDEX(Bugs!D:D,MATCH(B69,Bugs!B:B,0)))))
),"Y","")</f>
        <v/>
      </c>
      <c r="R69">
        <f ca="1">IF(OR(ISNUMBER(MATCH(L69,MasterData!$D$3:$D$18,0)),ISNUMBER(MATCH(L69,MasterData!$C$3:$C$18,0))),
    DATEDIF(E69,I69,"d"),
    DATEDIF(E69,TODAY(),"d"))</f>
        <v>10</v>
      </c>
      <c r="S69">
        <f t="shared" ca="1" si="3"/>
        <v>0</v>
      </c>
      <c r="T69">
        <f t="shared" ca="1" si="4"/>
        <v>1</v>
      </c>
      <c r="U69">
        <f t="shared" ca="1" si="5"/>
        <v>0</v>
      </c>
    </row>
    <row r="70" spans="1:21" hidden="1" x14ac:dyDescent="0.35">
      <c r="A70">
        <v>6000137341</v>
      </c>
      <c r="B70" t="s">
        <v>410</v>
      </c>
      <c r="C70" t="s">
        <v>230</v>
      </c>
      <c r="D70" s="34" t="s">
        <v>251</v>
      </c>
      <c r="E70" s="208">
        <v>45761</v>
      </c>
      <c r="F70" s="1"/>
      <c r="G70" t="s">
        <v>411</v>
      </c>
      <c r="H70" t="s">
        <v>245</v>
      </c>
      <c r="I70" s="208">
        <v>45768</v>
      </c>
      <c r="J70" t="s">
        <v>234</v>
      </c>
      <c r="K70" t="s">
        <v>235</v>
      </c>
      <c r="L70" t="s">
        <v>171</v>
      </c>
      <c r="M70" t="s">
        <v>412</v>
      </c>
      <c r="N70" t="s">
        <v>237</v>
      </c>
      <c r="O70" t="s">
        <v>230</v>
      </c>
      <c r="P70" s="193" t="str">
        <f>IF(OR(AND(A70&lt;&gt;"",COUNTIF(Bugs!B:B,A70)&gt;0),AND(B70&lt;&gt;"",COUNTIF(Bugs!A:A,B70)&gt;0)),"Y","")</f>
        <v/>
      </c>
      <c r="Q70" s="193" t="str">
        <f>IF(OR(
    AND(COUNTIF(Bugs!A:A,B70)&gt;0,ISNUMBER(SEARCH("x",INDEX(Bugs!C:C,MATCH(B70,Bugs!A:A,0))))),
    AND(COUNTIF(Bugs!B:B,B70)&gt;0,ISNUMBER(SEARCH("x",INDEX(Bugs!C:C,MATCH(B70,Bugs!B:B,0))))),
    AND(COUNTIF(Bugs!A:A,B70)&gt;0,ISNUMBER(SEARCH("x",INDEX(Bugs!D:D,MATCH(B70,Bugs!A:A,0))))),
    AND(COUNTIF(Bugs!B:B,B70)&gt;0,ISNUMBER(SEARCH("x",INDEX(Bugs!D:D,MATCH(B70,Bugs!B:B,0)))))
),"Y","")</f>
        <v/>
      </c>
      <c r="R70">
        <f ca="1">IF(OR(ISNUMBER(MATCH(L70,MasterData!$D$3:$D$18,0)),ISNUMBER(MATCH(L70,MasterData!$C$3:$C$18,0))),
    DATEDIF(E70,I70,"d"),
    DATEDIF(E70,TODAY(),"d"))</f>
        <v>7</v>
      </c>
      <c r="S70">
        <f t="shared" ca="1" si="3"/>
        <v>1</v>
      </c>
      <c r="T70">
        <f t="shared" ca="1" si="4"/>
        <v>0</v>
      </c>
      <c r="U70">
        <f t="shared" ca="1" si="5"/>
        <v>0</v>
      </c>
    </row>
    <row r="71" spans="1:21" hidden="1" x14ac:dyDescent="0.35">
      <c r="A71">
        <v>6000137533</v>
      </c>
      <c r="B71" t="s">
        <v>230</v>
      </c>
      <c r="C71" t="s">
        <v>230</v>
      </c>
      <c r="D71" s="34" t="s">
        <v>413</v>
      </c>
      <c r="E71" s="208">
        <v>45762</v>
      </c>
      <c r="F71" s="1"/>
      <c r="G71" t="s">
        <v>400</v>
      </c>
      <c r="H71" t="s">
        <v>245</v>
      </c>
      <c r="I71" s="208">
        <v>45782</v>
      </c>
      <c r="J71" t="s">
        <v>201</v>
      </c>
      <c r="K71" t="s">
        <v>241</v>
      </c>
      <c r="L71" t="s">
        <v>171</v>
      </c>
      <c r="M71" t="s">
        <v>414</v>
      </c>
      <c r="N71" t="s">
        <v>237</v>
      </c>
      <c r="O71" t="s">
        <v>230</v>
      </c>
      <c r="P71" s="193" t="str">
        <f>IF(OR(AND(A71&lt;&gt;"",COUNTIF(Bugs!B:B,A71)&gt;0),AND(B71&lt;&gt;"",COUNTIF(Bugs!A:A,B71)&gt;0)),"Y","")</f>
        <v/>
      </c>
      <c r="Q71" s="193" t="str">
        <f>IF(OR(
    AND(COUNTIF(Bugs!A:A,B71)&gt;0,ISNUMBER(SEARCH("x",INDEX(Bugs!C:C,MATCH(B71,Bugs!A:A,0))))),
    AND(COUNTIF(Bugs!B:B,B71)&gt;0,ISNUMBER(SEARCH("x",INDEX(Bugs!C:C,MATCH(B71,Bugs!B:B,0))))),
    AND(COUNTIF(Bugs!A:A,B71)&gt;0,ISNUMBER(SEARCH("x",INDEX(Bugs!D:D,MATCH(B71,Bugs!A:A,0))))),
    AND(COUNTIF(Bugs!B:B,B71)&gt;0,ISNUMBER(SEARCH("x",INDEX(Bugs!D:D,MATCH(B71,Bugs!B:B,0)))))
),"Y","")</f>
        <v/>
      </c>
      <c r="R71">
        <f ca="1">IF(OR(ISNUMBER(MATCH(L71,MasterData!$D$3:$D$18,0)),ISNUMBER(MATCH(L71,MasterData!$C$3:$C$18,0))),
    DATEDIF(E71,I71,"d"),
    DATEDIF(E71,TODAY(),"d"))</f>
        <v>20</v>
      </c>
      <c r="S71">
        <f t="shared" ca="1" si="3"/>
        <v>0</v>
      </c>
      <c r="T71">
        <f t="shared" ca="1" si="4"/>
        <v>1</v>
      </c>
      <c r="U71">
        <f t="shared" ca="1" si="5"/>
        <v>0</v>
      </c>
    </row>
    <row r="72" spans="1:21" hidden="1" x14ac:dyDescent="0.35">
      <c r="A72">
        <v>6000137544</v>
      </c>
      <c r="B72" t="s">
        <v>415</v>
      </c>
      <c r="C72" t="s">
        <v>230</v>
      </c>
      <c r="D72" s="34" t="s">
        <v>247</v>
      </c>
      <c r="E72" s="208">
        <v>45762</v>
      </c>
      <c r="F72" s="1"/>
      <c r="G72" t="s">
        <v>268</v>
      </c>
      <c r="H72" t="s">
        <v>233</v>
      </c>
      <c r="I72" s="208">
        <v>45821</v>
      </c>
      <c r="J72" t="s">
        <v>234</v>
      </c>
      <c r="K72" t="s">
        <v>235</v>
      </c>
      <c r="L72" t="s">
        <v>171</v>
      </c>
      <c r="M72" t="s">
        <v>416</v>
      </c>
      <c r="N72" t="s">
        <v>237</v>
      </c>
      <c r="O72" t="s">
        <v>230</v>
      </c>
      <c r="P72" s="193" t="str">
        <f>IF(OR(AND(A72&lt;&gt;"",COUNTIF(Bugs!B:B,A72)&gt;0),AND(B72&lt;&gt;"",COUNTIF(Bugs!A:A,B72)&gt;0)),"Y","")</f>
        <v/>
      </c>
      <c r="Q72" s="193" t="str">
        <f>IF(OR(
    AND(COUNTIF(Bugs!A:A,B72)&gt;0,ISNUMBER(SEARCH("x",INDEX(Bugs!C:C,MATCH(B72,Bugs!A:A,0))))),
    AND(COUNTIF(Bugs!B:B,B72)&gt;0,ISNUMBER(SEARCH("x",INDEX(Bugs!C:C,MATCH(B72,Bugs!B:B,0))))),
    AND(COUNTIF(Bugs!A:A,B72)&gt;0,ISNUMBER(SEARCH("x",INDEX(Bugs!D:D,MATCH(B72,Bugs!A:A,0))))),
    AND(COUNTIF(Bugs!B:B,B72)&gt;0,ISNUMBER(SEARCH("x",INDEX(Bugs!D:D,MATCH(B72,Bugs!B:B,0)))))
),"Y","")</f>
        <v/>
      </c>
      <c r="R72">
        <f ca="1">IF(OR(ISNUMBER(MATCH(L72,MasterData!$D$3:$D$18,0)),ISNUMBER(MATCH(L72,MasterData!$C$3:$C$18,0))),
    DATEDIF(E72,I72,"d"),
    DATEDIF(E72,TODAY(),"d"))</f>
        <v>59</v>
      </c>
      <c r="S72">
        <f t="shared" ca="1" si="3"/>
        <v>0</v>
      </c>
      <c r="T72">
        <f t="shared" ca="1" si="4"/>
        <v>0</v>
      </c>
      <c r="U72">
        <f t="shared" ca="1" si="5"/>
        <v>1</v>
      </c>
    </row>
    <row r="73" spans="1:21" hidden="1" x14ac:dyDescent="0.35">
      <c r="A73">
        <v>6000137636</v>
      </c>
      <c r="B73" t="s">
        <v>417</v>
      </c>
      <c r="C73" t="s">
        <v>230</v>
      </c>
      <c r="D73" s="34" t="s">
        <v>274</v>
      </c>
      <c r="E73" s="208">
        <v>45763</v>
      </c>
      <c r="F73" s="1"/>
      <c r="G73" t="s">
        <v>321</v>
      </c>
      <c r="H73" t="s">
        <v>240</v>
      </c>
      <c r="I73" s="208">
        <v>45782</v>
      </c>
      <c r="J73" t="s">
        <v>234</v>
      </c>
      <c r="K73" t="s">
        <v>347</v>
      </c>
      <c r="L73" t="s">
        <v>171</v>
      </c>
      <c r="M73" t="s">
        <v>418</v>
      </c>
      <c r="N73" t="s">
        <v>237</v>
      </c>
      <c r="O73" t="s">
        <v>230</v>
      </c>
      <c r="P73" s="193" t="str">
        <f>IF(OR(AND(A73&lt;&gt;"",COUNTIF(Bugs!B:B,A73)&gt;0),AND(B73&lt;&gt;"",COUNTIF(Bugs!A:A,B73)&gt;0)),"Y","")</f>
        <v/>
      </c>
      <c r="Q73" s="193" t="str">
        <f>IF(OR(
    AND(COUNTIF(Bugs!A:A,B73)&gt;0,ISNUMBER(SEARCH("x",INDEX(Bugs!C:C,MATCH(B73,Bugs!A:A,0))))),
    AND(COUNTIF(Bugs!B:B,B73)&gt;0,ISNUMBER(SEARCH("x",INDEX(Bugs!C:C,MATCH(B73,Bugs!B:B,0))))),
    AND(COUNTIF(Bugs!A:A,B73)&gt;0,ISNUMBER(SEARCH("x",INDEX(Bugs!D:D,MATCH(B73,Bugs!A:A,0))))),
    AND(COUNTIF(Bugs!B:B,B73)&gt;0,ISNUMBER(SEARCH("x",INDEX(Bugs!D:D,MATCH(B73,Bugs!B:B,0)))))
),"Y","")</f>
        <v/>
      </c>
      <c r="R73">
        <f ca="1">IF(OR(ISNUMBER(MATCH(L73,MasterData!$D$3:$D$18,0)),ISNUMBER(MATCH(L73,MasterData!$C$3:$C$18,0))),
    DATEDIF(E73,I73,"d"),
    DATEDIF(E73,TODAY(),"d"))</f>
        <v>19</v>
      </c>
      <c r="S73">
        <f t="shared" ca="1" si="3"/>
        <v>0</v>
      </c>
      <c r="T73">
        <f t="shared" ca="1" si="4"/>
        <v>1</v>
      </c>
      <c r="U73">
        <f t="shared" ca="1" si="5"/>
        <v>0</v>
      </c>
    </row>
    <row r="74" spans="1:21" hidden="1" x14ac:dyDescent="0.35">
      <c r="A74">
        <v>6000137924</v>
      </c>
      <c r="B74" t="s">
        <v>419</v>
      </c>
      <c r="C74" t="s">
        <v>230</v>
      </c>
      <c r="D74" s="34" t="s">
        <v>231</v>
      </c>
      <c r="E74" s="208">
        <v>45769</v>
      </c>
      <c r="F74" s="1"/>
      <c r="G74" t="s">
        <v>420</v>
      </c>
      <c r="H74" t="s">
        <v>240</v>
      </c>
      <c r="I74" s="208">
        <v>45782</v>
      </c>
      <c r="J74" t="s">
        <v>234</v>
      </c>
      <c r="K74" t="s">
        <v>235</v>
      </c>
      <c r="L74" t="s">
        <v>171</v>
      </c>
      <c r="M74" t="s">
        <v>421</v>
      </c>
      <c r="N74" t="s">
        <v>237</v>
      </c>
      <c r="O74" t="s">
        <v>230</v>
      </c>
      <c r="P74" s="193" t="str">
        <f>IF(OR(AND(A74&lt;&gt;"",COUNTIF(Bugs!B:B,A74)&gt;0),AND(B74&lt;&gt;"",COUNTIF(Bugs!A:A,B74)&gt;0)),"Y","")</f>
        <v/>
      </c>
      <c r="Q74" s="193" t="str">
        <f>IF(OR(
    AND(COUNTIF(Bugs!A:A,B74)&gt;0,ISNUMBER(SEARCH("x",INDEX(Bugs!C:C,MATCH(B74,Bugs!A:A,0))))),
    AND(COUNTIF(Bugs!B:B,B74)&gt;0,ISNUMBER(SEARCH("x",INDEX(Bugs!C:C,MATCH(B74,Bugs!B:B,0))))),
    AND(COUNTIF(Bugs!A:A,B74)&gt;0,ISNUMBER(SEARCH("x",INDEX(Bugs!D:D,MATCH(B74,Bugs!A:A,0))))),
    AND(COUNTIF(Bugs!B:B,B74)&gt;0,ISNUMBER(SEARCH("x",INDEX(Bugs!D:D,MATCH(B74,Bugs!B:B,0)))))
),"Y","")</f>
        <v/>
      </c>
      <c r="R74">
        <f ca="1">IF(OR(ISNUMBER(MATCH(L74,MasterData!$D$3:$D$18,0)),ISNUMBER(MATCH(L74,MasterData!$C$3:$C$18,0))),
    DATEDIF(E74,I74,"d"),
    DATEDIF(E74,TODAY(),"d"))</f>
        <v>13</v>
      </c>
      <c r="S74">
        <f t="shared" ca="1" si="3"/>
        <v>0</v>
      </c>
      <c r="T74">
        <f t="shared" ca="1" si="4"/>
        <v>1</v>
      </c>
      <c r="U74">
        <f t="shared" ca="1" si="5"/>
        <v>0</v>
      </c>
    </row>
    <row r="75" spans="1:21" hidden="1" x14ac:dyDescent="0.35">
      <c r="A75">
        <v>6000138263</v>
      </c>
      <c r="B75" t="s">
        <v>230</v>
      </c>
      <c r="C75" t="s">
        <v>230</v>
      </c>
      <c r="D75" s="34" t="s">
        <v>274</v>
      </c>
      <c r="E75" s="208">
        <v>45771</v>
      </c>
      <c r="F75" s="1"/>
      <c r="G75" t="s">
        <v>422</v>
      </c>
      <c r="H75" t="s">
        <v>245</v>
      </c>
      <c r="I75" s="208">
        <v>45850</v>
      </c>
      <c r="J75" t="s">
        <v>201</v>
      </c>
      <c r="K75" t="s">
        <v>241</v>
      </c>
      <c r="L75" t="s">
        <v>171</v>
      </c>
      <c r="M75" t="s">
        <v>423</v>
      </c>
      <c r="N75" t="s">
        <v>237</v>
      </c>
      <c r="O75" t="s">
        <v>230</v>
      </c>
      <c r="P75" s="193" t="str">
        <f>IF(OR(AND(A75&lt;&gt;"",COUNTIF(Bugs!B:B,A75)&gt;0),AND(B75&lt;&gt;"",COUNTIF(Bugs!A:A,B75)&gt;0)),"Y","")</f>
        <v/>
      </c>
      <c r="Q75" s="193" t="str">
        <f>IF(OR(
    AND(COUNTIF(Bugs!A:A,B75)&gt;0,ISNUMBER(SEARCH("x",INDEX(Bugs!C:C,MATCH(B75,Bugs!A:A,0))))),
    AND(COUNTIF(Bugs!B:B,B75)&gt;0,ISNUMBER(SEARCH("x",INDEX(Bugs!C:C,MATCH(B75,Bugs!B:B,0))))),
    AND(COUNTIF(Bugs!A:A,B75)&gt;0,ISNUMBER(SEARCH("x",INDEX(Bugs!D:D,MATCH(B75,Bugs!A:A,0))))),
    AND(COUNTIF(Bugs!B:B,B75)&gt;0,ISNUMBER(SEARCH("x",INDEX(Bugs!D:D,MATCH(B75,Bugs!B:B,0)))))
),"Y","")</f>
        <v/>
      </c>
      <c r="R75">
        <f ca="1">IF(OR(ISNUMBER(MATCH(L75,MasterData!$D$3:$D$18,0)),ISNUMBER(MATCH(L75,MasterData!$C$3:$C$18,0))),
    DATEDIF(E75,I75,"d"),
    DATEDIF(E75,TODAY(),"d"))</f>
        <v>79</v>
      </c>
      <c r="S75">
        <f t="shared" ca="1" si="3"/>
        <v>0</v>
      </c>
      <c r="T75">
        <f t="shared" ca="1" si="4"/>
        <v>0</v>
      </c>
      <c r="U75">
        <f t="shared" ca="1" si="5"/>
        <v>1</v>
      </c>
    </row>
    <row r="76" spans="1:21" hidden="1" x14ac:dyDescent="0.35">
      <c r="A76">
        <v>6000138316</v>
      </c>
      <c r="B76" t="s">
        <v>424</v>
      </c>
      <c r="C76" t="s">
        <v>230</v>
      </c>
      <c r="D76" s="34" t="s">
        <v>254</v>
      </c>
      <c r="E76" s="208">
        <v>45772</v>
      </c>
      <c r="F76" s="1"/>
      <c r="G76" t="s">
        <v>357</v>
      </c>
      <c r="H76" t="s">
        <v>245</v>
      </c>
      <c r="I76" s="208">
        <v>45779</v>
      </c>
      <c r="J76" t="s">
        <v>234</v>
      </c>
      <c r="K76" t="s">
        <v>241</v>
      </c>
      <c r="L76" t="s">
        <v>171</v>
      </c>
      <c r="M76" t="s">
        <v>425</v>
      </c>
      <c r="N76" t="s">
        <v>237</v>
      </c>
      <c r="O76" t="s">
        <v>230</v>
      </c>
      <c r="P76" s="193" t="str">
        <f>IF(OR(AND(A76&lt;&gt;"",COUNTIF(Bugs!B:B,A76)&gt;0),AND(B76&lt;&gt;"",COUNTIF(Bugs!A:A,B76)&gt;0)),"Y","")</f>
        <v/>
      </c>
      <c r="Q76" s="193" t="str">
        <f>IF(OR(
    AND(COUNTIF(Bugs!A:A,B76)&gt;0,ISNUMBER(SEARCH("x",INDEX(Bugs!C:C,MATCH(B76,Bugs!A:A,0))))),
    AND(COUNTIF(Bugs!B:B,B76)&gt;0,ISNUMBER(SEARCH("x",INDEX(Bugs!C:C,MATCH(B76,Bugs!B:B,0))))),
    AND(COUNTIF(Bugs!A:A,B76)&gt;0,ISNUMBER(SEARCH("x",INDEX(Bugs!D:D,MATCH(B76,Bugs!A:A,0))))),
    AND(COUNTIF(Bugs!B:B,B76)&gt;0,ISNUMBER(SEARCH("x",INDEX(Bugs!D:D,MATCH(B76,Bugs!B:B,0)))))
),"Y","")</f>
        <v/>
      </c>
      <c r="R76">
        <f ca="1">IF(OR(ISNUMBER(MATCH(L76,MasterData!$D$3:$D$18,0)),ISNUMBER(MATCH(L76,MasterData!$C$3:$C$18,0))),
    DATEDIF(E76,I76,"d"),
    DATEDIF(E76,TODAY(),"d"))</f>
        <v>7</v>
      </c>
      <c r="S76">
        <f t="shared" ca="1" si="3"/>
        <v>1</v>
      </c>
      <c r="T76">
        <f t="shared" ca="1" si="4"/>
        <v>0</v>
      </c>
      <c r="U76">
        <f t="shared" ca="1" si="5"/>
        <v>0</v>
      </c>
    </row>
    <row r="77" spans="1:21" hidden="1" x14ac:dyDescent="0.35">
      <c r="A77">
        <v>6000138428</v>
      </c>
      <c r="B77" t="s">
        <v>426</v>
      </c>
      <c r="C77" t="s">
        <v>230</v>
      </c>
      <c r="D77" s="34" t="s">
        <v>254</v>
      </c>
      <c r="E77" s="208">
        <v>45772</v>
      </c>
      <c r="F77" s="1"/>
      <c r="G77" t="s">
        <v>357</v>
      </c>
      <c r="H77" t="s">
        <v>233</v>
      </c>
      <c r="I77" s="208">
        <v>45848</v>
      </c>
      <c r="J77" t="s">
        <v>234</v>
      </c>
      <c r="K77" t="s">
        <v>235</v>
      </c>
      <c r="L77" t="s">
        <v>171</v>
      </c>
      <c r="M77" t="s">
        <v>427</v>
      </c>
      <c r="N77" t="s">
        <v>237</v>
      </c>
      <c r="O77" t="s">
        <v>230</v>
      </c>
      <c r="P77" s="193" t="str">
        <f>IF(OR(AND(A77&lt;&gt;"",COUNTIF(Bugs!B:B,A77)&gt;0),AND(B77&lt;&gt;"",COUNTIF(Bugs!A:A,B77)&gt;0)),"Y","")</f>
        <v/>
      </c>
      <c r="Q77" s="193" t="str">
        <f>IF(OR(
    AND(COUNTIF(Bugs!A:A,B77)&gt;0,ISNUMBER(SEARCH("x",INDEX(Bugs!C:C,MATCH(B77,Bugs!A:A,0))))),
    AND(COUNTIF(Bugs!B:B,B77)&gt;0,ISNUMBER(SEARCH("x",INDEX(Bugs!C:C,MATCH(B77,Bugs!B:B,0))))),
    AND(COUNTIF(Bugs!A:A,B77)&gt;0,ISNUMBER(SEARCH("x",INDEX(Bugs!D:D,MATCH(B77,Bugs!A:A,0))))),
    AND(COUNTIF(Bugs!B:B,B77)&gt;0,ISNUMBER(SEARCH("x",INDEX(Bugs!D:D,MATCH(B77,Bugs!B:B,0)))))
),"Y","")</f>
        <v/>
      </c>
      <c r="R77">
        <f ca="1">IF(OR(ISNUMBER(MATCH(L77,MasterData!$D$3:$D$18,0)),ISNUMBER(MATCH(L77,MasterData!$C$3:$C$18,0))),
    DATEDIF(E77,I77,"d"),
    DATEDIF(E77,TODAY(),"d"))</f>
        <v>76</v>
      </c>
      <c r="S77">
        <f t="shared" ca="1" si="3"/>
        <v>0</v>
      </c>
      <c r="T77">
        <f t="shared" ca="1" si="4"/>
        <v>0</v>
      </c>
      <c r="U77">
        <f t="shared" ca="1" si="5"/>
        <v>1</v>
      </c>
    </row>
    <row r="78" spans="1:21" hidden="1" x14ac:dyDescent="0.35">
      <c r="A78">
        <v>6000138437</v>
      </c>
      <c r="B78" t="s">
        <v>428</v>
      </c>
      <c r="C78" t="s">
        <v>230</v>
      </c>
      <c r="D78" s="34" t="s">
        <v>254</v>
      </c>
      <c r="E78" s="208">
        <v>45772</v>
      </c>
      <c r="F78" s="1"/>
      <c r="G78" t="s">
        <v>357</v>
      </c>
      <c r="H78" t="s">
        <v>245</v>
      </c>
      <c r="I78" s="208">
        <v>45845</v>
      </c>
      <c r="J78" t="s">
        <v>234</v>
      </c>
      <c r="K78" t="s">
        <v>241</v>
      </c>
      <c r="L78" t="s">
        <v>171</v>
      </c>
      <c r="M78" t="s">
        <v>429</v>
      </c>
      <c r="N78" t="s">
        <v>237</v>
      </c>
      <c r="O78" t="s">
        <v>230</v>
      </c>
      <c r="P78" s="193" t="str">
        <f>IF(OR(AND(A78&lt;&gt;"",COUNTIF(Bugs!B:B,A78)&gt;0),AND(B78&lt;&gt;"",COUNTIF(Bugs!A:A,B78)&gt;0)),"Y","")</f>
        <v/>
      </c>
      <c r="Q78" s="193" t="str">
        <f>IF(OR(
    AND(COUNTIF(Bugs!A:A,B78)&gt;0,ISNUMBER(SEARCH("x",INDEX(Bugs!C:C,MATCH(B78,Bugs!A:A,0))))),
    AND(COUNTIF(Bugs!B:B,B78)&gt;0,ISNUMBER(SEARCH("x",INDEX(Bugs!C:C,MATCH(B78,Bugs!B:B,0))))),
    AND(COUNTIF(Bugs!A:A,B78)&gt;0,ISNUMBER(SEARCH("x",INDEX(Bugs!D:D,MATCH(B78,Bugs!A:A,0))))),
    AND(COUNTIF(Bugs!B:B,B78)&gt;0,ISNUMBER(SEARCH("x",INDEX(Bugs!D:D,MATCH(B78,Bugs!B:B,0)))))
),"Y","")</f>
        <v/>
      </c>
      <c r="R78">
        <f ca="1">IF(OR(ISNUMBER(MATCH(L78,MasterData!$D$3:$D$18,0)),ISNUMBER(MATCH(L78,MasterData!$C$3:$C$18,0))),
    DATEDIF(E78,I78,"d"),
    DATEDIF(E78,TODAY(),"d"))</f>
        <v>73</v>
      </c>
      <c r="S78">
        <f t="shared" ca="1" si="3"/>
        <v>0</v>
      </c>
      <c r="T78">
        <f t="shared" ca="1" si="4"/>
        <v>0</v>
      </c>
      <c r="U78">
        <f t="shared" ca="1" si="5"/>
        <v>1</v>
      </c>
    </row>
    <row r="79" spans="1:21" hidden="1" x14ac:dyDescent="0.35">
      <c r="A79">
        <v>6000138440</v>
      </c>
      <c r="B79" t="s">
        <v>430</v>
      </c>
      <c r="C79" t="s">
        <v>230</v>
      </c>
      <c r="D79" s="34" t="s">
        <v>254</v>
      </c>
      <c r="E79" s="208">
        <v>45772</v>
      </c>
      <c r="F79" s="1"/>
      <c r="G79" t="s">
        <v>357</v>
      </c>
      <c r="H79" t="s">
        <v>245</v>
      </c>
      <c r="I79" s="208">
        <v>45786</v>
      </c>
      <c r="J79" t="s">
        <v>234</v>
      </c>
      <c r="K79" t="s">
        <v>235</v>
      </c>
      <c r="L79" t="s">
        <v>171</v>
      </c>
      <c r="M79" t="s">
        <v>431</v>
      </c>
      <c r="N79" t="s">
        <v>237</v>
      </c>
      <c r="O79" t="s">
        <v>230</v>
      </c>
      <c r="P79" s="193" t="str">
        <f>IF(OR(AND(A79&lt;&gt;"",COUNTIF(Bugs!B:B,A79)&gt;0),AND(B79&lt;&gt;"",COUNTIF(Bugs!A:A,B79)&gt;0)),"Y","")</f>
        <v/>
      </c>
      <c r="Q79" s="193" t="str">
        <f>IF(OR(
    AND(COUNTIF(Bugs!A:A,B79)&gt;0,ISNUMBER(SEARCH("x",INDEX(Bugs!C:C,MATCH(B79,Bugs!A:A,0))))),
    AND(COUNTIF(Bugs!B:B,B79)&gt;0,ISNUMBER(SEARCH("x",INDEX(Bugs!C:C,MATCH(B79,Bugs!B:B,0))))),
    AND(COUNTIF(Bugs!A:A,B79)&gt;0,ISNUMBER(SEARCH("x",INDEX(Bugs!D:D,MATCH(B79,Bugs!A:A,0))))),
    AND(COUNTIF(Bugs!B:B,B79)&gt;0,ISNUMBER(SEARCH("x",INDEX(Bugs!D:D,MATCH(B79,Bugs!B:B,0)))))
),"Y","")</f>
        <v/>
      </c>
      <c r="R79">
        <f ca="1">IF(OR(ISNUMBER(MATCH(L79,MasterData!$D$3:$D$18,0)),ISNUMBER(MATCH(L79,MasterData!$C$3:$C$18,0))),
    DATEDIF(E79,I79,"d"),
    DATEDIF(E79,TODAY(),"d"))</f>
        <v>14</v>
      </c>
      <c r="S79">
        <f t="shared" ca="1" si="3"/>
        <v>0</v>
      </c>
      <c r="T79">
        <f t="shared" ca="1" si="4"/>
        <v>1</v>
      </c>
      <c r="U79">
        <f t="shared" ca="1" si="5"/>
        <v>0</v>
      </c>
    </row>
    <row r="80" spans="1:21" hidden="1" x14ac:dyDescent="0.35">
      <c r="A80">
        <v>6000138454</v>
      </c>
      <c r="B80" t="s">
        <v>637</v>
      </c>
      <c r="D80" s="34" t="s">
        <v>274</v>
      </c>
      <c r="E80" s="208">
        <v>45772</v>
      </c>
      <c r="F80" s="1"/>
      <c r="G80" t="s">
        <v>329</v>
      </c>
      <c r="H80" s="35" t="s">
        <v>638</v>
      </c>
      <c r="I80" s="208">
        <v>45854</v>
      </c>
      <c r="J80" t="s">
        <v>234</v>
      </c>
      <c r="K80" t="s">
        <v>347</v>
      </c>
      <c r="L80" t="s">
        <v>171</v>
      </c>
      <c r="M80" t="s">
        <v>639</v>
      </c>
      <c r="N80" t="s">
        <v>237</v>
      </c>
      <c r="P80" s="193" t="str">
        <f>IF(OR(AND(A80&lt;&gt;"",COUNTIF(Bugs!B:B,A80)&gt;0),AND(B80&lt;&gt;"",COUNTIF(Bugs!A:A,B80)&gt;0)),"Y","")</f>
        <v/>
      </c>
      <c r="Q80" s="193" t="str">
        <f>IF(OR(
    AND(COUNTIF(Bugs!A:A,B80)&gt;0,ISNUMBER(SEARCH("x",INDEX(Bugs!C:C,MATCH(B80,Bugs!A:A,0))))),
    AND(COUNTIF(Bugs!B:B,B80)&gt;0,ISNUMBER(SEARCH("x",INDEX(Bugs!C:C,MATCH(B80,Bugs!B:B,0))))),
    AND(COUNTIF(Bugs!A:A,B80)&gt;0,ISNUMBER(SEARCH("x",INDEX(Bugs!D:D,MATCH(B80,Bugs!A:A,0))))),
    AND(COUNTIF(Bugs!B:B,B80)&gt;0,ISNUMBER(SEARCH("x",INDEX(Bugs!D:D,MATCH(B80,Bugs!B:B,0)))))
),"Y","")</f>
        <v/>
      </c>
      <c r="R80">
        <f ca="1">IF(OR(ISNUMBER(MATCH(L80,MasterData!$D$3:$D$18,0)),ISNUMBER(MATCH(L80,MasterData!$C$3:$C$18,0))),
    DATEDIF(E80,I80,"d"),
    DATEDIF(E80,TODAY(),"d"))</f>
        <v>82</v>
      </c>
      <c r="S80">
        <f t="shared" ca="1" si="3"/>
        <v>0</v>
      </c>
      <c r="T80">
        <f t="shared" ca="1" si="4"/>
        <v>0</v>
      </c>
      <c r="U80">
        <f t="shared" ca="1" si="5"/>
        <v>1</v>
      </c>
    </row>
    <row r="81" spans="1:21" hidden="1" x14ac:dyDescent="0.35">
      <c r="A81">
        <v>6000138481</v>
      </c>
      <c r="B81" t="s">
        <v>432</v>
      </c>
      <c r="C81" t="s">
        <v>230</v>
      </c>
      <c r="D81" s="34" t="s">
        <v>231</v>
      </c>
      <c r="E81" s="208">
        <v>45775</v>
      </c>
      <c r="F81" s="1"/>
      <c r="G81" t="s">
        <v>300</v>
      </c>
      <c r="H81" t="s">
        <v>245</v>
      </c>
      <c r="I81" s="208">
        <v>45786</v>
      </c>
      <c r="J81" t="s">
        <v>234</v>
      </c>
      <c r="K81" t="s">
        <v>241</v>
      </c>
      <c r="L81" t="s">
        <v>171</v>
      </c>
      <c r="M81" t="s">
        <v>433</v>
      </c>
      <c r="N81" t="s">
        <v>237</v>
      </c>
      <c r="O81" t="s">
        <v>230</v>
      </c>
      <c r="P81" s="193" t="str">
        <f>IF(OR(AND(A81&lt;&gt;"",COUNTIF(Bugs!B:B,A81)&gt;0),AND(B81&lt;&gt;"",COUNTIF(Bugs!A:A,B81)&gt;0)),"Y","")</f>
        <v/>
      </c>
      <c r="Q81" s="193" t="str">
        <f>IF(OR(
    AND(COUNTIF(Bugs!A:A,B81)&gt;0,ISNUMBER(SEARCH("x",INDEX(Bugs!C:C,MATCH(B81,Bugs!A:A,0))))),
    AND(COUNTIF(Bugs!B:B,B81)&gt;0,ISNUMBER(SEARCH("x",INDEX(Bugs!C:C,MATCH(B81,Bugs!B:B,0))))),
    AND(COUNTIF(Bugs!A:A,B81)&gt;0,ISNUMBER(SEARCH("x",INDEX(Bugs!D:D,MATCH(B81,Bugs!A:A,0))))),
    AND(COUNTIF(Bugs!B:B,B81)&gt;0,ISNUMBER(SEARCH("x",INDEX(Bugs!D:D,MATCH(B81,Bugs!B:B,0)))))
),"Y","")</f>
        <v/>
      </c>
      <c r="R81">
        <f ca="1">IF(OR(ISNUMBER(MATCH(L81,MasterData!$D$3:$D$18,0)),ISNUMBER(MATCH(L81,MasterData!$C$3:$C$18,0))),
    DATEDIF(E81,I81,"d"),
    DATEDIF(E81,TODAY(),"d"))</f>
        <v>11</v>
      </c>
      <c r="S81">
        <f t="shared" ca="1" si="3"/>
        <v>0</v>
      </c>
      <c r="T81">
        <f t="shared" ca="1" si="4"/>
        <v>1</v>
      </c>
      <c r="U81">
        <f t="shared" ca="1" si="5"/>
        <v>0</v>
      </c>
    </row>
    <row r="82" spans="1:21" hidden="1" x14ac:dyDescent="0.35">
      <c r="A82">
        <v>6000138500</v>
      </c>
      <c r="B82" t="s">
        <v>434</v>
      </c>
      <c r="C82" t="s">
        <v>230</v>
      </c>
      <c r="D82" s="34" t="s">
        <v>254</v>
      </c>
      <c r="E82" s="208">
        <v>45775</v>
      </c>
      <c r="F82" s="1"/>
      <c r="G82" t="s">
        <v>255</v>
      </c>
      <c r="H82" t="s">
        <v>233</v>
      </c>
      <c r="I82" s="208">
        <v>45832</v>
      </c>
      <c r="J82" t="s">
        <v>234</v>
      </c>
      <c r="K82" t="s">
        <v>241</v>
      </c>
      <c r="L82" t="s">
        <v>171</v>
      </c>
      <c r="M82" t="s">
        <v>435</v>
      </c>
      <c r="N82" t="s">
        <v>237</v>
      </c>
      <c r="O82" t="s">
        <v>230</v>
      </c>
      <c r="P82" s="193" t="str">
        <f>IF(OR(AND(A82&lt;&gt;"",COUNTIF(Bugs!B:B,A82)&gt;0),AND(B82&lt;&gt;"",COUNTIF(Bugs!A:A,B82)&gt;0)),"Y","")</f>
        <v/>
      </c>
      <c r="Q82" s="193" t="str">
        <f>IF(OR(
    AND(COUNTIF(Bugs!A:A,B82)&gt;0,ISNUMBER(SEARCH("x",INDEX(Bugs!C:C,MATCH(B82,Bugs!A:A,0))))),
    AND(COUNTIF(Bugs!B:B,B82)&gt;0,ISNUMBER(SEARCH("x",INDEX(Bugs!C:C,MATCH(B82,Bugs!B:B,0))))),
    AND(COUNTIF(Bugs!A:A,B82)&gt;0,ISNUMBER(SEARCH("x",INDEX(Bugs!D:D,MATCH(B82,Bugs!A:A,0))))),
    AND(COUNTIF(Bugs!B:B,B82)&gt;0,ISNUMBER(SEARCH("x",INDEX(Bugs!D:D,MATCH(B82,Bugs!B:B,0)))))
),"Y","")</f>
        <v/>
      </c>
      <c r="R82">
        <f ca="1">IF(OR(ISNUMBER(MATCH(L82,MasterData!$D$3:$D$18,0)),ISNUMBER(MATCH(L82,MasterData!$C$3:$C$18,0))),
    DATEDIF(E82,I82,"d"),
    DATEDIF(E82,TODAY(),"d"))</f>
        <v>57</v>
      </c>
      <c r="S82">
        <f t="shared" ca="1" si="3"/>
        <v>0</v>
      </c>
      <c r="T82">
        <f t="shared" ca="1" si="4"/>
        <v>0</v>
      </c>
      <c r="U82">
        <f t="shared" ca="1" si="5"/>
        <v>1</v>
      </c>
    </row>
    <row r="83" spans="1:21" hidden="1" x14ac:dyDescent="0.35">
      <c r="A83">
        <v>6000138582</v>
      </c>
      <c r="B83" t="s">
        <v>436</v>
      </c>
      <c r="C83" t="s">
        <v>230</v>
      </c>
      <c r="D83" s="34" t="s">
        <v>231</v>
      </c>
      <c r="E83" s="208">
        <v>45775</v>
      </c>
      <c r="F83" s="1"/>
      <c r="G83" t="s">
        <v>293</v>
      </c>
      <c r="H83" t="s">
        <v>245</v>
      </c>
      <c r="I83" s="208">
        <v>45824</v>
      </c>
      <c r="J83" t="s">
        <v>234</v>
      </c>
      <c r="K83" t="s">
        <v>235</v>
      </c>
      <c r="L83" t="s">
        <v>171</v>
      </c>
      <c r="M83" t="s">
        <v>437</v>
      </c>
      <c r="N83" t="s">
        <v>237</v>
      </c>
      <c r="O83" t="s">
        <v>230</v>
      </c>
      <c r="P83" s="193" t="str">
        <f>IF(OR(AND(A83&lt;&gt;"",COUNTIF(Bugs!B:B,A83)&gt;0),AND(B83&lt;&gt;"",COUNTIF(Bugs!A:A,B83)&gt;0)),"Y","")</f>
        <v/>
      </c>
      <c r="Q83" s="193" t="str">
        <f>IF(OR(
    AND(COUNTIF(Bugs!A:A,B83)&gt;0,ISNUMBER(SEARCH("x",INDEX(Bugs!C:C,MATCH(B83,Bugs!A:A,0))))),
    AND(COUNTIF(Bugs!B:B,B83)&gt;0,ISNUMBER(SEARCH("x",INDEX(Bugs!C:C,MATCH(B83,Bugs!B:B,0))))),
    AND(COUNTIF(Bugs!A:A,B83)&gt;0,ISNUMBER(SEARCH("x",INDEX(Bugs!D:D,MATCH(B83,Bugs!A:A,0))))),
    AND(COUNTIF(Bugs!B:B,B83)&gt;0,ISNUMBER(SEARCH("x",INDEX(Bugs!D:D,MATCH(B83,Bugs!B:B,0)))))
),"Y","")</f>
        <v/>
      </c>
      <c r="R83">
        <f ca="1">IF(OR(ISNUMBER(MATCH(L83,MasterData!$D$3:$D$18,0)),ISNUMBER(MATCH(L83,MasterData!$C$3:$C$18,0))),
    DATEDIF(E83,I83,"d"),
    DATEDIF(E83,TODAY(),"d"))</f>
        <v>49</v>
      </c>
      <c r="S83">
        <f t="shared" ca="1" si="3"/>
        <v>0</v>
      </c>
      <c r="T83">
        <f t="shared" ca="1" si="4"/>
        <v>0</v>
      </c>
      <c r="U83">
        <f t="shared" ca="1" si="5"/>
        <v>1</v>
      </c>
    </row>
    <row r="84" spans="1:21" hidden="1" x14ac:dyDescent="0.35">
      <c r="A84">
        <v>6000138600</v>
      </c>
      <c r="B84" t="s">
        <v>438</v>
      </c>
      <c r="C84" t="s">
        <v>230</v>
      </c>
      <c r="D84" s="34" t="s">
        <v>274</v>
      </c>
      <c r="E84" s="208">
        <v>45775</v>
      </c>
      <c r="F84" s="1"/>
      <c r="G84" t="s">
        <v>439</v>
      </c>
      <c r="H84" t="s">
        <v>245</v>
      </c>
      <c r="I84" s="208">
        <v>45812</v>
      </c>
      <c r="J84" t="s">
        <v>234</v>
      </c>
      <c r="K84" t="s">
        <v>241</v>
      </c>
      <c r="L84" t="s">
        <v>171</v>
      </c>
      <c r="M84" t="s">
        <v>440</v>
      </c>
      <c r="N84" t="s">
        <v>237</v>
      </c>
      <c r="O84" t="s">
        <v>230</v>
      </c>
      <c r="P84" s="193" t="str">
        <f>IF(OR(AND(A84&lt;&gt;"",COUNTIF(Bugs!B:B,A84)&gt;0),AND(B84&lt;&gt;"",COUNTIF(Bugs!A:A,B84)&gt;0)),"Y","")</f>
        <v/>
      </c>
      <c r="Q84" s="193" t="str">
        <f>IF(OR(
    AND(COUNTIF(Bugs!A:A,B84)&gt;0,ISNUMBER(SEARCH("x",INDEX(Bugs!C:C,MATCH(B84,Bugs!A:A,0))))),
    AND(COUNTIF(Bugs!B:B,B84)&gt;0,ISNUMBER(SEARCH("x",INDEX(Bugs!C:C,MATCH(B84,Bugs!B:B,0))))),
    AND(COUNTIF(Bugs!A:A,B84)&gt;0,ISNUMBER(SEARCH("x",INDEX(Bugs!D:D,MATCH(B84,Bugs!A:A,0))))),
    AND(COUNTIF(Bugs!B:B,B84)&gt;0,ISNUMBER(SEARCH("x",INDEX(Bugs!D:D,MATCH(B84,Bugs!B:B,0)))))
),"Y","")</f>
        <v/>
      </c>
      <c r="R84">
        <f ca="1">IF(OR(ISNUMBER(MATCH(L84,MasterData!$D$3:$D$18,0)),ISNUMBER(MATCH(L84,MasterData!$C$3:$C$18,0))),
    DATEDIF(E84,I84,"d"),
    DATEDIF(E84,TODAY(),"d"))</f>
        <v>37</v>
      </c>
      <c r="S84">
        <f t="shared" ca="1" si="3"/>
        <v>0</v>
      </c>
      <c r="T84">
        <f t="shared" ca="1" si="4"/>
        <v>0</v>
      </c>
      <c r="U84">
        <f t="shared" ca="1" si="5"/>
        <v>1</v>
      </c>
    </row>
    <row r="85" spans="1:21" hidden="1" x14ac:dyDescent="0.35">
      <c r="A85">
        <v>6000138844</v>
      </c>
      <c r="B85" t="s">
        <v>441</v>
      </c>
      <c r="C85" t="s">
        <v>230</v>
      </c>
      <c r="D85" s="34" t="s">
        <v>231</v>
      </c>
      <c r="E85" s="208">
        <v>45777</v>
      </c>
      <c r="F85" s="1"/>
      <c r="G85" t="s">
        <v>300</v>
      </c>
      <c r="H85" t="s">
        <v>245</v>
      </c>
      <c r="I85" s="208">
        <v>45807</v>
      </c>
      <c r="J85" t="s">
        <v>201</v>
      </c>
      <c r="K85" t="s">
        <v>241</v>
      </c>
      <c r="L85" t="s">
        <v>171</v>
      </c>
      <c r="M85" t="s">
        <v>442</v>
      </c>
      <c r="N85" t="s">
        <v>237</v>
      </c>
      <c r="O85" t="s">
        <v>230</v>
      </c>
      <c r="P85" s="193" t="str">
        <f>IF(OR(AND(A85&lt;&gt;"",COUNTIF(Bugs!B:B,A85)&gt;0),AND(B85&lt;&gt;"",COUNTIF(Bugs!A:A,B85)&gt;0)),"Y","")</f>
        <v/>
      </c>
      <c r="Q85" s="193" t="str">
        <f>IF(OR(
    AND(COUNTIF(Bugs!A:A,B85)&gt;0,ISNUMBER(SEARCH("x",INDEX(Bugs!C:C,MATCH(B85,Bugs!A:A,0))))),
    AND(COUNTIF(Bugs!B:B,B85)&gt;0,ISNUMBER(SEARCH("x",INDEX(Bugs!C:C,MATCH(B85,Bugs!B:B,0))))),
    AND(COUNTIF(Bugs!A:A,B85)&gt;0,ISNUMBER(SEARCH("x",INDEX(Bugs!D:D,MATCH(B85,Bugs!A:A,0))))),
    AND(COUNTIF(Bugs!B:B,B85)&gt;0,ISNUMBER(SEARCH("x",INDEX(Bugs!D:D,MATCH(B85,Bugs!B:B,0)))))
),"Y","")</f>
        <v/>
      </c>
      <c r="R85">
        <f ca="1">IF(OR(ISNUMBER(MATCH(L85,MasterData!$D$3:$D$18,0)),ISNUMBER(MATCH(L85,MasterData!$C$3:$C$18,0))),
    DATEDIF(E85,I85,"d"),
    DATEDIF(E85,TODAY(),"d"))</f>
        <v>30</v>
      </c>
      <c r="S85">
        <f t="shared" ca="1" si="3"/>
        <v>0</v>
      </c>
      <c r="T85">
        <f t="shared" ca="1" si="4"/>
        <v>1</v>
      </c>
      <c r="U85">
        <f t="shared" ca="1" si="5"/>
        <v>0</v>
      </c>
    </row>
    <row r="86" spans="1:21" hidden="1" x14ac:dyDescent="0.35">
      <c r="A86">
        <v>6000138916</v>
      </c>
      <c r="B86" t="s">
        <v>230</v>
      </c>
      <c r="C86" t="s">
        <v>230</v>
      </c>
      <c r="D86" s="34" t="s">
        <v>231</v>
      </c>
      <c r="E86" s="208">
        <v>45779</v>
      </c>
      <c r="F86" s="1"/>
      <c r="G86" t="s">
        <v>248</v>
      </c>
      <c r="H86" t="s">
        <v>245</v>
      </c>
      <c r="I86" s="208">
        <v>45817</v>
      </c>
      <c r="J86" t="s">
        <v>201</v>
      </c>
      <c r="K86" t="s">
        <v>241</v>
      </c>
      <c r="L86" t="s">
        <v>171</v>
      </c>
      <c r="M86" t="s">
        <v>443</v>
      </c>
      <c r="N86" t="s">
        <v>237</v>
      </c>
      <c r="O86" t="s">
        <v>230</v>
      </c>
      <c r="P86" s="193" t="str">
        <f>IF(OR(AND(A86&lt;&gt;"",COUNTIF(Bugs!B:B,A86)&gt;0),AND(B86&lt;&gt;"",COUNTIF(Bugs!A:A,B86)&gt;0)),"Y","")</f>
        <v/>
      </c>
      <c r="Q86" s="193" t="str">
        <f>IF(OR(
    AND(COUNTIF(Bugs!A:A,B86)&gt;0,ISNUMBER(SEARCH("x",INDEX(Bugs!C:C,MATCH(B86,Bugs!A:A,0))))),
    AND(COUNTIF(Bugs!B:B,B86)&gt;0,ISNUMBER(SEARCH("x",INDEX(Bugs!C:C,MATCH(B86,Bugs!B:B,0))))),
    AND(COUNTIF(Bugs!A:A,B86)&gt;0,ISNUMBER(SEARCH("x",INDEX(Bugs!D:D,MATCH(B86,Bugs!A:A,0))))),
    AND(COUNTIF(Bugs!B:B,B86)&gt;0,ISNUMBER(SEARCH("x",INDEX(Bugs!D:D,MATCH(B86,Bugs!B:B,0)))))
),"Y","")</f>
        <v/>
      </c>
      <c r="R86">
        <f ca="1">IF(OR(ISNUMBER(MATCH(L86,MasterData!$D$3:$D$18,0)),ISNUMBER(MATCH(L86,MasterData!$C$3:$C$18,0))),
    DATEDIF(E86,I86,"d"),
    DATEDIF(E86,TODAY(),"d"))</f>
        <v>38</v>
      </c>
      <c r="S86">
        <f t="shared" ca="1" si="3"/>
        <v>0</v>
      </c>
      <c r="T86">
        <f t="shared" ca="1" si="4"/>
        <v>0</v>
      </c>
      <c r="U86">
        <f t="shared" ca="1" si="5"/>
        <v>1</v>
      </c>
    </row>
    <row r="87" spans="1:21" hidden="1" x14ac:dyDescent="0.35">
      <c r="A87">
        <v>6000139044</v>
      </c>
      <c r="B87" t="s">
        <v>444</v>
      </c>
      <c r="C87" t="s">
        <v>230</v>
      </c>
      <c r="D87" s="34" t="s">
        <v>254</v>
      </c>
      <c r="E87" s="208">
        <v>45782</v>
      </c>
      <c r="F87" s="1"/>
      <c r="G87" t="s">
        <v>357</v>
      </c>
      <c r="H87" t="s">
        <v>233</v>
      </c>
      <c r="I87" s="208">
        <v>45805</v>
      </c>
      <c r="J87" t="s">
        <v>234</v>
      </c>
      <c r="K87" t="s">
        <v>241</v>
      </c>
      <c r="L87" t="s">
        <v>171</v>
      </c>
      <c r="M87" t="s">
        <v>445</v>
      </c>
      <c r="N87" t="s">
        <v>237</v>
      </c>
      <c r="O87" t="s">
        <v>230</v>
      </c>
      <c r="P87" s="193" t="str">
        <f>IF(OR(AND(A87&lt;&gt;"",COUNTIF(Bugs!B:B,A87)&gt;0),AND(B87&lt;&gt;"",COUNTIF(Bugs!A:A,B87)&gt;0)),"Y","")</f>
        <v/>
      </c>
      <c r="Q87" s="193" t="str">
        <f>IF(OR(
    AND(COUNTIF(Bugs!A:A,B87)&gt;0,ISNUMBER(SEARCH("x",INDEX(Bugs!C:C,MATCH(B87,Bugs!A:A,0))))),
    AND(COUNTIF(Bugs!B:B,B87)&gt;0,ISNUMBER(SEARCH("x",INDEX(Bugs!C:C,MATCH(B87,Bugs!B:B,0))))),
    AND(COUNTIF(Bugs!A:A,B87)&gt;0,ISNUMBER(SEARCH("x",INDEX(Bugs!D:D,MATCH(B87,Bugs!A:A,0))))),
    AND(COUNTIF(Bugs!B:B,B87)&gt;0,ISNUMBER(SEARCH("x",INDEX(Bugs!D:D,MATCH(B87,Bugs!B:B,0)))))
),"Y","")</f>
        <v/>
      </c>
      <c r="R87">
        <f ca="1">IF(OR(ISNUMBER(MATCH(L87,MasterData!$D$3:$D$18,0)),ISNUMBER(MATCH(L87,MasterData!$C$3:$C$18,0))),
    DATEDIF(E87,I87,"d"),
    DATEDIF(E87,TODAY(),"d"))</f>
        <v>23</v>
      </c>
      <c r="S87">
        <f t="shared" ca="1" si="3"/>
        <v>0</v>
      </c>
      <c r="T87">
        <f t="shared" ca="1" si="4"/>
        <v>1</v>
      </c>
      <c r="U87">
        <f t="shared" ca="1" si="5"/>
        <v>0</v>
      </c>
    </row>
    <row r="88" spans="1:21" hidden="1" x14ac:dyDescent="0.35">
      <c r="A88">
        <v>6000139205</v>
      </c>
      <c r="B88" t="s">
        <v>446</v>
      </c>
      <c r="C88" t="s">
        <v>230</v>
      </c>
      <c r="D88" s="34" t="s">
        <v>231</v>
      </c>
      <c r="E88" s="208">
        <v>45783</v>
      </c>
      <c r="F88" s="1"/>
      <c r="G88" t="s">
        <v>329</v>
      </c>
      <c r="H88" t="s">
        <v>233</v>
      </c>
      <c r="I88" s="208">
        <v>45812</v>
      </c>
      <c r="J88" t="s">
        <v>234</v>
      </c>
      <c r="K88" t="s">
        <v>235</v>
      </c>
      <c r="L88" t="s">
        <v>171</v>
      </c>
      <c r="M88" t="s">
        <v>447</v>
      </c>
      <c r="N88" t="s">
        <v>237</v>
      </c>
      <c r="O88" t="s">
        <v>230</v>
      </c>
      <c r="P88" s="193" t="str">
        <f>IF(OR(AND(A88&lt;&gt;"",COUNTIF(Bugs!B:B,A88)&gt;0),AND(B88&lt;&gt;"",COUNTIF(Bugs!A:A,B88)&gt;0)),"Y","")</f>
        <v/>
      </c>
      <c r="Q88" s="193" t="str">
        <f>IF(OR(
    AND(COUNTIF(Bugs!A:A,B88)&gt;0,ISNUMBER(SEARCH("x",INDEX(Bugs!C:C,MATCH(B88,Bugs!A:A,0))))),
    AND(COUNTIF(Bugs!B:B,B88)&gt;0,ISNUMBER(SEARCH("x",INDEX(Bugs!C:C,MATCH(B88,Bugs!B:B,0))))),
    AND(COUNTIF(Bugs!A:A,B88)&gt;0,ISNUMBER(SEARCH("x",INDEX(Bugs!D:D,MATCH(B88,Bugs!A:A,0))))),
    AND(COUNTIF(Bugs!B:B,B88)&gt;0,ISNUMBER(SEARCH("x",INDEX(Bugs!D:D,MATCH(B88,Bugs!B:B,0)))))
),"Y","")</f>
        <v/>
      </c>
      <c r="R88">
        <f ca="1">IF(OR(ISNUMBER(MATCH(L88,MasterData!$D$3:$D$18,0)),ISNUMBER(MATCH(L88,MasterData!$C$3:$C$18,0))),
    DATEDIF(E88,I88,"d"),
    DATEDIF(E88,TODAY(),"d"))</f>
        <v>29</v>
      </c>
      <c r="S88">
        <f t="shared" ca="1" si="3"/>
        <v>0</v>
      </c>
      <c r="T88">
        <f t="shared" ca="1" si="4"/>
        <v>1</v>
      </c>
      <c r="U88">
        <f t="shared" ca="1" si="5"/>
        <v>0</v>
      </c>
    </row>
    <row r="89" spans="1:21" hidden="1" x14ac:dyDescent="0.35">
      <c r="A89">
        <v>6000139326</v>
      </c>
      <c r="B89" t="s">
        <v>448</v>
      </c>
      <c r="C89" t="s">
        <v>230</v>
      </c>
      <c r="D89" s="34" t="s">
        <v>449</v>
      </c>
      <c r="E89" s="208">
        <v>45784</v>
      </c>
      <c r="F89" s="1"/>
      <c r="G89" t="s">
        <v>450</v>
      </c>
      <c r="H89" t="s">
        <v>245</v>
      </c>
      <c r="I89" s="208">
        <v>45791</v>
      </c>
      <c r="J89" t="s">
        <v>234</v>
      </c>
      <c r="K89" t="s">
        <v>241</v>
      </c>
      <c r="L89" t="s">
        <v>171</v>
      </c>
      <c r="M89" t="s">
        <v>451</v>
      </c>
      <c r="N89" t="s">
        <v>237</v>
      </c>
      <c r="O89" t="s">
        <v>230</v>
      </c>
      <c r="P89" s="193" t="str">
        <f>IF(OR(AND(A89&lt;&gt;"",COUNTIF(Bugs!B:B,A89)&gt;0),AND(B89&lt;&gt;"",COUNTIF(Bugs!A:A,B89)&gt;0)),"Y","")</f>
        <v/>
      </c>
      <c r="Q89" s="193" t="str">
        <f>IF(OR(
    AND(COUNTIF(Bugs!A:A,B89)&gt;0,ISNUMBER(SEARCH("x",INDEX(Bugs!C:C,MATCH(B89,Bugs!A:A,0))))),
    AND(COUNTIF(Bugs!B:B,B89)&gt;0,ISNUMBER(SEARCH("x",INDEX(Bugs!C:C,MATCH(B89,Bugs!B:B,0))))),
    AND(COUNTIF(Bugs!A:A,B89)&gt;0,ISNUMBER(SEARCH("x",INDEX(Bugs!D:D,MATCH(B89,Bugs!A:A,0))))),
    AND(COUNTIF(Bugs!B:B,B89)&gt;0,ISNUMBER(SEARCH("x",INDEX(Bugs!D:D,MATCH(B89,Bugs!B:B,0)))))
),"Y","")</f>
        <v/>
      </c>
      <c r="R89">
        <f ca="1">IF(OR(ISNUMBER(MATCH(L89,MasterData!$D$3:$D$18,0)),ISNUMBER(MATCH(L89,MasterData!$C$3:$C$18,0))),
    DATEDIF(E89,I89,"d"),
    DATEDIF(E89,TODAY(),"d"))</f>
        <v>7</v>
      </c>
      <c r="S89">
        <f t="shared" ca="1" si="3"/>
        <v>1</v>
      </c>
      <c r="T89">
        <f t="shared" ca="1" si="4"/>
        <v>0</v>
      </c>
      <c r="U89">
        <f t="shared" ca="1" si="5"/>
        <v>0</v>
      </c>
    </row>
    <row r="90" spans="1:21" hidden="1" x14ac:dyDescent="0.35">
      <c r="A90">
        <v>6000139329</v>
      </c>
      <c r="B90" t="s">
        <v>452</v>
      </c>
      <c r="C90" t="s">
        <v>230</v>
      </c>
      <c r="D90" s="34" t="s">
        <v>231</v>
      </c>
      <c r="E90" s="208">
        <v>45784</v>
      </c>
      <c r="F90" s="1"/>
      <c r="G90" t="s">
        <v>453</v>
      </c>
      <c r="H90" t="s">
        <v>240</v>
      </c>
      <c r="I90" s="208">
        <v>45812</v>
      </c>
      <c r="J90" t="s">
        <v>234</v>
      </c>
      <c r="K90" t="s">
        <v>235</v>
      </c>
      <c r="L90" t="s">
        <v>171</v>
      </c>
      <c r="M90" t="s">
        <v>454</v>
      </c>
      <c r="N90" t="s">
        <v>237</v>
      </c>
      <c r="O90" t="s">
        <v>230</v>
      </c>
      <c r="P90" s="193" t="str">
        <f>IF(OR(AND(A90&lt;&gt;"",COUNTIF(Bugs!B:B,A90)&gt;0),AND(B90&lt;&gt;"",COUNTIF(Bugs!A:A,B90)&gt;0)),"Y","")</f>
        <v/>
      </c>
      <c r="Q90" s="193" t="str">
        <f>IF(OR(
    AND(COUNTIF(Bugs!A:A,B90)&gt;0,ISNUMBER(SEARCH("x",INDEX(Bugs!C:C,MATCH(B90,Bugs!A:A,0))))),
    AND(COUNTIF(Bugs!B:B,B90)&gt;0,ISNUMBER(SEARCH("x",INDEX(Bugs!C:C,MATCH(B90,Bugs!B:B,0))))),
    AND(COUNTIF(Bugs!A:A,B90)&gt;0,ISNUMBER(SEARCH("x",INDEX(Bugs!D:D,MATCH(B90,Bugs!A:A,0))))),
    AND(COUNTIF(Bugs!B:B,B90)&gt;0,ISNUMBER(SEARCH("x",INDEX(Bugs!D:D,MATCH(B90,Bugs!B:B,0)))))
),"Y","")</f>
        <v/>
      </c>
      <c r="R90">
        <f ca="1">IF(OR(ISNUMBER(MATCH(L90,MasterData!$D$3:$D$18,0)),ISNUMBER(MATCH(L90,MasterData!$C$3:$C$18,0))),
    DATEDIF(E90,I90,"d"),
    DATEDIF(E90,TODAY(),"d"))</f>
        <v>28</v>
      </c>
      <c r="S90">
        <f t="shared" ca="1" si="3"/>
        <v>0</v>
      </c>
      <c r="T90">
        <f t="shared" ca="1" si="4"/>
        <v>1</v>
      </c>
      <c r="U90">
        <f t="shared" ca="1" si="5"/>
        <v>0</v>
      </c>
    </row>
    <row r="91" spans="1:21" hidden="1" x14ac:dyDescent="0.35">
      <c r="A91">
        <v>6000139369</v>
      </c>
      <c r="B91" t="s">
        <v>455</v>
      </c>
      <c r="C91" t="s">
        <v>230</v>
      </c>
      <c r="D91" s="34" t="s">
        <v>254</v>
      </c>
      <c r="E91" s="208">
        <v>45785</v>
      </c>
      <c r="F91" s="1"/>
      <c r="G91" t="s">
        <v>357</v>
      </c>
      <c r="H91" t="s">
        <v>233</v>
      </c>
      <c r="I91" s="208">
        <v>45870</v>
      </c>
      <c r="J91" t="s">
        <v>234</v>
      </c>
      <c r="K91" t="s">
        <v>241</v>
      </c>
      <c r="L91" t="s">
        <v>171</v>
      </c>
      <c r="M91" t="s">
        <v>458</v>
      </c>
      <c r="N91" t="s">
        <v>237</v>
      </c>
      <c r="O91" t="s">
        <v>230</v>
      </c>
      <c r="P91" s="193" t="str">
        <f>IF(OR(AND(A91&lt;&gt;"",COUNTIF(Bugs!B:B,A91)&gt;0),AND(B91&lt;&gt;"",COUNTIF(Bugs!A:A,B91)&gt;0)),"Y","")</f>
        <v/>
      </c>
      <c r="Q91" s="193" t="str">
        <f>IF(OR(
    AND(COUNTIF(Bugs!A:A,B91)&gt;0,ISNUMBER(SEARCH("x",INDEX(Bugs!C:C,MATCH(B91,Bugs!A:A,0))))),
    AND(COUNTIF(Bugs!B:B,B91)&gt;0,ISNUMBER(SEARCH("x",INDEX(Bugs!C:C,MATCH(B91,Bugs!B:B,0))))),
    AND(COUNTIF(Bugs!A:A,B91)&gt;0,ISNUMBER(SEARCH("x",INDEX(Bugs!D:D,MATCH(B91,Bugs!A:A,0))))),
    AND(COUNTIF(Bugs!B:B,B91)&gt;0,ISNUMBER(SEARCH("x",INDEX(Bugs!D:D,MATCH(B91,Bugs!B:B,0)))))
),"Y","")</f>
        <v/>
      </c>
      <c r="R91">
        <f ca="1">IF(OR(ISNUMBER(MATCH(L91,MasterData!$D$3:$D$18,0)),ISNUMBER(MATCH(L91,MasterData!$C$3:$C$18,0))),
    DATEDIF(E91,I91,"d"),
    DATEDIF(E91,TODAY(),"d"))</f>
        <v>85</v>
      </c>
      <c r="S91">
        <f t="shared" ca="1" si="3"/>
        <v>0</v>
      </c>
      <c r="T91">
        <f t="shared" ca="1" si="4"/>
        <v>0</v>
      </c>
      <c r="U91">
        <f t="shared" ca="1" si="5"/>
        <v>1</v>
      </c>
    </row>
    <row r="92" spans="1:21" hidden="1" x14ac:dyDescent="0.35">
      <c r="A92">
        <v>6000139374</v>
      </c>
      <c r="B92" t="s">
        <v>230</v>
      </c>
      <c r="C92" t="s">
        <v>230</v>
      </c>
      <c r="D92" s="34" t="s">
        <v>254</v>
      </c>
      <c r="E92" s="208">
        <v>45784</v>
      </c>
      <c r="F92" s="1"/>
      <c r="G92" t="s">
        <v>400</v>
      </c>
      <c r="H92" t="s">
        <v>240</v>
      </c>
      <c r="I92" s="208">
        <v>45973</v>
      </c>
      <c r="J92" t="s">
        <v>245</v>
      </c>
      <c r="K92" t="s">
        <v>241</v>
      </c>
      <c r="L92" t="s">
        <v>171</v>
      </c>
      <c r="M92" t="s">
        <v>459</v>
      </c>
      <c r="N92" t="s">
        <v>237</v>
      </c>
      <c r="O92" t="s">
        <v>230</v>
      </c>
      <c r="P92" s="193" t="str">
        <f>IF(OR(AND(A92&lt;&gt;"",COUNTIF(Bugs!B:B,A92)&gt;0),AND(B92&lt;&gt;"",COUNTIF(Bugs!A:A,B92)&gt;0)),"Y","")</f>
        <v>Y</v>
      </c>
      <c r="Q92" s="193" t="str">
        <f>IF(OR(
    AND(COUNTIF(Bugs!A:A,B92)&gt;0,ISNUMBER(SEARCH("x",INDEX(Bugs!C:C,MATCH(B92,Bugs!A:A,0))))),
    AND(COUNTIF(Bugs!B:B,B92)&gt;0,ISNUMBER(SEARCH("x",INDEX(Bugs!C:C,MATCH(B92,Bugs!B:B,0))))),
    AND(COUNTIF(Bugs!A:A,B92)&gt;0,ISNUMBER(SEARCH("x",INDEX(Bugs!D:D,MATCH(B92,Bugs!A:A,0))))),
    AND(COUNTIF(Bugs!B:B,B92)&gt;0,ISNUMBER(SEARCH("x",INDEX(Bugs!D:D,MATCH(B92,Bugs!B:B,0)))))
),"Y","")</f>
        <v/>
      </c>
      <c r="R92">
        <f ca="1">IF(OR(ISNUMBER(MATCH(L92,MasterData!$D$3:$D$18,0)),ISNUMBER(MATCH(L92,MasterData!$C$3:$C$18,0))),
    DATEDIF(E92,I92,"d"),
    DATEDIF(E92,TODAY(),"d"))</f>
        <v>189</v>
      </c>
      <c r="S92">
        <f t="shared" ca="1" si="3"/>
        <v>0</v>
      </c>
      <c r="T92">
        <f t="shared" ca="1" si="4"/>
        <v>0</v>
      </c>
      <c r="U92">
        <f t="shared" ca="1" si="5"/>
        <v>1</v>
      </c>
    </row>
    <row r="93" spans="1:21" hidden="1" x14ac:dyDescent="0.35">
      <c r="A93">
        <v>6000139577</v>
      </c>
      <c r="B93" t="s">
        <v>460</v>
      </c>
      <c r="C93" t="s">
        <v>230</v>
      </c>
      <c r="D93" s="34" t="s">
        <v>251</v>
      </c>
      <c r="E93" s="208">
        <v>45786</v>
      </c>
      <c r="F93" s="1"/>
      <c r="G93" t="s">
        <v>461</v>
      </c>
      <c r="H93" t="s">
        <v>233</v>
      </c>
      <c r="I93" s="208">
        <v>45793</v>
      </c>
      <c r="J93" t="s">
        <v>234</v>
      </c>
      <c r="K93" t="s">
        <v>347</v>
      </c>
      <c r="L93" t="s">
        <v>171</v>
      </c>
      <c r="M93" t="s">
        <v>462</v>
      </c>
      <c r="N93" t="s">
        <v>237</v>
      </c>
      <c r="O93" t="s">
        <v>230</v>
      </c>
      <c r="P93" s="193" t="str">
        <f>IF(OR(AND(A93&lt;&gt;"",COUNTIF(Bugs!B:B,A93)&gt;0),AND(B93&lt;&gt;"",COUNTIF(Bugs!A:A,B93)&gt;0)),"Y","")</f>
        <v/>
      </c>
      <c r="Q93" s="193" t="str">
        <f>IF(OR(
    AND(COUNTIF(Bugs!A:A,B93)&gt;0,ISNUMBER(SEARCH("x",INDEX(Bugs!C:C,MATCH(B93,Bugs!A:A,0))))),
    AND(COUNTIF(Bugs!B:B,B93)&gt;0,ISNUMBER(SEARCH("x",INDEX(Bugs!C:C,MATCH(B93,Bugs!B:B,0))))),
    AND(COUNTIF(Bugs!A:A,B93)&gt;0,ISNUMBER(SEARCH("x",INDEX(Bugs!D:D,MATCH(B93,Bugs!A:A,0))))),
    AND(COUNTIF(Bugs!B:B,B93)&gt;0,ISNUMBER(SEARCH("x",INDEX(Bugs!D:D,MATCH(B93,Bugs!B:B,0)))))
),"Y","")</f>
        <v/>
      </c>
      <c r="R93">
        <f ca="1">IF(OR(ISNUMBER(MATCH(L93,MasterData!$D$3:$D$18,0)),ISNUMBER(MATCH(L93,MasterData!$C$3:$C$18,0))),
    DATEDIF(E93,I93,"d"),
    DATEDIF(E93,TODAY(),"d"))</f>
        <v>7</v>
      </c>
      <c r="S93">
        <f t="shared" ca="1" si="3"/>
        <v>1</v>
      </c>
      <c r="T93">
        <f t="shared" ca="1" si="4"/>
        <v>0</v>
      </c>
      <c r="U93">
        <f t="shared" ca="1" si="5"/>
        <v>0</v>
      </c>
    </row>
    <row r="94" spans="1:21" hidden="1" x14ac:dyDescent="0.35">
      <c r="A94">
        <v>6000139584</v>
      </c>
      <c r="B94" t="s">
        <v>463</v>
      </c>
      <c r="C94" t="s">
        <v>230</v>
      </c>
      <c r="D94" s="34" t="s">
        <v>254</v>
      </c>
      <c r="E94" s="208">
        <v>45786</v>
      </c>
      <c r="F94" s="1"/>
      <c r="G94" t="s">
        <v>357</v>
      </c>
      <c r="H94" t="s">
        <v>233</v>
      </c>
      <c r="I94" s="208">
        <v>45797</v>
      </c>
      <c r="J94" t="s">
        <v>234</v>
      </c>
      <c r="K94" t="s">
        <v>241</v>
      </c>
      <c r="L94" t="s">
        <v>171</v>
      </c>
      <c r="M94" t="s">
        <v>464</v>
      </c>
      <c r="N94" t="s">
        <v>237</v>
      </c>
      <c r="O94" t="s">
        <v>230</v>
      </c>
      <c r="P94" s="193" t="str">
        <f>IF(OR(AND(A94&lt;&gt;"",COUNTIF(Bugs!B:B,A94)&gt;0),AND(B94&lt;&gt;"",COUNTIF(Bugs!A:A,B94)&gt;0)),"Y","")</f>
        <v/>
      </c>
      <c r="Q94" s="193" t="str">
        <f>IF(OR(
    AND(COUNTIF(Bugs!A:A,B94)&gt;0,ISNUMBER(SEARCH("x",INDEX(Bugs!C:C,MATCH(B94,Bugs!A:A,0))))),
    AND(COUNTIF(Bugs!B:B,B94)&gt;0,ISNUMBER(SEARCH("x",INDEX(Bugs!C:C,MATCH(B94,Bugs!B:B,0))))),
    AND(COUNTIF(Bugs!A:A,B94)&gt;0,ISNUMBER(SEARCH("x",INDEX(Bugs!D:D,MATCH(B94,Bugs!A:A,0))))),
    AND(COUNTIF(Bugs!B:B,B94)&gt;0,ISNUMBER(SEARCH("x",INDEX(Bugs!D:D,MATCH(B94,Bugs!B:B,0)))))
),"Y","")</f>
        <v/>
      </c>
      <c r="R94">
        <f ca="1">IF(OR(ISNUMBER(MATCH(L94,MasterData!$D$3:$D$18,0)),ISNUMBER(MATCH(L94,MasterData!$C$3:$C$18,0))),
    DATEDIF(E94,I94,"d"),
    DATEDIF(E94,TODAY(),"d"))</f>
        <v>11</v>
      </c>
      <c r="S94">
        <f t="shared" ca="1" si="3"/>
        <v>0</v>
      </c>
      <c r="T94">
        <f t="shared" ca="1" si="4"/>
        <v>1</v>
      </c>
      <c r="U94">
        <f t="shared" ca="1" si="5"/>
        <v>0</v>
      </c>
    </row>
    <row r="95" spans="1:21" hidden="1" x14ac:dyDescent="0.35">
      <c r="A95">
        <v>6000139600</v>
      </c>
      <c r="B95" t="s">
        <v>465</v>
      </c>
      <c r="C95" t="s">
        <v>230</v>
      </c>
      <c r="D95" s="34" t="s">
        <v>254</v>
      </c>
      <c r="E95" s="208">
        <v>45786</v>
      </c>
      <c r="F95" s="1"/>
      <c r="G95" t="s">
        <v>357</v>
      </c>
      <c r="H95" t="s">
        <v>240</v>
      </c>
      <c r="I95" s="208">
        <v>45811</v>
      </c>
      <c r="J95" t="s">
        <v>234</v>
      </c>
      <c r="K95" t="s">
        <v>347</v>
      </c>
      <c r="L95" t="s">
        <v>171</v>
      </c>
      <c r="M95" t="s">
        <v>466</v>
      </c>
      <c r="N95" t="s">
        <v>237</v>
      </c>
      <c r="O95" t="s">
        <v>230</v>
      </c>
      <c r="P95" s="193" t="str">
        <f>IF(OR(AND(A95&lt;&gt;"",COUNTIF(Bugs!B:B,A95)&gt;0),AND(B95&lt;&gt;"",COUNTIF(Bugs!A:A,B95)&gt;0)),"Y","")</f>
        <v/>
      </c>
      <c r="Q95" s="193" t="str">
        <f>IF(OR(
    AND(COUNTIF(Bugs!A:A,B95)&gt;0,ISNUMBER(SEARCH("x",INDEX(Bugs!C:C,MATCH(B95,Bugs!A:A,0))))),
    AND(COUNTIF(Bugs!B:B,B95)&gt;0,ISNUMBER(SEARCH("x",INDEX(Bugs!C:C,MATCH(B95,Bugs!B:B,0))))),
    AND(COUNTIF(Bugs!A:A,B95)&gt;0,ISNUMBER(SEARCH("x",INDEX(Bugs!D:D,MATCH(B95,Bugs!A:A,0))))),
    AND(COUNTIF(Bugs!B:B,B95)&gt;0,ISNUMBER(SEARCH("x",INDEX(Bugs!D:D,MATCH(B95,Bugs!B:B,0)))))
),"Y","")</f>
        <v/>
      </c>
      <c r="R95">
        <f ca="1">IF(OR(ISNUMBER(MATCH(L95,MasterData!$D$3:$D$18,0)),ISNUMBER(MATCH(L95,MasterData!$C$3:$C$18,0))),
    DATEDIF(E95,I95,"d"),
    DATEDIF(E95,TODAY(),"d"))</f>
        <v>25</v>
      </c>
      <c r="S95">
        <f t="shared" ca="1" si="3"/>
        <v>0</v>
      </c>
      <c r="T95">
        <f t="shared" ca="1" si="4"/>
        <v>1</v>
      </c>
      <c r="U95">
        <f t="shared" ca="1" si="5"/>
        <v>0</v>
      </c>
    </row>
    <row r="96" spans="1:21" hidden="1" x14ac:dyDescent="0.35">
      <c r="A96">
        <v>6000139702</v>
      </c>
      <c r="B96" t="s">
        <v>230</v>
      </c>
      <c r="C96" t="s">
        <v>230</v>
      </c>
      <c r="D96" s="34" t="s">
        <v>251</v>
      </c>
      <c r="E96" s="208">
        <v>45789</v>
      </c>
      <c r="F96" s="1"/>
      <c r="G96" t="s">
        <v>400</v>
      </c>
      <c r="H96" t="s">
        <v>240</v>
      </c>
      <c r="I96" s="208">
        <v>45810</v>
      </c>
      <c r="J96" t="s">
        <v>201</v>
      </c>
      <c r="K96" t="s">
        <v>347</v>
      </c>
      <c r="L96" t="s">
        <v>171</v>
      </c>
      <c r="M96" t="s">
        <v>467</v>
      </c>
      <c r="N96" t="s">
        <v>237</v>
      </c>
      <c r="O96" t="s">
        <v>230</v>
      </c>
      <c r="P96" s="193" t="str">
        <f>IF(OR(AND(A96&lt;&gt;"",COUNTIF(Bugs!B:B,A96)&gt;0),AND(B96&lt;&gt;"",COUNTIF(Bugs!A:A,B96)&gt;0)),"Y","")</f>
        <v/>
      </c>
      <c r="Q96" s="193" t="str">
        <f>IF(OR(
    AND(COUNTIF(Bugs!A:A,B96)&gt;0,ISNUMBER(SEARCH("x",INDEX(Bugs!C:C,MATCH(B96,Bugs!A:A,0))))),
    AND(COUNTIF(Bugs!B:B,B96)&gt;0,ISNUMBER(SEARCH("x",INDEX(Bugs!C:C,MATCH(B96,Bugs!B:B,0))))),
    AND(COUNTIF(Bugs!A:A,B96)&gt;0,ISNUMBER(SEARCH("x",INDEX(Bugs!D:D,MATCH(B96,Bugs!A:A,0))))),
    AND(COUNTIF(Bugs!B:B,B96)&gt;0,ISNUMBER(SEARCH("x",INDEX(Bugs!D:D,MATCH(B96,Bugs!B:B,0)))))
),"Y","")</f>
        <v/>
      </c>
      <c r="R96">
        <f ca="1">IF(OR(ISNUMBER(MATCH(L96,MasterData!$D$3:$D$18,0)),ISNUMBER(MATCH(L96,MasterData!$C$3:$C$18,0))),
    DATEDIF(E96,I96,"d"),
    DATEDIF(E96,TODAY(),"d"))</f>
        <v>21</v>
      </c>
      <c r="S96">
        <f t="shared" ca="1" si="3"/>
        <v>0</v>
      </c>
      <c r="T96">
        <f t="shared" ca="1" si="4"/>
        <v>1</v>
      </c>
      <c r="U96">
        <f t="shared" ca="1" si="5"/>
        <v>0</v>
      </c>
    </row>
    <row r="97" spans="1:21" hidden="1" x14ac:dyDescent="0.35">
      <c r="A97">
        <v>6000139704</v>
      </c>
      <c r="B97" t="s">
        <v>468</v>
      </c>
      <c r="C97" t="s">
        <v>230</v>
      </c>
      <c r="D97" s="34" t="s">
        <v>251</v>
      </c>
      <c r="E97" s="208">
        <v>45789</v>
      </c>
      <c r="F97" s="1"/>
      <c r="G97" t="s">
        <v>469</v>
      </c>
      <c r="H97" t="s">
        <v>245</v>
      </c>
      <c r="I97" s="208">
        <v>45797</v>
      </c>
      <c r="J97" t="s">
        <v>234</v>
      </c>
      <c r="K97" t="s">
        <v>235</v>
      </c>
      <c r="L97" t="s">
        <v>171</v>
      </c>
      <c r="M97" t="s">
        <v>470</v>
      </c>
      <c r="N97" t="s">
        <v>237</v>
      </c>
      <c r="O97" t="s">
        <v>230</v>
      </c>
      <c r="P97" s="193" t="str">
        <f>IF(OR(AND(A97&lt;&gt;"",COUNTIF(Bugs!B:B,A97)&gt;0),AND(B97&lt;&gt;"",COUNTIF(Bugs!A:A,B97)&gt;0)),"Y","")</f>
        <v/>
      </c>
      <c r="Q97" s="193" t="str">
        <f>IF(OR(
    AND(COUNTIF(Bugs!A:A,B97)&gt;0,ISNUMBER(SEARCH("x",INDEX(Bugs!C:C,MATCH(B97,Bugs!A:A,0))))),
    AND(COUNTIF(Bugs!B:B,B97)&gt;0,ISNUMBER(SEARCH("x",INDEX(Bugs!C:C,MATCH(B97,Bugs!B:B,0))))),
    AND(COUNTIF(Bugs!A:A,B97)&gt;0,ISNUMBER(SEARCH("x",INDEX(Bugs!D:D,MATCH(B97,Bugs!A:A,0))))),
    AND(COUNTIF(Bugs!B:B,B97)&gt;0,ISNUMBER(SEARCH("x",INDEX(Bugs!D:D,MATCH(B97,Bugs!B:B,0)))))
),"Y","")</f>
        <v/>
      </c>
      <c r="R97">
        <f ca="1">IF(OR(ISNUMBER(MATCH(L97,MasterData!$D$3:$D$18,0)),ISNUMBER(MATCH(L97,MasterData!$C$3:$C$18,0))),
    DATEDIF(E97,I97,"d"),
    DATEDIF(E97,TODAY(),"d"))</f>
        <v>8</v>
      </c>
      <c r="S97">
        <f t="shared" ca="1" si="3"/>
        <v>0</v>
      </c>
      <c r="T97">
        <f t="shared" ca="1" si="4"/>
        <v>1</v>
      </c>
      <c r="U97">
        <f t="shared" ca="1" si="5"/>
        <v>0</v>
      </c>
    </row>
    <row r="98" spans="1:21" hidden="1" x14ac:dyDescent="0.35">
      <c r="A98">
        <v>6000139963</v>
      </c>
      <c r="B98" t="s">
        <v>471</v>
      </c>
      <c r="C98" t="s">
        <v>230</v>
      </c>
      <c r="D98" s="34" t="s">
        <v>247</v>
      </c>
      <c r="E98" s="208">
        <v>45791</v>
      </c>
      <c r="F98" s="1"/>
      <c r="G98" t="s">
        <v>268</v>
      </c>
      <c r="H98" t="s">
        <v>377</v>
      </c>
      <c r="I98" s="208">
        <v>45805</v>
      </c>
      <c r="J98" t="s">
        <v>234</v>
      </c>
      <c r="K98" t="s">
        <v>347</v>
      </c>
      <c r="L98" t="s">
        <v>171</v>
      </c>
      <c r="M98" t="s">
        <v>472</v>
      </c>
      <c r="N98" t="s">
        <v>237</v>
      </c>
      <c r="O98" t="s">
        <v>230</v>
      </c>
      <c r="P98" s="193" t="str">
        <f>IF(OR(AND(A98&lt;&gt;"",COUNTIF(Bugs!B:B,A98)&gt;0),AND(B98&lt;&gt;"",COUNTIF(Bugs!A:A,B98)&gt;0)),"Y","")</f>
        <v/>
      </c>
      <c r="Q98" s="193" t="str">
        <f>IF(OR(
    AND(COUNTIF(Bugs!A:A,B98)&gt;0,ISNUMBER(SEARCH("x",INDEX(Bugs!C:C,MATCH(B98,Bugs!A:A,0))))),
    AND(COUNTIF(Bugs!B:B,B98)&gt;0,ISNUMBER(SEARCH("x",INDEX(Bugs!C:C,MATCH(B98,Bugs!B:B,0))))),
    AND(COUNTIF(Bugs!A:A,B98)&gt;0,ISNUMBER(SEARCH("x",INDEX(Bugs!D:D,MATCH(B98,Bugs!A:A,0))))),
    AND(COUNTIF(Bugs!B:B,B98)&gt;0,ISNUMBER(SEARCH("x",INDEX(Bugs!D:D,MATCH(B98,Bugs!B:B,0)))))
),"Y","")</f>
        <v/>
      </c>
      <c r="R98">
        <f ca="1">IF(OR(ISNUMBER(MATCH(L98,MasterData!$D$3:$D$18,0)),ISNUMBER(MATCH(L98,MasterData!$C$3:$C$18,0))),
    DATEDIF(E98,I98,"d"),
    DATEDIF(E98,TODAY(),"d"))</f>
        <v>14</v>
      </c>
      <c r="S98">
        <f t="shared" ca="1" si="3"/>
        <v>0</v>
      </c>
      <c r="T98">
        <f t="shared" ca="1" si="4"/>
        <v>1</v>
      </c>
      <c r="U98">
        <f t="shared" ca="1" si="5"/>
        <v>0</v>
      </c>
    </row>
    <row r="99" spans="1:21" hidden="1" x14ac:dyDescent="0.35">
      <c r="A99">
        <v>6000139986</v>
      </c>
      <c r="B99" t="s">
        <v>473</v>
      </c>
      <c r="C99" t="s">
        <v>230</v>
      </c>
      <c r="D99" s="34" t="s">
        <v>254</v>
      </c>
      <c r="E99" s="208">
        <v>45791</v>
      </c>
      <c r="F99" s="1"/>
      <c r="G99" t="s">
        <v>255</v>
      </c>
      <c r="H99" t="s">
        <v>240</v>
      </c>
      <c r="I99" s="208">
        <v>45805</v>
      </c>
      <c r="J99" t="s">
        <v>234</v>
      </c>
      <c r="K99" t="s">
        <v>347</v>
      </c>
      <c r="L99" t="s">
        <v>171</v>
      </c>
      <c r="M99" t="s">
        <v>474</v>
      </c>
      <c r="N99" t="s">
        <v>237</v>
      </c>
      <c r="O99" t="s">
        <v>230</v>
      </c>
      <c r="P99" s="193" t="str">
        <f>IF(OR(AND(A99&lt;&gt;"",COUNTIF(Bugs!B:B,A99)&gt;0),AND(B99&lt;&gt;"",COUNTIF(Bugs!A:A,B99)&gt;0)),"Y","")</f>
        <v/>
      </c>
      <c r="Q99" s="193" t="str">
        <f>IF(OR(
    AND(COUNTIF(Bugs!A:A,B99)&gt;0,ISNUMBER(SEARCH("x",INDEX(Bugs!C:C,MATCH(B99,Bugs!A:A,0))))),
    AND(COUNTIF(Bugs!B:B,B99)&gt;0,ISNUMBER(SEARCH("x",INDEX(Bugs!C:C,MATCH(B99,Bugs!B:B,0))))),
    AND(COUNTIF(Bugs!A:A,B99)&gt;0,ISNUMBER(SEARCH("x",INDEX(Bugs!D:D,MATCH(B99,Bugs!A:A,0))))),
    AND(COUNTIF(Bugs!B:B,B99)&gt;0,ISNUMBER(SEARCH("x",INDEX(Bugs!D:D,MATCH(B99,Bugs!B:B,0)))))
),"Y","")</f>
        <v/>
      </c>
      <c r="R99">
        <f ca="1">IF(OR(ISNUMBER(MATCH(L99,MasterData!$D$3:$D$18,0)),ISNUMBER(MATCH(L99,MasterData!$C$3:$C$18,0))),
    DATEDIF(E99,I99,"d"),
    DATEDIF(E99,TODAY(),"d"))</f>
        <v>14</v>
      </c>
      <c r="S99">
        <f t="shared" ca="1" si="3"/>
        <v>0</v>
      </c>
      <c r="T99">
        <f t="shared" ca="1" si="4"/>
        <v>1</v>
      </c>
      <c r="U99">
        <f t="shared" ca="1" si="5"/>
        <v>0</v>
      </c>
    </row>
    <row r="100" spans="1:21" hidden="1" x14ac:dyDescent="0.35">
      <c r="A100">
        <v>6000140063</v>
      </c>
      <c r="B100" t="s">
        <v>5</v>
      </c>
      <c r="C100" t="s">
        <v>230</v>
      </c>
      <c r="D100" s="34" t="s">
        <v>231</v>
      </c>
      <c r="E100" s="208">
        <v>45792</v>
      </c>
      <c r="F100" s="1"/>
      <c r="G100" t="s">
        <v>300</v>
      </c>
      <c r="H100" t="s">
        <v>245</v>
      </c>
      <c r="I100" s="208">
        <v>45891</v>
      </c>
      <c r="J100" t="s">
        <v>234</v>
      </c>
      <c r="K100" t="s">
        <v>241</v>
      </c>
      <c r="L100" t="s">
        <v>171</v>
      </c>
      <c r="M100" t="s">
        <v>475</v>
      </c>
      <c r="N100" t="s">
        <v>237</v>
      </c>
      <c r="O100" t="s">
        <v>230</v>
      </c>
      <c r="P100" s="193" t="str">
        <f>IF(OR(AND(A100&lt;&gt;"",COUNTIF(Bugs!B:B,A100)&gt;0),AND(B100&lt;&gt;"",COUNTIF(Bugs!A:A,B100)&gt;0)),"Y","")</f>
        <v>Y</v>
      </c>
      <c r="Q100" s="193" t="str">
        <f>IF(OR(
    AND(COUNTIF(Bugs!A:A,B100)&gt;0,ISNUMBER(SEARCH("x",INDEX(Bugs!C:C,MATCH(B100,Bugs!A:A,0))))),
    AND(COUNTIF(Bugs!B:B,B100)&gt;0,ISNUMBER(SEARCH("x",INDEX(Bugs!C:C,MATCH(B100,Bugs!B:B,0))))),
    AND(COUNTIF(Bugs!A:A,B100)&gt;0,ISNUMBER(SEARCH("x",INDEX(Bugs!D:D,MATCH(B100,Bugs!A:A,0))))),
    AND(COUNTIF(Bugs!B:B,B100)&gt;0,ISNUMBER(SEARCH("x",INDEX(Bugs!D:D,MATCH(B100,Bugs!B:B,0)))))
),"Y","")</f>
        <v/>
      </c>
      <c r="R100">
        <f ca="1">IF(OR(ISNUMBER(MATCH(L100,MasterData!$D$3:$D$18,0)),ISNUMBER(MATCH(L100,MasterData!$C$3:$C$18,0))),
    DATEDIF(E100,I100,"d"),
    DATEDIF(E100,TODAY(),"d"))</f>
        <v>99</v>
      </c>
      <c r="S100">
        <f t="shared" ca="1" si="3"/>
        <v>0</v>
      </c>
      <c r="T100">
        <f t="shared" ca="1" si="4"/>
        <v>0</v>
      </c>
      <c r="U100">
        <f t="shared" ca="1" si="5"/>
        <v>1</v>
      </c>
    </row>
    <row r="101" spans="1:21" hidden="1" x14ac:dyDescent="0.35">
      <c r="A101">
        <v>6000140103</v>
      </c>
      <c r="B101" t="s">
        <v>476</v>
      </c>
      <c r="C101" t="s">
        <v>230</v>
      </c>
      <c r="D101" s="34" t="s">
        <v>274</v>
      </c>
      <c r="E101" s="208">
        <v>45792</v>
      </c>
      <c r="F101" s="1"/>
      <c r="G101" t="s">
        <v>354</v>
      </c>
      <c r="H101" t="s">
        <v>240</v>
      </c>
      <c r="I101" s="208">
        <v>45800</v>
      </c>
      <c r="J101" t="s">
        <v>234</v>
      </c>
      <c r="K101" t="s">
        <v>347</v>
      </c>
      <c r="L101" t="s">
        <v>171</v>
      </c>
      <c r="M101" t="s">
        <v>477</v>
      </c>
      <c r="N101" t="s">
        <v>237</v>
      </c>
      <c r="O101" t="s">
        <v>230</v>
      </c>
      <c r="P101" s="193" t="str">
        <f>IF(OR(AND(A101&lt;&gt;"",COUNTIF(Bugs!B:B,A101)&gt;0),AND(B101&lt;&gt;"",COUNTIF(Bugs!A:A,B101)&gt;0)),"Y","")</f>
        <v/>
      </c>
      <c r="Q101" s="193" t="str">
        <f>IF(OR(
    AND(COUNTIF(Bugs!A:A,B101)&gt;0,ISNUMBER(SEARCH("x",INDEX(Bugs!C:C,MATCH(B101,Bugs!A:A,0))))),
    AND(COUNTIF(Bugs!B:B,B101)&gt;0,ISNUMBER(SEARCH("x",INDEX(Bugs!C:C,MATCH(B101,Bugs!B:B,0))))),
    AND(COUNTIF(Bugs!A:A,B101)&gt;0,ISNUMBER(SEARCH("x",INDEX(Bugs!D:D,MATCH(B101,Bugs!A:A,0))))),
    AND(COUNTIF(Bugs!B:B,B101)&gt;0,ISNUMBER(SEARCH("x",INDEX(Bugs!D:D,MATCH(B101,Bugs!B:B,0)))))
),"Y","")</f>
        <v/>
      </c>
      <c r="R101">
        <f ca="1">IF(OR(ISNUMBER(MATCH(L101,MasterData!$D$3:$D$18,0)),ISNUMBER(MATCH(L101,MasterData!$C$3:$C$18,0))),
    DATEDIF(E101,I101,"d"),
    DATEDIF(E101,TODAY(),"d"))</f>
        <v>8</v>
      </c>
      <c r="S101">
        <f t="shared" ca="1" si="3"/>
        <v>0</v>
      </c>
      <c r="T101">
        <f t="shared" ca="1" si="4"/>
        <v>1</v>
      </c>
      <c r="U101">
        <f t="shared" ca="1" si="5"/>
        <v>0</v>
      </c>
    </row>
    <row r="102" spans="1:21" hidden="1" x14ac:dyDescent="0.35">
      <c r="A102">
        <v>6000140225</v>
      </c>
      <c r="B102" t="s">
        <v>230</v>
      </c>
      <c r="C102" t="s">
        <v>230</v>
      </c>
      <c r="D102" s="34" t="s">
        <v>231</v>
      </c>
      <c r="E102" s="208">
        <v>45793</v>
      </c>
      <c r="F102" s="1"/>
      <c r="G102" t="s">
        <v>248</v>
      </c>
      <c r="H102" t="s">
        <v>245</v>
      </c>
      <c r="I102" s="208">
        <v>45817</v>
      </c>
      <c r="J102" t="s">
        <v>201</v>
      </c>
      <c r="K102" t="s">
        <v>241</v>
      </c>
      <c r="L102" t="s">
        <v>171</v>
      </c>
      <c r="M102" t="s">
        <v>478</v>
      </c>
      <c r="N102" t="s">
        <v>237</v>
      </c>
      <c r="O102" t="s">
        <v>230</v>
      </c>
      <c r="P102" s="193" t="str">
        <f>IF(OR(AND(A102&lt;&gt;"",COUNTIF(Bugs!B:B,A102)&gt;0),AND(B102&lt;&gt;"",COUNTIF(Bugs!A:A,B102)&gt;0)),"Y","")</f>
        <v/>
      </c>
      <c r="Q102" s="193" t="str">
        <f>IF(OR(
    AND(COUNTIF(Bugs!A:A,B102)&gt;0,ISNUMBER(SEARCH("x",INDEX(Bugs!C:C,MATCH(B102,Bugs!A:A,0))))),
    AND(COUNTIF(Bugs!B:B,B102)&gt;0,ISNUMBER(SEARCH("x",INDEX(Bugs!C:C,MATCH(B102,Bugs!B:B,0))))),
    AND(COUNTIF(Bugs!A:A,B102)&gt;0,ISNUMBER(SEARCH("x",INDEX(Bugs!D:D,MATCH(B102,Bugs!A:A,0))))),
    AND(COUNTIF(Bugs!B:B,B102)&gt;0,ISNUMBER(SEARCH("x",INDEX(Bugs!D:D,MATCH(B102,Bugs!B:B,0)))))
),"Y","")</f>
        <v/>
      </c>
      <c r="R102">
        <f ca="1">IF(OR(ISNUMBER(MATCH(L102,MasterData!$D$3:$D$18,0)),ISNUMBER(MATCH(L102,MasterData!$C$3:$C$18,0))),
    DATEDIF(E102,I102,"d"),
    DATEDIF(E102,TODAY(),"d"))</f>
        <v>24</v>
      </c>
      <c r="S102">
        <f t="shared" ca="1" si="3"/>
        <v>0</v>
      </c>
      <c r="T102">
        <f t="shared" ca="1" si="4"/>
        <v>1</v>
      </c>
      <c r="U102">
        <f t="shared" ca="1" si="5"/>
        <v>0</v>
      </c>
    </row>
    <row r="103" spans="1:21" hidden="1" x14ac:dyDescent="0.35">
      <c r="A103">
        <v>6000140321</v>
      </c>
      <c r="B103" t="s">
        <v>479</v>
      </c>
      <c r="C103" t="s">
        <v>230</v>
      </c>
      <c r="D103" s="34" t="s">
        <v>480</v>
      </c>
      <c r="E103" s="208">
        <v>45796</v>
      </c>
      <c r="F103" s="1"/>
      <c r="G103" t="s">
        <v>329</v>
      </c>
      <c r="H103" t="s">
        <v>240</v>
      </c>
      <c r="I103" s="208">
        <v>45805</v>
      </c>
      <c r="J103" t="s">
        <v>234</v>
      </c>
      <c r="K103" t="s">
        <v>241</v>
      </c>
      <c r="L103" t="s">
        <v>171</v>
      </c>
      <c r="M103" t="s">
        <v>481</v>
      </c>
      <c r="N103" t="s">
        <v>237</v>
      </c>
      <c r="O103" t="s">
        <v>230</v>
      </c>
      <c r="P103" s="193" t="str">
        <f>IF(OR(AND(A103&lt;&gt;"",COUNTIF(Bugs!B:B,A103)&gt;0),AND(B103&lt;&gt;"",COUNTIF(Bugs!A:A,B103)&gt;0)),"Y","")</f>
        <v/>
      </c>
      <c r="Q103" s="193" t="str">
        <f>IF(OR(
    AND(COUNTIF(Bugs!A:A,B103)&gt;0,ISNUMBER(SEARCH("x",INDEX(Bugs!C:C,MATCH(B103,Bugs!A:A,0))))),
    AND(COUNTIF(Bugs!B:B,B103)&gt;0,ISNUMBER(SEARCH("x",INDEX(Bugs!C:C,MATCH(B103,Bugs!B:B,0))))),
    AND(COUNTIF(Bugs!A:A,B103)&gt;0,ISNUMBER(SEARCH("x",INDEX(Bugs!D:D,MATCH(B103,Bugs!A:A,0))))),
    AND(COUNTIF(Bugs!B:B,B103)&gt;0,ISNUMBER(SEARCH("x",INDEX(Bugs!D:D,MATCH(B103,Bugs!B:B,0)))))
),"Y","")</f>
        <v/>
      </c>
      <c r="R103">
        <f ca="1">IF(OR(ISNUMBER(MATCH(L103,MasterData!$D$3:$D$18,0)),ISNUMBER(MATCH(L103,MasterData!$C$3:$C$18,0))),
    DATEDIF(E103,I103,"d"),
    DATEDIF(E103,TODAY(),"d"))</f>
        <v>9</v>
      </c>
      <c r="S103">
        <f t="shared" ca="1" si="3"/>
        <v>0</v>
      </c>
      <c r="T103">
        <f t="shared" ca="1" si="4"/>
        <v>1</v>
      </c>
      <c r="U103">
        <f t="shared" ca="1" si="5"/>
        <v>0</v>
      </c>
    </row>
    <row r="104" spans="1:21" hidden="1" x14ac:dyDescent="0.35">
      <c r="A104">
        <v>6000140327</v>
      </c>
      <c r="B104" t="s">
        <v>482</v>
      </c>
      <c r="C104" t="s">
        <v>230</v>
      </c>
      <c r="D104" s="34" t="s">
        <v>480</v>
      </c>
      <c r="E104" s="208">
        <v>45796</v>
      </c>
      <c r="F104" s="1">
        <v>45798</v>
      </c>
      <c r="G104" t="s">
        <v>329</v>
      </c>
      <c r="H104" t="s">
        <v>233</v>
      </c>
      <c r="I104" s="208">
        <v>45805</v>
      </c>
      <c r="J104" t="s">
        <v>234</v>
      </c>
      <c r="K104" t="s">
        <v>241</v>
      </c>
      <c r="L104" t="s">
        <v>171</v>
      </c>
      <c r="M104" t="s">
        <v>483</v>
      </c>
      <c r="N104" t="s">
        <v>237</v>
      </c>
      <c r="O104" t="s">
        <v>230</v>
      </c>
      <c r="P104" s="193" t="str">
        <f>IF(OR(AND(A104&lt;&gt;"",COUNTIF(Bugs!B:B,A104)&gt;0),AND(B104&lt;&gt;"",COUNTIF(Bugs!A:A,B104)&gt;0)),"Y","")</f>
        <v/>
      </c>
      <c r="Q104" s="193" t="str">
        <f>IF(OR(
    AND(COUNTIF(Bugs!A:A,B104)&gt;0,ISNUMBER(SEARCH("x",INDEX(Bugs!C:C,MATCH(B104,Bugs!A:A,0))))),
    AND(COUNTIF(Bugs!B:B,B104)&gt;0,ISNUMBER(SEARCH("x",INDEX(Bugs!C:C,MATCH(B104,Bugs!B:B,0))))),
    AND(COUNTIF(Bugs!A:A,B104)&gt;0,ISNUMBER(SEARCH("x",INDEX(Bugs!D:D,MATCH(B104,Bugs!A:A,0))))),
    AND(COUNTIF(Bugs!B:B,B104)&gt;0,ISNUMBER(SEARCH("x",INDEX(Bugs!D:D,MATCH(B104,Bugs!B:B,0)))))
),"Y","")</f>
        <v/>
      </c>
      <c r="R104">
        <f ca="1">IF(OR(ISNUMBER(MATCH(L104,MasterData!$D$3:$D$18,0)),ISNUMBER(MATCH(L104,MasterData!$C$3:$C$18,0))),
    DATEDIF(E104,I104,"d"),
    DATEDIF(E104,TODAY(),"d"))</f>
        <v>9</v>
      </c>
      <c r="S104">
        <f t="shared" ca="1" si="3"/>
        <v>0</v>
      </c>
      <c r="T104">
        <f t="shared" ca="1" si="4"/>
        <v>1</v>
      </c>
      <c r="U104">
        <f t="shared" ca="1" si="5"/>
        <v>0</v>
      </c>
    </row>
    <row r="105" spans="1:21" hidden="1" x14ac:dyDescent="0.35">
      <c r="A105">
        <v>6000140374</v>
      </c>
      <c r="B105" t="s">
        <v>484</v>
      </c>
      <c r="C105" t="s">
        <v>230</v>
      </c>
      <c r="D105" s="34" t="s">
        <v>254</v>
      </c>
      <c r="E105" s="208">
        <v>45796</v>
      </c>
      <c r="F105" s="1"/>
      <c r="G105" t="s">
        <v>255</v>
      </c>
      <c r="H105" t="s">
        <v>240</v>
      </c>
      <c r="I105" s="208">
        <v>45812</v>
      </c>
      <c r="J105" t="s">
        <v>234</v>
      </c>
      <c r="K105" t="s">
        <v>241</v>
      </c>
      <c r="L105" t="s">
        <v>171</v>
      </c>
      <c r="M105" t="s">
        <v>485</v>
      </c>
      <c r="N105" t="s">
        <v>237</v>
      </c>
      <c r="O105" t="s">
        <v>230</v>
      </c>
      <c r="P105" s="193" t="str">
        <f>IF(OR(AND(A105&lt;&gt;"",COUNTIF(Bugs!B:B,A105)&gt;0),AND(B105&lt;&gt;"",COUNTIF(Bugs!A:A,B105)&gt;0)),"Y","")</f>
        <v/>
      </c>
      <c r="Q105" s="193" t="str">
        <f>IF(OR(
    AND(COUNTIF(Bugs!A:A,B105)&gt;0,ISNUMBER(SEARCH("x",INDEX(Bugs!C:C,MATCH(B105,Bugs!A:A,0))))),
    AND(COUNTIF(Bugs!B:B,B105)&gt;0,ISNUMBER(SEARCH("x",INDEX(Bugs!C:C,MATCH(B105,Bugs!B:B,0))))),
    AND(COUNTIF(Bugs!A:A,B105)&gt;0,ISNUMBER(SEARCH("x",INDEX(Bugs!D:D,MATCH(B105,Bugs!A:A,0))))),
    AND(COUNTIF(Bugs!B:B,B105)&gt;0,ISNUMBER(SEARCH("x",INDEX(Bugs!D:D,MATCH(B105,Bugs!B:B,0)))))
),"Y","")</f>
        <v/>
      </c>
      <c r="R105">
        <f ca="1">IF(OR(ISNUMBER(MATCH(L105,MasterData!$D$3:$D$18,0)),ISNUMBER(MATCH(L105,MasterData!$C$3:$C$18,0))),
    DATEDIF(E105,I105,"d"),
    DATEDIF(E105,TODAY(),"d"))</f>
        <v>16</v>
      </c>
      <c r="S105">
        <f t="shared" ca="1" si="3"/>
        <v>0</v>
      </c>
      <c r="T105">
        <f t="shared" ca="1" si="4"/>
        <v>1</v>
      </c>
      <c r="U105">
        <f t="shared" ca="1" si="5"/>
        <v>0</v>
      </c>
    </row>
    <row r="106" spans="1:21" hidden="1" x14ac:dyDescent="0.35">
      <c r="A106">
        <v>6000140405</v>
      </c>
      <c r="B106" t="s">
        <v>230</v>
      </c>
      <c r="C106" t="s">
        <v>230</v>
      </c>
      <c r="D106" s="34" t="s">
        <v>231</v>
      </c>
      <c r="E106" s="208">
        <v>45796</v>
      </c>
      <c r="F106" s="1"/>
      <c r="G106" t="s">
        <v>248</v>
      </c>
      <c r="H106" t="s">
        <v>245</v>
      </c>
      <c r="I106" s="208">
        <v>45842</v>
      </c>
      <c r="J106" t="s">
        <v>201</v>
      </c>
      <c r="K106" t="s">
        <v>241</v>
      </c>
      <c r="L106" t="s">
        <v>171</v>
      </c>
      <c r="M106" t="s">
        <v>486</v>
      </c>
      <c r="N106" t="s">
        <v>237</v>
      </c>
      <c r="O106" t="s">
        <v>230</v>
      </c>
      <c r="P106" s="193" t="str">
        <f>IF(OR(AND(A106&lt;&gt;"",COUNTIF(Bugs!B:B,A106)&gt;0),AND(B106&lt;&gt;"",COUNTIF(Bugs!A:A,B106)&gt;0)),"Y","")</f>
        <v/>
      </c>
      <c r="Q106" s="193" t="str">
        <f>IF(OR(
    AND(COUNTIF(Bugs!A:A,B106)&gt;0,ISNUMBER(SEARCH("x",INDEX(Bugs!C:C,MATCH(B106,Bugs!A:A,0))))),
    AND(COUNTIF(Bugs!B:B,B106)&gt;0,ISNUMBER(SEARCH("x",INDEX(Bugs!C:C,MATCH(B106,Bugs!B:B,0))))),
    AND(COUNTIF(Bugs!A:A,B106)&gt;0,ISNUMBER(SEARCH("x",INDEX(Bugs!D:D,MATCH(B106,Bugs!A:A,0))))),
    AND(COUNTIF(Bugs!B:B,B106)&gt;0,ISNUMBER(SEARCH("x",INDEX(Bugs!D:D,MATCH(B106,Bugs!B:B,0)))))
),"Y","")</f>
        <v/>
      </c>
      <c r="R106">
        <f ca="1">IF(OR(ISNUMBER(MATCH(L106,MasterData!$D$3:$D$18,0)),ISNUMBER(MATCH(L106,MasterData!$C$3:$C$18,0))),
    DATEDIF(E106,I106,"d"),
    DATEDIF(E106,TODAY(),"d"))</f>
        <v>46</v>
      </c>
      <c r="S106">
        <f t="shared" ca="1" si="3"/>
        <v>0</v>
      </c>
      <c r="T106">
        <f t="shared" ca="1" si="4"/>
        <v>0</v>
      </c>
      <c r="U106">
        <f t="shared" ca="1" si="5"/>
        <v>1</v>
      </c>
    </row>
    <row r="107" spans="1:21" hidden="1" x14ac:dyDescent="0.35">
      <c r="A107">
        <v>6000140433</v>
      </c>
      <c r="B107" t="s">
        <v>487</v>
      </c>
      <c r="C107" t="s">
        <v>230</v>
      </c>
      <c r="D107" s="34" t="s">
        <v>231</v>
      </c>
      <c r="E107" s="208">
        <v>45796</v>
      </c>
      <c r="F107" s="1"/>
      <c r="G107" t="s">
        <v>488</v>
      </c>
      <c r="H107" t="s">
        <v>245</v>
      </c>
      <c r="I107" s="208">
        <v>45807</v>
      </c>
      <c r="J107" t="s">
        <v>234</v>
      </c>
      <c r="K107" t="s">
        <v>235</v>
      </c>
      <c r="L107" t="s">
        <v>171</v>
      </c>
      <c r="M107" t="s">
        <v>489</v>
      </c>
      <c r="N107" t="s">
        <v>237</v>
      </c>
      <c r="O107" t="s">
        <v>230</v>
      </c>
      <c r="P107" s="193" t="str">
        <f>IF(OR(AND(A107&lt;&gt;"",COUNTIF(Bugs!B:B,A107)&gt;0),AND(B107&lt;&gt;"",COUNTIF(Bugs!A:A,B107)&gt;0)),"Y","")</f>
        <v/>
      </c>
      <c r="Q107" s="193" t="str">
        <f>IF(OR(
    AND(COUNTIF(Bugs!A:A,B107)&gt;0,ISNUMBER(SEARCH("x",INDEX(Bugs!C:C,MATCH(B107,Bugs!A:A,0))))),
    AND(COUNTIF(Bugs!B:B,B107)&gt;0,ISNUMBER(SEARCH("x",INDEX(Bugs!C:C,MATCH(B107,Bugs!B:B,0))))),
    AND(COUNTIF(Bugs!A:A,B107)&gt;0,ISNUMBER(SEARCH("x",INDEX(Bugs!D:D,MATCH(B107,Bugs!A:A,0))))),
    AND(COUNTIF(Bugs!B:B,B107)&gt;0,ISNUMBER(SEARCH("x",INDEX(Bugs!D:D,MATCH(B107,Bugs!B:B,0)))))
),"Y","")</f>
        <v/>
      </c>
      <c r="R107">
        <f ca="1">IF(OR(ISNUMBER(MATCH(L107,MasterData!$D$3:$D$18,0)),ISNUMBER(MATCH(L107,MasterData!$C$3:$C$18,0))),
    DATEDIF(E107,I107,"d"),
    DATEDIF(E107,TODAY(),"d"))</f>
        <v>11</v>
      </c>
      <c r="S107">
        <f t="shared" ca="1" si="3"/>
        <v>0</v>
      </c>
      <c r="T107">
        <f t="shared" ca="1" si="4"/>
        <v>1</v>
      </c>
      <c r="U107">
        <f t="shared" ca="1" si="5"/>
        <v>0</v>
      </c>
    </row>
    <row r="108" spans="1:21" hidden="1" x14ac:dyDescent="0.35">
      <c r="A108">
        <v>6000140519</v>
      </c>
      <c r="B108" t="s">
        <v>490</v>
      </c>
      <c r="C108" t="s">
        <v>230</v>
      </c>
      <c r="D108" s="34" t="s">
        <v>274</v>
      </c>
      <c r="E108" s="208">
        <v>45797</v>
      </c>
      <c r="F108" s="1"/>
      <c r="G108" t="s">
        <v>275</v>
      </c>
      <c r="H108" t="s">
        <v>245</v>
      </c>
      <c r="I108" s="208">
        <v>45813</v>
      </c>
      <c r="J108" t="s">
        <v>234</v>
      </c>
      <c r="K108" t="s">
        <v>235</v>
      </c>
      <c r="L108" t="s">
        <v>171</v>
      </c>
      <c r="M108" t="s">
        <v>491</v>
      </c>
      <c r="N108" t="s">
        <v>237</v>
      </c>
      <c r="O108" t="s">
        <v>230</v>
      </c>
      <c r="P108" s="193" t="str">
        <f>IF(OR(AND(A108&lt;&gt;"",COUNTIF(Bugs!B:B,A108)&gt;0),AND(B108&lt;&gt;"",COUNTIF(Bugs!A:A,B108)&gt;0)),"Y","")</f>
        <v/>
      </c>
      <c r="Q108" s="193" t="str">
        <f>IF(OR(
    AND(COUNTIF(Bugs!A:A,B108)&gt;0,ISNUMBER(SEARCH("x",INDEX(Bugs!C:C,MATCH(B108,Bugs!A:A,0))))),
    AND(COUNTIF(Bugs!B:B,B108)&gt;0,ISNUMBER(SEARCH("x",INDEX(Bugs!C:C,MATCH(B108,Bugs!B:B,0))))),
    AND(COUNTIF(Bugs!A:A,B108)&gt;0,ISNUMBER(SEARCH("x",INDEX(Bugs!D:D,MATCH(B108,Bugs!A:A,0))))),
    AND(COUNTIF(Bugs!B:B,B108)&gt;0,ISNUMBER(SEARCH("x",INDEX(Bugs!D:D,MATCH(B108,Bugs!B:B,0)))))
),"Y","")</f>
        <v/>
      </c>
      <c r="R108">
        <f ca="1">IF(OR(ISNUMBER(MATCH(L108,MasterData!$D$3:$D$18,0)),ISNUMBER(MATCH(L108,MasterData!$C$3:$C$18,0))),
    DATEDIF(E108,I108,"d"),
    DATEDIF(E108,TODAY(),"d"))</f>
        <v>16</v>
      </c>
      <c r="S108">
        <f t="shared" ca="1" si="3"/>
        <v>0</v>
      </c>
      <c r="T108">
        <f t="shared" ca="1" si="4"/>
        <v>1</v>
      </c>
      <c r="U108">
        <f t="shared" ca="1" si="5"/>
        <v>0</v>
      </c>
    </row>
    <row r="109" spans="1:21" hidden="1" x14ac:dyDescent="0.35">
      <c r="A109">
        <v>6000140636</v>
      </c>
      <c r="B109" t="s">
        <v>492</v>
      </c>
      <c r="C109" t="s">
        <v>230</v>
      </c>
      <c r="D109" s="34" t="s">
        <v>274</v>
      </c>
      <c r="E109" s="208">
        <v>45797</v>
      </c>
      <c r="F109" s="1"/>
      <c r="G109" t="s">
        <v>321</v>
      </c>
      <c r="H109" t="s">
        <v>245</v>
      </c>
      <c r="I109" s="208">
        <v>45807</v>
      </c>
      <c r="J109" t="s">
        <v>234</v>
      </c>
      <c r="K109" t="s">
        <v>241</v>
      </c>
      <c r="L109" t="s">
        <v>171</v>
      </c>
      <c r="M109" t="s">
        <v>493</v>
      </c>
      <c r="N109" t="s">
        <v>237</v>
      </c>
      <c r="O109" t="s">
        <v>230</v>
      </c>
      <c r="P109" s="193" t="str">
        <f>IF(OR(AND(A109&lt;&gt;"",COUNTIF(Bugs!B:B,A109)&gt;0),AND(B109&lt;&gt;"",COUNTIF(Bugs!A:A,B109)&gt;0)),"Y","")</f>
        <v/>
      </c>
      <c r="Q109" s="193" t="str">
        <f>IF(OR(
    AND(COUNTIF(Bugs!A:A,B109)&gt;0,ISNUMBER(SEARCH("x",INDEX(Bugs!C:C,MATCH(B109,Bugs!A:A,0))))),
    AND(COUNTIF(Bugs!B:B,B109)&gt;0,ISNUMBER(SEARCH("x",INDEX(Bugs!C:C,MATCH(B109,Bugs!B:B,0))))),
    AND(COUNTIF(Bugs!A:A,B109)&gt;0,ISNUMBER(SEARCH("x",INDEX(Bugs!D:D,MATCH(B109,Bugs!A:A,0))))),
    AND(COUNTIF(Bugs!B:B,B109)&gt;0,ISNUMBER(SEARCH("x",INDEX(Bugs!D:D,MATCH(B109,Bugs!B:B,0)))))
),"Y","")</f>
        <v/>
      </c>
      <c r="R109">
        <f ca="1">IF(OR(ISNUMBER(MATCH(L109,MasterData!$D$3:$D$18,0)),ISNUMBER(MATCH(L109,MasterData!$C$3:$C$18,0))),
    DATEDIF(E109,I109,"d"),
    DATEDIF(E109,TODAY(),"d"))</f>
        <v>10</v>
      </c>
      <c r="S109">
        <f t="shared" ca="1" si="3"/>
        <v>0</v>
      </c>
      <c r="T109">
        <f t="shared" ca="1" si="4"/>
        <v>1</v>
      </c>
      <c r="U109">
        <f t="shared" ca="1" si="5"/>
        <v>0</v>
      </c>
    </row>
    <row r="110" spans="1:21" hidden="1" x14ac:dyDescent="0.35">
      <c r="A110">
        <v>6000140745</v>
      </c>
      <c r="B110" t="s">
        <v>494</v>
      </c>
      <c r="C110" t="s">
        <v>230</v>
      </c>
      <c r="D110" s="34" t="s">
        <v>254</v>
      </c>
      <c r="E110" s="208">
        <v>45798</v>
      </c>
      <c r="F110" s="1"/>
      <c r="G110" t="s">
        <v>357</v>
      </c>
      <c r="H110" t="s">
        <v>245</v>
      </c>
      <c r="I110" s="208">
        <v>45839</v>
      </c>
      <c r="J110" t="s">
        <v>234</v>
      </c>
      <c r="K110" t="s">
        <v>235</v>
      </c>
      <c r="L110" t="s">
        <v>171</v>
      </c>
      <c r="M110" t="s">
        <v>495</v>
      </c>
      <c r="N110" t="s">
        <v>237</v>
      </c>
      <c r="O110" t="s">
        <v>230</v>
      </c>
      <c r="P110" s="193" t="str">
        <f>IF(OR(AND(A110&lt;&gt;"",COUNTIF(Bugs!B:B,A110)&gt;0),AND(B110&lt;&gt;"",COUNTIF(Bugs!A:A,B110)&gt;0)),"Y","")</f>
        <v/>
      </c>
      <c r="Q110" s="193" t="str">
        <f>IF(OR(
    AND(COUNTIF(Bugs!A:A,B110)&gt;0,ISNUMBER(SEARCH("x",INDEX(Bugs!C:C,MATCH(B110,Bugs!A:A,0))))),
    AND(COUNTIF(Bugs!B:B,B110)&gt;0,ISNUMBER(SEARCH("x",INDEX(Bugs!C:C,MATCH(B110,Bugs!B:B,0))))),
    AND(COUNTIF(Bugs!A:A,B110)&gt;0,ISNUMBER(SEARCH("x",INDEX(Bugs!D:D,MATCH(B110,Bugs!A:A,0))))),
    AND(COUNTIF(Bugs!B:B,B110)&gt;0,ISNUMBER(SEARCH("x",INDEX(Bugs!D:D,MATCH(B110,Bugs!B:B,0)))))
),"Y","")</f>
        <v/>
      </c>
      <c r="R110">
        <f ca="1">IF(OR(ISNUMBER(MATCH(L110,MasterData!$D$3:$D$18,0)),ISNUMBER(MATCH(L110,MasterData!$C$3:$C$18,0))),
    DATEDIF(E110,I110,"d"),
    DATEDIF(E110,TODAY(),"d"))</f>
        <v>41</v>
      </c>
      <c r="S110">
        <f t="shared" ca="1" si="3"/>
        <v>0</v>
      </c>
      <c r="T110">
        <f t="shared" ca="1" si="4"/>
        <v>0</v>
      </c>
      <c r="U110">
        <f t="shared" ca="1" si="5"/>
        <v>1</v>
      </c>
    </row>
    <row r="111" spans="1:21" hidden="1" x14ac:dyDescent="0.35">
      <c r="A111">
        <v>6000140747</v>
      </c>
      <c r="B111" t="s">
        <v>496</v>
      </c>
      <c r="C111" t="s">
        <v>230</v>
      </c>
      <c r="D111" s="34" t="s">
        <v>247</v>
      </c>
      <c r="E111" s="208">
        <v>45798</v>
      </c>
      <c r="F111" s="1">
        <v>45804</v>
      </c>
      <c r="G111" t="s">
        <v>268</v>
      </c>
      <c r="H111" t="s">
        <v>245</v>
      </c>
      <c r="I111" s="208">
        <v>45811</v>
      </c>
      <c r="J111" t="s">
        <v>234</v>
      </c>
      <c r="K111" t="s">
        <v>241</v>
      </c>
      <c r="L111" t="s">
        <v>171</v>
      </c>
      <c r="M111" t="s">
        <v>497</v>
      </c>
      <c r="N111" t="s">
        <v>237</v>
      </c>
      <c r="O111" t="s">
        <v>230</v>
      </c>
      <c r="P111" s="193" t="str">
        <f>IF(OR(AND(A111&lt;&gt;"",COUNTIF(Bugs!B:B,A111)&gt;0),AND(B111&lt;&gt;"",COUNTIF(Bugs!A:A,B111)&gt;0)),"Y","")</f>
        <v/>
      </c>
      <c r="Q111" s="193" t="str">
        <f>IF(OR(
    AND(COUNTIF(Bugs!A:A,B111)&gt;0,ISNUMBER(SEARCH("x",INDEX(Bugs!C:C,MATCH(B111,Bugs!A:A,0))))),
    AND(COUNTIF(Bugs!B:B,B111)&gt;0,ISNUMBER(SEARCH("x",INDEX(Bugs!C:C,MATCH(B111,Bugs!B:B,0))))),
    AND(COUNTIF(Bugs!A:A,B111)&gt;0,ISNUMBER(SEARCH("x",INDEX(Bugs!D:D,MATCH(B111,Bugs!A:A,0))))),
    AND(COUNTIF(Bugs!B:B,B111)&gt;0,ISNUMBER(SEARCH("x",INDEX(Bugs!D:D,MATCH(B111,Bugs!B:B,0)))))
),"Y","")</f>
        <v/>
      </c>
      <c r="R111">
        <f ca="1">IF(OR(ISNUMBER(MATCH(L111,MasterData!$D$3:$D$18,0)),ISNUMBER(MATCH(L111,MasterData!$C$3:$C$18,0))),
    DATEDIF(E111,I111,"d"),
    DATEDIF(E111,TODAY(),"d"))</f>
        <v>13</v>
      </c>
      <c r="S111">
        <f t="shared" ca="1" si="3"/>
        <v>0</v>
      </c>
      <c r="T111">
        <f t="shared" ca="1" si="4"/>
        <v>1</v>
      </c>
      <c r="U111">
        <f t="shared" ca="1" si="5"/>
        <v>0</v>
      </c>
    </row>
    <row r="112" spans="1:21" hidden="1" x14ac:dyDescent="0.35">
      <c r="A112">
        <v>6000140763</v>
      </c>
      <c r="B112" t="s">
        <v>498</v>
      </c>
      <c r="C112" t="s">
        <v>230</v>
      </c>
      <c r="D112" s="34" t="s">
        <v>247</v>
      </c>
      <c r="E112" s="208">
        <v>45798</v>
      </c>
      <c r="F112" s="1">
        <v>45806</v>
      </c>
      <c r="G112" t="s">
        <v>268</v>
      </c>
      <c r="H112" t="s">
        <v>245</v>
      </c>
      <c r="I112" s="208">
        <v>45807</v>
      </c>
      <c r="J112" t="s">
        <v>234</v>
      </c>
      <c r="K112" t="s">
        <v>241</v>
      </c>
      <c r="L112" t="s">
        <v>171</v>
      </c>
      <c r="M112" t="s">
        <v>499</v>
      </c>
      <c r="N112" t="s">
        <v>237</v>
      </c>
      <c r="O112" t="s">
        <v>230</v>
      </c>
      <c r="P112" s="193" t="str">
        <f>IF(OR(AND(A112&lt;&gt;"",COUNTIF(Bugs!B:B,A112)&gt;0),AND(B112&lt;&gt;"",COUNTIF(Bugs!A:A,B112)&gt;0)),"Y","")</f>
        <v/>
      </c>
      <c r="Q112" s="193" t="str">
        <f>IF(OR(
    AND(COUNTIF(Bugs!A:A,B112)&gt;0,ISNUMBER(SEARCH("x",INDEX(Bugs!C:C,MATCH(B112,Bugs!A:A,0))))),
    AND(COUNTIF(Bugs!B:B,B112)&gt;0,ISNUMBER(SEARCH("x",INDEX(Bugs!C:C,MATCH(B112,Bugs!B:B,0))))),
    AND(COUNTIF(Bugs!A:A,B112)&gt;0,ISNUMBER(SEARCH("x",INDEX(Bugs!D:D,MATCH(B112,Bugs!A:A,0))))),
    AND(COUNTIF(Bugs!B:B,B112)&gt;0,ISNUMBER(SEARCH("x",INDEX(Bugs!D:D,MATCH(B112,Bugs!B:B,0)))))
),"Y","")</f>
        <v/>
      </c>
      <c r="R112">
        <f ca="1">IF(OR(ISNUMBER(MATCH(L112,MasterData!$D$3:$D$18,0)),ISNUMBER(MATCH(L112,MasterData!$C$3:$C$18,0))),
    DATEDIF(E112,I112,"d"),
    DATEDIF(E112,TODAY(),"d"))</f>
        <v>9</v>
      </c>
      <c r="S112">
        <f t="shared" ca="1" si="3"/>
        <v>0</v>
      </c>
      <c r="T112">
        <f t="shared" ca="1" si="4"/>
        <v>1</v>
      </c>
      <c r="U112">
        <f t="shared" ca="1" si="5"/>
        <v>0</v>
      </c>
    </row>
    <row r="113" spans="1:21" hidden="1" x14ac:dyDescent="0.35">
      <c r="A113">
        <v>6000140765</v>
      </c>
      <c r="B113" t="s">
        <v>500</v>
      </c>
      <c r="C113" t="s">
        <v>230</v>
      </c>
      <c r="D113" s="34" t="s">
        <v>247</v>
      </c>
      <c r="E113" s="208">
        <v>45798</v>
      </c>
      <c r="F113" s="1">
        <v>45804</v>
      </c>
      <c r="G113" t="s">
        <v>268</v>
      </c>
      <c r="H113" t="s">
        <v>245</v>
      </c>
      <c r="I113" s="208">
        <v>45813</v>
      </c>
      <c r="J113" t="s">
        <v>234</v>
      </c>
      <c r="K113" t="s">
        <v>241</v>
      </c>
      <c r="L113" t="s">
        <v>171</v>
      </c>
      <c r="M113" t="s">
        <v>501</v>
      </c>
      <c r="N113" t="s">
        <v>237</v>
      </c>
      <c r="O113" t="s">
        <v>230</v>
      </c>
      <c r="P113" s="193" t="str">
        <f>IF(OR(AND(A113&lt;&gt;"",COUNTIF(Bugs!B:B,A113)&gt;0),AND(B113&lt;&gt;"",COUNTIF(Bugs!A:A,B113)&gt;0)),"Y","")</f>
        <v/>
      </c>
      <c r="Q113" s="193" t="str">
        <f>IF(OR(
    AND(COUNTIF(Bugs!A:A,B113)&gt;0,ISNUMBER(SEARCH("x",INDEX(Bugs!C:C,MATCH(B113,Bugs!A:A,0))))),
    AND(COUNTIF(Bugs!B:B,B113)&gt;0,ISNUMBER(SEARCH("x",INDEX(Bugs!C:C,MATCH(B113,Bugs!B:B,0))))),
    AND(COUNTIF(Bugs!A:A,B113)&gt;0,ISNUMBER(SEARCH("x",INDEX(Bugs!D:D,MATCH(B113,Bugs!A:A,0))))),
    AND(COUNTIF(Bugs!B:B,B113)&gt;0,ISNUMBER(SEARCH("x",INDEX(Bugs!D:D,MATCH(B113,Bugs!B:B,0)))))
),"Y","")</f>
        <v/>
      </c>
      <c r="R113">
        <f ca="1">IF(OR(ISNUMBER(MATCH(L113,MasterData!$D$3:$D$18,0)),ISNUMBER(MATCH(L113,MasterData!$C$3:$C$18,0))),
    DATEDIF(E113,I113,"d"),
    DATEDIF(E113,TODAY(),"d"))</f>
        <v>15</v>
      </c>
      <c r="S113">
        <f t="shared" ca="1" si="3"/>
        <v>0</v>
      </c>
      <c r="T113">
        <f t="shared" ca="1" si="4"/>
        <v>1</v>
      </c>
      <c r="U113">
        <f t="shared" ca="1" si="5"/>
        <v>0</v>
      </c>
    </row>
    <row r="114" spans="1:21" hidden="1" x14ac:dyDescent="0.35">
      <c r="A114">
        <v>6000140809</v>
      </c>
      <c r="B114" t="s">
        <v>502</v>
      </c>
      <c r="D114" s="34" t="s">
        <v>247</v>
      </c>
      <c r="E114" s="208">
        <v>45798</v>
      </c>
      <c r="F114" s="1">
        <v>45811</v>
      </c>
      <c r="G114" t="s">
        <v>268</v>
      </c>
      <c r="H114" t="s">
        <v>503</v>
      </c>
      <c r="I114" s="208">
        <v>45824</v>
      </c>
      <c r="J114" t="s">
        <v>234</v>
      </c>
      <c r="K114" t="s">
        <v>241</v>
      </c>
      <c r="L114" t="s">
        <v>171</v>
      </c>
      <c r="M114" t="s">
        <v>504</v>
      </c>
      <c r="N114" t="s">
        <v>237</v>
      </c>
      <c r="P114" s="193" t="str">
        <f>IF(OR(AND(A114&lt;&gt;"",COUNTIF(Bugs!B:B,A114)&gt;0),AND(B114&lt;&gt;"",COUNTIF(Bugs!A:A,B114)&gt;0)),"Y","")</f>
        <v/>
      </c>
      <c r="Q114" s="193" t="str">
        <f>IF(OR(
    AND(COUNTIF(Bugs!A:A,B114)&gt;0,ISNUMBER(SEARCH("x",INDEX(Bugs!C:C,MATCH(B114,Bugs!A:A,0))))),
    AND(COUNTIF(Bugs!B:B,B114)&gt;0,ISNUMBER(SEARCH("x",INDEX(Bugs!C:C,MATCH(B114,Bugs!B:B,0))))),
    AND(COUNTIF(Bugs!A:A,B114)&gt;0,ISNUMBER(SEARCH("x",INDEX(Bugs!D:D,MATCH(B114,Bugs!A:A,0))))),
    AND(COUNTIF(Bugs!B:B,B114)&gt;0,ISNUMBER(SEARCH("x",INDEX(Bugs!D:D,MATCH(B114,Bugs!B:B,0)))))
),"Y","")</f>
        <v/>
      </c>
      <c r="R114">
        <f ca="1">IF(OR(ISNUMBER(MATCH(L114,MasterData!$D$3:$D$18,0)),ISNUMBER(MATCH(L114,MasterData!$C$3:$C$18,0))),
    DATEDIF(E114,I114,"d"),
    DATEDIF(E114,TODAY(),"d"))</f>
        <v>26</v>
      </c>
      <c r="S114">
        <f t="shared" ca="1" si="3"/>
        <v>0</v>
      </c>
      <c r="T114">
        <f t="shared" ca="1" si="4"/>
        <v>1</v>
      </c>
      <c r="U114">
        <f t="shared" ca="1" si="5"/>
        <v>0</v>
      </c>
    </row>
    <row r="115" spans="1:21" hidden="1" x14ac:dyDescent="0.35">
      <c r="A115">
        <v>6000140812</v>
      </c>
      <c r="B115" t="s">
        <v>505</v>
      </c>
      <c r="C115" t="s">
        <v>230</v>
      </c>
      <c r="D115" s="34" t="s">
        <v>506</v>
      </c>
      <c r="E115" s="208">
        <v>45798</v>
      </c>
      <c r="F115" s="1"/>
      <c r="G115" t="s">
        <v>507</v>
      </c>
      <c r="H115" t="s">
        <v>240</v>
      </c>
      <c r="I115" s="208">
        <v>45806</v>
      </c>
      <c r="J115" t="s">
        <v>234</v>
      </c>
      <c r="K115" t="s">
        <v>241</v>
      </c>
      <c r="L115" t="s">
        <v>171</v>
      </c>
      <c r="M115" t="s">
        <v>508</v>
      </c>
      <c r="N115" t="s">
        <v>237</v>
      </c>
      <c r="O115" t="s">
        <v>230</v>
      </c>
      <c r="P115" s="193" t="str">
        <f>IF(OR(AND(A115&lt;&gt;"",COUNTIF(Bugs!B:B,A115)&gt;0),AND(B115&lt;&gt;"",COUNTIF(Bugs!A:A,B115)&gt;0)),"Y","")</f>
        <v/>
      </c>
      <c r="Q115" s="193" t="str">
        <f>IF(OR(
    AND(COUNTIF(Bugs!A:A,B115)&gt;0,ISNUMBER(SEARCH("x",INDEX(Bugs!C:C,MATCH(B115,Bugs!A:A,0))))),
    AND(COUNTIF(Bugs!B:B,B115)&gt;0,ISNUMBER(SEARCH("x",INDEX(Bugs!C:C,MATCH(B115,Bugs!B:B,0))))),
    AND(COUNTIF(Bugs!A:A,B115)&gt;0,ISNUMBER(SEARCH("x",INDEX(Bugs!D:D,MATCH(B115,Bugs!A:A,0))))),
    AND(COUNTIF(Bugs!B:B,B115)&gt;0,ISNUMBER(SEARCH("x",INDEX(Bugs!D:D,MATCH(B115,Bugs!B:B,0)))))
),"Y","")</f>
        <v/>
      </c>
      <c r="R115">
        <f ca="1">IF(OR(ISNUMBER(MATCH(L115,MasterData!$D$3:$D$18,0)),ISNUMBER(MATCH(L115,MasterData!$C$3:$C$18,0))),
    DATEDIF(E115,I115,"d"),
    DATEDIF(E115,TODAY(),"d"))</f>
        <v>8</v>
      </c>
      <c r="S115">
        <f t="shared" ca="1" si="3"/>
        <v>0</v>
      </c>
      <c r="T115">
        <f t="shared" ca="1" si="4"/>
        <v>1</v>
      </c>
      <c r="U115">
        <f t="shared" ca="1" si="5"/>
        <v>0</v>
      </c>
    </row>
    <row r="116" spans="1:21" hidden="1" x14ac:dyDescent="0.35">
      <c r="A116">
        <v>6000140821</v>
      </c>
      <c r="B116" t="s">
        <v>230</v>
      </c>
      <c r="C116" t="s">
        <v>230</v>
      </c>
      <c r="D116" s="34" t="s">
        <v>251</v>
      </c>
      <c r="E116" s="208">
        <v>45798</v>
      </c>
      <c r="F116" s="1"/>
      <c r="G116" t="s">
        <v>422</v>
      </c>
      <c r="H116" t="s">
        <v>240</v>
      </c>
      <c r="I116" s="208">
        <v>45813</v>
      </c>
      <c r="J116" t="s">
        <v>201</v>
      </c>
      <c r="K116" t="s">
        <v>235</v>
      </c>
      <c r="L116" t="s">
        <v>171</v>
      </c>
      <c r="M116" t="s">
        <v>509</v>
      </c>
      <c r="N116" t="s">
        <v>237</v>
      </c>
      <c r="O116" t="s">
        <v>230</v>
      </c>
      <c r="P116" s="193" t="str">
        <f>IF(OR(AND(A116&lt;&gt;"",COUNTIF(Bugs!B:B,A116)&gt;0),AND(B116&lt;&gt;"",COUNTIF(Bugs!A:A,B116)&gt;0)),"Y","")</f>
        <v/>
      </c>
      <c r="Q116" s="193" t="str">
        <f>IF(OR(
    AND(COUNTIF(Bugs!A:A,B116)&gt;0,ISNUMBER(SEARCH("x",INDEX(Bugs!C:C,MATCH(B116,Bugs!A:A,0))))),
    AND(COUNTIF(Bugs!B:B,B116)&gt;0,ISNUMBER(SEARCH("x",INDEX(Bugs!C:C,MATCH(B116,Bugs!B:B,0))))),
    AND(COUNTIF(Bugs!A:A,B116)&gt;0,ISNUMBER(SEARCH("x",INDEX(Bugs!D:D,MATCH(B116,Bugs!A:A,0))))),
    AND(COUNTIF(Bugs!B:B,B116)&gt;0,ISNUMBER(SEARCH("x",INDEX(Bugs!D:D,MATCH(B116,Bugs!B:B,0)))))
),"Y","")</f>
        <v/>
      </c>
      <c r="R116">
        <f ca="1">IF(OR(ISNUMBER(MATCH(L116,MasterData!$D$3:$D$18,0)),ISNUMBER(MATCH(L116,MasterData!$C$3:$C$18,0))),
    DATEDIF(E116,I116,"d"),
    DATEDIF(E116,TODAY(),"d"))</f>
        <v>15</v>
      </c>
      <c r="S116">
        <f t="shared" ca="1" si="3"/>
        <v>0</v>
      </c>
      <c r="T116">
        <f t="shared" ca="1" si="4"/>
        <v>1</v>
      </c>
      <c r="U116">
        <f t="shared" ca="1" si="5"/>
        <v>0</v>
      </c>
    </row>
    <row r="117" spans="1:21" hidden="1" x14ac:dyDescent="0.35">
      <c r="A117">
        <v>6000140852</v>
      </c>
      <c r="B117" t="s">
        <v>510</v>
      </c>
      <c r="C117" t="s">
        <v>230</v>
      </c>
      <c r="D117" s="34" t="s">
        <v>511</v>
      </c>
      <c r="E117" s="208">
        <v>45799</v>
      </c>
      <c r="F117" s="1"/>
      <c r="G117" t="s">
        <v>512</v>
      </c>
      <c r="H117" t="s">
        <v>245</v>
      </c>
      <c r="I117" s="208">
        <v>45807</v>
      </c>
      <c r="J117" t="s">
        <v>234</v>
      </c>
      <c r="K117" t="s">
        <v>235</v>
      </c>
      <c r="L117" t="s">
        <v>171</v>
      </c>
      <c r="M117" t="s">
        <v>513</v>
      </c>
      <c r="N117" t="s">
        <v>237</v>
      </c>
      <c r="O117" t="s">
        <v>230</v>
      </c>
      <c r="P117" s="193" t="str">
        <f>IF(OR(AND(A117&lt;&gt;"",COUNTIF(Bugs!B:B,A117)&gt;0),AND(B117&lt;&gt;"",COUNTIF(Bugs!A:A,B117)&gt;0)),"Y","")</f>
        <v/>
      </c>
      <c r="Q117" s="193" t="str">
        <f>IF(OR(
    AND(COUNTIF(Bugs!A:A,B117)&gt;0,ISNUMBER(SEARCH("x",INDEX(Bugs!C:C,MATCH(B117,Bugs!A:A,0))))),
    AND(COUNTIF(Bugs!B:B,B117)&gt;0,ISNUMBER(SEARCH("x",INDEX(Bugs!C:C,MATCH(B117,Bugs!B:B,0))))),
    AND(COUNTIF(Bugs!A:A,B117)&gt;0,ISNUMBER(SEARCH("x",INDEX(Bugs!D:D,MATCH(B117,Bugs!A:A,0))))),
    AND(COUNTIF(Bugs!B:B,B117)&gt;0,ISNUMBER(SEARCH("x",INDEX(Bugs!D:D,MATCH(B117,Bugs!B:B,0)))))
),"Y","")</f>
        <v/>
      </c>
      <c r="R117">
        <f ca="1">IF(OR(ISNUMBER(MATCH(L117,MasterData!$D$3:$D$18,0)),ISNUMBER(MATCH(L117,MasterData!$C$3:$C$18,0))),
    DATEDIF(E117,I117,"d"),
    DATEDIF(E117,TODAY(),"d"))</f>
        <v>8</v>
      </c>
      <c r="S117">
        <f t="shared" ca="1" si="3"/>
        <v>0</v>
      </c>
      <c r="T117">
        <f t="shared" ca="1" si="4"/>
        <v>1</v>
      </c>
      <c r="U117">
        <f t="shared" ca="1" si="5"/>
        <v>0</v>
      </c>
    </row>
    <row r="118" spans="1:21" hidden="1" x14ac:dyDescent="0.35">
      <c r="A118">
        <v>6000140887</v>
      </c>
      <c r="B118" t="s">
        <v>514</v>
      </c>
      <c r="C118" t="s">
        <v>230</v>
      </c>
      <c r="D118" s="34" t="s">
        <v>254</v>
      </c>
      <c r="E118" s="208">
        <v>45799</v>
      </c>
      <c r="F118" s="1">
        <v>45803</v>
      </c>
      <c r="G118" t="s">
        <v>357</v>
      </c>
      <c r="H118" t="s">
        <v>240</v>
      </c>
      <c r="I118" s="208">
        <v>45811</v>
      </c>
      <c r="J118" t="s">
        <v>234</v>
      </c>
      <c r="K118" t="s">
        <v>241</v>
      </c>
      <c r="L118" t="s">
        <v>171</v>
      </c>
      <c r="M118" t="s">
        <v>515</v>
      </c>
      <c r="N118" t="s">
        <v>237</v>
      </c>
      <c r="O118" t="s">
        <v>230</v>
      </c>
      <c r="P118" s="193" t="str">
        <f>IF(OR(AND(A118&lt;&gt;"",COUNTIF(Bugs!B:B,A118)&gt;0),AND(B118&lt;&gt;"",COUNTIF(Bugs!A:A,B118)&gt;0)),"Y","")</f>
        <v/>
      </c>
      <c r="Q118" s="193" t="str">
        <f>IF(OR(
    AND(COUNTIF(Bugs!A:A,B118)&gt;0,ISNUMBER(SEARCH("x",INDEX(Bugs!C:C,MATCH(B118,Bugs!A:A,0))))),
    AND(COUNTIF(Bugs!B:B,B118)&gt;0,ISNUMBER(SEARCH("x",INDEX(Bugs!C:C,MATCH(B118,Bugs!B:B,0))))),
    AND(COUNTIF(Bugs!A:A,B118)&gt;0,ISNUMBER(SEARCH("x",INDEX(Bugs!D:D,MATCH(B118,Bugs!A:A,0))))),
    AND(COUNTIF(Bugs!B:B,B118)&gt;0,ISNUMBER(SEARCH("x",INDEX(Bugs!D:D,MATCH(B118,Bugs!B:B,0)))))
),"Y","")</f>
        <v/>
      </c>
      <c r="R118">
        <f ca="1">IF(OR(ISNUMBER(MATCH(L118,MasterData!$D$3:$D$18,0)),ISNUMBER(MATCH(L118,MasterData!$C$3:$C$18,0))),
    DATEDIF(E118,I118,"d"),
    DATEDIF(E118,TODAY(),"d"))</f>
        <v>12</v>
      </c>
      <c r="S118">
        <f t="shared" ca="1" si="3"/>
        <v>0</v>
      </c>
      <c r="T118">
        <f t="shared" ca="1" si="4"/>
        <v>1</v>
      </c>
      <c r="U118">
        <f t="shared" ca="1" si="5"/>
        <v>0</v>
      </c>
    </row>
    <row r="119" spans="1:21" hidden="1" x14ac:dyDescent="0.35">
      <c r="A119">
        <v>6000141017</v>
      </c>
      <c r="B119" t="s">
        <v>516</v>
      </c>
      <c r="C119" t="s">
        <v>230</v>
      </c>
      <c r="D119" s="34" t="s">
        <v>247</v>
      </c>
      <c r="E119" s="208">
        <v>45800</v>
      </c>
      <c r="F119" s="1"/>
      <c r="G119" t="s">
        <v>268</v>
      </c>
      <c r="H119" t="s">
        <v>230</v>
      </c>
      <c r="I119" s="208">
        <v>45847</v>
      </c>
      <c r="J119" t="s">
        <v>234</v>
      </c>
      <c r="K119" t="s">
        <v>235</v>
      </c>
      <c r="L119" t="s">
        <v>171</v>
      </c>
      <c r="M119" t="s">
        <v>517</v>
      </c>
      <c r="N119" t="s">
        <v>237</v>
      </c>
      <c r="O119" t="s">
        <v>230</v>
      </c>
      <c r="P119" s="193" t="str">
        <f>IF(OR(AND(A119&lt;&gt;"",COUNTIF(Bugs!B:B,A119)&gt;0),AND(B119&lt;&gt;"",COUNTIF(Bugs!A:A,B119)&gt;0)),"Y","")</f>
        <v/>
      </c>
      <c r="Q119" s="193" t="str">
        <f>IF(OR(
    AND(COUNTIF(Bugs!A:A,B119)&gt;0,ISNUMBER(SEARCH("x",INDEX(Bugs!C:C,MATCH(B119,Bugs!A:A,0))))),
    AND(COUNTIF(Bugs!B:B,B119)&gt;0,ISNUMBER(SEARCH("x",INDEX(Bugs!C:C,MATCH(B119,Bugs!B:B,0))))),
    AND(COUNTIF(Bugs!A:A,B119)&gt;0,ISNUMBER(SEARCH("x",INDEX(Bugs!D:D,MATCH(B119,Bugs!A:A,0))))),
    AND(COUNTIF(Bugs!B:B,B119)&gt;0,ISNUMBER(SEARCH("x",INDEX(Bugs!D:D,MATCH(B119,Bugs!B:B,0)))))
),"Y","")</f>
        <v/>
      </c>
      <c r="R119">
        <f ca="1">IF(OR(ISNUMBER(MATCH(L119,MasterData!$D$3:$D$18,0)),ISNUMBER(MATCH(L119,MasterData!$C$3:$C$18,0))),
    DATEDIF(E119,I119,"d"),
    DATEDIF(E119,TODAY(),"d"))</f>
        <v>47</v>
      </c>
      <c r="S119">
        <f t="shared" ca="1" si="3"/>
        <v>0</v>
      </c>
      <c r="T119">
        <f t="shared" ca="1" si="4"/>
        <v>0</v>
      </c>
      <c r="U119">
        <f t="shared" ca="1" si="5"/>
        <v>1</v>
      </c>
    </row>
    <row r="120" spans="1:21" hidden="1" x14ac:dyDescent="0.35">
      <c r="A120">
        <v>6000141018</v>
      </c>
      <c r="B120" t="s">
        <v>518</v>
      </c>
      <c r="C120" t="s">
        <v>230</v>
      </c>
      <c r="D120" s="34" t="s">
        <v>519</v>
      </c>
      <c r="E120" s="208">
        <v>45800</v>
      </c>
      <c r="F120" s="1"/>
      <c r="G120" t="s">
        <v>520</v>
      </c>
      <c r="H120" t="s">
        <v>233</v>
      </c>
      <c r="I120" s="208">
        <v>45832</v>
      </c>
      <c r="J120" t="s">
        <v>234</v>
      </c>
      <c r="K120" t="s">
        <v>235</v>
      </c>
      <c r="L120" t="s">
        <v>171</v>
      </c>
      <c r="M120" t="s">
        <v>521</v>
      </c>
      <c r="N120" t="s">
        <v>237</v>
      </c>
      <c r="O120" t="s">
        <v>230</v>
      </c>
      <c r="P120" s="193" t="str">
        <f>IF(OR(AND(A120&lt;&gt;"",COUNTIF(Bugs!B:B,A120)&gt;0),AND(B120&lt;&gt;"",COUNTIF(Bugs!A:A,B120)&gt;0)),"Y","")</f>
        <v/>
      </c>
      <c r="Q120" s="193" t="str">
        <f>IF(OR(
    AND(COUNTIF(Bugs!A:A,B120)&gt;0,ISNUMBER(SEARCH("x",INDEX(Bugs!C:C,MATCH(B120,Bugs!A:A,0))))),
    AND(COUNTIF(Bugs!B:B,B120)&gt;0,ISNUMBER(SEARCH("x",INDEX(Bugs!C:C,MATCH(B120,Bugs!B:B,0))))),
    AND(COUNTIF(Bugs!A:A,B120)&gt;0,ISNUMBER(SEARCH("x",INDEX(Bugs!D:D,MATCH(B120,Bugs!A:A,0))))),
    AND(COUNTIF(Bugs!B:B,B120)&gt;0,ISNUMBER(SEARCH("x",INDEX(Bugs!D:D,MATCH(B120,Bugs!B:B,0)))))
),"Y","")</f>
        <v/>
      </c>
      <c r="R120">
        <f ca="1">IF(OR(ISNUMBER(MATCH(L120,MasterData!$D$3:$D$18,0)),ISNUMBER(MATCH(L120,MasterData!$C$3:$C$18,0))),
    DATEDIF(E120,I120,"d"),
    DATEDIF(E120,TODAY(),"d"))</f>
        <v>32</v>
      </c>
      <c r="S120">
        <f t="shared" ca="1" si="3"/>
        <v>0</v>
      </c>
      <c r="T120">
        <f t="shared" ca="1" si="4"/>
        <v>0</v>
      </c>
      <c r="U120">
        <f t="shared" ca="1" si="5"/>
        <v>1</v>
      </c>
    </row>
    <row r="121" spans="1:21" hidden="1" x14ac:dyDescent="0.35">
      <c r="A121">
        <v>6000141038</v>
      </c>
      <c r="B121" t="s">
        <v>522</v>
      </c>
      <c r="C121" t="s">
        <v>230</v>
      </c>
      <c r="D121" s="34" t="s">
        <v>231</v>
      </c>
      <c r="E121" s="208">
        <v>45800</v>
      </c>
      <c r="F121" s="1"/>
      <c r="G121" t="s">
        <v>232</v>
      </c>
      <c r="H121" t="s">
        <v>240</v>
      </c>
      <c r="I121" s="208">
        <v>45811</v>
      </c>
      <c r="J121" t="s">
        <v>234</v>
      </c>
      <c r="K121" t="s">
        <v>235</v>
      </c>
      <c r="L121" t="s">
        <v>171</v>
      </c>
      <c r="M121" t="s">
        <v>523</v>
      </c>
      <c r="N121" t="s">
        <v>237</v>
      </c>
      <c r="O121" t="s">
        <v>230</v>
      </c>
      <c r="P121" s="193" t="str">
        <f>IF(OR(AND(A121&lt;&gt;"",COUNTIF(Bugs!B:B,A121)&gt;0),AND(B121&lt;&gt;"",COUNTIF(Bugs!A:A,B121)&gt;0)),"Y","")</f>
        <v/>
      </c>
      <c r="Q121" s="193" t="str">
        <f>IF(OR(
    AND(COUNTIF(Bugs!A:A,B121)&gt;0,ISNUMBER(SEARCH("x",INDEX(Bugs!C:C,MATCH(B121,Bugs!A:A,0))))),
    AND(COUNTIF(Bugs!B:B,B121)&gt;0,ISNUMBER(SEARCH("x",INDEX(Bugs!C:C,MATCH(B121,Bugs!B:B,0))))),
    AND(COUNTIF(Bugs!A:A,B121)&gt;0,ISNUMBER(SEARCH("x",INDEX(Bugs!D:D,MATCH(B121,Bugs!A:A,0))))),
    AND(COUNTIF(Bugs!B:B,B121)&gt;0,ISNUMBER(SEARCH("x",INDEX(Bugs!D:D,MATCH(B121,Bugs!B:B,0)))))
),"Y","")</f>
        <v/>
      </c>
      <c r="R121">
        <f ca="1">IF(OR(ISNUMBER(MATCH(L121,MasterData!$D$3:$D$18,0)),ISNUMBER(MATCH(L121,MasterData!$C$3:$C$18,0))),
    DATEDIF(E121,I121,"d"),
    DATEDIF(E121,TODAY(),"d"))</f>
        <v>11</v>
      </c>
      <c r="S121">
        <f t="shared" ca="1" si="3"/>
        <v>0</v>
      </c>
      <c r="T121">
        <f t="shared" ca="1" si="4"/>
        <v>1</v>
      </c>
      <c r="U121">
        <f t="shared" ca="1" si="5"/>
        <v>0</v>
      </c>
    </row>
    <row r="122" spans="1:21" hidden="1" x14ac:dyDescent="0.35">
      <c r="A122">
        <v>6000141080</v>
      </c>
      <c r="B122" t="s">
        <v>524</v>
      </c>
      <c r="C122" t="s">
        <v>230</v>
      </c>
      <c r="D122" s="34" t="s">
        <v>274</v>
      </c>
      <c r="E122" s="208">
        <v>45800</v>
      </c>
      <c r="F122" s="1"/>
      <c r="G122" t="s">
        <v>321</v>
      </c>
      <c r="H122" t="s">
        <v>245</v>
      </c>
      <c r="I122" s="208">
        <v>45810</v>
      </c>
      <c r="J122" t="s">
        <v>234</v>
      </c>
      <c r="K122" t="s">
        <v>241</v>
      </c>
      <c r="L122" t="s">
        <v>171</v>
      </c>
      <c r="M122" t="s">
        <v>525</v>
      </c>
      <c r="N122" t="s">
        <v>237</v>
      </c>
      <c r="O122" t="s">
        <v>230</v>
      </c>
      <c r="P122" s="193" t="str">
        <f>IF(OR(AND(A122&lt;&gt;"",COUNTIF(Bugs!B:B,A122)&gt;0),AND(B122&lt;&gt;"",COUNTIF(Bugs!A:A,B122)&gt;0)),"Y","")</f>
        <v/>
      </c>
      <c r="Q122" s="193" t="str">
        <f>IF(OR(
    AND(COUNTIF(Bugs!A:A,B122)&gt;0,ISNUMBER(SEARCH("x",INDEX(Bugs!C:C,MATCH(B122,Bugs!A:A,0))))),
    AND(COUNTIF(Bugs!B:B,B122)&gt;0,ISNUMBER(SEARCH("x",INDEX(Bugs!C:C,MATCH(B122,Bugs!B:B,0))))),
    AND(COUNTIF(Bugs!A:A,B122)&gt;0,ISNUMBER(SEARCH("x",INDEX(Bugs!D:D,MATCH(B122,Bugs!A:A,0))))),
    AND(COUNTIF(Bugs!B:B,B122)&gt;0,ISNUMBER(SEARCH("x",INDEX(Bugs!D:D,MATCH(B122,Bugs!B:B,0)))))
),"Y","")</f>
        <v/>
      </c>
      <c r="R122">
        <f ca="1">IF(OR(ISNUMBER(MATCH(L122,MasterData!$D$3:$D$18,0)),ISNUMBER(MATCH(L122,MasterData!$C$3:$C$18,0))),
    DATEDIF(E122,I122,"d"),
    DATEDIF(E122,TODAY(),"d"))</f>
        <v>10</v>
      </c>
      <c r="S122">
        <f t="shared" ca="1" si="3"/>
        <v>0</v>
      </c>
      <c r="T122">
        <f t="shared" ca="1" si="4"/>
        <v>1</v>
      </c>
      <c r="U122">
        <f t="shared" ca="1" si="5"/>
        <v>0</v>
      </c>
    </row>
    <row r="123" spans="1:21" hidden="1" x14ac:dyDescent="0.35">
      <c r="A123">
        <v>6000141241</v>
      </c>
      <c r="B123" t="s">
        <v>526</v>
      </c>
      <c r="C123" t="s">
        <v>230</v>
      </c>
      <c r="D123" s="34" t="s">
        <v>480</v>
      </c>
      <c r="E123" s="208">
        <v>45803</v>
      </c>
      <c r="F123" s="1"/>
      <c r="G123" t="s">
        <v>329</v>
      </c>
      <c r="H123" t="s">
        <v>240</v>
      </c>
      <c r="I123" s="208">
        <v>45847</v>
      </c>
      <c r="J123" t="s">
        <v>234</v>
      </c>
      <c r="K123" t="s">
        <v>235</v>
      </c>
      <c r="L123" t="s">
        <v>171</v>
      </c>
      <c r="M123" t="s">
        <v>527</v>
      </c>
      <c r="N123" t="s">
        <v>237</v>
      </c>
      <c r="O123" t="s">
        <v>230</v>
      </c>
      <c r="P123" s="193" t="str">
        <f>IF(OR(AND(A123&lt;&gt;"",COUNTIF(Bugs!B:B,A123)&gt;0),AND(B123&lt;&gt;"",COUNTIF(Bugs!A:A,B123)&gt;0)),"Y","")</f>
        <v/>
      </c>
      <c r="Q123" s="193" t="str">
        <f>IF(OR(
    AND(COUNTIF(Bugs!A:A,B123)&gt;0,ISNUMBER(SEARCH("x",INDEX(Bugs!C:C,MATCH(B123,Bugs!A:A,0))))),
    AND(COUNTIF(Bugs!B:B,B123)&gt;0,ISNUMBER(SEARCH("x",INDEX(Bugs!C:C,MATCH(B123,Bugs!B:B,0))))),
    AND(COUNTIF(Bugs!A:A,B123)&gt;0,ISNUMBER(SEARCH("x",INDEX(Bugs!D:D,MATCH(B123,Bugs!A:A,0))))),
    AND(COUNTIF(Bugs!B:B,B123)&gt;0,ISNUMBER(SEARCH("x",INDEX(Bugs!D:D,MATCH(B123,Bugs!B:B,0)))))
),"Y","")</f>
        <v/>
      </c>
      <c r="R123">
        <f ca="1">IF(OR(ISNUMBER(MATCH(L123,MasterData!$D$3:$D$18,0)),ISNUMBER(MATCH(L123,MasterData!$C$3:$C$18,0))),
    DATEDIF(E123,I123,"d"),
    DATEDIF(E123,TODAY(),"d"))</f>
        <v>44</v>
      </c>
      <c r="S123">
        <f t="shared" ca="1" si="3"/>
        <v>0</v>
      </c>
      <c r="T123">
        <f t="shared" ca="1" si="4"/>
        <v>0</v>
      </c>
      <c r="U123">
        <f t="shared" ca="1" si="5"/>
        <v>1</v>
      </c>
    </row>
    <row r="124" spans="1:21" hidden="1" x14ac:dyDescent="0.35">
      <c r="A124">
        <v>6000141291</v>
      </c>
      <c r="B124" t="s">
        <v>528</v>
      </c>
      <c r="C124" t="s">
        <v>230</v>
      </c>
      <c r="D124" s="34" t="s">
        <v>251</v>
      </c>
      <c r="E124" s="208">
        <v>45803</v>
      </c>
      <c r="F124" s="1"/>
      <c r="G124" t="s">
        <v>529</v>
      </c>
      <c r="H124" t="s">
        <v>230</v>
      </c>
      <c r="I124" s="208">
        <v>45811</v>
      </c>
      <c r="J124" t="s">
        <v>234</v>
      </c>
      <c r="K124" t="s">
        <v>235</v>
      </c>
      <c r="L124" t="s">
        <v>171</v>
      </c>
      <c r="M124" t="s">
        <v>530</v>
      </c>
      <c r="N124" t="s">
        <v>237</v>
      </c>
      <c r="O124" t="s">
        <v>230</v>
      </c>
      <c r="P124" s="193" t="str">
        <f>IF(OR(AND(A124&lt;&gt;"",COUNTIF(Bugs!B:B,A124)&gt;0),AND(B124&lt;&gt;"",COUNTIF(Bugs!A:A,B124)&gt;0)),"Y","")</f>
        <v/>
      </c>
      <c r="Q124" s="193" t="str">
        <f>IF(OR(
    AND(COUNTIF(Bugs!A:A,B124)&gt;0,ISNUMBER(SEARCH("x",INDEX(Bugs!C:C,MATCH(B124,Bugs!A:A,0))))),
    AND(COUNTIF(Bugs!B:B,B124)&gt;0,ISNUMBER(SEARCH("x",INDEX(Bugs!C:C,MATCH(B124,Bugs!B:B,0))))),
    AND(COUNTIF(Bugs!A:A,B124)&gt;0,ISNUMBER(SEARCH("x",INDEX(Bugs!D:D,MATCH(B124,Bugs!A:A,0))))),
    AND(COUNTIF(Bugs!B:B,B124)&gt;0,ISNUMBER(SEARCH("x",INDEX(Bugs!D:D,MATCH(B124,Bugs!B:B,0)))))
),"Y","")</f>
        <v/>
      </c>
      <c r="R124">
        <f ca="1">IF(OR(ISNUMBER(MATCH(L124,MasterData!$D$3:$D$18,0)),ISNUMBER(MATCH(L124,MasterData!$C$3:$C$18,0))),
    DATEDIF(E124,I124,"d"),
    DATEDIF(E124,TODAY(),"d"))</f>
        <v>8</v>
      </c>
      <c r="S124">
        <f t="shared" ca="1" si="3"/>
        <v>0</v>
      </c>
      <c r="T124">
        <f t="shared" ca="1" si="4"/>
        <v>1</v>
      </c>
      <c r="U124">
        <f t="shared" ca="1" si="5"/>
        <v>0</v>
      </c>
    </row>
    <row r="125" spans="1:21" hidden="1" x14ac:dyDescent="0.35">
      <c r="A125">
        <v>6000141328</v>
      </c>
      <c r="B125" t="s">
        <v>531</v>
      </c>
      <c r="C125" t="s">
        <v>230</v>
      </c>
      <c r="D125" s="34" t="s">
        <v>480</v>
      </c>
      <c r="E125" s="208">
        <v>45804</v>
      </c>
      <c r="F125" s="1">
        <v>45805</v>
      </c>
      <c r="G125" t="s">
        <v>354</v>
      </c>
      <c r="H125" t="s">
        <v>240</v>
      </c>
      <c r="I125" s="208">
        <v>45811</v>
      </c>
      <c r="J125" t="s">
        <v>234</v>
      </c>
      <c r="K125" t="s">
        <v>347</v>
      </c>
      <c r="L125" t="s">
        <v>171</v>
      </c>
      <c r="M125" t="s">
        <v>532</v>
      </c>
      <c r="N125" t="s">
        <v>237</v>
      </c>
      <c r="O125" t="s">
        <v>230</v>
      </c>
      <c r="P125" s="193" t="str">
        <f>IF(OR(AND(A125&lt;&gt;"",COUNTIF(Bugs!B:B,A125)&gt;0),AND(B125&lt;&gt;"",COUNTIF(Bugs!A:A,B125)&gt;0)),"Y","")</f>
        <v/>
      </c>
      <c r="Q125" s="193" t="str">
        <f>IF(OR(
    AND(COUNTIF(Bugs!A:A,B125)&gt;0,ISNUMBER(SEARCH("x",INDEX(Bugs!C:C,MATCH(B125,Bugs!A:A,0))))),
    AND(COUNTIF(Bugs!B:B,B125)&gt;0,ISNUMBER(SEARCH("x",INDEX(Bugs!C:C,MATCH(B125,Bugs!B:B,0))))),
    AND(COUNTIF(Bugs!A:A,B125)&gt;0,ISNUMBER(SEARCH("x",INDEX(Bugs!D:D,MATCH(B125,Bugs!A:A,0))))),
    AND(COUNTIF(Bugs!B:B,B125)&gt;0,ISNUMBER(SEARCH("x",INDEX(Bugs!D:D,MATCH(B125,Bugs!B:B,0)))))
),"Y","")</f>
        <v/>
      </c>
      <c r="R125">
        <f ca="1">IF(OR(ISNUMBER(MATCH(L125,MasterData!$D$3:$D$18,0)),ISNUMBER(MATCH(L125,MasterData!$C$3:$C$18,0))),
    DATEDIF(E125,I125,"d"),
    DATEDIF(E125,TODAY(),"d"))</f>
        <v>7</v>
      </c>
      <c r="S125">
        <f t="shared" ca="1" si="3"/>
        <v>1</v>
      </c>
      <c r="T125">
        <f t="shared" ca="1" si="4"/>
        <v>0</v>
      </c>
      <c r="U125">
        <f t="shared" ca="1" si="5"/>
        <v>0</v>
      </c>
    </row>
    <row r="126" spans="1:21" hidden="1" x14ac:dyDescent="0.35">
      <c r="A126">
        <v>6000141409</v>
      </c>
      <c r="B126" t="s">
        <v>533</v>
      </c>
      <c r="C126" t="s">
        <v>230</v>
      </c>
      <c r="D126" s="34" t="s">
        <v>506</v>
      </c>
      <c r="E126" s="208">
        <v>45804</v>
      </c>
      <c r="F126" s="1"/>
      <c r="G126" t="s">
        <v>534</v>
      </c>
      <c r="H126" t="s">
        <v>240</v>
      </c>
      <c r="I126" s="208">
        <v>45812</v>
      </c>
      <c r="J126" t="s">
        <v>234</v>
      </c>
      <c r="K126" t="s">
        <v>235</v>
      </c>
      <c r="L126" t="s">
        <v>171</v>
      </c>
      <c r="M126" t="s">
        <v>535</v>
      </c>
      <c r="N126" t="s">
        <v>237</v>
      </c>
      <c r="O126" t="s">
        <v>230</v>
      </c>
      <c r="P126" s="193" t="str">
        <f>IF(OR(AND(A126&lt;&gt;"",COUNTIF(Bugs!B:B,A126)&gt;0),AND(B126&lt;&gt;"",COUNTIF(Bugs!A:A,B126)&gt;0)),"Y","")</f>
        <v/>
      </c>
      <c r="Q126" s="193" t="str">
        <f>IF(OR(
    AND(COUNTIF(Bugs!A:A,B126)&gt;0,ISNUMBER(SEARCH("x",INDEX(Bugs!C:C,MATCH(B126,Bugs!A:A,0))))),
    AND(COUNTIF(Bugs!B:B,B126)&gt;0,ISNUMBER(SEARCH("x",INDEX(Bugs!C:C,MATCH(B126,Bugs!B:B,0))))),
    AND(COUNTIF(Bugs!A:A,B126)&gt;0,ISNUMBER(SEARCH("x",INDEX(Bugs!D:D,MATCH(B126,Bugs!A:A,0))))),
    AND(COUNTIF(Bugs!B:B,B126)&gt;0,ISNUMBER(SEARCH("x",INDEX(Bugs!D:D,MATCH(B126,Bugs!B:B,0)))))
),"Y","")</f>
        <v/>
      </c>
      <c r="R126">
        <f ca="1">IF(OR(ISNUMBER(MATCH(L126,MasterData!$D$3:$D$18,0)),ISNUMBER(MATCH(L126,MasterData!$C$3:$C$18,0))),
    DATEDIF(E126,I126,"d"),
    DATEDIF(E126,TODAY(),"d"))</f>
        <v>8</v>
      </c>
      <c r="S126">
        <f t="shared" ca="1" si="3"/>
        <v>0</v>
      </c>
      <c r="T126">
        <f t="shared" ca="1" si="4"/>
        <v>1</v>
      </c>
      <c r="U126">
        <f t="shared" ca="1" si="5"/>
        <v>0</v>
      </c>
    </row>
    <row r="127" spans="1:21" hidden="1" x14ac:dyDescent="0.35">
      <c r="A127">
        <v>6000141456</v>
      </c>
      <c r="B127" t="s">
        <v>536</v>
      </c>
      <c r="C127" t="s">
        <v>230</v>
      </c>
      <c r="D127" s="34" t="s">
        <v>254</v>
      </c>
      <c r="E127" s="208">
        <v>45804</v>
      </c>
      <c r="F127" s="1"/>
      <c r="G127" t="s">
        <v>537</v>
      </c>
      <c r="H127" t="s">
        <v>240</v>
      </c>
      <c r="I127" s="208">
        <v>45846</v>
      </c>
      <c r="J127" t="s">
        <v>234</v>
      </c>
      <c r="K127" t="s">
        <v>235</v>
      </c>
      <c r="L127" t="s">
        <v>171</v>
      </c>
      <c r="M127" t="s">
        <v>538</v>
      </c>
      <c r="N127" t="s">
        <v>237</v>
      </c>
      <c r="O127" t="s">
        <v>230</v>
      </c>
      <c r="P127" s="193" t="str">
        <f>IF(OR(AND(A127&lt;&gt;"",COUNTIF(Bugs!B:B,A127)&gt;0),AND(B127&lt;&gt;"",COUNTIF(Bugs!A:A,B127)&gt;0)),"Y","")</f>
        <v/>
      </c>
      <c r="Q127" s="193" t="str">
        <f>IF(OR(
    AND(COUNTIF(Bugs!A:A,B127)&gt;0,ISNUMBER(SEARCH("x",INDEX(Bugs!C:C,MATCH(B127,Bugs!A:A,0))))),
    AND(COUNTIF(Bugs!B:B,B127)&gt;0,ISNUMBER(SEARCH("x",INDEX(Bugs!C:C,MATCH(B127,Bugs!B:B,0))))),
    AND(COUNTIF(Bugs!A:A,B127)&gt;0,ISNUMBER(SEARCH("x",INDEX(Bugs!D:D,MATCH(B127,Bugs!A:A,0))))),
    AND(COUNTIF(Bugs!B:B,B127)&gt;0,ISNUMBER(SEARCH("x",INDEX(Bugs!D:D,MATCH(B127,Bugs!B:B,0)))))
),"Y","")</f>
        <v/>
      </c>
      <c r="R127">
        <f ca="1">IF(OR(ISNUMBER(MATCH(L127,MasterData!$D$3:$D$18,0)),ISNUMBER(MATCH(L127,MasterData!$C$3:$C$18,0))),
    DATEDIF(E127,I127,"d"),
    DATEDIF(E127,TODAY(),"d"))</f>
        <v>42</v>
      </c>
      <c r="S127">
        <f t="shared" ca="1" si="3"/>
        <v>0</v>
      </c>
      <c r="T127">
        <f t="shared" ca="1" si="4"/>
        <v>0</v>
      </c>
      <c r="U127">
        <f t="shared" ca="1" si="5"/>
        <v>1</v>
      </c>
    </row>
    <row r="128" spans="1:21" hidden="1" x14ac:dyDescent="0.35">
      <c r="A128">
        <v>6000141519</v>
      </c>
      <c r="B128" t="s">
        <v>539</v>
      </c>
      <c r="C128" t="s">
        <v>230</v>
      </c>
      <c r="D128" s="34" t="s">
        <v>247</v>
      </c>
      <c r="E128" s="208">
        <v>45805</v>
      </c>
      <c r="F128" s="1"/>
      <c r="G128" t="s">
        <v>453</v>
      </c>
      <c r="H128" t="s">
        <v>240</v>
      </c>
      <c r="I128" s="208">
        <v>45819</v>
      </c>
      <c r="J128" t="s">
        <v>234</v>
      </c>
      <c r="K128" t="s">
        <v>235</v>
      </c>
      <c r="L128" t="s">
        <v>171</v>
      </c>
      <c r="M128" t="s">
        <v>540</v>
      </c>
      <c r="N128" t="s">
        <v>237</v>
      </c>
      <c r="O128" t="s">
        <v>230</v>
      </c>
      <c r="P128" s="193" t="str">
        <f>IF(OR(AND(A128&lt;&gt;"",COUNTIF(Bugs!B:B,A128)&gt;0),AND(B128&lt;&gt;"",COUNTIF(Bugs!A:A,B128)&gt;0)),"Y","")</f>
        <v/>
      </c>
      <c r="Q128" s="193" t="str">
        <f>IF(OR(
    AND(COUNTIF(Bugs!A:A,B128)&gt;0,ISNUMBER(SEARCH("x",INDEX(Bugs!C:C,MATCH(B128,Bugs!A:A,0))))),
    AND(COUNTIF(Bugs!B:B,B128)&gt;0,ISNUMBER(SEARCH("x",INDEX(Bugs!C:C,MATCH(B128,Bugs!B:B,0))))),
    AND(COUNTIF(Bugs!A:A,B128)&gt;0,ISNUMBER(SEARCH("x",INDEX(Bugs!D:D,MATCH(B128,Bugs!A:A,0))))),
    AND(COUNTIF(Bugs!B:B,B128)&gt;0,ISNUMBER(SEARCH("x",INDEX(Bugs!D:D,MATCH(B128,Bugs!B:B,0)))))
),"Y","")</f>
        <v/>
      </c>
      <c r="R128">
        <f ca="1">IF(OR(ISNUMBER(MATCH(L128,MasterData!$D$3:$D$18,0)),ISNUMBER(MATCH(L128,MasterData!$C$3:$C$18,0))),
    DATEDIF(E128,I128,"d"),
    DATEDIF(E128,TODAY(),"d"))</f>
        <v>14</v>
      </c>
      <c r="S128">
        <f t="shared" ca="1" si="3"/>
        <v>0</v>
      </c>
      <c r="T128">
        <f t="shared" ca="1" si="4"/>
        <v>1</v>
      </c>
      <c r="U128">
        <f t="shared" ca="1" si="5"/>
        <v>0</v>
      </c>
    </row>
    <row r="129" spans="1:21" hidden="1" x14ac:dyDescent="0.35">
      <c r="A129">
        <v>6000141525</v>
      </c>
      <c r="B129" t="s">
        <v>541</v>
      </c>
      <c r="C129" t="s">
        <v>230</v>
      </c>
      <c r="D129" s="34" t="s">
        <v>274</v>
      </c>
      <c r="E129" s="208">
        <v>45805</v>
      </c>
      <c r="F129" s="1"/>
      <c r="G129" t="s">
        <v>321</v>
      </c>
      <c r="H129" t="s">
        <v>245</v>
      </c>
      <c r="I129" s="208">
        <v>45813</v>
      </c>
      <c r="J129" t="s">
        <v>234</v>
      </c>
      <c r="K129" t="s">
        <v>241</v>
      </c>
      <c r="L129" t="s">
        <v>171</v>
      </c>
      <c r="M129" t="s">
        <v>542</v>
      </c>
      <c r="N129" t="s">
        <v>237</v>
      </c>
      <c r="O129" t="s">
        <v>230</v>
      </c>
      <c r="P129" s="193" t="str">
        <f>IF(OR(AND(A129&lt;&gt;"",COUNTIF(Bugs!B:B,A129)&gt;0),AND(B129&lt;&gt;"",COUNTIF(Bugs!A:A,B129)&gt;0)),"Y","")</f>
        <v/>
      </c>
      <c r="Q129" s="193" t="str">
        <f>IF(OR(
    AND(COUNTIF(Bugs!A:A,B129)&gt;0,ISNUMBER(SEARCH("x",INDEX(Bugs!C:C,MATCH(B129,Bugs!A:A,0))))),
    AND(COUNTIF(Bugs!B:B,B129)&gt;0,ISNUMBER(SEARCH("x",INDEX(Bugs!C:C,MATCH(B129,Bugs!B:B,0))))),
    AND(COUNTIF(Bugs!A:A,B129)&gt;0,ISNUMBER(SEARCH("x",INDEX(Bugs!D:D,MATCH(B129,Bugs!A:A,0))))),
    AND(COUNTIF(Bugs!B:B,B129)&gt;0,ISNUMBER(SEARCH("x",INDEX(Bugs!D:D,MATCH(B129,Bugs!B:B,0)))))
),"Y","")</f>
        <v/>
      </c>
      <c r="R129">
        <f ca="1">IF(OR(ISNUMBER(MATCH(L129,MasterData!$D$3:$D$18,0)),ISNUMBER(MATCH(L129,MasterData!$C$3:$C$18,0))),
    DATEDIF(E129,I129,"d"),
    DATEDIF(E129,TODAY(),"d"))</f>
        <v>8</v>
      </c>
      <c r="S129">
        <f t="shared" ca="1" si="3"/>
        <v>0</v>
      </c>
      <c r="T129">
        <f t="shared" ca="1" si="4"/>
        <v>1</v>
      </c>
      <c r="U129">
        <f t="shared" ca="1" si="5"/>
        <v>0</v>
      </c>
    </row>
    <row r="130" spans="1:21" hidden="1" x14ac:dyDescent="0.35">
      <c r="A130">
        <v>6000141527</v>
      </c>
      <c r="B130" t="s">
        <v>543</v>
      </c>
      <c r="C130" t="s">
        <v>230</v>
      </c>
      <c r="D130" s="34" t="s">
        <v>274</v>
      </c>
      <c r="E130" s="208">
        <v>45805</v>
      </c>
      <c r="F130" s="1"/>
      <c r="G130" t="s">
        <v>544</v>
      </c>
      <c r="H130" t="s">
        <v>245</v>
      </c>
      <c r="I130" s="208">
        <v>45813</v>
      </c>
      <c r="J130" t="s">
        <v>234</v>
      </c>
      <c r="K130" t="s">
        <v>235</v>
      </c>
      <c r="L130" t="s">
        <v>171</v>
      </c>
      <c r="M130" t="s">
        <v>545</v>
      </c>
      <c r="N130" t="s">
        <v>237</v>
      </c>
      <c r="O130" t="s">
        <v>230</v>
      </c>
      <c r="P130" s="193" t="str">
        <f>IF(OR(AND(A130&lt;&gt;"",COUNTIF(Bugs!B:B,A130)&gt;0),AND(B130&lt;&gt;"",COUNTIF(Bugs!A:A,B130)&gt;0)),"Y","")</f>
        <v/>
      </c>
      <c r="Q130" s="193" t="str">
        <f>IF(OR(
    AND(COUNTIF(Bugs!A:A,B130)&gt;0,ISNUMBER(SEARCH("x",INDEX(Bugs!C:C,MATCH(B130,Bugs!A:A,0))))),
    AND(COUNTIF(Bugs!B:B,B130)&gt;0,ISNUMBER(SEARCH("x",INDEX(Bugs!C:C,MATCH(B130,Bugs!B:B,0))))),
    AND(COUNTIF(Bugs!A:A,B130)&gt;0,ISNUMBER(SEARCH("x",INDEX(Bugs!D:D,MATCH(B130,Bugs!A:A,0))))),
    AND(COUNTIF(Bugs!B:B,B130)&gt;0,ISNUMBER(SEARCH("x",INDEX(Bugs!D:D,MATCH(B130,Bugs!B:B,0)))))
),"Y","")</f>
        <v/>
      </c>
      <c r="R130">
        <f ca="1">IF(OR(ISNUMBER(MATCH(L130,MasterData!$D$3:$D$18,0)),ISNUMBER(MATCH(L130,MasterData!$C$3:$C$18,0))),
    DATEDIF(E130,I130,"d"),
    DATEDIF(E130,TODAY(),"d"))</f>
        <v>8</v>
      </c>
      <c r="S130">
        <f t="shared" ca="1" si="3"/>
        <v>0</v>
      </c>
      <c r="T130">
        <f t="shared" ca="1" si="4"/>
        <v>1</v>
      </c>
      <c r="U130">
        <f t="shared" ca="1" si="5"/>
        <v>0</v>
      </c>
    </row>
    <row r="131" spans="1:21" hidden="1" x14ac:dyDescent="0.35">
      <c r="A131">
        <v>6000141568</v>
      </c>
      <c r="B131" t="s">
        <v>230</v>
      </c>
      <c r="C131" t="s">
        <v>230</v>
      </c>
      <c r="D131" s="34">
        <v>3003</v>
      </c>
      <c r="E131" s="208">
        <v>45805</v>
      </c>
      <c r="F131" s="1"/>
      <c r="G131" t="s">
        <v>400</v>
      </c>
      <c r="H131" t="s">
        <v>245</v>
      </c>
      <c r="I131" s="208">
        <v>45843</v>
      </c>
      <c r="J131" t="s">
        <v>201</v>
      </c>
      <c r="K131" t="s">
        <v>241</v>
      </c>
      <c r="L131" t="s">
        <v>171</v>
      </c>
      <c r="M131" t="s">
        <v>546</v>
      </c>
      <c r="N131" t="s">
        <v>237</v>
      </c>
      <c r="O131" t="s">
        <v>230</v>
      </c>
      <c r="P131" s="193" t="str">
        <f>IF(OR(AND(A131&lt;&gt;"",COUNTIF(Bugs!B:B,A131)&gt;0),AND(B131&lt;&gt;"",COUNTIF(Bugs!A:A,B131)&gt;0)),"Y","")</f>
        <v/>
      </c>
      <c r="Q131" s="193" t="str">
        <f>IF(OR(
    AND(COUNTIF(Bugs!A:A,B131)&gt;0,ISNUMBER(SEARCH("x",INDEX(Bugs!C:C,MATCH(B131,Bugs!A:A,0))))),
    AND(COUNTIF(Bugs!B:B,B131)&gt;0,ISNUMBER(SEARCH("x",INDEX(Bugs!C:C,MATCH(B131,Bugs!B:B,0))))),
    AND(COUNTIF(Bugs!A:A,B131)&gt;0,ISNUMBER(SEARCH("x",INDEX(Bugs!D:D,MATCH(B131,Bugs!A:A,0))))),
    AND(COUNTIF(Bugs!B:B,B131)&gt;0,ISNUMBER(SEARCH("x",INDEX(Bugs!D:D,MATCH(B131,Bugs!B:B,0)))))
),"Y","")</f>
        <v/>
      </c>
      <c r="R131">
        <f ca="1">IF(OR(ISNUMBER(MATCH(L131,MasterData!$D$3:$D$18,0)),ISNUMBER(MATCH(L131,MasterData!$C$3:$C$18,0))),
    DATEDIF(E131,I131,"d"),
    DATEDIF(E131,TODAY(),"d"))</f>
        <v>38</v>
      </c>
      <c r="S131">
        <f t="shared" ref="S131:S191" ca="1" si="6">IF(AND($R131&gt;=0,$R131&lt;=7),1,0)</f>
        <v>0</v>
      </c>
      <c r="T131">
        <f t="shared" ref="T131:T191" ca="1" si="7">IF(AND($R131&gt;7,R131&lt;=30),1,0)</f>
        <v>0</v>
      </c>
      <c r="U131">
        <f t="shared" ref="U131:U191" ca="1" si="8">IF($R131&gt;30,1,0)</f>
        <v>1</v>
      </c>
    </row>
    <row r="132" spans="1:21" hidden="1" x14ac:dyDescent="0.35">
      <c r="A132">
        <v>6000141573</v>
      </c>
      <c r="B132" t="s">
        <v>547</v>
      </c>
      <c r="C132" t="s">
        <v>230</v>
      </c>
      <c r="D132" s="34" t="s">
        <v>480</v>
      </c>
      <c r="E132" s="208">
        <v>45805</v>
      </c>
      <c r="F132" s="1"/>
      <c r="G132" t="s">
        <v>275</v>
      </c>
      <c r="H132" t="s">
        <v>233</v>
      </c>
      <c r="I132" s="208">
        <v>45835</v>
      </c>
      <c r="J132" t="s">
        <v>234</v>
      </c>
      <c r="K132" t="s">
        <v>241</v>
      </c>
      <c r="L132" t="s">
        <v>171</v>
      </c>
      <c r="M132" t="s">
        <v>548</v>
      </c>
      <c r="N132" t="s">
        <v>237</v>
      </c>
      <c r="O132" t="s">
        <v>230</v>
      </c>
      <c r="P132" s="193" t="str">
        <f>IF(OR(AND(A132&lt;&gt;"",COUNTIF(Bugs!B:B,A132)&gt;0),AND(B132&lt;&gt;"",COUNTIF(Bugs!A:A,B132)&gt;0)),"Y","")</f>
        <v/>
      </c>
      <c r="Q132" s="193" t="str">
        <f>IF(OR(
    AND(COUNTIF(Bugs!A:A,B132)&gt;0,ISNUMBER(SEARCH("x",INDEX(Bugs!C:C,MATCH(B132,Bugs!A:A,0))))),
    AND(COUNTIF(Bugs!B:B,B132)&gt;0,ISNUMBER(SEARCH("x",INDEX(Bugs!C:C,MATCH(B132,Bugs!B:B,0))))),
    AND(COUNTIF(Bugs!A:A,B132)&gt;0,ISNUMBER(SEARCH("x",INDEX(Bugs!D:D,MATCH(B132,Bugs!A:A,0))))),
    AND(COUNTIF(Bugs!B:B,B132)&gt;0,ISNUMBER(SEARCH("x",INDEX(Bugs!D:D,MATCH(B132,Bugs!B:B,0)))))
),"Y","")</f>
        <v/>
      </c>
      <c r="R132">
        <f ca="1">IF(OR(ISNUMBER(MATCH(L132,MasterData!$D$3:$D$18,0)),ISNUMBER(MATCH(L132,MasterData!$C$3:$C$18,0))),
    DATEDIF(E132,I132,"d"),
    DATEDIF(E132,TODAY(),"d"))</f>
        <v>30</v>
      </c>
      <c r="S132">
        <f t="shared" ca="1" si="6"/>
        <v>0</v>
      </c>
      <c r="T132">
        <f t="shared" ca="1" si="7"/>
        <v>1</v>
      </c>
      <c r="U132">
        <f t="shared" ca="1" si="8"/>
        <v>0</v>
      </c>
    </row>
    <row r="133" spans="1:21" hidden="1" x14ac:dyDescent="0.35">
      <c r="A133">
        <v>6000141657</v>
      </c>
      <c r="B133" t="s">
        <v>549</v>
      </c>
      <c r="C133" t="s">
        <v>230</v>
      </c>
      <c r="D133" s="34" t="s">
        <v>231</v>
      </c>
      <c r="E133" s="208">
        <v>45806</v>
      </c>
      <c r="F133" s="1"/>
      <c r="G133" t="s">
        <v>453</v>
      </c>
      <c r="H133" t="s">
        <v>233</v>
      </c>
      <c r="I133" s="208">
        <v>45839</v>
      </c>
      <c r="J133" t="s">
        <v>234</v>
      </c>
      <c r="K133" t="s">
        <v>235</v>
      </c>
      <c r="L133" t="s">
        <v>171</v>
      </c>
      <c r="M133" t="s">
        <v>550</v>
      </c>
      <c r="N133" t="s">
        <v>237</v>
      </c>
      <c r="O133" t="s">
        <v>230</v>
      </c>
      <c r="P133" s="193" t="str">
        <f>IF(OR(AND(A133&lt;&gt;"",COUNTIF(Bugs!B:B,A133)&gt;0),AND(B133&lt;&gt;"",COUNTIF(Bugs!A:A,B133)&gt;0)),"Y","")</f>
        <v/>
      </c>
      <c r="Q133" s="193" t="str">
        <f>IF(OR(
    AND(COUNTIF(Bugs!A:A,B133)&gt;0,ISNUMBER(SEARCH("x",INDEX(Bugs!C:C,MATCH(B133,Bugs!A:A,0))))),
    AND(COUNTIF(Bugs!B:B,B133)&gt;0,ISNUMBER(SEARCH("x",INDEX(Bugs!C:C,MATCH(B133,Bugs!B:B,0))))),
    AND(COUNTIF(Bugs!A:A,B133)&gt;0,ISNUMBER(SEARCH("x",INDEX(Bugs!D:D,MATCH(B133,Bugs!A:A,0))))),
    AND(COUNTIF(Bugs!B:B,B133)&gt;0,ISNUMBER(SEARCH("x",INDEX(Bugs!D:D,MATCH(B133,Bugs!B:B,0)))))
),"Y","")</f>
        <v/>
      </c>
      <c r="R133">
        <f ca="1">IF(OR(ISNUMBER(MATCH(L133,MasterData!$D$3:$D$18,0)),ISNUMBER(MATCH(L133,MasterData!$C$3:$C$18,0))),
    DATEDIF(E133,I133,"d"),
    DATEDIF(E133,TODAY(),"d"))</f>
        <v>33</v>
      </c>
      <c r="S133">
        <f t="shared" ca="1" si="6"/>
        <v>0</v>
      </c>
      <c r="T133">
        <f t="shared" ca="1" si="7"/>
        <v>0</v>
      </c>
      <c r="U133">
        <f t="shared" ca="1" si="8"/>
        <v>1</v>
      </c>
    </row>
    <row r="134" spans="1:21" hidden="1" x14ac:dyDescent="0.35">
      <c r="A134">
        <v>6000141721</v>
      </c>
      <c r="B134" t="s">
        <v>551</v>
      </c>
      <c r="C134" t="s">
        <v>230</v>
      </c>
      <c r="D134" s="34" t="s">
        <v>480</v>
      </c>
      <c r="E134" s="208">
        <v>45807</v>
      </c>
      <c r="F134" s="1"/>
      <c r="G134" t="s">
        <v>552</v>
      </c>
      <c r="H134" t="s">
        <v>240</v>
      </c>
      <c r="I134" s="208">
        <v>45814</v>
      </c>
      <c r="J134" t="s">
        <v>234</v>
      </c>
      <c r="K134" t="s">
        <v>241</v>
      </c>
      <c r="L134" t="s">
        <v>171</v>
      </c>
      <c r="M134" t="s">
        <v>553</v>
      </c>
      <c r="N134" t="s">
        <v>237</v>
      </c>
      <c r="O134" t="s">
        <v>230</v>
      </c>
      <c r="P134" s="193" t="str">
        <f>IF(OR(AND(A134&lt;&gt;"",COUNTIF(Bugs!B:B,A134)&gt;0),AND(B134&lt;&gt;"",COUNTIF(Bugs!A:A,B134)&gt;0)),"Y","")</f>
        <v/>
      </c>
      <c r="Q134" s="193" t="str">
        <f>IF(OR(
    AND(COUNTIF(Bugs!A:A,B134)&gt;0,ISNUMBER(SEARCH("x",INDEX(Bugs!C:C,MATCH(B134,Bugs!A:A,0))))),
    AND(COUNTIF(Bugs!B:B,B134)&gt;0,ISNUMBER(SEARCH("x",INDEX(Bugs!C:C,MATCH(B134,Bugs!B:B,0))))),
    AND(COUNTIF(Bugs!A:A,B134)&gt;0,ISNUMBER(SEARCH("x",INDEX(Bugs!D:D,MATCH(B134,Bugs!A:A,0))))),
    AND(COUNTIF(Bugs!B:B,B134)&gt;0,ISNUMBER(SEARCH("x",INDEX(Bugs!D:D,MATCH(B134,Bugs!B:B,0)))))
),"Y","")</f>
        <v/>
      </c>
      <c r="R134">
        <f ca="1">IF(OR(ISNUMBER(MATCH(L134,MasterData!$D$3:$D$18,0)),ISNUMBER(MATCH(L134,MasterData!$C$3:$C$18,0))),
    DATEDIF(E134,I134,"d"),
    DATEDIF(E134,TODAY(),"d"))</f>
        <v>7</v>
      </c>
      <c r="S134">
        <f t="shared" ca="1" si="6"/>
        <v>1</v>
      </c>
      <c r="T134">
        <f t="shared" ca="1" si="7"/>
        <v>0</v>
      </c>
      <c r="U134">
        <f t="shared" ca="1" si="8"/>
        <v>0</v>
      </c>
    </row>
    <row r="135" spans="1:21" hidden="1" x14ac:dyDescent="0.35">
      <c r="A135">
        <v>6000141724</v>
      </c>
      <c r="B135" t="s">
        <v>554</v>
      </c>
      <c r="C135" t="s">
        <v>230</v>
      </c>
      <c r="D135" s="34" t="s">
        <v>480</v>
      </c>
      <c r="E135" s="208">
        <v>45807</v>
      </c>
      <c r="F135" s="1"/>
      <c r="G135" t="s">
        <v>275</v>
      </c>
      <c r="H135" t="s">
        <v>240</v>
      </c>
      <c r="I135" s="208">
        <v>45814</v>
      </c>
      <c r="J135" t="s">
        <v>234</v>
      </c>
      <c r="K135" t="s">
        <v>347</v>
      </c>
      <c r="L135" t="s">
        <v>171</v>
      </c>
      <c r="M135" t="s">
        <v>555</v>
      </c>
      <c r="N135" t="s">
        <v>237</v>
      </c>
      <c r="O135" t="s">
        <v>230</v>
      </c>
      <c r="P135" s="193" t="str">
        <f>IF(OR(AND(A135&lt;&gt;"",COUNTIF(Bugs!B:B,A135)&gt;0),AND(B135&lt;&gt;"",COUNTIF(Bugs!A:A,B135)&gt;0)),"Y","")</f>
        <v/>
      </c>
      <c r="Q135" s="193" t="str">
        <f>IF(OR(
    AND(COUNTIF(Bugs!A:A,B135)&gt;0,ISNUMBER(SEARCH("x",INDEX(Bugs!C:C,MATCH(B135,Bugs!A:A,0))))),
    AND(COUNTIF(Bugs!B:B,B135)&gt;0,ISNUMBER(SEARCH("x",INDEX(Bugs!C:C,MATCH(B135,Bugs!B:B,0))))),
    AND(COUNTIF(Bugs!A:A,B135)&gt;0,ISNUMBER(SEARCH("x",INDEX(Bugs!D:D,MATCH(B135,Bugs!A:A,0))))),
    AND(COUNTIF(Bugs!B:B,B135)&gt;0,ISNUMBER(SEARCH("x",INDEX(Bugs!D:D,MATCH(B135,Bugs!B:B,0)))))
),"Y","")</f>
        <v/>
      </c>
      <c r="R135">
        <f ca="1">IF(OR(ISNUMBER(MATCH(L135,MasterData!$D$3:$D$18,0)),ISNUMBER(MATCH(L135,MasterData!$C$3:$C$18,0))),
    DATEDIF(E135,I135,"d"),
    DATEDIF(E135,TODAY(),"d"))</f>
        <v>7</v>
      </c>
      <c r="S135">
        <f t="shared" ca="1" si="6"/>
        <v>1</v>
      </c>
      <c r="T135">
        <f t="shared" ca="1" si="7"/>
        <v>0</v>
      </c>
      <c r="U135">
        <f t="shared" ca="1" si="8"/>
        <v>0</v>
      </c>
    </row>
    <row r="136" spans="1:21" hidden="1" x14ac:dyDescent="0.35">
      <c r="A136">
        <v>6000141747</v>
      </c>
      <c r="B136" t="s">
        <v>556</v>
      </c>
      <c r="C136" t="s">
        <v>230</v>
      </c>
      <c r="D136" s="34" t="s">
        <v>254</v>
      </c>
      <c r="E136" s="208">
        <v>45807</v>
      </c>
      <c r="F136" s="1">
        <v>45812</v>
      </c>
      <c r="G136" t="s">
        <v>255</v>
      </c>
      <c r="H136" t="s">
        <v>240</v>
      </c>
      <c r="I136" s="208">
        <v>45820</v>
      </c>
      <c r="J136" t="s">
        <v>234</v>
      </c>
      <c r="K136" t="s">
        <v>347</v>
      </c>
      <c r="L136" t="s">
        <v>171</v>
      </c>
      <c r="M136" t="s">
        <v>557</v>
      </c>
      <c r="N136" t="s">
        <v>237</v>
      </c>
      <c r="O136" t="s">
        <v>230</v>
      </c>
      <c r="P136" s="193" t="str">
        <f>IF(OR(AND(A136&lt;&gt;"",COUNTIF(Bugs!B:B,A136)&gt;0),AND(B136&lt;&gt;"",COUNTIF(Bugs!A:A,B136)&gt;0)),"Y","")</f>
        <v/>
      </c>
      <c r="Q136" s="193" t="str">
        <f>IF(OR(
    AND(COUNTIF(Bugs!A:A,B136)&gt;0,ISNUMBER(SEARCH("x",INDEX(Bugs!C:C,MATCH(B136,Bugs!A:A,0))))),
    AND(COUNTIF(Bugs!B:B,B136)&gt;0,ISNUMBER(SEARCH("x",INDEX(Bugs!C:C,MATCH(B136,Bugs!B:B,0))))),
    AND(COUNTIF(Bugs!A:A,B136)&gt;0,ISNUMBER(SEARCH("x",INDEX(Bugs!D:D,MATCH(B136,Bugs!A:A,0))))),
    AND(COUNTIF(Bugs!B:B,B136)&gt;0,ISNUMBER(SEARCH("x",INDEX(Bugs!D:D,MATCH(B136,Bugs!B:B,0)))))
),"Y","")</f>
        <v/>
      </c>
      <c r="R136">
        <f ca="1">IF(OR(ISNUMBER(MATCH(L136,MasterData!$D$3:$D$18,0)),ISNUMBER(MATCH(L136,MasterData!$C$3:$C$18,0))),
    DATEDIF(E136,I136,"d"),
    DATEDIF(E136,TODAY(),"d"))</f>
        <v>13</v>
      </c>
      <c r="S136">
        <f t="shared" ca="1" si="6"/>
        <v>0</v>
      </c>
      <c r="T136">
        <f t="shared" ca="1" si="7"/>
        <v>1</v>
      </c>
      <c r="U136">
        <f t="shared" ca="1" si="8"/>
        <v>0</v>
      </c>
    </row>
    <row r="137" spans="1:21" hidden="1" x14ac:dyDescent="0.35">
      <c r="A137">
        <v>6000141793</v>
      </c>
      <c r="B137" t="s">
        <v>558</v>
      </c>
      <c r="C137" t="s">
        <v>230</v>
      </c>
      <c r="D137" s="34" t="s">
        <v>480</v>
      </c>
      <c r="E137" s="208">
        <v>45810</v>
      </c>
      <c r="F137" s="1">
        <v>45828</v>
      </c>
      <c r="G137" t="s">
        <v>559</v>
      </c>
      <c r="H137" t="s">
        <v>233</v>
      </c>
      <c r="I137" s="208">
        <v>45833</v>
      </c>
      <c r="J137" t="s">
        <v>234</v>
      </c>
      <c r="K137" t="s">
        <v>241</v>
      </c>
      <c r="L137" t="s">
        <v>171</v>
      </c>
      <c r="M137" t="s">
        <v>561</v>
      </c>
      <c r="N137" t="s">
        <v>237</v>
      </c>
      <c r="O137" t="s">
        <v>230</v>
      </c>
      <c r="P137" s="193" t="str">
        <f>IF(OR(AND(A137&lt;&gt;"",COUNTIF(Bugs!B:B,A137)&gt;0),AND(B137&lt;&gt;"",COUNTIF(Bugs!A:A,B137)&gt;0)),"Y","")</f>
        <v/>
      </c>
      <c r="Q137" s="193" t="str">
        <f>IF(OR(
    AND(COUNTIF(Bugs!A:A,B137)&gt;0,ISNUMBER(SEARCH("x",INDEX(Bugs!C:C,MATCH(B137,Bugs!A:A,0))))),
    AND(COUNTIF(Bugs!B:B,B137)&gt;0,ISNUMBER(SEARCH("x",INDEX(Bugs!C:C,MATCH(B137,Bugs!B:B,0))))),
    AND(COUNTIF(Bugs!A:A,B137)&gt;0,ISNUMBER(SEARCH("x",INDEX(Bugs!D:D,MATCH(B137,Bugs!A:A,0))))),
    AND(COUNTIF(Bugs!B:B,B137)&gt;0,ISNUMBER(SEARCH("x",INDEX(Bugs!D:D,MATCH(B137,Bugs!B:B,0)))))
),"Y","")</f>
        <v/>
      </c>
      <c r="R137">
        <f ca="1">IF(OR(ISNUMBER(MATCH(L137,MasterData!$D$3:$D$18,0)),ISNUMBER(MATCH(L137,MasterData!$C$3:$C$18,0))),
    DATEDIF(E137,I137,"d"),
    DATEDIF(E137,TODAY(),"d"))</f>
        <v>23</v>
      </c>
      <c r="S137">
        <f t="shared" ca="1" si="6"/>
        <v>0</v>
      </c>
      <c r="T137">
        <f t="shared" ca="1" si="7"/>
        <v>1</v>
      </c>
      <c r="U137">
        <f t="shared" ca="1" si="8"/>
        <v>0</v>
      </c>
    </row>
    <row r="138" spans="1:21" hidden="1" x14ac:dyDescent="0.35">
      <c r="A138">
        <v>6000141959</v>
      </c>
      <c r="B138" t="s">
        <v>562</v>
      </c>
      <c r="C138" t="s">
        <v>230</v>
      </c>
      <c r="D138" s="34" t="s">
        <v>506</v>
      </c>
      <c r="E138" s="208">
        <v>45811</v>
      </c>
      <c r="F138" s="1"/>
      <c r="G138" t="s">
        <v>507</v>
      </c>
      <c r="H138" t="s">
        <v>233</v>
      </c>
      <c r="I138" s="208">
        <v>45819</v>
      </c>
      <c r="J138" t="s">
        <v>234</v>
      </c>
      <c r="K138" t="s">
        <v>235</v>
      </c>
      <c r="L138" t="s">
        <v>171</v>
      </c>
      <c r="M138" t="s">
        <v>563</v>
      </c>
      <c r="N138" t="s">
        <v>237</v>
      </c>
      <c r="O138" t="s">
        <v>230</v>
      </c>
      <c r="P138" s="193" t="str">
        <f>IF(OR(AND(A138&lt;&gt;"",COUNTIF(Bugs!B:B,A138)&gt;0),AND(B138&lt;&gt;"",COUNTIF(Bugs!A:A,B138)&gt;0)),"Y","")</f>
        <v/>
      </c>
      <c r="Q138" s="193" t="str">
        <f>IF(OR(
    AND(COUNTIF(Bugs!A:A,B138)&gt;0,ISNUMBER(SEARCH("x",INDEX(Bugs!C:C,MATCH(B138,Bugs!A:A,0))))),
    AND(COUNTIF(Bugs!B:B,B138)&gt;0,ISNUMBER(SEARCH("x",INDEX(Bugs!C:C,MATCH(B138,Bugs!B:B,0))))),
    AND(COUNTIF(Bugs!A:A,B138)&gt;0,ISNUMBER(SEARCH("x",INDEX(Bugs!D:D,MATCH(B138,Bugs!A:A,0))))),
    AND(COUNTIF(Bugs!B:B,B138)&gt;0,ISNUMBER(SEARCH("x",INDEX(Bugs!D:D,MATCH(B138,Bugs!B:B,0)))))
),"Y","")</f>
        <v/>
      </c>
      <c r="R138">
        <f ca="1">IF(OR(ISNUMBER(MATCH(L138,MasterData!$D$3:$D$18,0)),ISNUMBER(MATCH(L138,MasterData!$C$3:$C$18,0))),
    DATEDIF(E138,I138,"d"),
    DATEDIF(E138,TODAY(),"d"))</f>
        <v>8</v>
      </c>
      <c r="S138">
        <f t="shared" ca="1" si="6"/>
        <v>0</v>
      </c>
      <c r="T138">
        <f t="shared" ca="1" si="7"/>
        <v>1</v>
      </c>
      <c r="U138">
        <f t="shared" ca="1" si="8"/>
        <v>0</v>
      </c>
    </row>
    <row r="139" spans="1:21" hidden="1" x14ac:dyDescent="0.35">
      <c r="A139">
        <v>6000142018</v>
      </c>
      <c r="B139" t="s">
        <v>564</v>
      </c>
      <c r="C139" t="s">
        <v>230</v>
      </c>
      <c r="D139" s="34" t="s">
        <v>231</v>
      </c>
      <c r="E139" s="208">
        <v>45811</v>
      </c>
      <c r="F139" s="1">
        <v>45817</v>
      </c>
      <c r="G139" t="s">
        <v>293</v>
      </c>
      <c r="H139" t="s">
        <v>377</v>
      </c>
      <c r="I139" s="208">
        <v>45819</v>
      </c>
      <c r="J139" t="s">
        <v>234</v>
      </c>
      <c r="K139" t="s">
        <v>241</v>
      </c>
      <c r="L139" t="s">
        <v>171</v>
      </c>
      <c r="M139" t="s">
        <v>565</v>
      </c>
      <c r="N139" t="s">
        <v>237</v>
      </c>
      <c r="O139" t="s">
        <v>230</v>
      </c>
      <c r="P139" s="193" t="str">
        <f>IF(OR(AND(A139&lt;&gt;"",COUNTIF(Bugs!B:B,A139)&gt;0),AND(B139&lt;&gt;"",COUNTIF(Bugs!A:A,B139)&gt;0)),"Y","")</f>
        <v/>
      </c>
      <c r="Q139" s="193" t="str">
        <f>IF(OR(
    AND(COUNTIF(Bugs!A:A,B139)&gt;0,ISNUMBER(SEARCH("x",INDEX(Bugs!C:C,MATCH(B139,Bugs!A:A,0))))),
    AND(COUNTIF(Bugs!B:B,B139)&gt;0,ISNUMBER(SEARCH("x",INDEX(Bugs!C:C,MATCH(B139,Bugs!B:B,0))))),
    AND(COUNTIF(Bugs!A:A,B139)&gt;0,ISNUMBER(SEARCH("x",INDEX(Bugs!D:D,MATCH(B139,Bugs!A:A,0))))),
    AND(COUNTIF(Bugs!B:B,B139)&gt;0,ISNUMBER(SEARCH("x",INDEX(Bugs!D:D,MATCH(B139,Bugs!B:B,0)))))
),"Y","")</f>
        <v/>
      </c>
      <c r="R139">
        <f ca="1">IF(OR(ISNUMBER(MATCH(L139,MasterData!$D$3:$D$18,0)),ISNUMBER(MATCH(L139,MasterData!$C$3:$C$18,0))),
    DATEDIF(E139,I139,"d"),
    DATEDIF(E139,TODAY(),"d"))</f>
        <v>8</v>
      </c>
      <c r="S139">
        <f t="shared" ca="1" si="6"/>
        <v>0</v>
      </c>
      <c r="T139">
        <f t="shared" ca="1" si="7"/>
        <v>1</v>
      </c>
      <c r="U139">
        <f t="shared" ca="1" si="8"/>
        <v>0</v>
      </c>
    </row>
    <row r="140" spans="1:21" hidden="1" x14ac:dyDescent="0.35">
      <c r="A140">
        <v>6000142063</v>
      </c>
      <c r="B140" t="s">
        <v>566</v>
      </c>
      <c r="C140" t="s">
        <v>230</v>
      </c>
      <c r="D140" s="34" t="s">
        <v>480</v>
      </c>
      <c r="E140" s="208">
        <v>45811</v>
      </c>
      <c r="F140" s="1"/>
      <c r="G140" t="s">
        <v>329</v>
      </c>
      <c r="H140" t="s">
        <v>233</v>
      </c>
      <c r="I140" s="208">
        <v>45819</v>
      </c>
      <c r="J140" t="s">
        <v>234</v>
      </c>
      <c r="K140" t="s">
        <v>241</v>
      </c>
      <c r="L140" t="s">
        <v>171</v>
      </c>
      <c r="M140" t="s">
        <v>567</v>
      </c>
      <c r="N140" t="s">
        <v>237</v>
      </c>
      <c r="O140" t="s">
        <v>230</v>
      </c>
      <c r="P140" s="193" t="str">
        <f>IF(OR(AND(A140&lt;&gt;"",COUNTIF(Bugs!B:B,A140)&gt;0),AND(B140&lt;&gt;"",COUNTIF(Bugs!A:A,B140)&gt;0)),"Y","")</f>
        <v/>
      </c>
      <c r="Q140" s="193" t="str">
        <f>IF(OR(
    AND(COUNTIF(Bugs!A:A,B140)&gt;0,ISNUMBER(SEARCH("x",INDEX(Bugs!C:C,MATCH(B140,Bugs!A:A,0))))),
    AND(COUNTIF(Bugs!B:B,B140)&gt;0,ISNUMBER(SEARCH("x",INDEX(Bugs!C:C,MATCH(B140,Bugs!B:B,0))))),
    AND(COUNTIF(Bugs!A:A,B140)&gt;0,ISNUMBER(SEARCH("x",INDEX(Bugs!D:D,MATCH(B140,Bugs!A:A,0))))),
    AND(COUNTIF(Bugs!B:B,B140)&gt;0,ISNUMBER(SEARCH("x",INDEX(Bugs!D:D,MATCH(B140,Bugs!B:B,0)))))
),"Y","")</f>
        <v/>
      </c>
      <c r="R140">
        <f ca="1">IF(OR(ISNUMBER(MATCH(L140,MasterData!$D$3:$D$18,0)),ISNUMBER(MATCH(L140,MasterData!$C$3:$C$18,0))),
    DATEDIF(E140,I140,"d"),
    DATEDIF(E140,TODAY(),"d"))</f>
        <v>8</v>
      </c>
      <c r="S140">
        <f t="shared" ca="1" si="6"/>
        <v>0</v>
      </c>
      <c r="T140">
        <f t="shared" ca="1" si="7"/>
        <v>1</v>
      </c>
      <c r="U140">
        <f t="shared" ca="1" si="8"/>
        <v>0</v>
      </c>
    </row>
    <row r="141" spans="1:21" hidden="1" x14ac:dyDescent="0.35">
      <c r="A141">
        <v>6000142101</v>
      </c>
      <c r="B141" t="s">
        <v>568</v>
      </c>
      <c r="C141" t="s">
        <v>230</v>
      </c>
      <c r="D141" s="34" t="s">
        <v>506</v>
      </c>
      <c r="E141" s="208">
        <v>45812</v>
      </c>
      <c r="F141" s="1"/>
      <c r="G141" t="s">
        <v>534</v>
      </c>
      <c r="H141" t="s">
        <v>233</v>
      </c>
      <c r="I141" s="208">
        <v>45846</v>
      </c>
      <c r="J141" t="s">
        <v>234</v>
      </c>
      <c r="K141" t="s">
        <v>235</v>
      </c>
      <c r="L141" t="s">
        <v>171</v>
      </c>
      <c r="M141" t="s">
        <v>569</v>
      </c>
      <c r="N141" t="s">
        <v>237</v>
      </c>
      <c r="O141" t="s">
        <v>230</v>
      </c>
      <c r="P141" s="193" t="str">
        <f>IF(OR(AND(A141&lt;&gt;"",COUNTIF(Bugs!B:B,A141)&gt;0),AND(B141&lt;&gt;"",COUNTIF(Bugs!A:A,B141)&gt;0)),"Y","")</f>
        <v/>
      </c>
      <c r="Q141" s="193" t="str">
        <f>IF(OR(
    AND(COUNTIF(Bugs!A:A,B141)&gt;0,ISNUMBER(SEARCH("x",INDEX(Bugs!C:C,MATCH(B141,Bugs!A:A,0))))),
    AND(COUNTIF(Bugs!B:B,B141)&gt;0,ISNUMBER(SEARCH("x",INDEX(Bugs!C:C,MATCH(B141,Bugs!B:B,0))))),
    AND(COUNTIF(Bugs!A:A,B141)&gt;0,ISNUMBER(SEARCH("x",INDEX(Bugs!D:D,MATCH(B141,Bugs!A:A,0))))),
    AND(COUNTIF(Bugs!B:B,B141)&gt;0,ISNUMBER(SEARCH("x",INDEX(Bugs!D:D,MATCH(B141,Bugs!B:B,0)))))
),"Y","")</f>
        <v/>
      </c>
      <c r="R141">
        <f ca="1">IF(OR(ISNUMBER(MATCH(L141,MasterData!$D$3:$D$18,0)),ISNUMBER(MATCH(L141,MasterData!$C$3:$C$18,0))),
    DATEDIF(E141,I141,"d"),
    DATEDIF(E141,TODAY(),"d"))</f>
        <v>34</v>
      </c>
      <c r="S141">
        <f t="shared" ca="1" si="6"/>
        <v>0</v>
      </c>
      <c r="T141">
        <f t="shared" ca="1" si="7"/>
        <v>0</v>
      </c>
      <c r="U141">
        <f t="shared" ca="1" si="8"/>
        <v>1</v>
      </c>
    </row>
    <row r="142" spans="1:21" hidden="1" x14ac:dyDescent="0.35">
      <c r="A142">
        <v>6000142210</v>
      </c>
      <c r="B142" t="s">
        <v>570</v>
      </c>
      <c r="C142" t="s">
        <v>230</v>
      </c>
      <c r="D142" s="34" t="s">
        <v>449</v>
      </c>
      <c r="E142" s="208">
        <v>45812</v>
      </c>
      <c r="F142" s="1"/>
      <c r="G142" t="s">
        <v>450</v>
      </c>
      <c r="H142" t="s">
        <v>233</v>
      </c>
      <c r="I142" s="208">
        <v>45820</v>
      </c>
      <c r="J142" t="s">
        <v>234</v>
      </c>
      <c r="K142" t="s">
        <v>241</v>
      </c>
      <c r="L142" t="s">
        <v>171</v>
      </c>
      <c r="M142" t="s">
        <v>571</v>
      </c>
      <c r="N142" t="s">
        <v>237</v>
      </c>
      <c r="O142" t="s">
        <v>230</v>
      </c>
      <c r="P142" s="193" t="str">
        <f>IF(OR(AND(A142&lt;&gt;"",COUNTIF(Bugs!B:B,A142)&gt;0),AND(B142&lt;&gt;"",COUNTIF(Bugs!A:A,B142)&gt;0)),"Y","")</f>
        <v/>
      </c>
      <c r="Q142" s="193" t="str">
        <f>IF(OR(
    AND(COUNTIF(Bugs!A:A,B142)&gt;0,ISNUMBER(SEARCH("x",INDEX(Bugs!C:C,MATCH(B142,Bugs!A:A,0))))),
    AND(COUNTIF(Bugs!B:B,B142)&gt;0,ISNUMBER(SEARCH("x",INDEX(Bugs!C:C,MATCH(B142,Bugs!B:B,0))))),
    AND(COUNTIF(Bugs!A:A,B142)&gt;0,ISNUMBER(SEARCH("x",INDEX(Bugs!D:D,MATCH(B142,Bugs!A:A,0))))),
    AND(COUNTIF(Bugs!B:B,B142)&gt;0,ISNUMBER(SEARCH("x",INDEX(Bugs!D:D,MATCH(B142,Bugs!B:B,0)))))
),"Y","")</f>
        <v/>
      </c>
      <c r="R142">
        <f ca="1">IF(OR(ISNUMBER(MATCH(L142,MasterData!$D$3:$D$18,0)),ISNUMBER(MATCH(L142,MasterData!$C$3:$C$18,0))),
    DATEDIF(E142,I142,"d"),
    DATEDIF(E142,TODAY(),"d"))</f>
        <v>8</v>
      </c>
      <c r="S142">
        <f t="shared" ca="1" si="6"/>
        <v>0</v>
      </c>
      <c r="T142">
        <f t="shared" ca="1" si="7"/>
        <v>1</v>
      </c>
      <c r="U142">
        <f t="shared" ca="1" si="8"/>
        <v>0</v>
      </c>
    </row>
    <row r="143" spans="1:21" hidden="1" x14ac:dyDescent="0.35">
      <c r="A143">
        <v>6000142258</v>
      </c>
      <c r="B143" t="s">
        <v>572</v>
      </c>
      <c r="C143" t="s">
        <v>230</v>
      </c>
      <c r="D143" s="34" t="s">
        <v>254</v>
      </c>
      <c r="E143" s="208">
        <v>45812</v>
      </c>
      <c r="F143" s="1"/>
      <c r="G143" t="s">
        <v>268</v>
      </c>
      <c r="H143" t="s">
        <v>233</v>
      </c>
      <c r="I143" s="208">
        <v>45831</v>
      </c>
      <c r="J143" t="s">
        <v>234</v>
      </c>
      <c r="K143" t="s">
        <v>235</v>
      </c>
      <c r="L143" t="s">
        <v>171</v>
      </c>
      <c r="M143" t="s">
        <v>573</v>
      </c>
      <c r="N143" t="s">
        <v>237</v>
      </c>
      <c r="O143" t="s">
        <v>230</v>
      </c>
      <c r="P143" s="193" t="str">
        <f>IF(OR(AND(A143&lt;&gt;"",COUNTIF(Bugs!B:B,A143)&gt;0),AND(B143&lt;&gt;"",COUNTIF(Bugs!A:A,B143)&gt;0)),"Y","")</f>
        <v/>
      </c>
      <c r="Q143" s="193" t="str">
        <f>IF(OR(
    AND(COUNTIF(Bugs!A:A,B143)&gt;0,ISNUMBER(SEARCH("x",INDEX(Bugs!C:C,MATCH(B143,Bugs!A:A,0))))),
    AND(COUNTIF(Bugs!B:B,B143)&gt;0,ISNUMBER(SEARCH("x",INDEX(Bugs!C:C,MATCH(B143,Bugs!B:B,0))))),
    AND(COUNTIF(Bugs!A:A,B143)&gt;0,ISNUMBER(SEARCH("x",INDEX(Bugs!D:D,MATCH(B143,Bugs!A:A,0))))),
    AND(COUNTIF(Bugs!B:B,B143)&gt;0,ISNUMBER(SEARCH("x",INDEX(Bugs!D:D,MATCH(B143,Bugs!B:B,0)))))
),"Y","")</f>
        <v/>
      </c>
      <c r="R143">
        <f ca="1">IF(OR(ISNUMBER(MATCH(L143,MasterData!$D$3:$D$18,0)),ISNUMBER(MATCH(L143,MasterData!$C$3:$C$18,0))),
    DATEDIF(E143,I143,"d"),
    DATEDIF(E143,TODAY(),"d"))</f>
        <v>19</v>
      </c>
      <c r="S143">
        <f t="shared" ca="1" si="6"/>
        <v>0</v>
      </c>
      <c r="T143">
        <f t="shared" ca="1" si="7"/>
        <v>1</v>
      </c>
      <c r="U143">
        <f t="shared" ca="1" si="8"/>
        <v>0</v>
      </c>
    </row>
    <row r="144" spans="1:21" hidden="1" x14ac:dyDescent="0.35">
      <c r="A144">
        <v>6000142276</v>
      </c>
      <c r="B144" t="s">
        <v>574</v>
      </c>
      <c r="C144" t="s">
        <v>230</v>
      </c>
      <c r="D144" s="34" t="s">
        <v>506</v>
      </c>
      <c r="E144" s="208">
        <v>45812</v>
      </c>
      <c r="F144" s="1"/>
      <c r="G144" t="s">
        <v>575</v>
      </c>
      <c r="H144" t="s">
        <v>233</v>
      </c>
      <c r="I144" s="208">
        <v>45855</v>
      </c>
      <c r="J144" t="s">
        <v>234</v>
      </c>
      <c r="K144" t="s">
        <v>235</v>
      </c>
      <c r="L144" t="s">
        <v>171</v>
      </c>
      <c r="M144" t="s">
        <v>576</v>
      </c>
      <c r="N144" t="s">
        <v>237</v>
      </c>
      <c r="O144" t="s">
        <v>230</v>
      </c>
      <c r="P144" s="193" t="str">
        <f>IF(OR(AND(A144&lt;&gt;"",COUNTIF(Bugs!B:B,A144)&gt;0),AND(B144&lt;&gt;"",COUNTIF(Bugs!A:A,B144)&gt;0)),"Y","")</f>
        <v/>
      </c>
      <c r="Q144" s="193" t="str">
        <f>IF(OR(
    AND(COUNTIF(Bugs!A:A,B144)&gt;0,ISNUMBER(SEARCH("x",INDEX(Bugs!C:C,MATCH(B144,Bugs!A:A,0))))),
    AND(COUNTIF(Bugs!B:B,B144)&gt;0,ISNUMBER(SEARCH("x",INDEX(Bugs!C:C,MATCH(B144,Bugs!B:B,0))))),
    AND(COUNTIF(Bugs!A:A,B144)&gt;0,ISNUMBER(SEARCH("x",INDEX(Bugs!D:D,MATCH(B144,Bugs!A:A,0))))),
    AND(COUNTIF(Bugs!B:B,B144)&gt;0,ISNUMBER(SEARCH("x",INDEX(Bugs!D:D,MATCH(B144,Bugs!B:B,0)))))
),"Y","")</f>
        <v/>
      </c>
      <c r="R144">
        <f ca="1">IF(OR(ISNUMBER(MATCH(L144,MasterData!$D$3:$D$18,0)),ISNUMBER(MATCH(L144,MasterData!$C$3:$C$18,0))),
    DATEDIF(E144,I144,"d"),
    DATEDIF(E144,TODAY(),"d"))</f>
        <v>43</v>
      </c>
      <c r="S144">
        <f t="shared" ca="1" si="6"/>
        <v>0</v>
      </c>
      <c r="T144">
        <f t="shared" ca="1" si="7"/>
        <v>0</v>
      </c>
      <c r="U144">
        <f t="shared" ca="1" si="8"/>
        <v>1</v>
      </c>
    </row>
    <row r="145" spans="1:21" hidden="1" x14ac:dyDescent="0.35">
      <c r="A145">
        <v>6000142286</v>
      </c>
      <c r="B145" t="s">
        <v>600</v>
      </c>
      <c r="C145" t="s">
        <v>230</v>
      </c>
      <c r="D145" s="34" t="s">
        <v>231</v>
      </c>
      <c r="E145" s="208">
        <v>45813</v>
      </c>
      <c r="F145" s="1"/>
      <c r="G145" t="s">
        <v>318</v>
      </c>
      <c r="H145" t="s">
        <v>233</v>
      </c>
      <c r="I145" s="208">
        <v>45840</v>
      </c>
      <c r="J145" t="s">
        <v>234</v>
      </c>
      <c r="K145" t="s">
        <v>241</v>
      </c>
      <c r="L145" t="s">
        <v>171</v>
      </c>
      <c r="M145" t="s">
        <v>319</v>
      </c>
      <c r="N145" t="s">
        <v>237</v>
      </c>
      <c r="O145" t="s">
        <v>230</v>
      </c>
      <c r="P145" s="193" t="str">
        <f>IF(OR(AND(A145&lt;&gt;"",COUNTIF(Bugs!B:B,A145)&gt;0),AND(B145&lt;&gt;"",COUNTIF(Bugs!A:A,B145)&gt;0)),"Y","")</f>
        <v/>
      </c>
      <c r="Q145" s="193" t="str">
        <f>IF(OR(
    AND(COUNTIF(Bugs!A:A,B145)&gt;0,ISNUMBER(SEARCH("x",INDEX(Bugs!C:C,MATCH(B145,Bugs!A:A,0))))),
    AND(COUNTIF(Bugs!B:B,B145)&gt;0,ISNUMBER(SEARCH("x",INDEX(Bugs!C:C,MATCH(B145,Bugs!B:B,0))))),
    AND(COUNTIF(Bugs!A:A,B145)&gt;0,ISNUMBER(SEARCH("x",INDEX(Bugs!D:D,MATCH(B145,Bugs!A:A,0))))),
    AND(COUNTIF(Bugs!B:B,B145)&gt;0,ISNUMBER(SEARCH("x",INDEX(Bugs!D:D,MATCH(B145,Bugs!B:B,0)))))
),"Y","")</f>
        <v/>
      </c>
      <c r="R145">
        <f ca="1">IF(OR(ISNUMBER(MATCH(L145,MasterData!$D$3:$D$18,0)),ISNUMBER(MATCH(L145,MasterData!$C$3:$C$18,0))),
    DATEDIF(E145,I145,"d"),
    DATEDIF(E145,TODAY(),"d"))</f>
        <v>27</v>
      </c>
      <c r="S145">
        <f t="shared" ca="1" si="6"/>
        <v>0</v>
      </c>
      <c r="T145">
        <f t="shared" ca="1" si="7"/>
        <v>1</v>
      </c>
      <c r="U145">
        <f t="shared" ca="1" si="8"/>
        <v>0</v>
      </c>
    </row>
    <row r="146" spans="1:21" hidden="1" x14ac:dyDescent="0.35">
      <c r="A146" s="72">
        <v>6000142434</v>
      </c>
      <c r="B146" s="72" t="s">
        <v>7</v>
      </c>
      <c r="C146" s="72" t="s">
        <v>230</v>
      </c>
      <c r="D146" s="180" t="s">
        <v>251</v>
      </c>
      <c r="E146" s="209">
        <v>45813</v>
      </c>
      <c r="F146" s="73">
        <v>45828</v>
      </c>
      <c r="G146" s="72" t="s">
        <v>577</v>
      </c>
      <c r="H146" s="72" t="s">
        <v>233</v>
      </c>
      <c r="I146" s="209">
        <v>45814</v>
      </c>
      <c r="J146" s="72" t="s">
        <v>560</v>
      </c>
      <c r="K146" s="72" t="s">
        <v>235</v>
      </c>
      <c r="L146" s="72" t="s">
        <v>183</v>
      </c>
      <c r="M146" s="72" t="s">
        <v>578</v>
      </c>
      <c r="N146" s="72" t="s">
        <v>237</v>
      </c>
      <c r="O146" t="s">
        <v>230</v>
      </c>
      <c r="P146" s="193" t="str">
        <f>IF(OR(AND(A146&lt;&gt;"",COUNTIF(Bugs!B:B,A146)&gt;0),AND(B146&lt;&gt;"",COUNTIF(Bugs!A:A,B146)&gt;0)),"Y","")</f>
        <v>Y</v>
      </c>
      <c r="Q146" s="193" t="str">
        <f>IF(OR(
    AND(COUNTIF(Bugs!A:A,B146)&gt;0,ISNUMBER(SEARCH("x",INDEX(Bugs!C:C,MATCH(B146,Bugs!A:A,0))))),
    AND(COUNTIF(Bugs!B:B,B146)&gt;0,ISNUMBER(SEARCH("x",INDEX(Bugs!C:C,MATCH(B146,Bugs!B:B,0))))),
    AND(COUNTIF(Bugs!A:A,B146)&gt;0,ISNUMBER(SEARCH("x",INDEX(Bugs!D:D,MATCH(B146,Bugs!A:A,0))))),
    AND(COUNTIF(Bugs!B:B,B146)&gt;0,ISNUMBER(SEARCH("x",INDEX(Bugs!D:D,MATCH(B146,Bugs!B:B,0)))))
),"Y","")</f>
        <v/>
      </c>
      <c r="R146">
        <v>-1</v>
      </c>
      <c r="S146">
        <f t="shared" si="6"/>
        <v>0</v>
      </c>
      <c r="T146">
        <f t="shared" si="7"/>
        <v>0</v>
      </c>
      <c r="U146">
        <f t="shared" si="8"/>
        <v>0</v>
      </c>
    </row>
    <row r="147" spans="1:21" hidden="1" x14ac:dyDescent="0.35">
      <c r="A147">
        <v>6000142441</v>
      </c>
      <c r="B147" t="s">
        <v>6</v>
      </c>
      <c r="C147" t="s">
        <v>230</v>
      </c>
      <c r="D147" s="34" t="s">
        <v>231</v>
      </c>
      <c r="E147" s="208">
        <v>45813</v>
      </c>
      <c r="F147" s="1"/>
      <c r="G147" t="s">
        <v>453</v>
      </c>
      <c r="H147" t="s">
        <v>233</v>
      </c>
      <c r="I147" s="208">
        <v>45910</v>
      </c>
      <c r="J147" t="s">
        <v>591</v>
      </c>
      <c r="K147" t="s">
        <v>235</v>
      </c>
      <c r="L147" t="s">
        <v>171</v>
      </c>
      <c r="M147" t="s">
        <v>579</v>
      </c>
      <c r="N147" t="s">
        <v>237</v>
      </c>
      <c r="O147" t="s">
        <v>230</v>
      </c>
      <c r="P147" s="193" t="str">
        <f>IF(OR(AND(A147&lt;&gt;"",COUNTIF(Bugs!B:B,A147)&gt;0),AND(B147&lt;&gt;"",COUNTIF(Bugs!A:A,B147)&gt;0)),"Y","")</f>
        <v>Y</v>
      </c>
      <c r="Q147" s="193" t="str">
        <f>IF(OR(
    AND(COUNTIF(Bugs!A:A,B147)&gt;0,ISNUMBER(SEARCH("x",INDEX(Bugs!C:C,MATCH(B147,Bugs!A:A,0))))),
    AND(COUNTIF(Bugs!B:B,B147)&gt;0,ISNUMBER(SEARCH("x",INDEX(Bugs!C:C,MATCH(B147,Bugs!B:B,0))))),
    AND(COUNTIF(Bugs!A:A,B147)&gt;0,ISNUMBER(SEARCH("x",INDEX(Bugs!D:D,MATCH(B147,Bugs!A:A,0))))),
    AND(COUNTIF(Bugs!B:B,B147)&gt;0,ISNUMBER(SEARCH("x",INDEX(Bugs!D:D,MATCH(B147,Bugs!B:B,0)))))
),"Y","")</f>
        <v/>
      </c>
      <c r="R147">
        <f ca="1">IF(OR(ISNUMBER(MATCH(L147,MasterData!$D$3:$D$18,0)),ISNUMBER(MATCH(L147,MasterData!$C$3:$C$18,0))),
    DATEDIF(E147,I147,"d"),
    DATEDIF(E147,TODAY(),"d"))</f>
        <v>97</v>
      </c>
      <c r="S147">
        <f t="shared" ca="1" si="6"/>
        <v>0</v>
      </c>
      <c r="T147">
        <f t="shared" ca="1" si="7"/>
        <v>0</v>
      </c>
      <c r="U147">
        <f t="shared" ca="1" si="8"/>
        <v>1</v>
      </c>
    </row>
    <row r="148" spans="1:21" hidden="1" x14ac:dyDescent="0.35">
      <c r="A148">
        <v>6000142523</v>
      </c>
      <c r="B148" t="s">
        <v>580</v>
      </c>
      <c r="C148" t="s">
        <v>230</v>
      </c>
      <c r="D148" s="34" t="s">
        <v>581</v>
      </c>
      <c r="E148" s="208">
        <v>45814</v>
      </c>
      <c r="F148" s="1"/>
      <c r="G148" t="s">
        <v>582</v>
      </c>
      <c r="H148" t="s">
        <v>233</v>
      </c>
      <c r="I148" s="208">
        <v>45821</v>
      </c>
      <c r="J148" t="s">
        <v>234</v>
      </c>
      <c r="K148" t="s">
        <v>241</v>
      </c>
      <c r="L148" t="s">
        <v>171</v>
      </c>
      <c r="M148" t="s">
        <v>583</v>
      </c>
      <c r="N148" t="s">
        <v>237</v>
      </c>
      <c r="O148" t="s">
        <v>230</v>
      </c>
      <c r="P148" s="193" t="str">
        <f>IF(OR(AND(A148&lt;&gt;"",COUNTIF(Bugs!B:B,A148)&gt;0),AND(B148&lt;&gt;"",COUNTIF(Bugs!A:A,B148)&gt;0)),"Y","")</f>
        <v/>
      </c>
      <c r="Q148" s="193" t="str">
        <f>IF(OR(
    AND(COUNTIF(Bugs!A:A,B148)&gt;0,ISNUMBER(SEARCH("x",INDEX(Bugs!C:C,MATCH(B148,Bugs!A:A,0))))),
    AND(COUNTIF(Bugs!B:B,B148)&gt;0,ISNUMBER(SEARCH("x",INDEX(Bugs!C:C,MATCH(B148,Bugs!B:B,0))))),
    AND(COUNTIF(Bugs!A:A,B148)&gt;0,ISNUMBER(SEARCH("x",INDEX(Bugs!D:D,MATCH(B148,Bugs!A:A,0))))),
    AND(COUNTIF(Bugs!B:B,B148)&gt;0,ISNUMBER(SEARCH("x",INDEX(Bugs!D:D,MATCH(B148,Bugs!B:B,0)))))
),"Y","")</f>
        <v/>
      </c>
      <c r="R148">
        <f ca="1">IF(OR(ISNUMBER(MATCH(L148,MasterData!$D$3:$D$18,0)),ISNUMBER(MATCH(L148,MasterData!$C$3:$C$18,0))),
    DATEDIF(E148,I148,"d"),
    DATEDIF(E148,TODAY(),"d"))</f>
        <v>7</v>
      </c>
      <c r="S148">
        <f t="shared" ca="1" si="6"/>
        <v>1</v>
      </c>
      <c r="T148">
        <f t="shared" ca="1" si="7"/>
        <v>0</v>
      </c>
      <c r="U148">
        <f t="shared" ca="1" si="8"/>
        <v>0</v>
      </c>
    </row>
    <row r="149" spans="1:21" hidden="1" x14ac:dyDescent="0.35">
      <c r="A149">
        <v>6000142666</v>
      </c>
      <c r="B149" t="s">
        <v>584</v>
      </c>
      <c r="C149" t="s">
        <v>230</v>
      </c>
      <c r="D149" s="34" t="s">
        <v>480</v>
      </c>
      <c r="E149" s="208">
        <v>45818</v>
      </c>
      <c r="F149" s="1"/>
      <c r="G149" t="s">
        <v>552</v>
      </c>
      <c r="H149" t="s">
        <v>233</v>
      </c>
      <c r="I149" s="208">
        <v>45833</v>
      </c>
      <c r="J149" t="s">
        <v>234</v>
      </c>
      <c r="K149" t="s">
        <v>241</v>
      </c>
      <c r="L149" t="s">
        <v>171</v>
      </c>
      <c r="M149" t="s">
        <v>585</v>
      </c>
      <c r="N149" t="s">
        <v>237</v>
      </c>
      <c r="O149" t="s">
        <v>230</v>
      </c>
      <c r="P149" s="193" t="str">
        <f>IF(OR(AND(A149&lt;&gt;"",COUNTIF(Bugs!B:B,A149)&gt;0),AND(B149&lt;&gt;"",COUNTIF(Bugs!A:A,B149)&gt;0)),"Y","")</f>
        <v/>
      </c>
      <c r="Q149" s="193" t="str">
        <f>IF(OR(
    AND(COUNTIF(Bugs!A:A,B149)&gt;0,ISNUMBER(SEARCH("x",INDEX(Bugs!C:C,MATCH(B149,Bugs!A:A,0))))),
    AND(COUNTIF(Bugs!B:B,B149)&gt;0,ISNUMBER(SEARCH("x",INDEX(Bugs!C:C,MATCH(B149,Bugs!B:B,0))))),
    AND(COUNTIF(Bugs!A:A,B149)&gt;0,ISNUMBER(SEARCH("x",INDEX(Bugs!D:D,MATCH(B149,Bugs!A:A,0))))),
    AND(COUNTIF(Bugs!B:B,B149)&gt;0,ISNUMBER(SEARCH("x",INDEX(Bugs!D:D,MATCH(B149,Bugs!B:B,0)))))
),"Y","")</f>
        <v/>
      </c>
      <c r="R149">
        <f ca="1">IF(OR(ISNUMBER(MATCH(L149,MasterData!$D$3:$D$18,0)),ISNUMBER(MATCH(L149,MasterData!$C$3:$C$18,0))),
    DATEDIF(E149,I149,"d"),
    DATEDIF(E149,TODAY(),"d"))</f>
        <v>15</v>
      </c>
      <c r="S149">
        <f t="shared" ca="1" si="6"/>
        <v>0</v>
      </c>
      <c r="T149">
        <f t="shared" ca="1" si="7"/>
        <v>1</v>
      </c>
      <c r="U149">
        <f t="shared" ca="1" si="8"/>
        <v>0</v>
      </c>
    </row>
    <row r="150" spans="1:21" hidden="1" x14ac:dyDescent="0.35">
      <c r="A150">
        <v>6000142675</v>
      </c>
      <c r="B150" t="s">
        <v>230</v>
      </c>
      <c r="C150" t="s">
        <v>230</v>
      </c>
      <c r="D150" s="34" t="s">
        <v>254</v>
      </c>
      <c r="E150" s="208">
        <v>45818</v>
      </c>
      <c r="F150" s="1"/>
      <c r="G150" t="s">
        <v>400</v>
      </c>
      <c r="H150" t="s">
        <v>233</v>
      </c>
      <c r="I150" s="208">
        <v>45857</v>
      </c>
      <c r="J150" t="s">
        <v>245</v>
      </c>
      <c r="K150" t="s">
        <v>241</v>
      </c>
      <c r="L150" t="s">
        <v>171</v>
      </c>
      <c r="M150" t="s">
        <v>586</v>
      </c>
      <c r="N150" t="s">
        <v>237</v>
      </c>
      <c r="O150" t="s">
        <v>230</v>
      </c>
      <c r="P150" s="193" t="str">
        <f>IF(OR(AND(A150&lt;&gt;"",COUNTIF(Bugs!B:B,A150)&gt;0),AND(B150&lt;&gt;"",COUNTIF(Bugs!A:A,B150)&gt;0)),"Y","")</f>
        <v/>
      </c>
      <c r="Q150" s="193" t="str">
        <f>IF(OR(
    AND(COUNTIF(Bugs!A:A,B150)&gt;0,ISNUMBER(SEARCH("x",INDEX(Bugs!C:C,MATCH(B150,Bugs!A:A,0))))),
    AND(COUNTIF(Bugs!B:B,B150)&gt;0,ISNUMBER(SEARCH("x",INDEX(Bugs!C:C,MATCH(B150,Bugs!B:B,0))))),
    AND(COUNTIF(Bugs!A:A,B150)&gt;0,ISNUMBER(SEARCH("x",INDEX(Bugs!D:D,MATCH(B150,Bugs!A:A,0))))),
    AND(COUNTIF(Bugs!B:B,B150)&gt;0,ISNUMBER(SEARCH("x",INDEX(Bugs!D:D,MATCH(B150,Bugs!B:B,0)))))
),"Y","")</f>
        <v/>
      </c>
      <c r="R150">
        <f ca="1">IF(OR(ISNUMBER(MATCH(L150,MasterData!$D$3:$D$18,0)),ISNUMBER(MATCH(L150,MasterData!$C$3:$C$18,0))),
    DATEDIF(E150,I150,"d"),
    DATEDIF(E150,TODAY(),"d"))</f>
        <v>39</v>
      </c>
      <c r="S150">
        <f t="shared" ca="1" si="6"/>
        <v>0</v>
      </c>
      <c r="T150">
        <f t="shared" ca="1" si="7"/>
        <v>0</v>
      </c>
      <c r="U150">
        <f t="shared" ca="1" si="8"/>
        <v>1</v>
      </c>
    </row>
    <row r="151" spans="1:21" hidden="1" x14ac:dyDescent="0.35">
      <c r="A151">
        <v>6000142684</v>
      </c>
      <c r="B151" t="s">
        <v>587</v>
      </c>
      <c r="C151" t="s">
        <v>230</v>
      </c>
      <c r="D151" s="34" t="s">
        <v>251</v>
      </c>
      <c r="E151" s="208">
        <v>45818</v>
      </c>
      <c r="F151" s="1"/>
      <c r="G151" t="s">
        <v>588</v>
      </c>
      <c r="H151" t="s">
        <v>233</v>
      </c>
      <c r="I151" s="208">
        <v>45825</v>
      </c>
      <c r="J151" t="s">
        <v>234</v>
      </c>
      <c r="K151" t="s">
        <v>235</v>
      </c>
      <c r="L151" t="s">
        <v>171</v>
      </c>
      <c r="M151" t="s">
        <v>589</v>
      </c>
      <c r="N151" t="s">
        <v>237</v>
      </c>
      <c r="O151" t="s">
        <v>230</v>
      </c>
      <c r="P151" s="193" t="str">
        <f>IF(OR(AND(A151&lt;&gt;"",COUNTIF(Bugs!B:B,A151)&gt;0),AND(B151&lt;&gt;"",COUNTIF(Bugs!A:A,B151)&gt;0)),"Y","")</f>
        <v/>
      </c>
      <c r="Q151" s="193" t="str">
        <f>IF(OR(
    AND(COUNTIF(Bugs!A:A,B151)&gt;0,ISNUMBER(SEARCH("x",INDEX(Bugs!C:C,MATCH(B151,Bugs!A:A,0))))),
    AND(COUNTIF(Bugs!B:B,B151)&gt;0,ISNUMBER(SEARCH("x",INDEX(Bugs!C:C,MATCH(B151,Bugs!B:B,0))))),
    AND(COUNTIF(Bugs!A:A,B151)&gt;0,ISNUMBER(SEARCH("x",INDEX(Bugs!D:D,MATCH(B151,Bugs!A:A,0))))),
    AND(COUNTIF(Bugs!B:B,B151)&gt;0,ISNUMBER(SEARCH("x",INDEX(Bugs!D:D,MATCH(B151,Bugs!B:B,0)))))
),"Y","")</f>
        <v/>
      </c>
      <c r="R151">
        <f ca="1">IF(OR(ISNUMBER(MATCH(L151,MasterData!$D$3:$D$18,0)),ISNUMBER(MATCH(L151,MasterData!$C$3:$C$18,0))),
    DATEDIF(E151,I151,"d"),
    DATEDIF(E151,TODAY(),"d"))</f>
        <v>7</v>
      </c>
      <c r="S151">
        <f t="shared" ca="1" si="6"/>
        <v>1</v>
      </c>
      <c r="T151">
        <f t="shared" ca="1" si="7"/>
        <v>0</v>
      </c>
      <c r="U151">
        <f t="shared" ca="1" si="8"/>
        <v>0</v>
      </c>
    </row>
    <row r="152" spans="1:21" hidden="1" x14ac:dyDescent="0.35">
      <c r="A152">
        <v>6000142800</v>
      </c>
      <c r="B152" t="s">
        <v>590</v>
      </c>
      <c r="C152" t="s">
        <v>230</v>
      </c>
      <c r="D152" s="34" t="s">
        <v>480</v>
      </c>
      <c r="E152" s="208">
        <v>45819</v>
      </c>
      <c r="F152" s="1"/>
      <c r="G152" t="s">
        <v>552</v>
      </c>
      <c r="H152" t="s">
        <v>233</v>
      </c>
      <c r="I152" s="208">
        <v>45840</v>
      </c>
      <c r="J152" t="s">
        <v>234</v>
      </c>
      <c r="K152" t="s">
        <v>241</v>
      </c>
      <c r="L152" t="s">
        <v>171</v>
      </c>
      <c r="M152" t="s">
        <v>592</v>
      </c>
      <c r="N152" t="s">
        <v>237</v>
      </c>
      <c r="O152" t="s">
        <v>230</v>
      </c>
      <c r="P152" s="193" t="str">
        <f>IF(OR(AND(A152&lt;&gt;"",COUNTIF(Bugs!B:B,A152)&gt;0),AND(B152&lt;&gt;"",COUNTIF(Bugs!A:A,B152)&gt;0)),"Y","")</f>
        <v/>
      </c>
      <c r="Q152" s="193" t="str">
        <f>IF(OR(
    AND(COUNTIF(Bugs!A:A,B152)&gt;0,ISNUMBER(SEARCH("x",INDEX(Bugs!C:C,MATCH(B152,Bugs!A:A,0))))),
    AND(COUNTIF(Bugs!B:B,B152)&gt;0,ISNUMBER(SEARCH("x",INDEX(Bugs!C:C,MATCH(B152,Bugs!B:B,0))))),
    AND(COUNTIF(Bugs!A:A,B152)&gt;0,ISNUMBER(SEARCH("x",INDEX(Bugs!D:D,MATCH(B152,Bugs!A:A,0))))),
    AND(COUNTIF(Bugs!B:B,B152)&gt;0,ISNUMBER(SEARCH("x",INDEX(Bugs!D:D,MATCH(B152,Bugs!B:B,0)))))
),"Y","")</f>
        <v/>
      </c>
      <c r="R152">
        <f ca="1">IF(OR(ISNUMBER(MATCH(L152,MasterData!$D$3:$D$18,0)),ISNUMBER(MATCH(L152,MasterData!$C$3:$C$18,0))),
    DATEDIF(E152,I152,"d"),
    DATEDIF(E152,TODAY(),"d"))</f>
        <v>21</v>
      </c>
      <c r="S152">
        <f t="shared" ca="1" si="6"/>
        <v>0</v>
      </c>
      <c r="T152">
        <f t="shared" ca="1" si="7"/>
        <v>1</v>
      </c>
      <c r="U152">
        <f t="shared" ca="1" si="8"/>
        <v>0</v>
      </c>
    </row>
    <row r="153" spans="1:21" hidden="1" x14ac:dyDescent="0.35">
      <c r="A153">
        <v>6000142856</v>
      </c>
      <c r="B153" t="s">
        <v>593</v>
      </c>
      <c r="C153" t="s">
        <v>230</v>
      </c>
      <c r="D153" s="34" t="s">
        <v>594</v>
      </c>
      <c r="E153" s="208">
        <v>45819</v>
      </c>
      <c r="F153" s="1"/>
      <c r="G153" t="s">
        <v>552</v>
      </c>
      <c r="H153" t="s">
        <v>230</v>
      </c>
      <c r="I153" s="208">
        <v>45826</v>
      </c>
      <c r="J153" t="s">
        <v>234</v>
      </c>
      <c r="K153" t="s">
        <v>241</v>
      </c>
      <c r="L153" t="s">
        <v>171</v>
      </c>
      <c r="M153" t="s">
        <v>595</v>
      </c>
      <c r="N153" t="s">
        <v>237</v>
      </c>
      <c r="O153" t="s">
        <v>230</v>
      </c>
      <c r="P153" s="193" t="str">
        <f>IF(OR(AND(A153&lt;&gt;"",COUNTIF(Bugs!B:B,A153)&gt;0),AND(B153&lt;&gt;"",COUNTIF(Bugs!A:A,B153)&gt;0)),"Y","")</f>
        <v/>
      </c>
      <c r="Q153" s="193" t="str">
        <f>IF(OR(
    AND(COUNTIF(Bugs!A:A,B153)&gt;0,ISNUMBER(SEARCH("x",INDEX(Bugs!C:C,MATCH(B153,Bugs!A:A,0))))),
    AND(COUNTIF(Bugs!B:B,B153)&gt;0,ISNUMBER(SEARCH("x",INDEX(Bugs!C:C,MATCH(B153,Bugs!B:B,0))))),
    AND(COUNTIF(Bugs!A:A,B153)&gt;0,ISNUMBER(SEARCH("x",INDEX(Bugs!D:D,MATCH(B153,Bugs!A:A,0))))),
    AND(COUNTIF(Bugs!B:B,B153)&gt;0,ISNUMBER(SEARCH("x",INDEX(Bugs!D:D,MATCH(B153,Bugs!B:B,0)))))
),"Y","")</f>
        <v/>
      </c>
      <c r="R153">
        <f ca="1">IF(OR(ISNUMBER(MATCH(L153,MasterData!$D$3:$D$18,0)),ISNUMBER(MATCH(L153,MasterData!$C$3:$C$18,0))),
    DATEDIF(E153,I153,"d"),
    DATEDIF(E153,TODAY(),"d"))</f>
        <v>7</v>
      </c>
      <c r="S153">
        <f t="shared" ca="1" si="6"/>
        <v>1</v>
      </c>
      <c r="T153">
        <f t="shared" ca="1" si="7"/>
        <v>0</v>
      </c>
      <c r="U153">
        <f t="shared" ca="1" si="8"/>
        <v>0</v>
      </c>
    </row>
    <row r="154" spans="1:21" hidden="1" x14ac:dyDescent="0.35">
      <c r="A154" s="72">
        <v>6000142896</v>
      </c>
      <c r="B154" s="72" t="s">
        <v>230</v>
      </c>
      <c r="C154" s="72" t="s">
        <v>230</v>
      </c>
      <c r="D154" s="180" t="s">
        <v>254</v>
      </c>
      <c r="E154" s="209">
        <v>45819</v>
      </c>
      <c r="F154" s="73"/>
      <c r="G154" s="72" t="s">
        <v>400</v>
      </c>
      <c r="H154" s="72" t="s">
        <v>240</v>
      </c>
      <c r="I154" s="209">
        <v>45856</v>
      </c>
      <c r="J154" s="72" t="s">
        <v>631</v>
      </c>
      <c r="K154" s="72" t="s">
        <v>347</v>
      </c>
      <c r="L154" s="72" t="s">
        <v>164</v>
      </c>
      <c r="M154" s="72" t="s">
        <v>596</v>
      </c>
      <c r="N154" s="72" t="s">
        <v>237</v>
      </c>
      <c r="O154" t="s">
        <v>230</v>
      </c>
      <c r="P154" s="193" t="str">
        <f>IF(OR(AND(A154&lt;&gt;"",COUNTIF(Bugs!B:B,A154)&gt;0),AND(B154&lt;&gt;"",COUNTIF(Bugs!A:A,B154)&gt;0)),"Y","")</f>
        <v>Y</v>
      </c>
      <c r="Q154" s="193" t="str">
        <f>IF(OR(
    AND(COUNTIF(Bugs!A:A,B154)&gt;0,ISNUMBER(SEARCH("x",INDEX(Bugs!C:C,MATCH(B154,Bugs!A:A,0))))),
    AND(COUNTIF(Bugs!B:B,B154)&gt;0,ISNUMBER(SEARCH("x",INDEX(Bugs!C:C,MATCH(B154,Bugs!B:B,0))))),
    AND(COUNTIF(Bugs!A:A,B154)&gt;0,ISNUMBER(SEARCH("x",INDEX(Bugs!D:D,MATCH(B154,Bugs!A:A,0))))),
    AND(COUNTIF(Bugs!B:B,B154)&gt;0,ISNUMBER(SEARCH("x",INDEX(Bugs!D:D,MATCH(B154,Bugs!B:B,0)))))
),"Y","")</f>
        <v/>
      </c>
      <c r="R154">
        <v>-1</v>
      </c>
      <c r="S154">
        <f t="shared" si="6"/>
        <v>0</v>
      </c>
      <c r="T154">
        <f t="shared" si="7"/>
        <v>0</v>
      </c>
      <c r="U154">
        <f t="shared" si="8"/>
        <v>0</v>
      </c>
    </row>
    <row r="155" spans="1:21" hidden="1" x14ac:dyDescent="0.35">
      <c r="A155">
        <v>6000142903</v>
      </c>
      <c r="B155" t="s">
        <v>230</v>
      </c>
      <c r="C155" t="s">
        <v>230</v>
      </c>
      <c r="D155" s="34" t="s">
        <v>251</v>
      </c>
      <c r="E155" s="208">
        <v>45819</v>
      </c>
      <c r="F155" s="1">
        <v>45842</v>
      </c>
      <c r="G155" t="s">
        <v>601</v>
      </c>
      <c r="H155" t="s">
        <v>233</v>
      </c>
      <c r="I155" s="208">
        <v>45833</v>
      </c>
      <c r="J155" t="s">
        <v>620</v>
      </c>
      <c r="K155" t="s">
        <v>241</v>
      </c>
      <c r="L155" t="s">
        <v>171</v>
      </c>
      <c r="M155" t="s">
        <v>603</v>
      </c>
      <c r="N155" t="s">
        <v>237</v>
      </c>
      <c r="O155" t="s">
        <v>230</v>
      </c>
      <c r="P155" s="193" t="str">
        <f>IF(OR(AND(A155&lt;&gt;"",COUNTIF(Bugs!B:B,A155)&gt;0),AND(B155&lt;&gt;"",COUNTIF(Bugs!A:A,B155)&gt;0)),"Y","")</f>
        <v/>
      </c>
      <c r="Q155" s="193" t="str">
        <f>IF(OR(
    AND(COUNTIF(Bugs!A:A,B155)&gt;0,ISNUMBER(SEARCH("x",INDEX(Bugs!C:C,MATCH(B155,Bugs!A:A,0))))),
    AND(COUNTIF(Bugs!B:B,B155)&gt;0,ISNUMBER(SEARCH("x",INDEX(Bugs!C:C,MATCH(B155,Bugs!B:B,0))))),
    AND(COUNTIF(Bugs!A:A,B155)&gt;0,ISNUMBER(SEARCH("x",INDEX(Bugs!D:D,MATCH(B155,Bugs!A:A,0))))),
    AND(COUNTIF(Bugs!B:B,B155)&gt;0,ISNUMBER(SEARCH("x",INDEX(Bugs!D:D,MATCH(B155,Bugs!B:B,0)))))
),"Y","")</f>
        <v/>
      </c>
      <c r="R155">
        <f ca="1">IF(OR(ISNUMBER(MATCH(L155,MasterData!$D$3:$D$18,0)),ISNUMBER(MATCH(L155,MasterData!$C$3:$C$18,0))),
    DATEDIF(E155,I155,"d"),
    DATEDIF(E155,TODAY(),"d"))</f>
        <v>14</v>
      </c>
      <c r="S155">
        <f t="shared" ca="1" si="6"/>
        <v>0</v>
      </c>
      <c r="T155">
        <f t="shared" ca="1" si="7"/>
        <v>1</v>
      </c>
      <c r="U155">
        <f t="shared" ca="1" si="8"/>
        <v>0</v>
      </c>
    </row>
    <row r="156" spans="1:21" hidden="1" x14ac:dyDescent="0.35">
      <c r="A156">
        <v>6000143191</v>
      </c>
      <c r="B156" t="s">
        <v>230</v>
      </c>
      <c r="C156" t="s">
        <v>230</v>
      </c>
      <c r="D156" s="34" t="s">
        <v>254</v>
      </c>
      <c r="E156" s="208">
        <v>45821</v>
      </c>
      <c r="F156" s="1"/>
      <c r="G156" t="s">
        <v>400</v>
      </c>
      <c r="H156" t="s">
        <v>240</v>
      </c>
      <c r="I156" s="208">
        <v>45845</v>
      </c>
      <c r="J156" t="s">
        <v>201</v>
      </c>
      <c r="K156" t="s">
        <v>241</v>
      </c>
      <c r="L156" t="s">
        <v>171</v>
      </c>
      <c r="M156" t="s">
        <v>597</v>
      </c>
      <c r="N156" t="s">
        <v>237</v>
      </c>
      <c r="O156" t="s">
        <v>230</v>
      </c>
      <c r="P156" s="193" t="str">
        <f>IF(OR(AND(A156&lt;&gt;"",COUNTIF(Bugs!B:B,A156)&gt;0),AND(B156&lt;&gt;"",COUNTIF(Bugs!A:A,B156)&gt;0)),"Y","")</f>
        <v/>
      </c>
      <c r="Q156" s="193" t="str">
        <f>IF(OR(
    AND(COUNTIF(Bugs!A:A,B156)&gt;0,ISNUMBER(SEARCH("x",INDEX(Bugs!C:C,MATCH(B156,Bugs!A:A,0))))),
    AND(COUNTIF(Bugs!B:B,B156)&gt;0,ISNUMBER(SEARCH("x",INDEX(Bugs!C:C,MATCH(B156,Bugs!B:B,0))))),
    AND(COUNTIF(Bugs!A:A,B156)&gt;0,ISNUMBER(SEARCH("x",INDEX(Bugs!D:D,MATCH(B156,Bugs!A:A,0))))),
    AND(COUNTIF(Bugs!B:B,B156)&gt;0,ISNUMBER(SEARCH("x",INDEX(Bugs!D:D,MATCH(B156,Bugs!B:B,0)))))
),"Y","")</f>
        <v/>
      </c>
      <c r="R156">
        <f ca="1">IF(OR(ISNUMBER(MATCH(L156,MasterData!$D$3:$D$18,0)),ISNUMBER(MATCH(L156,MasterData!$C$3:$C$18,0))),
    DATEDIF(E156,I156,"d"),
    DATEDIF(E156,TODAY(),"d"))</f>
        <v>24</v>
      </c>
      <c r="S156">
        <f t="shared" ca="1" si="6"/>
        <v>0</v>
      </c>
      <c r="T156">
        <f t="shared" ca="1" si="7"/>
        <v>1</v>
      </c>
      <c r="U156">
        <f t="shared" ca="1" si="8"/>
        <v>0</v>
      </c>
    </row>
    <row r="157" spans="1:21" hidden="1" x14ac:dyDescent="0.35">
      <c r="A157">
        <v>6000143230</v>
      </c>
      <c r="B157" t="s">
        <v>230</v>
      </c>
      <c r="C157" t="s">
        <v>230</v>
      </c>
      <c r="D157" s="34" t="s">
        <v>254</v>
      </c>
      <c r="E157" s="208">
        <v>45821</v>
      </c>
      <c r="F157" s="1"/>
      <c r="G157" t="s">
        <v>400</v>
      </c>
      <c r="H157" t="s">
        <v>233</v>
      </c>
      <c r="I157" s="208">
        <v>45845</v>
      </c>
      <c r="J157" t="s">
        <v>201</v>
      </c>
      <c r="K157" t="s">
        <v>241</v>
      </c>
      <c r="L157" t="s">
        <v>171</v>
      </c>
      <c r="M157" t="s">
        <v>598</v>
      </c>
      <c r="N157" t="s">
        <v>237</v>
      </c>
      <c r="O157" t="s">
        <v>230</v>
      </c>
      <c r="P157" s="193" t="str">
        <f>IF(OR(AND(A157&lt;&gt;"",COUNTIF(Bugs!B:B,A157)&gt;0),AND(B157&lt;&gt;"",COUNTIF(Bugs!A:A,B157)&gt;0)),"Y","")</f>
        <v/>
      </c>
      <c r="Q157" s="193" t="str">
        <f>IF(OR(
    AND(COUNTIF(Bugs!A:A,B157)&gt;0,ISNUMBER(SEARCH("x",INDEX(Bugs!C:C,MATCH(B157,Bugs!A:A,0))))),
    AND(COUNTIF(Bugs!B:B,B157)&gt;0,ISNUMBER(SEARCH("x",INDEX(Bugs!C:C,MATCH(B157,Bugs!B:B,0))))),
    AND(COUNTIF(Bugs!A:A,B157)&gt;0,ISNUMBER(SEARCH("x",INDEX(Bugs!D:D,MATCH(B157,Bugs!A:A,0))))),
    AND(COUNTIF(Bugs!B:B,B157)&gt;0,ISNUMBER(SEARCH("x",INDEX(Bugs!D:D,MATCH(B157,Bugs!B:B,0)))))
),"Y","")</f>
        <v/>
      </c>
      <c r="R157">
        <f ca="1">IF(OR(ISNUMBER(MATCH(L157,MasterData!$D$3:$D$18,0)),ISNUMBER(MATCH(L157,MasterData!$C$3:$C$18,0))),
    DATEDIF(E157,I157,"d"),
    DATEDIF(E157,TODAY(),"d"))</f>
        <v>24</v>
      </c>
      <c r="S157">
        <f t="shared" ca="1" si="6"/>
        <v>0</v>
      </c>
      <c r="T157">
        <f t="shared" ca="1" si="7"/>
        <v>1</v>
      </c>
      <c r="U157">
        <f t="shared" ca="1" si="8"/>
        <v>0</v>
      </c>
    </row>
    <row r="158" spans="1:21" hidden="1" x14ac:dyDescent="0.35">
      <c r="A158">
        <v>6000143231</v>
      </c>
      <c r="B158" t="s">
        <v>230</v>
      </c>
      <c r="C158" t="s">
        <v>230</v>
      </c>
      <c r="D158" s="34" t="s">
        <v>254</v>
      </c>
      <c r="E158" s="208">
        <v>45821</v>
      </c>
      <c r="F158" s="1"/>
      <c r="G158" t="s">
        <v>400</v>
      </c>
      <c r="H158" t="s">
        <v>233</v>
      </c>
      <c r="I158" s="208">
        <v>45848</v>
      </c>
      <c r="J158" t="s">
        <v>631</v>
      </c>
      <c r="K158" t="s">
        <v>241</v>
      </c>
      <c r="L158" t="s">
        <v>171</v>
      </c>
      <c r="M158" t="s">
        <v>599</v>
      </c>
      <c r="N158" t="s">
        <v>237</v>
      </c>
      <c r="O158" t="s">
        <v>230</v>
      </c>
      <c r="P158" s="193" t="str">
        <f>IF(OR(AND(A158&lt;&gt;"",COUNTIF(Bugs!B:B,A158)&gt;0),AND(B158&lt;&gt;"",COUNTIF(Bugs!A:A,B158)&gt;0)),"Y","")</f>
        <v/>
      </c>
      <c r="Q158" s="193" t="str">
        <f>IF(OR(
    AND(COUNTIF(Bugs!A:A,B158)&gt;0,ISNUMBER(SEARCH("x",INDEX(Bugs!C:C,MATCH(B158,Bugs!A:A,0))))),
    AND(COUNTIF(Bugs!B:B,B158)&gt;0,ISNUMBER(SEARCH("x",INDEX(Bugs!C:C,MATCH(B158,Bugs!B:B,0))))),
    AND(COUNTIF(Bugs!A:A,B158)&gt;0,ISNUMBER(SEARCH("x",INDEX(Bugs!D:D,MATCH(B158,Bugs!A:A,0))))),
    AND(COUNTIF(Bugs!B:B,B158)&gt;0,ISNUMBER(SEARCH("x",INDEX(Bugs!D:D,MATCH(B158,Bugs!B:B,0)))))
),"Y","")</f>
        <v/>
      </c>
      <c r="R158">
        <f ca="1">IF(OR(ISNUMBER(MATCH(L158,MasterData!$D$3:$D$18,0)),ISNUMBER(MATCH(L158,MasterData!$C$3:$C$18,0))),
    DATEDIF(E158,I158,"d"),
    DATEDIF(E158,TODAY(),"d"))</f>
        <v>27</v>
      </c>
      <c r="S158">
        <f t="shared" ca="1" si="6"/>
        <v>0</v>
      </c>
      <c r="T158">
        <f t="shared" ca="1" si="7"/>
        <v>1</v>
      </c>
      <c r="U158">
        <f t="shared" ca="1" si="8"/>
        <v>0</v>
      </c>
    </row>
    <row r="159" spans="1:21" hidden="1" x14ac:dyDescent="0.35">
      <c r="A159">
        <v>6000143290</v>
      </c>
      <c r="B159" t="s">
        <v>230</v>
      </c>
      <c r="C159" t="s">
        <v>230</v>
      </c>
      <c r="D159" s="34" t="s">
        <v>254</v>
      </c>
      <c r="E159" s="208">
        <v>45824</v>
      </c>
      <c r="F159" s="1"/>
      <c r="G159" t="s">
        <v>400</v>
      </c>
      <c r="H159" t="s">
        <v>604</v>
      </c>
      <c r="I159" s="208">
        <v>45845</v>
      </c>
      <c r="J159" t="s">
        <v>201</v>
      </c>
      <c r="K159" t="s">
        <v>241</v>
      </c>
      <c r="L159" t="s">
        <v>171</v>
      </c>
      <c r="M159" t="s">
        <v>605</v>
      </c>
      <c r="N159" t="s">
        <v>237</v>
      </c>
      <c r="O159" t="s">
        <v>230</v>
      </c>
      <c r="P159" s="193" t="str">
        <f>IF(OR(AND(A159&lt;&gt;"",COUNTIF(Bugs!B:B,A159)&gt;0),AND(B159&lt;&gt;"",COUNTIF(Bugs!A:A,B159)&gt;0)),"Y","")</f>
        <v/>
      </c>
      <c r="Q159" s="193" t="str">
        <f>IF(OR(
    AND(COUNTIF(Bugs!A:A,B159)&gt;0,ISNUMBER(SEARCH("x",INDEX(Bugs!C:C,MATCH(B159,Bugs!A:A,0))))),
    AND(COUNTIF(Bugs!B:B,B159)&gt;0,ISNUMBER(SEARCH("x",INDEX(Bugs!C:C,MATCH(B159,Bugs!B:B,0))))),
    AND(COUNTIF(Bugs!A:A,B159)&gt;0,ISNUMBER(SEARCH("x",INDEX(Bugs!D:D,MATCH(B159,Bugs!A:A,0))))),
    AND(COUNTIF(Bugs!B:B,B159)&gt;0,ISNUMBER(SEARCH("x",INDEX(Bugs!D:D,MATCH(B159,Bugs!B:B,0)))))
),"Y","")</f>
        <v/>
      </c>
      <c r="R159">
        <f ca="1">IF(OR(ISNUMBER(MATCH(L159,MasterData!$D$3:$D$18,0)),ISNUMBER(MATCH(L159,MasterData!$C$3:$C$18,0))),
    DATEDIF(E159,I159,"d"),
    DATEDIF(E159,TODAY(),"d"))</f>
        <v>21</v>
      </c>
      <c r="S159">
        <f t="shared" ca="1" si="6"/>
        <v>0</v>
      </c>
      <c r="T159">
        <f t="shared" ca="1" si="7"/>
        <v>1</v>
      </c>
      <c r="U159">
        <f t="shared" ca="1" si="8"/>
        <v>0</v>
      </c>
    </row>
    <row r="160" spans="1:21" hidden="1" x14ac:dyDescent="0.35">
      <c r="A160">
        <v>6000143344</v>
      </c>
      <c r="B160" t="s">
        <v>606</v>
      </c>
      <c r="C160" t="s">
        <v>230</v>
      </c>
      <c r="D160" s="34" t="s">
        <v>594</v>
      </c>
      <c r="E160" s="208">
        <v>45824</v>
      </c>
      <c r="F160" s="1"/>
      <c r="G160" t="s">
        <v>607</v>
      </c>
      <c r="H160" t="s">
        <v>233</v>
      </c>
      <c r="I160" s="208">
        <v>45832</v>
      </c>
      <c r="J160" t="s">
        <v>234</v>
      </c>
      <c r="K160" t="s">
        <v>241</v>
      </c>
      <c r="L160" t="s">
        <v>171</v>
      </c>
      <c r="M160" t="s">
        <v>608</v>
      </c>
      <c r="N160" t="s">
        <v>237</v>
      </c>
      <c r="O160" t="s">
        <v>230</v>
      </c>
      <c r="P160" s="193" t="str">
        <f>IF(OR(AND(A160&lt;&gt;"",COUNTIF(Bugs!B:B,A160)&gt;0),AND(B160&lt;&gt;"",COUNTIF(Bugs!A:A,B160)&gt;0)),"Y","")</f>
        <v/>
      </c>
      <c r="Q160" s="193" t="str">
        <f>IF(OR(
    AND(COUNTIF(Bugs!A:A,B160)&gt;0,ISNUMBER(SEARCH("x",INDEX(Bugs!C:C,MATCH(B160,Bugs!A:A,0))))),
    AND(COUNTIF(Bugs!B:B,B160)&gt;0,ISNUMBER(SEARCH("x",INDEX(Bugs!C:C,MATCH(B160,Bugs!B:B,0))))),
    AND(COUNTIF(Bugs!A:A,B160)&gt;0,ISNUMBER(SEARCH("x",INDEX(Bugs!D:D,MATCH(B160,Bugs!A:A,0))))),
    AND(COUNTIF(Bugs!B:B,B160)&gt;0,ISNUMBER(SEARCH("x",INDEX(Bugs!D:D,MATCH(B160,Bugs!B:B,0)))))
),"Y","")</f>
        <v/>
      </c>
      <c r="R160">
        <f ca="1">IF(OR(ISNUMBER(MATCH(L160,MasterData!$D$3:$D$18,0)),ISNUMBER(MATCH(L160,MasterData!$C$3:$C$18,0))),
    DATEDIF(E160,I160,"d"),
    DATEDIF(E160,TODAY(),"d"))</f>
        <v>8</v>
      </c>
      <c r="S160">
        <f t="shared" ca="1" si="6"/>
        <v>0</v>
      </c>
      <c r="T160">
        <f t="shared" ca="1" si="7"/>
        <v>1</v>
      </c>
      <c r="U160">
        <f t="shared" ca="1" si="8"/>
        <v>0</v>
      </c>
    </row>
    <row r="161" spans="1:21" hidden="1" x14ac:dyDescent="0.35">
      <c r="A161">
        <v>6000143384</v>
      </c>
      <c r="B161" t="s">
        <v>609</v>
      </c>
      <c r="C161" t="s">
        <v>230</v>
      </c>
      <c r="D161" s="34" t="s">
        <v>480</v>
      </c>
      <c r="E161" s="208">
        <v>45824</v>
      </c>
      <c r="F161" s="1"/>
      <c r="G161" t="s">
        <v>329</v>
      </c>
      <c r="H161" t="s">
        <v>233</v>
      </c>
      <c r="I161" s="208">
        <v>45833</v>
      </c>
      <c r="J161" t="s">
        <v>234</v>
      </c>
      <c r="K161" t="s">
        <v>241</v>
      </c>
      <c r="L161" t="s">
        <v>171</v>
      </c>
      <c r="M161" t="s">
        <v>610</v>
      </c>
      <c r="N161" t="s">
        <v>237</v>
      </c>
      <c r="O161" t="s">
        <v>230</v>
      </c>
      <c r="P161" s="193" t="str">
        <f>IF(OR(AND(A161&lt;&gt;"",COUNTIF(Bugs!B:B,A161)&gt;0),AND(B161&lt;&gt;"",COUNTIF(Bugs!A:A,B161)&gt;0)),"Y","")</f>
        <v/>
      </c>
      <c r="Q161" s="193" t="str">
        <f>IF(OR(
    AND(COUNTIF(Bugs!A:A,B161)&gt;0,ISNUMBER(SEARCH("x",INDEX(Bugs!C:C,MATCH(B161,Bugs!A:A,0))))),
    AND(COUNTIF(Bugs!B:B,B161)&gt;0,ISNUMBER(SEARCH("x",INDEX(Bugs!C:C,MATCH(B161,Bugs!B:B,0))))),
    AND(COUNTIF(Bugs!A:A,B161)&gt;0,ISNUMBER(SEARCH("x",INDEX(Bugs!D:D,MATCH(B161,Bugs!A:A,0))))),
    AND(COUNTIF(Bugs!B:B,B161)&gt;0,ISNUMBER(SEARCH("x",INDEX(Bugs!D:D,MATCH(B161,Bugs!B:B,0)))))
),"Y","")</f>
        <v/>
      </c>
      <c r="R161">
        <f ca="1">IF(OR(ISNUMBER(MATCH(L161,MasterData!$D$3:$D$18,0)),ISNUMBER(MATCH(L161,MasterData!$C$3:$C$18,0))),
    DATEDIF(E161,I161,"d"),
    DATEDIF(E161,TODAY(),"d"))</f>
        <v>9</v>
      </c>
      <c r="S161">
        <f t="shared" ca="1" si="6"/>
        <v>0</v>
      </c>
      <c r="T161">
        <f t="shared" ca="1" si="7"/>
        <v>1</v>
      </c>
      <c r="U161">
        <f t="shared" ca="1" si="8"/>
        <v>0</v>
      </c>
    </row>
    <row r="162" spans="1:21" hidden="1" x14ac:dyDescent="0.35">
      <c r="A162">
        <v>6000143505</v>
      </c>
      <c r="B162" t="s">
        <v>230</v>
      </c>
      <c r="C162" t="s">
        <v>230</v>
      </c>
      <c r="D162" s="34" t="s">
        <v>480</v>
      </c>
      <c r="E162" s="208">
        <v>45825</v>
      </c>
      <c r="F162" s="1"/>
      <c r="G162" t="s">
        <v>611</v>
      </c>
      <c r="H162" t="s">
        <v>233</v>
      </c>
      <c r="I162" s="208">
        <v>45852</v>
      </c>
      <c r="J162" t="s">
        <v>256</v>
      </c>
      <c r="K162" t="s">
        <v>241</v>
      </c>
      <c r="L162" t="s">
        <v>171</v>
      </c>
      <c r="M162" t="s">
        <v>612</v>
      </c>
      <c r="N162" t="s">
        <v>237</v>
      </c>
      <c r="O162" t="s">
        <v>230</v>
      </c>
      <c r="P162" s="193" t="str">
        <f>IF(OR(AND(A162&lt;&gt;"",COUNTIF(Bugs!B:B,A162)&gt;0),AND(B162&lt;&gt;"",COUNTIF(Bugs!A:A,B162)&gt;0)),"Y","")</f>
        <v/>
      </c>
      <c r="Q162" s="193" t="str">
        <f>IF(OR(
    AND(COUNTIF(Bugs!A:A,B162)&gt;0,ISNUMBER(SEARCH("x",INDEX(Bugs!C:C,MATCH(B162,Bugs!A:A,0))))),
    AND(COUNTIF(Bugs!B:B,B162)&gt;0,ISNUMBER(SEARCH("x",INDEX(Bugs!C:C,MATCH(B162,Bugs!B:B,0))))),
    AND(COUNTIF(Bugs!A:A,B162)&gt;0,ISNUMBER(SEARCH("x",INDEX(Bugs!D:D,MATCH(B162,Bugs!A:A,0))))),
    AND(COUNTIF(Bugs!B:B,B162)&gt;0,ISNUMBER(SEARCH("x",INDEX(Bugs!D:D,MATCH(B162,Bugs!B:B,0)))))
),"Y","")</f>
        <v/>
      </c>
      <c r="R162">
        <f ca="1">IF(OR(ISNUMBER(MATCH(L162,MasterData!$D$3:$D$18,0)),ISNUMBER(MATCH(L162,MasterData!$C$3:$C$18,0))),
    DATEDIF(E162,I162,"d"),
    DATEDIF(E162,TODAY(),"d"))</f>
        <v>27</v>
      </c>
      <c r="S162">
        <f t="shared" ca="1" si="6"/>
        <v>0</v>
      </c>
      <c r="T162">
        <f t="shared" ca="1" si="7"/>
        <v>1</v>
      </c>
      <c r="U162">
        <f t="shared" ca="1" si="8"/>
        <v>0</v>
      </c>
    </row>
    <row r="163" spans="1:21" hidden="1" x14ac:dyDescent="0.35">
      <c r="A163">
        <v>6000143525</v>
      </c>
      <c r="B163" t="s">
        <v>230</v>
      </c>
      <c r="C163" t="s">
        <v>230</v>
      </c>
      <c r="D163" s="34" t="s">
        <v>480</v>
      </c>
      <c r="E163" s="208">
        <v>45825</v>
      </c>
      <c r="F163" s="1"/>
      <c r="G163" t="s">
        <v>613</v>
      </c>
      <c r="H163" t="s">
        <v>233</v>
      </c>
      <c r="I163" s="208">
        <v>45842</v>
      </c>
      <c r="J163" t="s">
        <v>201</v>
      </c>
      <c r="K163" t="s">
        <v>241</v>
      </c>
      <c r="L163" t="s">
        <v>171</v>
      </c>
      <c r="M163" t="s">
        <v>614</v>
      </c>
      <c r="N163" t="s">
        <v>237</v>
      </c>
      <c r="O163" t="s">
        <v>230</v>
      </c>
      <c r="P163" s="193" t="str">
        <f>IF(OR(AND(A163&lt;&gt;"",COUNTIF(Bugs!B:B,A163)&gt;0),AND(B163&lt;&gt;"",COUNTIF(Bugs!A:A,B163)&gt;0)),"Y","")</f>
        <v/>
      </c>
      <c r="Q163" s="193" t="str">
        <f>IF(OR(
    AND(COUNTIF(Bugs!A:A,B163)&gt;0,ISNUMBER(SEARCH("x",INDEX(Bugs!C:C,MATCH(B163,Bugs!A:A,0))))),
    AND(COUNTIF(Bugs!B:B,B163)&gt;0,ISNUMBER(SEARCH("x",INDEX(Bugs!C:C,MATCH(B163,Bugs!B:B,0))))),
    AND(COUNTIF(Bugs!A:A,B163)&gt;0,ISNUMBER(SEARCH("x",INDEX(Bugs!D:D,MATCH(B163,Bugs!A:A,0))))),
    AND(COUNTIF(Bugs!B:B,B163)&gt;0,ISNUMBER(SEARCH("x",INDEX(Bugs!D:D,MATCH(B163,Bugs!B:B,0)))))
),"Y","")</f>
        <v/>
      </c>
      <c r="R163">
        <f ca="1">IF(OR(ISNUMBER(MATCH(L163,MasterData!$D$3:$D$18,0)),ISNUMBER(MATCH(L163,MasterData!$C$3:$C$18,0))),
    DATEDIF(E163,I163,"d"),
    DATEDIF(E163,TODAY(),"d"))</f>
        <v>17</v>
      </c>
      <c r="S163">
        <f t="shared" ca="1" si="6"/>
        <v>0</v>
      </c>
      <c r="T163">
        <f t="shared" ca="1" si="7"/>
        <v>1</v>
      </c>
      <c r="U163">
        <f t="shared" ca="1" si="8"/>
        <v>0</v>
      </c>
    </row>
    <row r="164" spans="1:21" hidden="1" x14ac:dyDescent="0.35">
      <c r="A164">
        <v>6000143567</v>
      </c>
      <c r="B164" t="s">
        <v>615</v>
      </c>
      <c r="C164" t="s">
        <v>230</v>
      </c>
      <c r="D164" s="34" t="s">
        <v>231</v>
      </c>
      <c r="E164" s="208">
        <v>45826</v>
      </c>
      <c r="F164" s="1"/>
      <c r="G164" t="s">
        <v>293</v>
      </c>
      <c r="H164" t="s">
        <v>245</v>
      </c>
      <c r="I164" s="208">
        <v>45833</v>
      </c>
      <c r="J164" t="s">
        <v>234</v>
      </c>
      <c r="K164" t="s">
        <v>241</v>
      </c>
      <c r="L164" t="s">
        <v>171</v>
      </c>
      <c r="M164" t="s">
        <v>616</v>
      </c>
      <c r="N164" t="s">
        <v>237</v>
      </c>
      <c r="O164" t="s">
        <v>230</v>
      </c>
      <c r="P164" s="193" t="str">
        <f>IF(OR(AND(A164&lt;&gt;"",COUNTIF(Bugs!B:B,A164)&gt;0),AND(B164&lt;&gt;"",COUNTIF(Bugs!A:A,B164)&gt;0)),"Y","")</f>
        <v/>
      </c>
      <c r="Q164" s="193" t="str">
        <f>IF(OR(
    AND(COUNTIF(Bugs!A:A,B164)&gt;0,ISNUMBER(SEARCH("x",INDEX(Bugs!C:C,MATCH(B164,Bugs!A:A,0))))),
    AND(COUNTIF(Bugs!B:B,B164)&gt;0,ISNUMBER(SEARCH("x",INDEX(Bugs!C:C,MATCH(B164,Bugs!B:B,0))))),
    AND(COUNTIF(Bugs!A:A,B164)&gt;0,ISNUMBER(SEARCH("x",INDEX(Bugs!D:D,MATCH(B164,Bugs!A:A,0))))),
    AND(COUNTIF(Bugs!B:B,B164)&gt;0,ISNUMBER(SEARCH("x",INDEX(Bugs!D:D,MATCH(B164,Bugs!B:B,0)))))
),"Y","")</f>
        <v/>
      </c>
      <c r="R164">
        <f ca="1">IF(OR(ISNUMBER(MATCH(L164,MasterData!$D$3:$D$18,0)),ISNUMBER(MATCH(L164,MasterData!$C$3:$C$18,0))),
    DATEDIF(E164,I164,"d"),
    DATEDIF(E164,TODAY(),"d"))</f>
        <v>7</v>
      </c>
      <c r="S164">
        <f t="shared" ca="1" si="6"/>
        <v>1</v>
      </c>
      <c r="T164">
        <f t="shared" ca="1" si="7"/>
        <v>0</v>
      </c>
      <c r="U164">
        <f t="shared" ca="1" si="8"/>
        <v>0</v>
      </c>
    </row>
    <row r="165" spans="1:21" hidden="1" x14ac:dyDescent="0.35">
      <c r="A165">
        <v>6000143642</v>
      </c>
      <c r="B165" t="s">
        <v>230</v>
      </c>
      <c r="C165" t="s">
        <v>230</v>
      </c>
      <c r="D165" s="34" t="s">
        <v>251</v>
      </c>
      <c r="E165" s="208">
        <v>45826</v>
      </c>
      <c r="F165" s="1"/>
      <c r="G165" t="s">
        <v>400</v>
      </c>
      <c r="H165" t="s">
        <v>233</v>
      </c>
      <c r="I165" s="208">
        <v>45836</v>
      </c>
      <c r="J165" t="s">
        <v>201</v>
      </c>
      <c r="K165" t="s">
        <v>241</v>
      </c>
      <c r="L165" t="s">
        <v>171</v>
      </c>
      <c r="M165" t="s">
        <v>617</v>
      </c>
      <c r="N165" t="s">
        <v>237</v>
      </c>
      <c r="O165" t="s">
        <v>230</v>
      </c>
      <c r="P165" s="193" t="str">
        <f>IF(OR(AND(A165&lt;&gt;"",COUNTIF(Bugs!B:B,A165)&gt;0),AND(B165&lt;&gt;"",COUNTIF(Bugs!A:A,B165)&gt;0)),"Y","")</f>
        <v/>
      </c>
      <c r="Q165" s="193" t="str">
        <f>IF(OR(
    AND(COUNTIF(Bugs!A:A,B165)&gt;0,ISNUMBER(SEARCH("x",INDEX(Bugs!C:C,MATCH(B165,Bugs!A:A,0))))),
    AND(COUNTIF(Bugs!B:B,B165)&gt;0,ISNUMBER(SEARCH("x",INDEX(Bugs!C:C,MATCH(B165,Bugs!B:B,0))))),
    AND(COUNTIF(Bugs!A:A,B165)&gt;0,ISNUMBER(SEARCH("x",INDEX(Bugs!D:D,MATCH(B165,Bugs!A:A,0))))),
    AND(COUNTIF(Bugs!B:B,B165)&gt;0,ISNUMBER(SEARCH("x",INDEX(Bugs!D:D,MATCH(B165,Bugs!B:B,0)))))
),"Y","")</f>
        <v/>
      </c>
      <c r="R165">
        <f ca="1">IF(OR(ISNUMBER(MATCH(L165,MasterData!$D$3:$D$18,0)),ISNUMBER(MATCH(L165,MasterData!$C$3:$C$18,0))),
    DATEDIF(E165,I165,"d"),
    DATEDIF(E165,TODAY(),"d"))</f>
        <v>10</v>
      </c>
      <c r="S165">
        <f t="shared" ca="1" si="6"/>
        <v>0</v>
      </c>
      <c r="T165">
        <f t="shared" ca="1" si="7"/>
        <v>1</v>
      </c>
      <c r="U165">
        <f t="shared" ca="1" si="8"/>
        <v>0</v>
      </c>
    </row>
    <row r="166" spans="1:21" hidden="1" x14ac:dyDescent="0.35">
      <c r="B166" t="s">
        <v>8</v>
      </c>
      <c r="D166" s="34" t="s">
        <v>660</v>
      </c>
      <c r="E166" s="208">
        <v>45826</v>
      </c>
      <c r="F166" s="1"/>
      <c r="G166" t="s">
        <v>661</v>
      </c>
      <c r="I166" s="208">
        <v>45887.499571759261</v>
      </c>
      <c r="K166" t="s">
        <v>235</v>
      </c>
      <c r="L166" t="s">
        <v>164</v>
      </c>
      <c r="M166" t="s">
        <v>662</v>
      </c>
      <c r="N166" t="s">
        <v>237</v>
      </c>
      <c r="P166" s="193" t="str">
        <f>IF(OR(AND(A166&lt;&gt;"",COUNTIF(Bugs!B:B,A166)&gt;0),AND(B166&lt;&gt;"",COUNTIF(Bugs!A:A,B166)&gt;0)),"Y","")</f>
        <v>Y</v>
      </c>
      <c r="Q166" s="193" t="str">
        <f>IF(OR(
    AND(COUNTIF(Bugs!A:A,B166)&gt;0,ISNUMBER(SEARCH("x",INDEX(Bugs!C:C,MATCH(B166,Bugs!A:A,0))))),
    AND(COUNTIF(Bugs!B:B,B166)&gt;0,ISNUMBER(SEARCH("x",INDEX(Bugs!C:C,MATCH(B166,Bugs!B:B,0))))),
    AND(COUNTIF(Bugs!A:A,B166)&gt;0,ISNUMBER(SEARCH("x",INDEX(Bugs!D:D,MATCH(B166,Bugs!A:A,0))))),
    AND(COUNTIF(Bugs!B:B,B166)&gt;0,ISNUMBER(SEARCH("x",INDEX(Bugs!D:D,MATCH(B166,Bugs!B:B,0)))))
),"Y","")</f>
        <v>Y</v>
      </c>
      <c r="R166">
        <f ca="1">IF(OR(ISNUMBER(MATCH(L166,MasterData!$D$3:$D$18,0)),ISNUMBER(MATCH(L166,MasterData!$C$3:$C$18,0))),
    DATEDIF(E166,I166,"d"),
    DATEDIF(E166,TODAY(),"d"))</f>
        <v>181</v>
      </c>
      <c r="S166">
        <f ca="1">IF(AND($R166&gt;=0,$R166&lt;=7),1,0)</f>
        <v>0</v>
      </c>
      <c r="T166">
        <f ca="1">IF(AND($R166&gt;7,R166&lt;=30),1,0)</f>
        <v>0</v>
      </c>
      <c r="U166">
        <f ca="1">IF($R166&gt;30,1,0)</f>
        <v>1</v>
      </c>
    </row>
    <row r="167" spans="1:21" hidden="1" x14ac:dyDescent="0.35">
      <c r="A167">
        <v>6000144089</v>
      </c>
      <c r="B167" t="s">
        <v>230</v>
      </c>
      <c r="C167" t="s">
        <v>230</v>
      </c>
      <c r="D167" s="34" t="s">
        <v>231</v>
      </c>
      <c r="E167" s="208">
        <v>45833</v>
      </c>
      <c r="F167" s="1"/>
      <c r="G167" t="s">
        <v>248</v>
      </c>
      <c r="H167" t="s">
        <v>245</v>
      </c>
      <c r="I167" s="208">
        <v>45843</v>
      </c>
      <c r="J167" t="s">
        <v>201</v>
      </c>
      <c r="K167" t="s">
        <v>241</v>
      </c>
      <c r="L167" t="s">
        <v>171</v>
      </c>
      <c r="M167" t="s">
        <v>621</v>
      </c>
      <c r="N167" t="s">
        <v>237</v>
      </c>
      <c r="O167" t="s">
        <v>230</v>
      </c>
      <c r="P167" s="193" t="str">
        <f>IF(OR(AND(A167&lt;&gt;"",COUNTIF(Bugs!B:B,A167)&gt;0),AND(B167&lt;&gt;"",COUNTIF(Bugs!A:A,B167)&gt;0)),"Y","")</f>
        <v/>
      </c>
      <c r="Q167" s="193" t="str">
        <f>IF(OR(
    AND(COUNTIF(Bugs!A:A,B167)&gt;0,ISNUMBER(SEARCH("x",INDEX(Bugs!C:C,MATCH(B167,Bugs!A:A,0))))),
    AND(COUNTIF(Bugs!B:B,B167)&gt;0,ISNUMBER(SEARCH("x",INDEX(Bugs!C:C,MATCH(B167,Bugs!B:B,0))))),
    AND(COUNTIF(Bugs!A:A,B167)&gt;0,ISNUMBER(SEARCH("x",INDEX(Bugs!D:D,MATCH(B167,Bugs!A:A,0))))),
    AND(COUNTIF(Bugs!B:B,B167)&gt;0,ISNUMBER(SEARCH("x",INDEX(Bugs!D:D,MATCH(B167,Bugs!B:B,0)))))
),"Y","")</f>
        <v/>
      </c>
      <c r="R167">
        <f ca="1">IF(OR(ISNUMBER(MATCH(L167,MasterData!$D$3:$D$18,0)),ISNUMBER(MATCH(L167,MasterData!$C$3:$C$18,0))),
    DATEDIF(E167,I167,"d"),
    DATEDIF(E167,TODAY(),"d"))</f>
        <v>10</v>
      </c>
      <c r="S167">
        <f t="shared" ca="1" si="6"/>
        <v>0</v>
      </c>
      <c r="T167">
        <f t="shared" ca="1" si="7"/>
        <v>1</v>
      </c>
      <c r="U167">
        <f t="shared" ca="1" si="8"/>
        <v>0</v>
      </c>
    </row>
    <row r="168" spans="1:21" hidden="1" x14ac:dyDescent="0.35">
      <c r="A168">
        <v>6000144129</v>
      </c>
      <c r="B168" t="s">
        <v>230</v>
      </c>
      <c r="C168" t="s">
        <v>230</v>
      </c>
      <c r="D168" s="34" t="s">
        <v>231</v>
      </c>
      <c r="E168" s="208">
        <v>45833</v>
      </c>
      <c r="F168" s="1"/>
      <c r="G168" t="s">
        <v>248</v>
      </c>
      <c r="H168" t="s">
        <v>245</v>
      </c>
      <c r="I168" s="208">
        <v>45843</v>
      </c>
      <c r="J168" t="s">
        <v>201</v>
      </c>
      <c r="K168" t="s">
        <v>241</v>
      </c>
      <c r="L168" t="s">
        <v>171</v>
      </c>
      <c r="M168" t="s">
        <v>622</v>
      </c>
      <c r="N168" t="s">
        <v>237</v>
      </c>
      <c r="O168" t="s">
        <v>230</v>
      </c>
      <c r="P168" s="193" t="str">
        <f>IF(OR(AND(A168&lt;&gt;"",COUNTIF(Bugs!B:B,A168)&gt;0),AND(B168&lt;&gt;"",COUNTIF(Bugs!A:A,B168)&gt;0)),"Y","")</f>
        <v/>
      </c>
      <c r="Q168" s="193" t="str">
        <f>IF(OR(
    AND(COUNTIF(Bugs!A:A,B168)&gt;0,ISNUMBER(SEARCH("x",INDEX(Bugs!C:C,MATCH(B168,Bugs!A:A,0))))),
    AND(COUNTIF(Bugs!B:B,B168)&gt;0,ISNUMBER(SEARCH("x",INDEX(Bugs!C:C,MATCH(B168,Bugs!B:B,0))))),
    AND(COUNTIF(Bugs!A:A,B168)&gt;0,ISNUMBER(SEARCH("x",INDEX(Bugs!D:D,MATCH(B168,Bugs!A:A,0))))),
    AND(COUNTIF(Bugs!B:B,B168)&gt;0,ISNUMBER(SEARCH("x",INDEX(Bugs!D:D,MATCH(B168,Bugs!B:B,0)))))
),"Y","")</f>
        <v/>
      </c>
      <c r="R168">
        <f ca="1">IF(OR(ISNUMBER(MATCH(L168,MasterData!$D$3:$D$18,0)),ISNUMBER(MATCH(L168,MasterData!$C$3:$C$18,0))),
    DATEDIF(E168,I168,"d"),
    DATEDIF(E168,TODAY(),"d"))</f>
        <v>10</v>
      </c>
      <c r="S168">
        <f t="shared" ca="1" si="6"/>
        <v>0</v>
      </c>
      <c r="T168">
        <f t="shared" ca="1" si="7"/>
        <v>1</v>
      </c>
      <c r="U168">
        <f t="shared" ca="1" si="8"/>
        <v>0</v>
      </c>
    </row>
    <row r="169" spans="1:21" hidden="1" x14ac:dyDescent="0.35">
      <c r="A169">
        <v>6000144490</v>
      </c>
      <c r="B169" t="s">
        <v>625</v>
      </c>
      <c r="C169" t="s">
        <v>230</v>
      </c>
      <c r="D169" s="34" t="s">
        <v>231</v>
      </c>
      <c r="E169" s="208">
        <v>45838</v>
      </c>
      <c r="F169" s="1"/>
      <c r="G169" t="s">
        <v>248</v>
      </c>
      <c r="H169" t="s">
        <v>245</v>
      </c>
      <c r="I169" s="208">
        <v>45876</v>
      </c>
      <c r="J169" t="s">
        <v>245</v>
      </c>
      <c r="K169" t="s">
        <v>241</v>
      </c>
      <c r="L169" t="s">
        <v>171</v>
      </c>
      <c r="M169" t="s">
        <v>626</v>
      </c>
      <c r="N169" t="s">
        <v>237</v>
      </c>
      <c r="O169" t="s">
        <v>230</v>
      </c>
      <c r="P169" s="193" t="str">
        <f>IF(OR(AND(A169&lt;&gt;"",COUNTIF(Bugs!B:B,A169)&gt;0),AND(B169&lt;&gt;"",COUNTIF(Bugs!A:A,B169)&gt;0)),"Y","")</f>
        <v/>
      </c>
      <c r="Q169" s="193" t="str">
        <f>IF(OR(
    AND(COUNTIF(Bugs!A:A,B169)&gt;0,ISNUMBER(SEARCH("x",INDEX(Bugs!C:C,MATCH(B169,Bugs!A:A,0))))),
    AND(COUNTIF(Bugs!B:B,B169)&gt;0,ISNUMBER(SEARCH("x",INDEX(Bugs!C:C,MATCH(B169,Bugs!B:B,0))))),
    AND(COUNTIF(Bugs!A:A,B169)&gt;0,ISNUMBER(SEARCH("x",INDEX(Bugs!D:D,MATCH(B169,Bugs!A:A,0))))),
    AND(COUNTIF(Bugs!B:B,B169)&gt;0,ISNUMBER(SEARCH("x",INDEX(Bugs!D:D,MATCH(B169,Bugs!B:B,0)))))
),"Y","")</f>
        <v/>
      </c>
      <c r="R169">
        <f ca="1">IF(OR(ISNUMBER(MATCH(L169,MasterData!$D$3:$D$18,0)),ISNUMBER(MATCH(L169,MasterData!$C$3:$C$18,0))),
    DATEDIF(E169,I169,"d"),
    DATEDIF(E169,TODAY(),"d"))</f>
        <v>38</v>
      </c>
      <c r="S169">
        <f t="shared" ca="1" si="6"/>
        <v>0</v>
      </c>
      <c r="T169">
        <f t="shared" ca="1" si="7"/>
        <v>0</v>
      </c>
      <c r="U169">
        <f t="shared" ca="1" si="8"/>
        <v>1</v>
      </c>
    </row>
    <row r="170" spans="1:21" hidden="1" x14ac:dyDescent="0.35">
      <c r="A170">
        <v>6000144523</v>
      </c>
      <c r="B170" t="s">
        <v>627</v>
      </c>
      <c r="C170" t="s">
        <v>230</v>
      </c>
      <c r="D170" s="34" t="s">
        <v>254</v>
      </c>
      <c r="E170" s="208">
        <v>45838</v>
      </c>
      <c r="F170" s="1"/>
      <c r="G170" t="s">
        <v>268</v>
      </c>
      <c r="H170" t="s">
        <v>240</v>
      </c>
      <c r="I170" s="208">
        <v>45859</v>
      </c>
      <c r="J170" t="s">
        <v>245</v>
      </c>
      <c r="K170" t="s">
        <v>235</v>
      </c>
      <c r="L170" t="s">
        <v>171</v>
      </c>
      <c r="M170" t="s">
        <v>629</v>
      </c>
      <c r="N170" t="s">
        <v>237</v>
      </c>
      <c r="O170" t="s">
        <v>230</v>
      </c>
      <c r="P170" s="193" t="str">
        <f>IF(OR(AND(A170&lt;&gt;"",COUNTIF(Bugs!B:B,A170)&gt;0),AND(B170&lt;&gt;"",COUNTIF(Bugs!A:A,B170)&gt;0)),"Y","")</f>
        <v/>
      </c>
      <c r="Q170" s="193" t="str">
        <f>IF(OR(
    AND(COUNTIF(Bugs!A:A,B170)&gt;0,ISNUMBER(SEARCH("x",INDEX(Bugs!C:C,MATCH(B170,Bugs!A:A,0))))),
    AND(COUNTIF(Bugs!B:B,B170)&gt;0,ISNUMBER(SEARCH("x",INDEX(Bugs!C:C,MATCH(B170,Bugs!B:B,0))))),
    AND(COUNTIF(Bugs!A:A,B170)&gt;0,ISNUMBER(SEARCH("x",INDEX(Bugs!D:D,MATCH(B170,Bugs!A:A,0))))),
    AND(COUNTIF(Bugs!B:B,B170)&gt;0,ISNUMBER(SEARCH("x",INDEX(Bugs!D:D,MATCH(B170,Bugs!B:B,0)))))
),"Y","")</f>
        <v/>
      </c>
      <c r="R170">
        <f ca="1">IF(OR(ISNUMBER(MATCH(L170,MasterData!$D$3:$D$18,0)),ISNUMBER(MATCH(L170,MasterData!$C$3:$C$18,0))),
    DATEDIF(E170,I170,"d"),
    DATEDIF(E170,TODAY(),"d"))</f>
        <v>21</v>
      </c>
      <c r="S170">
        <f t="shared" ca="1" si="6"/>
        <v>0</v>
      </c>
      <c r="T170">
        <f t="shared" ca="1" si="7"/>
        <v>1</v>
      </c>
      <c r="U170">
        <f t="shared" ca="1" si="8"/>
        <v>0</v>
      </c>
    </row>
    <row r="171" spans="1:21" hidden="1" x14ac:dyDescent="0.35">
      <c r="A171">
        <v>6000144785</v>
      </c>
      <c r="B171" t="s">
        <v>632</v>
      </c>
      <c r="C171" t="s">
        <v>230</v>
      </c>
      <c r="D171" s="34" t="s">
        <v>231</v>
      </c>
      <c r="E171" s="208">
        <v>45840</v>
      </c>
      <c r="F171" s="1"/>
      <c r="G171" t="s">
        <v>248</v>
      </c>
      <c r="H171" t="s">
        <v>245</v>
      </c>
      <c r="I171" s="208">
        <v>45858</v>
      </c>
      <c r="J171" t="s">
        <v>245</v>
      </c>
      <c r="K171" t="s">
        <v>235</v>
      </c>
      <c r="L171" t="s">
        <v>171</v>
      </c>
      <c r="M171" t="s">
        <v>633</v>
      </c>
      <c r="N171" t="s">
        <v>237</v>
      </c>
      <c r="O171" t="s">
        <v>230</v>
      </c>
      <c r="P171" s="193" t="str">
        <f>IF(OR(AND(A171&lt;&gt;"",COUNTIF(Bugs!B:B,A171)&gt;0),AND(B171&lt;&gt;"",COUNTIF(Bugs!A:A,B171)&gt;0)),"Y","")</f>
        <v/>
      </c>
      <c r="Q171" s="193" t="str">
        <f>IF(OR(
    AND(COUNTIF(Bugs!A:A,B171)&gt;0,ISNUMBER(SEARCH("x",INDEX(Bugs!C:C,MATCH(B171,Bugs!A:A,0))))),
    AND(COUNTIF(Bugs!B:B,B171)&gt;0,ISNUMBER(SEARCH("x",INDEX(Bugs!C:C,MATCH(B171,Bugs!B:B,0))))),
    AND(COUNTIF(Bugs!A:A,B171)&gt;0,ISNUMBER(SEARCH("x",INDEX(Bugs!D:D,MATCH(B171,Bugs!A:A,0))))),
    AND(COUNTIF(Bugs!B:B,B171)&gt;0,ISNUMBER(SEARCH("x",INDEX(Bugs!D:D,MATCH(B171,Bugs!B:B,0)))))
),"Y","")</f>
        <v/>
      </c>
      <c r="R171">
        <f ca="1">IF(OR(ISNUMBER(MATCH(L171,MasterData!$D$3:$D$18,0)),ISNUMBER(MATCH(L171,MasterData!$C$3:$C$18,0))),
    DATEDIF(E171,I171,"d"),
    DATEDIF(E171,TODAY(),"d"))</f>
        <v>18</v>
      </c>
      <c r="S171">
        <f t="shared" ca="1" si="6"/>
        <v>0</v>
      </c>
      <c r="T171">
        <f t="shared" ca="1" si="7"/>
        <v>1</v>
      </c>
      <c r="U171">
        <f t="shared" ca="1" si="8"/>
        <v>0</v>
      </c>
    </row>
    <row r="172" spans="1:21" hidden="1" x14ac:dyDescent="0.35">
      <c r="A172">
        <v>6000144855</v>
      </c>
      <c r="B172" t="s">
        <v>230</v>
      </c>
      <c r="C172" t="s">
        <v>230</v>
      </c>
      <c r="D172" s="34" t="s">
        <v>251</v>
      </c>
      <c r="E172" s="208">
        <v>45841</v>
      </c>
      <c r="F172" s="1"/>
      <c r="G172" t="s">
        <v>400</v>
      </c>
      <c r="H172" t="s">
        <v>230</v>
      </c>
      <c r="I172" s="208">
        <v>45860</v>
      </c>
      <c r="J172" t="s">
        <v>201</v>
      </c>
      <c r="K172" t="s">
        <v>241</v>
      </c>
      <c r="L172" t="s">
        <v>171</v>
      </c>
      <c r="M172" t="s">
        <v>634</v>
      </c>
      <c r="N172" t="s">
        <v>237</v>
      </c>
      <c r="O172" t="s">
        <v>230</v>
      </c>
      <c r="P172" s="193" t="str">
        <f>IF(OR(AND(A172&lt;&gt;"",COUNTIF(Bugs!B:B,A172)&gt;0),AND(B172&lt;&gt;"",COUNTIF(Bugs!A:A,B172)&gt;0)),"Y","")</f>
        <v/>
      </c>
      <c r="Q172" s="193" t="str">
        <f>IF(OR(
    AND(COUNTIF(Bugs!A:A,B172)&gt;0,ISNUMBER(SEARCH("x",INDEX(Bugs!C:C,MATCH(B172,Bugs!A:A,0))))),
    AND(COUNTIF(Bugs!B:B,B172)&gt;0,ISNUMBER(SEARCH("x",INDEX(Bugs!C:C,MATCH(B172,Bugs!B:B,0))))),
    AND(COUNTIF(Bugs!A:A,B172)&gt;0,ISNUMBER(SEARCH("x",INDEX(Bugs!D:D,MATCH(B172,Bugs!A:A,0))))),
    AND(COUNTIF(Bugs!B:B,B172)&gt;0,ISNUMBER(SEARCH("x",INDEX(Bugs!D:D,MATCH(B172,Bugs!B:B,0)))))
),"Y","")</f>
        <v/>
      </c>
      <c r="R172">
        <f ca="1">IF(OR(ISNUMBER(MATCH(L172,MasterData!$D$3:$D$18,0)),ISNUMBER(MATCH(L172,MasterData!$C$3:$C$18,0))),
    DATEDIF(E172,I172,"d"),
    DATEDIF(E172,TODAY(),"d"))</f>
        <v>19</v>
      </c>
      <c r="S172">
        <f t="shared" ca="1" si="6"/>
        <v>0</v>
      </c>
      <c r="T172">
        <f t="shared" ca="1" si="7"/>
        <v>1</v>
      </c>
      <c r="U172">
        <f t="shared" ca="1" si="8"/>
        <v>0</v>
      </c>
    </row>
    <row r="173" spans="1:21" hidden="1" x14ac:dyDescent="0.35">
      <c r="A173">
        <v>6000144869</v>
      </c>
      <c r="B173" t="s">
        <v>635</v>
      </c>
      <c r="C173" t="s">
        <v>230</v>
      </c>
      <c r="D173" s="34" t="s">
        <v>231</v>
      </c>
      <c r="E173" s="208">
        <v>45841</v>
      </c>
      <c r="F173" s="1"/>
      <c r="G173" t="s">
        <v>248</v>
      </c>
      <c r="H173" t="s">
        <v>245</v>
      </c>
      <c r="I173" s="208">
        <v>45870</v>
      </c>
      <c r="J173" t="s">
        <v>234</v>
      </c>
      <c r="K173" t="s">
        <v>235</v>
      </c>
      <c r="L173" t="s">
        <v>171</v>
      </c>
      <c r="M173" t="s">
        <v>636</v>
      </c>
      <c r="N173" t="s">
        <v>237</v>
      </c>
      <c r="O173" t="s">
        <v>230</v>
      </c>
      <c r="P173" s="193" t="str">
        <f>IF(OR(AND(A173&lt;&gt;"",COUNTIF(Bugs!B:B,A173)&gt;0),AND(B173&lt;&gt;"",COUNTIF(Bugs!A:A,B173)&gt;0)),"Y","")</f>
        <v/>
      </c>
      <c r="Q173" s="193" t="str">
        <f>IF(OR(
    AND(COUNTIF(Bugs!A:A,B173)&gt;0,ISNUMBER(SEARCH("x",INDEX(Bugs!C:C,MATCH(B173,Bugs!A:A,0))))),
    AND(COUNTIF(Bugs!B:B,B173)&gt;0,ISNUMBER(SEARCH("x",INDEX(Bugs!C:C,MATCH(B173,Bugs!B:B,0))))),
    AND(COUNTIF(Bugs!A:A,B173)&gt;0,ISNUMBER(SEARCH("x",INDEX(Bugs!D:D,MATCH(B173,Bugs!A:A,0))))),
    AND(COUNTIF(Bugs!B:B,B173)&gt;0,ISNUMBER(SEARCH("x",INDEX(Bugs!D:D,MATCH(B173,Bugs!B:B,0)))))
),"Y","")</f>
        <v/>
      </c>
      <c r="R173">
        <f ca="1">IF(OR(ISNUMBER(MATCH(L173,MasterData!$D$3:$D$18,0)),ISNUMBER(MATCH(L173,MasterData!$C$3:$C$18,0))),
    DATEDIF(E173,I173,"d"),
    DATEDIF(E173,TODAY(),"d"))</f>
        <v>29</v>
      </c>
      <c r="S173">
        <f t="shared" ca="1" si="6"/>
        <v>0</v>
      </c>
      <c r="T173">
        <f t="shared" ca="1" si="7"/>
        <v>1</v>
      </c>
      <c r="U173">
        <f t="shared" ca="1" si="8"/>
        <v>0</v>
      </c>
    </row>
    <row r="174" spans="1:21" hidden="1" x14ac:dyDescent="0.35">
      <c r="A174">
        <v>6000145148</v>
      </c>
      <c r="B174" t="s">
        <v>644</v>
      </c>
      <c r="C174" t="s">
        <v>230</v>
      </c>
      <c r="D174" s="34" t="s">
        <v>480</v>
      </c>
      <c r="E174" s="208">
        <v>45845</v>
      </c>
      <c r="F174" s="1"/>
      <c r="G174" t="s">
        <v>552</v>
      </c>
      <c r="H174" t="s">
        <v>245</v>
      </c>
      <c r="I174" s="208">
        <v>45853</v>
      </c>
      <c r="J174" t="s">
        <v>245</v>
      </c>
      <c r="K174" t="s">
        <v>241</v>
      </c>
      <c r="L174" t="s">
        <v>171</v>
      </c>
      <c r="M174" t="s">
        <v>645</v>
      </c>
      <c r="N174" t="s">
        <v>237</v>
      </c>
      <c r="O174" t="s">
        <v>230</v>
      </c>
      <c r="P174" s="193" t="str">
        <f>IF(OR(AND(A174&lt;&gt;"",COUNTIF(Bugs!B:B,A174)&gt;0),AND(B174&lt;&gt;"",COUNTIF(Bugs!A:A,B174)&gt;0)),"Y","")</f>
        <v/>
      </c>
      <c r="Q174" s="193" t="str">
        <f>IF(OR(
    AND(COUNTIF(Bugs!A:A,B174)&gt;0,ISNUMBER(SEARCH("x",INDEX(Bugs!C:C,MATCH(B174,Bugs!A:A,0))))),
    AND(COUNTIF(Bugs!B:B,B174)&gt;0,ISNUMBER(SEARCH("x",INDEX(Bugs!C:C,MATCH(B174,Bugs!B:B,0))))),
    AND(COUNTIF(Bugs!A:A,B174)&gt;0,ISNUMBER(SEARCH("x",INDEX(Bugs!D:D,MATCH(B174,Bugs!A:A,0))))),
    AND(COUNTIF(Bugs!B:B,B174)&gt;0,ISNUMBER(SEARCH("x",INDEX(Bugs!D:D,MATCH(B174,Bugs!B:B,0)))))
),"Y","")</f>
        <v/>
      </c>
      <c r="R174">
        <f ca="1">IF(OR(ISNUMBER(MATCH(L174,MasterData!$D$3:$D$18,0)),ISNUMBER(MATCH(L174,MasterData!$C$3:$C$18,0))),
    DATEDIF(E174,I174,"d"),
    DATEDIF(E174,TODAY(),"d"))</f>
        <v>8</v>
      </c>
      <c r="S174">
        <f t="shared" ca="1" si="6"/>
        <v>0</v>
      </c>
      <c r="T174">
        <f t="shared" ca="1" si="7"/>
        <v>1</v>
      </c>
      <c r="U174">
        <f t="shared" ca="1" si="8"/>
        <v>0</v>
      </c>
    </row>
    <row r="175" spans="1:21" hidden="1" x14ac:dyDescent="0.35">
      <c r="A175">
        <v>6000145298</v>
      </c>
      <c r="B175" t="s">
        <v>230</v>
      </c>
      <c r="C175" t="s">
        <v>230</v>
      </c>
      <c r="D175" s="34" t="s">
        <v>231</v>
      </c>
      <c r="E175" s="208">
        <v>45846</v>
      </c>
      <c r="F175" s="1"/>
      <c r="G175" t="s">
        <v>248</v>
      </c>
      <c r="H175" t="s">
        <v>245</v>
      </c>
      <c r="I175" s="208">
        <v>45856</v>
      </c>
      <c r="J175" t="s">
        <v>245</v>
      </c>
      <c r="K175" t="s">
        <v>241</v>
      </c>
      <c r="L175" t="s">
        <v>171</v>
      </c>
      <c r="M175" t="s">
        <v>486</v>
      </c>
      <c r="N175" t="s">
        <v>237</v>
      </c>
      <c r="O175" t="s">
        <v>230</v>
      </c>
      <c r="P175" s="193" t="str">
        <f>IF(OR(AND(A175&lt;&gt;"",COUNTIF(Bugs!B:B,A175)&gt;0),AND(B175&lt;&gt;"",COUNTIF(Bugs!A:A,B175)&gt;0)),"Y","")</f>
        <v/>
      </c>
      <c r="Q175" s="193" t="str">
        <f>IF(OR(
    AND(COUNTIF(Bugs!A:A,B175)&gt;0,ISNUMBER(SEARCH("x",INDEX(Bugs!C:C,MATCH(B175,Bugs!A:A,0))))),
    AND(COUNTIF(Bugs!B:B,B175)&gt;0,ISNUMBER(SEARCH("x",INDEX(Bugs!C:C,MATCH(B175,Bugs!B:B,0))))),
    AND(COUNTIF(Bugs!A:A,B175)&gt;0,ISNUMBER(SEARCH("x",INDEX(Bugs!D:D,MATCH(B175,Bugs!A:A,0))))),
    AND(COUNTIF(Bugs!B:B,B175)&gt;0,ISNUMBER(SEARCH("x",INDEX(Bugs!D:D,MATCH(B175,Bugs!B:B,0)))))
),"Y","")</f>
        <v/>
      </c>
      <c r="R175">
        <f ca="1">IF(OR(ISNUMBER(MATCH(L175,MasterData!$D$3:$D$18,0)),ISNUMBER(MATCH(L175,MasterData!$C$3:$C$18,0))),
    DATEDIF(E175,I175,"d"),
    DATEDIF(E175,TODAY(),"d"))</f>
        <v>10</v>
      </c>
      <c r="S175">
        <f t="shared" ca="1" si="6"/>
        <v>0</v>
      </c>
      <c r="T175">
        <f t="shared" ca="1" si="7"/>
        <v>1</v>
      </c>
      <c r="U175">
        <f t="shared" ca="1" si="8"/>
        <v>0</v>
      </c>
    </row>
    <row r="176" spans="1:21" hidden="1" x14ac:dyDescent="0.35">
      <c r="A176">
        <v>6000145337</v>
      </c>
      <c r="B176" t="s">
        <v>646</v>
      </c>
      <c r="C176" t="s">
        <v>230</v>
      </c>
      <c r="D176" s="34" t="s">
        <v>231</v>
      </c>
      <c r="E176" s="208">
        <v>45846</v>
      </c>
      <c r="F176" s="1"/>
      <c r="G176" t="s">
        <v>248</v>
      </c>
      <c r="H176" t="s">
        <v>245</v>
      </c>
      <c r="I176" s="208">
        <v>45873</v>
      </c>
      <c r="J176" t="s">
        <v>234</v>
      </c>
      <c r="K176" t="s">
        <v>235</v>
      </c>
      <c r="L176" t="s">
        <v>171</v>
      </c>
      <c r="M176" t="s">
        <v>486</v>
      </c>
      <c r="N176" t="s">
        <v>237</v>
      </c>
      <c r="O176" t="s">
        <v>230</v>
      </c>
      <c r="P176" s="193" t="str">
        <f>IF(OR(AND(A176&lt;&gt;"",COUNTIF(Bugs!B:B,A176)&gt;0),AND(B176&lt;&gt;"",COUNTIF(Bugs!A:A,B176)&gt;0)),"Y","")</f>
        <v/>
      </c>
      <c r="Q176" s="193" t="str">
        <f>IF(OR(
    AND(COUNTIF(Bugs!A:A,B176)&gt;0,ISNUMBER(SEARCH("x",INDEX(Bugs!C:C,MATCH(B176,Bugs!A:A,0))))),
    AND(COUNTIF(Bugs!B:B,B176)&gt;0,ISNUMBER(SEARCH("x",INDEX(Bugs!C:C,MATCH(B176,Bugs!B:B,0))))),
    AND(COUNTIF(Bugs!A:A,B176)&gt;0,ISNUMBER(SEARCH("x",INDEX(Bugs!D:D,MATCH(B176,Bugs!A:A,0))))),
    AND(COUNTIF(Bugs!B:B,B176)&gt;0,ISNUMBER(SEARCH("x",INDEX(Bugs!D:D,MATCH(B176,Bugs!B:B,0)))))
),"Y","")</f>
        <v/>
      </c>
      <c r="R176">
        <f ca="1">IF(OR(ISNUMBER(MATCH(L176,MasterData!$D$3:$D$18,0)),ISNUMBER(MATCH(L176,MasterData!$C$3:$C$18,0))),
    DATEDIF(E176,I176,"d"),
    DATEDIF(E176,TODAY(),"d"))</f>
        <v>27</v>
      </c>
      <c r="S176">
        <f t="shared" ca="1" si="6"/>
        <v>0</v>
      </c>
      <c r="T176">
        <f t="shared" ca="1" si="7"/>
        <v>1</v>
      </c>
      <c r="U176">
        <f t="shared" ca="1" si="8"/>
        <v>0</v>
      </c>
    </row>
    <row r="177" spans="1:21" hidden="1" x14ac:dyDescent="0.35">
      <c r="A177">
        <v>6000145415</v>
      </c>
      <c r="B177" t="s">
        <v>647</v>
      </c>
      <c r="C177" t="s">
        <v>230</v>
      </c>
      <c r="D177" s="34" t="s">
        <v>254</v>
      </c>
      <c r="E177" s="208">
        <v>45847</v>
      </c>
      <c r="F177" s="1"/>
      <c r="G177" t="s">
        <v>268</v>
      </c>
      <c r="H177" t="s">
        <v>230</v>
      </c>
      <c r="I177" s="208">
        <v>45876</v>
      </c>
      <c r="J177" t="s">
        <v>245</v>
      </c>
      <c r="K177" t="s">
        <v>241</v>
      </c>
      <c r="L177" t="s">
        <v>171</v>
      </c>
      <c r="M177" t="s">
        <v>648</v>
      </c>
      <c r="N177" t="s">
        <v>237</v>
      </c>
      <c r="O177" t="s">
        <v>230</v>
      </c>
      <c r="P177" s="193" t="str">
        <f>IF(OR(AND(A177&lt;&gt;"",COUNTIF(Bugs!B:B,A177)&gt;0),AND(B177&lt;&gt;"",COUNTIF(Bugs!A:A,B177)&gt;0)),"Y","")</f>
        <v/>
      </c>
      <c r="Q177" s="193" t="str">
        <f>IF(OR(
    AND(COUNTIF(Bugs!A:A,B177)&gt;0,ISNUMBER(SEARCH("x",INDEX(Bugs!C:C,MATCH(B177,Bugs!A:A,0))))),
    AND(COUNTIF(Bugs!B:B,B177)&gt;0,ISNUMBER(SEARCH("x",INDEX(Bugs!C:C,MATCH(B177,Bugs!B:B,0))))),
    AND(COUNTIF(Bugs!A:A,B177)&gt;0,ISNUMBER(SEARCH("x",INDEX(Bugs!D:D,MATCH(B177,Bugs!A:A,0))))),
    AND(COUNTIF(Bugs!B:B,B177)&gt;0,ISNUMBER(SEARCH("x",INDEX(Bugs!D:D,MATCH(B177,Bugs!B:B,0)))))
),"Y","")</f>
        <v/>
      </c>
      <c r="R177">
        <f ca="1">IF(OR(ISNUMBER(MATCH(L177,MasterData!$D$3:$D$18,0)),ISNUMBER(MATCH(L177,MasterData!$C$3:$C$18,0))),
    DATEDIF(E177,I177,"d"),
    DATEDIF(E177,TODAY(),"d"))</f>
        <v>29</v>
      </c>
      <c r="S177">
        <f t="shared" ca="1" si="6"/>
        <v>0</v>
      </c>
      <c r="T177">
        <f t="shared" ca="1" si="7"/>
        <v>1</v>
      </c>
      <c r="U177">
        <f t="shared" ca="1" si="8"/>
        <v>0</v>
      </c>
    </row>
    <row r="178" spans="1:21" hidden="1" x14ac:dyDescent="0.35">
      <c r="A178">
        <v>6000146508</v>
      </c>
      <c r="B178" t="s">
        <v>640</v>
      </c>
      <c r="D178" s="34" t="s">
        <v>254</v>
      </c>
      <c r="E178" s="208">
        <v>45825</v>
      </c>
      <c r="F178" s="1"/>
      <c r="G178" t="s">
        <v>641</v>
      </c>
      <c r="I178" s="208">
        <v>45895.441759259258</v>
      </c>
      <c r="K178" t="s">
        <v>241</v>
      </c>
      <c r="L178" t="s">
        <v>171</v>
      </c>
      <c r="M178" t="s">
        <v>642</v>
      </c>
      <c r="N178" t="s">
        <v>237</v>
      </c>
      <c r="P178" s="193" t="str">
        <f>IF(OR(AND(A178&lt;&gt;"",COUNTIF(Bugs!B:B,A178)&gt;0),AND(B178&lt;&gt;"",COUNTIF(Bugs!A:A,B178)&gt;0)),"Y","")</f>
        <v/>
      </c>
      <c r="Q178" s="193" t="str">
        <f>IF(OR(
    AND(COUNTIF(Bugs!A:A,B178)&gt;0,ISNUMBER(SEARCH("x",INDEX(Bugs!C:C,MATCH(B178,Bugs!A:A,0))))),
    AND(COUNTIF(Bugs!B:B,B178)&gt;0,ISNUMBER(SEARCH("x",INDEX(Bugs!C:C,MATCH(B178,Bugs!B:B,0))))),
    AND(COUNTIF(Bugs!A:A,B178)&gt;0,ISNUMBER(SEARCH("x",INDEX(Bugs!D:D,MATCH(B178,Bugs!A:A,0))))),
    AND(COUNTIF(Bugs!B:B,B178)&gt;0,ISNUMBER(SEARCH("x",INDEX(Bugs!D:D,MATCH(B178,Bugs!B:B,0)))))
),"Y","")</f>
        <v/>
      </c>
      <c r="R178">
        <f ca="1">IF(OR(ISNUMBER(MATCH(L178,MasterData!$D$3:$D$18,0)),ISNUMBER(MATCH(L178,MasterData!$C$3:$C$18,0))),
    DATEDIF(E178,I178,"d"),
    DATEDIF(E178,TODAY(),"d"))</f>
        <v>70</v>
      </c>
      <c r="S178">
        <f t="shared" ca="1" si="6"/>
        <v>0</v>
      </c>
      <c r="T178">
        <f t="shared" ca="1" si="7"/>
        <v>0</v>
      </c>
      <c r="U178">
        <f t="shared" ca="1" si="8"/>
        <v>1</v>
      </c>
    </row>
    <row r="179" spans="1:21" hidden="1" x14ac:dyDescent="0.35">
      <c r="B179" t="s">
        <v>663</v>
      </c>
      <c r="D179" s="34">
        <v>3010</v>
      </c>
      <c r="E179" s="208">
        <v>45826</v>
      </c>
      <c r="F179" s="1"/>
      <c r="G179" t="s">
        <v>664</v>
      </c>
      <c r="I179" s="208">
        <v>45854</v>
      </c>
      <c r="K179" t="s">
        <v>235</v>
      </c>
      <c r="L179" t="s">
        <v>171</v>
      </c>
      <c r="M179" t="s">
        <v>665</v>
      </c>
      <c r="N179" t="s">
        <v>237</v>
      </c>
      <c r="P179" s="193" t="str">
        <f>IF(OR(AND(A179&lt;&gt;"",COUNTIF(Bugs!B:B,A179)&gt;0),AND(B179&lt;&gt;"",COUNTIF(Bugs!A:A,B179)&gt;0)),"Y","")</f>
        <v/>
      </c>
      <c r="Q179" s="193" t="str">
        <f>IF(OR(
    AND(COUNTIF(Bugs!A:A,B179)&gt;0,ISNUMBER(SEARCH("x",INDEX(Bugs!C:C,MATCH(B179,Bugs!A:A,0))))),
    AND(COUNTIF(Bugs!B:B,B179)&gt;0,ISNUMBER(SEARCH("x",INDEX(Bugs!C:C,MATCH(B179,Bugs!B:B,0))))),
    AND(COUNTIF(Bugs!A:A,B179)&gt;0,ISNUMBER(SEARCH("x",INDEX(Bugs!D:D,MATCH(B179,Bugs!A:A,0))))),
    AND(COUNTIF(Bugs!B:B,B179)&gt;0,ISNUMBER(SEARCH("x",INDEX(Bugs!D:D,MATCH(B179,Bugs!B:B,0)))))
),"Y","")</f>
        <v/>
      </c>
      <c r="R179">
        <f ca="1">IF(OR(ISNUMBER(MATCH(L179,MasterData!$D$3:$D$18,0)),ISNUMBER(MATCH(L179,MasterData!$C$3:$C$18,0))),
    DATEDIF(E179,I179,"d"),
    DATEDIF(E179,TODAY(),"d"))</f>
        <v>28</v>
      </c>
      <c r="S179">
        <f t="shared" ca="1" si="6"/>
        <v>0</v>
      </c>
      <c r="T179">
        <f t="shared" ca="1" si="7"/>
        <v>1</v>
      </c>
      <c r="U179">
        <f t="shared" ca="1" si="8"/>
        <v>0</v>
      </c>
    </row>
    <row r="180" spans="1:21" hidden="1" x14ac:dyDescent="0.35">
      <c r="B180" t="s">
        <v>666</v>
      </c>
      <c r="D180" s="34">
        <v>3010</v>
      </c>
      <c r="E180" s="208">
        <v>45828</v>
      </c>
      <c r="F180" s="1"/>
      <c r="G180" t="s">
        <v>667</v>
      </c>
      <c r="I180" s="208">
        <v>45854</v>
      </c>
      <c r="K180" t="s">
        <v>235</v>
      </c>
      <c r="L180" t="s">
        <v>171</v>
      </c>
      <c r="M180" t="s">
        <v>668</v>
      </c>
      <c r="N180" t="s">
        <v>237</v>
      </c>
      <c r="P180" s="193" t="str">
        <f>IF(OR(AND(A180&lt;&gt;"",COUNTIF(Bugs!B:B,A180)&gt;0),AND(B180&lt;&gt;"",COUNTIF(Bugs!A:A,B180)&gt;0)),"Y","")</f>
        <v/>
      </c>
      <c r="Q180" s="193" t="str">
        <f>IF(OR(
    AND(COUNTIF(Bugs!A:A,B180)&gt;0,ISNUMBER(SEARCH("x",INDEX(Bugs!C:C,MATCH(B180,Bugs!A:A,0))))),
    AND(COUNTIF(Bugs!B:B,B180)&gt;0,ISNUMBER(SEARCH("x",INDEX(Bugs!C:C,MATCH(B180,Bugs!B:B,0))))),
    AND(COUNTIF(Bugs!A:A,B180)&gt;0,ISNUMBER(SEARCH("x",INDEX(Bugs!D:D,MATCH(B180,Bugs!A:A,0))))),
    AND(COUNTIF(Bugs!B:B,B180)&gt;0,ISNUMBER(SEARCH("x",INDEX(Bugs!D:D,MATCH(B180,Bugs!B:B,0)))))
),"Y","")</f>
        <v/>
      </c>
      <c r="R180">
        <f ca="1">IF(OR(ISNUMBER(MATCH(L180,MasterData!$D$3:$D$18,0)),ISNUMBER(MATCH(L180,MasterData!$C$3:$C$18,0))),
    DATEDIF(E180,I180,"d"),
    DATEDIF(E180,TODAY(),"d"))</f>
        <v>26</v>
      </c>
      <c r="S180">
        <f t="shared" ca="1" si="6"/>
        <v>0</v>
      </c>
      <c r="T180">
        <f t="shared" ca="1" si="7"/>
        <v>1</v>
      </c>
      <c r="U180">
        <f t="shared" ca="1" si="8"/>
        <v>0</v>
      </c>
    </row>
    <row r="181" spans="1:21" hidden="1" x14ac:dyDescent="0.35">
      <c r="B181" t="s">
        <v>10</v>
      </c>
      <c r="D181" s="34" t="s">
        <v>231</v>
      </c>
      <c r="E181" s="208">
        <v>45828</v>
      </c>
      <c r="F181" s="1"/>
      <c r="G181" t="s">
        <v>669</v>
      </c>
      <c r="I181" s="208">
        <v>45895.398414351854</v>
      </c>
      <c r="K181" t="s">
        <v>235</v>
      </c>
      <c r="L181" t="s">
        <v>171</v>
      </c>
      <c r="M181" t="s">
        <v>670</v>
      </c>
      <c r="N181" t="s">
        <v>237</v>
      </c>
      <c r="P181" s="193" t="str">
        <f>IF(OR(AND(A181&lt;&gt;"",COUNTIF(Bugs!B:B,A181)&gt;0),AND(B181&lt;&gt;"",COUNTIF(Bugs!A:A,B181)&gt;0)),"Y","")</f>
        <v>Y</v>
      </c>
      <c r="Q181" s="193" t="str">
        <f>IF(OR(
    AND(COUNTIF(Bugs!A:A,B181)&gt;0,ISNUMBER(SEARCH("x",INDEX(Bugs!C:C,MATCH(B181,Bugs!A:A,0))))),
    AND(COUNTIF(Bugs!B:B,B181)&gt;0,ISNUMBER(SEARCH("x",INDEX(Bugs!C:C,MATCH(B181,Bugs!B:B,0))))),
    AND(COUNTIF(Bugs!A:A,B181)&gt;0,ISNUMBER(SEARCH("x",INDEX(Bugs!D:D,MATCH(B181,Bugs!A:A,0))))),
    AND(COUNTIF(Bugs!B:B,B181)&gt;0,ISNUMBER(SEARCH("x",INDEX(Bugs!D:D,MATCH(B181,Bugs!B:B,0)))))
),"Y","")</f>
        <v/>
      </c>
      <c r="R181">
        <f ca="1">IF(OR(ISNUMBER(MATCH(L181,MasterData!$D$3:$D$18,0)),ISNUMBER(MATCH(L181,MasterData!$C$3:$C$18,0))),
    DATEDIF(E181,I181,"d"),
    DATEDIF(E181,TODAY(),"d"))</f>
        <v>67</v>
      </c>
      <c r="S181">
        <f t="shared" ca="1" si="6"/>
        <v>0</v>
      </c>
      <c r="T181">
        <f t="shared" ca="1" si="7"/>
        <v>0</v>
      </c>
      <c r="U181">
        <f t="shared" ca="1" si="8"/>
        <v>1</v>
      </c>
    </row>
    <row r="182" spans="1:21" hidden="1" x14ac:dyDescent="0.35">
      <c r="B182" t="s">
        <v>11</v>
      </c>
      <c r="D182" s="34">
        <v>3014</v>
      </c>
      <c r="E182" s="208">
        <v>45840</v>
      </c>
      <c r="F182" s="1"/>
      <c r="G182" t="s">
        <v>649</v>
      </c>
      <c r="H182" t="s">
        <v>650</v>
      </c>
      <c r="I182" s="208">
        <v>45883</v>
      </c>
      <c r="J182" t="s">
        <v>650</v>
      </c>
      <c r="K182" t="s">
        <v>235</v>
      </c>
      <c r="L182" t="s">
        <v>171</v>
      </c>
      <c r="M182" t="s">
        <v>651</v>
      </c>
      <c r="N182" t="s">
        <v>237</v>
      </c>
      <c r="P182" s="193" t="str">
        <f>IF(OR(AND(A182&lt;&gt;"",COUNTIF(Bugs!B:B,A182)&gt;0),AND(B182&lt;&gt;"",COUNTIF(Bugs!A:A,B182)&gt;0)),"Y","")</f>
        <v>Y</v>
      </c>
      <c r="Q182" s="193" t="str">
        <f>IF(OR(
    AND(COUNTIF(Bugs!A:A,B182)&gt;0,ISNUMBER(SEARCH("x",INDEX(Bugs!C:C,MATCH(B182,Bugs!A:A,0))))),
    AND(COUNTIF(Bugs!B:B,B182)&gt;0,ISNUMBER(SEARCH("x",INDEX(Bugs!C:C,MATCH(B182,Bugs!B:B,0))))),
    AND(COUNTIF(Bugs!A:A,B182)&gt;0,ISNUMBER(SEARCH("x",INDEX(Bugs!D:D,MATCH(B182,Bugs!A:A,0))))),
    AND(COUNTIF(Bugs!B:B,B182)&gt;0,ISNUMBER(SEARCH("x",INDEX(Bugs!D:D,MATCH(B182,Bugs!B:B,0)))))
),"Y","")</f>
        <v/>
      </c>
      <c r="R182">
        <f ca="1">IF(OR(ISNUMBER(MATCH(L182,MasterData!$D$3:$D$18,0)),ISNUMBER(MATCH(L182,MasterData!$C$3:$C$18,0))),
    DATEDIF(E182,I182,"d"),
    DATEDIF(E182,TODAY(),"d"))</f>
        <v>43</v>
      </c>
      <c r="S182">
        <f t="shared" ca="1" si="6"/>
        <v>0</v>
      </c>
      <c r="T182">
        <f t="shared" ca="1" si="7"/>
        <v>0</v>
      </c>
      <c r="U182">
        <f t="shared" ca="1" si="8"/>
        <v>1</v>
      </c>
    </row>
    <row r="183" spans="1:21" hidden="1" x14ac:dyDescent="0.35">
      <c r="B183" t="s">
        <v>671</v>
      </c>
      <c r="D183" s="34">
        <v>7092</v>
      </c>
      <c r="E183" s="208">
        <v>45841</v>
      </c>
      <c r="F183" s="1"/>
      <c r="G183" t="s">
        <v>672</v>
      </c>
      <c r="I183" s="208">
        <v>45859</v>
      </c>
      <c r="K183" t="s">
        <v>241</v>
      </c>
      <c r="L183" t="s">
        <v>171</v>
      </c>
      <c r="M183" t="s">
        <v>673</v>
      </c>
      <c r="N183" t="s">
        <v>237</v>
      </c>
      <c r="P183" s="193" t="str">
        <f>IF(OR(AND(A183&lt;&gt;"",COUNTIF(Bugs!B:B,A183)&gt;0),AND(B183&lt;&gt;"",COUNTIF(Bugs!A:A,B183)&gt;0)),"Y","")</f>
        <v/>
      </c>
      <c r="Q183" s="193" t="str">
        <f>IF(OR(
    AND(COUNTIF(Bugs!A:A,B183)&gt;0,ISNUMBER(SEARCH("x",INDEX(Bugs!C:C,MATCH(B183,Bugs!A:A,0))))),
    AND(COUNTIF(Bugs!B:B,B183)&gt;0,ISNUMBER(SEARCH("x",INDEX(Bugs!C:C,MATCH(B183,Bugs!B:B,0))))),
    AND(COUNTIF(Bugs!A:A,B183)&gt;0,ISNUMBER(SEARCH("x",INDEX(Bugs!D:D,MATCH(B183,Bugs!A:A,0))))),
    AND(COUNTIF(Bugs!B:B,B183)&gt;0,ISNUMBER(SEARCH("x",INDEX(Bugs!D:D,MATCH(B183,Bugs!B:B,0)))))
),"Y","")</f>
        <v/>
      </c>
      <c r="R183">
        <f ca="1">IF(OR(ISNUMBER(MATCH(L183,MasterData!$D$3:$D$18,0)),ISNUMBER(MATCH(L183,MasterData!$C$3:$C$18,0))),
    DATEDIF(E183,I183,"d"),
    DATEDIF(E183,TODAY(),"d"))</f>
        <v>18</v>
      </c>
      <c r="S183">
        <f t="shared" ca="1" si="6"/>
        <v>0</v>
      </c>
      <c r="T183">
        <f t="shared" ca="1" si="7"/>
        <v>1</v>
      </c>
      <c r="U183">
        <f t="shared" ca="1" si="8"/>
        <v>0</v>
      </c>
    </row>
    <row r="184" spans="1:21" hidden="1" x14ac:dyDescent="0.35">
      <c r="B184" t="s">
        <v>12</v>
      </c>
      <c r="D184" s="34" t="s">
        <v>231</v>
      </c>
      <c r="E184" s="208">
        <v>45845</v>
      </c>
      <c r="F184" s="1"/>
      <c r="G184" t="s">
        <v>669</v>
      </c>
      <c r="I184" s="208">
        <v>45901</v>
      </c>
      <c r="K184" t="s">
        <v>235</v>
      </c>
      <c r="L184" t="s">
        <v>171</v>
      </c>
      <c r="M184" t="s">
        <v>674</v>
      </c>
      <c r="N184" t="s">
        <v>237</v>
      </c>
      <c r="P184" s="193" t="str">
        <f>IF(OR(AND(A184&lt;&gt;"",COUNTIF(Bugs!B:B,A184)&gt;0),AND(B184&lt;&gt;"",COUNTIF(Bugs!A:A,B184)&gt;0)),"Y","")</f>
        <v>Y</v>
      </c>
      <c r="Q184" s="193" t="str">
        <f>IF(OR(
    AND(COUNTIF(Bugs!A:A,B184)&gt;0,ISNUMBER(SEARCH("x",INDEX(Bugs!C:C,MATCH(B184,Bugs!A:A,0))))),
    AND(COUNTIF(Bugs!B:B,B184)&gt;0,ISNUMBER(SEARCH("x",INDEX(Bugs!C:C,MATCH(B184,Bugs!B:B,0))))),
    AND(COUNTIF(Bugs!A:A,B184)&gt;0,ISNUMBER(SEARCH("x",INDEX(Bugs!D:D,MATCH(B184,Bugs!A:A,0))))),
    AND(COUNTIF(Bugs!B:B,B184)&gt;0,ISNUMBER(SEARCH("x",INDEX(Bugs!D:D,MATCH(B184,Bugs!B:B,0)))))
),"Y","")</f>
        <v/>
      </c>
      <c r="R184">
        <f ca="1">IF(OR(ISNUMBER(MATCH(L184,MasterData!$D$3:$D$18,0)),ISNUMBER(MATCH(L184,MasterData!$C$3:$C$18,0))),
    DATEDIF(E184,I184,"d"),
    DATEDIF(E184,TODAY(),"d"))</f>
        <v>56</v>
      </c>
      <c r="S184">
        <f t="shared" ca="1" si="6"/>
        <v>0</v>
      </c>
      <c r="T184">
        <f t="shared" ca="1" si="7"/>
        <v>0</v>
      </c>
      <c r="U184">
        <f t="shared" ca="1" si="8"/>
        <v>1</v>
      </c>
    </row>
    <row r="185" spans="1:21" hidden="1" x14ac:dyDescent="0.35">
      <c r="B185" t="s">
        <v>675</v>
      </c>
      <c r="D185" s="34">
        <v>3014</v>
      </c>
      <c r="E185" s="208">
        <v>45845</v>
      </c>
      <c r="F185" s="1"/>
      <c r="G185" t="s">
        <v>676</v>
      </c>
      <c r="I185" s="208">
        <v>45859</v>
      </c>
      <c r="K185" t="s">
        <v>347</v>
      </c>
      <c r="L185" t="s">
        <v>171</v>
      </c>
      <c r="M185" t="s">
        <v>677</v>
      </c>
      <c r="N185" t="s">
        <v>237</v>
      </c>
      <c r="P185" s="193" t="str">
        <f>IF(OR(AND(A185&lt;&gt;"",COUNTIF(Bugs!B:B,A185)&gt;0),AND(B185&lt;&gt;"",COUNTIF(Bugs!A:A,B185)&gt;0)),"Y","")</f>
        <v/>
      </c>
      <c r="Q185" s="193" t="str">
        <f>IF(OR(
    AND(COUNTIF(Bugs!A:A,B185)&gt;0,ISNUMBER(SEARCH("x",INDEX(Bugs!C:C,MATCH(B185,Bugs!A:A,0))))),
    AND(COUNTIF(Bugs!B:B,B185)&gt;0,ISNUMBER(SEARCH("x",INDEX(Bugs!C:C,MATCH(B185,Bugs!B:B,0))))),
    AND(COUNTIF(Bugs!A:A,B185)&gt;0,ISNUMBER(SEARCH("x",INDEX(Bugs!D:D,MATCH(B185,Bugs!A:A,0))))),
    AND(COUNTIF(Bugs!B:B,B185)&gt;0,ISNUMBER(SEARCH("x",INDEX(Bugs!D:D,MATCH(B185,Bugs!B:B,0)))))
),"Y","")</f>
        <v/>
      </c>
      <c r="R185">
        <f ca="1">IF(OR(ISNUMBER(MATCH(L185,MasterData!$D$3:$D$18,0)),ISNUMBER(MATCH(L185,MasterData!$C$3:$C$18,0))),
    DATEDIF(E185,I185,"d"),
    DATEDIF(E185,TODAY(),"d"))</f>
        <v>14</v>
      </c>
      <c r="S185">
        <f t="shared" ca="1" si="6"/>
        <v>0</v>
      </c>
      <c r="T185">
        <f t="shared" ca="1" si="7"/>
        <v>1</v>
      </c>
      <c r="U185">
        <f t="shared" ca="1" si="8"/>
        <v>0</v>
      </c>
    </row>
    <row r="186" spans="1:21" hidden="1" x14ac:dyDescent="0.35">
      <c r="B186" t="s">
        <v>13</v>
      </c>
      <c r="D186" s="34">
        <v>3014</v>
      </c>
      <c r="E186" s="208">
        <v>45846</v>
      </c>
      <c r="F186" s="1"/>
      <c r="G186" t="s">
        <v>652</v>
      </c>
      <c r="H186" t="s">
        <v>240</v>
      </c>
      <c r="I186" s="208">
        <v>45938</v>
      </c>
      <c r="J186" t="s">
        <v>245</v>
      </c>
      <c r="K186" t="s">
        <v>241</v>
      </c>
      <c r="L186" t="s">
        <v>171</v>
      </c>
      <c r="M186" t="s">
        <v>653</v>
      </c>
      <c r="N186" t="s">
        <v>237</v>
      </c>
      <c r="P186" s="193" t="str">
        <f>IF(OR(AND(A186&lt;&gt;"",COUNTIF(Bugs!B:B,A186)&gt;0),AND(B186&lt;&gt;"",COUNTIF(Bugs!A:A,B186)&gt;0)),"Y","")</f>
        <v>Y</v>
      </c>
      <c r="Q186" s="193" t="str">
        <f>IF(OR(
    AND(COUNTIF(Bugs!A:A,B186)&gt;0,ISNUMBER(SEARCH("x",INDEX(Bugs!C:C,MATCH(B186,Bugs!A:A,0))))),
    AND(COUNTIF(Bugs!B:B,B186)&gt;0,ISNUMBER(SEARCH("x",INDEX(Bugs!C:C,MATCH(B186,Bugs!B:B,0))))),
    AND(COUNTIF(Bugs!A:A,B186)&gt;0,ISNUMBER(SEARCH("x",INDEX(Bugs!D:D,MATCH(B186,Bugs!A:A,0))))),
    AND(COUNTIF(Bugs!B:B,B186)&gt;0,ISNUMBER(SEARCH("x",INDEX(Bugs!D:D,MATCH(B186,Bugs!B:B,0)))))
),"Y","")</f>
        <v>Y</v>
      </c>
      <c r="R186">
        <f ca="1">IF(OR(ISNUMBER(MATCH(L186,MasterData!$D$3:$D$18,0)),ISNUMBER(MATCH(L186,MasterData!$C$3:$C$18,0))),
    DATEDIF(E186,I186,"d"),
    DATEDIF(E186,TODAY(),"d"))</f>
        <v>92</v>
      </c>
      <c r="S186">
        <f t="shared" ca="1" si="6"/>
        <v>0</v>
      </c>
      <c r="T186">
        <f t="shared" ca="1" si="7"/>
        <v>0</v>
      </c>
      <c r="U186">
        <f t="shared" ca="1" si="8"/>
        <v>1</v>
      </c>
    </row>
    <row r="187" spans="1:21" hidden="1" x14ac:dyDescent="0.35">
      <c r="B187" t="s">
        <v>654</v>
      </c>
      <c r="D187" s="34">
        <v>3014</v>
      </c>
      <c r="E187" s="208">
        <v>45847</v>
      </c>
      <c r="F187" s="1"/>
      <c r="G187" t="s">
        <v>652</v>
      </c>
      <c r="H187" t="s">
        <v>245</v>
      </c>
      <c r="I187" s="208">
        <v>45854</v>
      </c>
      <c r="J187" t="s">
        <v>245</v>
      </c>
      <c r="K187" t="s">
        <v>347</v>
      </c>
      <c r="L187" t="s">
        <v>171</v>
      </c>
      <c r="M187" t="s">
        <v>655</v>
      </c>
      <c r="N187" t="s">
        <v>237</v>
      </c>
      <c r="P187" s="193" t="str">
        <f>IF(OR(AND(A187&lt;&gt;"",COUNTIF(Bugs!B:B,A187)&gt;0),AND(B187&lt;&gt;"",COUNTIF(Bugs!A:A,B187)&gt;0)),"Y","")</f>
        <v/>
      </c>
      <c r="Q187" s="193" t="str">
        <f>IF(OR(
    AND(COUNTIF(Bugs!A:A,B187)&gt;0,ISNUMBER(SEARCH("x",INDEX(Bugs!C:C,MATCH(B187,Bugs!A:A,0))))),
    AND(COUNTIF(Bugs!B:B,B187)&gt;0,ISNUMBER(SEARCH("x",INDEX(Bugs!C:C,MATCH(B187,Bugs!B:B,0))))),
    AND(COUNTIF(Bugs!A:A,B187)&gt;0,ISNUMBER(SEARCH("x",INDEX(Bugs!D:D,MATCH(B187,Bugs!A:A,0))))),
    AND(COUNTIF(Bugs!B:B,B187)&gt;0,ISNUMBER(SEARCH("x",INDEX(Bugs!D:D,MATCH(B187,Bugs!B:B,0)))))
),"Y","")</f>
        <v/>
      </c>
      <c r="R187">
        <f ca="1">IF(OR(ISNUMBER(MATCH(L187,MasterData!$D$3:$D$18,0)),ISNUMBER(MATCH(L187,MasterData!$C$3:$C$18,0))),
    DATEDIF(E187,I187,"d"),
    DATEDIF(E187,TODAY(),"d"))</f>
        <v>7</v>
      </c>
      <c r="S187">
        <f t="shared" ca="1" si="6"/>
        <v>1</v>
      </c>
      <c r="T187">
        <f t="shared" ca="1" si="7"/>
        <v>0</v>
      </c>
      <c r="U187">
        <f t="shared" ca="1" si="8"/>
        <v>0</v>
      </c>
    </row>
    <row r="188" spans="1:21" hidden="1" x14ac:dyDescent="0.35">
      <c r="B188" t="s">
        <v>656</v>
      </c>
      <c r="D188" s="34">
        <v>3014</v>
      </c>
      <c r="E188" s="208">
        <v>45847</v>
      </c>
      <c r="F188" s="1"/>
      <c r="G188" t="s">
        <v>657</v>
      </c>
      <c r="H188" t="s">
        <v>658</v>
      </c>
      <c r="I188" s="208">
        <v>45854</v>
      </c>
      <c r="J188" t="s">
        <v>650</v>
      </c>
      <c r="K188" t="s">
        <v>241</v>
      </c>
      <c r="L188" t="s">
        <v>171</v>
      </c>
      <c r="M188" t="s">
        <v>659</v>
      </c>
      <c r="N188" t="s">
        <v>237</v>
      </c>
      <c r="P188" s="193" t="str">
        <f>IF(OR(AND(A188&lt;&gt;"",COUNTIF(Bugs!B:B,A188)&gt;0),AND(B188&lt;&gt;"",COUNTIF(Bugs!A:A,B188)&gt;0)),"Y","")</f>
        <v/>
      </c>
      <c r="Q188" s="193" t="str">
        <f>IF(OR(
    AND(COUNTIF(Bugs!A:A,B188)&gt;0,ISNUMBER(SEARCH("x",INDEX(Bugs!C:C,MATCH(B188,Bugs!A:A,0))))),
    AND(COUNTIF(Bugs!B:B,B188)&gt;0,ISNUMBER(SEARCH("x",INDEX(Bugs!C:C,MATCH(B188,Bugs!B:B,0))))),
    AND(COUNTIF(Bugs!A:A,B188)&gt;0,ISNUMBER(SEARCH("x",INDEX(Bugs!D:D,MATCH(B188,Bugs!A:A,0))))),
    AND(COUNTIF(Bugs!B:B,B188)&gt;0,ISNUMBER(SEARCH("x",INDEX(Bugs!D:D,MATCH(B188,Bugs!B:B,0)))))
),"Y","")</f>
        <v/>
      </c>
      <c r="R188">
        <f ca="1">IF(OR(ISNUMBER(MATCH(L188,MasterData!$D$3:$D$18,0)),ISNUMBER(MATCH(L188,MasterData!$C$3:$C$18,0))),
    DATEDIF(E188,I188,"d"),
    DATEDIF(E188,TODAY(),"d"))</f>
        <v>7</v>
      </c>
      <c r="S188">
        <f t="shared" ca="1" si="6"/>
        <v>1</v>
      </c>
      <c r="T188">
        <f t="shared" ca="1" si="7"/>
        <v>0</v>
      </c>
      <c r="U188">
        <f t="shared" ca="1" si="8"/>
        <v>0</v>
      </c>
    </row>
    <row r="189" spans="1:21" hidden="1" x14ac:dyDescent="0.35">
      <c r="B189" t="s">
        <v>678</v>
      </c>
      <c r="D189" s="34">
        <v>3009</v>
      </c>
      <c r="E189" s="208">
        <v>45846</v>
      </c>
      <c r="F189" s="1"/>
      <c r="G189" t="s">
        <v>679</v>
      </c>
      <c r="I189" s="208">
        <v>45863</v>
      </c>
      <c r="K189" t="s">
        <v>235</v>
      </c>
      <c r="L189" t="s">
        <v>171</v>
      </c>
      <c r="M189" t="s">
        <v>680</v>
      </c>
      <c r="N189" t="s">
        <v>237</v>
      </c>
      <c r="P189" s="193" t="str">
        <f>IF(OR(AND(A189&lt;&gt;"",COUNTIF(Bugs!B:B,A189)&gt;0),AND(B189&lt;&gt;"",COUNTIF(Bugs!A:A,B189)&gt;0)),"Y","")</f>
        <v/>
      </c>
      <c r="Q189" s="193" t="str">
        <f>IF(OR(
    AND(COUNTIF(Bugs!A:A,B189)&gt;0,ISNUMBER(SEARCH("x",INDEX(Bugs!C:C,MATCH(B189,Bugs!A:A,0))))),
    AND(COUNTIF(Bugs!B:B,B189)&gt;0,ISNUMBER(SEARCH("x",INDEX(Bugs!C:C,MATCH(B189,Bugs!B:B,0))))),
    AND(COUNTIF(Bugs!A:A,B189)&gt;0,ISNUMBER(SEARCH("x",INDEX(Bugs!D:D,MATCH(B189,Bugs!A:A,0))))),
    AND(COUNTIF(Bugs!B:B,B189)&gt;0,ISNUMBER(SEARCH("x",INDEX(Bugs!D:D,MATCH(B189,Bugs!B:B,0)))))
),"Y","")</f>
        <v/>
      </c>
      <c r="R189">
        <f ca="1">IF(OR(ISNUMBER(MATCH(L189,MasterData!$D$3:$D$18,0)),ISNUMBER(MATCH(L189,MasterData!$C$3:$C$18,0))),
    DATEDIF(E189,I189,"d"),
    DATEDIF(E189,TODAY(),"d"))</f>
        <v>17</v>
      </c>
      <c r="S189">
        <f t="shared" ca="1" si="6"/>
        <v>0</v>
      </c>
      <c r="T189">
        <f t="shared" ca="1" si="7"/>
        <v>1</v>
      </c>
      <c r="U189">
        <f t="shared" ca="1" si="8"/>
        <v>0</v>
      </c>
    </row>
    <row r="190" spans="1:21" hidden="1" x14ac:dyDescent="0.35">
      <c r="B190" t="s">
        <v>685</v>
      </c>
      <c r="D190" s="34" t="s">
        <v>254</v>
      </c>
      <c r="E190" s="208">
        <v>45852</v>
      </c>
      <c r="F190" s="1"/>
      <c r="G190" t="s">
        <v>686</v>
      </c>
      <c r="I190" s="208">
        <v>45866</v>
      </c>
      <c r="K190" t="s">
        <v>235</v>
      </c>
      <c r="L190" t="s">
        <v>171</v>
      </c>
      <c r="M190" t="s">
        <v>687</v>
      </c>
      <c r="N190" t="s">
        <v>237</v>
      </c>
      <c r="P190" s="193" t="str">
        <f>IF(OR(AND(A190&lt;&gt;"",COUNTIF(Bugs!B:B,A190)&gt;0),AND(B190&lt;&gt;"",COUNTIF(Bugs!A:A,B190)&gt;0)),"Y","")</f>
        <v/>
      </c>
      <c r="Q190" s="193" t="str">
        <f>IF(OR(
    AND(COUNTIF(Bugs!A:A,B190)&gt;0,ISNUMBER(SEARCH("x",INDEX(Bugs!C:C,MATCH(B190,Bugs!A:A,0))))),
    AND(COUNTIF(Bugs!B:B,B190)&gt;0,ISNUMBER(SEARCH("x",INDEX(Bugs!C:C,MATCH(B190,Bugs!B:B,0))))),
    AND(COUNTIF(Bugs!A:A,B190)&gt;0,ISNUMBER(SEARCH("x",INDEX(Bugs!D:D,MATCH(B190,Bugs!A:A,0))))),
    AND(COUNTIF(Bugs!B:B,B190)&gt;0,ISNUMBER(SEARCH("x",INDEX(Bugs!D:D,MATCH(B190,Bugs!B:B,0)))))
),"Y","")</f>
        <v/>
      </c>
      <c r="R190">
        <f ca="1">IF(OR(ISNUMBER(MATCH(L190,MasterData!$D$3:$D$18,0)),ISNUMBER(MATCH(L190,MasterData!$C$3:$C$18,0))),
    DATEDIF(E190,I190,"d"),
    DATEDIF(E190,TODAY(),"d"))</f>
        <v>14</v>
      </c>
      <c r="S190">
        <f t="shared" ca="1" si="6"/>
        <v>0</v>
      </c>
      <c r="T190">
        <f t="shared" ca="1" si="7"/>
        <v>1</v>
      </c>
      <c r="U190">
        <f t="shared" ca="1" si="8"/>
        <v>0</v>
      </c>
    </row>
    <row r="191" spans="1:21" hidden="1" x14ac:dyDescent="0.35">
      <c r="B191" t="s">
        <v>688</v>
      </c>
      <c r="D191" s="34">
        <v>3014</v>
      </c>
      <c r="E191" s="208">
        <v>45852</v>
      </c>
      <c r="F191" s="1"/>
      <c r="G191" t="s">
        <v>689</v>
      </c>
      <c r="I191" s="208">
        <v>45859</v>
      </c>
      <c r="K191" t="s">
        <v>241</v>
      </c>
      <c r="L191" t="s">
        <v>171</v>
      </c>
      <c r="M191" t="s">
        <v>690</v>
      </c>
      <c r="N191" t="s">
        <v>237</v>
      </c>
      <c r="P191" s="193" t="str">
        <f>IF(OR(AND(A191&lt;&gt;"",COUNTIF(Bugs!B:B,A191)&gt;0),AND(B191&lt;&gt;"",COUNTIF(Bugs!A:A,B191)&gt;0)),"Y","")</f>
        <v/>
      </c>
      <c r="Q191" s="193" t="str">
        <f>IF(OR(
    AND(COUNTIF(Bugs!A:A,B191)&gt;0,ISNUMBER(SEARCH("x",INDEX(Bugs!C:C,MATCH(B191,Bugs!A:A,0))))),
    AND(COUNTIF(Bugs!B:B,B191)&gt;0,ISNUMBER(SEARCH("x",INDEX(Bugs!C:C,MATCH(B191,Bugs!B:B,0))))),
    AND(COUNTIF(Bugs!A:A,B191)&gt;0,ISNUMBER(SEARCH("x",INDEX(Bugs!D:D,MATCH(B191,Bugs!A:A,0))))),
    AND(COUNTIF(Bugs!B:B,B191)&gt;0,ISNUMBER(SEARCH("x",INDEX(Bugs!D:D,MATCH(B191,Bugs!B:B,0)))))
),"Y","")</f>
        <v/>
      </c>
      <c r="R191">
        <f ca="1">IF(OR(ISNUMBER(MATCH(L191,MasterData!$D$3:$D$18,0)),ISNUMBER(MATCH(L191,MasterData!$C$3:$C$18,0))),
    DATEDIF(E191,I191,"d"),
    DATEDIF(E191,TODAY(),"d"))</f>
        <v>7</v>
      </c>
      <c r="S191">
        <f t="shared" ca="1" si="6"/>
        <v>1</v>
      </c>
      <c r="T191">
        <f t="shared" ca="1" si="7"/>
        <v>0</v>
      </c>
      <c r="U191">
        <f t="shared" ca="1" si="8"/>
        <v>0</v>
      </c>
    </row>
    <row r="192" spans="1:21" hidden="1" x14ac:dyDescent="0.35">
      <c r="B192" t="s">
        <v>14</v>
      </c>
      <c r="D192" s="34">
        <v>3014</v>
      </c>
      <c r="E192" s="208">
        <v>45853</v>
      </c>
      <c r="F192" s="1"/>
      <c r="G192" t="s">
        <v>676</v>
      </c>
      <c r="I192" s="208">
        <v>45875</v>
      </c>
      <c r="K192" t="s">
        <v>347</v>
      </c>
      <c r="L192" t="s">
        <v>171</v>
      </c>
      <c r="M192" t="s">
        <v>684</v>
      </c>
      <c r="N192" t="s">
        <v>237</v>
      </c>
      <c r="P192" s="193" t="str">
        <f>IF(OR(AND(A192&lt;&gt;"",COUNTIF(Bugs!B:B,A192)&gt;0),AND(B192&lt;&gt;"",COUNTIF(Bugs!A:A,B192)&gt;0)),"Y","")</f>
        <v>Y</v>
      </c>
      <c r="Q192" s="193" t="str">
        <f>IF(OR(
    AND(COUNTIF(Bugs!A:A,B192)&gt;0,ISNUMBER(SEARCH("x",INDEX(Bugs!C:C,MATCH(B192,Bugs!A:A,0))))),
    AND(COUNTIF(Bugs!B:B,B192)&gt;0,ISNUMBER(SEARCH("x",INDEX(Bugs!C:C,MATCH(B192,Bugs!B:B,0))))),
    AND(COUNTIF(Bugs!A:A,B192)&gt;0,ISNUMBER(SEARCH("x",INDEX(Bugs!D:D,MATCH(B192,Bugs!A:A,0))))),
    AND(COUNTIF(Bugs!B:B,B192)&gt;0,ISNUMBER(SEARCH("x",INDEX(Bugs!D:D,MATCH(B192,Bugs!B:B,0)))))
),"Y","")</f>
        <v>Y</v>
      </c>
      <c r="R192">
        <f ca="1">IF(OR(ISNUMBER(MATCH(L192,MasterData!$D$3:$D$18,0)),ISNUMBER(MATCH(L192,MasterData!$C$3:$C$18,0))),
    DATEDIF(E192,I192,"d"),
    DATEDIF(E192,TODAY(),"d"))</f>
        <v>22</v>
      </c>
      <c r="S192">
        <f ca="1">IF(AND($R192&gt;=0,$R192&lt;=7),1,0)</f>
        <v>0</v>
      </c>
      <c r="T192">
        <f ca="1">IF(AND($R192&gt;7,R192&lt;=30),1,0)</f>
        <v>1</v>
      </c>
      <c r="U192">
        <f ca="1">IF($R192&gt;30,1,0)</f>
        <v>0</v>
      </c>
    </row>
    <row r="193" spans="1:21" hidden="1" x14ac:dyDescent="0.35">
      <c r="B193" t="s">
        <v>691</v>
      </c>
      <c r="D193" s="34" t="s">
        <v>254</v>
      </c>
      <c r="E193" s="208">
        <v>45854</v>
      </c>
      <c r="F193" s="1"/>
      <c r="G193" t="s">
        <v>692</v>
      </c>
      <c r="I193" s="208">
        <v>45862</v>
      </c>
      <c r="K193" t="s">
        <v>235</v>
      </c>
      <c r="L193" t="s">
        <v>171</v>
      </c>
      <c r="M193" t="s">
        <v>693</v>
      </c>
      <c r="N193" t="s">
        <v>237</v>
      </c>
      <c r="P193" s="193" t="str">
        <f>IF(OR(AND(A193&lt;&gt;"",COUNTIF(Bugs!B:B,A193)&gt;0),AND(B193&lt;&gt;"",COUNTIF(Bugs!A:A,B193)&gt;0)),"Y","")</f>
        <v/>
      </c>
      <c r="Q193" s="193" t="str">
        <f>IF(OR(
    AND(COUNTIF(Bugs!A:A,B193)&gt;0,ISNUMBER(SEARCH("x",INDEX(Bugs!C:C,MATCH(B193,Bugs!A:A,0))))),
    AND(COUNTIF(Bugs!B:B,B193)&gt;0,ISNUMBER(SEARCH("x",INDEX(Bugs!C:C,MATCH(B193,Bugs!B:B,0))))),
    AND(COUNTIF(Bugs!A:A,B193)&gt;0,ISNUMBER(SEARCH("x",INDEX(Bugs!D:D,MATCH(B193,Bugs!A:A,0))))),
    AND(COUNTIF(Bugs!B:B,B193)&gt;0,ISNUMBER(SEARCH("x",INDEX(Bugs!D:D,MATCH(B193,Bugs!B:B,0)))))
),"Y","")</f>
        <v/>
      </c>
      <c r="R193">
        <f ca="1">IF(OR(ISNUMBER(MATCH(L193,MasterData!$D$3:$D$18,0)),ISNUMBER(MATCH(L193,MasterData!$C$3:$C$18,0))),
    DATEDIF(E193,I193,"d"),
    DATEDIF(E193,TODAY(),"d"))</f>
        <v>8</v>
      </c>
      <c r="S193">
        <f t="shared" ref="S193:S199" ca="1" si="9">IF(AND($R193&gt;=0,$R193&lt;=7),1,0)</f>
        <v>0</v>
      </c>
      <c r="T193">
        <f t="shared" ref="T193:T199" ca="1" si="10">IF(AND($R193&gt;7,R193&lt;=30),1,0)</f>
        <v>1</v>
      </c>
      <c r="U193">
        <f t="shared" ref="U193:U199" ca="1" si="11">IF($R193&gt;30,1,0)</f>
        <v>0</v>
      </c>
    </row>
    <row r="194" spans="1:21" hidden="1" x14ac:dyDescent="0.35">
      <c r="B194" t="s">
        <v>15</v>
      </c>
      <c r="D194" s="34">
        <v>3014</v>
      </c>
      <c r="E194" s="208">
        <v>45856</v>
      </c>
      <c r="F194" s="1"/>
      <c r="G194" t="s">
        <v>686</v>
      </c>
      <c r="I194" s="208">
        <v>45874</v>
      </c>
      <c r="K194" t="s">
        <v>235</v>
      </c>
      <c r="L194" t="s">
        <v>171</v>
      </c>
      <c r="M194" t="s">
        <v>697</v>
      </c>
      <c r="N194" t="s">
        <v>237</v>
      </c>
      <c r="P194" s="193" t="str">
        <f>IF(OR(AND(A194&lt;&gt;"",COUNTIF(Bugs!B:B,A194)&gt;0),AND(B194&lt;&gt;"",COUNTIF(Bugs!A:A,B194)&gt;0)),"Y","")</f>
        <v>Y</v>
      </c>
      <c r="Q194" s="193" t="str">
        <f>IF(OR(
    AND(COUNTIF(Bugs!A:A,B194)&gt;0,ISNUMBER(SEARCH("x",INDEX(Bugs!C:C,MATCH(B194,Bugs!A:A,0))))),
    AND(COUNTIF(Bugs!B:B,B194)&gt;0,ISNUMBER(SEARCH("x",INDEX(Bugs!C:C,MATCH(B194,Bugs!B:B,0))))),
    AND(COUNTIF(Bugs!A:A,B194)&gt;0,ISNUMBER(SEARCH("x",INDEX(Bugs!D:D,MATCH(B194,Bugs!A:A,0))))),
    AND(COUNTIF(Bugs!B:B,B194)&gt;0,ISNUMBER(SEARCH("x",INDEX(Bugs!D:D,MATCH(B194,Bugs!B:B,0)))))
),"Y","")</f>
        <v>Y</v>
      </c>
      <c r="R194">
        <f ca="1">IF(OR(ISNUMBER(MATCH(L194,MasterData!$D$3:$D$18,0)),ISNUMBER(MATCH(L194,MasterData!$C$3:$C$18,0))),
    DATEDIF(E194,I194,"d"),
    DATEDIF(E194,TODAY(),"d"))</f>
        <v>18</v>
      </c>
      <c r="S194">
        <f t="shared" ca="1" si="9"/>
        <v>0</v>
      </c>
      <c r="T194">
        <f t="shared" ca="1" si="10"/>
        <v>1</v>
      </c>
      <c r="U194">
        <f t="shared" ca="1" si="11"/>
        <v>0</v>
      </c>
    </row>
    <row r="195" spans="1:21" hidden="1" x14ac:dyDescent="0.35">
      <c r="A195">
        <v>6000146356</v>
      </c>
      <c r="B195" t="s">
        <v>698</v>
      </c>
      <c r="D195" s="34">
        <v>3014</v>
      </c>
      <c r="E195" s="208">
        <v>45859</v>
      </c>
      <c r="F195" s="1"/>
      <c r="G195" t="s">
        <v>699</v>
      </c>
      <c r="H195" t="s">
        <v>245</v>
      </c>
      <c r="I195" s="208">
        <v>45866</v>
      </c>
      <c r="K195" t="s">
        <v>241</v>
      </c>
      <c r="L195" t="s">
        <v>171</v>
      </c>
      <c r="M195" t="s">
        <v>700</v>
      </c>
      <c r="N195" t="s">
        <v>237</v>
      </c>
      <c r="P195" s="193" t="str">
        <f>IF(OR(AND(A195&lt;&gt;"",COUNTIF(Bugs!B:B,A195)&gt;0),AND(B195&lt;&gt;"",COUNTIF(Bugs!A:A,B195)&gt;0)),"Y","")</f>
        <v/>
      </c>
      <c r="Q195" s="193" t="str">
        <f>IF(OR(
    AND(COUNTIF(Bugs!A:A,B195)&gt;0,ISNUMBER(SEARCH("x",INDEX(Bugs!C:C,MATCH(B195,Bugs!A:A,0))))),
    AND(COUNTIF(Bugs!B:B,B195)&gt;0,ISNUMBER(SEARCH("x",INDEX(Bugs!C:C,MATCH(B195,Bugs!B:B,0))))),
    AND(COUNTIF(Bugs!A:A,B195)&gt;0,ISNUMBER(SEARCH("x",INDEX(Bugs!D:D,MATCH(B195,Bugs!A:A,0))))),
    AND(COUNTIF(Bugs!B:B,B195)&gt;0,ISNUMBER(SEARCH("x",INDEX(Bugs!D:D,MATCH(B195,Bugs!B:B,0)))))
),"Y","")</f>
        <v/>
      </c>
      <c r="R195">
        <f ca="1">IF(OR(ISNUMBER(MATCH(L195,MasterData!$D$3:$D$18,0)),ISNUMBER(MATCH(L195,MasterData!$C$3:$C$18,0))),
    DATEDIF(E195,I195,"d"),
    DATEDIF(E195,TODAY(),"d"))</f>
        <v>7</v>
      </c>
      <c r="S195">
        <f ca="1">IF(AND($R195&gt;=0,$R195&lt;=7),1,0)</f>
        <v>1</v>
      </c>
      <c r="T195">
        <f ca="1">IF(AND($R195&gt;7,R195&lt;=30),1,0)</f>
        <v>0</v>
      </c>
      <c r="U195">
        <f ca="1">IF($R195&gt;30,1,0)</f>
        <v>0</v>
      </c>
    </row>
    <row r="196" spans="1:21" hidden="1" x14ac:dyDescent="0.35">
      <c r="B196" t="s">
        <v>16</v>
      </c>
      <c r="D196" s="34">
        <v>3014</v>
      </c>
      <c r="E196" s="208">
        <v>45859</v>
      </c>
      <c r="F196" s="1"/>
      <c r="G196" t="s">
        <v>689</v>
      </c>
      <c r="I196" s="208">
        <v>45869</v>
      </c>
      <c r="K196" t="s">
        <v>235</v>
      </c>
      <c r="L196" t="s">
        <v>171</v>
      </c>
      <c r="M196" t="s">
        <v>701</v>
      </c>
      <c r="N196" t="s">
        <v>237</v>
      </c>
      <c r="P196" s="193" t="str">
        <f>IF(OR(AND(A196&lt;&gt;"",COUNTIF(Bugs!B:B,A196)&gt;0),AND(B196&lt;&gt;"",COUNTIF(Bugs!A:A,B196)&gt;0)),"Y","")</f>
        <v>Y</v>
      </c>
      <c r="Q196" s="193" t="str">
        <f>IF(OR(
    AND(COUNTIF(Bugs!A:A,B196)&gt;0,ISNUMBER(SEARCH("x",INDEX(Bugs!C:C,MATCH(B196,Bugs!A:A,0))))),
    AND(COUNTIF(Bugs!B:B,B196)&gt;0,ISNUMBER(SEARCH("x",INDEX(Bugs!C:C,MATCH(B196,Bugs!B:B,0))))),
    AND(COUNTIF(Bugs!A:A,B196)&gt;0,ISNUMBER(SEARCH("x",INDEX(Bugs!D:D,MATCH(B196,Bugs!A:A,0))))),
    AND(COUNTIF(Bugs!B:B,B196)&gt;0,ISNUMBER(SEARCH("x",INDEX(Bugs!D:D,MATCH(B196,Bugs!B:B,0)))))
),"Y","")</f>
        <v>Y</v>
      </c>
      <c r="R196">
        <f ca="1">IF(OR(ISNUMBER(MATCH(L196,MasterData!$D$3:$D$18,0)),ISNUMBER(MATCH(L196,MasterData!$C$3:$C$18,0))),
    DATEDIF(E196,I196,"d"),
    DATEDIF(E196,TODAY(),"d"))</f>
        <v>10</v>
      </c>
      <c r="S196">
        <f t="shared" ca="1" si="9"/>
        <v>0</v>
      </c>
      <c r="T196">
        <f t="shared" ca="1" si="10"/>
        <v>1</v>
      </c>
      <c r="U196">
        <f t="shared" ca="1" si="11"/>
        <v>0</v>
      </c>
    </row>
    <row r="197" spans="1:21" hidden="1" x14ac:dyDescent="0.35">
      <c r="B197" t="s">
        <v>17</v>
      </c>
      <c r="D197" s="34" t="s">
        <v>480</v>
      </c>
      <c r="E197" s="208">
        <v>45859</v>
      </c>
      <c r="F197" s="1"/>
      <c r="G197" t="s">
        <v>702</v>
      </c>
      <c r="I197" s="208">
        <v>45874</v>
      </c>
      <c r="K197" t="s">
        <v>235</v>
      </c>
      <c r="L197" t="s">
        <v>171</v>
      </c>
      <c r="M197" t="s">
        <v>703</v>
      </c>
      <c r="N197" t="s">
        <v>237</v>
      </c>
      <c r="P197" s="193" t="str">
        <f>IF(OR(AND(A197&lt;&gt;"",COUNTIF(Bugs!B:B,A197)&gt;0),AND(B197&lt;&gt;"",COUNTIF(Bugs!A:A,B197)&gt;0)),"Y","")</f>
        <v>Y</v>
      </c>
      <c r="Q197" s="193" t="str">
        <f>IF(OR(
    AND(COUNTIF(Bugs!A:A,B197)&gt;0,ISNUMBER(SEARCH("x",INDEX(Bugs!C:C,MATCH(B197,Bugs!A:A,0))))),
    AND(COUNTIF(Bugs!B:B,B197)&gt;0,ISNUMBER(SEARCH("x",INDEX(Bugs!C:C,MATCH(B197,Bugs!B:B,0))))),
    AND(COUNTIF(Bugs!A:A,B197)&gt;0,ISNUMBER(SEARCH("x",INDEX(Bugs!D:D,MATCH(B197,Bugs!A:A,0))))),
    AND(COUNTIF(Bugs!B:B,B197)&gt;0,ISNUMBER(SEARCH("x",INDEX(Bugs!D:D,MATCH(B197,Bugs!B:B,0)))))
),"Y","")</f>
        <v>Y</v>
      </c>
      <c r="R197">
        <f ca="1">IF(OR(ISNUMBER(MATCH(L197,MasterData!$D$3:$D$18,0)),ISNUMBER(MATCH(L197,MasterData!$C$3:$C$18,0))),
    DATEDIF(E197,I197,"d"),
    DATEDIF(E197,TODAY(),"d"))</f>
        <v>15</v>
      </c>
      <c r="S197">
        <f t="shared" ca="1" si="9"/>
        <v>0</v>
      </c>
      <c r="T197">
        <f t="shared" ca="1" si="10"/>
        <v>1</v>
      </c>
      <c r="U197">
        <f t="shared" ca="1" si="11"/>
        <v>0</v>
      </c>
    </row>
    <row r="198" spans="1:21" hidden="1" x14ac:dyDescent="0.35">
      <c r="A198">
        <v>6000147166</v>
      </c>
      <c r="B198" t="s">
        <v>18</v>
      </c>
      <c r="D198" s="34" t="s">
        <v>660</v>
      </c>
      <c r="E198" s="208">
        <v>45862</v>
      </c>
      <c r="F198" s="1"/>
      <c r="G198" t="s">
        <v>704</v>
      </c>
      <c r="I198" s="208">
        <v>45882</v>
      </c>
      <c r="K198" t="s">
        <v>235</v>
      </c>
      <c r="L198" t="s">
        <v>171</v>
      </c>
      <c r="M198" t="s">
        <v>705</v>
      </c>
      <c r="N198" t="s">
        <v>237</v>
      </c>
      <c r="P198" s="193" t="str">
        <f>IF(OR(AND(A198&lt;&gt;"",COUNTIF(Bugs!B:B,A198)&gt;0),AND(B198&lt;&gt;"",COUNTIF(Bugs!A:A,B198)&gt;0)),"Y","")</f>
        <v>Y</v>
      </c>
      <c r="Q198" s="193" t="str">
        <f>IF(OR(
    AND(COUNTIF(Bugs!A:A,B198)&gt;0,ISNUMBER(SEARCH("x",INDEX(Bugs!C:C,MATCH(B198,Bugs!A:A,0))))),
    AND(COUNTIF(Bugs!B:B,B198)&gt;0,ISNUMBER(SEARCH("x",INDEX(Bugs!C:C,MATCH(B198,Bugs!B:B,0))))),
    AND(COUNTIF(Bugs!A:A,B198)&gt;0,ISNUMBER(SEARCH("x",INDEX(Bugs!D:D,MATCH(B198,Bugs!A:A,0))))),
    AND(COUNTIF(Bugs!B:B,B198)&gt;0,ISNUMBER(SEARCH("x",INDEX(Bugs!D:D,MATCH(B198,Bugs!B:B,0)))))
),"Y","")</f>
        <v/>
      </c>
      <c r="R198">
        <f ca="1">IF(OR(ISNUMBER(MATCH(L198,MasterData!$D$3:$D$18,0)),ISNUMBER(MATCH(L198,MasterData!$C$3:$C$18,0))),
    DATEDIF(E198,I198,"d"),
    DATEDIF(E198,TODAY(),"d"))</f>
        <v>20</v>
      </c>
      <c r="S198">
        <f t="shared" ca="1" si="9"/>
        <v>0</v>
      </c>
      <c r="T198">
        <f t="shared" ca="1" si="10"/>
        <v>1</v>
      </c>
      <c r="U198">
        <f t="shared" ca="1" si="11"/>
        <v>0</v>
      </c>
    </row>
    <row r="199" spans="1:21" hidden="1" x14ac:dyDescent="0.35">
      <c r="B199" t="s">
        <v>706</v>
      </c>
      <c r="D199" s="34" t="s">
        <v>480</v>
      </c>
      <c r="E199" s="208">
        <v>45862</v>
      </c>
      <c r="F199" s="1"/>
      <c r="G199" t="s">
        <v>689</v>
      </c>
      <c r="I199" s="208">
        <v>45867</v>
      </c>
      <c r="K199" t="s">
        <v>241</v>
      </c>
      <c r="L199" t="s">
        <v>171</v>
      </c>
      <c r="M199" t="s">
        <v>707</v>
      </c>
      <c r="N199" t="s">
        <v>237</v>
      </c>
      <c r="P199" s="193" t="str">
        <f>IF(OR(AND(A199&lt;&gt;"",COUNTIF(Bugs!B:B,A199)&gt;0),AND(B199&lt;&gt;"",COUNTIF(Bugs!A:A,B199)&gt;0)),"Y","")</f>
        <v/>
      </c>
      <c r="Q199" s="193" t="str">
        <f>IF(OR(
    AND(COUNTIF(Bugs!A:A,B199)&gt;0,ISNUMBER(SEARCH("x",INDEX(Bugs!C:C,MATCH(B199,Bugs!A:A,0))))),
    AND(COUNTIF(Bugs!B:B,B199)&gt;0,ISNUMBER(SEARCH("x",INDEX(Bugs!C:C,MATCH(B199,Bugs!B:B,0))))),
    AND(COUNTIF(Bugs!A:A,B199)&gt;0,ISNUMBER(SEARCH("x",INDEX(Bugs!D:D,MATCH(B199,Bugs!A:A,0))))),
    AND(COUNTIF(Bugs!B:B,B199)&gt;0,ISNUMBER(SEARCH("x",INDEX(Bugs!D:D,MATCH(B199,Bugs!B:B,0)))))
),"Y","")</f>
        <v/>
      </c>
      <c r="R199">
        <f ca="1">IF(OR(ISNUMBER(MATCH(L199,MasterData!$D$3:$D$18,0)),ISNUMBER(MATCH(L199,MasterData!$C$3:$C$18,0))),
    DATEDIF(E199,I199,"d"),
    DATEDIF(E199,TODAY(),"d"))</f>
        <v>5</v>
      </c>
      <c r="S199">
        <f t="shared" ca="1" si="9"/>
        <v>1</v>
      </c>
      <c r="T199">
        <f t="shared" ca="1" si="10"/>
        <v>0</v>
      </c>
      <c r="U199">
        <f t="shared" ca="1" si="11"/>
        <v>0</v>
      </c>
    </row>
    <row r="200" spans="1:21" hidden="1" x14ac:dyDescent="0.35">
      <c r="B200" t="s">
        <v>19</v>
      </c>
      <c r="D200" s="34">
        <v>3003</v>
      </c>
      <c r="E200" s="208">
        <v>45863</v>
      </c>
      <c r="F200" s="1"/>
      <c r="G200" t="s">
        <v>692</v>
      </c>
      <c r="I200" s="208">
        <v>45874</v>
      </c>
      <c r="K200" t="s">
        <v>241</v>
      </c>
      <c r="L200" t="s">
        <v>171</v>
      </c>
      <c r="M200" t="s">
        <v>708</v>
      </c>
      <c r="N200" t="s">
        <v>237</v>
      </c>
      <c r="P200" s="193" t="str">
        <f>IF(OR(AND(A200&lt;&gt;"",COUNTIF(Bugs!B:B,A200)&gt;0),AND(B200&lt;&gt;"",COUNTIF(Bugs!A:A,B200)&gt;0)),"Y","")</f>
        <v>Y</v>
      </c>
      <c r="Q200" s="193" t="str">
        <f>IF(OR(
    AND(COUNTIF(Bugs!A:A,B200)&gt;0,ISNUMBER(SEARCH("x",INDEX(Bugs!C:C,MATCH(B200,Bugs!A:A,0))))),
    AND(COUNTIF(Bugs!B:B,B200)&gt;0,ISNUMBER(SEARCH("x",INDEX(Bugs!C:C,MATCH(B200,Bugs!B:B,0))))),
    AND(COUNTIF(Bugs!A:A,B200)&gt;0,ISNUMBER(SEARCH("x",INDEX(Bugs!D:D,MATCH(B200,Bugs!A:A,0))))),
    AND(COUNTIF(Bugs!B:B,B200)&gt;0,ISNUMBER(SEARCH("x",INDEX(Bugs!D:D,MATCH(B200,Bugs!B:B,0)))))
),"Y","")</f>
        <v>Y</v>
      </c>
      <c r="R200">
        <f ca="1">IF(OR(ISNUMBER(MATCH(L200,MasterData!$D$3:$D$18,0)),ISNUMBER(MATCH(L200,MasterData!$C$3:$C$18,0))),
    DATEDIF(E200,I200,"d"),
    DATEDIF(E200,TODAY(),"d"))</f>
        <v>11</v>
      </c>
      <c r="S200">
        <f ca="1">IF(AND($R200&gt;=0,$R200&lt;=7),1,0)</f>
        <v>0</v>
      </c>
      <c r="T200">
        <f ca="1">IF(AND($R200&gt;7,R200&lt;=30),1,0)</f>
        <v>1</v>
      </c>
      <c r="U200">
        <f ca="1">IF($R200&gt;30,1,0)</f>
        <v>0</v>
      </c>
    </row>
    <row r="201" spans="1:21" hidden="1" x14ac:dyDescent="0.35">
      <c r="B201" t="s">
        <v>709</v>
      </c>
      <c r="D201" s="34" t="s">
        <v>231</v>
      </c>
      <c r="E201" s="208">
        <v>45867</v>
      </c>
      <c r="F201" s="1"/>
      <c r="G201" t="s">
        <v>710</v>
      </c>
      <c r="I201" s="208">
        <v>45869</v>
      </c>
      <c r="K201" t="s">
        <v>235</v>
      </c>
      <c r="L201" t="s">
        <v>171</v>
      </c>
      <c r="M201" t="s">
        <v>711</v>
      </c>
      <c r="N201" t="s">
        <v>237</v>
      </c>
      <c r="P201" s="193" t="str">
        <f>IF(OR(AND(A201&lt;&gt;"",COUNTIF(Bugs!B:B,A201)&gt;0),AND(B201&lt;&gt;"",COUNTIF(Bugs!A:A,B201)&gt;0)),"Y","")</f>
        <v/>
      </c>
      <c r="Q201" s="193" t="str">
        <f>IF(OR(
    AND(COUNTIF(Bugs!A:A,B201)&gt;0,ISNUMBER(SEARCH("x",INDEX(Bugs!C:C,MATCH(B201,Bugs!A:A,0))))),
    AND(COUNTIF(Bugs!B:B,B201)&gt;0,ISNUMBER(SEARCH("x",INDEX(Bugs!C:C,MATCH(B201,Bugs!B:B,0))))),
    AND(COUNTIF(Bugs!A:A,B201)&gt;0,ISNUMBER(SEARCH("x",INDEX(Bugs!D:D,MATCH(B201,Bugs!A:A,0))))),
    AND(COUNTIF(Bugs!B:B,B201)&gt;0,ISNUMBER(SEARCH("x",INDEX(Bugs!D:D,MATCH(B201,Bugs!B:B,0)))))
),"Y","")</f>
        <v/>
      </c>
      <c r="R201">
        <f ca="1">IF(OR(ISNUMBER(MATCH(L201,MasterData!$D$3:$D$18,0)),ISNUMBER(MATCH(L201,MasterData!$C$3:$C$18,0))),
    DATEDIF(E201,I201,"d"),
    DATEDIF(E201,TODAY(),"d"))</f>
        <v>2</v>
      </c>
      <c r="S201">
        <f t="shared" ref="S201:S264" ca="1" si="12">IF(AND($R201&gt;=0,$R201&lt;=7),1,0)</f>
        <v>1</v>
      </c>
      <c r="T201">
        <f t="shared" ref="T201:T264" ca="1" si="13">IF(AND($R201&gt;7,R201&lt;=30),1,0)</f>
        <v>0</v>
      </c>
      <c r="U201">
        <f t="shared" ref="U201:U264" ca="1" si="14">IF($R201&gt;30,1,0)</f>
        <v>0</v>
      </c>
    </row>
    <row r="202" spans="1:21" hidden="1" x14ac:dyDescent="0.35">
      <c r="B202" t="s">
        <v>712</v>
      </c>
      <c r="D202" s="34" t="s">
        <v>480</v>
      </c>
      <c r="E202" s="208">
        <v>45867</v>
      </c>
      <c r="F202" s="1"/>
      <c r="G202" t="s">
        <v>699</v>
      </c>
      <c r="I202" s="208">
        <v>45868</v>
      </c>
      <c r="K202" t="s">
        <v>241</v>
      </c>
      <c r="L202" t="s">
        <v>171</v>
      </c>
      <c r="M202" t="s">
        <v>713</v>
      </c>
      <c r="N202" t="s">
        <v>237</v>
      </c>
      <c r="P202" s="193" t="str">
        <f>IF(OR(AND(A202&lt;&gt;"",COUNTIF(Bugs!B:B,A202)&gt;0),AND(B202&lt;&gt;"",COUNTIF(Bugs!A:A,B202)&gt;0)),"Y","")</f>
        <v/>
      </c>
      <c r="Q202" s="193" t="str">
        <f>IF(OR(
    AND(COUNTIF(Bugs!A:A,B202)&gt;0,ISNUMBER(SEARCH("x",INDEX(Bugs!C:C,MATCH(B202,Bugs!A:A,0))))),
    AND(COUNTIF(Bugs!B:B,B202)&gt;0,ISNUMBER(SEARCH("x",INDEX(Bugs!C:C,MATCH(B202,Bugs!B:B,0))))),
    AND(COUNTIF(Bugs!A:A,B202)&gt;0,ISNUMBER(SEARCH("x",INDEX(Bugs!D:D,MATCH(B202,Bugs!A:A,0))))),
    AND(COUNTIF(Bugs!B:B,B202)&gt;0,ISNUMBER(SEARCH("x",INDEX(Bugs!D:D,MATCH(B202,Bugs!B:B,0)))))
),"Y","")</f>
        <v/>
      </c>
      <c r="R202">
        <f ca="1">IF(OR(ISNUMBER(MATCH(L202,MasterData!$D$3:$D$18,0)),ISNUMBER(MATCH(L202,MasterData!$C$3:$C$18,0))),
    DATEDIF(E202,I202,"d"),
    DATEDIF(E202,TODAY(),"d"))</f>
        <v>1</v>
      </c>
      <c r="S202">
        <f t="shared" ca="1" si="12"/>
        <v>1</v>
      </c>
      <c r="T202">
        <f t="shared" ca="1" si="13"/>
        <v>0</v>
      </c>
      <c r="U202">
        <f t="shared" ca="1" si="14"/>
        <v>0</v>
      </c>
    </row>
    <row r="203" spans="1:21" hidden="1" x14ac:dyDescent="0.35">
      <c r="B203" t="s">
        <v>714</v>
      </c>
      <c r="D203" s="34" t="s">
        <v>231</v>
      </c>
      <c r="E203" s="208">
        <v>45867</v>
      </c>
      <c r="F203" s="1"/>
      <c r="G203" t="s">
        <v>715</v>
      </c>
      <c r="I203" s="208">
        <v>45896.52511574074</v>
      </c>
      <c r="K203" t="s">
        <v>235</v>
      </c>
      <c r="L203" t="s">
        <v>171</v>
      </c>
      <c r="M203" t="s">
        <v>716</v>
      </c>
      <c r="N203" t="s">
        <v>237</v>
      </c>
      <c r="P203" s="193" t="str">
        <f>IF(OR(AND(A203&lt;&gt;"",COUNTIF(Bugs!B:B,A203)&gt;0),AND(B203&lt;&gt;"",COUNTIF(Bugs!A:A,B203)&gt;0)),"Y","")</f>
        <v/>
      </c>
      <c r="Q203" s="193" t="str">
        <f>IF(OR(
    AND(COUNTIF(Bugs!A:A,B203)&gt;0,ISNUMBER(SEARCH("x",INDEX(Bugs!C:C,MATCH(B203,Bugs!A:A,0))))),
    AND(COUNTIF(Bugs!B:B,B203)&gt;0,ISNUMBER(SEARCH("x",INDEX(Bugs!C:C,MATCH(B203,Bugs!B:B,0))))),
    AND(COUNTIF(Bugs!A:A,B203)&gt;0,ISNUMBER(SEARCH("x",INDEX(Bugs!D:D,MATCH(B203,Bugs!A:A,0))))),
    AND(COUNTIF(Bugs!B:B,B203)&gt;0,ISNUMBER(SEARCH("x",INDEX(Bugs!D:D,MATCH(B203,Bugs!B:B,0)))))
),"Y","")</f>
        <v/>
      </c>
      <c r="R203">
        <f ca="1">IF(OR(ISNUMBER(MATCH(L203,MasterData!$D$3:$D$18,0)),ISNUMBER(MATCH(L203,MasterData!$C$3:$C$18,0))),
    DATEDIF(E203,I203,"d"),
    DATEDIF(E203,TODAY(),"d"))</f>
        <v>29</v>
      </c>
      <c r="S203">
        <f t="shared" ca="1" si="12"/>
        <v>0</v>
      </c>
      <c r="T203">
        <f t="shared" ca="1" si="13"/>
        <v>1</v>
      </c>
      <c r="U203">
        <f t="shared" ca="1" si="14"/>
        <v>0</v>
      </c>
    </row>
    <row r="204" spans="1:21" hidden="1" x14ac:dyDescent="0.35">
      <c r="B204" t="s">
        <v>20</v>
      </c>
      <c r="D204" s="34" t="s">
        <v>717</v>
      </c>
      <c r="E204" s="208">
        <v>45868</v>
      </c>
      <c r="F204" s="1"/>
      <c r="G204" t="s">
        <v>718</v>
      </c>
      <c r="I204" s="208">
        <v>45895.570856481485</v>
      </c>
      <c r="K204" t="s">
        <v>241</v>
      </c>
      <c r="L204" t="s">
        <v>171</v>
      </c>
      <c r="M204" t="s">
        <v>719</v>
      </c>
      <c r="N204" t="s">
        <v>237</v>
      </c>
      <c r="P204" s="193" t="str">
        <f>IF(OR(AND(A204&lt;&gt;"",COUNTIF(Bugs!B:B,A204)&gt;0),AND(B204&lt;&gt;"",COUNTIF(Bugs!A:A,B204)&gt;0)),"Y","")</f>
        <v>Y</v>
      </c>
      <c r="Q204" s="193" t="str">
        <f>IF(OR(
    AND(COUNTIF(Bugs!A:A,B204)&gt;0,ISNUMBER(SEARCH("x",INDEX(Bugs!C:C,MATCH(B204,Bugs!A:A,0))))),
    AND(COUNTIF(Bugs!B:B,B204)&gt;0,ISNUMBER(SEARCH("x",INDEX(Bugs!C:C,MATCH(B204,Bugs!B:B,0))))),
    AND(COUNTIF(Bugs!A:A,B204)&gt;0,ISNUMBER(SEARCH("x",INDEX(Bugs!D:D,MATCH(B204,Bugs!A:A,0))))),
    AND(COUNTIF(Bugs!B:B,B204)&gt;0,ISNUMBER(SEARCH("x",INDEX(Bugs!D:D,MATCH(B204,Bugs!B:B,0)))))
),"Y","")</f>
        <v/>
      </c>
      <c r="R204">
        <f ca="1">IF(OR(ISNUMBER(MATCH(L204,MasterData!$D$3:$D$18,0)),ISNUMBER(MATCH(L204,MasterData!$C$3:$C$18,0))),
    DATEDIF(E204,I204,"d"),
    DATEDIF(E204,TODAY(),"d"))</f>
        <v>27</v>
      </c>
      <c r="S204">
        <f t="shared" ca="1" si="12"/>
        <v>0</v>
      </c>
      <c r="T204">
        <f t="shared" ca="1" si="13"/>
        <v>1</v>
      </c>
      <c r="U204">
        <f t="shared" ca="1" si="14"/>
        <v>0</v>
      </c>
    </row>
    <row r="205" spans="1:21" hidden="1" x14ac:dyDescent="0.35">
      <c r="B205" t="s">
        <v>21</v>
      </c>
      <c r="D205" s="34">
        <v>3366</v>
      </c>
      <c r="E205" s="208">
        <v>45868</v>
      </c>
      <c r="F205" s="1"/>
      <c r="G205" t="s">
        <v>720</v>
      </c>
      <c r="I205" s="208">
        <v>45895.400914351849</v>
      </c>
      <c r="K205" t="s">
        <v>241</v>
      </c>
      <c r="L205" t="s">
        <v>171</v>
      </c>
      <c r="M205" t="s">
        <v>721</v>
      </c>
      <c r="N205" t="s">
        <v>237</v>
      </c>
      <c r="P205" s="193" t="str">
        <f>IF(OR(AND(A205&lt;&gt;"",COUNTIF(Bugs!B:B,A205)&gt;0),AND(B205&lt;&gt;"",COUNTIF(Bugs!A:A,B205)&gt;0)),"Y","")</f>
        <v>Y</v>
      </c>
      <c r="Q205" s="193" t="str">
        <f>IF(OR(
    AND(COUNTIF(Bugs!A:A,B205)&gt;0,ISNUMBER(SEARCH("x",INDEX(Bugs!C:C,MATCH(B205,Bugs!A:A,0))))),
    AND(COUNTIF(Bugs!B:B,B205)&gt;0,ISNUMBER(SEARCH("x",INDEX(Bugs!C:C,MATCH(B205,Bugs!B:B,0))))),
    AND(COUNTIF(Bugs!A:A,B205)&gt;0,ISNUMBER(SEARCH("x",INDEX(Bugs!D:D,MATCH(B205,Bugs!A:A,0))))),
    AND(COUNTIF(Bugs!B:B,B205)&gt;0,ISNUMBER(SEARCH("x",INDEX(Bugs!D:D,MATCH(B205,Bugs!B:B,0)))))
),"Y","")</f>
        <v>Y</v>
      </c>
      <c r="R205">
        <f ca="1">IF(OR(ISNUMBER(MATCH(L205,MasterData!$D$3:$D$18,0)),ISNUMBER(MATCH(L205,MasterData!$C$3:$C$18,0))),
    DATEDIF(E205,I205,"d"),
    DATEDIF(E205,TODAY(),"d"))</f>
        <v>27</v>
      </c>
      <c r="S205">
        <f t="shared" ca="1" si="12"/>
        <v>0</v>
      </c>
      <c r="T205">
        <f t="shared" ca="1" si="13"/>
        <v>1</v>
      </c>
      <c r="U205">
        <f t="shared" ca="1" si="14"/>
        <v>0</v>
      </c>
    </row>
    <row r="206" spans="1:21" hidden="1" x14ac:dyDescent="0.35">
      <c r="B206" t="s">
        <v>22</v>
      </c>
      <c r="D206" s="34" t="s">
        <v>717</v>
      </c>
      <c r="E206" s="208">
        <v>45869</v>
      </c>
      <c r="G206" t="s">
        <v>722</v>
      </c>
      <c r="I206" s="208">
        <v>45870</v>
      </c>
      <c r="K206" t="s">
        <v>235</v>
      </c>
      <c r="L206" t="s">
        <v>171</v>
      </c>
      <c r="M206" t="s">
        <v>723</v>
      </c>
      <c r="N206" t="s">
        <v>237</v>
      </c>
      <c r="P206" s="193" t="str">
        <f>IF(OR(AND(A206&lt;&gt;"",COUNTIF(Bugs!B:B,A206)&gt;0),AND(B206&lt;&gt;"",COUNTIF(Bugs!A:A,B206)&gt;0)),"Y","")</f>
        <v>Y</v>
      </c>
      <c r="Q206" s="193" t="str">
        <f>IF(OR(
    AND(COUNTIF(Bugs!A:A,B206)&gt;0,ISNUMBER(SEARCH("x",INDEX(Bugs!C:C,MATCH(B206,Bugs!A:A,0))))),
    AND(COUNTIF(Bugs!B:B,B206)&gt;0,ISNUMBER(SEARCH("x",INDEX(Bugs!C:C,MATCH(B206,Bugs!B:B,0))))),
    AND(COUNTIF(Bugs!A:A,B206)&gt;0,ISNUMBER(SEARCH("x",INDEX(Bugs!D:D,MATCH(B206,Bugs!A:A,0))))),
    AND(COUNTIF(Bugs!B:B,B206)&gt;0,ISNUMBER(SEARCH("x",INDEX(Bugs!D:D,MATCH(B206,Bugs!B:B,0)))))
),"Y","")</f>
        <v>Y</v>
      </c>
      <c r="R206">
        <f ca="1">IF(OR(ISNUMBER(MATCH(L206,MasterData!$D$3:$D$18,0)),ISNUMBER(MATCH(L206,MasterData!$C$3:$C$18,0))),
    DATEDIF(E206,I206,"d"),
    DATEDIF(E206,TODAY(),"d"))</f>
        <v>1</v>
      </c>
      <c r="S206">
        <f t="shared" ca="1" si="12"/>
        <v>1</v>
      </c>
      <c r="T206">
        <f t="shared" ca="1" si="13"/>
        <v>0</v>
      </c>
      <c r="U206">
        <f t="shared" ca="1" si="14"/>
        <v>0</v>
      </c>
    </row>
    <row r="207" spans="1:21" hidden="1" x14ac:dyDescent="0.35">
      <c r="B207" t="s">
        <v>23</v>
      </c>
      <c r="D207" s="34" t="s">
        <v>480</v>
      </c>
      <c r="E207" s="208">
        <v>45870</v>
      </c>
      <c r="G207" t="s">
        <v>724</v>
      </c>
      <c r="I207" s="208">
        <v>45881</v>
      </c>
      <c r="K207" t="s">
        <v>235</v>
      </c>
      <c r="L207" t="s">
        <v>171</v>
      </c>
      <c r="M207" t="s">
        <v>725</v>
      </c>
      <c r="N207" t="s">
        <v>237</v>
      </c>
      <c r="P207" s="193" t="str">
        <f>IF(OR(AND(A207&lt;&gt;"",COUNTIF(Bugs!B:B,A207)&gt;0),AND(B207&lt;&gt;"",COUNTIF(Bugs!A:A,B207)&gt;0)),"Y","")</f>
        <v>Y</v>
      </c>
      <c r="Q207" s="193" t="str">
        <f>IF(OR(
    AND(COUNTIF(Bugs!A:A,B207)&gt;0,ISNUMBER(SEARCH("x",INDEX(Bugs!C:C,MATCH(B207,Bugs!A:A,0))))),
    AND(COUNTIF(Bugs!B:B,B207)&gt;0,ISNUMBER(SEARCH("x",INDEX(Bugs!C:C,MATCH(B207,Bugs!B:B,0))))),
    AND(COUNTIF(Bugs!A:A,B207)&gt;0,ISNUMBER(SEARCH("x",INDEX(Bugs!D:D,MATCH(B207,Bugs!A:A,0))))),
    AND(COUNTIF(Bugs!B:B,B207)&gt;0,ISNUMBER(SEARCH("x",INDEX(Bugs!D:D,MATCH(B207,Bugs!B:B,0)))))
),"Y","")</f>
        <v/>
      </c>
      <c r="R207">
        <f ca="1">IF(OR(ISNUMBER(MATCH(L207,MasterData!$D$3:$D$18,0)),ISNUMBER(MATCH(L207,MasterData!$C$3:$C$18,0))),
    DATEDIF(E207,I207,"d"),
    DATEDIF(E207,TODAY(),"d"))</f>
        <v>11</v>
      </c>
      <c r="S207">
        <f t="shared" ca="1" si="12"/>
        <v>0</v>
      </c>
      <c r="T207">
        <f t="shared" ca="1" si="13"/>
        <v>1</v>
      </c>
      <c r="U207">
        <f t="shared" ca="1" si="14"/>
        <v>0</v>
      </c>
    </row>
    <row r="208" spans="1:21" hidden="1" x14ac:dyDescent="0.35">
      <c r="B208" t="s">
        <v>24</v>
      </c>
      <c r="D208" s="34" t="s">
        <v>254</v>
      </c>
      <c r="E208" s="208">
        <v>45873</v>
      </c>
      <c r="G208" t="s">
        <v>727</v>
      </c>
      <c r="I208" s="208">
        <v>45874</v>
      </c>
      <c r="K208" t="s">
        <v>241</v>
      </c>
      <c r="L208" t="s">
        <v>171</v>
      </c>
      <c r="M208" t="s">
        <v>728</v>
      </c>
      <c r="N208" t="s">
        <v>237</v>
      </c>
      <c r="P208" s="193" t="str">
        <f>IF(OR(AND(A208&lt;&gt;"",COUNTIF(Bugs!B:B,A208)&gt;0),AND(B208&lt;&gt;"",COUNTIF(Bugs!A:A,B208)&gt;0)),"Y","")</f>
        <v>Y</v>
      </c>
      <c r="Q208" s="193" t="str">
        <f>IF(OR(
    AND(COUNTIF(Bugs!A:A,B208)&gt;0,ISNUMBER(SEARCH("x",INDEX(Bugs!C:C,MATCH(B208,Bugs!A:A,0))))),
    AND(COUNTIF(Bugs!B:B,B208)&gt;0,ISNUMBER(SEARCH("x",INDEX(Bugs!C:C,MATCH(B208,Bugs!B:B,0))))),
    AND(COUNTIF(Bugs!A:A,B208)&gt;0,ISNUMBER(SEARCH("x",INDEX(Bugs!D:D,MATCH(B208,Bugs!A:A,0))))),
    AND(COUNTIF(Bugs!B:B,B208)&gt;0,ISNUMBER(SEARCH("x",INDEX(Bugs!D:D,MATCH(B208,Bugs!B:B,0)))))
),"Y","")</f>
        <v/>
      </c>
      <c r="R208">
        <f ca="1">IF(OR(ISNUMBER(MATCH(L208,MasterData!$D$3:$D$18,0)),ISNUMBER(MATCH(L208,MasterData!$C$3:$C$18,0))),
    DATEDIF(E208,I208,"d"),
    DATEDIF(E208,TODAY(),"d"))</f>
        <v>1</v>
      </c>
      <c r="S208">
        <f t="shared" ca="1" si="12"/>
        <v>1</v>
      </c>
      <c r="T208">
        <f t="shared" ca="1" si="13"/>
        <v>0</v>
      </c>
      <c r="U208">
        <f t="shared" ca="1" si="14"/>
        <v>0</v>
      </c>
    </row>
    <row r="209" spans="2:21" hidden="1" x14ac:dyDescent="0.35">
      <c r="B209" t="s">
        <v>25</v>
      </c>
      <c r="D209" s="34">
        <v>5975</v>
      </c>
      <c r="E209" s="208">
        <v>45876</v>
      </c>
      <c r="G209" t="s">
        <v>248</v>
      </c>
      <c r="H209" t="s">
        <v>245</v>
      </c>
      <c r="I209" s="208">
        <v>45980.327187499999</v>
      </c>
      <c r="K209" t="s">
        <v>241</v>
      </c>
      <c r="L209" t="s">
        <v>171</v>
      </c>
      <c r="M209" t="s">
        <v>729</v>
      </c>
      <c r="N209" t="s">
        <v>237</v>
      </c>
      <c r="P209" s="193" t="str">
        <f>IF(OR(AND(A209&lt;&gt;"",COUNTIF(Bugs!B:B,A209)&gt;0),AND(B209&lt;&gt;"",COUNTIF(Bugs!A:A,B209)&gt;0)),"Y","")</f>
        <v>Y</v>
      </c>
      <c r="Q209" s="193" t="str">
        <f>IF(OR(
    AND(COUNTIF(Bugs!A:A,B209)&gt;0,ISNUMBER(SEARCH("x",INDEX(Bugs!C:C,MATCH(B209,Bugs!A:A,0))))),
    AND(COUNTIF(Bugs!B:B,B209)&gt;0,ISNUMBER(SEARCH("x",INDEX(Bugs!C:C,MATCH(B209,Bugs!B:B,0))))),
    AND(COUNTIF(Bugs!A:A,B209)&gt;0,ISNUMBER(SEARCH("x",INDEX(Bugs!D:D,MATCH(B209,Bugs!A:A,0))))),
    AND(COUNTIF(Bugs!B:B,B209)&gt;0,ISNUMBER(SEARCH("x",INDEX(Bugs!D:D,MATCH(B209,Bugs!B:B,0)))))
),"Y","")</f>
        <v/>
      </c>
      <c r="R209">
        <f ca="1">IF(OR(ISNUMBER(MATCH(L209,MasterData!$D$3:$D$18,0)),ISNUMBER(MATCH(L209,MasterData!$C$3:$C$18,0))),
    DATEDIF(E209,I209,"d"),
    DATEDIF(E209,TODAY(),"d"))</f>
        <v>104</v>
      </c>
      <c r="S209">
        <f t="shared" ca="1" si="12"/>
        <v>0</v>
      </c>
      <c r="T209">
        <f t="shared" ca="1" si="13"/>
        <v>0</v>
      </c>
      <c r="U209">
        <f t="shared" ca="1" si="14"/>
        <v>1</v>
      </c>
    </row>
    <row r="210" spans="2:21" hidden="1" x14ac:dyDescent="0.35">
      <c r="B210" t="s">
        <v>26</v>
      </c>
      <c r="D210" s="34">
        <v>5975</v>
      </c>
      <c r="E210" s="208">
        <v>45876</v>
      </c>
      <c r="G210" t="s">
        <v>248</v>
      </c>
      <c r="H210" t="s">
        <v>245</v>
      </c>
      <c r="I210" s="208">
        <v>45897.422789351855</v>
      </c>
      <c r="K210" t="s">
        <v>241</v>
      </c>
      <c r="L210" t="s">
        <v>171</v>
      </c>
      <c r="M210" t="s">
        <v>729</v>
      </c>
      <c r="N210" t="s">
        <v>237</v>
      </c>
      <c r="P210" s="193" t="str">
        <f>IF(OR(AND(A210&lt;&gt;"",COUNTIF(Bugs!B:B,A210)&gt;0),AND(B210&lt;&gt;"",COUNTIF(Bugs!A:A,B210)&gt;0)),"Y","")</f>
        <v>Y</v>
      </c>
      <c r="Q210" s="193" t="str">
        <f>IF(OR(
    AND(COUNTIF(Bugs!A:A,B210)&gt;0,ISNUMBER(SEARCH("x",INDEX(Bugs!C:C,MATCH(B210,Bugs!A:A,0))))),
    AND(COUNTIF(Bugs!B:B,B210)&gt;0,ISNUMBER(SEARCH("x",INDEX(Bugs!C:C,MATCH(B210,Bugs!B:B,0))))),
    AND(COUNTIF(Bugs!A:A,B210)&gt;0,ISNUMBER(SEARCH("x",INDEX(Bugs!D:D,MATCH(B210,Bugs!A:A,0))))),
    AND(COUNTIF(Bugs!B:B,B210)&gt;0,ISNUMBER(SEARCH("x",INDEX(Bugs!D:D,MATCH(B210,Bugs!B:B,0)))))
),"Y","")</f>
        <v/>
      </c>
      <c r="R210">
        <f ca="1">IF(OR(ISNUMBER(MATCH(L210,MasterData!$D$3:$D$18,0)),ISNUMBER(MATCH(L210,MasterData!$C$3:$C$18,0))),
    DATEDIF(E210,I210,"d"),
    DATEDIF(E210,TODAY(),"d"))</f>
        <v>21</v>
      </c>
      <c r="S210">
        <f t="shared" ca="1" si="12"/>
        <v>0</v>
      </c>
      <c r="T210">
        <f t="shared" ca="1" si="13"/>
        <v>1</v>
      </c>
      <c r="U210">
        <f t="shared" ca="1" si="14"/>
        <v>0</v>
      </c>
    </row>
    <row r="211" spans="2:21" hidden="1" x14ac:dyDescent="0.35">
      <c r="B211" t="s">
        <v>730</v>
      </c>
      <c r="D211" s="34">
        <v>5975</v>
      </c>
      <c r="E211" s="208">
        <v>45877</v>
      </c>
      <c r="G211" t="s">
        <v>248</v>
      </c>
      <c r="H211" t="s">
        <v>245</v>
      </c>
      <c r="I211" s="208">
        <v>45896.544803240744</v>
      </c>
      <c r="K211" t="s">
        <v>241</v>
      </c>
      <c r="L211" t="s">
        <v>171</v>
      </c>
      <c r="M211" t="s">
        <v>731</v>
      </c>
      <c r="N211" t="s">
        <v>237</v>
      </c>
      <c r="P211" s="193" t="str">
        <f>IF(OR(AND(A211&lt;&gt;"",COUNTIF(Bugs!B:B,A211)&gt;0),AND(B211&lt;&gt;"",COUNTIF(Bugs!A:A,B211)&gt;0)),"Y","")</f>
        <v/>
      </c>
      <c r="Q211" s="193" t="str">
        <f>IF(OR(
    AND(COUNTIF(Bugs!A:A,B211)&gt;0,ISNUMBER(SEARCH("x",INDEX(Bugs!C:C,MATCH(B211,Bugs!A:A,0))))),
    AND(COUNTIF(Bugs!B:B,B211)&gt;0,ISNUMBER(SEARCH("x",INDEX(Bugs!C:C,MATCH(B211,Bugs!B:B,0))))),
    AND(COUNTIF(Bugs!A:A,B211)&gt;0,ISNUMBER(SEARCH("x",INDEX(Bugs!D:D,MATCH(B211,Bugs!A:A,0))))),
    AND(COUNTIF(Bugs!B:B,B211)&gt;0,ISNUMBER(SEARCH("x",INDEX(Bugs!D:D,MATCH(B211,Bugs!B:B,0)))))
),"Y","")</f>
        <v/>
      </c>
      <c r="R211">
        <f ca="1">IF(OR(ISNUMBER(MATCH(L211,MasterData!$D$3:$D$18,0)),ISNUMBER(MATCH(L211,MasterData!$C$3:$C$18,0))),
    DATEDIF(E211,I211,"d"),
    DATEDIF(E211,TODAY(),"d"))</f>
        <v>19</v>
      </c>
      <c r="S211">
        <f t="shared" ca="1" si="12"/>
        <v>0</v>
      </c>
      <c r="T211">
        <f t="shared" ca="1" si="13"/>
        <v>1</v>
      </c>
      <c r="U211">
        <f t="shared" ca="1" si="14"/>
        <v>0</v>
      </c>
    </row>
    <row r="212" spans="2:21" hidden="1" x14ac:dyDescent="0.35">
      <c r="B212" t="s">
        <v>732</v>
      </c>
      <c r="D212" s="34" t="s">
        <v>480</v>
      </c>
      <c r="E212" s="208">
        <v>45881</v>
      </c>
      <c r="G212" t="s">
        <v>733</v>
      </c>
      <c r="I212" s="208">
        <v>45881</v>
      </c>
      <c r="K212" t="s">
        <v>347</v>
      </c>
      <c r="L212" t="s">
        <v>171</v>
      </c>
      <c r="M212" t="s">
        <v>734</v>
      </c>
      <c r="N212" t="s">
        <v>237</v>
      </c>
      <c r="P212" s="193" t="str">
        <f>IF(OR(AND(A212&lt;&gt;"",COUNTIF(Bugs!B:B,A212)&gt;0),AND(B212&lt;&gt;"",COUNTIF(Bugs!A:A,B212)&gt;0)),"Y","")</f>
        <v/>
      </c>
      <c r="Q212" s="193" t="str">
        <f>IF(OR(
    AND(COUNTIF(Bugs!A:A,B212)&gt;0,ISNUMBER(SEARCH("x",INDEX(Bugs!C:C,MATCH(B212,Bugs!A:A,0))))),
    AND(COUNTIF(Bugs!B:B,B212)&gt;0,ISNUMBER(SEARCH("x",INDEX(Bugs!C:C,MATCH(B212,Bugs!B:B,0))))),
    AND(COUNTIF(Bugs!A:A,B212)&gt;0,ISNUMBER(SEARCH("x",INDEX(Bugs!D:D,MATCH(B212,Bugs!A:A,0))))),
    AND(COUNTIF(Bugs!B:B,B212)&gt;0,ISNUMBER(SEARCH("x",INDEX(Bugs!D:D,MATCH(B212,Bugs!B:B,0)))))
),"Y","")</f>
        <v/>
      </c>
      <c r="R212">
        <f ca="1">IF(OR(ISNUMBER(MATCH(L212,MasterData!$D$3:$D$18,0)),ISNUMBER(MATCH(L212,MasterData!$C$3:$C$18,0))),
    DATEDIF(E212,I212,"d"),
    DATEDIF(E212,TODAY(),"d"))</f>
        <v>0</v>
      </c>
      <c r="S212">
        <f t="shared" ca="1" si="12"/>
        <v>1</v>
      </c>
      <c r="T212">
        <f t="shared" ca="1" si="13"/>
        <v>0</v>
      </c>
      <c r="U212">
        <f t="shared" ca="1" si="14"/>
        <v>0</v>
      </c>
    </row>
    <row r="213" spans="2:21" hidden="1" x14ac:dyDescent="0.35">
      <c r="B213" t="s">
        <v>27</v>
      </c>
      <c r="D213" s="34" t="s">
        <v>717</v>
      </c>
      <c r="E213" s="208">
        <v>45881</v>
      </c>
      <c r="G213" t="s">
        <v>735</v>
      </c>
      <c r="H213" t="s">
        <v>736</v>
      </c>
      <c r="I213" s="208">
        <v>45910</v>
      </c>
      <c r="K213" t="s">
        <v>241</v>
      </c>
      <c r="L213" t="s">
        <v>171</v>
      </c>
      <c r="M213" t="s">
        <v>737</v>
      </c>
      <c r="N213" t="s">
        <v>237</v>
      </c>
      <c r="P213" s="193" t="str">
        <f>IF(OR(AND(A213&lt;&gt;"",COUNTIF(Bugs!B:B,A213)&gt;0),AND(B213&lt;&gt;"",COUNTIF(Bugs!A:A,B213)&gt;0)),"Y","")</f>
        <v>Y</v>
      </c>
      <c r="Q213" s="193" t="str">
        <f>IF(OR(
    AND(COUNTIF(Bugs!A:A,B213)&gt;0,ISNUMBER(SEARCH("x",INDEX(Bugs!C:C,MATCH(B213,Bugs!A:A,0))))),
    AND(COUNTIF(Bugs!B:B,B213)&gt;0,ISNUMBER(SEARCH("x",INDEX(Bugs!C:C,MATCH(B213,Bugs!B:B,0))))),
    AND(COUNTIF(Bugs!A:A,B213)&gt;0,ISNUMBER(SEARCH("x",INDEX(Bugs!D:D,MATCH(B213,Bugs!A:A,0))))),
    AND(COUNTIF(Bugs!B:B,B213)&gt;0,ISNUMBER(SEARCH("x",INDEX(Bugs!D:D,MATCH(B213,Bugs!B:B,0)))))
),"Y","")</f>
        <v/>
      </c>
      <c r="R213">
        <f ca="1">IF(OR(ISNUMBER(MATCH(L213,MasterData!$D$3:$D$18,0)),ISNUMBER(MATCH(L213,MasterData!$C$3:$C$18,0))),
    DATEDIF(E213,I213,"d"),
    DATEDIF(E213,TODAY(),"d"))</f>
        <v>29</v>
      </c>
      <c r="S213">
        <f t="shared" ca="1" si="12"/>
        <v>0</v>
      </c>
      <c r="T213">
        <f t="shared" ca="1" si="13"/>
        <v>1</v>
      </c>
      <c r="U213">
        <f t="shared" ca="1" si="14"/>
        <v>0</v>
      </c>
    </row>
    <row r="214" spans="2:21" hidden="1" x14ac:dyDescent="0.35">
      <c r="B214" t="s">
        <v>28</v>
      </c>
      <c r="D214" s="34">
        <v>3014</v>
      </c>
      <c r="E214" s="208">
        <v>45882</v>
      </c>
      <c r="G214" t="s">
        <v>738</v>
      </c>
      <c r="H214" t="s">
        <v>736</v>
      </c>
      <c r="I214" s="208">
        <v>45915</v>
      </c>
      <c r="K214" t="s">
        <v>235</v>
      </c>
      <c r="L214" t="s">
        <v>171</v>
      </c>
      <c r="M214" t="s">
        <v>739</v>
      </c>
      <c r="N214" t="s">
        <v>237</v>
      </c>
      <c r="P214" s="193" t="str">
        <f>IF(OR(AND(A214&lt;&gt;"",COUNTIF(Bugs!B:B,A214)&gt;0),AND(B214&lt;&gt;"",COUNTIF(Bugs!A:A,B214)&gt;0)),"Y","")</f>
        <v>Y</v>
      </c>
      <c r="Q214" s="193" t="str">
        <f>IF(OR(
    AND(COUNTIF(Bugs!A:A,B214)&gt;0,ISNUMBER(SEARCH("x",INDEX(Bugs!C:C,MATCH(B214,Bugs!A:A,0))))),
    AND(COUNTIF(Bugs!B:B,B214)&gt;0,ISNUMBER(SEARCH("x",INDEX(Bugs!C:C,MATCH(B214,Bugs!B:B,0))))),
    AND(COUNTIF(Bugs!A:A,B214)&gt;0,ISNUMBER(SEARCH("x",INDEX(Bugs!D:D,MATCH(B214,Bugs!A:A,0))))),
    AND(COUNTIF(Bugs!B:B,B214)&gt;0,ISNUMBER(SEARCH("x",INDEX(Bugs!D:D,MATCH(B214,Bugs!B:B,0)))))
),"Y","")</f>
        <v/>
      </c>
      <c r="R214">
        <f ca="1">IF(OR(ISNUMBER(MATCH(L214,MasterData!$D$3:$D$18,0)),ISNUMBER(MATCH(L214,MasterData!$C$3:$C$18,0))),
    DATEDIF(E214,I214,"d"),
    DATEDIF(E214,TODAY(),"d"))</f>
        <v>33</v>
      </c>
      <c r="S214">
        <f t="shared" ca="1" si="12"/>
        <v>0</v>
      </c>
      <c r="T214">
        <f t="shared" ca="1" si="13"/>
        <v>0</v>
      </c>
      <c r="U214">
        <f t="shared" ca="1" si="14"/>
        <v>1</v>
      </c>
    </row>
    <row r="215" spans="2:21" hidden="1" x14ac:dyDescent="0.35">
      <c r="B215" t="s">
        <v>740</v>
      </c>
      <c r="D215" s="34">
        <v>3014</v>
      </c>
      <c r="E215" s="208">
        <v>45884.675428240742</v>
      </c>
      <c r="G215" t="s">
        <v>741</v>
      </c>
      <c r="I215" s="208">
        <v>45895.349780092591</v>
      </c>
      <c r="J215" t="s">
        <v>742</v>
      </c>
      <c r="K215" t="s">
        <v>235</v>
      </c>
      <c r="L215" t="s">
        <v>171</v>
      </c>
      <c r="M215" t="s">
        <v>743</v>
      </c>
      <c r="N215" t="s">
        <v>744</v>
      </c>
      <c r="P215" s="193" t="str">
        <f>IF(OR(AND(A215&lt;&gt;"",COUNTIF(Bugs!B:B,A215)&gt;0),AND(B215&lt;&gt;"",COUNTIF(Bugs!A:A,B215)&gt;0)),"Y","")</f>
        <v/>
      </c>
      <c r="Q215" s="193" t="str">
        <f>IF(OR(
    AND(COUNTIF(Bugs!A:A,B215)&gt;0,ISNUMBER(SEARCH("x",INDEX(Bugs!C:C,MATCH(B215,Bugs!A:A,0))))),
    AND(COUNTIF(Bugs!B:B,B215)&gt;0,ISNUMBER(SEARCH("x",INDEX(Bugs!C:C,MATCH(B215,Bugs!B:B,0))))),
    AND(COUNTIF(Bugs!A:A,B215)&gt;0,ISNUMBER(SEARCH("x",INDEX(Bugs!D:D,MATCH(B215,Bugs!A:A,0))))),
    AND(COUNTIF(Bugs!B:B,B215)&gt;0,ISNUMBER(SEARCH("x",INDEX(Bugs!D:D,MATCH(B215,Bugs!B:B,0)))))
),"Y","")</f>
        <v/>
      </c>
      <c r="R215">
        <f ca="1">IF(OR(ISNUMBER(MATCH(L215,MasterData!$D$3:$D$18,0)),ISNUMBER(MATCH(L215,MasterData!$C$3:$C$18,0))),
    DATEDIF(E215,I215,"d"),
    DATEDIF(E215,TODAY(),"d"))</f>
        <v>11</v>
      </c>
      <c r="S215">
        <f t="shared" ca="1" si="12"/>
        <v>0</v>
      </c>
      <c r="T215">
        <f t="shared" ca="1" si="13"/>
        <v>1</v>
      </c>
      <c r="U215">
        <f t="shared" ca="1" si="14"/>
        <v>0</v>
      </c>
    </row>
    <row r="216" spans="2:21" hidden="1" x14ac:dyDescent="0.35">
      <c r="B216" t="s">
        <v>745</v>
      </c>
      <c r="D216" s="34" t="s">
        <v>746</v>
      </c>
      <c r="E216" s="208">
        <v>45887.449328703704</v>
      </c>
      <c r="G216" t="s">
        <v>738</v>
      </c>
      <c r="I216" s="208">
        <v>45916</v>
      </c>
      <c r="J216" t="s">
        <v>747</v>
      </c>
      <c r="K216" t="s">
        <v>235</v>
      </c>
      <c r="L216" t="s">
        <v>171</v>
      </c>
      <c r="M216" t="s">
        <v>748</v>
      </c>
      <c r="N216" t="s">
        <v>744</v>
      </c>
      <c r="P216" s="193" t="str">
        <f>IF(OR(AND(A216&lt;&gt;"",COUNTIF(Bugs!B:B,A216)&gt;0),AND(B216&lt;&gt;"",COUNTIF(Bugs!A:A,B216)&gt;0)),"Y","")</f>
        <v/>
      </c>
      <c r="Q216" s="193" t="str">
        <f>IF(OR(
    AND(COUNTIF(Bugs!A:A,B216)&gt;0,ISNUMBER(SEARCH("x",INDEX(Bugs!C:C,MATCH(B216,Bugs!A:A,0))))),
    AND(COUNTIF(Bugs!B:B,B216)&gt;0,ISNUMBER(SEARCH("x",INDEX(Bugs!C:C,MATCH(B216,Bugs!B:B,0))))),
    AND(COUNTIF(Bugs!A:A,B216)&gt;0,ISNUMBER(SEARCH("x",INDEX(Bugs!D:D,MATCH(B216,Bugs!A:A,0))))),
    AND(COUNTIF(Bugs!B:B,B216)&gt;0,ISNUMBER(SEARCH("x",INDEX(Bugs!D:D,MATCH(B216,Bugs!B:B,0)))))
),"Y","")</f>
        <v/>
      </c>
      <c r="R216">
        <f ca="1">IF(OR(ISNUMBER(MATCH(L216,MasterData!$D$3:$D$18,0)),ISNUMBER(MATCH(L216,MasterData!$C$3:$C$18,0))),
    DATEDIF(E216,I216,"d"),
    DATEDIF(E216,TODAY(),"d"))</f>
        <v>29</v>
      </c>
      <c r="S216">
        <f t="shared" ca="1" si="12"/>
        <v>0</v>
      </c>
      <c r="T216">
        <f t="shared" ca="1" si="13"/>
        <v>1</v>
      </c>
      <c r="U216">
        <f t="shared" ca="1" si="14"/>
        <v>0</v>
      </c>
    </row>
    <row r="217" spans="2:21" hidden="1" x14ac:dyDescent="0.35">
      <c r="B217" t="s">
        <v>29</v>
      </c>
      <c r="D217" s="34" t="s">
        <v>254</v>
      </c>
      <c r="E217" s="208">
        <v>45887.466793981483</v>
      </c>
      <c r="G217" t="s">
        <v>749</v>
      </c>
      <c r="I217" s="208">
        <v>45903</v>
      </c>
      <c r="J217" t="s">
        <v>747</v>
      </c>
      <c r="K217" t="s">
        <v>241</v>
      </c>
      <c r="L217" t="s">
        <v>171</v>
      </c>
      <c r="M217" t="s">
        <v>750</v>
      </c>
      <c r="N217" t="s">
        <v>744</v>
      </c>
      <c r="P217" s="193" t="str">
        <f>IF(OR(AND(A217&lt;&gt;"",COUNTIF(Bugs!B:B,A217)&gt;0),AND(B217&lt;&gt;"",COUNTIF(Bugs!A:A,B217)&gt;0)),"Y","")</f>
        <v>Y</v>
      </c>
      <c r="Q217" s="193" t="str">
        <f>IF(OR(
    AND(COUNTIF(Bugs!A:A,B217)&gt;0,ISNUMBER(SEARCH("x",INDEX(Bugs!C:C,MATCH(B217,Bugs!A:A,0))))),
    AND(COUNTIF(Bugs!B:B,B217)&gt;0,ISNUMBER(SEARCH("x",INDEX(Bugs!C:C,MATCH(B217,Bugs!B:B,0))))),
    AND(COUNTIF(Bugs!A:A,B217)&gt;0,ISNUMBER(SEARCH("x",INDEX(Bugs!D:D,MATCH(B217,Bugs!A:A,0))))),
    AND(COUNTIF(Bugs!B:B,B217)&gt;0,ISNUMBER(SEARCH("x",INDEX(Bugs!D:D,MATCH(B217,Bugs!B:B,0)))))
),"Y","")</f>
        <v/>
      </c>
      <c r="R217">
        <f ca="1">IF(OR(ISNUMBER(MATCH(L217,MasterData!$D$3:$D$18,0)),ISNUMBER(MATCH(L217,MasterData!$C$3:$C$18,0))),
    DATEDIF(E217,I217,"d"),
    DATEDIF(E217,TODAY(),"d"))</f>
        <v>16</v>
      </c>
      <c r="S217">
        <f t="shared" ca="1" si="12"/>
        <v>0</v>
      </c>
      <c r="T217">
        <f t="shared" ca="1" si="13"/>
        <v>1</v>
      </c>
      <c r="U217">
        <f t="shared" ca="1" si="14"/>
        <v>0</v>
      </c>
    </row>
    <row r="218" spans="2:21" hidden="1" x14ac:dyDescent="0.35">
      <c r="B218" t="s">
        <v>751</v>
      </c>
      <c r="D218" s="34">
        <v>3010</v>
      </c>
      <c r="E218" s="208">
        <v>45887.607604166667</v>
      </c>
      <c r="G218" t="s">
        <v>752</v>
      </c>
      <c r="I218" s="208">
        <v>45891.336944444447</v>
      </c>
      <c r="J218" t="s">
        <v>753</v>
      </c>
      <c r="K218" t="s">
        <v>241</v>
      </c>
      <c r="L218" t="s">
        <v>171</v>
      </c>
      <c r="M218" t="s">
        <v>754</v>
      </c>
      <c r="N218" t="s">
        <v>744</v>
      </c>
      <c r="P218" s="193" t="str">
        <f>IF(OR(AND(A218&lt;&gt;"",COUNTIF(Bugs!B:B,A218)&gt;0),AND(B218&lt;&gt;"",COUNTIF(Bugs!A:A,B218)&gt;0)),"Y","")</f>
        <v/>
      </c>
      <c r="Q218" s="193" t="str">
        <f>IF(OR(
    AND(COUNTIF(Bugs!A:A,B218)&gt;0,ISNUMBER(SEARCH("x",INDEX(Bugs!C:C,MATCH(B218,Bugs!A:A,0))))),
    AND(COUNTIF(Bugs!B:B,B218)&gt;0,ISNUMBER(SEARCH("x",INDEX(Bugs!C:C,MATCH(B218,Bugs!B:B,0))))),
    AND(COUNTIF(Bugs!A:A,B218)&gt;0,ISNUMBER(SEARCH("x",INDEX(Bugs!D:D,MATCH(B218,Bugs!A:A,0))))),
    AND(COUNTIF(Bugs!B:B,B218)&gt;0,ISNUMBER(SEARCH("x",INDEX(Bugs!D:D,MATCH(B218,Bugs!B:B,0)))))
),"Y","")</f>
        <v/>
      </c>
      <c r="R218">
        <f ca="1">IF(OR(ISNUMBER(MATCH(L218,MasterData!$D$3:$D$18,0)),ISNUMBER(MATCH(L218,MasterData!$C$3:$C$18,0))),
    DATEDIF(E218,I218,"d"),
    DATEDIF(E218,TODAY(),"d"))</f>
        <v>4</v>
      </c>
      <c r="S218">
        <f t="shared" ca="1" si="12"/>
        <v>1</v>
      </c>
      <c r="T218">
        <f t="shared" ca="1" si="13"/>
        <v>0</v>
      </c>
      <c r="U218">
        <f t="shared" ca="1" si="14"/>
        <v>0</v>
      </c>
    </row>
    <row r="219" spans="2:21" hidden="1" x14ac:dyDescent="0.35">
      <c r="B219" t="s">
        <v>30</v>
      </c>
      <c r="D219" s="34" t="s">
        <v>254</v>
      </c>
      <c r="E219" s="208">
        <v>45887.680798611109</v>
      </c>
      <c r="G219" t="s">
        <v>755</v>
      </c>
      <c r="I219" s="208">
        <v>45903</v>
      </c>
      <c r="J219" t="s">
        <v>753</v>
      </c>
      <c r="K219" t="s">
        <v>241</v>
      </c>
      <c r="L219" t="s">
        <v>171</v>
      </c>
      <c r="M219" t="s">
        <v>756</v>
      </c>
      <c r="N219" t="s">
        <v>744</v>
      </c>
      <c r="P219" s="193" t="str">
        <f>IF(OR(AND(A219&lt;&gt;"",COUNTIF(Bugs!B:B,A219)&gt;0),AND(B219&lt;&gt;"",COUNTIF(Bugs!A:A,B219)&gt;0)),"Y","")</f>
        <v>Y</v>
      </c>
      <c r="Q219" s="193" t="str">
        <f>IF(OR(
    AND(COUNTIF(Bugs!A:A,B219)&gt;0,ISNUMBER(SEARCH("x",INDEX(Bugs!C:C,MATCH(B219,Bugs!A:A,0))))),
    AND(COUNTIF(Bugs!B:B,B219)&gt;0,ISNUMBER(SEARCH("x",INDEX(Bugs!C:C,MATCH(B219,Bugs!B:B,0))))),
    AND(COUNTIF(Bugs!A:A,B219)&gt;0,ISNUMBER(SEARCH("x",INDEX(Bugs!D:D,MATCH(B219,Bugs!A:A,0))))),
    AND(COUNTIF(Bugs!B:B,B219)&gt;0,ISNUMBER(SEARCH("x",INDEX(Bugs!D:D,MATCH(B219,Bugs!B:B,0)))))
),"Y","")</f>
        <v>Y</v>
      </c>
      <c r="R219">
        <f ca="1">IF(OR(ISNUMBER(MATCH(L219,MasterData!$D$3:$D$18,0)),ISNUMBER(MATCH(L219,MasterData!$C$3:$C$18,0))),
    DATEDIF(E219,I219,"d"),
    DATEDIF(E219,TODAY(),"d"))</f>
        <v>16</v>
      </c>
      <c r="S219">
        <f t="shared" ca="1" si="12"/>
        <v>0</v>
      </c>
      <c r="T219">
        <f t="shared" ca="1" si="13"/>
        <v>1</v>
      </c>
      <c r="U219">
        <f t="shared" ca="1" si="14"/>
        <v>0</v>
      </c>
    </row>
    <row r="220" spans="2:21" hidden="1" x14ac:dyDescent="0.35">
      <c r="B220" t="s">
        <v>31</v>
      </c>
      <c r="D220" s="34">
        <v>3003</v>
      </c>
      <c r="E220" s="208">
        <v>45887.701516203706</v>
      </c>
      <c r="G220" t="s">
        <v>755</v>
      </c>
      <c r="I220" s="208">
        <v>45903</v>
      </c>
      <c r="J220" t="s">
        <v>753</v>
      </c>
      <c r="K220" t="s">
        <v>241</v>
      </c>
      <c r="L220" t="s">
        <v>171</v>
      </c>
      <c r="M220" t="s">
        <v>757</v>
      </c>
      <c r="N220" t="s">
        <v>744</v>
      </c>
      <c r="P220" s="193" t="str">
        <f>IF(OR(AND(A220&lt;&gt;"",COUNTIF(Bugs!B:B,A220)&gt;0),AND(B220&lt;&gt;"",COUNTIF(Bugs!A:A,B220)&gt;0)),"Y","")</f>
        <v>Y</v>
      </c>
      <c r="Q220" s="193" t="str">
        <f>IF(OR(
    AND(COUNTIF(Bugs!A:A,B220)&gt;0,ISNUMBER(SEARCH("x",INDEX(Bugs!C:C,MATCH(B220,Bugs!A:A,0))))),
    AND(COUNTIF(Bugs!B:B,B220)&gt;0,ISNUMBER(SEARCH("x",INDEX(Bugs!C:C,MATCH(B220,Bugs!B:B,0))))),
    AND(COUNTIF(Bugs!A:A,B220)&gt;0,ISNUMBER(SEARCH("x",INDEX(Bugs!D:D,MATCH(B220,Bugs!A:A,0))))),
    AND(COUNTIF(Bugs!B:B,B220)&gt;0,ISNUMBER(SEARCH("x",INDEX(Bugs!D:D,MATCH(B220,Bugs!B:B,0)))))
),"Y","")</f>
        <v>Y</v>
      </c>
      <c r="R220">
        <f ca="1">IF(OR(ISNUMBER(MATCH(L220,MasterData!$D$3:$D$18,0)),ISNUMBER(MATCH(L220,MasterData!$C$3:$C$18,0))),
    DATEDIF(E220,I220,"d"),
    DATEDIF(E220,TODAY(),"d"))</f>
        <v>16</v>
      </c>
      <c r="S220">
        <f t="shared" ca="1" si="12"/>
        <v>0</v>
      </c>
      <c r="T220">
        <f t="shared" ca="1" si="13"/>
        <v>1</v>
      </c>
      <c r="U220">
        <f t="shared" ca="1" si="14"/>
        <v>0</v>
      </c>
    </row>
    <row r="221" spans="2:21" hidden="1" x14ac:dyDescent="0.35">
      <c r="B221" t="s">
        <v>758</v>
      </c>
      <c r="D221" s="34">
        <v>3366</v>
      </c>
      <c r="E221" s="208">
        <v>45887.842199074075</v>
      </c>
      <c r="G221" t="s">
        <v>759</v>
      </c>
      <c r="I221" s="208">
        <v>45896.525173611109</v>
      </c>
      <c r="J221" t="s">
        <v>760</v>
      </c>
      <c r="K221" t="s">
        <v>235</v>
      </c>
      <c r="L221" t="s">
        <v>171</v>
      </c>
      <c r="M221" t="s">
        <v>761</v>
      </c>
      <c r="N221" t="s">
        <v>744</v>
      </c>
      <c r="P221" s="193" t="str">
        <f>IF(OR(AND(A221&lt;&gt;"",COUNTIF(Bugs!B:B,A221)&gt;0),AND(B221&lt;&gt;"",COUNTIF(Bugs!A:A,B221)&gt;0)),"Y","")</f>
        <v/>
      </c>
      <c r="Q221" s="193" t="str">
        <f>IF(OR(
    AND(COUNTIF(Bugs!A:A,B221)&gt;0,ISNUMBER(SEARCH("x",INDEX(Bugs!C:C,MATCH(B221,Bugs!A:A,0))))),
    AND(COUNTIF(Bugs!B:B,B221)&gt;0,ISNUMBER(SEARCH("x",INDEX(Bugs!C:C,MATCH(B221,Bugs!B:B,0))))),
    AND(COUNTIF(Bugs!A:A,B221)&gt;0,ISNUMBER(SEARCH("x",INDEX(Bugs!D:D,MATCH(B221,Bugs!A:A,0))))),
    AND(COUNTIF(Bugs!B:B,B221)&gt;0,ISNUMBER(SEARCH("x",INDEX(Bugs!D:D,MATCH(B221,Bugs!B:B,0)))))
),"Y","")</f>
        <v/>
      </c>
      <c r="R221">
        <f ca="1">IF(OR(ISNUMBER(MATCH(L221,MasterData!$D$3:$D$18,0)),ISNUMBER(MATCH(L221,MasterData!$C$3:$C$18,0))),
    DATEDIF(E221,I221,"d"),
    DATEDIF(E221,TODAY(),"d"))</f>
        <v>9</v>
      </c>
      <c r="S221">
        <f t="shared" ca="1" si="12"/>
        <v>0</v>
      </c>
      <c r="T221">
        <f t="shared" ca="1" si="13"/>
        <v>1</v>
      </c>
      <c r="U221">
        <f t="shared" ca="1" si="14"/>
        <v>0</v>
      </c>
    </row>
    <row r="222" spans="2:21" hidden="1" x14ac:dyDescent="0.35">
      <c r="B222" t="s">
        <v>762</v>
      </c>
      <c r="D222" s="34" t="s">
        <v>746</v>
      </c>
      <c r="E222" s="208">
        <v>45888.412893518522</v>
      </c>
      <c r="G222" t="s">
        <v>738</v>
      </c>
      <c r="I222" s="208">
        <v>45905.405312499999</v>
      </c>
      <c r="J222" t="s">
        <v>747</v>
      </c>
      <c r="K222" t="s">
        <v>235</v>
      </c>
      <c r="L222" t="s">
        <v>171</v>
      </c>
      <c r="M222" t="s">
        <v>763</v>
      </c>
      <c r="N222" t="s">
        <v>744</v>
      </c>
      <c r="P222" s="193" t="str">
        <f>IF(OR(AND(A222&lt;&gt;"",COUNTIF(Bugs!B:B,A222)&gt;0),AND(B222&lt;&gt;"",COUNTIF(Bugs!A:A,B222)&gt;0)),"Y","")</f>
        <v/>
      </c>
      <c r="Q222" s="193" t="str">
        <f>IF(OR(
    AND(COUNTIF(Bugs!A:A,B222)&gt;0,ISNUMBER(SEARCH("x",INDEX(Bugs!C:C,MATCH(B222,Bugs!A:A,0))))),
    AND(COUNTIF(Bugs!B:B,B222)&gt;0,ISNUMBER(SEARCH("x",INDEX(Bugs!C:C,MATCH(B222,Bugs!B:B,0))))),
    AND(COUNTIF(Bugs!A:A,B222)&gt;0,ISNUMBER(SEARCH("x",INDEX(Bugs!D:D,MATCH(B222,Bugs!A:A,0))))),
    AND(COUNTIF(Bugs!B:B,B222)&gt;0,ISNUMBER(SEARCH("x",INDEX(Bugs!D:D,MATCH(B222,Bugs!B:B,0)))))
),"Y","")</f>
        <v/>
      </c>
      <c r="R222">
        <f ca="1">IF(OR(ISNUMBER(MATCH(L222,MasterData!$D$3:$D$18,0)),ISNUMBER(MATCH(L222,MasterData!$C$3:$C$18,0))),
    DATEDIF(E222,I222,"d"),
    DATEDIF(E222,TODAY(),"d"))</f>
        <v>17</v>
      </c>
      <c r="S222">
        <f t="shared" ca="1" si="12"/>
        <v>0</v>
      </c>
      <c r="T222">
        <f t="shared" ca="1" si="13"/>
        <v>1</v>
      </c>
      <c r="U222">
        <f t="shared" ca="1" si="14"/>
        <v>0</v>
      </c>
    </row>
    <row r="223" spans="2:21" hidden="1" x14ac:dyDescent="0.35">
      <c r="B223" t="s">
        <v>32</v>
      </c>
      <c r="D223" s="34">
        <v>3003</v>
      </c>
      <c r="E223" s="208">
        <v>45889.527708333335</v>
      </c>
      <c r="G223" t="s">
        <v>749</v>
      </c>
      <c r="I223" s="208">
        <v>45911.536944444444</v>
      </c>
      <c r="J223" t="s">
        <v>753</v>
      </c>
      <c r="K223" t="s">
        <v>347</v>
      </c>
      <c r="L223" t="s">
        <v>171</v>
      </c>
      <c r="M223" t="s">
        <v>764</v>
      </c>
      <c r="N223" t="s">
        <v>744</v>
      </c>
      <c r="P223" s="193" t="str">
        <f>IF(OR(AND(A223&lt;&gt;"",COUNTIF(Bugs!B:B,A223)&gt;0),AND(B223&lt;&gt;"",COUNTIF(Bugs!A:A,B223)&gt;0)),"Y","")</f>
        <v>Y</v>
      </c>
      <c r="Q223" s="193" t="str">
        <f>IF(OR(
    AND(COUNTIF(Bugs!A:A,B223)&gt;0,ISNUMBER(SEARCH("x",INDEX(Bugs!C:C,MATCH(B223,Bugs!A:A,0))))),
    AND(COUNTIF(Bugs!B:B,B223)&gt;0,ISNUMBER(SEARCH("x",INDEX(Bugs!C:C,MATCH(B223,Bugs!B:B,0))))),
    AND(COUNTIF(Bugs!A:A,B223)&gt;0,ISNUMBER(SEARCH("x",INDEX(Bugs!D:D,MATCH(B223,Bugs!A:A,0))))),
    AND(COUNTIF(Bugs!B:B,B223)&gt;0,ISNUMBER(SEARCH("x",INDEX(Bugs!D:D,MATCH(B223,Bugs!B:B,0)))))
),"Y","")</f>
        <v>Y</v>
      </c>
      <c r="R223">
        <f ca="1">IF(OR(ISNUMBER(MATCH(L223,MasterData!$D$3:$D$18,0)),ISNUMBER(MATCH(L223,MasterData!$C$3:$C$18,0))),
    DATEDIF(E223,I223,"d"),
    DATEDIF(E223,TODAY(),"d"))</f>
        <v>22</v>
      </c>
      <c r="S223">
        <f t="shared" ca="1" si="12"/>
        <v>0</v>
      </c>
      <c r="T223">
        <f t="shared" ca="1" si="13"/>
        <v>1</v>
      </c>
      <c r="U223">
        <f t="shared" ca="1" si="14"/>
        <v>0</v>
      </c>
    </row>
    <row r="224" spans="2:21" hidden="1" x14ac:dyDescent="0.35">
      <c r="B224" t="s">
        <v>765</v>
      </c>
      <c r="D224" s="34" t="s">
        <v>717</v>
      </c>
      <c r="E224" s="208">
        <v>45889.974976851852</v>
      </c>
      <c r="G224" t="s">
        <v>766</v>
      </c>
      <c r="I224" s="208">
        <v>45926.382384259261</v>
      </c>
      <c r="J224" t="s">
        <v>760</v>
      </c>
      <c r="K224" t="s">
        <v>347</v>
      </c>
      <c r="L224" t="s">
        <v>171</v>
      </c>
      <c r="M224" t="s">
        <v>767</v>
      </c>
      <c r="N224" t="s">
        <v>744</v>
      </c>
      <c r="P224" s="193" t="str">
        <f>IF(OR(AND(A224&lt;&gt;"",COUNTIF(Bugs!B:B,A224)&gt;0),AND(B224&lt;&gt;"",COUNTIF(Bugs!A:A,B224)&gt;0)),"Y","")</f>
        <v/>
      </c>
      <c r="Q224" s="193" t="str">
        <f>IF(OR(
    AND(COUNTIF(Bugs!A:A,B224)&gt;0,ISNUMBER(SEARCH("x",INDEX(Bugs!C:C,MATCH(B224,Bugs!A:A,0))))),
    AND(COUNTIF(Bugs!B:B,B224)&gt;0,ISNUMBER(SEARCH("x",INDEX(Bugs!C:C,MATCH(B224,Bugs!B:B,0))))),
    AND(COUNTIF(Bugs!A:A,B224)&gt;0,ISNUMBER(SEARCH("x",INDEX(Bugs!D:D,MATCH(B224,Bugs!A:A,0))))),
    AND(COUNTIF(Bugs!B:B,B224)&gt;0,ISNUMBER(SEARCH("x",INDEX(Bugs!D:D,MATCH(B224,Bugs!B:B,0)))))
),"Y","")</f>
        <v/>
      </c>
      <c r="R224">
        <f ca="1">IF(OR(ISNUMBER(MATCH(L224,MasterData!$D$3:$D$18,0)),ISNUMBER(MATCH(L224,MasterData!$C$3:$C$18,0))),
    DATEDIF(E224,I224,"d"),
    DATEDIF(E224,TODAY(),"d"))</f>
        <v>37</v>
      </c>
      <c r="S224">
        <f t="shared" ca="1" si="12"/>
        <v>0</v>
      </c>
      <c r="T224">
        <f t="shared" ca="1" si="13"/>
        <v>0</v>
      </c>
      <c r="U224">
        <f t="shared" ca="1" si="14"/>
        <v>1</v>
      </c>
    </row>
    <row r="225" spans="2:21" hidden="1" x14ac:dyDescent="0.35">
      <c r="B225" t="s">
        <v>768</v>
      </c>
      <c r="D225" s="34" t="s">
        <v>480</v>
      </c>
      <c r="E225" s="208">
        <v>45890.36917824074</v>
      </c>
      <c r="G225" t="s">
        <v>769</v>
      </c>
      <c r="I225" s="208">
        <v>45898.44</v>
      </c>
      <c r="J225" t="s">
        <v>753</v>
      </c>
      <c r="K225" t="s">
        <v>235</v>
      </c>
      <c r="L225" t="s">
        <v>171</v>
      </c>
      <c r="M225" t="s">
        <v>770</v>
      </c>
      <c r="N225" t="s">
        <v>771</v>
      </c>
      <c r="P225" s="193" t="str">
        <f>IF(OR(AND(A225&lt;&gt;"",COUNTIF(Bugs!B:B,A225)&gt;0),AND(B225&lt;&gt;"",COUNTIF(Bugs!A:A,B225)&gt;0)),"Y","")</f>
        <v/>
      </c>
      <c r="Q225" s="193" t="str">
        <f>IF(OR(
    AND(COUNTIF(Bugs!A:A,B225)&gt;0,ISNUMBER(SEARCH("x",INDEX(Bugs!C:C,MATCH(B225,Bugs!A:A,0))))),
    AND(COUNTIF(Bugs!B:B,B225)&gt;0,ISNUMBER(SEARCH("x",INDEX(Bugs!C:C,MATCH(B225,Bugs!B:B,0))))),
    AND(COUNTIF(Bugs!A:A,B225)&gt;0,ISNUMBER(SEARCH("x",INDEX(Bugs!D:D,MATCH(B225,Bugs!A:A,0))))),
    AND(COUNTIF(Bugs!B:B,B225)&gt;0,ISNUMBER(SEARCH("x",INDEX(Bugs!D:D,MATCH(B225,Bugs!B:B,0)))))
),"Y","")</f>
        <v/>
      </c>
      <c r="R225">
        <f ca="1">IF(OR(ISNUMBER(MATCH(L225,MasterData!$D$3:$D$18,0)),ISNUMBER(MATCH(L225,MasterData!$C$3:$C$18,0))),
    DATEDIF(E225,I225,"d"),
    DATEDIF(E225,TODAY(),"d"))</f>
        <v>8</v>
      </c>
      <c r="S225">
        <f t="shared" ca="1" si="12"/>
        <v>0</v>
      </c>
      <c r="T225">
        <f t="shared" ca="1" si="13"/>
        <v>1</v>
      </c>
      <c r="U225">
        <f t="shared" ca="1" si="14"/>
        <v>0</v>
      </c>
    </row>
    <row r="226" spans="2:21" hidden="1" x14ac:dyDescent="0.35">
      <c r="B226" t="s">
        <v>33</v>
      </c>
      <c r="D226" s="34" t="s">
        <v>480</v>
      </c>
      <c r="E226" s="208">
        <v>45890.637569444443</v>
      </c>
      <c r="G226" t="s">
        <v>649</v>
      </c>
      <c r="I226" s="208">
        <v>45931.442662037036</v>
      </c>
      <c r="J226" t="s">
        <v>753</v>
      </c>
      <c r="K226" t="s">
        <v>241</v>
      </c>
      <c r="L226" t="s">
        <v>171</v>
      </c>
      <c r="M226" t="s">
        <v>772</v>
      </c>
      <c r="N226" t="s">
        <v>744</v>
      </c>
      <c r="P226" s="193" t="str">
        <f>IF(OR(AND(A226&lt;&gt;"",COUNTIF(Bugs!B:B,A226)&gt;0),AND(B226&lt;&gt;"",COUNTIF(Bugs!A:A,B226)&gt;0)),"Y","")</f>
        <v>Y</v>
      </c>
      <c r="Q226" s="193" t="str">
        <f>IF(OR(
    AND(COUNTIF(Bugs!A:A,B226)&gt;0,ISNUMBER(SEARCH("x",INDEX(Bugs!C:C,MATCH(B226,Bugs!A:A,0))))),
    AND(COUNTIF(Bugs!B:B,B226)&gt;0,ISNUMBER(SEARCH("x",INDEX(Bugs!C:C,MATCH(B226,Bugs!B:B,0))))),
    AND(COUNTIF(Bugs!A:A,B226)&gt;0,ISNUMBER(SEARCH("x",INDEX(Bugs!D:D,MATCH(B226,Bugs!A:A,0))))),
    AND(COUNTIF(Bugs!B:B,B226)&gt;0,ISNUMBER(SEARCH("x",INDEX(Bugs!D:D,MATCH(B226,Bugs!B:B,0)))))
),"Y","")</f>
        <v/>
      </c>
      <c r="R226">
        <f ca="1">IF(OR(ISNUMBER(MATCH(L226,MasterData!$D$3:$D$18,0)),ISNUMBER(MATCH(L226,MasterData!$C$3:$C$18,0))),
    DATEDIF(E226,I226,"d"),
    DATEDIF(E226,TODAY(),"d"))</f>
        <v>41</v>
      </c>
      <c r="S226">
        <f t="shared" ca="1" si="12"/>
        <v>0</v>
      </c>
      <c r="T226">
        <f t="shared" ca="1" si="13"/>
        <v>0</v>
      </c>
      <c r="U226">
        <f t="shared" ca="1" si="14"/>
        <v>1</v>
      </c>
    </row>
    <row r="227" spans="2:21" hidden="1" x14ac:dyDescent="0.35">
      <c r="B227" t="s">
        <v>41</v>
      </c>
      <c r="D227" s="34" t="s">
        <v>746</v>
      </c>
      <c r="E227" s="208">
        <v>45891.361898148149</v>
      </c>
      <c r="G227" t="s">
        <v>773</v>
      </c>
      <c r="I227" s="208">
        <v>45894.525810185187</v>
      </c>
      <c r="J227" t="s">
        <v>753</v>
      </c>
      <c r="K227" t="s">
        <v>235</v>
      </c>
      <c r="L227" t="s">
        <v>171</v>
      </c>
      <c r="M227" t="s">
        <v>774</v>
      </c>
      <c r="N227" t="s">
        <v>744</v>
      </c>
      <c r="P227" s="193" t="str">
        <f>IF(OR(AND(A227&lt;&gt;"",COUNTIF(Bugs!B:B,A227)&gt;0),AND(B227&lt;&gt;"",COUNTIF(Bugs!A:A,B227)&gt;0)),"Y","")</f>
        <v>Y</v>
      </c>
      <c r="Q227" s="193" t="str">
        <f>IF(OR(
    AND(COUNTIF(Bugs!A:A,B227)&gt;0,ISNUMBER(SEARCH("x",INDEX(Bugs!C:C,MATCH(B227,Bugs!A:A,0))))),
    AND(COUNTIF(Bugs!B:B,B227)&gt;0,ISNUMBER(SEARCH("x",INDEX(Bugs!C:C,MATCH(B227,Bugs!B:B,0))))),
    AND(COUNTIF(Bugs!A:A,B227)&gt;0,ISNUMBER(SEARCH("x",INDEX(Bugs!D:D,MATCH(B227,Bugs!A:A,0))))),
    AND(COUNTIF(Bugs!B:B,B227)&gt;0,ISNUMBER(SEARCH("x",INDEX(Bugs!D:D,MATCH(B227,Bugs!B:B,0)))))
),"Y","")</f>
        <v/>
      </c>
      <c r="R227">
        <f ca="1">IF(OR(ISNUMBER(MATCH(L227,MasterData!$D$3:$D$18,0)),ISNUMBER(MATCH(L227,MasterData!$C$3:$C$18,0))),
    DATEDIF(E227,I227,"d"),
    DATEDIF(E227,TODAY(),"d"))</f>
        <v>3</v>
      </c>
      <c r="S227">
        <f t="shared" ca="1" si="12"/>
        <v>1</v>
      </c>
      <c r="T227">
        <f t="shared" ca="1" si="13"/>
        <v>0</v>
      </c>
      <c r="U227">
        <f t="shared" ca="1" si="14"/>
        <v>0</v>
      </c>
    </row>
    <row r="228" spans="2:21" hidden="1" x14ac:dyDescent="0.35">
      <c r="B228" t="s">
        <v>775</v>
      </c>
      <c r="D228" s="34" t="s">
        <v>746</v>
      </c>
      <c r="E228" s="208">
        <v>45891.448854166665</v>
      </c>
      <c r="G228" t="s">
        <v>776</v>
      </c>
      <c r="I228" s="208">
        <v>45891.521145833336</v>
      </c>
      <c r="J228" t="s">
        <v>753</v>
      </c>
      <c r="K228" t="s">
        <v>241</v>
      </c>
      <c r="L228" t="s">
        <v>171</v>
      </c>
      <c r="M228" t="s">
        <v>777</v>
      </c>
      <c r="N228" t="s">
        <v>744</v>
      </c>
      <c r="P228" s="193" t="str">
        <f>IF(OR(AND(A228&lt;&gt;"",COUNTIF(Bugs!B:B,A228)&gt;0),AND(B228&lt;&gt;"",COUNTIF(Bugs!A:A,B228)&gt;0)),"Y","")</f>
        <v/>
      </c>
      <c r="Q228" s="193" t="str">
        <f>IF(OR(
    AND(COUNTIF(Bugs!A:A,B228)&gt;0,ISNUMBER(SEARCH("x",INDEX(Bugs!C:C,MATCH(B228,Bugs!A:A,0))))),
    AND(COUNTIF(Bugs!B:B,B228)&gt;0,ISNUMBER(SEARCH("x",INDEX(Bugs!C:C,MATCH(B228,Bugs!B:B,0))))),
    AND(COUNTIF(Bugs!A:A,B228)&gt;0,ISNUMBER(SEARCH("x",INDEX(Bugs!D:D,MATCH(B228,Bugs!A:A,0))))),
    AND(COUNTIF(Bugs!B:B,B228)&gt;0,ISNUMBER(SEARCH("x",INDEX(Bugs!D:D,MATCH(B228,Bugs!B:B,0)))))
),"Y","")</f>
        <v/>
      </c>
      <c r="R228">
        <f ca="1">IF(OR(ISNUMBER(MATCH(L228,MasterData!$D$3:$D$18,0)),ISNUMBER(MATCH(L228,MasterData!$C$3:$C$18,0))),
    DATEDIF(E228,I228,"d"),
    DATEDIF(E228,TODAY(),"d"))</f>
        <v>0</v>
      </c>
      <c r="S228">
        <f t="shared" ca="1" si="12"/>
        <v>1</v>
      </c>
      <c r="T228">
        <f t="shared" ca="1" si="13"/>
        <v>0</v>
      </c>
      <c r="U228">
        <f t="shared" ca="1" si="14"/>
        <v>0</v>
      </c>
    </row>
    <row r="229" spans="2:21" hidden="1" x14ac:dyDescent="0.35">
      <c r="B229" t="s">
        <v>35</v>
      </c>
      <c r="D229" s="34" t="s">
        <v>746</v>
      </c>
      <c r="E229" s="208">
        <v>45891.829895833333</v>
      </c>
      <c r="G229" t="s">
        <v>778</v>
      </c>
      <c r="I229" s="208">
        <v>45901.364317129628</v>
      </c>
      <c r="J229" t="s">
        <v>753</v>
      </c>
      <c r="K229" t="s">
        <v>235</v>
      </c>
      <c r="L229" t="s">
        <v>171</v>
      </c>
      <c r="M229" t="s">
        <v>779</v>
      </c>
      <c r="N229" t="s">
        <v>744</v>
      </c>
      <c r="P229" s="193" t="str">
        <f>IF(OR(AND(A229&lt;&gt;"",COUNTIF(Bugs!B:B,A229)&gt;0),AND(B229&lt;&gt;"",COUNTIF(Bugs!A:A,B229)&gt;0)),"Y","")</f>
        <v>Y</v>
      </c>
      <c r="Q229" s="193" t="str">
        <f>IF(OR(
    AND(COUNTIF(Bugs!A:A,B229)&gt;0,ISNUMBER(SEARCH("x",INDEX(Bugs!C:C,MATCH(B229,Bugs!A:A,0))))),
    AND(COUNTIF(Bugs!B:B,B229)&gt;0,ISNUMBER(SEARCH("x",INDEX(Bugs!C:C,MATCH(B229,Bugs!B:B,0))))),
    AND(COUNTIF(Bugs!A:A,B229)&gt;0,ISNUMBER(SEARCH("x",INDEX(Bugs!D:D,MATCH(B229,Bugs!A:A,0))))),
    AND(COUNTIF(Bugs!B:B,B229)&gt;0,ISNUMBER(SEARCH("x",INDEX(Bugs!D:D,MATCH(B229,Bugs!B:B,0)))))
),"Y","")</f>
        <v/>
      </c>
      <c r="R229">
        <f ca="1">IF(OR(ISNUMBER(MATCH(L229,MasterData!$D$3:$D$18,0)),ISNUMBER(MATCH(L229,MasterData!$C$3:$C$18,0))),
    DATEDIF(E229,I229,"d"),
    DATEDIF(E229,TODAY(),"d"))</f>
        <v>10</v>
      </c>
      <c r="S229">
        <f t="shared" ca="1" si="12"/>
        <v>0</v>
      </c>
      <c r="T229">
        <f t="shared" ca="1" si="13"/>
        <v>1</v>
      </c>
      <c r="U229">
        <f t="shared" ca="1" si="14"/>
        <v>0</v>
      </c>
    </row>
    <row r="230" spans="2:21" hidden="1" x14ac:dyDescent="0.35">
      <c r="B230" t="s">
        <v>38</v>
      </c>
      <c r="D230" s="34" t="s">
        <v>746</v>
      </c>
      <c r="E230" s="208">
        <v>45891.837696759256</v>
      </c>
      <c r="G230" t="s">
        <v>778</v>
      </c>
      <c r="I230" s="208">
        <v>45939.335069444445</v>
      </c>
      <c r="J230" t="s">
        <v>753</v>
      </c>
      <c r="K230" t="s">
        <v>235</v>
      </c>
      <c r="L230" t="s">
        <v>171</v>
      </c>
      <c r="M230" t="s">
        <v>780</v>
      </c>
      <c r="N230" t="s">
        <v>744</v>
      </c>
      <c r="P230" s="193" t="str">
        <f>IF(OR(AND(A230&lt;&gt;"",COUNTIF(Bugs!B:B,A230)&gt;0),AND(B230&lt;&gt;"",COUNTIF(Bugs!A:A,B230)&gt;0)),"Y","")</f>
        <v>Y</v>
      </c>
      <c r="Q230" s="193" t="str">
        <f>IF(OR(
    AND(COUNTIF(Bugs!A:A,B230)&gt;0,ISNUMBER(SEARCH("x",INDEX(Bugs!C:C,MATCH(B230,Bugs!A:A,0))))),
    AND(COUNTIF(Bugs!B:B,B230)&gt;0,ISNUMBER(SEARCH("x",INDEX(Bugs!C:C,MATCH(B230,Bugs!B:B,0))))),
    AND(COUNTIF(Bugs!A:A,B230)&gt;0,ISNUMBER(SEARCH("x",INDEX(Bugs!D:D,MATCH(B230,Bugs!A:A,0))))),
    AND(COUNTIF(Bugs!B:B,B230)&gt;0,ISNUMBER(SEARCH("x",INDEX(Bugs!D:D,MATCH(B230,Bugs!B:B,0)))))
),"Y","")</f>
        <v/>
      </c>
      <c r="R230">
        <f ca="1">IF(OR(ISNUMBER(MATCH(L230,MasterData!$D$3:$D$18,0)),ISNUMBER(MATCH(L230,MasterData!$C$3:$C$18,0))),
    DATEDIF(E230,I230,"d"),
    DATEDIF(E230,TODAY(),"d"))</f>
        <v>48</v>
      </c>
      <c r="S230">
        <f t="shared" ca="1" si="12"/>
        <v>0</v>
      </c>
      <c r="T230">
        <f t="shared" ca="1" si="13"/>
        <v>0</v>
      </c>
      <c r="U230">
        <f t="shared" ca="1" si="14"/>
        <v>1</v>
      </c>
    </row>
    <row r="231" spans="2:21" hidden="1" x14ac:dyDescent="0.35">
      <c r="B231" t="s">
        <v>36</v>
      </c>
      <c r="D231" s="34" t="s">
        <v>746</v>
      </c>
      <c r="E231" s="208">
        <v>45891.859375</v>
      </c>
      <c r="G231" t="s">
        <v>778</v>
      </c>
      <c r="I231" s="208">
        <v>45945.332777777781</v>
      </c>
      <c r="J231" t="s">
        <v>753</v>
      </c>
      <c r="K231" t="s">
        <v>235</v>
      </c>
      <c r="L231" t="s">
        <v>171</v>
      </c>
      <c r="M231" t="s">
        <v>781</v>
      </c>
      <c r="N231" t="s">
        <v>744</v>
      </c>
      <c r="P231" s="193" t="str">
        <f>IF(OR(AND(A231&lt;&gt;"",COUNTIF(Bugs!B:B,A231)&gt;0),AND(B231&lt;&gt;"",COUNTIF(Bugs!A:A,B231)&gt;0)),"Y","")</f>
        <v>Y</v>
      </c>
      <c r="Q231" s="193" t="str">
        <f>IF(OR(
    AND(COUNTIF(Bugs!A:A,B231)&gt;0,ISNUMBER(SEARCH("x",INDEX(Bugs!C:C,MATCH(B231,Bugs!A:A,0))))),
    AND(COUNTIF(Bugs!B:B,B231)&gt;0,ISNUMBER(SEARCH("x",INDEX(Bugs!C:C,MATCH(B231,Bugs!B:B,0))))),
    AND(COUNTIF(Bugs!A:A,B231)&gt;0,ISNUMBER(SEARCH("x",INDEX(Bugs!D:D,MATCH(B231,Bugs!A:A,0))))),
    AND(COUNTIF(Bugs!B:B,B231)&gt;0,ISNUMBER(SEARCH("x",INDEX(Bugs!D:D,MATCH(B231,Bugs!B:B,0)))))
),"Y","")</f>
        <v>Y</v>
      </c>
      <c r="R231">
        <f ca="1">IF(OR(ISNUMBER(MATCH(L231,MasterData!$D$3:$D$18,0)),ISNUMBER(MATCH(L231,MasterData!$C$3:$C$18,0))),
    DATEDIF(E231,I231,"d"),
    DATEDIF(E231,TODAY(),"d"))</f>
        <v>54</v>
      </c>
      <c r="S231">
        <f t="shared" ca="1" si="12"/>
        <v>0</v>
      </c>
      <c r="T231">
        <f t="shared" ca="1" si="13"/>
        <v>0</v>
      </c>
      <c r="U231">
        <f t="shared" ca="1" si="14"/>
        <v>1</v>
      </c>
    </row>
    <row r="232" spans="2:21" hidden="1" x14ac:dyDescent="0.35">
      <c r="B232" t="s">
        <v>37</v>
      </c>
      <c r="D232" s="34" t="s">
        <v>746</v>
      </c>
      <c r="E232" s="208">
        <v>45891.867268518516</v>
      </c>
      <c r="G232" t="s">
        <v>778</v>
      </c>
      <c r="I232" s="208">
        <v>45945.332777777781</v>
      </c>
      <c r="J232" t="s">
        <v>753</v>
      </c>
      <c r="K232" t="s">
        <v>235</v>
      </c>
      <c r="L232" t="s">
        <v>171</v>
      </c>
      <c r="M232" t="s">
        <v>782</v>
      </c>
      <c r="N232" t="s">
        <v>744</v>
      </c>
      <c r="P232" s="193" t="str">
        <f>IF(OR(AND(A232&lt;&gt;"",COUNTIF(Bugs!B:B,A232)&gt;0),AND(B232&lt;&gt;"",COUNTIF(Bugs!A:A,B232)&gt;0)),"Y","")</f>
        <v>Y</v>
      </c>
      <c r="Q232" s="193" t="str">
        <f>IF(OR(
    AND(COUNTIF(Bugs!A:A,B232)&gt;0,ISNUMBER(SEARCH("x",INDEX(Bugs!C:C,MATCH(B232,Bugs!A:A,0))))),
    AND(COUNTIF(Bugs!B:B,B232)&gt;0,ISNUMBER(SEARCH("x",INDEX(Bugs!C:C,MATCH(B232,Bugs!B:B,0))))),
    AND(COUNTIF(Bugs!A:A,B232)&gt;0,ISNUMBER(SEARCH("x",INDEX(Bugs!D:D,MATCH(B232,Bugs!A:A,0))))),
    AND(COUNTIF(Bugs!B:B,B232)&gt;0,ISNUMBER(SEARCH("x",INDEX(Bugs!D:D,MATCH(B232,Bugs!B:B,0)))))
),"Y","")</f>
        <v>Y</v>
      </c>
      <c r="R232">
        <f ca="1">IF(OR(ISNUMBER(MATCH(L232,MasterData!$D$3:$D$18,0)),ISNUMBER(MATCH(L232,MasterData!$C$3:$C$18,0))),
    DATEDIF(E232,I232,"d"),
    DATEDIF(E232,TODAY(),"d"))</f>
        <v>54</v>
      </c>
      <c r="S232">
        <f t="shared" ca="1" si="12"/>
        <v>0</v>
      </c>
      <c r="T232">
        <f t="shared" ca="1" si="13"/>
        <v>0</v>
      </c>
      <c r="U232">
        <f t="shared" ca="1" si="14"/>
        <v>1</v>
      </c>
    </row>
    <row r="233" spans="2:21" hidden="1" x14ac:dyDescent="0.35">
      <c r="B233" t="s">
        <v>39</v>
      </c>
      <c r="D233" s="34">
        <v>3014</v>
      </c>
      <c r="E233" s="208">
        <v>45891.879328703704</v>
      </c>
      <c r="G233" t="s">
        <v>778</v>
      </c>
      <c r="I233" s="208">
        <v>45894.375335648147</v>
      </c>
      <c r="J233" t="s">
        <v>753</v>
      </c>
      <c r="K233" t="s">
        <v>235</v>
      </c>
      <c r="L233" t="s">
        <v>164</v>
      </c>
      <c r="M233" t="s">
        <v>783</v>
      </c>
      <c r="N233" t="s">
        <v>744</v>
      </c>
      <c r="P233" s="193" t="str">
        <f>IF(OR(AND(A233&lt;&gt;"",COUNTIF(Bugs!B:B,A233)&gt;0),AND(B233&lt;&gt;"",COUNTIF(Bugs!A:A,B233)&gt;0)),"Y","")</f>
        <v>Y</v>
      </c>
      <c r="Q233" s="193" t="str">
        <f>IF(OR(
    AND(COUNTIF(Bugs!A:A,B233)&gt;0,ISNUMBER(SEARCH("x",INDEX(Bugs!C:C,MATCH(B233,Bugs!A:A,0))))),
    AND(COUNTIF(Bugs!B:B,B233)&gt;0,ISNUMBER(SEARCH("x",INDEX(Bugs!C:C,MATCH(B233,Bugs!B:B,0))))),
    AND(COUNTIF(Bugs!A:A,B233)&gt;0,ISNUMBER(SEARCH("x",INDEX(Bugs!D:D,MATCH(B233,Bugs!A:A,0))))),
    AND(COUNTIF(Bugs!B:B,B233)&gt;0,ISNUMBER(SEARCH("x",INDEX(Bugs!D:D,MATCH(B233,Bugs!B:B,0)))))
),"Y","")</f>
        <v>Y</v>
      </c>
      <c r="R233">
        <f ca="1">IF(OR(ISNUMBER(MATCH(L233,MasterData!$D$3:$D$18,0)),ISNUMBER(MATCH(L233,MasterData!$C$3:$C$18,0))),
    DATEDIF(E233,I233,"d"),
    DATEDIF(E233,TODAY(),"d"))</f>
        <v>116</v>
      </c>
      <c r="S233">
        <f t="shared" ca="1" si="12"/>
        <v>0</v>
      </c>
      <c r="T233">
        <f t="shared" ca="1" si="13"/>
        <v>0</v>
      </c>
      <c r="U233">
        <f t="shared" ca="1" si="14"/>
        <v>1</v>
      </c>
    </row>
    <row r="234" spans="2:21" hidden="1" x14ac:dyDescent="0.35">
      <c r="B234" t="s">
        <v>40</v>
      </c>
      <c r="D234" s="34" t="s">
        <v>746</v>
      </c>
      <c r="E234" s="208">
        <v>45894.349247685182</v>
      </c>
      <c r="G234" t="s">
        <v>738</v>
      </c>
      <c r="I234" s="208">
        <v>45938</v>
      </c>
      <c r="J234" t="s">
        <v>747</v>
      </c>
      <c r="K234" t="s">
        <v>235</v>
      </c>
      <c r="L234" t="s">
        <v>171</v>
      </c>
      <c r="M234" t="s">
        <v>784</v>
      </c>
      <c r="N234" t="s">
        <v>744</v>
      </c>
      <c r="P234" s="193" t="str">
        <f>IF(OR(AND(A234&lt;&gt;"",COUNTIF(Bugs!B:B,A234)&gt;0),AND(B234&lt;&gt;"",COUNTIF(Bugs!A:A,B234)&gt;0)),"Y","")</f>
        <v>Y</v>
      </c>
      <c r="Q234" s="193" t="str">
        <f>IF(OR(
    AND(COUNTIF(Bugs!A:A,B234)&gt;0,ISNUMBER(SEARCH("x",INDEX(Bugs!C:C,MATCH(B234,Bugs!A:A,0))))),
    AND(COUNTIF(Bugs!B:B,B234)&gt;0,ISNUMBER(SEARCH("x",INDEX(Bugs!C:C,MATCH(B234,Bugs!B:B,0))))),
    AND(COUNTIF(Bugs!A:A,B234)&gt;0,ISNUMBER(SEARCH("x",INDEX(Bugs!D:D,MATCH(B234,Bugs!A:A,0))))),
    AND(COUNTIF(Bugs!B:B,B234)&gt;0,ISNUMBER(SEARCH("x",INDEX(Bugs!D:D,MATCH(B234,Bugs!B:B,0)))))
),"Y","")</f>
        <v/>
      </c>
      <c r="R234">
        <f ca="1">IF(OR(ISNUMBER(MATCH(L234,MasterData!$D$3:$D$18,0)),ISNUMBER(MATCH(L234,MasterData!$C$3:$C$18,0))),
    DATEDIF(E234,I234,"d"),
    DATEDIF(E234,TODAY(),"d"))</f>
        <v>44</v>
      </c>
      <c r="S234">
        <f t="shared" ca="1" si="12"/>
        <v>0</v>
      </c>
      <c r="T234">
        <f t="shared" ca="1" si="13"/>
        <v>0</v>
      </c>
      <c r="U234">
        <f t="shared" ca="1" si="14"/>
        <v>1</v>
      </c>
    </row>
    <row r="235" spans="2:21" hidden="1" x14ac:dyDescent="0.35">
      <c r="B235" t="s">
        <v>785</v>
      </c>
      <c r="D235" s="34">
        <v>3009</v>
      </c>
      <c r="E235" s="208">
        <v>45894.382754629631</v>
      </c>
      <c r="G235" t="s">
        <v>786</v>
      </c>
      <c r="I235" s="208">
        <v>45897.4924537037</v>
      </c>
      <c r="J235" t="s">
        <v>753</v>
      </c>
      <c r="K235" t="s">
        <v>235</v>
      </c>
      <c r="L235" t="s">
        <v>171</v>
      </c>
      <c r="M235" t="s">
        <v>787</v>
      </c>
      <c r="N235" t="s">
        <v>744</v>
      </c>
      <c r="P235" s="193" t="str">
        <f>IF(OR(AND(A235&lt;&gt;"",COUNTIF(Bugs!B:B,A235)&gt;0),AND(B235&lt;&gt;"",COUNTIF(Bugs!A:A,B235)&gt;0)),"Y","")</f>
        <v/>
      </c>
      <c r="Q235" s="193" t="str">
        <f>IF(OR(
    AND(COUNTIF(Bugs!A:A,B235)&gt;0,ISNUMBER(SEARCH("x",INDEX(Bugs!C:C,MATCH(B235,Bugs!A:A,0))))),
    AND(COUNTIF(Bugs!B:B,B235)&gt;0,ISNUMBER(SEARCH("x",INDEX(Bugs!C:C,MATCH(B235,Bugs!B:B,0))))),
    AND(COUNTIF(Bugs!A:A,B235)&gt;0,ISNUMBER(SEARCH("x",INDEX(Bugs!D:D,MATCH(B235,Bugs!A:A,0))))),
    AND(COUNTIF(Bugs!B:B,B235)&gt;0,ISNUMBER(SEARCH("x",INDEX(Bugs!D:D,MATCH(B235,Bugs!B:B,0)))))
),"Y","")</f>
        <v/>
      </c>
      <c r="R235">
        <f ca="1">IF(OR(ISNUMBER(MATCH(L235,MasterData!$D$3:$D$18,0)),ISNUMBER(MATCH(L235,MasterData!$C$3:$C$18,0))),
    DATEDIF(E235,I235,"d"),
    DATEDIF(E235,TODAY(),"d"))</f>
        <v>3</v>
      </c>
      <c r="S235">
        <f t="shared" ca="1" si="12"/>
        <v>1</v>
      </c>
      <c r="T235">
        <f t="shared" ca="1" si="13"/>
        <v>0</v>
      </c>
      <c r="U235">
        <f t="shared" ca="1" si="14"/>
        <v>0</v>
      </c>
    </row>
    <row r="236" spans="2:21" hidden="1" x14ac:dyDescent="0.35">
      <c r="B236" t="s">
        <v>42</v>
      </c>
      <c r="D236" s="34">
        <v>3009</v>
      </c>
      <c r="E236" s="208">
        <v>45894.397002314814</v>
      </c>
      <c r="G236" t="s">
        <v>786</v>
      </c>
      <c r="I236" s="208">
        <v>45895.396203703705</v>
      </c>
      <c r="J236" t="s">
        <v>753</v>
      </c>
      <c r="K236" t="s">
        <v>235</v>
      </c>
      <c r="L236" t="s">
        <v>171</v>
      </c>
      <c r="M236" t="s">
        <v>788</v>
      </c>
      <c r="N236" t="s">
        <v>744</v>
      </c>
      <c r="P236" s="193" t="str">
        <f>IF(OR(AND(A236&lt;&gt;"",COUNTIF(Bugs!B:B,A236)&gt;0),AND(B236&lt;&gt;"",COUNTIF(Bugs!A:A,B236)&gt;0)),"Y","")</f>
        <v>Y</v>
      </c>
      <c r="Q236" s="193" t="str">
        <f>IF(OR(
    AND(COUNTIF(Bugs!A:A,B236)&gt;0,ISNUMBER(SEARCH("x",INDEX(Bugs!C:C,MATCH(B236,Bugs!A:A,0))))),
    AND(COUNTIF(Bugs!B:B,B236)&gt;0,ISNUMBER(SEARCH("x",INDEX(Bugs!C:C,MATCH(B236,Bugs!B:B,0))))),
    AND(COUNTIF(Bugs!A:A,B236)&gt;0,ISNUMBER(SEARCH("x",INDEX(Bugs!D:D,MATCH(B236,Bugs!A:A,0))))),
    AND(COUNTIF(Bugs!B:B,B236)&gt;0,ISNUMBER(SEARCH("x",INDEX(Bugs!D:D,MATCH(B236,Bugs!B:B,0)))))
),"Y","")</f>
        <v>Y</v>
      </c>
      <c r="R236">
        <f ca="1">IF(OR(ISNUMBER(MATCH(L236,MasterData!$D$3:$D$18,0)),ISNUMBER(MATCH(L236,MasterData!$C$3:$C$18,0))),
    DATEDIF(E236,I236,"d"),
    DATEDIF(E236,TODAY(),"d"))</f>
        <v>1</v>
      </c>
      <c r="S236">
        <f t="shared" ca="1" si="12"/>
        <v>1</v>
      </c>
      <c r="T236">
        <f t="shared" ca="1" si="13"/>
        <v>0</v>
      </c>
      <c r="U236">
        <f t="shared" ca="1" si="14"/>
        <v>0</v>
      </c>
    </row>
    <row r="237" spans="2:21" hidden="1" x14ac:dyDescent="0.35">
      <c r="B237" t="s">
        <v>789</v>
      </c>
      <c r="D237" s="34" t="s">
        <v>480</v>
      </c>
      <c r="E237" s="208">
        <v>45895.431354166663</v>
      </c>
      <c r="G237" t="s">
        <v>652</v>
      </c>
      <c r="I237" s="208">
        <v>45897.504745370374</v>
      </c>
      <c r="J237" t="s">
        <v>753</v>
      </c>
      <c r="K237" t="s">
        <v>241</v>
      </c>
      <c r="L237" t="s">
        <v>171</v>
      </c>
      <c r="M237" t="s">
        <v>790</v>
      </c>
      <c r="N237" t="s">
        <v>744</v>
      </c>
      <c r="P237" s="193" t="str">
        <f>IF(OR(AND(A237&lt;&gt;"",COUNTIF(Bugs!B:B,A237)&gt;0),AND(B237&lt;&gt;"",COUNTIF(Bugs!A:A,B237)&gt;0)),"Y","")</f>
        <v/>
      </c>
      <c r="Q237" s="193" t="str">
        <f>IF(OR(
    AND(COUNTIF(Bugs!A:A,B237)&gt;0,ISNUMBER(SEARCH("x",INDEX(Bugs!C:C,MATCH(B237,Bugs!A:A,0))))),
    AND(COUNTIF(Bugs!B:B,B237)&gt;0,ISNUMBER(SEARCH("x",INDEX(Bugs!C:C,MATCH(B237,Bugs!B:B,0))))),
    AND(COUNTIF(Bugs!A:A,B237)&gt;0,ISNUMBER(SEARCH("x",INDEX(Bugs!D:D,MATCH(B237,Bugs!A:A,0))))),
    AND(COUNTIF(Bugs!B:B,B237)&gt;0,ISNUMBER(SEARCH("x",INDEX(Bugs!D:D,MATCH(B237,Bugs!B:B,0)))))
),"Y","")</f>
        <v/>
      </c>
      <c r="R237">
        <f ca="1">IF(OR(ISNUMBER(MATCH(L237,MasterData!$D$3:$D$18,0)),ISNUMBER(MATCH(L237,MasterData!$C$3:$C$18,0))),
    DATEDIF(E237,I237,"d"),
    DATEDIF(E237,TODAY(),"d"))</f>
        <v>2</v>
      </c>
      <c r="S237">
        <f t="shared" ca="1" si="12"/>
        <v>1</v>
      </c>
      <c r="T237">
        <f t="shared" ca="1" si="13"/>
        <v>0</v>
      </c>
      <c r="U237">
        <f t="shared" ca="1" si="14"/>
        <v>0</v>
      </c>
    </row>
    <row r="238" spans="2:21" hidden="1" x14ac:dyDescent="0.35">
      <c r="B238" t="s">
        <v>791</v>
      </c>
      <c r="D238" s="34" t="s">
        <v>746</v>
      </c>
      <c r="E238" s="208">
        <v>45896.384687500002</v>
      </c>
      <c r="G238" t="s">
        <v>738</v>
      </c>
      <c r="I238" s="208">
        <v>45967.40148148148</v>
      </c>
      <c r="J238" t="s">
        <v>747</v>
      </c>
      <c r="K238" t="s">
        <v>235</v>
      </c>
      <c r="L238" t="s">
        <v>171</v>
      </c>
      <c r="M238" t="s">
        <v>792</v>
      </c>
      <c r="N238" t="s">
        <v>744</v>
      </c>
      <c r="P238" s="193" t="str">
        <f>IF(OR(AND(A238&lt;&gt;"",COUNTIF(Bugs!B:B,A238)&gt;0),AND(B238&lt;&gt;"",COUNTIF(Bugs!A:A,B238)&gt;0)),"Y","")</f>
        <v/>
      </c>
      <c r="Q238" s="193" t="str">
        <f>IF(OR(
    AND(COUNTIF(Bugs!A:A,B238)&gt;0,ISNUMBER(SEARCH("x",INDEX(Bugs!C:C,MATCH(B238,Bugs!A:A,0))))),
    AND(COUNTIF(Bugs!B:B,B238)&gt;0,ISNUMBER(SEARCH("x",INDEX(Bugs!C:C,MATCH(B238,Bugs!B:B,0))))),
    AND(COUNTIF(Bugs!A:A,B238)&gt;0,ISNUMBER(SEARCH("x",INDEX(Bugs!D:D,MATCH(B238,Bugs!A:A,0))))),
    AND(COUNTIF(Bugs!B:B,B238)&gt;0,ISNUMBER(SEARCH("x",INDEX(Bugs!D:D,MATCH(B238,Bugs!B:B,0)))))
),"Y","")</f>
        <v/>
      </c>
      <c r="R238">
        <f ca="1">IF(OR(ISNUMBER(MATCH(L238,MasterData!$D$3:$D$18,0)),ISNUMBER(MATCH(L238,MasterData!$C$3:$C$18,0))),
    DATEDIF(E238,I238,"d"),
    DATEDIF(E238,TODAY(),"d"))</f>
        <v>71</v>
      </c>
      <c r="S238">
        <f t="shared" ca="1" si="12"/>
        <v>0</v>
      </c>
      <c r="T238">
        <f t="shared" ca="1" si="13"/>
        <v>0</v>
      </c>
      <c r="U238">
        <f t="shared" ca="1" si="14"/>
        <v>1</v>
      </c>
    </row>
    <row r="239" spans="2:21" hidden="1" x14ac:dyDescent="0.35">
      <c r="B239" t="s">
        <v>43</v>
      </c>
      <c r="D239" s="34">
        <v>3014</v>
      </c>
      <c r="E239" s="208">
        <v>45896.644363425927</v>
      </c>
      <c r="G239" t="s">
        <v>652</v>
      </c>
      <c r="I239" s="208">
        <v>45939.497881944444</v>
      </c>
      <c r="J239" t="s">
        <v>753</v>
      </c>
      <c r="K239" t="s">
        <v>241</v>
      </c>
      <c r="L239" t="s">
        <v>171</v>
      </c>
      <c r="M239" t="s">
        <v>793</v>
      </c>
      <c r="N239" t="s">
        <v>744</v>
      </c>
      <c r="P239" s="193" t="str">
        <f>IF(OR(AND(A239&lt;&gt;"",COUNTIF(Bugs!B:B,A239)&gt;0),AND(B239&lt;&gt;"",COUNTIF(Bugs!A:A,B239)&gt;0)),"Y","")</f>
        <v>Y</v>
      </c>
      <c r="Q239" s="193" t="str">
        <f>IF(OR(
    AND(COUNTIF(Bugs!A:A,B239)&gt;0,ISNUMBER(SEARCH("x",INDEX(Bugs!C:C,MATCH(B239,Bugs!A:A,0))))),
    AND(COUNTIF(Bugs!B:B,B239)&gt;0,ISNUMBER(SEARCH("x",INDEX(Bugs!C:C,MATCH(B239,Bugs!B:B,0))))),
    AND(COUNTIF(Bugs!A:A,B239)&gt;0,ISNUMBER(SEARCH("x",INDEX(Bugs!D:D,MATCH(B239,Bugs!A:A,0))))),
    AND(COUNTIF(Bugs!B:B,B239)&gt;0,ISNUMBER(SEARCH("x",INDEX(Bugs!D:D,MATCH(B239,Bugs!B:B,0)))))
),"Y","")</f>
        <v/>
      </c>
      <c r="R239">
        <f ca="1">IF(OR(ISNUMBER(MATCH(L239,MasterData!$D$3:$D$18,0)),ISNUMBER(MATCH(L239,MasterData!$C$3:$C$18,0))),
    DATEDIF(E239,I239,"d"),
    DATEDIF(E239,TODAY(),"d"))</f>
        <v>43</v>
      </c>
      <c r="S239">
        <f t="shared" ca="1" si="12"/>
        <v>0</v>
      </c>
      <c r="T239">
        <f t="shared" ca="1" si="13"/>
        <v>0</v>
      </c>
      <c r="U239">
        <f t="shared" ca="1" si="14"/>
        <v>1</v>
      </c>
    </row>
    <row r="240" spans="2:21" hidden="1" x14ac:dyDescent="0.35">
      <c r="B240" t="s">
        <v>794</v>
      </c>
      <c r="D240" s="34">
        <v>3011</v>
      </c>
      <c r="E240" s="208">
        <v>45896.646574074075</v>
      </c>
      <c r="G240" t="s">
        <v>795</v>
      </c>
      <c r="I240" s="208">
        <v>45903</v>
      </c>
      <c r="J240" t="s">
        <v>753</v>
      </c>
      <c r="K240" t="s">
        <v>241</v>
      </c>
      <c r="L240" t="s">
        <v>171</v>
      </c>
      <c r="M240" t="s">
        <v>796</v>
      </c>
      <c r="N240" t="s">
        <v>744</v>
      </c>
      <c r="P240" s="193" t="str">
        <f>IF(OR(AND(A240&lt;&gt;"",COUNTIF(Bugs!B:B,A240)&gt;0),AND(B240&lt;&gt;"",COUNTIF(Bugs!A:A,B240)&gt;0)),"Y","")</f>
        <v/>
      </c>
      <c r="Q240" s="193" t="str">
        <f>IF(OR(
    AND(COUNTIF(Bugs!A:A,B240)&gt;0,ISNUMBER(SEARCH("x",INDEX(Bugs!C:C,MATCH(B240,Bugs!A:A,0))))),
    AND(COUNTIF(Bugs!B:B,B240)&gt;0,ISNUMBER(SEARCH("x",INDEX(Bugs!C:C,MATCH(B240,Bugs!B:B,0))))),
    AND(COUNTIF(Bugs!A:A,B240)&gt;0,ISNUMBER(SEARCH("x",INDEX(Bugs!D:D,MATCH(B240,Bugs!A:A,0))))),
    AND(COUNTIF(Bugs!B:B,B240)&gt;0,ISNUMBER(SEARCH("x",INDEX(Bugs!D:D,MATCH(B240,Bugs!B:B,0)))))
),"Y","")</f>
        <v/>
      </c>
      <c r="R240">
        <f ca="1">IF(OR(ISNUMBER(MATCH(L240,MasterData!$D$3:$D$18,0)),ISNUMBER(MATCH(L240,MasterData!$C$3:$C$18,0))),
    DATEDIF(E240,I240,"d"),
    DATEDIF(E240,TODAY(),"d"))</f>
        <v>7</v>
      </c>
      <c r="S240">
        <f t="shared" ca="1" si="12"/>
        <v>1</v>
      </c>
      <c r="T240">
        <f t="shared" ca="1" si="13"/>
        <v>0</v>
      </c>
      <c r="U240">
        <f t="shared" ca="1" si="14"/>
        <v>0</v>
      </c>
    </row>
    <row r="241" spans="2:21" hidden="1" x14ac:dyDescent="0.35">
      <c r="B241" t="s">
        <v>800</v>
      </c>
      <c r="D241" s="34" t="s">
        <v>254</v>
      </c>
      <c r="E241" s="208">
        <v>45898</v>
      </c>
      <c r="G241" t="s">
        <v>801</v>
      </c>
      <c r="I241" s="208">
        <v>45904</v>
      </c>
      <c r="K241" t="s">
        <v>235</v>
      </c>
      <c r="L241" t="s">
        <v>171</v>
      </c>
      <c r="M241" t="s">
        <v>802</v>
      </c>
      <c r="N241" t="s">
        <v>237</v>
      </c>
      <c r="P241" s="193" t="str">
        <f>IF(OR(AND(A241&lt;&gt;"",COUNTIF(Bugs!B:B,A241)&gt;0),AND(B241&lt;&gt;"",COUNTIF(Bugs!A:A,B241)&gt;0)),"Y","")</f>
        <v/>
      </c>
      <c r="Q241" s="193" t="str">
        <f>IF(OR(
    AND(COUNTIF(Bugs!A:A,B241)&gt;0,ISNUMBER(SEARCH("x",INDEX(Bugs!C:C,MATCH(B241,Bugs!A:A,0))))),
    AND(COUNTIF(Bugs!B:B,B241)&gt;0,ISNUMBER(SEARCH("x",INDEX(Bugs!C:C,MATCH(B241,Bugs!B:B,0))))),
    AND(COUNTIF(Bugs!A:A,B241)&gt;0,ISNUMBER(SEARCH("x",INDEX(Bugs!D:D,MATCH(B241,Bugs!A:A,0))))),
    AND(COUNTIF(Bugs!B:B,B241)&gt;0,ISNUMBER(SEARCH("x",INDEX(Bugs!D:D,MATCH(B241,Bugs!B:B,0)))))
),"Y","")</f>
        <v/>
      </c>
      <c r="R241">
        <f ca="1">IF(OR(ISNUMBER(MATCH(L241,MasterData!$D$3:$D$18,0)),ISNUMBER(MATCH(L241,MasterData!$C$3:$C$18,0))),
    DATEDIF(E241,I241,"d"),
    DATEDIF(E241,TODAY(),"d"))</f>
        <v>6</v>
      </c>
      <c r="S241">
        <f t="shared" ca="1" si="12"/>
        <v>1</v>
      </c>
      <c r="T241">
        <f t="shared" ca="1" si="13"/>
        <v>0</v>
      </c>
      <c r="U241">
        <f t="shared" ca="1" si="14"/>
        <v>0</v>
      </c>
    </row>
    <row r="242" spans="2:21" hidden="1" x14ac:dyDescent="0.35">
      <c r="B242" t="s">
        <v>803</v>
      </c>
      <c r="D242" s="34">
        <v>3014</v>
      </c>
      <c r="E242" s="208">
        <v>45833</v>
      </c>
      <c r="G242" t="s">
        <v>804</v>
      </c>
      <c r="I242" s="208">
        <v>45938</v>
      </c>
      <c r="K242" t="s">
        <v>241</v>
      </c>
      <c r="L242" t="s">
        <v>171</v>
      </c>
      <c r="M242" t="s">
        <v>805</v>
      </c>
      <c r="N242" t="s">
        <v>237</v>
      </c>
      <c r="P242" s="193" t="str">
        <f>IF(OR(AND(A242&lt;&gt;"",COUNTIF(Bugs!B:B,A242)&gt;0),AND(B242&lt;&gt;"",COUNTIF(Bugs!A:A,B242)&gt;0)),"Y","")</f>
        <v/>
      </c>
      <c r="Q242" s="193" t="str">
        <f>IF(OR(
    AND(COUNTIF(Bugs!A:A,B242)&gt;0,ISNUMBER(SEARCH("x",INDEX(Bugs!C:C,MATCH(B242,Bugs!A:A,0))))),
    AND(COUNTIF(Bugs!B:B,B242)&gt;0,ISNUMBER(SEARCH("x",INDEX(Bugs!C:C,MATCH(B242,Bugs!B:B,0))))),
    AND(COUNTIF(Bugs!A:A,B242)&gt;0,ISNUMBER(SEARCH("x",INDEX(Bugs!D:D,MATCH(B242,Bugs!A:A,0))))),
    AND(COUNTIF(Bugs!B:B,B242)&gt;0,ISNUMBER(SEARCH("x",INDEX(Bugs!D:D,MATCH(B242,Bugs!B:B,0)))))
),"Y","")</f>
        <v/>
      </c>
      <c r="R242">
        <f ca="1">IF(OR(ISNUMBER(MATCH(L242,MasterData!$D$3:$D$18,0)),ISNUMBER(MATCH(L242,MasterData!$C$3:$C$18,0))),
    DATEDIF(E242,I242,"d"),
    DATEDIF(E242,TODAY(),"d"))</f>
        <v>105</v>
      </c>
      <c r="S242">
        <f t="shared" ca="1" si="12"/>
        <v>0</v>
      </c>
      <c r="T242">
        <f t="shared" ca="1" si="13"/>
        <v>0</v>
      </c>
      <c r="U242">
        <f t="shared" ca="1" si="14"/>
        <v>1</v>
      </c>
    </row>
    <row r="243" spans="2:21" hidden="1" x14ac:dyDescent="0.35">
      <c r="B243" t="s">
        <v>44</v>
      </c>
      <c r="D243" s="34" t="s">
        <v>746</v>
      </c>
      <c r="E243" s="208">
        <v>45901</v>
      </c>
      <c r="G243" t="s">
        <v>806</v>
      </c>
      <c r="I243" s="208">
        <v>45927</v>
      </c>
      <c r="K243" t="s">
        <v>241</v>
      </c>
      <c r="L243" t="s">
        <v>171</v>
      </c>
      <c r="M243" t="s">
        <v>807</v>
      </c>
      <c r="N243" t="s">
        <v>237</v>
      </c>
      <c r="P243" s="193" t="str">
        <f>IF(OR(AND(A243&lt;&gt;"",COUNTIF(Bugs!B:B,A243)&gt;0),AND(B243&lt;&gt;"",COUNTIF(Bugs!A:A,B243)&gt;0)),"Y","")</f>
        <v>Y</v>
      </c>
      <c r="Q243" s="193" t="str">
        <f>IF(OR(
    AND(COUNTIF(Bugs!A:A,B243)&gt;0,ISNUMBER(SEARCH("x",INDEX(Bugs!C:C,MATCH(B243,Bugs!A:A,0))))),
    AND(COUNTIF(Bugs!B:B,B243)&gt;0,ISNUMBER(SEARCH("x",INDEX(Bugs!C:C,MATCH(B243,Bugs!B:B,0))))),
    AND(COUNTIF(Bugs!A:A,B243)&gt;0,ISNUMBER(SEARCH("x",INDEX(Bugs!D:D,MATCH(B243,Bugs!A:A,0))))),
    AND(COUNTIF(Bugs!B:B,B243)&gt;0,ISNUMBER(SEARCH("x",INDEX(Bugs!D:D,MATCH(B243,Bugs!B:B,0)))))
),"Y","")</f>
        <v/>
      </c>
      <c r="R243">
        <f ca="1">IF(OR(ISNUMBER(MATCH(L243,MasterData!$D$3:$D$18,0)),ISNUMBER(MATCH(L243,MasterData!$C$3:$C$18,0))),
    DATEDIF(E243,I243,"d"),
    DATEDIF(E243,TODAY(),"d"))</f>
        <v>26</v>
      </c>
      <c r="S243">
        <f t="shared" ca="1" si="12"/>
        <v>0</v>
      </c>
      <c r="T243">
        <f t="shared" ca="1" si="13"/>
        <v>1</v>
      </c>
      <c r="U243">
        <f t="shared" ca="1" si="14"/>
        <v>0</v>
      </c>
    </row>
    <row r="244" spans="2:21" hidden="1" x14ac:dyDescent="0.35">
      <c r="B244" t="s">
        <v>808</v>
      </c>
      <c r="D244" s="34" t="s">
        <v>480</v>
      </c>
      <c r="E244" s="208">
        <v>45901</v>
      </c>
      <c r="G244" t="s">
        <v>733</v>
      </c>
      <c r="I244" s="208">
        <v>45910</v>
      </c>
      <c r="K244" t="s">
        <v>235</v>
      </c>
      <c r="L244" t="s">
        <v>171</v>
      </c>
      <c r="M244" t="s">
        <v>809</v>
      </c>
      <c r="N244" t="s">
        <v>237</v>
      </c>
      <c r="P244" s="193" t="str">
        <f>IF(OR(AND(A244&lt;&gt;"",COUNTIF(Bugs!B:B,A244)&gt;0),AND(B244&lt;&gt;"",COUNTIF(Bugs!A:A,B244)&gt;0)),"Y","")</f>
        <v/>
      </c>
      <c r="Q244" s="193" t="str">
        <f>IF(OR(
    AND(COUNTIF(Bugs!A:A,B244)&gt;0,ISNUMBER(SEARCH("x",INDEX(Bugs!C:C,MATCH(B244,Bugs!A:A,0))))),
    AND(COUNTIF(Bugs!B:B,B244)&gt;0,ISNUMBER(SEARCH("x",INDEX(Bugs!C:C,MATCH(B244,Bugs!B:B,0))))),
    AND(COUNTIF(Bugs!A:A,B244)&gt;0,ISNUMBER(SEARCH("x",INDEX(Bugs!D:D,MATCH(B244,Bugs!A:A,0))))),
    AND(COUNTIF(Bugs!B:B,B244)&gt;0,ISNUMBER(SEARCH("x",INDEX(Bugs!D:D,MATCH(B244,Bugs!B:B,0)))))
),"Y","")</f>
        <v/>
      </c>
      <c r="R244">
        <f ca="1">IF(OR(ISNUMBER(MATCH(L244,MasterData!$D$3:$D$18,0)),ISNUMBER(MATCH(L244,MasterData!$C$3:$C$18,0))),
    DATEDIF(E244,I244,"d"),
    DATEDIF(E244,TODAY(),"d"))</f>
        <v>9</v>
      </c>
      <c r="S244">
        <f t="shared" ca="1" si="12"/>
        <v>0</v>
      </c>
      <c r="T244">
        <f t="shared" ca="1" si="13"/>
        <v>1</v>
      </c>
      <c r="U244">
        <f t="shared" ca="1" si="14"/>
        <v>0</v>
      </c>
    </row>
    <row r="245" spans="2:21" hidden="1" x14ac:dyDescent="0.35">
      <c r="B245" t="s">
        <v>810</v>
      </c>
      <c r="D245" s="34">
        <v>3014</v>
      </c>
      <c r="E245" s="208">
        <v>45901</v>
      </c>
      <c r="G245" t="s">
        <v>804</v>
      </c>
      <c r="I245" s="208">
        <v>45909</v>
      </c>
      <c r="K245" t="s">
        <v>347</v>
      </c>
      <c r="L245" t="s">
        <v>171</v>
      </c>
      <c r="M245" t="s">
        <v>811</v>
      </c>
      <c r="N245" t="s">
        <v>237</v>
      </c>
      <c r="P245" s="193" t="str">
        <f>IF(OR(AND(A245&lt;&gt;"",COUNTIF(Bugs!B:B,A245)&gt;0),AND(B245&lt;&gt;"",COUNTIF(Bugs!A:A,B245)&gt;0)),"Y","")</f>
        <v/>
      </c>
      <c r="Q245" s="193" t="str">
        <f>IF(OR(
    AND(COUNTIF(Bugs!A:A,B245)&gt;0,ISNUMBER(SEARCH("x",INDEX(Bugs!C:C,MATCH(B245,Bugs!A:A,0))))),
    AND(COUNTIF(Bugs!B:B,B245)&gt;0,ISNUMBER(SEARCH("x",INDEX(Bugs!C:C,MATCH(B245,Bugs!B:B,0))))),
    AND(COUNTIF(Bugs!A:A,B245)&gt;0,ISNUMBER(SEARCH("x",INDEX(Bugs!D:D,MATCH(B245,Bugs!A:A,0))))),
    AND(COUNTIF(Bugs!B:B,B245)&gt;0,ISNUMBER(SEARCH("x",INDEX(Bugs!D:D,MATCH(B245,Bugs!B:B,0)))))
),"Y","")</f>
        <v/>
      </c>
      <c r="R245">
        <f ca="1">IF(OR(ISNUMBER(MATCH(L245,MasterData!$D$3:$D$18,0)),ISNUMBER(MATCH(L245,MasterData!$C$3:$C$18,0))),
    DATEDIF(E245,I245,"d"),
    DATEDIF(E245,TODAY(),"d"))</f>
        <v>8</v>
      </c>
      <c r="S245">
        <f t="shared" ca="1" si="12"/>
        <v>0</v>
      </c>
      <c r="T245">
        <f t="shared" ca="1" si="13"/>
        <v>1</v>
      </c>
      <c r="U245">
        <f t="shared" ca="1" si="14"/>
        <v>0</v>
      </c>
    </row>
    <row r="246" spans="2:21" hidden="1" x14ac:dyDescent="0.35">
      <c r="B246" t="s">
        <v>812</v>
      </c>
      <c r="D246" s="34" t="s">
        <v>717</v>
      </c>
      <c r="E246" s="208">
        <v>45901</v>
      </c>
      <c r="G246" t="s">
        <v>813</v>
      </c>
      <c r="I246" s="208">
        <v>45910</v>
      </c>
      <c r="K246" t="s">
        <v>235</v>
      </c>
      <c r="L246" t="s">
        <v>171</v>
      </c>
      <c r="M246" t="s">
        <v>814</v>
      </c>
      <c r="N246" t="s">
        <v>237</v>
      </c>
      <c r="P246" s="193" t="str">
        <f>IF(OR(AND(A246&lt;&gt;"",COUNTIF(Bugs!B:B,A246)&gt;0),AND(B246&lt;&gt;"",COUNTIF(Bugs!A:A,B246)&gt;0)),"Y","")</f>
        <v/>
      </c>
      <c r="Q246" s="193" t="str">
        <f>IF(OR(
    AND(COUNTIF(Bugs!A:A,B246)&gt;0,ISNUMBER(SEARCH("x",INDEX(Bugs!C:C,MATCH(B246,Bugs!A:A,0))))),
    AND(COUNTIF(Bugs!B:B,B246)&gt;0,ISNUMBER(SEARCH("x",INDEX(Bugs!C:C,MATCH(B246,Bugs!B:B,0))))),
    AND(COUNTIF(Bugs!A:A,B246)&gt;0,ISNUMBER(SEARCH("x",INDEX(Bugs!D:D,MATCH(B246,Bugs!A:A,0))))),
    AND(COUNTIF(Bugs!B:B,B246)&gt;0,ISNUMBER(SEARCH("x",INDEX(Bugs!D:D,MATCH(B246,Bugs!B:B,0)))))
),"Y","")</f>
        <v/>
      </c>
      <c r="R246">
        <f ca="1">IF(OR(ISNUMBER(MATCH(L246,MasterData!$D$3:$D$18,0)),ISNUMBER(MATCH(L246,MasterData!$C$3:$C$18,0))),
    DATEDIF(E246,I246,"d"),
    DATEDIF(E246,TODAY(),"d"))</f>
        <v>9</v>
      </c>
      <c r="S246">
        <f t="shared" ca="1" si="12"/>
        <v>0</v>
      </c>
      <c r="T246">
        <f t="shared" ca="1" si="13"/>
        <v>1</v>
      </c>
      <c r="U246">
        <f t="shared" ca="1" si="14"/>
        <v>0</v>
      </c>
    </row>
    <row r="247" spans="2:21" hidden="1" x14ac:dyDescent="0.35">
      <c r="B247" t="s">
        <v>815</v>
      </c>
      <c r="D247" s="34">
        <v>3010</v>
      </c>
      <c r="E247" s="208">
        <v>45902</v>
      </c>
      <c r="G247" t="s">
        <v>816</v>
      </c>
      <c r="I247" s="208">
        <v>45910</v>
      </c>
      <c r="K247" t="s">
        <v>235</v>
      </c>
      <c r="L247" t="s">
        <v>171</v>
      </c>
      <c r="M247" t="s">
        <v>817</v>
      </c>
      <c r="N247" t="s">
        <v>237</v>
      </c>
      <c r="P247" s="193" t="str">
        <f>IF(OR(AND(A247&lt;&gt;"",COUNTIF(Bugs!B:B,A247)&gt;0),AND(B247&lt;&gt;"",COUNTIF(Bugs!A:A,B247)&gt;0)),"Y","")</f>
        <v/>
      </c>
      <c r="Q247" s="193" t="str">
        <f>IF(OR(
    AND(COUNTIF(Bugs!A:A,B247)&gt;0,ISNUMBER(SEARCH("x",INDEX(Bugs!C:C,MATCH(B247,Bugs!A:A,0))))),
    AND(COUNTIF(Bugs!B:B,B247)&gt;0,ISNUMBER(SEARCH("x",INDEX(Bugs!C:C,MATCH(B247,Bugs!B:B,0))))),
    AND(COUNTIF(Bugs!A:A,B247)&gt;0,ISNUMBER(SEARCH("x",INDEX(Bugs!D:D,MATCH(B247,Bugs!A:A,0))))),
    AND(COUNTIF(Bugs!B:B,B247)&gt;0,ISNUMBER(SEARCH("x",INDEX(Bugs!D:D,MATCH(B247,Bugs!B:B,0)))))
),"Y","")</f>
        <v/>
      </c>
      <c r="R247">
        <f ca="1">IF(OR(ISNUMBER(MATCH(L247,MasterData!$D$3:$D$18,0)),ISNUMBER(MATCH(L247,MasterData!$C$3:$C$18,0))),
    DATEDIF(E247,I247,"d"),
    DATEDIF(E247,TODAY(),"d"))</f>
        <v>8</v>
      </c>
      <c r="S247">
        <f t="shared" ca="1" si="12"/>
        <v>0</v>
      </c>
      <c r="T247">
        <f t="shared" ca="1" si="13"/>
        <v>1</v>
      </c>
      <c r="U247">
        <f t="shared" ca="1" si="14"/>
        <v>0</v>
      </c>
    </row>
    <row r="248" spans="2:21" hidden="1" x14ac:dyDescent="0.35">
      <c r="B248" t="s">
        <v>45</v>
      </c>
      <c r="D248" s="34" t="s">
        <v>746</v>
      </c>
      <c r="E248" s="208">
        <v>45902</v>
      </c>
      <c r="G248" t="s">
        <v>818</v>
      </c>
      <c r="I248" s="208">
        <v>45926</v>
      </c>
      <c r="K248" t="s">
        <v>241</v>
      </c>
      <c r="L248" t="s">
        <v>171</v>
      </c>
      <c r="M248" t="s">
        <v>819</v>
      </c>
      <c r="N248" t="s">
        <v>237</v>
      </c>
      <c r="P248" s="193" t="str">
        <f>IF(OR(AND(A248&lt;&gt;"",COUNTIF(Bugs!B:B,A248)&gt;0),AND(B248&lt;&gt;"",COUNTIF(Bugs!A:A,B248)&gt;0)),"Y","")</f>
        <v>Y</v>
      </c>
      <c r="Q248" s="193" t="str">
        <f>IF(OR(
    AND(COUNTIF(Bugs!A:A,B248)&gt;0,ISNUMBER(SEARCH("x",INDEX(Bugs!C:C,MATCH(B248,Bugs!A:A,0))))),
    AND(COUNTIF(Bugs!B:B,B248)&gt;0,ISNUMBER(SEARCH("x",INDEX(Bugs!C:C,MATCH(B248,Bugs!B:B,0))))),
    AND(COUNTIF(Bugs!A:A,B248)&gt;0,ISNUMBER(SEARCH("x",INDEX(Bugs!D:D,MATCH(B248,Bugs!A:A,0))))),
    AND(COUNTIF(Bugs!B:B,B248)&gt;0,ISNUMBER(SEARCH("x",INDEX(Bugs!D:D,MATCH(B248,Bugs!B:B,0)))))
),"Y","")</f>
        <v>Y</v>
      </c>
      <c r="R248">
        <f ca="1">IF(OR(ISNUMBER(MATCH(L248,MasterData!$D$3:$D$18,0)),ISNUMBER(MATCH(L248,MasterData!$C$3:$C$18,0))),
    DATEDIF(E248,I248,"d"),
    DATEDIF(E248,TODAY(),"d"))</f>
        <v>24</v>
      </c>
      <c r="S248">
        <f t="shared" ca="1" si="12"/>
        <v>0</v>
      </c>
      <c r="T248">
        <f t="shared" ca="1" si="13"/>
        <v>1</v>
      </c>
      <c r="U248">
        <f t="shared" ca="1" si="14"/>
        <v>0</v>
      </c>
    </row>
    <row r="249" spans="2:21" hidden="1" x14ac:dyDescent="0.35">
      <c r="B249" t="s">
        <v>820</v>
      </c>
      <c r="D249" s="34" t="s">
        <v>480</v>
      </c>
      <c r="E249" s="208">
        <v>45903</v>
      </c>
      <c r="G249" t="s">
        <v>821</v>
      </c>
      <c r="I249" s="208">
        <v>45967</v>
      </c>
      <c r="K249" t="s">
        <v>235</v>
      </c>
      <c r="L249" t="s">
        <v>171</v>
      </c>
      <c r="M249" t="s">
        <v>822</v>
      </c>
      <c r="N249" t="s">
        <v>237</v>
      </c>
      <c r="P249" s="193" t="str">
        <f>IF(OR(AND(A249&lt;&gt;"",COUNTIF(Bugs!B:B,A249)&gt;0),AND(B249&lt;&gt;"",COUNTIF(Bugs!A:A,B249)&gt;0)),"Y","")</f>
        <v/>
      </c>
      <c r="Q249" s="193" t="str">
        <f>IF(OR(
    AND(COUNTIF(Bugs!A:A,B249)&gt;0,ISNUMBER(SEARCH("x",INDEX(Bugs!C:C,MATCH(B249,Bugs!A:A,0))))),
    AND(COUNTIF(Bugs!B:B,B249)&gt;0,ISNUMBER(SEARCH("x",INDEX(Bugs!C:C,MATCH(B249,Bugs!B:B,0))))),
    AND(COUNTIF(Bugs!A:A,B249)&gt;0,ISNUMBER(SEARCH("x",INDEX(Bugs!D:D,MATCH(B249,Bugs!A:A,0))))),
    AND(COUNTIF(Bugs!B:B,B249)&gt;0,ISNUMBER(SEARCH("x",INDEX(Bugs!D:D,MATCH(B249,Bugs!B:B,0)))))
),"Y","")</f>
        <v/>
      </c>
      <c r="R249">
        <f ca="1">IF(OR(ISNUMBER(MATCH(L249,MasterData!$D$3:$D$18,0)),ISNUMBER(MATCH(L249,MasterData!$C$3:$C$18,0))),
    DATEDIF(E249,I249,"d"),
    DATEDIF(E249,TODAY(),"d"))</f>
        <v>64</v>
      </c>
      <c r="S249">
        <f t="shared" ca="1" si="12"/>
        <v>0</v>
      </c>
      <c r="T249">
        <f t="shared" ca="1" si="13"/>
        <v>0</v>
      </c>
      <c r="U249">
        <f t="shared" ca="1" si="14"/>
        <v>1</v>
      </c>
    </row>
    <row r="250" spans="2:21" hidden="1" x14ac:dyDescent="0.35">
      <c r="B250" t="s">
        <v>46</v>
      </c>
      <c r="D250" s="34">
        <v>5026</v>
      </c>
      <c r="E250" s="208">
        <v>45903</v>
      </c>
      <c r="G250" t="s">
        <v>823</v>
      </c>
      <c r="I250" s="208">
        <v>45924</v>
      </c>
      <c r="K250" t="s">
        <v>235</v>
      </c>
      <c r="L250" t="s">
        <v>171</v>
      </c>
      <c r="M250" t="s">
        <v>824</v>
      </c>
      <c r="N250" t="s">
        <v>237</v>
      </c>
      <c r="P250" s="193" t="str">
        <f>IF(OR(AND(A250&lt;&gt;"",COUNTIF(Bugs!B:B,A250)&gt;0),AND(B250&lt;&gt;"",COUNTIF(Bugs!A:A,B250)&gt;0)),"Y","")</f>
        <v>Y</v>
      </c>
      <c r="Q250" s="193" t="str">
        <f>IF(OR(
    AND(COUNTIF(Bugs!A:A,B250)&gt;0,ISNUMBER(SEARCH("x",INDEX(Bugs!C:C,MATCH(B250,Bugs!A:A,0))))),
    AND(COUNTIF(Bugs!B:B,B250)&gt;0,ISNUMBER(SEARCH("x",INDEX(Bugs!C:C,MATCH(B250,Bugs!B:B,0))))),
    AND(COUNTIF(Bugs!A:A,B250)&gt;0,ISNUMBER(SEARCH("x",INDEX(Bugs!D:D,MATCH(B250,Bugs!A:A,0))))),
    AND(COUNTIF(Bugs!B:B,B250)&gt;0,ISNUMBER(SEARCH("x",INDEX(Bugs!D:D,MATCH(B250,Bugs!B:B,0)))))
),"Y","")</f>
        <v/>
      </c>
      <c r="R250">
        <f ca="1">IF(OR(ISNUMBER(MATCH(L250,MasterData!$D$3:$D$18,0)),ISNUMBER(MATCH(L250,MasterData!$C$3:$C$18,0))),
    DATEDIF(E250,I250,"d"),
    DATEDIF(E250,TODAY(),"d"))</f>
        <v>21</v>
      </c>
      <c r="S250">
        <f t="shared" ca="1" si="12"/>
        <v>0</v>
      </c>
      <c r="T250">
        <f t="shared" ca="1" si="13"/>
        <v>1</v>
      </c>
      <c r="U250">
        <f t="shared" ca="1" si="14"/>
        <v>0</v>
      </c>
    </row>
    <row r="251" spans="2:21" hidden="1" x14ac:dyDescent="0.35">
      <c r="B251" t="s">
        <v>825</v>
      </c>
      <c r="D251" s="34">
        <v>3010</v>
      </c>
      <c r="E251" s="208">
        <v>45903</v>
      </c>
      <c r="G251" t="s">
        <v>826</v>
      </c>
      <c r="I251" s="208">
        <v>45916</v>
      </c>
      <c r="K251" t="s">
        <v>235</v>
      </c>
      <c r="L251" t="s">
        <v>171</v>
      </c>
      <c r="M251" t="s">
        <v>827</v>
      </c>
      <c r="N251" t="s">
        <v>237</v>
      </c>
      <c r="P251" s="193" t="str">
        <f>IF(OR(AND(A251&lt;&gt;"",COUNTIF(Bugs!B:B,A251)&gt;0),AND(B251&lt;&gt;"",COUNTIF(Bugs!A:A,B251)&gt;0)),"Y","")</f>
        <v/>
      </c>
      <c r="Q251" s="193" t="str">
        <f>IF(OR(
    AND(COUNTIF(Bugs!A:A,B251)&gt;0,ISNUMBER(SEARCH("x",INDEX(Bugs!C:C,MATCH(B251,Bugs!A:A,0))))),
    AND(COUNTIF(Bugs!B:B,B251)&gt;0,ISNUMBER(SEARCH("x",INDEX(Bugs!C:C,MATCH(B251,Bugs!B:B,0))))),
    AND(COUNTIF(Bugs!A:A,B251)&gt;0,ISNUMBER(SEARCH("x",INDEX(Bugs!D:D,MATCH(B251,Bugs!A:A,0))))),
    AND(COUNTIF(Bugs!B:B,B251)&gt;0,ISNUMBER(SEARCH("x",INDEX(Bugs!D:D,MATCH(B251,Bugs!B:B,0)))))
),"Y","")</f>
        <v/>
      </c>
      <c r="R251">
        <f ca="1">IF(OR(ISNUMBER(MATCH(L251,MasterData!$D$3:$D$18,0)),ISNUMBER(MATCH(L251,MasterData!$C$3:$C$18,0))),
    DATEDIF(E251,I251,"d"),
    DATEDIF(E251,TODAY(),"d"))</f>
        <v>13</v>
      </c>
      <c r="S251">
        <f t="shared" ca="1" si="12"/>
        <v>0</v>
      </c>
      <c r="T251">
        <f t="shared" ca="1" si="13"/>
        <v>1</v>
      </c>
      <c r="U251">
        <f t="shared" ca="1" si="14"/>
        <v>0</v>
      </c>
    </row>
    <row r="252" spans="2:21" hidden="1" x14ac:dyDescent="0.35">
      <c r="B252" t="s">
        <v>828</v>
      </c>
      <c r="D252" s="34" t="s">
        <v>717</v>
      </c>
      <c r="E252" s="208">
        <v>45904</v>
      </c>
      <c r="G252" t="s">
        <v>829</v>
      </c>
      <c r="I252" s="208">
        <v>45904</v>
      </c>
      <c r="K252" t="s">
        <v>235</v>
      </c>
      <c r="L252" t="s">
        <v>171</v>
      </c>
      <c r="M252" t="s">
        <v>830</v>
      </c>
      <c r="N252" t="s">
        <v>237</v>
      </c>
      <c r="P252" s="193" t="str">
        <f>IF(OR(AND(A252&lt;&gt;"",COUNTIF(Bugs!B:B,A252)&gt;0),AND(B252&lt;&gt;"",COUNTIF(Bugs!A:A,B252)&gt;0)),"Y","")</f>
        <v/>
      </c>
      <c r="Q252" s="193" t="str">
        <f>IF(OR(
    AND(COUNTIF(Bugs!A:A,B252)&gt;0,ISNUMBER(SEARCH("x",INDEX(Bugs!C:C,MATCH(B252,Bugs!A:A,0))))),
    AND(COUNTIF(Bugs!B:B,B252)&gt;0,ISNUMBER(SEARCH("x",INDEX(Bugs!C:C,MATCH(B252,Bugs!B:B,0))))),
    AND(COUNTIF(Bugs!A:A,B252)&gt;0,ISNUMBER(SEARCH("x",INDEX(Bugs!D:D,MATCH(B252,Bugs!A:A,0))))),
    AND(COUNTIF(Bugs!B:B,B252)&gt;0,ISNUMBER(SEARCH("x",INDEX(Bugs!D:D,MATCH(B252,Bugs!B:B,0)))))
),"Y","")</f>
        <v/>
      </c>
      <c r="R252">
        <f ca="1">IF(OR(ISNUMBER(MATCH(L252,MasterData!$D$3:$D$18,0)),ISNUMBER(MATCH(L252,MasterData!$C$3:$C$18,0))),
    DATEDIF(E252,I252,"d"),
    DATEDIF(E252,TODAY(),"d"))</f>
        <v>0</v>
      </c>
      <c r="S252">
        <f t="shared" ca="1" si="12"/>
        <v>1</v>
      </c>
      <c r="T252">
        <f t="shared" ca="1" si="13"/>
        <v>0</v>
      </c>
      <c r="U252">
        <f t="shared" ca="1" si="14"/>
        <v>0</v>
      </c>
    </row>
    <row r="253" spans="2:21" hidden="1" x14ac:dyDescent="0.35">
      <c r="B253" t="s">
        <v>831</v>
      </c>
      <c r="D253" s="34" t="s">
        <v>480</v>
      </c>
      <c r="E253" s="208">
        <v>45904</v>
      </c>
      <c r="G253" t="s">
        <v>738</v>
      </c>
      <c r="I253" s="208">
        <v>45908</v>
      </c>
      <c r="K253" t="s">
        <v>235</v>
      </c>
      <c r="L253" t="s">
        <v>171</v>
      </c>
      <c r="M253" t="s">
        <v>832</v>
      </c>
      <c r="N253" t="s">
        <v>237</v>
      </c>
      <c r="P253" s="193" t="str">
        <f>IF(OR(AND(A253&lt;&gt;"",COUNTIF(Bugs!B:B,A253)&gt;0),AND(B253&lt;&gt;"",COUNTIF(Bugs!A:A,B253)&gt;0)),"Y","")</f>
        <v/>
      </c>
      <c r="Q253" s="193" t="str">
        <f>IF(OR(
    AND(COUNTIF(Bugs!A:A,B253)&gt;0,ISNUMBER(SEARCH("x",INDEX(Bugs!C:C,MATCH(B253,Bugs!A:A,0))))),
    AND(COUNTIF(Bugs!B:B,B253)&gt;0,ISNUMBER(SEARCH("x",INDEX(Bugs!C:C,MATCH(B253,Bugs!B:B,0))))),
    AND(COUNTIF(Bugs!A:A,B253)&gt;0,ISNUMBER(SEARCH("x",INDEX(Bugs!D:D,MATCH(B253,Bugs!A:A,0))))),
    AND(COUNTIF(Bugs!B:B,B253)&gt;0,ISNUMBER(SEARCH("x",INDEX(Bugs!D:D,MATCH(B253,Bugs!B:B,0)))))
),"Y","")</f>
        <v/>
      </c>
      <c r="R253">
        <f ca="1">IF(OR(ISNUMBER(MATCH(L253,MasterData!$D$3:$D$18,0)),ISNUMBER(MATCH(L253,MasterData!$C$3:$C$18,0))),
    DATEDIF(E253,I253,"d"),
    DATEDIF(E253,TODAY(),"d"))</f>
        <v>4</v>
      </c>
      <c r="S253">
        <f t="shared" ca="1" si="12"/>
        <v>1</v>
      </c>
      <c r="T253">
        <f t="shared" ca="1" si="13"/>
        <v>0</v>
      </c>
      <c r="U253">
        <f t="shared" ca="1" si="14"/>
        <v>0</v>
      </c>
    </row>
    <row r="254" spans="2:21" hidden="1" x14ac:dyDescent="0.35">
      <c r="B254" t="s">
        <v>47</v>
      </c>
      <c r="D254" s="34" t="s">
        <v>746</v>
      </c>
      <c r="E254" s="208">
        <v>45904</v>
      </c>
      <c r="G254" t="s">
        <v>658</v>
      </c>
      <c r="I254" s="208">
        <v>45922</v>
      </c>
      <c r="K254" t="s">
        <v>241</v>
      </c>
      <c r="L254" t="s">
        <v>171</v>
      </c>
      <c r="M254" t="s">
        <v>833</v>
      </c>
      <c r="N254" t="s">
        <v>237</v>
      </c>
      <c r="P254" s="193" t="str">
        <f>IF(OR(AND(A254&lt;&gt;"",COUNTIF(Bugs!B:B,A254)&gt;0),AND(B254&lt;&gt;"",COUNTIF(Bugs!A:A,B254)&gt;0)),"Y","")</f>
        <v>Y</v>
      </c>
      <c r="Q254" s="193" t="str">
        <f>IF(OR(
    AND(COUNTIF(Bugs!A:A,B254)&gt;0,ISNUMBER(SEARCH("x",INDEX(Bugs!C:C,MATCH(B254,Bugs!A:A,0))))),
    AND(COUNTIF(Bugs!B:B,B254)&gt;0,ISNUMBER(SEARCH("x",INDEX(Bugs!C:C,MATCH(B254,Bugs!B:B,0))))),
    AND(COUNTIF(Bugs!A:A,B254)&gt;0,ISNUMBER(SEARCH("x",INDEX(Bugs!D:D,MATCH(B254,Bugs!A:A,0))))),
    AND(COUNTIF(Bugs!B:B,B254)&gt;0,ISNUMBER(SEARCH("x",INDEX(Bugs!D:D,MATCH(B254,Bugs!B:B,0)))))
),"Y","")</f>
        <v>Y</v>
      </c>
      <c r="R254">
        <f ca="1">IF(OR(ISNUMBER(MATCH(L254,MasterData!$D$3:$D$18,0)),ISNUMBER(MATCH(L254,MasterData!$C$3:$C$18,0))),
    DATEDIF(E254,I254,"d"),
    DATEDIF(E254,TODAY(),"d"))</f>
        <v>18</v>
      </c>
      <c r="S254">
        <f t="shared" ca="1" si="12"/>
        <v>0</v>
      </c>
      <c r="T254">
        <f t="shared" ca="1" si="13"/>
        <v>1</v>
      </c>
      <c r="U254">
        <f t="shared" ca="1" si="14"/>
        <v>0</v>
      </c>
    </row>
    <row r="255" spans="2:21" hidden="1" x14ac:dyDescent="0.35">
      <c r="B255" t="s">
        <v>51</v>
      </c>
      <c r="D255" s="34">
        <v>3014</v>
      </c>
      <c r="E255" s="208">
        <v>45905</v>
      </c>
      <c r="G255" t="s">
        <v>834</v>
      </c>
      <c r="I255" s="208">
        <v>45905</v>
      </c>
      <c r="K255" t="s">
        <v>241</v>
      </c>
      <c r="L255" t="s">
        <v>164</v>
      </c>
      <c r="M255" t="s">
        <v>835</v>
      </c>
      <c r="N255" t="s">
        <v>237</v>
      </c>
      <c r="P255" s="193" t="str">
        <f>IF(OR(AND(A255&lt;&gt;"",COUNTIF(Bugs!B:B,A255)&gt;0),AND(B255&lt;&gt;"",COUNTIF(Bugs!A:A,B255)&gt;0)),"Y","")</f>
        <v>Y</v>
      </c>
      <c r="Q255" s="193" t="str">
        <f>IF(OR(
    AND(COUNTIF(Bugs!A:A,B255)&gt;0,ISNUMBER(SEARCH("x",INDEX(Bugs!C:C,MATCH(B255,Bugs!A:A,0))))),
    AND(COUNTIF(Bugs!B:B,B255)&gt;0,ISNUMBER(SEARCH("x",INDEX(Bugs!C:C,MATCH(B255,Bugs!B:B,0))))),
    AND(COUNTIF(Bugs!A:A,B255)&gt;0,ISNUMBER(SEARCH("x",INDEX(Bugs!D:D,MATCH(B255,Bugs!A:A,0))))),
    AND(COUNTIF(Bugs!B:B,B255)&gt;0,ISNUMBER(SEARCH("x",INDEX(Bugs!D:D,MATCH(B255,Bugs!B:B,0)))))
),"Y","")</f>
        <v>Y</v>
      </c>
      <c r="R255">
        <f ca="1">IF(OR(ISNUMBER(MATCH(L255,MasterData!$D$3:$D$18,0)),ISNUMBER(MATCH(L255,MasterData!$C$3:$C$18,0))),
    DATEDIF(E255,I255,"d"),
    DATEDIF(E255,TODAY(),"d"))</f>
        <v>102</v>
      </c>
      <c r="S255">
        <f t="shared" ca="1" si="12"/>
        <v>0</v>
      </c>
      <c r="T255">
        <f t="shared" ca="1" si="13"/>
        <v>0</v>
      </c>
      <c r="U255">
        <f t="shared" ca="1" si="14"/>
        <v>1</v>
      </c>
    </row>
    <row r="256" spans="2:21" hidden="1" x14ac:dyDescent="0.35">
      <c r="B256" t="s">
        <v>836</v>
      </c>
      <c r="D256" s="34" t="s">
        <v>717</v>
      </c>
      <c r="E256" s="208">
        <v>45909</v>
      </c>
      <c r="G256" t="s">
        <v>837</v>
      </c>
      <c r="I256" s="208">
        <v>45919</v>
      </c>
      <c r="K256" t="s">
        <v>241</v>
      </c>
      <c r="L256" t="s">
        <v>171</v>
      </c>
      <c r="M256" t="s">
        <v>838</v>
      </c>
      <c r="N256" t="s">
        <v>237</v>
      </c>
      <c r="P256" s="193" t="str">
        <f>IF(OR(AND(A256&lt;&gt;"",COUNTIF(Bugs!B:B,A256)&gt;0),AND(B256&lt;&gt;"",COUNTIF(Bugs!A:A,B256)&gt;0)),"Y","")</f>
        <v/>
      </c>
      <c r="Q256" s="193" t="str">
        <f>IF(OR(
    AND(COUNTIF(Bugs!A:A,B256)&gt;0,ISNUMBER(SEARCH("x",INDEX(Bugs!C:C,MATCH(B256,Bugs!A:A,0))))),
    AND(COUNTIF(Bugs!B:B,B256)&gt;0,ISNUMBER(SEARCH("x",INDEX(Bugs!C:C,MATCH(B256,Bugs!B:B,0))))),
    AND(COUNTIF(Bugs!A:A,B256)&gt;0,ISNUMBER(SEARCH("x",INDEX(Bugs!D:D,MATCH(B256,Bugs!A:A,0))))),
    AND(COUNTIF(Bugs!B:B,B256)&gt;0,ISNUMBER(SEARCH("x",INDEX(Bugs!D:D,MATCH(B256,Bugs!B:B,0)))))
),"Y","")</f>
        <v/>
      </c>
      <c r="R256">
        <f ca="1">IF(OR(ISNUMBER(MATCH(L256,MasterData!$D$3:$D$18,0)),ISNUMBER(MATCH(L256,MasterData!$C$3:$C$18,0))),
    DATEDIF(E256,I256,"d"),
    DATEDIF(E256,TODAY(),"d"))</f>
        <v>10</v>
      </c>
      <c r="S256">
        <f t="shared" ca="1" si="12"/>
        <v>0</v>
      </c>
      <c r="T256">
        <f t="shared" ca="1" si="13"/>
        <v>1</v>
      </c>
      <c r="U256">
        <f t="shared" ca="1" si="14"/>
        <v>0</v>
      </c>
    </row>
    <row r="257" spans="2:21" hidden="1" x14ac:dyDescent="0.35">
      <c r="B257" t="s">
        <v>48</v>
      </c>
      <c r="D257" s="34" t="s">
        <v>746</v>
      </c>
      <c r="E257" s="208">
        <v>45909</v>
      </c>
      <c r="G257" t="s">
        <v>839</v>
      </c>
      <c r="I257" s="208">
        <v>45909</v>
      </c>
      <c r="K257" t="s">
        <v>347</v>
      </c>
      <c r="L257" t="s">
        <v>164</v>
      </c>
      <c r="M257" t="s">
        <v>840</v>
      </c>
      <c r="N257" t="s">
        <v>237</v>
      </c>
      <c r="P257" s="193" t="str">
        <f>IF(OR(AND(A257&lt;&gt;"",COUNTIF(Bugs!B:B,A257)&gt;0),AND(B257&lt;&gt;"",COUNTIF(Bugs!A:A,B257)&gt;0)),"Y","")</f>
        <v>Y</v>
      </c>
      <c r="Q257" s="193" t="str">
        <f>IF(OR(
    AND(COUNTIF(Bugs!A:A,B257)&gt;0,ISNUMBER(SEARCH("x",INDEX(Bugs!C:C,MATCH(B257,Bugs!A:A,0))))),
    AND(COUNTIF(Bugs!B:B,B257)&gt;0,ISNUMBER(SEARCH("x",INDEX(Bugs!C:C,MATCH(B257,Bugs!B:B,0))))),
    AND(COUNTIF(Bugs!A:A,B257)&gt;0,ISNUMBER(SEARCH("x",INDEX(Bugs!D:D,MATCH(B257,Bugs!A:A,0))))),
    AND(COUNTIF(Bugs!B:B,B257)&gt;0,ISNUMBER(SEARCH("x",INDEX(Bugs!D:D,MATCH(B257,Bugs!B:B,0)))))
),"Y","")</f>
        <v/>
      </c>
      <c r="R257">
        <f ca="1">IF(OR(ISNUMBER(MATCH(L257,MasterData!$D$3:$D$18,0)),ISNUMBER(MATCH(L257,MasterData!$C$3:$C$18,0))),
    DATEDIF(E257,I257,"d"),
    DATEDIF(E257,TODAY(),"d"))</f>
        <v>98</v>
      </c>
      <c r="S257">
        <f t="shared" ca="1" si="12"/>
        <v>0</v>
      </c>
      <c r="T257">
        <f t="shared" ca="1" si="13"/>
        <v>0</v>
      </c>
      <c r="U257">
        <f t="shared" ca="1" si="14"/>
        <v>1</v>
      </c>
    </row>
    <row r="258" spans="2:21" hidden="1" x14ac:dyDescent="0.35">
      <c r="B258" t="s">
        <v>841</v>
      </c>
      <c r="D258" s="34" t="s">
        <v>480</v>
      </c>
      <c r="E258" s="208">
        <v>45910</v>
      </c>
      <c r="G258" t="s">
        <v>842</v>
      </c>
      <c r="I258" s="208">
        <v>45917</v>
      </c>
      <c r="K258" t="s">
        <v>235</v>
      </c>
      <c r="L258" t="s">
        <v>171</v>
      </c>
      <c r="M258" t="s">
        <v>843</v>
      </c>
      <c r="N258" t="s">
        <v>237</v>
      </c>
      <c r="P258" s="193" t="str">
        <f>IF(OR(AND(A258&lt;&gt;"",COUNTIF(Bugs!B:B,A258)&gt;0),AND(B258&lt;&gt;"",COUNTIF(Bugs!A:A,B258)&gt;0)),"Y","")</f>
        <v/>
      </c>
      <c r="Q258" s="193" t="str">
        <f>IF(OR(
    AND(COUNTIF(Bugs!A:A,B258)&gt;0,ISNUMBER(SEARCH("x",INDEX(Bugs!C:C,MATCH(B258,Bugs!A:A,0))))),
    AND(COUNTIF(Bugs!B:B,B258)&gt;0,ISNUMBER(SEARCH("x",INDEX(Bugs!C:C,MATCH(B258,Bugs!B:B,0))))),
    AND(COUNTIF(Bugs!A:A,B258)&gt;0,ISNUMBER(SEARCH("x",INDEX(Bugs!D:D,MATCH(B258,Bugs!A:A,0))))),
    AND(COUNTIF(Bugs!B:B,B258)&gt;0,ISNUMBER(SEARCH("x",INDEX(Bugs!D:D,MATCH(B258,Bugs!B:B,0)))))
),"Y","")</f>
        <v/>
      </c>
      <c r="R258">
        <f ca="1">IF(OR(ISNUMBER(MATCH(L258,MasterData!$D$3:$D$18,0)),ISNUMBER(MATCH(L258,MasterData!$C$3:$C$18,0))),
    DATEDIF(E258,I258,"d"),
    DATEDIF(E258,TODAY(),"d"))</f>
        <v>7</v>
      </c>
      <c r="S258">
        <f t="shared" ca="1" si="12"/>
        <v>1</v>
      </c>
      <c r="T258">
        <f t="shared" ca="1" si="13"/>
        <v>0</v>
      </c>
      <c r="U258">
        <f t="shared" ca="1" si="14"/>
        <v>0</v>
      </c>
    </row>
    <row r="259" spans="2:21" hidden="1" x14ac:dyDescent="0.35">
      <c r="B259" t="s">
        <v>844</v>
      </c>
      <c r="D259" s="34" t="s">
        <v>746</v>
      </c>
      <c r="E259" s="208">
        <v>45911</v>
      </c>
      <c r="G259" t="s">
        <v>839</v>
      </c>
      <c r="I259" s="208">
        <v>45938</v>
      </c>
      <c r="K259" t="s">
        <v>241</v>
      </c>
      <c r="L259" t="s">
        <v>171</v>
      </c>
      <c r="M259" t="s">
        <v>845</v>
      </c>
      <c r="N259" t="s">
        <v>237</v>
      </c>
      <c r="P259" s="193" t="str">
        <f>IF(OR(AND(A259&lt;&gt;"",COUNTIF(Bugs!B:B,A259)&gt;0),AND(B259&lt;&gt;"",COUNTIF(Bugs!A:A,B259)&gt;0)),"Y","")</f>
        <v/>
      </c>
      <c r="Q259" s="193" t="str">
        <f>IF(OR(
    AND(COUNTIF(Bugs!A:A,B259)&gt;0,ISNUMBER(SEARCH("x",INDEX(Bugs!C:C,MATCH(B259,Bugs!A:A,0))))),
    AND(COUNTIF(Bugs!B:B,B259)&gt;0,ISNUMBER(SEARCH("x",INDEX(Bugs!C:C,MATCH(B259,Bugs!B:B,0))))),
    AND(COUNTIF(Bugs!A:A,B259)&gt;0,ISNUMBER(SEARCH("x",INDEX(Bugs!D:D,MATCH(B259,Bugs!A:A,0))))),
    AND(COUNTIF(Bugs!B:B,B259)&gt;0,ISNUMBER(SEARCH("x",INDEX(Bugs!D:D,MATCH(B259,Bugs!B:B,0)))))
),"Y","")</f>
        <v/>
      </c>
      <c r="R259">
        <f ca="1">IF(OR(ISNUMBER(MATCH(L259,MasterData!$D$3:$D$18,0)),ISNUMBER(MATCH(L259,MasterData!$C$3:$C$18,0))),
    DATEDIF(E259,I259,"d"),
    DATEDIF(E259,TODAY(),"d"))</f>
        <v>27</v>
      </c>
      <c r="S259">
        <f t="shared" ca="1" si="12"/>
        <v>0</v>
      </c>
      <c r="T259">
        <f t="shared" ca="1" si="13"/>
        <v>1</v>
      </c>
      <c r="U259">
        <f t="shared" ca="1" si="14"/>
        <v>0</v>
      </c>
    </row>
    <row r="260" spans="2:21" hidden="1" x14ac:dyDescent="0.35">
      <c r="B260" t="s">
        <v>49</v>
      </c>
      <c r="D260" s="34">
        <v>3014</v>
      </c>
      <c r="E260" s="208">
        <v>45911</v>
      </c>
      <c r="G260" t="s">
        <v>846</v>
      </c>
      <c r="I260" s="208">
        <v>45924</v>
      </c>
      <c r="K260" t="s">
        <v>241</v>
      </c>
      <c r="L260" t="s">
        <v>171</v>
      </c>
      <c r="M260" t="s">
        <v>847</v>
      </c>
      <c r="N260" t="s">
        <v>237</v>
      </c>
      <c r="P260" s="193" t="str">
        <f>IF(OR(AND(A260&lt;&gt;"",COUNTIF(Bugs!B:B,A260)&gt;0),AND(B260&lt;&gt;"",COUNTIF(Bugs!A:A,B260)&gt;0)),"Y","")</f>
        <v>Y</v>
      </c>
      <c r="Q260" s="193" t="str">
        <f>IF(OR(
    AND(COUNTIF(Bugs!A:A,B260)&gt;0,ISNUMBER(SEARCH("x",INDEX(Bugs!C:C,MATCH(B260,Bugs!A:A,0))))),
    AND(COUNTIF(Bugs!B:B,B260)&gt;0,ISNUMBER(SEARCH("x",INDEX(Bugs!C:C,MATCH(B260,Bugs!B:B,0))))),
    AND(COUNTIF(Bugs!A:A,B260)&gt;0,ISNUMBER(SEARCH("x",INDEX(Bugs!D:D,MATCH(B260,Bugs!A:A,0))))),
    AND(COUNTIF(Bugs!B:B,B260)&gt;0,ISNUMBER(SEARCH("x",INDEX(Bugs!D:D,MATCH(B260,Bugs!B:B,0)))))
),"Y","")</f>
        <v>Y</v>
      </c>
      <c r="R260">
        <f ca="1">IF(OR(ISNUMBER(MATCH(L260,MasterData!$D$3:$D$18,0)),ISNUMBER(MATCH(L260,MasterData!$C$3:$C$18,0))),
    DATEDIF(E260,I260,"d"),
    DATEDIF(E260,TODAY(),"d"))</f>
        <v>13</v>
      </c>
      <c r="S260">
        <f t="shared" ca="1" si="12"/>
        <v>0</v>
      </c>
      <c r="T260">
        <f t="shared" ca="1" si="13"/>
        <v>1</v>
      </c>
      <c r="U260">
        <f t="shared" ca="1" si="14"/>
        <v>0</v>
      </c>
    </row>
    <row r="261" spans="2:21" hidden="1" x14ac:dyDescent="0.35">
      <c r="B261" t="s">
        <v>50</v>
      </c>
      <c r="D261" s="34" t="s">
        <v>746</v>
      </c>
      <c r="E261" s="208">
        <v>45972</v>
      </c>
      <c r="G261" t="s">
        <v>848</v>
      </c>
      <c r="I261" s="208">
        <v>45980</v>
      </c>
      <c r="K261" t="s">
        <v>235</v>
      </c>
      <c r="L261" t="s">
        <v>171</v>
      </c>
      <c r="M261" t="s">
        <v>849</v>
      </c>
      <c r="N261" t="s">
        <v>237</v>
      </c>
      <c r="P261" s="193" t="str">
        <f>IF(OR(AND(A261&lt;&gt;"",COUNTIF(Bugs!B:B,A261)&gt;0),AND(B261&lt;&gt;"",COUNTIF(Bugs!A:A,B261)&gt;0)),"Y","")</f>
        <v>Y</v>
      </c>
      <c r="Q261" s="193" t="str">
        <f>IF(OR(
    AND(COUNTIF(Bugs!A:A,B261)&gt;0,ISNUMBER(SEARCH("x",INDEX(Bugs!C:C,MATCH(B261,Bugs!A:A,0))))),
    AND(COUNTIF(Bugs!B:B,B261)&gt;0,ISNUMBER(SEARCH("x",INDEX(Bugs!C:C,MATCH(B261,Bugs!B:B,0))))),
    AND(COUNTIF(Bugs!A:A,B261)&gt;0,ISNUMBER(SEARCH("x",INDEX(Bugs!D:D,MATCH(B261,Bugs!A:A,0))))),
    AND(COUNTIF(Bugs!B:B,B261)&gt;0,ISNUMBER(SEARCH("x",INDEX(Bugs!D:D,MATCH(B261,Bugs!B:B,0)))))
),"Y","")</f>
        <v/>
      </c>
      <c r="R261">
        <f ca="1">IF(OR(ISNUMBER(MATCH(L261,MasterData!$D$3:$D$18,0)),ISNUMBER(MATCH(L261,MasterData!$C$3:$C$18,0))),
    DATEDIF(E261,I261,"d"),
    DATEDIF(E261,TODAY(),"d"))</f>
        <v>8</v>
      </c>
      <c r="S261">
        <f t="shared" ca="1" si="12"/>
        <v>0</v>
      </c>
      <c r="T261">
        <f t="shared" ca="1" si="13"/>
        <v>1</v>
      </c>
      <c r="U261">
        <f t="shared" ca="1" si="14"/>
        <v>0</v>
      </c>
    </row>
    <row r="262" spans="2:21" hidden="1" x14ac:dyDescent="0.35">
      <c r="B262" t="s">
        <v>850</v>
      </c>
      <c r="D262" s="34" t="s">
        <v>480</v>
      </c>
      <c r="E262" s="208">
        <v>45911</v>
      </c>
      <c r="G262" t="s">
        <v>848</v>
      </c>
      <c r="I262" s="208">
        <v>45911</v>
      </c>
      <c r="K262" t="s">
        <v>241</v>
      </c>
      <c r="L262" t="s">
        <v>171</v>
      </c>
      <c r="M262" t="s">
        <v>851</v>
      </c>
      <c r="N262" t="s">
        <v>237</v>
      </c>
      <c r="P262" s="193" t="str">
        <f>IF(OR(AND(A262&lt;&gt;"",COUNTIF(Bugs!B:B,A262)&gt;0),AND(B262&lt;&gt;"",COUNTIF(Bugs!A:A,B262)&gt;0)),"Y","")</f>
        <v/>
      </c>
      <c r="Q262" s="193" t="str">
        <f>IF(OR(
    AND(COUNTIF(Bugs!A:A,B262)&gt;0,ISNUMBER(SEARCH("x",INDEX(Bugs!C:C,MATCH(B262,Bugs!A:A,0))))),
    AND(COUNTIF(Bugs!B:B,B262)&gt;0,ISNUMBER(SEARCH("x",INDEX(Bugs!C:C,MATCH(B262,Bugs!B:B,0))))),
    AND(COUNTIF(Bugs!A:A,B262)&gt;0,ISNUMBER(SEARCH("x",INDEX(Bugs!D:D,MATCH(B262,Bugs!A:A,0))))),
    AND(COUNTIF(Bugs!B:B,B262)&gt;0,ISNUMBER(SEARCH("x",INDEX(Bugs!D:D,MATCH(B262,Bugs!B:B,0)))))
),"Y","")</f>
        <v/>
      </c>
      <c r="R262">
        <f ca="1">IF(OR(ISNUMBER(MATCH(L262,MasterData!$D$3:$D$18,0)),ISNUMBER(MATCH(L262,MasterData!$C$3:$C$18,0))),
    DATEDIF(E262,I262,"d"),
    DATEDIF(E262,TODAY(),"d"))</f>
        <v>0</v>
      </c>
      <c r="S262">
        <f t="shared" ca="1" si="12"/>
        <v>1</v>
      </c>
      <c r="T262">
        <f t="shared" ca="1" si="13"/>
        <v>0</v>
      </c>
      <c r="U262">
        <f t="shared" ca="1" si="14"/>
        <v>0</v>
      </c>
    </row>
    <row r="263" spans="2:21" hidden="1" x14ac:dyDescent="0.35">
      <c r="B263" t="s">
        <v>852</v>
      </c>
      <c r="D263" s="34">
        <v>3003</v>
      </c>
      <c r="E263" s="208">
        <v>45912</v>
      </c>
      <c r="G263" t="s">
        <v>853</v>
      </c>
      <c r="I263" s="208">
        <v>45917</v>
      </c>
      <c r="K263" t="s">
        <v>241</v>
      </c>
      <c r="L263" t="s">
        <v>171</v>
      </c>
      <c r="M263" t="s">
        <v>854</v>
      </c>
      <c r="N263" t="s">
        <v>237</v>
      </c>
      <c r="P263" s="193" t="str">
        <f>IF(OR(AND(A263&lt;&gt;"",COUNTIF(Bugs!B:B,A263)&gt;0),AND(B263&lt;&gt;"",COUNTIF(Bugs!A:A,B263)&gt;0)),"Y","")</f>
        <v/>
      </c>
      <c r="Q263" s="193" t="str">
        <f>IF(OR(
    AND(COUNTIF(Bugs!A:A,B263)&gt;0,ISNUMBER(SEARCH("x",INDEX(Bugs!C:C,MATCH(B263,Bugs!A:A,0))))),
    AND(COUNTIF(Bugs!B:B,B263)&gt;0,ISNUMBER(SEARCH("x",INDEX(Bugs!C:C,MATCH(B263,Bugs!B:B,0))))),
    AND(COUNTIF(Bugs!A:A,B263)&gt;0,ISNUMBER(SEARCH("x",INDEX(Bugs!D:D,MATCH(B263,Bugs!A:A,0))))),
    AND(COUNTIF(Bugs!B:B,B263)&gt;0,ISNUMBER(SEARCH("x",INDEX(Bugs!D:D,MATCH(B263,Bugs!B:B,0)))))
),"Y","")</f>
        <v/>
      </c>
      <c r="R263">
        <f ca="1">IF(OR(ISNUMBER(MATCH(L263,MasterData!$D$3:$D$18,0)),ISNUMBER(MATCH(L263,MasterData!$C$3:$C$18,0))),
    DATEDIF(E263,I263,"d"),
    DATEDIF(E263,TODAY(),"d"))</f>
        <v>5</v>
      </c>
      <c r="S263">
        <f t="shared" ca="1" si="12"/>
        <v>1</v>
      </c>
      <c r="T263">
        <f t="shared" ca="1" si="13"/>
        <v>0</v>
      </c>
      <c r="U263">
        <f t="shared" ca="1" si="14"/>
        <v>0</v>
      </c>
    </row>
    <row r="264" spans="2:21" hidden="1" x14ac:dyDescent="0.35">
      <c r="B264" t="s">
        <v>855</v>
      </c>
      <c r="D264" s="34" t="s">
        <v>480</v>
      </c>
      <c r="E264" s="208">
        <v>45915</v>
      </c>
      <c r="G264" t="s">
        <v>834</v>
      </c>
      <c r="I264" s="208">
        <v>45937</v>
      </c>
      <c r="K264" t="s">
        <v>241</v>
      </c>
      <c r="L264" t="s">
        <v>171</v>
      </c>
      <c r="M264" t="s">
        <v>856</v>
      </c>
      <c r="N264" t="s">
        <v>237</v>
      </c>
      <c r="P264" s="193" t="str">
        <f>IF(OR(AND(A264&lt;&gt;"",COUNTIF(Bugs!B:B,A264)&gt;0),AND(B264&lt;&gt;"",COUNTIF(Bugs!A:A,B264)&gt;0)),"Y","")</f>
        <v/>
      </c>
      <c r="Q264" s="193" t="str">
        <f>IF(OR(
    AND(COUNTIF(Bugs!A:A,B264)&gt;0,ISNUMBER(SEARCH("x",INDEX(Bugs!C:C,MATCH(B264,Bugs!A:A,0))))),
    AND(COUNTIF(Bugs!B:B,B264)&gt;0,ISNUMBER(SEARCH("x",INDEX(Bugs!C:C,MATCH(B264,Bugs!B:B,0))))),
    AND(COUNTIF(Bugs!A:A,B264)&gt;0,ISNUMBER(SEARCH("x",INDEX(Bugs!D:D,MATCH(B264,Bugs!A:A,0))))),
    AND(COUNTIF(Bugs!B:B,B264)&gt;0,ISNUMBER(SEARCH("x",INDEX(Bugs!D:D,MATCH(B264,Bugs!B:B,0)))))
),"Y","")</f>
        <v/>
      </c>
      <c r="R264">
        <f ca="1">IF(OR(ISNUMBER(MATCH(L264,MasterData!$D$3:$D$18,0)),ISNUMBER(MATCH(L264,MasterData!$C$3:$C$18,0))),
    DATEDIF(E264,I264,"d"),
    DATEDIF(E264,TODAY(),"d"))</f>
        <v>22</v>
      </c>
      <c r="S264">
        <f t="shared" ca="1" si="12"/>
        <v>0</v>
      </c>
      <c r="T264">
        <f t="shared" ca="1" si="13"/>
        <v>1</v>
      </c>
      <c r="U264">
        <f t="shared" ca="1" si="14"/>
        <v>0</v>
      </c>
    </row>
    <row r="265" spans="2:21" hidden="1" x14ac:dyDescent="0.35">
      <c r="B265" t="s">
        <v>857</v>
      </c>
      <c r="D265" s="34" t="s">
        <v>480</v>
      </c>
      <c r="E265" s="208">
        <v>45916</v>
      </c>
      <c r="G265" t="s">
        <v>245</v>
      </c>
      <c r="I265" s="208">
        <v>45924</v>
      </c>
      <c r="K265" t="s">
        <v>241</v>
      </c>
      <c r="L265" t="s">
        <v>171</v>
      </c>
      <c r="M265" t="s">
        <v>858</v>
      </c>
      <c r="N265" t="s">
        <v>237</v>
      </c>
      <c r="P265" s="193" t="str">
        <f>IF(OR(AND(A265&lt;&gt;"",COUNTIF(Bugs!B:B,A265)&gt;0),AND(B265&lt;&gt;"",COUNTIF(Bugs!A:A,B265)&gt;0)),"Y","")</f>
        <v/>
      </c>
      <c r="Q265" s="193" t="str">
        <f>IF(OR(
    AND(COUNTIF(Bugs!A:A,B265)&gt;0,ISNUMBER(SEARCH("x",INDEX(Bugs!C:C,MATCH(B265,Bugs!A:A,0))))),
    AND(COUNTIF(Bugs!B:B,B265)&gt;0,ISNUMBER(SEARCH("x",INDEX(Bugs!C:C,MATCH(B265,Bugs!B:B,0))))),
    AND(COUNTIF(Bugs!A:A,B265)&gt;0,ISNUMBER(SEARCH("x",INDEX(Bugs!D:D,MATCH(B265,Bugs!A:A,0))))),
    AND(COUNTIF(Bugs!B:B,B265)&gt;0,ISNUMBER(SEARCH("x",INDEX(Bugs!D:D,MATCH(B265,Bugs!B:B,0)))))
),"Y","")</f>
        <v/>
      </c>
      <c r="R265">
        <f ca="1">IF(OR(ISNUMBER(MATCH(L265,MasterData!$D$3:$D$18,0)),ISNUMBER(MATCH(L265,MasterData!$C$3:$C$18,0))),
    DATEDIF(E265,I265,"d"),
    DATEDIF(E265,TODAY(),"d"))</f>
        <v>8</v>
      </c>
      <c r="S265">
        <f t="shared" ref="S265:S328" ca="1" si="15">IF(AND($R265&gt;=0,$R265&lt;=7),1,0)</f>
        <v>0</v>
      </c>
      <c r="T265">
        <f t="shared" ref="T265:T328" ca="1" si="16">IF(AND($R265&gt;7,R265&lt;=30),1,0)</f>
        <v>1</v>
      </c>
      <c r="U265">
        <f t="shared" ref="U265:U328" ca="1" si="17">IF($R265&gt;30,1,0)</f>
        <v>0</v>
      </c>
    </row>
    <row r="266" spans="2:21" hidden="1" x14ac:dyDescent="0.35">
      <c r="B266" t="s">
        <v>859</v>
      </c>
      <c r="D266" s="34" t="s">
        <v>746</v>
      </c>
      <c r="E266" s="208">
        <v>45916</v>
      </c>
      <c r="G266" t="s">
        <v>839</v>
      </c>
      <c r="I266" s="208">
        <v>45924</v>
      </c>
      <c r="K266" t="s">
        <v>241</v>
      </c>
      <c r="L266" t="s">
        <v>171</v>
      </c>
      <c r="M266" t="s">
        <v>860</v>
      </c>
      <c r="N266" t="s">
        <v>237</v>
      </c>
      <c r="P266" s="193" t="str">
        <f>IF(OR(AND(A266&lt;&gt;"",COUNTIF(Bugs!B:B,A266)&gt;0),AND(B266&lt;&gt;"",COUNTIF(Bugs!A:A,B266)&gt;0)),"Y","")</f>
        <v/>
      </c>
      <c r="Q266" s="193" t="str">
        <f>IF(OR(
    AND(COUNTIF(Bugs!A:A,B266)&gt;0,ISNUMBER(SEARCH("x",INDEX(Bugs!C:C,MATCH(B266,Bugs!A:A,0))))),
    AND(COUNTIF(Bugs!B:B,B266)&gt;0,ISNUMBER(SEARCH("x",INDEX(Bugs!C:C,MATCH(B266,Bugs!B:B,0))))),
    AND(COUNTIF(Bugs!A:A,B266)&gt;0,ISNUMBER(SEARCH("x",INDEX(Bugs!D:D,MATCH(B266,Bugs!A:A,0))))),
    AND(COUNTIF(Bugs!B:B,B266)&gt;0,ISNUMBER(SEARCH("x",INDEX(Bugs!D:D,MATCH(B266,Bugs!B:B,0)))))
),"Y","")</f>
        <v/>
      </c>
      <c r="R266">
        <f ca="1">IF(OR(ISNUMBER(MATCH(L266,MasterData!$D$3:$D$18,0)),ISNUMBER(MATCH(L266,MasterData!$C$3:$C$18,0))),
    DATEDIF(E266,I266,"d"),
    DATEDIF(E266,TODAY(),"d"))</f>
        <v>8</v>
      </c>
      <c r="S266">
        <f t="shared" ca="1" si="15"/>
        <v>0</v>
      </c>
      <c r="T266">
        <f t="shared" ca="1" si="16"/>
        <v>1</v>
      </c>
      <c r="U266">
        <f t="shared" ca="1" si="17"/>
        <v>0</v>
      </c>
    </row>
    <row r="267" spans="2:21" hidden="1" x14ac:dyDescent="0.35">
      <c r="B267" t="s">
        <v>861</v>
      </c>
      <c r="D267" s="34" t="s">
        <v>480</v>
      </c>
      <c r="E267" s="208">
        <v>45916</v>
      </c>
      <c r="G267" t="s">
        <v>862</v>
      </c>
      <c r="I267" s="208">
        <v>45927</v>
      </c>
      <c r="K267" t="s">
        <v>347</v>
      </c>
      <c r="L267" t="s">
        <v>171</v>
      </c>
      <c r="M267" t="s">
        <v>863</v>
      </c>
      <c r="N267" t="s">
        <v>237</v>
      </c>
      <c r="P267" s="193" t="str">
        <f>IF(OR(AND(A267&lt;&gt;"",COUNTIF(Bugs!B:B,A267)&gt;0),AND(B267&lt;&gt;"",COUNTIF(Bugs!A:A,B267)&gt;0)),"Y","")</f>
        <v/>
      </c>
      <c r="Q267" s="193" t="str">
        <f>IF(OR(
    AND(COUNTIF(Bugs!A:A,B267)&gt;0,ISNUMBER(SEARCH("x",INDEX(Bugs!C:C,MATCH(B267,Bugs!A:A,0))))),
    AND(COUNTIF(Bugs!B:B,B267)&gt;0,ISNUMBER(SEARCH("x",INDEX(Bugs!C:C,MATCH(B267,Bugs!B:B,0))))),
    AND(COUNTIF(Bugs!A:A,B267)&gt;0,ISNUMBER(SEARCH("x",INDEX(Bugs!D:D,MATCH(B267,Bugs!A:A,0))))),
    AND(COUNTIF(Bugs!B:B,B267)&gt;0,ISNUMBER(SEARCH("x",INDEX(Bugs!D:D,MATCH(B267,Bugs!B:B,0)))))
),"Y","")</f>
        <v/>
      </c>
      <c r="R267">
        <f ca="1">IF(OR(ISNUMBER(MATCH(L267,MasterData!$D$3:$D$18,0)),ISNUMBER(MATCH(L267,MasterData!$C$3:$C$18,0))),
    DATEDIF(E267,I267,"d"),
    DATEDIF(E267,TODAY(),"d"))</f>
        <v>11</v>
      </c>
      <c r="S267">
        <f t="shared" ca="1" si="15"/>
        <v>0</v>
      </c>
      <c r="T267">
        <f t="shared" ca="1" si="16"/>
        <v>1</v>
      </c>
      <c r="U267">
        <f t="shared" ca="1" si="17"/>
        <v>0</v>
      </c>
    </row>
    <row r="268" spans="2:21" hidden="1" x14ac:dyDescent="0.35">
      <c r="B268" t="s">
        <v>864</v>
      </c>
      <c r="D268" s="34" t="s">
        <v>480</v>
      </c>
      <c r="E268" s="208">
        <v>45916</v>
      </c>
      <c r="G268" t="s">
        <v>862</v>
      </c>
      <c r="I268" s="208">
        <v>45917</v>
      </c>
      <c r="K268" t="s">
        <v>347</v>
      </c>
      <c r="L268" t="s">
        <v>171</v>
      </c>
      <c r="M268" t="s">
        <v>865</v>
      </c>
      <c r="N268" t="s">
        <v>237</v>
      </c>
      <c r="P268" s="193" t="str">
        <f>IF(OR(AND(A268&lt;&gt;"",COUNTIF(Bugs!B:B,A268)&gt;0),AND(B268&lt;&gt;"",COUNTIF(Bugs!A:A,B268)&gt;0)),"Y","")</f>
        <v/>
      </c>
      <c r="Q268" s="193" t="str">
        <f>IF(OR(
    AND(COUNTIF(Bugs!A:A,B268)&gt;0,ISNUMBER(SEARCH("x",INDEX(Bugs!C:C,MATCH(B268,Bugs!A:A,0))))),
    AND(COUNTIF(Bugs!B:B,B268)&gt;0,ISNUMBER(SEARCH("x",INDEX(Bugs!C:C,MATCH(B268,Bugs!B:B,0))))),
    AND(COUNTIF(Bugs!A:A,B268)&gt;0,ISNUMBER(SEARCH("x",INDEX(Bugs!D:D,MATCH(B268,Bugs!A:A,0))))),
    AND(COUNTIF(Bugs!B:B,B268)&gt;0,ISNUMBER(SEARCH("x",INDEX(Bugs!D:D,MATCH(B268,Bugs!B:B,0)))))
),"Y","")</f>
        <v/>
      </c>
      <c r="R268">
        <f ca="1">IF(OR(ISNUMBER(MATCH(L268,MasterData!$D$3:$D$18,0)),ISNUMBER(MATCH(L268,MasterData!$C$3:$C$18,0))),
    DATEDIF(E268,I268,"d"),
    DATEDIF(E268,TODAY(),"d"))</f>
        <v>1</v>
      </c>
      <c r="S268">
        <f t="shared" ca="1" si="15"/>
        <v>1</v>
      </c>
      <c r="T268">
        <f t="shared" ca="1" si="16"/>
        <v>0</v>
      </c>
      <c r="U268">
        <f t="shared" ca="1" si="17"/>
        <v>0</v>
      </c>
    </row>
    <row r="269" spans="2:21" hidden="1" x14ac:dyDescent="0.35">
      <c r="B269" t="s">
        <v>52</v>
      </c>
      <c r="D269" s="34">
        <v>3009</v>
      </c>
      <c r="E269" s="208">
        <v>45917</v>
      </c>
      <c r="G269" t="s">
        <v>866</v>
      </c>
      <c r="I269" s="208">
        <v>45965</v>
      </c>
      <c r="K269" t="s">
        <v>235</v>
      </c>
      <c r="L269" t="s">
        <v>171</v>
      </c>
      <c r="M269" t="s">
        <v>867</v>
      </c>
      <c r="N269" t="s">
        <v>237</v>
      </c>
      <c r="P269" s="193" t="str">
        <f>IF(OR(AND(A269&lt;&gt;"",COUNTIF(Bugs!B:B,A269)&gt;0),AND(B269&lt;&gt;"",COUNTIF(Bugs!A:A,B269)&gt;0)),"Y","")</f>
        <v>Y</v>
      </c>
      <c r="Q269" s="193" t="str">
        <f>IF(OR(
    AND(COUNTIF(Bugs!A:A,B269)&gt;0,ISNUMBER(SEARCH("x",INDEX(Bugs!C:C,MATCH(B269,Bugs!A:A,0))))),
    AND(COUNTIF(Bugs!B:B,B269)&gt;0,ISNUMBER(SEARCH("x",INDEX(Bugs!C:C,MATCH(B269,Bugs!B:B,0))))),
    AND(COUNTIF(Bugs!A:A,B269)&gt;0,ISNUMBER(SEARCH("x",INDEX(Bugs!D:D,MATCH(B269,Bugs!A:A,0))))),
    AND(COUNTIF(Bugs!B:B,B269)&gt;0,ISNUMBER(SEARCH("x",INDEX(Bugs!D:D,MATCH(B269,Bugs!B:B,0)))))
),"Y","")</f>
        <v>Y</v>
      </c>
      <c r="R269">
        <f ca="1">IF(OR(ISNUMBER(MATCH(L269,MasterData!$D$3:$D$18,0)),ISNUMBER(MATCH(L269,MasterData!$C$3:$C$18,0))),
    DATEDIF(E269,I269,"d"),
    DATEDIF(E269,TODAY(),"d"))</f>
        <v>48</v>
      </c>
      <c r="S269">
        <f ca="1">IF(AND($R269&gt;=0,$R269&lt;=7),1,0)</f>
        <v>0</v>
      </c>
      <c r="T269">
        <f ca="1">IF(AND($R269&gt;7,R269&lt;=30),1,0)</f>
        <v>0</v>
      </c>
      <c r="U269">
        <f ca="1">IF($R269&gt;30,1,0)</f>
        <v>1</v>
      </c>
    </row>
    <row r="270" spans="2:21" hidden="1" x14ac:dyDescent="0.35">
      <c r="B270" t="s">
        <v>868</v>
      </c>
      <c r="D270" s="34">
        <v>5240</v>
      </c>
      <c r="E270" s="208">
        <v>45917</v>
      </c>
      <c r="G270" t="s">
        <v>869</v>
      </c>
      <c r="I270" s="208">
        <v>45918</v>
      </c>
      <c r="K270" t="s">
        <v>235</v>
      </c>
      <c r="L270" t="s">
        <v>171</v>
      </c>
      <c r="M270" t="s">
        <v>870</v>
      </c>
      <c r="N270" t="s">
        <v>237</v>
      </c>
      <c r="P270" s="193" t="str">
        <f>IF(OR(AND(A270&lt;&gt;"",COUNTIF(Bugs!B:B,A270)&gt;0),AND(B270&lt;&gt;"",COUNTIF(Bugs!A:A,B270)&gt;0)),"Y","")</f>
        <v/>
      </c>
      <c r="Q270" s="193" t="str">
        <f>IF(OR(
    AND(COUNTIF(Bugs!A:A,B270)&gt;0,ISNUMBER(SEARCH("x",INDEX(Bugs!C:C,MATCH(B270,Bugs!A:A,0))))),
    AND(COUNTIF(Bugs!B:B,B270)&gt;0,ISNUMBER(SEARCH("x",INDEX(Bugs!C:C,MATCH(B270,Bugs!B:B,0))))),
    AND(COUNTIF(Bugs!A:A,B270)&gt;0,ISNUMBER(SEARCH("x",INDEX(Bugs!D:D,MATCH(B270,Bugs!A:A,0))))),
    AND(COUNTIF(Bugs!B:B,B270)&gt;0,ISNUMBER(SEARCH("x",INDEX(Bugs!D:D,MATCH(B270,Bugs!B:B,0)))))
),"Y","")</f>
        <v/>
      </c>
      <c r="R270">
        <f ca="1">IF(OR(ISNUMBER(MATCH(L270,MasterData!$D$3:$D$18,0)),ISNUMBER(MATCH(L270,MasterData!$C$3:$C$18,0))),
    DATEDIF(E270,I270,"d"),
    DATEDIF(E270,TODAY(),"d"))</f>
        <v>1</v>
      </c>
      <c r="S270">
        <f t="shared" ca="1" si="15"/>
        <v>1</v>
      </c>
      <c r="T270">
        <f t="shared" ca="1" si="16"/>
        <v>0</v>
      </c>
      <c r="U270">
        <f t="shared" ca="1" si="17"/>
        <v>0</v>
      </c>
    </row>
    <row r="271" spans="2:21" hidden="1" x14ac:dyDescent="0.35">
      <c r="B271" t="s">
        <v>871</v>
      </c>
      <c r="D271" s="34">
        <v>3366</v>
      </c>
      <c r="E271" s="208">
        <v>45918</v>
      </c>
      <c r="G271" t="s">
        <v>720</v>
      </c>
      <c r="I271" s="208">
        <v>45919</v>
      </c>
      <c r="K271" t="s">
        <v>235</v>
      </c>
      <c r="L271" t="s">
        <v>171</v>
      </c>
      <c r="M271" t="s">
        <v>872</v>
      </c>
      <c r="N271" t="s">
        <v>237</v>
      </c>
      <c r="P271" s="193" t="str">
        <f>IF(OR(AND(A271&lt;&gt;"",COUNTIF(Bugs!B:B,A271)&gt;0),AND(B271&lt;&gt;"",COUNTIF(Bugs!A:A,B271)&gt;0)),"Y","")</f>
        <v/>
      </c>
      <c r="Q271" s="193" t="str">
        <f>IF(OR(
    AND(COUNTIF(Bugs!A:A,B271)&gt;0,ISNUMBER(SEARCH("x",INDEX(Bugs!C:C,MATCH(B271,Bugs!A:A,0))))),
    AND(COUNTIF(Bugs!B:B,B271)&gt;0,ISNUMBER(SEARCH("x",INDEX(Bugs!C:C,MATCH(B271,Bugs!B:B,0))))),
    AND(COUNTIF(Bugs!A:A,B271)&gt;0,ISNUMBER(SEARCH("x",INDEX(Bugs!D:D,MATCH(B271,Bugs!A:A,0))))),
    AND(COUNTIF(Bugs!B:B,B271)&gt;0,ISNUMBER(SEARCH("x",INDEX(Bugs!D:D,MATCH(B271,Bugs!B:B,0)))))
),"Y","")</f>
        <v/>
      </c>
      <c r="R271">
        <f ca="1">IF(OR(ISNUMBER(MATCH(L271,MasterData!$D$3:$D$18,0)),ISNUMBER(MATCH(L271,MasterData!$C$3:$C$18,0))),
    DATEDIF(E271,I271,"d"),
    DATEDIF(E271,TODAY(),"d"))</f>
        <v>1</v>
      </c>
      <c r="S271">
        <f t="shared" ca="1" si="15"/>
        <v>1</v>
      </c>
      <c r="T271">
        <f t="shared" ca="1" si="16"/>
        <v>0</v>
      </c>
      <c r="U271">
        <f t="shared" ca="1" si="17"/>
        <v>0</v>
      </c>
    </row>
    <row r="272" spans="2:21" hidden="1" x14ac:dyDescent="0.35">
      <c r="B272" t="s">
        <v>873</v>
      </c>
      <c r="D272" s="34">
        <v>3366</v>
      </c>
      <c r="E272" s="208">
        <v>45918</v>
      </c>
      <c r="G272" t="s">
        <v>720</v>
      </c>
      <c r="I272" s="208">
        <v>45919</v>
      </c>
      <c r="K272" t="s">
        <v>235</v>
      </c>
      <c r="L272" t="s">
        <v>171</v>
      </c>
      <c r="M272" t="s">
        <v>874</v>
      </c>
      <c r="N272" t="s">
        <v>237</v>
      </c>
      <c r="P272" s="193" t="str">
        <f>IF(OR(AND(A272&lt;&gt;"",COUNTIF(Bugs!B:B,A272)&gt;0),AND(B272&lt;&gt;"",COUNTIF(Bugs!A:A,B272)&gt;0)),"Y","")</f>
        <v/>
      </c>
      <c r="Q272" s="193" t="str">
        <f>IF(OR(
    AND(COUNTIF(Bugs!A:A,B272)&gt;0,ISNUMBER(SEARCH("x",INDEX(Bugs!C:C,MATCH(B272,Bugs!A:A,0))))),
    AND(COUNTIF(Bugs!B:B,B272)&gt;0,ISNUMBER(SEARCH("x",INDEX(Bugs!C:C,MATCH(B272,Bugs!B:B,0))))),
    AND(COUNTIF(Bugs!A:A,B272)&gt;0,ISNUMBER(SEARCH("x",INDEX(Bugs!D:D,MATCH(B272,Bugs!A:A,0))))),
    AND(COUNTIF(Bugs!B:B,B272)&gt;0,ISNUMBER(SEARCH("x",INDEX(Bugs!D:D,MATCH(B272,Bugs!B:B,0)))))
),"Y","")</f>
        <v/>
      </c>
      <c r="R272">
        <f ca="1">IF(OR(ISNUMBER(MATCH(L272,MasterData!$D$3:$D$18,0)),ISNUMBER(MATCH(L272,MasterData!$C$3:$C$18,0))),
    DATEDIF(E272,I272,"d"),
    DATEDIF(E272,TODAY(),"d"))</f>
        <v>1</v>
      </c>
      <c r="S272">
        <f t="shared" ca="1" si="15"/>
        <v>1</v>
      </c>
      <c r="T272">
        <f t="shared" ca="1" si="16"/>
        <v>0</v>
      </c>
      <c r="U272">
        <f t="shared" ca="1" si="17"/>
        <v>0</v>
      </c>
    </row>
    <row r="273" spans="2:21" hidden="1" x14ac:dyDescent="0.35">
      <c r="B273" t="s">
        <v>875</v>
      </c>
      <c r="D273" s="34" t="s">
        <v>660</v>
      </c>
      <c r="E273" s="208">
        <v>45918</v>
      </c>
      <c r="G273" t="s">
        <v>876</v>
      </c>
      <c r="I273" s="208">
        <v>45922</v>
      </c>
      <c r="K273" t="s">
        <v>235</v>
      </c>
      <c r="L273" t="s">
        <v>171</v>
      </c>
      <c r="M273" t="s">
        <v>877</v>
      </c>
      <c r="N273" t="s">
        <v>237</v>
      </c>
      <c r="P273" s="193" t="str">
        <f>IF(OR(AND(A273&lt;&gt;"",COUNTIF(Bugs!B:B,A273)&gt;0),AND(B273&lt;&gt;"",COUNTIF(Bugs!A:A,B273)&gt;0)),"Y","")</f>
        <v/>
      </c>
      <c r="Q273" s="193" t="str">
        <f>IF(OR(
    AND(COUNTIF(Bugs!A:A,B273)&gt;0,ISNUMBER(SEARCH("x",INDEX(Bugs!C:C,MATCH(B273,Bugs!A:A,0))))),
    AND(COUNTIF(Bugs!B:B,B273)&gt;0,ISNUMBER(SEARCH("x",INDEX(Bugs!C:C,MATCH(B273,Bugs!B:B,0))))),
    AND(COUNTIF(Bugs!A:A,B273)&gt;0,ISNUMBER(SEARCH("x",INDEX(Bugs!D:D,MATCH(B273,Bugs!A:A,0))))),
    AND(COUNTIF(Bugs!B:B,B273)&gt;0,ISNUMBER(SEARCH("x",INDEX(Bugs!D:D,MATCH(B273,Bugs!B:B,0)))))
),"Y","")</f>
        <v/>
      </c>
      <c r="R273">
        <f ca="1">IF(OR(ISNUMBER(MATCH(L273,MasterData!$D$3:$D$18,0)),ISNUMBER(MATCH(L273,MasterData!$C$3:$C$18,0))),
    DATEDIF(E273,I273,"d"),
    DATEDIF(E273,TODAY(),"d"))</f>
        <v>4</v>
      </c>
      <c r="S273">
        <f t="shared" ca="1" si="15"/>
        <v>1</v>
      </c>
      <c r="T273">
        <f t="shared" ca="1" si="16"/>
        <v>0</v>
      </c>
      <c r="U273">
        <f t="shared" ca="1" si="17"/>
        <v>0</v>
      </c>
    </row>
    <row r="274" spans="2:21" hidden="1" x14ac:dyDescent="0.35">
      <c r="B274" t="s">
        <v>881</v>
      </c>
      <c r="D274" s="34" t="s">
        <v>717</v>
      </c>
      <c r="E274" s="208">
        <v>45919</v>
      </c>
      <c r="G274" t="s">
        <v>882</v>
      </c>
      <c r="I274" s="208">
        <v>45924</v>
      </c>
      <c r="K274" t="s">
        <v>241</v>
      </c>
      <c r="L274" t="s">
        <v>171</v>
      </c>
      <c r="M274" t="s">
        <v>883</v>
      </c>
      <c r="N274" t="s">
        <v>237</v>
      </c>
      <c r="P274" s="193" t="str">
        <f>IF(OR(AND(A274&lt;&gt;"",COUNTIF(Bugs!B:B,A274)&gt;0),AND(B274&lt;&gt;"",COUNTIF(Bugs!A:A,B274)&gt;0)),"Y","")</f>
        <v/>
      </c>
      <c r="Q274" s="193" t="str">
        <f>IF(OR(
    AND(COUNTIF(Bugs!A:A,B274)&gt;0,ISNUMBER(SEARCH("x",INDEX(Bugs!C:C,MATCH(B274,Bugs!A:A,0))))),
    AND(COUNTIF(Bugs!B:B,B274)&gt;0,ISNUMBER(SEARCH("x",INDEX(Bugs!C:C,MATCH(B274,Bugs!B:B,0))))),
    AND(COUNTIF(Bugs!A:A,B274)&gt;0,ISNUMBER(SEARCH("x",INDEX(Bugs!D:D,MATCH(B274,Bugs!A:A,0))))),
    AND(COUNTIF(Bugs!B:B,B274)&gt;0,ISNUMBER(SEARCH("x",INDEX(Bugs!D:D,MATCH(B274,Bugs!B:B,0)))))
),"Y","")</f>
        <v/>
      </c>
      <c r="R274">
        <f ca="1">IF(OR(ISNUMBER(MATCH(L274,MasterData!$D$3:$D$18,0)),ISNUMBER(MATCH(L274,MasterData!$C$3:$C$18,0))),
    DATEDIF(E274,I274,"d"),
    DATEDIF(E274,TODAY(),"d"))</f>
        <v>5</v>
      </c>
      <c r="S274">
        <f t="shared" ca="1" si="15"/>
        <v>1</v>
      </c>
      <c r="T274">
        <f t="shared" ca="1" si="16"/>
        <v>0</v>
      </c>
      <c r="U274">
        <f t="shared" ca="1" si="17"/>
        <v>0</v>
      </c>
    </row>
    <row r="275" spans="2:21" hidden="1" x14ac:dyDescent="0.35">
      <c r="B275" t="s">
        <v>54</v>
      </c>
      <c r="D275" s="34" t="s">
        <v>480</v>
      </c>
      <c r="E275" s="208">
        <v>45922</v>
      </c>
      <c r="G275" t="s">
        <v>715</v>
      </c>
      <c r="I275" s="208">
        <v>45924</v>
      </c>
      <c r="K275" t="s">
        <v>235</v>
      </c>
      <c r="L275" t="s">
        <v>171</v>
      </c>
      <c r="M275" t="s">
        <v>884</v>
      </c>
      <c r="N275" t="s">
        <v>237</v>
      </c>
      <c r="P275" s="193" t="str">
        <f>IF(OR(AND(A275&lt;&gt;"",COUNTIF(Bugs!B:B,A275)&gt;0),AND(B275&lt;&gt;"",COUNTIF(Bugs!A:A,B275)&gt;0)),"Y","")</f>
        <v>Y</v>
      </c>
      <c r="Q275" s="193" t="str">
        <f>IF(OR(
    AND(COUNTIF(Bugs!A:A,B275)&gt;0,ISNUMBER(SEARCH("x",INDEX(Bugs!C:C,MATCH(B275,Bugs!A:A,0))))),
    AND(COUNTIF(Bugs!B:B,B275)&gt;0,ISNUMBER(SEARCH("x",INDEX(Bugs!C:C,MATCH(B275,Bugs!B:B,0))))),
    AND(COUNTIF(Bugs!A:A,B275)&gt;0,ISNUMBER(SEARCH("x",INDEX(Bugs!D:D,MATCH(B275,Bugs!A:A,0))))),
    AND(COUNTIF(Bugs!B:B,B275)&gt;0,ISNUMBER(SEARCH("x",INDEX(Bugs!D:D,MATCH(B275,Bugs!B:B,0)))))
),"Y","")</f>
        <v>Y</v>
      </c>
      <c r="R275">
        <f ca="1">IF(OR(ISNUMBER(MATCH(L275,MasterData!$D$3:$D$18,0)),ISNUMBER(MATCH(L275,MasterData!$C$3:$C$18,0))),
    DATEDIF(E275,I275,"d"),
    DATEDIF(E275,TODAY(),"d"))</f>
        <v>2</v>
      </c>
      <c r="S275">
        <f t="shared" ca="1" si="15"/>
        <v>1</v>
      </c>
      <c r="T275">
        <f t="shared" ca="1" si="16"/>
        <v>0</v>
      </c>
      <c r="U275">
        <f t="shared" ca="1" si="17"/>
        <v>0</v>
      </c>
    </row>
    <row r="276" spans="2:21" hidden="1" x14ac:dyDescent="0.35">
      <c r="B276" t="s">
        <v>885</v>
      </c>
      <c r="D276" s="34" t="s">
        <v>746</v>
      </c>
      <c r="E276" s="208">
        <v>45922</v>
      </c>
      <c r="G276" t="s">
        <v>886</v>
      </c>
      <c r="I276" s="208">
        <v>45923</v>
      </c>
      <c r="K276" t="s">
        <v>235</v>
      </c>
      <c r="L276" t="s">
        <v>171</v>
      </c>
      <c r="M276" t="s">
        <v>887</v>
      </c>
      <c r="N276" t="s">
        <v>237</v>
      </c>
      <c r="P276" s="193" t="str">
        <f>IF(OR(AND(A276&lt;&gt;"",COUNTIF(Bugs!B:B,A276)&gt;0),AND(B276&lt;&gt;"",COUNTIF(Bugs!A:A,B276)&gt;0)),"Y","")</f>
        <v/>
      </c>
      <c r="Q276" s="193" t="str">
        <f>IF(OR(
    AND(COUNTIF(Bugs!A:A,B276)&gt;0,ISNUMBER(SEARCH("x",INDEX(Bugs!C:C,MATCH(B276,Bugs!A:A,0))))),
    AND(COUNTIF(Bugs!B:B,B276)&gt;0,ISNUMBER(SEARCH("x",INDEX(Bugs!C:C,MATCH(B276,Bugs!B:B,0))))),
    AND(COUNTIF(Bugs!A:A,B276)&gt;0,ISNUMBER(SEARCH("x",INDEX(Bugs!D:D,MATCH(B276,Bugs!A:A,0))))),
    AND(COUNTIF(Bugs!B:B,B276)&gt;0,ISNUMBER(SEARCH("x",INDEX(Bugs!D:D,MATCH(B276,Bugs!B:B,0)))))
),"Y","")</f>
        <v/>
      </c>
      <c r="R276">
        <f ca="1">IF(OR(ISNUMBER(MATCH(L276,MasterData!$D$3:$D$18,0)),ISNUMBER(MATCH(L276,MasterData!$C$3:$C$18,0))),
    DATEDIF(E276,I276,"d"),
    DATEDIF(E276,TODAY(),"d"))</f>
        <v>1</v>
      </c>
      <c r="S276">
        <f t="shared" ca="1" si="15"/>
        <v>1</v>
      </c>
      <c r="T276">
        <f t="shared" ca="1" si="16"/>
        <v>0</v>
      </c>
      <c r="U276">
        <f t="shared" ca="1" si="17"/>
        <v>0</v>
      </c>
    </row>
    <row r="277" spans="2:21" hidden="1" x14ac:dyDescent="0.35">
      <c r="B277" t="s">
        <v>888</v>
      </c>
      <c r="D277" s="34">
        <v>3010</v>
      </c>
      <c r="E277" s="208">
        <v>45922</v>
      </c>
      <c r="G277" t="s">
        <v>816</v>
      </c>
      <c r="I277" s="208">
        <v>45926</v>
      </c>
      <c r="K277" t="s">
        <v>241</v>
      </c>
      <c r="L277" t="s">
        <v>171</v>
      </c>
      <c r="M277" t="s">
        <v>889</v>
      </c>
      <c r="N277" t="s">
        <v>237</v>
      </c>
      <c r="P277" s="193" t="str">
        <f>IF(OR(AND(A277&lt;&gt;"",COUNTIF(Bugs!B:B,A277)&gt;0),AND(B277&lt;&gt;"",COUNTIF(Bugs!A:A,B277)&gt;0)),"Y","")</f>
        <v/>
      </c>
      <c r="Q277" s="193" t="str">
        <f>IF(OR(
    AND(COUNTIF(Bugs!A:A,B277)&gt;0,ISNUMBER(SEARCH("x",INDEX(Bugs!C:C,MATCH(B277,Bugs!A:A,0))))),
    AND(COUNTIF(Bugs!B:B,B277)&gt;0,ISNUMBER(SEARCH("x",INDEX(Bugs!C:C,MATCH(B277,Bugs!B:B,0))))),
    AND(COUNTIF(Bugs!A:A,B277)&gt;0,ISNUMBER(SEARCH("x",INDEX(Bugs!D:D,MATCH(B277,Bugs!A:A,0))))),
    AND(COUNTIF(Bugs!B:B,B277)&gt;0,ISNUMBER(SEARCH("x",INDEX(Bugs!D:D,MATCH(B277,Bugs!B:B,0)))))
),"Y","")</f>
        <v/>
      </c>
      <c r="R277">
        <f ca="1">IF(OR(ISNUMBER(MATCH(L277,MasterData!$D$3:$D$18,0)),ISNUMBER(MATCH(L277,MasterData!$C$3:$C$18,0))),
    DATEDIF(E277,I277,"d"),
    DATEDIF(E277,TODAY(),"d"))</f>
        <v>4</v>
      </c>
      <c r="S277">
        <f t="shared" ca="1" si="15"/>
        <v>1</v>
      </c>
      <c r="T277">
        <f t="shared" ca="1" si="16"/>
        <v>0</v>
      </c>
      <c r="U277">
        <f t="shared" ca="1" si="17"/>
        <v>0</v>
      </c>
    </row>
    <row r="278" spans="2:21" hidden="1" x14ac:dyDescent="0.35">
      <c r="B278" t="s">
        <v>55</v>
      </c>
      <c r="D278" s="34" t="s">
        <v>480</v>
      </c>
      <c r="E278" s="208">
        <v>45922</v>
      </c>
      <c r="G278" t="s">
        <v>715</v>
      </c>
      <c r="I278" s="208">
        <v>45923</v>
      </c>
      <c r="K278" t="s">
        <v>235</v>
      </c>
      <c r="L278" t="s">
        <v>171</v>
      </c>
      <c r="M278" t="s">
        <v>890</v>
      </c>
      <c r="N278" t="s">
        <v>237</v>
      </c>
      <c r="P278" s="193" t="str">
        <f>IF(OR(AND(A278&lt;&gt;"",COUNTIF(Bugs!B:B,A278)&gt;0),AND(B278&lt;&gt;"",COUNTIF(Bugs!A:A,B278)&gt;0)),"Y","")</f>
        <v>Y</v>
      </c>
      <c r="Q278" s="193" t="str">
        <f>IF(OR(
    AND(COUNTIF(Bugs!A:A,B278)&gt;0,ISNUMBER(SEARCH("x",INDEX(Bugs!C:C,MATCH(B278,Bugs!A:A,0))))),
    AND(COUNTIF(Bugs!B:B,B278)&gt;0,ISNUMBER(SEARCH("x",INDEX(Bugs!C:C,MATCH(B278,Bugs!B:B,0))))),
    AND(COUNTIF(Bugs!A:A,B278)&gt;0,ISNUMBER(SEARCH("x",INDEX(Bugs!D:D,MATCH(B278,Bugs!A:A,0))))),
    AND(COUNTIF(Bugs!B:B,B278)&gt;0,ISNUMBER(SEARCH("x",INDEX(Bugs!D:D,MATCH(B278,Bugs!B:B,0)))))
),"Y","")</f>
        <v>Y</v>
      </c>
      <c r="R278">
        <f ca="1">IF(OR(ISNUMBER(MATCH(L278,MasterData!$D$3:$D$18,0)),ISNUMBER(MATCH(L278,MasterData!$C$3:$C$18,0))),
    DATEDIF(E278,I278,"d"),
    DATEDIF(E278,TODAY(),"d"))</f>
        <v>1</v>
      </c>
      <c r="S278">
        <f t="shared" ca="1" si="15"/>
        <v>1</v>
      </c>
      <c r="T278">
        <f t="shared" ca="1" si="16"/>
        <v>0</v>
      </c>
      <c r="U278">
        <f t="shared" ca="1" si="17"/>
        <v>0</v>
      </c>
    </row>
    <row r="279" spans="2:21" hidden="1" x14ac:dyDescent="0.35">
      <c r="B279" t="s">
        <v>891</v>
      </c>
      <c r="D279" s="34">
        <v>5026</v>
      </c>
      <c r="E279" s="208">
        <v>45922</v>
      </c>
      <c r="G279" t="s">
        <v>892</v>
      </c>
      <c r="I279" s="208">
        <v>45939</v>
      </c>
      <c r="K279" t="s">
        <v>235</v>
      </c>
      <c r="L279" t="s">
        <v>171</v>
      </c>
      <c r="M279" t="s">
        <v>893</v>
      </c>
      <c r="N279" t="s">
        <v>237</v>
      </c>
      <c r="P279" s="193" t="str">
        <f>IF(OR(AND(A279&lt;&gt;"",COUNTIF(Bugs!B:B,A279)&gt;0),AND(B279&lt;&gt;"",COUNTIF(Bugs!A:A,B279)&gt;0)),"Y","")</f>
        <v/>
      </c>
      <c r="Q279" s="193" t="str">
        <f>IF(OR(
    AND(COUNTIF(Bugs!A:A,B279)&gt;0,ISNUMBER(SEARCH("x",INDEX(Bugs!C:C,MATCH(B279,Bugs!A:A,0))))),
    AND(COUNTIF(Bugs!B:B,B279)&gt;0,ISNUMBER(SEARCH("x",INDEX(Bugs!C:C,MATCH(B279,Bugs!B:B,0))))),
    AND(COUNTIF(Bugs!A:A,B279)&gt;0,ISNUMBER(SEARCH("x",INDEX(Bugs!D:D,MATCH(B279,Bugs!A:A,0))))),
    AND(COUNTIF(Bugs!B:B,B279)&gt;0,ISNUMBER(SEARCH("x",INDEX(Bugs!D:D,MATCH(B279,Bugs!B:B,0)))))
),"Y","")</f>
        <v/>
      </c>
      <c r="R279">
        <f ca="1">IF(OR(ISNUMBER(MATCH(L279,MasterData!$D$3:$D$18,0)),ISNUMBER(MATCH(L279,MasterData!$C$3:$C$18,0))),
    DATEDIF(E279,I279,"d"),
    DATEDIF(E279,TODAY(),"d"))</f>
        <v>17</v>
      </c>
      <c r="S279">
        <f t="shared" ca="1" si="15"/>
        <v>0</v>
      </c>
      <c r="T279">
        <f t="shared" ca="1" si="16"/>
        <v>1</v>
      </c>
      <c r="U279">
        <f t="shared" ca="1" si="17"/>
        <v>0</v>
      </c>
    </row>
    <row r="280" spans="2:21" hidden="1" x14ac:dyDescent="0.35">
      <c r="B280" t="s">
        <v>56</v>
      </c>
      <c r="D280" s="34" t="s">
        <v>480</v>
      </c>
      <c r="E280" s="208">
        <v>45922</v>
      </c>
      <c r="G280" t="s">
        <v>715</v>
      </c>
      <c r="I280" s="208">
        <v>45925</v>
      </c>
      <c r="K280" t="s">
        <v>235</v>
      </c>
      <c r="L280" t="s">
        <v>171</v>
      </c>
      <c r="M280" t="s">
        <v>894</v>
      </c>
      <c r="N280" t="s">
        <v>237</v>
      </c>
      <c r="P280" s="193" t="str">
        <f>IF(OR(AND(A280&lt;&gt;"",COUNTIF(Bugs!B:B,A280)&gt;0),AND(B280&lt;&gt;"",COUNTIF(Bugs!A:A,B280)&gt;0)),"Y","")</f>
        <v>Y</v>
      </c>
      <c r="Q280" s="193" t="str">
        <f>IF(OR(
    AND(COUNTIF(Bugs!A:A,B280)&gt;0,ISNUMBER(SEARCH("x",INDEX(Bugs!C:C,MATCH(B280,Bugs!A:A,0))))),
    AND(COUNTIF(Bugs!B:B,B280)&gt;0,ISNUMBER(SEARCH("x",INDEX(Bugs!C:C,MATCH(B280,Bugs!B:B,0))))),
    AND(COUNTIF(Bugs!A:A,B280)&gt;0,ISNUMBER(SEARCH("x",INDEX(Bugs!D:D,MATCH(B280,Bugs!A:A,0))))),
    AND(COUNTIF(Bugs!B:B,B280)&gt;0,ISNUMBER(SEARCH("x",INDEX(Bugs!D:D,MATCH(B280,Bugs!B:B,0)))))
),"Y","")</f>
        <v>Y</v>
      </c>
      <c r="R280">
        <f ca="1">IF(OR(ISNUMBER(MATCH(L280,MasterData!$D$3:$D$18,0)),ISNUMBER(MATCH(L280,MasterData!$C$3:$C$18,0))),
    DATEDIF(E280,I280,"d"),
    DATEDIF(E280,TODAY(),"d"))</f>
        <v>3</v>
      </c>
      <c r="S280">
        <f t="shared" ca="1" si="15"/>
        <v>1</v>
      </c>
      <c r="T280">
        <f t="shared" ca="1" si="16"/>
        <v>0</v>
      </c>
      <c r="U280">
        <f t="shared" ca="1" si="17"/>
        <v>0</v>
      </c>
    </row>
    <row r="281" spans="2:21" hidden="1" x14ac:dyDescent="0.35">
      <c r="B281" t="s">
        <v>895</v>
      </c>
      <c r="D281" s="34">
        <v>7092</v>
      </c>
      <c r="E281" s="208">
        <v>45922</v>
      </c>
      <c r="G281" t="s">
        <v>896</v>
      </c>
      <c r="I281" s="208">
        <v>45927</v>
      </c>
      <c r="K281" t="s">
        <v>241</v>
      </c>
      <c r="L281" t="s">
        <v>171</v>
      </c>
      <c r="M281" t="s">
        <v>897</v>
      </c>
      <c r="N281" t="s">
        <v>237</v>
      </c>
      <c r="P281" s="193" t="str">
        <f>IF(OR(AND(A281&lt;&gt;"",COUNTIF(Bugs!B:B,A281)&gt;0),AND(B281&lt;&gt;"",COUNTIF(Bugs!A:A,B281)&gt;0)),"Y","")</f>
        <v/>
      </c>
      <c r="Q281" s="193" t="str">
        <f>IF(OR(
    AND(COUNTIF(Bugs!A:A,B281)&gt;0,ISNUMBER(SEARCH("x",INDEX(Bugs!C:C,MATCH(B281,Bugs!A:A,0))))),
    AND(COUNTIF(Bugs!B:B,B281)&gt;0,ISNUMBER(SEARCH("x",INDEX(Bugs!C:C,MATCH(B281,Bugs!B:B,0))))),
    AND(COUNTIF(Bugs!A:A,B281)&gt;0,ISNUMBER(SEARCH("x",INDEX(Bugs!D:D,MATCH(B281,Bugs!A:A,0))))),
    AND(COUNTIF(Bugs!B:B,B281)&gt;0,ISNUMBER(SEARCH("x",INDEX(Bugs!D:D,MATCH(B281,Bugs!B:B,0)))))
),"Y","")</f>
        <v/>
      </c>
      <c r="R281">
        <f ca="1">IF(OR(ISNUMBER(MATCH(L281,MasterData!$D$3:$D$18,0)),ISNUMBER(MATCH(L281,MasterData!$C$3:$C$18,0))),
    DATEDIF(E281,I281,"d"),
    DATEDIF(E281,TODAY(),"d"))</f>
        <v>5</v>
      </c>
      <c r="S281">
        <f t="shared" ca="1" si="15"/>
        <v>1</v>
      </c>
      <c r="T281">
        <f t="shared" ca="1" si="16"/>
        <v>0</v>
      </c>
      <c r="U281">
        <f t="shared" ca="1" si="17"/>
        <v>0</v>
      </c>
    </row>
    <row r="282" spans="2:21" hidden="1" x14ac:dyDescent="0.35">
      <c r="B282" t="s">
        <v>57</v>
      </c>
      <c r="D282" s="34" t="s">
        <v>480</v>
      </c>
      <c r="E282" s="208">
        <v>45922</v>
      </c>
      <c r="G282" t="s">
        <v>715</v>
      </c>
      <c r="I282" s="208">
        <v>45923</v>
      </c>
      <c r="K282" t="s">
        <v>235</v>
      </c>
      <c r="L282" t="s">
        <v>171</v>
      </c>
      <c r="M282" t="s">
        <v>898</v>
      </c>
      <c r="N282" t="s">
        <v>237</v>
      </c>
      <c r="P282" s="193" t="str">
        <f>IF(OR(AND(A282&lt;&gt;"",COUNTIF(Bugs!B:B,A282)&gt;0),AND(B282&lt;&gt;"",COUNTIF(Bugs!A:A,B282)&gt;0)),"Y","")</f>
        <v>Y</v>
      </c>
      <c r="Q282" s="193" t="str">
        <f>IF(OR(
    AND(COUNTIF(Bugs!A:A,B282)&gt;0,ISNUMBER(SEARCH("x",INDEX(Bugs!C:C,MATCH(B282,Bugs!A:A,0))))),
    AND(COUNTIF(Bugs!B:B,B282)&gt;0,ISNUMBER(SEARCH("x",INDEX(Bugs!C:C,MATCH(B282,Bugs!B:B,0))))),
    AND(COUNTIF(Bugs!A:A,B282)&gt;0,ISNUMBER(SEARCH("x",INDEX(Bugs!D:D,MATCH(B282,Bugs!A:A,0))))),
    AND(COUNTIF(Bugs!B:B,B282)&gt;0,ISNUMBER(SEARCH("x",INDEX(Bugs!D:D,MATCH(B282,Bugs!B:B,0)))))
),"Y","")</f>
        <v>Y</v>
      </c>
      <c r="R282">
        <f ca="1">IF(OR(ISNUMBER(MATCH(L282,MasterData!$D$3:$D$18,0)),ISNUMBER(MATCH(L282,MasterData!$C$3:$C$18,0))),
    DATEDIF(E282,I282,"d"),
    DATEDIF(E282,TODAY(),"d"))</f>
        <v>1</v>
      </c>
      <c r="S282">
        <f t="shared" ca="1" si="15"/>
        <v>1</v>
      </c>
      <c r="T282">
        <f t="shared" ca="1" si="16"/>
        <v>0</v>
      </c>
      <c r="U282">
        <f t="shared" ca="1" si="17"/>
        <v>0</v>
      </c>
    </row>
    <row r="283" spans="2:21" hidden="1" x14ac:dyDescent="0.35">
      <c r="B283" t="s">
        <v>58</v>
      </c>
      <c r="D283" s="34" t="s">
        <v>717</v>
      </c>
      <c r="E283" s="208">
        <v>45923</v>
      </c>
      <c r="G283" t="s">
        <v>715</v>
      </c>
      <c r="I283" s="208">
        <v>45925</v>
      </c>
      <c r="K283" t="s">
        <v>235</v>
      </c>
      <c r="L283" t="s">
        <v>171</v>
      </c>
      <c r="M283" t="s">
        <v>899</v>
      </c>
      <c r="N283" t="s">
        <v>237</v>
      </c>
      <c r="P283" s="193" t="str">
        <f>IF(OR(AND(A283&lt;&gt;"",COUNTIF(Bugs!B:B,A283)&gt;0),AND(B283&lt;&gt;"",COUNTIF(Bugs!A:A,B283)&gt;0)),"Y","")</f>
        <v>Y</v>
      </c>
      <c r="Q283" s="193" t="str">
        <f>IF(OR(
    AND(COUNTIF(Bugs!A:A,B283)&gt;0,ISNUMBER(SEARCH("x",INDEX(Bugs!C:C,MATCH(B283,Bugs!A:A,0))))),
    AND(COUNTIF(Bugs!B:B,B283)&gt;0,ISNUMBER(SEARCH("x",INDEX(Bugs!C:C,MATCH(B283,Bugs!B:B,0))))),
    AND(COUNTIF(Bugs!A:A,B283)&gt;0,ISNUMBER(SEARCH("x",INDEX(Bugs!D:D,MATCH(B283,Bugs!A:A,0))))),
    AND(COUNTIF(Bugs!B:B,B283)&gt;0,ISNUMBER(SEARCH("x",INDEX(Bugs!D:D,MATCH(B283,Bugs!B:B,0)))))
),"Y","")</f>
        <v>Y</v>
      </c>
      <c r="R283">
        <f ca="1">IF(OR(ISNUMBER(MATCH(L283,MasterData!$D$3:$D$18,0)),ISNUMBER(MATCH(L283,MasterData!$C$3:$C$18,0))),
    DATEDIF(E283,I283,"d"),
    DATEDIF(E283,TODAY(),"d"))</f>
        <v>2</v>
      </c>
      <c r="S283">
        <f t="shared" ca="1" si="15"/>
        <v>1</v>
      </c>
      <c r="T283">
        <f t="shared" ca="1" si="16"/>
        <v>0</v>
      </c>
      <c r="U283">
        <f t="shared" ca="1" si="17"/>
        <v>0</v>
      </c>
    </row>
    <row r="284" spans="2:21" hidden="1" x14ac:dyDescent="0.35">
      <c r="B284" t="s">
        <v>900</v>
      </c>
      <c r="D284" s="34" t="s">
        <v>746</v>
      </c>
      <c r="E284" s="208">
        <v>45924</v>
      </c>
      <c r="G284" t="s">
        <v>886</v>
      </c>
      <c r="I284" s="208">
        <v>45927</v>
      </c>
      <c r="K284" t="s">
        <v>235</v>
      </c>
      <c r="L284" t="s">
        <v>171</v>
      </c>
      <c r="M284" t="s">
        <v>901</v>
      </c>
      <c r="N284" t="s">
        <v>237</v>
      </c>
      <c r="P284" s="193" t="str">
        <f>IF(OR(AND(A284&lt;&gt;"",COUNTIF(Bugs!B:B,A284)&gt;0),AND(B284&lt;&gt;"",COUNTIF(Bugs!A:A,B284)&gt;0)),"Y","")</f>
        <v/>
      </c>
      <c r="Q284" s="193" t="str">
        <f>IF(OR(
    AND(COUNTIF(Bugs!A:A,B284)&gt;0,ISNUMBER(SEARCH("x",INDEX(Bugs!C:C,MATCH(B284,Bugs!A:A,0))))),
    AND(COUNTIF(Bugs!B:B,B284)&gt;0,ISNUMBER(SEARCH("x",INDEX(Bugs!C:C,MATCH(B284,Bugs!B:B,0))))),
    AND(COUNTIF(Bugs!A:A,B284)&gt;0,ISNUMBER(SEARCH("x",INDEX(Bugs!D:D,MATCH(B284,Bugs!A:A,0))))),
    AND(COUNTIF(Bugs!B:B,B284)&gt;0,ISNUMBER(SEARCH("x",INDEX(Bugs!D:D,MATCH(B284,Bugs!B:B,0)))))
),"Y","")</f>
        <v/>
      </c>
      <c r="R284">
        <f ca="1">IF(OR(ISNUMBER(MATCH(L284,MasterData!$D$3:$D$18,0)),ISNUMBER(MATCH(L284,MasterData!$C$3:$C$18,0))),
    DATEDIF(E284,I284,"d"),
    DATEDIF(E284,TODAY(),"d"))</f>
        <v>3</v>
      </c>
      <c r="S284">
        <f t="shared" ca="1" si="15"/>
        <v>1</v>
      </c>
      <c r="T284">
        <f t="shared" ca="1" si="16"/>
        <v>0</v>
      </c>
      <c r="U284">
        <f t="shared" ca="1" si="17"/>
        <v>0</v>
      </c>
    </row>
    <row r="285" spans="2:21" hidden="1" x14ac:dyDescent="0.35">
      <c r="B285" t="s">
        <v>902</v>
      </c>
      <c r="D285" s="34" t="s">
        <v>717</v>
      </c>
      <c r="E285" s="208">
        <v>45924</v>
      </c>
      <c r="G285" t="s">
        <v>816</v>
      </c>
      <c r="I285" s="208">
        <v>45924</v>
      </c>
      <c r="K285" t="s">
        <v>235</v>
      </c>
      <c r="L285" t="s">
        <v>171</v>
      </c>
      <c r="M285" t="s">
        <v>903</v>
      </c>
      <c r="N285" t="s">
        <v>237</v>
      </c>
      <c r="P285" s="193" t="str">
        <f>IF(OR(AND(A285&lt;&gt;"",COUNTIF(Bugs!B:B,A285)&gt;0),AND(B285&lt;&gt;"",COUNTIF(Bugs!A:A,B285)&gt;0)),"Y","")</f>
        <v/>
      </c>
      <c r="Q285" s="193" t="str">
        <f>IF(OR(
    AND(COUNTIF(Bugs!A:A,B285)&gt;0,ISNUMBER(SEARCH("x",INDEX(Bugs!C:C,MATCH(B285,Bugs!A:A,0))))),
    AND(COUNTIF(Bugs!B:B,B285)&gt;0,ISNUMBER(SEARCH("x",INDEX(Bugs!C:C,MATCH(B285,Bugs!B:B,0))))),
    AND(COUNTIF(Bugs!A:A,B285)&gt;0,ISNUMBER(SEARCH("x",INDEX(Bugs!D:D,MATCH(B285,Bugs!A:A,0))))),
    AND(COUNTIF(Bugs!B:B,B285)&gt;0,ISNUMBER(SEARCH("x",INDEX(Bugs!D:D,MATCH(B285,Bugs!B:B,0)))))
),"Y","")</f>
        <v/>
      </c>
      <c r="R285">
        <f ca="1">IF(OR(ISNUMBER(MATCH(L285,MasterData!$D$3:$D$18,0)),ISNUMBER(MATCH(L285,MasterData!$C$3:$C$18,0))),
    DATEDIF(E285,I285,"d"),
    DATEDIF(E285,TODAY(),"d"))</f>
        <v>0</v>
      </c>
      <c r="S285">
        <f t="shared" ca="1" si="15"/>
        <v>1</v>
      </c>
      <c r="T285">
        <f t="shared" ca="1" si="16"/>
        <v>0</v>
      </c>
      <c r="U285">
        <f t="shared" ca="1" si="17"/>
        <v>0</v>
      </c>
    </row>
    <row r="286" spans="2:21" hidden="1" x14ac:dyDescent="0.35">
      <c r="B286" t="s">
        <v>59</v>
      </c>
      <c r="D286" s="34" t="s">
        <v>717</v>
      </c>
      <c r="E286" s="208">
        <v>45924</v>
      </c>
      <c r="G286" t="s">
        <v>715</v>
      </c>
      <c r="I286" s="208">
        <v>45925</v>
      </c>
      <c r="K286" t="s">
        <v>235</v>
      </c>
      <c r="L286" t="s">
        <v>171</v>
      </c>
      <c r="M286" t="s">
        <v>904</v>
      </c>
      <c r="N286" t="s">
        <v>237</v>
      </c>
      <c r="P286" s="193" t="str">
        <f>IF(OR(AND(A286&lt;&gt;"",COUNTIF(Bugs!B:B,A286)&gt;0),AND(B286&lt;&gt;"",COUNTIF(Bugs!A:A,B286)&gt;0)),"Y","")</f>
        <v>Y</v>
      </c>
      <c r="Q286" s="193" t="str">
        <f>IF(OR(
    AND(COUNTIF(Bugs!A:A,B286)&gt;0,ISNUMBER(SEARCH("x",INDEX(Bugs!C:C,MATCH(B286,Bugs!A:A,0))))),
    AND(COUNTIF(Bugs!B:B,B286)&gt;0,ISNUMBER(SEARCH("x",INDEX(Bugs!C:C,MATCH(B286,Bugs!B:B,0))))),
    AND(COUNTIF(Bugs!A:A,B286)&gt;0,ISNUMBER(SEARCH("x",INDEX(Bugs!D:D,MATCH(B286,Bugs!A:A,0))))),
    AND(COUNTIF(Bugs!B:B,B286)&gt;0,ISNUMBER(SEARCH("x",INDEX(Bugs!D:D,MATCH(B286,Bugs!B:B,0)))))
),"Y","")</f>
        <v>Y</v>
      </c>
      <c r="R286">
        <f ca="1">IF(OR(ISNUMBER(MATCH(L286,MasterData!$D$3:$D$18,0)),ISNUMBER(MATCH(L286,MasterData!$C$3:$C$18,0))),
    DATEDIF(E286,I286,"d"),
    DATEDIF(E286,TODAY(),"d"))</f>
        <v>1</v>
      </c>
      <c r="S286">
        <f t="shared" ca="1" si="15"/>
        <v>1</v>
      </c>
      <c r="T286">
        <f t="shared" ca="1" si="16"/>
        <v>0</v>
      </c>
      <c r="U286">
        <f t="shared" ca="1" si="17"/>
        <v>0</v>
      </c>
    </row>
    <row r="287" spans="2:21" hidden="1" x14ac:dyDescent="0.35">
      <c r="B287" t="s">
        <v>60</v>
      </c>
      <c r="D287" s="34">
        <v>3366</v>
      </c>
      <c r="E287" s="208">
        <v>45924</v>
      </c>
      <c r="G287" t="s">
        <v>905</v>
      </c>
      <c r="I287" s="208">
        <v>45961</v>
      </c>
      <c r="K287" t="s">
        <v>235</v>
      </c>
      <c r="L287" t="s">
        <v>171</v>
      </c>
      <c r="M287" t="s">
        <v>906</v>
      </c>
      <c r="N287" t="s">
        <v>237</v>
      </c>
      <c r="P287" s="193" t="str">
        <f>IF(OR(AND(A287&lt;&gt;"",COUNTIF(Bugs!B:B,A287)&gt;0),AND(B287&lt;&gt;"",COUNTIF(Bugs!A:A,B287)&gt;0)),"Y","")</f>
        <v>Y</v>
      </c>
      <c r="Q287" s="193" t="str">
        <f>IF(OR(
    AND(COUNTIF(Bugs!A:A,B287)&gt;0,ISNUMBER(SEARCH("x",INDEX(Bugs!C:C,MATCH(B287,Bugs!A:A,0))))),
    AND(COUNTIF(Bugs!B:B,B287)&gt;0,ISNUMBER(SEARCH("x",INDEX(Bugs!C:C,MATCH(B287,Bugs!B:B,0))))),
    AND(COUNTIF(Bugs!A:A,B287)&gt;0,ISNUMBER(SEARCH("x",INDEX(Bugs!D:D,MATCH(B287,Bugs!A:A,0))))),
    AND(COUNTIF(Bugs!B:B,B287)&gt;0,ISNUMBER(SEARCH("x",INDEX(Bugs!D:D,MATCH(B287,Bugs!B:B,0)))))
),"Y","")</f>
        <v/>
      </c>
      <c r="R287">
        <f ca="1">IF(OR(ISNUMBER(MATCH(L287,MasterData!$D$3:$D$18,0)),ISNUMBER(MATCH(L287,MasterData!$C$3:$C$18,0))),
    DATEDIF(E287,I287,"d"),
    DATEDIF(E287,TODAY(),"d"))</f>
        <v>37</v>
      </c>
      <c r="S287">
        <f t="shared" ca="1" si="15"/>
        <v>0</v>
      </c>
      <c r="T287">
        <f t="shared" ca="1" si="16"/>
        <v>0</v>
      </c>
      <c r="U287">
        <f t="shared" ca="1" si="17"/>
        <v>1</v>
      </c>
    </row>
    <row r="288" spans="2:21" hidden="1" x14ac:dyDescent="0.35">
      <c r="B288" t="s">
        <v>61</v>
      </c>
      <c r="D288" s="34" t="s">
        <v>717</v>
      </c>
      <c r="E288" s="208">
        <v>45924</v>
      </c>
      <c r="G288" t="s">
        <v>715</v>
      </c>
      <c r="I288" s="208">
        <v>45926</v>
      </c>
      <c r="K288" t="s">
        <v>235</v>
      </c>
      <c r="L288" t="s">
        <v>171</v>
      </c>
      <c r="M288" t="s">
        <v>907</v>
      </c>
      <c r="N288" t="s">
        <v>237</v>
      </c>
      <c r="P288" s="193" t="str">
        <f>IF(OR(AND(A288&lt;&gt;"",COUNTIF(Bugs!B:B,A288)&gt;0),AND(B288&lt;&gt;"",COUNTIF(Bugs!A:A,B288)&gt;0)),"Y","")</f>
        <v>Y</v>
      </c>
      <c r="Q288" s="193" t="str">
        <f>IF(OR(
    AND(COUNTIF(Bugs!A:A,B288)&gt;0,ISNUMBER(SEARCH("x",INDEX(Bugs!C:C,MATCH(B288,Bugs!A:A,0))))),
    AND(COUNTIF(Bugs!B:B,B288)&gt;0,ISNUMBER(SEARCH("x",INDEX(Bugs!C:C,MATCH(B288,Bugs!B:B,0))))),
    AND(COUNTIF(Bugs!A:A,B288)&gt;0,ISNUMBER(SEARCH("x",INDEX(Bugs!D:D,MATCH(B288,Bugs!A:A,0))))),
    AND(COUNTIF(Bugs!B:B,B288)&gt;0,ISNUMBER(SEARCH("x",INDEX(Bugs!D:D,MATCH(B288,Bugs!B:B,0)))))
),"Y","")</f>
        <v>Y</v>
      </c>
      <c r="R288">
        <f ca="1">IF(OR(ISNUMBER(MATCH(L288,MasterData!$D$3:$D$18,0)),ISNUMBER(MATCH(L288,MasterData!$C$3:$C$18,0))),
    DATEDIF(E288,I288,"d"),
    DATEDIF(E288,TODAY(),"d"))</f>
        <v>2</v>
      </c>
      <c r="S288">
        <f t="shared" ca="1" si="15"/>
        <v>1</v>
      </c>
      <c r="T288">
        <f t="shared" ca="1" si="16"/>
        <v>0</v>
      </c>
      <c r="U288">
        <f t="shared" ca="1" si="17"/>
        <v>0</v>
      </c>
    </row>
    <row r="289" spans="2:21" hidden="1" x14ac:dyDescent="0.35">
      <c r="B289" t="s">
        <v>62</v>
      </c>
      <c r="D289" s="34" t="s">
        <v>717</v>
      </c>
      <c r="E289" s="208">
        <v>45924</v>
      </c>
      <c r="G289" t="s">
        <v>715</v>
      </c>
      <c r="I289" s="208">
        <v>45925</v>
      </c>
      <c r="K289" t="s">
        <v>235</v>
      </c>
      <c r="L289" t="s">
        <v>171</v>
      </c>
      <c r="M289" t="s">
        <v>908</v>
      </c>
      <c r="N289" t="s">
        <v>237</v>
      </c>
      <c r="P289" s="193" t="str">
        <f>IF(OR(AND(A289&lt;&gt;"",COUNTIF(Bugs!B:B,A289)&gt;0),AND(B289&lt;&gt;"",COUNTIF(Bugs!A:A,B289)&gt;0)),"Y","")</f>
        <v>Y</v>
      </c>
      <c r="Q289" s="193" t="str">
        <f>IF(OR(
    AND(COUNTIF(Bugs!A:A,B289)&gt;0,ISNUMBER(SEARCH("x",INDEX(Bugs!C:C,MATCH(B289,Bugs!A:A,0))))),
    AND(COUNTIF(Bugs!B:B,B289)&gt;0,ISNUMBER(SEARCH("x",INDEX(Bugs!C:C,MATCH(B289,Bugs!B:B,0))))),
    AND(COUNTIF(Bugs!A:A,B289)&gt;0,ISNUMBER(SEARCH("x",INDEX(Bugs!D:D,MATCH(B289,Bugs!A:A,0))))),
    AND(COUNTIF(Bugs!B:B,B289)&gt;0,ISNUMBER(SEARCH("x",INDEX(Bugs!D:D,MATCH(B289,Bugs!B:B,0)))))
),"Y","")</f>
        <v>Y</v>
      </c>
      <c r="R289">
        <f ca="1">IF(OR(ISNUMBER(MATCH(L289,MasterData!$D$3:$D$18,0)),ISNUMBER(MATCH(L289,MasterData!$C$3:$C$18,0))),
    DATEDIF(E289,I289,"d"),
    DATEDIF(E289,TODAY(),"d"))</f>
        <v>1</v>
      </c>
      <c r="S289">
        <f t="shared" ca="1" si="15"/>
        <v>1</v>
      </c>
      <c r="T289">
        <f t="shared" ca="1" si="16"/>
        <v>0</v>
      </c>
      <c r="U289">
        <f t="shared" ca="1" si="17"/>
        <v>0</v>
      </c>
    </row>
    <row r="290" spans="2:21" hidden="1" x14ac:dyDescent="0.35">
      <c r="B290" t="s">
        <v>63</v>
      </c>
      <c r="D290" s="34" t="s">
        <v>480</v>
      </c>
      <c r="E290" s="208">
        <v>45925</v>
      </c>
      <c r="G290" t="s">
        <v>804</v>
      </c>
      <c r="I290" s="208">
        <v>45979</v>
      </c>
      <c r="K290" t="s">
        <v>241</v>
      </c>
      <c r="L290" t="s">
        <v>171</v>
      </c>
      <c r="M290" t="s">
        <v>909</v>
      </c>
      <c r="N290" t="s">
        <v>237</v>
      </c>
      <c r="P290" s="193" t="str">
        <f>IF(OR(AND(A290&lt;&gt;"",COUNTIF(Bugs!B:B,A290)&gt;0),AND(B290&lt;&gt;"",COUNTIF(Bugs!A:A,B290)&gt;0)),"Y","")</f>
        <v>Y</v>
      </c>
      <c r="Q290" s="193" t="str">
        <f>IF(OR(
    AND(COUNTIF(Bugs!A:A,B290)&gt;0,ISNUMBER(SEARCH("x",INDEX(Bugs!C:C,MATCH(B290,Bugs!A:A,0))))),
    AND(COUNTIF(Bugs!B:B,B290)&gt;0,ISNUMBER(SEARCH("x",INDEX(Bugs!C:C,MATCH(B290,Bugs!B:B,0))))),
    AND(COUNTIF(Bugs!A:A,B290)&gt;0,ISNUMBER(SEARCH("x",INDEX(Bugs!D:D,MATCH(B290,Bugs!A:A,0))))),
    AND(COUNTIF(Bugs!B:B,B290)&gt;0,ISNUMBER(SEARCH("x",INDEX(Bugs!D:D,MATCH(B290,Bugs!B:B,0)))))
),"Y","")</f>
        <v/>
      </c>
      <c r="R290">
        <f ca="1">IF(OR(ISNUMBER(MATCH(L290,MasterData!$D$3:$D$18,0)),ISNUMBER(MATCH(L290,MasterData!$C$3:$C$18,0))),
    DATEDIF(E290,I290,"d"),
    DATEDIF(E290,TODAY(),"d"))</f>
        <v>54</v>
      </c>
      <c r="S290">
        <f t="shared" ca="1" si="15"/>
        <v>0</v>
      </c>
      <c r="T290">
        <f t="shared" ca="1" si="16"/>
        <v>0</v>
      </c>
      <c r="U290">
        <f t="shared" ca="1" si="17"/>
        <v>1</v>
      </c>
    </row>
    <row r="291" spans="2:21" hidden="1" x14ac:dyDescent="0.35">
      <c r="B291" t="s">
        <v>910</v>
      </c>
      <c r="D291" s="34">
        <v>3366</v>
      </c>
      <c r="E291" s="208">
        <v>45925</v>
      </c>
      <c r="G291" t="s">
        <v>911</v>
      </c>
      <c r="I291" s="208">
        <v>45926</v>
      </c>
      <c r="K291" t="s">
        <v>235</v>
      </c>
      <c r="L291" t="s">
        <v>171</v>
      </c>
      <c r="M291" t="s">
        <v>912</v>
      </c>
      <c r="N291" t="s">
        <v>237</v>
      </c>
      <c r="P291" s="193" t="str">
        <f>IF(OR(AND(A291&lt;&gt;"",COUNTIF(Bugs!B:B,A291)&gt;0),AND(B291&lt;&gt;"",COUNTIF(Bugs!A:A,B291)&gt;0)),"Y","")</f>
        <v/>
      </c>
      <c r="Q291" s="193" t="str">
        <f>IF(OR(
    AND(COUNTIF(Bugs!A:A,B291)&gt;0,ISNUMBER(SEARCH("x",INDEX(Bugs!C:C,MATCH(B291,Bugs!A:A,0))))),
    AND(COUNTIF(Bugs!B:B,B291)&gt;0,ISNUMBER(SEARCH("x",INDEX(Bugs!C:C,MATCH(B291,Bugs!B:B,0))))),
    AND(COUNTIF(Bugs!A:A,B291)&gt;0,ISNUMBER(SEARCH("x",INDEX(Bugs!D:D,MATCH(B291,Bugs!A:A,0))))),
    AND(COUNTIF(Bugs!B:B,B291)&gt;0,ISNUMBER(SEARCH("x",INDEX(Bugs!D:D,MATCH(B291,Bugs!B:B,0)))))
),"Y","")</f>
        <v/>
      </c>
      <c r="R291">
        <f ca="1">IF(OR(ISNUMBER(MATCH(L291,MasterData!$D$3:$D$18,0)),ISNUMBER(MATCH(L291,MasterData!$C$3:$C$18,0))),
    DATEDIF(E291,I291,"d"),
    DATEDIF(E291,TODAY(),"d"))</f>
        <v>1</v>
      </c>
      <c r="S291">
        <f t="shared" ca="1" si="15"/>
        <v>1</v>
      </c>
      <c r="T291">
        <f t="shared" ca="1" si="16"/>
        <v>0</v>
      </c>
      <c r="U291">
        <f t="shared" ca="1" si="17"/>
        <v>0</v>
      </c>
    </row>
    <row r="292" spans="2:21" hidden="1" x14ac:dyDescent="0.35">
      <c r="B292" t="s">
        <v>64</v>
      </c>
      <c r="D292" s="34" t="s">
        <v>717</v>
      </c>
      <c r="E292" s="208">
        <v>45925</v>
      </c>
      <c r="G292" t="s">
        <v>715</v>
      </c>
      <c r="I292" s="208">
        <v>45926</v>
      </c>
      <c r="K292" t="s">
        <v>235</v>
      </c>
      <c r="L292" t="s">
        <v>171</v>
      </c>
      <c r="M292" t="s">
        <v>913</v>
      </c>
      <c r="N292" t="s">
        <v>237</v>
      </c>
      <c r="P292" s="193" t="str">
        <f>IF(OR(AND(A292&lt;&gt;"",COUNTIF(Bugs!B:B,A292)&gt;0),AND(B292&lt;&gt;"",COUNTIF(Bugs!A:A,B292)&gt;0)),"Y","")</f>
        <v>Y</v>
      </c>
      <c r="Q292" s="193" t="str">
        <f>IF(OR(
    AND(COUNTIF(Bugs!A:A,B292)&gt;0,ISNUMBER(SEARCH("x",INDEX(Bugs!C:C,MATCH(B292,Bugs!A:A,0))))),
    AND(COUNTIF(Bugs!B:B,B292)&gt;0,ISNUMBER(SEARCH("x",INDEX(Bugs!C:C,MATCH(B292,Bugs!B:B,0))))),
    AND(COUNTIF(Bugs!A:A,B292)&gt;0,ISNUMBER(SEARCH("x",INDEX(Bugs!D:D,MATCH(B292,Bugs!A:A,0))))),
    AND(COUNTIF(Bugs!B:B,B292)&gt;0,ISNUMBER(SEARCH("x",INDEX(Bugs!D:D,MATCH(B292,Bugs!B:B,0)))))
),"Y","")</f>
        <v>Y</v>
      </c>
      <c r="R292">
        <f ca="1">IF(OR(ISNUMBER(MATCH(L292,MasterData!$D$3:$D$18,0)),ISNUMBER(MATCH(L292,MasterData!$C$3:$C$18,0))),
    DATEDIF(E292,I292,"d"),
    DATEDIF(E292,TODAY(),"d"))</f>
        <v>1</v>
      </c>
      <c r="S292">
        <f t="shared" ca="1" si="15"/>
        <v>1</v>
      </c>
      <c r="T292">
        <f t="shared" ca="1" si="16"/>
        <v>0</v>
      </c>
      <c r="U292">
        <f t="shared" ca="1" si="17"/>
        <v>0</v>
      </c>
    </row>
    <row r="293" spans="2:21" hidden="1" x14ac:dyDescent="0.35">
      <c r="B293" t="s">
        <v>914</v>
      </c>
      <c r="D293" s="34" t="s">
        <v>746</v>
      </c>
      <c r="E293" s="208">
        <v>45925</v>
      </c>
      <c r="G293" t="s">
        <v>715</v>
      </c>
      <c r="I293" s="208">
        <v>45925</v>
      </c>
      <c r="K293" t="s">
        <v>241</v>
      </c>
      <c r="L293" t="s">
        <v>171</v>
      </c>
      <c r="M293" t="s">
        <v>915</v>
      </c>
      <c r="N293" t="s">
        <v>237</v>
      </c>
      <c r="P293" s="193" t="str">
        <f>IF(OR(AND(A293&lt;&gt;"",COUNTIF(Bugs!B:B,A293)&gt;0),AND(B293&lt;&gt;"",COUNTIF(Bugs!A:A,B293)&gt;0)),"Y","")</f>
        <v/>
      </c>
      <c r="Q293" s="193" t="str">
        <f>IF(OR(
    AND(COUNTIF(Bugs!A:A,B293)&gt;0,ISNUMBER(SEARCH("x",INDEX(Bugs!C:C,MATCH(B293,Bugs!A:A,0))))),
    AND(COUNTIF(Bugs!B:B,B293)&gt;0,ISNUMBER(SEARCH("x",INDEX(Bugs!C:C,MATCH(B293,Bugs!B:B,0))))),
    AND(COUNTIF(Bugs!A:A,B293)&gt;0,ISNUMBER(SEARCH("x",INDEX(Bugs!D:D,MATCH(B293,Bugs!A:A,0))))),
    AND(COUNTIF(Bugs!B:B,B293)&gt;0,ISNUMBER(SEARCH("x",INDEX(Bugs!D:D,MATCH(B293,Bugs!B:B,0)))))
),"Y","")</f>
        <v/>
      </c>
      <c r="R293">
        <f ca="1">IF(OR(ISNUMBER(MATCH(L293,MasterData!$D$3:$D$18,0)),ISNUMBER(MATCH(L293,MasterData!$C$3:$C$18,0))),
    DATEDIF(E293,I293,"d"),
    DATEDIF(E293,TODAY(),"d"))</f>
        <v>0</v>
      </c>
      <c r="S293">
        <f t="shared" ca="1" si="15"/>
        <v>1</v>
      </c>
      <c r="T293">
        <f t="shared" ca="1" si="16"/>
        <v>0</v>
      </c>
      <c r="U293">
        <f t="shared" ca="1" si="17"/>
        <v>0</v>
      </c>
    </row>
    <row r="294" spans="2:21" hidden="1" x14ac:dyDescent="0.35">
      <c r="B294" t="s">
        <v>65</v>
      </c>
      <c r="D294" s="34">
        <v>3014</v>
      </c>
      <c r="E294" s="208">
        <v>45925</v>
      </c>
      <c r="G294" t="s">
        <v>916</v>
      </c>
      <c r="I294" s="208">
        <v>45925</v>
      </c>
      <c r="K294" t="s">
        <v>347</v>
      </c>
      <c r="L294" t="s">
        <v>171</v>
      </c>
      <c r="M294" t="s">
        <v>917</v>
      </c>
      <c r="N294" t="s">
        <v>237</v>
      </c>
      <c r="P294" s="193" t="str">
        <f>IF(OR(AND(A294&lt;&gt;"",COUNTIF(Bugs!B:B,A294)&gt;0),AND(B294&lt;&gt;"",COUNTIF(Bugs!A:A,B294)&gt;0)),"Y","")</f>
        <v>Y</v>
      </c>
      <c r="Q294" s="193" t="str">
        <f>IF(OR(
    AND(COUNTIF(Bugs!A:A,B294)&gt;0,ISNUMBER(SEARCH("x",INDEX(Bugs!C:C,MATCH(B294,Bugs!A:A,0))))),
    AND(COUNTIF(Bugs!B:B,B294)&gt;0,ISNUMBER(SEARCH("x",INDEX(Bugs!C:C,MATCH(B294,Bugs!B:B,0))))),
    AND(COUNTIF(Bugs!A:A,B294)&gt;0,ISNUMBER(SEARCH("x",INDEX(Bugs!D:D,MATCH(B294,Bugs!A:A,0))))),
    AND(COUNTIF(Bugs!B:B,B294)&gt;0,ISNUMBER(SEARCH("x",INDEX(Bugs!D:D,MATCH(B294,Bugs!B:B,0)))))
),"Y","")</f>
        <v>Y</v>
      </c>
      <c r="R294">
        <f ca="1">IF(OR(ISNUMBER(MATCH(L294,MasterData!$D$3:$D$18,0)),ISNUMBER(MATCH(L294,MasterData!$C$3:$C$18,0))),
    DATEDIF(E294,I294,"d"),
    DATEDIF(E294,TODAY(),"d"))</f>
        <v>0</v>
      </c>
      <c r="S294">
        <f t="shared" ca="1" si="15"/>
        <v>1</v>
      </c>
      <c r="T294">
        <f t="shared" ca="1" si="16"/>
        <v>0</v>
      </c>
      <c r="U294">
        <f t="shared" ca="1" si="17"/>
        <v>0</v>
      </c>
    </row>
    <row r="295" spans="2:21" hidden="1" x14ac:dyDescent="0.35">
      <c r="B295" t="s">
        <v>66</v>
      </c>
      <c r="D295" s="34">
        <v>3003</v>
      </c>
      <c r="E295" s="208">
        <v>45925</v>
      </c>
      <c r="G295" t="s">
        <v>853</v>
      </c>
      <c r="I295" s="208">
        <v>45986</v>
      </c>
      <c r="K295" t="s">
        <v>241</v>
      </c>
      <c r="L295" t="s">
        <v>171</v>
      </c>
      <c r="M295" t="s">
        <v>918</v>
      </c>
      <c r="N295" t="s">
        <v>237</v>
      </c>
      <c r="P295" s="193" t="str">
        <f>IF(OR(AND(A295&lt;&gt;"",COUNTIF(Bugs!B:B,A295)&gt;0),AND(B295&lt;&gt;"",COUNTIF(Bugs!A:A,B295)&gt;0)),"Y","")</f>
        <v>Y</v>
      </c>
      <c r="Q295" s="193" t="str">
        <f>IF(OR(
    AND(COUNTIF(Bugs!A:A,B295)&gt;0,ISNUMBER(SEARCH("x",INDEX(Bugs!C:C,MATCH(B295,Bugs!A:A,0))))),
    AND(COUNTIF(Bugs!B:B,B295)&gt;0,ISNUMBER(SEARCH("x",INDEX(Bugs!C:C,MATCH(B295,Bugs!B:B,0))))),
    AND(COUNTIF(Bugs!A:A,B295)&gt;0,ISNUMBER(SEARCH("x",INDEX(Bugs!D:D,MATCH(B295,Bugs!A:A,0))))),
    AND(COUNTIF(Bugs!B:B,B295)&gt;0,ISNUMBER(SEARCH("x",INDEX(Bugs!D:D,MATCH(B295,Bugs!B:B,0)))))
),"Y","")</f>
        <v>Y</v>
      </c>
      <c r="R295">
        <f ca="1">IF(OR(ISNUMBER(MATCH(L295,MasterData!$D$3:$D$18,0)),ISNUMBER(MATCH(L295,MasterData!$C$3:$C$18,0))),
    DATEDIF(E295,I295,"d"),
    DATEDIF(E295,TODAY(),"d"))</f>
        <v>61</v>
      </c>
      <c r="S295">
        <f t="shared" ca="1" si="15"/>
        <v>0</v>
      </c>
      <c r="T295">
        <f t="shared" ca="1" si="16"/>
        <v>0</v>
      </c>
      <c r="U295">
        <f t="shared" ca="1" si="17"/>
        <v>1</v>
      </c>
    </row>
    <row r="296" spans="2:21" hidden="1" x14ac:dyDescent="0.35">
      <c r="B296" t="s">
        <v>919</v>
      </c>
      <c r="D296" s="34">
        <v>3014</v>
      </c>
      <c r="E296" s="208">
        <v>45925</v>
      </c>
      <c r="G296" t="s">
        <v>715</v>
      </c>
      <c r="I296" s="208">
        <v>45926</v>
      </c>
      <c r="K296" t="s">
        <v>235</v>
      </c>
      <c r="L296" t="s">
        <v>171</v>
      </c>
      <c r="M296" t="s">
        <v>920</v>
      </c>
      <c r="N296" t="s">
        <v>237</v>
      </c>
      <c r="P296" s="193" t="str">
        <f>IF(OR(AND(A296&lt;&gt;"",COUNTIF(Bugs!B:B,A296)&gt;0),AND(B296&lt;&gt;"",COUNTIF(Bugs!A:A,B296)&gt;0)),"Y","")</f>
        <v/>
      </c>
      <c r="Q296" s="193" t="str">
        <f>IF(OR(
    AND(COUNTIF(Bugs!A:A,B296)&gt;0,ISNUMBER(SEARCH("x",INDEX(Bugs!C:C,MATCH(B296,Bugs!A:A,0))))),
    AND(COUNTIF(Bugs!B:B,B296)&gt;0,ISNUMBER(SEARCH("x",INDEX(Bugs!C:C,MATCH(B296,Bugs!B:B,0))))),
    AND(COUNTIF(Bugs!A:A,B296)&gt;0,ISNUMBER(SEARCH("x",INDEX(Bugs!D:D,MATCH(B296,Bugs!A:A,0))))),
    AND(COUNTIF(Bugs!B:B,B296)&gt;0,ISNUMBER(SEARCH("x",INDEX(Bugs!D:D,MATCH(B296,Bugs!B:B,0)))))
),"Y","")</f>
        <v/>
      </c>
      <c r="R296">
        <f ca="1">IF(OR(ISNUMBER(MATCH(L296,MasterData!$D$3:$D$18,0)),ISNUMBER(MATCH(L296,MasterData!$C$3:$C$18,0))),
    DATEDIF(E296,I296,"d"),
    DATEDIF(E296,TODAY(),"d"))</f>
        <v>1</v>
      </c>
      <c r="S296">
        <f t="shared" ca="1" si="15"/>
        <v>1</v>
      </c>
      <c r="T296">
        <f t="shared" ca="1" si="16"/>
        <v>0</v>
      </c>
      <c r="U296">
        <f t="shared" ca="1" si="17"/>
        <v>0</v>
      </c>
    </row>
    <row r="297" spans="2:21" hidden="1" x14ac:dyDescent="0.35">
      <c r="B297" t="s">
        <v>921</v>
      </c>
      <c r="D297" s="34">
        <v>3014</v>
      </c>
      <c r="E297" s="208">
        <v>45925</v>
      </c>
      <c r="G297" t="s">
        <v>916</v>
      </c>
      <c r="I297" s="208">
        <v>45926</v>
      </c>
      <c r="K297" t="s">
        <v>347</v>
      </c>
      <c r="L297" t="s">
        <v>171</v>
      </c>
      <c r="M297" t="s">
        <v>922</v>
      </c>
      <c r="N297" t="s">
        <v>237</v>
      </c>
      <c r="P297" s="193" t="str">
        <f>IF(OR(AND(A297&lt;&gt;"",COUNTIF(Bugs!B:B,A297)&gt;0),AND(B297&lt;&gt;"",COUNTIF(Bugs!A:A,B297)&gt;0)),"Y","")</f>
        <v/>
      </c>
      <c r="Q297" s="193" t="str">
        <f>IF(OR(
    AND(COUNTIF(Bugs!A:A,B297)&gt;0,ISNUMBER(SEARCH("x",INDEX(Bugs!C:C,MATCH(B297,Bugs!A:A,0))))),
    AND(COUNTIF(Bugs!B:B,B297)&gt;0,ISNUMBER(SEARCH("x",INDEX(Bugs!C:C,MATCH(B297,Bugs!B:B,0))))),
    AND(COUNTIF(Bugs!A:A,B297)&gt;0,ISNUMBER(SEARCH("x",INDEX(Bugs!D:D,MATCH(B297,Bugs!A:A,0))))),
    AND(COUNTIF(Bugs!B:B,B297)&gt;0,ISNUMBER(SEARCH("x",INDEX(Bugs!D:D,MATCH(B297,Bugs!B:B,0)))))
),"Y","")</f>
        <v/>
      </c>
      <c r="R297">
        <f ca="1">IF(OR(ISNUMBER(MATCH(L297,MasterData!$D$3:$D$18,0)),ISNUMBER(MATCH(L297,MasterData!$C$3:$C$18,0))),
    DATEDIF(E297,I297,"d"),
    DATEDIF(E297,TODAY(),"d"))</f>
        <v>1</v>
      </c>
      <c r="S297">
        <f t="shared" ca="1" si="15"/>
        <v>1</v>
      </c>
      <c r="T297">
        <f t="shared" ca="1" si="16"/>
        <v>0</v>
      </c>
      <c r="U297">
        <f t="shared" ca="1" si="17"/>
        <v>0</v>
      </c>
    </row>
    <row r="298" spans="2:21" hidden="1" x14ac:dyDescent="0.35">
      <c r="B298" t="s">
        <v>923</v>
      </c>
      <c r="D298" s="34">
        <v>3014</v>
      </c>
      <c r="E298" s="208">
        <v>45925</v>
      </c>
      <c r="G298" t="s">
        <v>924</v>
      </c>
      <c r="I298" s="208">
        <v>45926</v>
      </c>
      <c r="K298" t="s">
        <v>235</v>
      </c>
      <c r="L298" t="s">
        <v>171</v>
      </c>
      <c r="M298" t="s">
        <v>925</v>
      </c>
      <c r="N298" t="s">
        <v>237</v>
      </c>
      <c r="P298" s="193" t="str">
        <f>IF(OR(AND(A298&lt;&gt;"",COUNTIF(Bugs!B:B,A298)&gt;0),AND(B298&lt;&gt;"",COUNTIF(Bugs!A:A,B298)&gt;0)),"Y","")</f>
        <v/>
      </c>
      <c r="Q298" s="193" t="str">
        <f>IF(OR(
    AND(COUNTIF(Bugs!A:A,B298)&gt;0,ISNUMBER(SEARCH("x",INDEX(Bugs!C:C,MATCH(B298,Bugs!A:A,0))))),
    AND(COUNTIF(Bugs!B:B,B298)&gt;0,ISNUMBER(SEARCH("x",INDEX(Bugs!C:C,MATCH(B298,Bugs!B:B,0))))),
    AND(COUNTIF(Bugs!A:A,B298)&gt;0,ISNUMBER(SEARCH("x",INDEX(Bugs!D:D,MATCH(B298,Bugs!A:A,0))))),
    AND(COUNTIF(Bugs!B:B,B298)&gt;0,ISNUMBER(SEARCH("x",INDEX(Bugs!D:D,MATCH(B298,Bugs!B:B,0)))))
),"Y","")</f>
        <v/>
      </c>
      <c r="R298">
        <f ca="1">IF(OR(ISNUMBER(MATCH(L298,MasterData!$D$3:$D$18,0)),ISNUMBER(MATCH(L298,MasterData!$C$3:$C$18,0))),
    DATEDIF(E298,I298,"d"),
    DATEDIF(E298,TODAY(),"d"))</f>
        <v>1</v>
      </c>
      <c r="S298">
        <f t="shared" ca="1" si="15"/>
        <v>1</v>
      </c>
      <c r="T298">
        <f t="shared" ca="1" si="16"/>
        <v>0</v>
      </c>
      <c r="U298">
        <f t="shared" ca="1" si="17"/>
        <v>0</v>
      </c>
    </row>
    <row r="299" spans="2:21" hidden="1" x14ac:dyDescent="0.35">
      <c r="B299" t="s">
        <v>67</v>
      </c>
      <c r="D299" s="34" t="s">
        <v>746</v>
      </c>
      <c r="E299" s="208">
        <v>45926</v>
      </c>
      <c r="G299" t="s">
        <v>816</v>
      </c>
      <c r="I299" s="208">
        <v>45938</v>
      </c>
      <c r="K299" t="s">
        <v>235</v>
      </c>
      <c r="L299" t="s">
        <v>171</v>
      </c>
      <c r="M299" t="s">
        <v>926</v>
      </c>
      <c r="N299" t="s">
        <v>237</v>
      </c>
      <c r="P299" s="193" t="str">
        <f>IF(OR(AND(A299&lt;&gt;"",COUNTIF(Bugs!B:B,A299)&gt;0),AND(B299&lt;&gt;"",COUNTIF(Bugs!A:A,B299)&gt;0)),"Y","")</f>
        <v>Y</v>
      </c>
      <c r="Q299" s="193" t="str">
        <f>IF(OR(
    AND(COUNTIF(Bugs!A:A,B299)&gt;0,ISNUMBER(SEARCH("x",INDEX(Bugs!C:C,MATCH(B299,Bugs!A:A,0))))),
    AND(COUNTIF(Bugs!B:B,B299)&gt;0,ISNUMBER(SEARCH("x",INDEX(Bugs!C:C,MATCH(B299,Bugs!B:B,0))))),
    AND(COUNTIF(Bugs!A:A,B299)&gt;0,ISNUMBER(SEARCH("x",INDEX(Bugs!D:D,MATCH(B299,Bugs!A:A,0))))),
    AND(COUNTIF(Bugs!B:B,B299)&gt;0,ISNUMBER(SEARCH("x",INDEX(Bugs!D:D,MATCH(B299,Bugs!B:B,0)))))
),"Y","")</f>
        <v/>
      </c>
      <c r="R299">
        <f ca="1">IF(OR(ISNUMBER(MATCH(L299,MasterData!$D$3:$D$18,0)),ISNUMBER(MATCH(L299,MasterData!$C$3:$C$18,0))),
    DATEDIF(E299,I299,"d"),
    DATEDIF(E299,TODAY(),"d"))</f>
        <v>12</v>
      </c>
      <c r="S299">
        <f t="shared" ca="1" si="15"/>
        <v>0</v>
      </c>
      <c r="T299">
        <f t="shared" ca="1" si="16"/>
        <v>1</v>
      </c>
      <c r="U299">
        <f t="shared" ca="1" si="17"/>
        <v>0</v>
      </c>
    </row>
    <row r="300" spans="2:21" hidden="1" x14ac:dyDescent="0.35">
      <c r="B300" t="s">
        <v>68</v>
      </c>
      <c r="D300" s="34">
        <v>3014</v>
      </c>
      <c r="E300" s="208">
        <v>45926</v>
      </c>
      <c r="G300" t="s">
        <v>715</v>
      </c>
      <c r="I300" s="208">
        <v>45927</v>
      </c>
      <c r="K300" t="s">
        <v>235</v>
      </c>
      <c r="L300" t="s">
        <v>171</v>
      </c>
      <c r="M300" t="s">
        <v>927</v>
      </c>
      <c r="N300" t="s">
        <v>237</v>
      </c>
      <c r="P300" s="193" t="str">
        <f>IF(OR(AND(A300&lt;&gt;"",COUNTIF(Bugs!B:B,A300)&gt;0),AND(B300&lt;&gt;"",COUNTIF(Bugs!A:A,B300)&gt;0)),"Y","")</f>
        <v>Y</v>
      </c>
      <c r="Q300" s="193" t="str">
        <f>IF(OR(
    AND(COUNTIF(Bugs!A:A,B300)&gt;0,ISNUMBER(SEARCH("x",INDEX(Bugs!C:C,MATCH(B300,Bugs!A:A,0))))),
    AND(COUNTIF(Bugs!B:B,B300)&gt;0,ISNUMBER(SEARCH("x",INDEX(Bugs!C:C,MATCH(B300,Bugs!B:B,0))))),
    AND(COUNTIF(Bugs!A:A,B300)&gt;0,ISNUMBER(SEARCH("x",INDEX(Bugs!D:D,MATCH(B300,Bugs!A:A,0))))),
    AND(COUNTIF(Bugs!B:B,B300)&gt;0,ISNUMBER(SEARCH("x",INDEX(Bugs!D:D,MATCH(B300,Bugs!B:B,0)))))
),"Y","")</f>
        <v>Y</v>
      </c>
      <c r="R300">
        <f ca="1">IF(OR(ISNUMBER(MATCH(L300,MasterData!$D$3:$D$18,0)),ISNUMBER(MATCH(L300,MasterData!$C$3:$C$18,0))),
    DATEDIF(E300,I300,"d"),
    DATEDIF(E300,TODAY(),"d"))</f>
        <v>1</v>
      </c>
      <c r="S300">
        <f t="shared" ca="1" si="15"/>
        <v>1</v>
      </c>
      <c r="T300">
        <f t="shared" ca="1" si="16"/>
        <v>0</v>
      </c>
      <c r="U300">
        <f t="shared" ca="1" si="17"/>
        <v>0</v>
      </c>
    </row>
    <row r="301" spans="2:21" hidden="1" x14ac:dyDescent="0.35">
      <c r="B301" t="s">
        <v>928</v>
      </c>
      <c r="D301" s="34">
        <v>3014</v>
      </c>
      <c r="E301" s="208">
        <v>45926</v>
      </c>
      <c r="G301" t="s">
        <v>715</v>
      </c>
      <c r="I301" s="208">
        <v>45926</v>
      </c>
      <c r="K301" t="s">
        <v>235</v>
      </c>
      <c r="L301" t="s">
        <v>171</v>
      </c>
      <c r="M301" t="s">
        <v>929</v>
      </c>
      <c r="N301" t="s">
        <v>237</v>
      </c>
      <c r="P301" s="193" t="str">
        <f>IF(OR(AND(A301&lt;&gt;"",COUNTIF(Bugs!B:B,A301)&gt;0),AND(B301&lt;&gt;"",COUNTIF(Bugs!A:A,B301)&gt;0)),"Y","")</f>
        <v/>
      </c>
      <c r="Q301" s="193" t="str">
        <f>IF(OR(
    AND(COUNTIF(Bugs!A:A,B301)&gt;0,ISNUMBER(SEARCH("x",INDEX(Bugs!C:C,MATCH(B301,Bugs!A:A,0))))),
    AND(COUNTIF(Bugs!B:B,B301)&gt;0,ISNUMBER(SEARCH("x",INDEX(Bugs!C:C,MATCH(B301,Bugs!B:B,0))))),
    AND(COUNTIF(Bugs!A:A,B301)&gt;0,ISNUMBER(SEARCH("x",INDEX(Bugs!D:D,MATCH(B301,Bugs!A:A,0))))),
    AND(COUNTIF(Bugs!B:B,B301)&gt;0,ISNUMBER(SEARCH("x",INDEX(Bugs!D:D,MATCH(B301,Bugs!B:B,0)))))
),"Y","")</f>
        <v/>
      </c>
      <c r="R301">
        <f ca="1">IF(OR(ISNUMBER(MATCH(L301,MasterData!$D$3:$D$18,0)),ISNUMBER(MATCH(L301,MasterData!$C$3:$C$18,0))),
    DATEDIF(E301,I301,"d"),
    DATEDIF(E301,TODAY(),"d"))</f>
        <v>0</v>
      </c>
      <c r="S301">
        <f t="shared" ca="1" si="15"/>
        <v>1</v>
      </c>
      <c r="T301">
        <f t="shared" ca="1" si="16"/>
        <v>0</v>
      </c>
      <c r="U301">
        <f t="shared" ca="1" si="17"/>
        <v>0</v>
      </c>
    </row>
    <row r="302" spans="2:21" hidden="1" x14ac:dyDescent="0.35">
      <c r="B302" t="s">
        <v>69</v>
      </c>
      <c r="D302" s="34">
        <v>3014</v>
      </c>
      <c r="E302" s="208">
        <v>45926</v>
      </c>
      <c r="G302" t="s">
        <v>715</v>
      </c>
      <c r="I302" s="208">
        <v>45980</v>
      </c>
      <c r="K302" t="s">
        <v>235</v>
      </c>
      <c r="L302" t="s">
        <v>171</v>
      </c>
      <c r="M302" t="s">
        <v>930</v>
      </c>
      <c r="N302" t="s">
        <v>237</v>
      </c>
      <c r="P302" s="193" t="str">
        <f>IF(OR(AND(A302&lt;&gt;"",COUNTIF(Bugs!B:B,A302)&gt;0),AND(B302&lt;&gt;"",COUNTIF(Bugs!A:A,B302)&gt;0)),"Y","")</f>
        <v>Y</v>
      </c>
      <c r="Q302" s="193" t="str">
        <f>IF(OR(
    AND(COUNTIF(Bugs!A:A,B302)&gt;0,ISNUMBER(SEARCH("x",INDEX(Bugs!C:C,MATCH(B302,Bugs!A:A,0))))),
    AND(COUNTIF(Bugs!B:B,B302)&gt;0,ISNUMBER(SEARCH("x",INDEX(Bugs!C:C,MATCH(B302,Bugs!B:B,0))))),
    AND(COUNTIF(Bugs!A:A,B302)&gt;0,ISNUMBER(SEARCH("x",INDEX(Bugs!D:D,MATCH(B302,Bugs!A:A,0))))),
    AND(COUNTIF(Bugs!B:B,B302)&gt;0,ISNUMBER(SEARCH("x",INDEX(Bugs!D:D,MATCH(B302,Bugs!B:B,0)))))
),"Y","")</f>
        <v>Y</v>
      </c>
      <c r="R302">
        <f ca="1">IF(OR(ISNUMBER(MATCH(L302,MasterData!$D$3:$D$18,0)),ISNUMBER(MATCH(L302,MasterData!$C$3:$C$18,0))),
    DATEDIF(E302,I302,"d"),
    DATEDIF(E302,TODAY(),"d"))</f>
        <v>54</v>
      </c>
      <c r="S302">
        <f t="shared" ca="1" si="15"/>
        <v>0</v>
      </c>
      <c r="T302">
        <f t="shared" ca="1" si="16"/>
        <v>0</v>
      </c>
      <c r="U302">
        <f t="shared" ca="1" si="17"/>
        <v>1</v>
      </c>
    </row>
    <row r="303" spans="2:21" hidden="1" x14ac:dyDescent="0.35">
      <c r="B303" t="s">
        <v>70</v>
      </c>
      <c r="D303" s="34">
        <v>3014</v>
      </c>
      <c r="E303" s="208">
        <v>45927</v>
      </c>
      <c r="G303" t="s">
        <v>715</v>
      </c>
      <c r="I303" s="208">
        <v>45986</v>
      </c>
      <c r="K303" t="s">
        <v>235</v>
      </c>
      <c r="L303" t="s">
        <v>171</v>
      </c>
      <c r="M303" t="s">
        <v>931</v>
      </c>
      <c r="N303" t="s">
        <v>237</v>
      </c>
      <c r="P303" s="193" t="str">
        <f>IF(OR(AND(A303&lt;&gt;"",COUNTIF(Bugs!B:B,A303)&gt;0),AND(B303&lt;&gt;"",COUNTIF(Bugs!A:A,B303)&gt;0)),"Y","")</f>
        <v>Y</v>
      </c>
      <c r="Q303" s="193" t="str">
        <f>IF(OR(
    AND(COUNTIF(Bugs!A:A,B303)&gt;0,ISNUMBER(SEARCH("x",INDEX(Bugs!C:C,MATCH(B303,Bugs!A:A,0))))),
    AND(COUNTIF(Bugs!B:B,B303)&gt;0,ISNUMBER(SEARCH("x",INDEX(Bugs!C:C,MATCH(B303,Bugs!B:B,0))))),
    AND(COUNTIF(Bugs!A:A,B303)&gt;0,ISNUMBER(SEARCH("x",INDEX(Bugs!D:D,MATCH(B303,Bugs!A:A,0))))),
    AND(COUNTIF(Bugs!B:B,B303)&gt;0,ISNUMBER(SEARCH("x",INDEX(Bugs!D:D,MATCH(B303,Bugs!B:B,0)))))
),"Y","")</f>
        <v>Y</v>
      </c>
      <c r="R303">
        <f ca="1">IF(OR(ISNUMBER(MATCH(L303,MasterData!$D$3:$D$18,0)),ISNUMBER(MATCH(L303,MasterData!$C$3:$C$18,0))),
    DATEDIF(E303,I303,"d"),
    DATEDIF(E303,TODAY(),"d"))</f>
        <v>59</v>
      </c>
      <c r="S303">
        <f t="shared" ca="1" si="15"/>
        <v>0</v>
      </c>
      <c r="T303">
        <f t="shared" ca="1" si="16"/>
        <v>0</v>
      </c>
      <c r="U303">
        <f t="shared" ca="1" si="17"/>
        <v>1</v>
      </c>
    </row>
    <row r="304" spans="2:21" hidden="1" x14ac:dyDescent="0.35">
      <c r="B304" t="s">
        <v>932</v>
      </c>
      <c r="D304" s="34">
        <v>3014</v>
      </c>
      <c r="E304" s="208">
        <v>45927</v>
      </c>
      <c r="G304" t="s">
        <v>715</v>
      </c>
      <c r="I304" s="208">
        <v>45930</v>
      </c>
      <c r="K304" t="s">
        <v>235</v>
      </c>
      <c r="L304" t="s">
        <v>171</v>
      </c>
      <c r="M304" t="s">
        <v>933</v>
      </c>
      <c r="N304" t="s">
        <v>237</v>
      </c>
      <c r="P304" s="193" t="str">
        <f>IF(OR(AND(A304&lt;&gt;"",COUNTIF(Bugs!B:B,A304)&gt;0),AND(B304&lt;&gt;"",COUNTIF(Bugs!A:A,B304)&gt;0)),"Y","")</f>
        <v/>
      </c>
      <c r="Q304" s="193" t="str">
        <f>IF(OR(
    AND(COUNTIF(Bugs!A:A,B304)&gt;0,ISNUMBER(SEARCH("x",INDEX(Bugs!C:C,MATCH(B304,Bugs!A:A,0))))),
    AND(COUNTIF(Bugs!B:B,B304)&gt;0,ISNUMBER(SEARCH("x",INDEX(Bugs!C:C,MATCH(B304,Bugs!B:B,0))))),
    AND(COUNTIF(Bugs!A:A,B304)&gt;0,ISNUMBER(SEARCH("x",INDEX(Bugs!D:D,MATCH(B304,Bugs!A:A,0))))),
    AND(COUNTIF(Bugs!B:B,B304)&gt;0,ISNUMBER(SEARCH("x",INDEX(Bugs!D:D,MATCH(B304,Bugs!B:B,0)))))
),"Y","")</f>
        <v/>
      </c>
      <c r="R304">
        <f ca="1">IF(OR(ISNUMBER(MATCH(L304,MasterData!$D$3:$D$18,0)),ISNUMBER(MATCH(L304,MasterData!$C$3:$C$18,0))),
    DATEDIF(E304,I304,"d"),
    DATEDIF(E304,TODAY(),"d"))</f>
        <v>3</v>
      </c>
      <c r="S304">
        <f t="shared" ca="1" si="15"/>
        <v>1</v>
      </c>
      <c r="T304">
        <f t="shared" ca="1" si="16"/>
        <v>0</v>
      </c>
      <c r="U304">
        <f t="shared" ca="1" si="17"/>
        <v>0</v>
      </c>
    </row>
    <row r="305" spans="2:21" hidden="1" x14ac:dyDescent="0.35">
      <c r="B305" t="s">
        <v>71</v>
      </c>
      <c r="D305" s="34">
        <v>3014</v>
      </c>
      <c r="E305" s="208">
        <v>45928</v>
      </c>
      <c r="G305" t="s">
        <v>715</v>
      </c>
      <c r="I305" s="208">
        <v>45939</v>
      </c>
      <c r="K305" t="s">
        <v>235</v>
      </c>
      <c r="L305" t="s">
        <v>171</v>
      </c>
      <c r="M305" t="s">
        <v>934</v>
      </c>
      <c r="N305" t="s">
        <v>237</v>
      </c>
      <c r="P305" s="193" t="str">
        <f>IF(OR(AND(A305&lt;&gt;"",COUNTIF(Bugs!B:B,A305)&gt;0),AND(B305&lt;&gt;"",COUNTIF(Bugs!A:A,B305)&gt;0)),"Y","")</f>
        <v>Y</v>
      </c>
      <c r="Q305" s="193" t="str">
        <f>IF(OR(
    AND(COUNTIF(Bugs!A:A,B305)&gt;0,ISNUMBER(SEARCH("x",INDEX(Bugs!C:C,MATCH(B305,Bugs!A:A,0))))),
    AND(COUNTIF(Bugs!B:B,B305)&gt;0,ISNUMBER(SEARCH("x",INDEX(Bugs!C:C,MATCH(B305,Bugs!B:B,0))))),
    AND(COUNTIF(Bugs!A:A,B305)&gt;0,ISNUMBER(SEARCH("x",INDEX(Bugs!D:D,MATCH(B305,Bugs!A:A,0))))),
    AND(COUNTIF(Bugs!B:B,B305)&gt;0,ISNUMBER(SEARCH("x",INDEX(Bugs!D:D,MATCH(B305,Bugs!B:B,0)))))
),"Y","")</f>
        <v/>
      </c>
      <c r="R305">
        <f ca="1">IF(OR(ISNUMBER(MATCH(L305,MasterData!$D$3:$D$18,0)),ISNUMBER(MATCH(L305,MasterData!$C$3:$C$18,0))),
    DATEDIF(E305,I305,"d"),
    DATEDIF(E305,TODAY(),"d"))</f>
        <v>11</v>
      </c>
      <c r="S305">
        <f t="shared" ca="1" si="15"/>
        <v>0</v>
      </c>
      <c r="T305">
        <f t="shared" ca="1" si="16"/>
        <v>1</v>
      </c>
      <c r="U305">
        <f t="shared" ca="1" si="17"/>
        <v>0</v>
      </c>
    </row>
    <row r="306" spans="2:21" hidden="1" x14ac:dyDescent="0.35">
      <c r="B306" t="s">
        <v>72</v>
      </c>
      <c r="D306" s="34">
        <v>3014</v>
      </c>
      <c r="E306" s="208">
        <v>45928</v>
      </c>
      <c r="G306" t="s">
        <v>715</v>
      </c>
      <c r="I306" s="208">
        <v>45929</v>
      </c>
      <c r="K306" t="s">
        <v>235</v>
      </c>
      <c r="L306" t="s">
        <v>171</v>
      </c>
      <c r="M306" t="s">
        <v>935</v>
      </c>
      <c r="N306" t="s">
        <v>237</v>
      </c>
      <c r="P306" s="193" t="str">
        <f>IF(OR(AND(A306&lt;&gt;"",COUNTIF(Bugs!B:B,A306)&gt;0),AND(B306&lt;&gt;"",COUNTIF(Bugs!A:A,B306)&gt;0)),"Y","")</f>
        <v>Y</v>
      </c>
      <c r="Q306" s="193" t="str">
        <f>IF(OR(
    AND(COUNTIF(Bugs!A:A,B306)&gt;0,ISNUMBER(SEARCH("x",INDEX(Bugs!C:C,MATCH(B306,Bugs!A:A,0))))),
    AND(COUNTIF(Bugs!B:B,B306)&gt;0,ISNUMBER(SEARCH("x",INDEX(Bugs!C:C,MATCH(B306,Bugs!B:B,0))))),
    AND(COUNTIF(Bugs!A:A,B306)&gt;0,ISNUMBER(SEARCH("x",INDEX(Bugs!D:D,MATCH(B306,Bugs!A:A,0))))),
    AND(COUNTIF(Bugs!B:B,B306)&gt;0,ISNUMBER(SEARCH("x",INDEX(Bugs!D:D,MATCH(B306,Bugs!B:B,0)))))
),"Y","")</f>
        <v/>
      </c>
      <c r="R306">
        <f ca="1">IF(OR(ISNUMBER(MATCH(L306,MasterData!$D$3:$D$18,0)),ISNUMBER(MATCH(L306,MasterData!$C$3:$C$18,0))),
    DATEDIF(E306,I306,"d"),
    DATEDIF(E306,TODAY(),"d"))</f>
        <v>1</v>
      </c>
      <c r="S306">
        <f t="shared" ca="1" si="15"/>
        <v>1</v>
      </c>
      <c r="T306">
        <f t="shared" ca="1" si="16"/>
        <v>0</v>
      </c>
      <c r="U306">
        <f t="shared" ca="1" si="17"/>
        <v>0</v>
      </c>
    </row>
    <row r="307" spans="2:21" hidden="1" x14ac:dyDescent="0.35">
      <c r="B307" t="s">
        <v>73</v>
      </c>
      <c r="D307" s="34">
        <v>3014</v>
      </c>
      <c r="E307" s="208">
        <v>45928</v>
      </c>
      <c r="G307" t="s">
        <v>804</v>
      </c>
      <c r="I307" s="208">
        <v>45930</v>
      </c>
      <c r="K307" t="s">
        <v>235</v>
      </c>
      <c r="L307" t="s">
        <v>171</v>
      </c>
      <c r="M307" t="s">
        <v>936</v>
      </c>
      <c r="N307" t="s">
        <v>237</v>
      </c>
      <c r="P307" s="193" t="str">
        <f>IF(OR(AND(A307&lt;&gt;"",COUNTIF(Bugs!B:B,A307)&gt;0),AND(B307&lt;&gt;"",COUNTIF(Bugs!A:A,B307)&gt;0)),"Y","")</f>
        <v>Y</v>
      </c>
      <c r="Q307" s="193" t="str">
        <f>IF(OR(
    AND(COUNTIF(Bugs!A:A,B307)&gt;0,ISNUMBER(SEARCH("x",INDEX(Bugs!C:C,MATCH(B307,Bugs!A:A,0))))),
    AND(COUNTIF(Bugs!B:B,B307)&gt;0,ISNUMBER(SEARCH("x",INDEX(Bugs!C:C,MATCH(B307,Bugs!B:B,0))))),
    AND(COUNTIF(Bugs!A:A,B307)&gt;0,ISNUMBER(SEARCH("x",INDEX(Bugs!D:D,MATCH(B307,Bugs!A:A,0))))),
    AND(COUNTIF(Bugs!B:B,B307)&gt;0,ISNUMBER(SEARCH("x",INDEX(Bugs!D:D,MATCH(B307,Bugs!B:B,0)))))
),"Y","")</f>
        <v/>
      </c>
      <c r="R307">
        <f ca="1">IF(OR(ISNUMBER(MATCH(L307,MasterData!$D$3:$D$18,0)),ISNUMBER(MATCH(L307,MasterData!$C$3:$C$18,0))),
    DATEDIF(E307,I307,"d"),
    DATEDIF(E307,TODAY(),"d"))</f>
        <v>2</v>
      </c>
      <c r="S307">
        <f t="shared" ca="1" si="15"/>
        <v>1</v>
      </c>
      <c r="T307">
        <f t="shared" ca="1" si="16"/>
        <v>0</v>
      </c>
      <c r="U307">
        <f t="shared" ca="1" si="17"/>
        <v>0</v>
      </c>
    </row>
    <row r="308" spans="2:21" hidden="1" x14ac:dyDescent="0.35">
      <c r="B308" t="s">
        <v>74</v>
      </c>
      <c r="D308" s="34">
        <v>3014</v>
      </c>
      <c r="E308" s="208">
        <v>45929</v>
      </c>
      <c r="G308" t="s">
        <v>834</v>
      </c>
      <c r="I308" s="208">
        <v>45929</v>
      </c>
      <c r="K308" t="s">
        <v>241</v>
      </c>
      <c r="L308" t="s">
        <v>171</v>
      </c>
      <c r="M308" t="s">
        <v>937</v>
      </c>
      <c r="N308" t="s">
        <v>237</v>
      </c>
      <c r="P308" s="193" t="str">
        <f>IF(OR(AND(A308&lt;&gt;"",COUNTIF(Bugs!B:B,A308)&gt;0),AND(B308&lt;&gt;"",COUNTIF(Bugs!A:A,B308)&gt;0)),"Y","")</f>
        <v>Y</v>
      </c>
      <c r="Q308" s="193" t="str">
        <f>IF(OR(
    AND(COUNTIF(Bugs!A:A,B308)&gt;0,ISNUMBER(SEARCH("x",INDEX(Bugs!C:C,MATCH(B308,Bugs!A:A,0))))),
    AND(COUNTIF(Bugs!B:B,B308)&gt;0,ISNUMBER(SEARCH("x",INDEX(Bugs!C:C,MATCH(B308,Bugs!B:B,0))))),
    AND(COUNTIF(Bugs!A:A,B308)&gt;0,ISNUMBER(SEARCH("x",INDEX(Bugs!D:D,MATCH(B308,Bugs!A:A,0))))),
    AND(COUNTIF(Bugs!B:B,B308)&gt;0,ISNUMBER(SEARCH("x",INDEX(Bugs!D:D,MATCH(B308,Bugs!B:B,0)))))
),"Y","")</f>
        <v/>
      </c>
      <c r="R308">
        <f ca="1">IF(OR(ISNUMBER(MATCH(L308,MasterData!$D$3:$D$18,0)),ISNUMBER(MATCH(L308,MasterData!$C$3:$C$18,0))),
    DATEDIF(E308,I308,"d"),
    DATEDIF(E308,TODAY(),"d"))</f>
        <v>0</v>
      </c>
      <c r="S308">
        <f t="shared" ca="1" si="15"/>
        <v>1</v>
      </c>
      <c r="T308">
        <f t="shared" ca="1" si="16"/>
        <v>0</v>
      </c>
      <c r="U308">
        <f t="shared" ca="1" si="17"/>
        <v>0</v>
      </c>
    </row>
    <row r="309" spans="2:21" hidden="1" x14ac:dyDescent="0.35">
      <c r="B309" t="s">
        <v>75</v>
      </c>
      <c r="D309" s="34">
        <v>3014</v>
      </c>
      <c r="E309" s="208">
        <v>45929</v>
      </c>
      <c r="G309" t="s">
        <v>715</v>
      </c>
      <c r="I309" s="208">
        <v>45929</v>
      </c>
      <c r="K309" t="s">
        <v>241</v>
      </c>
      <c r="L309" t="s">
        <v>171</v>
      </c>
      <c r="M309" t="s">
        <v>938</v>
      </c>
      <c r="N309" t="s">
        <v>237</v>
      </c>
      <c r="P309" s="193" t="str">
        <f>IF(OR(AND(A309&lt;&gt;"",COUNTIF(Bugs!B:B,A309)&gt;0),AND(B309&lt;&gt;"",COUNTIF(Bugs!A:A,B309)&gt;0)),"Y","")</f>
        <v>Y</v>
      </c>
      <c r="Q309" s="193" t="str">
        <f>IF(OR(
    AND(COUNTIF(Bugs!A:A,B309)&gt;0,ISNUMBER(SEARCH("x",INDEX(Bugs!C:C,MATCH(B309,Bugs!A:A,0))))),
    AND(COUNTIF(Bugs!B:B,B309)&gt;0,ISNUMBER(SEARCH("x",INDEX(Bugs!C:C,MATCH(B309,Bugs!B:B,0))))),
    AND(COUNTIF(Bugs!A:A,B309)&gt;0,ISNUMBER(SEARCH("x",INDEX(Bugs!D:D,MATCH(B309,Bugs!A:A,0))))),
    AND(COUNTIF(Bugs!B:B,B309)&gt;0,ISNUMBER(SEARCH("x",INDEX(Bugs!D:D,MATCH(B309,Bugs!B:B,0)))))
),"Y","")</f>
        <v/>
      </c>
      <c r="R309">
        <f ca="1">IF(OR(ISNUMBER(MATCH(L309,MasterData!$D$3:$D$18,0)),ISNUMBER(MATCH(L309,MasterData!$C$3:$C$18,0))),
    DATEDIF(E309,I309,"d"),
    DATEDIF(E309,TODAY(),"d"))</f>
        <v>0</v>
      </c>
      <c r="S309">
        <f t="shared" ca="1" si="15"/>
        <v>1</v>
      </c>
      <c r="T309">
        <f t="shared" ca="1" si="16"/>
        <v>0</v>
      </c>
      <c r="U309">
        <f t="shared" ca="1" si="17"/>
        <v>0</v>
      </c>
    </row>
    <row r="310" spans="2:21" hidden="1" x14ac:dyDescent="0.35">
      <c r="B310" t="s">
        <v>76</v>
      </c>
      <c r="D310" s="34">
        <v>3014</v>
      </c>
      <c r="E310" s="208">
        <v>45929</v>
      </c>
      <c r="G310" t="s">
        <v>715</v>
      </c>
      <c r="I310" s="208">
        <v>45929</v>
      </c>
      <c r="K310" t="s">
        <v>235</v>
      </c>
      <c r="L310" t="s">
        <v>171</v>
      </c>
      <c r="M310" t="s">
        <v>939</v>
      </c>
      <c r="N310" t="s">
        <v>237</v>
      </c>
      <c r="P310" s="193" t="str">
        <f>IF(OR(AND(A310&lt;&gt;"",COUNTIF(Bugs!B:B,A310)&gt;0),AND(B310&lt;&gt;"",COUNTIF(Bugs!A:A,B310)&gt;0)),"Y","")</f>
        <v>Y</v>
      </c>
      <c r="Q310" s="193" t="str">
        <f>IF(OR(
    AND(COUNTIF(Bugs!A:A,B310)&gt;0,ISNUMBER(SEARCH("x",INDEX(Bugs!C:C,MATCH(B310,Bugs!A:A,0))))),
    AND(COUNTIF(Bugs!B:B,B310)&gt;0,ISNUMBER(SEARCH("x",INDEX(Bugs!C:C,MATCH(B310,Bugs!B:B,0))))),
    AND(COUNTIF(Bugs!A:A,B310)&gt;0,ISNUMBER(SEARCH("x",INDEX(Bugs!D:D,MATCH(B310,Bugs!A:A,0))))),
    AND(COUNTIF(Bugs!B:B,B310)&gt;0,ISNUMBER(SEARCH("x",INDEX(Bugs!D:D,MATCH(B310,Bugs!B:B,0)))))
),"Y","")</f>
        <v/>
      </c>
      <c r="R310">
        <f ca="1">IF(OR(ISNUMBER(MATCH(L310,MasterData!$D$3:$D$18,0)),ISNUMBER(MATCH(L310,MasterData!$C$3:$C$18,0))),
    DATEDIF(E310,I310,"d"),
    DATEDIF(E310,TODAY(),"d"))</f>
        <v>0</v>
      </c>
      <c r="S310">
        <f t="shared" ca="1" si="15"/>
        <v>1</v>
      </c>
      <c r="T310">
        <f t="shared" ca="1" si="16"/>
        <v>0</v>
      </c>
      <c r="U310">
        <f t="shared" ca="1" si="17"/>
        <v>0</v>
      </c>
    </row>
    <row r="311" spans="2:21" hidden="1" x14ac:dyDescent="0.35">
      <c r="B311" t="s">
        <v>77</v>
      </c>
      <c r="D311" s="34" t="s">
        <v>746</v>
      </c>
      <c r="E311" s="208">
        <v>45929</v>
      </c>
      <c r="G311" t="s">
        <v>940</v>
      </c>
      <c r="I311" s="208">
        <v>45933</v>
      </c>
      <c r="K311" t="s">
        <v>235</v>
      </c>
      <c r="L311" t="s">
        <v>171</v>
      </c>
      <c r="M311" t="s">
        <v>941</v>
      </c>
      <c r="N311" t="s">
        <v>237</v>
      </c>
      <c r="P311" s="193" t="str">
        <f>IF(OR(AND(A311&lt;&gt;"",COUNTIF(Bugs!B:B,A311)&gt;0),AND(B311&lt;&gt;"",COUNTIF(Bugs!A:A,B311)&gt;0)),"Y","")</f>
        <v>Y</v>
      </c>
      <c r="Q311" s="193" t="str">
        <f>IF(OR(
    AND(COUNTIF(Bugs!A:A,B311)&gt;0,ISNUMBER(SEARCH("x",INDEX(Bugs!C:C,MATCH(B311,Bugs!A:A,0))))),
    AND(COUNTIF(Bugs!B:B,B311)&gt;0,ISNUMBER(SEARCH("x",INDEX(Bugs!C:C,MATCH(B311,Bugs!B:B,0))))),
    AND(COUNTIF(Bugs!A:A,B311)&gt;0,ISNUMBER(SEARCH("x",INDEX(Bugs!D:D,MATCH(B311,Bugs!A:A,0))))),
    AND(COUNTIF(Bugs!B:B,B311)&gt;0,ISNUMBER(SEARCH("x",INDEX(Bugs!D:D,MATCH(B311,Bugs!B:B,0)))))
),"Y","")</f>
        <v/>
      </c>
      <c r="R311">
        <f ca="1">IF(OR(ISNUMBER(MATCH(L311,MasterData!$D$3:$D$18,0)),ISNUMBER(MATCH(L311,MasterData!$C$3:$C$18,0))),
    DATEDIF(E311,I311,"d"),
    DATEDIF(E311,TODAY(),"d"))</f>
        <v>4</v>
      </c>
      <c r="S311">
        <f t="shared" ca="1" si="15"/>
        <v>1</v>
      </c>
      <c r="T311">
        <f t="shared" ca="1" si="16"/>
        <v>0</v>
      </c>
      <c r="U311">
        <f t="shared" ca="1" si="17"/>
        <v>0</v>
      </c>
    </row>
    <row r="312" spans="2:21" hidden="1" x14ac:dyDescent="0.35">
      <c r="B312" t="s">
        <v>78</v>
      </c>
      <c r="D312" s="34" t="s">
        <v>746</v>
      </c>
      <c r="E312" s="208">
        <v>45929</v>
      </c>
      <c r="G312" t="s">
        <v>816</v>
      </c>
      <c r="I312" s="208">
        <v>45931</v>
      </c>
      <c r="K312" t="s">
        <v>235</v>
      </c>
      <c r="L312" t="s">
        <v>171</v>
      </c>
      <c r="M312" t="s">
        <v>942</v>
      </c>
      <c r="N312" t="s">
        <v>237</v>
      </c>
      <c r="P312" s="193" t="str">
        <f>IF(OR(AND(A312&lt;&gt;"",COUNTIF(Bugs!B:B,A312)&gt;0),AND(B312&lt;&gt;"",COUNTIF(Bugs!A:A,B312)&gt;0)),"Y","")</f>
        <v>Y</v>
      </c>
      <c r="Q312" s="193" t="str">
        <f>IF(OR(
    AND(COUNTIF(Bugs!A:A,B312)&gt;0,ISNUMBER(SEARCH("x",INDEX(Bugs!C:C,MATCH(B312,Bugs!A:A,0))))),
    AND(COUNTIF(Bugs!B:B,B312)&gt;0,ISNUMBER(SEARCH("x",INDEX(Bugs!C:C,MATCH(B312,Bugs!B:B,0))))),
    AND(COUNTIF(Bugs!A:A,B312)&gt;0,ISNUMBER(SEARCH("x",INDEX(Bugs!D:D,MATCH(B312,Bugs!A:A,0))))),
    AND(COUNTIF(Bugs!B:B,B312)&gt;0,ISNUMBER(SEARCH("x",INDEX(Bugs!D:D,MATCH(B312,Bugs!B:B,0)))))
),"Y","")</f>
        <v/>
      </c>
      <c r="R312">
        <f ca="1">IF(OR(ISNUMBER(MATCH(L312,MasterData!$D$3:$D$18,0)),ISNUMBER(MATCH(L312,MasterData!$C$3:$C$18,0))),
    DATEDIF(E312,I312,"d"),
    DATEDIF(E312,TODAY(),"d"))</f>
        <v>2</v>
      </c>
      <c r="S312">
        <f t="shared" ca="1" si="15"/>
        <v>1</v>
      </c>
      <c r="T312">
        <f t="shared" ca="1" si="16"/>
        <v>0</v>
      </c>
      <c r="U312">
        <f t="shared" ca="1" si="17"/>
        <v>0</v>
      </c>
    </row>
    <row r="313" spans="2:21" hidden="1" x14ac:dyDescent="0.35">
      <c r="B313" t="s">
        <v>79</v>
      </c>
      <c r="D313" s="34">
        <v>3014</v>
      </c>
      <c r="E313" s="208">
        <v>45929</v>
      </c>
      <c r="G313" t="s">
        <v>804</v>
      </c>
      <c r="I313" s="208">
        <v>45986</v>
      </c>
      <c r="K313" t="s">
        <v>241</v>
      </c>
      <c r="L313" t="s">
        <v>171</v>
      </c>
      <c r="M313" t="s">
        <v>943</v>
      </c>
      <c r="N313" t="s">
        <v>237</v>
      </c>
      <c r="P313" s="193" t="str">
        <f>IF(OR(AND(A313&lt;&gt;"",COUNTIF(Bugs!B:B,A313)&gt;0),AND(B313&lt;&gt;"",COUNTIF(Bugs!A:A,B313)&gt;0)),"Y","")</f>
        <v>Y</v>
      </c>
      <c r="Q313" s="193" t="str">
        <f>IF(OR(
    AND(COUNTIF(Bugs!A:A,B313)&gt;0,ISNUMBER(SEARCH("x",INDEX(Bugs!C:C,MATCH(B313,Bugs!A:A,0))))),
    AND(COUNTIF(Bugs!B:B,B313)&gt;0,ISNUMBER(SEARCH("x",INDEX(Bugs!C:C,MATCH(B313,Bugs!B:B,0))))),
    AND(COUNTIF(Bugs!A:A,B313)&gt;0,ISNUMBER(SEARCH("x",INDEX(Bugs!D:D,MATCH(B313,Bugs!A:A,0))))),
    AND(COUNTIF(Bugs!B:B,B313)&gt;0,ISNUMBER(SEARCH("x",INDEX(Bugs!D:D,MATCH(B313,Bugs!B:B,0)))))
),"Y","")</f>
        <v>Y</v>
      </c>
      <c r="R313">
        <f ca="1">IF(OR(ISNUMBER(MATCH(L313,MasterData!$D$3:$D$18,0)),ISNUMBER(MATCH(L313,MasterData!$C$3:$C$18,0))),
    DATEDIF(E313,I313,"d"),
    DATEDIF(E313,TODAY(),"d"))</f>
        <v>57</v>
      </c>
      <c r="S313">
        <f t="shared" ca="1" si="15"/>
        <v>0</v>
      </c>
      <c r="T313">
        <f t="shared" ca="1" si="16"/>
        <v>0</v>
      </c>
      <c r="U313">
        <f t="shared" ca="1" si="17"/>
        <v>1</v>
      </c>
    </row>
    <row r="314" spans="2:21" hidden="1" x14ac:dyDescent="0.35">
      <c r="B314" t="s">
        <v>80</v>
      </c>
      <c r="D314" s="34">
        <v>3014</v>
      </c>
      <c r="E314" s="208">
        <v>45929</v>
      </c>
      <c r="G314" t="s">
        <v>804</v>
      </c>
      <c r="I314" s="208">
        <v>45929</v>
      </c>
      <c r="K314" t="s">
        <v>241</v>
      </c>
      <c r="L314" t="s">
        <v>164</v>
      </c>
      <c r="M314" t="s">
        <v>944</v>
      </c>
      <c r="N314" t="s">
        <v>237</v>
      </c>
      <c r="P314" s="193" t="str">
        <f>IF(OR(AND(A314&lt;&gt;"",COUNTIF(Bugs!B:B,A314)&gt;0),AND(B314&lt;&gt;"",COUNTIF(Bugs!A:A,B314)&gt;0)),"Y","")</f>
        <v>Y</v>
      </c>
      <c r="Q314" s="193" t="str">
        <f>IF(OR(
    AND(COUNTIF(Bugs!A:A,B314)&gt;0,ISNUMBER(SEARCH("x",INDEX(Bugs!C:C,MATCH(B314,Bugs!A:A,0))))),
    AND(COUNTIF(Bugs!B:B,B314)&gt;0,ISNUMBER(SEARCH("x",INDEX(Bugs!C:C,MATCH(B314,Bugs!B:B,0))))),
    AND(COUNTIF(Bugs!A:A,B314)&gt;0,ISNUMBER(SEARCH("x",INDEX(Bugs!D:D,MATCH(B314,Bugs!A:A,0))))),
    AND(COUNTIF(Bugs!B:B,B314)&gt;0,ISNUMBER(SEARCH("x",INDEX(Bugs!D:D,MATCH(B314,Bugs!B:B,0)))))
),"Y","")</f>
        <v>Y</v>
      </c>
      <c r="R314">
        <f ca="1">IF(OR(ISNUMBER(MATCH(L314,MasterData!$D$3:$D$18,0)),ISNUMBER(MATCH(L314,MasterData!$C$3:$C$18,0))),
    DATEDIF(E314,I314,"d"),
    DATEDIF(E314,TODAY(),"d"))</f>
        <v>78</v>
      </c>
      <c r="S314">
        <f t="shared" ca="1" si="15"/>
        <v>0</v>
      </c>
      <c r="T314">
        <f t="shared" ca="1" si="16"/>
        <v>0</v>
      </c>
      <c r="U314">
        <f t="shared" ca="1" si="17"/>
        <v>1</v>
      </c>
    </row>
    <row r="315" spans="2:21" hidden="1" x14ac:dyDescent="0.35">
      <c r="B315" t="s">
        <v>81</v>
      </c>
      <c r="D315" s="34" t="s">
        <v>254</v>
      </c>
      <c r="E315" s="208">
        <v>45929</v>
      </c>
      <c r="G315" t="s">
        <v>816</v>
      </c>
      <c r="I315" s="208">
        <v>45939</v>
      </c>
      <c r="K315" t="s">
        <v>241</v>
      </c>
      <c r="L315" t="s">
        <v>171</v>
      </c>
      <c r="M315" t="s">
        <v>945</v>
      </c>
      <c r="N315" t="s">
        <v>237</v>
      </c>
      <c r="P315" s="193" t="str">
        <f>IF(OR(AND(A315&lt;&gt;"",COUNTIF(Bugs!B:B,A315)&gt;0),AND(B315&lt;&gt;"",COUNTIF(Bugs!A:A,B315)&gt;0)),"Y","")</f>
        <v>Y</v>
      </c>
      <c r="Q315" s="193" t="str">
        <f>IF(OR(
    AND(COUNTIF(Bugs!A:A,B315)&gt;0,ISNUMBER(SEARCH("x",INDEX(Bugs!C:C,MATCH(B315,Bugs!A:A,0))))),
    AND(COUNTIF(Bugs!B:B,B315)&gt;0,ISNUMBER(SEARCH("x",INDEX(Bugs!C:C,MATCH(B315,Bugs!B:B,0))))),
    AND(COUNTIF(Bugs!A:A,B315)&gt;0,ISNUMBER(SEARCH("x",INDEX(Bugs!D:D,MATCH(B315,Bugs!A:A,0))))),
    AND(COUNTIF(Bugs!B:B,B315)&gt;0,ISNUMBER(SEARCH("x",INDEX(Bugs!D:D,MATCH(B315,Bugs!B:B,0)))))
),"Y","")</f>
        <v>Y</v>
      </c>
      <c r="R315">
        <f ca="1">IF(OR(ISNUMBER(MATCH(L315,MasterData!$D$3:$D$18,0)),ISNUMBER(MATCH(L315,MasterData!$C$3:$C$18,0))),
    DATEDIF(E315,I315,"d"),
    DATEDIF(E315,TODAY(),"d"))</f>
        <v>10</v>
      </c>
      <c r="S315">
        <f t="shared" ca="1" si="15"/>
        <v>0</v>
      </c>
      <c r="T315">
        <f t="shared" ca="1" si="16"/>
        <v>1</v>
      </c>
      <c r="U315">
        <f t="shared" ca="1" si="17"/>
        <v>0</v>
      </c>
    </row>
    <row r="316" spans="2:21" hidden="1" x14ac:dyDescent="0.35">
      <c r="B316" t="s">
        <v>946</v>
      </c>
      <c r="D316" s="34">
        <v>3006</v>
      </c>
      <c r="E316" s="208">
        <v>45929</v>
      </c>
      <c r="G316" t="s">
        <v>947</v>
      </c>
      <c r="I316" s="208">
        <v>45938</v>
      </c>
      <c r="K316" t="s">
        <v>241</v>
      </c>
      <c r="L316" t="s">
        <v>171</v>
      </c>
      <c r="M316" t="s">
        <v>948</v>
      </c>
      <c r="N316" t="s">
        <v>237</v>
      </c>
      <c r="P316" s="193" t="str">
        <f>IF(OR(AND(A316&lt;&gt;"",COUNTIF(Bugs!B:B,A316)&gt;0),AND(B316&lt;&gt;"",COUNTIF(Bugs!A:A,B316)&gt;0)),"Y","")</f>
        <v/>
      </c>
      <c r="Q316" s="193" t="str">
        <f>IF(OR(
    AND(COUNTIF(Bugs!A:A,B316)&gt;0,ISNUMBER(SEARCH("x",INDEX(Bugs!C:C,MATCH(B316,Bugs!A:A,0))))),
    AND(COUNTIF(Bugs!B:B,B316)&gt;0,ISNUMBER(SEARCH("x",INDEX(Bugs!C:C,MATCH(B316,Bugs!B:B,0))))),
    AND(COUNTIF(Bugs!A:A,B316)&gt;0,ISNUMBER(SEARCH("x",INDEX(Bugs!D:D,MATCH(B316,Bugs!A:A,0))))),
    AND(COUNTIF(Bugs!B:B,B316)&gt;0,ISNUMBER(SEARCH("x",INDEX(Bugs!D:D,MATCH(B316,Bugs!B:B,0)))))
),"Y","")</f>
        <v/>
      </c>
      <c r="R316">
        <f ca="1">IF(OR(ISNUMBER(MATCH(L316,MasterData!$D$3:$D$18,0)),ISNUMBER(MATCH(L316,MasterData!$C$3:$C$18,0))),
    DATEDIF(E316,I316,"d"),
    DATEDIF(E316,TODAY(),"d"))</f>
        <v>9</v>
      </c>
      <c r="S316">
        <f t="shared" ca="1" si="15"/>
        <v>0</v>
      </c>
      <c r="T316">
        <f t="shared" ca="1" si="16"/>
        <v>1</v>
      </c>
      <c r="U316">
        <f t="shared" ca="1" si="17"/>
        <v>0</v>
      </c>
    </row>
    <row r="317" spans="2:21" hidden="1" x14ac:dyDescent="0.35">
      <c r="B317" t="s">
        <v>949</v>
      </c>
      <c r="D317" s="34" t="s">
        <v>254</v>
      </c>
      <c r="E317" s="208">
        <v>45930</v>
      </c>
      <c r="G317" t="s">
        <v>727</v>
      </c>
      <c r="I317" s="208">
        <v>45946</v>
      </c>
      <c r="K317" t="s">
        <v>235</v>
      </c>
      <c r="L317" t="s">
        <v>171</v>
      </c>
      <c r="M317" t="s">
        <v>950</v>
      </c>
      <c r="N317" t="s">
        <v>237</v>
      </c>
      <c r="P317" s="193" t="str">
        <f>IF(OR(AND(A317&lt;&gt;"",COUNTIF(Bugs!B:B,A317)&gt;0),AND(B317&lt;&gt;"",COUNTIF(Bugs!A:A,B317)&gt;0)),"Y","")</f>
        <v/>
      </c>
      <c r="Q317" s="193" t="str">
        <f>IF(OR(
    AND(COUNTIF(Bugs!A:A,B317)&gt;0,ISNUMBER(SEARCH("x",INDEX(Bugs!C:C,MATCH(B317,Bugs!A:A,0))))),
    AND(COUNTIF(Bugs!B:B,B317)&gt;0,ISNUMBER(SEARCH("x",INDEX(Bugs!C:C,MATCH(B317,Bugs!B:B,0))))),
    AND(COUNTIF(Bugs!A:A,B317)&gt;0,ISNUMBER(SEARCH("x",INDEX(Bugs!D:D,MATCH(B317,Bugs!A:A,0))))),
    AND(COUNTIF(Bugs!B:B,B317)&gt;0,ISNUMBER(SEARCH("x",INDEX(Bugs!D:D,MATCH(B317,Bugs!B:B,0)))))
),"Y","")</f>
        <v/>
      </c>
      <c r="R317">
        <f ca="1">IF(OR(ISNUMBER(MATCH(L317,MasterData!$D$3:$D$18,0)),ISNUMBER(MATCH(L317,MasterData!$C$3:$C$18,0))),
    DATEDIF(E317,I317,"d"),
    DATEDIF(E317,TODAY(),"d"))</f>
        <v>16</v>
      </c>
      <c r="S317">
        <f t="shared" ca="1" si="15"/>
        <v>0</v>
      </c>
      <c r="T317">
        <f t="shared" ca="1" si="16"/>
        <v>1</v>
      </c>
      <c r="U317">
        <f t="shared" ca="1" si="17"/>
        <v>0</v>
      </c>
    </row>
    <row r="318" spans="2:21" hidden="1" x14ac:dyDescent="0.35">
      <c r="B318" t="s">
        <v>951</v>
      </c>
      <c r="D318" s="34">
        <v>5975</v>
      </c>
      <c r="E318" s="208">
        <v>45930</v>
      </c>
      <c r="G318" t="s">
        <v>710</v>
      </c>
      <c r="I318" s="208">
        <v>45931</v>
      </c>
      <c r="K318" t="s">
        <v>235</v>
      </c>
      <c r="L318" t="s">
        <v>171</v>
      </c>
      <c r="M318" t="s">
        <v>952</v>
      </c>
      <c r="N318" t="s">
        <v>237</v>
      </c>
      <c r="P318" s="193" t="str">
        <f>IF(OR(AND(A318&lt;&gt;"",COUNTIF(Bugs!B:B,A318)&gt;0),AND(B318&lt;&gt;"",COUNTIF(Bugs!A:A,B318)&gt;0)),"Y","")</f>
        <v/>
      </c>
      <c r="Q318" s="193" t="str">
        <f>IF(OR(
    AND(COUNTIF(Bugs!A:A,B318)&gt;0,ISNUMBER(SEARCH("x",INDEX(Bugs!C:C,MATCH(B318,Bugs!A:A,0))))),
    AND(COUNTIF(Bugs!B:B,B318)&gt;0,ISNUMBER(SEARCH("x",INDEX(Bugs!C:C,MATCH(B318,Bugs!B:B,0))))),
    AND(COUNTIF(Bugs!A:A,B318)&gt;0,ISNUMBER(SEARCH("x",INDEX(Bugs!D:D,MATCH(B318,Bugs!A:A,0))))),
    AND(COUNTIF(Bugs!B:B,B318)&gt;0,ISNUMBER(SEARCH("x",INDEX(Bugs!D:D,MATCH(B318,Bugs!B:B,0)))))
),"Y","")</f>
        <v/>
      </c>
      <c r="R318">
        <f ca="1">IF(OR(ISNUMBER(MATCH(L318,MasterData!$D$3:$D$18,0)),ISNUMBER(MATCH(L318,MasterData!$C$3:$C$18,0))),
    DATEDIF(E318,I318,"d"),
    DATEDIF(E318,TODAY(),"d"))</f>
        <v>1</v>
      </c>
      <c r="S318">
        <f t="shared" ca="1" si="15"/>
        <v>1</v>
      </c>
      <c r="T318">
        <f t="shared" ca="1" si="16"/>
        <v>0</v>
      </c>
      <c r="U318">
        <f t="shared" ca="1" si="17"/>
        <v>0</v>
      </c>
    </row>
    <row r="319" spans="2:21" hidden="1" x14ac:dyDescent="0.35">
      <c r="B319" t="s">
        <v>953</v>
      </c>
      <c r="D319" s="34" t="s">
        <v>480</v>
      </c>
      <c r="E319" s="208">
        <v>45930</v>
      </c>
      <c r="G319" t="s">
        <v>848</v>
      </c>
      <c r="I319" s="208">
        <v>45936</v>
      </c>
      <c r="K319" t="s">
        <v>347</v>
      </c>
      <c r="L319" t="s">
        <v>171</v>
      </c>
      <c r="M319" t="s">
        <v>954</v>
      </c>
      <c r="N319" t="s">
        <v>237</v>
      </c>
      <c r="P319" s="193" t="str">
        <f>IF(OR(AND(A319&lt;&gt;"",COUNTIF(Bugs!B:B,A319)&gt;0),AND(B319&lt;&gt;"",COUNTIF(Bugs!A:A,B319)&gt;0)),"Y","")</f>
        <v/>
      </c>
      <c r="Q319" s="193" t="str">
        <f>IF(OR(
    AND(COUNTIF(Bugs!A:A,B319)&gt;0,ISNUMBER(SEARCH("x",INDEX(Bugs!C:C,MATCH(B319,Bugs!A:A,0))))),
    AND(COUNTIF(Bugs!B:B,B319)&gt;0,ISNUMBER(SEARCH("x",INDEX(Bugs!C:C,MATCH(B319,Bugs!B:B,0))))),
    AND(COUNTIF(Bugs!A:A,B319)&gt;0,ISNUMBER(SEARCH("x",INDEX(Bugs!D:D,MATCH(B319,Bugs!A:A,0))))),
    AND(COUNTIF(Bugs!B:B,B319)&gt;0,ISNUMBER(SEARCH("x",INDEX(Bugs!D:D,MATCH(B319,Bugs!B:B,0)))))
),"Y","")</f>
        <v/>
      </c>
      <c r="R319">
        <f ca="1">IF(OR(ISNUMBER(MATCH(L319,MasterData!$D$3:$D$18,0)),ISNUMBER(MATCH(L319,MasterData!$C$3:$C$18,0))),
    DATEDIF(E319,I319,"d"),
    DATEDIF(E319,TODAY(),"d"))</f>
        <v>6</v>
      </c>
      <c r="S319">
        <f t="shared" ca="1" si="15"/>
        <v>1</v>
      </c>
      <c r="T319">
        <f t="shared" ca="1" si="16"/>
        <v>0</v>
      </c>
      <c r="U319">
        <f t="shared" ca="1" si="17"/>
        <v>0</v>
      </c>
    </row>
    <row r="320" spans="2:21" hidden="1" x14ac:dyDescent="0.35">
      <c r="B320" t="s">
        <v>955</v>
      </c>
      <c r="D320" s="34">
        <v>3014</v>
      </c>
      <c r="E320" s="208">
        <v>45930</v>
      </c>
      <c r="G320" t="s">
        <v>804</v>
      </c>
      <c r="I320" s="208">
        <v>45936</v>
      </c>
      <c r="K320" t="s">
        <v>235</v>
      </c>
      <c r="L320" t="s">
        <v>171</v>
      </c>
      <c r="M320" t="s">
        <v>956</v>
      </c>
      <c r="N320" t="s">
        <v>237</v>
      </c>
      <c r="P320" s="193" t="str">
        <f>IF(OR(AND(A320&lt;&gt;"",COUNTIF(Bugs!B:B,A320)&gt;0),AND(B320&lt;&gt;"",COUNTIF(Bugs!A:A,B320)&gt;0)),"Y","")</f>
        <v/>
      </c>
      <c r="Q320" s="193" t="str">
        <f>IF(OR(
    AND(COUNTIF(Bugs!A:A,B320)&gt;0,ISNUMBER(SEARCH("x",INDEX(Bugs!C:C,MATCH(B320,Bugs!A:A,0))))),
    AND(COUNTIF(Bugs!B:B,B320)&gt;0,ISNUMBER(SEARCH("x",INDEX(Bugs!C:C,MATCH(B320,Bugs!B:B,0))))),
    AND(COUNTIF(Bugs!A:A,B320)&gt;0,ISNUMBER(SEARCH("x",INDEX(Bugs!D:D,MATCH(B320,Bugs!A:A,0))))),
    AND(COUNTIF(Bugs!B:B,B320)&gt;0,ISNUMBER(SEARCH("x",INDEX(Bugs!D:D,MATCH(B320,Bugs!B:B,0)))))
),"Y","")</f>
        <v/>
      </c>
      <c r="R320">
        <f ca="1">IF(OR(ISNUMBER(MATCH(L320,MasterData!$D$3:$D$18,0)),ISNUMBER(MATCH(L320,MasterData!$C$3:$C$18,0))),
    DATEDIF(E320,I320,"d"),
    DATEDIF(E320,TODAY(),"d"))</f>
        <v>6</v>
      </c>
      <c r="S320">
        <f t="shared" ca="1" si="15"/>
        <v>1</v>
      </c>
      <c r="T320">
        <f t="shared" ca="1" si="16"/>
        <v>0</v>
      </c>
      <c r="U320">
        <f t="shared" ca="1" si="17"/>
        <v>0</v>
      </c>
    </row>
    <row r="321" spans="2:21" hidden="1" x14ac:dyDescent="0.35">
      <c r="B321" t="s">
        <v>957</v>
      </c>
      <c r="D321" s="34" t="s">
        <v>480</v>
      </c>
      <c r="E321" s="208">
        <v>45931</v>
      </c>
      <c r="G321" t="s">
        <v>715</v>
      </c>
      <c r="I321" s="208">
        <v>45931</v>
      </c>
      <c r="K321" t="s">
        <v>241</v>
      </c>
      <c r="L321" t="s">
        <v>171</v>
      </c>
      <c r="M321" t="s">
        <v>958</v>
      </c>
      <c r="N321" t="s">
        <v>237</v>
      </c>
      <c r="P321" s="193" t="str">
        <f>IF(OR(AND(A321&lt;&gt;"",COUNTIF(Bugs!B:B,A321)&gt;0),AND(B321&lt;&gt;"",COUNTIF(Bugs!A:A,B321)&gt;0)),"Y","")</f>
        <v/>
      </c>
      <c r="Q321" s="193" t="str">
        <f>IF(OR(
    AND(COUNTIF(Bugs!A:A,B321)&gt;0,ISNUMBER(SEARCH("x",INDEX(Bugs!C:C,MATCH(B321,Bugs!A:A,0))))),
    AND(COUNTIF(Bugs!B:B,B321)&gt;0,ISNUMBER(SEARCH("x",INDEX(Bugs!C:C,MATCH(B321,Bugs!B:B,0))))),
    AND(COUNTIF(Bugs!A:A,B321)&gt;0,ISNUMBER(SEARCH("x",INDEX(Bugs!D:D,MATCH(B321,Bugs!A:A,0))))),
    AND(COUNTIF(Bugs!B:B,B321)&gt;0,ISNUMBER(SEARCH("x",INDEX(Bugs!D:D,MATCH(B321,Bugs!B:B,0)))))
),"Y","")</f>
        <v/>
      </c>
      <c r="R321">
        <f ca="1">IF(OR(ISNUMBER(MATCH(L321,MasterData!$D$3:$D$18,0)),ISNUMBER(MATCH(L321,MasterData!$C$3:$C$18,0))),
    DATEDIF(E321,I321,"d"),
    DATEDIF(E321,TODAY(),"d"))</f>
        <v>0</v>
      </c>
      <c r="S321">
        <f t="shared" ca="1" si="15"/>
        <v>1</v>
      </c>
      <c r="T321">
        <f t="shared" ca="1" si="16"/>
        <v>0</v>
      </c>
      <c r="U321">
        <f t="shared" ca="1" si="17"/>
        <v>0</v>
      </c>
    </row>
    <row r="322" spans="2:21" hidden="1" x14ac:dyDescent="0.35">
      <c r="B322" t="s">
        <v>959</v>
      </c>
      <c r="D322" s="34">
        <v>3003</v>
      </c>
      <c r="E322" s="208">
        <v>45931</v>
      </c>
      <c r="G322" t="s">
        <v>727</v>
      </c>
      <c r="I322" s="208">
        <v>45931</v>
      </c>
      <c r="K322" t="s">
        <v>235</v>
      </c>
      <c r="L322" t="s">
        <v>171</v>
      </c>
      <c r="M322" t="s">
        <v>960</v>
      </c>
      <c r="N322" t="s">
        <v>237</v>
      </c>
      <c r="P322" s="193" t="str">
        <f>IF(OR(AND(A322&lt;&gt;"",COUNTIF(Bugs!B:B,A322)&gt;0),AND(B322&lt;&gt;"",COUNTIF(Bugs!A:A,B322)&gt;0)),"Y","")</f>
        <v/>
      </c>
      <c r="Q322" s="193" t="str">
        <f>IF(OR(
    AND(COUNTIF(Bugs!A:A,B322)&gt;0,ISNUMBER(SEARCH("x",INDEX(Bugs!C:C,MATCH(B322,Bugs!A:A,0))))),
    AND(COUNTIF(Bugs!B:B,B322)&gt;0,ISNUMBER(SEARCH("x",INDEX(Bugs!C:C,MATCH(B322,Bugs!B:B,0))))),
    AND(COUNTIF(Bugs!A:A,B322)&gt;0,ISNUMBER(SEARCH("x",INDEX(Bugs!D:D,MATCH(B322,Bugs!A:A,0))))),
    AND(COUNTIF(Bugs!B:B,B322)&gt;0,ISNUMBER(SEARCH("x",INDEX(Bugs!D:D,MATCH(B322,Bugs!B:B,0)))))
),"Y","")</f>
        <v/>
      </c>
      <c r="R322">
        <f ca="1">IF(OR(ISNUMBER(MATCH(L322,MasterData!$D$3:$D$18,0)),ISNUMBER(MATCH(L322,MasterData!$C$3:$C$18,0))),
    DATEDIF(E322,I322,"d"),
    DATEDIF(E322,TODAY(),"d"))</f>
        <v>0</v>
      </c>
      <c r="S322">
        <f t="shared" ca="1" si="15"/>
        <v>1</v>
      </c>
      <c r="T322">
        <f t="shared" ca="1" si="16"/>
        <v>0</v>
      </c>
      <c r="U322">
        <f t="shared" ca="1" si="17"/>
        <v>0</v>
      </c>
    </row>
    <row r="323" spans="2:21" hidden="1" x14ac:dyDescent="0.35">
      <c r="B323" t="s">
        <v>961</v>
      </c>
      <c r="D323" s="34" t="s">
        <v>480</v>
      </c>
      <c r="E323" s="208">
        <v>45931</v>
      </c>
      <c r="G323" t="s">
        <v>804</v>
      </c>
      <c r="I323" s="208">
        <v>45936</v>
      </c>
      <c r="K323" t="s">
        <v>241</v>
      </c>
      <c r="L323" t="s">
        <v>171</v>
      </c>
      <c r="M323" t="s">
        <v>962</v>
      </c>
      <c r="N323" t="s">
        <v>237</v>
      </c>
      <c r="P323" s="193" t="str">
        <f>IF(OR(AND(A323&lt;&gt;"",COUNTIF(Bugs!B:B,A323)&gt;0),AND(B323&lt;&gt;"",COUNTIF(Bugs!A:A,B323)&gt;0)),"Y","")</f>
        <v/>
      </c>
      <c r="Q323" s="193" t="str">
        <f>IF(OR(
    AND(COUNTIF(Bugs!A:A,B323)&gt;0,ISNUMBER(SEARCH("x",INDEX(Bugs!C:C,MATCH(B323,Bugs!A:A,0))))),
    AND(COUNTIF(Bugs!B:B,B323)&gt;0,ISNUMBER(SEARCH("x",INDEX(Bugs!C:C,MATCH(B323,Bugs!B:B,0))))),
    AND(COUNTIF(Bugs!A:A,B323)&gt;0,ISNUMBER(SEARCH("x",INDEX(Bugs!D:D,MATCH(B323,Bugs!A:A,0))))),
    AND(COUNTIF(Bugs!B:B,B323)&gt;0,ISNUMBER(SEARCH("x",INDEX(Bugs!D:D,MATCH(B323,Bugs!B:B,0)))))
),"Y","")</f>
        <v/>
      </c>
      <c r="R323">
        <f ca="1">IF(OR(ISNUMBER(MATCH(L323,MasterData!$D$3:$D$18,0)),ISNUMBER(MATCH(L323,MasterData!$C$3:$C$18,0))),
    DATEDIF(E323,I323,"d"),
    DATEDIF(E323,TODAY(),"d"))</f>
        <v>5</v>
      </c>
      <c r="S323">
        <f t="shared" ca="1" si="15"/>
        <v>1</v>
      </c>
      <c r="T323">
        <f t="shared" ca="1" si="16"/>
        <v>0</v>
      </c>
      <c r="U323">
        <f t="shared" ca="1" si="17"/>
        <v>0</v>
      </c>
    </row>
    <row r="324" spans="2:21" hidden="1" x14ac:dyDescent="0.35">
      <c r="B324" t="s">
        <v>963</v>
      </c>
      <c r="D324" s="34" t="s">
        <v>746</v>
      </c>
      <c r="E324" s="208">
        <v>45931</v>
      </c>
      <c r="G324" t="s">
        <v>816</v>
      </c>
      <c r="I324" s="208">
        <v>45931</v>
      </c>
      <c r="K324" t="s">
        <v>235</v>
      </c>
      <c r="L324" t="s">
        <v>171</v>
      </c>
      <c r="M324" t="s">
        <v>965</v>
      </c>
      <c r="N324" t="s">
        <v>237</v>
      </c>
      <c r="P324" s="193" t="str">
        <f>IF(OR(AND(A324&lt;&gt;"",COUNTIF(Bugs!B:B,A324)&gt;0),AND(B324&lt;&gt;"",COUNTIF(Bugs!A:A,B324)&gt;0)),"Y","")</f>
        <v/>
      </c>
      <c r="Q324" s="193" t="str">
        <f>IF(OR(
    AND(COUNTIF(Bugs!A:A,B324)&gt;0,ISNUMBER(SEARCH("x",INDEX(Bugs!C:C,MATCH(B324,Bugs!A:A,0))))),
    AND(COUNTIF(Bugs!B:B,B324)&gt;0,ISNUMBER(SEARCH("x",INDEX(Bugs!C:C,MATCH(B324,Bugs!B:B,0))))),
    AND(COUNTIF(Bugs!A:A,B324)&gt;0,ISNUMBER(SEARCH("x",INDEX(Bugs!D:D,MATCH(B324,Bugs!A:A,0))))),
    AND(COUNTIF(Bugs!B:B,B324)&gt;0,ISNUMBER(SEARCH("x",INDEX(Bugs!D:D,MATCH(B324,Bugs!B:B,0)))))
),"Y","")</f>
        <v/>
      </c>
      <c r="R324">
        <f ca="1">IF(OR(ISNUMBER(MATCH(L324,MasterData!$D$3:$D$18,0)),ISNUMBER(MATCH(L324,MasterData!$C$3:$C$18,0))),
    DATEDIF(E324,I324,"d"),
    DATEDIF(E324,TODAY(),"d"))</f>
        <v>0</v>
      </c>
      <c r="S324">
        <f t="shared" ca="1" si="15"/>
        <v>1</v>
      </c>
      <c r="T324">
        <f t="shared" ca="1" si="16"/>
        <v>0</v>
      </c>
      <c r="U324">
        <f t="shared" ca="1" si="17"/>
        <v>0</v>
      </c>
    </row>
    <row r="325" spans="2:21" hidden="1" x14ac:dyDescent="0.35">
      <c r="B325" t="s">
        <v>966</v>
      </c>
      <c r="D325" s="34" t="s">
        <v>717</v>
      </c>
      <c r="E325" s="208">
        <v>45931</v>
      </c>
      <c r="G325" t="s">
        <v>967</v>
      </c>
      <c r="I325" s="208">
        <v>45931</v>
      </c>
      <c r="K325" t="s">
        <v>235</v>
      </c>
      <c r="L325" t="s">
        <v>171</v>
      </c>
      <c r="M325" t="s">
        <v>968</v>
      </c>
      <c r="N325" t="s">
        <v>237</v>
      </c>
      <c r="P325" s="193" t="str">
        <f>IF(OR(AND(A325&lt;&gt;"",COUNTIF(Bugs!B:B,A325)&gt;0),AND(B325&lt;&gt;"",COUNTIF(Bugs!A:A,B325)&gt;0)),"Y","")</f>
        <v/>
      </c>
      <c r="Q325" s="193" t="str">
        <f>IF(OR(
    AND(COUNTIF(Bugs!A:A,B325)&gt;0,ISNUMBER(SEARCH("x",INDEX(Bugs!C:C,MATCH(B325,Bugs!A:A,0))))),
    AND(COUNTIF(Bugs!B:B,B325)&gt;0,ISNUMBER(SEARCH("x",INDEX(Bugs!C:C,MATCH(B325,Bugs!B:B,0))))),
    AND(COUNTIF(Bugs!A:A,B325)&gt;0,ISNUMBER(SEARCH("x",INDEX(Bugs!D:D,MATCH(B325,Bugs!A:A,0))))),
    AND(COUNTIF(Bugs!B:B,B325)&gt;0,ISNUMBER(SEARCH("x",INDEX(Bugs!D:D,MATCH(B325,Bugs!B:B,0)))))
),"Y","")</f>
        <v/>
      </c>
      <c r="R325">
        <f ca="1">IF(OR(ISNUMBER(MATCH(L325,MasterData!$D$3:$D$18,0)),ISNUMBER(MATCH(L325,MasterData!$C$3:$C$18,0))),
    DATEDIF(E325,I325,"d"),
    DATEDIF(E325,TODAY(),"d"))</f>
        <v>0</v>
      </c>
      <c r="S325">
        <f t="shared" ca="1" si="15"/>
        <v>1</v>
      </c>
      <c r="T325">
        <f t="shared" ca="1" si="16"/>
        <v>0</v>
      </c>
      <c r="U325">
        <f t="shared" ca="1" si="17"/>
        <v>0</v>
      </c>
    </row>
    <row r="326" spans="2:21" hidden="1" x14ac:dyDescent="0.35">
      <c r="B326" t="s">
        <v>969</v>
      </c>
      <c r="D326" s="34" t="s">
        <v>480</v>
      </c>
      <c r="E326" s="208">
        <v>45931</v>
      </c>
      <c r="G326" t="s">
        <v>715</v>
      </c>
      <c r="I326" s="208">
        <v>45931</v>
      </c>
      <c r="K326" t="s">
        <v>241</v>
      </c>
      <c r="L326" t="s">
        <v>171</v>
      </c>
      <c r="M326" t="s">
        <v>970</v>
      </c>
      <c r="N326" t="s">
        <v>237</v>
      </c>
      <c r="P326" s="193" t="str">
        <f>IF(OR(AND(A326&lt;&gt;"",COUNTIF(Bugs!B:B,A326)&gt;0),AND(B326&lt;&gt;"",COUNTIF(Bugs!A:A,B326)&gt;0)),"Y","")</f>
        <v/>
      </c>
      <c r="Q326" s="193" t="str">
        <f>IF(OR(
    AND(COUNTIF(Bugs!A:A,B326)&gt;0,ISNUMBER(SEARCH("x",INDEX(Bugs!C:C,MATCH(B326,Bugs!A:A,0))))),
    AND(COUNTIF(Bugs!B:B,B326)&gt;0,ISNUMBER(SEARCH("x",INDEX(Bugs!C:C,MATCH(B326,Bugs!B:B,0))))),
    AND(COUNTIF(Bugs!A:A,B326)&gt;0,ISNUMBER(SEARCH("x",INDEX(Bugs!D:D,MATCH(B326,Bugs!A:A,0))))),
    AND(COUNTIF(Bugs!B:B,B326)&gt;0,ISNUMBER(SEARCH("x",INDEX(Bugs!D:D,MATCH(B326,Bugs!B:B,0)))))
),"Y","")</f>
        <v/>
      </c>
      <c r="R326">
        <f ca="1">IF(OR(ISNUMBER(MATCH(L326,MasterData!$D$3:$D$18,0)),ISNUMBER(MATCH(L326,MasterData!$C$3:$C$18,0))),
    DATEDIF(E326,I326,"d"),
    DATEDIF(E326,TODAY(),"d"))</f>
        <v>0</v>
      </c>
      <c r="S326">
        <f t="shared" ca="1" si="15"/>
        <v>1</v>
      </c>
      <c r="T326">
        <f t="shared" ca="1" si="16"/>
        <v>0</v>
      </c>
      <c r="U326">
        <f t="shared" ca="1" si="17"/>
        <v>0</v>
      </c>
    </row>
    <row r="327" spans="2:21" hidden="1" x14ac:dyDescent="0.35">
      <c r="B327" t="s">
        <v>971</v>
      </c>
      <c r="D327" s="34" t="s">
        <v>480</v>
      </c>
      <c r="E327" s="208">
        <v>45932</v>
      </c>
      <c r="G327" t="s">
        <v>715</v>
      </c>
      <c r="I327" s="208">
        <v>45932</v>
      </c>
      <c r="K327" t="s">
        <v>241</v>
      </c>
      <c r="L327" t="s">
        <v>171</v>
      </c>
      <c r="M327" t="s">
        <v>972</v>
      </c>
      <c r="N327" t="s">
        <v>237</v>
      </c>
      <c r="P327" s="193" t="str">
        <f>IF(OR(AND(A327&lt;&gt;"",COUNTIF(Bugs!B:B,A327)&gt;0),AND(B327&lt;&gt;"",COUNTIF(Bugs!A:A,B327)&gt;0)),"Y","")</f>
        <v/>
      </c>
      <c r="Q327" s="193" t="str">
        <f>IF(OR(
    AND(COUNTIF(Bugs!A:A,B327)&gt;0,ISNUMBER(SEARCH("x",INDEX(Bugs!C:C,MATCH(B327,Bugs!A:A,0))))),
    AND(COUNTIF(Bugs!B:B,B327)&gt;0,ISNUMBER(SEARCH("x",INDEX(Bugs!C:C,MATCH(B327,Bugs!B:B,0))))),
    AND(COUNTIF(Bugs!A:A,B327)&gt;0,ISNUMBER(SEARCH("x",INDEX(Bugs!D:D,MATCH(B327,Bugs!A:A,0))))),
    AND(COUNTIF(Bugs!B:B,B327)&gt;0,ISNUMBER(SEARCH("x",INDEX(Bugs!D:D,MATCH(B327,Bugs!B:B,0)))))
),"Y","")</f>
        <v/>
      </c>
      <c r="R327">
        <f ca="1">IF(OR(ISNUMBER(MATCH(L327,MasterData!$D$3:$D$18,0)),ISNUMBER(MATCH(L327,MasterData!$C$3:$C$18,0))),
    DATEDIF(E327,I327,"d"),
    DATEDIF(E327,TODAY(),"d"))</f>
        <v>0</v>
      </c>
      <c r="S327">
        <f t="shared" ca="1" si="15"/>
        <v>1</v>
      </c>
      <c r="T327">
        <f t="shared" ca="1" si="16"/>
        <v>0</v>
      </c>
      <c r="U327">
        <f t="shared" ca="1" si="17"/>
        <v>0</v>
      </c>
    </row>
    <row r="328" spans="2:21" hidden="1" x14ac:dyDescent="0.35">
      <c r="B328" t="s">
        <v>973</v>
      </c>
      <c r="D328" s="34" t="s">
        <v>480</v>
      </c>
      <c r="E328" s="208">
        <v>45932</v>
      </c>
      <c r="G328" t="s">
        <v>974</v>
      </c>
      <c r="I328" s="208">
        <v>45936</v>
      </c>
      <c r="K328" t="s">
        <v>241</v>
      </c>
      <c r="L328" t="s">
        <v>171</v>
      </c>
      <c r="M328" t="s">
        <v>975</v>
      </c>
      <c r="N328" t="s">
        <v>237</v>
      </c>
      <c r="P328" s="193" t="str">
        <f>IF(OR(AND(A328&lt;&gt;"",COUNTIF(Bugs!B:B,A328)&gt;0),AND(B328&lt;&gt;"",COUNTIF(Bugs!A:A,B328)&gt;0)),"Y","")</f>
        <v/>
      </c>
      <c r="Q328" s="193" t="str">
        <f>IF(OR(
    AND(COUNTIF(Bugs!A:A,B328)&gt;0,ISNUMBER(SEARCH("x",INDEX(Bugs!C:C,MATCH(B328,Bugs!A:A,0))))),
    AND(COUNTIF(Bugs!B:B,B328)&gt;0,ISNUMBER(SEARCH("x",INDEX(Bugs!C:C,MATCH(B328,Bugs!B:B,0))))),
    AND(COUNTIF(Bugs!A:A,B328)&gt;0,ISNUMBER(SEARCH("x",INDEX(Bugs!D:D,MATCH(B328,Bugs!A:A,0))))),
    AND(COUNTIF(Bugs!B:B,B328)&gt;0,ISNUMBER(SEARCH("x",INDEX(Bugs!D:D,MATCH(B328,Bugs!B:B,0)))))
),"Y","")</f>
        <v/>
      </c>
      <c r="R328">
        <f ca="1">IF(OR(ISNUMBER(MATCH(L328,MasterData!$D$3:$D$18,0)),ISNUMBER(MATCH(L328,MasterData!$C$3:$C$18,0))),
    DATEDIF(E328,I328,"d"),
    DATEDIF(E328,TODAY(),"d"))</f>
        <v>4</v>
      </c>
      <c r="S328">
        <f t="shared" ca="1" si="15"/>
        <v>1</v>
      </c>
      <c r="T328">
        <f t="shared" ca="1" si="16"/>
        <v>0</v>
      </c>
      <c r="U328">
        <f t="shared" ca="1" si="17"/>
        <v>0</v>
      </c>
    </row>
    <row r="329" spans="2:21" hidden="1" x14ac:dyDescent="0.35">
      <c r="B329" t="s">
        <v>976</v>
      </c>
      <c r="D329" s="34" t="s">
        <v>717</v>
      </c>
      <c r="E329" s="208">
        <v>45932</v>
      </c>
      <c r="G329" t="s">
        <v>715</v>
      </c>
      <c r="I329" s="208">
        <v>45933</v>
      </c>
      <c r="K329" t="s">
        <v>235</v>
      </c>
      <c r="L329" t="s">
        <v>171</v>
      </c>
      <c r="M329" t="s">
        <v>977</v>
      </c>
      <c r="N329" t="s">
        <v>237</v>
      </c>
      <c r="P329" s="193" t="str">
        <f>IF(OR(AND(A329&lt;&gt;"",COUNTIF(Bugs!B:B,A329)&gt;0),AND(B329&lt;&gt;"",COUNTIF(Bugs!A:A,B329)&gt;0)),"Y","")</f>
        <v/>
      </c>
      <c r="Q329" s="193" t="str">
        <f>IF(OR(
    AND(COUNTIF(Bugs!A:A,B329)&gt;0,ISNUMBER(SEARCH("x",INDEX(Bugs!C:C,MATCH(B329,Bugs!A:A,0))))),
    AND(COUNTIF(Bugs!B:B,B329)&gt;0,ISNUMBER(SEARCH("x",INDEX(Bugs!C:C,MATCH(B329,Bugs!B:B,0))))),
    AND(COUNTIF(Bugs!A:A,B329)&gt;0,ISNUMBER(SEARCH("x",INDEX(Bugs!D:D,MATCH(B329,Bugs!A:A,0))))),
    AND(COUNTIF(Bugs!B:B,B329)&gt;0,ISNUMBER(SEARCH("x",INDEX(Bugs!D:D,MATCH(B329,Bugs!B:B,0)))))
),"Y","")</f>
        <v/>
      </c>
      <c r="R329">
        <f ca="1">IF(OR(ISNUMBER(MATCH(L329,MasterData!$D$3:$D$18,0)),ISNUMBER(MATCH(L329,MasterData!$C$3:$C$18,0))),
    DATEDIF(E329,I329,"d"),
    DATEDIF(E329,TODAY(),"d"))</f>
        <v>1</v>
      </c>
      <c r="S329">
        <f t="shared" ref="S329:S392" ca="1" si="18">IF(AND($R329&gt;=0,$R329&lt;=7),1,0)</f>
        <v>1</v>
      </c>
      <c r="T329">
        <f t="shared" ref="T329:T392" ca="1" si="19">IF(AND($R329&gt;7,R329&lt;=30),1,0)</f>
        <v>0</v>
      </c>
      <c r="U329">
        <f t="shared" ref="U329:U392" ca="1" si="20">IF($R329&gt;30,1,0)</f>
        <v>0</v>
      </c>
    </row>
    <row r="330" spans="2:21" hidden="1" x14ac:dyDescent="0.35">
      <c r="B330" t="s">
        <v>979</v>
      </c>
      <c r="D330" s="34" t="s">
        <v>717</v>
      </c>
      <c r="E330" s="208">
        <v>45936</v>
      </c>
      <c r="G330" t="s">
        <v>718</v>
      </c>
      <c r="I330" s="208">
        <v>45938</v>
      </c>
      <c r="K330" t="s">
        <v>241</v>
      </c>
      <c r="L330" t="s">
        <v>171</v>
      </c>
      <c r="M330" t="s">
        <v>980</v>
      </c>
      <c r="N330" t="s">
        <v>237</v>
      </c>
      <c r="P330" s="193" t="str">
        <f>IF(OR(AND(A330&lt;&gt;"",COUNTIF(Bugs!B:B,A330)&gt;0),AND(B330&lt;&gt;"",COUNTIF(Bugs!A:A,B330)&gt;0)),"Y","")</f>
        <v/>
      </c>
      <c r="Q330" s="193" t="str">
        <f>IF(OR(
    AND(COUNTIF(Bugs!A:A,B330)&gt;0,ISNUMBER(SEARCH("x",INDEX(Bugs!C:C,MATCH(B330,Bugs!A:A,0))))),
    AND(COUNTIF(Bugs!B:B,B330)&gt;0,ISNUMBER(SEARCH("x",INDEX(Bugs!C:C,MATCH(B330,Bugs!B:B,0))))),
    AND(COUNTIF(Bugs!A:A,B330)&gt;0,ISNUMBER(SEARCH("x",INDEX(Bugs!D:D,MATCH(B330,Bugs!A:A,0))))),
    AND(COUNTIF(Bugs!B:B,B330)&gt;0,ISNUMBER(SEARCH("x",INDEX(Bugs!D:D,MATCH(B330,Bugs!B:B,0)))))
),"Y","")</f>
        <v/>
      </c>
      <c r="R330">
        <f ca="1">IF(OR(ISNUMBER(MATCH(L330,MasterData!$D$3:$D$18,0)),ISNUMBER(MATCH(L330,MasterData!$C$3:$C$18,0))),
    DATEDIF(E330,I330,"d"),
    DATEDIF(E330,TODAY(),"d"))</f>
        <v>2</v>
      </c>
      <c r="S330">
        <f t="shared" ca="1" si="18"/>
        <v>1</v>
      </c>
      <c r="T330">
        <f t="shared" ca="1" si="19"/>
        <v>0</v>
      </c>
      <c r="U330">
        <f t="shared" ca="1" si="20"/>
        <v>0</v>
      </c>
    </row>
    <row r="331" spans="2:21" hidden="1" x14ac:dyDescent="0.35">
      <c r="B331" t="s">
        <v>981</v>
      </c>
      <c r="D331" s="34">
        <v>3014</v>
      </c>
      <c r="E331" s="208">
        <v>45936</v>
      </c>
      <c r="G331" t="s">
        <v>982</v>
      </c>
      <c r="I331" s="208">
        <v>45936</v>
      </c>
      <c r="K331" t="s">
        <v>235</v>
      </c>
      <c r="L331" t="s">
        <v>171</v>
      </c>
      <c r="M331" t="s">
        <v>983</v>
      </c>
      <c r="N331" t="s">
        <v>237</v>
      </c>
      <c r="P331" s="193" t="str">
        <f>IF(OR(AND(A331&lt;&gt;"",COUNTIF(Bugs!B:B,A331)&gt;0),AND(B331&lt;&gt;"",COUNTIF(Bugs!A:A,B331)&gt;0)),"Y","")</f>
        <v/>
      </c>
      <c r="Q331" s="193" t="str">
        <f>IF(OR(
    AND(COUNTIF(Bugs!A:A,B331)&gt;0,ISNUMBER(SEARCH("x",INDEX(Bugs!C:C,MATCH(B331,Bugs!A:A,0))))),
    AND(COUNTIF(Bugs!B:B,B331)&gt;0,ISNUMBER(SEARCH("x",INDEX(Bugs!C:C,MATCH(B331,Bugs!B:B,0))))),
    AND(COUNTIF(Bugs!A:A,B331)&gt;0,ISNUMBER(SEARCH("x",INDEX(Bugs!D:D,MATCH(B331,Bugs!A:A,0))))),
    AND(COUNTIF(Bugs!B:B,B331)&gt;0,ISNUMBER(SEARCH("x",INDEX(Bugs!D:D,MATCH(B331,Bugs!B:B,0)))))
),"Y","")</f>
        <v/>
      </c>
      <c r="R331">
        <f ca="1">IF(OR(ISNUMBER(MATCH(L331,MasterData!$D$3:$D$18,0)),ISNUMBER(MATCH(L331,MasterData!$C$3:$C$18,0))),
    DATEDIF(E331,I331,"d"),
    DATEDIF(E331,TODAY(),"d"))</f>
        <v>0</v>
      </c>
      <c r="S331">
        <f t="shared" ca="1" si="18"/>
        <v>1</v>
      </c>
      <c r="T331">
        <f t="shared" ca="1" si="19"/>
        <v>0</v>
      </c>
      <c r="U331">
        <f t="shared" ca="1" si="20"/>
        <v>0</v>
      </c>
    </row>
    <row r="332" spans="2:21" hidden="1" x14ac:dyDescent="0.35">
      <c r="B332" t="s">
        <v>82</v>
      </c>
      <c r="D332" s="34" t="s">
        <v>480</v>
      </c>
      <c r="E332" s="208">
        <v>45936</v>
      </c>
      <c r="G332" t="s">
        <v>715</v>
      </c>
      <c r="I332" s="208">
        <v>45986</v>
      </c>
      <c r="K332" t="s">
        <v>235</v>
      </c>
      <c r="L332" t="s">
        <v>171</v>
      </c>
      <c r="M332" t="s">
        <v>984</v>
      </c>
      <c r="N332" t="s">
        <v>237</v>
      </c>
      <c r="P332" s="193" t="str">
        <f>IF(OR(AND(A332&lt;&gt;"",COUNTIF(Bugs!B:B,A332)&gt;0),AND(B332&lt;&gt;"",COUNTIF(Bugs!A:A,B332)&gt;0)),"Y","")</f>
        <v>Y</v>
      </c>
      <c r="Q332" s="193" t="str">
        <f>IF(OR(
    AND(COUNTIF(Bugs!A:A,B332)&gt;0,ISNUMBER(SEARCH("x",INDEX(Bugs!C:C,MATCH(B332,Bugs!A:A,0))))),
    AND(COUNTIF(Bugs!B:B,B332)&gt;0,ISNUMBER(SEARCH("x",INDEX(Bugs!C:C,MATCH(B332,Bugs!B:B,0))))),
    AND(COUNTIF(Bugs!A:A,B332)&gt;0,ISNUMBER(SEARCH("x",INDEX(Bugs!D:D,MATCH(B332,Bugs!A:A,0))))),
    AND(COUNTIF(Bugs!B:B,B332)&gt;0,ISNUMBER(SEARCH("x",INDEX(Bugs!D:D,MATCH(B332,Bugs!B:B,0)))))
),"Y","")</f>
        <v>Y</v>
      </c>
      <c r="R332">
        <f ca="1">IF(OR(ISNUMBER(MATCH(L332,MasterData!$D$3:$D$18,0)),ISNUMBER(MATCH(L332,MasterData!$C$3:$C$18,0))),
    DATEDIF(E332,I332,"d"),
    DATEDIF(E332,TODAY(),"d"))</f>
        <v>50</v>
      </c>
      <c r="S332">
        <f t="shared" ca="1" si="18"/>
        <v>0</v>
      </c>
      <c r="T332">
        <f t="shared" ca="1" si="19"/>
        <v>0</v>
      </c>
      <c r="U332">
        <f t="shared" ca="1" si="20"/>
        <v>1</v>
      </c>
    </row>
    <row r="333" spans="2:21" hidden="1" x14ac:dyDescent="0.35">
      <c r="B333" t="s">
        <v>985</v>
      </c>
      <c r="D333" s="34">
        <v>3014</v>
      </c>
      <c r="E333" s="208">
        <v>45936</v>
      </c>
      <c r="G333" t="s">
        <v>982</v>
      </c>
      <c r="I333" s="208">
        <v>45938</v>
      </c>
      <c r="K333" t="s">
        <v>241</v>
      </c>
      <c r="L333" t="s">
        <v>171</v>
      </c>
      <c r="M333" t="s">
        <v>986</v>
      </c>
      <c r="N333" t="s">
        <v>237</v>
      </c>
      <c r="P333" s="193" t="str">
        <f>IF(OR(AND(A333&lt;&gt;"",COUNTIF(Bugs!B:B,A333)&gt;0),AND(B333&lt;&gt;"",COUNTIF(Bugs!A:A,B333)&gt;0)),"Y","")</f>
        <v/>
      </c>
      <c r="Q333" s="193" t="str">
        <f>IF(OR(
    AND(COUNTIF(Bugs!A:A,B333)&gt;0,ISNUMBER(SEARCH("x",INDEX(Bugs!C:C,MATCH(B333,Bugs!A:A,0))))),
    AND(COUNTIF(Bugs!B:B,B333)&gt;0,ISNUMBER(SEARCH("x",INDEX(Bugs!C:C,MATCH(B333,Bugs!B:B,0))))),
    AND(COUNTIF(Bugs!A:A,B333)&gt;0,ISNUMBER(SEARCH("x",INDEX(Bugs!D:D,MATCH(B333,Bugs!A:A,0))))),
    AND(COUNTIF(Bugs!B:B,B333)&gt;0,ISNUMBER(SEARCH("x",INDEX(Bugs!D:D,MATCH(B333,Bugs!B:B,0)))))
),"Y","")</f>
        <v/>
      </c>
      <c r="R333">
        <f ca="1">IF(OR(ISNUMBER(MATCH(L333,MasterData!$D$3:$D$18,0)),ISNUMBER(MATCH(L333,MasterData!$C$3:$C$18,0))),
    DATEDIF(E333,I333,"d"),
    DATEDIF(E333,TODAY(),"d"))</f>
        <v>2</v>
      </c>
      <c r="S333">
        <f t="shared" ca="1" si="18"/>
        <v>1</v>
      </c>
      <c r="T333">
        <f t="shared" ca="1" si="19"/>
        <v>0</v>
      </c>
      <c r="U333">
        <f t="shared" ca="1" si="20"/>
        <v>0</v>
      </c>
    </row>
    <row r="334" spans="2:21" hidden="1" x14ac:dyDescent="0.35">
      <c r="B334" t="s">
        <v>987</v>
      </c>
      <c r="D334" s="34">
        <v>3366</v>
      </c>
      <c r="E334" s="208">
        <v>45937</v>
      </c>
      <c r="G334" t="s">
        <v>905</v>
      </c>
      <c r="I334" s="208">
        <v>45938</v>
      </c>
      <c r="K334" t="s">
        <v>235</v>
      </c>
      <c r="L334" t="s">
        <v>171</v>
      </c>
      <c r="M334" t="s">
        <v>988</v>
      </c>
      <c r="N334" t="s">
        <v>237</v>
      </c>
      <c r="P334" s="193" t="str">
        <f>IF(OR(AND(A334&lt;&gt;"",COUNTIF(Bugs!B:B,A334)&gt;0),AND(B334&lt;&gt;"",COUNTIF(Bugs!A:A,B334)&gt;0)),"Y","")</f>
        <v/>
      </c>
      <c r="Q334" s="193" t="str">
        <f>IF(OR(
    AND(COUNTIF(Bugs!A:A,B334)&gt;0,ISNUMBER(SEARCH("x",INDEX(Bugs!C:C,MATCH(B334,Bugs!A:A,0))))),
    AND(COUNTIF(Bugs!B:B,B334)&gt;0,ISNUMBER(SEARCH("x",INDEX(Bugs!C:C,MATCH(B334,Bugs!B:B,0))))),
    AND(COUNTIF(Bugs!A:A,B334)&gt;0,ISNUMBER(SEARCH("x",INDEX(Bugs!D:D,MATCH(B334,Bugs!A:A,0))))),
    AND(COUNTIF(Bugs!B:B,B334)&gt;0,ISNUMBER(SEARCH("x",INDEX(Bugs!D:D,MATCH(B334,Bugs!B:B,0)))))
),"Y","")</f>
        <v/>
      </c>
      <c r="R334">
        <f ca="1">IF(OR(ISNUMBER(MATCH(L334,MasterData!$D$3:$D$18,0)),ISNUMBER(MATCH(L334,MasterData!$C$3:$C$18,0))),
    DATEDIF(E334,I334,"d"),
    DATEDIF(E334,TODAY(),"d"))</f>
        <v>1</v>
      </c>
      <c r="S334">
        <f t="shared" ca="1" si="18"/>
        <v>1</v>
      </c>
      <c r="T334">
        <f t="shared" ca="1" si="19"/>
        <v>0</v>
      </c>
      <c r="U334">
        <f t="shared" ca="1" si="20"/>
        <v>0</v>
      </c>
    </row>
    <row r="335" spans="2:21" hidden="1" x14ac:dyDescent="0.35">
      <c r="B335" t="s">
        <v>989</v>
      </c>
      <c r="D335" s="34" t="s">
        <v>480</v>
      </c>
      <c r="E335" s="208">
        <v>45937</v>
      </c>
      <c r="G335" t="s">
        <v>715</v>
      </c>
      <c r="I335" s="208">
        <v>45939</v>
      </c>
      <c r="K335" t="s">
        <v>241</v>
      </c>
      <c r="L335" t="s">
        <v>171</v>
      </c>
      <c r="M335" t="s">
        <v>990</v>
      </c>
      <c r="N335" t="s">
        <v>237</v>
      </c>
      <c r="P335" s="193" t="str">
        <f>IF(OR(AND(A335&lt;&gt;"",COUNTIF(Bugs!B:B,A335)&gt;0),AND(B335&lt;&gt;"",COUNTIF(Bugs!A:A,B335)&gt;0)),"Y","")</f>
        <v/>
      </c>
      <c r="Q335" s="193" t="str">
        <f>IF(OR(
    AND(COUNTIF(Bugs!A:A,B335)&gt;0,ISNUMBER(SEARCH("x",INDEX(Bugs!C:C,MATCH(B335,Bugs!A:A,0))))),
    AND(COUNTIF(Bugs!B:B,B335)&gt;0,ISNUMBER(SEARCH("x",INDEX(Bugs!C:C,MATCH(B335,Bugs!B:B,0))))),
    AND(COUNTIF(Bugs!A:A,B335)&gt;0,ISNUMBER(SEARCH("x",INDEX(Bugs!D:D,MATCH(B335,Bugs!A:A,0))))),
    AND(COUNTIF(Bugs!B:B,B335)&gt;0,ISNUMBER(SEARCH("x",INDEX(Bugs!D:D,MATCH(B335,Bugs!B:B,0)))))
),"Y","")</f>
        <v/>
      </c>
      <c r="R335">
        <f ca="1">IF(OR(ISNUMBER(MATCH(L335,MasterData!$D$3:$D$18,0)),ISNUMBER(MATCH(L335,MasterData!$C$3:$C$18,0))),
    DATEDIF(E335,I335,"d"),
    DATEDIF(E335,TODAY(),"d"))</f>
        <v>2</v>
      </c>
      <c r="S335">
        <f t="shared" ca="1" si="18"/>
        <v>1</v>
      </c>
      <c r="T335">
        <f t="shared" ca="1" si="19"/>
        <v>0</v>
      </c>
      <c r="U335">
        <f t="shared" ca="1" si="20"/>
        <v>0</v>
      </c>
    </row>
    <row r="336" spans="2:21" hidden="1" x14ac:dyDescent="0.35">
      <c r="B336" t="s">
        <v>991</v>
      </c>
      <c r="D336" s="34" t="s">
        <v>480</v>
      </c>
      <c r="E336" s="208">
        <v>45937</v>
      </c>
      <c r="G336" t="s">
        <v>886</v>
      </c>
      <c r="I336" s="208">
        <v>45938</v>
      </c>
      <c r="K336" t="s">
        <v>235</v>
      </c>
      <c r="L336" t="s">
        <v>171</v>
      </c>
      <c r="M336" t="s">
        <v>992</v>
      </c>
      <c r="N336" t="s">
        <v>237</v>
      </c>
      <c r="P336" s="193" t="str">
        <f>IF(OR(AND(A336&lt;&gt;"",COUNTIF(Bugs!B:B,A336)&gt;0),AND(B336&lt;&gt;"",COUNTIF(Bugs!A:A,B336)&gt;0)),"Y","")</f>
        <v/>
      </c>
      <c r="Q336" s="193" t="str">
        <f>IF(OR(
    AND(COUNTIF(Bugs!A:A,B336)&gt;0,ISNUMBER(SEARCH("x",INDEX(Bugs!C:C,MATCH(B336,Bugs!A:A,0))))),
    AND(COUNTIF(Bugs!B:B,B336)&gt;0,ISNUMBER(SEARCH("x",INDEX(Bugs!C:C,MATCH(B336,Bugs!B:B,0))))),
    AND(COUNTIF(Bugs!A:A,B336)&gt;0,ISNUMBER(SEARCH("x",INDEX(Bugs!D:D,MATCH(B336,Bugs!A:A,0))))),
    AND(COUNTIF(Bugs!B:B,B336)&gt;0,ISNUMBER(SEARCH("x",INDEX(Bugs!D:D,MATCH(B336,Bugs!B:B,0)))))
),"Y","")</f>
        <v/>
      </c>
      <c r="R336">
        <f ca="1">IF(OR(ISNUMBER(MATCH(L336,MasterData!$D$3:$D$18,0)),ISNUMBER(MATCH(L336,MasterData!$C$3:$C$18,0))),
    DATEDIF(E336,I336,"d"),
    DATEDIF(E336,TODAY(),"d"))</f>
        <v>1</v>
      </c>
      <c r="S336">
        <f t="shared" ca="1" si="18"/>
        <v>1</v>
      </c>
      <c r="T336">
        <f t="shared" ca="1" si="19"/>
        <v>0</v>
      </c>
      <c r="U336">
        <f t="shared" ca="1" si="20"/>
        <v>0</v>
      </c>
    </row>
    <row r="337" spans="2:21" hidden="1" x14ac:dyDescent="0.35">
      <c r="B337" t="s">
        <v>993</v>
      </c>
      <c r="D337" s="34">
        <v>3014</v>
      </c>
      <c r="E337" s="208">
        <v>45937</v>
      </c>
      <c r="G337" t="s">
        <v>715</v>
      </c>
      <c r="I337" s="208">
        <v>45947</v>
      </c>
      <c r="K337" t="s">
        <v>235</v>
      </c>
      <c r="L337" t="s">
        <v>171</v>
      </c>
      <c r="M337" t="s">
        <v>994</v>
      </c>
      <c r="N337" t="s">
        <v>237</v>
      </c>
      <c r="P337" s="193" t="str">
        <f>IF(OR(AND(A337&lt;&gt;"",COUNTIF(Bugs!B:B,A337)&gt;0),AND(B337&lt;&gt;"",COUNTIF(Bugs!A:A,B337)&gt;0)),"Y","")</f>
        <v/>
      </c>
      <c r="Q337" s="193" t="str">
        <f>IF(OR(
    AND(COUNTIF(Bugs!A:A,B337)&gt;0,ISNUMBER(SEARCH("x",INDEX(Bugs!C:C,MATCH(B337,Bugs!A:A,0))))),
    AND(COUNTIF(Bugs!B:B,B337)&gt;0,ISNUMBER(SEARCH("x",INDEX(Bugs!C:C,MATCH(B337,Bugs!B:B,0))))),
    AND(COUNTIF(Bugs!A:A,B337)&gt;0,ISNUMBER(SEARCH("x",INDEX(Bugs!D:D,MATCH(B337,Bugs!A:A,0))))),
    AND(COUNTIF(Bugs!B:B,B337)&gt;0,ISNUMBER(SEARCH("x",INDEX(Bugs!D:D,MATCH(B337,Bugs!B:B,0)))))
),"Y","")</f>
        <v/>
      </c>
      <c r="R337">
        <f ca="1">IF(OR(ISNUMBER(MATCH(L337,MasterData!$D$3:$D$18,0)),ISNUMBER(MATCH(L337,MasterData!$C$3:$C$18,0))),
    DATEDIF(E337,I337,"d"),
    DATEDIF(E337,TODAY(),"d"))</f>
        <v>10</v>
      </c>
      <c r="S337">
        <f t="shared" ca="1" si="18"/>
        <v>0</v>
      </c>
      <c r="T337">
        <f t="shared" ca="1" si="19"/>
        <v>1</v>
      </c>
      <c r="U337">
        <f t="shared" ca="1" si="20"/>
        <v>0</v>
      </c>
    </row>
    <row r="338" spans="2:21" hidden="1" x14ac:dyDescent="0.35">
      <c r="B338" t="s">
        <v>995</v>
      </c>
      <c r="D338" s="34">
        <v>3014</v>
      </c>
      <c r="E338" s="208">
        <v>45937</v>
      </c>
      <c r="G338" t="s">
        <v>715</v>
      </c>
      <c r="I338" s="208">
        <v>45938</v>
      </c>
      <c r="K338" t="s">
        <v>241</v>
      </c>
      <c r="L338" t="s">
        <v>171</v>
      </c>
      <c r="M338" t="s">
        <v>996</v>
      </c>
      <c r="N338" t="s">
        <v>237</v>
      </c>
      <c r="P338" s="193" t="str">
        <f>IF(OR(AND(A338&lt;&gt;"",COUNTIF(Bugs!B:B,A338)&gt;0),AND(B338&lt;&gt;"",COUNTIF(Bugs!A:A,B338)&gt;0)),"Y","")</f>
        <v/>
      </c>
      <c r="Q338" s="193" t="str">
        <f>IF(OR(
    AND(COUNTIF(Bugs!A:A,B338)&gt;0,ISNUMBER(SEARCH("x",INDEX(Bugs!C:C,MATCH(B338,Bugs!A:A,0))))),
    AND(COUNTIF(Bugs!B:B,B338)&gt;0,ISNUMBER(SEARCH("x",INDEX(Bugs!C:C,MATCH(B338,Bugs!B:B,0))))),
    AND(COUNTIF(Bugs!A:A,B338)&gt;0,ISNUMBER(SEARCH("x",INDEX(Bugs!D:D,MATCH(B338,Bugs!A:A,0))))),
    AND(COUNTIF(Bugs!B:B,B338)&gt;0,ISNUMBER(SEARCH("x",INDEX(Bugs!D:D,MATCH(B338,Bugs!B:B,0)))))
),"Y","")</f>
        <v/>
      </c>
      <c r="R338">
        <f ca="1">IF(OR(ISNUMBER(MATCH(L338,MasterData!$D$3:$D$18,0)),ISNUMBER(MATCH(L338,MasterData!$C$3:$C$18,0))),
    DATEDIF(E338,I338,"d"),
    DATEDIF(E338,TODAY(),"d"))</f>
        <v>1</v>
      </c>
      <c r="S338">
        <f t="shared" ca="1" si="18"/>
        <v>1</v>
      </c>
      <c r="T338">
        <f t="shared" ca="1" si="19"/>
        <v>0</v>
      </c>
      <c r="U338">
        <f t="shared" ca="1" si="20"/>
        <v>0</v>
      </c>
    </row>
    <row r="339" spans="2:21" hidden="1" x14ac:dyDescent="0.35">
      <c r="B339" t="s">
        <v>83</v>
      </c>
      <c r="D339" s="34">
        <v>3014</v>
      </c>
      <c r="E339" s="208">
        <v>45937</v>
      </c>
      <c r="G339" t="s">
        <v>715</v>
      </c>
      <c r="I339" s="208">
        <v>45943</v>
      </c>
      <c r="K339" t="s">
        <v>235</v>
      </c>
      <c r="L339" t="s">
        <v>171</v>
      </c>
      <c r="M339" t="s">
        <v>997</v>
      </c>
      <c r="N339" t="s">
        <v>237</v>
      </c>
      <c r="P339" s="193" t="str">
        <f>IF(OR(AND(A339&lt;&gt;"",COUNTIF(Bugs!B:B,A339)&gt;0),AND(B339&lt;&gt;"",COUNTIF(Bugs!A:A,B339)&gt;0)),"Y","")</f>
        <v>Y</v>
      </c>
      <c r="Q339" s="193" t="str">
        <f>IF(OR(
    AND(COUNTIF(Bugs!A:A,B339)&gt;0,ISNUMBER(SEARCH("x",INDEX(Bugs!C:C,MATCH(B339,Bugs!A:A,0))))),
    AND(COUNTIF(Bugs!B:B,B339)&gt;0,ISNUMBER(SEARCH("x",INDEX(Bugs!C:C,MATCH(B339,Bugs!B:B,0))))),
    AND(COUNTIF(Bugs!A:A,B339)&gt;0,ISNUMBER(SEARCH("x",INDEX(Bugs!D:D,MATCH(B339,Bugs!A:A,0))))),
    AND(COUNTIF(Bugs!B:B,B339)&gt;0,ISNUMBER(SEARCH("x",INDEX(Bugs!D:D,MATCH(B339,Bugs!B:B,0)))))
),"Y","")</f>
        <v>Y</v>
      </c>
      <c r="R339">
        <f ca="1">IF(OR(ISNUMBER(MATCH(L339,MasterData!$D$3:$D$18,0)),ISNUMBER(MATCH(L339,MasterData!$C$3:$C$18,0))),
    DATEDIF(E339,I339,"d"),
    DATEDIF(E339,TODAY(),"d"))</f>
        <v>6</v>
      </c>
      <c r="S339">
        <f t="shared" ca="1" si="18"/>
        <v>1</v>
      </c>
      <c r="T339">
        <f t="shared" ca="1" si="19"/>
        <v>0</v>
      </c>
      <c r="U339">
        <f t="shared" ca="1" si="20"/>
        <v>0</v>
      </c>
    </row>
    <row r="340" spans="2:21" hidden="1" x14ac:dyDescent="0.35">
      <c r="B340" t="s">
        <v>84</v>
      </c>
      <c r="D340" s="34" t="s">
        <v>746</v>
      </c>
      <c r="E340" s="208">
        <v>45938</v>
      </c>
      <c r="G340" t="s">
        <v>816</v>
      </c>
      <c r="I340" s="208">
        <v>45967</v>
      </c>
      <c r="K340" t="s">
        <v>235</v>
      </c>
      <c r="L340" t="s">
        <v>171</v>
      </c>
      <c r="M340" t="s">
        <v>998</v>
      </c>
      <c r="N340" t="s">
        <v>237</v>
      </c>
      <c r="P340" s="193" t="str">
        <f>IF(OR(AND(A340&lt;&gt;"",COUNTIF(Bugs!B:B,A340)&gt;0),AND(B340&lt;&gt;"",COUNTIF(Bugs!A:A,B340)&gt;0)),"Y","")</f>
        <v>Y</v>
      </c>
      <c r="Q340" s="193" t="str">
        <f>IF(OR(
    AND(COUNTIF(Bugs!A:A,B340)&gt;0,ISNUMBER(SEARCH("x",INDEX(Bugs!C:C,MATCH(B340,Bugs!A:A,0))))),
    AND(COUNTIF(Bugs!B:B,B340)&gt;0,ISNUMBER(SEARCH("x",INDEX(Bugs!C:C,MATCH(B340,Bugs!B:B,0))))),
    AND(COUNTIF(Bugs!A:A,B340)&gt;0,ISNUMBER(SEARCH("x",INDEX(Bugs!D:D,MATCH(B340,Bugs!A:A,0))))),
    AND(COUNTIF(Bugs!B:B,B340)&gt;0,ISNUMBER(SEARCH("x",INDEX(Bugs!D:D,MATCH(B340,Bugs!B:B,0)))))
),"Y","")</f>
        <v>Y</v>
      </c>
      <c r="R340">
        <f ca="1">IF(OR(ISNUMBER(MATCH(L340,MasterData!$D$3:$D$18,0)),ISNUMBER(MATCH(L340,MasterData!$C$3:$C$18,0))),
    DATEDIF(E340,I340,"d"),
    DATEDIF(E340,TODAY(),"d"))</f>
        <v>29</v>
      </c>
      <c r="S340">
        <f t="shared" ca="1" si="18"/>
        <v>0</v>
      </c>
      <c r="T340">
        <f t="shared" ca="1" si="19"/>
        <v>1</v>
      </c>
      <c r="U340">
        <f t="shared" ca="1" si="20"/>
        <v>0</v>
      </c>
    </row>
    <row r="341" spans="2:21" hidden="1" x14ac:dyDescent="0.35">
      <c r="B341" t="s">
        <v>85</v>
      </c>
      <c r="D341" s="34" t="s">
        <v>480</v>
      </c>
      <c r="E341" s="208">
        <v>45938</v>
      </c>
      <c r="G341" t="s">
        <v>834</v>
      </c>
      <c r="I341" s="208">
        <v>45939</v>
      </c>
      <c r="K341" t="s">
        <v>235</v>
      </c>
      <c r="L341" t="s">
        <v>171</v>
      </c>
      <c r="M341" t="s">
        <v>999</v>
      </c>
      <c r="N341" t="s">
        <v>237</v>
      </c>
      <c r="P341" s="193" t="str">
        <f>IF(OR(AND(A341&lt;&gt;"",COUNTIF(Bugs!B:B,A341)&gt;0),AND(B341&lt;&gt;"",COUNTIF(Bugs!A:A,B341)&gt;0)),"Y","")</f>
        <v>Y</v>
      </c>
      <c r="Q341" s="193" t="str">
        <f>IF(OR(
    AND(COUNTIF(Bugs!A:A,B341)&gt;0,ISNUMBER(SEARCH("x",INDEX(Bugs!C:C,MATCH(B341,Bugs!A:A,0))))),
    AND(COUNTIF(Bugs!B:B,B341)&gt;0,ISNUMBER(SEARCH("x",INDEX(Bugs!C:C,MATCH(B341,Bugs!B:B,0))))),
    AND(COUNTIF(Bugs!A:A,B341)&gt;0,ISNUMBER(SEARCH("x",INDEX(Bugs!D:D,MATCH(B341,Bugs!A:A,0))))),
    AND(COUNTIF(Bugs!B:B,B341)&gt;0,ISNUMBER(SEARCH("x",INDEX(Bugs!D:D,MATCH(B341,Bugs!B:B,0)))))
),"Y","")</f>
        <v>Y</v>
      </c>
      <c r="R341">
        <f ca="1">IF(OR(ISNUMBER(MATCH(L341,MasterData!$D$3:$D$18,0)),ISNUMBER(MATCH(L341,MasterData!$C$3:$C$18,0))),
    DATEDIF(E341,I341,"d"),
    DATEDIF(E341,TODAY(),"d"))</f>
        <v>1</v>
      </c>
      <c r="S341">
        <f t="shared" ca="1" si="18"/>
        <v>1</v>
      </c>
      <c r="T341">
        <f t="shared" ca="1" si="19"/>
        <v>0</v>
      </c>
      <c r="U341">
        <f t="shared" ca="1" si="20"/>
        <v>0</v>
      </c>
    </row>
    <row r="342" spans="2:21" hidden="1" x14ac:dyDescent="0.35">
      <c r="B342" t="s">
        <v>1000</v>
      </c>
      <c r="D342" s="34">
        <v>3014</v>
      </c>
      <c r="E342" s="208">
        <v>45938</v>
      </c>
      <c r="G342" t="s">
        <v>882</v>
      </c>
      <c r="I342" s="208">
        <v>45939</v>
      </c>
      <c r="K342" t="s">
        <v>235</v>
      </c>
      <c r="L342" t="s">
        <v>171</v>
      </c>
      <c r="M342" t="s">
        <v>1001</v>
      </c>
      <c r="N342" t="s">
        <v>237</v>
      </c>
      <c r="P342" s="193" t="str">
        <f>IF(OR(AND(A342&lt;&gt;"",COUNTIF(Bugs!B:B,A342)&gt;0),AND(B342&lt;&gt;"",COUNTIF(Bugs!A:A,B342)&gt;0)),"Y","")</f>
        <v/>
      </c>
      <c r="Q342" s="193" t="str">
        <f>IF(OR(
    AND(COUNTIF(Bugs!A:A,B342)&gt;0,ISNUMBER(SEARCH("x",INDEX(Bugs!C:C,MATCH(B342,Bugs!A:A,0))))),
    AND(COUNTIF(Bugs!B:B,B342)&gt;0,ISNUMBER(SEARCH("x",INDEX(Bugs!C:C,MATCH(B342,Bugs!B:B,0))))),
    AND(COUNTIF(Bugs!A:A,B342)&gt;0,ISNUMBER(SEARCH("x",INDEX(Bugs!D:D,MATCH(B342,Bugs!A:A,0))))),
    AND(COUNTIF(Bugs!B:B,B342)&gt;0,ISNUMBER(SEARCH("x",INDEX(Bugs!D:D,MATCH(B342,Bugs!B:B,0)))))
),"Y","")</f>
        <v/>
      </c>
      <c r="R342">
        <f ca="1">IF(OR(ISNUMBER(MATCH(L342,MasterData!$D$3:$D$18,0)),ISNUMBER(MATCH(L342,MasterData!$C$3:$C$18,0))),
    DATEDIF(E342,I342,"d"),
    DATEDIF(E342,TODAY(),"d"))</f>
        <v>1</v>
      </c>
      <c r="S342">
        <f t="shared" ca="1" si="18"/>
        <v>1</v>
      </c>
      <c r="T342">
        <f t="shared" ca="1" si="19"/>
        <v>0</v>
      </c>
      <c r="U342">
        <f t="shared" ca="1" si="20"/>
        <v>0</v>
      </c>
    </row>
    <row r="343" spans="2:21" hidden="1" x14ac:dyDescent="0.35">
      <c r="B343" t="s">
        <v>1002</v>
      </c>
      <c r="D343" s="34">
        <v>3014</v>
      </c>
      <c r="E343" s="208">
        <v>45939</v>
      </c>
      <c r="G343" t="s">
        <v>715</v>
      </c>
      <c r="I343" s="208">
        <v>45939</v>
      </c>
      <c r="K343" t="s">
        <v>241</v>
      </c>
      <c r="L343" t="s">
        <v>171</v>
      </c>
      <c r="M343" t="s">
        <v>1003</v>
      </c>
      <c r="N343" t="s">
        <v>237</v>
      </c>
      <c r="P343" s="193" t="str">
        <f>IF(OR(AND(A343&lt;&gt;"",COUNTIF(Bugs!B:B,A343)&gt;0),AND(B343&lt;&gt;"",COUNTIF(Bugs!A:A,B343)&gt;0)),"Y","")</f>
        <v/>
      </c>
      <c r="Q343" s="193" t="str">
        <f>IF(OR(
    AND(COUNTIF(Bugs!A:A,B343)&gt;0,ISNUMBER(SEARCH("x",INDEX(Bugs!C:C,MATCH(B343,Bugs!A:A,0))))),
    AND(COUNTIF(Bugs!B:B,B343)&gt;0,ISNUMBER(SEARCH("x",INDEX(Bugs!C:C,MATCH(B343,Bugs!B:B,0))))),
    AND(COUNTIF(Bugs!A:A,B343)&gt;0,ISNUMBER(SEARCH("x",INDEX(Bugs!D:D,MATCH(B343,Bugs!A:A,0))))),
    AND(COUNTIF(Bugs!B:B,B343)&gt;0,ISNUMBER(SEARCH("x",INDEX(Bugs!D:D,MATCH(B343,Bugs!B:B,0)))))
),"Y","")</f>
        <v/>
      </c>
      <c r="R343">
        <f ca="1">IF(OR(ISNUMBER(MATCH(L343,MasterData!$D$3:$D$18,0)),ISNUMBER(MATCH(L343,MasterData!$C$3:$C$18,0))),
    DATEDIF(E343,I343,"d"),
    DATEDIF(E343,TODAY(),"d"))</f>
        <v>0</v>
      </c>
      <c r="S343">
        <f t="shared" ca="1" si="18"/>
        <v>1</v>
      </c>
      <c r="T343">
        <f t="shared" ca="1" si="19"/>
        <v>0</v>
      </c>
      <c r="U343">
        <f t="shared" ca="1" si="20"/>
        <v>0</v>
      </c>
    </row>
    <row r="344" spans="2:21" hidden="1" x14ac:dyDescent="0.35">
      <c r="B344" t="s">
        <v>1004</v>
      </c>
      <c r="D344" s="34" t="s">
        <v>746</v>
      </c>
      <c r="E344" s="208">
        <v>45940</v>
      </c>
      <c r="G344" t="s">
        <v>886</v>
      </c>
      <c r="I344" s="208">
        <v>45940</v>
      </c>
      <c r="K344" t="s">
        <v>235</v>
      </c>
      <c r="L344" t="s">
        <v>171</v>
      </c>
      <c r="M344" t="s">
        <v>1005</v>
      </c>
      <c r="N344" t="s">
        <v>237</v>
      </c>
      <c r="P344" s="193" t="str">
        <f>IF(OR(AND(A344&lt;&gt;"",COUNTIF(Bugs!B:B,A344)&gt;0),AND(B344&lt;&gt;"",COUNTIF(Bugs!A:A,B344)&gt;0)),"Y","")</f>
        <v/>
      </c>
      <c r="Q344" s="193" t="str">
        <f>IF(OR(
    AND(COUNTIF(Bugs!A:A,B344)&gt;0,ISNUMBER(SEARCH("x",INDEX(Bugs!C:C,MATCH(B344,Bugs!A:A,0))))),
    AND(COUNTIF(Bugs!B:B,B344)&gt;0,ISNUMBER(SEARCH("x",INDEX(Bugs!C:C,MATCH(B344,Bugs!B:B,0))))),
    AND(COUNTIF(Bugs!A:A,B344)&gt;0,ISNUMBER(SEARCH("x",INDEX(Bugs!D:D,MATCH(B344,Bugs!A:A,0))))),
    AND(COUNTIF(Bugs!B:B,B344)&gt;0,ISNUMBER(SEARCH("x",INDEX(Bugs!D:D,MATCH(B344,Bugs!B:B,0)))))
),"Y","")</f>
        <v/>
      </c>
      <c r="R344">
        <f ca="1">IF(OR(ISNUMBER(MATCH(L344,MasterData!$D$3:$D$18,0)),ISNUMBER(MATCH(L344,MasterData!$C$3:$C$18,0))),
    DATEDIF(E344,I344,"d"),
    DATEDIF(E344,TODAY(),"d"))</f>
        <v>0</v>
      </c>
      <c r="S344">
        <f t="shared" ca="1" si="18"/>
        <v>1</v>
      </c>
      <c r="T344">
        <f t="shared" ca="1" si="19"/>
        <v>0</v>
      </c>
      <c r="U344">
        <f t="shared" ca="1" si="20"/>
        <v>0</v>
      </c>
    </row>
    <row r="345" spans="2:21" hidden="1" x14ac:dyDescent="0.35">
      <c r="B345" t="s">
        <v>1006</v>
      </c>
      <c r="D345" s="34">
        <v>3014</v>
      </c>
      <c r="E345" s="208">
        <v>45940</v>
      </c>
      <c r="G345" t="s">
        <v>715</v>
      </c>
      <c r="I345" s="208">
        <v>45943</v>
      </c>
      <c r="K345" t="s">
        <v>235</v>
      </c>
      <c r="L345" t="s">
        <v>171</v>
      </c>
      <c r="M345" t="s">
        <v>1007</v>
      </c>
      <c r="N345" t="s">
        <v>237</v>
      </c>
      <c r="P345" s="193" t="str">
        <f>IF(OR(AND(A345&lt;&gt;"",COUNTIF(Bugs!B:B,A345)&gt;0),AND(B345&lt;&gt;"",COUNTIF(Bugs!A:A,B345)&gt;0)),"Y","")</f>
        <v/>
      </c>
      <c r="Q345" s="193" t="str">
        <f>IF(OR(
    AND(COUNTIF(Bugs!A:A,B345)&gt;0,ISNUMBER(SEARCH("x",INDEX(Bugs!C:C,MATCH(B345,Bugs!A:A,0))))),
    AND(COUNTIF(Bugs!B:B,B345)&gt;0,ISNUMBER(SEARCH("x",INDEX(Bugs!C:C,MATCH(B345,Bugs!B:B,0))))),
    AND(COUNTIF(Bugs!A:A,B345)&gt;0,ISNUMBER(SEARCH("x",INDEX(Bugs!D:D,MATCH(B345,Bugs!A:A,0))))),
    AND(COUNTIF(Bugs!B:B,B345)&gt;0,ISNUMBER(SEARCH("x",INDEX(Bugs!D:D,MATCH(B345,Bugs!B:B,0)))))
),"Y","")</f>
        <v/>
      </c>
      <c r="R345">
        <f ca="1">IF(OR(ISNUMBER(MATCH(L345,MasterData!$D$3:$D$18,0)),ISNUMBER(MATCH(L345,MasterData!$C$3:$C$18,0))),
    DATEDIF(E345,I345,"d"),
    DATEDIF(E345,TODAY(),"d"))</f>
        <v>3</v>
      </c>
      <c r="S345">
        <f t="shared" ca="1" si="18"/>
        <v>1</v>
      </c>
      <c r="T345">
        <f t="shared" ca="1" si="19"/>
        <v>0</v>
      </c>
      <c r="U345">
        <f t="shared" ca="1" si="20"/>
        <v>0</v>
      </c>
    </row>
    <row r="346" spans="2:21" hidden="1" x14ac:dyDescent="0.35">
      <c r="B346" t="s">
        <v>1008</v>
      </c>
      <c r="D346" s="34" t="s">
        <v>660</v>
      </c>
      <c r="E346" s="208">
        <v>45940</v>
      </c>
      <c r="G346" t="s">
        <v>876</v>
      </c>
      <c r="I346" s="208">
        <v>45952</v>
      </c>
      <c r="K346" t="s">
        <v>235</v>
      </c>
      <c r="L346" t="s">
        <v>171</v>
      </c>
      <c r="M346" t="s">
        <v>1009</v>
      </c>
      <c r="N346" t="s">
        <v>237</v>
      </c>
      <c r="P346" s="193" t="str">
        <f>IF(OR(AND(A346&lt;&gt;"",COUNTIF(Bugs!B:B,A346)&gt;0),AND(B346&lt;&gt;"",COUNTIF(Bugs!A:A,B346)&gt;0)),"Y","")</f>
        <v/>
      </c>
      <c r="Q346" s="193" t="str">
        <f>IF(OR(
    AND(COUNTIF(Bugs!A:A,B346)&gt;0,ISNUMBER(SEARCH("x",INDEX(Bugs!C:C,MATCH(B346,Bugs!A:A,0))))),
    AND(COUNTIF(Bugs!B:B,B346)&gt;0,ISNUMBER(SEARCH("x",INDEX(Bugs!C:C,MATCH(B346,Bugs!B:B,0))))),
    AND(COUNTIF(Bugs!A:A,B346)&gt;0,ISNUMBER(SEARCH("x",INDEX(Bugs!D:D,MATCH(B346,Bugs!A:A,0))))),
    AND(COUNTIF(Bugs!B:B,B346)&gt;0,ISNUMBER(SEARCH("x",INDEX(Bugs!D:D,MATCH(B346,Bugs!B:B,0)))))
),"Y","")</f>
        <v/>
      </c>
      <c r="R346">
        <f ca="1">IF(OR(ISNUMBER(MATCH(L346,MasterData!$D$3:$D$18,0)),ISNUMBER(MATCH(L346,MasterData!$C$3:$C$18,0))),
    DATEDIF(E346,I346,"d"),
    DATEDIF(E346,TODAY(),"d"))</f>
        <v>12</v>
      </c>
      <c r="S346">
        <f t="shared" ca="1" si="18"/>
        <v>0</v>
      </c>
      <c r="T346">
        <f t="shared" ca="1" si="19"/>
        <v>1</v>
      </c>
      <c r="U346">
        <f t="shared" ca="1" si="20"/>
        <v>0</v>
      </c>
    </row>
    <row r="347" spans="2:21" hidden="1" x14ac:dyDescent="0.35">
      <c r="B347" t="s">
        <v>1010</v>
      </c>
      <c r="D347" s="34">
        <v>3014</v>
      </c>
      <c r="E347" s="208">
        <v>45940</v>
      </c>
      <c r="G347" t="s">
        <v>715</v>
      </c>
      <c r="I347" s="208">
        <v>45952</v>
      </c>
      <c r="K347" t="s">
        <v>235</v>
      </c>
      <c r="L347" t="s">
        <v>171</v>
      </c>
      <c r="M347" t="s">
        <v>1011</v>
      </c>
      <c r="N347" t="s">
        <v>237</v>
      </c>
      <c r="P347" s="193" t="str">
        <f>IF(OR(AND(A347&lt;&gt;"",COUNTIF(Bugs!B:B,A347)&gt;0),AND(B347&lt;&gt;"",COUNTIF(Bugs!A:A,B347)&gt;0)),"Y","")</f>
        <v/>
      </c>
      <c r="Q347" s="193" t="str">
        <f>IF(OR(
    AND(COUNTIF(Bugs!A:A,B347)&gt;0,ISNUMBER(SEARCH("x",INDEX(Bugs!C:C,MATCH(B347,Bugs!A:A,0))))),
    AND(COUNTIF(Bugs!B:B,B347)&gt;0,ISNUMBER(SEARCH("x",INDEX(Bugs!C:C,MATCH(B347,Bugs!B:B,0))))),
    AND(COUNTIF(Bugs!A:A,B347)&gt;0,ISNUMBER(SEARCH("x",INDEX(Bugs!D:D,MATCH(B347,Bugs!A:A,0))))),
    AND(COUNTIF(Bugs!B:B,B347)&gt;0,ISNUMBER(SEARCH("x",INDEX(Bugs!D:D,MATCH(B347,Bugs!B:B,0)))))
),"Y","")</f>
        <v/>
      </c>
      <c r="R347">
        <f ca="1">IF(OR(ISNUMBER(MATCH(L347,MasterData!$D$3:$D$18,0)),ISNUMBER(MATCH(L347,MasterData!$C$3:$C$18,0))),
    DATEDIF(E347,I347,"d"),
    DATEDIF(E347,TODAY(),"d"))</f>
        <v>12</v>
      </c>
      <c r="S347">
        <f t="shared" ca="1" si="18"/>
        <v>0</v>
      </c>
      <c r="T347">
        <f t="shared" ca="1" si="19"/>
        <v>1</v>
      </c>
      <c r="U347">
        <f t="shared" ca="1" si="20"/>
        <v>0</v>
      </c>
    </row>
    <row r="348" spans="2:21" hidden="1" x14ac:dyDescent="0.35">
      <c r="B348" t="s">
        <v>1012</v>
      </c>
      <c r="D348" s="34" t="s">
        <v>746</v>
      </c>
      <c r="E348" s="208">
        <v>45943</v>
      </c>
      <c r="G348" t="s">
        <v>1013</v>
      </c>
      <c r="I348" s="208">
        <v>45944</v>
      </c>
      <c r="K348" t="s">
        <v>235</v>
      </c>
      <c r="L348" t="s">
        <v>171</v>
      </c>
      <c r="M348" t="s">
        <v>1014</v>
      </c>
      <c r="N348" t="s">
        <v>237</v>
      </c>
      <c r="P348" s="193" t="str">
        <f>IF(OR(AND(A348&lt;&gt;"",COUNTIF(Bugs!B:B,A348)&gt;0),AND(B348&lt;&gt;"",COUNTIF(Bugs!A:A,B348)&gt;0)),"Y","")</f>
        <v/>
      </c>
      <c r="Q348" s="193" t="str">
        <f>IF(OR(
    AND(COUNTIF(Bugs!A:A,B348)&gt;0,ISNUMBER(SEARCH("x",INDEX(Bugs!C:C,MATCH(B348,Bugs!A:A,0))))),
    AND(COUNTIF(Bugs!B:B,B348)&gt;0,ISNUMBER(SEARCH("x",INDEX(Bugs!C:C,MATCH(B348,Bugs!B:B,0))))),
    AND(COUNTIF(Bugs!A:A,B348)&gt;0,ISNUMBER(SEARCH("x",INDEX(Bugs!D:D,MATCH(B348,Bugs!A:A,0))))),
    AND(COUNTIF(Bugs!B:B,B348)&gt;0,ISNUMBER(SEARCH("x",INDEX(Bugs!D:D,MATCH(B348,Bugs!B:B,0)))))
),"Y","")</f>
        <v/>
      </c>
      <c r="R348">
        <f ca="1">IF(OR(ISNUMBER(MATCH(L348,MasterData!$D$3:$D$18,0)),ISNUMBER(MATCH(L348,MasterData!$C$3:$C$18,0))),
    DATEDIF(E348,I348,"d"),
    DATEDIF(E348,TODAY(),"d"))</f>
        <v>1</v>
      </c>
      <c r="S348">
        <f t="shared" ca="1" si="18"/>
        <v>1</v>
      </c>
      <c r="T348">
        <f t="shared" ca="1" si="19"/>
        <v>0</v>
      </c>
      <c r="U348">
        <f t="shared" ca="1" si="20"/>
        <v>0</v>
      </c>
    </row>
    <row r="349" spans="2:21" hidden="1" x14ac:dyDescent="0.35">
      <c r="B349" t="s">
        <v>86</v>
      </c>
      <c r="D349" s="34">
        <v>3014</v>
      </c>
      <c r="E349" s="208">
        <v>45943</v>
      </c>
      <c r="G349" t="s">
        <v>715</v>
      </c>
      <c r="I349" s="208">
        <v>45943</v>
      </c>
      <c r="K349" t="s">
        <v>235</v>
      </c>
      <c r="L349" t="s">
        <v>164</v>
      </c>
      <c r="M349" t="s">
        <v>1015</v>
      </c>
      <c r="N349" t="s">
        <v>237</v>
      </c>
      <c r="P349" s="193" t="str">
        <f>IF(OR(AND(A349&lt;&gt;"",COUNTIF(Bugs!B:B,A349)&gt;0),AND(B349&lt;&gt;"",COUNTIF(Bugs!A:A,B349)&gt;0)),"Y","")</f>
        <v>Y</v>
      </c>
      <c r="Q349" s="193" t="str">
        <f>IF(OR(
    AND(COUNTIF(Bugs!A:A,B349)&gt;0,ISNUMBER(SEARCH("x",INDEX(Bugs!C:C,MATCH(B349,Bugs!A:A,0))))),
    AND(COUNTIF(Bugs!B:B,B349)&gt;0,ISNUMBER(SEARCH("x",INDEX(Bugs!C:C,MATCH(B349,Bugs!B:B,0))))),
    AND(COUNTIF(Bugs!A:A,B349)&gt;0,ISNUMBER(SEARCH("x",INDEX(Bugs!D:D,MATCH(B349,Bugs!A:A,0))))),
    AND(COUNTIF(Bugs!B:B,B349)&gt;0,ISNUMBER(SEARCH("x",INDEX(Bugs!D:D,MATCH(B349,Bugs!B:B,0)))))
),"Y","")</f>
        <v/>
      </c>
      <c r="R349">
        <f ca="1">IF(OR(ISNUMBER(MATCH(L349,MasterData!$D$3:$D$18,0)),ISNUMBER(MATCH(L349,MasterData!$C$3:$C$18,0))),
    DATEDIF(E349,I349,"d"),
    DATEDIF(E349,TODAY(),"d"))</f>
        <v>64</v>
      </c>
      <c r="S349">
        <f t="shared" ca="1" si="18"/>
        <v>0</v>
      </c>
      <c r="T349">
        <f t="shared" ca="1" si="19"/>
        <v>0</v>
      </c>
      <c r="U349">
        <f t="shared" ca="1" si="20"/>
        <v>1</v>
      </c>
    </row>
    <row r="350" spans="2:21" hidden="1" x14ac:dyDescent="0.35">
      <c r="B350" t="s">
        <v>87</v>
      </c>
      <c r="D350" s="34" t="s">
        <v>746</v>
      </c>
      <c r="E350" s="208">
        <v>45944</v>
      </c>
      <c r="G350" t="s">
        <v>816</v>
      </c>
      <c r="I350" s="208">
        <v>45944</v>
      </c>
      <c r="K350" t="s">
        <v>235</v>
      </c>
      <c r="L350" t="s">
        <v>164</v>
      </c>
      <c r="M350" t="s">
        <v>1016</v>
      </c>
      <c r="N350" t="s">
        <v>237</v>
      </c>
      <c r="P350" s="193" t="str">
        <f>IF(OR(AND(A350&lt;&gt;"",COUNTIF(Bugs!B:B,A350)&gt;0),AND(B350&lt;&gt;"",COUNTIF(Bugs!A:A,B350)&gt;0)),"Y","")</f>
        <v>Y</v>
      </c>
      <c r="Q350" s="193" t="str">
        <f>IF(OR(
    AND(COUNTIF(Bugs!A:A,B350)&gt;0,ISNUMBER(SEARCH("x",INDEX(Bugs!C:C,MATCH(B350,Bugs!A:A,0))))),
    AND(COUNTIF(Bugs!B:B,B350)&gt;0,ISNUMBER(SEARCH("x",INDEX(Bugs!C:C,MATCH(B350,Bugs!B:B,0))))),
    AND(COUNTIF(Bugs!A:A,B350)&gt;0,ISNUMBER(SEARCH("x",INDEX(Bugs!D:D,MATCH(B350,Bugs!A:A,0))))),
    AND(COUNTIF(Bugs!B:B,B350)&gt;0,ISNUMBER(SEARCH("x",INDEX(Bugs!D:D,MATCH(B350,Bugs!B:B,0)))))
),"Y","")</f>
        <v>Y</v>
      </c>
      <c r="R350">
        <f ca="1">IF(OR(ISNUMBER(MATCH(L350,MasterData!$D$3:$D$18,0)),ISNUMBER(MATCH(L350,MasterData!$C$3:$C$18,0))),
    DATEDIF(E350,I350,"d"),
    DATEDIF(E350,TODAY(),"d"))</f>
        <v>63</v>
      </c>
      <c r="S350">
        <f t="shared" ca="1" si="18"/>
        <v>0</v>
      </c>
      <c r="T350">
        <f t="shared" ca="1" si="19"/>
        <v>0</v>
      </c>
      <c r="U350">
        <f t="shared" ca="1" si="20"/>
        <v>1</v>
      </c>
    </row>
    <row r="351" spans="2:21" hidden="1" x14ac:dyDescent="0.35">
      <c r="B351" t="s">
        <v>1017</v>
      </c>
      <c r="D351" s="34">
        <v>3014</v>
      </c>
      <c r="E351" s="208">
        <v>45944</v>
      </c>
      <c r="G351" t="s">
        <v>834</v>
      </c>
      <c r="I351" s="208">
        <v>45946</v>
      </c>
      <c r="K351" t="s">
        <v>241</v>
      </c>
      <c r="L351" t="s">
        <v>171</v>
      </c>
      <c r="M351" t="s">
        <v>1018</v>
      </c>
      <c r="N351" t="s">
        <v>237</v>
      </c>
      <c r="P351" s="193" t="str">
        <f>IF(OR(AND(A351&lt;&gt;"",COUNTIF(Bugs!B:B,A351)&gt;0),AND(B351&lt;&gt;"",COUNTIF(Bugs!A:A,B351)&gt;0)),"Y","")</f>
        <v/>
      </c>
      <c r="Q351" s="193" t="str">
        <f>IF(OR(
    AND(COUNTIF(Bugs!A:A,B351)&gt;0,ISNUMBER(SEARCH("x",INDEX(Bugs!C:C,MATCH(B351,Bugs!A:A,0))))),
    AND(COUNTIF(Bugs!B:B,B351)&gt;0,ISNUMBER(SEARCH("x",INDEX(Bugs!C:C,MATCH(B351,Bugs!B:B,0))))),
    AND(COUNTIF(Bugs!A:A,B351)&gt;0,ISNUMBER(SEARCH("x",INDEX(Bugs!D:D,MATCH(B351,Bugs!A:A,0))))),
    AND(COUNTIF(Bugs!B:B,B351)&gt;0,ISNUMBER(SEARCH("x",INDEX(Bugs!D:D,MATCH(B351,Bugs!B:B,0)))))
),"Y","")</f>
        <v/>
      </c>
      <c r="R351">
        <f ca="1">IF(OR(ISNUMBER(MATCH(L351,MasterData!$D$3:$D$18,0)),ISNUMBER(MATCH(L351,MasterData!$C$3:$C$18,0))),
    DATEDIF(E351,I351,"d"),
    DATEDIF(E351,TODAY(),"d"))</f>
        <v>2</v>
      </c>
      <c r="S351">
        <f t="shared" ca="1" si="18"/>
        <v>1</v>
      </c>
      <c r="T351">
        <f t="shared" ca="1" si="19"/>
        <v>0</v>
      </c>
      <c r="U351">
        <f t="shared" ca="1" si="20"/>
        <v>0</v>
      </c>
    </row>
    <row r="352" spans="2:21" hidden="1" x14ac:dyDescent="0.35">
      <c r="B352" t="s">
        <v>1019</v>
      </c>
      <c r="D352" s="34" t="s">
        <v>746</v>
      </c>
      <c r="E352" s="208">
        <v>45944</v>
      </c>
      <c r="G352" t="s">
        <v>886</v>
      </c>
      <c r="I352" s="208">
        <v>45946</v>
      </c>
      <c r="K352" t="s">
        <v>235</v>
      </c>
      <c r="L352" t="s">
        <v>171</v>
      </c>
      <c r="M352" t="s">
        <v>1020</v>
      </c>
      <c r="N352" t="s">
        <v>237</v>
      </c>
      <c r="P352" s="193" t="str">
        <f>IF(OR(AND(A352&lt;&gt;"",COUNTIF(Bugs!B:B,A352)&gt;0),AND(B352&lt;&gt;"",COUNTIF(Bugs!A:A,B352)&gt;0)),"Y","")</f>
        <v/>
      </c>
      <c r="Q352" s="193" t="str">
        <f>IF(OR(
    AND(COUNTIF(Bugs!A:A,B352)&gt;0,ISNUMBER(SEARCH("x",INDEX(Bugs!C:C,MATCH(B352,Bugs!A:A,0))))),
    AND(COUNTIF(Bugs!B:B,B352)&gt;0,ISNUMBER(SEARCH("x",INDEX(Bugs!C:C,MATCH(B352,Bugs!B:B,0))))),
    AND(COUNTIF(Bugs!A:A,B352)&gt;0,ISNUMBER(SEARCH("x",INDEX(Bugs!D:D,MATCH(B352,Bugs!A:A,0))))),
    AND(COUNTIF(Bugs!B:B,B352)&gt;0,ISNUMBER(SEARCH("x",INDEX(Bugs!D:D,MATCH(B352,Bugs!B:B,0)))))
),"Y","")</f>
        <v/>
      </c>
      <c r="R352">
        <f ca="1">IF(OR(ISNUMBER(MATCH(L352,MasterData!$D$3:$D$18,0)),ISNUMBER(MATCH(L352,MasterData!$C$3:$C$18,0))),
    DATEDIF(E352,I352,"d"),
    DATEDIF(E352,TODAY(),"d"))</f>
        <v>2</v>
      </c>
      <c r="S352">
        <f t="shared" ca="1" si="18"/>
        <v>1</v>
      </c>
      <c r="T352">
        <f t="shared" ca="1" si="19"/>
        <v>0</v>
      </c>
      <c r="U352">
        <f t="shared" ca="1" si="20"/>
        <v>0</v>
      </c>
    </row>
    <row r="353" spans="1:21" hidden="1" x14ac:dyDescent="0.35">
      <c r="B353" t="s">
        <v>88</v>
      </c>
      <c r="D353" s="34">
        <v>3014</v>
      </c>
      <c r="E353" s="208">
        <v>45945</v>
      </c>
      <c r="G353" t="s">
        <v>1021</v>
      </c>
      <c r="I353" s="208">
        <v>45945</v>
      </c>
      <c r="K353" t="s">
        <v>347</v>
      </c>
      <c r="L353" t="s">
        <v>171</v>
      </c>
      <c r="M353" t="s">
        <v>1022</v>
      </c>
      <c r="N353" t="s">
        <v>237</v>
      </c>
      <c r="P353" s="193" t="str">
        <f>IF(OR(AND(A353&lt;&gt;"",COUNTIF(Bugs!B:B,A353)&gt;0),AND(B353&lt;&gt;"",COUNTIF(Bugs!A:A,B353)&gt;0)),"Y","")</f>
        <v>Y</v>
      </c>
      <c r="Q353" s="193" t="str">
        <f>IF(OR(
    AND(COUNTIF(Bugs!A:A,B353)&gt;0,ISNUMBER(SEARCH("x",INDEX(Bugs!C:C,MATCH(B353,Bugs!A:A,0))))),
    AND(COUNTIF(Bugs!B:B,B353)&gt;0,ISNUMBER(SEARCH("x",INDEX(Bugs!C:C,MATCH(B353,Bugs!B:B,0))))),
    AND(COUNTIF(Bugs!A:A,B353)&gt;0,ISNUMBER(SEARCH("x",INDEX(Bugs!D:D,MATCH(B353,Bugs!A:A,0))))),
    AND(COUNTIF(Bugs!B:B,B353)&gt;0,ISNUMBER(SEARCH("x",INDEX(Bugs!D:D,MATCH(B353,Bugs!B:B,0)))))
),"Y","")</f>
        <v/>
      </c>
      <c r="R353">
        <f ca="1">IF(OR(ISNUMBER(MATCH(L353,MasterData!$D$3:$D$18,0)),ISNUMBER(MATCH(L353,MasterData!$C$3:$C$18,0))),
    DATEDIF(E353,I353,"d"),
    DATEDIF(E353,TODAY(),"d"))</f>
        <v>0</v>
      </c>
      <c r="S353">
        <f t="shared" ca="1" si="18"/>
        <v>1</v>
      </c>
      <c r="T353">
        <f t="shared" ca="1" si="19"/>
        <v>0</v>
      </c>
      <c r="U353">
        <f t="shared" ca="1" si="20"/>
        <v>0</v>
      </c>
    </row>
    <row r="354" spans="1:21" hidden="1" x14ac:dyDescent="0.35">
      <c r="B354" t="s">
        <v>89</v>
      </c>
      <c r="D354" s="34">
        <v>3014</v>
      </c>
      <c r="E354" s="208">
        <v>45947</v>
      </c>
      <c r="G354" t="s">
        <v>982</v>
      </c>
      <c r="I354" s="208">
        <v>45981</v>
      </c>
      <c r="K354" t="s">
        <v>241</v>
      </c>
      <c r="L354" t="s">
        <v>171</v>
      </c>
      <c r="M354" t="s">
        <v>1023</v>
      </c>
      <c r="N354" t="s">
        <v>237</v>
      </c>
      <c r="P354" s="193" t="str">
        <f>IF(OR(AND(A354&lt;&gt;"",COUNTIF(Bugs!B:B,A354)&gt;0),AND(B354&lt;&gt;"",COUNTIF(Bugs!A:A,B354)&gt;0)),"Y","")</f>
        <v>Y</v>
      </c>
      <c r="Q354" s="193" t="str">
        <f>IF(OR(
    AND(COUNTIF(Bugs!A:A,B354)&gt;0,ISNUMBER(SEARCH("x",INDEX(Bugs!C:C,MATCH(B354,Bugs!A:A,0))))),
    AND(COUNTIF(Bugs!B:B,B354)&gt;0,ISNUMBER(SEARCH("x",INDEX(Bugs!C:C,MATCH(B354,Bugs!B:B,0))))),
    AND(COUNTIF(Bugs!A:A,B354)&gt;0,ISNUMBER(SEARCH("x",INDEX(Bugs!D:D,MATCH(B354,Bugs!A:A,0))))),
    AND(COUNTIF(Bugs!B:B,B354)&gt;0,ISNUMBER(SEARCH("x",INDEX(Bugs!D:D,MATCH(B354,Bugs!B:B,0)))))
),"Y","")</f>
        <v/>
      </c>
      <c r="R354">
        <f ca="1">IF(OR(ISNUMBER(MATCH(L354,MasterData!$D$3:$D$18,0)),ISNUMBER(MATCH(L354,MasterData!$C$3:$C$18,0))),
    DATEDIF(E354,I354,"d"),
    DATEDIF(E354,TODAY(),"d"))</f>
        <v>34</v>
      </c>
      <c r="S354">
        <f t="shared" ca="1" si="18"/>
        <v>0</v>
      </c>
      <c r="T354">
        <f t="shared" ca="1" si="19"/>
        <v>0</v>
      </c>
      <c r="U354">
        <f t="shared" ca="1" si="20"/>
        <v>1</v>
      </c>
    </row>
    <row r="355" spans="1:21" hidden="1" x14ac:dyDescent="0.35">
      <c r="B355" t="s">
        <v>90</v>
      </c>
      <c r="D355" s="34" t="s">
        <v>746</v>
      </c>
      <c r="E355" s="208">
        <v>45950</v>
      </c>
      <c r="G355" t="s">
        <v>816</v>
      </c>
      <c r="I355" s="208">
        <v>45986</v>
      </c>
      <c r="K355" t="s">
        <v>235</v>
      </c>
      <c r="L355" t="s">
        <v>171</v>
      </c>
      <c r="M355" t="s">
        <v>1024</v>
      </c>
      <c r="N355" t="s">
        <v>237</v>
      </c>
      <c r="P355" s="193" t="str">
        <f>IF(OR(AND(A355&lt;&gt;"",COUNTIF(Bugs!B:B,A355)&gt;0),AND(B355&lt;&gt;"",COUNTIF(Bugs!A:A,B355)&gt;0)),"Y","")</f>
        <v>Y</v>
      </c>
      <c r="Q355" s="193" t="str">
        <f>IF(OR(
    AND(COUNTIF(Bugs!A:A,B355)&gt;0,ISNUMBER(SEARCH("x",INDEX(Bugs!C:C,MATCH(B355,Bugs!A:A,0))))),
    AND(COUNTIF(Bugs!B:B,B355)&gt;0,ISNUMBER(SEARCH("x",INDEX(Bugs!C:C,MATCH(B355,Bugs!B:B,0))))),
    AND(COUNTIF(Bugs!A:A,B355)&gt;0,ISNUMBER(SEARCH("x",INDEX(Bugs!D:D,MATCH(B355,Bugs!A:A,0))))),
    AND(COUNTIF(Bugs!B:B,B355)&gt;0,ISNUMBER(SEARCH("x",INDEX(Bugs!D:D,MATCH(B355,Bugs!B:B,0)))))
),"Y","")</f>
        <v/>
      </c>
      <c r="R355">
        <f ca="1">IF(OR(ISNUMBER(MATCH(L355,MasterData!$D$3:$D$18,0)),ISNUMBER(MATCH(L355,MasterData!$C$3:$C$18,0))),
    DATEDIF(E355,I355,"d"),
    DATEDIF(E355,TODAY(),"d"))</f>
        <v>36</v>
      </c>
      <c r="S355">
        <f t="shared" ca="1" si="18"/>
        <v>0</v>
      </c>
      <c r="T355">
        <f t="shared" ca="1" si="19"/>
        <v>0</v>
      </c>
      <c r="U355">
        <f t="shared" ca="1" si="20"/>
        <v>1</v>
      </c>
    </row>
    <row r="356" spans="1:21" hidden="1" x14ac:dyDescent="0.35">
      <c r="B356" t="s">
        <v>1025</v>
      </c>
      <c r="D356" s="34">
        <v>3014</v>
      </c>
      <c r="E356" s="208">
        <v>45950</v>
      </c>
      <c r="G356" t="s">
        <v>1026</v>
      </c>
      <c r="I356" s="208">
        <v>45965</v>
      </c>
      <c r="K356" t="s">
        <v>347</v>
      </c>
      <c r="L356" t="s">
        <v>171</v>
      </c>
      <c r="M356" t="s">
        <v>1027</v>
      </c>
      <c r="N356" t="s">
        <v>237</v>
      </c>
      <c r="P356" s="193" t="str">
        <f>IF(OR(AND(A356&lt;&gt;"",COUNTIF(Bugs!B:B,A356)&gt;0),AND(B356&lt;&gt;"",COUNTIF(Bugs!A:A,B356)&gt;0)),"Y","")</f>
        <v/>
      </c>
      <c r="Q356" s="193" t="str">
        <f>IF(OR(
    AND(COUNTIF(Bugs!A:A,B356)&gt;0,ISNUMBER(SEARCH("x",INDEX(Bugs!C:C,MATCH(B356,Bugs!A:A,0))))),
    AND(COUNTIF(Bugs!B:B,B356)&gt;0,ISNUMBER(SEARCH("x",INDEX(Bugs!C:C,MATCH(B356,Bugs!B:B,0))))),
    AND(COUNTIF(Bugs!A:A,B356)&gt;0,ISNUMBER(SEARCH("x",INDEX(Bugs!D:D,MATCH(B356,Bugs!A:A,0))))),
    AND(COUNTIF(Bugs!B:B,B356)&gt;0,ISNUMBER(SEARCH("x",INDEX(Bugs!D:D,MATCH(B356,Bugs!B:B,0)))))
),"Y","")</f>
        <v/>
      </c>
      <c r="R356">
        <f ca="1">IF(OR(ISNUMBER(MATCH(L356,MasterData!$D$3:$D$18,0)),ISNUMBER(MATCH(L356,MasterData!$C$3:$C$18,0))),
    DATEDIF(E356,I356,"d"),
    DATEDIF(E356,TODAY(),"d"))</f>
        <v>15</v>
      </c>
      <c r="S356">
        <f t="shared" ca="1" si="18"/>
        <v>0</v>
      </c>
      <c r="T356">
        <f t="shared" ca="1" si="19"/>
        <v>1</v>
      </c>
      <c r="U356">
        <f t="shared" ca="1" si="20"/>
        <v>0</v>
      </c>
    </row>
    <row r="357" spans="1:21" hidden="1" x14ac:dyDescent="0.35">
      <c r="A357" s="72"/>
      <c r="B357" s="72" t="s">
        <v>91</v>
      </c>
      <c r="C357" s="72"/>
      <c r="D357" s="180">
        <v>3003</v>
      </c>
      <c r="E357" s="209">
        <v>45950</v>
      </c>
      <c r="F357" s="72"/>
      <c r="G357" s="72" t="s">
        <v>816</v>
      </c>
      <c r="H357" s="72"/>
      <c r="I357" s="209">
        <v>45960</v>
      </c>
      <c r="J357" s="72"/>
      <c r="K357" s="72" t="s">
        <v>235</v>
      </c>
      <c r="L357" s="72" t="s">
        <v>171</v>
      </c>
      <c r="M357" s="72" t="s">
        <v>1028</v>
      </c>
      <c r="N357" s="72" t="s">
        <v>237</v>
      </c>
      <c r="P357" s="193" t="str">
        <f>IF(OR(AND(A357&lt;&gt;"",COUNTIF(Bugs!B:B,A357)&gt;0),AND(B357&lt;&gt;"",COUNTIF(Bugs!A:A,B357)&gt;0)),"Y","")</f>
        <v>Y</v>
      </c>
      <c r="Q357" s="193" t="str">
        <f>IF(OR(
    AND(COUNTIF(Bugs!A:A,B357)&gt;0,ISNUMBER(SEARCH("x",INDEX(Bugs!C:C,MATCH(B357,Bugs!A:A,0))))),
    AND(COUNTIF(Bugs!B:B,B357)&gt;0,ISNUMBER(SEARCH("x",INDEX(Bugs!C:C,MATCH(B357,Bugs!B:B,0))))),
    AND(COUNTIF(Bugs!A:A,B357)&gt;0,ISNUMBER(SEARCH("x",INDEX(Bugs!D:D,MATCH(B357,Bugs!A:A,0))))),
    AND(COUNTIF(Bugs!B:B,B357)&gt;0,ISNUMBER(SEARCH("x",INDEX(Bugs!D:D,MATCH(B357,Bugs!B:B,0)))))
),"Y","")</f>
        <v>Y</v>
      </c>
      <c r="R357">
        <f ca="1">IF(OR(ISNUMBER(MATCH(L357,MasterData!$D$3:$D$18,0)),ISNUMBER(MATCH(L357,MasterData!$C$3:$C$18,0))),
    DATEDIF(E357,I357,"d"),
    DATEDIF(E357,TODAY(),"d"))</f>
        <v>10</v>
      </c>
      <c r="S357">
        <f t="shared" ca="1" si="18"/>
        <v>0</v>
      </c>
      <c r="T357">
        <f t="shared" ca="1" si="19"/>
        <v>1</v>
      </c>
      <c r="U357">
        <f t="shared" ca="1" si="20"/>
        <v>0</v>
      </c>
    </row>
    <row r="358" spans="1:21" hidden="1" x14ac:dyDescent="0.35">
      <c r="B358" t="s">
        <v>1030</v>
      </c>
      <c r="D358" s="34">
        <v>3009</v>
      </c>
      <c r="E358" s="208">
        <v>45950</v>
      </c>
      <c r="G358" t="s">
        <v>866</v>
      </c>
      <c r="I358" s="208">
        <v>45951</v>
      </c>
      <c r="K358" t="s">
        <v>235</v>
      </c>
      <c r="L358" t="s">
        <v>171</v>
      </c>
      <c r="M358" t="s">
        <v>1031</v>
      </c>
      <c r="N358" t="s">
        <v>237</v>
      </c>
      <c r="P358" s="193" t="str">
        <f>IF(OR(AND(A358&lt;&gt;"",COUNTIF(Bugs!B:B,A358)&gt;0),AND(B358&lt;&gt;"",COUNTIF(Bugs!A:A,B358)&gt;0)),"Y","")</f>
        <v/>
      </c>
      <c r="Q358" s="193" t="str">
        <f>IF(OR(
    AND(COUNTIF(Bugs!A:A,B358)&gt;0,ISNUMBER(SEARCH("x",INDEX(Bugs!C:C,MATCH(B358,Bugs!A:A,0))))),
    AND(COUNTIF(Bugs!B:B,B358)&gt;0,ISNUMBER(SEARCH("x",INDEX(Bugs!C:C,MATCH(B358,Bugs!B:B,0))))),
    AND(COUNTIF(Bugs!A:A,B358)&gt;0,ISNUMBER(SEARCH("x",INDEX(Bugs!D:D,MATCH(B358,Bugs!A:A,0))))),
    AND(COUNTIF(Bugs!B:B,B358)&gt;0,ISNUMBER(SEARCH("x",INDEX(Bugs!D:D,MATCH(B358,Bugs!B:B,0)))))
),"Y","")</f>
        <v/>
      </c>
      <c r="R358">
        <f ca="1">IF(OR(ISNUMBER(MATCH(L358,MasterData!$D$3:$D$18,0)),ISNUMBER(MATCH(L358,MasterData!$C$3:$C$18,0))),
    DATEDIF(E358,I358,"d"),
    DATEDIF(E358,TODAY(),"d"))</f>
        <v>1</v>
      </c>
      <c r="S358">
        <f t="shared" ca="1" si="18"/>
        <v>1</v>
      </c>
      <c r="T358">
        <f t="shared" ca="1" si="19"/>
        <v>0</v>
      </c>
      <c r="U358">
        <f t="shared" ca="1" si="20"/>
        <v>0</v>
      </c>
    </row>
    <row r="359" spans="1:21" hidden="1" x14ac:dyDescent="0.35">
      <c r="B359" t="s">
        <v>92</v>
      </c>
      <c r="D359" s="34">
        <v>3014</v>
      </c>
      <c r="E359" s="208">
        <v>45950</v>
      </c>
      <c r="G359" t="s">
        <v>715</v>
      </c>
      <c r="I359" s="208">
        <v>45950</v>
      </c>
      <c r="K359" t="s">
        <v>235</v>
      </c>
      <c r="L359" t="s">
        <v>164</v>
      </c>
      <c r="M359" t="s">
        <v>1032</v>
      </c>
      <c r="N359" t="s">
        <v>237</v>
      </c>
      <c r="P359" s="193" t="str">
        <f>IF(OR(AND(A359&lt;&gt;"",COUNTIF(Bugs!B:B,A359)&gt;0),AND(B359&lt;&gt;"",COUNTIF(Bugs!A:A,B359)&gt;0)),"Y","")</f>
        <v>Y</v>
      </c>
      <c r="Q359" s="193" t="str">
        <f>IF(OR(
    AND(COUNTIF(Bugs!A:A,B359)&gt;0,ISNUMBER(SEARCH("x",INDEX(Bugs!C:C,MATCH(B359,Bugs!A:A,0))))),
    AND(COUNTIF(Bugs!B:B,B359)&gt;0,ISNUMBER(SEARCH("x",INDEX(Bugs!C:C,MATCH(B359,Bugs!B:B,0))))),
    AND(COUNTIF(Bugs!A:A,B359)&gt;0,ISNUMBER(SEARCH("x",INDEX(Bugs!D:D,MATCH(B359,Bugs!A:A,0))))),
    AND(COUNTIF(Bugs!B:B,B359)&gt;0,ISNUMBER(SEARCH("x",INDEX(Bugs!D:D,MATCH(B359,Bugs!B:B,0)))))
),"Y","")</f>
        <v>Y</v>
      </c>
      <c r="R359">
        <f ca="1">IF(OR(ISNUMBER(MATCH(L359,MasterData!$D$3:$D$18,0)),ISNUMBER(MATCH(L359,MasterData!$C$3:$C$18,0))),
    DATEDIF(E359,I359,"d"),
    DATEDIF(E359,TODAY(),"d"))</f>
        <v>57</v>
      </c>
      <c r="S359">
        <f t="shared" ca="1" si="18"/>
        <v>0</v>
      </c>
      <c r="T359">
        <f t="shared" ca="1" si="19"/>
        <v>0</v>
      </c>
      <c r="U359">
        <f t="shared" ca="1" si="20"/>
        <v>1</v>
      </c>
    </row>
    <row r="360" spans="1:21" hidden="1" x14ac:dyDescent="0.35">
      <c r="A360" s="72"/>
      <c r="B360" s="72" t="s">
        <v>93</v>
      </c>
      <c r="C360" s="72"/>
      <c r="D360" s="180" t="s">
        <v>660</v>
      </c>
      <c r="E360" s="209">
        <v>45950</v>
      </c>
      <c r="F360" s="72"/>
      <c r="G360" s="72" t="s">
        <v>715</v>
      </c>
      <c r="H360" s="72"/>
      <c r="I360" s="209">
        <v>45961</v>
      </c>
      <c r="J360" s="72"/>
      <c r="K360" s="72" t="s">
        <v>235</v>
      </c>
      <c r="L360" s="72" t="s">
        <v>171</v>
      </c>
      <c r="M360" s="72" t="s">
        <v>1033</v>
      </c>
      <c r="N360" s="72" t="s">
        <v>237</v>
      </c>
      <c r="P360" s="193" t="str">
        <f>IF(OR(AND(A360&lt;&gt;"",COUNTIF(Bugs!B:B,A360)&gt;0),AND(B360&lt;&gt;"",COUNTIF(Bugs!A:A,B360)&gt;0)),"Y","")</f>
        <v>Y</v>
      </c>
      <c r="Q360" s="193" t="str">
        <f>IF(OR(
    AND(COUNTIF(Bugs!A:A,B360)&gt;0,ISNUMBER(SEARCH("x",INDEX(Bugs!C:C,MATCH(B360,Bugs!A:A,0))))),
    AND(COUNTIF(Bugs!B:B,B360)&gt;0,ISNUMBER(SEARCH("x",INDEX(Bugs!C:C,MATCH(B360,Bugs!B:B,0))))),
    AND(COUNTIF(Bugs!A:A,B360)&gt;0,ISNUMBER(SEARCH("x",INDEX(Bugs!D:D,MATCH(B360,Bugs!A:A,0))))),
    AND(COUNTIF(Bugs!B:B,B360)&gt;0,ISNUMBER(SEARCH("x",INDEX(Bugs!D:D,MATCH(B360,Bugs!B:B,0)))))
),"Y","")</f>
        <v/>
      </c>
      <c r="R360">
        <f ca="1">IF(OR(ISNUMBER(MATCH(L360,MasterData!$D$3:$D$18,0)),ISNUMBER(MATCH(L360,MasterData!$C$3:$C$18,0))),
    DATEDIF(E360,I360,"d"),
    DATEDIF(E360,TODAY(),"d"))</f>
        <v>11</v>
      </c>
      <c r="S360">
        <f t="shared" ca="1" si="18"/>
        <v>0</v>
      </c>
      <c r="T360">
        <f t="shared" ca="1" si="19"/>
        <v>1</v>
      </c>
      <c r="U360">
        <f t="shared" ca="1" si="20"/>
        <v>0</v>
      </c>
    </row>
    <row r="361" spans="1:21" hidden="1" x14ac:dyDescent="0.35">
      <c r="B361" t="s">
        <v>1034</v>
      </c>
      <c r="D361" s="34" t="s">
        <v>660</v>
      </c>
      <c r="E361" s="208">
        <v>45950</v>
      </c>
      <c r="G361" t="s">
        <v>715</v>
      </c>
      <c r="I361" s="208">
        <v>45950</v>
      </c>
      <c r="K361" t="s">
        <v>235</v>
      </c>
      <c r="L361" t="s">
        <v>164</v>
      </c>
      <c r="M361" t="s">
        <v>1035</v>
      </c>
      <c r="N361" t="s">
        <v>237</v>
      </c>
      <c r="P361" s="193" t="str">
        <f>IF(OR(AND(A361&lt;&gt;"",COUNTIF(Bugs!B:B,A361)&gt;0),AND(B361&lt;&gt;"",COUNTIF(Bugs!A:A,B361)&gt;0)),"Y","")</f>
        <v/>
      </c>
      <c r="Q361" s="193" t="str">
        <f>IF(OR(
    AND(COUNTIF(Bugs!A:A,B361)&gt;0,ISNUMBER(SEARCH("x",INDEX(Bugs!C:C,MATCH(B361,Bugs!A:A,0))))),
    AND(COUNTIF(Bugs!B:B,B361)&gt;0,ISNUMBER(SEARCH("x",INDEX(Bugs!C:C,MATCH(B361,Bugs!B:B,0))))),
    AND(COUNTIF(Bugs!A:A,B361)&gt;0,ISNUMBER(SEARCH("x",INDEX(Bugs!D:D,MATCH(B361,Bugs!A:A,0))))),
    AND(COUNTIF(Bugs!B:B,B361)&gt;0,ISNUMBER(SEARCH("x",INDEX(Bugs!D:D,MATCH(B361,Bugs!B:B,0)))))
),"Y","")</f>
        <v/>
      </c>
      <c r="R361">
        <f ca="1">IF(OR(ISNUMBER(MATCH(L361,MasterData!$D$3:$D$18,0)),ISNUMBER(MATCH(L361,MasterData!$C$3:$C$18,0))),
    DATEDIF(E361,I361,"d"),
    DATEDIF(E361,TODAY(),"d"))</f>
        <v>57</v>
      </c>
      <c r="S361">
        <f t="shared" ca="1" si="18"/>
        <v>0</v>
      </c>
      <c r="T361">
        <f t="shared" ca="1" si="19"/>
        <v>0</v>
      </c>
      <c r="U361">
        <f t="shared" ca="1" si="20"/>
        <v>1</v>
      </c>
    </row>
    <row r="362" spans="1:21" hidden="1" x14ac:dyDescent="0.35">
      <c r="B362" t="s">
        <v>1036</v>
      </c>
      <c r="D362" s="34" t="s">
        <v>480</v>
      </c>
      <c r="E362" s="208">
        <v>45950</v>
      </c>
      <c r="G362" t="s">
        <v>715</v>
      </c>
      <c r="I362" s="208">
        <v>45953</v>
      </c>
      <c r="K362" t="s">
        <v>235</v>
      </c>
      <c r="L362" t="s">
        <v>171</v>
      </c>
      <c r="M362" t="s">
        <v>1037</v>
      </c>
      <c r="N362" t="s">
        <v>237</v>
      </c>
      <c r="P362" s="193" t="str">
        <f>IF(OR(AND(A362&lt;&gt;"",COUNTIF(Bugs!B:B,A362)&gt;0),AND(B362&lt;&gt;"",COUNTIF(Bugs!A:A,B362)&gt;0)),"Y","")</f>
        <v/>
      </c>
      <c r="Q362" s="193" t="str">
        <f>IF(OR(
    AND(COUNTIF(Bugs!A:A,B362)&gt;0,ISNUMBER(SEARCH("x",INDEX(Bugs!C:C,MATCH(B362,Bugs!A:A,0))))),
    AND(COUNTIF(Bugs!B:B,B362)&gt;0,ISNUMBER(SEARCH("x",INDEX(Bugs!C:C,MATCH(B362,Bugs!B:B,0))))),
    AND(COUNTIF(Bugs!A:A,B362)&gt;0,ISNUMBER(SEARCH("x",INDEX(Bugs!D:D,MATCH(B362,Bugs!A:A,0))))),
    AND(COUNTIF(Bugs!B:B,B362)&gt;0,ISNUMBER(SEARCH("x",INDEX(Bugs!D:D,MATCH(B362,Bugs!B:B,0)))))
),"Y","")</f>
        <v/>
      </c>
      <c r="R362">
        <f ca="1">IF(OR(ISNUMBER(MATCH(L362,MasterData!$D$3:$D$18,0)),ISNUMBER(MATCH(L362,MasterData!$C$3:$C$18,0))),
    DATEDIF(E362,I362,"d"),
    DATEDIF(E362,TODAY(),"d"))</f>
        <v>3</v>
      </c>
      <c r="S362">
        <f t="shared" ca="1" si="18"/>
        <v>1</v>
      </c>
      <c r="T362">
        <f t="shared" ca="1" si="19"/>
        <v>0</v>
      </c>
      <c r="U362">
        <f t="shared" ca="1" si="20"/>
        <v>0</v>
      </c>
    </row>
    <row r="363" spans="1:21" hidden="1" x14ac:dyDescent="0.35">
      <c r="B363" t="s">
        <v>1038</v>
      </c>
      <c r="D363" s="34" t="s">
        <v>480</v>
      </c>
      <c r="E363" s="208">
        <v>45951</v>
      </c>
      <c r="G363" t="s">
        <v>886</v>
      </c>
      <c r="I363" s="208">
        <v>45951</v>
      </c>
      <c r="K363" t="s">
        <v>235</v>
      </c>
      <c r="L363" t="s">
        <v>171</v>
      </c>
      <c r="M363" t="s">
        <v>1039</v>
      </c>
      <c r="N363" t="s">
        <v>237</v>
      </c>
      <c r="P363" s="193" t="str">
        <f>IF(OR(AND(A363&lt;&gt;"",COUNTIF(Bugs!B:B,A363)&gt;0),AND(B363&lt;&gt;"",COUNTIF(Bugs!A:A,B363)&gt;0)),"Y","")</f>
        <v/>
      </c>
      <c r="Q363" s="193" t="str">
        <f>IF(OR(
    AND(COUNTIF(Bugs!A:A,B363)&gt;0,ISNUMBER(SEARCH("x",INDEX(Bugs!C:C,MATCH(B363,Bugs!A:A,0))))),
    AND(COUNTIF(Bugs!B:B,B363)&gt;0,ISNUMBER(SEARCH("x",INDEX(Bugs!C:C,MATCH(B363,Bugs!B:B,0))))),
    AND(COUNTIF(Bugs!A:A,B363)&gt;0,ISNUMBER(SEARCH("x",INDEX(Bugs!D:D,MATCH(B363,Bugs!A:A,0))))),
    AND(COUNTIF(Bugs!B:B,B363)&gt;0,ISNUMBER(SEARCH("x",INDEX(Bugs!D:D,MATCH(B363,Bugs!B:B,0)))))
),"Y","")</f>
        <v/>
      </c>
      <c r="R363">
        <f ca="1">IF(OR(ISNUMBER(MATCH(L363,MasterData!$D$3:$D$18,0)),ISNUMBER(MATCH(L363,MasterData!$C$3:$C$18,0))),
    DATEDIF(E363,I363,"d"),
    DATEDIF(E363,TODAY(),"d"))</f>
        <v>0</v>
      </c>
      <c r="S363">
        <f t="shared" ca="1" si="18"/>
        <v>1</v>
      </c>
      <c r="T363">
        <f t="shared" ca="1" si="19"/>
        <v>0</v>
      </c>
      <c r="U363">
        <f t="shared" ca="1" si="20"/>
        <v>0</v>
      </c>
    </row>
    <row r="364" spans="1:21" hidden="1" x14ac:dyDescent="0.35">
      <c r="B364" t="s">
        <v>94</v>
      </c>
      <c r="D364" s="34" t="s">
        <v>480</v>
      </c>
      <c r="E364" s="208">
        <v>45951</v>
      </c>
      <c r="G364" t="s">
        <v>715</v>
      </c>
      <c r="I364" s="208">
        <v>45980</v>
      </c>
      <c r="K364" t="s">
        <v>235</v>
      </c>
      <c r="L364" t="s">
        <v>171</v>
      </c>
      <c r="M364" t="s">
        <v>1040</v>
      </c>
      <c r="N364" t="s">
        <v>237</v>
      </c>
      <c r="P364" s="193" t="str">
        <f>IF(OR(AND(A364&lt;&gt;"",COUNTIF(Bugs!B:B,A364)&gt;0),AND(B364&lt;&gt;"",COUNTIF(Bugs!A:A,B364)&gt;0)),"Y","")</f>
        <v>Y</v>
      </c>
      <c r="Q364" s="193" t="str">
        <f>IF(OR(
    AND(COUNTIF(Bugs!A:A,B364)&gt;0,ISNUMBER(SEARCH("x",INDEX(Bugs!C:C,MATCH(B364,Bugs!A:A,0))))),
    AND(COUNTIF(Bugs!B:B,B364)&gt;0,ISNUMBER(SEARCH("x",INDEX(Bugs!C:C,MATCH(B364,Bugs!B:B,0))))),
    AND(COUNTIF(Bugs!A:A,B364)&gt;0,ISNUMBER(SEARCH("x",INDEX(Bugs!D:D,MATCH(B364,Bugs!A:A,0))))),
    AND(COUNTIF(Bugs!B:B,B364)&gt;0,ISNUMBER(SEARCH("x",INDEX(Bugs!D:D,MATCH(B364,Bugs!B:B,0)))))
),"Y","")</f>
        <v/>
      </c>
      <c r="R364">
        <f ca="1">IF(OR(ISNUMBER(MATCH(L364,MasterData!$D$3:$D$18,0)),ISNUMBER(MATCH(L364,MasterData!$C$3:$C$18,0))),
    DATEDIF(E364,I364,"d"),
    DATEDIF(E364,TODAY(),"d"))</f>
        <v>29</v>
      </c>
      <c r="S364">
        <f t="shared" ca="1" si="18"/>
        <v>0</v>
      </c>
      <c r="T364">
        <f t="shared" ca="1" si="19"/>
        <v>1</v>
      </c>
      <c r="U364">
        <f t="shared" ca="1" si="20"/>
        <v>0</v>
      </c>
    </row>
    <row r="365" spans="1:21" hidden="1" x14ac:dyDescent="0.35">
      <c r="B365" t="s">
        <v>1041</v>
      </c>
      <c r="D365" s="34" t="s">
        <v>480</v>
      </c>
      <c r="E365" s="208">
        <v>45951</v>
      </c>
      <c r="G365" t="s">
        <v>715</v>
      </c>
      <c r="I365" s="208">
        <v>45951</v>
      </c>
      <c r="K365" t="s">
        <v>235</v>
      </c>
      <c r="L365" t="s">
        <v>171</v>
      </c>
      <c r="M365" t="s">
        <v>1042</v>
      </c>
      <c r="N365" t="s">
        <v>237</v>
      </c>
      <c r="P365" s="193" t="str">
        <f>IF(OR(AND(A365&lt;&gt;"",COUNTIF(Bugs!B:B,A365)&gt;0),AND(B365&lt;&gt;"",COUNTIF(Bugs!A:A,B365)&gt;0)),"Y","")</f>
        <v/>
      </c>
      <c r="Q365" s="193" t="str">
        <f>IF(OR(
    AND(COUNTIF(Bugs!A:A,B365)&gt;0,ISNUMBER(SEARCH("x",INDEX(Bugs!C:C,MATCH(B365,Bugs!A:A,0))))),
    AND(COUNTIF(Bugs!B:B,B365)&gt;0,ISNUMBER(SEARCH("x",INDEX(Bugs!C:C,MATCH(B365,Bugs!B:B,0))))),
    AND(COUNTIF(Bugs!A:A,B365)&gt;0,ISNUMBER(SEARCH("x",INDEX(Bugs!D:D,MATCH(B365,Bugs!A:A,0))))),
    AND(COUNTIF(Bugs!B:B,B365)&gt;0,ISNUMBER(SEARCH("x",INDEX(Bugs!D:D,MATCH(B365,Bugs!B:B,0)))))
),"Y","")</f>
        <v/>
      </c>
      <c r="R365">
        <f ca="1">IF(OR(ISNUMBER(MATCH(L365,MasterData!$D$3:$D$18,0)),ISNUMBER(MATCH(L365,MasterData!$C$3:$C$18,0))),
    DATEDIF(E365,I365,"d"),
    DATEDIF(E365,TODAY(),"d"))</f>
        <v>0</v>
      </c>
      <c r="S365">
        <f t="shared" ca="1" si="18"/>
        <v>1</v>
      </c>
      <c r="T365">
        <f t="shared" ca="1" si="19"/>
        <v>0</v>
      </c>
      <c r="U365">
        <f t="shared" ca="1" si="20"/>
        <v>0</v>
      </c>
    </row>
    <row r="366" spans="1:21" hidden="1" x14ac:dyDescent="0.35">
      <c r="B366" t="s">
        <v>95</v>
      </c>
      <c r="D366" s="34" t="s">
        <v>480</v>
      </c>
      <c r="E366" s="208">
        <v>45952</v>
      </c>
      <c r="G366" t="s">
        <v>715</v>
      </c>
      <c r="I366" s="208">
        <v>45980</v>
      </c>
      <c r="K366" t="s">
        <v>235</v>
      </c>
      <c r="L366" t="s">
        <v>171</v>
      </c>
      <c r="M366" t="s">
        <v>1043</v>
      </c>
      <c r="N366" t="s">
        <v>237</v>
      </c>
      <c r="P366" s="193" t="str">
        <f>IF(OR(AND(A366&lt;&gt;"",COUNTIF(Bugs!B:B,A366)&gt;0),AND(B366&lt;&gt;"",COUNTIF(Bugs!A:A,B366)&gt;0)),"Y","")</f>
        <v>Y</v>
      </c>
      <c r="Q366" s="193" t="str">
        <f>IF(OR(
    AND(COUNTIF(Bugs!A:A,B366)&gt;0,ISNUMBER(SEARCH("x",INDEX(Bugs!C:C,MATCH(B366,Bugs!A:A,0))))),
    AND(COUNTIF(Bugs!B:B,B366)&gt;0,ISNUMBER(SEARCH("x",INDEX(Bugs!C:C,MATCH(B366,Bugs!B:B,0))))),
    AND(COUNTIF(Bugs!A:A,B366)&gt;0,ISNUMBER(SEARCH("x",INDEX(Bugs!D:D,MATCH(B366,Bugs!A:A,0))))),
    AND(COUNTIF(Bugs!B:B,B366)&gt;0,ISNUMBER(SEARCH("x",INDEX(Bugs!D:D,MATCH(B366,Bugs!B:B,0)))))
),"Y","")</f>
        <v>Y</v>
      </c>
      <c r="R366">
        <f ca="1">IF(OR(ISNUMBER(MATCH(L366,MasterData!$D$3:$D$18,0)),ISNUMBER(MATCH(L366,MasterData!$C$3:$C$18,0))),
    DATEDIF(E366,I366,"d"),
    DATEDIF(E366,TODAY(),"d"))</f>
        <v>28</v>
      </c>
      <c r="S366">
        <f t="shared" ca="1" si="18"/>
        <v>0</v>
      </c>
      <c r="T366">
        <f t="shared" ca="1" si="19"/>
        <v>1</v>
      </c>
      <c r="U366">
        <f t="shared" ca="1" si="20"/>
        <v>0</v>
      </c>
    </row>
    <row r="367" spans="1:21" hidden="1" x14ac:dyDescent="0.35">
      <c r="B367" t="s">
        <v>96</v>
      </c>
      <c r="D367" s="34" t="s">
        <v>480</v>
      </c>
      <c r="E367" s="208">
        <v>45952</v>
      </c>
      <c r="G367" t="s">
        <v>715</v>
      </c>
      <c r="I367" s="208">
        <v>45964</v>
      </c>
      <c r="K367" t="s">
        <v>235</v>
      </c>
      <c r="L367" t="s">
        <v>171</v>
      </c>
      <c r="M367" t="s">
        <v>1044</v>
      </c>
      <c r="N367" t="s">
        <v>237</v>
      </c>
      <c r="P367" s="193" t="str">
        <f>IF(OR(AND(A367&lt;&gt;"",COUNTIF(Bugs!B:B,A367)&gt;0),AND(B367&lt;&gt;"",COUNTIF(Bugs!A:A,B367)&gt;0)),"Y","")</f>
        <v>Y</v>
      </c>
      <c r="Q367" s="193" t="str">
        <f>IF(OR(
    AND(COUNTIF(Bugs!A:A,B367)&gt;0,ISNUMBER(SEARCH("x",INDEX(Bugs!C:C,MATCH(B367,Bugs!A:A,0))))),
    AND(COUNTIF(Bugs!B:B,B367)&gt;0,ISNUMBER(SEARCH("x",INDEX(Bugs!C:C,MATCH(B367,Bugs!B:B,0))))),
    AND(COUNTIF(Bugs!A:A,B367)&gt;0,ISNUMBER(SEARCH("x",INDEX(Bugs!D:D,MATCH(B367,Bugs!A:A,0))))),
    AND(COUNTIF(Bugs!B:B,B367)&gt;0,ISNUMBER(SEARCH("x",INDEX(Bugs!D:D,MATCH(B367,Bugs!B:B,0)))))
),"Y","")</f>
        <v/>
      </c>
      <c r="R367">
        <f ca="1">IF(OR(ISNUMBER(MATCH(L367,MasterData!$D$3:$D$18,0)),ISNUMBER(MATCH(L367,MasterData!$C$3:$C$18,0))),
    DATEDIF(E367,I367,"d"),
    DATEDIF(E367,TODAY(),"d"))</f>
        <v>12</v>
      </c>
      <c r="S367">
        <f t="shared" ca="1" si="18"/>
        <v>0</v>
      </c>
      <c r="T367">
        <f t="shared" ca="1" si="19"/>
        <v>1</v>
      </c>
      <c r="U367">
        <f t="shared" ca="1" si="20"/>
        <v>0</v>
      </c>
    </row>
    <row r="368" spans="1:21" hidden="1" x14ac:dyDescent="0.35">
      <c r="B368" t="s">
        <v>97</v>
      </c>
      <c r="D368" s="34">
        <v>3014</v>
      </c>
      <c r="E368" s="208">
        <v>45952</v>
      </c>
      <c r="G368" t="s">
        <v>982</v>
      </c>
      <c r="I368" s="208">
        <v>45952</v>
      </c>
      <c r="K368" t="s">
        <v>241</v>
      </c>
      <c r="L368" t="s">
        <v>164</v>
      </c>
      <c r="M368" t="s">
        <v>1045</v>
      </c>
      <c r="N368" t="s">
        <v>237</v>
      </c>
      <c r="P368" s="193" t="str">
        <f>IF(OR(AND(A368&lt;&gt;"",COUNTIF(Bugs!B:B,A368)&gt;0),AND(B368&lt;&gt;"",COUNTIF(Bugs!A:A,B368)&gt;0)),"Y","")</f>
        <v>Y</v>
      </c>
      <c r="Q368" s="193" t="str">
        <f>IF(OR(
    AND(COUNTIF(Bugs!A:A,B368)&gt;0,ISNUMBER(SEARCH("x",INDEX(Bugs!C:C,MATCH(B368,Bugs!A:A,0))))),
    AND(COUNTIF(Bugs!B:B,B368)&gt;0,ISNUMBER(SEARCH("x",INDEX(Bugs!C:C,MATCH(B368,Bugs!B:B,0))))),
    AND(COUNTIF(Bugs!A:A,B368)&gt;0,ISNUMBER(SEARCH("x",INDEX(Bugs!D:D,MATCH(B368,Bugs!A:A,0))))),
    AND(COUNTIF(Bugs!B:B,B368)&gt;0,ISNUMBER(SEARCH("x",INDEX(Bugs!D:D,MATCH(B368,Bugs!B:B,0)))))
),"Y","")</f>
        <v>Y</v>
      </c>
      <c r="R368">
        <f ca="1">IF(OR(ISNUMBER(MATCH(L368,MasterData!$D$3:$D$18,0)),ISNUMBER(MATCH(L368,MasterData!$C$3:$C$18,0))),
    DATEDIF(E368,I368,"d"),
    DATEDIF(E368,TODAY(),"d"))</f>
        <v>55</v>
      </c>
      <c r="S368">
        <f t="shared" ca="1" si="18"/>
        <v>0</v>
      </c>
      <c r="T368">
        <f t="shared" ca="1" si="19"/>
        <v>0</v>
      </c>
      <c r="U368">
        <f t="shared" ca="1" si="20"/>
        <v>1</v>
      </c>
    </row>
    <row r="369" spans="1:21" hidden="1" x14ac:dyDescent="0.35">
      <c r="B369" t="s">
        <v>1046</v>
      </c>
      <c r="D369" s="34" t="s">
        <v>480</v>
      </c>
      <c r="E369" s="208">
        <v>45953</v>
      </c>
      <c r="G369" t="s">
        <v>804</v>
      </c>
      <c r="I369" s="208">
        <v>45953</v>
      </c>
      <c r="K369" t="s">
        <v>241</v>
      </c>
      <c r="L369" t="s">
        <v>164</v>
      </c>
      <c r="M369" t="s">
        <v>1047</v>
      </c>
      <c r="N369" t="s">
        <v>237</v>
      </c>
      <c r="P369" s="193" t="str">
        <f>IF(OR(AND(A369&lt;&gt;"",COUNTIF(Bugs!B:B,A369)&gt;0),AND(B369&lt;&gt;"",COUNTIF(Bugs!A:A,B369)&gt;0)),"Y","")</f>
        <v/>
      </c>
      <c r="Q369" s="193" t="str">
        <f>IF(OR(
    AND(COUNTIF(Bugs!A:A,B369)&gt;0,ISNUMBER(SEARCH("x",INDEX(Bugs!C:C,MATCH(B369,Bugs!A:A,0))))),
    AND(COUNTIF(Bugs!B:B,B369)&gt;0,ISNUMBER(SEARCH("x",INDEX(Bugs!C:C,MATCH(B369,Bugs!B:B,0))))),
    AND(COUNTIF(Bugs!A:A,B369)&gt;0,ISNUMBER(SEARCH("x",INDEX(Bugs!D:D,MATCH(B369,Bugs!A:A,0))))),
    AND(COUNTIF(Bugs!B:B,B369)&gt;0,ISNUMBER(SEARCH("x",INDEX(Bugs!D:D,MATCH(B369,Bugs!B:B,0)))))
),"Y","")</f>
        <v/>
      </c>
      <c r="R369">
        <f ca="1">IF(OR(ISNUMBER(MATCH(L369,MasterData!$D$3:$D$18,0)),ISNUMBER(MATCH(L369,MasterData!$C$3:$C$18,0))),
    DATEDIF(E369,I369,"d"),
    DATEDIF(E369,TODAY(),"d"))</f>
        <v>54</v>
      </c>
      <c r="S369">
        <f t="shared" ca="1" si="18"/>
        <v>0</v>
      </c>
      <c r="T369">
        <f t="shared" ca="1" si="19"/>
        <v>0</v>
      </c>
      <c r="U369">
        <f t="shared" ca="1" si="20"/>
        <v>1</v>
      </c>
    </row>
    <row r="370" spans="1:21" hidden="1" x14ac:dyDescent="0.35">
      <c r="A370" s="72"/>
      <c r="B370" s="72" t="s">
        <v>1048</v>
      </c>
      <c r="C370" s="72"/>
      <c r="D370" s="180" t="s">
        <v>480</v>
      </c>
      <c r="E370" s="209">
        <v>45953</v>
      </c>
      <c r="F370" s="72"/>
      <c r="G370" s="72" t="s">
        <v>804</v>
      </c>
      <c r="H370" s="72"/>
      <c r="I370" s="209">
        <v>45958</v>
      </c>
      <c r="J370" s="72"/>
      <c r="K370" s="72" t="s">
        <v>241</v>
      </c>
      <c r="L370" s="72" t="s">
        <v>171</v>
      </c>
      <c r="M370" s="72" t="s">
        <v>1049</v>
      </c>
      <c r="N370" s="72" t="s">
        <v>237</v>
      </c>
      <c r="P370" s="193" t="str">
        <f>IF(OR(AND(A370&lt;&gt;"",COUNTIF(Bugs!B:B,A370)&gt;0),AND(B370&lt;&gt;"",COUNTIF(Bugs!A:A,B370)&gt;0)),"Y","")</f>
        <v/>
      </c>
      <c r="Q370" s="193" t="str">
        <f>IF(OR(
    AND(COUNTIF(Bugs!A:A,B370)&gt;0,ISNUMBER(SEARCH("x",INDEX(Bugs!C:C,MATCH(B370,Bugs!A:A,0))))),
    AND(COUNTIF(Bugs!B:B,B370)&gt;0,ISNUMBER(SEARCH("x",INDEX(Bugs!C:C,MATCH(B370,Bugs!B:B,0))))),
    AND(COUNTIF(Bugs!A:A,B370)&gt;0,ISNUMBER(SEARCH("x",INDEX(Bugs!D:D,MATCH(B370,Bugs!A:A,0))))),
    AND(COUNTIF(Bugs!B:B,B370)&gt;0,ISNUMBER(SEARCH("x",INDEX(Bugs!D:D,MATCH(B370,Bugs!B:B,0)))))
),"Y","")</f>
        <v/>
      </c>
      <c r="R370">
        <f ca="1">IF(OR(ISNUMBER(MATCH(L370,MasterData!$D$3:$D$18,0)),ISNUMBER(MATCH(L370,MasterData!$C$3:$C$18,0))),
    DATEDIF(E370,I370,"d"),
    DATEDIF(E370,TODAY(),"d"))</f>
        <v>5</v>
      </c>
      <c r="S370">
        <f t="shared" ca="1" si="18"/>
        <v>1</v>
      </c>
      <c r="T370">
        <f t="shared" ca="1" si="19"/>
        <v>0</v>
      </c>
      <c r="U370">
        <f t="shared" ca="1" si="20"/>
        <v>0</v>
      </c>
    </row>
    <row r="371" spans="1:21" hidden="1" x14ac:dyDescent="0.35">
      <c r="B371" t="s">
        <v>98</v>
      </c>
      <c r="D371" s="34" t="s">
        <v>480</v>
      </c>
      <c r="E371" s="208">
        <v>45953</v>
      </c>
      <c r="G371" t="s">
        <v>804</v>
      </c>
      <c r="I371" s="208">
        <v>45954</v>
      </c>
      <c r="K371" t="s">
        <v>347</v>
      </c>
      <c r="L371" t="s">
        <v>171</v>
      </c>
      <c r="M371" t="s">
        <v>1050</v>
      </c>
      <c r="N371" t="s">
        <v>237</v>
      </c>
      <c r="P371" s="193" t="str">
        <f>IF(OR(AND(A371&lt;&gt;"",COUNTIF(Bugs!B:B,A371)&gt;0),AND(B371&lt;&gt;"",COUNTIF(Bugs!A:A,B371)&gt;0)),"Y","")</f>
        <v>Y</v>
      </c>
      <c r="Q371" s="193" t="str">
        <f>IF(OR(
    AND(COUNTIF(Bugs!A:A,B371)&gt;0,ISNUMBER(SEARCH("x",INDEX(Bugs!C:C,MATCH(B371,Bugs!A:A,0))))),
    AND(COUNTIF(Bugs!B:B,B371)&gt;0,ISNUMBER(SEARCH("x",INDEX(Bugs!C:C,MATCH(B371,Bugs!B:B,0))))),
    AND(COUNTIF(Bugs!A:A,B371)&gt;0,ISNUMBER(SEARCH("x",INDEX(Bugs!D:D,MATCH(B371,Bugs!A:A,0))))),
    AND(COUNTIF(Bugs!B:B,B371)&gt;0,ISNUMBER(SEARCH("x",INDEX(Bugs!D:D,MATCH(B371,Bugs!B:B,0)))))
),"Y","")</f>
        <v>Y</v>
      </c>
      <c r="R371">
        <f ca="1">IF(OR(ISNUMBER(MATCH(L371,MasterData!$D$3:$D$18,0)),ISNUMBER(MATCH(L371,MasterData!$C$3:$C$18,0))),
    DATEDIF(E371,I371,"d"),
    DATEDIF(E371,TODAY(),"d"))</f>
        <v>1</v>
      </c>
      <c r="S371">
        <f t="shared" ca="1" si="18"/>
        <v>1</v>
      </c>
      <c r="T371">
        <f t="shared" ca="1" si="19"/>
        <v>0</v>
      </c>
      <c r="U371">
        <f t="shared" ca="1" si="20"/>
        <v>0</v>
      </c>
    </row>
    <row r="372" spans="1:21" hidden="1" x14ac:dyDescent="0.35">
      <c r="B372" t="s">
        <v>1051</v>
      </c>
      <c r="D372" s="34" t="s">
        <v>1052</v>
      </c>
      <c r="E372" s="208">
        <v>45953</v>
      </c>
      <c r="G372" t="s">
        <v>1053</v>
      </c>
      <c r="I372" s="208">
        <v>45961</v>
      </c>
      <c r="K372" t="s">
        <v>241</v>
      </c>
      <c r="L372" t="s">
        <v>171</v>
      </c>
      <c r="M372" t="s">
        <v>1054</v>
      </c>
      <c r="N372" t="s">
        <v>237</v>
      </c>
      <c r="P372" s="193" t="str">
        <f>IF(OR(AND(A372&lt;&gt;"",COUNTIF(Bugs!B:B,A372)&gt;0),AND(B372&lt;&gt;"",COUNTIF(Bugs!A:A,B372)&gt;0)),"Y","")</f>
        <v/>
      </c>
      <c r="Q372" s="193" t="str">
        <f>IF(OR(
    AND(COUNTIF(Bugs!A:A,B372)&gt;0,ISNUMBER(SEARCH("x",INDEX(Bugs!C:C,MATCH(B372,Bugs!A:A,0))))),
    AND(COUNTIF(Bugs!B:B,B372)&gt;0,ISNUMBER(SEARCH("x",INDEX(Bugs!C:C,MATCH(B372,Bugs!B:B,0))))),
    AND(COUNTIF(Bugs!A:A,B372)&gt;0,ISNUMBER(SEARCH("x",INDEX(Bugs!D:D,MATCH(B372,Bugs!A:A,0))))),
    AND(COUNTIF(Bugs!B:B,B372)&gt;0,ISNUMBER(SEARCH("x",INDEX(Bugs!D:D,MATCH(B372,Bugs!B:B,0)))))
),"Y","")</f>
        <v/>
      </c>
      <c r="R372">
        <f ca="1">IF(OR(ISNUMBER(MATCH(L372,MasterData!$D$3:$D$18,0)),ISNUMBER(MATCH(L372,MasterData!$C$3:$C$18,0))),
    DATEDIF(E372,I372,"d"),
    DATEDIF(E372,TODAY(),"d"))</f>
        <v>8</v>
      </c>
      <c r="S372">
        <f t="shared" ca="1" si="18"/>
        <v>0</v>
      </c>
      <c r="T372">
        <f t="shared" ca="1" si="19"/>
        <v>1</v>
      </c>
      <c r="U372">
        <f t="shared" ca="1" si="20"/>
        <v>0</v>
      </c>
    </row>
    <row r="373" spans="1:21" hidden="1" x14ac:dyDescent="0.35">
      <c r="B373" t="s">
        <v>1055</v>
      </c>
      <c r="D373" s="34" t="s">
        <v>1052</v>
      </c>
      <c r="E373" s="208">
        <v>45953</v>
      </c>
      <c r="G373" t="s">
        <v>1053</v>
      </c>
      <c r="I373" s="208">
        <v>45954</v>
      </c>
      <c r="K373" t="s">
        <v>241</v>
      </c>
      <c r="L373" t="s">
        <v>171</v>
      </c>
      <c r="M373" t="s">
        <v>1056</v>
      </c>
      <c r="N373" t="s">
        <v>237</v>
      </c>
      <c r="P373" s="193" t="str">
        <f>IF(OR(AND(A373&lt;&gt;"",COUNTIF(Bugs!B:B,A373)&gt;0),AND(B373&lt;&gt;"",COUNTIF(Bugs!A:A,B373)&gt;0)),"Y","")</f>
        <v/>
      </c>
      <c r="Q373" s="193" t="str">
        <f>IF(OR(
    AND(COUNTIF(Bugs!A:A,B373)&gt;0,ISNUMBER(SEARCH("x",INDEX(Bugs!C:C,MATCH(B373,Bugs!A:A,0))))),
    AND(COUNTIF(Bugs!B:B,B373)&gt;0,ISNUMBER(SEARCH("x",INDEX(Bugs!C:C,MATCH(B373,Bugs!B:B,0))))),
    AND(COUNTIF(Bugs!A:A,B373)&gt;0,ISNUMBER(SEARCH("x",INDEX(Bugs!D:D,MATCH(B373,Bugs!A:A,0))))),
    AND(COUNTIF(Bugs!B:B,B373)&gt;0,ISNUMBER(SEARCH("x",INDEX(Bugs!D:D,MATCH(B373,Bugs!B:B,0)))))
),"Y","")</f>
        <v/>
      </c>
      <c r="R373">
        <f ca="1">IF(OR(ISNUMBER(MATCH(L373,MasterData!$D$3:$D$18,0)),ISNUMBER(MATCH(L373,MasterData!$C$3:$C$18,0))),
    DATEDIF(E373,I373,"d"),
    DATEDIF(E373,TODAY(),"d"))</f>
        <v>1</v>
      </c>
      <c r="S373">
        <f t="shared" ca="1" si="18"/>
        <v>1</v>
      </c>
      <c r="T373">
        <f t="shared" ca="1" si="19"/>
        <v>0</v>
      </c>
      <c r="U373">
        <f t="shared" ca="1" si="20"/>
        <v>0</v>
      </c>
    </row>
    <row r="374" spans="1:21" hidden="1" x14ac:dyDescent="0.35">
      <c r="B374" t="s">
        <v>99</v>
      </c>
      <c r="D374" s="34">
        <v>3014</v>
      </c>
      <c r="E374" s="208">
        <v>45953</v>
      </c>
      <c r="G374" t="s">
        <v>916</v>
      </c>
      <c r="I374" s="208">
        <v>45980</v>
      </c>
      <c r="K374" t="s">
        <v>241</v>
      </c>
      <c r="L374" t="s">
        <v>171</v>
      </c>
      <c r="M374" t="s">
        <v>1057</v>
      </c>
      <c r="N374" t="s">
        <v>237</v>
      </c>
      <c r="P374" s="193" t="str">
        <f>IF(OR(AND(A374&lt;&gt;"",COUNTIF(Bugs!B:B,A374)&gt;0),AND(B374&lt;&gt;"",COUNTIF(Bugs!A:A,B374)&gt;0)),"Y","")</f>
        <v>Y</v>
      </c>
      <c r="Q374" s="193" t="str">
        <f>IF(OR(
    AND(COUNTIF(Bugs!A:A,B374)&gt;0,ISNUMBER(SEARCH("x",INDEX(Bugs!C:C,MATCH(B374,Bugs!A:A,0))))),
    AND(COUNTIF(Bugs!B:B,B374)&gt;0,ISNUMBER(SEARCH("x",INDEX(Bugs!C:C,MATCH(B374,Bugs!B:B,0))))),
    AND(COUNTIF(Bugs!A:A,B374)&gt;0,ISNUMBER(SEARCH("x",INDEX(Bugs!D:D,MATCH(B374,Bugs!A:A,0))))),
    AND(COUNTIF(Bugs!B:B,B374)&gt;0,ISNUMBER(SEARCH("x",INDEX(Bugs!D:D,MATCH(B374,Bugs!B:B,0)))))
),"Y","")</f>
        <v>Y</v>
      </c>
      <c r="R374">
        <f ca="1">IF(OR(ISNUMBER(MATCH(L374,MasterData!$D$3:$D$18,0)),ISNUMBER(MATCH(L374,MasterData!$C$3:$C$18,0))),
    DATEDIF(E374,I374,"d"),
    DATEDIF(E374,TODAY(),"d"))</f>
        <v>27</v>
      </c>
      <c r="S374">
        <f t="shared" ca="1" si="18"/>
        <v>0</v>
      </c>
      <c r="T374">
        <f t="shared" ca="1" si="19"/>
        <v>1</v>
      </c>
      <c r="U374">
        <f t="shared" ca="1" si="20"/>
        <v>0</v>
      </c>
    </row>
    <row r="375" spans="1:21" hidden="1" x14ac:dyDescent="0.35">
      <c r="B375" t="s">
        <v>1058</v>
      </c>
      <c r="D375" s="34" t="s">
        <v>254</v>
      </c>
      <c r="E375" s="208">
        <v>45953</v>
      </c>
      <c r="G375" t="s">
        <v>727</v>
      </c>
      <c r="I375" s="208">
        <v>45954</v>
      </c>
      <c r="K375" t="s">
        <v>241</v>
      </c>
      <c r="L375" t="s">
        <v>171</v>
      </c>
      <c r="M375" t="s">
        <v>1059</v>
      </c>
      <c r="N375" t="s">
        <v>237</v>
      </c>
      <c r="P375" s="193" t="str">
        <f>IF(OR(AND(A375&lt;&gt;"",COUNTIF(Bugs!B:B,A375)&gt;0),AND(B375&lt;&gt;"",COUNTIF(Bugs!A:A,B375)&gt;0)),"Y","")</f>
        <v/>
      </c>
      <c r="Q375" s="193" t="str">
        <f>IF(OR(
    AND(COUNTIF(Bugs!A:A,B375)&gt;0,ISNUMBER(SEARCH("x",INDEX(Bugs!C:C,MATCH(B375,Bugs!A:A,0))))),
    AND(COUNTIF(Bugs!B:B,B375)&gt;0,ISNUMBER(SEARCH("x",INDEX(Bugs!C:C,MATCH(B375,Bugs!B:B,0))))),
    AND(COUNTIF(Bugs!A:A,B375)&gt;0,ISNUMBER(SEARCH("x",INDEX(Bugs!D:D,MATCH(B375,Bugs!A:A,0))))),
    AND(COUNTIF(Bugs!B:B,B375)&gt;0,ISNUMBER(SEARCH("x",INDEX(Bugs!D:D,MATCH(B375,Bugs!B:B,0)))))
),"Y","")</f>
        <v/>
      </c>
      <c r="R375">
        <f ca="1">IF(OR(ISNUMBER(MATCH(L375,MasterData!$D$3:$D$18,0)),ISNUMBER(MATCH(L375,MasterData!$C$3:$C$18,0))),
    DATEDIF(E375,I375,"d"),
    DATEDIF(E375,TODAY(),"d"))</f>
        <v>1</v>
      </c>
      <c r="S375">
        <f t="shared" ca="1" si="18"/>
        <v>1</v>
      </c>
      <c r="T375">
        <f t="shared" ca="1" si="19"/>
        <v>0</v>
      </c>
      <c r="U375">
        <f t="shared" ca="1" si="20"/>
        <v>0</v>
      </c>
    </row>
    <row r="376" spans="1:21" hidden="1" x14ac:dyDescent="0.35">
      <c r="B376" t="s">
        <v>100</v>
      </c>
      <c r="D376" s="34" t="s">
        <v>254</v>
      </c>
      <c r="E376" s="208">
        <v>45953</v>
      </c>
      <c r="G376" t="s">
        <v>727</v>
      </c>
      <c r="I376" s="208">
        <v>45973</v>
      </c>
      <c r="K376" t="s">
        <v>241</v>
      </c>
      <c r="L376" t="s">
        <v>171</v>
      </c>
      <c r="M376" t="s">
        <v>1060</v>
      </c>
      <c r="N376" t="s">
        <v>237</v>
      </c>
      <c r="P376" s="193" t="str">
        <f>IF(OR(AND(A376&lt;&gt;"",COUNTIF(Bugs!B:B,A376)&gt;0),AND(B376&lt;&gt;"",COUNTIF(Bugs!A:A,B376)&gt;0)),"Y","")</f>
        <v>Y</v>
      </c>
      <c r="Q376" s="193" t="str">
        <f>IF(OR(
    AND(COUNTIF(Bugs!A:A,B376)&gt;0,ISNUMBER(SEARCH("x",INDEX(Bugs!C:C,MATCH(B376,Bugs!A:A,0))))),
    AND(COUNTIF(Bugs!B:B,B376)&gt;0,ISNUMBER(SEARCH("x",INDEX(Bugs!C:C,MATCH(B376,Bugs!B:B,0))))),
    AND(COUNTIF(Bugs!A:A,B376)&gt;0,ISNUMBER(SEARCH("x",INDEX(Bugs!D:D,MATCH(B376,Bugs!A:A,0))))),
    AND(COUNTIF(Bugs!B:B,B376)&gt;0,ISNUMBER(SEARCH("x",INDEX(Bugs!D:D,MATCH(B376,Bugs!B:B,0)))))
),"Y","")</f>
        <v/>
      </c>
      <c r="R376">
        <f ca="1">IF(OR(ISNUMBER(MATCH(L376,MasterData!$D$3:$D$18,0)),ISNUMBER(MATCH(L376,MasterData!$C$3:$C$18,0))),
    DATEDIF(E376,I376,"d"),
    DATEDIF(E376,TODAY(),"d"))</f>
        <v>20</v>
      </c>
      <c r="S376">
        <f t="shared" ca="1" si="18"/>
        <v>0</v>
      </c>
      <c r="T376">
        <f t="shared" ca="1" si="19"/>
        <v>1</v>
      </c>
      <c r="U376">
        <f t="shared" ca="1" si="20"/>
        <v>0</v>
      </c>
    </row>
    <row r="377" spans="1:21" hidden="1" x14ac:dyDescent="0.35">
      <c r="B377" t="s">
        <v>1061</v>
      </c>
      <c r="D377" s="34">
        <v>3014</v>
      </c>
      <c r="E377" s="208">
        <v>45954</v>
      </c>
      <c r="G377" t="s">
        <v>834</v>
      </c>
      <c r="I377" s="208">
        <v>45957</v>
      </c>
      <c r="K377" t="s">
        <v>241</v>
      </c>
      <c r="L377" t="s">
        <v>171</v>
      </c>
      <c r="M377" t="s">
        <v>1062</v>
      </c>
      <c r="N377" t="s">
        <v>237</v>
      </c>
      <c r="P377" s="193" t="str">
        <f>IF(OR(AND(A377&lt;&gt;"",COUNTIF(Bugs!B:B,A377)&gt;0),AND(B377&lt;&gt;"",COUNTIF(Bugs!A:A,B377)&gt;0)),"Y","")</f>
        <v/>
      </c>
      <c r="Q377" s="193" t="str">
        <f>IF(OR(
    AND(COUNTIF(Bugs!A:A,B377)&gt;0,ISNUMBER(SEARCH("x",INDEX(Bugs!C:C,MATCH(B377,Bugs!A:A,0))))),
    AND(COUNTIF(Bugs!B:B,B377)&gt;0,ISNUMBER(SEARCH("x",INDEX(Bugs!C:C,MATCH(B377,Bugs!B:B,0))))),
    AND(COUNTIF(Bugs!A:A,B377)&gt;0,ISNUMBER(SEARCH("x",INDEX(Bugs!D:D,MATCH(B377,Bugs!A:A,0))))),
    AND(COUNTIF(Bugs!B:B,B377)&gt;0,ISNUMBER(SEARCH("x",INDEX(Bugs!D:D,MATCH(B377,Bugs!B:B,0)))))
),"Y","")</f>
        <v/>
      </c>
      <c r="R377">
        <f ca="1">IF(OR(ISNUMBER(MATCH(L377,MasterData!$D$3:$D$18,0)),ISNUMBER(MATCH(L377,MasterData!$C$3:$C$18,0))),
    DATEDIF(E377,I377,"d"),
    DATEDIF(E377,TODAY(),"d"))</f>
        <v>3</v>
      </c>
      <c r="S377">
        <f t="shared" ca="1" si="18"/>
        <v>1</v>
      </c>
      <c r="T377">
        <f t="shared" ca="1" si="19"/>
        <v>0</v>
      </c>
      <c r="U377">
        <f t="shared" ca="1" si="20"/>
        <v>0</v>
      </c>
    </row>
    <row r="378" spans="1:21" hidden="1" x14ac:dyDescent="0.35">
      <c r="B378" t="s">
        <v>1063</v>
      </c>
      <c r="D378" s="34" t="s">
        <v>746</v>
      </c>
      <c r="E378" s="208">
        <v>45955</v>
      </c>
      <c r="G378" t="s">
        <v>715</v>
      </c>
      <c r="I378" s="208">
        <v>45957</v>
      </c>
      <c r="K378" t="s">
        <v>235</v>
      </c>
      <c r="L378" t="s">
        <v>171</v>
      </c>
      <c r="M378" t="s">
        <v>1064</v>
      </c>
      <c r="N378" t="s">
        <v>237</v>
      </c>
      <c r="P378" s="193" t="str">
        <f>IF(OR(AND(A378&lt;&gt;"",COUNTIF(Bugs!B:B,A378)&gt;0),AND(B378&lt;&gt;"",COUNTIF(Bugs!A:A,B378)&gt;0)),"Y","")</f>
        <v/>
      </c>
      <c r="Q378" s="193" t="str">
        <f>IF(OR(
    AND(COUNTIF(Bugs!A:A,B378)&gt;0,ISNUMBER(SEARCH("x",INDEX(Bugs!C:C,MATCH(B378,Bugs!A:A,0))))),
    AND(COUNTIF(Bugs!B:B,B378)&gt;0,ISNUMBER(SEARCH("x",INDEX(Bugs!C:C,MATCH(B378,Bugs!B:B,0))))),
    AND(COUNTIF(Bugs!A:A,B378)&gt;0,ISNUMBER(SEARCH("x",INDEX(Bugs!D:D,MATCH(B378,Bugs!A:A,0))))),
    AND(COUNTIF(Bugs!B:B,B378)&gt;0,ISNUMBER(SEARCH("x",INDEX(Bugs!D:D,MATCH(B378,Bugs!B:B,0)))))
),"Y","")</f>
        <v/>
      </c>
      <c r="R378">
        <f ca="1">IF(OR(ISNUMBER(MATCH(L378,MasterData!$D$3:$D$18,0)),ISNUMBER(MATCH(L378,MasterData!$C$3:$C$18,0))),
    DATEDIF(E378,I378,"d"),
    DATEDIF(E378,TODAY(),"d"))</f>
        <v>2</v>
      </c>
      <c r="S378">
        <f t="shared" ca="1" si="18"/>
        <v>1</v>
      </c>
      <c r="T378">
        <f t="shared" ca="1" si="19"/>
        <v>0</v>
      </c>
      <c r="U378">
        <f t="shared" ca="1" si="20"/>
        <v>0</v>
      </c>
    </row>
    <row r="379" spans="1:21" hidden="1" x14ac:dyDescent="0.35">
      <c r="B379" t="s">
        <v>1065</v>
      </c>
      <c r="D379" s="34" t="s">
        <v>1066</v>
      </c>
      <c r="E379" s="208">
        <v>45957</v>
      </c>
      <c r="G379" t="s">
        <v>1067</v>
      </c>
      <c r="I379" s="208">
        <v>45960</v>
      </c>
      <c r="K379" t="s">
        <v>347</v>
      </c>
      <c r="L379" t="s">
        <v>171</v>
      </c>
      <c r="M379" t="s">
        <v>1068</v>
      </c>
      <c r="N379" t="s">
        <v>237</v>
      </c>
      <c r="P379" s="193" t="str">
        <f>IF(OR(AND(A379&lt;&gt;"",COUNTIF(Bugs!B:B,A379)&gt;0),AND(B379&lt;&gt;"",COUNTIF(Bugs!A:A,B379)&gt;0)),"Y","")</f>
        <v/>
      </c>
      <c r="Q379" s="193" t="str">
        <f>IF(OR(
    AND(COUNTIF(Bugs!A:A,B379)&gt;0,ISNUMBER(SEARCH("x",INDEX(Bugs!C:C,MATCH(B379,Bugs!A:A,0))))),
    AND(COUNTIF(Bugs!B:B,B379)&gt;0,ISNUMBER(SEARCH("x",INDEX(Bugs!C:C,MATCH(B379,Bugs!B:B,0))))),
    AND(COUNTIF(Bugs!A:A,B379)&gt;0,ISNUMBER(SEARCH("x",INDEX(Bugs!D:D,MATCH(B379,Bugs!A:A,0))))),
    AND(COUNTIF(Bugs!B:B,B379)&gt;0,ISNUMBER(SEARCH("x",INDEX(Bugs!D:D,MATCH(B379,Bugs!B:B,0)))))
),"Y","")</f>
        <v/>
      </c>
      <c r="R379">
        <f ca="1">IF(OR(ISNUMBER(MATCH(L379,MasterData!$D$3:$D$18,0)),ISNUMBER(MATCH(L379,MasterData!$C$3:$C$18,0))),
    DATEDIF(E379,I379,"d"),
    DATEDIF(E379,TODAY(),"d"))</f>
        <v>3</v>
      </c>
      <c r="S379">
        <f t="shared" ca="1" si="18"/>
        <v>1</v>
      </c>
      <c r="T379">
        <f t="shared" ca="1" si="19"/>
        <v>0</v>
      </c>
      <c r="U379">
        <f t="shared" ca="1" si="20"/>
        <v>0</v>
      </c>
    </row>
    <row r="380" spans="1:21" hidden="1" x14ac:dyDescent="0.35">
      <c r="B380" t="s">
        <v>101</v>
      </c>
      <c r="D380" s="34" t="s">
        <v>480</v>
      </c>
      <c r="E380" s="208">
        <v>45957</v>
      </c>
      <c r="G380" t="s">
        <v>715</v>
      </c>
      <c r="I380" s="208">
        <v>45964</v>
      </c>
      <c r="K380" t="s">
        <v>235</v>
      </c>
      <c r="L380" t="s">
        <v>171</v>
      </c>
      <c r="M380" t="s">
        <v>1069</v>
      </c>
      <c r="N380" t="s">
        <v>237</v>
      </c>
      <c r="P380" s="193" t="str">
        <f>IF(OR(AND(A380&lt;&gt;"",COUNTIF(Bugs!B:B,A380)&gt;0),AND(B380&lt;&gt;"",COUNTIF(Bugs!A:A,B380)&gt;0)),"Y","")</f>
        <v>Y</v>
      </c>
      <c r="Q380" s="193" t="str">
        <f>IF(OR(
    AND(COUNTIF(Bugs!A:A,B380)&gt;0,ISNUMBER(SEARCH("x",INDEX(Bugs!C:C,MATCH(B380,Bugs!A:A,0))))),
    AND(COUNTIF(Bugs!B:B,B380)&gt;0,ISNUMBER(SEARCH("x",INDEX(Bugs!C:C,MATCH(B380,Bugs!B:B,0))))),
    AND(COUNTIF(Bugs!A:A,B380)&gt;0,ISNUMBER(SEARCH("x",INDEX(Bugs!D:D,MATCH(B380,Bugs!A:A,0))))),
    AND(COUNTIF(Bugs!B:B,B380)&gt;0,ISNUMBER(SEARCH("x",INDEX(Bugs!D:D,MATCH(B380,Bugs!B:B,0)))))
),"Y","")</f>
        <v>Y</v>
      </c>
      <c r="R380">
        <f ca="1">IF(OR(ISNUMBER(MATCH(L380,MasterData!$D$3:$D$18,0)),ISNUMBER(MATCH(L380,MasterData!$C$3:$C$18,0))),
    DATEDIF(E380,I380,"d"),
    DATEDIF(E380,TODAY(),"d"))</f>
        <v>7</v>
      </c>
      <c r="S380">
        <f t="shared" ca="1" si="18"/>
        <v>1</v>
      </c>
      <c r="T380">
        <f t="shared" ca="1" si="19"/>
        <v>0</v>
      </c>
      <c r="U380">
        <f t="shared" ca="1" si="20"/>
        <v>0</v>
      </c>
    </row>
    <row r="381" spans="1:21" hidden="1" x14ac:dyDescent="0.35">
      <c r="B381" t="s">
        <v>102</v>
      </c>
      <c r="D381" s="34" t="s">
        <v>480</v>
      </c>
      <c r="E381" s="208">
        <v>45957</v>
      </c>
      <c r="G381" t="s">
        <v>715</v>
      </c>
      <c r="I381" s="208">
        <v>45986</v>
      </c>
      <c r="K381" t="s">
        <v>235</v>
      </c>
      <c r="L381" t="s">
        <v>171</v>
      </c>
      <c r="M381" t="s">
        <v>1070</v>
      </c>
      <c r="N381" t="s">
        <v>237</v>
      </c>
      <c r="P381" s="193" t="str">
        <f>IF(OR(AND(A381&lt;&gt;"",COUNTIF(Bugs!B:B,A381)&gt;0),AND(B381&lt;&gt;"",COUNTIF(Bugs!A:A,B381)&gt;0)),"Y","")</f>
        <v>Y</v>
      </c>
      <c r="Q381" s="193" t="str">
        <f>IF(OR(
    AND(COUNTIF(Bugs!A:A,B381)&gt;0,ISNUMBER(SEARCH("x",INDEX(Bugs!C:C,MATCH(B381,Bugs!A:A,0))))),
    AND(COUNTIF(Bugs!B:B,B381)&gt;0,ISNUMBER(SEARCH("x",INDEX(Bugs!C:C,MATCH(B381,Bugs!B:B,0))))),
    AND(COUNTIF(Bugs!A:A,B381)&gt;0,ISNUMBER(SEARCH("x",INDEX(Bugs!D:D,MATCH(B381,Bugs!A:A,0))))),
    AND(COUNTIF(Bugs!B:B,B381)&gt;0,ISNUMBER(SEARCH("x",INDEX(Bugs!D:D,MATCH(B381,Bugs!B:B,0)))))
),"Y","")</f>
        <v>Y</v>
      </c>
      <c r="R381">
        <f ca="1">IF(OR(ISNUMBER(MATCH(L381,MasterData!$D$3:$D$18,0)),ISNUMBER(MATCH(L381,MasterData!$C$3:$C$18,0))),
    DATEDIF(E381,I381,"d"),
    DATEDIF(E381,TODAY(),"d"))</f>
        <v>29</v>
      </c>
      <c r="S381">
        <f t="shared" ca="1" si="18"/>
        <v>0</v>
      </c>
      <c r="T381">
        <f t="shared" ca="1" si="19"/>
        <v>1</v>
      </c>
      <c r="U381">
        <f t="shared" ca="1" si="20"/>
        <v>0</v>
      </c>
    </row>
    <row r="382" spans="1:21" hidden="1" x14ac:dyDescent="0.35">
      <c r="B382" t="s">
        <v>1071</v>
      </c>
      <c r="D382" s="34" t="s">
        <v>480</v>
      </c>
      <c r="E382" s="208">
        <v>45957</v>
      </c>
      <c r="G382" t="s">
        <v>715</v>
      </c>
      <c r="I382" s="208">
        <v>45960</v>
      </c>
      <c r="K382" t="s">
        <v>235</v>
      </c>
      <c r="L382" t="s">
        <v>171</v>
      </c>
      <c r="M382" t="s">
        <v>1072</v>
      </c>
      <c r="N382" t="s">
        <v>237</v>
      </c>
      <c r="P382" s="193" t="str">
        <f>IF(OR(AND(A382&lt;&gt;"",COUNTIF(Bugs!B:B,A382)&gt;0),AND(B382&lt;&gt;"",COUNTIF(Bugs!A:A,B382)&gt;0)),"Y","")</f>
        <v/>
      </c>
      <c r="Q382" s="193" t="str">
        <f>IF(OR(
    AND(COUNTIF(Bugs!A:A,B382)&gt;0,ISNUMBER(SEARCH("x",INDEX(Bugs!C:C,MATCH(B382,Bugs!A:A,0))))),
    AND(COUNTIF(Bugs!B:B,B382)&gt;0,ISNUMBER(SEARCH("x",INDEX(Bugs!C:C,MATCH(B382,Bugs!B:B,0))))),
    AND(COUNTIF(Bugs!A:A,B382)&gt;0,ISNUMBER(SEARCH("x",INDEX(Bugs!D:D,MATCH(B382,Bugs!A:A,0))))),
    AND(COUNTIF(Bugs!B:B,B382)&gt;0,ISNUMBER(SEARCH("x",INDEX(Bugs!D:D,MATCH(B382,Bugs!B:B,0)))))
),"Y","")</f>
        <v/>
      </c>
      <c r="R382">
        <f ca="1">IF(OR(ISNUMBER(MATCH(L382,MasterData!$D$3:$D$18,0)),ISNUMBER(MATCH(L382,MasterData!$C$3:$C$18,0))),
    DATEDIF(E382,I382,"d"),
    DATEDIF(E382,TODAY(),"d"))</f>
        <v>3</v>
      </c>
      <c r="S382">
        <f t="shared" ca="1" si="18"/>
        <v>1</v>
      </c>
      <c r="T382">
        <f t="shared" ca="1" si="19"/>
        <v>0</v>
      </c>
      <c r="U382">
        <f t="shared" ca="1" si="20"/>
        <v>0</v>
      </c>
    </row>
    <row r="383" spans="1:21" hidden="1" x14ac:dyDescent="0.35">
      <c r="B383" t="s">
        <v>1073</v>
      </c>
      <c r="D383" s="34" t="s">
        <v>480</v>
      </c>
      <c r="E383" s="208">
        <v>45957</v>
      </c>
      <c r="G383" t="s">
        <v>715</v>
      </c>
      <c r="I383" s="208">
        <v>45960</v>
      </c>
      <c r="K383" t="s">
        <v>235</v>
      </c>
      <c r="L383" t="s">
        <v>171</v>
      </c>
      <c r="M383" t="s">
        <v>1074</v>
      </c>
      <c r="N383" t="s">
        <v>237</v>
      </c>
      <c r="P383" s="193" t="str">
        <f>IF(OR(AND(A383&lt;&gt;"",COUNTIF(Bugs!B:B,A383)&gt;0),AND(B383&lt;&gt;"",COUNTIF(Bugs!A:A,B383)&gt;0)),"Y","")</f>
        <v/>
      </c>
      <c r="Q383" s="193" t="str">
        <f>IF(OR(
    AND(COUNTIF(Bugs!A:A,B383)&gt;0,ISNUMBER(SEARCH("x",INDEX(Bugs!C:C,MATCH(B383,Bugs!A:A,0))))),
    AND(COUNTIF(Bugs!B:B,B383)&gt;0,ISNUMBER(SEARCH("x",INDEX(Bugs!C:C,MATCH(B383,Bugs!B:B,0))))),
    AND(COUNTIF(Bugs!A:A,B383)&gt;0,ISNUMBER(SEARCH("x",INDEX(Bugs!D:D,MATCH(B383,Bugs!A:A,0))))),
    AND(COUNTIF(Bugs!B:B,B383)&gt;0,ISNUMBER(SEARCH("x",INDEX(Bugs!D:D,MATCH(B383,Bugs!B:B,0)))))
),"Y","")</f>
        <v/>
      </c>
      <c r="R383">
        <f ca="1">IF(OR(ISNUMBER(MATCH(L383,MasterData!$D$3:$D$18,0)),ISNUMBER(MATCH(L383,MasterData!$C$3:$C$18,0))),
    DATEDIF(E383,I383,"d"),
    DATEDIF(E383,TODAY(),"d"))</f>
        <v>3</v>
      </c>
      <c r="S383">
        <f t="shared" ca="1" si="18"/>
        <v>1</v>
      </c>
      <c r="T383">
        <f t="shared" ca="1" si="19"/>
        <v>0</v>
      </c>
      <c r="U383">
        <f t="shared" ca="1" si="20"/>
        <v>0</v>
      </c>
    </row>
    <row r="384" spans="1:21" hidden="1" x14ac:dyDescent="0.35">
      <c r="B384" t="s">
        <v>1075</v>
      </c>
      <c r="D384" s="34" t="s">
        <v>480</v>
      </c>
      <c r="E384" s="208">
        <v>45958</v>
      </c>
      <c r="G384" t="s">
        <v>718</v>
      </c>
      <c r="I384" s="208">
        <v>45961</v>
      </c>
      <c r="K384" t="s">
        <v>241</v>
      </c>
      <c r="L384" t="s">
        <v>171</v>
      </c>
      <c r="M384" t="s">
        <v>1076</v>
      </c>
      <c r="N384" t="s">
        <v>237</v>
      </c>
      <c r="P384" s="193" t="str">
        <f>IF(OR(AND(A384&lt;&gt;"",COUNTIF(Bugs!B:B,A384)&gt;0),AND(B384&lt;&gt;"",COUNTIF(Bugs!A:A,B384)&gt;0)),"Y","")</f>
        <v/>
      </c>
      <c r="Q384" s="193" t="str">
        <f>IF(OR(
    AND(COUNTIF(Bugs!A:A,B384)&gt;0,ISNUMBER(SEARCH("x",INDEX(Bugs!C:C,MATCH(B384,Bugs!A:A,0))))),
    AND(COUNTIF(Bugs!B:B,B384)&gt;0,ISNUMBER(SEARCH("x",INDEX(Bugs!C:C,MATCH(B384,Bugs!B:B,0))))),
    AND(COUNTIF(Bugs!A:A,B384)&gt;0,ISNUMBER(SEARCH("x",INDEX(Bugs!D:D,MATCH(B384,Bugs!A:A,0))))),
    AND(COUNTIF(Bugs!B:B,B384)&gt;0,ISNUMBER(SEARCH("x",INDEX(Bugs!D:D,MATCH(B384,Bugs!B:B,0)))))
),"Y","")</f>
        <v/>
      </c>
      <c r="R384">
        <f ca="1">IF(OR(ISNUMBER(MATCH(L384,MasterData!$D$3:$D$18,0)),ISNUMBER(MATCH(L384,MasterData!$C$3:$C$18,0))),
    DATEDIF(E384,I384,"d"),
    DATEDIF(E384,TODAY(),"d"))</f>
        <v>3</v>
      </c>
      <c r="S384">
        <f t="shared" ca="1" si="18"/>
        <v>1</v>
      </c>
      <c r="T384">
        <f t="shared" ca="1" si="19"/>
        <v>0</v>
      </c>
      <c r="U384">
        <f t="shared" ca="1" si="20"/>
        <v>0</v>
      </c>
    </row>
    <row r="385" spans="1:21" hidden="1" x14ac:dyDescent="0.35">
      <c r="B385" t="s">
        <v>1077</v>
      </c>
      <c r="D385" s="34" t="s">
        <v>746</v>
      </c>
      <c r="E385" s="208">
        <v>45958</v>
      </c>
      <c r="G385" t="s">
        <v>715</v>
      </c>
      <c r="I385" s="208">
        <v>45959</v>
      </c>
      <c r="K385" t="s">
        <v>235</v>
      </c>
      <c r="L385" t="s">
        <v>171</v>
      </c>
      <c r="M385" t="s">
        <v>1078</v>
      </c>
      <c r="N385" t="s">
        <v>237</v>
      </c>
      <c r="P385" s="193" t="str">
        <f>IF(OR(AND(A385&lt;&gt;"",COUNTIF(Bugs!B:B,A385)&gt;0),AND(B385&lt;&gt;"",COUNTIF(Bugs!A:A,B385)&gt;0)),"Y","")</f>
        <v/>
      </c>
      <c r="Q385" s="193" t="str">
        <f>IF(OR(
    AND(COUNTIF(Bugs!A:A,B385)&gt;0,ISNUMBER(SEARCH("x",INDEX(Bugs!C:C,MATCH(B385,Bugs!A:A,0))))),
    AND(COUNTIF(Bugs!B:B,B385)&gt;0,ISNUMBER(SEARCH("x",INDEX(Bugs!C:C,MATCH(B385,Bugs!B:B,0))))),
    AND(COUNTIF(Bugs!A:A,B385)&gt;0,ISNUMBER(SEARCH("x",INDEX(Bugs!D:D,MATCH(B385,Bugs!A:A,0))))),
    AND(COUNTIF(Bugs!B:B,B385)&gt;0,ISNUMBER(SEARCH("x",INDEX(Bugs!D:D,MATCH(B385,Bugs!B:B,0)))))
),"Y","")</f>
        <v/>
      </c>
      <c r="R385">
        <f ca="1">IF(OR(ISNUMBER(MATCH(L385,MasterData!$D$3:$D$18,0)),ISNUMBER(MATCH(L385,MasterData!$C$3:$C$18,0))),
    DATEDIF(E385,I385,"d"),
    DATEDIF(E385,TODAY(),"d"))</f>
        <v>1</v>
      </c>
      <c r="S385">
        <f t="shared" ca="1" si="18"/>
        <v>1</v>
      </c>
      <c r="T385">
        <f t="shared" ca="1" si="19"/>
        <v>0</v>
      </c>
      <c r="U385">
        <f t="shared" ca="1" si="20"/>
        <v>0</v>
      </c>
    </row>
    <row r="386" spans="1:21" hidden="1" x14ac:dyDescent="0.35">
      <c r="B386" t="s">
        <v>1079</v>
      </c>
      <c r="D386" s="34" t="s">
        <v>254</v>
      </c>
      <c r="E386" s="208">
        <v>45958</v>
      </c>
      <c r="G386" t="s">
        <v>1080</v>
      </c>
      <c r="I386" s="208">
        <v>45965</v>
      </c>
      <c r="K386" t="s">
        <v>235</v>
      </c>
      <c r="L386" t="s">
        <v>171</v>
      </c>
      <c r="M386" t="s">
        <v>1081</v>
      </c>
      <c r="N386" t="s">
        <v>237</v>
      </c>
      <c r="P386" s="193" t="str">
        <f>IF(OR(AND(A386&lt;&gt;"",COUNTIF(Bugs!B:B,A386)&gt;0),AND(B386&lt;&gt;"",COUNTIF(Bugs!A:A,B386)&gt;0)),"Y","")</f>
        <v/>
      </c>
      <c r="Q386" s="193" t="str">
        <f>IF(OR(
    AND(COUNTIF(Bugs!A:A,B386)&gt;0,ISNUMBER(SEARCH("x",INDEX(Bugs!C:C,MATCH(B386,Bugs!A:A,0))))),
    AND(COUNTIF(Bugs!B:B,B386)&gt;0,ISNUMBER(SEARCH("x",INDEX(Bugs!C:C,MATCH(B386,Bugs!B:B,0))))),
    AND(COUNTIF(Bugs!A:A,B386)&gt;0,ISNUMBER(SEARCH("x",INDEX(Bugs!D:D,MATCH(B386,Bugs!A:A,0))))),
    AND(COUNTIF(Bugs!B:B,B386)&gt;0,ISNUMBER(SEARCH("x",INDEX(Bugs!D:D,MATCH(B386,Bugs!B:B,0)))))
),"Y","")</f>
        <v/>
      </c>
      <c r="R386">
        <f ca="1">IF(OR(ISNUMBER(MATCH(L386,MasterData!$D$3:$D$18,0)),ISNUMBER(MATCH(L386,MasterData!$C$3:$C$18,0))),
    DATEDIF(E386,I386,"d"),
    DATEDIF(E386,TODAY(),"d"))</f>
        <v>7</v>
      </c>
      <c r="S386">
        <f t="shared" ca="1" si="18"/>
        <v>1</v>
      </c>
      <c r="T386">
        <f t="shared" ca="1" si="19"/>
        <v>0</v>
      </c>
      <c r="U386">
        <f t="shared" ca="1" si="20"/>
        <v>0</v>
      </c>
    </row>
    <row r="387" spans="1:21" hidden="1" x14ac:dyDescent="0.35">
      <c r="B387" t="s">
        <v>103</v>
      </c>
      <c r="D387" s="34">
        <v>3014</v>
      </c>
      <c r="E387" s="208">
        <v>45958</v>
      </c>
      <c r="G387" t="s">
        <v>834</v>
      </c>
      <c r="I387" s="208">
        <v>45986</v>
      </c>
      <c r="K387" t="s">
        <v>241</v>
      </c>
      <c r="L387" t="s">
        <v>171</v>
      </c>
      <c r="M387" t="s">
        <v>1082</v>
      </c>
      <c r="N387" t="s">
        <v>237</v>
      </c>
      <c r="P387" s="193" t="str">
        <f>IF(OR(AND(A387&lt;&gt;"",COUNTIF(Bugs!B:B,A387)&gt;0),AND(B387&lt;&gt;"",COUNTIF(Bugs!A:A,B387)&gt;0)),"Y","")</f>
        <v>Y</v>
      </c>
      <c r="Q387" s="193" t="str">
        <f>IF(OR(
    AND(COUNTIF(Bugs!A:A,B387)&gt;0,ISNUMBER(SEARCH("x",INDEX(Bugs!C:C,MATCH(B387,Bugs!A:A,0))))),
    AND(COUNTIF(Bugs!B:B,B387)&gt;0,ISNUMBER(SEARCH("x",INDEX(Bugs!C:C,MATCH(B387,Bugs!B:B,0))))),
    AND(COUNTIF(Bugs!A:A,B387)&gt;0,ISNUMBER(SEARCH("x",INDEX(Bugs!D:D,MATCH(B387,Bugs!A:A,0))))),
    AND(COUNTIF(Bugs!B:B,B387)&gt;0,ISNUMBER(SEARCH("x",INDEX(Bugs!D:D,MATCH(B387,Bugs!B:B,0)))))
),"Y","")</f>
        <v>Y</v>
      </c>
      <c r="R387">
        <f ca="1">IF(OR(ISNUMBER(MATCH(L387,MasterData!$D$3:$D$18,0)),ISNUMBER(MATCH(L387,MasterData!$C$3:$C$18,0))),
    DATEDIF(E387,I387,"d"),
    DATEDIF(E387,TODAY(),"d"))</f>
        <v>28</v>
      </c>
      <c r="S387">
        <f t="shared" ca="1" si="18"/>
        <v>0</v>
      </c>
      <c r="T387">
        <f t="shared" ca="1" si="19"/>
        <v>1</v>
      </c>
      <c r="U387">
        <f t="shared" ca="1" si="20"/>
        <v>0</v>
      </c>
    </row>
    <row r="388" spans="1:21" hidden="1" x14ac:dyDescent="0.35">
      <c r="B388" t="s">
        <v>1083</v>
      </c>
      <c r="D388" s="34" t="s">
        <v>1066</v>
      </c>
      <c r="E388" s="208">
        <v>45958</v>
      </c>
      <c r="G388" t="s">
        <v>1084</v>
      </c>
      <c r="I388" s="208">
        <v>45981</v>
      </c>
      <c r="K388" t="s">
        <v>235</v>
      </c>
      <c r="L388" t="s">
        <v>171</v>
      </c>
      <c r="M388" t="s">
        <v>1085</v>
      </c>
      <c r="N388" t="s">
        <v>237</v>
      </c>
      <c r="P388" s="193" t="str">
        <f>IF(OR(AND(A388&lt;&gt;"",COUNTIF(Bugs!B:B,A388)&gt;0),AND(B388&lt;&gt;"",COUNTIF(Bugs!A:A,B388)&gt;0)),"Y","")</f>
        <v/>
      </c>
      <c r="Q388" s="193" t="str">
        <f>IF(OR(
    AND(COUNTIF(Bugs!A:A,B388)&gt;0,ISNUMBER(SEARCH("x",INDEX(Bugs!C:C,MATCH(B388,Bugs!A:A,0))))),
    AND(COUNTIF(Bugs!B:B,B388)&gt;0,ISNUMBER(SEARCH("x",INDEX(Bugs!C:C,MATCH(B388,Bugs!B:B,0))))),
    AND(COUNTIF(Bugs!A:A,B388)&gt;0,ISNUMBER(SEARCH("x",INDEX(Bugs!D:D,MATCH(B388,Bugs!A:A,0))))),
    AND(COUNTIF(Bugs!B:B,B388)&gt;0,ISNUMBER(SEARCH("x",INDEX(Bugs!D:D,MATCH(B388,Bugs!B:B,0)))))
),"Y","")</f>
        <v/>
      </c>
      <c r="R388">
        <f ca="1">IF(OR(ISNUMBER(MATCH(L388,MasterData!$D$3:$D$18,0)),ISNUMBER(MATCH(L388,MasterData!$C$3:$C$18,0))),
    DATEDIF(E388,I388,"d"),
    DATEDIF(E388,TODAY(),"d"))</f>
        <v>23</v>
      </c>
      <c r="S388">
        <f t="shared" ca="1" si="18"/>
        <v>0</v>
      </c>
      <c r="T388">
        <f t="shared" ca="1" si="19"/>
        <v>1</v>
      </c>
      <c r="U388">
        <f t="shared" ca="1" si="20"/>
        <v>0</v>
      </c>
    </row>
    <row r="389" spans="1:21" hidden="1" x14ac:dyDescent="0.35">
      <c r="B389" t="s">
        <v>104</v>
      </c>
      <c r="D389" s="34" t="s">
        <v>480</v>
      </c>
      <c r="E389" s="208">
        <v>45958</v>
      </c>
      <c r="G389" t="s">
        <v>715</v>
      </c>
      <c r="I389" s="208">
        <v>45959</v>
      </c>
      <c r="K389" t="s">
        <v>235</v>
      </c>
      <c r="L389" t="s">
        <v>171</v>
      </c>
      <c r="M389" t="s">
        <v>1086</v>
      </c>
      <c r="N389" t="s">
        <v>237</v>
      </c>
      <c r="P389" s="193" t="str">
        <f>IF(OR(AND(A389&lt;&gt;"",COUNTIF(Bugs!B:B,A389)&gt;0),AND(B389&lt;&gt;"",COUNTIF(Bugs!A:A,B389)&gt;0)),"Y","")</f>
        <v>Y</v>
      </c>
      <c r="Q389" s="193" t="str">
        <f>IF(OR(
    AND(COUNTIF(Bugs!A:A,B389)&gt;0,ISNUMBER(SEARCH("x",INDEX(Bugs!C:C,MATCH(B389,Bugs!A:A,0))))),
    AND(COUNTIF(Bugs!B:B,B389)&gt;0,ISNUMBER(SEARCH("x",INDEX(Bugs!C:C,MATCH(B389,Bugs!B:B,0))))),
    AND(COUNTIF(Bugs!A:A,B389)&gt;0,ISNUMBER(SEARCH("x",INDEX(Bugs!D:D,MATCH(B389,Bugs!A:A,0))))),
    AND(COUNTIF(Bugs!B:B,B389)&gt;0,ISNUMBER(SEARCH("x",INDEX(Bugs!D:D,MATCH(B389,Bugs!B:B,0)))))
),"Y","")</f>
        <v>Y</v>
      </c>
      <c r="R389">
        <f ca="1">IF(OR(ISNUMBER(MATCH(L389,MasterData!$D$3:$D$18,0)),ISNUMBER(MATCH(L389,MasterData!$C$3:$C$18,0))),
    DATEDIF(E389,I389,"d"),
    DATEDIF(E389,TODAY(),"d"))</f>
        <v>1</v>
      </c>
      <c r="S389">
        <f t="shared" ca="1" si="18"/>
        <v>1</v>
      </c>
      <c r="T389">
        <f t="shared" ca="1" si="19"/>
        <v>0</v>
      </c>
      <c r="U389">
        <f t="shared" ca="1" si="20"/>
        <v>0</v>
      </c>
    </row>
    <row r="390" spans="1:21" hidden="1" x14ac:dyDescent="0.35">
      <c r="B390" t="s">
        <v>1087</v>
      </c>
      <c r="D390" s="34" t="s">
        <v>480</v>
      </c>
      <c r="E390" s="208">
        <v>45958</v>
      </c>
      <c r="G390" t="s">
        <v>715</v>
      </c>
      <c r="I390" s="208">
        <v>45960</v>
      </c>
      <c r="K390" t="s">
        <v>235</v>
      </c>
      <c r="L390" t="s">
        <v>171</v>
      </c>
      <c r="M390" t="s">
        <v>1088</v>
      </c>
      <c r="N390" t="s">
        <v>237</v>
      </c>
      <c r="P390" s="193" t="str">
        <f>IF(OR(AND(A390&lt;&gt;"",COUNTIF(Bugs!B:B,A390)&gt;0),AND(B390&lt;&gt;"",COUNTIF(Bugs!A:A,B390)&gt;0)),"Y","")</f>
        <v/>
      </c>
      <c r="Q390" s="193" t="str">
        <f>IF(OR(
    AND(COUNTIF(Bugs!A:A,B390)&gt;0,ISNUMBER(SEARCH("x",INDEX(Bugs!C:C,MATCH(B390,Bugs!A:A,0))))),
    AND(COUNTIF(Bugs!B:B,B390)&gt;0,ISNUMBER(SEARCH("x",INDEX(Bugs!C:C,MATCH(B390,Bugs!B:B,0))))),
    AND(COUNTIF(Bugs!A:A,B390)&gt;0,ISNUMBER(SEARCH("x",INDEX(Bugs!D:D,MATCH(B390,Bugs!A:A,0))))),
    AND(COUNTIF(Bugs!B:B,B390)&gt;0,ISNUMBER(SEARCH("x",INDEX(Bugs!D:D,MATCH(B390,Bugs!B:B,0)))))
),"Y","")</f>
        <v/>
      </c>
      <c r="R390">
        <f ca="1">IF(OR(ISNUMBER(MATCH(L390,MasterData!$D$3:$D$18,0)),ISNUMBER(MATCH(L390,MasterData!$C$3:$C$18,0))),
    DATEDIF(E390,I390,"d"),
    DATEDIF(E390,TODAY(),"d"))</f>
        <v>2</v>
      </c>
      <c r="S390">
        <f t="shared" ca="1" si="18"/>
        <v>1</v>
      </c>
      <c r="T390">
        <f t="shared" ca="1" si="19"/>
        <v>0</v>
      </c>
      <c r="U390">
        <f t="shared" ca="1" si="20"/>
        <v>0</v>
      </c>
    </row>
    <row r="391" spans="1:21" hidden="1" x14ac:dyDescent="0.35">
      <c r="B391" t="s">
        <v>1089</v>
      </c>
      <c r="D391" s="34" t="s">
        <v>1066</v>
      </c>
      <c r="E391" s="208">
        <v>45959</v>
      </c>
      <c r="G391" t="s">
        <v>1090</v>
      </c>
      <c r="I391" s="208">
        <v>45959</v>
      </c>
      <c r="K391" t="s">
        <v>347</v>
      </c>
      <c r="L391" t="s">
        <v>171</v>
      </c>
      <c r="M391" t="s">
        <v>1091</v>
      </c>
      <c r="N391" t="s">
        <v>237</v>
      </c>
      <c r="P391" s="193" t="str">
        <f>IF(OR(AND(A391&lt;&gt;"",COUNTIF(Bugs!B:B,A391)&gt;0),AND(B391&lt;&gt;"",COUNTIF(Bugs!A:A,B391)&gt;0)),"Y","")</f>
        <v/>
      </c>
      <c r="Q391" s="193" t="str">
        <f>IF(OR(
    AND(COUNTIF(Bugs!A:A,B391)&gt;0,ISNUMBER(SEARCH("x",INDEX(Bugs!C:C,MATCH(B391,Bugs!A:A,0))))),
    AND(COUNTIF(Bugs!B:B,B391)&gt;0,ISNUMBER(SEARCH("x",INDEX(Bugs!C:C,MATCH(B391,Bugs!B:B,0))))),
    AND(COUNTIF(Bugs!A:A,B391)&gt;0,ISNUMBER(SEARCH("x",INDEX(Bugs!D:D,MATCH(B391,Bugs!A:A,0))))),
    AND(COUNTIF(Bugs!B:B,B391)&gt;0,ISNUMBER(SEARCH("x",INDEX(Bugs!D:D,MATCH(B391,Bugs!B:B,0)))))
),"Y","")</f>
        <v/>
      </c>
      <c r="R391">
        <f ca="1">IF(OR(ISNUMBER(MATCH(L391,MasterData!$D$3:$D$18,0)),ISNUMBER(MATCH(L391,MasterData!$C$3:$C$18,0))),
    DATEDIF(E391,I391,"d"),
    DATEDIF(E391,TODAY(),"d"))</f>
        <v>0</v>
      </c>
      <c r="S391">
        <f t="shared" ca="1" si="18"/>
        <v>1</v>
      </c>
      <c r="T391">
        <f t="shared" ca="1" si="19"/>
        <v>0</v>
      </c>
      <c r="U391">
        <f t="shared" ca="1" si="20"/>
        <v>0</v>
      </c>
    </row>
    <row r="392" spans="1:21" hidden="1" x14ac:dyDescent="0.35">
      <c r="B392" t="s">
        <v>105</v>
      </c>
      <c r="D392" s="34" t="s">
        <v>480</v>
      </c>
      <c r="E392" s="208">
        <v>45959</v>
      </c>
      <c r="G392" t="s">
        <v>715</v>
      </c>
      <c r="I392" s="208">
        <v>45960</v>
      </c>
      <c r="K392" t="s">
        <v>235</v>
      </c>
      <c r="L392" t="s">
        <v>171</v>
      </c>
      <c r="M392" t="s">
        <v>1092</v>
      </c>
      <c r="N392" t="s">
        <v>237</v>
      </c>
      <c r="P392" s="193" t="str">
        <f>IF(OR(AND(A392&lt;&gt;"",COUNTIF(Bugs!B:B,A392)&gt;0),AND(B392&lt;&gt;"",COUNTIF(Bugs!A:A,B392)&gt;0)),"Y","")</f>
        <v>Y</v>
      </c>
      <c r="Q392" s="193" t="str">
        <f>IF(OR(
    AND(COUNTIF(Bugs!A:A,B392)&gt;0,ISNUMBER(SEARCH("x",INDEX(Bugs!C:C,MATCH(B392,Bugs!A:A,0))))),
    AND(COUNTIF(Bugs!B:B,B392)&gt;0,ISNUMBER(SEARCH("x",INDEX(Bugs!C:C,MATCH(B392,Bugs!B:B,0))))),
    AND(COUNTIF(Bugs!A:A,B392)&gt;0,ISNUMBER(SEARCH("x",INDEX(Bugs!D:D,MATCH(B392,Bugs!A:A,0))))),
    AND(COUNTIF(Bugs!B:B,B392)&gt;0,ISNUMBER(SEARCH("x",INDEX(Bugs!D:D,MATCH(B392,Bugs!B:B,0)))))
),"Y","")</f>
        <v>Y</v>
      </c>
      <c r="R392">
        <f ca="1">IF(OR(ISNUMBER(MATCH(L392,MasterData!$D$3:$D$18,0)),ISNUMBER(MATCH(L392,MasterData!$C$3:$C$18,0))),
    DATEDIF(E392,I392,"d"),
    DATEDIF(E392,TODAY(),"d"))</f>
        <v>1</v>
      </c>
      <c r="S392">
        <f t="shared" ca="1" si="18"/>
        <v>1</v>
      </c>
      <c r="T392">
        <f t="shared" ca="1" si="19"/>
        <v>0</v>
      </c>
      <c r="U392">
        <f t="shared" ca="1" si="20"/>
        <v>0</v>
      </c>
    </row>
    <row r="393" spans="1:21" hidden="1" x14ac:dyDescent="0.35">
      <c r="B393" t="s">
        <v>106</v>
      </c>
      <c r="D393" s="34" t="s">
        <v>480</v>
      </c>
      <c r="E393" s="208">
        <v>45960</v>
      </c>
      <c r="G393" t="s">
        <v>715</v>
      </c>
      <c r="I393" s="208">
        <v>45966</v>
      </c>
      <c r="K393" t="s">
        <v>235</v>
      </c>
      <c r="L393" t="s">
        <v>164</v>
      </c>
      <c r="M393" t="s">
        <v>1093</v>
      </c>
      <c r="N393" t="s">
        <v>237</v>
      </c>
      <c r="P393" s="193" t="str">
        <f>IF(OR(AND(A393&lt;&gt;"",COUNTIF(Bugs!B:B,A393)&gt;0),AND(B393&lt;&gt;"",COUNTIF(Bugs!A:A,B393)&gt;0)),"Y","")</f>
        <v>Y</v>
      </c>
      <c r="Q393" s="193" t="str">
        <f>IF(OR(
    AND(COUNTIF(Bugs!A:A,B393)&gt;0,ISNUMBER(SEARCH("x",INDEX(Bugs!C:C,MATCH(B393,Bugs!A:A,0))))),
    AND(COUNTIF(Bugs!B:B,B393)&gt;0,ISNUMBER(SEARCH("x",INDEX(Bugs!C:C,MATCH(B393,Bugs!B:B,0))))),
    AND(COUNTIF(Bugs!A:A,B393)&gt;0,ISNUMBER(SEARCH("x",INDEX(Bugs!D:D,MATCH(B393,Bugs!A:A,0))))),
    AND(COUNTIF(Bugs!B:B,B393)&gt;0,ISNUMBER(SEARCH("x",INDEX(Bugs!D:D,MATCH(B393,Bugs!B:B,0)))))
),"Y","")</f>
        <v/>
      </c>
      <c r="R393">
        <f ca="1">IF(OR(ISNUMBER(MATCH(L393,MasterData!$D$3:$D$18,0)),ISNUMBER(MATCH(L393,MasterData!$C$3:$C$18,0))),
    DATEDIF(E393,I393,"d"),
    DATEDIF(E393,TODAY(),"d"))</f>
        <v>47</v>
      </c>
      <c r="S393">
        <f t="shared" ref="S393:S454" ca="1" si="21">IF(AND($R393&gt;=0,$R393&lt;=7),1,0)</f>
        <v>0</v>
      </c>
      <c r="T393">
        <f t="shared" ref="T393:T454" ca="1" si="22">IF(AND($R393&gt;7,R393&lt;=30),1,0)</f>
        <v>0</v>
      </c>
      <c r="U393">
        <f t="shared" ref="U393:U454" ca="1" si="23">IF($R393&gt;30,1,0)</f>
        <v>1</v>
      </c>
    </row>
    <row r="394" spans="1:21" hidden="1" x14ac:dyDescent="0.35">
      <c r="B394" t="s">
        <v>1094</v>
      </c>
      <c r="D394" s="34" t="s">
        <v>1066</v>
      </c>
      <c r="E394" s="208">
        <v>45960</v>
      </c>
      <c r="G394" t="s">
        <v>1095</v>
      </c>
      <c r="I394" s="208">
        <v>45981</v>
      </c>
      <c r="K394" t="s">
        <v>347</v>
      </c>
      <c r="L394" t="s">
        <v>171</v>
      </c>
      <c r="M394" t="s">
        <v>1096</v>
      </c>
      <c r="N394" t="s">
        <v>237</v>
      </c>
      <c r="P394" s="193" t="str">
        <f>IF(OR(AND(A394&lt;&gt;"",COUNTIF(Bugs!B:B,A394)&gt;0),AND(B394&lt;&gt;"",COUNTIF(Bugs!A:A,B394)&gt;0)),"Y","")</f>
        <v/>
      </c>
      <c r="Q394" s="193" t="str">
        <f>IF(OR(
    AND(COUNTIF(Bugs!A:A,B394)&gt;0,ISNUMBER(SEARCH("x",INDEX(Bugs!C:C,MATCH(B394,Bugs!A:A,0))))),
    AND(COUNTIF(Bugs!B:B,B394)&gt;0,ISNUMBER(SEARCH("x",INDEX(Bugs!C:C,MATCH(B394,Bugs!B:B,0))))),
    AND(COUNTIF(Bugs!A:A,B394)&gt;0,ISNUMBER(SEARCH("x",INDEX(Bugs!D:D,MATCH(B394,Bugs!A:A,0))))),
    AND(COUNTIF(Bugs!B:B,B394)&gt;0,ISNUMBER(SEARCH("x",INDEX(Bugs!D:D,MATCH(B394,Bugs!B:B,0)))))
),"Y","")</f>
        <v/>
      </c>
      <c r="R394">
        <f ca="1">IF(OR(ISNUMBER(MATCH(L394,MasterData!$D$3:$D$18,0)),ISNUMBER(MATCH(L394,MasterData!$C$3:$C$18,0))),
    DATEDIF(E394,I394,"d"),
    DATEDIF(E394,TODAY(),"d"))</f>
        <v>21</v>
      </c>
      <c r="S394">
        <f t="shared" ca="1" si="21"/>
        <v>0</v>
      </c>
      <c r="T394">
        <f t="shared" ca="1" si="22"/>
        <v>1</v>
      </c>
      <c r="U394">
        <f t="shared" ca="1" si="23"/>
        <v>0</v>
      </c>
    </row>
    <row r="395" spans="1:21" hidden="1" x14ac:dyDescent="0.35">
      <c r="B395" t="s">
        <v>107</v>
      </c>
      <c r="D395" s="34" t="s">
        <v>254</v>
      </c>
      <c r="E395" s="208">
        <v>45961</v>
      </c>
      <c r="G395" t="s">
        <v>853</v>
      </c>
      <c r="I395" s="208">
        <v>45966</v>
      </c>
      <c r="K395" t="s">
        <v>241</v>
      </c>
      <c r="L395" t="s">
        <v>164</v>
      </c>
      <c r="M395" t="s">
        <v>1097</v>
      </c>
      <c r="N395" t="s">
        <v>237</v>
      </c>
      <c r="P395" s="193" t="str">
        <f>IF(OR(AND(A395&lt;&gt;"",COUNTIF(Bugs!B:B,A395)&gt;0),AND(B395&lt;&gt;"",COUNTIF(Bugs!A:A,B395)&gt;0)),"Y","")</f>
        <v>Y</v>
      </c>
      <c r="Q395" s="193" t="str">
        <f>IF(OR(
    AND(COUNTIF(Bugs!A:A,B395)&gt;0,ISNUMBER(SEARCH("x",INDEX(Bugs!C:C,MATCH(B395,Bugs!A:A,0))))),
    AND(COUNTIF(Bugs!B:B,B395)&gt;0,ISNUMBER(SEARCH("x",INDEX(Bugs!C:C,MATCH(B395,Bugs!B:B,0))))),
    AND(COUNTIF(Bugs!A:A,B395)&gt;0,ISNUMBER(SEARCH("x",INDEX(Bugs!D:D,MATCH(B395,Bugs!A:A,0))))),
    AND(COUNTIF(Bugs!B:B,B395)&gt;0,ISNUMBER(SEARCH("x",INDEX(Bugs!D:D,MATCH(B395,Bugs!B:B,0)))))
),"Y","")</f>
        <v>Y</v>
      </c>
      <c r="R395">
        <f ca="1">IF(OR(ISNUMBER(MATCH(L395,MasterData!$D$3:$D$18,0)),ISNUMBER(MATCH(L395,MasterData!$C$3:$C$18,0))),
    DATEDIF(E395,I395,"d"),
    DATEDIF(E395,TODAY(),"d"))</f>
        <v>46</v>
      </c>
      <c r="S395">
        <f t="shared" ca="1" si="21"/>
        <v>0</v>
      </c>
      <c r="T395">
        <f t="shared" ca="1" si="22"/>
        <v>0</v>
      </c>
      <c r="U395">
        <f t="shared" ca="1" si="23"/>
        <v>1</v>
      </c>
    </row>
    <row r="396" spans="1:21" hidden="1" x14ac:dyDescent="0.35">
      <c r="B396" t="s">
        <v>1098</v>
      </c>
      <c r="D396" s="34" t="s">
        <v>254</v>
      </c>
      <c r="E396" s="208">
        <v>45961</v>
      </c>
      <c r="G396" t="s">
        <v>853</v>
      </c>
      <c r="I396" s="208">
        <v>45966</v>
      </c>
      <c r="K396" t="s">
        <v>241</v>
      </c>
      <c r="L396" t="s">
        <v>164</v>
      </c>
      <c r="M396" t="s">
        <v>1099</v>
      </c>
      <c r="N396" t="s">
        <v>237</v>
      </c>
      <c r="P396" s="193" t="str">
        <f>IF(OR(AND(A396&lt;&gt;"",COUNTIF(Bugs!B:B,A396)&gt;0),AND(B396&lt;&gt;"",COUNTIF(Bugs!A:A,B396)&gt;0)),"Y","")</f>
        <v/>
      </c>
      <c r="Q396" s="193" t="str">
        <f>IF(OR(
    AND(COUNTIF(Bugs!A:A,B396)&gt;0,ISNUMBER(SEARCH("x",INDEX(Bugs!C:C,MATCH(B396,Bugs!A:A,0))))),
    AND(COUNTIF(Bugs!B:B,B396)&gt;0,ISNUMBER(SEARCH("x",INDEX(Bugs!C:C,MATCH(B396,Bugs!B:B,0))))),
    AND(COUNTIF(Bugs!A:A,B396)&gt;0,ISNUMBER(SEARCH("x",INDEX(Bugs!D:D,MATCH(B396,Bugs!A:A,0))))),
    AND(COUNTIF(Bugs!B:B,B396)&gt;0,ISNUMBER(SEARCH("x",INDEX(Bugs!D:D,MATCH(B396,Bugs!B:B,0)))))
),"Y","")</f>
        <v/>
      </c>
      <c r="R396">
        <f ca="1">IF(OR(ISNUMBER(MATCH(L396,MasterData!$D$3:$D$18,0)),ISNUMBER(MATCH(L396,MasterData!$C$3:$C$18,0))),
    DATEDIF(E396,I396,"d"),
    DATEDIF(E396,TODAY(),"d"))</f>
        <v>46</v>
      </c>
      <c r="S396">
        <f t="shared" ca="1" si="21"/>
        <v>0</v>
      </c>
      <c r="T396">
        <f t="shared" ca="1" si="22"/>
        <v>0</v>
      </c>
      <c r="U396">
        <f t="shared" ca="1" si="23"/>
        <v>1</v>
      </c>
    </row>
    <row r="397" spans="1:21" hidden="1" x14ac:dyDescent="0.35">
      <c r="B397" t="s">
        <v>108</v>
      </c>
      <c r="D397" s="34" t="s">
        <v>480</v>
      </c>
      <c r="E397" s="208">
        <v>45961</v>
      </c>
      <c r="G397" t="s">
        <v>715</v>
      </c>
      <c r="I397" s="208">
        <v>45965</v>
      </c>
      <c r="K397" t="s">
        <v>241</v>
      </c>
      <c r="L397" t="s">
        <v>164</v>
      </c>
      <c r="M397" t="s">
        <v>1100</v>
      </c>
      <c r="N397" t="s">
        <v>237</v>
      </c>
      <c r="P397" s="193" t="str">
        <f>IF(OR(AND(A397&lt;&gt;"",COUNTIF(Bugs!B:B,A397)&gt;0),AND(B397&lt;&gt;"",COUNTIF(Bugs!A:A,B397)&gt;0)),"Y","")</f>
        <v>Y</v>
      </c>
      <c r="Q397" s="193" t="str">
        <f>IF(OR(
    AND(COUNTIF(Bugs!A:A,B397)&gt;0,ISNUMBER(SEARCH("x",INDEX(Bugs!C:C,MATCH(B397,Bugs!A:A,0))))),
    AND(COUNTIF(Bugs!B:B,B397)&gt;0,ISNUMBER(SEARCH("x",INDEX(Bugs!C:C,MATCH(B397,Bugs!B:B,0))))),
    AND(COUNTIF(Bugs!A:A,B397)&gt;0,ISNUMBER(SEARCH("x",INDEX(Bugs!D:D,MATCH(B397,Bugs!A:A,0))))),
    AND(COUNTIF(Bugs!B:B,B397)&gt;0,ISNUMBER(SEARCH("x",INDEX(Bugs!D:D,MATCH(B397,Bugs!B:B,0)))))
),"Y","")</f>
        <v>Y</v>
      </c>
      <c r="R397">
        <f ca="1">IF(OR(ISNUMBER(MATCH(L397,MasterData!$D$3:$D$18,0)),ISNUMBER(MATCH(L397,MasterData!$C$3:$C$18,0))),
    DATEDIF(E397,I397,"d"),
    DATEDIF(E397,TODAY(),"d"))</f>
        <v>46</v>
      </c>
      <c r="S397">
        <f t="shared" ca="1" si="21"/>
        <v>0</v>
      </c>
      <c r="T397">
        <f t="shared" ca="1" si="22"/>
        <v>0</v>
      </c>
      <c r="U397">
        <f t="shared" ca="1" si="23"/>
        <v>1</v>
      </c>
    </row>
    <row r="398" spans="1:21" hidden="1" x14ac:dyDescent="0.35">
      <c r="B398" t="s">
        <v>1101</v>
      </c>
      <c r="D398" s="34" t="s">
        <v>1052</v>
      </c>
      <c r="E398" s="208">
        <v>45961</v>
      </c>
      <c r="G398" t="s">
        <v>1053</v>
      </c>
      <c r="I398" s="208">
        <v>45964</v>
      </c>
      <c r="K398" t="s">
        <v>241</v>
      </c>
      <c r="L398" t="s">
        <v>171</v>
      </c>
      <c r="M398" t="s">
        <v>1102</v>
      </c>
      <c r="N398" t="s">
        <v>237</v>
      </c>
      <c r="P398" s="193" t="str">
        <f>IF(OR(AND(A398&lt;&gt;"",COUNTIF(Bugs!B:B,A398)&gt;0),AND(B398&lt;&gt;"",COUNTIF(Bugs!A:A,B398)&gt;0)),"Y","")</f>
        <v/>
      </c>
      <c r="Q398" s="193" t="str">
        <f>IF(OR(
    AND(COUNTIF(Bugs!A:A,B398)&gt;0,ISNUMBER(SEARCH("x",INDEX(Bugs!C:C,MATCH(B398,Bugs!A:A,0))))),
    AND(COUNTIF(Bugs!B:B,B398)&gt;0,ISNUMBER(SEARCH("x",INDEX(Bugs!C:C,MATCH(B398,Bugs!B:B,0))))),
    AND(COUNTIF(Bugs!A:A,B398)&gt;0,ISNUMBER(SEARCH("x",INDEX(Bugs!D:D,MATCH(B398,Bugs!A:A,0))))),
    AND(COUNTIF(Bugs!B:B,B398)&gt;0,ISNUMBER(SEARCH("x",INDEX(Bugs!D:D,MATCH(B398,Bugs!B:B,0)))))
),"Y","")</f>
        <v/>
      </c>
      <c r="R398">
        <f ca="1">IF(OR(ISNUMBER(MATCH(L398,MasterData!$D$3:$D$18,0)),ISNUMBER(MATCH(L398,MasterData!$C$3:$C$18,0))),
    DATEDIF(E398,I398,"d"),
    DATEDIF(E398,TODAY(),"d"))</f>
        <v>3</v>
      </c>
      <c r="S398">
        <f t="shared" ca="1" si="21"/>
        <v>1</v>
      </c>
      <c r="T398">
        <f t="shared" ca="1" si="22"/>
        <v>0</v>
      </c>
      <c r="U398">
        <f t="shared" ca="1" si="23"/>
        <v>0</v>
      </c>
    </row>
    <row r="399" spans="1:21" hidden="1" x14ac:dyDescent="0.35">
      <c r="B399" t="s">
        <v>109</v>
      </c>
      <c r="D399" s="34" t="s">
        <v>746</v>
      </c>
      <c r="E399" s="208">
        <v>45963</v>
      </c>
      <c r="G399" t="s">
        <v>715</v>
      </c>
      <c r="I399" s="208">
        <v>45964</v>
      </c>
      <c r="K399" t="s">
        <v>235</v>
      </c>
      <c r="L399" t="s">
        <v>171</v>
      </c>
      <c r="M399" t="s">
        <v>1103</v>
      </c>
      <c r="N399" t="s">
        <v>237</v>
      </c>
      <c r="P399" s="193" t="str">
        <f>IF(OR(AND(A399&lt;&gt;"",COUNTIF(Bugs!B:B,A399)&gt;0),AND(B399&lt;&gt;"",COUNTIF(Bugs!A:A,B399)&gt;0)),"Y","")</f>
        <v>Y</v>
      </c>
      <c r="Q399" s="193" t="str">
        <f>IF(OR(
    AND(COUNTIF(Bugs!A:A,B399)&gt;0,ISNUMBER(SEARCH("x",INDEX(Bugs!C:C,MATCH(B399,Bugs!A:A,0))))),
    AND(COUNTIF(Bugs!B:B,B399)&gt;0,ISNUMBER(SEARCH("x",INDEX(Bugs!C:C,MATCH(B399,Bugs!B:B,0))))),
    AND(COUNTIF(Bugs!A:A,B399)&gt;0,ISNUMBER(SEARCH("x",INDEX(Bugs!D:D,MATCH(B399,Bugs!A:A,0))))),
    AND(COUNTIF(Bugs!B:B,B399)&gt;0,ISNUMBER(SEARCH("x",INDEX(Bugs!D:D,MATCH(B399,Bugs!B:B,0)))))
),"Y","")</f>
        <v>Y</v>
      </c>
      <c r="R399">
        <f ca="1">IF(OR(ISNUMBER(MATCH(L399,MasterData!$D$3:$D$18,0)),ISNUMBER(MATCH(L399,MasterData!$C$3:$C$18,0))),
    DATEDIF(E399,I399,"d"),
    DATEDIF(E399,TODAY(),"d"))</f>
        <v>1</v>
      </c>
      <c r="S399">
        <f t="shared" ca="1" si="21"/>
        <v>1</v>
      </c>
      <c r="T399">
        <f t="shared" ca="1" si="22"/>
        <v>0</v>
      </c>
      <c r="U399">
        <f t="shared" ca="1" si="23"/>
        <v>0</v>
      </c>
    </row>
    <row r="400" spans="1:21" hidden="1" x14ac:dyDescent="0.35">
      <c r="A400" s="72"/>
      <c r="B400" s="72" t="s">
        <v>1105</v>
      </c>
      <c r="C400" s="72"/>
      <c r="D400" s="180" t="s">
        <v>746</v>
      </c>
      <c r="E400" s="209">
        <v>45964</v>
      </c>
      <c r="F400" s="72"/>
      <c r="G400" s="72" t="s">
        <v>816</v>
      </c>
      <c r="H400" s="72"/>
      <c r="I400" s="209">
        <v>45971</v>
      </c>
      <c r="J400" s="72"/>
      <c r="K400" s="72" t="s">
        <v>235</v>
      </c>
      <c r="L400" s="72" t="s">
        <v>171</v>
      </c>
      <c r="M400" s="72" t="s">
        <v>1106</v>
      </c>
      <c r="N400" s="72" t="s">
        <v>237</v>
      </c>
      <c r="P400" s="193" t="str">
        <f>IF(OR(AND(A400&lt;&gt;"",COUNTIF(Bugs!B:B,A400)&gt;0),AND(B400&lt;&gt;"",COUNTIF(Bugs!A:A,B400)&gt;0)),"Y","")</f>
        <v/>
      </c>
      <c r="Q400" s="193" t="str">
        <f>IF(OR(
    AND(COUNTIF(Bugs!A:A,B400)&gt;0,ISNUMBER(SEARCH("x",INDEX(Bugs!C:C,MATCH(B400,Bugs!A:A,0))))),
    AND(COUNTIF(Bugs!B:B,B400)&gt;0,ISNUMBER(SEARCH("x",INDEX(Bugs!C:C,MATCH(B400,Bugs!B:B,0))))),
    AND(COUNTIF(Bugs!A:A,B400)&gt;0,ISNUMBER(SEARCH("x",INDEX(Bugs!D:D,MATCH(B400,Bugs!A:A,0))))),
    AND(COUNTIF(Bugs!B:B,B400)&gt;0,ISNUMBER(SEARCH("x",INDEX(Bugs!D:D,MATCH(B400,Bugs!B:B,0)))))
),"Y","")</f>
        <v/>
      </c>
      <c r="R400">
        <f ca="1">IF(OR(ISNUMBER(MATCH(L400,MasterData!$D$3:$D$18,0)),ISNUMBER(MATCH(L400,MasterData!$C$3:$C$18,0))),
    DATEDIF(E400,I400,"d"),
    DATEDIF(E400,TODAY(),"d"))</f>
        <v>7</v>
      </c>
      <c r="S400">
        <f t="shared" ca="1" si="21"/>
        <v>1</v>
      </c>
      <c r="T400">
        <f t="shared" ca="1" si="22"/>
        <v>0</v>
      </c>
      <c r="U400">
        <f t="shared" ca="1" si="23"/>
        <v>0</v>
      </c>
    </row>
    <row r="401" spans="1:22" hidden="1" x14ac:dyDescent="0.35">
      <c r="B401" t="s">
        <v>110</v>
      </c>
      <c r="D401" s="34" t="s">
        <v>480</v>
      </c>
      <c r="E401" s="208">
        <v>45964</v>
      </c>
      <c r="G401" t="s">
        <v>834</v>
      </c>
      <c r="I401" s="208">
        <v>45964</v>
      </c>
      <c r="K401" t="s">
        <v>241</v>
      </c>
      <c r="L401" t="s">
        <v>171</v>
      </c>
      <c r="M401" t="s">
        <v>1107</v>
      </c>
      <c r="N401" t="s">
        <v>237</v>
      </c>
      <c r="P401" s="193" t="str">
        <f>IF(OR(AND(A401&lt;&gt;"",COUNTIF(Bugs!B:B,A401)&gt;0),AND(B401&lt;&gt;"",COUNTIF(Bugs!A:A,B401)&gt;0)),"Y","")</f>
        <v>Y</v>
      </c>
      <c r="Q401" s="193" t="str">
        <f>IF(OR(
    AND(COUNTIF(Bugs!A:A,B401)&gt;0,ISNUMBER(SEARCH("x",INDEX(Bugs!C:C,MATCH(B401,Bugs!A:A,0))))),
    AND(COUNTIF(Bugs!B:B,B401)&gt;0,ISNUMBER(SEARCH("x",INDEX(Bugs!C:C,MATCH(B401,Bugs!B:B,0))))),
    AND(COUNTIF(Bugs!A:A,B401)&gt;0,ISNUMBER(SEARCH("x",INDEX(Bugs!D:D,MATCH(B401,Bugs!A:A,0))))),
    AND(COUNTIF(Bugs!B:B,B401)&gt;0,ISNUMBER(SEARCH("x",INDEX(Bugs!D:D,MATCH(B401,Bugs!B:B,0)))))
),"Y","")</f>
        <v>Y</v>
      </c>
      <c r="R401">
        <f ca="1">IF(OR(ISNUMBER(MATCH(L401,MasterData!$D$3:$D$18,0)),ISNUMBER(MATCH(L401,MasterData!$C$3:$C$18,0))),
    DATEDIF(E401,I401,"d"),
    DATEDIF(E401,TODAY(),"d"))</f>
        <v>0</v>
      </c>
      <c r="S401">
        <f t="shared" ca="1" si="21"/>
        <v>1</v>
      </c>
      <c r="T401">
        <f t="shared" ca="1" si="22"/>
        <v>0</v>
      </c>
      <c r="U401">
        <f t="shared" ca="1" si="23"/>
        <v>0</v>
      </c>
    </row>
    <row r="402" spans="1:22" hidden="1" x14ac:dyDescent="0.35">
      <c r="B402" t="s">
        <v>1108</v>
      </c>
      <c r="D402" s="34" t="s">
        <v>480</v>
      </c>
      <c r="E402" s="208">
        <v>45964</v>
      </c>
      <c r="G402" t="s">
        <v>715</v>
      </c>
      <c r="I402" s="208">
        <v>45965</v>
      </c>
      <c r="K402" t="s">
        <v>235</v>
      </c>
      <c r="L402" t="s">
        <v>171</v>
      </c>
      <c r="M402" t="s">
        <v>1109</v>
      </c>
      <c r="N402" t="s">
        <v>237</v>
      </c>
      <c r="P402" s="193" t="str">
        <f>IF(OR(AND(A402&lt;&gt;"",COUNTIF(Bugs!B:B,A402)&gt;0),AND(B402&lt;&gt;"",COUNTIF(Bugs!A:A,B402)&gt;0)),"Y","")</f>
        <v/>
      </c>
      <c r="Q402" s="193" t="str">
        <f>IF(OR(
    AND(COUNTIF(Bugs!A:A,B402)&gt;0,ISNUMBER(SEARCH("x",INDEX(Bugs!C:C,MATCH(B402,Bugs!A:A,0))))),
    AND(COUNTIF(Bugs!B:B,B402)&gt;0,ISNUMBER(SEARCH("x",INDEX(Bugs!C:C,MATCH(B402,Bugs!B:B,0))))),
    AND(COUNTIF(Bugs!A:A,B402)&gt;0,ISNUMBER(SEARCH("x",INDEX(Bugs!D:D,MATCH(B402,Bugs!A:A,0))))),
    AND(COUNTIF(Bugs!B:B,B402)&gt;0,ISNUMBER(SEARCH("x",INDEX(Bugs!D:D,MATCH(B402,Bugs!B:B,0)))))
),"Y","")</f>
        <v/>
      </c>
      <c r="R402">
        <f ca="1">IF(OR(ISNUMBER(MATCH(L402,MasterData!$D$3:$D$18,0)),ISNUMBER(MATCH(L402,MasterData!$C$3:$C$18,0))),
    DATEDIF(E402,I402,"d"),
    DATEDIF(E402,TODAY(),"d"))</f>
        <v>1</v>
      </c>
      <c r="S402">
        <f t="shared" ca="1" si="21"/>
        <v>1</v>
      </c>
      <c r="T402">
        <f t="shared" ca="1" si="22"/>
        <v>0</v>
      </c>
      <c r="U402">
        <f t="shared" ca="1" si="23"/>
        <v>0</v>
      </c>
    </row>
    <row r="403" spans="1:22" hidden="1" x14ac:dyDescent="0.35">
      <c r="B403" t="s">
        <v>1110</v>
      </c>
      <c r="D403" s="34" t="s">
        <v>1066</v>
      </c>
      <c r="E403" s="208">
        <v>45964</v>
      </c>
      <c r="G403" t="s">
        <v>1111</v>
      </c>
      <c r="I403" s="208">
        <v>45967</v>
      </c>
      <c r="K403" t="s">
        <v>235</v>
      </c>
      <c r="L403" t="s">
        <v>171</v>
      </c>
      <c r="M403" t="s">
        <v>1112</v>
      </c>
      <c r="N403" t="s">
        <v>237</v>
      </c>
      <c r="P403" s="193" t="str">
        <f>IF(OR(AND(A403&lt;&gt;"",COUNTIF(Bugs!B:B,A403)&gt;0),AND(B403&lt;&gt;"",COUNTIF(Bugs!A:A,B403)&gt;0)),"Y","")</f>
        <v/>
      </c>
      <c r="Q403" s="193" t="str">
        <f>IF(OR(
    AND(COUNTIF(Bugs!A:A,B403)&gt;0,ISNUMBER(SEARCH("x",INDEX(Bugs!C:C,MATCH(B403,Bugs!A:A,0))))),
    AND(COUNTIF(Bugs!B:B,B403)&gt;0,ISNUMBER(SEARCH("x",INDEX(Bugs!C:C,MATCH(B403,Bugs!B:B,0))))),
    AND(COUNTIF(Bugs!A:A,B403)&gt;0,ISNUMBER(SEARCH("x",INDEX(Bugs!D:D,MATCH(B403,Bugs!A:A,0))))),
    AND(COUNTIF(Bugs!B:B,B403)&gt;0,ISNUMBER(SEARCH("x",INDEX(Bugs!D:D,MATCH(B403,Bugs!B:B,0)))))
),"Y","")</f>
        <v/>
      </c>
      <c r="R403">
        <f ca="1">IF(OR(ISNUMBER(MATCH(L403,MasterData!$D$3:$D$18,0)),ISNUMBER(MATCH(L403,MasterData!$C$3:$C$18,0))),
    DATEDIF(E403,I403,"d"),
    DATEDIF(E403,TODAY(),"d"))</f>
        <v>3</v>
      </c>
      <c r="S403">
        <f t="shared" ca="1" si="21"/>
        <v>1</v>
      </c>
      <c r="T403">
        <f t="shared" ca="1" si="22"/>
        <v>0</v>
      </c>
      <c r="U403">
        <f t="shared" ca="1" si="23"/>
        <v>0</v>
      </c>
    </row>
    <row r="404" spans="1:22" hidden="1" x14ac:dyDescent="0.35">
      <c r="B404" t="s">
        <v>1113</v>
      </c>
      <c r="D404" s="34" t="s">
        <v>1066</v>
      </c>
      <c r="E404" s="208">
        <v>45965</v>
      </c>
      <c r="G404" t="s">
        <v>1114</v>
      </c>
      <c r="I404" s="208">
        <v>45967</v>
      </c>
      <c r="K404" t="s">
        <v>241</v>
      </c>
      <c r="L404" t="s">
        <v>171</v>
      </c>
      <c r="M404" t="s">
        <v>1115</v>
      </c>
      <c r="N404" t="s">
        <v>237</v>
      </c>
      <c r="P404" s="193" t="str">
        <f>IF(OR(AND(A404&lt;&gt;"",COUNTIF(Bugs!B:B,A404)&gt;0),AND(B404&lt;&gt;"",COUNTIF(Bugs!A:A,B404)&gt;0)),"Y","")</f>
        <v/>
      </c>
      <c r="Q404" s="193" t="str">
        <f>IF(OR(
    AND(COUNTIF(Bugs!A:A,B404)&gt;0,ISNUMBER(SEARCH("x",INDEX(Bugs!C:C,MATCH(B404,Bugs!A:A,0))))),
    AND(COUNTIF(Bugs!B:B,B404)&gt;0,ISNUMBER(SEARCH("x",INDEX(Bugs!C:C,MATCH(B404,Bugs!B:B,0))))),
    AND(COUNTIF(Bugs!A:A,B404)&gt;0,ISNUMBER(SEARCH("x",INDEX(Bugs!D:D,MATCH(B404,Bugs!A:A,0))))),
    AND(COUNTIF(Bugs!B:B,B404)&gt;0,ISNUMBER(SEARCH("x",INDEX(Bugs!D:D,MATCH(B404,Bugs!B:B,0)))))
),"Y","")</f>
        <v/>
      </c>
      <c r="R404">
        <f ca="1">IF(OR(ISNUMBER(MATCH(L404,MasterData!$D$3:$D$18,0)),ISNUMBER(MATCH(L404,MasterData!$C$3:$C$18,0))),
    DATEDIF(E404,I404,"d"),
    DATEDIF(E404,TODAY(),"d"))</f>
        <v>2</v>
      </c>
      <c r="S404">
        <f t="shared" ca="1" si="21"/>
        <v>1</v>
      </c>
      <c r="T404">
        <f t="shared" ca="1" si="22"/>
        <v>0</v>
      </c>
      <c r="U404">
        <f t="shared" ca="1" si="23"/>
        <v>0</v>
      </c>
    </row>
    <row r="405" spans="1:22" hidden="1" x14ac:dyDescent="0.35">
      <c r="B405" t="s">
        <v>1116</v>
      </c>
      <c r="D405" s="34" t="s">
        <v>1066</v>
      </c>
      <c r="E405" s="208">
        <v>45965</v>
      </c>
      <c r="G405" t="s">
        <v>1117</v>
      </c>
      <c r="I405" s="208">
        <v>45966</v>
      </c>
      <c r="K405" t="s">
        <v>347</v>
      </c>
      <c r="L405" t="s">
        <v>171</v>
      </c>
      <c r="M405" t="s">
        <v>1118</v>
      </c>
      <c r="N405" t="s">
        <v>237</v>
      </c>
      <c r="P405" s="193" t="str">
        <f>IF(OR(AND(A405&lt;&gt;"",COUNTIF(Bugs!B:B,A405)&gt;0),AND(B405&lt;&gt;"",COUNTIF(Bugs!A:A,B405)&gt;0)),"Y","")</f>
        <v/>
      </c>
      <c r="Q405" s="193" t="str">
        <f>IF(OR(
    AND(COUNTIF(Bugs!A:A,B405)&gt;0,ISNUMBER(SEARCH("x",INDEX(Bugs!C:C,MATCH(B405,Bugs!A:A,0))))),
    AND(COUNTIF(Bugs!B:B,B405)&gt;0,ISNUMBER(SEARCH("x",INDEX(Bugs!C:C,MATCH(B405,Bugs!B:B,0))))),
    AND(COUNTIF(Bugs!A:A,B405)&gt;0,ISNUMBER(SEARCH("x",INDEX(Bugs!D:D,MATCH(B405,Bugs!A:A,0))))),
    AND(COUNTIF(Bugs!B:B,B405)&gt;0,ISNUMBER(SEARCH("x",INDEX(Bugs!D:D,MATCH(B405,Bugs!B:B,0)))))
),"Y","")</f>
        <v/>
      </c>
      <c r="R405">
        <f ca="1">IF(OR(ISNUMBER(MATCH(L405,MasterData!$D$3:$D$18,0)),ISNUMBER(MATCH(L405,MasterData!$C$3:$C$18,0))),
    DATEDIF(E405,I405,"d"),
    DATEDIF(E405,TODAY(),"d"))</f>
        <v>1</v>
      </c>
      <c r="S405">
        <f t="shared" ca="1" si="21"/>
        <v>1</v>
      </c>
      <c r="T405">
        <f t="shared" ca="1" si="22"/>
        <v>0</v>
      </c>
      <c r="U405">
        <f t="shared" ca="1" si="23"/>
        <v>0</v>
      </c>
    </row>
    <row r="406" spans="1:22" hidden="1" x14ac:dyDescent="0.35">
      <c r="B406" t="s">
        <v>1119</v>
      </c>
      <c r="D406" s="34" t="s">
        <v>1066</v>
      </c>
      <c r="E406" s="208">
        <v>45965</v>
      </c>
      <c r="G406" t="s">
        <v>1095</v>
      </c>
      <c r="I406" s="208">
        <v>45965</v>
      </c>
      <c r="K406" t="s">
        <v>235</v>
      </c>
      <c r="L406" t="s">
        <v>171</v>
      </c>
      <c r="M406" t="s">
        <v>1120</v>
      </c>
      <c r="N406" t="s">
        <v>237</v>
      </c>
      <c r="P406" s="193" t="str">
        <f>IF(OR(AND(A406&lt;&gt;"",COUNTIF(Bugs!B:B,A406)&gt;0),AND(B406&lt;&gt;"",COUNTIF(Bugs!A:A,B406)&gt;0)),"Y","")</f>
        <v/>
      </c>
      <c r="Q406" s="193" t="str">
        <f>IF(OR(
    AND(COUNTIF(Bugs!A:A,B406)&gt;0,ISNUMBER(SEARCH("x",INDEX(Bugs!C:C,MATCH(B406,Bugs!A:A,0))))),
    AND(COUNTIF(Bugs!B:B,B406)&gt;0,ISNUMBER(SEARCH("x",INDEX(Bugs!C:C,MATCH(B406,Bugs!B:B,0))))),
    AND(COUNTIF(Bugs!A:A,B406)&gt;0,ISNUMBER(SEARCH("x",INDEX(Bugs!D:D,MATCH(B406,Bugs!A:A,0))))),
    AND(COUNTIF(Bugs!B:B,B406)&gt;0,ISNUMBER(SEARCH("x",INDEX(Bugs!D:D,MATCH(B406,Bugs!B:B,0)))))
),"Y","")</f>
        <v/>
      </c>
      <c r="R406">
        <f ca="1">IF(OR(ISNUMBER(MATCH(L406,MasterData!$D$3:$D$18,0)),ISNUMBER(MATCH(L406,MasterData!$C$3:$C$18,0))),
    DATEDIF(E406,I406,"d"),
    DATEDIF(E406,TODAY(),"d"))</f>
        <v>0</v>
      </c>
      <c r="S406">
        <f t="shared" ca="1" si="21"/>
        <v>1</v>
      </c>
      <c r="T406">
        <f t="shared" ca="1" si="22"/>
        <v>0</v>
      </c>
      <c r="U406">
        <f t="shared" ca="1" si="23"/>
        <v>0</v>
      </c>
    </row>
    <row r="407" spans="1:22" hidden="1" x14ac:dyDescent="0.35">
      <c r="B407" t="s">
        <v>1121</v>
      </c>
      <c r="D407" s="34" t="s">
        <v>1066</v>
      </c>
      <c r="E407" s="208">
        <v>45965</v>
      </c>
      <c r="G407" t="s">
        <v>1122</v>
      </c>
      <c r="I407" s="208">
        <v>45967</v>
      </c>
      <c r="K407" t="s">
        <v>347</v>
      </c>
      <c r="L407" t="s">
        <v>171</v>
      </c>
      <c r="M407" t="s">
        <v>1123</v>
      </c>
      <c r="N407" t="s">
        <v>237</v>
      </c>
      <c r="P407" s="193" t="str">
        <f>IF(OR(AND(A407&lt;&gt;"",COUNTIF(Bugs!B:B,A407)&gt;0),AND(B407&lt;&gt;"",COUNTIF(Bugs!A:A,B407)&gt;0)),"Y","")</f>
        <v/>
      </c>
      <c r="Q407" s="193" t="str">
        <f>IF(OR(
    AND(COUNTIF(Bugs!A:A,B407)&gt;0,ISNUMBER(SEARCH("x",INDEX(Bugs!C:C,MATCH(B407,Bugs!A:A,0))))),
    AND(COUNTIF(Bugs!B:B,B407)&gt;0,ISNUMBER(SEARCH("x",INDEX(Bugs!C:C,MATCH(B407,Bugs!B:B,0))))),
    AND(COUNTIF(Bugs!A:A,B407)&gt;0,ISNUMBER(SEARCH("x",INDEX(Bugs!D:D,MATCH(B407,Bugs!A:A,0))))),
    AND(COUNTIF(Bugs!B:B,B407)&gt;0,ISNUMBER(SEARCH("x",INDEX(Bugs!D:D,MATCH(B407,Bugs!B:B,0)))))
),"Y","")</f>
        <v/>
      </c>
      <c r="R407">
        <f ca="1">IF(OR(ISNUMBER(MATCH(L407,MasterData!$D$3:$D$18,0)),ISNUMBER(MATCH(L407,MasterData!$C$3:$C$18,0))),
    DATEDIF(E407,I407,"d"),
    DATEDIF(E407,TODAY(),"d"))</f>
        <v>2</v>
      </c>
      <c r="S407">
        <f t="shared" ca="1" si="21"/>
        <v>1</v>
      </c>
      <c r="T407">
        <f t="shared" ca="1" si="22"/>
        <v>0</v>
      </c>
      <c r="U407">
        <f t="shared" ca="1" si="23"/>
        <v>0</v>
      </c>
    </row>
    <row r="408" spans="1:22" hidden="1" x14ac:dyDescent="0.35">
      <c r="B408" t="s">
        <v>1124</v>
      </c>
      <c r="D408" s="34" t="s">
        <v>1066</v>
      </c>
      <c r="E408" s="208">
        <v>45965</v>
      </c>
      <c r="G408" t="s">
        <v>1122</v>
      </c>
      <c r="I408" s="208">
        <v>45980</v>
      </c>
      <c r="K408" t="s">
        <v>241</v>
      </c>
      <c r="L408" t="s">
        <v>171</v>
      </c>
      <c r="M408" t="s">
        <v>1125</v>
      </c>
      <c r="N408" t="s">
        <v>237</v>
      </c>
      <c r="P408" s="193" t="str">
        <f>IF(OR(AND(A408&lt;&gt;"",COUNTIF(Bugs!B:B,A408)&gt;0),AND(B408&lt;&gt;"",COUNTIF(Bugs!A:A,B408)&gt;0)),"Y","")</f>
        <v/>
      </c>
      <c r="Q408" s="193" t="str">
        <f>IF(OR(
    AND(COUNTIF(Bugs!A:A,B408)&gt;0,ISNUMBER(SEARCH("x",INDEX(Bugs!C:C,MATCH(B408,Bugs!A:A,0))))),
    AND(COUNTIF(Bugs!B:B,B408)&gt;0,ISNUMBER(SEARCH("x",INDEX(Bugs!C:C,MATCH(B408,Bugs!B:B,0))))),
    AND(COUNTIF(Bugs!A:A,B408)&gt;0,ISNUMBER(SEARCH("x",INDEX(Bugs!D:D,MATCH(B408,Bugs!A:A,0))))),
    AND(COUNTIF(Bugs!B:B,B408)&gt;0,ISNUMBER(SEARCH("x",INDEX(Bugs!D:D,MATCH(B408,Bugs!B:B,0)))))
),"Y","")</f>
        <v/>
      </c>
      <c r="R408">
        <f ca="1">IF(OR(ISNUMBER(MATCH(L408,MasterData!$D$3:$D$18,0)),ISNUMBER(MATCH(L408,MasterData!$C$3:$C$18,0))),
    DATEDIF(E408,I408,"d"),
    DATEDIF(E408,TODAY(),"d"))</f>
        <v>15</v>
      </c>
      <c r="S408">
        <f t="shared" ca="1" si="21"/>
        <v>0</v>
      </c>
      <c r="T408">
        <f t="shared" ca="1" si="22"/>
        <v>1</v>
      </c>
      <c r="U408">
        <f t="shared" ca="1" si="23"/>
        <v>0</v>
      </c>
    </row>
    <row r="409" spans="1:22" hidden="1" x14ac:dyDescent="0.35">
      <c r="B409" t="s">
        <v>1126</v>
      </c>
      <c r="D409" s="34" t="s">
        <v>480</v>
      </c>
      <c r="E409" s="208">
        <v>45965</v>
      </c>
      <c r="G409" t="s">
        <v>1127</v>
      </c>
      <c r="I409" s="208">
        <v>45980</v>
      </c>
      <c r="K409" t="s">
        <v>241</v>
      </c>
      <c r="L409" t="s">
        <v>171</v>
      </c>
      <c r="M409" t="s">
        <v>1128</v>
      </c>
      <c r="N409" t="s">
        <v>237</v>
      </c>
      <c r="P409" s="193" t="str">
        <f>IF(OR(AND(A409&lt;&gt;"",COUNTIF(Bugs!B:B,A409)&gt;0),AND(B409&lt;&gt;"",COUNTIF(Bugs!A:A,B409)&gt;0)),"Y","")</f>
        <v/>
      </c>
      <c r="Q409" s="193" t="str">
        <f>IF(OR(
    AND(COUNTIF(Bugs!A:A,B409)&gt;0,ISNUMBER(SEARCH("x",INDEX(Bugs!C:C,MATCH(B409,Bugs!A:A,0))))),
    AND(COUNTIF(Bugs!B:B,B409)&gt;0,ISNUMBER(SEARCH("x",INDEX(Bugs!C:C,MATCH(B409,Bugs!B:B,0))))),
    AND(COUNTIF(Bugs!A:A,B409)&gt;0,ISNUMBER(SEARCH("x",INDEX(Bugs!D:D,MATCH(B409,Bugs!A:A,0))))),
    AND(COUNTIF(Bugs!B:B,B409)&gt;0,ISNUMBER(SEARCH("x",INDEX(Bugs!D:D,MATCH(B409,Bugs!B:B,0)))))
),"Y","")</f>
        <v/>
      </c>
      <c r="R409">
        <f ca="1">IF(OR(ISNUMBER(MATCH(L409,MasterData!$D$3:$D$18,0)),ISNUMBER(MATCH(L409,MasterData!$C$3:$C$18,0))),
    DATEDIF(E409,I409,"d"),
    DATEDIF(E409,TODAY(),"d"))</f>
        <v>15</v>
      </c>
      <c r="S409">
        <f t="shared" ca="1" si="21"/>
        <v>0</v>
      </c>
      <c r="T409">
        <f t="shared" ca="1" si="22"/>
        <v>1</v>
      </c>
      <c r="U409">
        <f t="shared" ca="1" si="23"/>
        <v>0</v>
      </c>
    </row>
    <row r="410" spans="1:22" hidden="1" x14ac:dyDescent="0.35">
      <c r="B410" t="s">
        <v>1129</v>
      </c>
      <c r="D410" s="34" t="s">
        <v>480</v>
      </c>
      <c r="E410" s="208">
        <v>45965</v>
      </c>
      <c r="G410" t="s">
        <v>715</v>
      </c>
      <c r="I410" s="208">
        <v>45966</v>
      </c>
      <c r="K410" t="s">
        <v>235</v>
      </c>
      <c r="L410" t="s">
        <v>171</v>
      </c>
      <c r="M410" t="s">
        <v>1130</v>
      </c>
      <c r="N410" t="s">
        <v>237</v>
      </c>
      <c r="P410" s="193" t="str">
        <f>IF(OR(AND(A410&lt;&gt;"",COUNTIF(Bugs!B:B,A410)&gt;0),AND(B410&lt;&gt;"",COUNTIF(Bugs!A:A,B410)&gt;0)),"Y","")</f>
        <v/>
      </c>
      <c r="Q410" s="193" t="str">
        <f>IF(OR(
    AND(COUNTIF(Bugs!A:A,B410)&gt;0,ISNUMBER(SEARCH("x",INDEX(Bugs!C:C,MATCH(B410,Bugs!A:A,0))))),
    AND(COUNTIF(Bugs!B:B,B410)&gt;0,ISNUMBER(SEARCH("x",INDEX(Bugs!C:C,MATCH(B410,Bugs!B:B,0))))),
    AND(COUNTIF(Bugs!A:A,B410)&gt;0,ISNUMBER(SEARCH("x",INDEX(Bugs!D:D,MATCH(B410,Bugs!A:A,0))))),
    AND(COUNTIF(Bugs!B:B,B410)&gt;0,ISNUMBER(SEARCH("x",INDEX(Bugs!D:D,MATCH(B410,Bugs!B:B,0)))))
),"Y","")</f>
        <v/>
      </c>
      <c r="R410">
        <f ca="1">IF(OR(ISNUMBER(MATCH(L410,MasterData!$D$3:$D$18,0)),ISNUMBER(MATCH(L410,MasterData!$C$3:$C$18,0))),
    DATEDIF(E410,I410,"d"),
    DATEDIF(E410,TODAY(),"d"))</f>
        <v>1</v>
      </c>
      <c r="S410">
        <f t="shared" ca="1" si="21"/>
        <v>1</v>
      </c>
      <c r="T410">
        <f t="shared" ca="1" si="22"/>
        <v>0</v>
      </c>
      <c r="U410">
        <f t="shared" ca="1" si="23"/>
        <v>0</v>
      </c>
    </row>
    <row r="411" spans="1:22" hidden="1" x14ac:dyDescent="0.35">
      <c r="A411" s="72"/>
      <c r="B411" s="72" t="s">
        <v>111</v>
      </c>
      <c r="C411" s="72"/>
      <c r="D411" s="180" t="s">
        <v>480</v>
      </c>
      <c r="E411" s="209">
        <v>45965</v>
      </c>
      <c r="F411" s="72"/>
      <c r="G411" s="72" t="s">
        <v>715</v>
      </c>
      <c r="H411" s="72"/>
      <c r="I411" s="209">
        <v>45973</v>
      </c>
      <c r="J411" s="72"/>
      <c r="K411" s="72" t="s">
        <v>235</v>
      </c>
      <c r="L411" t="s">
        <v>171</v>
      </c>
      <c r="M411" s="72" t="s">
        <v>1131</v>
      </c>
      <c r="N411" s="72" t="s">
        <v>237</v>
      </c>
      <c r="P411" s="193" t="str">
        <f>IF(OR(AND(A411&lt;&gt;"",COUNTIF(Bugs!B:B,A411)&gt;0),AND(B411&lt;&gt;"",COUNTIF(Bugs!A:A,B411)&gt;0)),"Y","")</f>
        <v>Y</v>
      </c>
      <c r="Q411" s="193" t="str">
        <f>IF(OR(
    AND(COUNTIF(Bugs!A:A,B411)&gt;0,ISNUMBER(SEARCH("x",INDEX(Bugs!C:C,MATCH(B411,Bugs!A:A,0))))),
    AND(COUNTIF(Bugs!B:B,B411)&gt;0,ISNUMBER(SEARCH("x",INDEX(Bugs!C:C,MATCH(B411,Bugs!B:B,0))))),
    AND(COUNTIF(Bugs!A:A,B411)&gt;0,ISNUMBER(SEARCH("x",INDEX(Bugs!D:D,MATCH(B411,Bugs!A:A,0))))),
    AND(COUNTIF(Bugs!B:B,B411)&gt;0,ISNUMBER(SEARCH("x",INDEX(Bugs!D:D,MATCH(B411,Bugs!B:B,0)))))
),"Y","")</f>
        <v/>
      </c>
      <c r="R411">
        <f ca="1">IF(OR(ISNUMBER(MATCH(L411,MasterData!$D$3:$D$18,0)),ISNUMBER(MATCH(L411,MasterData!$C$3:$C$18,0))),
    DATEDIF(E411,I411,"d"),
    DATEDIF(E411,TODAY(),"d"))</f>
        <v>8</v>
      </c>
      <c r="S411">
        <f t="shared" ca="1" si="21"/>
        <v>0</v>
      </c>
      <c r="T411">
        <f t="shared" ca="1" si="22"/>
        <v>1</v>
      </c>
      <c r="U411">
        <f t="shared" ca="1" si="23"/>
        <v>0</v>
      </c>
    </row>
    <row r="412" spans="1:22" hidden="1" x14ac:dyDescent="0.35">
      <c r="B412" t="s">
        <v>1132</v>
      </c>
      <c r="D412" s="34" t="s">
        <v>1066</v>
      </c>
      <c r="E412" s="208">
        <v>45966</v>
      </c>
      <c r="G412" t="s">
        <v>1122</v>
      </c>
      <c r="I412" s="208">
        <v>45986</v>
      </c>
      <c r="K412" t="s">
        <v>241</v>
      </c>
      <c r="L412" t="s">
        <v>164</v>
      </c>
      <c r="M412" t="s">
        <v>1133</v>
      </c>
      <c r="N412" t="s">
        <v>237</v>
      </c>
      <c r="P412" s="193" t="str">
        <f>IF(OR(AND(A412&lt;&gt;"",COUNTIF(Bugs!B:B,A412)&gt;0),AND(B412&lt;&gt;"",COUNTIF(Bugs!A:A,B412)&gt;0)),"Y","")</f>
        <v/>
      </c>
      <c r="Q412" s="193" t="str">
        <f>IF(OR(
    AND(COUNTIF(Bugs!A:A,B412)&gt;0,ISNUMBER(SEARCH("x",INDEX(Bugs!C:C,MATCH(B412,Bugs!A:A,0))))),
    AND(COUNTIF(Bugs!B:B,B412)&gt;0,ISNUMBER(SEARCH("x",INDEX(Bugs!C:C,MATCH(B412,Bugs!B:B,0))))),
    AND(COUNTIF(Bugs!A:A,B412)&gt;0,ISNUMBER(SEARCH("x",INDEX(Bugs!D:D,MATCH(B412,Bugs!A:A,0))))),
    AND(COUNTIF(Bugs!B:B,B412)&gt;0,ISNUMBER(SEARCH("x",INDEX(Bugs!D:D,MATCH(B412,Bugs!B:B,0)))))
),"Y","")</f>
        <v/>
      </c>
      <c r="R412">
        <f ca="1">IF(OR(ISNUMBER(MATCH(L412,MasterData!$D$3:$D$18,0)),ISNUMBER(MATCH(L412,MasterData!$C$3:$C$18,0))),
    DATEDIF(E412,I412,"d"),
    DATEDIF(E412,TODAY(),"d"))</f>
        <v>41</v>
      </c>
      <c r="S412">
        <f t="shared" ca="1" si="21"/>
        <v>0</v>
      </c>
      <c r="T412">
        <f t="shared" ca="1" si="22"/>
        <v>0</v>
      </c>
      <c r="U412">
        <f t="shared" ca="1" si="23"/>
        <v>1</v>
      </c>
    </row>
    <row r="413" spans="1:22" hidden="1" x14ac:dyDescent="0.35">
      <c r="B413" t="s">
        <v>1134</v>
      </c>
      <c r="D413" s="34" t="s">
        <v>1066</v>
      </c>
      <c r="E413" s="208">
        <v>45966</v>
      </c>
      <c r="G413" t="s">
        <v>1122</v>
      </c>
      <c r="I413" s="208">
        <v>45978</v>
      </c>
      <c r="K413" t="s">
        <v>241</v>
      </c>
      <c r="L413" t="s">
        <v>164</v>
      </c>
      <c r="M413" t="s">
        <v>1135</v>
      </c>
      <c r="N413" t="s">
        <v>237</v>
      </c>
      <c r="P413" s="193" t="str">
        <f>IF(OR(AND(A413&lt;&gt;"",COUNTIF(Bugs!B:B,A413)&gt;0),AND(B413&lt;&gt;"",COUNTIF(Bugs!A:A,B413)&gt;0)),"Y","")</f>
        <v/>
      </c>
      <c r="Q413" s="193" t="str">
        <f>IF(OR(
    AND(COUNTIF(Bugs!A:A,B413)&gt;0,ISNUMBER(SEARCH("x",INDEX(Bugs!C:C,MATCH(B413,Bugs!A:A,0))))),
    AND(COUNTIF(Bugs!B:B,B413)&gt;0,ISNUMBER(SEARCH("x",INDEX(Bugs!C:C,MATCH(B413,Bugs!B:B,0))))),
    AND(COUNTIF(Bugs!A:A,B413)&gt;0,ISNUMBER(SEARCH("x",INDEX(Bugs!D:D,MATCH(B413,Bugs!A:A,0))))),
    AND(COUNTIF(Bugs!B:B,B413)&gt;0,ISNUMBER(SEARCH("x",INDEX(Bugs!D:D,MATCH(B413,Bugs!B:B,0)))))
),"Y","")</f>
        <v/>
      </c>
      <c r="R413">
        <f ca="1">IF(OR(ISNUMBER(MATCH(L413,MasterData!$D$3:$D$18,0)),ISNUMBER(MATCH(L413,MasterData!$C$3:$C$18,0))),
    DATEDIF(E413,I413,"d"),
    DATEDIF(E413,TODAY(),"d"))</f>
        <v>41</v>
      </c>
      <c r="S413">
        <f t="shared" ca="1" si="21"/>
        <v>0</v>
      </c>
      <c r="T413">
        <f t="shared" ca="1" si="22"/>
        <v>0</v>
      </c>
      <c r="U413">
        <f t="shared" ca="1" si="23"/>
        <v>1</v>
      </c>
    </row>
    <row r="414" spans="1:22" hidden="1" x14ac:dyDescent="0.35">
      <c r="B414" t="s">
        <v>1136</v>
      </c>
      <c r="D414" s="34" t="s">
        <v>746</v>
      </c>
      <c r="E414" s="208">
        <v>45966</v>
      </c>
      <c r="G414" t="s">
        <v>715</v>
      </c>
      <c r="I414" s="208">
        <v>45966</v>
      </c>
      <c r="K414" t="s">
        <v>235</v>
      </c>
      <c r="L414" t="s">
        <v>171</v>
      </c>
      <c r="M414" t="s">
        <v>1137</v>
      </c>
      <c r="N414" t="s">
        <v>237</v>
      </c>
      <c r="P414" s="193" t="str">
        <f>IF(OR(AND(A414&lt;&gt;"",COUNTIF(Bugs!B:B,A414)&gt;0),AND(B414&lt;&gt;"",COUNTIF(Bugs!A:A,B414)&gt;0)),"Y","")</f>
        <v/>
      </c>
      <c r="Q414" s="193" t="str">
        <f>IF(OR(
    AND(COUNTIF(Bugs!A:A,B414)&gt;0,ISNUMBER(SEARCH("x",INDEX(Bugs!C:C,MATCH(B414,Bugs!A:A,0))))),
    AND(COUNTIF(Bugs!B:B,B414)&gt;0,ISNUMBER(SEARCH("x",INDEX(Bugs!C:C,MATCH(B414,Bugs!B:B,0))))),
    AND(COUNTIF(Bugs!A:A,B414)&gt;0,ISNUMBER(SEARCH("x",INDEX(Bugs!D:D,MATCH(B414,Bugs!A:A,0))))),
    AND(COUNTIF(Bugs!B:B,B414)&gt;0,ISNUMBER(SEARCH("x",INDEX(Bugs!D:D,MATCH(B414,Bugs!B:B,0)))))
),"Y","")</f>
        <v/>
      </c>
      <c r="R414">
        <f ca="1">IF(OR(ISNUMBER(MATCH(L414,MasterData!$D$3:$D$18,0)),ISNUMBER(MATCH(L414,MasterData!$C$3:$C$18,0))),
    DATEDIF(E414,I414,"d"),
    DATEDIF(E414,TODAY(),"d"))</f>
        <v>0</v>
      </c>
      <c r="S414">
        <f t="shared" ca="1" si="21"/>
        <v>1</v>
      </c>
      <c r="T414">
        <f t="shared" ca="1" si="22"/>
        <v>0</v>
      </c>
      <c r="U414">
        <f t="shared" ca="1" si="23"/>
        <v>0</v>
      </c>
    </row>
    <row r="415" spans="1:22" hidden="1" x14ac:dyDescent="0.35">
      <c r="A415" s="72"/>
      <c r="B415" s="72" t="s">
        <v>1138</v>
      </c>
      <c r="C415" s="72"/>
      <c r="D415" s="180" t="s">
        <v>1066</v>
      </c>
      <c r="E415" s="209">
        <v>45966</v>
      </c>
      <c r="F415" s="72"/>
      <c r="G415" s="72" t="s">
        <v>1090</v>
      </c>
      <c r="H415" s="72"/>
      <c r="I415" s="209">
        <v>45973</v>
      </c>
      <c r="J415" s="72"/>
      <c r="K415" s="72" t="s">
        <v>235</v>
      </c>
      <c r="L415" t="s">
        <v>171</v>
      </c>
      <c r="M415" s="72" t="s">
        <v>1139</v>
      </c>
      <c r="N415" s="72" t="s">
        <v>237</v>
      </c>
      <c r="P415" s="193" t="str">
        <f>IF(OR(AND(A415&lt;&gt;"",COUNTIF(Bugs!B:B,A415)&gt;0),AND(B415&lt;&gt;"",COUNTIF(Bugs!A:A,B415)&gt;0)),"Y","")</f>
        <v/>
      </c>
      <c r="Q415" s="193" t="str">
        <f>IF(OR(
    AND(COUNTIF(Bugs!A:A,B415)&gt;0,ISNUMBER(SEARCH("x",INDEX(Bugs!C:C,MATCH(B415,Bugs!A:A,0))))),
    AND(COUNTIF(Bugs!B:B,B415)&gt;0,ISNUMBER(SEARCH("x",INDEX(Bugs!C:C,MATCH(B415,Bugs!B:B,0))))),
    AND(COUNTIF(Bugs!A:A,B415)&gt;0,ISNUMBER(SEARCH("x",INDEX(Bugs!D:D,MATCH(B415,Bugs!A:A,0))))),
    AND(COUNTIF(Bugs!B:B,B415)&gt;0,ISNUMBER(SEARCH("x",INDEX(Bugs!D:D,MATCH(B415,Bugs!B:B,0)))))
),"Y","")</f>
        <v/>
      </c>
      <c r="R415">
        <f ca="1">IF(OR(ISNUMBER(MATCH(L415,MasterData!$D$3:$D$18,0)),ISNUMBER(MATCH(L415,MasterData!$C$3:$C$18,0))),
    DATEDIF(E415,I415,"d"),
    DATEDIF(E415,TODAY(),"d"))</f>
        <v>7</v>
      </c>
      <c r="S415">
        <f t="shared" ca="1" si="21"/>
        <v>1</v>
      </c>
      <c r="T415">
        <f t="shared" ca="1" si="22"/>
        <v>0</v>
      </c>
      <c r="U415">
        <f t="shared" ca="1" si="23"/>
        <v>0</v>
      </c>
    </row>
    <row r="416" spans="1:22" hidden="1" x14ac:dyDescent="0.35">
      <c r="B416" t="s">
        <v>112</v>
      </c>
      <c r="D416" s="34" t="s">
        <v>480</v>
      </c>
      <c r="E416" s="208">
        <v>45966</v>
      </c>
      <c r="G416" t="s">
        <v>1140</v>
      </c>
      <c r="I416" s="208">
        <v>45966</v>
      </c>
      <c r="K416" t="s">
        <v>347</v>
      </c>
      <c r="L416" t="s">
        <v>164</v>
      </c>
      <c r="M416" t="s">
        <v>1141</v>
      </c>
      <c r="N416" t="s">
        <v>237</v>
      </c>
      <c r="P416" s="193" t="str">
        <f>IF(OR(AND(A416&lt;&gt;"",COUNTIF(Bugs!B:B,A416)&gt;0),AND(B416&lt;&gt;"",COUNTIF(Bugs!A:A,B416)&gt;0)),"Y","")</f>
        <v>Y</v>
      </c>
      <c r="Q416" s="193" t="str">
        <f>IF(OR(
    AND(COUNTIF(Bugs!A:A,B416)&gt;0,ISNUMBER(SEARCH("x",INDEX(Bugs!C:C,MATCH(B416,Bugs!A:A,0))))),
    AND(COUNTIF(Bugs!B:B,B416)&gt;0,ISNUMBER(SEARCH("x",INDEX(Bugs!C:C,MATCH(B416,Bugs!B:B,0))))),
    AND(COUNTIF(Bugs!A:A,B416)&gt;0,ISNUMBER(SEARCH("x",INDEX(Bugs!D:D,MATCH(B416,Bugs!A:A,0))))),
    AND(COUNTIF(Bugs!B:B,B416)&gt;0,ISNUMBER(SEARCH("x",INDEX(Bugs!D:D,MATCH(B416,Bugs!B:B,0)))))
),"Y","")</f>
        <v>Y</v>
      </c>
      <c r="R416">
        <f ca="1">IF(OR(ISNUMBER(MATCH(L416,MasterData!$D$3:$D$18,0)),ISNUMBER(MATCH(L416,MasterData!$C$3:$C$18,0))),
    DATEDIF(E416,I416,"d"),
    DATEDIF(E416,TODAY(),"d"))</f>
        <v>41</v>
      </c>
      <c r="S416">
        <f t="shared" ca="1" si="21"/>
        <v>0</v>
      </c>
      <c r="T416">
        <f t="shared" ca="1" si="22"/>
        <v>0</v>
      </c>
      <c r="U416">
        <f t="shared" ca="1" si="23"/>
        <v>1</v>
      </c>
      <c r="V416" t="s">
        <v>1142</v>
      </c>
    </row>
    <row r="417" spans="1:21" hidden="1" x14ac:dyDescent="0.35">
      <c r="B417" t="s">
        <v>113</v>
      </c>
      <c r="D417" s="34" t="s">
        <v>746</v>
      </c>
      <c r="E417" s="208">
        <v>45966</v>
      </c>
      <c r="G417" t="s">
        <v>816</v>
      </c>
      <c r="I417" s="208">
        <v>45966</v>
      </c>
      <c r="K417" t="s">
        <v>235</v>
      </c>
      <c r="L417" t="s">
        <v>164</v>
      </c>
      <c r="M417" t="s">
        <v>1143</v>
      </c>
      <c r="N417" t="s">
        <v>237</v>
      </c>
      <c r="P417" s="193" t="str">
        <f>IF(OR(AND(A417&lt;&gt;"",COUNTIF(Bugs!B:B,A417)&gt;0),AND(B417&lt;&gt;"",COUNTIF(Bugs!A:A,B417)&gt;0)),"Y","")</f>
        <v>Y</v>
      </c>
      <c r="Q417" s="193" t="str">
        <f>IF(OR(
    AND(COUNTIF(Bugs!A:A,B417)&gt;0,ISNUMBER(SEARCH("x",INDEX(Bugs!C:C,MATCH(B417,Bugs!A:A,0))))),
    AND(COUNTIF(Bugs!B:B,B417)&gt;0,ISNUMBER(SEARCH("x",INDEX(Bugs!C:C,MATCH(B417,Bugs!B:B,0))))),
    AND(COUNTIF(Bugs!A:A,B417)&gt;0,ISNUMBER(SEARCH("x",INDEX(Bugs!D:D,MATCH(B417,Bugs!A:A,0))))),
    AND(COUNTIF(Bugs!B:B,B417)&gt;0,ISNUMBER(SEARCH("x",INDEX(Bugs!D:D,MATCH(B417,Bugs!B:B,0)))))
),"Y","")</f>
        <v>Y</v>
      </c>
      <c r="R417">
        <f ca="1">IF(OR(ISNUMBER(MATCH(L417,MasterData!$D$3:$D$18,0)),ISNUMBER(MATCH(L417,MasterData!$C$3:$C$18,0))),
    DATEDIF(E417,I417,"d"),
    DATEDIF(E417,TODAY(),"d"))</f>
        <v>41</v>
      </c>
      <c r="S417">
        <f t="shared" ca="1" si="21"/>
        <v>0</v>
      </c>
      <c r="T417">
        <f t="shared" ca="1" si="22"/>
        <v>0</v>
      </c>
      <c r="U417">
        <f t="shared" ca="1" si="23"/>
        <v>1</v>
      </c>
    </row>
    <row r="418" spans="1:21" hidden="1" x14ac:dyDescent="0.35">
      <c r="B418" t="s">
        <v>1144</v>
      </c>
      <c r="D418" s="34" t="s">
        <v>746</v>
      </c>
      <c r="E418" s="208">
        <v>45966</v>
      </c>
      <c r="G418" t="s">
        <v>715</v>
      </c>
      <c r="I418" s="208">
        <v>45968</v>
      </c>
      <c r="K418" t="s">
        <v>235</v>
      </c>
      <c r="L418" t="s">
        <v>171</v>
      </c>
      <c r="M418" t="s">
        <v>1145</v>
      </c>
      <c r="N418" t="s">
        <v>237</v>
      </c>
      <c r="P418" s="193" t="str">
        <f>IF(OR(AND(A418&lt;&gt;"",COUNTIF(Bugs!B:B,A418)&gt;0),AND(B418&lt;&gt;"",COUNTIF(Bugs!A:A,B418)&gt;0)),"Y","")</f>
        <v/>
      </c>
      <c r="Q418" s="193" t="str">
        <f>IF(OR(
    AND(COUNTIF(Bugs!A:A,B418)&gt;0,ISNUMBER(SEARCH("x",INDEX(Bugs!C:C,MATCH(B418,Bugs!A:A,0))))),
    AND(COUNTIF(Bugs!B:B,B418)&gt;0,ISNUMBER(SEARCH("x",INDEX(Bugs!C:C,MATCH(B418,Bugs!B:B,0))))),
    AND(COUNTIF(Bugs!A:A,B418)&gt;0,ISNUMBER(SEARCH("x",INDEX(Bugs!D:D,MATCH(B418,Bugs!A:A,0))))),
    AND(COUNTIF(Bugs!B:B,B418)&gt;0,ISNUMBER(SEARCH("x",INDEX(Bugs!D:D,MATCH(B418,Bugs!B:B,0)))))
),"Y","")</f>
        <v/>
      </c>
      <c r="R418">
        <f ca="1">IF(OR(ISNUMBER(MATCH(L418,MasterData!$D$3:$D$18,0)),ISNUMBER(MATCH(L418,MasterData!$C$3:$C$18,0))),
    DATEDIF(E418,I418,"d"),
    DATEDIF(E418,TODAY(),"d"))</f>
        <v>2</v>
      </c>
      <c r="S418">
        <f t="shared" ca="1" si="21"/>
        <v>1</v>
      </c>
      <c r="T418">
        <f t="shared" ca="1" si="22"/>
        <v>0</v>
      </c>
      <c r="U418">
        <f t="shared" ca="1" si="23"/>
        <v>0</v>
      </c>
    </row>
    <row r="419" spans="1:21" hidden="1" x14ac:dyDescent="0.35">
      <c r="A419" s="72"/>
      <c r="B419" s="72" t="s">
        <v>114</v>
      </c>
      <c r="C419" s="72"/>
      <c r="D419" s="180" t="s">
        <v>480</v>
      </c>
      <c r="E419" s="209">
        <v>45967</v>
      </c>
      <c r="F419" s="72"/>
      <c r="G419" s="72" t="s">
        <v>715</v>
      </c>
      <c r="H419" s="72"/>
      <c r="I419" s="209">
        <v>45971</v>
      </c>
      <c r="J419" s="72"/>
      <c r="K419" s="72" t="s">
        <v>235</v>
      </c>
      <c r="L419" t="s">
        <v>171</v>
      </c>
      <c r="M419" s="72" t="s">
        <v>1146</v>
      </c>
      <c r="N419" s="72" t="s">
        <v>237</v>
      </c>
      <c r="P419" s="193" t="str">
        <f>IF(OR(AND(A419&lt;&gt;"",COUNTIF(Bugs!B:B,A419)&gt;0),AND(B419&lt;&gt;"",COUNTIF(Bugs!A:A,B419)&gt;0)),"Y","")</f>
        <v>Y</v>
      </c>
      <c r="Q419" s="193" t="str">
        <f>IF(OR(
    AND(COUNTIF(Bugs!A:A,B419)&gt;0,ISNUMBER(SEARCH("x",INDEX(Bugs!C:C,MATCH(B419,Bugs!A:A,0))))),
    AND(COUNTIF(Bugs!B:B,B419)&gt;0,ISNUMBER(SEARCH("x",INDEX(Bugs!C:C,MATCH(B419,Bugs!B:B,0))))),
    AND(COUNTIF(Bugs!A:A,B419)&gt;0,ISNUMBER(SEARCH("x",INDEX(Bugs!D:D,MATCH(B419,Bugs!A:A,0))))),
    AND(COUNTIF(Bugs!B:B,B419)&gt;0,ISNUMBER(SEARCH("x",INDEX(Bugs!D:D,MATCH(B419,Bugs!B:B,0)))))
),"Y","")</f>
        <v>Y</v>
      </c>
      <c r="R419">
        <f ca="1">IF(OR(ISNUMBER(MATCH(L419,MasterData!$D$3:$D$18,0)),ISNUMBER(MATCH(L419,MasterData!$C$3:$C$18,0))),
    DATEDIF(E419,I419,"d"),
    DATEDIF(E419,TODAY(),"d"))</f>
        <v>4</v>
      </c>
      <c r="S419">
        <f t="shared" ca="1" si="21"/>
        <v>1</v>
      </c>
      <c r="T419">
        <f t="shared" ca="1" si="22"/>
        <v>0</v>
      </c>
      <c r="U419">
        <f t="shared" ca="1" si="23"/>
        <v>0</v>
      </c>
    </row>
    <row r="420" spans="1:21" hidden="1" x14ac:dyDescent="0.35">
      <c r="A420" s="72"/>
      <c r="B420" s="72" t="s">
        <v>1147</v>
      </c>
      <c r="C420" s="72"/>
      <c r="D420" s="180" t="s">
        <v>1066</v>
      </c>
      <c r="E420" s="209">
        <v>45967</v>
      </c>
      <c r="F420" s="72"/>
      <c r="G420" s="72" t="s">
        <v>1095</v>
      </c>
      <c r="H420" s="72"/>
      <c r="I420" s="209">
        <v>45971</v>
      </c>
      <c r="J420" s="72"/>
      <c r="K420" s="72" t="s">
        <v>235</v>
      </c>
      <c r="L420" t="s">
        <v>171</v>
      </c>
      <c r="M420" s="72" t="s">
        <v>1148</v>
      </c>
      <c r="N420" s="72" t="s">
        <v>237</v>
      </c>
      <c r="P420" s="193" t="str">
        <f>IF(OR(AND(A420&lt;&gt;"",COUNTIF(Bugs!B:B,A420)&gt;0),AND(B420&lt;&gt;"",COUNTIF(Bugs!A:A,B420)&gt;0)),"Y","")</f>
        <v/>
      </c>
      <c r="Q420" s="193" t="str">
        <f>IF(OR(
    AND(COUNTIF(Bugs!A:A,B420)&gt;0,ISNUMBER(SEARCH("x",INDEX(Bugs!C:C,MATCH(B420,Bugs!A:A,0))))),
    AND(COUNTIF(Bugs!B:B,B420)&gt;0,ISNUMBER(SEARCH("x",INDEX(Bugs!C:C,MATCH(B420,Bugs!B:B,0))))),
    AND(COUNTIF(Bugs!A:A,B420)&gt;0,ISNUMBER(SEARCH("x",INDEX(Bugs!D:D,MATCH(B420,Bugs!A:A,0))))),
    AND(COUNTIF(Bugs!B:B,B420)&gt;0,ISNUMBER(SEARCH("x",INDEX(Bugs!D:D,MATCH(B420,Bugs!B:B,0)))))
),"Y","")</f>
        <v/>
      </c>
      <c r="R420">
        <f ca="1">IF(OR(ISNUMBER(MATCH(L420,MasterData!$D$3:$D$18,0)),ISNUMBER(MATCH(L420,MasterData!$C$3:$C$18,0))),
    DATEDIF(E420,I420,"d"),
    DATEDIF(E420,TODAY(),"d"))</f>
        <v>4</v>
      </c>
      <c r="S420">
        <f t="shared" ca="1" si="21"/>
        <v>1</v>
      </c>
      <c r="T420">
        <f t="shared" ca="1" si="22"/>
        <v>0</v>
      </c>
      <c r="U420">
        <f t="shared" ca="1" si="23"/>
        <v>0</v>
      </c>
    </row>
    <row r="421" spans="1:21" hidden="1" x14ac:dyDescent="0.35">
      <c r="B421" t="s">
        <v>1149</v>
      </c>
      <c r="D421" s="34" t="s">
        <v>480</v>
      </c>
      <c r="E421" s="208">
        <v>45967</v>
      </c>
      <c r="G421" t="s">
        <v>715</v>
      </c>
      <c r="I421" s="208">
        <v>45968</v>
      </c>
      <c r="K421" t="s">
        <v>235</v>
      </c>
      <c r="L421" t="s">
        <v>171</v>
      </c>
      <c r="M421" t="s">
        <v>1150</v>
      </c>
      <c r="N421" t="s">
        <v>237</v>
      </c>
      <c r="P421" s="193" t="str">
        <f>IF(OR(AND(A421&lt;&gt;"",COUNTIF(Bugs!B:B,A421)&gt;0),AND(B421&lt;&gt;"",COUNTIF(Bugs!A:A,B421)&gt;0)),"Y","")</f>
        <v/>
      </c>
      <c r="Q421" s="193" t="str">
        <f>IF(OR(
    AND(COUNTIF(Bugs!A:A,B421)&gt;0,ISNUMBER(SEARCH("x",INDEX(Bugs!C:C,MATCH(B421,Bugs!A:A,0))))),
    AND(COUNTIF(Bugs!B:B,B421)&gt;0,ISNUMBER(SEARCH("x",INDEX(Bugs!C:C,MATCH(B421,Bugs!B:B,0))))),
    AND(COUNTIF(Bugs!A:A,B421)&gt;0,ISNUMBER(SEARCH("x",INDEX(Bugs!D:D,MATCH(B421,Bugs!A:A,0))))),
    AND(COUNTIF(Bugs!B:B,B421)&gt;0,ISNUMBER(SEARCH("x",INDEX(Bugs!D:D,MATCH(B421,Bugs!B:B,0)))))
),"Y","")</f>
        <v/>
      </c>
      <c r="R421">
        <f ca="1">IF(OR(ISNUMBER(MATCH(L421,MasterData!$D$3:$D$18,0)),ISNUMBER(MATCH(L421,MasterData!$C$3:$C$18,0))),
    DATEDIF(E421,I421,"d"),
    DATEDIF(E421,TODAY(),"d"))</f>
        <v>1</v>
      </c>
      <c r="S421">
        <f t="shared" ca="1" si="21"/>
        <v>1</v>
      </c>
      <c r="T421">
        <f t="shared" ca="1" si="22"/>
        <v>0</v>
      </c>
      <c r="U421">
        <f t="shared" ca="1" si="23"/>
        <v>0</v>
      </c>
    </row>
    <row r="422" spans="1:21" hidden="1" x14ac:dyDescent="0.35">
      <c r="B422" t="s">
        <v>115</v>
      </c>
      <c r="D422" s="34" t="s">
        <v>1052</v>
      </c>
      <c r="E422" s="208">
        <v>45968</v>
      </c>
      <c r="G422" t="s">
        <v>1151</v>
      </c>
      <c r="I422" s="208">
        <v>45981</v>
      </c>
      <c r="K422" t="s">
        <v>235</v>
      </c>
      <c r="L422" t="s">
        <v>171</v>
      </c>
      <c r="M422" t="s">
        <v>1152</v>
      </c>
      <c r="N422" t="s">
        <v>237</v>
      </c>
      <c r="P422" s="193" t="str">
        <f>IF(OR(AND(A422&lt;&gt;"",COUNTIF(Bugs!B:B,A422)&gt;0),AND(B422&lt;&gt;"",COUNTIF(Bugs!A:A,B422)&gt;0)),"Y","")</f>
        <v>Y</v>
      </c>
      <c r="Q422" s="193" t="str">
        <f>IF(OR(
    AND(COUNTIF(Bugs!A:A,B422)&gt;0,ISNUMBER(SEARCH("x",INDEX(Bugs!C:C,MATCH(B422,Bugs!A:A,0))))),
    AND(COUNTIF(Bugs!B:B,B422)&gt;0,ISNUMBER(SEARCH("x",INDEX(Bugs!C:C,MATCH(B422,Bugs!B:B,0))))),
    AND(COUNTIF(Bugs!A:A,B422)&gt;0,ISNUMBER(SEARCH("x",INDEX(Bugs!D:D,MATCH(B422,Bugs!A:A,0))))),
    AND(COUNTIF(Bugs!B:B,B422)&gt;0,ISNUMBER(SEARCH("x",INDEX(Bugs!D:D,MATCH(B422,Bugs!B:B,0)))))
),"Y","")</f>
        <v>Y</v>
      </c>
      <c r="R422">
        <f ca="1">IF(OR(ISNUMBER(MATCH(L422,MasterData!$D$3:$D$18,0)),ISNUMBER(MATCH(L422,MasterData!$C$3:$C$18,0))),
    DATEDIF(E422,I422,"d"),
    DATEDIF(E422,TODAY(),"d"))</f>
        <v>13</v>
      </c>
      <c r="S422">
        <f t="shared" ca="1" si="21"/>
        <v>0</v>
      </c>
      <c r="T422">
        <f t="shared" ca="1" si="22"/>
        <v>1</v>
      </c>
      <c r="U422">
        <f t="shared" ca="1" si="23"/>
        <v>0</v>
      </c>
    </row>
    <row r="423" spans="1:21" hidden="1" x14ac:dyDescent="0.35">
      <c r="A423" s="72"/>
      <c r="B423" s="72" t="s">
        <v>1153</v>
      </c>
      <c r="C423" s="72"/>
      <c r="D423" s="180" t="s">
        <v>1052</v>
      </c>
      <c r="E423" s="209">
        <v>45968</v>
      </c>
      <c r="F423" s="72"/>
      <c r="G423" s="72" t="s">
        <v>1154</v>
      </c>
      <c r="H423" s="72"/>
      <c r="I423" s="209">
        <v>45973</v>
      </c>
      <c r="J423" s="72"/>
      <c r="K423" s="72" t="s">
        <v>241</v>
      </c>
      <c r="L423" t="s">
        <v>171</v>
      </c>
      <c r="M423" s="72" t="s">
        <v>1155</v>
      </c>
      <c r="N423" s="72" t="s">
        <v>237</v>
      </c>
      <c r="P423" s="193" t="str">
        <f>IF(OR(AND(A423&lt;&gt;"",COUNTIF(Bugs!B:B,A423)&gt;0),AND(B423&lt;&gt;"",COUNTIF(Bugs!A:A,B423)&gt;0)),"Y","")</f>
        <v/>
      </c>
      <c r="Q423" s="193" t="str">
        <f>IF(OR(
    AND(COUNTIF(Bugs!A:A,B423)&gt;0,ISNUMBER(SEARCH("x",INDEX(Bugs!C:C,MATCH(B423,Bugs!A:A,0))))),
    AND(COUNTIF(Bugs!B:B,B423)&gt;0,ISNUMBER(SEARCH("x",INDEX(Bugs!C:C,MATCH(B423,Bugs!B:B,0))))),
    AND(COUNTIF(Bugs!A:A,B423)&gt;0,ISNUMBER(SEARCH("x",INDEX(Bugs!D:D,MATCH(B423,Bugs!A:A,0))))),
    AND(COUNTIF(Bugs!B:B,B423)&gt;0,ISNUMBER(SEARCH("x",INDEX(Bugs!D:D,MATCH(B423,Bugs!B:B,0)))))
),"Y","")</f>
        <v/>
      </c>
      <c r="R423">
        <f ca="1">IF(OR(ISNUMBER(MATCH(L423,MasterData!$D$3:$D$18,0)),ISNUMBER(MATCH(L423,MasterData!$C$3:$C$18,0))),
    DATEDIF(E423,I423,"d"),
    DATEDIF(E423,TODAY(),"d"))</f>
        <v>5</v>
      </c>
      <c r="S423">
        <f t="shared" ca="1" si="21"/>
        <v>1</v>
      </c>
      <c r="T423">
        <f t="shared" ca="1" si="22"/>
        <v>0</v>
      </c>
      <c r="U423">
        <f t="shared" ca="1" si="23"/>
        <v>0</v>
      </c>
    </row>
    <row r="424" spans="1:21" hidden="1" x14ac:dyDescent="0.35">
      <c r="A424" s="72"/>
      <c r="B424" s="72" t="s">
        <v>1156</v>
      </c>
      <c r="C424" s="72"/>
      <c r="D424" s="180" t="s">
        <v>1052</v>
      </c>
      <c r="E424" s="209">
        <v>45968</v>
      </c>
      <c r="F424" s="72"/>
      <c r="G424" s="72" t="s">
        <v>1154</v>
      </c>
      <c r="H424" s="72"/>
      <c r="I424" s="209">
        <v>45975</v>
      </c>
      <c r="J424" s="72"/>
      <c r="K424" s="72" t="s">
        <v>241</v>
      </c>
      <c r="L424" t="s">
        <v>171</v>
      </c>
      <c r="M424" s="72" t="s">
        <v>1157</v>
      </c>
      <c r="N424" s="72" t="s">
        <v>237</v>
      </c>
      <c r="P424" s="193" t="str">
        <f>IF(OR(AND(A424&lt;&gt;"",COUNTIF(Bugs!B:B,A424)&gt;0),AND(B424&lt;&gt;"",COUNTIF(Bugs!A:A,B424)&gt;0)),"Y","")</f>
        <v/>
      </c>
      <c r="Q424" s="193" t="str">
        <f>IF(OR(
    AND(COUNTIF(Bugs!A:A,B424)&gt;0,ISNUMBER(SEARCH("x",INDEX(Bugs!C:C,MATCH(B424,Bugs!A:A,0))))),
    AND(COUNTIF(Bugs!B:B,B424)&gt;0,ISNUMBER(SEARCH("x",INDEX(Bugs!C:C,MATCH(B424,Bugs!B:B,0))))),
    AND(COUNTIF(Bugs!A:A,B424)&gt;0,ISNUMBER(SEARCH("x",INDEX(Bugs!D:D,MATCH(B424,Bugs!A:A,0))))),
    AND(COUNTIF(Bugs!B:B,B424)&gt;0,ISNUMBER(SEARCH("x",INDEX(Bugs!D:D,MATCH(B424,Bugs!B:B,0)))))
),"Y","")</f>
        <v/>
      </c>
      <c r="R424">
        <f ca="1">IF(OR(ISNUMBER(MATCH(L424,MasterData!$D$3:$D$18,0)),ISNUMBER(MATCH(L424,MasterData!$C$3:$C$18,0))),
    DATEDIF(E424,I424,"d"),
    DATEDIF(E424,TODAY(),"d"))</f>
        <v>7</v>
      </c>
      <c r="S424">
        <f t="shared" ca="1" si="21"/>
        <v>1</v>
      </c>
      <c r="T424">
        <f t="shared" ca="1" si="22"/>
        <v>0</v>
      </c>
      <c r="U424">
        <f t="shared" ca="1" si="23"/>
        <v>0</v>
      </c>
    </row>
    <row r="425" spans="1:21" hidden="1" x14ac:dyDescent="0.35">
      <c r="A425" s="72"/>
      <c r="B425" s="72" t="s">
        <v>1158</v>
      </c>
      <c r="C425" s="72"/>
      <c r="D425" s="180" t="s">
        <v>1052</v>
      </c>
      <c r="E425" s="209">
        <v>45968</v>
      </c>
      <c r="F425" s="72"/>
      <c r="G425" s="72" t="s">
        <v>1154</v>
      </c>
      <c r="H425" s="72"/>
      <c r="I425" s="209">
        <v>45973</v>
      </c>
      <c r="J425" s="72"/>
      <c r="K425" s="72" t="s">
        <v>241</v>
      </c>
      <c r="L425" t="s">
        <v>171</v>
      </c>
      <c r="M425" s="72" t="s">
        <v>1159</v>
      </c>
      <c r="N425" s="72" t="s">
        <v>237</v>
      </c>
      <c r="P425" s="193" t="str">
        <f>IF(OR(AND(A425&lt;&gt;"",COUNTIF(Bugs!B:B,A425)&gt;0),AND(B425&lt;&gt;"",COUNTIF(Bugs!A:A,B425)&gt;0)),"Y","")</f>
        <v/>
      </c>
      <c r="Q425" s="193" t="str">
        <f>IF(OR(
    AND(COUNTIF(Bugs!A:A,B425)&gt;0,ISNUMBER(SEARCH("x",INDEX(Bugs!C:C,MATCH(B425,Bugs!A:A,0))))),
    AND(COUNTIF(Bugs!B:B,B425)&gt;0,ISNUMBER(SEARCH("x",INDEX(Bugs!C:C,MATCH(B425,Bugs!B:B,0))))),
    AND(COUNTIF(Bugs!A:A,B425)&gt;0,ISNUMBER(SEARCH("x",INDEX(Bugs!D:D,MATCH(B425,Bugs!A:A,0))))),
    AND(COUNTIF(Bugs!B:B,B425)&gt;0,ISNUMBER(SEARCH("x",INDEX(Bugs!D:D,MATCH(B425,Bugs!B:B,0)))))
),"Y","")</f>
        <v/>
      </c>
      <c r="R425">
        <f ca="1">IF(OR(ISNUMBER(MATCH(L425,MasterData!$D$3:$D$18,0)),ISNUMBER(MATCH(L425,MasterData!$C$3:$C$18,0))),
    DATEDIF(E425,I425,"d"),
    DATEDIF(E425,TODAY(),"d"))</f>
        <v>5</v>
      </c>
      <c r="S425">
        <f t="shared" ca="1" si="21"/>
        <v>1</v>
      </c>
      <c r="T425">
        <f t="shared" ca="1" si="22"/>
        <v>0</v>
      </c>
      <c r="U425">
        <f t="shared" ca="1" si="23"/>
        <v>0</v>
      </c>
    </row>
    <row r="426" spans="1:21" hidden="1" x14ac:dyDescent="0.35">
      <c r="B426" t="s">
        <v>1160</v>
      </c>
      <c r="D426" s="34" t="s">
        <v>1052</v>
      </c>
      <c r="E426" s="208">
        <v>45968</v>
      </c>
      <c r="G426" t="s">
        <v>1154</v>
      </c>
      <c r="I426" s="208">
        <v>45978</v>
      </c>
      <c r="K426" t="s">
        <v>241</v>
      </c>
      <c r="L426" t="s">
        <v>164</v>
      </c>
      <c r="M426" t="s">
        <v>1161</v>
      </c>
      <c r="N426" t="s">
        <v>237</v>
      </c>
      <c r="P426" s="193" t="str">
        <f>IF(OR(AND(A426&lt;&gt;"",COUNTIF(Bugs!B:B,A426)&gt;0),AND(B426&lt;&gt;"",COUNTIF(Bugs!A:A,B426)&gt;0)),"Y","")</f>
        <v/>
      </c>
      <c r="Q426" s="193" t="str">
        <f>IF(OR(
    AND(COUNTIF(Bugs!A:A,B426)&gt;0,ISNUMBER(SEARCH("x",INDEX(Bugs!C:C,MATCH(B426,Bugs!A:A,0))))),
    AND(COUNTIF(Bugs!B:B,B426)&gt;0,ISNUMBER(SEARCH("x",INDEX(Bugs!C:C,MATCH(B426,Bugs!B:B,0))))),
    AND(COUNTIF(Bugs!A:A,B426)&gt;0,ISNUMBER(SEARCH("x",INDEX(Bugs!D:D,MATCH(B426,Bugs!A:A,0))))),
    AND(COUNTIF(Bugs!B:B,B426)&gt;0,ISNUMBER(SEARCH("x",INDEX(Bugs!D:D,MATCH(B426,Bugs!B:B,0)))))
),"Y","")</f>
        <v/>
      </c>
      <c r="R426">
        <f ca="1">IF(OR(ISNUMBER(MATCH(L426,MasterData!$D$3:$D$18,0)),ISNUMBER(MATCH(L426,MasterData!$C$3:$C$18,0))),
    DATEDIF(E426,I426,"d"),
    DATEDIF(E426,TODAY(),"d"))</f>
        <v>39</v>
      </c>
      <c r="S426">
        <f t="shared" ca="1" si="21"/>
        <v>0</v>
      </c>
      <c r="T426">
        <f t="shared" ca="1" si="22"/>
        <v>0</v>
      </c>
      <c r="U426">
        <f t="shared" ca="1" si="23"/>
        <v>1</v>
      </c>
    </row>
    <row r="427" spans="1:21" hidden="1" x14ac:dyDescent="0.35">
      <c r="B427" t="s">
        <v>1162</v>
      </c>
      <c r="D427" s="34" t="s">
        <v>1052</v>
      </c>
      <c r="E427" s="208">
        <v>45968</v>
      </c>
      <c r="G427" t="s">
        <v>1154</v>
      </c>
      <c r="I427" s="208">
        <v>45968</v>
      </c>
      <c r="K427" t="s">
        <v>241</v>
      </c>
      <c r="L427" t="s">
        <v>171</v>
      </c>
      <c r="M427" t="s">
        <v>1163</v>
      </c>
      <c r="N427" t="s">
        <v>237</v>
      </c>
      <c r="P427" s="193" t="str">
        <f>IF(OR(AND(A427&lt;&gt;"",COUNTIF(Bugs!B:B,A427)&gt;0),AND(B427&lt;&gt;"",COUNTIF(Bugs!A:A,B427)&gt;0)),"Y","")</f>
        <v/>
      </c>
      <c r="Q427" s="193" t="str">
        <f>IF(OR(
    AND(COUNTIF(Bugs!A:A,B427)&gt;0,ISNUMBER(SEARCH("x",INDEX(Bugs!C:C,MATCH(B427,Bugs!A:A,0))))),
    AND(COUNTIF(Bugs!B:B,B427)&gt;0,ISNUMBER(SEARCH("x",INDEX(Bugs!C:C,MATCH(B427,Bugs!B:B,0))))),
    AND(COUNTIF(Bugs!A:A,B427)&gt;0,ISNUMBER(SEARCH("x",INDEX(Bugs!D:D,MATCH(B427,Bugs!A:A,0))))),
    AND(COUNTIF(Bugs!B:B,B427)&gt;0,ISNUMBER(SEARCH("x",INDEX(Bugs!D:D,MATCH(B427,Bugs!B:B,0)))))
),"Y","")</f>
        <v/>
      </c>
      <c r="R427">
        <f ca="1">IF(OR(ISNUMBER(MATCH(L427,MasterData!$D$3:$D$18,0)),ISNUMBER(MATCH(L427,MasterData!$C$3:$C$18,0))),
    DATEDIF(E427,I427,"d"),
    DATEDIF(E427,TODAY(),"d"))</f>
        <v>0</v>
      </c>
      <c r="S427">
        <f t="shared" ca="1" si="21"/>
        <v>1</v>
      </c>
      <c r="T427">
        <f t="shared" ca="1" si="22"/>
        <v>0</v>
      </c>
      <c r="U427">
        <f t="shared" ca="1" si="23"/>
        <v>0</v>
      </c>
    </row>
    <row r="428" spans="1:21" hidden="1" x14ac:dyDescent="0.35">
      <c r="A428" s="72"/>
      <c r="B428" s="72" t="s">
        <v>1164</v>
      </c>
      <c r="C428" s="72"/>
      <c r="D428" s="180">
        <v>3009</v>
      </c>
      <c r="E428" s="209">
        <v>45968</v>
      </c>
      <c r="F428" s="72"/>
      <c r="G428" s="72" t="s">
        <v>866</v>
      </c>
      <c r="H428" s="72"/>
      <c r="I428" s="209">
        <v>45973</v>
      </c>
      <c r="J428" s="72"/>
      <c r="K428" s="72" t="s">
        <v>235</v>
      </c>
      <c r="L428" t="s">
        <v>171</v>
      </c>
      <c r="M428" s="72" t="s">
        <v>1165</v>
      </c>
      <c r="N428" s="72" t="s">
        <v>237</v>
      </c>
      <c r="P428" s="193" t="str">
        <f>IF(OR(AND(A428&lt;&gt;"",COUNTIF(Bugs!B:B,A428)&gt;0),AND(B428&lt;&gt;"",COUNTIF(Bugs!A:A,B428)&gt;0)),"Y","")</f>
        <v/>
      </c>
      <c r="Q428" s="193" t="str">
        <f>IF(OR(
    AND(COUNTIF(Bugs!A:A,B428)&gt;0,ISNUMBER(SEARCH("x",INDEX(Bugs!C:C,MATCH(B428,Bugs!A:A,0))))),
    AND(COUNTIF(Bugs!B:B,B428)&gt;0,ISNUMBER(SEARCH("x",INDEX(Bugs!C:C,MATCH(B428,Bugs!B:B,0))))),
    AND(COUNTIF(Bugs!A:A,B428)&gt;0,ISNUMBER(SEARCH("x",INDEX(Bugs!D:D,MATCH(B428,Bugs!A:A,0))))),
    AND(COUNTIF(Bugs!B:B,B428)&gt;0,ISNUMBER(SEARCH("x",INDEX(Bugs!D:D,MATCH(B428,Bugs!B:B,0)))))
),"Y","")</f>
        <v/>
      </c>
      <c r="R428">
        <f ca="1">IF(OR(ISNUMBER(MATCH(L428,MasterData!$D$3:$D$18,0)),ISNUMBER(MATCH(L428,MasterData!$C$3:$C$18,0))),
    DATEDIF(E428,I428,"d"),
    DATEDIF(E428,TODAY(),"d"))</f>
        <v>5</v>
      </c>
      <c r="S428">
        <f t="shared" ca="1" si="21"/>
        <v>1</v>
      </c>
      <c r="T428">
        <f t="shared" ca="1" si="22"/>
        <v>0</v>
      </c>
      <c r="U428">
        <f t="shared" ca="1" si="23"/>
        <v>0</v>
      </c>
    </row>
    <row r="429" spans="1:21" hidden="1" x14ac:dyDescent="0.35">
      <c r="B429" t="s">
        <v>116</v>
      </c>
      <c r="D429" s="34" t="s">
        <v>254</v>
      </c>
      <c r="E429" s="208">
        <v>45968</v>
      </c>
      <c r="G429" t="s">
        <v>853</v>
      </c>
      <c r="I429" s="208">
        <v>45980</v>
      </c>
      <c r="K429" t="s">
        <v>347</v>
      </c>
      <c r="L429" t="s">
        <v>171</v>
      </c>
      <c r="M429" t="s">
        <v>1166</v>
      </c>
      <c r="N429" t="s">
        <v>237</v>
      </c>
      <c r="P429" s="193" t="str">
        <f>IF(OR(AND(A429&lt;&gt;"",COUNTIF(Bugs!B:B,A429)&gt;0),AND(B429&lt;&gt;"",COUNTIF(Bugs!A:A,B429)&gt;0)),"Y","")</f>
        <v>Y</v>
      </c>
      <c r="Q429" s="193" t="str">
        <f>IF(OR(
    AND(COUNTIF(Bugs!A:A,B429)&gt;0,ISNUMBER(SEARCH("x",INDEX(Bugs!C:C,MATCH(B429,Bugs!A:A,0))))),
    AND(COUNTIF(Bugs!B:B,B429)&gt;0,ISNUMBER(SEARCH("x",INDEX(Bugs!C:C,MATCH(B429,Bugs!B:B,0))))),
    AND(COUNTIF(Bugs!A:A,B429)&gt;0,ISNUMBER(SEARCH("x",INDEX(Bugs!D:D,MATCH(B429,Bugs!A:A,0))))),
    AND(COUNTIF(Bugs!B:B,B429)&gt;0,ISNUMBER(SEARCH("x",INDEX(Bugs!D:D,MATCH(B429,Bugs!B:B,0)))))
),"Y","")</f>
        <v>Y</v>
      </c>
      <c r="R429">
        <f ca="1">IF(OR(ISNUMBER(MATCH(L429,MasterData!$D$3:$D$18,0)),ISNUMBER(MATCH(L429,MasterData!$C$3:$C$18,0))),
    DATEDIF(E429,I429,"d"),
    DATEDIF(E429,TODAY(),"d"))</f>
        <v>12</v>
      </c>
      <c r="S429">
        <f t="shared" ca="1" si="21"/>
        <v>0</v>
      </c>
      <c r="T429">
        <f t="shared" ca="1" si="22"/>
        <v>1</v>
      </c>
      <c r="U429">
        <f t="shared" ca="1" si="23"/>
        <v>0</v>
      </c>
    </row>
    <row r="430" spans="1:21" hidden="1" x14ac:dyDescent="0.35">
      <c r="A430" s="72"/>
      <c r="B430" s="72" t="s">
        <v>117</v>
      </c>
      <c r="C430" s="72"/>
      <c r="D430" s="180" t="s">
        <v>746</v>
      </c>
      <c r="E430" s="209">
        <v>45970</v>
      </c>
      <c r="F430" s="72"/>
      <c r="G430" s="72" t="s">
        <v>715</v>
      </c>
      <c r="H430" s="72"/>
      <c r="I430" s="209">
        <v>45972</v>
      </c>
      <c r="J430" s="72"/>
      <c r="K430" s="72" t="s">
        <v>235</v>
      </c>
      <c r="L430" t="s">
        <v>171</v>
      </c>
      <c r="M430" s="72" t="s">
        <v>1167</v>
      </c>
      <c r="N430" s="72" t="s">
        <v>237</v>
      </c>
      <c r="P430" s="193" t="str">
        <f>IF(OR(AND(A430&lt;&gt;"",COUNTIF(Bugs!B:B,A430)&gt;0),AND(B430&lt;&gt;"",COUNTIF(Bugs!A:A,B430)&gt;0)),"Y","")</f>
        <v>Y</v>
      </c>
      <c r="Q430" s="193" t="str">
        <f>IF(OR(
    AND(COUNTIF(Bugs!A:A,B430)&gt;0,ISNUMBER(SEARCH("x",INDEX(Bugs!C:C,MATCH(B430,Bugs!A:A,0))))),
    AND(COUNTIF(Bugs!B:B,B430)&gt;0,ISNUMBER(SEARCH("x",INDEX(Bugs!C:C,MATCH(B430,Bugs!B:B,0))))),
    AND(COUNTIF(Bugs!A:A,B430)&gt;0,ISNUMBER(SEARCH("x",INDEX(Bugs!D:D,MATCH(B430,Bugs!A:A,0))))),
    AND(COUNTIF(Bugs!B:B,B430)&gt;0,ISNUMBER(SEARCH("x",INDEX(Bugs!D:D,MATCH(B430,Bugs!B:B,0)))))
),"Y","")</f>
        <v>Y</v>
      </c>
      <c r="R430">
        <f ca="1">IF(OR(ISNUMBER(MATCH(L430,MasterData!$D$3:$D$18,0)),ISNUMBER(MATCH(L430,MasterData!$C$3:$C$18,0))),
    DATEDIF(E430,I430,"d"),
    DATEDIF(E430,TODAY(),"d"))</f>
        <v>2</v>
      </c>
      <c r="S430">
        <f t="shared" ca="1" si="21"/>
        <v>1</v>
      </c>
      <c r="T430">
        <f t="shared" ca="1" si="22"/>
        <v>0</v>
      </c>
      <c r="U430">
        <f t="shared" ca="1" si="23"/>
        <v>0</v>
      </c>
    </row>
    <row r="431" spans="1:21" hidden="1" x14ac:dyDescent="0.35">
      <c r="A431" s="72"/>
      <c r="B431" s="72" t="s">
        <v>1168</v>
      </c>
      <c r="C431" s="72"/>
      <c r="D431" s="180" t="s">
        <v>480</v>
      </c>
      <c r="E431" s="209">
        <v>45970</v>
      </c>
      <c r="F431" s="72"/>
      <c r="G431" s="72" t="s">
        <v>715</v>
      </c>
      <c r="H431" s="72"/>
      <c r="I431" s="209">
        <v>45972</v>
      </c>
      <c r="J431" s="72"/>
      <c r="K431" s="72" t="s">
        <v>235</v>
      </c>
      <c r="L431" t="s">
        <v>171</v>
      </c>
      <c r="M431" s="72" t="s">
        <v>1169</v>
      </c>
      <c r="N431" s="72" t="s">
        <v>237</v>
      </c>
      <c r="P431" s="193" t="str">
        <f>IF(OR(AND(A431&lt;&gt;"",COUNTIF(Bugs!B:B,A431)&gt;0),AND(B431&lt;&gt;"",COUNTIF(Bugs!A:A,B431)&gt;0)),"Y","")</f>
        <v/>
      </c>
      <c r="Q431" s="193" t="str">
        <f>IF(OR(
    AND(COUNTIF(Bugs!A:A,B431)&gt;0,ISNUMBER(SEARCH("x",INDEX(Bugs!C:C,MATCH(B431,Bugs!A:A,0))))),
    AND(COUNTIF(Bugs!B:B,B431)&gt;0,ISNUMBER(SEARCH("x",INDEX(Bugs!C:C,MATCH(B431,Bugs!B:B,0))))),
    AND(COUNTIF(Bugs!A:A,B431)&gt;0,ISNUMBER(SEARCH("x",INDEX(Bugs!D:D,MATCH(B431,Bugs!A:A,0))))),
    AND(COUNTIF(Bugs!B:B,B431)&gt;0,ISNUMBER(SEARCH("x",INDEX(Bugs!D:D,MATCH(B431,Bugs!B:B,0)))))
),"Y","")</f>
        <v/>
      </c>
      <c r="R431">
        <f ca="1">IF(OR(ISNUMBER(MATCH(L431,MasterData!$D$3:$D$18,0)),ISNUMBER(MATCH(L431,MasterData!$C$3:$C$18,0))),
    DATEDIF(E431,I431,"d"),
    DATEDIF(E431,TODAY(),"d"))</f>
        <v>2</v>
      </c>
      <c r="S431">
        <f t="shared" ca="1" si="21"/>
        <v>1</v>
      </c>
      <c r="T431">
        <f t="shared" ca="1" si="22"/>
        <v>0</v>
      </c>
      <c r="U431">
        <f t="shared" ca="1" si="23"/>
        <v>0</v>
      </c>
    </row>
    <row r="432" spans="1:21" hidden="1" x14ac:dyDescent="0.35">
      <c r="B432" t="s">
        <v>1170</v>
      </c>
      <c r="D432" s="34" t="s">
        <v>1066</v>
      </c>
      <c r="E432" s="208">
        <v>45971</v>
      </c>
      <c r="G432" t="s">
        <v>1095</v>
      </c>
      <c r="I432" s="208">
        <v>45972</v>
      </c>
      <c r="K432" t="s">
        <v>235</v>
      </c>
      <c r="L432" t="s">
        <v>171</v>
      </c>
      <c r="M432" t="s">
        <v>1171</v>
      </c>
      <c r="N432" t="s">
        <v>237</v>
      </c>
      <c r="P432" s="193" t="str">
        <f>IF(OR(AND(A432&lt;&gt;"",COUNTIF(Bugs!B:B,A432)&gt;0),AND(B432&lt;&gt;"",COUNTIF(Bugs!A:A,B432)&gt;0)),"Y","")</f>
        <v/>
      </c>
      <c r="Q432" s="193" t="str">
        <f>IF(OR(
    AND(COUNTIF(Bugs!A:A,B432)&gt;0,ISNUMBER(SEARCH("x",INDEX(Bugs!C:C,MATCH(B432,Bugs!A:A,0))))),
    AND(COUNTIF(Bugs!B:B,B432)&gt;0,ISNUMBER(SEARCH("x",INDEX(Bugs!C:C,MATCH(B432,Bugs!B:B,0))))),
    AND(COUNTIF(Bugs!A:A,B432)&gt;0,ISNUMBER(SEARCH("x",INDEX(Bugs!D:D,MATCH(B432,Bugs!A:A,0))))),
    AND(COUNTIF(Bugs!B:B,B432)&gt;0,ISNUMBER(SEARCH("x",INDEX(Bugs!D:D,MATCH(B432,Bugs!B:B,0)))))
),"Y","")</f>
        <v/>
      </c>
      <c r="R432">
        <f ca="1">IF(OR(ISNUMBER(MATCH(L432,MasterData!$D$3:$D$18,0)),ISNUMBER(MATCH(L432,MasterData!$C$3:$C$18,0))),
    DATEDIF(E432,I432,"d"),
    DATEDIF(E432,TODAY(),"d"))</f>
        <v>1</v>
      </c>
      <c r="S432">
        <f t="shared" ca="1" si="21"/>
        <v>1</v>
      </c>
      <c r="T432">
        <f t="shared" ca="1" si="22"/>
        <v>0</v>
      </c>
      <c r="U432">
        <f t="shared" ca="1" si="23"/>
        <v>0</v>
      </c>
    </row>
    <row r="433" spans="2:21" hidden="1" x14ac:dyDescent="0.35">
      <c r="B433" t="s">
        <v>1172</v>
      </c>
      <c r="D433" s="34" t="s">
        <v>480</v>
      </c>
      <c r="E433" s="208">
        <v>45971</v>
      </c>
      <c r="G433" t="s">
        <v>715</v>
      </c>
      <c r="I433" s="208">
        <v>45972</v>
      </c>
      <c r="K433" t="s">
        <v>235</v>
      </c>
      <c r="L433" t="s">
        <v>171</v>
      </c>
      <c r="M433" t="s">
        <v>1173</v>
      </c>
      <c r="N433" t="s">
        <v>237</v>
      </c>
      <c r="P433" s="193" t="str">
        <f>IF(OR(AND(A433&lt;&gt;"",COUNTIF(Bugs!B:B,A433)&gt;0),AND(B433&lt;&gt;"",COUNTIF(Bugs!A:A,B433)&gt;0)),"Y","")</f>
        <v/>
      </c>
      <c r="Q433" s="193" t="str">
        <f>IF(OR(
    AND(COUNTIF(Bugs!A:A,B433)&gt;0,ISNUMBER(SEARCH("x",INDEX(Bugs!C:C,MATCH(B433,Bugs!A:A,0))))),
    AND(COUNTIF(Bugs!B:B,B433)&gt;0,ISNUMBER(SEARCH("x",INDEX(Bugs!C:C,MATCH(B433,Bugs!B:B,0))))),
    AND(COUNTIF(Bugs!A:A,B433)&gt;0,ISNUMBER(SEARCH("x",INDEX(Bugs!D:D,MATCH(B433,Bugs!A:A,0))))),
    AND(COUNTIF(Bugs!B:B,B433)&gt;0,ISNUMBER(SEARCH("x",INDEX(Bugs!D:D,MATCH(B433,Bugs!B:B,0)))))
),"Y","")</f>
        <v/>
      </c>
      <c r="R433">
        <f ca="1">IF(OR(ISNUMBER(MATCH(L433,MasterData!$D$3:$D$18,0)),ISNUMBER(MATCH(L433,MasterData!$C$3:$C$18,0))),
    DATEDIF(E433,I433,"d"),
    DATEDIF(E433,TODAY(),"d"))</f>
        <v>1</v>
      </c>
      <c r="S433">
        <f t="shared" ca="1" si="21"/>
        <v>1</v>
      </c>
      <c r="T433">
        <f t="shared" ca="1" si="22"/>
        <v>0</v>
      </c>
      <c r="U433">
        <f t="shared" ca="1" si="23"/>
        <v>0</v>
      </c>
    </row>
    <row r="434" spans="2:21" hidden="1" x14ac:dyDescent="0.35">
      <c r="B434" t="s">
        <v>1174</v>
      </c>
      <c r="D434" s="34" t="s">
        <v>660</v>
      </c>
      <c r="E434" s="208">
        <v>45971</v>
      </c>
      <c r="G434" t="s">
        <v>876</v>
      </c>
      <c r="I434" s="208">
        <v>45986</v>
      </c>
      <c r="K434" t="s">
        <v>235</v>
      </c>
      <c r="L434" t="s">
        <v>171</v>
      </c>
      <c r="M434" t="s">
        <v>1175</v>
      </c>
      <c r="N434" t="s">
        <v>237</v>
      </c>
      <c r="P434" s="193" t="str">
        <f>IF(OR(AND(A434&lt;&gt;"",COUNTIF(Bugs!B:B,A434)&gt;0),AND(B434&lt;&gt;"",COUNTIF(Bugs!A:A,B434)&gt;0)),"Y","")</f>
        <v/>
      </c>
      <c r="Q434" s="193" t="str">
        <f>IF(OR(
    AND(COUNTIF(Bugs!A:A,B434)&gt;0,ISNUMBER(SEARCH("x",INDEX(Bugs!C:C,MATCH(B434,Bugs!A:A,0))))),
    AND(COUNTIF(Bugs!B:B,B434)&gt;0,ISNUMBER(SEARCH("x",INDEX(Bugs!C:C,MATCH(B434,Bugs!B:B,0))))),
    AND(COUNTIF(Bugs!A:A,B434)&gt;0,ISNUMBER(SEARCH("x",INDEX(Bugs!D:D,MATCH(B434,Bugs!A:A,0))))),
    AND(COUNTIF(Bugs!B:B,B434)&gt;0,ISNUMBER(SEARCH("x",INDEX(Bugs!D:D,MATCH(B434,Bugs!B:B,0)))))
),"Y","")</f>
        <v/>
      </c>
      <c r="R434">
        <f ca="1">IF(OR(ISNUMBER(MATCH(L434,MasterData!$D$3:$D$18,0)),ISNUMBER(MATCH(L434,MasterData!$C$3:$C$18,0))),
    DATEDIF(E434,I434,"d"),
    DATEDIF(E434,TODAY(),"d"))</f>
        <v>15</v>
      </c>
      <c r="S434">
        <f t="shared" ca="1" si="21"/>
        <v>0</v>
      </c>
      <c r="T434">
        <f t="shared" ca="1" si="22"/>
        <v>1</v>
      </c>
      <c r="U434">
        <f t="shared" ca="1" si="23"/>
        <v>0</v>
      </c>
    </row>
    <row r="435" spans="2:21" hidden="1" x14ac:dyDescent="0.35">
      <c r="B435" t="s">
        <v>1176</v>
      </c>
      <c r="D435" s="34" t="s">
        <v>480</v>
      </c>
      <c r="E435" s="208">
        <v>45972</v>
      </c>
      <c r="G435" t="s">
        <v>834</v>
      </c>
      <c r="I435" s="208">
        <v>45972</v>
      </c>
      <c r="K435" t="s">
        <v>241</v>
      </c>
      <c r="L435" t="s">
        <v>171</v>
      </c>
      <c r="M435" t="s">
        <v>1177</v>
      </c>
      <c r="N435" t="s">
        <v>237</v>
      </c>
      <c r="P435" s="193" t="str">
        <f>IF(OR(AND(A435&lt;&gt;"",COUNTIF(Bugs!B:B,A435)&gt;0),AND(B435&lt;&gt;"",COUNTIF(Bugs!A:A,B435)&gt;0)),"Y","")</f>
        <v/>
      </c>
      <c r="Q435" s="193" t="str">
        <f>IF(OR(
    AND(COUNTIF(Bugs!A:A,B435)&gt;0,ISNUMBER(SEARCH("x",INDEX(Bugs!C:C,MATCH(B435,Bugs!A:A,0))))),
    AND(COUNTIF(Bugs!B:B,B435)&gt;0,ISNUMBER(SEARCH("x",INDEX(Bugs!C:C,MATCH(B435,Bugs!B:B,0))))),
    AND(COUNTIF(Bugs!A:A,B435)&gt;0,ISNUMBER(SEARCH("x",INDEX(Bugs!D:D,MATCH(B435,Bugs!A:A,0))))),
    AND(COUNTIF(Bugs!B:B,B435)&gt;0,ISNUMBER(SEARCH("x",INDEX(Bugs!D:D,MATCH(B435,Bugs!B:B,0)))))
),"Y","")</f>
        <v/>
      </c>
      <c r="R435">
        <f ca="1">IF(OR(ISNUMBER(MATCH(L435,MasterData!$D$3:$D$18,0)),ISNUMBER(MATCH(L435,MasterData!$C$3:$C$18,0))),
    DATEDIF(E435,I435,"d"),
    DATEDIF(E435,TODAY(),"d"))</f>
        <v>0</v>
      </c>
      <c r="S435">
        <f t="shared" ca="1" si="21"/>
        <v>1</v>
      </c>
      <c r="T435">
        <f t="shared" ca="1" si="22"/>
        <v>0</v>
      </c>
      <c r="U435">
        <f t="shared" ca="1" si="23"/>
        <v>0</v>
      </c>
    </row>
    <row r="436" spans="2:21" hidden="1" x14ac:dyDescent="0.35">
      <c r="B436" t="s">
        <v>118</v>
      </c>
      <c r="D436" s="34" t="s">
        <v>480</v>
      </c>
      <c r="E436" s="208">
        <v>45972</v>
      </c>
      <c r="G436" t="s">
        <v>715</v>
      </c>
      <c r="I436" s="208">
        <v>45980</v>
      </c>
      <c r="K436" t="s">
        <v>235</v>
      </c>
      <c r="L436" t="s">
        <v>171</v>
      </c>
      <c r="M436" t="s">
        <v>1178</v>
      </c>
      <c r="N436" t="s">
        <v>237</v>
      </c>
      <c r="P436" s="193" t="str">
        <f>IF(OR(AND(A436&lt;&gt;"",COUNTIF(Bugs!B:B,A436)&gt;0),AND(B436&lt;&gt;"",COUNTIF(Bugs!A:A,B436)&gt;0)),"Y","")</f>
        <v>Y</v>
      </c>
      <c r="Q436" s="193" t="str">
        <f>IF(OR(
    AND(COUNTIF(Bugs!A:A,B436)&gt;0,ISNUMBER(SEARCH("x",INDEX(Bugs!C:C,MATCH(B436,Bugs!A:A,0))))),
    AND(COUNTIF(Bugs!B:B,B436)&gt;0,ISNUMBER(SEARCH("x",INDEX(Bugs!C:C,MATCH(B436,Bugs!B:B,0))))),
    AND(COUNTIF(Bugs!A:A,B436)&gt;0,ISNUMBER(SEARCH("x",INDEX(Bugs!D:D,MATCH(B436,Bugs!A:A,0))))),
    AND(COUNTIF(Bugs!B:B,B436)&gt;0,ISNUMBER(SEARCH("x",INDEX(Bugs!D:D,MATCH(B436,Bugs!B:B,0)))))
),"Y","")</f>
        <v>Y</v>
      </c>
      <c r="R436">
        <f ca="1">IF(OR(ISNUMBER(MATCH(L436,MasterData!$D$3:$D$18,0)),ISNUMBER(MATCH(L436,MasterData!$C$3:$C$18,0))),
    DATEDIF(E436,I436,"d"),
    DATEDIF(E436,TODAY(),"d"))</f>
        <v>8</v>
      </c>
      <c r="S436">
        <f t="shared" ca="1" si="21"/>
        <v>0</v>
      </c>
      <c r="T436">
        <f t="shared" ca="1" si="22"/>
        <v>1</v>
      </c>
      <c r="U436">
        <f t="shared" ca="1" si="23"/>
        <v>0</v>
      </c>
    </row>
    <row r="437" spans="2:21" hidden="1" x14ac:dyDescent="0.35">
      <c r="B437" t="s">
        <v>119</v>
      </c>
      <c r="D437" s="34" t="s">
        <v>480</v>
      </c>
      <c r="E437" s="208">
        <v>45972</v>
      </c>
      <c r="G437" t="s">
        <v>715</v>
      </c>
      <c r="I437" s="208">
        <v>45973</v>
      </c>
      <c r="K437" t="s">
        <v>235</v>
      </c>
      <c r="L437" t="s">
        <v>171</v>
      </c>
      <c r="M437" t="s">
        <v>1179</v>
      </c>
      <c r="N437" t="s">
        <v>237</v>
      </c>
      <c r="P437" s="193" t="str">
        <f>IF(OR(AND(A437&lt;&gt;"",COUNTIF(Bugs!B:B,A437)&gt;0),AND(B437&lt;&gt;"",COUNTIF(Bugs!A:A,B437)&gt;0)),"Y","")</f>
        <v>Y</v>
      </c>
      <c r="Q437" s="193" t="str">
        <f>IF(OR(
    AND(COUNTIF(Bugs!A:A,B437)&gt;0,ISNUMBER(SEARCH("x",INDEX(Bugs!C:C,MATCH(B437,Bugs!A:A,0))))),
    AND(COUNTIF(Bugs!B:B,B437)&gt;0,ISNUMBER(SEARCH("x",INDEX(Bugs!C:C,MATCH(B437,Bugs!B:B,0))))),
    AND(COUNTIF(Bugs!A:A,B437)&gt;0,ISNUMBER(SEARCH("x",INDEX(Bugs!D:D,MATCH(B437,Bugs!A:A,0))))),
    AND(COUNTIF(Bugs!B:B,B437)&gt;0,ISNUMBER(SEARCH("x",INDEX(Bugs!D:D,MATCH(B437,Bugs!B:B,0)))))
),"Y","")</f>
        <v/>
      </c>
      <c r="R437">
        <f ca="1">IF(OR(ISNUMBER(MATCH(L437,MasterData!$D$3:$D$18,0)),ISNUMBER(MATCH(L437,MasterData!$C$3:$C$18,0))),
    DATEDIF(E437,I437,"d"),
    DATEDIF(E437,TODAY(),"d"))</f>
        <v>1</v>
      </c>
      <c r="S437">
        <f t="shared" ca="1" si="21"/>
        <v>1</v>
      </c>
      <c r="T437">
        <f t="shared" ca="1" si="22"/>
        <v>0</v>
      </c>
      <c r="U437">
        <f t="shared" ca="1" si="23"/>
        <v>0</v>
      </c>
    </row>
    <row r="438" spans="2:21" hidden="1" x14ac:dyDescent="0.35">
      <c r="B438" t="s">
        <v>1180</v>
      </c>
      <c r="D438" s="34" t="s">
        <v>480</v>
      </c>
      <c r="E438" s="208">
        <v>45973</v>
      </c>
      <c r="G438" t="s">
        <v>715</v>
      </c>
      <c r="I438" s="208">
        <v>45973</v>
      </c>
      <c r="K438" t="s">
        <v>235</v>
      </c>
      <c r="L438" t="s">
        <v>171</v>
      </c>
      <c r="M438" t="s">
        <v>1181</v>
      </c>
      <c r="N438" t="s">
        <v>237</v>
      </c>
      <c r="P438" s="193" t="str">
        <f>IF(OR(AND(A438&lt;&gt;"",COUNTIF(Bugs!B:B,A438)&gt;0),AND(B438&lt;&gt;"",COUNTIF(Bugs!A:A,B438)&gt;0)),"Y","")</f>
        <v/>
      </c>
      <c r="Q438" s="193" t="str">
        <f>IF(OR(
    AND(COUNTIF(Bugs!A:A,B438)&gt;0,ISNUMBER(SEARCH("x",INDEX(Bugs!C:C,MATCH(B438,Bugs!A:A,0))))),
    AND(COUNTIF(Bugs!B:B,B438)&gt;0,ISNUMBER(SEARCH("x",INDEX(Bugs!C:C,MATCH(B438,Bugs!B:B,0))))),
    AND(COUNTIF(Bugs!A:A,B438)&gt;0,ISNUMBER(SEARCH("x",INDEX(Bugs!D:D,MATCH(B438,Bugs!A:A,0))))),
    AND(COUNTIF(Bugs!B:B,B438)&gt;0,ISNUMBER(SEARCH("x",INDEX(Bugs!D:D,MATCH(B438,Bugs!B:B,0)))))
),"Y","")</f>
        <v/>
      </c>
      <c r="R438">
        <f ca="1">IF(OR(ISNUMBER(MATCH(L438,MasterData!$D$3:$D$18,0)),ISNUMBER(MATCH(L438,MasterData!$C$3:$C$18,0))),
    DATEDIF(E438,I438,"d"),
    DATEDIF(E438,TODAY(),"d"))</f>
        <v>0</v>
      </c>
      <c r="S438">
        <f t="shared" ca="1" si="21"/>
        <v>1</v>
      </c>
      <c r="T438">
        <f t="shared" ca="1" si="22"/>
        <v>0</v>
      </c>
      <c r="U438">
        <f t="shared" ca="1" si="23"/>
        <v>0</v>
      </c>
    </row>
    <row r="439" spans="2:21" hidden="1" x14ac:dyDescent="0.35">
      <c r="B439" t="s">
        <v>120</v>
      </c>
      <c r="D439" s="34" t="s">
        <v>254</v>
      </c>
      <c r="E439" s="208">
        <v>45973</v>
      </c>
      <c r="G439" t="s">
        <v>853</v>
      </c>
      <c r="I439" s="208">
        <v>45973</v>
      </c>
      <c r="K439" t="s">
        <v>241</v>
      </c>
      <c r="L439" t="s">
        <v>171</v>
      </c>
      <c r="M439" t="s">
        <v>1182</v>
      </c>
      <c r="N439" t="s">
        <v>237</v>
      </c>
      <c r="P439" s="193" t="str">
        <f>IF(OR(AND(A439&lt;&gt;"",COUNTIF(Bugs!B:B,A439)&gt;0),AND(B439&lt;&gt;"",COUNTIF(Bugs!A:A,B439)&gt;0)),"Y","")</f>
        <v>Y</v>
      </c>
      <c r="Q439" s="193" t="str">
        <f>IF(OR(
    AND(COUNTIF(Bugs!A:A,B439)&gt;0,ISNUMBER(SEARCH("x",INDEX(Bugs!C:C,MATCH(B439,Bugs!A:A,0))))),
    AND(COUNTIF(Bugs!B:B,B439)&gt;0,ISNUMBER(SEARCH("x",INDEX(Bugs!C:C,MATCH(B439,Bugs!B:B,0))))),
    AND(COUNTIF(Bugs!A:A,B439)&gt;0,ISNUMBER(SEARCH("x",INDEX(Bugs!D:D,MATCH(B439,Bugs!A:A,0))))),
    AND(COUNTIF(Bugs!B:B,B439)&gt;0,ISNUMBER(SEARCH("x",INDEX(Bugs!D:D,MATCH(B439,Bugs!B:B,0)))))
),"Y","")</f>
        <v>Y</v>
      </c>
      <c r="R439">
        <f ca="1">IF(OR(ISNUMBER(MATCH(L439,MasterData!$D$3:$D$18,0)),ISNUMBER(MATCH(L439,MasterData!$C$3:$C$18,0))),
    DATEDIF(E439,I439,"d"),
    DATEDIF(E439,TODAY(),"d"))</f>
        <v>0</v>
      </c>
      <c r="S439">
        <f t="shared" ca="1" si="21"/>
        <v>1</v>
      </c>
      <c r="T439">
        <f t="shared" ca="1" si="22"/>
        <v>0</v>
      </c>
      <c r="U439">
        <f t="shared" ca="1" si="23"/>
        <v>0</v>
      </c>
    </row>
    <row r="440" spans="2:21" hidden="1" x14ac:dyDescent="0.35">
      <c r="B440" t="s">
        <v>1183</v>
      </c>
      <c r="D440" s="34" t="s">
        <v>1184</v>
      </c>
      <c r="E440" s="208">
        <v>45973</v>
      </c>
      <c r="G440" t="s">
        <v>806</v>
      </c>
      <c r="I440" s="208">
        <v>45975</v>
      </c>
      <c r="K440" t="s">
        <v>235</v>
      </c>
      <c r="L440" t="s">
        <v>164</v>
      </c>
      <c r="M440" t="s">
        <v>1185</v>
      </c>
      <c r="N440" t="s">
        <v>237</v>
      </c>
      <c r="P440" s="193" t="str">
        <f>IF(OR(AND(A440&lt;&gt;"",COUNTIF(Bugs!B:B,A440)&gt;0),AND(B440&lt;&gt;"",COUNTIF(Bugs!A:A,B440)&gt;0)),"Y","")</f>
        <v/>
      </c>
      <c r="Q440" s="193" t="str">
        <f>IF(OR(
    AND(COUNTIF(Bugs!A:A,B440)&gt;0,ISNUMBER(SEARCH("x",INDEX(Bugs!C:C,MATCH(B440,Bugs!A:A,0))))),
    AND(COUNTIF(Bugs!B:B,B440)&gt;0,ISNUMBER(SEARCH("x",INDEX(Bugs!C:C,MATCH(B440,Bugs!B:B,0))))),
    AND(COUNTIF(Bugs!A:A,B440)&gt;0,ISNUMBER(SEARCH("x",INDEX(Bugs!D:D,MATCH(B440,Bugs!A:A,0))))),
    AND(COUNTIF(Bugs!B:B,B440)&gt;0,ISNUMBER(SEARCH("x",INDEX(Bugs!D:D,MATCH(B440,Bugs!B:B,0)))))
),"Y","")</f>
        <v/>
      </c>
      <c r="R440">
        <f ca="1">IF(OR(ISNUMBER(MATCH(L440,MasterData!$D$3:$D$18,0)),ISNUMBER(MATCH(L440,MasterData!$C$3:$C$18,0))),
    DATEDIF(E440,I440,"d"),
    DATEDIF(E440,TODAY(),"d"))</f>
        <v>34</v>
      </c>
      <c r="S440">
        <f t="shared" ca="1" si="21"/>
        <v>0</v>
      </c>
      <c r="T440">
        <f t="shared" ca="1" si="22"/>
        <v>0</v>
      </c>
      <c r="U440">
        <f t="shared" ca="1" si="23"/>
        <v>1</v>
      </c>
    </row>
    <row r="441" spans="2:21" hidden="1" x14ac:dyDescent="0.35">
      <c r="B441" t="s">
        <v>1186</v>
      </c>
      <c r="D441" s="34" t="s">
        <v>480</v>
      </c>
      <c r="E441" s="208">
        <v>45973</v>
      </c>
      <c r="G441" t="s">
        <v>715</v>
      </c>
      <c r="I441" s="208">
        <v>45973</v>
      </c>
      <c r="K441" t="s">
        <v>235</v>
      </c>
      <c r="L441" t="s">
        <v>171</v>
      </c>
      <c r="M441" t="s">
        <v>1187</v>
      </c>
      <c r="N441" t="s">
        <v>237</v>
      </c>
      <c r="P441" s="193" t="str">
        <f>IF(OR(AND(A441&lt;&gt;"",COUNTIF(Bugs!B:B,A441)&gt;0),AND(B441&lt;&gt;"",COUNTIF(Bugs!A:A,B441)&gt;0)),"Y","")</f>
        <v/>
      </c>
      <c r="Q441" s="193" t="str">
        <f>IF(OR(
    AND(COUNTIF(Bugs!A:A,B441)&gt;0,ISNUMBER(SEARCH("x",INDEX(Bugs!C:C,MATCH(B441,Bugs!A:A,0))))),
    AND(COUNTIF(Bugs!B:B,B441)&gt;0,ISNUMBER(SEARCH("x",INDEX(Bugs!C:C,MATCH(B441,Bugs!B:B,0))))),
    AND(COUNTIF(Bugs!A:A,B441)&gt;0,ISNUMBER(SEARCH("x",INDEX(Bugs!D:D,MATCH(B441,Bugs!A:A,0))))),
    AND(COUNTIF(Bugs!B:B,B441)&gt;0,ISNUMBER(SEARCH("x",INDEX(Bugs!D:D,MATCH(B441,Bugs!B:B,0)))))
),"Y","")</f>
        <v/>
      </c>
      <c r="R441">
        <f ca="1">IF(OR(ISNUMBER(MATCH(L441,MasterData!$D$3:$D$18,0)),ISNUMBER(MATCH(L441,MasterData!$C$3:$C$18,0))),
    DATEDIF(E441,I441,"d"),
    DATEDIF(E441,TODAY(),"d"))</f>
        <v>0</v>
      </c>
      <c r="S441">
        <f t="shared" ca="1" si="21"/>
        <v>1</v>
      </c>
      <c r="T441">
        <f t="shared" ca="1" si="22"/>
        <v>0</v>
      </c>
      <c r="U441">
        <f t="shared" ca="1" si="23"/>
        <v>0</v>
      </c>
    </row>
    <row r="442" spans="2:21" hidden="1" x14ac:dyDescent="0.35">
      <c r="B442" t="s">
        <v>1188</v>
      </c>
      <c r="D442" s="34">
        <v>3009</v>
      </c>
      <c r="E442" s="208">
        <v>45973</v>
      </c>
      <c r="G442" t="s">
        <v>866</v>
      </c>
      <c r="I442" s="208">
        <v>45986</v>
      </c>
      <c r="K442" t="s">
        <v>235</v>
      </c>
      <c r="L442" t="s">
        <v>171</v>
      </c>
      <c r="M442" t="s">
        <v>1189</v>
      </c>
      <c r="N442" t="s">
        <v>237</v>
      </c>
      <c r="P442" s="193" t="str">
        <f>IF(OR(AND(A442&lt;&gt;"",COUNTIF(Bugs!B:B,A442)&gt;0),AND(B442&lt;&gt;"",COUNTIF(Bugs!A:A,B442)&gt;0)),"Y","")</f>
        <v/>
      </c>
      <c r="Q442" s="193" t="str">
        <f>IF(OR(
    AND(COUNTIF(Bugs!A:A,B442)&gt;0,ISNUMBER(SEARCH("x",INDEX(Bugs!C:C,MATCH(B442,Bugs!A:A,0))))),
    AND(COUNTIF(Bugs!B:B,B442)&gt;0,ISNUMBER(SEARCH("x",INDEX(Bugs!C:C,MATCH(B442,Bugs!B:B,0))))),
    AND(COUNTIF(Bugs!A:A,B442)&gt;0,ISNUMBER(SEARCH("x",INDEX(Bugs!D:D,MATCH(B442,Bugs!A:A,0))))),
    AND(COUNTIF(Bugs!B:B,B442)&gt;0,ISNUMBER(SEARCH("x",INDEX(Bugs!D:D,MATCH(B442,Bugs!B:B,0)))))
),"Y","")</f>
        <v/>
      </c>
      <c r="R442">
        <f ca="1">IF(OR(ISNUMBER(MATCH(L442,MasterData!$D$3:$D$18,0)),ISNUMBER(MATCH(L442,MasterData!$C$3:$C$18,0))),
    DATEDIF(E442,I442,"d"),
    DATEDIF(E442,TODAY(),"d"))</f>
        <v>13</v>
      </c>
      <c r="S442">
        <f t="shared" ca="1" si="21"/>
        <v>0</v>
      </c>
      <c r="T442">
        <f t="shared" ca="1" si="22"/>
        <v>1</v>
      </c>
      <c r="U442">
        <f t="shared" ca="1" si="23"/>
        <v>0</v>
      </c>
    </row>
    <row r="443" spans="2:21" hidden="1" x14ac:dyDescent="0.35">
      <c r="B443" t="s">
        <v>1190</v>
      </c>
      <c r="D443" s="34" t="s">
        <v>1052</v>
      </c>
      <c r="E443" s="208">
        <v>45973</v>
      </c>
      <c r="G443" t="s">
        <v>1191</v>
      </c>
      <c r="I443" s="208">
        <v>45974</v>
      </c>
      <c r="K443" t="s">
        <v>241</v>
      </c>
      <c r="L443" t="s">
        <v>171</v>
      </c>
      <c r="M443" t="s">
        <v>1192</v>
      </c>
      <c r="N443" t="s">
        <v>237</v>
      </c>
      <c r="P443" s="193" t="str">
        <f>IF(OR(AND(A443&lt;&gt;"",COUNTIF(Bugs!B:B,A443)&gt;0),AND(B443&lt;&gt;"",COUNTIF(Bugs!A:A,B443)&gt;0)),"Y","")</f>
        <v/>
      </c>
      <c r="Q443" s="193" t="str">
        <f>IF(OR(
    AND(COUNTIF(Bugs!A:A,B443)&gt;0,ISNUMBER(SEARCH("x",INDEX(Bugs!C:C,MATCH(B443,Bugs!A:A,0))))),
    AND(COUNTIF(Bugs!B:B,B443)&gt;0,ISNUMBER(SEARCH("x",INDEX(Bugs!C:C,MATCH(B443,Bugs!B:B,0))))),
    AND(COUNTIF(Bugs!A:A,B443)&gt;0,ISNUMBER(SEARCH("x",INDEX(Bugs!D:D,MATCH(B443,Bugs!A:A,0))))),
    AND(COUNTIF(Bugs!B:B,B443)&gt;0,ISNUMBER(SEARCH("x",INDEX(Bugs!D:D,MATCH(B443,Bugs!B:B,0)))))
),"Y","")</f>
        <v/>
      </c>
      <c r="R443">
        <f ca="1">IF(OR(ISNUMBER(MATCH(L443,MasterData!$D$3:$D$18,0)),ISNUMBER(MATCH(L443,MasterData!$C$3:$C$18,0))),
    DATEDIF(E443,I443,"d"),
    DATEDIF(E443,TODAY(),"d"))</f>
        <v>1</v>
      </c>
      <c r="S443">
        <f t="shared" ca="1" si="21"/>
        <v>1</v>
      </c>
      <c r="T443">
        <f t="shared" ca="1" si="22"/>
        <v>0</v>
      </c>
      <c r="U443">
        <f t="shared" ca="1" si="23"/>
        <v>0</v>
      </c>
    </row>
    <row r="444" spans="2:21" hidden="1" x14ac:dyDescent="0.35">
      <c r="B444" t="s">
        <v>1193</v>
      </c>
      <c r="D444" s="34" t="s">
        <v>1052</v>
      </c>
      <c r="E444" s="208">
        <v>45973</v>
      </c>
      <c r="G444" t="s">
        <v>1191</v>
      </c>
      <c r="I444" s="208">
        <v>45975</v>
      </c>
      <c r="K444" t="s">
        <v>241</v>
      </c>
      <c r="L444" t="s">
        <v>171</v>
      </c>
      <c r="M444" t="s">
        <v>1194</v>
      </c>
      <c r="N444" t="s">
        <v>237</v>
      </c>
      <c r="P444" s="193" t="str">
        <f>IF(OR(AND(A444&lt;&gt;"",COUNTIF(Bugs!B:B,A444)&gt;0),AND(B444&lt;&gt;"",COUNTIF(Bugs!A:A,B444)&gt;0)),"Y","")</f>
        <v/>
      </c>
      <c r="Q444" s="193" t="str">
        <f>IF(OR(
    AND(COUNTIF(Bugs!A:A,B444)&gt;0,ISNUMBER(SEARCH("x",INDEX(Bugs!C:C,MATCH(B444,Bugs!A:A,0))))),
    AND(COUNTIF(Bugs!B:B,B444)&gt;0,ISNUMBER(SEARCH("x",INDEX(Bugs!C:C,MATCH(B444,Bugs!B:B,0))))),
    AND(COUNTIF(Bugs!A:A,B444)&gt;0,ISNUMBER(SEARCH("x",INDEX(Bugs!D:D,MATCH(B444,Bugs!A:A,0))))),
    AND(COUNTIF(Bugs!B:B,B444)&gt;0,ISNUMBER(SEARCH("x",INDEX(Bugs!D:D,MATCH(B444,Bugs!B:B,0)))))
),"Y","")</f>
        <v/>
      </c>
      <c r="R444">
        <f ca="1">IF(OR(ISNUMBER(MATCH(L444,MasterData!$D$3:$D$18,0)),ISNUMBER(MATCH(L444,MasterData!$C$3:$C$18,0))),
    DATEDIF(E444,I444,"d"),
    DATEDIF(E444,TODAY(),"d"))</f>
        <v>2</v>
      </c>
      <c r="S444">
        <f t="shared" ca="1" si="21"/>
        <v>1</v>
      </c>
      <c r="T444">
        <f t="shared" ca="1" si="22"/>
        <v>0</v>
      </c>
      <c r="U444">
        <f t="shared" ca="1" si="23"/>
        <v>0</v>
      </c>
    </row>
    <row r="445" spans="2:21" hidden="1" x14ac:dyDescent="0.35">
      <c r="B445" t="s">
        <v>1195</v>
      </c>
      <c r="D445" s="34" t="s">
        <v>480</v>
      </c>
      <c r="E445" s="208">
        <v>45973</v>
      </c>
      <c r="G445" t="s">
        <v>715</v>
      </c>
      <c r="I445" s="208">
        <v>45973</v>
      </c>
      <c r="K445" t="s">
        <v>235</v>
      </c>
      <c r="L445" t="s">
        <v>171</v>
      </c>
      <c r="M445" t="s">
        <v>1196</v>
      </c>
      <c r="N445" t="s">
        <v>237</v>
      </c>
      <c r="P445" s="193" t="str">
        <f>IF(OR(AND(A445&lt;&gt;"",COUNTIF(Bugs!B:B,A445)&gt;0),AND(B445&lt;&gt;"",COUNTIF(Bugs!A:A,B445)&gt;0)),"Y","")</f>
        <v/>
      </c>
      <c r="Q445" s="193" t="str">
        <f>IF(OR(
    AND(COUNTIF(Bugs!A:A,B445)&gt;0,ISNUMBER(SEARCH("x",INDEX(Bugs!C:C,MATCH(B445,Bugs!A:A,0))))),
    AND(COUNTIF(Bugs!B:B,B445)&gt;0,ISNUMBER(SEARCH("x",INDEX(Bugs!C:C,MATCH(B445,Bugs!B:B,0))))),
    AND(COUNTIF(Bugs!A:A,B445)&gt;0,ISNUMBER(SEARCH("x",INDEX(Bugs!D:D,MATCH(B445,Bugs!A:A,0))))),
    AND(COUNTIF(Bugs!B:B,B445)&gt;0,ISNUMBER(SEARCH("x",INDEX(Bugs!D:D,MATCH(B445,Bugs!B:B,0)))))
),"Y","")</f>
        <v/>
      </c>
      <c r="R445">
        <f ca="1">IF(OR(ISNUMBER(MATCH(L445,MasterData!$D$3:$D$18,0)),ISNUMBER(MATCH(L445,MasterData!$C$3:$C$18,0))),
    DATEDIF(E445,I445,"d"),
    DATEDIF(E445,TODAY(),"d"))</f>
        <v>0</v>
      </c>
      <c r="S445">
        <f t="shared" ca="1" si="21"/>
        <v>1</v>
      </c>
      <c r="T445">
        <f t="shared" ca="1" si="22"/>
        <v>0</v>
      </c>
      <c r="U445">
        <f t="shared" ca="1" si="23"/>
        <v>0</v>
      </c>
    </row>
    <row r="446" spans="2:21" hidden="1" x14ac:dyDescent="0.35">
      <c r="B446" t="s">
        <v>1197</v>
      </c>
      <c r="D446" s="34" t="s">
        <v>964</v>
      </c>
      <c r="E446" s="208">
        <v>45973</v>
      </c>
      <c r="G446" t="s">
        <v>886</v>
      </c>
      <c r="I446" s="208">
        <v>45973</v>
      </c>
      <c r="K446" t="s">
        <v>235</v>
      </c>
      <c r="L446" t="s">
        <v>171</v>
      </c>
      <c r="M446" t="s">
        <v>1198</v>
      </c>
      <c r="N446" t="s">
        <v>237</v>
      </c>
      <c r="P446" s="193" t="str">
        <f>IF(OR(AND(A446&lt;&gt;"",COUNTIF(Bugs!B:B,A446)&gt;0),AND(B446&lt;&gt;"",COUNTIF(Bugs!A:A,B446)&gt;0)),"Y","")</f>
        <v/>
      </c>
      <c r="Q446" s="193" t="str">
        <f>IF(OR(
    AND(COUNTIF(Bugs!A:A,B446)&gt;0,ISNUMBER(SEARCH("x",INDEX(Bugs!C:C,MATCH(B446,Bugs!A:A,0))))),
    AND(COUNTIF(Bugs!B:B,B446)&gt;0,ISNUMBER(SEARCH("x",INDEX(Bugs!C:C,MATCH(B446,Bugs!B:B,0))))),
    AND(COUNTIF(Bugs!A:A,B446)&gt;0,ISNUMBER(SEARCH("x",INDEX(Bugs!D:D,MATCH(B446,Bugs!A:A,0))))),
    AND(COUNTIF(Bugs!B:B,B446)&gt;0,ISNUMBER(SEARCH("x",INDEX(Bugs!D:D,MATCH(B446,Bugs!B:B,0)))))
),"Y","")</f>
        <v/>
      </c>
      <c r="R446">
        <f ca="1">IF(OR(ISNUMBER(MATCH(L446,MasterData!$D$3:$D$18,0)),ISNUMBER(MATCH(L446,MasterData!$C$3:$C$18,0))),
    DATEDIF(E446,I446,"d"),
    DATEDIF(E446,TODAY(),"d"))</f>
        <v>0</v>
      </c>
      <c r="S446">
        <f t="shared" ca="1" si="21"/>
        <v>1</v>
      </c>
      <c r="T446">
        <f t="shared" ca="1" si="22"/>
        <v>0</v>
      </c>
      <c r="U446">
        <f t="shared" ca="1" si="23"/>
        <v>0</v>
      </c>
    </row>
    <row r="447" spans="2:21" hidden="1" x14ac:dyDescent="0.35">
      <c r="B447" t="s">
        <v>1199</v>
      </c>
      <c r="D447" s="34" t="s">
        <v>1066</v>
      </c>
      <c r="E447" s="208">
        <v>45974</v>
      </c>
      <c r="G447" t="s">
        <v>1200</v>
      </c>
      <c r="I447" s="208">
        <v>45974</v>
      </c>
      <c r="K447" t="s">
        <v>241</v>
      </c>
      <c r="L447" t="s">
        <v>171</v>
      </c>
      <c r="M447" t="s">
        <v>1201</v>
      </c>
      <c r="N447" t="s">
        <v>237</v>
      </c>
      <c r="P447" s="193" t="str">
        <f>IF(OR(AND(A447&lt;&gt;"",COUNTIF(Bugs!B:B,A447)&gt;0),AND(B447&lt;&gt;"",COUNTIF(Bugs!A:A,B447)&gt;0)),"Y","")</f>
        <v/>
      </c>
      <c r="Q447" s="193" t="str">
        <f>IF(OR(
    AND(COUNTIF(Bugs!A:A,B447)&gt;0,ISNUMBER(SEARCH("x",INDEX(Bugs!C:C,MATCH(B447,Bugs!A:A,0))))),
    AND(COUNTIF(Bugs!B:B,B447)&gt;0,ISNUMBER(SEARCH("x",INDEX(Bugs!C:C,MATCH(B447,Bugs!B:B,0))))),
    AND(COUNTIF(Bugs!A:A,B447)&gt;0,ISNUMBER(SEARCH("x",INDEX(Bugs!D:D,MATCH(B447,Bugs!A:A,0))))),
    AND(COUNTIF(Bugs!B:B,B447)&gt;0,ISNUMBER(SEARCH("x",INDEX(Bugs!D:D,MATCH(B447,Bugs!B:B,0)))))
),"Y","")</f>
        <v/>
      </c>
      <c r="R447">
        <f ca="1">IF(OR(ISNUMBER(MATCH(L447,MasterData!$D$3:$D$18,0)),ISNUMBER(MATCH(L447,MasterData!$C$3:$C$18,0))),
    DATEDIF(E447,I447,"d"),
    DATEDIF(E447,TODAY(),"d"))</f>
        <v>0</v>
      </c>
      <c r="S447">
        <f t="shared" ca="1" si="21"/>
        <v>1</v>
      </c>
      <c r="T447">
        <f t="shared" ca="1" si="22"/>
        <v>0</v>
      </c>
      <c r="U447">
        <f t="shared" ca="1" si="23"/>
        <v>0</v>
      </c>
    </row>
    <row r="448" spans="2:21" hidden="1" x14ac:dyDescent="0.35">
      <c r="B448" t="s">
        <v>1202</v>
      </c>
      <c r="D448" s="34" t="s">
        <v>1184</v>
      </c>
      <c r="E448" s="208">
        <v>45974</v>
      </c>
      <c r="G448" t="s">
        <v>806</v>
      </c>
      <c r="I448" s="208">
        <v>45974</v>
      </c>
      <c r="K448" t="s">
        <v>235</v>
      </c>
      <c r="L448" t="s">
        <v>171</v>
      </c>
      <c r="M448" t="s">
        <v>1203</v>
      </c>
      <c r="N448" t="s">
        <v>237</v>
      </c>
      <c r="P448" s="193" t="str">
        <f>IF(OR(AND(A448&lt;&gt;"",COUNTIF(Bugs!B:B,A448)&gt;0),AND(B448&lt;&gt;"",COUNTIF(Bugs!A:A,B448)&gt;0)),"Y","")</f>
        <v/>
      </c>
      <c r="Q448" s="193" t="str">
        <f>IF(OR(
    AND(COUNTIF(Bugs!A:A,B448)&gt;0,ISNUMBER(SEARCH("x",INDEX(Bugs!C:C,MATCH(B448,Bugs!A:A,0))))),
    AND(COUNTIF(Bugs!B:B,B448)&gt;0,ISNUMBER(SEARCH("x",INDEX(Bugs!C:C,MATCH(B448,Bugs!B:B,0))))),
    AND(COUNTIF(Bugs!A:A,B448)&gt;0,ISNUMBER(SEARCH("x",INDEX(Bugs!D:D,MATCH(B448,Bugs!A:A,0))))),
    AND(COUNTIF(Bugs!B:B,B448)&gt;0,ISNUMBER(SEARCH("x",INDEX(Bugs!D:D,MATCH(B448,Bugs!B:B,0)))))
),"Y","")</f>
        <v/>
      </c>
      <c r="R448">
        <f ca="1">IF(OR(ISNUMBER(MATCH(L448,MasterData!$D$3:$D$18,0)),ISNUMBER(MATCH(L448,MasterData!$C$3:$C$18,0))),
    DATEDIF(E448,I448,"d"),
    DATEDIF(E448,TODAY(),"d"))</f>
        <v>0</v>
      </c>
      <c r="S448">
        <f t="shared" ca="1" si="21"/>
        <v>1</v>
      </c>
      <c r="T448">
        <f t="shared" ca="1" si="22"/>
        <v>0</v>
      </c>
      <c r="U448">
        <f t="shared" ca="1" si="23"/>
        <v>0</v>
      </c>
    </row>
    <row r="449" spans="2:22" hidden="1" x14ac:dyDescent="0.35">
      <c r="B449" t="s">
        <v>1204</v>
      </c>
      <c r="D449" s="34" t="s">
        <v>480</v>
      </c>
      <c r="E449" s="208">
        <v>45974</v>
      </c>
      <c r="G449" t="s">
        <v>804</v>
      </c>
      <c r="I449" s="208">
        <v>45980</v>
      </c>
      <c r="K449" t="s">
        <v>241</v>
      </c>
      <c r="L449" t="s">
        <v>171</v>
      </c>
      <c r="M449" t="s">
        <v>1205</v>
      </c>
      <c r="N449" t="s">
        <v>237</v>
      </c>
      <c r="P449" s="193" t="str">
        <f>IF(OR(AND(A449&lt;&gt;"",COUNTIF(Bugs!B:B,A449)&gt;0),AND(B449&lt;&gt;"",COUNTIF(Bugs!A:A,B449)&gt;0)),"Y","")</f>
        <v/>
      </c>
      <c r="Q449" s="193" t="str">
        <f>IF(OR(
    AND(COUNTIF(Bugs!A:A,B449)&gt;0,ISNUMBER(SEARCH("x",INDEX(Bugs!C:C,MATCH(B449,Bugs!A:A,0))))),
    AND(COUNTIF(Bugs!B:B,B449)&gt;0,ISNUMBER(SEARCH("x",INDEX(Bugs!C:C,MATCH(B449,Bugs!B:B,0))))),
    AND(COUNTIF(Bugs!A:A,B449)&gt;0,ISNUMBER(SEARCH("x",INDEX(Bugs!D:D,MATCH(B449,Bugs!A:A,0))))),
    AND(COUNTIF(Bugs!B:B,B449)&gt;0,ISNUMBER(SEARCH("x",INDEX(Bugs!D:D,MATCH(B449,Bugs!B:B,0)))))
),"Y","")</f>
        <v/>
      </c>
      <c r="R449">
        <f ca="1">IF(OR(ISNUMBER(MATCH(L449,MasterData!$D$3:$D$18,0)),ISNUMBER(MATCH(L449,MasterData!$C$3:$C$18,0))),
    DATEDIF(E449,I449,"d"),
    DATEDIF(E449,TODAY(),"d"))</f>
        <v>6</v>
      </c>
      <c r="S449">
        <f t="shared" ca="1" si="21"/>
        <v>1</v>
      </c>
      <c r="T449">
        <f t="shared" ca="1" si="22"/>
        <v>0</v>
      </c>
      <c r="U449">
        <f t="shared" ca="1" si="23"/>
        <v>0</v>
      </c>
    </row>
    <row r="450" spans="2:22" hidden="1" x14ac:dyDescent="0.35">
      <c r="B450" t="s">
        <v>121</v>
      </c>
      <c r="D450" s="34" t="s">
        <v>480</v>
      </c>
      <c r="E450" s="208">
        <v>45974</v>
      </c>
      <c r="G450" t="s">
        <v>715</v>
      </c>
      <c r="I450" s="208">
        <v>45975</v>
      </c>
      <c r="K450" t="s">
        <v>235</v>
      </c>
      <c r="L450" t="s">
        <v>164</v>
      </c>
      <c r="M450" t="s">
        <v>1206</v>
      </c>
      <c r="N450" t="s">
        <v>237</v>
      </c>
      <c r="P450" s="193" t="str">
        <f>IF(OR(AND(A450&lt;&gt;"",COUNTIF(Bugs!B:B,A450)&gt;0),AND(B450&lt;&gt;"",COUNTIF(Bugs!A:A,B450)&gt;0)),"Y","")</f>
        <v>Y</v>
      </c>
      <c r="Q450" s="193" t="str">
        <f>IF(OR(
    AND(COUNTIF(Bugs!A:A,B450)&gt;0,ISNUMBER(SEARCH("x",INDEX(Bugs!C:C,MATCH(B450,Bugs!A:A,0))))),
    AND(COUNTIF(Bugs!B:B,B450)&gt;0,ISNUMBER(SEARCH("x",INDEX(Bugs!C:C,MATCH(B450,Bugs!B:B,0))))),
    AND(COUNTIF(Bugs!A:A,B450)&gt;0,ISNUMBER(SEARCH("x",INDEX(Bugs!D:D,MATCH(B450,Bugs!A:A,0))))),
    AND(COUNTIF(Bugs!B:B,B450)&gt;0,ISNUMBER(SEARCH("x",INDEX(Bugs!D:D,MATCH(B450,Bugs!B:B,0)))))
),"Y","")</f>
        <v/>
      </c>
      <c r="R450">
        <f ca="1">IF(OR(ISNUMBER(MATCH(L450,MasterData!$D$3:$D$18,0)),ISNUMBER(MATCH(L450,MasterData!$C$3:$C$18,0))),
    DATEDIF(E450,I450,"d"),
    DATEDIF(E450,TODAY(),"d"))</f>
        <v>33</v>
      </c>
      <c r="S450">
        <f t="shared" ca="1" si="21"/>
        <v>0</v>
      </c>
      <c r="T450">
        <f t="shared" ca="1" si="22"/>
        <v>0</v>
      </c>
      <c r="U450">
        <f t="shared" ca="1" si="23"/>
        <v>1</v>
      </c>
    </row>
    <row r="451" spans="2:22" hidden="1" x14ac:dyDescent="0.35">
      <c r="B451" t="s">
        <v>1209</v>
      </c>
      <c r="D451" s="34" t="s">
        <v>480</v>
      </c>
      <c r="E451" s="208">
        <v>45975</v>
      </c>
      <c r="G451" t="s">
        <v>804</v>
      </c>
      <c r="I451" s="208">
        <v>45982</v>
      </c>
      <c r="K451" t="s">
        <v>235</v>
      </c>
      <c r="L451" t="s">
        <v>171</v>
      </c>
      <c r="M451" t="s">
        <v>1210</v>
      </c>
      <c r="N451" t="s">
        <v>237</v>
      </c>
      <c r="P451" s="193" t="str">
        <f>IF(OR(AND(A451&lt;&gt;"",COUNTIF(Bugs!B:B,A451)&gt;0),AND(B451&lt;&gt;"",COUNTIF(Bugs!A:A,B451)&gt;0)),"Y","")</f>
        <v/>
      </c>
      <c r="Q451" s="193" t="str">
        <f>IF(OR(
    AND(COUNTIF(Bugs!A:A,B451)&gt;0,ISNUMBER(SEARCH("x",INDEX(Bugs!C:C,MATCH(B451,Bugs!A:A,0))))),
    AND(COUNTIF(Bugs!B:B,B451)&gt;0,ISNUMBER(SEARCH("x",INDEX(Bugs!C:C,MATCH(B451,Bugs!B:B,0))))),
    AND(COUNTIF(Bugs!A:A,B451)&gt;0,ISNUMBER(SEARCH("x",INDEX(Bugs!D:D,MATCH(B451,Bugs!A:A,0))))),
    AND(COUNTIF(Bugs!B:B,B451)&gt;0,ISNUMBER(SEARCH("x",INDEX(Bugs!D:D,MATCH(B451,Bugs!B:B,0)))))
),"Y","")</f>
        <v/>
      </c>
      <c r="R451">
        <f ca="1">IF(OR(ISNUMBER(MATCH(L451,MasterData!$D$3:$D$18,0)),ISNUMBER(MATCH(L451,MasterData!$C$3:$C$18,0))),
    DATEDIF(E451,I451,"d"),
    DATEDIF(E451,TODAY(),"d"))</f>
        <v>7</v>
      </c>
      <c r="S451">
        <f t="shared" ca="1" si="21"/>
        <v>1</v>
      </c>
      <c r="T451">
        <f t="shared" ca="1" si="22"/>
        <v>0</v>
      </c>
      <c r="U451">
        <f t="shared" ca="1" si="23"/>
        <v>0</v>
      </c>
    </row>
    <row r="452" spans="2:22" hidden="1" x14ac:dyDescent="0.35">
      <c r="B452" t="s">
        <v>1211</v>
      </c>
      <c r="D452" s="34" t="s">
        <v>480</v>
      </c>
      <c r="E452" s="208">
        <v>45975</v>
      </c>
      <c r="G452" t="s">
        <v>715</v>
      </c>
      <c r="I452" s="208">
        <v>45979</v>
      </c>
      <c r="K452" t="s">
        <v>235</v>
      </c>
      <c r="L452" t="s">
        <v>171</v>
      </c>
      <c r="M452" t="s">
        <v>1212</v>
      </c>
      <c r="N452" t="s">
        <v>237</v>
      </c>
      <c r="P452" s="193" t="str">
        <f>IF(OR(AND(A452&lt;&gt;"",COUNTIF(Bugs!B:B,A452)&gt;0),AND(B452&lt;&gt;"",COUNTIF(Bugs!A:A,B452)&gt;0)),"Y","")</f>
        <v/>
      </c>
      <c r="Q452" s="193" t="str">
        <f>IF(OR(
    AND(COUNTIF(Bugs!A:A,B452)&gt;0,ISNUMBER(SEARCH("x",INDEX(Bugs!C:C,MATCH(B452,Bugs!A:A,0))))),
    AND(COUNTIF(Bugs!B:B,B452)&gt;0,ISNUMBER(SEARCH("x",INDEX(Bugs!C:C,MATCH(B452,Bugs!B:B,0))))),
    AND(COUNTIF(Bugs!A:A,B452)&gt;0,ISNUMBER(SEARCH("x",INDEX(Bugs!D:D,MATCH(B452,Bugs!A:A,0))))),
    AND(COUNTIF(Bugs!B:B,B452)&gt;0,ISNUMBER(SEARCH("x",INDEX(Bugs!D:D,MATCH(B452,Bugs!B:B,0)))))
),"Y","")</f>
        <v/>
      </c>
      <c r="R452">
        <f ca="1">IF(OR(ISNUMBER(MATCH(L452,MasterData!$D$3:$D$18,0)),ISNUMBER(MATCH(L452,MasterData!$C$3:$C$18,0))),
    DATEDIF(E452,I452,"d"),
    DATEDIF(E452,TODAY(),"d"))</f>
        <v>4</v>
      </c>
      <c r="S452">
        <f t="shared" ca="1" si="21"/>
        <v>1</v>
      </c>
      <c r="T452">
        <f t="shared" ca="1" si="22"/>
        <v>0</v>
      </c>
      <c r="U452">
        <f t="shared" ca="1" si="23"/>
        <v>0</v>
      </c>
    </row>
    <row r="453" spans="2:22" hidden="1" x14ac:dyDescent="0.35">
      <c r="B453" t="s">
        <v>1207</v>
      </c>
      <c r="D453" s="34" t="s">
        <v>480</v>
      </c>
      <c r="E453" s="208">
        <v>45975</v>
      </c>
      <c r="G453" t="s">
        <v>804</v>
      </c>
      <c r="I453" s="208">
        <v>45978</v>
      </c>
      <c r="K453" t="s">
        <v>235</v>
      </c>
      <c r="L453" t="s">
        <v>164</v>
      </c>
      <c r="M453" t="s">
        <v>1208</v>
      </c>
      <c r="N453" t="s">
        <v>237</v>
      </c>
      <c r="P453" s="193" t="str">
        <f>IF(OR(AND(A453&lt;&gt;"",COUNTIF(Bugs!B:B,A453)&gt;0),AND(B453&lt;&gt;"",COUNTIF(Bugs!A:A,B453)&gt;0)),"Y","")</f>
        <v/>
      </c>
      <c r="Q453" s="193" t="str">
        <f>IF(OR(
    AND(COUNTIF(Bugs!A:A,B453)&gt;0,ISNUMBER(SEARCH("x",INDEX(Bugs!C:C,MATCH(B453,Bugs!A:A,0))))),
    AND(COUNTIF(Bugs!B:B,B453)&gt;0,ISNUMBER(SEARCH("x",INDEX(Bugs!C:C,MATCH(B453,Bugs!B:B,0))))),
    AND(COUNTIF(Bugs!A:A,B453)&gt;0,ISNUMBER(SEARCH("x",INDEX(Bugs!D:D,MATCH(B453,Bugs!A:A,0))))),
    AND(COUNTIF(Bugs!B:B,B453)&gt;0,ISNUMBER(SEARCH("x",INDEX(Bugs!D:D,MATCH(B453,Bugs!B:B,0)))))
),"Y","")</f>
        <v/>
      </c>
      <c r="R453">
        <f ca="1">IF(OR(ISNUMBER(MATCH(L453,MasterData!$D$3:$D$18,0)),ISNUMBER(MATCH(L453,MasterData!$C$3:$C$18,0))),
    DATEDIF(E453,I453,"d"),
    DATEDIF(E453,TODAY(),"d"))</f>
        <v>32</v>
      </c>
      <c r="S453">
        <f ca="1">IF(AND($R453&gt;=0,$R453&lt;=7),1,0)</f>
        <v>0</v>
      </c>
      <c r="T453">
        <f ca="1">IF(AND($R453&gt;7,R453&lt;=30),1,0)</f>
        <v>0</v>
      </c>
      <c r="U453">
        <f ca="1">IF($R453&gt;30,1,0)</f>
        <v>1</v>
      </c>
    </row>
    <row r="454" spans="2:22" hidden="1" x14ac:dyDescent="0.35">
      <c r="B454" t="s">
        <v>122</v>
      </c>
      <c r="D454" s="34" t="s">
        <v>480</v>
      </c>
      <c r="E454" s="208">
        <v>45975</v>
      </c>
      <c r="G454" t="s">
        <v>804</v>
      </c>
      <c r="I454" s="208">
        <v>45981</v>
      </c>
      <c r="K454" t="s">
        <v>235</v>
      </c>
      <c r="L454" t="s">
        <v>171</v>
      </c>
      <c r="M454" t="s">
        <v>1213</v>
      </c>
      <c r="N454" t="s">
        <v>237</v>
      </c>
      <c r="P454" s="193" t="str">
        <f>IF(OR(AND(A454&lt;&gt;"",COUNTIF(Bugs!B:B,A454)&gt;0),AND(B454&lt;&gt;"",COUNTIF(Bugs!A:A,B454)&gt;0)),"Y","")</f>
        <v>Y</v>
      </c>
      <c r="Q454" s="193" t="str">
        <f>IF(OR(
    AND(COUNTIF(Bugs!A:A,B454)&gt;0,ISNUMBER(SEARCH("x",INDEX(Bugs!C:C,MATCH(B454,Bugs!A:A,0))))),
    AND(COUNTIF(Bugs!B:B,B454)&gt;0,ISNUMBER(SEARCH("x",INDEX(Bugs!C:C,MATCH(B454,Bugs!B:B,0))))),
    AND(COUNTIF(Bugs!A:A,B454)&gt;0,ISNUMBER(SEARCH("x",INDEX(Bugs!D:D,MATCH(B454,Bugs!A:A,0))))),
    AND(COUNTIF(Bugs!B:B,B454)&gt;0,ISNUMBER(SEARCH("x",INDEX(Bugs!D:D,MATCH(B454,Bugs!B:B,0)))))
),"Y","")</f>
        <v/>
      </c>
      <c r="R454">
        <f ca="1">IF(OR(ISNUMBER(MATCH(L454,MasterData!$D$3:$D$18,0)),ISNUMBER(MATCH(L454,MasterData!$C$3:$C$18,0))),
    DATEDIF(E454,I454,"d"),
    DATEDIF(E454,TODAY(),"d"))</f>
        <v>6</v>
      </c>
      <c r="S454">
        <f t="shared" ca="1" si="21"/>
        <v>1</v>
      </c>
      <c r="T454">
        <f t="shared" ca="1" si="22"/>
        <v>0</v>
      </c>
      <c r="U454">
        <f t="shared" ca="1" si="23"/>
        <v>0</v>
      </c>
    </row>
    <row r="455" spans="2:22" hidden="1" x14ac:dyDescent="0.35">
      <c r="B455" t="s">
        <v>123</v>
      </c>
      <c r="D455" s="34" t="s">
        <v>480</v>
      </c>
      <c r="E455" s="208">
        <v>45975</v>
      </c>
      <c r="G455" t="s">
        <v>715</v>
      </c>
      <c r="I455" s="208">
        <v>45980</v>
      </c>
      <c r="K455" t="s">
        <v>235</v>
      </c>
      <c r="L455" t="s">
        <v>171</v>
      </c>
      <c r="M455" t="s">
        <v>1214</v>
      </c>
      <c r="N455" t="s">
        <v>237</v>
      </c>
      <c r="P455" s="193" t="str">
        <f>IF(OR(AND(A455&lt;&gt;"",COUNTIF(Bugs!B:B,A455)&gt;0),AND(B455&lt;&gt;"",COUNTIF(Bugs!A:A,B455)&gt;0)),"Y","")</f>
        <v>Y</v>
      </c>
      <c r="Q455" s="193" t="str">
        <f>IF(OR(
    AND(COUNTIF(Bugs!A:A,B455)&gt;0,ISNUMBER(SEARCH("x",INDEX(Bugs!C:C,MATCH(B455,Bugs!A:A,0))))),
    AND(COUNTIF(Bugs!B:B,B455)&gt;0,ISNUMBER(SEARCH("x",INDEX(Bugs!C:C,MATCH(B455,Bugs!B:B,0))))),
    AND(COUNTIF(Bugs!A:A,B455)&gt;0,ISNUMBER(SEARCH("x",INDEX(Bugs!D:D,MATCH(B455,Bugs!A:A,0))))),
    AND(COUNTIF(Bugs!B:B,B455)&gt;0,ISNUMBER(SEARCH("x",INDEX(Bugs!D:D,MATCH(B455,Bugs!B:B,0)))))
),"Y","")</f>
        <v>Y</v>
      </c>
      <c r="R455">
        <f ca="1">IF(OR(ISNUMBER(MATCH(L455,MasterData!$D$3:$D$18,0)),ISNUMBER(MATCH(L455,MasterData!$C$3:$C$18,0))),
    DATEDIF(E455,I455,"d"),
    DATEDIF(E455,TODAY(),"d"))</f>
        <v>5</v>
      </c>
      <c r="S455">
        <f t="shared" ref="S455:S510" ca="1" si="24">IF(AND($R455&gt;=0,$R455&lt;=7),1,0)</f>
        <v>1</v>
      </c>
      <c r="T455">
        <f t="shared" ref="T455:T473" ca="1" si="25">IF(AND($R455&gt;7,R455&lt;=30),1,0)</f>
        <v>0</v>
      </c>
      <c r="U455">
        <f t="shared" ref="U455:U510" ca="1" si="26">IF($R455&gt;30,1,0)</f>
        <v>0</v>
      </c>
    </row>
    <row r="456" spans="2:22" hidden="1" x14ac:dyDescent="0.35">
      <c r="B456" t="s">
        <v>124</v>
      </c>
      <c r="D456" s="34" t="s">
        <v>1066</v>
      </c>
      <c r="E456" s="208">
        <v>45976</v>
      </c>
      <c r="G456" t="s">
        <v>1095</v>
      </c>
      <c r="I456" s="208">
        <v>45980</v>
      </c>
      <c r="K456" t="s">
        <v>241</v>
      </c>
      <c r="L456" t="s">
        <v>171</v>
      </c>
      <c r="M456" t="s">
        <v>1215</v>
      </c>
      <c r="N456" t="s">
        <v>237</v>
      </c>
      <c r="P456" s="193" t="str">
        <f>IF(OR(AND(A456&lt;&gt;"",COUNTIF(Bugs!B:B,A456)&gt;0),AND(B456&lt;&gt;"",COUNTIF(Bugs!A:A,B456)&gt;0)),"Y","")</f>
        <v>Y</v>
      </c>
      <c r="Q456" s="193" t="str">
        <f>IF(OR(
    AND(COUNTIF(Bugs!A:A,B456)&gt;0,ISNUMBER(SEARCH("x",INDEX(Bugs!C:C,MATCH(B456,Bugs!A:A,0))))),
    AND(COUNTIF(Bugs!B:B,B456)&gt;0,ISNUMBER(SEARCH("x",INDEX(Bugs!C:C,MATCH(B456,Bugs!B:B,0))))),
    AND(COUNTIF(Bugs!A:A,B456)&gt;0,ISNUMBER(SEARCH("x",INDEX(Bugs!D:D,MATCH(B456,Bugs!A:A,0))))),
    AND(COUNTIF(Bugs!B:B,B456)&gt;0,ISNUMBER(SEARCH("x",INDEX(Bugs!D:D,MATCH(B456,Bugs!B:B,0)))))
),"Y","")</f>
        <v>Y</v>
      </c>
      <c r="R456">
        <f ca="1">IF(OR(ISNUMBER(MATCH(L456,MasterData!$D$3:$D$18,0)),ISNUMBER(MATCH(L456,MasterData!$C$3:$C$18,0))),
    DATEDIF(E456,I456,"d"),
    DATEDIF(E456,TODAY(),"d"))</f>
        <v>4</v>
      </c>
      <c r="S456">
        <f t="shared" ca="1" si="24"/>
        <v>1</v>
      </c>
      <c r="T456">
        <f t="shared" ca="1" si="25"/>
        <v>0</v>
      </c>
      <c r="U456">
        <f t="shared" ca="1" si="26"/>
        <v>0</v>
      </c>
    </row>
    <row r="457" spans="2:22" hidden="1" x14ac:dyDescent="0.35">
      <c r="B457" t="s">
        <v>1216</v>
      </c>
      <c r="D457" s="34" t="s">
        <v>480</v>
      </c>
      <c r="E457" s="208">
        <v>45978</v>
      </c>
      <c r="G457" t="s">
        <v>715</v>
      </c>
      <c r="I457" s="208">
        <v>45979</v>
      </c>
      <c r="K457" t="s">
        <v>235</v>
      </c>
      <c r="L457" t="s">
        <v>171</v>
      </c>
      <c r="M457" t="s">
        <v>1217</v>
      </c>
      <c r="N457" t="s">
        <v>237</v>
      </c>
      <c r="P457" s="193" t="str">
        <f>IF(OR(AND(A457&lt;&gt;"",COUNTIF(Bugs!B:B,A457)&gt;0),AND(B457&lt;&gt;"",COUNTIF(Bugs!A:A,B457)&gt;0)),"Y","")</f>
        <v/>
      </c>
      <c r="Q457" s="193" t="str">
        <f>IF(OR(
    AND(COUNTIF(Bugs!A:A,B457)&gt;0,ISNUMBER(SEARCH("x",INDEX(Bugs!C:C,MATCH(B457,Bugs!A:A,0))))),
    AND(COUNTIF(Bugs!B:B,B457)&gt;0,ISNUMBER(SEARCH("x",INDEX(Bugs!C:C,MATCH(B457,Bugs!B:B,0))))),
    AND(COUNTIF(Bugs!A:A,B457)&gt;0,ISNUMBER(SEARCH("x",INDEX(Bugs!D:D,MATCH(B457,Bugs!A:A,0))))),
    AND(COUNTIF(Bugs!B:B,B457)&gt;0,ISNUMBER(SEARCH("x",INDEX(Bugs!D:D,MATCH(B457,Bugs!B:B,0)))))
),"Y","")</f>
        <v/>
      </c>
      <c r="R457">
        <f ca="1">IF(OR(ISNUMBER(MATCH(L457,MasterData!$D$3:$D$18,0)),ISNUMBER(MATCH(L457,MasterData!$C$3:$C$18,0))),
    DATEDIF(E457,I457,"d"),
    DATEDIF(E457,TODAY(),"d"))</f>
        <v>1</v>
      </c>
      <c r="S457">
        <f t="shared" ca="1" si="24"/>
        <v>1</v>
      </c>
      <c r="T457">
        <f t="shared" ca="1" si="25"/>
        <v>0</v>
      </c>
      <c r="U457">
        <f t="shared" ca="1" si="26"/>
        <v>0</v>
      </c>
      <c r="V457" t="s">
        <v>1218</v>
      </c>
    </row>
    <row r="458" spans="2:22" hidden="1" x14ac:dyDescent="0.35">
      <c r="B458" t="s">
        <v>125</v>
      </c>
      <c r="D458" s="34" t="s">
        <v>746</v>
      </c>
      <c r="E458" s="208">
        <v>45978</v>
      </c>
      <c r="G458" t="s">
        <v>715</v>
      </c>
      <c r="I458" s="208">
        <v>45978</v>
      </c>
      <c r="K458" t="s">
        <v>241</v>
      </c>
      <c r="L458" t="s">
        <v>164</v>
      </c>
      <c r="M458" t="s">
        <v>1219</v>
      </c>
      <c r="N458" t="s">
        <v>237</v>
      </c>
      <c r="P458" s="193" t="str">
        <f>IF(OR(AND(A458&lt;&gt;"",COUNTIF(Bugs!B:B,A458)&gt;0),AND(B458&lt;&gt;"",COUNTIF(Bugs!A:A,B458)&gt;0)),"Y","")</f>
        <v>Y</v>
      </c>
      <c r="Q458" s="193" t="str">
        <f>IF(OR(
    AND(COUNTIF(Bugs!A:A,B458)&gt;0,ISNUMBER(SEARCH("x",INDEX(Bugs!C:C,MATCH(B458,Bugs!A:A,0))))),
    AND(COUNTIF(Bugs!B:B,B458)&gt;0,ISNUMBER(SEARCH("x",INDEX(Bugs!C:C,MATCH(B458,Bugs!B:B,0))))),
    AND(COUNTIF(Bugs!A:A,B458)&gt;0,ISNUMBER(SEARCH("x",INDEX(Bugs!D:D,MATCH(B458,Bugs!A:A,0))))),
    AND(COUNTIF(Bugs!B:B,B458)&gt;0,ISNUMBER(SEARCH("x",INDEX(Bugs!D:D,MATCH(B458,Bugs!B:B,0)))))
),"Y","")</f>
        <v/>
      </c>
      <c r="R458">
        <f ca="1">IF(OR(ISNUMBER(MATCH(L458,MasterData!$D$3:$D$18,0)),ISNUMBER(MATCH(L458,MasterData!$C$3:$C$18,0))),
    DATEDIF(E458,I458,"d"),
    DATEDIF(E458,TODAY(),"d"))</f>
        <v>29</v>
      </c>
      <c r="S458">
        <f t="shared" ca="1" si="24"/>
        <v>0</v>
      </c>
      <c r="T458">
        <f t="shared" ca="1" si="25"/>
        <v>1</v>
      </c>
      <c r="U458">
        <f t="shared" ca="1" si="26"/>
        <v>0</v>
      </c>
    </row>
    <row r="459" spans="2:22" hidden="1" x14ac:dyDescent="0.35">
      <c r="B459" t="s">
        <v>126</v>
      </c>
      <c r="D459" s="34" t="s">
        <v>480</v>
      </c>
      <c r="E459" s="208">
        <v>45978</v>
      </c>
      <c r="G459" t="s">
        <v>715</v>
      </c>
      <c r="I459" s="208">
        <v>45979</v>
      </c>
      <c r="K459" t="s">
        <v>241</v>
      </c>
      <c r="L459" t="s">
        <v>171</v>
      </c>
      <c r="M459" t="s">
        <v>1220</v>
      </c>
      <c r="N459" t="s">
        <v>237</v>
      </c>
      <c r="P459" s="193" t="str">
        <f>IF(OR(AND(A459&lt;&gt;"",COUNTIF(Bugs!B:B,A459)&gt;0),AND(B459&lt;&gt;"",COUNTIF(Bugs!A:A,B459)&gt;0)),"Y","")</f>
        <v>Y</v>
      </c>
      <c r="Q459" s="193" t="str">
        <f>IF(OR(
    AND(COUNTIF(Bugs!A:A,B459)&gt;0,ISNUMBER(SEARCH("x",INDEX(Bugs!C:C,MATCH(B459,Bugs!A:A,0))))),
    AND(COUNTIF(Bugs!B:B,B459)&gt;0,ISNUMBER(SEARCH("x",INDEX(Bugs!C:C,MATCH(B459,Bugs!B:B,0))))),
    AND(COUNTIF(Bugs!A:A,B459)&gt;0,ISNUMBER(SEARCH("x",INDEX(Bugs!D:D,MATCH(B459,Bugs!A:A,0))))),
    AND(COUNTIF(Bugs!B:B,B459)&gt;0,ISNUMBER(SEARCH("x",INDEX(Bugs!D:D,MATCH(B459,Bugs!B:B,0)))))
),"Y","")</f>
        <v>Y</v>
      </c>
      <c r="R459">
        <f ca="1">IF(OR(ISNUMBER(MATCH(L459,MasterData!$D$3:$D$18,0)),ISNUMBER(MATCH(L459,MasterData!$C$3:$C$18,0))),
    DATEDIF(E459,I459,"d"),
    DATEDIF(E459,TODAY(),"d"))</f>
        <v>1</v>
      </c>
      <c r="S459">
        <f t="shared" ca="1" si="24"/>
        <v>1</v>
      </c>
      <c r="T459">
        <f t="shared" ca="1" si="25"/>
        <v>0</v>
      </c>
      <c r="U459">
        <f t="shared" ca="1" si="26"/>
        <v>0</v>
      </c>
    </row>
    <row r="460" spans="2:22" hidden="1" x14ac:dyDescent="0.35">
      <c r="B460" t="s">
        <v>1221</v>
      </c>
      <c r="D460" s="34" t="s">
        <v>746</v>
      </c>
      <c r="E460" s="208">
        <v>45978</v>
      </c>
      <c r="G460" t="s">
        <v>1222</v>
      </c>
      <c r="I460" s="208">
        <v>45978</v>
      </c>
      <c r="K460" t="s">
        <v>235</v>
      </c>
      <c r="L460" t="s">
        <v>171</v>
      </c>
      <c r="M460" t="s">
        <v>1223</v>
      </c>
      <c r="N460" t="s">
        <v>237</v>
      </c>
      <c r="P460" s="193" t="str">
        <f>IF(OR(AND(A460&lt;&gt;"",COUNTIF(Bugs!B:B,A460)&gt;0),AND(B460&lt;&gt;"",COUNTIF(Bugs!A:A,B460)&gt;0)),"Y","")</f>
        <v/>
      </c>
      <c r="Q460" s="193" t="str">
        <f>IF(OR(
    AND(COUNTIF(Bugs!A:A,B460)&gt;0,ISNUMBER(SEARCH("x",INDEX(Bugs!C:C,MATCH(B460,Bugs!A:A,0))))),
    AND(COUNTIF(Bugs!B:B,B460)&gt;0,ISNUMBER(SEARCH("x",INDEX(Bugs!C:C,MATCH(B460,Bugs!B:B,0))))),
    AND(COUNTIF(Bugs!A:A,B460)&gt;0,ISNUMBER(SEARCH("x",INDEX(Bugs!D:D,MATCH(B460,Bugs!A:A,0))))),
    AND(COUNTIF(Bugs!B:B,B460)&gt;0,ISNUMBER(SEARCH("x",INDEX(Bugs!D:D,MATCH(B460,Bugs!B:B,0)))))
),"Y","")</f>
        <v/>
      </c>
      <c r="R460">
        <f ca="1">IF(OR(ISNUMBER(MATCH(L460,MasterData!$D$3:$D$18,0)),ISNUMBER(MATCH(L460,MasterData!$C$3:$C$18,0))),
    DATEDIF(E460,I460,"d"),
    DATEDIF(E460,TODAY(),"d"))</f>
        <v>0</v>
      </c>
      <c r="S460">
        <f t="shared" ca="1" si="24"/>
        <v>1</v>
      </c>
      <c r="T460">
        <f t="shared" ca="1" si="25"/>
        <v>0</v>
      </c>
      <c r="U460">
        <f t="shared" ca="1" si="26"/>
        <v>0</v>
      </c>
    </row>
    <row r="461" spans="2:22" hidden="1" x14ac:dyDescent="0.35">
      <c r="B461" t="s">
        <v>1224</v>
      </c>
      <c r="D461" s="34" t="s">
        <v>746</v>
      </c>
      <c r="E461" s="208">
        <v>45978</v>
      </c>
      <c r="G461" t="s">
        <v>1225</v>
      </c>
      <c r="I461" s="208">
        <v>45986</v>
      </c>
      <c r="K461" t="s">
        <v>235</v>
      </c>
      <c r="L461" t="s">
        <v>171</v>
      </c>
      <c r="M461" t="s">
        <v>1226</v>
      </c>
      <c r="N461" t="s">
        <v>237</v>
      </c>
      <c r="P461" s="193" t="str">
        <f>IF(OR(AND(A461&lt;&gt;"",COUNTIF(Bugs!B:B,A461)&gt;0),AND(B461&lt;&gt;"",COUNTIF(Bugs!A:A,B461)&gt;0)),"Y","")</f>
        <v/>
      </c>
      <c r="Q461" s="193" t="str">
        <f>IF(OR(
    AND(COUNTIF(Bugs!A:A,B461)&gt;0,ISNUMBER(SEARCH("x",INDEX(Bugs!C:C,MATCH(B461,Bugs!A:A,0))))),
    AND(COUNTIF(Bugs!B:B,B461)&gt;0,ISNUMBER(SEARCH("x",INDEX(Bugs!C:C,MATCH(B461,Bugs!B:B,0))))),
    AND(COUNTIF(Bugs!A:A,B461)&gt;0,ISNUMBER(SEARCH("x",INDEX(Bugs!D:D,MATCH(B461,Bugs!A:A,0))))),
    AND(COUNTIF(Bugs!B:B,B461)&gt;0,ISNUMBER(SEARCH("x",INDEX(Bugs!D:D,MATCH(B461,Bugs!B:B,0)))))
),"Y","")</f>
        <v/>
      </c>
      <c r="R461">
        <f ca="1">IF(OR(ISNUMBER(MATCH(L461,MasterData!$D$3:$D$18,0)),ISNUMBER(MATCH(L461,MasterData!$C$3:$C$18,0))),
    DATEDIF(E461,I461,"d"),
    DATEDIF(E461,TODAY(),"d"))</f>
        <v>8</v>
      </c>
      <c r="S461">
        <f t="shared" ca="1" si="24"/>
        <v>0</v>
      </c>
      <c r="T461">
        <f t="shared" ca="1" si="25"/>
        <v>1</v>
      </c>
      <c r="U461">
        <f t="shared" ca="1" si="26"/>
        <v>0</v>
      </c>
    </row>
    <row r="462" spans="2:22" hidden="1" x14ac:dyDescent="0.35">
      <c r="B462" t="s">
        <v>1227</v>
      </c>
      <c r="D462" s="34" t="s">
        <v>746</v>
      </c>
      <c r="E462" s="208">
        <v>45978</v>
      </c>
      <c r="G462" t="s">
        <v>1228</v>
      </c>
      <c r="I462" s="208">
        <v>45979</v>
      </c>
      <c r="K462" t="s">
        <v>241</v>
      </c>
      <c r="L462" t="s">
        <v>171</v>
      </c>
      <c r="M462" t="s">
        <v>1229</v>
      </c>
      <c r="N462" t="s">
        <v>237</v>
      </c>
      <c r="P462" s="193" t="str">
        <f>IF(OR(AND(A462&lt;&gt;"",COUNTIF(Bugs!B:B,A462)&gt;0),AND(B462&lt;&gt;"",COUNTIF(Bugs!A:A,B462)&gt;0)),"Y","")</f>
        <v/>
      </c>
      <c r="Q462" s="193" t="str">
        <f>IF(OR(
    AND(COUNTIF(Bugs!A:A,B462)&gt;0,ISNUMBER(SEARCH("x",INDEX(Bugs!C:C,MATCH(B462,Bugs!A:A,0))))),
    AND(COUNTIF(Bugs!B:B,B462)&gt;0,ISNUMBER(SEARCH("x",INDEX(Bugs!C:C,MATCH(B462,Bugs!B:B,0))))),
    AND(COUNTIF(Bugs!A:A,B462)&gt;0,ISNUMBER(SEARCH("x",INDEX(Bugs!D:D,MATCH(B462,Bugs!A:A,0))))),
    AND(COUNTIF(Bugs!B:B,B462)&gt;0,ISNUMBER(SEARCH("x",INDEX(Bugs!D:D,MATCH(B462,Bugs!B:B,0)))))
),"Y","")</f>
        <v/>
      </c>
      <c r="R462">
        <f ca="1">IF(OR(ISNUMBER(MATCH(L462,MasterData!$D$3:$D$18,0)),ISNUMBER(MATCH(L462,MasterData!$C$3:$C$18,0))),
    DATEDIF(E462,I462,"d"),
    DATEDIF(E462,TODAY(),"d"))</f>
        <v>1</v>
      </c>
      <c r="S462">
        <f t="shared" ca="1" si="24"/>
        <v>1</v>
      </c>
      <c r="T462">
        <f t="shared" ca="1" si="25"/>
        <v>0</v>
      </c>
      <c r="U462">
        <f t="shared" ca="1" si="26"/>
        <v>0</v>
      </c>
    </row>
    <row r="463" spans="2:22" hidden="1" x14ac:dyDescent="0.35">
      <c r="B463" t="s">
        <v>127</v>
      </c>
      <c r="D463" s="34" t="s">
        <v>480</v>
      </c>
      <c r="E463" s="208">
        <v>45978</v>
      </c>
      <c r="G463" t="s">
        <v>715</v>
      </c>
      <c r="I463" s="208">
        <v>45981</v>
      </c>
      <c r="K463" t="s">
        <v>235</v>
      </c>
      <c r="L463" t="s">
        <v>164</v>
      </c>
      <c r="M463" t="s">
        <v>1230</v>
      </c>
      <c r="N463" t="s">
        <v>237</v>
      </c>
      <c r="P463" s="193" t="str">
        <f>IF(OR(AND(A463&lt;&gt;"",COUNTIF(Bugs!B:B,A463)&gt;0),AND(B463&lt;&gt;"",COUNTIF(Bugs!A:A,B463)&gt;0)),"Y","")</f>
        <v>Y</v>
      </c>
      <c r="Q463" s="193" t="str">
        <f>IF(OR(
    AND(COUNTIF(Bugs!A:A,B463)&gt;0,ISNUMBER(SEARCH("x",INDEX(Bugs!C:C,MATCH(B463,Bugs!A:A,0))))),
    AND(COUNTIF(Bugs!B:B,B463)&gt;0,ISNUMBER(SEARCH("x",INDEX(Bugs!C:C,MATCH(B463,Bugs!B:B,0))))),
    AND(COUNTIF(Bugs!A:A,B463)&gt;0,ISNUMBER(SEARCH("x",INDEX(Bugs!D:D,MATCH(B463,Bugs!A:A,0))))),
    AND(COUNTIF(Bugs!B:B,B463)&gt;0,ISNUMBER(SEARCH("x",INDEX(Bugs!D:D,MATCH(B463,Bugs!B:B,0)))))
),"Y","")</f>
        <v>Y</v>
      </c>
      <c r="R463">
        <f ca="1">IF(OR(ISNUMBER(MATCH(L463,MasterData!$D$3:$D$18,0)),ISNUMBER(MATCH(L463,MasterData!$C$3:$C$18,0))),
    DATEDIF(E463,I463,"d"),
    DATEDIF(E463,TODAY(),"d"))</f>
        <v>29</v>
      </c>
      <c r="S463">
        <f t="shared" ca="1" si="24"/>
        <v>0</v>
      </c>
      <c r="T463">
        <f t="shared" ca="1" si="25"/>
        <v>1</v>
      </c>
      <c r="U463">
        <f t="shared" ca="1" si="26"/>
        <v>0</v>
      </c>
    </row>
    <row r="464" spans="2:22" hidden="1" x14ac:dyDescent="0.35">
      <c r="B464" t="s">
        <v>128</v>
      </c>
      <c r="D464" s="34" t="s">
        <v>480</v>
      </c>
      <c r="E464" s="208">
        <v>45978</v>
      </c>
      <c r="G464" t="s">
        <v>715</v>
      </c>
      <c r="I464" s="208">
        <v>45981</v>
      </c>
      <c r="K464" t="s">
        <v>235</v>
      </c>
      <c r="L464" t="s">
        <v>164</v>
      </c>
      <c r="M464" t="s">
        <v>1231</v>
      </c>
      <c r="N464" t="s">
        <v>237</v>
      </c>
      <c r="P464" s="193" t="str">
        <f>IF(OR(AND(A464&lt;&gt;"",COUNTIF(Bugs!B:B,A464)&gt;0),AND(B464&lt;&gt;"",COUNTIF(Bugs!A:A,B464)&gt;0)),"Y","")</f>
        <v>Y</v>
      </c>
      <c r="Q464" s="193" t="str">
        <f>IF(OR(
    AND(COUNTIF(Bugs!A:A,B464)&gt;0,ISNUMBER(SEARCH("x",INDEX(Bugs!C:C,MATCH(B464,Bugs!A:A,0))))),
    AND(COUNTIF(Bugs!B:B,B464)&gt;0,ISNUMBER(SEARCH("x",INDEX(Bugs!C:C,MATCH(B464,Bugs!B:B,0))))),
    AND(COUNTIF(Bugs!A:A,B464)&gt;0,ISNUMBER(SEARCH("x",INDEX(Bugs!D:D,MATCH(B464,Bugs!A:A,0))))),
    AND(COUNTIF(Bugs!B:B,B464)&gt;0,ISNUMBER(SEARCH("x",INDEX(Bugs!D:D,MATCH(B464,Bugs!B:B,0)))))
),"Y","")</f>
        <v>Y</v>
      </c>
      <c r="R464">
        <f ca="1">IF(OR(ISNUMBER(MATCH(L464,MasterData!$D$3:$D$18,0)),ISNUMBER(MATCH(L464,MasterData!$C$3:$C$18,0))),
    DATEDIF(E464,I464,"d"),
    DATEDIF(E464,TODAY(),"d"))</f>
        <v>29</v>
      </c>
      <c r="S464">
        <f t="shared" ca="1" si="24"/>
        <v>0</v>
      </c>
      <c r="T464">
        <f t="shared" ca="1" si="25"/>
        <v>1</v>
      </c>
      <c r="U464">
        <f t="shared" ca="1" si="26"/>
        <v>0</v>
      </c>
    </row>
    <row r="465" spans="2:21" hidden="1" x14ac:dyDescent="0.35">
      <c r="B465" t="s">
        <v>1232</v>
      </c>
      <c r="D465" s="34" t="s">
        <v>480</v>
      </c>
      <c r="E465" s="208">
        <v>45979</v>
      </c>
      <c r="G465" t="s">
        <v>834</v>
      </c>
      <c r="I465" s="208">
        <v>45979</v>
      </c>
      <c r="K465" t="s">
        <v>241</v>
      </c>
      <c r="L465" t="s">
        <v>171</v>
      </c>
      <c r="M465" t="s">
        <v>1233</v>
      </c>
      <c r="N465" t="s">
        <v>237</v>
      </c>
      <c r="P465" s="193" t="str">
        <f>IF(OR(AND(A465&lt;&gt;"",COUNTIF(Bugs!B:B,A465)&gt;0),AND(B465&lt;&gt;"",COUNTIF(Bugs!A:A,B465)&gt;0)),"Y","")</f>
        <v/>
      </c>
      <c r="Q465" s="193" t="str">
        <f>IF(OR(
    AND(COUNTIF(Bugs!A:A,B465)&gt;0,ISNUMBER(SEARCH("x",INDEX(Bugs!C:C,MATCH(B465,Bugs!A:A,0))))),
    AND(COUNTIF(Bugs!B:B,B465)&gt;0,ISNUMBER(SEARCH("x",INDEX(Bugs!C:C,MATCH(B465,Bugs!B:B,0))))),
    AND(COUNTIF(Bugs!A:A,B465)&gt;0,ISNUMBER(SEARCH("x",INDEX(Bugs!D:D,MATCH(B465,Bugs!A:A,0))))),
    AND(COUNTIF(Bugs!B:B,B465)&gt;0,ISNUMBER(SEARCH("x",INDEX(Bugs!D:D,MATCH(B465,Bugs!B:B,0)))))
),"Y","")</f>
        <v/>
      </c>
      <c r="R465">
        <f ca="1">IF(OR(ISNUMBER(MATCH(L465,MasterData!$D$3:$D$18,0)),ISNUMBER(MATCH(L465,MasterData!$C$3:$C$18,0))),
    DATEDIF(E465,I465,"d"),
    DATEDIF(E465,TODAY(),"d"))</f>
        <v>0</v>
      </c>
      <c r="S465">
        <f t="shared" ca="1" si="24"/>
        <v>1</v>
      </c>
      <c r="T465">
        <f t="shared" ca="1" si="25"/>
        <v>0</v>
      </c>
      <c r="U465">
        <f t="shared" ca="1" si="26"/>
        <v>0</v>
      </c>
    </row>
    <row r="466" spans="2:21" hidden="1" x14ac:dyDescent="0.35">
      <c r="B466" t="s">
        <v>129</v>
      </c>
      <c r="D466" s="34" t="s">
        <v>746</v>
      </c>
      <c r="E466" s="208">
        <v>45979</v>
      </c>
      <c r="G466" t="s">
        <v>715</v>
      </c>
      <c r="I466" s="208">
        <v>45981</v>
      </c>
      <c r="K466" t="s">
        <v>235</v>
      </c>
      <c r="L466" t="s">
        <v>164</v>
      </c>
      <c r="M466" t="s">
        <v>1234</v>
      </c>
      <c r="N466" t="s">
        <v>237</v>
      </c>
      <c r="P466" s="193" t="str">
        <f>IF(OR(AND(A466&lt;&gt;"",COUNTIF(Bugs!B:B,A466)&gt;0),AND(B466&lt;&gt;"",COUNTIF(Bugs!A:A,B466)&gt;0)),"Y","")</f>
        <v>Y</v>
      </c>
      <c r="Q466" s="193" t="str">
        <f>IF(OR(
    AND(COUNTIF(Bugs!A:A,B466)&gt;0,ISNUMBER(SEARCH("x",INDEX(Bugs!C:C,MATCH(B466,Bugs!A:A,0))))),
    AND(COUNTIF(Bugs!B:B,B466)&gt;0,ISNUMBER(SEARCH("x",INDEX(Bugs!C:C,MATCH(B466,Bugs!B:B,0))))),
    AND(COUNTIF(Bugs!A:A,B466)&gt;0,ISNUMBER(SEARCH("x",INDEX(Bugs!D:D,MATCH(B466,Bugs!A:A,0))))),
    AND(COUNTIF(Bugs!B:B,B466)&gt;0,ISNUMBER(SEARCH("x",INDEX(Bugs!D:D,MATCH(B466,Bugs!B:B,0)))))
),"Y","")</f>
        <v>Y</v>
      </c>
      <c r="R466">
        <f ca="1">IF(OR(ISNUMBER(MATCH(L466,MasterData!$D$3:$D$18,0)),ISNUMBER(MATCH(L466,MasterData!$C$3:$C$18,0))),
    DATEDIF(E466,I466,"d"),
    DATEDIF(E466,TODAY(),"d"))</f>
        <v>28</v>
      </c>
      <c r="S466">
        <f t="shared" ca="1" si="24"/>
        <v>0</v>
      </c>
      <c r="T466">
        <f t="shared" ca="1" si="25"/>
        <v>1</v>
      </c>
      <c r="U466">
        <f t="shared" ca="1" si="26"/>
        <v>0</v>
      </c>
    </row>
    <row r="467" spans="2:21" hidden="1" x14ac:dyDescent="0.35">
      <c r="B467" t="s">
        <v>1235</v>
      </c>
      <c r="D467" s="34" t="s">
        <v>746</v>
      </c>
      <c r="E467" s="208">
        <v>45979</v>
      </c>
      <c r="G467" t="s">
        <v>1236</v>
      </c>
      <c r="I467" s="208">
        <v>45980</v>
      </c>
      <c r="K467" t="s">
        <v>241</v>
      </c>
      <c r="L467" t="s">
        <v>171</v>
      </c>
      <c r="M467" t="s">
        <v>1237</v>
      </c>
      <c r="N467" t="s">
        <v>237</v>
      </c>
      <c r="P467" s="193" t="str">
        <f>IF(OR(AND(A467&lt;&gt;"",COUNTIF(Bugs!B:B,A467)&gt;0),AND(B467&lt;&gt;"",COUNTIF(Bugs!A:A,B467)&gt;0)),"Y","")</f>
        <v/>
      </c>
      <c r="Q467" s="193" t="str">
        <f>IF(OR(
    AND(COUNTIF(Bugs!A:A,B467)&gt;0,ISNUMBER(SEARCH("x",INDEX(Bugs!C:C,MATCH(B467,Bugs!A:A,0))))),
    AND(COUNTIF(Bugs!B:B,B467)&gt;0,ISNUMBER(SEARCH("x",INDEX(Bugs!C:C,MATCH(B467,Bugs!B:B,0))))),
    AND(COUNTIF(Bugs!A:A,B467)&gt;0,ISNUMBER(SEARCH("x",INDEX(Bugs!D:D,MATCH(B467,Bugs!A:A,0))))),
    AND(COUNTIF(Bugs!B:B,B467)&gt;0,ISNUMBER(SEARCH("x",INDEX(Bugs!D:D,MATCH(B467,Bugs!B:B,0)))))
),"Y","")</f>
        <v/>
      </c>
      <c r="R467">
        <f ca="1">IF(OR(ISNUMBER(MATCH(L467,MasterData!$D$3:$D$18,0)),ISNUMBER(MATCH(L467,MasterData!$C$3:$C$18,0))),
    DATEDIF(E467,I467,"d"),
    DATEDIF(E467,TODAY(),"d"))</f>
        <v>1</v>
      </c>
      <c r="S467">
        <f t="shared" ca="1" si="24"/>
        <v>1</v>
      </c>
      <c r="T467">
        <f t="shared" ca="1" si="25"/>
        <v>0</v>
      </c>
      <c r="U467">
        <f t="shared" ca="1" si="26"/>
        <v>0</v>
      </c>
    </row>
    <row r="468" spans="2:21" hidden="1" x14ac:dyDescent="0.35">
      <c r="B468" t="s">
        <v>1238</v>
      </c>
      <c r="D468" s="34" t="s">
        <v>746</v>
      </c>
      <c r="E468" s="208">
        <v>45979</v>
      </c>
      <c r="G468" t="s">
        <v>818</v>
      </c>
      <c r="I468" s="208">
        <v>45981</v>
      </c>
      <c r="K468" t="s">
        <v>241</v>
      </c>
      <c r="L468" t="s">
        <v>164</v>
      </c>
      <c r="M468" t="s">
        <v>1239</v>
      </c>
      <c r="N468" t="s">
        <v>237</v>
      </c>
      <c r="P468" s="193" t="str">
        <f>IF(OR(AND(A468&lt;&gt;"",COUNTIF(Bugs!B:B,A468)&gt;0),AND(B468&lt;&gt;"",COUNTIF(Bugs!A:A,B468)&gt;0)),"Y","")</f>
        <v/>
      </c>
      <c r="Q468" s="193" t="str">
        <f>IF(OR(
    AND(COUNTIF(Bugs!A:A,B468)&gt;0,ISNUMBER(SEARCH("x",INDEX(Bugs!C:C,MATCH(B468,Bugs!A:A,0))))),
    AND(COUNTIF(Bugs!B:B,B468)&gt;0,ISNUMBER(SEARCH("x",INDEX(Bugs!C:C,MATCH(B468,Bugs!B:B,0))))),
    AND(COUNTIF(Bugs!A:A,B468)&gt;0,ISNUMBER(SEARCH("x",INDEX(Bugs!D:D,MATCH(B468,Bugs!A:A,0))))),
    AND(COUNTIF(Bugs!B:B,B468)&gt;0,ISNUMBER(SEARCH("x",INDEX(Bugs!D:D,MATCH(B468,Bugs!B:B,0)))))
),"Y","")</f>
        <v/>
      </c>
      <c r="R468">
        <f ca="1">IF(OR(ISNUMBER(MATCH(L468,MasterData!$D$3:$D$18,0)),ISNUMBER(MATCH(L468,MasterData!$C$3:$C$18,0))),
    DATEDIF(E468,I468,"d"),
    DATEDIF(E468,TODAY(),"d"))</f>
        <v>28</v>
      </c>
      <c r="S468">
        <f t="shared" ca="1" si="24"/>
        <v>0</v>
      </c>
      <c r="T468">
        <f t="shared" ca="1" si="25"/>
        <v>1</v>
      </c>
      <c r="U468">
        <f t="shared" ca="1" si="26"/>
        <v>0</v>
      </c>
    </row>
    <row r="469" spans="2:21" hidden="1" x14ac:dyDescent="0.35">
      <c r="B469" t="s">
        <v>1240</v>
      </c>
      <c r="D469" s="34" t="s">
        <v>480</v>
      </c>
      <c r="E469" s="208">
        <v>45979</v>
      </c>
      <c r="G469" t="s">
        <v>715</v>
      </c>
      <c r="I469" s="208">
        <v>45980</v>
      </c>
      <c r="K469" t="s">
        <v>235</v>
      </c>
      <c r="L469" t="s">
        <v>171</v>
      </c>
      <c r="M469" t="s">
        <v>1241</v>
      </c>
      <c r="N469" t="s">
        <v>237</v>
      </c>
      <c r="P469" s="193" t="str">
        <f>IF(OR(AND(A469&lt;&gt;"",COUNTIF(Bugs!B:B,A469)&gt;0),AND(B469&lt;&gt;"",COUNTIF(Bugs!A:A,B469)&gt;0)),"Y","")</f>
        <v/>
      </c>
      <c r="Q469" s="193" t="str">
        <f>IF(OR(
    AND(COUNTIF(Bugs!A:A,B469)&gt;0,ISNUMBER(SEARCH("x",INDEX(Bugs!C:C,MATCH(B469,Bugs!A:A,0))))),
    AND(COUNTIF(Bugs!B:B,B469)&gt;0,ISNUMBER(SEARCH("x",INDEX(Bugs!C:C,MATCH(B469,Bugs!B:B,0))))),
    AND(COUNTIF(Bugs!A:A,B469)&gt;0,ISNUMBER(SEARCH("x",INDEX(Bugs!D:D,MATCH(B469,Bugs!A:A,0))))),
    AND(COUNTIF(Bugs!B:B,B469)&gt;0,ISNUMBER(SEARCH("x",INDEX(Bugs!D:D,MATCH(B469,Bugs!B:B,0)))))
),"Y","")</f>
        <v/>
      </c>
      <c r="R469">
        <f ca="1">IF(OR(ISNUMBER(MATCH(L469,MasterData!$D$3:$D$18,0)),ISNUMBER(MATCH(L469,MasterData!$C$3:$C$18,0))),
    DATEDIF(E469,I469,"d"),
    DATEDIF(E469,TODAY(),"d"))</f>
        <v>1</v>
      </c>
      <c r="S469">
        <f t="shared" ca="1" si="24"/>
        <v>1</v>
      </c>
      <c r="T469">
        <f t="shared" ca="1" si="25"/>
        <v>0</v>
      </c>
      <c r="U469">
        <f t="shared" ca="1" si="26"/>
        <v>0</v>
      </c>
    </row>
    <row r="470" spans="2:21" hidden="1" x14ac:dyDescent="0.35">
      <c r="B470" t="s">
        <v>1242</v>
      </c>
      <c r="D470" s="34" t="s">
        <v>480</v>
      </c>
      <c r="E470" s="208">
        <v>45980</v>
      </c>
      <c r="G470" t="s">
        <v>715</v>
      </c>
      <c r="I470" s="208">
        <v>45980</v>
      </c>
      <c r="K470" t="s">
        <v>235</v>
      </c>
      <c r="L470" t="s">
        <v>171</v>
      </c>
      <c r="M470" t="s">
        <v>1243</v>
      </c>
      <c r="N470" t="s">
        <v>237</v>
      </c>
      <c r="P470" s="193" t="str">
        <f>IF(OR(AND(A470&lt;&gt;"",COUNTIF(Bugs!B:B,A470)&gt;0),AND(B470&lt;&gt;"",COUNTIF(Bugs!A:A,B470)&gt;0)),"Y","")</f>
        <v/>
      </c>
      <c r="Q470" s="193" t="str">
        <f>IF(OR(
    AND(COUNTIF(Bugs!A:A,B470)&gt;0,ISNUMBER(SEARCH("x",INDEX(Bugs!C:C,MATCH(B470,Bugs!A:A,0))))),
    AND(COUNTIF(Bugs!B:B,B470)&gt;0,ISNUMBER(SEARCH("x",INDEX(Bugs!C:C,MATCH(B470,Bugs!B:B,0))))),
    AND(COUNTIF(Bugs!A:A,B470)&gt;0,ISNUMBER(SEARCH("x",INDEX(Bugs!D:D,MATCH(B470,Bugs!A:A,0))))),
    AND(COUNTIF(Bugs!B:B,B470)&gt;0,ISNUMBER(SEARCH("x",INDEX(Bugs!D:D,MATCH(B470,Bugs!B:B,0)))))
),"Y","")</f>
        <v/>
      </c>
      <c r="R470">
        <f ca="1">IF(OR(ISNUMBER(MATCH(L470,MasterData!$D$3:$D$18,0)),ISNUMBER(MATCH(L470,MasterData!$C$3:$C$18,0))),
    DATEDIF(E470,I470,"d"),
    DATEDIF(E470,TODAY(),"d"))</f>
        <v>0</v>
      </c>
      <c r="S470">
        <f t="shared" ca="1" si="24"/>
        <v>1</v>
      </c>
      <c r="T470">
        <f t="shared" ca="1" si="25"/>
        <v>0</v>
      </c>
      <c r="U470">
        <f t="shared" ca="1" si="26"/>
        <v>0</v>
      </c>
    </row>
    <row r="471" spans="2:21" hidden="1" x14ac:dyDescent="0.35">
      <c r="B471" t="s">
        <v>1244</v>
      </c>
      <c r="D471" s="34" t="s">
        <v>480</v>
      </c>
      <c r="E471" s="208">
        <v>45980</v>
      </c>
      <c r="G471" t="s">
        <v>834</v>
      </c>
      <c r="I471" s="208">
        <v>45980</v>
      </c>
      <c r="K471" t="s">
        <v>241</v>
      </c>
      <c r="L471" t="s">
        <v>171</v>
      </c>
      <c r="M471" t="s">
        <v>1245</v>
      </c>
      <c r="N471" t="s">
        <v>237</v>
      </c>
      <c r="P471" s="193" t="str">
        <f>IF(OR(AND(A471&lt;&gt;"",COUNTIF(Bugs!B:B,A471)&gt;0),AND(B471&lt;&gt;"",COUNTIF(Bugs!A:A,B471)&gt;0)),"Y","")</f>
        <v/>
      </c>
      <c r="Q471" s="193" t="str">
        <f>IF(OR(
    AND(COUNTIF(Bugs!A:A,B471)&gt;0,ISNUMBER(SEARCH("x",INDEX(Bugs!C:C,MATCH(B471,Bugs!A:A,0))))),
    AND(COUNTIF(Bugs!B:B,B471)&gt;0,ISNUMBER(SEARCH("x",INDEX(Bugs!C:C,MATCH(B471,Bugs!B:B,0))))),
    AND(COUNTIF(Bugs!A:A,B471)&gt;0,ISNUMBER(SEARCH("x",INDEX(Bugs!D:D,MATCH(B471,Bugs!A:A,0))))),
    AND(COUNTIF(Bugs!B:B,B471)&gt;0,ISNUMBER(SEARCH("x",INDEX(Bugs!D:D,MATCH(B471,Bugs!B:B,0)))))
),"Y","")</f>
        <v/>
      </c>
      <c r="R471">
        <f ca="1">IF(OR(ISNUMBER(MATCH(L471,MasterData!$D$3:$D$18,0)),ISNUMBER(MATCH(L471,MasterData!$C$3:$C$18,0))),
    DATEDIF(E471,I471,"d"),
    DATEDIF(E471,TODAY(),"d"))</f>
        <v>0</v>
      </c>
      <c r="S471">
        <f t="shared" ca="1" si="24"/>
        <v>1</v>
      </c>
      <c r="T471">
        <f t="shared" ca="1" si="25"/>
        <v>0</v>
      </c>
      <c r="U471">
        <f t="shared" ca="1" si="26"/>
        <v>0</v>
      </c>
    </row>
    <row r="472" spans="2:21" hidden="1" x14ac:dyDescent="0.35">
      <c r="B472" t="s">
        <v>130</v>
      </c>
      <c r="D472" s="34" t="s">
        <v>746</v>
      </c>
      <c r="E472" s="208">
        <v>45980</v>
      </c>
      <c r="G472" t="s">
        <v>715</v>
      </c>
      <c r="I472" s="208">
        <v>45981</v>
      </c>
      <c r="K472" t="s">
        <v>235</v>
      </c>
      <c r="L472" t="s">
        <v>164</v>
      </c>
      <c r="M472" t="s">
        <v>1246</v>
      </c>
      <c r="N472" t="s">
        <v>237</v>
      </c>
      <c r="P472" s="193" t="str">
        <f>IF(OR(AND(A472&lt;&gt;"",COUNTIF(Bugs!B:B,A472)&gt;0),AND(B472&lt;&gt;"",COUNTIF(Bugs!A:A,B472)&gt;0)),"Y","")</f>
        <v>Y</v>
      </c>
      <c r="Q472" s="193" t="str">
        <f>IF(OR(
    AND(COUNTIF(Bugs!A:A,B472)&gt;0,ISNUMBER(SEARCH("x",INDEX(Bugs!C:C,MATCH(B472,Bugs!A:A,0))))),
    AND(COUNTIF(Bugs!B:B,B472)&gt;0,ISNUMBER(SEARCH("x",INDEX(Bugs!C:C,MATCH(B472,Bugs!B:B,0))))),
    AND(COUNTIF(Bugs!A:A,B472)&gt;0,ISNUMBER(SEARCH("x",INDEX(Bugs!D:D,MATCH(B472,Bugs!A:A,0))))),
    AND(COUNTIF(Bugs!B:B,B472)&gt;0,ISNUMBER(SEARCH("x",INDEX(Bugs!D:D,MATCH(B472,Bugs!B:B,0)))))
),"Y","")</f>
        <v>Y</v>
      </c>
      <c r="R472">
        <f ca="1">IF(OR(ISNUMBER(MATCH(L472,MasterData!$D$3:$D$18,0)),ISNUMBER(MATCH(L472,MasterData!$C$3:$C$18,0))),
    DATEDIF(E472,I472,"d"),
    DATEDIF(E472,TODAY(),"d"))</f>
        <v>27</v>
      </c>
      <c r="S472">
        <f t="shared" ca="1" si="24"/>
        <v>0</v>
      </c>
      <c r="T472">
        <f t="shared" ca="1" si="25"/>
        <v>1</v>
      </c>
      <c r="U472">
        <f t="shared" ca="1" si="26"/>
        <v>0</v>
      </c>
    </row>
    <row r="473" spans="2:21" hidden="1" x14ac:dyDescent="0.35">
      <c r="B473" t="s">
        <v>1247</v>
      </c>
      <c r="D473" s="34" t="s">
        <v>1066</v>
      </c>
      <c r="E473" s="208">
        <v>45980</v>
      </c>
      <c r="G473" t="s">
        <v>1248</v>
      </c>
      <c r="I473" s="208">
        <v>45981</v>
      </c>
      <c r="K473" t="s">
        <v>235</v>
      </c>
      <c r="L473" t="s">
        <v>171</v>
      </c>
      <c r="M473" t="s">
        <v>1249</v>
      </c>
      <c r="N473" t="s">
        <v>237</v>
      </c>
      <c r="P473" s="193" t="str">
        <f>IF(OR(AND(A473&lt;&gt;"",COUNTIF(Bugs!B:B,A473)&gt;0),AND(B473&lt;&gt;"",COUNTIF(Bugs!A:A,B473)&gt;0)),"Y","")</f>
        <v/>
      </c>
      <c r="Q473" s="193" t="str">
        <f>IF(OR(
    AND(COUNTIF(Bugs!A:A,B473)&gt;0,ISNUMBER(SEARCH("x",INDEX(Bugs!C:C,MATCH(B473,Bugs!A:A,0))))),
    AND(COUNTIF(Bugs!B:B,B473)&gt;0,ISNUMBER(SEARCH("x",INDEX(Bugs!C:C,MATCH(B473,Bugs!B:B,0))))),
    AND(COUNTIF(Bugs!A:A,B473)&gt;0,ISNUMBER(SEARCH("x",INDEX(Bugs!D:D,MATCH(B473,Bugs!A:A,0))))),
    AND(COUNTIF(Bugs!B:B,B473)&gt;0,ISNUMBER(SEARCH("x",INDEX(Bugs!D:D,MATCH(B473,Bugs!B:B,0)))))
),"Y","")</f>
        <v/>
      </c>
      <c r="R473">
        <f ca="1">IF(OR(ISNUMBER(MATCH(L473,MasterData!$D$3:$D$18,0)),ISNUMBER(MATCH(L473,MasterData!$C$3:$C$18,0))),
    DATEDIF(E473,I473,"d"),
    DATEDIF(E473,TODAY(),"d"))</f>
        <v>1</v>
      </c>
      <c r="S473">
        <f t="shared" ca="1" si="24"/>
        <v>1</v>
      </c>
      <c r="T473">
        <f t="shared" ca="1" si="25"/>
        <v>0</v>
      </c>
      <c r="U473">
        <f t="shared" ca="1" si="26"/>
        <v>0</v>
      </c>
    </row>
    <row r="474" spans="2:21" hidden="1" x14ac:dyDescent="0.35">
      <c r="B474" t="s">
        <v>1250</v>
      </c>
      <c r="D474" s="34" t="s">
        <v>1066</v>
      </c>
      <c r="E474" s="208">
        <v>45980</v>
      </c>
      <c r="G474" t="s">
        <v>1248</v>
      </c>
      <c r="I474" s="208">
        <v>45981</v>
      </c>
      <c r="K474" t="s">
        <v>235</v>
      </c>
      <c r="L474" t="s">
        <v>171</v>
      </c>
      <c r="M474" t="s">
        <v>1251</v>
      </c>
      <c r="N474" t="s">
        <v>237</v>
      </c>
      <c r="P474" s="193" t="str">
        <f>IF(OR(AND(A474&lt;&gt;"",COUNTIF(Bugs!B:B,A474)&gt;0),AND(B474&lt;&gt;"",COUNTIF(Bugs!A:A,B474)&gt;0)),"Y","")</f>
        <v/>
      </c>
      <c r="Q474" s="193" t="str">
        <f>IF(OR(
    AND(COUNTIF(Bugs!A:A,B474)&gt;0,ISNUMBER(SEARCH("x",INDEX(Bugs!C:C,MATCH(B474,Bugs!A:A,0))))),
    AND(COUNTIF(Bugs!B:B,B474)&gt;0,ISNUMBER(SEARCH("x",INDEX(Bugs!C:C,MATCH(B474,Bugs!B:B,0))))),
    AND(COUNTIF(Bugs!A:A,B474)&gt;0,ISNUMBER(SEARCH("x",INDEX(Bugs!D:D,MATCH(B474,Bugs!A:A,0))))),
    AND(COUNTIF(Bugs!B:B,B474)&gt;0,ISNUMBER(SEARCH("x",INDEX(Bugs!D:D,MATCH(B474,Bugs!B:B,0)))))
),"Y","")</f>
        <v/>
      </c>
      <c r="R474">
        <f ca="1">IF(OR(ISNUMBER(MATCH(L474,MasterData!$D$3:$D$18,0)),ISNUMBER(MATCH(L474,MasterData!$C$3:$C$18,0))),
    DATEDIF(E474,I474,"d"),
    DATEDIF(E474,TODAY(),"d"))</f>
        <v>1</v>
      </c>
      <c r="S474">
        <f t="shared" ca="1" si="24"/>
        <v>1</v>
      </c>
      <c r="T474">
        <f t="shared" ref="T474:T482" ca="1" si="27">IF(AND($R474&gt;7,R474&lt;=30),1,0)</f>
        <v>0</v>
      </c>
      <c r="U474">
        <f t="shared" ca="1" si="26"/>
        <v>0</v>
      </c>
    </row>
    <row r="475" spans="2:21" hidden="1" x14ac:dyDescent="0.35">
      <c r="B475" t="s">
        <v>1252</v>
      </c>
      <c r="D475" s="34" t="s">
        <v>480</v>
      </c>
      <c r="E475" s="208">
        <v>45981</v>
      </c>
      <c r="G475" t="s">
        <v>834</v>
      </c>
      <c r="I475" s="208">
        <v>45981</v>
      </c>
      <c r="K475" t="s">
        <v>241</v>
      </c>
      <c r="L475" t="s">
        <v>171</v>
      </c>
      <c r="M475" t="s">
        <v>1253</v>
      </c>
      <c r="N475" t="s">
        <v>237</v>
      </c>
      <c r="P475" s="193" t="str">
        <f>IF(OR(AND(A475&lt;&gt;"",COUNTIF(Bugs!B:B,A475)&gt;0),AND(B475&lt;&gt;"",COUNTIF(Bugs!A:A,B475)&gt;0)),"Y","")</f>
        <v/>
      </c>
      <c r="Q475" s="193" t="str">
        <f>IF(OR(
    AND(COUNTIF(Bugs!A:A,B475)&gt;0,ISNUMBER(SEARCH("x",INDEX(Bugs!C:C,MATCH(B475,Bugs!A:A,0))))),
    AND(COUNTIF(Bugs!B:B,B475)&gt;0,ISNUMBER(SEARCH("x",INDEX(Bugs!C:C,MATCH(B475,Bugs!B:B,0))))),
    AND(COUNTIF(Bugs!A:A,B475)&gt;0,ISNUMBER(SEARCH("x",INDEX(Bugs!D:D,MATCH(B475,Bugs!A:A,0))))),
    AND(COUNTIF(Bugs!B:B,B475)&gt;0,ISNUMBER(SEARCH("x",INDEX(Bugs!D:D,MATCH(B475,Bugs!B:B,0)))))
),"Y","")</f>
        <v/>
      </c>
      <c r="R475">
        <f ca="1">IF(OR(ISNUMBER(MATCH(L475,MasterData!$D$3:$D$18,0)),ISNUMBER(MATCH(L475,MasterData!$C$3:$C$18,0))),
    DATEDIF(E475,I475,"d"),
    DATEDIF(E475,TODAY(),"d"))</f>
        <v>0</v>
      </c>
      <c r="S475">
        <f t="shared" ca="1" si="24"/>
        <v>1</v>
      </c>
      <c r="T475">
        <f t="shared" ca="1" si="27"/>
        <v>0</v>
      </c>
      <c r="U475">
        <f t="shared" ca="1" si="26"/>
        <v>0</v>
      </c>
    </row>
    <row r="476" spans="2:21" hidden="1" x14ac:dyDescent="0.35">
      <c r="B476" t="s">
        <v>1254</v>
      </c>
      <c r="D476" s="34" t="s">
        <v>1052</v>
      </c>
      <c r="E476" s="208">
        <v>45981</v>
      </c>
      <c r="G476" t="s">
        <v>1255</v>
      </c>
      <c r="I476" s="208">
        <v>45981</v>
      </c>
      <c r="K476" t="s">
        <v>347</v>
      </c>
      <c r="L476" t="s">
        <v>171</v>
      </c>
      <c r="M476" t="s">
        <v>1256</v>
      </c>
      <c r="N476" t="s">
        <v>237</v>
      </c>
      <c r="P476" s="193" t="str">
        <f>IF(OR(AND(A476&lt;&gt;"",COUNTIF(Bugs!B:B,A476)&gt;0),AND(B476&lt;&gt;"",COUNTIF(Bugs!A:A,B476)&gt;0)),"Y","")</f>
        <v/>
      </c>
      <c r="Q476" s="193" t="str">
        <f>IF(OR(
    AND(COUNTIF(Bugs!A:A,B476)&gt;0,ISNUMBER(SEARCH("x",INDEX(Bugs!C:C,MATCH(B476,Bugs!A:A,0))))),
    AND(COUNTIF(Bugs!B:B,B476)&gt;0,ISNUMBER(SEARCH("x",INDEX(Bugs!C:C,MATCH(B476,Bugs!B:B,0))))),
    AND(COUNTIF(Bugs!A:A,B476)&gt;0,ISNUMBER(SEARCH("x",INDEX(Bugs!D:D,MATCH(B476,Bugs!A:A,0))))),
    AND(COUNTIF(Bugs!B:B,B476)&gt;0,ISNUMBER(SEARCH("x",INDEX(Bugs!D:D,MATCH(B476,Bugs!B:B,0)))))
),"Y","")</f>
        <v/>
      </c>
      <c r="R476">
        <f ca="1">IF(OR(ISNUMBER(MATCH(L476,MasterData!$D$3:$D$18,0)),ISNUMBER(MATCH(L476,MasterData!$C$3:$C$18,0))),
    DATEDIF(E476,I476,"d"),
    DATEDIF(E476,TODAY(),"d"))</f>
        <v>0</v>
      </c>
      <c r="S476">
        <f t="shared" ca="1" si="24"/>
        <v>1</v>
      </c>
      <c r="T476">
        <f t="shared" ca="1" si="27"/>
        <v>0</v>
      </c>
      <c r="U476">
        <f t="shared" ca="1" si="26"/>
        <v>0</v>
      </c>
    </row>
    <row r="477" spans="2:21" hidden="1" x14ac:dyDescent="0.35">
      <c r="B477" t="s">
        <v>131</v>
      </c>
      <c r="D477" s="34" t="s">
        <v>746</v>
      </c>
      <c r="E477" s="208">
        <v>45982</v>
      </c>
      <c r="G477" t="s">
        <v>876</v>
      </c>
      <c r="I477" s="208">
        <v>45986</v>
      </c>
      <c r="K477" t="s">
        <v>235</v>
      </c>
      <c r="L477" t="s">
        <v>171</v>
      </c>
      <c r="M477" t="s">
        <v>1257</v>
      </c>
      <c r="N477" t="s">
        <v>237</v>
      </c>
      <c r="P477" s="193" t="str">
        <f>IF(OR(AND(A477&lt;&gt;"",COUNTIF(Bugs!B:B,A477)&gt;0),AND(B477&lt;&gt;"",COUNTIF(Bugs!A:A,B477)&gt;0)),"Y","")</f>
        <v>Y</v>
      </c>
      <c r="Q477" s="193" t="str">
        <f>IF(OR(
    AND(COUNTIF(Bugs!A:A,B477)&gt;0,ISNUMBER(SEARCH("x",INDEX(Bugs!C:C,MATCH(B477,Bugs!A:A,0))))),
    AND(COUNTIF(Bugs!B:B,B477)&gt;0,ISNUMBER(SEARCH("x",INDEX(Bugs!C:C,MATCH(B477,Bugs!B:B,0))))),
    AND(COUNTIF(Bugs!A:A,B477)&gt;0,ISNUMBER(SEARCH("x",INDEX(Bugs!D:D,MATCH(B477,Bugs!A:A,0))))),
    AND(COUNTIF(Bugs!B:B,B477)&gt;0,ISNUMBER(SEARCH("x",INDEX(Bugs!D:D,MATCH(B477,Bugs!B:B,0)))))
),"Y","")</f>
        <v/>
      </c>
      <c r="R477">
        <f ca="1">IF(OR(ISNUMBER(MATCH(L477,MasterData!$D$3:$D$18,0)),ISNUMBER(MATCH(L477,MasterData!$C$3:$C$18,0))),
    DATEDIF(E477,I477,"d"),
    DATEDIF(E477,TODAY(),"d"))</f>
        <v>4</v>
      </c>
      <c r="S477">
        <f t="shared" ca="1" si="24"/>
        <v>1</v>
      </c>
      <c r="T477">
        <f t="shared" ca="1" si="27"/>
        <v>0</v>
      </c>
      <c r="U477">
        <f t="shared" ca="1" si="26"/>
        <v>0</v>
      </c>
    </row>
    <row r="478" spans="2:21" hidden="1" x14ac:dyDescent="0.35">
      <c r="B478" t="s">
        <v>132</v>
      </c>
      <c r="D478" s="34" t="s">
        <v>480</v>
      </c>
      <c r="E478" s="208">
        <v>45982</v>
      </c>
      <c r="G478" t="s">
        <v>715</v>
      </c>
      <c r="I478" s="208">
        <v>45982</v>
      </c>
      <c r="K478" t="s">
        <v>235</v>
      </c>
      <c r="L478" t="s">
        <v>164</v>
      </c>
      <c r="M478" t="s">
        <v>1258</v>
      </c>
      <c r="N478" t="s">
        <v>237</v>
      </c>
      <c r="P478" s="193" t="str">
        <f>IF(OR(AND(A478&lt;&gt;"",COUNTIF(Bugs!B:B,A478)&gt;0),AND(B478&lt;&gt;"",COUNTIF(Bugs!A:A,B478)&gt;0)),"Y","")</f>
        <v>Y</v>
      </c>
      <c r="Q478" s="193" t="str">
        <f>IF(OR(
    AND(COUNTIF(Bugs!A:A,B478)&gt;0,ISNUMBER(SEARCH("x",INDEX(Bugs!C:C,MATCH(B478,Bugs!A:A,0))))),
    AND(COUNTIF(Bugs!B:B,B478)&gt;0,ISNUMBER(SEARCH("x",INDEX(Bugs!C:C,MATCH(B478,Bugs!B:B,0))))),
    AND(COUNTIF(Bugs!A:A,B478)&gt;0,ISNUMBER(SEARCH("x",INDEX(Bugs!D:D,MATCH(B478,Bugs!A:A,0))))),
    AND(COUNTIF(Bugs!B:B,B478)&gt;0,ISNUMBER(SEARCH("x",INDEX(Bugs!D:D,MATCH(B478,Bugs!B:B,0)))))
),"Y","")</f>
        <v>Y</v>
      </c>
      <c r="R478">
        <f ca="1">IF(OR(ISNUMBER(MATCH(L478,MasterData!$D$3:$D$18,0)),ISNUMBER(MATCH(L478,MasterData!$C$3:$C$18,0))),
    DATEDIF(E478,I478,"d"),
    DATEDIF(E478,TODAY(),"d"))</f>
        <v>25</v>
      </c>
      <c r="S478">
        <f t="shared" ca="1" si="24"/>
        <v>0</v>
      </c>
      <c r="T478">
        <f t="shared" ca="1" si="27"/>
        <v>1</v>
      </c>
      <c r="U478">
        <f t="shared" ca="1" si="26"/>
        <v>0</v>
      </c>
    </row>
    <row r="479" spans="2:21" hidden="1" x14ac:dyDescent="0.35">
      <c r="B479" t="s">
        <v>1259</v>
      </c>
      <c r="D479" s="34" t="s">
        <v>480</v>
      </c>
      <c r="E479" s="208">
        <v>45982</v>
      </c>
      <c r="G479" t="s">
        <v>715</v>
      </c>
      <c r="I479" s="208">
        <v>45982</v>
      </c>
      <c r="K479" t="s">
        <v>235</v>
      </c>
      <c r="L479" t="s">
        <v>171</v>
      </c>
      <c r="M479" t="s">
        <v>1260</v>
      </c>
      <c r="N479" t="s">
        <v>237</v>
      </c>
      <c r="P479" s="193" t="str">
        <f>IF(OR(AND(A479&lt;&gt;"",COUNTIF(Bugs!B:B,A479)&gt;0),AND(B479&lt;&gt;"",COUNTIF(Bugs!A:A,B479)&gt;0)),"Y","")</f>
        <v/>
      </c>
      <c r="Q479" s="193" t="str">
        <f>IF(OR(
    AND(COUNTIF(Bugs!A:A,B479)&gt;0,ISNUMBER(SEARCH("x",INDEX(Bugs!C:C,MATCH(B479,Bugs!A:A,0))))),
    AND(COUNTIF(Bugs!B:B,B479)&gt;0,ISNUMBER(SEARCH("x",INDEX(Bugs!C:C,MATCH(B479,Bugs!B:B,0))))),
    AND(COUNTIF(Bugs!A:A,B479)&gt;0,ISNUMBER(SEARCH("x",INDEX(Bugs!D:D,MATCH(B479,Bugs!A:A,0))))),
    AND(COUNTIF(Bugs!B:B,B479)&gt;0,ISNUMBER(SEARCH("x",INDEX(Bugs!D:D,MATCH(B479,Bugs!B:B,0)))))
),"Y","")</f>
        <v/>
      </c>
      <c r="R479">
        <f ca="1">IF(OR(ISNUMBER(MATCH(L479,MasterData!$D$3:$D$18,0)),ISNUMBER(MATCH(L479,MasterData!$C$3:$C$18,0))),
    DATEDIF(E479,I479,"d"),
    DATEDIF(E479,TODAY(),"d"))</f>
        <v>0</v>
      </c>
      <c r="S479">
        <f t="shared" ca="1" si="24"/>
        <v>1</v>
      </c>
      <c r="T479">
        <f t="shared" ca="1" si="27"/>
        <v>0</v>
      </c>
      <c r="U479">
        <f t="shared" ca="1" si="26"/>
        <v>0</v>
      </c>
    </row>
    <row r="480" spans="2:21" hidden="1" x14ac:dyDescent="0.35">
      <c r="B480" t="s">
        <v>133</v>
      </c>
      <c r="D480" s="34">
        <v>3003</v>
      </c>
      <c r="E480" s="208">
        <v>45982</v>
      </c>
      <c r="G480" t="s">
        <v>715</v>
      </c>
      <c r="I480" s="208">
        <v>45982</v>
      </c>
      <c r="K480" t="s">
        <v>235</v>
      </c>
      <c r="L480" t="s">
        <v>164</v>
      </c>
      <c r="M480" t="s">
        <v>1261</v>
      </c>
      <c r="N480" t="s">
        <v>237</v>
      </c>
      <c r="P480" s="193" t="str">
        <f>IF(OR(AND(A480&lt;&gt;"",COUNTIF(Bugs!B:B,A480)&gt;0),AND(B480&lt;&gt;"",COUNTIF(Bugs!A:A,B480)&gt;0)),"Y","")</f>
        <v>Y</v>
      </c>
      <c r="Q480" s="193" t="str">
        <f>IF(OR(
    AND(COUNTIF(Bugs!A:A,B480)&gt;0,ISNUMBER(SEARCH("x",INDEX(Bugs!C:C,MATCH(B480,Bugs!A:A,0))))),
    AND(COUNTIF(Bugs!B:B,B480)&gt;0,ISNUMBER(SEARCH("x",INDEX(Bugs!C:C,MATCH(B480,Bugs!B:B,0))))),
    AND(COUNTIF(Bugs!A:A,B480)&gt;0,ISNUMBER(SEARCH("x",INDEX(Bugs!D:D,MATCH(B480,Bugs!A:A,0))))),
    AND(COUNTIF(Bugs!B:B,B480)&gt;0,ISNUMBER(SEARCH("x",INDEX(Bugs!D:D,MATCH(B480,Bugs!B:B,0)))))
),"Y","")</f>
        <v>Y</v>
      </c>
      <c r="R480">
        <f ca="1">IF(OR(ISNUMBER(MATCH(L480,MasterData!$D$3:$D$18,0)),ISNUMBER(MATCH(L480,MasterData!$C$3:$C$18,0))),
    DATEDIF(E480,I480,"d"),
    DATEDIF(E480,TODAY(),"d"))</f>
        <v>25</v>
      </c>
      <c r="S480">
        <f t="shared" ca="1" si="24"/>
        <v>0</v>
      </c>
      <c r="T480">
        <f t="shared" ca="1" si="27"/>
        <v>1</v>
      </c>
      <c r="U480">
        <f t="shared" ca="1" si="26"/>
        <v>0</v>
      </c>
    </row>
    <row r="481" spans="2:21" hidden="1" x14ac:dyDescent="0.35">
      <c r="B481" t="s">
        <v>1262</v>
      </c>
      <c r="D481" s="34" t="s">
        <v>1066</v>
      </c>
      <c r="E481" s="208">
        <v>45982</v>
      </c>
      <c r="G481" t="s">
        <v>1111</v>
      </c>
      <c r="I481" s="208">
        <v>45986</v>
      </c>
      <c r="K481" t="s">
        <v>241</v>
      </c>
      <c r="L481" t="s">
        <v>171</v>
      </c>
      <c r="M481" t="s">
        <v>1263</v>
      </c>
      <c r="N481" t="s">
        <v>237</v>
      </c>
      <c r="P481" s="193" t="str">
        <f>IF(OR(AND(A481&lt;&gt;"",COUNTIF(Bugs!B:B,A481)&gt;0),AND(B481&lt;&gt;"",COUNTIF(Bugs!A:A,B481)&gt;0)),"Y","")</f>
        <v/>
      </c>
      <c r="Q481" s="193" t="str">
        <f>IF(OR(
    AND(COUNTIF(Bugs!A:A,B481)&gt;0,ISNUMBER(SEARCH("x",INDEX(Bugs!C:C,MATCH(B481,Bugs!A:A,0))))),
    AND(COUNTIF(Bugs!B:B,B481)&gt;0,ISNUMBER(SEARCH("x",INDEX(Bugs!C:C,MATCH(B481,Bugs!B:B,0))))),
    AND(COUNTIF(Bugs!A:A,B481)&gt;0,ISNUMBER(SEARCH("x",INDEX(Bugs!D:D,MATCH(B481,Bugs!A:A,0))))),
    AND(COUNTIF(Bugs!B:B,B481)&gt;0,ISNUMBER(SEARCH("x",INDEX(Bugs!D:D,MATCH(B481,Bugs!B:B,0)))))
),"Y","")</f>
        <v/>
      </c>
      <c r="R481">
        <f ca="1">IF(OR(ISNUMBER(MATCH(L481,MasterData!$D$3:$D$18,0)),ISNUMBER(MATCH(L481,MasterData!$C$3:$C$18,0))),
    DATEDIF(E481,I481,"d"),
    DATEDIF(E481,TODAY(),"d"))</f>
        <v>4</v>
      </c>
      <c r="S481">
        <f t="shared" ca="1" si="24"/>
        <v>1</v>
      </c>
      <c r="T481">
        <f t="shared" ca="1" si="27"/>
        <v>0</v>
      </c>
      <c r="U481">
        <f t="shared" ca="1" si="26"/>
        <v>0</v>
      </c>
    </row>
    <row r="482" spans="2:21" hidden="1" x14ac:dyDescent="0.35">
      <c r="B482" t="s">
        <v>134</v>
      </c>
      <c r="D482" s="34">
        <v>3009</v>
      </c>
      <c r="E482" s="208">
        <v>45982</v>
      </c>
      <c r="G482" t="s">
        <v>866</v>
      </c>
      <c r="I482" s="208">
        <v>45982</v>
      </c>
      <c r="K482" t="s">
        <v>235</v>
      </c>
      <c r="L482" t="s">
        <v>164</v>
      </c>
      <c r="M482" t="s">
        <v>1189</v>
      </c>
      <c r="N482" t="s">
        <v>237</v>
      </c>
      <c r="P482" s="193" t="str">
        <f>IF(OR(AND(A482&lt;&gt;"",COUNTIF(Bugs!B:B,A482)&gt;0),AND(B482&lt;&gt;"",COUNTIF(Bugs!A:A,B482)&gt;0)),"Y","")</f>
        <v>Y</v>
      </c>
      <c r="Q482" s="193" t="str">
        <f>IF(OR(
    AND(COUNTIF(Bugs!A:A,B482)&gt;0,ISNUMBER(SEARCH("x",INDEX(Bugs!C:C,MATCH(B482,Bugs!A:A,0))))),
    AND(COUNTIF(Bugs!B:B,B482)&gt;0,ISNUMBER(SEARCH("x",INDEX(Bugs!C:C,MATCH(B482,Bugs!B:B,0))))),
    AND(COUNTIF(Bugs!A:A,B482)&gt;0,ISNUMBER(SEARCH("x",INDEX(Bugs!D:D,MATCH(B482,Bugs!A:A,0))))),
    AND(COUNTIF(Bugs!B:B,B482)&gt;0,ISNUMBER(SEARCH("x",INDEX(Bugs!D:D,MATCH(B482,Bugs!B:B,0)))))
),"Y","")</f>
        <v/>
      </c>
      <c r="R482">
        <f ca="1">IF(OR(ISNUMBER(MATCH(L482,MasterData!$D$3:$D$18,0)),ISNUMBER(MATCH(L482,MasterData!$C$3:$C$18,0))),
    DATEDIF(E482,I482,"d"),
    DATEDIF(E482,TODAY(),"d"))</f>
        <v>25</v>
      </c>
      <c r="S482">
        <f t="shared" ca="1" si="24"/>
        <v>0</v>
      </c>
      <c r="T482">
        <f t="shared" ca="1" si="27"/>
        <v>1</v>
      </c>
      <c r="U482">
        <f t="shared" ca="1" si="26"/>
        <v>0</v>
      </c>
    </row>
    <row r="483" spans="2:21" x14ac:dyDescent="0.35">
      <c r="B483" t="s">
        <v>135</v>
      </c>
      <c r="D483" s="34" t="s">
        <v>746</v>
      </c>
      <c r="E483" s="208">
        <v>45985</v>
      </c>
      <c r="G483" t="s">
        <v>715</v>
      </c>
      <c r="I483" s="208">
        <v>45985</v>
      </c>
      <c r="K483" t="s">
        <v>235</v>
      </c>
      <c r="L483" t="s">
        <v>164</v>
      </c>
      <c r="M483" t="s">
        <v>1264</v>
      </c>
      <c r="N483" t="s">
        <v>237</v>
      </c>
      <c r="P483" s="193" t="str">
        <f>IF(OR(AND(A483&lt;&gt;"",COUNTIF(Bugs!B:B,A483)&gt;0),AND(B483&lt;&gt;"",COUNTIF(Bugs!A:A,B483)&gt;0)),"Y","")</f>
        <v>Y</v>
      </c>
      <c r="Q483" s="193" t="str">
        <f>IF(OR(
    AND(COUNTIF(Bugs!A:A,B483)&gt;0,ISNUMBER(SEARCH("x",INDEX(Bugs!C:C,MATCH(B483,Bugs!A:A,0))))),
    AND(COUNTIF(Bugs!B:B,B483)&gt;0,ISNUMBER(SEARCH("x",INDEX(Bugs!C:C,MATCH(B483,Bugs!B:B,0))))),
    AND(COUNTIF(Bugs!A:A,B483)&gt;0,ISNUMBER(SEARCH("x",INDEX(Bugs!D:D,MATCH(B483,Bugs!A:A,0))))),
    AND(COUNTIF(Bugs!B:B,B483)&gt;0,ISNUMBER(SEARCH("x",INDEX(Bugs!D:D,MATCH(B483,Bugs!B:B,0)))))
),"Y","")</f>
        <v>Y</v>
      </c>
      <c r="R483">
        <f ca="1">IF(OR(ISNUMBER(MATCH(L483,MasterData!$D$3:$D$18,0)),ISNUMBER(MATCH(L483,MasterData!$C$3:$C$18,0))),
    DATEDIF(E483,I483,"d"),
    DATEDIF(E483,TODAY(),"d"))</f>
        <v>22</v>
      </c>
      <c r="S483">
        <f t="shared" ca="1" si="24"/>
        <v>0</v>
      </c>
      <c r="T483">
        <f t="shared" ref="T483:T494" ca="1" si="28">IF(AND($R483&gt;7,R483&lt;=30),1,0)</f>
        <v>1</v>
      </c>
      <c r="U483">
        <f t="shared" ca="1" si="26"/>
        <v>0</v>
      </c>
    </row>
    <row r="484" spans="2:21" x14ac:dyDescent="0.35">
      <c r="B484" t="s">
        <v>1265</v>
      </c>
      <c r="D484" s="34" t="s">
        <v>480</v>
      </c>
      <c r="E484" s="208">
        <v>45985</v>
      </c>
      <c r="G484" t="s">
        <v>715</v>
      </c>
      <c r="I484" s="208">
        <v>45985</v>
      </c>
      <c r="K484" t="s">
        <v>235</v>
      </c>
      <c r="L484" t="s">
        <v>164</v>
      </c>
      <c r="M484" t="s">
        <v>1266</v>
      </c>
      <c r="N484" t="s">
        <v>237</v>
      </c>
      <c r="P484" s="193" t="str">
        <f>IF(OR(AND(A484&lt;&gt;"",COUNTIF(Bugs!B:B,A484)&gt;0),AND(B484&lt;&gt;"",COUNTIF(Bugs!A:A,B484)&gt;0)),"Y","")</f>
        <v/>
      </c>
      <c r="Q484" s="193" t="str">
        <f>IF(OR(
    AND(COUNTIF(Bugs!A:A,B484)&gt;0,ISNUMBER(SEARCH("x",INDEX(Bugs!C:C,MATCH(B484,Bugs!A:A,0))))),
    AND(COUNTIF(Bugs!B:B,B484)&gt;0,ISNUMBER(SEARCH("x",INDEX(Bugs!C:C,MATCH(B484,Bugs!B:B,0))))),
    AND(COUNTIF(Bugs!A:A,B484)&gt;0,ISNUMBER(SEARCH("x",INDEX(Bugs!D:D,MATCH(B484,Bugs!A:A,0))))),
    AND(COUNTIF(Bugs!B:B,B484)&gt;0,ISNUMBER(SEARCH("x",INDEX(Bugs!D:D,MATCH(B484,Bugs!B:B,0)))))
),"Y","")</f>
        <v/>
      </c>
      <c r="R484">
        <f ca="1">IF(OR(ISNUMBER(MATCH(L484,MasterData!$D$3:$D$18,0)),ISNUMBER(MATCH(L484,MasterData!$C$3:$C$18,0))),
    DATEDIF(E484,I484,"d"),
    DATEDIF(E484,TODAY(),"d"))</f>
        <v>22</v>
      </c>
      <c r="S484">
        <f t="shared" ca="1" si="24"/>
        <v>0</v>
      </c>
      <c r="T484">
        <f t="shared" ca="1" si="28"/>
        <v>1</v>
      </c>
      <c r="U484">
        <f t="shared" ca="1" si="26"/>
        <v>0</v>
      </c>
    </row>
    <row r="485" spans="2:21" x14ac:dyDescent="0.35">
      <c r="B485" t="s">
        <v>1267</v>
      </c>
      <c r="D485" s="34">
        <v>3364</v>
      </c>
      <c r="E485" s="208">
        <v>45985</v>
      </c>
      <c r="G485" t="s">
        <v>1268</v>
      </c>
      <c r="I485" s="208">
        <v>45986</v>
      </c>
      <c r="K485" t="s">
        <v>241</v>
      </c>
      <c r="L485" t="s">
        <v>171</v>
      </c>
      <c r="M485" t="s">
        <v>1269</v>
      </c>
      <c r="N485" t="s">
        <v>237</v>
      </c>
      <c r="P485" s="193" t="str">
        <f>IF(OR(AND(A485&lt;&gt;"",COUNTIF(Bugs!B:B,A485)&gt;0),AND(B485&lt;&gt;"",COUNTIF(Bugs!A:A,B485)&gt;0)),"Y","")</f>
        <v/>
      </c>
      <c r="Q485" s="193" t="str">
        <f>IF(OR(
    AND(COUNTIF(Bugs!A:A,B485)&gt;0,ISNUMBER(SEARCH("x",INDEX(Bugs!C:C,MATCH(B485,Bugs!A:A,0))))),
    AND(COUNTIF(Bugs!B:B,B485)&gt;0,ISNUMBER(SEARCH("x",INDEX(Bugs!C:C,MATCH(B485,Bugs!B:B,0))))),
    AND(COUNTIF(Bugs!A:A,B485)&gt;0,ISNUMBER(SEARCH("x",INDEX(Bugs!D:D,MATCH(B485,Bugs!A:A,0))))),
    AND(COUNTIF(Bugs!B:B,B485)&gt;0,ISNUMBER(SEARCH("x",INDEX(Bugs!D:D,MATCH(B485,Bugs!B:B,0)))))
),"Y","")</f>
        <v/>
      </c>
      <c r="R485">
        <f ca="1">IF(OR(ISNUMBER(MATCH(L485,MasterData!$D$3:$D$18,0)),ISNUMBER(MATCH(L485,MasterData!$C$3:$C$18,0))),
    DATEDIF(E485,I485,"d"),
    DATEDIF(E485,TODAY(),"d"))</f>
        <v>1</v>
      </c>
      <c r="S485">
        <f t="shared" ca="1" si="24"/>
        <v>1</v>
      </c>
      <c r="T485">
        <f t="shared" ca="1" si="28"/>
        <v>0</v>
      </c>
      <c r="U485">
        <f t="shared" ca="1" si="26"/>
        <v>0</v>
      </c>
    </row>
    <row r="486" spans="2:21" x14ac:dyDescent="0.35">
      <c r="B486" t="s">
        <v>136</v>
      </c>
      <c r="D486" s="34" t="s">
        <v>480</v>
      </c>
      <c r="E486" s="208">
        <v>45986</v>
      </c>
      <c r="G486" t="s">
        <v>718</v>
      </c>
      <c r="I486" s="208">
        <v>45986</v>
      </c>
      <c r="K486" t="s">
        <v>241</v>
      </c>
      <c r="L486" t="s">
        <v>164</v>
      </c>
      <c r="M486" t="s">
        <v>1270</v>
      </c>
      <c r="N486" t="s">
        <v>237</v>
      </c>
      <c r="P486" s="193" t="str">
        <f>IF(OR(AND(A486&lt;&gt;"",COUNTIF(Bugs!B:B,A486)&gt;0),AND(B486&lt;&gt;"",COUNTIF(Bugs!A:A,B486)&gt;0)),"Y","")</f>
        <v>Y</v>
      </c>
      <c r="Q486" s="193" t="str">
        <f>IF(OR(
    AND(COUNTIF(Bugs!A:A,B486)&gt;0,ISNUMBER(SEARCH("x",INDEX(Bugs!C:C,MATCH(B486,Bugs!A:A,0))))),
    AND(COUNTIF(Bugs!B:B,B486)&gt;0,ISNUMBER(SEARCH("x",INDEX(Bugs!C:C,MATCH(B486,Bugs!B:B,0))))),
    AND(COUNTIF(Bugs!A:A,B486)&gt;0,ISNUMBER(SEARCH("x",INDEX(Bugs!D:D,MATCH(B486,Bugs!A:A,0))))),
    AND(COUNTIF(Bugs!B:B,B486)&gt;0,ISNUMBER(SEARCH("x",INDEX(Bugs!D:D,MATCH(B486,Bugs!B:B,0)))))
),"Y","")</f>
        <v/>
      </c>
      <c r="R486">
        <f ca="1">IF(OR(ISNUMBER(MATCH(L486,MasterData!$D$3:$D$18,0)),ISNUMBER(MATCH(L486,MasterData!$C$3:$C$18,0))),
    DATEDIF(E486,I486,"d"),
    DATEDIF(E486,TODAY(),"d"))</f>
        <v>21</v>
      </c>
      <c r="S486">
        <f t="shared" ca="1" si="24"/>
        <v>0</v>
      </c>
      <c r="T486">
        <f t="shared" ca="1" si="28"/>
        <v>1</v>
      </c>
      <c r="U486">
        <f t="shared" ca="1" si="26"/>
        <v>0</v>
      </c>
    </row>
    <row r="487" spans="2:21" x14ac:dyDescent="0.35">
      <c r="B487" t="s">
        <v>137</v>
      </c>
      <c r="D487" s="34" t="s">
        <v>746</v>
      </c>
      <c r="E487" s="208">
        <v>45986</v>
      </c>
      <c r="G487" t="s">
        <v>816</v>
      </c>
      <c r="I487" s="208">
        <v>45986</v>
      </c>
      <c r="K487" t="s">
        <v>235</v>
      </c>
      <c r="L487" t="s">
        <v>164</v>
      </c>
      <c r="M487" t="s">
        <v>1271</v>
      </c>
      <c r="N487" t="s">
        <v>237</v>
      </c>
      <c r="P487" s="193" t="str">
        <f>IF(OR(AND(A487&lt;&gt;"",COUNTIF(Bugs!B:B,A487)&gt;0),AND(B487&lt;&gt;"",COUNTIF(Bugs!A:A,B487)&gt;0)),"Y","")</f>
        <v>Y</v>
      </c>
      <c r="Q487" s="193" t="str">
        <f>IF(OR(
    AND(COUNTIF(Bugs!A:A,B487)&gt;0,ISNUMBER(SEARCH("x",INDEX(Bugs!C:C,MATCH(B487,Bugs!A:A,0))))),
    AND(COUNTIF(Bugs!B:B,B487)&gt;0,ISNUMBER(SEARCH("x",INDEX(Bugs!C:C,MATCH(B487,Bugs!B:B,0))))),
    AND(COUNTIF(Bugs!A:A,B487)&gt;0,ISNUMBER(SEARCH("x",INDEX(Bugs!D:D,MATCH(B487,Bugs!A:A,0))))),
    AND(COUNTIF(Bugs!B:B,B487)&gt;0,ISNUMBER(SEARCH("x",INDEX(Bugs!D:D,MATCH(B487,Bugs!B:B,0)))))
),"Y","")</f>
        <v/>
      </c>
      <c r="R487">
        <f ca="1">IF(OR(ISNUMBER(MATCH(L487,MasterData!$D$3:$D$18,0)),ISNUMBER(MATCH(L487,MasterData!$C$3:$C$18,0))),
    DATEDIF(E487,I487,"d"),
    DATEDIF(E487,TODAY(),"d"))</f>
        <v>21</v>
      </c>
      <c r="S487">
        <f t="shared" ca="1" si="24"/>
        <v>0</v>
      </c>
      <c r="T487">
        <f t="shared" ca="1" si="28"/>
        <v>1</v>
      </c>
      <c r="U487">
        <f t="shared" ca="1" si="26"/>
        <v>0</v>
      </c>
    </row>
    <row r="488" spans="2:21" x14ac:dyDescent="0.35">
      <c r="B488" t="s">
        <v>1272</v>
      </c>
      <c r="D488" s="34" t="s">
        <v>1066</v>
      </c>
      <c r="E488" s="208">
        <v>45986</v>
      </c>
      <c r="G488" t="s">
        <v>1122</v>
      </c>
      <c r="I488" s="208">
        <v>45986</v>
      </c>
      <c r="K488" t="s">
        <v>241</v>
      </c>
      <c r="L488" t="s">
        <v>164</v>
      </c>
      <c r="M488" t="s">
        <v>1273</v>
      </c>
      <c r="N488" t="s">
        <v>237</v>
      </c>
      <c r="P488" s="193" t="str">
        <f>IF(OR(AND(A488&lt;&gt;"",COUNTIF(Bugs!B:B,A488)&gt;0),AND(B488&lt;&gt;"",COUNTIF(Bugs!A:A,B488)&gt;0)),"Y","")</f>
        <v/>
      </c>
      <c r="Q488" s="193" t="str">
        <f>IF(OR(
    AND(COUNTIF(Bugs!A:A,B488)&gt;0,ISNUMBER(SEARCH("x",INDEX(Bugs!C:C,MATCH(B488,Bugs!A:A,0))))),
    AND(COUNTIF(Bugs!B:B,B488)&gt;0,ISNUMBER(SEARCH("x",INDEX(Bugs!C:C,MATCH(B488,Bugs!B:B,0))))),
    AND(COUNTIF(Bugs!A:A,B488)&gt;0,ISNUMBER(SEARCH("x",INDEX(Bugs!D:D,MATCH(B488,Bugs!A:A,0))))),
    AND(COUNTIF(Bugs!B:B,B488)&gt;0,ISNUMBER(SEARCH("x",INDEX(Bugs!D:D,MATCH(B488,Bugs!B:B,0)))))
),"Y","")</f>
        <v/>
      </c>
      <c r="R488">
        <f ca="1">IF(OR(ISNUMBER(MATCH(L488,MasterData!$D$3:$D$18,0)),ISNUMBER(MATCH(L488,MasterData!$C$3:$C$18,0))),
    DATEDIF(E488,I488,"d"),
    DATEDIF(E488,TODAY(),"d"))</f>
        <v>21</v>
      </c>
      <c r="S488">
        <f t="shared" ca="1" si="24"/>
        <v>0</v>
      </c>
      <c r="T488">
        <f t="shared" ca="1" si="28"/>
        <v>1</v>
      </c>
      <c r="U488">
        <f t="shared" ca="1" si="26"/>
        <v>0</v>
      </c>
    </row>
    <row r="489" spans="2:21" x14ac:dyDescent="0.35">
      <c r="B489" t="s">
        <v>1274</v>
      </c>
      <c r="D489" s="34" t="s">
        <v>480</v>
      </c>
      <c r="E489" s="208">
        <v>45986</v>
      </c>
      <c r="G489" t="s">
        <v>718</v>
      </c>
      <c r="I489" s="208">
        <v>45989</v>
      </c>
      <c r="K489" t="s">
        <v>241</v>
      </c>
      <c r="L489" t="s">
        <v>171</v>
      </c>
      <c r="M489" t="s">
        <v>1275</v>
      </c>
      <c r="N489" t="s">
        <v>237</v>
      </c>
      <c r="P489" s="193" t="str">
        <f>IF(OR(AND(A489&lt;&gt;"",COUNTIF(Bugs!B:B,A489)&gt;0),AND(B489&lt;&gt;"",COUNTIF(Bugs!A:A,B489)&gt;0)),"Y","")</f>
        <v/>
      </c>
      <c r="Q489" s="193" t="str">
        <f>IF(OR(
    AND(COUNTIF(Bugs!A:A,B489)&gt;0,ISNUMBER(SEARCH("x",INDEX(Bugs!C:C,MATCH(B489,Bugs!A:A,0))))),
    AND(COUNTIF(Bugs!B:B,B489)&gt;0,ISNUMBER(SEARCH("x",INDEX(Bugs!C:C,MATCH(B489,Bugs!B:B,0))))),
    AND(COUNTIF(Bugs!A:A,B489)&gt;0,ISNUMBER(SEARCH("x",INDEX(Bugs!D:D,MATCH(B489,Bugs!A:A,0))))),
    AND(COUNTIF(Bugs!B:B,B489)&gt;0,ISNUMBER(SEARCH("x",INDEX(Bugs!D:D,MATCH(B489,Bugs!B:B,0)))))
),"Y","")</f>
        <v/>
      </c>
      <c r="R489">
        <f ca="1">IF(OR(ISNUMBER(MATCH(L489,MasterData!$D$3:$D$18,0)),ISNUMBER(MATCH(L489,MasterData!$C$3:$C$18,0))),
    DATEDIF(E489,I489,"d"),
    DATEDIF(E489,TODAY(),"d"))</f>
        <v>3</v>
      </c>
      <c r="S489">
        <f t="shared" ca="1" si="24"/>
        <v>1</v>
      </c>
      <c r="T489">
        <f t="shared" ca="1" si="28"/>
        <v>0</v>
      </c>
      <c r="U489">
        <f t="shared" ca="1" si="26"/>
        <v>0</v>
      </c>
    </row>
    <row r="490" spans="2:21" x14ac:dyDescent="0.35">
      <c r="B490" t="s">
        <v>1276</v>
      </c>
      <c r="D490" s="34" t="s">
        <v>480</v>
      </c>
      <c r="E490" s="208">
        <v>45986</v>
      </c>
      <c r="G490" t="s">
        <v>718</v>
      </c>
      <c r="I490" s="208">
        <v>45986</v>
      </c>
      <c r="K490" t="s">
        <v>241</v>
      </c>
      <c r="L490" t="s">
        <v>164</v>
      </c>
      <c r="M490" t="s">
        <v>1277</v>
      </c>
      <c r="N490" t="s">
        <v>237</v>
      </c>
      <c r="P490" s="193" t="str">
        <f>IF(OR(AND(A490&lt;&gt;"",COUNTIF(Bugs!B:B,A490)&gt;0),AND(B490&lt;&gt;"",COUNTIF(Bugs!A:A,B490)&gt;0)),"Y","")</f>
        <v/>
      </c>
      <c r="Q490" s="193" t="str">
        <f>IF(OR(
    AND(COUNTIF(Bugs!A:A,B490)&gt;0,ISNUMBER(SEARCH("x",INDEX(Bugs!C:C,MATCH(B490,Bugs!A:A,0))))),
    AND(COUNTIF(Bugs!B:B,B490)&gt;0,ISNUMBER(SEARCH("x",INDEX(Bugs!C:C,MATCH(B490,Bugs!B:B,0))))),
    AND(COUNTIF(Bugs!A:A,B490)&gt;0,ISNUMBER(SEARCH("x",INDEX(Bugs!D:D,MATCH(B490,Bugs!A:A,0))))),
    AND(COUNTIF(Bugs!B:B,B490)&gt;0,ISNUMBER(SEARCH("x",INDEX(Bugs!D:D,MATCH(B490,Bugs!B:B,0)))))
),"Y","")</f>
        <v/>
      </c>
      <c r="R490">
        <f ca="1">IF(OR(ISNUMBER(MATCH(L490,MasterData!$D$3:$D$18,0)),ISNUMBER(MATCH(L490,MasterData!$C$3:$C$18,0))),
    DATEDIF(E490,I490,"d"),
    DATEDIF(E490,TODAY(),"d"))</f>
        <v>21</v>
      </c>
      <c r="S490">
        <f t="shared" ca="1" si="24"/>
        <v>0</v>
      </c>
      <c r="T490">
        <f t="shared" ca="1" si="28"/>
        <v>1</v>
      </c>
      <c r="U490">
        <f t="shared" ca="1" si="26"/>
        <v>0</v>
      </c>
    </row>
    <row r="491" spans="2:21" x14ac:dyDescent="0.35">
      <c r="B491" t="s">
        <v>138</v>
      </c>
      <c r="D491" s="34" t="s">
        <v>480</v>
      </c>
      <c r="E491" s="208">
        <v>45986</v>
      </c>
      <c r="G491" t="s">
        <v>1278</v>
      </c>
      <c r="I491" s="208">
        <v>45986</v>
      </c>
      <c r="K491" t="s">
        <v>235</v>
      </c>
      <c r="L491" t="s">
        <v>164</v>
      </c>
      <c r="M491" t="s">
        <v>1279</v>
      </c>
      <c r="N491" t="s">
        <v>237</v>
      </c>
      <c r="P491" s="193" t="str">
        <f>IF(OR(AND(A491&lt;&gt;"",COUNTIF(Bugs!B:B,A491)&gt;0),AND(B491&lt;&gt;"",COUNTIF(Bugs!A:A,B491)&gt;0)),"Y","")</f>
        <v>Y</v>
      </c>
      <c r="Q491" s="193" t="str">
        <f>IF(OR(
    AND(COUNTIF(Bugs!A:A,B491)&gt;0,ISNUMBER(SEARCH("x",INDEX(Bugs!C:C,MATCH(B491,Bugs!A:A,0))))),
    AND(COUNTIF(Bugs!B:B,B491)&gt;0,ISNUMBER(SEARCH("x",INDEX(Bugs!C:C,MATCH(B491,Bugs!B:B,0))))),
    AND(COUNTIF(Bugs!A:A,B491)&gt;0,ISNUMBER(SEARCH("x",INDEX(Bugs!D:D,MATCH(B491,Bugs!A:A,0))))),
    AND(COUNTIF(Bugs!B:B,B491)&gt;0,ISNUMBER(SEARCH("x",INDEX(Bugs!D:D,MATCH(B491,Bugs!B:B,0)))))
),"Y","")</f>
        <v/>
      </c>
      <c r="R491">
        <f ca="1">IF(OR(ISNUMBER(MATCH(L491,MasterData!$D$3:$D$18,0)),ISNUMBER(MATCH(L491,MasterData!$C$3:$C$18,0))),
    DATEDIF(E491,I491,"d"),
    DATEDIF(E491,TODAY(),"d"))</f>
        <v>21</v>
      </c>
      <c r="S491">
        <f t="shared" ca="1" si="24"/>
        <v>0</v>
      </c>
      <c r="T491">
        <f t="shared" ca="1" si="28"/>
        <v>1</v>
      </c>
      <c r="U491">
        <f t="shared" ca="1" si="26"/>
        <v>0</v>
      </c>
    </row>
    <row r="492" spans="2:21" x14ac:dyDescent="0.35">
      <c r="B492" t="s">
        <v>1280</v>
      </c>
      <c r="D492" s="34" t="s">
        <v>1052</v>
      </c>
      <c r="E492" s="208">
        <v>45986</v>
      </c>
      <c r="G492" t="s">
        <v>1154</v>
      </c>
      <c r="I492" s="208">
        <v>45986</v>
      </c>
      <c r="K492" t="s">
        <v>241</v>
      </c>
      <c r="L492" t="s">
        <v>164</v>
      </c>
      <c r="M492" t="s">
        <v>1281</v>
      </c>
      <c r="N492" t="s">
        <v>237</v>
      </c>
      <c r="P492" s="193" t="str">
        <f>IF(OR(AND(A492&lt;&gt;"",COUNTIF(Bugs!B:B,A492)&gt;0),AND(B492&lt;&gt;"",COUNTIF(Bugs!A:A,B492)&gt;0)),"Y","")</f>
        <v/>
      </c>
      <c r="Q492" s="193" t="str">
        <f>IF(OR(
    AND(COUNTIF(Bugs!A:A,B492)&gt;0,ISNUMBER(SEARCH("x",INDEX(Bugs!C:C,MATCH(B492,Bugs!A:A,0))))),
    AND(COUNTIF(Bugs!B:B,B492)&gt;0,ISNUMBER(SEARCH("x",INDEX(Bugs!C:C,MATCH(B492,Bugs!B:B,0))))),
    AND(COUNTIF(Bugs!A:A,B492)&gt;0,ISNUMBER(SEARCH("x",INDEX(Bugs!D:D,MATCH(B492,Bugs!A:A,0))))),
    AND(COUNTIF(Bugs!B:B,B492)&gt;0,ISNUMBER(SEARCH("x",INDEX(Bugs!D:D,MATCH(B492,Bugs!B:B,0)))))
),"Y","")</f>
        <v/>
      </c>
      <c r="R492">
        <f ca="1">IF(OR(ISNUMBER(MATCH(L492,MasterData!$D$3:$D$18,0)),ISNUMBER(MATCH(L492,MasterData!$C$3:$C$18,0))),
    DATEDIF(E492,I492,"d"),
    DATEDIF(E492,TODAY(),"d"))</f>
        <v>21</v>
      </c>
      <c r="S492">
        <f t="shared" ca="1" si="24"/>
        <v>0</v>
      </c>
      <c r="T492">
        <f t="shared" ca="1" si="28"/>
        <v>1</v>
      </c>
      <c r="U492">
        <f t="shared" ca="1" si="26"/>
        <v>0</v>
      </c>
    </row>
    <row r="493" spans="2:21" x14ac:dyDescent="0.35">
      <c r="B493" t="s">
        <v>1282</v>
      </c>
      <c r="D493" s="34" t="s">
        <v>480</v>
      </c>
      <c r="E493" s="208">
        <v>45986</v>
      </c>
      <c r="G493" t="s">
        <v>834</v>
      </c>
      <c r="I493" s="208">
        <v>45987</v>
      </c>
      <c r="K493" t="s">
        <v>241</v>
      </c>
      <c r="L493" t="s">
        <v>171</v>
      </c>
      <c r="M493" t="s">
        <v>1283</v>
      </c>
      <c r="N493" t="s">
        <v>237</v>
      </c>
      <c r="P493" s="193" t="str">
        <f>IF(OR(AND(A493&lt;&gt;"",COUNTIF(Bugs!B:B,A493)&gt;0),AND(B493&lt;&gt;"",COUNTIF(Bugs!A:A,B493)&gt;0)),"Y","")</f>
        <v/>
      </c>
      <c r="Q493" s="193" t="str">
        <f>IF(OR(
    AND(COUNTIF(Bugs!A:A,B493)&gt;0,ISNUMBER(SEARCH("x",INDEX(Bugs!C:C,MATCH(B493,Bugs!A:A,0))))),
    AND(COUNTIF(Bugs!B:B,B493)&gt;0,ISNUMBER(SEARCH("x",INDEX(Bugs!C:C,MATCH(B493,Bugs!B:B,0))))),
    AND(COUNTIF(Bugs!A:A,B493)&gt;0,ISNUMBER(SEARCH("x",INDEX(Bugs!D:D,MATCH(B493,Bugs!A:A,0))))),
    AND(COUNTIF(Bugs!B:B,B493)&gt;0,ISNUMBER(SEARCH("x",INDEX(Bugs!D:D,MATCH(B493,Bugs!B:B,0)))))
),"Y","")</f>
        <v/>
      </c>
      <c r="R493">
        <f ca="1">IF(OR(ISNUMBER(MATCH(L493,MasterData!$D$3:$D$18,0)),ISNUMBER(MATCH(L493,MasterData!$C$3:$C$18,0))),
    DATEDIF(E493,I493,"d"),
    DATEDIF(E493,TODAY(),"d"))</f>
        <v>1</v>
      </c>
      <c r="S493">
        <f t="shared" ca="1" si="24"/>
        <v>1</v>
      </c>
      <c r="T493">
        <f t="shared" ca="1" si="28"/>
        <v>0</v>
      </c>
      <c r="U493">
        <f t="shared" ca="1" si="26"/>
        <v>0</v>
      </c>
    </row>
    <row r="494" spans="2:21" x14ac:dyDescent="0.35">
      <c r="B494" t="s">
        <v>1284</v>
      </c>
      <c r="D494" s="34" t="s">
        <v>746</v>
      </c>
      <c r="E494" s="208">
        <v>45987</v>
      </c>
      <c r="G494" t="s">
        <v>710</v>
      </c>
      <c r="I494" s="208">
        <v>45987</v>
      </c>
      <c r="K494" t="s">
        <v>241</v>
      </c>
      <c r="L494" t="s">
        <v>171</v>
      </c>
      <c r="M494" t="s">
        <v>1285</v>
      </c>
      <c r="N494" t="s">
        <v>237</v>
      </c>
      <c r="P494" s="193" t="str">
        <f>IF(OR(AND(A494&lt;&gt;"",COUNTIF(Bugs!B:B,A494)&gt;0),AND(B494&lt;&gt;"",COUNTIF(Bugs!A:A,B494)&gt;0)),"Y","")</f>
        <v/>
      </c>
      <c r="Q494" s="193" t="str">
        <f>IF(OR(
    AND(COUNTIF(Bugs!A:A,B494)&gt;0,ISNUMBER(SEARCH("x",INDEX(Bugs!C:C,MATCH(B494,Bugs!A:A,0))))),
    AND(COUNTIF(Bugs!B:B,B494)&gt;0,ISNUMBER(SEARCH("x",INDEX(Bugs!C:C,MATCH(B494,Bugs!B:B,0))))),
    AND(COUNTIF(Bugs!A:A,B494)&gt;0,ISNUMBER(SEARCH("x",INDEX(Bugs!D:D,MATCH(B494,Bugs!A:A,0))))),
    AND(COUNTIF(Bugs!B:B,B494)&gt;0,ISNUMBER(SEARCH("x",INDEX(Bugs!D:D,MATCH(B494,Bugs!B:B,0)))))
),"Y","")</f>
        <v/>
      </c>
      <c r="R494">
        <f ca="1">IF(OR(ISNUMBER(MATCH(L494,MasterData!$D$3:$D$18,0)),ISNUMBER(MATCH(L494,MasterData!$C$3:$C$18,0))),
    DATEDIF(E494,I494,"d"),
    DATEDIF(E494,TODAY(),"d"))</f>
        <v>0</v>
      </c>
      <c r="S494">
        <f t="shared" ca="1" si="24"/>
        <v>1</v>
      </c>
      <c r="T494">
        <f t="shared" ca="1" si="28"/>
        <v>0</v>
      </c>
      <c r="U494">
        <f t="shared" ca="1" si="26"/>
        <v>0</v>
      </c>
    </row>
    <row r="495" spans="2:21" x14ac:dyDescent="0.35">
      <c r="B495" t="s">
        <v>1286</v>
      </c>
      <c r="D495" s="34" t="s">
        <v>1052</v>
      </c>
      <c r="E495" s="208">
        <v>45987</v>
      </c>
      <c r="G495" t="s">
        <v>1154</v>
      </c>
      <c r="I495" s="208">
        <v>45987</v>
      </c>
      <c r="K495" t="s">
        <v>241</v>
      </c>
      <c r="L495" t="s">
        <v>164</v>
      </c>
      <c r="M495" t="s">
        <v>1163</v>
      </c>
      <c r="N495" t="s">
        <v>237</v>
      </c>
      <c r="P495" s="193" t="str">
        <f>IF(OR(AND(A495&lt;&gt;"",COUNTIF(Bugs!B:B,A495)&gt;0),AND(B495&lt;&gt;"",COUNTIF(Bugs!A:A,B495)&gt;0)),"Y","")</f>
        <v/>
      </c>
      <c r="Q495" s="193" t="str">
        <f>IF(OR(
    AND(COUNTIF(Bugs!A:A,B495)&gt;0,ISNUMBER(SEARCH("x",INDEX(Bugs!C:C,MATCH(B495,Bugs!A:A,0))))),
    AND(COUNTIF(Bugs!B:B,B495)&gt;0,ISNUMBER(SEARCH("x",INDEX(Bugs!C:C,MATCH(B495,Bugs!B:B,0))))),
    AND(COUNTIF(Bugs!A:A,B495)&gt;0,ISNUMBER(SEARCH("x",INDEX(Bugs!D:D,MATCH(B495,Bugs!A:A,0))))),
    AND(COUNTIF(Bugs!B:B,B495)&gt;0,ISNUMBER(SEARCH("x",INDEX(Bugs!D:D,MATCH(B495,Bugs!B:B,0)))))
),"Y","")</f>
        <v/>
      </c>
      <c r="R495">
        <f ca="1">IF(OR(ISNUMBER(MATCH(L495,MasterData!$D$3:$D$18,0)),ISNUMBER(MATCH(L495,MasterData!$C$3:$C$18,0))),
    DATEDIF(E495,I495,"d"),
    DATEDIF(E495,TODAY(),"d"))</f>
        <v>20</v>
      </c>
      <c r="S495">
        <f t="shared" ca="1" si="24"/>
        <v>0</v>
      </c>
      <c r="T495">
        <f t="shared" ref="T495:T510" ca="1" si="29">IF(AND($R495&gt;7,R495&lt;=30),1,0)</f>
        <v>1</v>
      </c>
      <c r="U495">
        <f t="shared" ca="1" si="26"/>
        <v>0</v>
      </c>
    </row>
    <row r="496" spans="2:21" x14ac:dyDescent="0.35">
      <c r="B496" t="s">
        <v>1287</v>
      </c>
      <c r="D496" s="34" t="s">
        <v>1288</v>
      </c>
      <c r="E496" s="208">
        <v>45987</v>
      </c>
      <c r="G496" t="s">
        <v>806</v>
      </c>
      <c r="I496" s="208">
        <v>45987</v>
      </c>
      <c r="K496" t="s">
        <v>235</v>
      </c>
      <c r="L496" t="s">
        <v>164</v>
      </c>
      <c r="M496" t="s">
        <v>1289</v>
      </c>
      <c r="N496" t="s">
        <v>237</v>
      </c>
      <c r="P496" s="193" t="str">
        <f>IF(OR(AND(A496&lt;&gt;"",COUNTIF(Bugs!B:B,A496)&gt;0),AND(B496&lt;&gt;"",COUNTIF(Bugs!A:A,B496)&gt;0)),"Y","")</f>
        <v/>
      </c>
      <c r="Q496" s="193" t="str">
        <f>IF(OR(
    AND(COUNTIF(Bugs!A:A,B496)&gt;0,ISNUMBER(SEARCH("x",INDEX(Bugs!C:C,MATCH(B496,Bugs!A:A,0))))),
    AND(COUNTIF(Bugs!B:B,B496)&gt;0,ISNUMBER(SEARCH("x",INDEX(Bugs!C:C,MATCH(B496,Bugs!B:B,0))))),
    AND(COUNTIF(Bugs!A:A,B496)&gt;0,ISNUMBER(SEARCH("x",INDEX(Bugs!D:D,MATCH(B496,Bugs!A:A,0))))),
    AND(COUNTIF(Bugs!B:B,B496)&gt;0,ISNUMBER(SEARCH("x",INDEX(Bugs!D:D,MATCH(B496,Bugs!B:B,0)))))
),"Y","")</f>
        <v/>
      </c>
      <c r="R496">
        <f ca="1">IF(OR(ISNUMBER(MATCH(L496,MasterData!$D$3:$D$18,0)),ISNUMBER(MATCH(L496,MasterData!$C$3:$C$18,0))),
    DATEDIF(E496,I496,"d"),
    DATEDIF(E496,TODAY(),"d"))</f>
        <v>20</v>
      </c>
      <c r="S496">
        <f t="shared" ca="1" si="24"/>
        <v>0</v>
      </c>
      <c r="T496">
        <f t="shared" ca="1" si="29"/>
        <v>1</v>
      </c>
      <c r="U496">
        <f t="shared" ca="1" si="26"/>
        <v>0</v>
      </c>
    </row>
    <row r="497" spans="2:21" x14ac:dyDescent="0.35">
      <c r="B497" t="s">
        <v>1290</v>
      </c>
      <c r="D497" s="34" t="s">
        <v>746</v>
      </c>
      <c r="E497" s="208">
        <v>45988</v>
      </c>
      <c r="G497" t="s">
        <v>1291</v>
      </c>
      <c r="I497" s="208">
        <v>45988</v>
      </c>
      <c r="K497" t="s">
        <v>241</v>
      </c>
      <c r="L497" t="s">
        <v>171</v>
      </c>
      <c r="M497" t="s">
        <v>1292</v>
      </c>
      <c r="N497" t="s">
        <v>237</v>
      </c>
      <c r="P497" s="193" t="str">
        <f>IF(OR(AND(A497&lt;&gt;"",COUNTIF(Bugs!B:B,A497)&gt;0),AND(B497&lt;&gt;"",COUNTIF(Bugs!A:A,B497)&gt;0)),"Y","")</f>
        <v/>
      </c>
      <c r="Q497" s="193" t="str">
        <f>IF(OR(
    AND(COUNTIF(Bugs!A:A,B497)&gt;0,ISNUMBER(SEARCH("x",INDEX(Bugs!C:C,MATCH(B497,Bugs!A:A,0))))),
    AND(COUNTIF(Bugs!B:B,B497)&gt;0,ISNUMBER(SEARCH("x",INDEX(Bugs!C:C,MATCH(B497,Bugs!B:B,0))))),
    AND(COUNTIF(Bugs!A:A,B497)&gt;0,ISNUMBER(SEARCH("x",INDEX(Bugs!D:D,MATCH(B497,Bugs!A:A,0))))),
    AND(COUNTIF(Bugs!B:B,B497)&gt;0,ISNUMBER(SEARCH("x",INDEX(Bugs!D:D,MATCH(B497,Bugs!B:B,0)))))
),"Y","")</f>
        <v/>
      </c>
      <c r="R497">
        <f ca="1">IF(OR(ISNUMBER(MATCH(L497,MasterData!$D$3:$D$18,0)),ISNUMBER(MATCH(L497,MasterData!$C$3:$C$18,0))),
    DATEDIF(E497,I497,"d"),
    DATEDIF(E497,TODAY(),"d"))</f>
        <v>0</v>
      </c>
      <c r="S497">
        <f t="shared" ca="1" si="24"/>
        <v>1</v>
      </c>
      <c r="T497">
        <f t="shared" ca="1" si="29"/>
        <v>0</v>
      </c>
      <c r="U497">
        <f t="shared" ca="1" si="26"/>
        <v>0</v>
      </c>
    </row>
    <row r="498" spans="2:21" x14ac:dyDescent="0.35">
      <c r="B498" t="s">
        <v>1293</v>
      </c>
      <c r="D498" s="34" t="s">
        <v>480</v>
      </c>
      <c r="E498" s="208">
        <v>45988</v>
      </c>
      <c r="G498" t="s">
        <v>718</v>
      </c>
      <c r="I498" s="208">
        <v>45988</v>
      </c>
      <c r="K498" t="s">
        <v>241</v>
      </c>
      <c r="L498" t="s">
        <v>164</v>
      </c>
      <c r="M498" t="s">
        <v>1294</v>
      </c>
      <c r="N498" t="s">
        <v>237</v>
      </c>
      <c r="P498" s="193" t="str">
        <f>IF(OR(AND(A498&lt;&gt;"",COUNTIF(Bugs!B:B,A498)&gt;0),AND(B498&lt;&gt;"",COUNTIF(Bugs!A:A,B498)&gt;0)),"Y","")</f>
        <v/>
      </c>
      <c r="Q498" s="193" t="str">
        <f>IF(OR(
    AND(COUNTIF(Bugs!A:A,B498)&gt;0,ISNUMBER(SEARCH("x",INDEX(Bugs!C:C,MATCH(B498,Bugs!A:A,0))))),
    AND(COUNTIF(Bugs!B:B,B498)&gt;0,ISNUMBER(SEARCH("x",INDEX(Bugs!C:C,MATCH(B498,Bugs!B:B,0))))),
    AND(COUNTIF(Bugs!A:A,B498)&gt;0,ISNUMBER(SEARCH("x",INDEX(Bugs!D:D,MATCH(B498,Bugs!A:A,0))))),
    AND(COUNTIF(Bugs!B:B,B498)&gt;0,ISNUMBER(SEARCH("x",INDEX(Bugs!D:D,MATCH(B498,Bugs!B:B,0)))))
),"Y","")</f>
        <v/>
      </c>
      <c r="R498">
        <f ca="1">IF(OR(ISNUMBER(MATCH(L498,MasterData!$D$3:$D$18,0)),ISNUMBER(MATCH(L498,MasterData!$C$3:$C$18,0))),
    DATEDIF(E498,I498,"d"),
    DATEDIF(E498,TODAY(),"d"))</f>
        <v>19</v>
      </c>
      <c r="S498">
        <f t="shared" ca="1" si="24"/>
        <v>0</v>
      </c>
      <c r="T498">
        <f t="shared" ca="1" si="29"/>
        <v>1</v>
      </c>
      <c r="U498">
        <f t="shared" ca="1" si="26"/>
        <v>0</v>
      </c>
    </row>
    <row r="499" spans="2:21" x14ac:dyDescent="0.35">
      <c r="B499" t="s">
        <v>1295</v>
      </c>
      <c r="D499" s="34" t="s">
        <v>480</v>
      </c>
      <c r="E499" s="208">
        <v>45988</v>
      </c>
      <c r="G499" t="s">
        <v>1296</v>
      </c>
      <c r="I499" s="208">
        <v>45988</v>
      </c>
      <c r="K499" t="s">
        <v>241</v>
      </c>
      <c r="L499" t="s">
        <v>164</v>
      </c>
      <c r="M499" t="s">
        <v>1297</v>
      </c>
      <c r="N499" t="s">
        <v>237</v>
      </c>
      <c r="P499" s="193" t="str">
        <f>IF(OR(AND(A499&lt;&gt;"",COUNTIF(Bugs!B:B,A499)&gt;0),AND(B499&lt;&gt;"",COUNTIF(Bugs!A:A,B499)&gt;0)),"Y","")</f>
        <v/>
      </c>
      <c r="Q499" s="193" t="str">
        <f>IF(OR(
    AND(COUNTIF(Bugs!A:A,B499)&gt;0,ISNUMBER(SEARCH("x",INDEX(Bugs!C:C,MATCH(B499,Bugs!A:A,0))))),
    AND(COUNTIF(Bugs!B:B,B499)&gt;0,ISNUMBER(SEARCH("x",INDEX(Bugs!C:C,MATCH(B499,Bugs!B:B,0))))),
    AND(COUNTIF(Bugs!A:A,B499)&gt;0,ISNUMBER(SEARCH("x",INDEX(Bugs!D:D,MATCH(B499,Bugs!A:A,0))))),
    AND(COUNTIF(Bugs!B:B,B499)&gt;0,ISNUMBER(SEARCH("x",INDEX(Bugs!D:D,MATCH(B499,Bugs!B:B,0)))))
),"Y","")</f>
        <v/>
      </c>
      <c r="R499">
        <f ca="1">IF(OR(ISNUMBER(MATCH(L499,MasterData!$D$3:$D$18,0)),ISNUMBER(MATCH(L499,MasterData!$C$3:$C$18,0))),
    DATEDIF(E499,I499,"d"),
    DATEDIF(E499,TODAY(),"d"))</f>
        <v>19</v>
      </c>
      <c r="S499">
        <f t="shared" ca="1" si="24"/>
        <v>0</v>
      </c>
      <c r="T499">
        <f t="shared" ca="1" si="29"/>
        <v>1</v>
      </c>
      <c r="U499">
        <f t="shared" ca="1" si="26"/>
        <v>0</v>
      </c>
    </row>
    <row r="500" spans="2:21" x14ac:dyDescent="0.35">
      <c r="B500" t="s">
        <v>1298</v>
      </c>
      <c r="D500" s="34" t="s">
        <v>746</v>
      </c>
      <c r="E500" s="208">
        <v>45988</v>
      </c>
      <c r="G500" t="s">
        <v>1299</v>
      </c>
      <c r="I500" s="208">
        <v>45988</v>
      </c>
      <c r="K500" t="s">
        <v>235</v>
      </c>
      <c r="L500" t="s">
        <v>171</v>
      </c>
      <c r="M500" t="s">
        <v>1300</v>
      </c>
      <c r="N500" t="s">
        <v>237</v>
      </c>
      <c r="P500" s="193" t="str">
        <f>IF(OR(AND(A500&lt;&gt;"",COUNTIF(Bugs!B:B,A500)&gt;0),AND(B500&lt;&gt;"",COUNTIF(Bugs!A:A,B500)&gt;0)),"Y","")</f>
        <v/>
      </c>
      <c r="Q500" s="193" t="str">
        <f>IF(OR(
    AND(COUNTIF(Bugs!A:A,B500)&gt;0,ISNUMBER(SEARCH("x",INDEX(Bugs!C:C,MATCH(B500,Bugs!A:A,0))))),
    AND(COUNTIF(Bugs!B:B,B500)&gt;0,ISNUMBER(SEARCH("x",INDEX(Bugs!C:C,MATCH(B500,Bugs!B:B,0))))),
    AND(COUNTIF(Bugs!A:A,B500)&gt;0,ISNUMBER(SEARCH("x",INDEX(Bugs!D:D,MATCH(B500,Bugs!A:A,0))))),
    AND(COUNTIF(Bugs!B:B,B500)&gt;0,ISNUMBER(SEARCH("x",INDEX(Bugs!D:D,MATCH(B500,Bugs!B:B,0)))))
),"Y","")</f>
        <v/>
      </c>
      <c r="R500">
        <f ca="1">IF(OR(ISNUMBER(MATCH(L500,MasterData!$D$3:$D$18,0)),ISNUMBER(MATCH(L500,MasterData!$C$3:$C$18,0))),
    DATEDIF(E500,I500,"d"),
    DATEDIF(E500,TODAY(),"d"))</f>
        <v>0</v>
      </c>
      <c r="S500">
        <f t="shared" ca="1" si="24"/>
        <v>1</v>
      </c>
      <c r="T500">
        <f t="shared" ca="1" si="29"/>
        <v>0</v>
      </c>
      <c r="U500">
        <f t="shared" ca="1" si="26"/>
        <v>0</v>
      </c>
    </row>
    <row r="501" spans="2:21" x14ac:dyDescent="0.35">
      <c r="B501" t="s">
        <v>139</v>
      </c>
      <c r="D501" s="34" t="s">
        <v>1066</v>
      </c>
      <c r="E501" s="208">
        <v>45988</v>
      </c>
      <c r="G501" t="s">
        <v>1095</v>
      </c>
      <c r="I501" s="208">
        <v>45988</v>
      </c>
      <c r="K501" t="s">
        <v>235</v>
      </c>
      <c r="L501" t="s">
        <v>164</v>
      </c>
      <c r="M501" t="s">
        <v>1301</v>
      </c>
      <c r="N501" t="s">
        <v>237</v>
      </c>
      <c r="P501" s="193" t="str">
        <f>IF(OR(AND(A501&lt;&gt;"",COUNTIF(Bugs!B:B,A501)&gt;0),AND(B501&lt;&gt;"",COUNTIF(Bugs!A:A,B501)&gt;0)),"Y","")</f>
        <v>Y</v>
      </c>
      <c r="Q501" s="193" t="str">
        <f>IF(OR(
    AND(COUNTIF(Bugs!A:A,B501)&gt;0,ISNUMBER(SEARCH("x",INDEX(Bugs!C:C,MATCH(B501,Bugs!A:A,0))))),
    AND(COUNTIF(Bugs!B:B,B501)&gt;0,ISNUMBER(SEARCH("x",INDEX(Bugs!C:C,MATCH(B501,Bugs!B:B,0))))),
    AND(COUNTIF(Bugs!A:A,B501)&gt;0,ISNUMBER(SEARCH("x",INDEX(Bugs!D:D,MATCH(B501,Bugs!A:A,0))))),
    AND(COUNTIF(Bugs!B:B,B501)&gt;0,ISNUMBER(SEARCH("x",INDEX(Bugs!D:D,MATCH(B501,Bugs!B:B,0)))))
),"Y","")</f>
        <v/>
      </c>
      <c r="R501">
        <f ca="1">IF(OR(ISNUMBER(MATCH(L501,MasterData!$D$3:$D$18,0)),ISNUMBER(MATCH(L501,MasterData!$C$3:$C$18,0))),
    DATEDIF(E501,I501,"d"),
    DATEDIF(E501,TODAY(),"d"))</f>
        <v>19</v>
      </c>
      <c r="S501">
        <f t="shared" ca="1" si="24"/>
        <v>0</v>
      </c>
      <c r="T501">
        <f t="shared" ca="1" si="29"/>
        <v>1</v>
      </c>
      <c r="U501">
        <f t="shared" ca="1" si="26"/>
        <v>0</v>
      </c>
    </row>
    <row r="502" spans="2:21" x14ac:dyDescent="0.35">
      <c r="B502" t="s">
        <v>1302</v>
      </c>
      <c r="D502" s="34" t="s">
        <v>1066</v>
      </c>
      <c r="E502" s="208">
        <v>45988</v>
      </c>
      <c r="G502" t="s">
        <v>1303</v>
      </c>
      <c r="I502" s="208">
        <v>45988</v>
      </c>
      <c r="K502" t="s">
        <v>235</v>
      </c>
      <c r="L502" t="s">
        <v>164</v>
      </c>
      <c r="M502" t="s">
        <v>1304</v>
      </c>
      <c r="N502" t="s">
        <v>237</v>
      </c>
      <c r="P502" s="193" t="str">
        <f>IF(OR(AND(A502&lt;&gt;"",COUNTIF(Bugs!B:B,A502)&gt;0),AND(B502&lt;&gt;"",COUNTIF(Bugs!A:A,B502)&gt;0)),"Y","")</f>
        <v/>
      </c>
      <c r="Q502" s="193" t="str">
        <f>IF(OR(
    AND(COUNTIF(Bugs!A:A,B502)&gt;0,ISNUMBER(SEARCH("x",INDEX(Bugs!C:C,MATCH(B502,Bugs!A:A,0))))),
    AND(COUNTIF(Bugs!B:B,B502)&gt;0,ISNUMBER(SEARCH("x",INDEX(Bugs!C:C,MATCH(B502,Bugs!B:B,0))))),
    AND(COUNTIF(Bugs!A:A,B502)&gt;0,ISNUMBER(SEARCH("x",INDEX(Bugs!D:D,MATCH(B502,Bugs!A:A,0))))),
    AND(COUNTIF(Bugs!B:B,B502)&gt;0,ISNUMBER(SEARCH("x",INDEX(Bugs!D:D,MATCH(B502,Bugs!B:B,0)))))
),"Y","")</f>
        <v/>
      </c>
      <c r="R502">
        <f ca="1">IF(OR(ISNUMBER(MATCH(L502,MasterData!$D$3:$D$18,0)),ISNUMBER(MATCH(L502,MasterData!$C$3:$C$18,0))),
    DATEDIF(E502,I502,"d"),
    DATEDIF(E502,TODAY(),"d"))</f>
        <v>19</v>
      </c>
      <c r="S502">
        <f t="shared" ca="1" si="24"/>
        <v>0</v>
      </c>
      <c r="T502">
        <f t="shared" ca="1" si="29"/>
        <v>1</v>
      </c>
      <c r="U502">
        <f t="shared" ca="1" si="26"/>
        <v>0</v>
      </c>
    </row>
    <row r="503" spans="2:21" x14ac:dyDescent="0.35">
      <c r="B503" t="s">
        <v>1305</v>
      </c>
      <c r="D503" s="34" t="s">
        <v>1306</v>
      </c>
      <c r="E503" s="208">
        <v>45988</v>
      </c>
      <c r="G503" t="s">
        <v>1307</v>
      </c>
      <c r="I503" s="208">
        <v>45988</v>
      </c>
      <c r="K503" t="s">
        <v>241</v>
      </c>
      <c r="L503" t="s">
        <v>164</v>
      </c>
      <c r="M503" t="s">
        <v>1308</v>
      </c>
      <c r="N503" t="s">
        <v>237</v>
      </c>
      <c r="P503" s="193" t="str">
        <f>IF(OR(AND(A503&lt;&gt;"",COUNTIF(Bugs!B:B,A503)&gt;0),AND(B503&lt;&gt;"",COUNTIF(Bugs!A:A,B503)&gt;0)),"Y","")</f>
        <v/>
      </c>
      <c r="Q503" s="193" t="str">
        <f>IF(OR(
    AND(COUNTIF(Bugs!A:A,B503)&gt;0,ISNUMBER(SEARCH("x",INDEX(Bugs!C:C,MATCH(B503,Bugs!A:A,0))))),
    AND(COUNTIF(Bugs!B:B,B503)&gt;0,ISNUMBER(SEARCH("x",INDEX(Bugs!C:C,MATCH(B503,Bugs!B:B,0))))),
    AND(COUNTIF(Bugs!A:A,B503)&gt;0,ISNUMBER(SEARCH("x",INDEX(Bugs!D:D,MATCH(B503,Bugs!A:A,0))))),
    AND(COUNTIF(Bugs!B:B,B503)&gt;0,ISNUMBER(SEARCH("x",INDEX(Bugs!D:D,MATCH(B503,Bugs!B:B,0)))))
),"Y","")</f>
        <v/>
      </c>
      <c r="R503">
        <f ca="1">IF(OR(ISNUMBER(MATCH(L503,MasterData!$D$3:$D$18,0)),ISNUMBER(MATCH(L503,MasterData!$C$3:$C$18,0))),
    DATEDIF(E503,I503,"d"),
    DATEDIF(E503,TODAY(),"d"))</f>
        <v>19</v>
      </c>
      <c r="S503">
        <f t="shared" ca="1" si="24"/>
        <v>0</v>
      </c>
      <c r="T503">
        <f t="shared" ca="1" si="29"/>
        <v>1</v>
      </c>
      <c r="U503">
        <f t="shared" ca="1" si="26"/>
        <v>0</v>
      </c>
    </row>
    <row r="504" spans="2:21" x14ac:dyDescent="0.35">
      <c r="B504" t="s">
        <v>1309</v>
      </c>
      <c r="D504" s="34" t="s">
        <v>746</v>
      </c>
      <c r="E504" s="208">
        <v>45988</v>
      </c>
      <c r="G504" t="s">
        <v>1310</v>
      </c>
      <c r="I504" s="208">
        <v>45988</v>
      </c>
      <c r="K504" t="s">
        <v>241</v>
      </c>
      <c r="L504" t="s">
        <v>164</v>
      </c>
      <c r="M504" t="s">
        <v>1311</v>
      </c>
      <c r="N504" t="s">
        <v>237</v>
      </c>
      <c r="P504" s="193" t="str">
        <f>IF(OR(AND(A504&lt;&gt;"",COUNTIF(Bugs!B:B,A504)&gt;0),AND(B504&lt;&gt;"",COUNTIF(Bugs!A:A,B504)&gt;0)),"Y","")</f>
        <v/>
      </c>
      <c r="Q504" s="193" t="str">
        <f>IF(OR(
    AND(COUNTIF(Bugs!A:A,B504)&gt;0,ISNUMBER(SEARCH("x",INDEX(Bugs!C:C,MATCH(B504,Bugs!A:A,0))))),
    AND(COUNTIF(Bugs!B:B,B504)&gt;0,ISNUMBER(SEARCH("x",INDEX(Bugs!C:C,MATCH(B504,Bugs!B:B,0))))),
    AND(COUNTIF(Bugs!A:A,B504)&gt;0,ISNUMBER(SEARCH("x",INDEX(Bugs!D:D,MATCH(B504,Bugs!A:A,0))))),
    AND(COUNTIF(Bugs!B:B,B504)&gt;0,ISNUMBER(SEARCH("x",INDEX(Bugs!D:D,MATCH(B504,Bugs!B:B,0)))))
),"Y","")</f>
        <v/>
      </c>
      <c r="R504">
        <f ca="1">IF(OR(ISNUMBER(MATCH(L504,MasterData!$D$3:$D$18,0)),ISNUMBER(MATCH(L504,MasterData!$C$3:$C$18,0))),
    DATEDIF(E504,I504,"d"),
    DATEDIF(E504,TODAY(),"d"))</f>
        <v>19</v>
      </c>
      <c r="S504">
        <f t="shared" ca="1" si="24"/>
        <v>0</v>
      </c>
      <c r="T504">
        <f t="shared" ca="1" si="29"/>
        <v>1</v>
      </c>
      <c r="U504">
        <f t="shared" ca="1" si="26"/>
        <v>0</v>
      </c>
    </row>
    <row r="505" spans="2:21" x14ac:dyDescent="0.35">
      <c r="B505" t="s">
        <v>140</v>
      </c>
      <c r="D505" s="34" t="s">
        <v>660</v>
      </c>
      <c r="E505" s="208">
        <v>45989</v>
      </c>
      <c r="G505" t="s">
        <v>876</v>
      </c>
      <c r="I505" s="208">
        <v>45989</v>
      </c>
      <c r="K505" t="s">
        <v>235</v>
      </c>
      <c r="L505" t="s">
        <v>164</v>
      </c>
      <c r="M505" t="s">
        <v>1312</v>
      </c>
      <c r="N505" t="s">
        <v>237</v>
      </c>
      <c r="P505" s="193" t="str">
        <f>IF(OR(AND(A505&lt;&gt;"",COUNTIF(Bugs!B:B,A505)&gt;0),AND(B505&lt;&gt;"",COUNTIF(Bugs!A:A,B505)&gt;0)),"Y","")</f>
        <v>Y</v>
      </c>
      <c r="Q505" s="193" t="str">
        <f>IF(OR(
    AND(COUNTIF(Bugs!A:A,B505)&gt;0,ISNUMBER(SEARCH("x",INDEX(Bugs!C:C,MATCH(B505,Bugs!A:A,0))))),
    AND(COUNTIF(Bugs!B:B,B505)&gt;0,ISNUMBER(SEARCH("x",INDEX(Bugs!C:C,MATCH(B505,Bugs!B:B,0))))),
    AND(COUNTIF(Bugs!A:A,B505)&gt;0,ISNUMBER(SEARCH("x",INDEX(Bugs!D:D,MATCH(B505,Bugs!A:A,0))))),
    AND(COUNTIF(Bugs!B:B,B505)&gt;0,ISNUMBER(SEARCH("x",INDEX(Bugs!D:D,MATCH(B505,Bugs!B:B,0)))))
),"Y","")</f>
        <v>Y</v>
      </c>
      <c r="R505">
        <f ca="1">IF(OR(ISNUMBER(MATCH(L505,MasterData!$D$3:$D$18,0)),ISNUMBER(MATCH(L505,MasterData!$C$3:$C$18,0))),
    DATEDIF(E505,I505,"d"),
    DATEDIF(E505,TODAY(),"d"))</f>
        <v>18</v>
      </c>
      <c r="S505">
        <f t="shared" ca="1" si="24"/>
        <v>0</v>
      </c>
      <c r="T505">
        <f t="shared" ca="1" si="29"/>
        <v>1</v>
      </c>
      <c r="U505">
        <f t="shared" ca="1" si="26"/>
        <v>0</v>
      </c>
    </row>
    <row r="506" spans="2:21" x14ac:dyDescent="0.35">
      <c r="B506" t="s">
        <v>1313</v>
      </c>
      <c r="D506" s="34" t="s">
        <v>1066</v>
      </c>
      <c r="E506" s="208">
        <v>45989</v>
      </c>
      <c r="G506" t="s">
        <v>1314</v>
      </c>
      <c r="I506" s="208">
        <v>45989</v>
      </c>
      <c r="K506" t="s">
        <v>347</v>
      </c>
      <c r="L506" t="s">
        <v>164</v>
      </c>
      <c r="M506" t="s">
        <v>1315</v>
      </c>
      <c r="N506" t="s">
        <v>237</v>
      </c>
      <c r="P506" s="193" t="str">
        <f>IF(OR(AND(A506&lt;&gt;"",COUNTIF(Bugs!B:B,A506)&gt;0),AND(B506&lt;&gt;"",COUNTIF(Bugs!A:A,B506)&gt;0)),"Y","")</f>
        <v/>
      </c>
      <c r="Q506" s="193" t="str">
        <f>IF(OR(
    AND(COUNTIF(Bugs!A:A,B506)&gt;0,ISNUMBER(SEARCH("x",INDEX(Bugs!C:C,MATCH(B506,Bugs!A:A,0))))),
    AND(COUNTIF(Bugs!B:B,B506)&gt;0,ISNUMBER(SEARCH("x",INDEX(Bugs!C:C,MATCH(B506,Bugs!B:B,0))))),
    AND(COUNTIF(Bugs!A:A,B506)&gt;0,ISNUMBER(SEARCH("x",INDEX(Bugs!D:D,MATCH(B506,Bugs!A:A,0))))),
    AND(COUNTIF(Bugs!B:B,B506)&gt;0,ISNUMBER(SEARCH("x",INDEX(Bugs!D:D,MATCH(B506,Bugs!B:B,0)))))
),"Y","")</f>
        <v/>
      </c>
      <c r="R506">
        <f ca="1">IF(OR(ISNUMBER(MATCH(L506,MasterData!$D$3:$D$18,0)),ISNUMBER(MATCH(L506,MasterData!$C$3:$C$18,0))),
    DATEDIF(E506,I506,"d"),
    DATEDIF(E506,TODAY(),"d"))</f>
        <v>18</v>
      </c>
      <c r="S506">
        <f t="shared" ca="1" si="24"/>
        <v>0</v>
      </c>
      <c r="T506">
        <f t="shared" ca="1" si="29"/>
        <v>1</v>
      </c>
      <c r="U506">
        <f t="shared" ca="1" si="26"/>
        <v>0</v>
      </c>
    </row>
    <row r="507" spans="2:21" x14ac:dyDescent="0.35">
      <c r="B507" t="s">
        <v>1316</v>
      </c>
      <c r="D507" s="34" t="s">
        <v>1288</v>
      </c>
      <c r="E507" s="208">
        <v>45989</v>
      </c>
      <c r="G507" t="s">
        <v>806</v>
      </c>
      <c r="I507" s="208">
        <v>45989</v>
      </c>
      <c r="K507" t="s">
        <v>235</v>
      </c>
      <c r="L507" t="s">
        <v>164</v>
      </c>
      <c r="M507" t="s">
        <v>1317</v>
      </c>
      <c r="N507" t="s">
        <v>237</v>
      </c>
      <c r="P507" s="193" t="str">
        <f>IF(OR(AND(A507&lt;&gt;"",COUNTIF(Bugs!B:B,A507)&gt;0),AND(B507&lt;&gt;"",COUNTIF(Bugs!A:A,B507)&gt;0)),"Y","")</f>
        <v/>
      </c>
      <c r="Q507" s="193" t="str">
        <f>IF(OR(
    AND(COUNTIF(Bugs!A:A,B507)&gt;0,ISNUMBER(SEARCH("x",INDEX(Bugs!C:C,MATCH(B507,Bugs!A:A,0))))),
    AND(COUNTIF(Bugs!B:B,B507)&gt;0,ISNUMBER(SEARCH("x",INDEX(Bugs!C:C,MATCH(B507,Bugs!B:B,0))))),
    AND(COUNTIF(Bugs!A:A,B507)&gt;0,ISNUMBER(SEARCH("x",INDEX(Bugs!D:D,MATCH(B507,Bugs!A:A,0))))),
    AND(COUNTIF(Bugs!B:B,B507)&gt;0,ISNUMBER(SEARCH("x",INDEX(Bugs!D:D,MATCH(B507,Bugs!B:B,0)))))
),"Y","")</f>
        <v/>
      </c>
      <c r="R507">
        <f ca="1">IF(OR(ISNUMBER(MATCH(L507,MasterData!$D$3:$D$18,0)),ISNUMBER(MATCH(L507,MasterData!$C$3:$C$18,0))),
    DATEDIF(E507,I507,"d"),
    DATEDIF(E507,TODAY(),"d"))</f>
        <v>18</v>
      </c>
      <c r="S507">
        <f t="shared" ca="1" si="24"/>
        <v>0</v>
      </c>
      <c r="T507">
        <f t="shared" ca="1" si="29"/>
        <v>1</v>
      </c>
      <c r="U507">
        <f t="shared" ca="1" si="26"/>
        <v>0</v>
      </c>
    </row>
    <row r="508" spans="2:21" x14ac:dyDescent="0.35">
      <c r="B508" t="s">
        <v>1318</v>
      </c>
      <c r="D508" s="34" t="s">
        <v>1288</v>
      </c>
      <c r="E508" s="208">
        <v>45989</v>
      </c>
      <c r="G508" t="s">
        <v>806</v>
      </c>
      <c r="I508" s="208">
        <v>45989</v>
      </c>
      <c r="K508" t="s">
        <v>235</v>
      </c>
      <c r="L508" t="s">
        <v>164</v>
      </c>
      <c r="M508" t="s">
        <v>1319</v>
      </c>
      <c r="N508" t="s">
        <v>237</v>
      </c>
      <c r="P508" s="193" t="str">
        <f>IF(OR(AND(A508&lt;&gt;"",COUNTIF(Bugs!B:B,A508)&gt;0),AND(B508&lt;&gt;"",COUNTIF(Bugs!A:A,B508)&gt;0)),"Y","")</f>
        <v/>
      </c>
      <c r="Q508" s="193" t="str">
        <f>IF(OR(
    AND(COUNTIF(Bugs!A:A,B508)&gt;0,ISNUMBER(SEARCH("x",INDEX(Bugs!C:C,MATCH(B508,Bugs!A:A,0))))),
    AND(COUNTIF(Bugs!B:B,B508)&gt;0,ISNUMBER(SEARCH("x",INDEX(Bugs!C:C,MATCH(B508,Bugs!B:B,0))))),
    AND(COUNTIF(Bugs!A:A,B508)&gt;0,ISNUMBER(SEARCH("x",INDEX(Bugs!D:D,MATCH(B508,Bugs!A:A,0))))),
    AND(COUNTIF(Bugs!B:B,B508)&gt;0,ISNUMBER(SEARCH("x",INDEX(Bugs!D:D,MATCH(B508,Bugs!B:B,0)))))
),"Y","")</f>
        <v/>
      </c>
      <c r="R508">
        <f ca="1">IF(OR(ISNUMBER(MATCH(L508,MasterData!$D$3:$D$18,0)),ISNUMBER(MATCH(L508,MasterData!$C$3:$C$18,0))),
    DATEDIF(E508,I508,"d"),
    DATEDIF(E508,TODAY(),"d"))</f>
        <v>18</v>
      </c>
      <c r="S508">
        <f t="shared" ca="1" si="24"/>
        <v>0</v>
      </c>
      <c r="T508">
        <f t="shared" ca="1" si="29"/>
        <v>1</v>
      </c>
      <c r="U508">
        <f t="shared" ca="1" si="26"/>
        <v>0</v>
      </c>
    </row>
    <row r="509" spans="2:21" x14ac:dyDescent="0.35">
      <c r="B509" t="s">
        <v>1320</v>
      </c>
      <c r="D509" s="34" t="s">
        <v>1052</v>
      </c>
      <c r="E509" s="208">
        <v>45989</v>
      </c>
      <c r="G509" t="s">
        <v>1321</v>
      </c>
      <c r="I509" s="208">
        <v>45989</v>
      </c>
      <c r="K509" t="s">
        <v>241</v>
      </c>
      <c r="L509" t="s">
        <v>164</v>
      </c>
      <c r="M509" t="s">
        <v>1322</v>
      </c>
      <c r="N509" t="s">
        <v>237</v>
      </c>
      <c r="P509" s="193" t="str">
        <f>IF(OR(AND(A509&lt;&gt;"",COUNTIF(Bugs!B:B,A509)&gt;0),AND(B509&lt;&gt;"",COUNTIF(Bugs!A:A,B509)&gt;0)),"Y","")</f>
        <v/>
      </c>
      <c r="Q509" s="193" t="str">
        <f>IF(OR(
    AND(COUNTIF(Bugs!A:A,B509)&gt;0,ISNUMBER(SEARCH("x",INDEX(Bugs!C:C,MATCH(B509,Bugs!A:A,0))))),
    AND(COUNTIF(Bugs!B:B,B509)&gt;0,ISNUMBER(SEARCH("x",INDEX(Bugs!C:C,MATCH(B509,Bugs!B:B,0))))),
    AND(COUNTIF(Bugs!A:A,B509)&gt;0,ISNUMBER(SEARCH("x",INDEX(Bugs!D:D,MATCH(B509,Bugs!A:A,0))))),
    AND(COUNTIF(Bugs!B:B,B509)&gt;0,ISNUMBER(SEARCH("x",INDEX(Bugs!D:D,MATCH(B509,Bugs!B:B,0)))))
),"Y","")</f>
        <v/>
      </c>
      <c r="R509">
        <f ca="1">IF(OR(ISNUMBER(MATCH(L509,MasterData!$D$3:$D$18,0)),ISNUMBER(MATCH(L509,MasterData!$C$3:$C$18,0))),
    DATEDIF(E509,I509,"d"),
    DATEDIF(E509,TODAY(),"d"))</f>
        <v>18</v>
      </c>
      <c r="S509">
        <f t="shared" ca="1" si="24"/>
        <v>0</v>
      </c>
      <c r="T509">
        <f t="shared" ca="1" si="29"/>
        <v>1</v>
      </c>
      <c r="U509">
        <f t="shared" ca="1" si="26"/>
        <v>0</v>
      </c>
    </row>
    <row r="510" spans="2:21" x14ac:dyDescent="0.35">
      <c r="B510" t="s">
        <v>1323</v>
      </c>
      <c r="D510" s="34" t="s">
        <v>480</v>
      </c>
      <c r="E510" s="208">
        <v>45991</v>
      </c>
      <c r="G510" t="s">
        <v>715</v>
      </c>
      <c r="I510" s="208">
        <v>45991</v>
      </c>
      <c r="K510" t="s">
        <v>235</v>
      </c>
      <c r="L510" t="s">
        <v>164</v>
      </c>
      <c r="M510" t="s">
        <v>1324</v>
      </c>
      <c r="N510" t="s">
        <v>237</v>
      </c>
      <c r="P510" s="193" t="str">
        <f>IF(OR(AND(A510&lt;&gt;"",COUNTIF(Bugs!B:B,A510)&gt;0),AND(B510&lt;&gt;"",COUNTIF(Bugs!A:A,B510)&gt;0)),"Y","")</f>
        <v/>
      </c>
      <c r="Q510" s="193" t="str">
        <f>IF(OR(
    AND(COUNTIF(Bugs!A:A,B510)&gt;0,ISNUMBER(SEARCH("x",INDEX(Bugs!C:C,MATCH(B510,Bugs!A:A,0))))),
    AND(COUNTIF(Bugs!B:B,B510)&gt;0,ISNUMBER(SEARCH("x",INDEX(Bugs!C:C,MATCH(B510,Bugs!B:B,0))))),
    AND(COUNTIF(Bugs!A:A,B510)&gt;0,ISNUMBER(SEARCH("x",INDEX(Bugs!D:D,MATCH(B510,Bugs!A:A,0))))),
    AND(COUNTIF(Bugs!B:B,B510)&gt;0,ISNUMBER(SEARCH("x",INDEX(Bugs!D:D,MATCH(B510,Bugs!B:B,0)))))
),"Y","")</f>
        <v/>
      </c>
      <c r="R510">
        <f ca="1">IF(OR(ISNUMBER(MATCH(L510,MasterData!$D$3:$D$18,0)),ISNUMBER(MATCH(L510,MasterData!$C$3:$C$18,0))),
    DATEDIF(E510,I510,"d"),
    DATEDIF(E510,TODAY(),"d"))</f>
        <v>16</v>
      </c>
      <c r="S510">
        <f t="shared" ca="1" si="24"/>
        <v>0</v>
      </c>
      <c r="T510">
        <f t="shared" ca="1" si="29"/>
        <v>1</v>
      </c>
      <c r="U510">
        <f t="shared" ca="1" si="26"/>
        <v>0</v>
      </c>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F2615B40-66DC-4E15-BBD0-E741F10CEA11}"/>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9028BB08-E5C5-4C4E-8758-ED91F3002F1B}"/>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018335A3-1269-4F77-B045-697B227B4344}"/>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9C1E4D5E-7059-40FA-999F-F48886F45400}"/>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35E9DFA2-F49D-424A-B0EE-38F011D17CC7}"/>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BBD2733-A991-47DF-BFAA-F6144322C9D7}"/>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82091B8-460B-4B91-A833-397C1BE494D9}"/>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D522584-B562-4B15-B6A0-6B0F1D9863C0}"/>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4E44EC3-DC30-4E41-B0E8-10BB18B6F579}"/>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60C64E7-B6D5-4D1E-A54B-C62D39DF8746}"/>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59D2FB-7A81-4E3D-963F-BFD456F1EEB5}"/>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03FF258-8547-4ED8-B139-F4BF9535C4C0}"/>
    <hyperlink ref="B241" r:id="rId13" display="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BD65BD53-1BBA-4FE7-8394-87CE0F0770B2}"/>
    <hyperlink ref="B244" r:id="rId14" display="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B1866392-7971-4906-A78F-03B8953C09CC}"/>
    <hyperlink ref="B245" r:id="rId15" display="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B45A47F2-9C9D-40E9-84AE-CC0214F44507}"/>
    <hyperlink ref="B246" r:id="rId16" display="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xr:uid="{38B772C0-B9B9-4789-B410-2F89B44E2107}"/>
    <hyperlink ref="B247" r:id="rId17" display="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515E6A96-C205-42FB-9461-9538C27F5D13}"/>
    <hyperlink ref="B248" r:id="rId18" display="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F3929136-A0C5-4AC9-A2DF-884BE59057DB}"/>
    <hyperlink ref="B242" r:id="rId19" display="https://myit.siemens.com/now/nav/ui/classic/params/target/incident.do%3Fsys_id%3Dc5156d00c3eea650fab2bc65e0013162%26sysparm_stack%3D%26sysparm_view%3D" xr:uid="{51426120-F70F-4A55-82F6-F3C56618AB63}"/>
    <hyperlink ref="B249" r:id="rId20" display="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D73804AE-B877-4EA7-ADFE-5D110D077ACC}"/>
    <hyperlink ref="B250" r:id="rId21" display="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9C1A1B13-CF8C-45B2-A95C-1D058A1BFBFB}"/>
    <hyperlink ref="B251" r:id="rId22" display="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3D4AD93B-C8EF-441F-A705-CFEE2186E9A5}"/>
    <hyperlink ref="B253" r:id="rId23" display="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C95DE56B-E22B-469F-9473-F9FE60C2070C}"/>
    <hyperlink ref="B254" r:id="rId24" display="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237582EA-D8A5-4BAA-A854-9877130FA61F}"/>
    <hyperlink ref="B252" r:id="rId25" display="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8E7F5EC-8B7A-4AEA-9455-D9F44814511F}"/>
    <hyperlink ref="B255" r:id="rId26" display="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231244C-5424-4D3D-88FA-7C6713804FA1}"/>
    <hyperlink ref="B256" r:id="rId27" display="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EADEADA-2EC2-4BFA-90CF-1973A70FAAC6}"/>
    <hyperlink ref="B257" r:id="rId28" display="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9BB38C64-C6E7-41F2-B347-56EAB9596B5B}"/>
    <hyperlink ref="B258" r:id="rId29" display="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3F01884-9B2C-4235-8300-C64D2EF12AF1}"/>
    <hyperlink ref="B259" r:id="rId30" display="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E50A9E1-256A-4093-BE8A-ED95B58A39D1}"/>
    <hyperlink ref="B260" r:id="rId31" display="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4F34311-079F-48DD-B80C-7537067552D5}"/>
    <hyperlink ref="B261" r:id="rId32" display="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44DB523-ADC3-4396-9CA2-A2255AECC066}"/>
    <hyperlink ref="B262" r:id="rId33" display="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0BA07A0-3D03-4179-9F51-8C441986674C}"/>
    <hyperlink ref="B263" r:id="rId34" display="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8471E06-92EE-49EE-8FBE-87B295F6124E}"/>
    <hyperlink ref="B264" r:id="rId35" display="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9B4BE25-77B9-4E03-8431-4B6E17DE1F6F}"/>
    <hyperlink ref="B265" r:id="rId36" display="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DC4675A-B180-4831-9AAB-938A3BDA9F2D}"/>
    <hyperlink ref="B266" r:id="rId37" display="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1541CB8-4770-402F-8654-FBB48BBD8056}"/>
    <hyperlink ref="B268" r:id="rId38" display="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CC7D56C-B612-4A66-BF9E-501F993E18EF}"/>
    <hyperlink ref="B269" r:id="rId39" display="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B7497BE-E49E-4959-935B-BB3D99A64C5C}"/>
    <hyperlink ref="B270" r:id="rId40" display="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B2E0DC4-CD96-4410-BA52-C6BE25858042}"/>
    <hyperlink ref="B271" r:id="rId41" display="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ED3A641-711A-4728-A24C-A6D5AD38839C}"/>
    <hyperlink ref="B272" r:id="rId42" display="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4516392-6834-4C39-B56E-9C8015363AB4}"/>
    <hyperlink ref="B273" r:id="rId43" display="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5EF0CBE-4E78-436B-A32F-C0A07024F547}"/>
    <hyperlink ref="B274" r:id="rId44" display="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51EC092-BF5B-40D6-A0D4-EBC50E6356F5}"/>
    <hyperlink ref="B275" r:id="rId45" display="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65EA057-3362-40AE-93CC-A2B41646356E}"/>
    <hyperlink ref="B276" r:id="rId46" display="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8CA5D17-7BF6-42B0-9E6F-D5F2896B891D}"/>
    <hyperlink ref="B278" r:id="rId47" display="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C759CA6-3F06-4ED9-BDE2-C45853521510}"/>
    <hyperlink ref="B279" r:id="rId48" display="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8823593-4DF9-4785-9112-41855CE4AF4C}"/>
    <hyperlink ref="B280" r:id="rId49" display="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C369CAC-61A0-459F-9C9D-3F534F643BAF}"/>
    <hyperlink ref="B282" r:id="rId50" display="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5B301EE-0A8F-41C1-84A1-A8B17F21539E}"/>
    <hyperlink ref="B283" r:id="rId51" display="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8949212-BE12-4BF3-9DD9-9AD2B976BA61}"/>
    <hyperlink ref="B285" r:id="rId52" display="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7593A2E-5E3E-4852-BFB6-F3AA2D991A87}"/>
    <hyperlink ref="B286" r:id="rId53" display="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207BD86-EB16-4F75-9CAE-0E42F4D4825D}"/>
    <hyperlink ref="B287" r:id="rId54" display="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DD11F5F-4582-46F2-8101-E6BAD71B802F}"/>
    <hyperlink ref="B288" r:id="rId55" display="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DFEAE17-E1F0-45F1-BD4C-A96A1B341F9E}"/>
    <hyperlink ref="B289" r:id="rId56" display="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8DDA141-837E-4C44-9602-81AE9746DBA2}"/>
    <hyperlink ref="B290" r:id="rId57" display="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667A5D5-7722-4923-9A6C-BC44685C43E5}"/>
    <hyperlink ref="B291" r:id="rId58" display="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47F3840-C2A0-4AD8-8802-C40F9D95BDB6}"/>
    <hyperlink ref="B292" r:id="rId59" display="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4E8820E-C2C4-4CC4-88A4-26CDDA0448E1}"/>
    <hyperlink ref="B293" r:id="rId60" display="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BB59F5D-0F05-49A2-999E-64697045D5DC}"/>
    <hyperlink ref="B294" r:id="rId61" display="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1693E30-0F95-43DA-B053-90A9F7C09EFF}"/>
    <hyperlink ref="B295" r:id="rId62" display="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3537B40-9BEC-4FBB-B1CA-0B697C1AFA2B}"/>
    <hyperlink ref="B297" r:id="rId63" display="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008858F-441D-4B56-93B1-B28D5A48CB1B}"/>
    <hyperlink ref="B298" r:id="rId64" display="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7F0968AC-9CFE-425A-A320-5305A009DF7D}"/>
    <hyperlink ref="B299" r:id="rId65" display="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13850E3-3BAE-490F-B7F3-7F99DA17B54D}"/>
    <hyperlink ref="B301" r:id="rId66" display="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3BABADC1-E0A4-43AB-B207-DC72B0A4D095}"/>
    <hyperlink ref="B302" r:id="rId67" display="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EB44E7EC-812A-4217-87EB-9279286C849A}"/>
    <hyperlink ref="B303" r:id="rId68" display="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7D9CB0AC-895B-4966-9941-7D030D832E6C}"/>
    <hyperlink ref="B304" r:id="rId69" display="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F9D152F-0D3E-4DDE-B757-F4109579A0A7}"/>
    <hyperlink ref="B305" r:id="rId70" display="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A893AE1-986A-4AD8-8AC0-1CF24C48F748}"/>
    <hyperlink ref="B306" r:id="rId71" display="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DFCBBDD-99CB-47EF-8FBA-87564B76F0BC}"/>
    <hyperlink ref="B307" r:id="rId72" display="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8864B98-7421-429D-A546-ED9E5BE45CB5}"/>
    <hyperlink ref="B308" r:id="rId73" display="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8A2E0FB-FFE2-42F6-92CA-0DE14D9F3FDF}"/>
    <hyperlink ref="B309" r:id="rId74" display="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2EC4AA2-2846-4D7C-8B11-A1753408446C}"/>
    <hyperlink ref="B310" r:id="rId75" display="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AE43F52-42C8-4DBE-9F78-7DFB23D6E568}"/>
    <hyperlink ref="B311" r:id="rId76" display="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353872D-9AAE-4EF7-9F69-AC9CF8CEA2BF}"/>
    <hyperlink ref="B312" r:id="rId77" display="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9798FA7-0F88-4A27-9D7D-C3E528A94A75}"/>
    <hyperlink ref="B313" r:id="rId78" display="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627B845-0203-4D73-BD77-FDA36F04CCFB}"/>
    <hyperlink ref="B314" r:id="rId79" display="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6D231AB-BBB3-43D7-A3B9-4360F142CADF}"/>
    <hyperlink ref="B315" r:id="rId80" display="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58BE2609-D6F0-47CA-B378-DA3AE94F7271}"/>
    <hyperlink ref="B243" r:id="rId81" display="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8C5CDBA6-D0D5-49F7-932E-457A96A93C59}"/>
    <hyperlink ref="B267" r:id="rId82" display="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08C671B-F207-4B26-9759-1C0A6F90DB96}"/>
    <hyperlink ref="B277" r:id="rId83" display="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A87555B-9B2A-429D-B3E6-65E4472B9C2A}"/>
    <hyperlink ref="B281" r:id="rId84" display="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4BF9E89-1E48-48E7-93A4-D2DE0D53D03C}"/>
    <hyperlink ref="B284" r:id="rId85" display="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DB01D7F-300D-423D-ACA2-B6421404BF33}"/>
    <hyperlink ref="B300" r:id="rId86" display="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4E560D7F-2A12-448F-9B4C-0653C6C0F494}"/>
    <hyperlink ref="B316" r:id="rId87" display="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979E457D-0349-4393-83F7-7FEFBD7AEAEA}"/>
    <hyperlink ref="B317" r:id="rId88" display="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82DF528-4672-4CB4-A7C8-FF7816C8B43F}"/>
    <hyperlink ref="B318" r:id="rId89" display="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977C89C-20AA-4133-A827-049CAFCB7C6D}"/>
    <hyperlink ref="B319" r:id="rId90" display="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41C260C-BB43-4FD2-9ECC-4305AC9A02E5}"/>
    <hyperlink ref="B320" r:id="rId91" display="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D109AFC-995C-4FB1-902F-9C8E05A2A6E8}"/>
    <hyperlink ref="B321" r:id="rId92" display="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01EA117-F0F3-4106-8CFE-C7EA8F063C94}"/>
    <hyperlink ref="B322" r:id="rId93" display="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6E007C6-DBE8-4C12-8188-45F03C2BB7AF}"/>
    <hyperlink ref="B323" r:id="rId94" display="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BAFEF2C-8BB4-435F-B810-15695305D458}"/>
    <hyperlink ref="B324" r:id="rId95" display="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3C731BB-FBD9-4D83-847E-A4663A5F39D0}"/>
    <hyperlink ref="B325" r:id="rId96" display="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3CC598C-E7C0-4574-BB30-BE583099E9BE}"/>
    <hyperlink ref="B326" r:id="rId97" display="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2FA8707-68A7-4D9B-9D87-79D634818C0C}"/>
    <hyperlink ref="B327" r:id="rId98" display="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18793D2-869E-4AA3-A51E-A6ECE4D50449}"/>
    <hyperlink ref="B328" r:id="rId99" display="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5CAB69B-AD9A-48DF-AD7F-746BB15D21C6}"/>
    <hyperlink ref="B329" r:id="rId100" display="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2A00AD3E-F96E-4F8C-BC75-CDCE05FBD5FD}"/>
    <hyperlink ref="B330" r:id="rId101" display="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E9E3089-75EF-44DF-BC9F-0787F3920711}"/>
    <hyperlink ref="B331" r:id="rId102" display="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C1B9815-63A5-4FAC-9FD7-2AD3483342F2}"/>
    <hyperlink ref="B332" r:id="rId103" display="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58272C3-0AE0-4005-82B7-842DA3781F14}"/>
    <hyperlink ref="B333" r:id="rId104" display="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218EC0D-3261-4B30-A37D-7EDDC2365AEC}"/>
    <hyperlink ref="B334" r:id="rId105" display="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3208C70-1C57-4707-9426-FE8BC95D7227}"/>
    <hyperlink ref="B335" r:id="rId106" display="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2BE3455-6C6E-403E-BF87-CD139E168F7B}"/>
    <hyperlink ref="B336" r:id="rId107" display="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CD3A1D2-5C35-4771-B341-B45EA58D3DF1}"/>
    <hyperlink ref="B337" r:id="rId108" display="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86E4CC9-201C-4689-9AEB-4A4591BC1406}"/>
    <hyperlink ref="B338" r:id="rId109" display="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00037D0-D827-46E9-B3CF-1DB2ECD391A7}"/>
    <hyperlink ref="B339" r:id="rId110" display="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29803FA-CA48-452B-8CEF-B113BAFDC598}"/>
    <hyperlink ref="B340" r:id="rId111" display="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4D7044C-8E9F-4888-A775-70EB5802CC09}"/>
    <hyperlink ref="B341" r:id="rId112" display="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8961D8C-1358-47A3-A0D2-2F1516A72D41}"/>
    <hyperlink ref="B342" r:id="rId113" display="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6272FCD-3A85-4FB8-BE53-D28567477510}"/>
    <hyperlink ref="B343" r:id="rId114" display="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E839C0D-D5AF-4DBD-BF9C-4E4B36F484A8}"/>
    <hyperlink ref="B347" r:id="rId115" display="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BBB367A-8027-428A-86E2-F6D78E9575CC}"/>
    <hyperlink ref="B346" r:id="rId116" display="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B3791D6-8309-4C1B-84C4-DC2D3D6B84E4}"/>
    <hyperlink ref="B345" r:id="rId117" display="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79503ED-B70E-4986-8D10-B684EEAAEAA8}"/>
    <hyperlink ref="B344" r:id="rId118" display="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9E75271-3802-433B-A557-85CF4E70D613}"/>
    <hyperlink ref="B348" r:id="rId119" display="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7FC8280-3A32-4976-B882-21CE837106BA}"/>
    <hyperlink ref="B349" r:id="rId120" display="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1B11DBB-31D2-4665-BB5B-94D16C878AF6}"/>
    <hyperlink ref="B350" r:id="rId121" display="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F51AE1C-A3A7-4029-9603-C1947969011C}"/>
    <hyperlink ref="B351" r:id="rId122" display="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2A3E9C6-B71B-4457-8E39-3D418B955343}"/>
    <hyperlink ref="B352" r:id="rId123" display="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DF228A8-6DEA-45F3-A7E2-5B8694A19164}"/>
    <hyperlink ref="B353" r:id="rId124" display="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99B47CD-B5DC-4003-B0DA-4DAE3676372C}"/>
    <hyperlink ref="B354" r:id="rId125" display="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718E2A8-A9A9-4D6D-9383-F1A655348F2B}"/>
    <hyperlink ref="B355" r:id="rId126" display="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5A853B2-F646-4984-998B-B60E5A550766}"/>
    <hyperlink ref="B356" r:id="rId127" display="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01CDE90-21FA-428B-9C41-2E1E0850BD3A}"/>
    <hyperlink ref="B357" r:id="rId128" display="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5C6B1E2-246B-4CA5-9B7B-DB7538A7F1D6}"/>
    <hyperlink ref="B358" r:id="rId129" display="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4924821-A1A1-4460-BB4C-A0A9B71EF40E}"/>
    <hyperlink ref="B359" r:id="rId130" display="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FB096B0-A348-4B5D-BC32-8FBBEAE6EB38}"/>
    <hyperlink ref="B360" r:id="rId131" display="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0106AF6-C7B6-4596-95B0-0224F3F57FA5}"/>
    <hyperlink ref="B361" r:id="rId132" display="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D7B8537-FD51-4CCD-805C-C5974709C290}"/>
    <hyperlink ref="B362" r:id="rId133" display="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5ED238E-8E42-4419-8AC2-9079F2640B3A}"/>
    <hyperlink ref="B363" r:id="rId134" display="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E7678F0-10C3-47D6-92C8-E414014CE3EE}"/>
    <hyperlink ref="B364" r:id="rId135" display="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55AA4D2-F19E-4F87-82AB-2CF9655D767D}"/>
    <hyperlink ref="B365" r:id="rId136" display="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644DC13-B554-43B1-B88B-838C77220FDF}"/>
    <hyperlink ref="B366" r:id="rId137" display="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8DE3B36-5707-4B61-ACBA-A61D7CFA14FC}"/>
    <hyperlink ref="B367" r:id="rId138" display="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752EF39-B4B9-459E-A4E5-7D68A82DBD70}"/>
    <hyperlink ref="B368" r:id="rId139" display="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E2F59366-2299-4CB9-BFBC-DA826825553C}"/>
    <hyperlink ref="B369" r:id="rId140" display="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05469F12-FBA4-42F9-BCD7-281CF5EF0B0C}"/>
    <hyperlink ref="B370" r:id="rId141" display="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B8430C44-680A-4582-8DAA-435CBAFD43A4}"/>
    <hyperlink ref="B371" r:id="rId142" display="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F2AF657-A733-4C32-BE00-EA116D23CD32}"/>
    <hyperlink ref="B372" r:id="rId143" display="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C30D9F4-56C7-46D5-BC98-EF19145AF948}"/>
    <hyperlink ref="B373" r:id="rId144" display="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54C5DF3-4DFF-4A6A-B3E1-00F7EBC2D9EB}"/>
    <hyperlink ref="B374" r:id="rId145" display="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89E92C4-BB3F-490F-97CA-B2C9D974E07E}"/>
    <hyperlink ref="B375" r:id="rId146" display="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17171B4-CC6E-45BA-A080-9749B6953ECF}"/>
    <hyperlink ref="B376" r:id="rId147" display="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002F789-7F23-4C63-B821-DBCA7A5421A4}"/>
    <hyperlink ref="B377" r:id="rId148" display="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77162DE-6BB9-43EC-A734-9ECA23B61452}"/>
    <hyperlink ref="B378" r:id="rId149" display="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82A5E8D-00AA-491D-AC7D-C8DBB1FE3F4F}"/>
    <hyperlink ref="B379" r:id="rId150" display="https://myit.siemens.com/incident.do?sys_id=e94da21ec374b698aeeeba75e00131b2&amp;sysparm_record_target=incident&amp;sysparm_record_row=9&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8D111C1-3E22-4E9E-B840-B773578FF4EE}"/>
    <hyperlink ref="B380" r:id="rId151" display="https://myit.siemens.com/incident.do?sys_id=ba5a1f16c3f036d0a33a2fd9d00131b8&amp;sysparm_record_target=incident&amp;sysparm_record_row=8&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5E19407-AF2C-45C8-A01F-F9C597A1D739}"/>
    <hyperlink ref="B381" r:id="rId152" display="https://myit.siemens.com/incident.do?sys_id=d305ffdeeb3836182b7cff39cad0cd6e&amp;sysparm_record_target=incident&amp;sysparm_record_row=7&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3985F31-87D9-4471-9F64-93B25CCAB25D}"/>
    <hyperlink ref="B382" r:id="rId153" display="https://myit.siemens.com/incident.do?sys_id=d37c9026c3b0725032b8f7bc7a013156&amp;sysparm_record_target=incident&amp;sysparm_record_row=6&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E4B36BF-AA37-4443-989E-C7F46F7972B3}"/>
    <hyperlink ref="B383" r:id="rId154" display="https://myit.siemens.com/incident.do?sys_id=c9c2e062c334725032b8f7bc7a013158&amp;sysparm_record_target=incident&amp;sysparm_record_row=5&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9F2177C-53D3-42B3-9ED8-0DCAABC3FAF9}"/>
    <hyperlink ref="B384" r:id="rId155" display="https://myit.siemens.com/incident.do?sys_id=94af5fa6c378be98aeeeba75e00131cc&amp;sysparm_record_target=incident&amp;sysparm_record_row=2&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7F7754F-C107-4DAB-A652-BE0F580E0861}"/>
    <hyperlink ref="B385" r:id="rId156" display="https://myit.siemens.com/incident.do?sys_id=455588bac33c3ad0d812790f050131a1&amp;sysparm_record_target=incident&amp;sysparm_record_row=1&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E8F41BF-F7FB-4B56-8633-66462C3094F8}"/>
    <hyperlink ref="B386" r:id="rId157" display="https://myit.siemens.com/incident.do?sys_id=0a8788bac338b210304cf7bc7a013192&amp;sysparm_record_target=incident&amp;sysparm_record_row=2&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0A919B6-078A-499D-8E23-0A9CF5F35ED1}"/>
    <hyperlink ref="B432" r:id="rId158" display="https://myit.siemens.com/incident.do?sys_id=bb69157ec3893210a33a2fd9d00131d7&amp;sysparm_record_target=incident&amp;sysparm_record_row=2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2ED9AF2-6DC8-403C-A299-0CD353288732}"/>
    <hyperlink ref="B433" r:id="rId159" display="https://myit.siemens.com/incident.do?sys_id=2c7b06f6c309b210a33a2fd9d0013152&amp;sysparm_record_target=incident&amp;sysparm_record_row=2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C3823F3-B92C-4972-A3BF-D74C5B1DF127}"/>
    <hyperlink ref="B434" r:id="rId160" display="https://myit.siemens.com/incident.do?sys_id=d2f48af22b81b21028b1f01f5e91bff4&amp;sysparm_record_target=incident&amp;sysparm_record_row=2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0F1AE10-20D1-4DEE-9451-96767EC8BEE6}"/>
    <hyperlink ref="B435" r:id="rId161" display="https://myit.siemens.com/incident.do?sys_id=bba936c7eb0972102b7cff39cad0cdda&amp;sysparm_record_target=incident&amp;sysparm_record_row=2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8EC071C-98EF-4E55-883C-A7CB5BD76CF7}"/>
    <hyperlink ref="B436" r:id="rId162" display="https://myit.siemens.com/incident.do?sys_id=5056ab4b2bc17a1028b1f01f5e91bf5c&amp;sysparm_record_target=incident&amp;sysparm_record_row=2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5BC9C39-40DD-4B64-8FAD-0117341E9175}"/>
    <hyperlink ref="B437" r:id="rId163" display="https://myit.siemens.com/incident.do?sys_id=bc654d5bebc1b6102b7cff39cad0cd9b&amp;sysparm_record_target=incident&amp;sysparm_record_row=2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A55464F-7A8A-42FF-A6A0-506182D9023D}"/>
    <hyperlink ref="B438" r:id="rId164" display="https://myit.siemens.com/incident.do?sys_id=9fe2606f478db21009d14bad436d4363&amp;sysparm_record_target=incident&amp;sysparm_record_row=2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BEFDAC4-57B4-4E8F-B085-1888D06FB610}"/>
    <hyperlink ref="B439" r:id="rId165" display="https://myit.siemens.com/incident.do?sys_id=9b65a02b4741f21009d14bad436d4381&amp;sysparm_record_target=incident&amp;sysparm_record_row=1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55D1A1F-71C0-46F4-B008-ADFA72750D52}"/>
    <hyperlink ref="B440" r:id="rId166" display="https://myit.siemens.com/incident.do?sys_id=be48b8e747093250fc8b7816536d4344&amp;sysparm_record_target=incident&amp;sysparm_record_row=1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29349DF-D027-41CC-AFC3-7ED82716497E}"/>
    <hyperlink ref="B441" r:id="rId167" display="https://myit.siemens.com/incident.do?sys_id=5b39782fc345fe10a33a2fd9d001319f&amp;sysparm_record_target=incident&amp;sysparm_record_row=1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81F39B4-9BDB-4BBB-A905-DE515904C03B}"/>
    <hyperlink ref="B442" r:id="rId168" display="https://myit.siemens.com/incident.do?sys_id=12a938ebeb8dba102b7cff39cad0cd9c&amp;sysparm_record_target=incident&amp;sysparm_record_row=1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44FCF31-AA4E-4D9A-86D4-2364F4108B26}"/>
    <hyperlink ref="B443" r:id="rId169" display="https://myit.siemens.com/incident.do?sys_id=aa94c9ef474d3250fc8b7816536d43ca&amp;sysparm_record_target=incident&amp;sysparm_record_row=1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03CAE67-D4E7-4230-8B01-66306BAA785C}"/>
    <hyperlink ref="B444" r:id="rId170" display="https://myit.siemens.com/incident.do?sys_id=28c60daf478d3250fc8b7816536d4382&amp;sysparm_record_target=incident&amp;sysparm_record_row=1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1140080-F0C7-4E76-830C-7BB40B90F16A}"/>
    <hyperlink ref="B445" r:id="rId171" display="https://myit.siemens.com/incident.do?sys_id=4f2351a347c9361009d14bad436d4335&amp;sysparm_record_target=incident&amp;sysparm_record_row=1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A8E03A0-6972-462F-AC5A-091F2A0749B7}"/>
    <hyperlink ref="B446" r:id="rId172" display="https://myit.siemens.com/incident.do?sys_id=c3d88eaf4789b250fc8b7816536d4338&amp;sysparm_record_target=incident&amp;sysparm_record_row=1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A609FF7-C7C2-4564-82F6-096F4EC77DBD}"/>
    <hyperlink ref="B447" r:id="rId173" display="https://myit.siemens.com/incident.do?sys_id=6baaf43f3b4936502bf84834c3e45ab5&amp;sysparm_record_target=incident&amp;sysparm_record_row=1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2C302FB-EABB-4CDF-9F17-5985FAC82532}"/>
    <hyperlink ref="B448" r:id="rId174" display="https://myit.siemens.com/incident.do?sys_id=b2424eff3b0db6502bf84834c3e45a04&amp;sysparm_record_target=incident&amp;sysparm_record_row=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09D3B21-812C-47F8-A534-E579D024DFE4}"/>
    <hyperlink ref="B449" r:id="rId175" display="https://myit.siemens.com/incident.do?sys_id=9f2e0ffb934dba5082ee33fdfaba1081&amp;sysparm_record_target=incident&amp;sysparm_record_row=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D2992BF-76B6-4CD8-99F5-FDD07B4C3DE3}"/>
    <hyperlink ref="B450" r:id="rId176" display="https://myit.siemens.com/incident.do?sys_id=9ef7f333eb4176502b7cff39cad0cd4e&amp;sysparm_record_target=incident&amp;sysparm_record_row=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010C5BD-CC48-43E8-84AA-6F2BF1D61E9E}"/>
    <hyperlink ref="B453" r:id="rId177" display="https://myit.siemens.com/incident.do?sys_id=ca646640c391ba50a33a2fd9d00131e0&amp;sysparm_record_target=incident&amp;sysparm_record_row=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2D49B43-884A-467C-8E7D-CB3B541F9538}"/>
    <hyperlink ref="B452" r:id="rId178" display="https://myit.siemens.com/incident.do?sys_id=b7f45f082b99fa5028b1f01f5e91bfa0&amp;sysparm_record_target=incident&amp;sysparm_record_row=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EA1A204-9CB3-45DE-B5F9-6470E1F3E16C}"/>
    <hyperlink ref="B454" r:id="rId179" display="https://myit.siemens.com/incident.do?sys_id=3e472700c3d13e50a33a2fd9d00131f9&amp;sysparm_record_target=incident&amp;sysparm_record_row=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8CD8852-4C6C-4D7C-A888-A25886A88CC8}"/>
    <hyperlink ref="B455" r:id="rId180" display="https://myit.siemens.com/incident.do?sys_id=fea8cc98c3117e50a33a2fd9d00131ea&amp;sysparm_record_target=incident&amp;sysparm_record_row=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79D4DC8-BD80-4918-9B63-9C0812D21185}"/>
    <hyperlink ref="B456" r:id="rId181" display="https://myit.siemens.com/incident.do?sys_id=6b88261ceb15fa502b7cff39cad0cd8d&amp;sysparm_record_target=incident&amp;sysparm_record_row=6&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845C650-3BC0-491E-9B69-002937906B00}"/>
    <hyperlink ref="B387" r:id="rId182" display="https://myit.siemens.com/incident.do?sys_id=d56fbe26c3303a94e1a0432ad001316e&amp;sysparm_record_target=incident&amp;sysparm_record_row=3&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D82E357-1040-4F91-AE16-B7C6E7D6A03F}"/>
    <hyperlink ref="B388" r:id="rId183" display="https://myit.siemens.com/incident.do?sys_id=028e1876c33cf21032b8f7bc7a013135&amp;sysparm_record_target=incident&amp;sysparm_record_row=1&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65D62CA-959A-4A16-AC0F-B340D122EF6C}"/>
    <hyperlink ref="B389" r:id="rId184" display="https://myit.siemens.com/incident.do?sys_id=fcbd34fec3f4fad0d812790f05013137&amp;sysparm_record_target=incident&amp;sysparm_record_row=2&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AB3A85A-6D42-49F8-B2CB-3156C89D1CB0}"/>
    <hyperlink ref="B390" r:id="rId185" display="https://myit.siemens.com/incident.do?sys_id=446d8db2c37cfad0d812790f05013105&amp;sysparm_record_target=incident&amp;sysparm_record_row=1&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CE0F8BD-6CDE-4685-9487-F76BBE3A01C7}"/>
    <hyperlink ref="B391" r:id="rId186" display="https://myit.siemens.com/incident.do?sys_id=82f670cfc3f4ba10e1a0432ad0013197&amp;sysparm_record_target=incident&amp;sysparm_record_row=1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E6504F7-0D65-4D68-9D50-4D9C10596EC8}"/>
    <hyperlink ref="B392" r:id="rId187" display="https://myit.siemens.com/incident.do?sys_id=6a8dbc0393f47a1c82ee33fdfaba10cf&amp;sysparm_record_target=incident&amp;sysparm_record_row=13&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7D38923-4378-49EF-93A1-DD8138A9B142}"/>
    <hyperlink ref="B393" r:id="rId188" display="https://myit.siemens.com/incident.do?sys_id=cb57415fc3bc725032b8f7bc7a013161&amp;sysparm_record_target=incident&amp;sysparm_record_row=1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6247E11-A840-4FE9-AC27-780BC6700F1B}"/>
    <hyperlink ref="B394" r:id="rId189" display="https://myit.siemens.com/now/nav/ui/classic/params/target/incident.do%3Fsys_id%3D1c65b095c3457290e1a0432ad00131be%26sysparm_stack%3D%26sysparm_view%3D" xr:uid="{5CAB6AAD-72BF-4764-825F-070D127D87FC}"/>
    <hyperlink ref="B395" r:id="rId190" display="https://myit.siemens.com/incident.do?sys_id=08025eebc3f0fa50304cf7bc7a0131ca&amp;sysparm_record_target=incident&amp;sysparm_record_row=8&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B8A09CB-109E-447F-A168-2A8EEA44B00B}"/>
    <hyperlink ref="B396" r:id="rId191" display="https://myit.siemens.com/incident.do?sys_id=c1f392e7c374fa50304cf7bc7a01318c&amp;sysparm_record_target=incident&amp;sysparm_record_row=7&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42F9178-36B5-4D93-995D-26D2C3D46F1A}"/>
    <hyperlink ref="B397" r:id="rId192" display="https://myit.siemens.com/incident.do?sys_id=099e6ee7c370be50e1a0432ad00131a3&amp;sysparm_record_target=incident&amp;sysparm_record_row=6&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5F330C5-92CE-4664-AAA1-BB65C1BAE76E}"/>
    <hyperlink ref="B398" r:id="rId193" display="https://myit.siemens.com/incident.do?sys_id=0a22faa7933c3e5c82ee33fdfaba1045&amp;sysparm_record_target=incident&amp;sysparm_record_row=5&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940953A-D937-4886-89AD-16FD66623BC6}"/>
    <hyperlink ref="B399" r:id="rId194" display="https://myit.siemens.com/incident.do?sys_id=940c31109389361082ee33fdfaba10d1&amp;sysparm_record_target=incident&amp;sysparm_record_row=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CD769B6-173C-4A79-84DA-D9C775667BD1}"/>
    <hyperlink ref="B400" r:id="rId195" display="https://myit.siemens.com/incident.do?sys_id=67760ae4c349ba10d812790f050131dd&amp;sysparm_record_target=incident&amp;sysparm_record_row=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FDE5E2E-40CC-49B3-A356-CAD9FD94455D}"/>
    <hyperlink ref="B401" r:id="rId196" display="https://myit.siemens.com/incident.do?sys_id=39a8c2a8c3497e10a33a2fd9d00131f0&amp;sysparm_record_target=incident&amp;sysparm_record_row=1&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A6A22CD-BFBD-4B72-86D6-B0530343B397}"/>
    <hyperlink ref="B403" r:id="rId197" display="https://myit.siemens.com/incident.do?sys_id=fc59b3acebc9be102b7cff39cad0cd38&amp;sysparm_record_target=incident&amp;sysparm_record_row=1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9F109F2-E6B7-4E31-B94F-9D7F256DEA5D}"/>
    <hyperlink ref="B404" r:id="rId198" display="https://myit.siemens.com/incident.do?sys_id=5f646678c3c9b250d812790f050131e7&amp;sysparm_record_target=incident&amp;sysparm_record_row=1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1A387D9-1C29-4748-957E-2657DFB6DE6A}"/>
    <hyperlink ref="B405" r:id="rId199" display="https://myit.siemens.com/incident.do?sys_id=3f7afa38c309f250d812790f050131c8&amp;sysparm_record_target=incident&amp;sysparm_record_row=1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0D8AEC4-6E95-4E49-8EBF-DF05AED4F939}"/>
    <hyperlink ref="B406" r:id="rId200" display="https://myit.siemens.com/incident.do?sys_id=c95c5f7cc349b25032b8f7bc7a0131bd&amp;sysparm_record_target=incident&amp;sysparm_record_row=1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E810248-039B-47D2-8A50-4FA3FB138F6C}"/>
    <hyperlink ref="B407" r:id="rId201" display="https://myit.siemens.com/incident.do?sys_id=fc646fb4c3493650e1a0432ad0013182&amp;sysparm_record_target=incident&amp;sysparm_record_row=1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60B2E3D-FC3B-42E0-A4F9-789405D0189F}"/>
    <hyperlink ref="B408" r:id="rId202" display="https://myit.siemens.com/incident.do?sys_id=7c556334c3893650e1a0432ad0013178&amp;sysparm_record_target=incident&amp;sysparm_record_row=10&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F3EAC8F-4641-4C9B-ACD6-C74C9701E2BA}"/>
    <hyperlink ref="B409" r:id="rId203" display="https://myit.siemens.com/incident.do?sys_id=2127e778c3c1f25032b8f7bc7a0131de&amp;sysparm_record_target=incident&amp;sysparm_record_row=9&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A6F162C-8335-439A-8C76-926C2DC9C8AF}"/>
    <hyperlink ref="B410" r:id="rId204" display="https://myit.siemens.com/incident.do?sys_id=9aac2770c3853a50aeeeba75e00131e5&amp;sysparm_record_target=incident&amp;sysparm_record_row=8&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4A2F0A4-D487-4AC3-B6EE-AFD5483FD504}"/>
    <hyperlink ref="B411" r:id="rId205" display="https://myit.siemens.com/incident.do?sys_id=4acd88cdc3093a50d812790f05013178&amp;sysparm_record_target=incident&amp;sysparm_record_row=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1184071-5185-4510-8877-BC7E1E5D1BEB}"/>
    <hyperlink ref="B412" r:id="rId206" display="https://myit.siemens.com/incident.do?sys_id=97743301c3c57e50e1a0432ad00131ae&amp;sysparm_record_target=incident&amp;sysparm_record_row=6&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D70B761-46E3-4970-AF88-BFB58021CF22}"/>
    <hyperlink ref="B413" r:id="rId207" display="https://myit.siemens.com/incident.do?sys_id=26b6bb05c3497e50e1a0432ad0013140&amp;sysparm_record_target=incident&amp;sysparm_record_row=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B610877-6133-464D-8713-0D7FD0935341}"/>
    <hyperlink ref="B414" r:id="rId208" display="https://myit.siemens.com/incident.do?sys_id=48f3dc91930dbe5082ee33fdfaba10c6&amp;sysparm_record_target=incident&amp;sysparm_record_row=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95A95BC-3789-43D6-A16D-8B3737964A6D}"/>
    <hyperlink ref="B415" r:id="rId209" display="https://myit.siemens.com/incident.do?sys_id=4d989099c30d3290304cf7bc7a01318c&amp;sysparm_record_target=incident&amp;sysparm_record_row=3&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0797CDF-FF5A-4493-AC6E-393426D6355B}"/>
    <hyperlink ref="B418" r:id="rId210" display="https://myit.siemens.com/incident.do?sys_id=5bc3f51dc301b690304cf7bc7a0131bb&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0600C41-260C-48EF-BF05-E66B663627AE}"/>
    <hyperlink ref="B419" r:id="rId211" display="https://myit.siemens.com/incident.do?sys_id=eac01169c3497e10d812790f05013164&amp;sysparm_record_target=incident&amp;sysparm_record_row=1&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B27AFB1-B332-49E1-A5C9-CF555C03B2D1}"/>
    <hyperlink ref="B420" r:id="rId212" display="https://myit.siemens.com/incident.do?sys_id=aebc7d65c3c1fe103134790f05013158&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F0E274B-0A2C-4F90-BFF3-A9BF353FD0BC}"/>
    <hyperlink ref="B421" r:id="rId213" display="https://myit.siemens.com/incident.do?sys_id=2a5c7ea5c34df2503134790f0501317d&amp;sysparm_record_target=incident&amp;sysparm_record_row=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D853E2B-A7CF-4548-8BC9-0AD1516DCF25}"/>
    <hyperlink ref="B422" r:id="rId214" display="https://myit.siemens.com/incident.do?sys_id=d01cbe3dc389fe9032b8f7bc7a01316b&amp;sysparm_record_target=incident&amp;sysparm_record_row=3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3746024-7C5E-4EDB-9EA6-EAEE5F81BC68}"/>
    <hyperlink ref="B423" r:id="rId215" display="https://myit.siemens.com/incident.do?sys_id=2d9f76b9c3c5ba50d812790f05013193&amp;sysparm_record_target=incident&amp;sysparm_record_row=3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FEA48E9-91B1-43C5-A2EC-167B949793DD}"/>
    <hyperlink ref="B424" r:id="rId216" display="https://myit.siemens.com/incident.do?sys_id=2b21c371c349ba50d812790f05013108&amp;sysparm_record_target=incident&amp;sysparm_record_row=3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414E3FD-EDA4-4FBE-B6E3-D44824B8FE9F}"/>
    <hyperlink ref="B425" r:id="rId217" display="https://myit.siemens.com/incident.do?sys_id=afa24775c389ba50d812790f05013195&amp;sysparm_record_target=incident&amp;sysparm_record_row=3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6A43F2F-0F13-4799-A3A5-AC209278F022}"/>
    <hyperlink ref="B426" r:id="rId218" display="https://myit.siemens.com/incident.do?sys_id=e927e3b9c3c53e50d812790f050131aa&amp;sysparm_record_target=incident&amp;sysparm_record_row=3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7394656-3AF1-42E8-8791-7F24A76EBAB6}"/>
    <hyperlink ref="B427" r:id="rId219" display="https://myit.siemens.com/incident.do?sys_id=42caebb9c3893e50d812790f05013190&amp;sysparm_record_target=incident&amp;sysparm_record_row=3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A8C71C5-1CD8-441D-B5D0-B0B0C2C83457}"/>
    <hyperlink ref="B428" r:id="rId220" display="https://myit.siemens.com/incident.do?sys_id=095d5846c309fed0a33a2fd9d0013172&amp;sysparm_record_target=incident&amp;sysparm_record_row=3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0ACBF7A-ED97-4FF7-977F-498DC8628CA0}"/>
    <hyperlink ref="B429" r:id="rId221" display="https://myit.siemens.com/incident.do?sys_id=a2e541caebc93a102b7cff39cad0cdad&amp;sysparm_record_target=incident&amp;sysparm_record_row=2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DB94481-84D3-4C6D-BAC3-619467034B24}"/>
    <hyperlink ref="B430" r:id="rId222" display="https://myit.siemens.com/incident.do?sys_id=196fbc2ac3897210a33a2fd9d0013113&amp;sysparm_record_target=incident&amp;sysparm_record_row=2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DF7FF4F-40D8-4BBD-BE5E-A270F5A88CBB}"/>
    <hyperlink ref="B431" r:id="rId223" display="https://myit.siemens.com/incident.do?sys_id=1bb10daac3897210a33a2fd9d0013163&amp;sysparm_record_target=incident&amp;sysparm_record_row=2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A0D95E1-320B-44B7-9C7F-1C8CF03FBD89}"/>
    <hyperlink ref="B417" r:id="rId224" display="https://myit.siemens.com/incident.do?sys_id=77c0a411c305b290aeeeba75e00131d0&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FA6D14F-A89B-4700-9299-D4A431AA6FC7}"/>
    <hyperlink ref="B457" r:id="rId225" display="https://myit.siemens.com/incident.do?sys_id=8d8bedc5eb55be502b7cff39cad0cd40&amp;sysparm_record_target=incident&amp;sysparm_record_row=5&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010A7C6-0DB4-4384-B9E4-D5D4C50DB985}"/>
    <hyperlink ref="B458" r:id="rId226" display="https://myit.siemens.com/incident.do?sys_id=8cee2d0deb95be502b7cff39cad0cd09&amp;sysparm_record_target=incident&amp;sysparm_record_row=4&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2D41F99-CA67-46EF-BF2F-127A3A0329DF}"/>
    <hyperlink ref="B459" r:id="rId227" display="https://myit.siemens.com/incident.do?sys_id=2811b10debd5be502b7cff39cad0cd8f&amp;sysparm_record_target=incident&amp;sysparm_record_row=3&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DDCD101-8EB6-4B18-9BFA-4124ED2521D5}"/>
    <hyperlink ref="B460" r:id="rId228" display="https://myit.siemens.com/incident.do?sys_id=b0493585ebd9be502b7cff39cad0cd9a&amp;sysparm_record_target=incident&amp;sysparm_record_row=2&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11A2667-FF02-4B68-A4A7-D347D3590CDB}"/>
    <hyperlink ref="B461" r:id="rId229" display="https://myit.siemens.com/incident.do?sys_id=d83f86853b9db6902bf84834c3e45a9b&amp;sysparm_record_target=incident&amp;sysparm_record_row=1&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013FA05-68F1-4E46-B06F-889CB295615E}"/>
    <hyperlink ref="B462" r:id="rId230" display="https://myit.siemens.com/incident.do?sys_id=80675f894759f290fc8b7816536d439a&amp;sysparm_record_target=incident&amp;sysparm_record_row=1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DB4FC8B-F76F-49AF-9F6A-16FE7BA87A82}"/>
    <hyperlink ref="B463" r:id="rId231" display="https://myit.siemens.com/incident.do?sys_id=7f54a011eb91f2902b7cff39cad0cdb6&amp;sysparm_record_target=incident&amp;sysparm_record_row=1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5CA55DB-4940-433F-B567-1C4D2AA099BD}"/>
    <hyperlink ref="B464" r:id="rId232" display="https://myit.siemens.com/incident.do?sys_id=7cc7ecd5eb91f2902b7cff39cad0cd71&amp;sysparm_record_target=incident&amp;sysparm_record_row=1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66ACBCD-1E21-4864-9BF7-7DA50E871E48}"/>
    <hyperlink ref="B465" r:id="rId233" display="https://myit.siemens.com/incident.do?sys_id=00dd6b9147d53a90fc8b7816536d4360&amp;sysparm_record_target=incident&amp;sysparm_record_row=12&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14C5886-1AC3-4C4A-A1BF-93809DF1E061}"/>
    <hyperlink ref="B466" r:id="rId234" display="https://myit.siemens.com/incident.do?sys_id=7e85b399c35932d0aeeeba75e0013150&amp;sysparm_record_target=incident&amp;sysparm_record_row=1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F91A0A8-E269-4E9F-961F-B20499CBF885}"/>
    <hyperlink ref="B467" r:id="rId235" display="https://myit.siemens.com/incident.do?sys_id=073194a147597a90fc8b7816536d4329&amp;sysparm_record_target=incident&amp;sysparm_record_row=10&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057891D-CABD-4F86-911F-58597220EF18}"/>
    <hyperlink ref="B468" r:id="rId236" display="https://myit.siemens.com/incident.do?sys_id=81255ca1c3d9ba90a33a2fd9d0013193&amp;sysparm_record_target=incident&amp;sysparm_record_row=9&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771E744-BE95-4424-8519-5FBDD7071535}"/>
    <hyperlink ref="B469" r:id="rId237" display="https://myit.siemens.com/incident.do?sys_id=4284ede147d9be5009d14bad436d43e7&amp;sysparm_record_target=incident&amp;sysparm_record_row=8&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DAEC707-CC49-4913-B686-10B0128FF2F1}"/>
    <hyperlink ref="B470" r:id="rId238" display="https://myit.siemens.com/incident.do?sys_id=81bd0c31c31576d0aeeeba75e001317f&amp;sysparm_record_target=incident&amp;sysparm_record_row=6&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F26E32D-23D7-47BE-BE7E-4D15EE6BE33C}"/>
    <hyperlink ref="B471" r:id="rId239" display="https://myit.siemens.com/incident.do?sys_id=99a7d83d931132d082ee33fdfaba1043&amp;sysparm_record_target=incident&amp;sysparm_record_row=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1369556-8DF6-436C-9166-7973D18C2238}"/>
    <hyperlink ref="B472" r:id="rId240" display="https://myit.siemens.com/incident.do?sys_id=22e4b4f53b1176d02bf84834c3e45a62&amp;sysparm_record_target=incident&amp;sysparm_record_row=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3F98D14-9AE1-471F-B04A-053FEC8421F8}"/>
    <hyperlink ref="B473" r:id="rId241" display="https://myit.siemens.com/incident.do?sys_id=e195c575ebdd7e902b7cff39cad0cd3b&amp;sysparm_record_target=incident&amp;sysparm_record_row=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6EE57EE-FB0A-4416-80C6-BA94C7513D2E}"/>
    <hyperlink ref="B474" r:id="rId242" display="https://myit.siemens.com/incident.do?sys_id=3a3f0135eb95be902b7cff39cad0cdef&amp;sysparm_record_target=incident&amp;sysparm_record_row=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4262E96-83B9-4EDB-837C-42DB66F570E9}"/>
    <hyperlink ref="B475" r:id="rId243" display="https://myit.siemens.com/incident.do?sys_id=4baa560e47d936d0fa7ff0be436d4309&amp;sysparm_record_target=incident&amp;sysparm_record_row=9&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A2EB477-4CF2-4EF7-8B6E-DB5B69E13446}"/>
    <hyperlink ref="B476" r:id="rId244" display="https://myit.siemens.com/incident.do?sys_id=3359eacec355b6d0a33a2fd9d0013116&amp;sysparm_record_target=incident&amp;sysparm_record_row=8&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74C369E-AC1E-4F07-A164-E2CC19B84345}"/>
    <hyperlink ref="B477" r:id="rId245" display="https://myit.siemens.com/incident.do?sys_id=977a161e4759fad0fc8b7816536d43d6&amp;sysparm_record_target=incident&amp;sysparm_record_row=7&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8C4DAF-1648-41FD-B994-D2A78F9AF6A3}"/>
    <hyperlink ref="B478" r:id="rId246" display="https://myit.siemens.com/incident.do?sys_id=71aef2d293957ed082ee33fdfaba101a&amp;sysparm_record_target=incident&amp;sysparm_record_row=5&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E6F7732-F7AC-4516-B977-81683777BB8A}"/>
    <hyperlink ref="B479" r:id="rId247" display="https://myit.siemens.com/incident.do?sys_id=c2821b929391bed082ee33fdfaba1039&amp;sysparm_record_target=incident&amp;sysparm_record_row=4&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6C27E1A-7442-4CFC-A92C-DB75932FCBB2}"/>
    <hyperlink ref="B480" r:id="rId248" display="https://myit.siemens.com/incident.do?sys_id=913c63d69311fed082ee33fdfaba10af&amp;sysparm_record_target=incident&amp;sysparm_record_row=3&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C48D10B-2B0C-4FD6-B2E6-F99E452181D3}"/>
    <hyperlink ref="B481" r:id="rId249" display="https://myit.siemens.com/incident.do?sys_id=4dfaa356c311b614aeeeba75e0013187&amp;sysparm_record_target=incident&amp;sysparm_record_row=2&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44C3C6E-5C68-43B3-BAE3-485C5F0EB7C9}"/>
    <hyperlink ref="B482" r:id="rId250" display="https://myit.siemens.com/incident.do?sys_id=525db3d63b5936142bf84834c3e45a27&amp;sysparm_record_target=incident&amp;sysparm_record_row=1&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6B1F941-BA1F-4F59-B2B4-711417D64869}"/>
    <hyperlink ref="B451" r:id="rId251" display="https://myit.siemens.com/incident.do?sys_id=ae3e070cc3d5fa50a33a2fd9d0013186&amp;sysparm_record_target=incident&amp;sysparm_record_row=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4194CA7-F12C-457F-8AF7-FA81A95D8971}"/>
    <hyperlink ref="B483" r:id="rId252" display="https://myit.siemens.com/incident.do?sys_id=f8ac971793597a1482ee33fdfaba1045&amp;sysparm_record_target=incident&amp;sysparm_record_row=1&amp;sysparm_record_rows=9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AC0147D-0A50-48DD-B600-D8C7A1D4B138}"/>
    <hyperlink ref="B484" r:id="rId253" display="https://myit.siemens.com/incident.do?sys_id=29ca0ce793d5ba1482ee33fdfaba10d2&amp;sysparm_record_target=incident&amp;sysparm_record_row=10&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0383D95-758D-42AA-85BE-58C339F33100}"/>
    <hyperlink ref="B485" r:id="rId254" display="https://myit.siemens.com/incident.do?sys_id=e11114a3471d76d009d14bad436d43f4&amp;sysparm_record_target=incident&amp;sysparm_record_row=9&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DC01B95-9507-4F67-8D5D-DF5932E26590}"/>
    <hyperlink ref="B486" r:id="rId255" display="https://myit.siemens.com/incident.do?sys_id=da0572a793913e1482ee33fdfaba109e&amp;sysparm_record_target=incident&amp;sysparm_record_row=8&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09425F7-07A6-447D-8559-DEB7B3905BBB}"/>
    <hyperlink ref="B487" r:id="rId256" display="https://myit.siemens.com/incident.do?sys_id=cae77a2793d13e1482ee33fdfaba1003&amp;sysparm_record_target=incident&amp;sysparm_record_row=7&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848500F-B12B-405B-ADDE-458DBA67D599}"/>
    <hyperlink ref="B488" r:id="rId257" display="https://myit.siemens.com/incident.do?sys_id=dc3373af3b5136542bf84834c3e45ac0&amp;sysparm_record_target=incident&amp;sysparm_record_row=6&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21C4830-A0D9-43F2-84BF-669662B3F3A1}"/>
    <hyperlink ref="B489" r:id="rId258" display="https://myit.siemens.com/incident.do?sys_id=9095fba39315be1482ee33fdfaba1048&amp;sysparm_record_target=incident&amp;sysparm_record_row=5&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E1157D1-274A-4497-BF4C-6A619C8BC717}"/>
    <hyperlink ref="B490" r:id="rId259" display="https://myit.siemens.com/incident.do?sys_id=cac737a39355be1482ee33fdfaba1008&amp;sysparm_record_target=incident&amp;sysparm_record_row=4&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0CF9733-35A5-4A17-B711-B090F2C8DD05}"/>
    <hyperlink ref="B491" r:id="rId260" display="https://myit.siemens.com/incident.do?sys_id=b051d8332b59761428b1f01f5e91bf86&amp;sysparm_record_target=incident&amp;sysparm_record_row=3&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DF9160B-6FD2-4A62-AEE1-656118B65438}"/>
    <hyperlink ref="B492" r:id="rId261" display="https://myit.siemens.com/incident.do?sys_id=cdf510bb47593a14fa7ff0be436d43cd&amp;sysparm_record_target=incident&amp;sysparm_record_row=2&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918E1E0-129F-4F85-9E41-359BF15423C6}"/>
    <hyperlink ref="B493" r:id="rId262" display="https://myit.siemens.com/incident.do?sys_id=4bc91037479d7254fc8b7816536d436f&amp;sysparm_record_target=incident&amp;sysparm_record_row=1&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BFFA81B-6940-4347-B91E-12CF57536474}"/>
    <hyperlink ref="B494" r:id="rId263" display="https://myit.siemens.com/incident.do?sys_id=127c048493a1f25482ee33fdfaba1005&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9802AAA-8858-406A-9E8B-D2B0EC3228A8}"/>
    <hyperlink ref="B416" r:id="rId264" display="https://myit.siemens.com/now/nav/ui/classic/params/target/incident.do%3Fsys_id%3D24f8b253c338fe10a33a2fd9d00131b4%26sysparm_stack%3D%26sysparm_view%3D" xr:uid="{548F4D64-EE6F-4615-8B51-3921FF43A26A}"/>
  </hyperlinks>
  <pageMargins left="0.7" right="0.7" top="0.75" bottom="0.75" header="0.3" footer="0.3"/>
  <tableParts count="1">
    <tablePart r:id="rId265"/>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81671-125C-4A08-AE6C-A049D77D380F}">
  <dimension ref="A1:V531"/>
  <sheetViews>
    <sheetView topLeftCell="A115" zoomScale="55" zoomScaleNormal="55" workbookViewId="0">
      <selection activeCell="A178" sqref="A178:XFD178"/>
    </sheetView>
  </sheetViews>
  <sheetFormatPr defaultRowHeight="14.5" x14ac:dyDescent="0.35"/>
  <cols>
    <col min="1" max="1" width="13.54296875" bestFit="1" customWidth="1"/>
    <col min="2" max="2" width="19.81640625" customWidth="1"/>
    <col min="3" max="3" width="13.81640625" customWidth="1"/>
    <col min="4" max="4" width="16.453125" customWidth="1"/>
    <col min="5" max="5" width="18.7265625" style="208" customWidth="1"/>
    <col min="6" max="6" width="12.453125" customWidth="1"/>
    <col min="7" max="7" width="60.7265625" customWidth="1"/>
    <col min="8" max="8" width="31" customWidth="1"/>
    <col min="9" max="9" width="19.54296875" customWidth="1"/>
    <col min="10" max="10" width="30.81640625" customWidth="1"/>
    <col min="11" max="11" width="12.453125" customWidth="1"/>
    <col min="12" max="12" width="17.453125" customWidth="1"/>
    <col min="13" max="13" width="81.1796875" customWidth="1"/>
    <col min="14" max="14" width="39.1796875" customWidth="1"/>
    <col min="15" max="15" width="14.7265625" bestFit="1" customWidth="1"/>
    <col min="16" max="16" width="13.7265625" style="193" bestFit="1" customWidth="1"/>
    <col min="17" max="17" width="13.7265625" style="193" customWidth="1"/>
    <col min="18" max="18" width="15.453125" bestFit="1" customWidth="1"/>
    <col min="19" max="19" width="13.81640625" bestFit="1" customWidth="1"/>
    <col min="20" max="20" width="14.7265625" bestFit="1" customWidth="1"/>
    <col min="21" max="21" width="14.453125" bestFit="1" customWidth="1"/>
  </cols>
  <sheetData>
    <row r="1" spans="1:21" x14ac:dyDescent="0.35">
      <c r="A1" t="s">
        <v>1</v>
      </c>
      <c r="B1" t="s">
        <v>0</v>
      </c>
      <c r="C1" t="s">
        <v>214</v>
      </c>
      <c r="D1" t="s">
        <v>215</v>
      </c>
      <c r="E1" s="208" t="s">
        <v>216</v>
      </c>
      <c r="F1" t="s">
        <v>217</v>
      </c>
      <c r="G1" t="s">
        <v>218</v>
      </c>
      <c r="H1" t="s">
        <v>219</v>
      </c>
      <c r="I1" t="s">
        <v>220</v>
      </c>
      <c r="J1" t="s">
        <v>221</v>
      </c>
      <c r="K1" t="s">
        <v>161</v>
      </c>
      <c r="L1" t="s">
        <v>222</v>
      </c>
      <c r="M1" t="s">
        <v>223</v>
      </c>
      <c r="N1" t="s">
        <v>224</v>
      </c>
      <c r="O1" t="s">
        <v>225</v>
      </c>
      <c r="P1" s="193" t="s">
        <v>797</v>
      </c>
      <c r="Q1" s="193" t="s">
        <v>978</v>
      </c>
      <c r="R1" t="s">
        <v>226</v>
      </c>
      <c r="S1" t="s">
        <v>694</v>
      </c>
      <c r="T1" t="s">
        <v>695</v>
      </c>
      <c r="U1" t="s">
        <v>696</v>
      </c>
    </row>
    <row r="2" spans="1:21" x14ac:dyDescent="0.35">
      <c r="A2">
        <v>6000127070</v>
      </c>
      <c r="B2" t="s">
        <v>229</v>
      </c>
      <c r="C2" t="s">
        <v>230</v>
      </c>
      <c r="D2" s="34" t="s">
        <v>231</v>
      </c>
      <c r="E2" s="208">
        <v>45663</v>
      </c>
      <c r="F2" s="1"/>
      <c r="G2" t="s">
        <v>232</v>
      </c>
      <c r="H2" t="s">
        <v>233</v>
      </c>
      <c r="I2" s="208">
        <v>45727</v>
      </c>
      <c r="J2" t="s">
        <v>234</v>
      </c>
      <c r="K2" t="s">
        <v>235</v>
      </c>
      <c r="L2" t="s">
        <v>171</v>
      </c>
      <c r="M2" t="s">
        <v>236</v>
      </c>
      <c r="N2" t="s">
        <v>237</v>
      </c>
      <c r="O2" t="s">
        <v>230</v>
      </c>
      <c r="P2" s="193" t="str">
        <f>IF(OR(AND(A2&lt;&gt;"",COUNTIF(Bugs!B:B,A2)&gt;0),AND(B2&lt;&gt;"",COUNTIF(Bugs!A:A,B2)&gt;0)),"Y","")</f>
        <v/>
      </c>
      <c r="Q2" s="193" t="str">
        <f>IF(OR(
    AND(COUNTIF(Bugs!A:A,B2)&gt;0,ISNUMBER(SEARCH("x",INDEX(Bugs!C:C,MATCH(B2,Bugs!A:A,0))))),
    AND(COUNTIF(Bugs!B:B,B2)&gt;0,ISNUMBER(SEARCH("x",INDEX(Bugs!C:C,MATCH(B2,Bugs!B:B,0))))),
    AND(COUNTIF(Bugs!A:A,B2)&gt;0,ISNUMBER(SEARCH("x",INDEX(Bugs!D:D,MATCH(B2,Bugs!A:A,0))))),
    AND(COUNTIF(Bugs!B:B,B2)&gt;0,ISNUMBER(SEARCH("x",INDEX(Bugs!D:D,MATCH(B2,Bugs!B:B,0)))))
),"Y","")</f>
        <v/>
      </c>
      <c r="R2">
        <f ca="1">IF(OR(ISNUMBER(MATCH(L2,MasterData!$D$3:$D$18,0)),ISNUMBER(MATCH(L2,MasterData!$C$3:$C$18,0))),
    DATEDIF(E2,I2,"d"),
    DATEDIF(E2,TODAY(),"d"))</f>
        <v>64</v>
      </c>
      <c r="S2">
        <f ca="1">IF(AND($R2&gt;=0,$R2&lt;=7),1,0)</f>
        <v>0</v>
      </c>
      <c r="T2">
        <f ca="1">IF(AND($R2&gt;7,R2&lt;=30),1,0)</f>
        <v>0</v>
      </c>
      <c r="U2">
        <f ca="1">IF($R2&gt;30,1,0)</f>
        <v>1</v>
      </c>
    </row>
    <row r="3" spans="1:21" x14ac:dyDescent="0.35">
      <c r="A3">
        <v>6000127209</v>
      </c>
      <c r="B3" t="s">
        <v>238</v>
      </c>
      <c r="C3" t="s">
        <v>230</v>
      </c>
      <c r="D3" s="34" t="s">
        <v>231</v>
      </c>
      <c r="E3" s="208">
        <v>45664</v>
      </c>
      <c r="F3" s="1"/>
      <c r="G3" t="s">
        <v>239</v>
      </c>
      <c r="H3" t="s">
        <v>240</v>
      </c>
      <c r="I3" s="208">
        <v>45673</v>
      </c>
      <c r="J3" t="s">
        <v>234</v>
      </c>
      <c r="K3" t="s">
        <v>241</v>
      </c>
      <c r="L3" t="s">
        <v>171</v>
      </c>
      <c r="M3" t="s">
        <v>242</v>
      </c>
      <c r="N3" t="s">
        <v>237</v>
      </c>
      <c r="O3" t="s">
        <v>230</v>
      </c>
      <c r="P3" s="193" t="str">
        <f>IF(OR(AND(A3&lt;&gt;"",COUNTIF(Bugs!B:B,A3)&gt;0),AND(B3&lt;&gt;"",COUNTIF(Bugs!A:A,B3)&gt;0)),"Y","")</f>
        <v/>
      </c>
      <c r="Q3" s="193" t="str">
        <f>IF(OR(
    AND(COUNTIF(Bugs!A:A,B3)&gt;0,ISNUMBER(SEARCH("x",INDEX(Bugs!C:C,MATCH(B3,Bugs!A:A,0))))),
    AND(COUNTIF(Bugs!B:B,B3)&gt;0,ISNUMBER(SEARCH("x",INDEX(Bugs!C:C,MATCH(B3,Bugs!B:B,0))))),
    AND(COUNTIF(Bugs!A:A,B3)&gt;0,ISNUMBER(SEARCH("x",INDEX(Bugs!D:D,MATCH(B3,Bugs!A:A,0))))),
    AND(COUNTIF(Bugs!B:B,B3)&gt;0,ISNUMBER(SEARCH("x",INDEX(Bugs!D:D,MATCH(B3,Bugs!B:B,0)))))
),"Y","")</f>
        <v/>
      </c>
      <c r="R3">
        <f ca="1">IF(OR(ISNUMBER(MATCH(L3,MasterData!$D$3:$D$18,0)),ISNUMBER(MATCH(L3,MasterData!$C$3:$C$18,0))),
    DATEDIF(E3,I3,"d"),
    DATEDIF(E3,TODAY(),"d"))</f>
        <v>9</v>
      </c>
      <c r="S3">
        <f t="shared" ref="S3:S66" ca="1" si="0">IF(AND($R3&gt;=0,$R3&lt;=7),1,0)</f>
        <v>0</v>
      </c>
      <c r="T3">
        <f t="shared" ref="T3:T66" ca="1" si="1">IF(AND($R3&gt;7,R3&lt;=30),1,0)</f>
        <v>1</v>
      </c>
      <c r="U3">
        <f t="shared" ref="U3:U66" ca="1" si="2">IF($R3&gt;30,1,0)</f>
        <v>0</v>
      </c>
    </row>
    <row r="4" spans="1:21" x14ac:dyDescent="0.35">
      <c r="A4">
        <v>6000127632</v>
      </c>
      <c r="B4" t="s">
        <v>243</v>
      </c>
      <c r="C4" t="s">
        <v>230</v>
      </c>
      <c r="D4" s="34" t="s">
        <v>231</v>
      </c>
      <c r="E4" s="208">
        <v>45667</v>
      </c>
      <c r="F4" s="1"/>
      <c r="G4" t="s">
        <v>244</v>
      </c>
      <c r="H4" t="s">
        <v>245</v>
      </c>
      <c r="I4" s="208">
        <v>45679</v>
      </c>
      <c r="J4" t="s">
        <v>234</v>
      </c>
      <c r="K4" t="s">
        <v>235</v>
      </c>
      <c r="L4" t="s">
        <v>171</v>
      </c>
      <c r="M4" t="s">
        <v>246</v>
      </c>
      <c r="N4" t="s">
        <v>237</v>
      </c>
      <c r="O4" t="s">
        <v>230</v>
      </c>
      <c r="P4" s="193" t="str">
        <f>IF(OR(AND(A4&lt;&gt;"",COUNTIF(Bugs!B:B,A4)&gt;0),AND(B4&lt;&gt;"",COUNTIF(Bugs!A:A,B4)&gt;0)),"Y","")</f>
        <v/>
      </c>
      <c r="Q4" s="193" t="str">
        <f>IF(OR(
    AND(COUNTIF(Bugs!A:A,B4)&gt;0,ISNUMBER(SEARCH("x",INDEX(Bugs!C:C,MATCH(B4,Bugs!A:A,0))))),
    AND(COUNTIF(Bugs!B:B,B4)&gt;0,ISNUMBER(SEARCH("x",INDEX(Bugs!C:C,MATCH(B4,Bugs!B:B,0))))),
    AND(COUNTIF(Bugs!A:A,B4)&gt;0,ISNUMBER(SEARCH("x",INDEX(Bugs!D:D,MATCH(B4,Bugs!A:A,0))))),
    AND(COUNTIF(Bugs!B:B,B4)&gt;0,ISNUMBER(SEARCH("x",INDEX(Bugs!D:D,MATCH(B4,Bugs!B:B,0)))))
),"Y","")</f>
        <v/>
      </c>
      <c r="R4">
        <f ca="1">IF(OR(ISNUMBER(MATCH(L4,MasterData!$D$3:$D$18,0)),ISNUMBER(MATCH(L4,MasterData!$C$3:$C$18,0))),
    DATEDIF(E4,I4,"d"),
    DATEDIF(E4,TODAY(),"d"))</f>
        <v>12</v>
      </c>
      <c r="S4">
        <f t="shared" ca="1" si="0"/>
        <v>0</v>
      </c>
      <c r="T4">
        <f t="shared" ca="1" si="1"/>
        <v>1</v>
      </c>
      <c r="U4">
        <f t="shared" ca="1" si="2"/>
        <v>0</v>
      </c>
    </row>
    <row r="5" spans="1:21" x14ac:dyDescent="0.35">
      <c r="A5">
        <v>6000128352</v>
      </c>
      <c r="B5" t="s">
        <v>230</v>
      </c>
      <c r="C5" t="s">
        <v>230</v>
      </c>
      <c r="D5" s="34" t="s">
        <v>247</v>
      </c>
      <c r="E5" s="208">
        <v>45674</v>
      </c>
      <c r="F5" s="1"/>
      <c r="G5" t="s">
        <v>248</v>
      </c>
      <c r="H5" t="s">
        <v>240</v>
      </c>
      <c r="I5" s="208">
        <v>45688</v>
      </c>
      <c r="J5" t="s">
        <v>201</v>
      </c>
      <c r="K5" t="s">
        <v>241</v>
      </c>
      <c r="L5" t="s">
        <v>171</v>
      </c>
      <c r="M5" t="s">
        <v>249</v>
      </c>
      <c r="N5" t="s">
        <v>237</v>
      </c>
      <c r="O5" t="s">
        <v>230</v>
      </c>
      <c r="P5" s="193" t="str">
        <f>IF(OR(AND(A5&lt;&gt;"",COUNTIF(Bugs!B:B,A5)&gt;0),AND(B5&lt;&gt;"",COUNTIF(Bugs!A:A,B5)&gt;0)),"Y","")</f>
        <v/>
      </c>
      <c r="Q5" s="193" t="str">
        <f>IF(OR(
    AND(COUNTIF(Bugs!A:A,B5)&gt;0,ISNUMBER(SEARCH("x",INDEX(Bugs!C:C,MATCH(B5,Bugs!A:A,0))))),
    AND(COUNTIF(Bugs!B:B,B5)&gt;0,ISNUMBER(SEARCH("x",INDEX(Bugs!C:C,MATCH(B5,Bugs!B:B,0))))),
    AND(COUNTIF(Bugs!A:A,B5)&gt;0,ISNUMBER(SEARCH("x",INDEX(Bugs!D:D,MATCH(B5,Bugs!A:A,0))))),
    AND(COUNTIF(Bugs!B:B,B5)&gt;0,ISNUMBER(SEARCH("x",INDEX(Bugs!D:D,MATCH(B5,Bugs!B:B,0)))))
),"Y","")</f>
        <v/>
      </c>
      <c r="R5">
        <f ca="1">IF(OR(ISNUMBER(MATCH(L5,MasterData!$D$3:$D$18,0)),ISNUMBER(MATCH(L5,MasterData!$C$3:$C$18,0))),
    DATEDIF(E5,I5,"d"),
    DATEDIF(E5,TODAY(),"d"))</f>
        <v>14</v>
      </c>
      <c r="S5">
        <f t="shared" ca="1" si="0"/>
        <v>0</v>
      </c>
      <c r="T5">
        <f t="shared" ca="1" si="1"/>
        <v>1</v>
      </c>
      <c r="U5">
        <f t="shared" ca="1" si="2"/>
        <v>0</v>
      </c>
    </row>
    <row r="6" spans="1:21" x14ac:dyDescent="0.35">
      <c r="A6">
        <v>6000128500</v>
      </c>
      <c r="B6" t="s">
        <v>250</v>
      </c>
      <c r="C6" t="s">
        <v>230</v>
      </c>
      <c r="D6" s="34" t="s">
        <v>251</v>
      </c>
      <c r="E6" s="208">
        <v>45677</v>
      </c>
      <c r="F6" s="1"/>
      <c r="G6" t="s">
        <v>252</v>
      </c>
      <c r="H6" t="s">
        <v>245</v>
      </c>
      <c r="I6" s="208">
        <v>45684</v>
      </c>
      <c r="J6" t="s">
        <v>234</v>
      </c>
      <c r="K6" t="s">
        <v>235</v>
      </c>
      <c r="L6" t="s">
        <v>171</v>
      </c>
      <c r="M6" t="s">
        <v>253</v>
      </c>
      <c r="N6" t="s">
        <v>237</v>
      </c>
      <c r="O6" t="s">
        <v>230</v>
      </c>
      <c r="P6" s="193" t="str">
        <f>IF(OR(AND(A6&lt;&gt;"",COUNTIF(Bugs!B:B,A6)&gt;0),AND(B6&lt;&gt;"",COUNTIF(Bugs!A:A,B6)&gt;0)),"Y","")</f>
        <v/>
      </c>
      <c r="Q6" s="193" t="str">
        <f>IF(OR(
    AND(COUNTIF(Bugs!A:A,B6)&gt;0,ISNUMBER(SEARCH("x",INDEX(Bugs!C:C,MATCH(B6,Bugs!A:A,0))))),
    AND(COUNTIF(Bugs!B:B,B6)&gt;0,ISNUMBER(SEARCH("x",INDEX(Bugs!C:C,MATCH(B6,Bugs!B:B,0))))),
    AND(COUNTIF(Bugs!A:A,B6)&gt;0,ISNUMBER(SEARCH("x",INDEX(Bugs!D:D,MATCH(B6,Bugs!A:A,0))))),
    AND(COUNTIF(Bugs!B:B,B6)&gt;0,ISNUMBER(SEARCH("x",INDEX(Bugs!D:D,MATCH(B6,Bugs!B:B,0)))))
),"Y","")</f>
        <v/>
      </c>
      <c r="R6">
        <f ca="1">IF(OR(ISNUMBER(MATCH(L6,MasterData!$D$3:$D$18,0)),ISNUMBER(MATCH(L6,MasterData!$C$3:$C$18,0))),
    DATEDIF(E6,I6,"d"),
    DATEDIF(E6,TODAY(),"d"))</f>
        <v>7</v>
      </c>
      <c r="S6">
        <f t="shared" ca="1" si="0"/>
        <v>1</v>
      </c>
      <c r="T6">
        <f t="shared" ca="1" si="1"/>
        <v>0</v>
      </c>
      <c r="U6">
        <f t="shared" ca="1" si="2"/>
        <v>0</v>
      </c>
    </row>
    <row r="7" spans="1:21" x14ac:dyDescent="0.35">
      <c r="A7">
        <v>6000128546</v>
      </c>
      <c r="B7" t="s">
        <v>4</v>
      </c>
      <c r="C7" t="s">
        <v>230</v>
      </c>
      <c r="D7" s="34" t="s">
        <v>254</v>
      </c>
      <c r="E7" s="208">
        <v>45677</v>
      </c>
      <c r="F7" s="1">
        <v>45947</v>
      </c>
      <c r="G7" t="s">
        <v>255</v>
      </c>
      <c r="H7" t="s">
        <v>245</v>
      </c>
      <c r="I7" s="208">
        <v>45875</v>
      </c>
      <c r="J7" t="s">
        <v>560</v>
      </c>
      <c r="K7" t="s">
        <v>241</v>
      </c>
      <c r="L7" t="s">
        <v>164</v>
      </c>
      <c r="M7" t="s">
        <v>257</v>
      </c>
      <c r="N7" t="s">
        <v>237</v>
      </c>
      <c r="O7" t="s">
        <v>230</v>
      </c>
      <c r="P7" s="193" t="str">
        <f>IF(OR(AND(A7&lt;&gt;"",COUNTIF(Bugs!B:B,A7)&gt;0),AND(B7&lt;&gt;"",COUNTIF(Bugs!A:A,B7)&gt;0)),"Y","")</f>
        <v>Y</v>
      </c>
      <c r="Q7" s="193" t="str">
        <f>IF(OR(
    AND(COUNTIF(Bugs!A:A,B7)&gt;0,ISNUMBER(SEARCH("x",INDEX(Bugs!C:C,MATCH(B7,Bugs!A:A,0))))),
    AND(COUNTIF(Bugs!B:B,B7)&gt;0,ISNUMBER(SEARCH("x",INDEX(Bugs!C:C,MATCH(B7,Bugs!B:B,0))))),
    AND(COUNTIF(Bugs!A:A,B7)&gt;0,ISNUMBER(SEARCH("x",INDEX(Bugs!D:D,MATCH(B7,Bugs!A:A,0))))),
    AND(COUNTIF(Bugs!B:B,B7)&gt;0,ISNUMBER(SEARCH("x",INDEX(Bugs!D:D,MATCH(B7,Bugs!B:B,0)))))
),"Y","")</f>
        <v/>
      </c>
      <c r="R7">
        <v>-1</v>
      </c>
      <c r="S7">
        <f t="shared" si="0"/>
        <v>0</v>
      </c>
      <c r="T7">
        <f t="shared" si="1"/>
        <v>0</v>
      </c>
      <c r="U7">
        <v>1</v>
      </c>
    </row>
    <row r="8" spans="1:21" x14ac:dyDescent="0.35">
      <c r="A8">
        <v>6000128759</v>
      </c>
      <c r="B8" t="s">
        <v>258</v>
      </c>
      <c r="C8" t="s">
        <v>230</v>
      </c>
      <c r="D8" s="34" t="s">
        <v>251</v>
      </c>
      <c r="E8" s="208">
        <v>45679</v>
      </c>
      <c r="F8" s="1"/>
      <c r="G8" t="s">
        <v>259</v>
      </c>
      <c r="H8" t="s">
        <v>245</v>
      </c>
      <c r="I8" s="208">
        <v>45686</v>
      </c>
      <c r="J8" t="s">
        <v>234</v>
      </c>
      <c r="K8" t="s">
        <v>235</v>
      </c>
      <c r="L8" t="s">
        <v>171</v>
      </c>
      <c r="M8" t="s">
        <v>260</v>
      </c>
      <c r="N8" t="s">
        <v>237</v>
      </c>
      <c r="O8" t="s">
        <v>230</v>
      </c>
      <c r="P8" s="193" t="str">
        <f>IF(OR(AND(A8&lt;&gt;"",COUNTIF(Bugs!B:B,A8)&gt;0),AND(B8&lt;&gt;"",COUNTIF(Bugs!A:A,B8)&gt;0)),"Y","")</f>
        <v/>
      </c>
      <c r="Q8" s="193" t="str">
        <f>IF(OR(
    AND(COUNTIF(Bugs!A:A,B8)&gt;0,ISNUMBER(SEARCH("x",INDEX(Bugs!C:C,MATCH(B8,Bugs!A:A,0))))),
    AND(COUNTIF(Bugs!B:B,B8)&gt;0,ISNUMBER(SEARCH("x",INDEX(Bugs!C:C,MATCH(B8,Bugs!B:B,0))))),
    AND(COUNTIF(Bugs!A:A,B8)&gt;0,ISNUMBER(SEARCH("x",INDEX(Bugs!D:D,MATCH(B8,Bugs!A:A,0))))),
    AND(COUNTIF(Bugs!B:B,B8)&gt;0,ISNUMBER(SEARCH("x",INDEX(Bugs!D:D,MATCH(B8,Bugs!B:B,0)))))
),"Y","")</f>
        <v/>
      </c>
      <c r="R8">
        <f ca="1">IF(OR(ISNUMBER(MATCH(L8,MasterData!$D$3:$D$18,0)),ISNUMBER(MATCH(L8,MasterData!$C$3:$C$18,0))),
    DATEDIF(E8,I8,"d"),
    DATEDIF(E8,TODAY(),"d"))</f>
        <v>7</v>
      </c>
      <c r="S8">
        <f t="shared" ca="1" si="0"/>
        <v>1</v>
      </c>
      <c r="T8">
        <f t="shared" ca="1" si="1"/>
        <v>0</v>
      </c>
      <c r="U8">
        <f t="shared" ca="1" si="2"/>
        <v>0</v>
      </c>
    </row>
    <row r="9" spans="1:21" x14ac:dyDescent="0.35">
      <c r="A9">
        <v>6000129022</v>
      </c>
      <c r="B9" t="s">
        <v>261</v>
      </c>
      <c r="C9" t="s">
        <v>230</v>
      </c>
      <c r="D9" s="34" t="s">
        <v>231</v>
      </c>
      <c r="E9" s="208">
        <v>45680</v>
      </c>
      <c r="F9" s="1"/>
      <c r="G9" t="s">
        <v>262</v>
      </c>
      <c r="H9" t="s">
        <v>245</v>
      </c>
      <c r="I9" s="208">
        <v>45705</v>
      </c>
      <c r="J9" t="s">
        <v>234</v>
      </c>
      <c r="K9" t="s">
        <v>235</v>
      </c>
      <c r="L9" t="s">
        <v>171</v>
      </c>
      <c r="M9" t="s">
        <v>263</v>
      </c>
      <c r="N9" t="s">
        <v>237</v>
      </c>
      <c r="O9" t="s">
        <v>230</v>
      </c>
      <c r="P9" s="193" t="str">
        <f>IF(OR(AND(A9&lt;&gt;"",COUNTIF(Bugs!B:B,A9)&gt;0),AND(B9&lt;&gt;"",COUNTIF(Bugs!A:A,B9)&gt;0)),"Y","")</f>
        <v/>
      </c>
      <c r="Q9" s="193" t="str">
        <f>IF(OR(
    AND(COUNTIF(Bugs!A:A,B9)&gt;0,ISNUMBER(SEARCH("x",INDEX(Bugs!C:C,MATCH(B9,Bugs!A:A,0))))),
    AND(COUNTIF(Bugs!B:B,B9)&gt;0,ISNUMBER(SEARCH("x",INDEX(Bugs!C:C,MATCH(B9,Bugs!B:B,0))))),
    AND(COUNTIF(Bugs!A:A,B9)&gt;0,ISNUMBER(SEARCH("x",INDEX(Bugs!D:D,MATCH(B9,Bugs!A:A,0))))),
    AND(COUNTIF(Bugs!B:B,B9)&gt;0,ISNUMBER(SEARCH("x",INDEX(Bugs!D:D,MATCH(B9,Bugs!B:B,0)))))
),"Y","")</f>
        <v/>
      </c>
      <c r="R9">
        <f ca="1">IF(OR(ISNUMBER(MATCH(L9,MasterData!$D$3:$D$18,0)),ISNUMBER(MATCH(L9,MasterData!$C$3:$C$18,0))),
    DATEDIF(E9,I9,"d"),
    DATEDIF(E9,TODAY(),"d"))</f>
        <v>25</v>
      </c>
      <c r="S9">
        <f t="shared" ca="1" si="0"/>
        <v>0</v>
      </c>
      <c r="T9">
        <f t="shared" ca="1" si="1"/>
        <v>1</v>
      </c>
      <c r="U9">
        <f t="shared" ca="1" si="2"/>
        <v>0</v>
      </c>
    </row>
    <row r="10" spans="1:21" x14ac:dyDescent="0.35">
      <c r="A10">
        <v>6000129245</v>
      </c>
      <c r="B10" t="s">
        <v>264</v>
      </c>
      <c r="C10" t="s">
        <v>230</v>
      </c>
      <c r="D10" s="34" t="s">
        <v>251</v>
      </c>
      <c r="E10" s="208">
        <v>45684</v>
      </c>
      <c r="F10" s="1"/>
      <c r="G10" t="s">
        <v>265</v>
      </c>
      <c r="H10" t="s">
        <v>245</v>
      </c>
      <c r="I10" s="208">
        <v>45691</v>
      </c>
      <c r="J10" t="s">
        <v>234</v>
      </c>
      <c r="K10" t="s">
        <v>235</v>
      </c>
      <c r="L10" t="s">
        <v>171</v>
      </c>
      <c r="M10" t="s">
        <v>266</v>
      </c>
      <c r="N10" t="s">
        <v>237</v>
      </c>
      <c r="O10" t="s">
        <v>230</v>
      </c>
      <c r="P10" s="193" t="str">
        <f>IF(OR(AND(A10&lt;&gt;"",COUNTIF(Bugs!B:B,A10)&gt;0),AND(B10&lt;&gt;"",COUNTIF(Bugs!A:A,B10)&gt;0)),"Y","")</f>
        <v/>
      </c>
      <c r="Q10" s="193" t="str">
        <f>IF(OR(
    AND(COUNTIF(Bugs!A:A,B10)&gt;0,ISNUMBER(SEARCH("x",INDEX(Bugs!C:C,MATCH(B10,Bugs!A:A,0))))),
    AND(COUNTIF(Bugs!B:B,B10)&gt;0,ISNUMBER(SEARCH("x",INDEX(Bugs!C:C,MATCH(B10,Bugs!B:B,0))))),
    AND(COUNTIF(Bugs!A:A,B10)&gt;0,ISNUMBER(SEARCH("x",INDEX(Bugs!D:D,MATCH(B10,Bugs!A:A,0))))),
    AND(COUNTIF(Bugs!B:B,B10)&gt;0,ISNUMBER(SEARCH("x",INDEX(Bugs!D:D,MATCH(B10,Bugs!B:B,0)))))
),"Y","")</f>
        <v/>
      </c>
      <c r="R10">
        <f ca="1">IF(OR(ISNUMBER(MATCH(L10,MasterData!$D$3:$D$18,0)),ISNUMBER(MATCH(L10,MasterData!$C$3:$C$18,0))),
    DATEDIF(E10,I10,"d"),
    DATEDIF(E10,TODAY(),"d"))</f>
        <v>7</v>
      </c>
      <c r="S10">
        <f t="shared" ca="1" si="0"/>
        <v>1</v>
      </c>
      <c r="T10">
        <f t="shared" ca="1" si="1"/>
        <v>0</v>
      </c>
      <c r="U10">
        <f t="shared" ca="1" si="2"/>
        <v>0</v>
      </c>
    </row>
    <row r="11" spans="1:21" x14ac:dyDescent="0.35">
      <c r="A11">
        <v>6000129304</v>
      </c>
      <c r="B11" t="s">
        <v>267</v>
      </c>
      <c r="C11" t="s">
        <v>230</v>
      </c>
      <c r="D11" s="34" t="s">
        <v>254</v>
      </c>
      <c r="E11" s="208">
        <v>45684</v>
      </c>
      <c r="F11" s="1"/>
      <c r="G11" t="s">
        <v>268</v>
      </c>
      <c r="H11" t="s">
        <v>240</v>
      </c>
      <c r="I11" s="208">
        <v>45693</v>
      </c>
      <c r="J11" t="s">
        <v>234</v>
      </c>
      <c r="K11" t="s">
        <v>235</v>
      </c>
      <c r="L11" t="s">
        <v>171</v>
      </c>
      <c r="M11" t="s">
        <v>269</v>
      </c>
      <c r="N11" t="s">
        <v>237</v>
      </c>
      <c r="O11" t="s">
        <v>230</v>
      </c>
      <c r="P11" s="193" t="str">
        <f>IF(OR(AND(A11&lt;&gt;"",COUNTIF(Bugs!B:B,A11)&gt;0),AND(B11&lt;&gt;"",COUNTIF(Bugs!A:A,B11)&gt;0)),"Y","")</f>
        <v/>
      </c>
      <c r="Q11" s="193" t="str">
        <f>IF(OR(
    AND(COUNTIF(Bugs!A:A,B11)&gt;0,ISNUMBER(SEARCH("x",INDEX(Bugs!C:C,MATCH(B11,Bugs!A:A,0))))),
    AND(COUNTIF(Bugs!B:B,B11)&gt;0,ISNUMBER(SEARCH("x",INDEX(Bugs!C:C,MATCH(B11,Bugs!B:B,0))))),
    AND(COUNTIF(Bugs!A:A,B11)&gt;0,ISNUMBER(SEARCH("x",INDEX(Bugs!D:D,MATCH(B11,Bugs!A:A,0))))),
    AND(COUNTIF(Bugs!B:B,B11)&gt;0,ISNUMBER(SEARCH("x",INDEX(Bugs!D:D,MATCH(B11,Bugs!B:B,0)))))
),"Y","")</f>
        <v/>
      </c>
      <c r="R11">
        <f ca="1">IF(OR(ISNUMBER(MATCH(L11,MasterData!$D$3:$D$18,0)),ISNUMBER(MATCH(L11,MasterData!$C$3:$C$18,0))),
    DATEDIF(E11,I11,"d"),
    DATEDIF(E11,TODAY(),"d"))</f>
        <v>9</v>
      </c>
      <c r="S11">
        <f t="shared" ca="1" si="0"/>
        <v>0</v>
      </c>
      <c r="T11">
        <f t="shared" ca="1" si="1"/>
        <v>1</v>
      </c>
      <c r="U11">
        <f t="shared" ca="1" si="2"/>
        <v>0</v>
      </c>
    </row>
    <row r="12" spans="1:21" x14ac:dyDescent="0.35">
      <c r="A12">
        <v>6000129653</v>
      </c>
      <c r="B12" t="s">
        <v>230</v>
      </c>
      <c r="C12" t="s">
        <v>230</v>
      </c>
      <c r="D12" s="34" t="s">
        <v>247</v>
      </c>
      <c r="E12" s="208">
        <v>45686</v>
      </c>
      <c r="F12" s="1"/>
      <c r="G12" t="s">
        <v>248</v>
      </c>
      <c r="H12" t="s">
        <v>245</v>
      </c>
      <c r="I12" s="208">
        <v>45782</v>
      </c>
      <c r="J12" t="s">
        <v>201</v>
      </c>
      <c r="K12" t="s">
        <v>241</v>
      </c>
      <c r="L12" t="s">
        <v>171</v>
      </c>
      <c r="M12" t="s">
        <v>270</v>
      </c>
      <c r="N12" t="s">
        <v>237</v>
      </c>
      <c r="O12" t="s">
        <v>230</v>
      </c>
      <c r="P12" s="193" t="str">
        <f>IF(OR(AND(A12&lt;&gt;"",COUNTIF(Bugs!B:B,A12)&gt;0),AND(B12&lt;&gt;"",COUNTIF(Bugs!A:A,B12)&gt;0)),"Y","")</f>
        <v/>
      </c>
      <c r="Q12" s="193" t="str">
        <f>IF(OR(
    AND(COUNTIF(Bugs!A:A,B12)&gt;0,ISNUMBER(SEARCH("x",INDEX(Bugs!C:C,MATCH(B12,Bugs!A:A,0))))),
    AND(COUNTIF(Bugs!B:B,B12)&gt;0,ISNUMBER(SEARCH("x",INDEX(Bugs!C:C,MATCH(B12,Bugs!B:B,0))))),
    AND(COUNTIF(Bugs!A:A,B12)&gt;0,ISNUMBER(SEARCH("x",INDEX(Bugs!D:D,MATCH(B12,Bugs!A:A,0))))),
    AND(COUNTIF(Bugs!B:B,B12)&gt;0,ISNUMBER(SEARCH("x",INDEX(Bugs!D:D,MATCH(B12,Bugs!B:B,0)))))
),"Y","")</f>
        <v/>
      </c>
      <c r="R12">
        <f ca="1">IF(OR(ISNUMBER(MATCH(L12,MasterData!$D$3:$D$18,0)),ISNUMBER(MATCH(L12,MasterData!$C$3:$C$18,0))),
    DATEDIF(E12,I12,"d"),
    DATEDIF(E12,TODAY(),"d"))</f>
        <v>96</v>
      </c>
      <c r="S12">
        <f t="shared" ca="1" si="0"/>
        <v>0</v>
      </c>
      <c r="T12">
        <f t="shared" ca="1" si="1"/>
        <v>0</v>
      </c>
      <c r="U12">
        <f t="shared" ca="1" si="2"/>
        <v>1</v>
      </c>
    </row>
    <row r="13" spans="1:21" x14ac:dyDescent="0.35">
      <c r="A13">
        <v>6000129990</v>
      </c>
      <c r="B13" t="s">
        <v>271</v>
      </c>
      <c r="C13" t="s">
        <v>230</v>
      </c>
      <c r="D13" s="34" t="s">
        <v>254</v>
      </c>
      <c r="E13" s="208">
        <v>45688</v>
      </c>
      <c r="F13" s="1"/>
      <c r="G13" t="s">
        <v>255</v>
      </c>
      <c r="H13" t="s">
        <v>240</v>
      </c>
      <c r="I13" s="208">
        <v>45699</v>
      </c>
      <c r="J13" t="s">
        <v>234</v>
      </c>
      <c r="K13" t="s">
        <v>241</v>
      </c>
      <c r="L13" t="s">
        <v>171</v>
      </c>
      <c r="M13" t="s">
        <v>272</v>
      </c>
      <c r="N13" t="s">
        <v>237</v>
      </c>
      <c r="O13" t="s">
        <v>230</v>
      </c>
      <c r="P13" s="193" t="str">
        <f>IF(OR(AND(A13&lt;&gt;"",COUNTIF(Bugs!B:B,A13)&gt;0),AND(B13&lt;&gt;"",COUNTIF(Bugs!A:A,B13)&gt;0)),"Y","")</f>
        <v/>
      </c>
      <c r="Q13" s="193" t="str">
        <f>IF(OR(
    AND(COUNTIF(Bugs!A:A,B13)&gt;0,ISNUMBER(SEARCH("x",INDEX(Bugs!C:C,MATCH(B13,Bugs!A:A,0))))),
    AND(COUNTIF(Bugs!B:B,B13)&gt;0,ISNUMBER(SEARCH("x",INDEX(Bugs!C:C,MATCH(B13,Bugs!B:B,0))))),
    AND(COUNTIF(Bugs!A:A,B13)&gt;0,ISNUMBER(SEARCH("x",INDEX(Bugs!D:D,MATCH(B13,Bugs!A:A,0))))),
    AND(COUNTIF(Bugs!B:B,B13)&gt;0,ISNUMBER(SEARCH("x",INDEX(Bugs!D:D,MATCH(B13,Bugs!B:B,0)))))
),"Y","")</f>
        <v/>
      </c>
      <c r="R13">
        <f ca="1">IF(OR(ISNUMBER(MATCH(L13,MasterData!$D$3:$D$18,0)),ISNUMBER(MATCH(L13,MasterData!$C$3:$C$18,0))),
    DATEDIF(E13,I13,"d"),
    DATEDIF(E13,TODAY(),"d"))</f>
        <v>11</v>
      </c>
      <c r="S13">
        <f t="shared" ca="1" si="0"/>
        <v>0</v>
      </c>
      <c r="T13">
        <f t="shared" ca="1" si="1"/>
        <v>1</v>
      </c>
      <c r="U13">
        <f t="shared" ca="1" si="2"/>
        <v>0</v>
      </c>
    </row>
    <row r="14" spans="1:21" x14ac:dyDescent="0.35">
      <c r="A14">
        <v>6000130122</v>
      </c>
      <c r="B14" t="s">
        <v>273</v>
      </c>
      <c r="C14" t="s">
        <v>230</v>
      </c>
      <c r="D14" s="34" t="s">
        <v>274</v>
      </c>
      <c r="E14" s="208">
        <v>45691</v>
      </c>
      <c r="F14" s="1"/>
      <c r="G14" t="s">
        <v>275</v>
      </c>
      <c r="H14" t="s">
        <v>233</v>
      </c>
      <c r="I14" s="208">
        <v>45708</v>
      </c>
      <c r="J14" t="s">
        <v>234</v>
      </c>
      <c r="K14" t="s">
        <v>241</v>
      </c>
      <c r="L14" t="s">
        <v>171</v>
      </c>
      <c r="M14" t="s">
        <v>276</v>
      </c>
      <c r="N14" t="s">
        <v>237</v>
      </c>
      <c r="O14" t="s">
        <v>230</v>
      </c>
      <c r="P14" s="193" t="str">
        <f>IF(OR(AND(A14&lt;&gt;"",COUNTIF(Bugs!B:B,A14)&gt;0),AND(B14&lt;&gt;"",COUNTIF(Bugs!A:A,B14)&gt;0)),"Y","")</f>
        <v/>
      </c>
      <c r="Q14" s="193" t="str">
        <f>IF(OR(
    AND(COUNTIF(Bugs!A:A,B14)&gt;0,ISNUMBER(SEARCH("x",INDEX(Bugs!C:C,MATCH(B14,Bugs!A:A,0))))),
    AND(COUNTIF(Bugs!B:B,B14)&gt;0,ISNUMBER(SEARCH("x",INDEX(Bugs!C:C,MATCH(B14,Bugs!B:B,0))))),
    AND(COUNTIF(Bugs!A:A,B14)&gt;0,ISNUMBER(SEARCH("x",INDEX(Bugs!D:D,MATCH(B14,Bugs!A:A,0))))),
    AND(COUNTIF(Bugs!B:B,B14)&gt;0,ISNUMBER(SEARCH("x",INDEX(Bugs!D:D,MATCH(B14,Bugs!B:B,0)))))
),"Y","")</f>
        <v/>
      </c>
      <c r="R14">
        <f ca="1">IF(OR(ISNUMBER(MATCH(L14,MasterData!$D$3:$D$18,0)),ISNUMBER(MATCH(L14,MasterData!$C$3:$C$18,0))),
    DATEDIF(E14,I14,"d"),
    DATEDIF(E14,TODAY(),"d"))</f>
        <v>17</v>
      </c>
      <c r="S14">
        <f t="shared" ca="1" si="0"/>
        <v>0</v>
      </c>
      <c r="T14">
        <f t="shared" ca="1" si="1"/>
        <v>1</v>
      </c>
      <c r="U14">
        <f t="shared" ca="1" si="2"/>
        <v>0</v>
      </c>
    </row>
    <row r="15" spans="1:21" x14ac:dyDescent="0.35">
      <c r="A15">
        <v>6000130131</v>
      </c>
      <c r="B15" t="s">
        <v>277</v>
      </c>
      <c r="C15" t="s">
        <v>230</v>
      </c>
      <c r="D15" s="34" t="s">
        <v>274</v>
      </c>
      <c r="E15" s="208">
        <v>45691</v>
      </c>
      <c r="F15" s="1"/>
      <c r="G15" t="s">
        <v>278</v>
      </c>
      <c r="H15" t="s">
        <v>233</v>
      </c>
      <c r="I15" s="208">
        <v>45708</v>
      </c>
      <c r="J15" t="s">
        <v>234</v>
      </c>
      <c r="K15" t="s">
        <v>241</v>
      </c>
      <c r="L15" t="s">
        <v>171</v>
      </c>
      <c r="M15" t="s">
        <v>279</v>
      </c>
      <c r="N15" t="s">
        <v>237</v>
      </c>
      <c r="O15" t="s">
        <v>230</v>
      </c>
      <c r="P15" s="193" t="str">
        <f>IF(OR(AND(A15&lt;&gt;"",COUNTIF(Bugs!B:B,A15)&gt;0),AND(B15&lt;&gt;"",COUNTIF(Bugs!A:A,B15)&gt;0)),"Y","")</f>
        <v/>
      </c>
      <c r="Q15" s="193" t="str">
        <f>IF(OR(
    AND(COUNTIF(Bugs!A:A,B15)&gt;0,ISNUMBER(SEARCH("x",INDEX(Bugs!C:C,MATCH(B15,Bugs!A:A,0))))),
    AND(COUNTIF(Bugs!B:B,B15)&gt;0,ISNUMBER(SEARCH("x",INDEX(Bugs!C:C,MATCH(B15,Bugs!B:B,0))))),
    AND(COUNTIF(Bugs!A:A,B15)&gt;0,ISNUMBER(SEARCH("x",INDEX(Bugs!D:D,MATCH(B15,Bugs!A:A,0))))),
    AND(COUNTIF(Bugs!B:B,B15)&gt;0,ISNUMBER(SEARCH("x",INDEX(Bugs!D:D,MATCH(B15,Bugs!B:B,0)))))
),"Y","")</f>
        <v/>
      </c>
      <c r="R15">
        <f ca="1">IF(OR(ISNUMBER(MATCH(L15,MasterData!$D$3:$D$18,0)),ISNUMBER(MATCH(L15,MasterData!$C$3:$C$18,0))),
    DATEDIF(E15,I15,"d"),
    DATEDIF(E15,TODAY(),"d"))</f>
        <v>17</v>
      </c>
      <c r="S15">
        <f t="shared" ca="1" si="0"/>
        <v>0</v>
      </c>
      <c r="T15">
        <f t="shared" ca="1" si="1"/>
        <v>1</v>
      </c>
      <c r="U15">
        <f t="shared" ca="1" si="2"/>
        <v>0</v>
      </c>
    </row>
    <row r="16" spans="1:21" x14ac:dyDescent="0.35">
      <c r="A16">
        <v>6000130842</v>
      </c>
      <c r="B16" t="s">
        <v>280</v>
      </c>
      <c r="C16" t="s">
        <v>230</v>
      </c>
      <c r="D16" s="34" t="s">
        <v>247</v>
      </c>
      <c r="E16" s="208">
        <v>45698</v>
      </c>
      <c r="F16" s="1"/>
      <c r="G16" t="s">
        <v>281</v>
      </c>
      <c r="H16" t="s">
        <v>240</v>
      </c>
      <c r="I16" s="208">
        <v>45831</v>
      </c>
      <c r="J16" t="s">
        <v>234</v>
      </c>
      <c r="K16" t="s">
        <v>241</v>
      </c>
      <c r="L16" t="s">
        <v>171</v>
      </c>
      <c r="M16" t="s">
        <v>282</v>
      </c>
      <c r="N16" t="s">
        <v>237</v>
      </c>
      <c r="O16" t="s">
        <v>230</v>
      </c>
      <c r="P16" s="193" t="str">
        <f>IF(OR(AND(A16&lt;&gt;"",COUNTIF(Bugs!B:B,A16)&gt;0),AND(B16&lt;&gt;"",COUNTIF(Bugs!A:A,B16)&gt;0)),"Y","")</f>
        <v/>
      </c>
      <c r="Q16" s="193" t="str">
        <f>IF(OR(
    AND(COUNTIF(Bugs!A:A,B16)&gt;0,ISNUMBER(SEARCH("x",INDEX(Bugs!C:C,MATCH(B16,Bugs!A:A,0))))),
    AND(COUNTIF(Bugs!B:B,B16)&gt;0,ISNUMBER(SEARCH("x",INDEX(Bugs!C:C,MATCH(B16,Bugs!B:B,0))))),
    AND(COUNTIF(Bugs!A:A,B16)&gt;0,ISNUMBER(SEARCH("x",INDEX(Bugs!D:D,MATCH(B16,Bugs!A:A,0))))),
    AND(COUNTIF(Bugs!B:B,B16)&gt;0,ISNUMBER(SEARCH("x",INDEX(Bugs!D:D,MATCH(B16,Bugs!B:B,0)))))
),"Y","")</f>
        <v/>
      </c>
      <c r="R16">
        <f ca="1">IF(OR(ISNUMBER(MATCH(L16,MasterData!$D$3:$D$18,0)),ISNUMBER(MATCH(L16,MasterData!$C$3:$C$18,0))),
    DATEDIF(E16,I16,"d"),
    DATEDIF(E16,TODAY(),"d"))</f>
        <v>133</v>
      </c>
      <c r="S16">
        <f t="shared" ca="1" si="0"/>
        <v>0</v>
      </c>
      <c r="T16">
        <f t="shared" ca="1" si="1"/>
        <v>0</v>
      </c>
      <c r="U16">
        <f t="shared" ca="1" si="2"/>
        <v>1</v>
      </c>
    </row>
    <row r="17" spans="1:21" x14ac:dyDescent="0.35">
      <c r="A17">
        <v>6000130889</v>
      </c>
      <c r="B17" t="s">
        <v>283</v>
      </c>
      <c r="C17" t="s">
        <v>230</v>
      </c>
      <c r="D17" s="34" t="s">
        <v>251</v>
      </c>
      <c r="E17" s="208">
        <v>45698</v>
      </c>
      <c r="F17" s="1"/>
      <c r="G17" t="s">
        <v>284</v>
      </c>
      <c r="H17" t="s">
        <v>233</v>
      </c>
      <c r="I17" s="208">
        <v>45705</v>
      </c>
      <c r="J17" t="s">
        <v>234</v>
      </c>
      <c r="K17" t="s">
        <v>241</v>
      </c>
      <c r="L17" t="s">
        <v>171</v>
      </c>
      <c r="M17" t="s">
        <v>285</v>
      </c>
      <c r="N17" t="s">
        <v>237</v>
      </c>
      <c r="O17" t="s">
        <v>230</v>
      </c>
      <c r="P17" s="193" t="str">
        <f>IF(OR(AND(A17&lt;&gt;"",COUNTIF(Bugs!B:B,A17)&gt;0),AND(B17&lt;&gt;"",COUNTIF(Bugs!A:A,B17)&gt;0)),"Y","")</f>
        <v/>
      </c>
      <c r="Q17" s="193" t="str">
        <f>IF(OR(
    AND(COUNTIF(Bugs!A:A,B17)&gt;0,ISNUMBER(SEARCH("x",INDEX(Bugs!C:C,MATCH(B17,Bugs!A:A,0))))),
    AND(COUNTIF(Bugs!B:B,B17)&gt;0,ISNUMBER(SEARCH("x",INDEX(Bugs!C:C,MATCH(B17,Bugs!B:B,0))))),
    AND(COUNTIF(Bugs!A:A,B17)&gt;0,ISNUMBER(SEARCH("x",INDEX(Bugs!D:D,MATCH(B17,Bugs!A:A,0))))),
    AND(COUNTIF(Bugs!B:B,B17)&gt;0,ISNUMBER(SEARCH("x",INDEX(Bugs!D:D,MATCH(B17,Bugs!B:B,0)))))
),"Y","")</f>
        <v/>
      </c>
      <c r="R17">
        <f ca="1">IF(OR(ISNUMBER(MATCH(L17,MasterData!$D$3:$D$18,0)),ISNUMBER(MATCH(L17,MasterData!$C$3:$C$18,0))),
    DATEDIF(E17,I17,"d"),
    DATEDIF(E17,TODAY(),"d"))</f>
        <v>7</v>
      </c>
      <c r="S17">
        <f t="shared" ca="1" si="0"/>
        <v>1</v>
      </c>
      <c r="T17">
        <f t="shared" ca="1" si="1"/>
        <v>0</v>
      </c>
      <c r="U17">
        <f t="shared" ca="1" si="2"/>
        <v>0</v>
      </c>
    </row>
    <row r="18" spans="1:21" x14ac:dyDescent="0.35">
      <c r="A18">
        <v>6000131438</v>
      </c>
      <c r="B18" t="s">
        <v>286</v>
      </c>
      <c r="C18" t="s">
        <v>230</v>
      </c>
      <c r="D18" s="34" t="s">
        <v>247</v>
      </c>
      <c r="E18" s="208">
        <v>45701</v>
      </c>
      <c r="F18" s="1"/>
      <c r="G18" t="s">
        <v>287</v>
      </c>
      <c r="H18" t="s">
        <v>401</v>
      </c>
      <c r="I18" s="208">
        <v>45831</v>
      </c>
      <c r="J18" t="s">
        <v>234</v>
      </c>
      <c r="K18" t="s">
        <v>241</v>
      </c>
      <c r="L18" t="s">
        <v>171</v>
      </c>
      <c r="M18" t="s">
        <v>289</v>
      </c>
      <c r="N18" t="s">
        <v>237</v>
      </c>
      <c r="O18" t="s">
        <v>230</v>
      </c>
      <c r="P18" s="193" t="str">
        <f>IF(OR(AND(A18&lt;&gt;"",COUNTIF(Bugs!B:B,A18)&gt;0),AND(B18&lt;&gt;"",COUNTIF(Bugs!A:A,B18)&gt;0)),"Y","")</f>
        <v/>
      </c>
      <c r="Q18" s="193" t="str">
        <f>IF(OR(
    AND(COUNTIF(Bugs!A:A,B18)&gt;0,ISNUMBER(SEARCH("x",INDEX(Bugs!C:C,MATCH(B18,Bugs!A:A,0))))),
    AND(COUNTIF(Bugs!B:B,B18)&gt;0,ISNUMBER(SEARCH("x",INDEX(Bugs!C:C,MATCH(B18,Bugs!B:B,0))))),
    AND(COUNTIF(Bugs!A:A,B18)&gt;0,ISNUMBER(SEARCH("x",INDEX(Bugs!D:D,MATCH(B18,Bugs!A:A,0))))),
    AND(COUNTIF(Bugs!B:B,B18)&gt;0,ISNUMBER(SEARCH("x",INDEX(Bugs!D:D,MATCH(B18,Bugs!B:B,0)))))
),"Y","")</f>
        <v/>
      </c>
      <c r="R18">
        <f ca="1">IF(OR(ISNUMBER(MATCH(L18,MasterData!$D$3:$D$18,0)),ISNUMBER(MATCH(L18,MasterData!$C$3:$C$18,0))),
    DATEDIF(E18,I18,"d"),
    DATEDIF(E18,TODAY(),"d"))</f>
        <v>130</v>
      </c>
      <c r="S18">
        <f t="shared" ca="1" si="0"/>
        <v>0</v>
      </c>
      <c r="T18">
        <f t="shared" ca="1" si="1"/>
        <v>0</v>
      </c>
      <c r="U18">
        <f t="shared" ca="1" si="2"/>
        <v>1</v>
      </c>
    </row>
    <row r="19" spans="1:21" x14ac:dyDescent="0.35">
      <c r="A19">
        <v>6000131514</v>
      </c>
      <c r="B19" t="s">
        <v>230</v>
      </c>
      <c r="C19" t="s">
        <v>230</v>
      </c>
      <c r="D19" s="34" t="s">
        <v>251</v>
      </c>
      <c r="E19" s="208">
        <v>45702</v>
      </c>
      <c r="F19" s="1"/>
      <c r="G19" t="s">
        <v>290</v>
      </c>
      <c r="H19" t="s">
        <v>233</v>
      </c>
      <c r="I19" s="208">
        <v>45723</v>
      </c>
      <c r="J19" t="s">
        <v>201</v>
      </c>
      <c r="K19" t="s">
        <v>241</v>
      </c>
      <c r="L19" t="s">
        <v>171</v>
      </c>
      <c r="M19" t="s">
        <v>291</v>
      </c>
      <c r="N19" t="s">
        <v>237</v>
      </c>
      <c r="O19" t="s">
        <v>230</v>
      </c>
      <c r="P19" s="193" t="str">
        <f>IF(OR(AND(A19&lt;&gt;"",COUNTIF(Bugs!B:B,A19)&gt;0),AND(B19&lt;&gt;"",COUNTIF(Bugs!A:A,B19)&gt;0)),"Y","")</f>
        <v/>
      </c>
      <c r="Q19" s="193" t="str">
        <f>IF(OR(
    AND(COUNTIF(Bugs!A:A,B19)&gt;0,ISNUMBER(SEARCH("x",INDEX(Bugs!C:C,MATCH(B19,Bugs!A:A,0))))),
    AND(COUNTIF(Bugs!B:B,B19)&gt;0,ISNUMBER(SEARCH("x",INDEX(Bugs!C:C,MATCH(B19,Bugs!B:B,0))))),
    AND(COUNTIF(Bugs!A:A,B19)&gt;0,ISNUMBER(SEARCH("x",INDEX(Bugs!D:D,MATCH(B19,Bugs!A:A,0))))),
    AND(COUNTIF(Bugs!B:B,B19)&gt;0,ISNUMBER(SEARCH("x",INDEX(Bugs!D:D,MATCH(B19,Bugs!B:B,0)))))
),"Y","")</f>
        <v/>
      </c>
      <c r="R19">
        <f ca="1">IF(OR(ISNUMBER(MATCH(L19,MasterData!$D$3:$D$18,0)),ISNUMBER(MATCH(L19,MasterData!$C$3:$C$18,0))),
    DATEDIF(E19,I19,"d"),
    DATEDIF(E19,TODAY(),"d"))</f>
        <v>21</v>
      </c>
      <c r="S19">
        <f t="shared" ca="1" si="0"/>
        <v>0</v>
      </c>
      <c r="T19">
        <f t="shared" ca="1" si="1"/>
        <v>1</v>
      </c>
      <c r="U19">
        <f t="shared" ca="1" si="2"/>
        <v>0</v>
      </c>
    </row>
    <row r="20" spans="1:21" x14ac:dyDescent="0.35">
      <c r="A20">
        <v>6000131715</v>
      </c>
      <c r="B20" t="s">
        <v>292</v>
      </c>
      <c r="C20" t="s">
        <v>230</v>
      </c>
      <c r="D20" s="34" t="s">
        <v>231</v>
      </c>
      <c r="E20" s="208">
        <v>45705</v>
      </c>
      <c r="F20" s="1"/>
      <c r="G20" t="s">
        <v>293</v>
      </c>
      <c r="H20" t="s">
        <v>233</v>
      </c>
      <c r="I20" s="208">
        <v>45713</v>
      </c>
      <c r="J20" t="s">
        <v>234</v>
      </c>
      <c r="K20" t="s">
        <v>235</v>
      </c>
      <c r="L20" t="s">
        <v>171</v>
      </c>
      <c r="M20" t="s">
        <v>294</v>
      </c>
      <c r="N20" t="s">
        <v>237</v>
      </c>
      <c r="O20" t="s">
        <v>230</v>
      </c>
      <c r="P20" s="193" t="str">
        <f>IF(OR(AND(A20&lt;&gt;"",COUNTIF(Bugs!B:B,A20)&gt;0),AND(B20&lt;&gt;"",COUNTIF(Bugs!A:A,B20)&gt;0)),"Y","")</f>
        <v/>
      </c>
      <c r="Q20" s="193" t="str">
        <f>IF(OR(
    AND(COUNTIF(Bugs!A:A,B20)&gt;0,ISNUMBER(SEARCH("x",INDEX(Bugs!C:C,MATCH(B20,Bugs!A:A,0))))),
    AND(COUNTIF(Bugs!B:B,B20)&gt;0,ISNUMBER(SEARCH("x",INDEX(Bugs!C:C,MATCH(B20,Bugs!B:B,0))))),
    AND(COUNTIF(Bugs!A:A,B20)&gt;0,ISNUMBER(SEARCH("x",INDEX(Bugs!D:D,MATCH(B20,Bugs!A:A,0))))),
    AND(COUNTIF(Bugs!B:B,B20)&gt;0,ISNUMBER(SEARCH("x",INDEX(Bugs!D:D,MATCH(B20,Bugs!B:B,0)))))
),"Y","")</f>
        <v/>
      </c>
      <c r="R20">
        <f ca="1">IF(OR(ISNUMBER(MATCH(L20,MasterData!$D$3:$D$18,0)),ISNUMBER(MATCH(L20,MasterData!$C$3:$C$18,0))),
    DATEDIF(E20,I20,"d"),
    DATEDIF(E20,TODAY(),"d"))</f>
        <v>8</v>
      </c>
      <c r="S20">
        <f t="shared" ca="1" si="0"/>
        <v>0</v>
      </c>
      <c r="T20">
        <f t="shared" ca="1" si="1"/>
        <v>1</v>
      </c>
      <c r="U20">
        <f t="shared" ca="1" si="2"/>
        <v>0</v>
      </c>
    </row>
    <row r="21" spans="1:21" x14ac:dyDescent="0.35">
      <c r="A21">
        <v>6000132000</v>
      </c>
      <c r="B21" t="s">
        <v>295</v>
      </c>
      <c r="C21" t="s">
        <v>230</v>
      </c>
      <c r="D21" s="34" t="s">
        <v>254</v>
      </c>
      <c r="E21" s="208">
        <v>45707</v>
      </c>
      <c r="F21" s="1"/>
      <c r="G21" t="s">
        <v>255</v>
      </c>
      <c r="H21" t="s">
        <v>240</v>
      </c>
      <c r="I21" s="208">
        <v>45735</v>
      </c>
      <c r="J21" t="s">
        <v>234</v>
      </c>
      <c r="K21" t="s">
        <v>241</v>
      </c>
      <c r="L21" t="s">
        <v>171</v>
      </c>
      <c r="M21" t="s">
        <v>296</v>
      </c>
      <c r="N21" t="s">
        <v>237</v>
      </c>
      <c r="O21" t="s">
        <v>230</v>
      </c>
      <c r="P21" s="193" t="str">
        <f>IF(OR(AND(A21&lt;&gt;"",COUNTIF(Bugs!B:B,A21)&gt;0),AND(B21&lt;&gt;"",COUNTIF(Bugs!A:A,B21)&gt;0)),"Y","")</f>
        <v/>
      </c>
      <c r="Q21" s="193" t="str">
        <f>IF(OR(
    AND(COUNTIF(Bugs!A:A,B21)&gt;0,ISNUMBER(SEARCH("x",INDEX(Bugs!C:C,MATCH(B21,Bugs!A:A,0))))),
    AND(COUNTIF(Bugs!B:B,B21)&gt;0,ISNUMBER(SEARCH("x",INDEX(Bugs!C:C,MATCH(B21,Bugs!B:B,0))))),
    AND(COUNTIF(Bugs!A:A,B21)&gt;0,ISNUMBER(SEARCH("x",INDEX(Bugs!D:D,MATCH(B21,Bugs!A:A,0))))),
    AND(COUNTIF(Bugs!B:B,B21)&gt;0,ISNUMBER(SEARCH("x",INDEX(Bugs!D:D,MATCH(B21,Bugs!B:B,0)))))
),"Y","")</f>
        <v/>
      </c>
      <c r="R21">
        <f ca="1">IF(OR(ISNUMBER(MATCH(L21,MasterData!$D$3:$D$18,0)),ISNUMBER(MATCH(L21,MasterData!$C$3:$C$18,0))),
    DATEDIF(E21,I21,"d"),
    DATEDIF(E21,TODAY(),"d"))</f>
        <v>28</v>
      </c>
      <c r="S21">
        <f t="shared" ca="1" si="0"/>
        <v>0</v>
      </c>
      <c r="T21">
        <f t="shared" ca="1" si="1"/>
        <v>1</v>
      </c>
      <c r="U21">
        <f t="shared" ca="1" si="2"/>
        <v>0</v>
      </c>
    </row>
    <row r="22" spans="1:21" x14ac:dyDescent="0.35">
      <c r="A22">
        <v>6000132651</v>
      </c>
      <c r="B22" t="s">
        <v>297</v>
      </c>
      <c r="C22" t="s">
        <v>230</v>
      </c>
      <c r="D22" s="34" t="s">
        <v>247</v>
      </c>
      <c r="E22" s="208">
        <v>45714</v>
      </c>
      <c r="F22" s="1"/>
      <c r="G22" t="s">
        <v>287</v>
      </c>
      <c r="H22" t="s">
        <v>240</v>
      </c>
      <c r="I22" s="208">
        <v>45723</v>
      </c>
      <c r="J22" t="s">
        <v>234</v>
      </c>
      <c r="K22" t="s">
        <v>235</v>
      </c>
      <c r="L22" t="s">
        <v>171</v>
      </c>
      <c r="M22" t="s">
        <v>298</v>
      </c>
      <c r="N22" t="s">
        <v>237</v>
      </c>
      <c r="O22" t="s">
        <v>230</v>
      </c>
      <c r="P22" s="193" t="str">
        <f>IF(OR(AND(A22&lt;&gt;"",COUNTIF(Bugs!B:B,A22)&gt;0),AND(B22&lt;&gt;"",COUNTIF(Bugs!A:A,B22)&gt;0)),"Y","")</f>
        <v/>
      </c>
      <c r="Q22" s="193" t="str">
        <f>IF(OR(
    AND(COUNTIF(Bugs!A:A,B22)&gt;0,ISNUMBER(SEARCH("x",INDEX(Bugs!C:C,MATCH(B22,Bugs!A:A,0))))),
    AND(COUNTIF(Bugs!B:B,B22)&gt;0,ISNUMBER(SEARCH("x",INDEX(Bugs!C:C,MATCH(B22,Bugs!B:B,0))))),
    AND(COUNTIF(Bugs!A:A,B22)&gt;0,ISNUMBER(SEARCH("x",INDEX(Bugs!D:D,MATCH(B22,Bugs!A:A,0))))),
    AND(COUNTIF(Bugs!B:B,B22)&gt;0,ISNUMBER(SEARCH("x",INDEX(Bugs!D:D,MATCH(B22,Bugs!B:B,0)))))
),"Y","")</f>
        <v/>
      </c>
      <c r="R22">
        <f ca="1">IF(OR(ISNUMBER(MATCH(L22,MasterData!$D$3:$D$18,0)),ISNUMBER(MATCH(L22,MasterData!$C$3:$C$18,0))),
    DATEDIF(E22,I22,"d"),
    DATEDIF(E22,TODAY(),"d"))</f>
        <v>9</v>
      </c>
      <c r="S22">
        <f t="shared" ca="1" si="0"/>
        <v>0</v>
      </c>
      <c r="T22">
        <f t="shared" ca="1" si="1"/>
        <v>1</v>
      </c>
      <c r="U22">
        <f t="shared" ca="1" si="2"/>
        <v>0</v>
      </c>
    </row>
    <row r="23" spans="1:21" x14ac:dyDescent="0.35">
      <c r="A23">
        <v>6000133013</v>
      </c>
      <c r="B23" t="s">
        <v>299</v>
      </c>
      <c r="C23" t="s">
        <v>230</v>
      </c>
      <c r="D23" s="34" t="s">
        <v>231</v>
      </c>
      <c r="E23" s="208">
        <v>45719</v>
      </c>
      <c r="F23" s="1"/>
      <c r="G23" t="s">
        <v>300</v>
      </c>
      <c r="H23" t="s">
        <v>245</v>
      </c>
      <c r="I23" s="208">
        <v>45734</v>
      </c>
      <c r="J23" t="s">
        <v>234</v>
      </c>
      <c r="K23" t="s">
        <v>235</v>
      </c>
      <c r="L23" t="s">
        <v>171</v>
      </c>
      <c r="M23" t="s">
        <v>301</v>
      </c>
      <c r="N23" t="s">
        <v>237</v>
      </c>
      <c r="O23" t="s">
        <v>230</v>
      </c>
      <c r="P23" s="193" t="str">
        <f>IF(OR(AND(A23&lt;&gt;"",COUNTIF(Bugs!B:B,A23)&gt;0),AND(B23&lt;&gt;"",COUNTIF(Bugs!A:A,B23)&gt;0)),"Y","")</f>
        <v/>
      </c>
      <c r="Q23" s="193" t="str">
        <f>IF(OR(
    AND(COUNTIF(Bugs!A:A,B23)&gt;0,ISNUMBER(SEARCH("x",INDEX(Bugs!C:C,MATCH(B23,Bugs!A:A,0))))),
    AND(COUNTIF(Bugs!B:B,B23)&gt;0,ISNUMBER(SEARCH("x",INDEX(Bugs!C:C,MATCH(B23,Bugs!B:B,0))))),
    AND(COUNTIF(Bugs!A:A,B23)&gt;0,ISNUMBER(SEARCH("x",INDEX(Bugs!D:D,MATCH(B23,Bugs!A:A,0))))),
    AND(COUNTIF(Bugs!B:B,B23)&gt;0,ISNUMBER(SEARCH("x",INDEX(Bugs!D:D,MATCH(B23,Bugs!B:B,0)))))
),"Y","")</f>
        <v/>
      </c>
      <c r="R23">
        <f ca="1">IF(OR(ISNUMBER(MATCH(L23,MasterData!$D$3:$D$18,0)),ISNUMBER(MATCH(L23,MasterData!$C$3:$C$18,0))),
    DATEDIF(E23,I23,"d"),
    DATEDIF(E23,TODAY(),"d"))</f>
        <v>15</v>
      </c>
      <c r="S23">
        <f t="shared" ca="1" si="0"/>
        <v>0</v>
      </c>
      <c r="T23">
        <f t="shared" ca="1" si="1"/>
        <v>1</v>
      </c>
      <c r="U23">
        <f t="shared" ca="1" si="2"/>
        <v>0</v>
      </c>
    </row>
    <row r="24" spans="1:21" x14ac:dyDescent="0.35">
      <c r="A24">
        <v>6000133061</v>
      </c>
      <c r="B24" t="s">
        <v>302</v>
      </c>
      <c r="C24" t="s">
        <v>230</v>
      </c>
      <c r="D24" s="34" t="s">
        <v>254</v>
      </c>
      <c r="E24" s="208">
        <v>45719</v>
      </c>
      <c r="F24" s="1"/>
      <c r="G24" t="s">
        <v>255</v>
      </c>
      <c r="H24" t="s">
        <v>245</v>
      </c>
      <c r="I24" s="208">
        <v>45735</v>
      </c>
      <c r="J24" t="s">
        <v>234</v>
      </c>
      <c r="K24" t="s">
        <v>241</v>
      </c>
      <c r="L24" t="s">
        <v>171</v>
      </c>
      <c r="M24" t="s">
        <v>303</v>
      </c>
      <c r="N24" t="s">
        <v>237</v>
      </c>
      <c r="O24" t="s">
        <v>230</v>
      </c>
      <c r="P24" s="193" t="str">
        <f>IF(OR(AND(A24&lt;&gt;"",COUNTIF(Bugs!B:B,A24)&gt;0),AND(B24&lt;&gt;"",COUNTIF(Bugs!A:A,B24)&gt;0)),"Y","")</f>
        <v/>
      </c>
      <c r="Q24" s="193" t="str">
        <f>IF(OR(
    AND(COUNTIF(Bugs!A:A,B24)&gt;0,ISNUMBER(SEARCH("x",INDEX(Bugs!C:C,MATCH(B24,Bugs!A:A,0))))),
    AND(COUNTIF(Bugs!B:B,B24)&gt;0,ISNUMBER(SEARCH("x",INDEX(Bugs!C:C,MATCH(B24,Bugs!B:B,0))))),
    AND(COUNTIF(Bugs!A:A,B24)&gt;0,ISNUMBER(SEARCH("x",INDEX(Bugs!D:D,MATCH(B24,Bugs!A:A,0))))),
    AND(COUNTIF(Bugs!B:B,B24)&gt;0,ISNUMBER(SEARCH("x",INDEX(Bugs!D:D,MATCH(B24,Bugs!B:B,0)))))
),"Y","")</f>
        <v/>
      </c>
      <c r="R24">
        <f ca="1">IF(OR(ISNUMBER(MATCH(L24,MasterData!$D$3:$D$18,0)),ISNUMBER(MATCH(L24,MasterData!$C$3:$C$18,0))),
    DATEDIF(E24,I24,"d"),
    DATEDIF(E24,TODAY(),"d"))</f>
        <v>16</v>
      </c>
      <c r="S24">
        <f t="shared" ca="1" si="0"/>
        <v>0</v>
      </c>
      <c r="T24">
        <f t="shared" ca="1" si="1"/>
        <v>1</v>
      </c>
      <c r="U24">
        <f t="shared" ca="1" si="2"/>
        <v>0</v>
      </c>
    </row>
    <row r="25" spans="1:21" x14ac:dyDescent="0.35">
      <c r="A25">
        <v>6000133063</v>
      </c>
      <c r="B25" t="s">
        <v>304</v>
      </c>
      <c r="C25" t="s">
        <v>230</v>
      </c>
      <c r="D25" s="34" t="s">
        <v>305</v>
      </c>
      <c r="E25" s="208">
        <v>45719</v>
      </c>
      <c r="F25" s="1"/>
      <c r="G25" t="s">
        <v>306</v>
      </c>
      <c r="H25" t="s">
        <v>245</v>
      </c>
      <c r="I25" s="208">
        <v>45778</v>
      </c>
      <c r="J25" t="s">
        <v>234</v>
      </c>
      <c r="K25" t="s">
        <v>235</v>
      </c>
      <c r="L25" t="s">
        <v>171</v>
      </c>
      <c r="M25" t="s">
        <v>307</v>
      </c>
      <c r="N25" t="s">
        <v>237</v>
      </c>
      <c r="O25" t="s">
        <v>230</v>
      </c>
      <c r="P25" s="193" t="str">
        <f>IF(OR(AND(A25&lt;&gt;"",COUNTIF(Bugs!B:B,A25)&gt;0),AND(B25&lt;&gt;"",COUNTIF(Bugs!A:A,B25)&gt;0)),"Y","")</f>
        <v/>
      </c>
      <c r="Q25" s="193" t="str">
        <f>IF(OR(
    AND(COUNTIF(Bugs!A:A,B25)&gt;0,ISNUMBER(SEARCH("x",INDEX(Bugs!C:C,MATCH(B25,Bugs!A:A,0))))),
    AND(COUNTIF(Bugs!B:B,B25)&gt;0,ISNUMBER(SEARCH("x",INDEX(Bugs!C:C,MATCH(B25,Bugs!B:B,0))))),
    AND(COUNTIF(Bugs!A:A,B25)&gt;0,ISNUMBER(SEARCH("x",INDEX(Bugs!D:D,MATCH(B25,Bugs!A:A,0))))),
    AND(COUNTIF(Bugs!B:B,B25)&gt;0,ISNUMBER(SEARCH("x",INDEX(Bugs!D:D,MATCH(B25,Bugs!B:B,0)))))
),"Y","")</f>
        <v/>
      </c>
      <c r="R25">
        <f ca="1">IF(OR(ISNUMBER(MATCH(L25,MasterData!$D$3:$D$18,0)),ISNUMBER(MATCH(L25,MasterData!$C$3:$C$18,0))),
    DATEDIF(E25,I25,"d"),
    DATEDIF(E25,TODAY(),"d"))</f>
        <v>59</v>
      </c>
      <c r="S25">
        <f t="shared" ca="1" si="0"/>
        <v>0</v>
      </c>
      <c r="T25">
        <f t="shared" ca="1" si="1"/>
        <v>0</v>
      </c>
      <c r="U25">
        <f t="shared" ca="1" si="2"/>
        <v>1</v>
      </c>
    </row>
    <row r="26" spans="1:21" x14ac:dyDescent="0.35">
      <c r="A26">
        <v>6000133075</v>
      </c>
      <c r="B26" t="s">
        <v>308</v>
      </c>
      <c r="C26" t="s">
        <v>230</v>
      </c>
      <c r="D26" s="34" t="s">
        <v>305</v>
      </c>
      <c r="E26" s="208">
        <v>45719</v>
      </c>
      <c r="F26" s="1"/>
      <c r="G26" t="s">
        <v>306</v>
      </c>
      <c r="H26" t="s">
        <v>240</v>
      </c>
      <c r="I26" s="208">
        <v>45758</v>
      </c>
      <c r="J26" t="s">
        <v>234</v>
      </c>
      <c r="K26" t="s">
        <v>235</v>
      </c>
      <c r="L26" t="s">
        <v>171</v>
      </c>
      <c r="M26" t="s">
        <v>309</v>
      </c>
      <c r="N26" t="s">
        <v>237</v>
      </c>
      <c r="O26" t="s">
        <v>230</v>
      </c>
      <c r="P26" s="193" t="str">
        <f>IF(OR(AND(A26&lt;&gt;"",COUNTIF(Bugs!B:B,A26)&gt;0),AND(B26&lt;&gt;"",COUNTIF(Bugs!A:A,B26)&gt;0)),"Y","")</f>
        <v/>
      </c>
      <c r="Q26" s="193" t="str">
        <f>IF(OR(
    AND(COUNTIF(Bugs!A:A,B26)&gt;0,ISNUMBER(SEARCH("x",INDEX(Bugs!C:C,MATCH(B26,Bugs!A:A,0))))),
    AND(COUNTIF(Bugs!B:B,B26)&gt;0,ISNUMBER(SEARCH("x",INDEX(Bugs!C:C,MATCH(B26,Bugs!B:B,0))))),
    AND(COUNTIF(Bugs!A:A,B26)&gt;0,ISNUMBER(SEARCH("x",INDEX(Bugs!D:D,MATCH(B26,Bugs!A:A,0))))),
    AND(COUNTIF(Bugs!B:B,B26)&gt;0,ISNUMBER(SEARCH("x",INDEX(Bugs!D:D,MATCH(B26,Bugs!B:B,0)))))
),"Y","")</f>
        <v/>
      </c>
      <c r="R26">
        <f ca="1">IF(OR(ISNUMBER(MATCH(L26,MasterData!$D$3:$D$18,0)),ISNUMBER(MATCH(L26,MasterData!$C$3:$C$18,0))),
    DATEDIF(E26,I26,"d"),
    DATEDIF(E26,TODAY(),"d"))</f>
        <v>39</v>
      </c>
      <c r="S26">
        <f t="shared" ca="1" si="0"/>
        <v>0</v>
      </c>
      <c r="T26">
        <f t="shared" ca="1" si="1"/>
        <v>0</v>
      </c>
      <c r="U26">
        <f t="shared" ca="1" si="2"/>
        <v>1</v>
      </c>
    </row>
    <row r="27" spans="1:21" x14ac:dyDescent="0.35">
      <c r="A27">
        <v>6000133085</v>
      </c>
      <c r="B27" t="s">
        <v>230</v>
      </c>
      <c r="C27" t="s">
        <v>230</v>
      </c>
      <c r="D27" s="34" t="s">
        <v>251</v>
      </c>
      <c r="E27" s="208">
        <v>45719</v>
      </c>
      <c r="F27" s="1"/>
      <c r="G27" t="s">
        <v>290</v>
      </c>
      <c r="H27" t="s">
        <v>240</v>
      </c>
      <c r="I27" s="208">
        <v>45731</v>
      </c>
      <c r="J27" t="s">
        <v>201</v>
      </c>
      <c r="K27" t="s">
        <v>241</v>
      </c>
      <c r="L27" t="s">
        <v>171</v>
      </c>
      <c r="M27" t="s">
        <v>310</v>
      </c>
      <c r="N27" t="s">
        <v>237</v>
      </c>
      <c r="O27" t="s">
        <v>230</v>
      </c>
      <c r="P27" s="193" t="str">
        <f>IF(OR(AND(A27&lt;&gt;"",COUNTIF(Bugs!B:B,A27)&gt;0),AND(B27&lt;&gt;"",COUNTIF(Bugs!A:A,B27)&gt;0)),"Y","")</f>
        <v/>
      </c>
      <c r="Q27" s="193" t="str">
        <f>IF(OR(
    AND(COUNTIF(Bugs!A:A,B27)&gt;0,ISNUMBER(SEARCH("x",INDEX(Bugs!C:C,MATCH(B27,Bugs!A:A,0))))),
    AND(COUNTIF(Bugs!B:B,B27)&gt;0,ISNUMBER(SEARCH("x",INDEX(Bugs!C:C,MATCH(B27,Bugs!B:B,0))))),
    AND(COUNTIF(Bugs!A:A,B27)&gt;0,ISNUMBER(SEARCH("x",INDEX(Bugs!D:D,MATCH(B27,Bugs!A:A,0))))),
    AND(COUNTIF(Bugs!B:B,B27)&gt;0,ISNUMBER(SEARCH("x",INDEX(Bugs!D:D,MATCH(B27,Bugs!B:B,0)))))
),"Y","")</f>
        <v/>
      </c>
      <c r="R27">
        <f ca="1">IF(OR(ISNUMBER(MATCH(L27,MasterData!$D$3:$D$18,0)),ISNUMBER(MATCH(L27,MasterData!$C$3:$C$18,0))),
    DATEDIF(E27,I27,"d"),
    DATEDIF(E27,TODAY(),"d"))</f>
        <v>12</v>
      </c>
      <c r="S27">
        <f t="shared" ca="1" si="0"/>
        <v>0</v>
      </c>
      <c r="T27">
        <f t="shared" ca="1" si="1"/>
        <v>1</v>
      </c>
      <c r="U27">
        <f t="shared" ca="1" si="2"/>
        <v>0</v>
      </c>
    </row>
    <row r="28" spans="1:21" x14ac:dyDescent="0.35">
      <c r="A28">
        <v>6000133086</v>
      </c>
      <c r="B28" t="s">
        <v>230</v>
      </c>
      <c r="C28" t="s">
        <v>230</v>
      </c>
      <c r="D28" s="34" t="s">
        <v>251</v>
      </c>
      <c r="E28" s="208">
        <v>45719</v>
      </c>
      <c r="F28" s="1"/>
      <c r="G28" t="s">
        <v>290</v>
      </c>
      <c r="H28" t="s">
        <v>240</v>
      </c>
      <c r="I28" s="208">
        <v>45773</v>
      </c>
      <c r="J28" t="s">
        <v>201</v>
      </c>
      <c r="K28" t="s">
        <v>241</v>
      </c>
      <c r="L28" t="s">
        <v>171</v>
      </c>
      <c r="M28" t="s">
        <v>311</v>
      </c>
      <c r="N28" t="s">
        <v>237</v>
      </c>
      <c r="O28" t="s">
        <v>230</v>
      </c>
      <c r="P28" s="193" t="str">
        <f>IF(OR(AND(A28&lt;&gt;"",COUNTIF(Bugs!B:B,A28)&gt;0),AND(B28&lt;&gt;"",COUNTIF(Bugs!A:A,B28)&gt;0)),"Y","")</f>
        <v/>
      </c>
      <c r="Q28" s="193" t="str">
        <f>IF(OR(
    AND(COUNTIF(Bugs!A:A,B28)&gt;0,ISNUMBER(SEARCH("x",INDEX(Bugs!C:C,MATCH(B28,Bugs!A:A,0))))),
    AND(COUNTIF(Bugs!B:B,B28)&gt;0,ISNUMBER(SEARCH("x",INDEX(Bugs!C:C,MATCH(B28,Bugs!B:B,0))))),
    AND(COUNTIF(Bugs!A:A,B28)&gt;0,ISNUMBER(SEARCH("x",INDEX(Bugs!D:D,MATCH(B28,Bugs!A:A,0))))),
    AND(COUNTIF(Bugs!B:B,B28)&gt;0,ISNUMBER(SEARCH("x",INDEX(Bugs!D:D,MATCH(B28,Bugs!B:B,0)))))
),"Y","")</f>
        <v/>
      </c>
      <c r="R28">
        <f ca="1">IF(OR(ISNUMBER(MATCH(L28,MasterData!$D$3:$D$18,0)),ISNUMBER(MATCH(L28,MasterData!$C$3:$C$18,0))),
    DATEDIF(E28,I28,"d"),
    DATEDIF(E28,TODAY(),"d"))</f>
        <v>54</v>
      </c>
      <c r="S28">
        <f t="shared" ca="1" si="0"/>
        <v>0</v>
      </c>
      <c r="T28">
        <f t="shared" ca="1" si="1"/>
        <v>0</v>
      </c>
      <c r="U28">
        <f t="shared" ca="1" si="2"/>
        <v>1</v>
      </c>
    </row>
    <row r="29" spans="1:21" x14ac:dyDescent="0.35">
      <c r="A29">
        <v>6000133087</v>
      </c>
      <c r="B29" t="s">
        <v>230</v>
      </c>
      <c r="C29" t="s">
        <v>230</v>
      </c>
      <c r="D29" s="34" t="s">
        <v>251</v>
      </c>
      <c r="E29" s="208">
        <v>45719</v>
      </c>
      <c r="F29" s="1"/>
      <c r="G29" t="s">
        <v>290</v>
      </c>
      <c r="H29" t="s">
        <v>245</v>
      </c>
      <c r="I29" s="208">
        <v>45807</v>
      </c>
      <c r="J29" t="s">
        <v>201</v>
      </c>
      <c r="K29" t="s">
        <v>241</v>
      </c>
      <c r="L29" t="s">
        <v>171</v>
      </c>
      <c r="M29" t="s">
        <v>312</v>
      </c>
      <c r="N29" t="s">
        <v>237</v>
      </c>
      <c r="O29" t="s">
        <v>230</v>
      </c>
      <c r="P29" s="193" t="str">
        <f>IF(OR(AND(A29&lt;&gt;"",COUNTIF(Bugs!B:B,A29)&gt;0),AND(B29&lt;&gt;"",COUNTIF(Bugs!A:A,B29)&gt;0)),"Y","")</f>
        <v/>
      </c>
      <c r="Q29" s="193" t="str">
        <f>IF(OR(
    AND(COUNTIF(Bugs!A:A,B29)&gt;0,ISNUMBER(SEARCH("x",INDEX(Bugs!C:C,MATCH(B29,Bugs!A:A,0))))),
    AND(COUNTIF(Bugs!B:B,B29)&gt;0,ISNUMBER(SEARCH("x",INDEX(Bugs!C:C,MATCH(B29,Bugs!B:B,0))))),
    AND(COUNTIF(Bugs!A:A,B29)&gt;0,ISNUMBER(SEARCH("x",INDEX(Bugs!D:D,MATCH(B29,Bugs!A:A,0))))),
    AND(COUNTIF(Bugs!B:B,B29)&gt;0,ISNUMBER(SEARCH("x",INDEX(Bugs!D:D,MATCH(B29,Bugs!B:B,0)))))
),"Y","")</f>
        <v/>
      </c>
      <c r="R29">
        <f ca="1">IF(OR(ISNUMBER(MATCH(L29,MasterData!$D$3:$D$18,0)),ISNUMBER(MATCH(L29,MasterData!$C$3:$C$18,0))),
    DATEDIF(E29,I29,"d"),
    DATEDIF(E29,TODAY(),"d"))</f>
        <v>88</v>
      </c>
      <c r="S29">
        <f t="shared" ca="1" si="0"/>
        <v>0</v>
      </c>
      <c r="T29">
        <f t="shared" ca="1" si="1"/>
        <v>0</v>
      </c>
      <c r="U29">
        <f t="shared" ca="1" si="2"/>
        <v>1</v>
      </c>
    </row>
    <row r="30" spans="1:21" x14ac:dyDescent="0.35">
      <c r="A30">
        <v>6000133442</v>
      </c>
      <c r="B30" t="s">
        <v>230</v>
      </c>
      <c r="C30" t="s">
        <v>230</v>
      </c>
      <c r="D30" s="34" t="s">
        <v>247</v>
      </c>
      <c r="E30" s="208">
        <v>45722</v>
      </c>
      <c r="F30" s="1"/>
      <c r="G30" t="s">
        <v>248</v>
      </c>
      <c r="H30" t="s">
        <v>245</v>
      </c>
      <c r="I30" s="208">
        <v>45786</v>
      </c>
      <c r="J30" t="s">
        <v>201</v>
      </c>
      <c r="K30" t="s">
        <v>241</v>
      </c>
      <c r="L30" t="s">
        <v>171</v>
      </c>
      <c r="M30" t="s">
        <v>313</v>
      </c>
      <c r="N30" t="s">
        <v>237</v>
      </c>
      <c r="O30" t="s">
        <v>230</v>
      </c>
      <c r="P30" s="193" t="str">
        <f>IF(OR(AND(A30&lt;&gt;"",COUNTIF(Bugs!B:B,A30)&gt;0),AND(B30&lt;&gt;"",COUNTIF(Bugs!A:A,B30)&gt;0)),"Y","")</f>
        <v/>
      </c>
      <c r="Q30" s="193" t="str">
        <f>IF(OR(
    AND(COUNTIF(Bugs!A:A,B30)&gt;0,ISNUMBER(SEARCH("x",INDEX(Bugs!C:C,MATCH(B30,Bugs!A:A,0))))),
    AND(COUNTIF(Bugs!B:B,B30)&gt;0,ISNUMBER(SEARCH("x",INDEX(Bugs!C:C,MATCH(B30,Bugs!B:B,0))))),
    AND(COUNTIF(Bugs!A:A,B30)&gt;0,ISNUMBER(SEARCH("x",INDEX(Bugs!D:D,MATCH(B30,Bugs!A:A,0))))),
    AND(COUNTIF(Bugs!B:B,B30)&gt;0,ISNUMBER(SEARCH("x",INDEX(Bugs!D:D,MATCH(B30,Bugs!B:B,0)))))
),"Y","")</f>
        <v/>
      </c>
      <c r="R30">
        <f ca="1">IF(OR(ISNUMBER(MATCH(L30,MasterData!$D$3:$D$18,0)),ISNUMBER(MATCH(L30,MasterData!$C$3:$C$18,0))),
    DATEDIF(E30,I30,"d"),
    DATEDIF(E30,TODAY(),"d"))</f>
        <v>64</v>
      </c>
      <c r="S30">
        <f t="shared" ca="1" si="0"/>
        <v>0</v>
      </c>
      <c r="T30">
        <f t="shared" ca="1" si="1"/>
        <v>0</v>
      </c>
      <c r="U30">
        <f t="shared" ca="1" si="2"/>
        <v>1</v>
      </c>
    </row>
    <row r="31" spans="1:21" x14ac:dyDescent="0.35">
      <c r="A31">
        <v>6000133644</v>
      </c>
      <c r="B31" t="s">
        <v>314</v>
      </c>
      <c r="C31" t="s">
        <v>230</v>
      </c>
      <c r="D31" s="34" t="s">
        <v>274</v>
      </c>
      <c r="E31" s="208">
        <v>45723</v>
      </c>
      <c r="F31" s="1"/>
      <c r="G31" t="s">
        <v>315</v>
      </c>
      <c r="H31" t="s">
        <v>240</v>
      </c>
      <c r="I31" s="208">
        <v>45903</v>
      </c>
      <c r="J31" t="s">
        <v>234</v>
      </c>
      <c r="K31" t="s">
        <v>241</v>
      </c>
      <c r="L31" t="s">
        <v>171</v>
      </c>
      <c r="M31" t="s">
        <v>316</v>
      </c>
      <c r="N31" t="s">
        <v>237</v>
      </c>
      <c r="O31" t="s">
        <v>230</v>
      </c>
      <c r="P31" s="193" t="str">
        <f>IF(OR(AND(A31&lt;&gt;"",COUNTIF(Bugs!B:B,A31)&gt;0),AND(B31&lt;&gt;"",COUNTIF(Bugs!A:A,B31)&gt;0)),"Y","")</f>
        <v/>
      </c>
      <c r="Q31" s="193" t="str">
        <f>IF(OR(
    AND(COUNTIF(Bugs!A:A,B31)&gt;0,ISNUMBER(SEARCH("x",INDEX(Bugs!C:C,MATCH(B31,Bugs!A:A,0))))),
    AND(COUNTIF(Bugs!B:B,B31)&gt;0,ISNUMBER(SEARCH("x",INDEX(Bugs!C:C,MATCH(B31,Bugs!B:B,0))))),
    AND(COUNTIF(Bugs!A:A,B31)&gt;0,ISNUMBER(SEARCH("x",INDEX(Bugs!D:D,MATCH(B31,Bugs!A:A,0))))),
    AND(COUNTIF(Bugs!B:B,B31)&gt;0,ISNUMBER(SEARCH("x",INDEX(Bugs!D:D,MATCH(B31,Bugs!B:B,0)))))
),"Y","")</f>
        <v/>
      </c>
      <c r="R31">
        <f ca="1">IF(OR(ISNUMBER(MATCH(L31,MasterData!$D$3:$D$18,0)),ISNUMBER(MATCH(L31,MasterData!$C$3:$C$18,0))),
    DATEDIF(E31,I31,"d"),
    DATEDIF(E31,TODAY(),"d"))</f>
        <v>180</v>
      </c>
      <c r="S31">
        <f t="shared" ca="1" si="0"/>
        <v>0</v>
      </c>
      <c r="T31">
        <f t="shared" ca="1" si="1"/>
        <v>0</v>
      </c>
      <c r="U31">
        <f t="shared" ca="1" si="2"/>
        <v>1</v>
      </c>
    </row>
    <row r="32" spans="1:21" x14ac:dyDescent="0.35">
      <c r="A32">
        <v>6000133647</v>
      </c>
      <c r="B32" t="s">
        <v>317</v>
      </c>
      <c r="C32" t="s">
        <v>230</v>
      </c>
      <c r="D32" s="34" t="s">
        <v>231</v>
      </c>
      <c r="E32" s="208">
        <v>45723</v>
      </c>
      <c r="F32" s="1"/>
      <c r="G32" t="s">
        <v>318</v>
      </c>
      <c r="H32" t="s">
        <v>245</v>
      </c>
      <c r="I32" s="208">
        <v>45733</v>
      </c>
      <c r="J32" t="s">
        <v>234</v>
      </c>
      <c r="K32" t="s">
        <v>235</v>
      </c>
      <c r="L32" t="s">
        <v>171</v>
      </c>
      <c r="M32" t="s">
        <v>319</v>
      </c>
      <c r="N32" t="s">
        <v>237</v>
      </c>
      <c r="O32" t="s">
        <v>230</v>
      </c>
      <c r="P32" s="193" t="str">
        <f>IF(OR(AND(A32&lt;&gt;"",COUNTIF(Bugs!B:B,A32)&gt;0),AND(B32&lt;&gt;"",COUNTIF(Bugs!A:A,B32)&gt;0)),"Y","")</f>
        <v/>
      </c>
      <c r="Q32" s="193" t="str">
        <f>IF(OR(
    AND(COUNTIF(Bugs!A:A,B32)&gt;0,ISNUMBER(SEARCH("x",INDEX(Bugs!C:C,MATCH(B32,Bugs!A:A,0))))),
    AND(COUNTIF(Bugs!B:B,B32)&gt;0,ISNUMBER(SEARCH("x",INDEX(Bugs!C:C,MATCH(B32,Bugs!B:B,0))))),
    AND(COUNTIF(Bugs!A:A,B32)&gt;0,ISNUMBER(SEARCH("x",INDEX(Bugs!D:D,MATCH(B32,Bugs!A:A,0))))),
    AND(COUNTIF(Bugs!B:B,B32)&gt;0,ISNUMBER(SEARCH("x",INDEX(Bugs!D:D,MATCH(B32,Bugs!B:B,0)))))
),"Y","")</f>
        <v/>
      </c>
      <c r="R32">
        <f ca="1">IF(OR(ISNUMBER(MATCH(L32,MasterData!$D$3:$D$18,0)),ISNUMBER(MATCH(L32,MasterData!$C$3:$C$18,0))),
    DATEDIF(E32,I32,"d"),
    DATEDIF(E32,TODAY(),"d"))</f>
        <v>10</v>
      </c>
      <c r="S32">
        <f t="shared" ca="1" si="0"/>
        <v>0</v>
      </c>
      <c r="T32">
        <f t="shared" ca="1" si="1"/>
        <v>1</v>
      </c>
      <c r="U32">
        <f t="shared" ca="1" si="2"/>
        <v>0</v>
      </c>
    </row>
    <row r="33" spans="1:21" x14ac:dyDescent="0.35">
      <c r="A33">
        <v>6000133780</v>
      </c>
      <c r="B33" t="s">
        <v>320</v>
      </c>
      <c r="C33" t="s">
        <v>230</v>
      </c>
      <c r="D33" s="34" t="s">
        <v>274</v>
      </c>
      <c r="E33" s="208">
        <v>45726</v>
      </c>
      <c r="F33" s="1"/>
      <c r="G33" t="s">
        <v>321</v>
      </c>
      <c r="H33" t="s">
        <v>240</v>
      </c>
      <c r="I33" s="208">
        <v>45741</v>
      </c>
      <c r="J33" t="s">
        <v>234</v>
      </c>
      <c r="K33" t="s">
        <v>235</v>
      </c>
      <c r="L33" t="s">
        <v>171</v>
      </c>
      <c r="M33" t="s">
        <v>322</v>
      </c>
      <c r="N33" t="s">
        <v>237</v>
      </c>
      <c r="O33" t="s">
        <v>230</v>
      </c>
      <c r="P33" s="193" t="str">
        <f>IF(OR(AND(A33&lt;&gt;"",COUNTIF(Bugs!B:B,A33)&gt;0),AND(B33&lt;&gt;"",COUNTIF(Bugs!A:A,B33)&gt;0)),"Y","")</f>
        <v/>
      </c>
      <c r="Q33" s="193" t="str">
        <f>IF(OR(
    AND(COUNTIF(Bugs!A:A,B33)&gt;0,ISNUMBER(SEARCH("x",INDEX(Bugs!C:C,MATCH(B33,Bugs!A:A,0))))),
    AND(COUNTIF(Bugs!B:B,B33)&gt;0,ISNUMBER(SEARCH("x",INDEX(Bugs!C:C,MATCH(B33,Bugs!B:B,0))))),
    AND(COUNTIF(Bugs!A:A,B33)&gt;0,ISNUMBER(SEARCH("x",INDEX(Bugs!D:D,MATCH(B33,Bugs!A:A,0))))),
    AND(COUNTIF(Bugs!B:B,B33)&gt;0,ISNUMBER(SEARCH("x",INDEX(Bugs!D:D,MATCH(B33,Bugs!B:B,0)))))
),"Y","")</f>
        <v/>
      </c>
      <c r="R33">
        <f ca="1">IF(OR(ISNUMBER(MATCH(L33,MasterData!$D$3:$D$18,0)),ISNUMBER(MATCH(L33,MasterData!$C$3:$C$18,0))),
    DATEDIF(E33,I33,"d"),
    DATEDIF(E33,TODAY(),"d"))</f>
        <v>15</v>
      </c>
      <c r="S33">
        <f t="shared" ca="1" si="0"/>
        <v>0</v>
      </c>
      <c r="T33">
        <f t="shared" ca="1" si="1"/>
        <v>1</v>
      </c>
      <c r="U33">
        <f t="shared" ca="1" si="2"/>
        <v>0</v>
      </c>
    </row>
    <row r="34" spans="1:21" x14ac:dyDescent="0.35">
      <c r="A34">
        <v>6000133782</v>
      </c>
      <c r="B34" t="s">
        <v>323</v>
      </c>
      <c r="C34" t="s">
        <v>230</v>
      </c>
      <c r="D34" s="34" t="s">
        <v>254</v>
      </c>
      <c r="E34" s="208">
        <v>45726</v>
      </c>
      <c r="F34" s="1"/>
      <c r="G34" t="s">
        <v>255</v>
      </c>
      <c r="H34" t="s">
        <v>240</v>
      </c>
      <c r="I34" s="208">
        <v>45735</v>
      </c>
      <c r="J34" t="s">
        <v>234</v>
      </c>
      <c r="K34" t="s">
        <v>241</v>
      </c>
      <c r="L34" t="s">
        <v>171</v>
      </c>
      <c r="M34" t="s">
        <v>324</v>
      </c>
      <c r="N34" t="s">
        <v>237</v>
      </c>
      <c r="O34" t="s">
        <v>230</v>
      </c>
      <c r="P34" s="193" t="str">
        <f>IF(OR(AND(A34&lt;&gt;"",COUNTIF(Bugs!B:B,A34)&gt;0),AND(B34&lt;&gt;"",COUNTIF(Bugs!A:A,B34)&gt;0)),"Y","")</f>
        <v/>
      </c>
      <c r="Q34" s="193" t="str">
        <f>IF(OR(
    AND(COUNTIF(Bugs!A:A,B34)&gt;0,ISNUMBER(SEARCH("x",INDEX(Bugs!C:C,MATCH(B34,Bugs!A:A,0))))),
    AND(COUNTIF(Bugs!B:B,B34)&gt;0,ISNUMBER(SEARCH("x",INDEX(Bugs!C:C,MATCH(B34,Bugs!B:B,0))))),
    AND(COUNTIF(Bugs!A:A,B34)&gt;0,ISNUMBER(SEARCH("x",INDEX(Bugs!D:D,MATCH(B34,Bugs!A:A,0))))),
    AND(COUNTIF(Bugs!B:B,B34)&gt;0,ISNUMBER(SEARCH("x",INDEX(Bugs!D:D,MATCH(B34,Bugs!B:B,0)))))
),"Y","")</f>
        <v/>
      </c>
      <c r="R34">
        <f ca="1">IF(OR(ISNUMBER(MATCH(L34,MasterData!$D$3:$D$18,0)),ISNUMBER(MATCH(L34,MasterData!$C$3:$C$18,0))),
    DATEDIF(E34,I34,"d"),
    DATEDIF(E34,TODAY(),"d"))</f>
        <v>9</v>
      </c>
      <c r="S34">
        <f t="shared" ca="1" si="0"/>
        <v>0</v>
      </c>
      <c r="T34">
        <f t="shared" ca="1" si="1"/>
        <v>1</v>
      </c>
      <c r="U34">
        <f t="shared" ca="1" si="2"/>
        <v>0</v>
      </c>
    </row>
    <row r="35" spans="1:21" x14ac:dyDescent="0.35">
      <c r="A35">
        <v>6000133815</v>
      </c>
      <c r="B35" t="s">
        <v>325</v>
      </c>
      <c r="C35" t="s">
        <v>230</v>
      </c>
      <c r="D35" s="34" t="s">
        <v>254</v>
      </c>
      <c r="E35" s="208">
        <v>45726</v>
      </c>
      <c r="F35" s="1"/>
      <c r="G35" t="s">
        <v>255</v>
      </c>
      <c r="H35" t="s">
        <v>240</v>
      </c>
      <c r="I35" s="208">
        <v>45748</v>
      </c>
      <c r="J35" t="s">
        <v>234</v>
      </c>
      <c r="K35" t="s">
        <v>241</v>
      </c>
      <c r="L35" t="s">
        <v>171</v>
      </c>
      <c r="M35" t="s">
        <v>326</v>
      </c>
      <c r="N35" t="s">
        <v>237</v>
      </c>
      <c r="O35" t="s">
        <v>230</v>
      </c>
      <c r="P35" s="193" t="str">
        <f>IF(OR(AND(A35&lt;&gt;"",COUNTIF(Bugs!B:B,A35)&gt;0),AND(B35&lt;&gt;"",COUNTIF(Bugs!A:A,B35)&gt;0)),"Y","")</f>
        <v/>
      </c>
      <c r="Q35" s="193" t="str">
        <f>IF(OR(
    AND(COUNTIF(Bugs!A:A,B35)&gt;0,ISNUMBER(SEARCH("x",INDEX(Bugs!C:C,MATCH(B35,Bugs!A:A,0))))),
    AND(COUNTIF(Bugs!B:B,B35)&gt;0,ISNUMBER(SEARCH("x",INDEX(Bugs!C:C,MATCH(B35,Bugs!B:B,0))))),
    AND(COUNTIF(Bugs!A:A,B35)&gt;0,ISNUMBER(SEARCH("x",INDEX(Bugs!D:D,MATCH(B35,Bugs!A:A,0))))),
    AND(COUNTIF(Bugs!B:B,B35)&gt;0,ISNUMBER(SEARCH("x",INDEX(Bugs!D:D,MATCH(B35,Bugs!B:B,0)))))
),"Y","")</f>
        <v/>
      </c>
      <c r="R35">
        <f ca="1">IF(OR(ISNUMBER(MATCH(L35,MasterData!$D$3:$D$18,0)),ISNUMBER(MATCH(L35,MasterData!$C$3:$C$18,0))),
    DATEDIF(E35,I35,"d"),
    DATEDIF(E35,TODAY(),"d"))</f>
        <v>22</v>
      </c>
      <c r="S35">
        <f t="shared" ca="1" si="0"/>
        <v>0</v>
      </c>
      <c r="T35">
        <f t="shared" ca="1" si="1"/>
        <v>1</v>
      </c>
      <c r="U35">
        <f t="shared" ca="1" si="2"/>
        <v>0</v>
      </c>
    </row>
    <row r="36" spans="1:21" x14ac:dyDescent="0.35">
      <c r="A36">
        <v>6000133897</v>
      </c>
      <c r="B36" t="s">
        <v>230</v>
      </c>
      <c r="C36" t="s">
        <v>230</v>
      </c>
      <c r="D36" s="34" t="s">
        <v>231</v>
      </c>
      <c r="E36" s="208">
        <v>45727</v>
      </c>
      <c r="F36" s="1"/>
      <c r="G36" t="s">
        <v>248</v>
      </c>
      <c r="H36" t="s">
        <v>240</v>
      </c>
      <c r="I36" s="208">
        <v>45751</v>
      </c>
      <c r="J36" t="s">
        <v>201</v>
      </c>
      <c r="K36" t="s">
        <v>241</v>
      </c>
      <c r="L36" t="s">
        <v>171</v>
      </c>
      <c r="M36" t="s">
        <v>327</v>
      </c>
      <c r="N36" t="s">
        <v>237</v>
      </c>
      <c r="O36" t="s">
        <v>230</v>
      </c>
      <c r="P36" s="193" t="str">
        <f>IF(OR(AND(A36&lt;&gt;"",COUNTIF(Bugs!B:B,A36)&gt;0),AND(B36&lt;&gt;"",COUNTIF(Bugs!A:A,B36)&gt;0)),"Y","")</f>
        <v/>
      </c>
      <c r="Q36" s="193" t="str">
        <f>IF(OR(
    AND(COUNTIF(Bugs!A:A,B36)&gt;0,ISNUMBER(SEARCH("x",INDEX(Bugs!C:C,MATCH(B36,Bugs!A:A,0))))),
    AND(COUNTIF(Bugs!B:B,B36)&gt;0,ISNUMBER(SEARCH("x",INDEX(Bugs!C:C,MATCH(B36,Bugs!B:B,0))))),
    AND(COUNTIF(Bugs!A:A,B36)&gt;0,ISNUMBER(SEARCH("x",INDEX(Bugs!D:D,MATCH(B36,Bugs!A:A,0))))),
    AND(COUNTIF(Bugs!B:B,B36)&gt;0,ISNUMBER(SEARCH("x",INDEX(Bugs!D:D,MATCH(B36,Bugs!B:B,0)))))
),"Y","")</f>
        <v/>
      </c>
      <c r="R36">
        <f ca="1">IF(OR(ISNUMBER(MATCH(L36,MasterData!$D$3:$D$18,0)),ISNUMBER(MATCH(L36,MasterData!$C$3:$C$18,0))),
    DATEDIF(E36,I36,"d"),
    DATEDIF(E36,TODAY(),"d"))</f>
        <v>24</v>
      </c>
      <c r="S36">
        <f t="shared" ca="1" si="0"/>
        <v>0</v>
      </c>
      <c r="T36">
        <f t="shared" ca="1" si="1"/>
        <v>1</v>
      </c>
      <c r="U36">
        <f t="shared" ca="1" si="2"/>
        <v>0</v>
      </c>
    </row>
    <row r="37" spans="1:21" x14ac:dyDescent="0.35">
      <c r="A37">
        <v>6000134052</v>
      </c>
      <c r="B37" t="s">
        <v>328</v>
      </c>
      <c r="D37" s="34">
        <v>3014</v>
      </c>
      <c r="E37" s="208">
        <v>45728</v>
      </c>
      <c r="F37" s="1"/>
      <c r="G37" t="s">
        <v>329</v>
      </c>
      <c r="H37" t="s">
        <v>330</v>
      </c>
      <c r="I37" s="208">
        <v>45852</v>
      </c>
      <c r="K37" t="s">
        <v>235</v>
      </c>
      <c r="L37" t="s">
        <v>171</v>
      </c>
      <c r="M37" t="s">
        <v>331</v>
      </c>
      <c r="N37" t="s">
        <v>332</v>
      </c>
      <c r="P37" s="193" t="str">
        <f>IF(OR(AND(A37&lt;&gt;"",COUNTIF(Bugs!B:B,A37)&gt;0),AND(B37&lt;&gt;"",COUNTIF(Bugs!A:A,B37)&gt;0)),"Y","")</f>
        <v/>
      </c>
      <c r="Q37" s="193" t="str">
        <f>IF(OR(
    AND(COUNTIF(Bugs!A:A,B37)&gt;0,ISNUMBER(SEARCH("x",INDEX(Bugs!C:C,MATCH(B37,Bugs!A:A,0))))),
    AND(COUNTIF(Bugs!B:B,B37)&gt;0,ISNUMBER(SEARCH("x",INDEX(Bugs!C:C,MATCH(B37,Bugs!B:B,0))))),
    AND(COUNTIF(Bugs!A:A,B37)&gt;0,ISNUMBER(SEARCH("x",INDEX(Bugs!D:D,MATCH(B37,Bugs!A:A,0))))),
    AND(COUNTIF(Bugs!B:B,B37)&gt;0,ISNUMBER(SEARCH("x",INDEX(Bugs!D:D,MATCH(B37,Bugs!B:B,0)))))
),"Y","")</f>
        <v/>
      </c>
      <c r="R37">
        <f ca="1">IF(OR(ISNUMBER(MATCH(L37,MasterData!$D$3:$D$18,0)),ISNUMBER(MATCH(L37,MasterData!$C$3:$C$18,0))),
    DATEDIF(E37,I37,"d"),
    DATEDIF(E37,TODAY(),"d"))</f>
        <v>124</v>
      </c>
      <c r="S37">
        <f t="shared" ca="1" si="0"/>
        <v>0</v>
      </c>
      <c r="T37">
        <f t="shared" ca="1" si="1"/>
        <v>0</v>
      </c>
      <c r="U37">
        <f t="shared" ca="1" si="2"/>
        <v>1</v>
      </c>
    </row>
    <row r="38" spans="1:21" x14ac:dyDescent="0.35">
      <c r="A38">
        <v>6000134157</v>
      </c>
      <c r="B38" t="s">
        <v>333</v>
      </c>
      <c r="C38" t="s">
        <v>230</v>
      </c>
      <c r="D38" s="34" t="s">
        <v>231</v>
      </c>
      <c r="E38" s="208">
        <v>45729</v>
      </c>
      <c r="F38" s="1"/>
      <c r="G38" t="s">
        <v>293</v>
      </c>
      <c r="H38" t="s">
        <v>245</v>
      </c>
      <c r="I38" s="208">
        <v>45737</v>
      </c>
      <c r="J38" t="s">
        <v>234</v>
      </c>
      <c r="K38" t="s">
        <v>235</v>
      </c>
      <c r="L38" t="s">
        <v>171</v>
      </c>
      <c r="M38" t="s">
        <v>334</v>
      </c>
      <c r="N38" t="s">
        <v>237</v>
      </c>
      <c r="O38" t="s">
        <v>230</v>
      </c>
      <c r="P38" s="193" t="str">
        <f>IF(OR(AND(A38&lt;&gt;"",COUNTIF(Bugs!B:B,A38)&gt;0),AND(B38&lt;&gt;"",COUNTIF(Bugs!A:A,B38)&gt;0)),"Y","")</f>
        <v/>
      </c>
      <c r="Q38" s="193" t="str">
        <f>IF(OR(
    AND(COUNTIF(Bugs!A:A,B38)&gt;0,ISNUMBER(SEARCH("x",INDEX(Bugs!C:C,MATCH(B38,Bugs!A:A,0))))),
    AND(COUNTIF(Bugs!B:B,B38)&gt;0,ISNUMBER(SEARCH("x",INDEX(Bugs!C:C,MATCH(B38,Bugs!B:B,0))))),
    AND(COUNTIF(Bugs!A:A,B38)&gt;0,ISNUMBER(SEARCH("x",INDEX(Bugs!D:D,MATCH(B38,Bugs!A:A,0))))),
    AND(COUNTIF(Bugs!B:B,B38)&gt;0,ISNUMBER(SEARCH("x",INDEX(Bugs!D:D,MATCH(B38,Bugs!B:B,0)))))
),"Y","")</f>
        <v/>
      </c>
      <c r="R38">
        <f ca="1">IF(OR(ISNUMBER(MATCH(L38,MasterData!$D$3:$D$18,0)),ISNUMBER(MATCH(L38,MasterData!$C$3:$C$18,0))),
    DATEDIF(E38,I38,"d"),
    DATEDIF(E38,TODAY(),"d"))</f>
        <v>8</v>
      </c>
      <c r="S38">
        <f t="shared" ca="1" si="0"/>
        <v>0</v>
      </c>
      <c r="T38">
        <f t="shared" ca="1" si="1"/>
        <v>1</v>
      </c>
      <c r="U38">
        <f t="shared" ca="1" si="2"/>
        <v>0</v>
      </c>
    </row>
    <row r="39" spans="1:21" x14ac:dyDescent="0.35">
      <c r="A39">
        <v>6000134167</v>
      </c>
      <c r="B39" t="s">
        <v>230</v>
      </c>
      <c r="C39" t="s">
        <v>230</v>
      </c>
      <c r="D39" s="34" t="s">
        <v>251</v>
      </c>
      <c r="E39" s="208">
        <v>45729</v>
      </c>
      <c r="F39" s="1"/>
      <c r="G39" t="s">
        <v>335</v>
      </c>
      <c r="H39" t="s">
        <v>240</v>
      </c>
      <c r="I39" s="208">
        <v>45792</v>
      </c>
      <c r="J39" t="s">
        <v>201</v>
      </c>
      <c r="K39" t="s">
        <v>241</v>
      </c>
      <c r="L39" t="s">
        <v>171</v>
      </c>
      <c r="M39" t="s">
        <v>336</v>
      </c>
      <c r="N39" t="s">
        <v>237</v>
      </c>
      <c r="O39" t="s">
        <v>230</v>
      </c>
      <c r="P39" s="193" t="str">
        <f>IF(OR(AND(A39&lt;&gt;"",COUNTIF(Bugs!B:B,A39)&gt;0),AND(B39&lt;&gt;"",COUNTIF(Bugs!A:A,B39)&gt;0)),"Y","")</f>
        <v/>
      </c>
      <c r="Q39" s="193" t="str">
        <f>IF(OR(
    AND(COUNTIF(Bugs!A:A,B39)&gt;0,ISNUMBER(SEARCH("x",INDEX(Bugs!C:C,MATCH(B39,Bugs!A:A,0))))),
    AND(COUNTIF(Bugs!B:B,B39)&gt;0,ISNUMBER(SEARCH("x",INDEX(Bugs!C:C,MATCH(B39,Bugs!B:B,0))))),
    AND(COUNTIF(Bugs!A:A,B39)&gt;0,ISNUMBER(SEARCH("x",INDEX(Bugs!D:D,MATCH(B39,Bugs!A:A,0))))),
    AND(COUNTIF(Bugs!B:B,B39)&gt;0,ISNUMBER(SEARCH("x",INDEX(Bugs!D:D,MATCH(B39,Bugs!B:B,0)))))
),"Y","")</f>
        <v/>
      </c>
      <c r="R39">
        <f ca="1">IF(OR(ISNUMBER(MATCH(L39,MasterData!$D$3:$D$18,0)),ISNUMBER(MATCH(L39,MasterData!$C$3:$C$18,0))),
    DATEDIF(E39,I39,"d"),
    DATEDIF(E39,TODAY(),"d"))</f>
        <v>63</v>
      </c>
      <c r="S39">
        <f t="shared" ca="1" si="0"/>
        <v>0</v>
      </c>
      <c r="T39">
        <f t="shared" ca="1" si="1"/>
        <v>0</v>
      </c>
      <c r="U39">
        <f t="shared" ca="1" si="2"/>
        <v>1</v>
      </c>
    </row>
    <row r="40" spans="1:21" x14ac:dyDescent="0.35">
      <c r="A40">
        <v>6000134304</v>
      </c>
      <c r="B40" t="s">
        <v>337</v>
      </c>
      <c r="C40" t="s">
        <v>230</v>
      </c>
      <c r="D40" s="34" t="s">
        <v>338</v>
      </c>
      <c r="E40" s="208">
        <v>45729</v>
      </c>
      <c r="F40" s="1"/>
      <c r="G40" t="s">
        <v>339</v>
      </c>
      <c r="H40" t="s">
        <v>245</v>
      </c>
      <c r="I40" s="208">
        <v>45782</v>
      </c>
      <c r="J40" t="s">
        <v>234</v>
      </c>
      <c r="K40" t="s">
        <v>235</v>
      </c>
      <c r="L40" t="s">
        <v>171</v>
      </c>
      <c r="M40" t="s">
        <v>340</v>
      </c>
      <c r="N40" t="s">
        <v>237</v>
      </c>
      <c r="O40" t="s">
        <v>230</v>
      </c>
      <c r="P40" s="193" t="str">
        <f>IF(OR(AND(A40&lt;&gt;"",COUNTIF(Bugs!B:B,A40)&gt;0),AND(B40&lt;&gt;"",COUNTIF(Bugs!A:A,B40)&gt;0)),"Y","")</f>
        <v/>
      </c>
      <c r="Q40" s="193" t="str">
        <f>IF(OR(
    AND(COUNTIF(Bugs!A:A,B40)&gt;0,ISNUMBER(SEARCH("x",INDEX(Bugs!C:C,MATCH(B40,Bugs!A:A,0))))),
    AND(COUNTIF(Bugs!B:B,B40)&gt;0,ISNUMBER(SEARCH("x",INDEX(Bugs!C:C,MATCH(B40,Bugs!B:B,0))))),
    AND(COUNTIF(Bugs!A:A,B40)&gt;0,ISNUMBER(SEARCH("x",INDEX(Bugs!D:D,MATCH(B40,Bugs!A:A,0))))),
    AND(COUNTIF(Bugs!B:B,B40)&gt;0,ISNUMBER(SEARCH("x",INDEX(Bugs!D:D,MATCH(B40,Bugs!B:B,0)))))
),"Y","")</f>
        <v/>
      </c>
      <c r="R40">
        <f ca="1">IF(OR(ISNUMBER(MATCH(L40,MasterData!$D$3:$D$18,0)),ISNUMBER(MATCH(L40,MasterData!$C$3:$C$18,0))),
    DATEDIF(E40,I40,"d"),
    DATEDIF(E40,TODAY(),"d"))</f>
        <v>53</v>
      </c>
      <c r="S40">
        <f t="shared" ca="1" si="0"/>
        <v>0</v>
      </c>
      <c r="T40">
        <f t="shared" ca="1" si="1"/>
        <v>0</v>
      </c>
      <c r="U40">
        <f t="shared" ca="1" si="2"/>
        <v>1</v>
      </c>
    </row>
    <row r="41" spans="1:21" x14ac:dyDescent="0.35">
      <c r="A41">
        <v>6000134423</v>
      </c>
      <c r="B41" t="s">
        <v>341</v>
      </c>
      <c r="C41" t="s">
        <v>230</v>
      </c>
      <c r="D41" s="34" t="s">
        <v>231</v>
      </c>
      <c r="E41" s="208">
        <v>45730</v>
      </c>
      <c r="F41" s="1"/>
      <c r="G41" t="s">
        <v>293</v>
      </c>
      <c r="H41" t="s">
        <v>245</v>
      </c>
      <c r="I41" s="208">
        <v>45748</v>
      </c>
      <c r="J41" t="s">
        <v>234</v>
      </c>
      <c r="K41" t="s">
        <v>235</v>
      </c>
      <c r="L41" t="s">
        <v>171</v>
      </c>
      <c r="M41" t="s">
        <v>342</v>
      </c>
      <c r="N41" t="s">
        <v>237</v>
      </c>
      <c r="O41" t="s">
        <v>230</v>
      </c>
      <c r="P41" s="193" t="str">
        <f>IF(OR(AND(A41&lt;&gt;"",COUNTIF(Bugs!B:B,A41)&gt;0),AND(B41&lt;&gt;"",COUNTIF(Bugs!A:A,B41)&gt;0)),"Y","")</f>
        <v/>
      </c>
      <c r="Q41" s="193" t="str">
        <f>IF(OR(
    AND(COUNTIF(Bugs!A:A,B41)&gt;0,ISNUMBER(SEARCH("x",INDEX(Bugs!C:C,MATCH(B41,Bugs!A:A,0))))),
    AND(COUNTIF(Bugs!B:B,B41)&gt;0,ISNUMBER(SEARCH("x",INDEX(Bugs!C:C,MATCH(B41,Bugs!B:B,0))))),
    AND(COUNTIF(Bugs!A:A,B41)&gt;0,ISNUMBER(SEARCH("x",INDEX(Bugs!D:D,MATCH(B41,Bugs!A:A,0))))),
    AND(COUNTIF(Bugs!B:B,B41)&gt;0,ISNUMBER(SEARCH("x",INDEX(Bugs!D:D,MATCH(B41,Bugs!B:B,0)))))
),"Y","")</f>
        <v/>
      </c>
      <c r="R41">
        <f ca="1">IF(OR(ISNUMBER(MATCH(L41,MasterData!$D$3:$D$18,0)),ISNUMBER(MATCH(L41,MasterData!$C$3:$C$18,0))),
    DATEDIF(E41,I41,"d"),
    DATEDIF(E41,TODAY(),"d"))</f>
        <v>18</v>
      </c>
      <c r="S41">
        <f t="shared" ca="1" si="0"/>
        <v>0</v>
      </c>
      <c r="T41">
        <f t="shared" ca="1" si="1"/>
        <v>1</v>
      </c>
      <c r="U41">
        <f t="shared" ca="1" si="2"/>
        <v>0</v>
      </c>
    </row>
    <row r="42" spans="1:21" x14ac:dyDescent="0.35">
      <c r="A42">
        <v>6000134460</v>
      </c>
      <c r="B42" t="s">
        <v>343</v>
      </c>
      <c r="C42" t="s">
        <v>230</v>
      </c>
      <c r="D42" s="34" t="s">
        <v>231</v>
      </c>
      <c r="E42" s="208">
        <v>45730</v>
      </c>
      <c r="F42" s="1"/>
      <c r="G42" t="s">
        <v>329</v>
      </c>
      <c r="H42" t="s">
        <v>240</v>
      </c>
      <c r="I42" s="208">
        <v>45748</v>
      </c>
      <c r="J42" t="s">
        <v>234</v>
      </c>
      <c r="K42" t="s">
        <v>235</v>
      </c>
      <c r="L42" t="s">
        <v>171</v>
      </c>
      <c r="M42" t="s">
        <v>344</v>
      </c>
      <c r="N42" t="s">
        <v>237</v>
      </c>
      <c r="O42" t="s">
        <v>230</v>
      </c>
      <c r="P42" s="193" t="str">
        <f>IF(OR(AND(A42&lt;&gt;"",COUNTIF(Bugs!B:B,A42)&gt;0),AND(B42&lt;&gt;"",COUNTIF(Bugs!A:A,B42)&gt;0)),"Y","")</f>
        <v/>
      </c>
      <c r="Q42" s="193" t="str">
        <f>IF(OR(
    AND(COUNTIF(Bugs!A:A,B42)&gt;0,ISNUMBER(SEARCH("x",INDEX(Bugs!C:C,MATCH(B42,Bugs!A:A,0))))),
    AND(COUNTIF(Bugs!B:B,B42)&gt;0,ISNUMBER(SEARCH("x",INDEX(Bugs!C:C,MATCH(B42,Bugs!B:B,0))))),
    AND(COUNTIF(Bugs!A:A,B42)&gt;0,ISNUMBER(SEARCH("x",INDEX(Bugs!D:D,MATCH(B42,Bugs!A:A,0))))),
    AND(COUNTIF(Bugs!B:B,B42)&gt;0,ISNUMBER(SEARCH("x",INDEX(Bugs!D:D,MATCH(B42,Bugs!B:B,0)))))
),"Y","")</f>
        <v/>
      </c>
      <c r="R42">
        <f ca="1">IF(OR(ISNUMBER(MATCH(L42,MasterData!$D$3:$D$18,0)),ISNUMBER(MATCH(L42,MasterData!$C$3:$C$18,0))),
    DATEDIF(E42,I42,"d"),
    DATEDIF(E42,TODAY(),"d"))</f>
        <v>18</v>
      </c>
      <c r="S42">
        <f t="shared" ca="1" si="0"/>
        <v>0</v>
      </c>
      <c r="T42">
        <f t="shared" ca="1" si="1"/>
        <v>1</v>
      </c>
      <c r="U42">
        <f t="shared" ca="1" si="2"/>
        <v>0</v>
      </c>
    </row>
    <row r="43" spans="1:21" x14ac:dyDescent="0.35">
      <c r="A43">
        <v>6000134543</v>
      </c>
      <c r="B43" t="s">
        <v>345</v>
      </c>
      <c r="C43" t="s">
        <v>230</v>
      </c>
      <c r="D43" s="34" t="s">
        <v>274</v>
      </c>
      <c r="E43" s="208">
        <v>45733</v>
      </c>
      <c r="F43" s="1"/>
      <c r="G43" t="s">
        <v>346</v>
      </c>
      <c r="H43" t="s">
        <v>240</v>
      </c>
      <c r="I43" s="208">
        <v>45754</v>
      </c>
      <c r="J43" t="s">
        <v>234</v>
      </c>
      <c r="K43" t="s">
        <v>347</v>
      </c>
      <c r="L43" t="s">
        <v>171</v>
      </c>
      <c r="M43" t="s">
        <v>348</v>
      </c>
      <c r="N43" t="s">
        <v>237</v>
      </c>
      <c r="O43" t="s">
        <v>230</v>
      </c>
      <c r="P43" s="193" t="str">
        <f>IF(OR(AND(A43&lt;&gt;"",COUNTIF(Bugs!B:B,A43)&gt;0),AND(B43&lt;&gt;"",COUNTIF(Bugs!A:A,B43)&gt;0)),"Y","")</f>
        <v/>
      </c>
      <c r="Q43" s="193" t="str">
        <f>IF(OR(
    AND(COUNTIF(Bugs!A:A,B43)&gt;0,ISNUMBER(SEARCH("x",INDEX(Bugs!C:C,MATCH(B43,Bugs!A:A,0))))),
    AND(COUNTIF(Bugs!B:B,B43)&gt;0,ISNUMBER(SEARCH("x",INDEX(Bugs!C:C,MATCH(B43,Bugs!B:B,0))))),
    AND(COUNTIF(Bugs!A:A,B43)&gt;0,ISNUMBER(SEARCH("x",INDEX(Bugs!D:D,MATCH(B43,Bugs!A:A,0))))),
    AND(COUNTIF(Bugs!B:B,B43)&gt;0,ISNUMBER(SEARCH("x",INDEX(Bugs!D:D,MATCH(B43,Bugs!B:B,0)))))
),"Y","")</f>
        <v/>
      </c>
      <c r="R43">
        <f ca="1">IF(OR(ISNUMBER(MATCH(L43,MasterData!$D$3:$D$18,0)),ISNUMBER(MATCH(L43,MasterData!$C$3:$C$18,0))),
    DATEDIF(E43,I43,"d"),
    DATEDIF(E43,TODAY(),"d"))</f>
        <v>21</v>
      </c>
      <c r="S43">
        <f t="shared" ca="1" si="0"/>
        <v>0</v>
      </c>
      <c r="T43">
        <f t="shared" ca="1" si="1"/>
        <v>1</v>
      </c>
      <c r="U43">
        <f t="shared" ca="1" si="2"/>
        <v>0</v>
      </c>
    </row>
    <row r="44" spans="1:21" x14ac:dyDescent="0.35">
      <c r="A44">
        <v>6000134731</v>
      </c>
      <c r="B44" t="s">
        <v>349</v>
      </c>
      <c r="C44" t="s">
        <v>230</v>
      </c>
      <c r="D44" s="34" t="s">
        <v>231</v>
      </c>
      <c r="E44" s="208">
        <v>45734</v>
      </c>
      <c r="F44" s="1"/>
      <c r="G44" t="s">
        <v>293</v>
      </c>
      <c r="H44" t="s">
        <v>245</v>
      </c>
      <c r="I44" s="208">
        <v>45743</v>
      </c>
      <c r="J44" t="s">
        <v>234</v>
      </c>
      <c r="K44" t="s">
        <v>235</v>
      </c>
      <c r="L44" t="s">
        <v>171</v>
      </c>
      <c r="M44" t="s">
        <v>350</v>
      </c>
      <c r="N44" t="s">
        <v>237</v>
      </c>
      <c r="O44" t="s">
        <v>230</v>
      </c>
      <c r="P44" s="193" t="str">
        <f>IF(OR(AND(A44&lt;&gt;"",COUNTIF(Bugs!B:B,A44)&gt;0),AND(B44&lt;&gt;"",COUNTIF(Bugs!A:A,B44)&gt;0)),"Y","")</f>
        <v/>
      </c>
      <c r="Q44" s="193" t="str">
        <f>IF(OR(
    AND(COUNTIF(Bugs!A:A,B44)&gt;0,ISNUMBER(SEARCH("x",INDEX(Bugs!C:C,MATCH(B44,Bugs!A:A,0))))),
    AND(COUNTIF(Bugs!B:B,B44)&gt;0,ISNUMBER(SEARCH("x",INDEX(Bugs!C:C,MATCH(B44,Bugs!B:B,0))))),
    AND(COUNTIF(Bugs!A:A,B44)&gt;0,ISNUMBER(SEARCH("x",INDEX(Bugs!D:D,MATCH(B44,Bugs!A:A,0))))),
    AND(COUNTIF(Bugs!B:B,B44)&gt;0,ISNUMBER(SEARCH("x",INDEX(Bugs!D:D,MATCH(B44,Bugs!B:B,0)))))
),"Y","")</f>
        <v/>
      </c>
      <c r="R44">
        <f ca="1">IF(OR(ISNUMBER(MATCH(L44,MasterData!$D$3:$D$18,0)),ISNUMBER(MATCH(L44,MasterData!$C$3:$C$18,0))),
    DATEDIF(E44,I44,"d"),
    DATEDIF(E44,TODAY(),"d"))</f>
        <v>9</v>
      </c>
      <c r="S44">
        <f t="shared" ca="1" si="0"/>
        <v>0</v>
      </c>
      <c r="T44">
        <f t="shared" ca="1" si="1"/>
        <v>1</v>
      </c>
      <c r="U44">
        <f t="shared" ca="1" si="2"/>
        <v>0</v>
      </c>
    </row>
    <row r="45" spans="1:21" x14ac:dyDescent="0.35">
      <c r="A45">
        <v>6000134816</v>
      </c>
      <c r="B45" t="s">
        <v>351</v>
      </c>
      <c r="C45" t="s">
        <v>230</v>
      </c>
      <c r="D45" s="34" t="s">
        <v>305</v>
      </c>
      <c r="E45" s="208">
        <v>45735</v>
      </c>
      <c r="F45" s="1"/>
      <c r="G45" t="s">
        <v>306</v>
      </c>
      <c r="H45" t="s">
        <v>245</v>
      </c>
      <c r="I45" s="208">
        <v>45762</v>
      </c>
      <c r="J45" t="s">
        <v>234</v>
      </c>
      <c r="K45" t="s">
        <v>235</v>
      </c>
      <c r="L45" t="s">
        <v>171</v>
      </c>
      <c r="M45" t="s">
        <v>352</v>
      </c>
      <c r="N45" t="s">
        <v>237</v>
      </c>
      <c r="O45" t="s">
        <v>230</v>
      </c>
      <c r="P45" s="193" t="str">
        <f>IF(OR(AND(A45&lt;&gt;"",COUNTIF(Bugs!B:B,A45)&gt;0),AND(B45&lt;&gt;"",COUNTIF(Bugs!A:A,B45)&gt;0)),"Y","")</f>
        <v/>
      </c>
      <c r="Q45" s="193" t="str">
        <f>IF(OR(
    AND(COUNTIF(Bugs!A:A,B45)&gt;0,ISNUMBER(SEARCH("x",INDEX(Bugs!C:C,MATCH(B45,Bugs!A:A,0))))),
    AND(COUNTIF(Bugs!B:B,B45)&gt;0,ISNUMBER(SEARCH("x",INDEX(Bugs!C:C,MATCH(B45,Bugs!B:B,0))))),
    AND(COUNTIF(Bugs!A:A,B45)&gt;0,ISNUMBER(SEARCH("x",INDEX(Bugs!D:D,MATCH(B45,Bugs!A:A,0))))),
    AND(COUNTIF(Bugs!B:B,B45)&gt;0,ISNUMBER(SEARCH("x",INDEX(Bugs!D:D,MATCH(B45,Bugs!B:B,0)))))
),"Y","")</f>
        <v/>
      </c>
      <c r="R45">
        <f ca="1">IF(OR(ISNUMBER(MATCH(L45,MasterData!$D$3:$D$18,0)),ISNUMBER(MATCH(L45,MasterData!$C$3:$C$18,0))),
    DATEDIF(E45,I45,"d"),
    DATEDIF(E45,TODAY(),"d"))</f>
        <v>27</v>
      </c>
      <c r="S45">
        <f t="shared" ca="1" si="0"/>
        <v>0</v>
      </c>
      <c r="T45">
        <f t="shared" ca="1" si="1"/>
        <v>1</v>
      </c>
      <c r="U45">
        <f t="shared" ca="1" si="2"/>
        <v>0</v>
      </c>
    </row>
    <row r="46" spans="1:21" x14ac:dyDescent="0.35">
      <c r="A46">
        <v>6000134850</v>
      </c>
      <c r="B46" t="s">
        <v>353</v>
      </c>
      <c r="C46" t="s">
        <v>230</v>
      </c>
      <c r="D46" s="34" t="s">
        <v>274</v>
      </c>
      <c r="E46" s="208">
        <v>45735</v>
      </c>
      <c r="F46" s="1"/>
      <c r="G46" t="s">
        <v>354</v>
      </c>
      <c r="H46" t="s">
        <v>240</v>
      </c>
      <c r="I46" s="208">
        <v>45761</v>
      </c>
      <c r="J46" t="s">
        <v>234</v>
      </c>
      <c r="K46" t="s">
        <v>241</v>
      </c>
      <c r="L46" t="s">
        <v>171</v>
      </c>
      <c r="M46" t="s">
        <v>355</v>
      </c>
      <c r="N46" t="s">
        <v>237</v>
      </c>
      <c r="O46" t="s">
        <v>230</v>
      </c>
      <c r="P46" s="193" t="str">
        <f>IF(OR(AND(A46&lt;&gt;"",COUNTIF(Bugs!B:B,A46)&gt;0),AND(B46&lt;&gt;"",COUNTIF(Bugs!A:A,B46)&gt;0)),"Y","")</f>
        <v/>
      </c>
      <c r="Q46" s="193" t="str">
        <f>IF(OR(
    AND(COUNTIF(Bugs!A:A,B46)&gt;0,ISNUMBER(SEARCH("x",INDEX(Bugs!C:C,MATCH(B46,Bugs!A:A,0))))),
    AND(COUNTIF(Bugs!B:B,B46)&gt;0,ISNUMBER(SEARCH("x",INDEX(Bugs!C:C,MATCH(B46,Bugs!B:B,0))))),
    AND(COUNTIF(Bugs!A:A,B46)&gt;0,ISNUMBER(SEARCH("x",INDEX(Bugs!D:D,MATCH(B46,Bugs!A:A,0))))),
    AND(COUNTIF(Bugs!B:B,B46)&gt;0,ISNUMBER(SEARCH("x",INDEX(Bugs!D:D,MATCH(B46,Bugs!B:B,0)))))
),"Y","")</f>
        <v/>
      </c>
      <c r="R46">
        <f ca="1">IF(OR(ISNUMBER(MATCH(L46,MasterData!$D$3:$D$18,0)),ISNUMBER(MATCH(L46,MasterData!$C$3:$C$18,0))),
    DATEDIF(E46,I46,"d"),
    DATEDIF(E46,TODAY(),"d"))</f>
        <v>26</v>
      </c>
      <c r="S46">
        <f t="shared" ca="1" si="0"/>
        <v>0</v>
      </c>
      <c r="T46">
        <f t="shared" ca="1" si="1"/>
        <v>1</v>
      </c>
      <c r="U46">
        <f t="shared" ca="1" si="2"/>
        <v>0</v>
      </c>
    </row>
    <row r="47" spans="1:21" x14ac:dyDescent="0.35">
      <c r="A47">
        <v>6000134958</v>
      </c>
      <c r="B47" t="s">
        <v>356</v>
      </c>
      <c r="C47" t="s">
        <v>230</v>
      </c>
      <c r="D47" s="34" t="s">
        <v>247</v>
      </c>
      <c r="E47" s="208">
        <v>45736</v>
      </c>
      <c r="F47" s="1"/>
      <c r="G47" t="s">
        <v>357</v>
      </c>
      <c r="H47" t="s">
        <v>245</v>
      </c>
      <c r="I47" s="208">
        <v>45750</v>
      </c>
      <c r="J47" t="s">
        <v>234</v>
      </c>
      <c r="K47" t="s">
        <v>241</v>
      </c>
      <c r="L47" t="s">
        <v>171</v>
      </c>
      <c r="M47" t="s">
        <v>358</v>
      </c>
      <c r="N47" t="s">
        <v>237</v>
      </c>
      <c r="O47" t="s">
        <v>230</v>
      </c>
      <c r="P47" s="193" t="str">
        <f>IF(OR(AND(A47&lt;&gt;"",COUNTIF(Bugs!B:B,A47)&gt;0),AND(B47&lt;&gt;"",COUNTIF(Bugs!A:A,B47)&gt;0)),"Y","")</f>
        <v/>
      </c>
      <c r="Q47" s="193" t="str">
        <f>IF(OR(
    AND(COUNTIF(Bugs!A:A,B47)&gt;0,ISNUMBER(SEARCH("x",INDEX(Bugs!C:C,MATCH(B47,Bugs!A:A,0))))),
    AND(COUNTIF(Bugs!B:B,B47)&gt;0,ISNUMBER(SEARCH("x",INDEX(Bugs!C:C,MATCH(B47,Bugs!B:B,0))))),
    AND(COUNTIF(Bugs!A:A,B47)&gt;0,ISNUMBER(SEARCH("x",INDEX(Bugs!D:D,MATCH(B47,Bugs!A:A,0))))),
    AND(COUNTIF(Bugs!B:B,B47)&gt;0,ISNUMBER(SEARCH("x",INDEX(Bugs!D:D,MATCH(B47,Bugs!B:B,0)))))
),"Y","")</f>
        <v/>
      </c>
      <c r="R47">
        <f ca="1">IF(OR(ISNUMBER(MATCH(L47,MasterData!$D$3:$D$18,0)),ISNUMBER(MATCH(L47,MasterData!$C$3:$C$18,0))),
    DATEDIF(E47,I47,"d"),
    DATEDIF(E47,TODAY(),"d"))</f>
        <v>14</v>
      </c>
      <c r="S47">
        <f t="shared" ca="1" si="0"/>
        <v>0</v>
      </c>
      <c r="T47">
        <f t="shared" ca="1" si="1"/>
        <v>1</v>
      </c>
      <c r="U47">
        <f t="shared" ca="1" si="2"/>
        <v>0</v>
      </c>
    </row>
    <row r="48" spans="1:21" x14ac:dyDescent="0.35">
      <c r="A48">
        <v>6000135155</v>
      </c>
      <c r="B48" t="s">
        <v>359</v>
      </c>
      <c r="C48" t="s">
        <v>230</v>
      </c>
      <c r="D48" s="34" t="s">
        <v>251</v>
      </c>
      <c r="E48" s="208">
        <v>45737</v>
      </c>
      <c r="F48" s="1"/>
      <c r="G48" t="s">
        <v>360</v>
      </c>
      <c r="H48" t="s">
        <v>245</v>
      </c>
      <c r="I48" s="208">
        <v>45757</v>
      </c>
      <c r="J48" t="s">
        <v>234</v>
      </c>
      <c r="K48" t="s">
        <v>235</v>
      </c>
      <c r="L48" t="s">
        <v>171</v>
      </c>
      <c r="M48" t="s">
        <v>361</v>
      </c>
      <c r="N48" t="s">
        <v>237</v>
      </c>
      <c r="O48" t="s">
        <v>230</v>
      </c>
      <c r="P48" s="193" t="str">
        <f>IF(OR(AND(A48&lt;&gt;"",COUNTIF(Bugs!B:B,A48)&gt;0),AND(B48&lt;&gt;"",COUNTIF(Bugs!A:A,B48)&gt;0)),"Y","")</f>
        <v/>
      </c>
      <c r="Q48" s="193" t="str">
        <f>IF(OR(
    AND(COUNTIF(Bugs!A:A,B48)&gt;0,ISNUMBER(SEARCH("x",INDEX(Bugs!C:C,MATCH(B48,Bugs!A:A,0))))),
    AND(COUNTIF(Bugs!B:B,B48)&gt;0,ISNUMBER(SEARCH("x",INDEX(Bugs!C:C,MATCH(B48,Bugs!B:B,0))))),
    AND(COUNTIF(Bugs!A:A,B48)&gt;0,ISNUMBER(SEARCH("x",INDEX(Bugs!D:D,MATCH(B48,Bugs!A:A,0))))),
    AND(COUNTIF(Bugs!B:B,B48)&gt;0,ISNUMBER(SEARCH("x",INDEX(Bugs!D:D,MATCH(B48,Bugs!B:B,0)))))
),"Y","")</f>
        <v/>
      </c>
      <c r="R48">
        <f ca="1">IF(OR(ISNUMBER(MATCH(L48,MasterData!$D$3:$D$18,0)),ISNUMBER(MATCH(L48,MasterData!$C$3:$C$18,0))),
    DATEDIF(E48,I48,"d"),
    DATEDIF(E48,TODAY(),"d"))</f>
        <v>20</v>
      </c>
      <c r="S48">
        <f t="shared" ca="1" si="0"/>
        <v>0</v>
      </c>
      <c r="T48">
        <f t="shared" ca="1" si="1"/>
        <v>1</v>
      </c>
      <c r="U48">
        <f t="shared" ca="1" si="2"/>
        <v>0</v>
      </c>
    </row>
    <row r="49" spans="1:21" x14ac:dyDescent="0.35">
      <c r="A49">
        <v>6000135247</v>
      </c>
      <c r="B49" t="s">
        <v>230</v>
      </c>
      <c r="C49" t="s">
        <v>230</v>
      </c>
      <c r="D49" s="34" t="s">
        <v>254</v>
      </c>
      <c r="E49" s="208">
        <v>45740</v>
      </c>
      <c r="F49" s="1"/>
      <c r="G49" t="s">
        <v>248</v>
      </c>
      <c r="H49" t="s">
        <v>245</v>
      </c>
      <c r="I49" s="208">
        <v>45779</v>
      </c>
      <c r="J49" t="s">
        <v>201</v>
      </c>
      <c r="K49" t="s">
        <v>241</v>
      </c>
      <c r="L49" t="s">
        <v>171</v>
      </c>
      <c r="M49" t="s">
        <v>362</v>
      </c>
      <c r="N49" t="s">
        <v>237</v>
      </c>
      <c r="O49" t="s">
        <v>230</v>
      </c>
      <c r="P49" s="193" t="str">
        <f>IF(OR(AND(A49&lt;&gt;"",COUNTIF(Bugs!B:B,A49)&gt;0),AND(B49&lt;&gt;"",COUNTIF(Bugs!A:A,B49)&gt;0)),"Y","")</f>
        <v/>
      </c>
      <c r="Q49" s="193" t="str">
        <f>IF(OR(
    AND(COUNTIF(Bugs!A:A,B49)&gt;0,ISNUMBER(SEARCH("x",INDEX(Bugs!C:C,MATCH(B49,Bugs!A:A,0))))),
    AND(COUNTIF(Bugs!B:B,B49)&gt;0,ISNUMBER(SEARCH("x",INDEX(Bugs!C:C,MATCH(B49,Bugs!B:B,0))))),
    AND(COUNTIF(Bugs!A:A,B49)&gt;0,ISNUMBER(SEARCH("x",INDEX(Bugs!D:D,MATCH(B49,Bugs!A:A,0))))),
    AND(COUNTIF(Bugs!B:B,B49)&gt;0,ISNUMBER(SEARCH("x",INDEX(Bugs!D:D,MATCH(B49,Bugs!B:B,0)))))
),"Y","")</f>
        <v/>
      </c>
      <c r="R49">
        <f ca="1">IF(OR(ISNUMBER(MATCH(L49,MasterData!$D$3:$D$18,0)),ISNUMBER(MATCH(L49,MasterData!$C$3:$C$18,0))),
    DATEDIF(E49,I49,"d"),
    DATEDIF(E49,TODAY(),"d"))</f>
        <v>39</v>
      </c>
      <c r="S49">
        <f t="shared" ca="1" si="0"/>
        <v>0</v>
      </c>
      <c r="T49">
        <f t="shared" ca="1" si="1"/>
        <v>0</v>
      </c>
      <c r="U49">
        <f t="shared" ca="1" si="2"/>
        <v>1</v>
      </c>
    </row>
    <row r="50" spans="1:21" x14ac:dyDescent="0.35">
      <c r="A50">
        <v>6000135249</v>
      </c>
      <c r="B50" t="s">
        <v>363</v>
      </c>
      <c r="C50" t="s">
        <v>230</v>
      </c>
      <c r="D50" s="34" t="s">
        <v>274</v>
      </c>
      <c r="E50" s="208">
        <v>45740</v>
      </c>
      <c r="F50" s="1"/>
      <c r="G50" t="s">
        <v>321</v>
      </c>
      <c r="H50" t="s">
        <v>245</v>
      </c>
      <c r="I50" s="208">
        <v>45782</v>
      </c>
      <c r="J50" t="s">
        <v>234</v>
      </c>
      <c r="K50" t="s">
        <v>241</v>
      </c>
      <c r="L50" t="s">
        <v>171</v>
      </c>
      <c r="M50" t="s">
        <v>364</v>
      </c>
      <c r="N50" t="s">
        <v>237</v>
      </c>
      <c r="O50" t="s">
        <v>230</v>
      </c>
      <c r="P50" s="193" t="str">
        <f>IF(OR(AND(A50&lt;&gt;"",COUNTIF(Bugs!B:B,A50)&gt;0),AND(B50&lt;&gt;"",COUNTIF(Bugs!A:A,B50)&gt;0)),"Y","")</f>
        <v/>
      </c>
      <c r="Q50" s="193" t="str">
        <f>IF(OR(
    AND(COUNTIF(Bugs!A:A,B50)&gt;0,ISNUMBER(SEARCH("x",INDEX(Bugs!C:C,MATCH(B50,Bugs!A:A,0))))),
    AND(COUNTIF(Bugs!B:B,B50)&gt;0,ISNUMBER(SEARCH("x",INDEX(Bugs!C:C,MATCH(B50,Bugs!B:B,0))))),
    AND(COUNTIF(Bugs!A:A,B50)&gt;0,ISNUMBER(SEARCH("x",INDEX(Bugs!D:D,MATCH(B50,Bugs!A:A,0))))),
    AND(COUNTIF(Bugs!B:B,B50)&gt;0,ISNUMBER(SEARCH("x",INDEX(Bugs!D:D,MATCH(B50,Bugs!B:B,0)))))
),"Y","")</f>
        <v/>
      </c>
      <c r="R50">
        <f ca="1">IF(OR(ISNUMBER(MATCH(L50,MasterData!$D$3:$D$18,0)),ISNUMBER(MATCH(L50,MasterData!$C$3:$C$18,0))),
    DATEDIF(E50,I50,"d"),
    DATEDIF(E50,TODAY(),"d"))</f>
        <v>42</v>
      </c>
      <c r="S50">
        <f t="shared" ca="1" si="0"/>
        <v>0</v>
      </c>
      <c r="T50">
        <f t="shared" ca="1" si="1"/>
        <v>0</v>
      </c>
      <c r="U50">
        <f t="shared" ca="1" si="2"/>
        <v>1</v>
      </c>
    </row>
    <row r="51" spans="1:21" x14ac:dyDescent="0.35">
      <c r="A51">
        <v>6000135321</v>
      </c>
      <c r="B51" t="s">
        <v>365</v>
      </c>
      <c r="C51" t="s">
        <v>230</v>
      </c>
      <c r="D51" s="34" t="s">
        <v>254</v>
      </c>
      <c r="E51" s="208">
        <v>45740</v>
      </c>
      <c r="F51" s="1"/>
      <c r="G51" t="s">
        <v>255</v>
      </c>
      <c r="H51" t="s">
        <v>245</v>
      </c>
      <c r="I51" s="208">
        <v>45784</v>
      </c>
      <c r="J51" t="s">
        <v>234</v>
      </c>
      <c r="K51" t="s">
        <v>241</v>
      </c>
      <c r="L51" t="s">
        <v>171</v>
      </c>
      <c r="M51" t="s">
        <v>366</v>
      </c>
      <c r="N51" t="s">
        <v>237</v>
      </c>
      <c r="O51" t="s">
        <v>230</v>
      </c>
      <c r="P51" s="193" t="str">
        <f>IF(OR(AND(A51&lt;&gt;"",COUNTIF(Bugs!B:B,A51)&gt;0),AND(B51&lt;&gt;"",COUNTIF(Bugs!A:A,B51)&gt;0)),"Y","")</f>
        <v/>
      </c>
      <c r="Q51" s="193" t="str">
        <f>IF(OR(
    AND(COUNTIF(Bugs!A:A,B51)&gt;0,ISNUMBER(SEARCH("x",INDEX(Bugs!C:C,MATCH(B51,Bugs!A:A,0))))),
    AND(COUNTIF(Bugs!B:B,B51)&gt;0,ISNUMBER(SEARCH("x",INDEX(Bugs!C:C,MATCH(B51,Bugs!B:B,0))))),
    AND(COUNTIF(Bugs!A:A,B51)&gt;0,ISNUMBER(SEARCH("x",INDEX(Bugs!D:D,MATCH(B51,Bugs!A:A,0))))),
    AND(COUNTIF(Bugs!B:B,B51)&gt;0,ISNUMBER(SEARCH("x",INDEX(Bugs!D:D,MATCH(B51,Bugs!B:B,0)))))
),"Y","")</f>
        <v/>
      </c>
      <c r="R51">
        <f ca="1">IF(OR(ISNUMBER(MATCH(L51,MasterData!$D$3:$D$18,0)),ISNUMBER(MATCH(L51,MasterData!$C$3:$C$18,0))),
    DATEDIF(E51,I51,"d"),
    DATEDIF(E51,TODAY(),"d"))</f>
        <v>44</v>
      </c>
      <c r="S51">
        <f t="shared" ca="1" si="0"/>
        <v>0</v>
      </c>
      <c r="T51">
        <f t="shared" ca="1" si="1"/>
        <v>0</v>
      </c>
      <c r="U51">
        <f t="shared" ca="1" si="2"/>
        <v>1</v>
      </c>
    </row>
    <row r="52" spans="1:21" x14ac:dyDescent="0.35">
      <c r="A52">
        <v>6000135513</v>
      </c>
      <c r="B52" t="s">
        <v>367</v>
      </c>
      <c r="C52" t="s">
        <v>230</v>
      </c>
      <c r="D52" s="34" t="s">
        <v>247</v>
      </c>
      <c r="E52" s="208">
        <v>45742</v>
      </c>
      <c r="F52" s="1"/>
      <c r="G52" t="s">
        <v>268</v>
      </c>
      <c r="H52" t="s">
        <v>230</v>
      </c>
      <c r="I52" s="208">
        <v>45749</v>
      </c>
      <c r="J52" t="s">
        <v>234</v>
      </c>
      <c r="K52" t="s">
        <v>235</v>
      </c>
      <c r="L52" t="s">
        <v>171</v>
      </c>
      <c r="M52" t="s">
        <v>368</v>
      </c>
      <c r="N52" t="s">
        <v>237</v>
      </c>
      <c r="O52" t="s">
        <v>230</v>
      </c>
      <c r="P52" s="193" t="str">
        <f>IF(OR(AND(A52&lt;&gt;"",COUNTIF(Bugs!B:B,A52)&gt;0),AND(B52&lt;&gt;"",COUNTIF(Bugs!A:A,B52)&gt;0)),"Y","")</f>
        <v/>
      </c>
      <c r="Q52" s="193" t="str">
        <f>IF(OR(
    AND(COUNTIF(Bugs!A:A,B52)&gt;0,ISNUMBER(SEARCH("x",INDEX(Bugs!C:C,MATCH(B52,Bugs!A:A,0))))),
    AND(COUNTIF(Bugs!B:B,B52)&gt;0,ISNUMBER(SEARCH("x",INDEX(Bugs!C:C,MATCH(B52,Bugs!B:B,0))))),
    AND(COUNTIF(Bugs!A:A,B52)&gt;0,ISNUMBER(SEARCH("x",INDEX(Bugs!D:D,MATCH(B52,Bugs!A:A,0))))),
    AND(COUNTIF(Bugs!B:B,B52)&gt;0,ISNUMBER(SEARCH("x",INDEX(Bugs!D:D,MATCH(B52,Bugs!B:B,0)))))
),"Y","")</f>
        <v/>
      </c>
      <c r="R52">
        <f ca="1">IF(OR(ISNUMBER(MATCH(L52,MasterData!$D$3:$D$18,0)),ISNUMBER(MATCH(L52,MasterData!$C$3:$C$18,0))),
    DATEDIF(E52,I52,"d"),
    DATEDIF(E52,TODAY(),"d"))</f>
        <v>7</v>
      </c>
      <c r="S52">
        <f t="shared" ca="1" si="0"/>
        <v>1</v>
      </c>
      <c r="T52">
        <f t="shared" ca="1" si="1"/>
        <v>0</v>
      </c>
      <c r="U52">
        <f t="shared" ca="1" si="2"/>
        <v>0</v>
      </c>
    </row>
    <row r="53" spans="1:21" x14ac:dyDescent="0.35">
      <c r="A53">
        <v>6000135668</v>
      </c>
      <c r="B53" t="s">
        <v>369</v>
      </c>
      <c r="C53" t="s">
        <v>230</v>
      </c>
      <c r="D53" s="34" t="s">
        <v>231</v>
      </c>
      <c r="E53" s="208">
        <v>45743</v>
      </c>
      <c r="F53" s="1"/>
      <c r="G53" t="s">
        <v>315</v>
      </c>
      <c r="H53" t="s">
        <v>233</v>
      </c>
      <c r="I53" s="208">
        <v>45782</v>
      </c>
      <c r="J53" t="s">
        <v>234</v>
      </c>
      <c r="K53" t="s">
        <v>241</v>
      </c>
      <c r="L53" t="s">
        <v>171</v>
      </c>
      <c r="M53" t="s">
        <v>370</v>
      </c>
      <c r="N53" t="s">
        <v>237</v>
      </c>
      <c r="O53" t="s">
        <v>230</v>
      </c>
      <c r="P53" s="193" t="str">
        <f>IF(OR(AND(A53&lt;&gt;"",COUNTIF(Bugs!B:B,A53)&gt;0),AND(B53&lt;&gt;"",COUNTIF(Bugs!A:A,B53)&gt;0)),"Y","")</f>
        <v/>
      </c>
      <c r="Q53" s="193" t="str">
        <f>IF(OR(
    AND(COUNTIF(Bugs!A:A,B53)&gt;0,ISNUMBER(SEARCH("x",INDEX(Bugs!C:C,MATCH(B53,Bugs!A:A,0))))),
    AND(COUNTIF(Bugs!B:B,B53)&gt;0,ISNUMBER(SEARCH("x",INDEX(Bugs!C:C,MATCH(B53,Bugs!B:B,0))))),
    AND(COUNTIF(Bugs!A:A,B53)&gt;0,ISNUMBER(SEARCH("x",INDEX(Bugs!D:D,MATCH(B53,Bugs!A:A,0))))),
    AND(COUNTIF(Bugs!B:B,B53)&gt;0,ISNUMBER(SEARCH("x",INDEX(Bugs!D:D,MATCH(B53,Bugs!B:B,0)))))
),"Y","")</f>
        <v/>
      </c>
      <c r="R53">
        <f ca="1">IF(OR(ISNUMBER(MATCH(L53,MasterData!$D$3:$D$18,0)),ISNUMBER(MATCH(L53,MasterData!$C$3:$C$18,0))),
    DATEDIF(E53,I53,"d"),
    DATEDIF(E53,TODAY(),"d"))</f>
        <v>39</v>
      </c>
      <c r="S53">
        <f t="shared" ca="1" si="0"/>
        <v>0</v>
      </c>
      <c r="T53">
        <f t="shared" ca="1" si="1"/>
        <v>0</v>
      </c>
      <c r="U53">
        <f t="shared" ca="1" si="2"/>
        <v>1</v>
      </c>
    </row>
    <row r="54" spans="1:21" x14ac:dyDescent="0.35">
      <c r="A54">
        <v>6000135843</v>
      </c>
      <c r="B54" t="s">
        <v>230</v>
      </c>
      <c r="C54" t="s">
        <v>230</v>
      </c>
      <c r="D54" s="34" t="s">
        <v>251</v>
      </c>
      <c r="E54" s="208">
        <v>45744</v>
      </c>
      <c r="F54" s="1"/>
      <c r="G54" t="s">
        <v>290</v>
      </c>
      <c r="H54" t="s">
        <v>233</v>
      </c>
      <c r="I54" s="208">
        <v>45759</v>
      </c>
      <c r="J54" t="s">
        <v>201</v>
      </c>
      <c r="K54" t="s">
        <v>241</v>
      </c>
      <c r="L54" t="s">
        <v>171</v>
      </c>
      <c r="M54" t="s">
        <v>371</v>
      </c>
      <c r="N54" t="s">
        <v>237</v>
      </c>
      <c r="O54" t="s">
        <v>230</v>
      </c>
      <c r="P54" s="193" t="str">
        <f>IF(OR(AND(A54&lt;&gt;"",COUNTIF(Bugs!B:B,A54)&gt;0),AND(B54&lt;&gt;"",COUNTIF(Bugs!A:A,B54)&gt;0)),"Y","")</f>
        <v/>
      </c>
      <c r="Q54" s="193" t="str">
        <f>IF(OR(
    AND(COUNTIF(Bugs!A:A,B54)&gt;0,ISNUMBER(SEARCH("x",INDEX(Bugs!C:C,MATCH(B54,Bugs!A:A,0))))),
    AND(COUNTIF(Bugs!B:B,B54)&gt;0,ISNUMBER(SEARCH("x",INDEX(Bugs!C:C,MATCH(B54,Bugs!B:B,0))))),
    AND(COUNTIF(Bugs!A:A,B54)&gt;0,ISNUMBER(SEARCH("x",INDEX(Bugs!D:D,MATCH(B54,Bugs!A:A,0))))),
    AND(COUNTIF(Bugs!B:B,B54)&gt;0,ISNUMBER(SEARCH("x",INDEX(Bugs!D:D,MATCH(B54,Bugs!B:B,0)))))
),"Y","")</f>
        <v/>
      </c>
      <c r="R54">
        <f ca="1">IF(OR(ISNUMBER(MATCH(L54,MasterData!$D$3:$D$18,0)),ISNUMBER(MATCH(L54,MasterData!$C$3:$C$18,0))),
    DATEDIF(E54,I54,"d"),
    DATEDIF(E54,TODAY(),"d"))</f>
        <v>15</v>
      </c>
      <c r="S54">
        <f t="shared" ca="1" si="0"/>
        <v>0</v>
      </c>
      <c r="T54">
        <f t="shared" ca="1" si="1"/>
        <v>1</v>
      </c>
      <c r="U54">
        <f t="shared" ca="1" si="2"/>
        <v>0</v>
      </c>
    </row>
    <row r="55" spans="1:21" x14ac:dyDescent="0.35">
      <c r="A55">
        <v>6000135916</v>
      </c>
      <c r="B55" t="s">
        <v>372</v>
      </c>
      <c r="C55" t="s">
        <v>230</v>
      </c>
      <c r="D55" s="34" t="s">
        <v>251</v>
      </c>
      <c r="E55" s="208">
        <v>45747</v>
      </c>
      <c r="F55" s="1"/>
      <c r="G55" t="s">
        <v>373</v>
      </c>
      <c r="H55" t="s">
        <v>233</v>
      </c>
      <c r="I55" s="208">
        <v>45754</v>
      </c>
      <c r="J55" t="s">
        <v>234</v>
      </c>
      <c r="K55" t="s">
        <v>235</v>
      </c>
      <c r="L55" t="s">
        <v>171</v>
      </c>
      <c r="M55" t="s">
        <v>374</v>
      </c>
      <c r="N55" t="s">
        <v>237</v>
      </c>
      <c r="O55" t="s">
        <v>230</v>
      </c>
      <c r="P55" s="193" t="str">
        <f>IF(OR(AND(A55&lt;&gt;"",COUNTIF(Bugs!B:B,A55)&gt;0),AND(B55&lt;&gt;"",COUNTIF(Bugs!A:A,B55)&gt;0)),"Y","")</f>
        <v/>
      </c>
      <c r="Q55" s="193" t="str">
        <f>IF(OR(
    AND(COUNTIF(Bugs!A:A,B55)&gt;0,ISNUMBER(SEARCH("x",INDEX(Bugs!C:C,MATCH(B55,Bugs!A:A,0))))),
    AND(COUNTIF(Bugs!B:B,B55)&gt;0,ISNUMBER(SEARCH("x",INDEX(Bugs!C:C,MATCH(B55,Bugs!B:B,0))))),
    AND(COUNTIF(Bugs!A:A,B55)&gt;0,ISNUMBER(SEARCH("x",INDEX(Bugs!D:D,MATCH(B55,Bugs!A:A,0))))),
    AND(COUNTIF(Bugs!B:B,B55)&gt;0,ISNUMBER(SEARCH("x",INDEX(Bugs!D:D,MATCH(B55,Bugs!B:B,0)))))
),"Y","")</f>
        <v/>
      </c>
      <c r="R55">
        <f ca="1">IF(OR(ISNUMBER(MATCH(L55,MasterData!$D$3:$D$18,0)),ISNUMBER(MATCH(L55,MasterData!$C$3:$C$18,0))),
    DATEDIF(E55,I55,"d"),
    DATEDIF(E55,TODAY(),"d"))</f>
        <v>7</v>
      </c>
      <c r="S55">
        <f t="shared" ca="1" si="0"/>
        <v>1</v>
      </c>
      <c r="T55">
        <f t="shared" ca="1" si="1"/>
        <v>0</v>
      </c>
      <c r="U55">
        <f t="shared" ca="1" si="2"/>
        <v>0</v>
      </c>
    </row>
    <row r="56" spans="1:21" x14ac:dyDescent="0.35">
      <c r="A56">
        <v>6000135930</v>
      </c>
      <c r="B56" t="s">
        <v>375</v>
      </c>
      <c r="C56" t="s">
        <v>230</v>
      </c>
      <c r="D56" s="34" t="s">
        <v>254</v>
      </c>
      <c r="E56" s="208">
        <v>45747</v>
      </c>
      <c r="F56" s="1"/>
      <c r="G56" t="s">
        <v>268</v>
      </c>
      <c r="H56" t="s">
        <v>233</v>
      </c>
      <c r="I56" s="208">
        <v>45758</v>
      </c>
      <c r="J56" t="s">
        <v>234</v>
      </c>
      <c r="K56" t="s">
        <v>235</v>
      </c>
      <c r="L56" t="s">
        <v>171</v>
      </c>
      <c r="M56" t="s">
        <v>376</v>
      </c>
      <c r="N56" t="s">
        <v>237</v>
      </c>
      <c r="O56" t="s">
        <v>230</v>
      </c>
      <c r="P56" s="193" t="str">
        <f>IF(OR(AND(A56&lt;&gt;"",COUNTIF(Bugs!B:B,A56)&gt;0),AND(B56&lt;&gt;"",COUNTIF(Bugs!A:A,B56)&gt;0)),"Y","")</f>
        <v/>
      </c>
      <c r="Q56" s="193" t="str">
        <f>IF(OR(
    AND(COUNTIF(Bugs!A:A,B56)&gt;0,ISNUMBER(SEARCH("x",INDEX(Bugs!C:C,MATCH(B56,Bugs!A:A,0))))),
    AND(COUNTIF(Bugs!B:B,B56)&gt;0,ISNUMBER(SEARCH("x",INDEX(Bugs!C:C,MATCH(B56,Bugs!B:B,0))))),
    AND(COUNTIF(Bugs!A:A,B56)&gt;0,ISNUMBER(SEARCH("x",INDEX(Bugs!D:D,MATCH(B56,Bugs!A:A,0))))),
    AND(COUNTIF(Bugs!B:B,B56)&gt;0,ISNUMBER(SEARCH("x",INDEX(Bugs!D:D,MATCH(B56,Bugs!B:B,0)))))
),"Y","")</f>
        <v/>
      </c>
      <c r="R56">
        <f ca="1">IF(OR(ISNUMBER(MATCH(L56,MasterData!$D$3:$D$18,0)),ISNUMBER(MATCH(L56,MasterData!$C$3:$C$18,0))),
    DATEDIF(E56,I56,"d"),
    DATEDIF(E56,TODAY(),"d"))</f>
        <v>11</v>
      </c>
      <c r="S56">
        <f t="shared" ca="1" si="0"/>
        <v>0</v>
      </c>
      <c r="T56">
        <f t="shared" ca="1" si="1"/>
        <v>1</v>
      </c>
      <c r="U56">
        <f t="shared" ca="1" si="2"/>
        <v>0</v>
      </c>
    </row>
    <row r="57" spans="1:21" x14ac:dyDescent="0.35">
      <c r="A57">
        <v>6000136043</v>
      </c>
      <c r="B57" t="s">
        <v>230</v>
      </c>
      <c r="C57" t="s">
        <v>230</v>
      </c>
      <c r="D57" s="34" t="s">
        <v>251</v>
      </c>
      <c r="E57" s="208">
        <v>45748</v>
      </c>
      <c r="F57" s="1"/>
      <c r="G57" t="s">
        <v>290</v>
      </c>
      <c r="H57" t="s">
        <v>377</v>
      </c>
      <c r="I57" s="208">
        <v>45786</v>
      </c>
      <c r="J57" t="s">
        <v>201</v>
      </c>
      <c r="K57" t="s">
        <v>241</v>
      </c>
      <c r="L57" t="s">
        <v>171</v>
      </c>
      <c r="M57" t="s">
        <v>378</v>
      </c>
      <c r="N57" t="s">
        <v>237</v>
      </c>
      <c r="O57" t="s">
        <v>230</v>
      </c>
      <c r="P57" s="193" t="str">
        <f>IF(OR(AND(A57&lt;&gt;"",COUNTIF(Bugs!B:B,A57)&gt;0),AND(B57&lt;&gt;"",COUNTIF(Bugs!A:A,B57)&gt;0)),"Y","")</f>
        <v/>
      </c>
      <c r="Q57" s="193" t="str">
        <f>IF(OR(
    AND(COUNTIF(Bugs!A:A,B57)&gt;0,ISNUMBER(SEARCH("x",INDEX(Bugs!C:C,MATCH(B57,Bugs!A:A,0))))),
    AND(COUNTIF(Bugs!B:B,B57)&gt;0,ISNUMBER(SEARCH("x",INDEX(Bugs!C:C,MATCH(B57,Bugs!B:B,0))))),
    AND(COUNTIF(Bugs!A:A,B57)&gt;0,ISNUMBER(SEARCH("x",INDEX(Bugs!D:D,MATCH(B57,Bugs!A:A,0))))),
    AND(COUNTIF(Bugs!B:B,B57)&gt;0,ISNUMBER(SEARCH("x",INDEX(Bugs!D:D,MATCH(B57,Bugs!B:B,0)))))
),"Y","")</f>
        <v/>
      </c>
      <c r="R57">
        <f ca="1">IF(OR(ISNUMBER(MATCH(L57,MasterData!$D$3:$D$18,0)),ISNUMBER(MATCH(L57,MasterData!$C$3:$C$18,0))),
    DATEDIF(E57,I57,"d"),
    DATEDIF(E57,TODAY(),"d"))</f>
        <v>38</v>
      </c>
      <c r="S57">
        <f t="shared" ca="1" si="0"/>
        <v>0</v>
      </c>
      <c r="T57">
        <f t="shared" ca="1" si="1"/>
        <v>0</v>
      </c>
      <c r="U57">
        <f t="shared" ca="1" si="2"/>
        <v>1</v>
      </c>
    </row>
    <row r="58" spans="1:21" x14ac:dyDescent="0.35">
      <c r="A58">
        <v>6000136104</v>
      </c>
      <c r="B58" t="s">
        <v>379</v>
      </c>
      <c r="C58" t="s">
        <v>230</v>
      </c>
      <c r="D58" s="34" t="s">
        <v>274</v>
      </c>
      <c r="E58" s="208">
        <v>45748</v>
      </c>
      <c r="F58" s="1"/>
      <c r="G58" t="s">
        <v>380</v>
      </c>
      <c r="H58" t="s">
        <v>233</v>
      </c>
      <c r="I58" s="208">
        <v>45755</v>
      </c>
      <c r="J58" t="s">
        <v>234</v>
      </c>
      <c r="K58" t="s">
        <v>241</v>
      </c>
      <c r="L58" t="s">
        <v>171</v>
      </c>
      <c r="M58" t="s">
        <v>381</v>
      </c>
      <c r="N58" t="s">
        <v>237</v>
      </c>
      <c r="O58" t="s">
        <v>230</v>
      </c>
      <c r="P58" s="193" t="str">
        <f>IF(OR(AND(A58&lt;&gt;"",COUNTIF(Bugs!B:B,A58)&gt;0),AND(B58&lt;&gt;"",COUNTIF(Bugs!A:A,B58)&gt;0)),"Y","")</f>
        <v/>
      </c>
      <c r="Q58" s="193" t="str">
        <f>IF(OR(
    AND(COUNTIF(Bugs!A:A,B58)&gt;0,ISNUMBER(SEARCH("x",INDEX(Bugs!C:C,MATCH(B58,Bugs!A:A,0))))),
    AND(COUNTIF(Bugs!B:B,B58)&gt;0,ISNUMBER(SEARCH("x",INDEX(Bugs!C:C,MATCH(B58,Bugs!B:B,0))))),
    AND(COUNTIF(Bugs!A:A,B58)&gt;0,ISNUMBER(SEARCH("x",INDEX(Bugs!D:D,MATCH(B58,Bugs!A:A,0))))),
    AND(COUNTIF(Bugs!B:B,B58)&gt;0,ISNUMBER(SEARCH("x",INDEX(Bugs!D:D,MATCH(B58,Bugs!B:B,0)))))
),"Y","")</f>
        <v/>
      </c>
      <c r="R58">
        <f ca="1">IF(OR(ISNUMBER(MATCH(L58,MasterData!$D$3:$D$18,0)),ISNUMBER(MATCH(L58,MasterData!$C$3:$C$18,0))),
    DATEDIF(E58,I58,"d"),
    DATEDIF(E58,TODAY(),"d"))</f>
        <v>7</v>
      </c>
      <c r="S58">
        <f t="shared" ca="1" si="0"/>
        <v>1</v>
      </c>
      <c r="T58">
        <f t="shared" ca="1" si="1"/>
        <v>0</v>
      </c>
      <c r="U58">
        <f t="shared" ca="1" si="2"/>
        <v>0</v>
      </c>
    </row>
    <row r="59" spans="1:21" x14ac:dyDescent="0.35">
      <c r="A59">
        <v>6000136206</v>
      </c>
      <c r="B59" t="s">
        <v>382</v>
      </c>
      <c r="C59" t="s">
        <v>230</v>
      </c>
      <c r="D59" s="34" t="s">
        <v>383</v>
      </c>
      <c r="E59" s="208">
        <v>45749</v>
      </c>
      <c r="F59" s="1"/>
      <c r="G59" t="s">
        <v>384</v>
      </c>
      <c r="H59" t="s">
        <v>245</v>
      </c>
      <c r="I59" s="208">
        <v>45798</v>
      </c>
      <c r="J59" t="s">
        <v>234</v>
      </c>
      <c r="K59" t="s">
        <v>241</v>
      </c>
      <c r="L59" t="s">
        <v>171</v>
      </c>
      <c r="M59" t="s">
        <v>385</v>
      </c>
      <c r="N59" t="s">
        <v>237</v>
      </c>
      <c r="O59" t="s">
        <v>230</v>
      </c>
      <c r="P59" s="193" t="str">
        <f>IF(OR(AND(A59&lt;&gt;"",COUNTIF(Bugs!B:B,A59)&gt;0),AND(B59&lt;&gt;"",COUNTIF(Bugs!A:A,B59)&gt;0)),"Y","")</f>
        <v/>
      </c>
      <c r="Q59" s="193" t="str">
        <f>IF(OR(
    AND(COUNTIF(Bugs!A:A,B59)&gt;0,ISNUMBER(SEARCH("x",INDEX(Bugs!C:C,MATCH(B59,Bugs!A:A,0))))),
    AND(COUNTIF(Bugs!B:B,B59)&gt;0,ISNUMBER(SEARCH("x",INDEX(Bugs!C:C,MATCH(B59,Bugs!B:B,0))))),
    AND(COUNTIF(Bugs!A:A,B59)&gt;0,ISNUMBER(SEARCH("x",INDEX(Bugs!D:D,MATCH(B59,Bugs!A:A,0))))),
    AND(COUNTIF(Bugs!B:B,B59)&gt;0,ISNUMBER(SEARCH("x",INDEX(Bugs!D:D,MATCH(B59,Bugs!B:B,0)))))
),"Y","")</f>
        <v/>
      </c>
      <c r="R59">
        <f ca="1">IF(OR(ISNUMBER(MATCH(L59,MasterData!$D$3:$D$18,0)),ISNUMBER(MATCH(L59,MasterData!$C$3:$C$18,0))),
    DATEDIF(E59,I59,"d"),
    DATEDIF(E59,TODAY(),"d"))</f>
        <v>49</v>
      </c>
      <c r="S59">
        <f t="shared" ca="1" si="0"/>
        <v>0</v>
      </c>
      <c r="T59">
        <f t="shared" ca="1" si="1"/>
        <v>0</v>
      </c>
      <c r="U59">
        <f t="shared" ca="1" si="2"/>
        <v>1</v>
      </c>
    </row>
    <row r="60" spans="1:21" x14ac:dyDescent="0.35">
      <c r="A60">
        <v>6000136305</v>
      </c>
      <c r="B60" t="s">
        <v>386</v>
      </c>
      <c r="C60" t="s">
        <v>230</v>
      </c>
      <c r="D60" s="34" t="s">
        <v>387</v>
      </c>
      <c r="E60" s="208">
        <v>45749</v>
      </c>
      <c r="F60" s="1"/>
      <c r="G60" t="s">
        <v>388</v>
      </c>
      <c r="H60" t="s">
        <v>233</v>
      </c>
      <c r="I60" s="208">
        <v>45756</v>
      </c>
      <c r="J60" t="s">
        <v>234</v>
      </c>
      <c r="K60" t="s">
        <v>241</v>
      </c>
      <c r="L60" t="s">
        <v>171</v>
      </c>
      <c r="M60" t="s">
        <v>389</v>
      </c>
      <c r="N60" t="s">
        <v>237</v>
      </c>
      <c r="O60" t="s">
        <v>230</v>
      </c>
      <c r="P60" s="193" t="str">
        <f>IF(OR(AND(A60&lt;&gt;"",COUNTIF(Bugs!B:B,A60)&gt;0),AND(B60&lt;&gt;"",COUNTIF(Bugs!A:A,B60)&gt;0)),"Y","")</f>
        <v/>
      </c>
      <c r="Q60" s="193" t="str">
        <f>IF(OR(
    AND(COUNTIF(Bugs!A:A,B60)&gt;0,ISNUMBER(SEARCH("x",INDEX(Bugs!C:C,MATCH(B60,Bugs!A:A,0))))),
    AND(COUNTIF(Bugs!B:B,B60)&gt;0,ISNUMBER(SEARCH("x",INDEX(Bugs!C:C,MATCH(B60,Bugs!B:B,0))))),
    AND(COUNTIF(Bugs!A:A,B60)&gt;0,ISNUMBER(SEARCH("x",INDEX(Bugs!D:D,MATCH(B60,Bugs!A:A,0))))),
    AND(COUNTIF(Bugs!B:B,B60)&gt;0,ISNUMBER(SEARCH("x",INDEX(Bugs!D:D,MATCH(B60,Bugs!B:B,0)))))
),"Y","")</f>
        <v/>
      </c>
      <c r="R60">
        <f ca="1">IF(OR(ISNUMBER(MATCH(L60,MasterData!$D$3:$D$18,0)),ISNUMBER(MATCH(L60,MasterData!$C$3:$C$18,0))),
    DATEDIF(E60,I60,"d"),
    DATEDIF(E60,TODAY(),"d"))</f>
        <v>7</v>
      </c>
      <c r="S60">
        <f t="shared" ca="1" si="0"/>
        <v>1</v>
      </c>
      <c r="T60">
        <f t="shared" ca="1" si="1"/>
        <v>0</v>
      </c>
      <c r="U60">
        <f t="shared" ca="1" si="2"/>
        <v>0</v>
      </c>
    </row>
    <row r="61" spans="1:21" x14ac:dyDescent="0.35">
      <c r="A61">
        <v>6000136404</v>
      </c>
      <c r="B61" t="s">
        <v>390</v>
      </c>
      <c r="C61" t="s">
        <v>230</v>
      </c>
      <c r="D61" s="34" t="s">
        <v>247</v>
      </c>
      <c r="E61" s="208">
        <v>45750</v>
      </c>
      <c r="F61" s="1"/>
      <c r="G61" t="s">
        <v>357</v>
      </c>
      <c r="H61" t="s">
        <v>245</v>
      </c>
      <c r="I61" s="208">
        <v>45764</v>
      </c>
      <c r="J61" t="s">
        <v>234</v>
      </c>
      <c r="K61" t="s">
        <v>241</v>
      </c>
      <c r="L61" t="s">
        <v>171</v>
      </c>
      <c r="M61" t="s">
        <v>391</v>
      </c>
      <c r="N61" t="s">
        <v>237</v>
      </c>
      <c r="O61" t="s">
        <v>230</v>
      </c>
      <c r="P61" s="193" t="str">
        <f>IF(OR(AND(A61&lt;&gt;"",COUNTIF(Bugs!B:B,A61)&gt;0),AND(B61&lt;&gt;"",COUNTIF(Bugs!A:A,B61)&gt;0)),"Y","")</f>
        <v/>
      </c>
      <c r="Q61" s="193" t="str">
        <f>IF(OR(
    AND(COUNTIF(Bugs!A:A,B61)&gt;0,ISNUMBER(SEARCH("x",INDEX(Bugs!C:C,MATCH(B61,Bugs!A:A,0))))),
    AND(COUNTIF(Bugs!B:B,B61)&gt;0,ISNUMBER(SEARCH("x",INDEX(Bugs!C:C,MATCH(B61,Bugs!B:B,0))))),
    AND(COUNTIF(Bugs!A:A,B61)&gt;0,ISNUMBER(SEARCH("x",INDEX(Bugs!D:D,MATCH(B61,Bugs!A:A,0))))),
    AND(COUNTIF(Bugs!B:B,B61)&gt;0,ISNUMBER(SEARCH("x",INDEX(Bugs!D:D,MATCH(B61,Bugs!B:B,0)))))
),"Y","")</f>
        <v/>
      </c>
      <c r="R61">
        <f ca="1">IF(OR(ISNUMBER(MATCH(L61,MasterData!$D$3:$D$18,0)),ISNUMBER(MATCH(L61,MasterData!$C$3:$C$18,0))),
    DATEDIF(E61,I61,"d"),
    DATEDIF(E61,TODAY(),"d"))</f>
        <v>14</v>
      </c>
      <c r="S61">
        <f t="shared" ca="1" si="0"/>
        <v>0</v>
      </c>
      <c r="T61">
        <f t="shared" ca="1" si="1"/>
        <v>1</v>
      </c>
      <c r="U61">
        <f t="shared" ca="1" si="2"/>
        <v>0</v>
      </c>
    </row>
    <row r="62" spans="1:21" x14ac:dyDescent="0.35">
      <c r="A62">
        <v>6000136413</v>
      </c>
      <c r="B62" t="s">
        <v>392</v>
      </c>
      <c r="C62" t="s">
        <v>230</v>
      </c>
      <c r="D62" s="34" t="s">
        <v>254</v>
      </c>
      <c r="E62" s="208">
        <v>45750</v>
      </c>
      <c r="F62" s="1"/>
      <c r="G62" t="s">
        <v>357</v>
      </c>
      <c r="H62" t="s">
        <v>245</v>
      </c>
      <c r="I62" s="208">
        <v>45758</v>
      </c>
      <c r="J62" t="s">
        <v>234</v>
      </c>
      <c r="K62" t="s">
        <v>241</v>
      </c>
      <c r="L62" t="s">
        <v>171</v>
      </c>
      <c r="M62" t="s">
        <v>393</v>
      </c>
      <c r="N62" t="s">
        <v>237</v>
      </c>
      <c r="O62" t="s">
        <v>230</v>
      </c>
      <c r="P62" s="193" t="str">
        <f>IF(OR(AND(A62&lt;&gt;"",COUNTIF(Bugs!B:B,A62)&gt;0),AND(B62&lt;&gt;"",COUNTIF(Bugs!A:A,B62)&gt;0)),"Y","")</f>
        <v/>
      </c>
      <c r="Q62" s="193" t="str">
        <f>IF(OR(
    AND(COUNTIF(Bugs!A:A,B62)&gt;0,ISNUMBER(SEARCH("x",INDEX(Bugs!C:C,MATCH(B62,Bugs!A:A,0))))),
    AND(COUNTIF(Bugs!B:B,B62)&gt;0,ISNUMBER(SEARCH("x",INDEX(Bugs!C:C,MATCH(B62,Bugs!B:B,0))))),
    AND(COUNTIF(Bugs!A:A,B62)&gt;0,ISNUMBER(SEARCH("x",INDEX(Bugs!D:D,MATCH(B62,Bugs!A:A,0))))),
    AND(COUNTIF(Bugs!B:B,B62)&gt;0,ISNUMBER(SEARCH("x",INDEX(Bugs!D:D,MATCH(B62,Bugs!B:B,0)))))
),"Y","")</f>
        <v/>
      </c>
      <c r="R62">
        <f ca="1">IF(OR(ISNUMBER(MATCH(L62,MasterData!$D$3:$D$18,0)),ISNUMBER(MATCH(L62,MasterData!$C$3:$C$18,0))),
    DATEDIF(E62,I62,"d"),
    DATEDIF(E62,TODAY(),"d"))</f>
        <v>8</v>
      </c>
      <c r="S62">
        <f t="shared" ca="1" si="0"/>
        <v>0</v>
      </c>
      <c r="T62">
        <f t="shared" ca="1" si="1"/>
        <v>1</v>
      </c>
      <c r="U62">
        <f t="shared" ca="1" si="2"/>
        <v>0</v>
      </c>
    </row>
    <row r="63" spans="1:21" x14ac:dyDescent="0.35">
      <c r="A63">
        <v>6000136417</v>
      </c>
      <c r="B63" t="s">
        <v>394</v>
      </c>
      <c r="C63" t="s">
        <v>230</v>
      </c>
      <c r="D63" s="34" t="s">
        <v>254</v>
      </c>
      <c r="E63" s="208">
        <v>45750</v>
      </c>
      <c r="F63" s="1"/>
      <c r="G63" t="s">
        <v>357</v>
      </c>
      <c r="H63" t="s">
        <v>240</v>
      </c>
      <c r="I63" s="208">
        <v>45758</v>
      </c>
      <c r="J63" t="s">
        <v>234</v>
      </c>
      <c r="K63" t="s">
        <v>241</v>
      </c>
      <c r="L63" t="s">
        <v>171</v>
      </c>
      <c r="M63" t="s">
        <v>395</v>
      </c>
      <c r="N63" t="s">
        <v>237</v>
      </c>
      <c r="O63" t="s">
        <v>230</v>
      </c>
      <c r="P63" s="193" t="str">
        <f>IF(OR(AND(A63&lt;&gt;"",COUNTIF(Bugs!B:B,A63)&gt;0),AND(B63&lt;&gt;"",COUNTIF(Bugs!A:A,B63)&gt;0)),"Y","")</f>
        <v/>
      </c>
      <c r="Q63" s="193" t="str">
        <f>IF(OR(
    AND(COUNTIF(Bugs!A:A,B63)&gt;0,ISNUMBER(SEARCH("x",INDEX(Bugs!C:C,MATCH(B63,Bugs!A:A,0))))),
    AND(COUNTIF(Bugs!B:B,B63)&gt;0,ISNUMBER(SEARCH("x",INDEX(Bugs!C:C,MATCH(B63,Bugs!B:B,0))))),
    AND(COUNTIF(Bugs!A:A,B63)&gt;0,ISNUMBER(SEARCH("x",INDEX(Bugs!D:D,MATCH(B63,Bugs!A:A,0))))),
    AND(COUNTIF(Bugs!B:B,B63)&gt;0,ISNUMBER(SEARCH("x",INDEX(Bugs!D:D,MATCH(B63,Bugs!B:B,0)))))
),"Y","")</f>
        <v/>
      </c>
      <c r="R63">
        <f ca="1">IF(OR(ISNUMBER(MATCH(L63,MasterData!$D$3:$D$18,0)),ISNUMBER(MATCH(L63,MasterData!$C$3:$C$18,0))),
    DATEDIF(E63,I63,"d"),
    DATEDIF(E63,TODAY(),"d"))</f>
        <v>8</v>
      </c>
      <c r="S63">
        <f t="shared" ca="1" si="0"/>
        <v>0</v>
      </c>
      <c r="T63">
        <f t="shared" ca="1" si="1"/>
        <v>1</v>
      </c>
      <c r="U63">
        <f t="shared" ca="1" si="2"/>
        <v>0</v>
      </c>
    </row>
    <row r="64" spans="1:21" x14ac:dyDescent="0.35">
      <c r="A64">
        <v>6000136696</v>
      </c>
      <c r="B64" t="s">
        <v>396</v>
      </c>
      <c r="C64" t="s">
        <v>230</v>
      </c>
      <c r="D64" s="34" t="s">
        <v>254</v>
      </c>
      <c r="E64" s="208">
        <v>45755</v>
      </c>
      <c r="F64" s="1"/>
      <c r="G64" t="s">
        <v>357</v>
      </c>
      <c r="H64" t="s">
        <v>245</v>
      </c>
      <c r="I64" s="208">
        <v>45763</v>
      </c>
      <c r="J64" t="s">
        <v>234</v>
      </c>
      <c r="K64" t="s">
        <v>241</v>
      </c>
      <c r="L64" t="s">
        <v>171</v>
      </c>
      <c r="M64" t="s">
        <v>397</v>
      </c>
      <c r="N64" t="s">
        <v>237</v>
      </c>
      <c r="O64" t="s">
        <v>230</v>
      </c>
      <c r="P64" s="193" t="str">
        <f>IF(OR(AND(A64&lt;&gt;"",COUNTIF(Bugs!B:B,A64)&gt;0),AND(B64&lt;&gt;"",COUNTIF(Bugs!A:A,B64)&gt;0)),"Y","")</f>
        <v/>
      </c>
      <c r="Q64" s="193" t="str">
        <f>IF(OR(
    AND(COUNTIF(Bugs!A:A,B64)&gt;0,ISNUMBER(SEARCH("x",INDEX(Bugs!C:C,MATCH(B64,Bugs!A:A,0))))),
    AND(COUNTIF(Bugs!B:B,B64)&gt;0,ISNUMBER(SEARCH("x",INDEX(Bugs!C:C,MATCH(B64,Bugs!B:B,0))))),
    AND(COUNTIF(Bugs!A:A,B64)&gt;0,ISNUMBER(SEARCH("x",INDEX(Bugs!D:D,MATCH(B64,Bugs!A:A,0))))),
    AND(COUNTIF(Bugs!B:B,B64)&gt;0,ISNUMBER(SEARCH("x",INDEX(Bugs!D:D,MATCH(B64,Bugs!B:B,0)))))
),"Y","")</f>
        <v/>
      </c>
      <c r="R64">
        <f ca="1">IF(OR(ISNUMBER(MATCH(L64,MasterData!$D$3:$D$18,0)),ISNUMBER(MATCH(L64,MasterData!$C$3:$C$18,0))),
    DATEDIF(E64,I64,"d"),
    DATEDIF(E64,TODAY(),"d"))</f>
        <v>8</v>
      </c>
      <c r="S64">
        <f t="shared" ca="1" si="0"/>
        <v>0</v>
      </c>
      <c r="T64">
        <f t="shared" ca="1" si="1"/>
        <v>1</v>
      </c>
      <c r="U64">
        <f t="shared" ca="1" si="2"/>
        <v>0</v>
      </c>
    </row>
    <row r="65" spans="1:21" x14ac:dyDescent="0.35">
      <c r="A65">
        <v>6000136707</v>
      </c>
      <c r="B65" t="s">
        <v>398</v>
      </c>
      <c r="C65" t="s">
        <v>230</v>
      </c>
      <c r="D65" s="34" t="s">
        <v>254</v>
      </c>
      <c r="E65" s="208">
        <v>45755</v>
      </c>
      <c r="F65" s="1"/>
      <c r="G65" t="s">
        <v>357</v>
      </c>
      <c r="H65" t="s">
        <v>245</v>
      </c>
      <c r="I65" s="208">
        <v>45763</v>
      </c>
      <c r="J65" t="s">
        <v>234</v>
      </c>
      <c r="K65" t="s">
        <v>241</v>
      </c>
      <c r="L65" t="s">
        <v>171</v>
      </c>
      <c r="M65" t="s">
        <v>399</v>
      </c>
      <c r="N65" t="s">
        <v>237</v>
      </c>
      <c r="O65" t="s">
        <v>230</v>
      </c>
      <c r="P65" s="193" t="str">
        <f>IF(OR(AND(A65&lt;&gt;"",COUNTIF(Bugs!B:B,A65)&gt;0),AND(B65&lt;&gt;"",COUNTIF(Bugs!A:A,B65)&gt;0)),"Y","")</f>
        <v/>
      </c>
      <c r="Q65" s="193" t="str">
        <f>IF(OR(
    AND(COUNTIF(Bugs!A:A,B65)&gt;0,ISNUMBER(SEARCH("x",INDEX(Bugs!C:C,MATCH(B65,Bugs!A:A,0))))),
    AND(COUNTIF(Bugs!B:B,B65)&gt;0,ISNUMBER(SEARCH("x",INDEX(Bugs!C:C,MATCH(B65,Bugs!B:B,0))))),
    AND(COUNTIF(Bugs!A:A,B65)&gt;0,ISNUMBER(SEARCH("x",INDEX(Bugs!D:D,MATCH(B65,Bugs!A:A,0))))),
    AND(COUNTIF(Bugs!B:B,B65)&gt;0,ISNUMBER(SEARCH("x",INDEX(Bugs!D:D,MATCH(B65,Bugs!B:B,0)))))
),"Y","")</f>
        <v/>
      </c>
      <c r="R65">
        <f ca="1">IF(OR(ISNUMBER(MATCH(L65,MasterData!$D$3:$D$18,0)),ISNUMBER(MATCH(L65,MasterData!$C$3:$C$18,0))),
    DATEDIF(E65,I65,"d"),
    DATEDIF(E65,TODAY(),"d"))</f>
        <v>8</v>
      </c>
      <c r="S65">
        <f t="shared" ca="1" si="0"/>
        <v>0</v>
      </c>
      <c r="T65">
        <f t="shared" ca="1" si="1"/>
        <v>1</v>
      </c>
      <c r="U65">
        <f t="shared" ca="1" si="2"/>
        <v>0</v>
      </c>
    </row>
    <row r="66" spans="1:21" x14ac:dyDescent="0.35">
      <c r="A66">
        <v>6000136806</v>
      </c>
      <c r="B66" t="s">
        <v>230</v>
      </c>
      <c r="C66" t="s">
        <v>230</v>
      </c>
      <c r="D66" s="34" t="s">
        <v>251</v>
      </c>
      <c r="E66" s="208">
        <v>45755</v>
      </c>
      <c r="F66" s="1"/>
      <c r="G66" t="s">
        <v>400</v>
      </c>
      <c r="H66" t="s">
        <v>401</v>
      </c>
      <c r="I66" s="208">
        <v>45789</v>
      </c>
      <c r="J66" t="s">
        <v>201</v>
      </c>
      <c r="K66" t="s">
        <v>241</v>
      </c>
      <c r="L66" t="s">
        <v>171</v>
      </c>
      <c r="M66" t="s">
        <v>402</v>
      </c>
      <c r="N66" t="s">
        <v>237</v>
      </c>
      <c r="O66" t="s">
        <v>230</v>
      </c>
      <c r="P66" s="193" t="str">
        <f>IF(OR(AND(A66&lt;&gt;"",COUNTIF(Bugs!B:B,A66)&gt;0),AND(B66&lt;&gt;"",COUNTIF(Bugs!A:A,B66)&gt;0)),"Y","")</f>
        <v/>
      </c>
      <c r="Q66" s="193" t="str">
        <f>IF(OR(
    AND(COUNTIF(Bugs!A:A,B66)&gt;0,ISNUMBER(SEARCH("x",INDEX(Bugs!C:C,MATCH(B66,Bugs!A:A,0))))),
    AND(COUNTIF(Bugs!B:B,B66)&gt;0,ISNUMBER(SEARCH("x",INDEX(Bugs!C:C,MATCH(B66,Bugs!B:B,0))))),
    AND(COUNTIF(Bugs!A:A,B66)&gt;0,ISNUMBER(SEARCH("x",INDEX(Bugs!D:D,MATCH(B66,Bugs!A:A,0))))),
    AND(COUNTIF(Bugs!B:B,B66)&gt;0,ISNUMBER(SEARCH("x",INDEX(Bugs!D:D,MATCH(B66,Bugs!B:B,0)))))
),"Y","")</f>
        <v/>
      </c>
      <c r="R66">
        <f ca="1">IF(OR(ISNUMBER(MATCH(L66,MasterData!$D$3:$D$18,0)),ISNUMBER(MATCH(L66,MasterData!$C$3:$C$18,0))),
    DATEDIF(E66,I66,"d"),
    DATEDIF(E66,TODAY(),"d"))</f>
        <v>34</v>
      </c>
      <c r="S66">
        <f t="shared" ca="1" si="0"/>
        <v>0</v>
      </c>
      <c r="T66">
        <f t="shared" ca="1" si="1"/>
        <v>0</v>
      </c>
      <c r="U66">
        <f t="shared" ca="1" si="2"/>
        <v>1</v>
      </c>
    </row>
    <row r="67" spans="1:21" x14ac:dyDescent="0.35">
      <c r="A67">
        <v>6000136916</v>
      </c>
      <c r="B67" t="s">
        <v>403</v>
      </c>
      <c r="C67" t="s">
        <v>230</v>
      </c>
      <c r="D67" s="34" t="s">
        <v>254</v>
      </c>
      <c r="E67" s="208">
        <v>45756</v>
      </c>
      <c r="F67" s="1"/>
      <c r="G67" t="s">
        <v>357</v>
      </c>
      <c r="H67" t="s">
        <v>245</v>
      </c>
      <c r="I67" s="208">
        <v>45764</v>
      </c>
      <c r="J67" t="s">
        <v>234</v>
      </c>
      <c r="K67" t="s">
        <v>241</v>
      </c>
      <c r="L67" t="s">
        <v>171</v>
      </c>
      <c r="M67" t="s">
        <v>404</v>
      </c>
      <c r="N67" t="s">
        <v>237</v>
      </c>
      <c r="O67" t="s">
        <v>230</v>
      </c>
      <c r="P67" s="193" t="str">
        <f>IF(OR(AND(A67&lt;&gt;"",COUNTIF(Bugs!B:B,A67)&gt;0),AND(B67&lt;&gt;"",COUNTIF(Bugs!A:A,B67)&gt;0)),"Y","")</f>
        <v/>
      </c>
      <c r="Q67" s="193" t="str">
        <f>IF(OR(
    AND(COUNTIF(Bugs!A:A,B67)&gt;0,ISNUMBER(SEARCH("x",INDEX(Bugs!C:C,MATCH(B67,Bugs!A:A,0))))),
    AND(COUNTIF(Bugs!B:B,B67)&gt;0,ISNUMBER(SEARCH("x",INDEX(Bugs!C:C,MATCH(B67,Bugs!B:B,0))))),
    AND(COUNTIF(Bugs!A:A,B67)&gt;0,ISNUMBER(SEARCH("x",INDEX(Bugs!D:D,MATCH(B67,Bugs!A:A,0))))),
    AND(COUNTIF(Bugs!B:B,B67)&gt;0,ISNUMBER(SEARCH("x",INDEX(Bugs!D:D,MATCH(B67,Bugs!B:B,0)))))
),"Y","")</f>
        <v/>
      </c>
      <c r="R67">
        <f ca="1">IF(OR(ISNUMBER(MATCH(L67,MasterData!$D$3:$D$18,0)),ISNUMBER(MATCH(L67,MasterData!$C$3:$C$18,0))),
    DATEDIF(E67,I67,"d"),
    DATEDIF(E67,TODAY(),"d"))</f>
        <v>8</v>
      </c>
      <c r="S67">
        <f t="shared" ref="S67:S130" ca="1" si="3">IF(AND($R67&gt;=0,$R67&lt;=7),1,0)</f>
        <v>0</v>
      </c>
      <c r="T67">
        <f t="shared" ref="T67:T130" ca="1" si="4">IF(AND($R67&gt;7,R67&lt;=30),1,0)</f>
        <v>1</v>
      </c>
      <c r="U67">
        <f t="shared" ref="U67:U130" ca="1" si="5">IF($R67&gt;30,1,0)</f>
        <v>0</v>
      </c>
    </row>
    <row r="68" spans="1:21" x14ac:dyDescent="0.35">
      <c r="A68">
        <v>6000137097</v>
      </c>
      <c r="B68" t="s">
        <v>405</v>
      </c>
      <c r="C68" t="s">
        <v>230</v>
      </c>
      <c r="D68" s="34" t="s">
        <v>251</v>
      </c>
      <c r="E68" s="208">
        <v>45757</v>
      </c>
      <c r="F68" s="1"/>
      <c r="G68" t="s">
        <v>406</v>
      </c>
      <c r="H68" t="s">
        <v>233</v>
      </c>
      <c r="I68" s="208">
        <v>45765</v>
      </c>
      <c r="J68" t="s">
        <v>234</v>
      </c>
      <c r="K68" t="s">
        <v>235</v>
      </c>
      <c r="L68" t="s">
        <v>171</v>
      </c>
      <c r="M68" t="s">
        <v>407</v>
      </c>
      <c r="N68" t="s">
        <v>237</v>
      </c>
      <c r="O68" t="s">
        <v>230</v>
      </c>
      <c r="P68" s="193" t="str">
        <f>IF(OR(AND(A68&lt;&gt;"",COUNTIF(Bugs!B:B,A68)&gt;0),AND(B68&lt;&gt;"",COUNTIF(Bugs!A:A,B68)&gt;0)),"Y","")</f>
        <v/>
      </c>
      <c r="Q68" s="193" t="str">
        <f>IF(OR(
    AND(COUNTIF(Bugs!A:A,B68)&gt;0,ISNUMBER(SEARCH("x",INDEX(Bugs!C:C,MATCH(B68,Bugs!A:A,0))))),
    AND(COUNTIF(Bugs!B:B,B68)&gt;0,ISNUMBER(SEARCH("x",INDEX(Bugs!C:C,MATCH(B68,Bugs!B:B,0))))),
    AND(COUNTIF(Bugs!A:A,B68)&gt;0,ISNUMBER(SEARCH("x",INDEX(Bugs!D:D,MATCH(B68,Bugs!A:A,0))))),
    AND(COUNTIF(Bugs!B:B,B68)&gt;0,ISNUMBER(SEARCH("x",INDEX(Bugs!D:D,MATCH(B68,Bugs!B:B,0)))))
),"Y","")</f>
        <v/>
      </c>
      <c r="R68">
        <f ca="1">IF(OR(ISNUMBER(MATCH(L68,MasterData!$D$3:$D$18,0)),ISNUMBER(MATCH(L68,MasterData!$C$3:$C$18,0))),
    DATEDIF(E68,I68,"d"),
    DATEDIF(E68,TODAY(),"d"))</f>
        <v>8</v>
      </c>
      <c r="S68">
        <f t="shared" ca="1" si="3"/>
        <v>0</v>
      </c>
      <c r="T68">
        <f t="shared" ca="1" si="4"/>
        <v>1</v>
      </c>
      <c r="U68">
        <f t="shared" ca="1" si="5"/>
        <v>0</v>
      </c>
    </row>
    <row r="69" spans="1:21" x14ac:dyDescent="0.35">
      <c r="A69">
        <v>6000137324</v>
      </c>
      <c r="B69" t="s">
        <v>408</v>
      </c>
      <c r="C69" t="s">
        <v>230</v>
      </c>
      <c r="D69" s="34" t="s">
        <v>274</v>
      </c>
      <c r="E69" s="208">
        <v>45761</v>
      </c>
      <c r="F69" s="1"/>
      <c r="G69" t="s">
        <v>380</v>
      </c>
      <c r="H69" t="s">
        <v>233</v>
      </c>
      <c r="I69" s="208">
        <v>45771</v>
      </c>
      <c r="J69" t="s">
        <v>234</v>
      </c>
      <c r="K69" t="s">
        <v>347</v>
      </c>
      <c r="L69" t="s">
        <v>171</v>
      </c>
      <c r="M69" t="s">
        <v>409</v>
      </c>
      <c r="N69" t="s">
        <v>237</v>
      </c>
      <c r="O69" t="s">
        <v>230</v>
      </c>
      <c r="P69" s="193" t="str">
        <f>IF(OR(AND(A69&lt;&gt;"",COUNTIF(Bugs!B:B,A69)&gt;0),AND(B69&lt;&gt;"",COUNTIF(Bugs!A:A,B69)&gt;0)),"Y","")</f>
        <v/>
      </c>
      <c r="Q69" s="193" t="str">
        <f>IF(OR(
    AND(COUNTIF(Bugs!A:A,B69)&gt;0,ISNUMBER(SEARCH("x",INDEX(Bugs!C:C,MATCH(B69,Bugs!A:A,0))))),
    AND(COUNTIF(Bugs!B:B,B69)&gt;0,ISNUMBER(SEARCH("x",INDEX(Bugs!C:C,MATCH(B69,Bugs!B:B,0))))),
    AND(COUNTIF(Bugs!A:A,B69)&gt;0,ISNUMBER(SEARCH("x",INDEX(Bugs!D:D,MATCH(B69,Bugs!A:A,0))))),
    AND(COUNTIF(Bugs!B:B,B69)&gt;0,ISNUMBER(SEARCH("x",INDEX(Bugs!D:D,MATCH(B69,Bugs!B:B,0)))))
),"Y","")</f>
        <v/>
      </c>
      <c r="R69">
        <f ca="1">IF(OR(ISNUMBER(MATCH(L69,MasterData!$D$3:$D$18,0)),ISNUMBER(MATCH(L69,MasterData!$C$3:$C$18,0))),
    DATEDIF(E69,I69,"d"),
    DATEDIF(E69,TODAY(),"d"))</f>
        <v>10</v>
      </c>
      <c r="S69">
        <f t="shared" ca="1" si="3"/>
        <v>0</v>
      </c>
      <c r="T69">
        <f t="shared" ca="1" si="4"/>
        <v>1</v>
      </c>
      <c r="U69">
        <f t="shared" ca="1" si="5"/>
        <v>0</v>
      </c>
    </row>
    <row r="70" spans="1:21" x14ac:dyDescent="0.35">
      <c r="A70">
        <v>6000137341</v>
      </c>
      <c r="B70" t="s">
        <v>410</v>
      </c>
      <c r="C70" t="s">
        <v>230</v>
      </c>
      <c r="D70" s="34" t="s">
        <v>251</v>
      </c>
      <c r="E70" s="208">
        <v>45761</v>
      </c>
      <c r="F70" s="1"/>
      <c r="G70" t="s">
        <v>411</v>
      </c>
      <c r="H70" t="s">
        <v>245</v>
      </c>
      <c r="I70" s="208">
        <v>45768</v>
      </c>
      <c r="J70" t="s">
        <v>234</v>
      </c>
      <c r="K70" t="s">
        <v>235</v>
      </c>
      <c r="L70" t="s">
        <v>171</v>
      </c>
      <c r="M70" t="s">
        <v>412</v>
      </c>
      <c r="N70" t="s">
        <v>237</v>
      </c>
      <c r="O70" t="s">
        <v>230</v>
      </c>
      <c r="P70" s="193" t="str">
        <f>IF(OR(AND(A70&lt;&gt;"",COUNTIF(Bugs!B:B,A70)&gt;0),AND(B70&lt;&gt;"",COUNTIF(Bugs!A:A,B70)&gt;0)),"Y","")</f>
        <v/>
      </c>
      <c r="Q70" s="193" t="str">
        <f>IF(OR(
    AND(COUNTIF(Bugs!A:A,B70)&gt;0,ISNUMBER(SEARCH("x",INDEX(Bugs!C:C,MATCH(B70,Bugs!A:A,0))))),
    AND(COUNTIF(Bugs!B:B,B70)&gt;0,ISNUMBER(SEARCH("x",INDEX(Bugs!C:C,MATCH(B70,Bugs!B:B,0))))),
    AND(COUNTIF(Bugs!A:A,B70)&gt;0,ISNUMBER(SEARCH("x",INDEX(Bugs!D:D,MATCH(B70,Bugs!A:A,0))))),
    AND(COUNTIF(Bugs!B:B,B70)&gt;0,ISNUMBER(SEARCH("x",INDEX(Bugs!D:D,MATCH(B70,Bugs!B:B,0)))))
),"Y","")</f>
        <v/>
      </c>
      <c r="R70">
        <f ca="1">IF(OR(ISNUMBER(MATCH(L70,MasterData!$D$3:$D$18,0)),ISNUMBER(MATCH(L70,MasterData!$C$3:$C$18,0))),
    DATEDIF(E70,I70,"d"),
    DATEDIF(E70,TODAY(),"d"))</f>
        <v>7</v>
      </c>
      <c r="S70">
        <f t="shared" ca="1" si="3"/>
        <v>1</v>
      </c>
      <c r="T70">
        <f t="shared" ca="1" si="4"/>
        <v>0</v>
      </c>
      <c r="U70">
        <f t="shared" ca="1" si="5"/>
        <v>0</v>
      </c>
    </row>
    <row r="71" spans="1:21" x14ac:dyDescent="0.35">
      <c r="A71">
        <v>6000137533</v>
      </c>
      <c r="B71" t="s">
        <v>230</v>
      </c>
      <c r="C71" t="s">
        <v>230</v>
      </c>
      <c r="D71" s="34" t="s">
        <v>413</v>
      </c>
      <c r="E71" s="208">
        <v>45762</v>
      </c>
      <c r="F71" s="1"/>
      <c r="G71" t="s">
        <v>400</v>
      </c>
      <c r="H71" t="s">
        <v>245</v>
      </c>
      <c r="I71" s="208">
        <v>45782</v>
      </c>
      <c r="J71" t="s">
        <v>201</v>
      </c>
      <c r="K71" t="s">
        <v>241</v>
      </c>
      <c r="L71" t="s">
        <v>171</v>
      </c>
      <c r="M71" t="s">
        <v>414</v>
      </c>
      <c r="N71" t="s">
        <v>237</v>
      </c>
      <c r="O71" t="s">
        <v>230</v>
      </c>
      <c r="P71" s="193" t="str">
        <f>IF(OR(AND(A71&lt;&gt;"",COUNTIF(Bugs!B:B,A71)&gt;0),AND(B71&lt;&gt;"",COUNTIF(Bugs!A:A,B71)&gt;0)),"Y","")</f>
        <v/>
      </c>
      <c r="Q71" s="193" t="str">
        <f>IF(OR(
    AND(COUNTIF(Bugs!A:A,B71)&gt;0,ISNUMBER(SEARCH("x",INDEX(Bugs!C:C,MATCH(B71,Bugs!A:A,0))))),
    AND(COUNTIF(Bugs!B:B,B71)&gt;0,ISNUMBER(SEARCH("x",INDEX(Bugs!C:C,MATCH(B71,Bugs!B:B,0))))),
    AND(COUNTIF(Bugs!A:A,B71)&gt;0,ISNUMBER(SEARCH("x",INDEX(Bugs!D:D,MATCH(B71,Bugs!A:A,0))))),
    AND(COUNTIF(Bugs!B:B,B71)&gt;0,ISNUMBER(SEARCH("x",INDEX(Bugs!D:D,MATCH(B71,Bugs!B:B,0)))))
),"Y","")</f>
        <v/>
      </c>
      <c r="R71">
        <f ca="1">IF(OR(ISNUMBER(MATCH(L71,MasterData!$D$3:$D$18,0)),ISNUMBER(MATCH(L71,MasterData!$C$3:$C$18,0))),
    DATEDIF(E71,I71,"d"),
    DATEDIF(E71,TODAY(),"d"))</f>
        <v>20</v>
      </c>
      <c r="S71">
        <f t="shared" ca="1" si="3"/>
        <v>0</v>
      </c>
      <c r="T71">
        <f t="shared" ca="1" si="4"/>
        <v>1</v>
      </c>
      <c r="U71">
        <f t="shared" ca="1" si="5"/>
        <v>0</v>
      </c>
    </row>
    <row r="72" spans="1:21" x14ac:dyDescent="0.35">
      <c r="A72">
        <v>6000137544</v>
      </c>
      <c r="B72" t="s">
        <v>415</v>
      </c>
      <c r="C72" t="s">
        <v>230</v>
      </c>
      <c r="D72" s="34" t="s">
        <v>247</v>
      </c>
      <c r="E72" s="208">
        <v>45762</v>
      </c>
      <c r="F72" s="1"/>
      <c r="G72" t="s">
        <v>268</v>
      </c>
      <c r="H72" t="s">
        <v>233</v>
      </c>
      <c r="I72" s="208">
        <v>45821</v>
      </c>
      <c r="J72" t="s">
        <v>234</v>
      </c>
      <c r="K72" t="s">
        <v>235</v>
      </c>
      <c r="L72" t="s">
        <v>171</v>
      </c>
      <c r="M72" t="s">
        <v>416</v>
      </c>
      <c r="N72" t="s">
        <v>237</v>
      </c>
      <c r="O72" t="s">
        <v>230</v>
      </c>
      <c r="P72" s="193" t="str">
        <f>IF(OR(AND(A72&lt;&gt;"",COUNTIF(Bugs!B:B,A72)&gt;0),AND(B72&lt;&gt;"",COUNTIF(Bugs!A:A,B72)&gt;0)),"Y","")</f>
        <v/>
      </c>
      <c r="Q72" s="193" t="str">
        <f>IF(OR(
    AND(COUNTIF(Bugs!A:A,B72)&gt;0,ISNUMBER(SEARCH("x",INDEX(Bugs!C:C,MATCH(B72,Bugs!A:A,0))))),
    AND(COUNTIF(Bugs!B:B,B72)&gt;0,ISNUMBER(SEARCH("x",INDEX(Bugs!C:C,MATCH(B72,Bugs!B:B,0))))),
    AND(COUNTIF(Bugs!A:A,B72)&gt;0,ISNUMBER(SEARCH("x",INDEX(Bugs!D:D,MATCH(B72,Bugs!A:A,0))))),
    AND(COUNTIF(Bugs!B:B,B72)&gt;0,ISNUMBER(SEARCH("x",INDEX(Bugs!D:D,MATCH(B72,Bugs!B:B,0)))))
),"Y","")</f>
        <v/>
      </c>
      <c r="R72">
        <f ca="1">IF(OR(ISNUMBER(MATCH(L72,MasterData!$D$3:$D$18,0)),ISNUMBER(MATCH(L72,MasterData!$C$3:$C$18,0))),
    DATEDIF(E72,I72,"d"),
    DATEDIF(E72,TODAY(),"d"))</f>
        <v>59</v>
      </c>
      <c r="S72">
        <f t="shared" ca="1" si="3"/>
        <v>0</v>
      </c>
      <c r="T72">
        <f t="shared" ca="1" si="4"/>
        <v>0</v>
      </c>
      <c r="U72">
        <f t="shared" ca="1" si="5"/>
        <v>1</v>
      </c>
    </row>
    <row r="73" spans="1:21" x14ac:dyDescent="0.35">
      <c r="A73">
        <v>6000137636</v>
      </c>
      <c r="B73" t="s">
        <v>417</v>
      </c>
      <c r="C73" t="s">
        <v>230</v>
      </c>
      <c r="D73" s="34" t="s">
        <v>274</v>
      </c>
      <c r="E73" s="208">
        <v>45763</v>
      </c>
      <c r="F73" s="1"/>
      <c r="G73" t="s">
        <v>321</v>
      </c>
      <c r="H73" t="s">
        <v>240</v>
      </c>
      <c r="I73" s="208">
        <v>45782</v>
      </c>
      <c r="J73" t="s">
        <v>234</v>
      </c>
      <c r="K73" t="s">
        <v>347</v>
      </c>
      <c r="L73" t="s">
        <v>171</v>
      </c>
      <c r="M73" t="s">
        <v>418</v>
      </c>
      <c r="N73" t="s">
        <v>237</v>
      </c>
      <c r="O73" t="s">
        <v>230</v>
      </c>
      <c r="P73" s="193" t="str">
        <f>IF(OR(AND(A73&lt;&gt;"",COUNTIF(Bugs!B:B,A73)&gt;0),AND(B73&lt;&gt;"",COUNTIF(Bugs!A:A,B73)&gt;0)),"Y","")</f>
        <v/>
      </c>
      <c r="Q73" s="193" t="str">
        <f>IF(OR(
    AND(COUNTIF(Bugs!A:A,B73)&gt;0,ISNUMBER(SEARCH("x",INDEX(Bugs!C:C,MATCH(B73,Bugs!A:A,0))))),
    AND(COUNTIF(Bugs!B:B,B73)&gt;0,ISNUMBER(SEARCH("x",INDEX(Bugs!C:C,MATCH(B73,Bugs!B:B,0))))),
    AND(COUNTIF(Bugs!A:A,B73)&gt;0,ISNUMBER(SEARCH("x",INDEX(Bugs!D:D,MATCH(B73,Bugs!A:A,0))))),
    AND(COUNTIF(Bugs!B:B,B73)&gt;0,ISNUMBER(SEARCH("x",INDEX(Bugs!D:D,MATCH(B73,Bugs!B:B,0)))))
),"Y","")</f>
        <v/>
      </c>
      <c r="R73">
        <f ca="1">IF(OR(ISNUMBER(MATCH(L73,MasterData!$D$3:$D$18,0)),ISNUMBER(MATCH(L73,MasterData!$C$3:$C$18,0))),
    DATEDIF(E73,I73,"d"),
    DATEDIF(E73,TODAY(),"d"))</f>
        <v>19</v>
      </c>
      <c r="S73">
        <f t="shared" ca="1" si="3"/>
        <v>0</v>
      </c>
      <c r="T73">
        <f t="shared" ca="1" si="4"/>
        <v>1</v>
      </c>
      <c r="U73">
        <f t="shared" ca="1" si="5"/>
        <v>0</v>
      </c>
    </row>
    <row r="74" spans="1:21" x14ac:dyDescent="0.35">
      <c r="A74">
        <v>6000137924</v>
      </c>
      <c r="B74" t="s">
        <v>419</v>
      </c>
      <c r="C74" t="s">
        <v>230</v>
      </c>
      <c r="D74" s="34" t="s">
        <v>231</v>
      </c>
      <c r="E74" s="208">
        <v>45769</v>
      </c>
      <c r="F74" s="1"/>
      <c r="G74" t="s">
        <v>420</v>
      </c>
      <c r="H74" t="s">
        <v>240</v>
      </c>
      <c r="I74" s="208">
        <v>45782</v>
      </c>
      <c r="J74" t="s">
        <v>234</v>
      </c>
      <c r="K74" t="s">
        <v>235</v>
      </c>
      <c r="L74" t="s">
        <v>171</v>
      </c>
      <c r="M74" t="s">
        <v>421</v>
      </c>
      <c r="N74" t="s">
        <v>237</v>
      </c>
      <c r="O74" t="s">
        <v>230</v>
      </c>
      <c r="P74" s="193" t="str">
        <f>IF(OR(AND(A74&lt;&gt;"",COUNTIF(Bugs!B:B,A74)&gt;0),AND(B74&lt;&gt;"",COUNTIF(Bugs!A:A,B74)&gt;0)),"Y","")</f>
        <v/>
      </c>
      <c r="Q74" s="193" t="str">
        <f>IF(OR(
    AND(COUNTIF(Bugs!A:A,B74)&gt;0,ISNUMBER(SEARCH("x",INDEX(Bugs!C:C,MATCH(B74,Bugs!A:A,0))))),
    AND(COUNTIF(Bugs!B:B,B74)&gt;0,ISNUMBER(SEARCH("x",INDEX(Bugs!C:C,MATCH(B74,Bugs!B:B,0))))),
    AND(COUNTIF(Bugs!A:A,B74)&gt;0,ISNUMBER(SEARCH("x",INDEX(Bugs!D:D,MATCH(B74,Bugs!A:A,0))))),
    AND(COUNTIF(Bugs!B:B,B74)&gt;0,ISNUMBER(SEARCH("x",INDEX(Bugs!D:D,MATCH(B74,Bugs!B:B,0)))))
),"Y","")</f>
        <v/>
      </c>
      <c r="R74">
        <f ca="1">IF(OR(ISNUMBER(MATCH(L74,MasterData!$D$3:$D$18,0)),ISNUMBER(MATCH(L74,MasterData!$C$3:$C$18,0))),
    DATEDIF(E74,I74,"d"),
    DATEDIF(E74,TODAY(),"d"))</f>
        <v>13</v>
      </c>
      <c r="S74">
        <f t="shared" ca="1" si="3"/>
        <v>0</v>
      </c>
      <c r="T74">
        <f t="shared" ca="1" si="4"/>
        <v>1</v>
      </c>
      <c r="U74">
        <f t="shared" ca="1" si="5"/>
        <v>0</v>
      </c>
    </row>
    <row r="75" spans="1:21" x14ac:dyDescent="0.35">
      <c r="A75">
        <v>6000138263</v>
      </c>
      <c r="B75" t="s">
        <v>230</v>
      </c>
      <c r="C75" t="s">
        <v>230</v>
      </c>
      <c r="D75" s="34" t="s">
        <v>274</v>
      </c>
      <c r="E75" s="208">
        <v>45771</v>
      </c>
      <c r="F75" s="1"/>
      <c r="G75" t="s">
        <v>422</v>
      </c>
      <c r="H75" t="s">
        <v>245</v>
      </c>
      <c r="I75" s="208">
        <v>45850</v>
      </c>
      <c r="J75" t="s">
        <v>201</v>
      </c>
      <c r="K75" t="s">
        <v>241</v>
      </c>
      <c r="L75" t="s">
        <v>171</v>
      </c>
      <c r="M75" t="s">
        <v>423</v>
      </c>
      <c r="N75" t="s">
        <v>237</v>
      </c>
      <c r="O75" t="s">
        <v>230</v>
      </c>
      <c r="P75" s="193" t="str">
        <f>IF(OR(AND(A75&lt;&gt;"",COUNTIF(Bugs!B:B,A75)&gt;0),AND(B75&lt;&gt;"",COUNTIF(Bugs!A:A,B75)&gt;0)),"Y","")</f>
        <v/>
      </c>
      <c r="Q75" s="193" t="str">
        <f>IF(OR(
    AND(COUNTIF(Bugs!A:A,B75)&gt;0,ISNUMBER(SEARCH("x",INDEX(Bugs!C:C,MATCH(B75,Bugs!A:A,0))))),
    AND(COUNTIF(Bugs!B:B,B75)&gt;0,ISNUMBER(SEARCH("x",INDEX(Bugs!C:C,MATCH(B75,Bugs!B:B,0))))),
    AND(COUNTIF(Bugs!A:A,B75)&gt;0,ISNUMBER(SEARCH("x",INDEX(Bugs!D:D,MATCH(B75,Bugs!A:A,0))))),
    AND(COUNTIF(Bugs!B:B,B75)&gt;0,ISNUMBER(SEARCH("x",INDEX(Bugs!D:D,MATCH(B75,Bugs!B:B,0)))))
),"Y","")</f>
        <v/>
      </c>
      <c r="R75">
        <f ca="1">IF(OR(ISNUMBER(MATCH(L75,MasterData!$D$3:$D$18,0)),ISNUMBER(MATCH(L75,MasterData!$C$3:$C$18,0))),
    DATEDIF(E75,I75,"d"),
    DATEDIF(E75,TODAY(),"d"))</f>
        <v>79</v>
      </c>
      <c r="S75">
        <f t="shared" ca="1" si="3"/>
        <v>0</v>
      </c>
      <c r="T75">
        <f t="shared" ca="1" si="4"/>
        <v>0</v>
      </c>
      <c r="U75">
        <f t="shared" ca="1" si="5"/>
        <v>1</v>
      </c>
    </row>
    <row r="76" spans="1:21" x14ac:dyDescent="0.35">
      <c r="A76">
        <v>6000138316</v>
      </c>
      <c r="B76" t="s">
        <v>424</v>
      </c>
      <c r="C76" t="s">
        <v>230</v>
      </c>
      <c r="D76" s="34" t="s">
        <v>254</v>
      </c>
      <c r="E76" s="208">
        <v>45772</v>
      </c>
      <c r="F76" s="1"/>
      <c r="G76" t="s">
        <v>357</v>
      </c>
      <c r="H76" t="s">
        <v>245</v>
      </c>
      <c r="I76" s="208">
        <v>45779</v>
      </c>
      <c r="J76" t="s">
        <v>234</v>
      </c>
      <c r="K76" t="s">
        <v>241</v>
      </c>
      <c r="L76" t="s">
        <v>171</v>
      </c>
      <c r="M76" t="s">
        <v>425</v>
      </c>
      <c r="N76" t="s">
        <v>237</v>
      </c>
      <c r="O76" t="s">
        <v>230</v>
      </c>
      <c r="P76" s="193" t="str">
        <f>IF(OR(AND(A76&lt;&gt;"",COUNTIF(Bugs!B:B,A76)&gt;0),AND(B76&lt;&gt;"",COUNTIF(Bugs!A:A,B76)&gt;0)),"Y","")</f>
        <v/>
      </c>
      <c r="Q76" s="193" t="str">
        <f>IF(OR(
    AND(COUNTIF(Bugs!A:A,B76)&gt;0,ISNUMBER(SEARCH("x",INDEX(Bugs!C:C,MATCH(B76,Bugs!A:A,0))))),
    AND(COUNTIF(Bugs!B:B,B76)&gt;0,ISNUMBER(SEARCH("x",INDEX(Bugs!C:C,MATCH(B76,Bugs!B:B,0))))),
    AND(COUNTIF(Bugs!A:A,B76)&gt;0,ISNUMBER(SEARCH("x",INDEX(Bugs!D:D,MATCH(B76,Bugs!A:A,0))))),
    AND(COUNTIF(Bugs!B:B,B76)&gt;0,ISNUMBER(SEARCH("x",INDEX(Bugs!D:D,MATCH(B76,Bugs!B:B,0)))))
),"Y","")</f>
        <v/>
      </c>
      <c r="R76">
        <f ca="1">IF(OR(ISNUMBER(MATCH(L76,MasterData!$D$3:$D$18,0)),ISNUMBER(MATCH(L76,MasterData!$C$3:$C$18,0))),
    DATEDIF(E76,I76,"d"),
    DATEDIF(E76,TODAY(),"d"))</f>
        <v>7</v>
      </c>
      <c r="S76">
        <f t="shared" ca="1" si="3"/>
        <v>1</v>
      </c>
      <c r="T76">
        <f t="shared" ca="1" si="4"/>
        <v>0</v>
      </c>
      <c r="U76">
        <f t="shared" ca="1" si="5"/>
        <v>0</v>
      </c>
    </row>
    <row r="77" spans="1:21" x14ac:dyDescent="0.35">
      <c r="A77">
        <v>6000138428</v>
      </c>
      <c r="B77" t="s">
        <v>426</v>
      </c>
      <c r="C77" t="s">
        <v>230</v>
      </c>
      <c r="D77" s="34" t="s">
        <v>254</v>
      </c>
      <c r="E77" s="208">
        <v>45772</v>
      </c>
      <c r="F77" s="1"/>
      <c r="G77" t="s">
        <v>357</v>
      </c>
      <c r="H77" t="s">
        <v>233</v>
      </c>
      <c r="I77" s="208">
        <v>45848</v>
      </c>
      <c r="J77" t="s">
        <v>234</v>
      </c>
      <c r="K77" t="s">
        <v>235</v>
      </c>
      <c r="L77" t="s">
        <v>171</v>
      </c>
      <c r="M77" t="s">
        <v>427</v>
      </c>
      <c r="N77" t="s">
        <v>237</v>
      </c>
      <c r="O77" t="s">
        <v>230</v>
      </c>
      <c r="P77" s="193" t="str">
        <f>IF(OR(AND(A77&lt;&gt;"",COUNTIF(Bugs!B:B,A77)&gt;0),AND(B77&lt;&gt;"",COUNTIF(Bugs!A:A,B77)&gt;0)),"Y","")</f>
        <v/>
      </c>
      <c r="Q77" s="193" t="str">
        <f>IF(OR(
    AND(COUNTIF(Bugs!A:A,B77)&gt;0,ISNUMBER(SEARCH("x",INDEX(Bugs!C:C,MATCH(B77,Bugs!A:A,0))))),
    AND(COUNTIF(Bugs!B:B,B77)&gt;0,ISNUMBER(SEARCH("x",INDEX(Bugs!C:C,MATCH(B77,Bugs!B:B,0))))),
    AND(COUNTIF(Bugs!A:A,B77)&gt;0,ISNUMBER(SEARCH("x",INDEX(Bugs!D:D,MATCH(B77,Bugs!A:A,0))))),
    AND(COUNTIF(Bugs!B:B,B77)&gt;0,ISNUMBER(SEARCH("x",INDEX(Bugs!D:D,MATCH(B77,Bugs!B:B,0)))))
),"Y","")</f>
        <v/>
      </c>
      <c r="R77">
        <f ca="1">IF(OR(ISNUMBER(MATCH(L77,MasterData!$D$3:$D$18,0)),ISNUMBER(MATCH(L77,MasterData!$C$3:$C$18,0))),
    DATEDIF(E77,I77,"d"),
    DATEDIF(E77,TODAY(),"d"))</f>
        <v>76</v>
      </c>
      <c r="S77">
        <f t="shared" ca="1" si="3"/>
        <v>0</v>
      </c>
      <c r="T77">
        <f t="shared" ca="1" si="4"/>
        <v>0</v>
      </c>
      <c r="U77">
        <f t="shared" ca="1" si="5"/>
        <v>1</v>
      </c>
    </row>
    <row r="78" spans="1:21" x14ac:dyDescent="0.35">
      <c r="A78">
        <v>6000138437</v>
      </c>
      <c r="B78" t="s">
        <v>428</v>
      </c>
      <c r="C78" t="s">
        <v>230</v>
      </c>
      <c r="D78" s="34" t="s">
        <v>254</v>
      </c>
      <c r="E78" s="208">
        <v>45772</v>
      </c>
      <c r="F78" s="1"/>
      <c r="G78" t="s">
        <v>357</v>
      </c>
      <c r="H78" t="s">
        <v>245</v>
      </c>
      <c r="I78" s="208">
        <v>45845</v>
      </c>
      <c r="J78" t="s">
        <v>234</v>
      </c>
      <c r="K78" t="s">
        <v>241</v>
      </c>
      <c r="L78" t="s">
        <v>171</v>
      </c>
      <c r="M78" t="s">
        <v>429</v>
      </c>
      <c r="N78" t="s">
        <v>237</v>
      </c>
      <c r="O78" t="s">
        <v>230</v>
      </c>
      <c r="P78" s="193" t="str">
        <f>IF(OR(AND(A78&lt;&gt;"",COUNTIF(Bugs!B:B,A78)&gt;0),AND(B78&lt;&gt;"",COUNTIF(Bugs!A:A,B78)&gt;0)),"Y","")</f>
        <v/>
      </c>
      <c r="Q78" s="193" t="str">
        <f>IF(OR(
    AND(COUNTIF(Bugs!A:A,B78)&gt;0,ISNUMBER(SEARCH("x",INDEX(Bugs!C:C,MATCH(B78,Bugs!A:A,0))))),
    AND(COUNTIF(Bugs!B:B,B78)&gt;0,ISNUMBER(SEARCH("x",INDEX(Bugs!C:C,MATCH(B78,Bugs!B:B,0))))),
    AND(COUNTIF(Bugs!A:A,B78)&gt;0,ISNUMBER(SEARCH("x",INDEX(Bugs!D:D,MATCH(B78,Bugs!A:A,0))))),
    AND(COUNTIF(Bugs!B:B,B78)&gt;0,ISNUMBER(SEARCH("x",INDEX(Bugs!D:D,MATCH(B78,Bugs!B:B,0)))))
),"Y","")</f>
        <v/>
      </c>
      <c r="R78">
        <f ca="1">IF(OR(ISNUMBER(MATCH(L78,MasterData!$D$3:$D$18,0)),ISNUMBER(MATCH(L78,MasterData!$C$3:$C$18,0))),
    DATEDIF(E78,I78,"d"),
    DATEDIF(E78,TODAY(),"d"))</f>
        <v>73</v>
      </c>
      <c r="S78">
        <f t="shared" ca="1" si="3"/>
        <v>0</v>
      </c>
      <c r="T78">
        <f t="shared" ca="1" si="4"/>
        <v>0</v>
      </c>
      <c r="U78">
        <f t="shared" ca="1" si="5"/>
        <v>1</v>
      </c>
    </row>
    <row r="79" spans="1:21" x14ac:dyDescent="0.35">
      <c r="A79">
        <v>6000138440</v>
      </c>
      <c r="B79" t="s">
        <v>430</v>
      </c>
      <c r="C79" t="s">
        <v>230</v>
      </c>
      <c r="D79" s="34" t="s">
        <v>254</v>
      </c>
      <c r="E79" s="208">
        <v>45772</v>
      </c>
      <c r="F79" s="1"/>
      <c r="G79" t="s">
        <v>357</v>
      </c>
      <c r="H79" t="s">
        <v>245</v>
      </c>
      <c r="I79" s="208">
        <v>45786</v>
      </c>
      <c r="J79" t="s">
        <v>234</v>
      </c>
      <c r="K79" t="s">
        <v>235</v>
      </c>
      <c r="L79" t="s">
        <v>171</v>
      </c>
      <c r="M79" t="s">
        <v>431</v>
      </c>
      <c r="N79" t="s">
        <v>237</v>
      </c>
      <c r="O79" t="s">
        <v>230</v>
      </c>
      <c r="P79" s="193" t="str">
        <f>IF(OR(AND(A79&lt;&gt;"",COUNTIF(Bugs!B:B,A79)&gt;0),AND(B79&lt;&gt;"",COUNTIF(Bugs!A:A,B79)&gt;0)),"Y","")</f>
        <v/>
      </c>
      <c r="Q79" s="193" t="str">
        <f>IF(OR(
    AND(COUNTIF(Bugs!A:A,B79)&gt;0,ISNUMBER(SEARCH("x",INDEX(Bugs!C:C,MATCH(B79,Bugs!A:A,0))))),
    AND(COUNTIF(Bugs!B:B,B79)&gt;0,ISNUMBER(SEARCH("x",INDEX(Bugs!C:C,MATCH(B79,Bugs!B:B,0))))),
    AND(COUNTIF(Bugs!A:A,B79)&gt;0,ISNUMBER(SEARCH("x",INDEX(Bugs!D:D,MATCH(B79,Bugs!A:A,0))))),
    AND(COUNTIF(Bugs!B:B,B79)&gt;0,ISNUMBER(SEARCH("x",INDEX(Bugs!D:D,MATCH(B79,Bugs!B:B,0)))))
),"Y","")</f>
        <v/>
      </c>
      <c r="R79">
        <f ca="1">IF(OR(ISNUMBER(MATCH(L79,MasterData!$D$3:$D$18,0)),ISNUMBER(MATCH(L79,MasterData!$C$3:$C$18,0))),
    DATEDIF(E79,I79,"d"),
    DATEDIF(E79,TODAY(),"d"))</f>
        <v>14</v>
      </c>
      <c r="S79">
        <f t="shared" ca="1" si="3"/>
        <v>0</v>
      </c>
      <c r="T79">
        <f t="shared" ca="1" si="4"/>
        <v>1</v>
      </c>
      <c r="U79">
        <f t="shared" ca="1" si="5"/>
        <v>0</v>
      </c>
    </row>
    <row r="80" spans="1:21" x14ac:dyDescent="0.35">
      <c r="A80">
        <v>6000138454</v>
      </c>
      <c r="B80" t="s">
        <v>637</v>
      </c>
      <c r="D80" s="34" t="s">
        <v>274</v>
      </c>
      <c r="E80" s="208">
        <v>45772</v>
      </c>
      <c r="F80" s="1"/>
      <c r="G80" t="s">
        <v>329</v>
      </c>
      <c r="H80" s="35" t="s">
        <v>638</v>
      </c>
      <c r="I80" s="208">
        <v>45854</v>
      </c>
      <c r="J80" t="s">
        <v>234</v>
      </c>
      <c r="K80" t="s">
        <v>347</v>
      </c>
      <c r="L80" t="s">
        <v>171</v>
      </c>
      <c r="M80" t="s">
        <v>639</v>
      </c>
      <c r="N80" t="s">
        <v>237</v>
      </c>
      <c r="P80" s="193" t="str">
        <f>IF(OR(AND(A80&lt;&gt;"",COUNTIF(Bugs!B:B,A80)&gt;0),AND(B80&lt;&gt;"",COUNTIF(Bugs!A:A,B80)&gt;0)),"Y","")</f>
        <v/>
      </c>
      <c r="Q80" s="193" t="str">
        <f>IF(OR(
    AND(COUNTIF(Bugs!A:A,B80)&gt;0,ISNUMBER(SEARCH("x",INDEX(Bugs!C:C,MATCH(B80,Bugs!A:A,0))))),
    AND(COUNTIF(Bugs!B:B,B80)&gt;0,ISNUMBER(SEARCH("x",INDEX(Bugs!C:C,MATCH(B80,Bugs!B:B,0))))),
    AND(COUNTIF(Bugs!A:A,B80)&gt;0,ISNUMBER(SEARCH("x",INDEX(Bugs!D:D,MATCH(B80,Bugs!A:A,0))))),
    AND(COUNTIF(Bugs!B:B,B80)&gt;0,ISNUMBER(SEARCH("x",INDEX(Bugs!D:D,MATCH(B80,Bugs!B:B,0)))))
),"Y","")</f>
        <v/>
      </c>
      <c r="R80">
        <f ca="1">IF(OR(ISNUMBER(MATCH(L80,MasterData!$D$3:$D$18,0)),ISNUMBER(MATCH(L80,MasterData!$C$3:$C$18,0))),
    DATEDIF(E80,I80,"d"),
    DATEDIF(E80,TODAY(),"d"))</f>
        <v>82</v>
      </c>
      <c r="S80">
        <f t="shared" ca="1" si="3"/>
        <v>0</v>
      </c>
      <c r="T80">
        <f t="shared" ca="1" si="4"/>
        <v>0</v>
      </c>
      <c r="U80">
        <f t="shared" ca="1" si="5"/>
        <v>1</v>
      </c>
    </row>
    <row r="81" spans="1:21" x14ac:dyDescent="0.35">
      <c r="A81">
        <v>6000138481</v>
      </c>
      <c r="B81" t="s">
        <v>432</v>
      </c>
      <c r="C81" t="s">
        <v>230</v>
      </c>
      <c r="D81" s="34" t="s">
        <v>231</v>
      </c>
      <c r="E81" s="208">
        <v>45775</v>
      </c>
      <c r="F81" s="1"/>
      <c r="G81" t="s">
        <v>300</v>
      </c>
      <c r="H81" t="s">
        <v>245</v>
      </c>
      <c r="I81" s="208">
        <v>45786</v>
      </c>
      <c r="J81" t="s">
        <v>234</v>
      </c>
      <c r="K81" t="s">
        <v>241</v>
      </c>
      <c r="L81" t="s">
        <v>171</v>
      </c>
      <c r="M81" t="s">
        <v>433</v>
      </c>
      <c r="N81" t="s">
        <v>237</v>
      </c>
      <c r="O81" t="s">
        <v>230</v>
      </c>
      <c r="P81" s="193" t="str">
        <f>IF(OR(AND(A81&lt;&gt;"",COUNTIF(Bugs!B:B,A81)&gt;0),AND(B81&lt;&gt;"",COUNTIF(Bugs!A:A,B81)&gt;0)),"Y","")</f>
        <v/>
      </c>
      <c r="Q81" s="193" t="str">
        <f>IF(OR(
    AND(COUNTIF(Bugs!A:A,B81)&gt;0,ISNUMBER(SEARCH("x",INDEX(Bugs!C:C,MATCH(B81,Bugs!A:A,0))))),
    AND(COUNTIF(Bugs!B:B,B81)&gt;0,ISNUMBER(SEARCH("x",INDEX(Bugs!C:C,MATCH(B81,Bugs!B:B,0))))),
    AND(COUNTIF(Bugs!A:A,B81)&gt;0,ISNUMBER(SEARCH("x",INDEX(Bugs!D:D,MATCH(B81,Bugs!A:A,0))))),
    AND(COUNTIF(Bugs!B:B,B81)&gt;0,ISNUMBER(SEARCH("x",INDEX(Bugs!D:D,MATCH(B81,Bugs!B:B,0)))))
),"Y","")</f>
        <v/>
      </c>
      <c r="R81">
        <f ca="1">IF(OR(ISNUMBER(MATCH(L81,MasterData!$D$3:$D$18,0)),ISNUMBER(MATCH(L81,MasterData!$C$3:$C$18,0))),
    DATEDIF(E81,I81,"d"),
    DATEDIF(E81,TODAY(),"d"))</f>
        <v>11</v>
      </c>
      <c r="S81">
        <f t="shared" ca="1" si="3"/>
        <v>0</v>
      </c>
      <c r="T81">
        <f t="shared" ca="1" si="4"/>
        <v>1</v>
      </c>
      <c r="U81">
        <f t="shared" ca="1" si="5"/>
        <v>0</v>
      </c>
    </row>
    <row r="82" spans="1:21" x14ac:dyDescent="0.35">
      <c r="A82">
        <v>6000138500</v>
      </c>
      <c r="B82" t="s">
        <v>434</v>
      </c>
      <c r="C82" t="s">
        <v>230</v>
      </c>
      <c r="D82" s="34" t="s">
        <v>254</v>
      </c>
      <c r="E82" s="208">
        <v>45775</v>
      </c>
      <c r="F82" s="1"/>
      <c r="G82" t="s">
        <v>255</v>
      </c>
      <c r="H82" t="s">
        <v>233</v>
      </c>
      <c r="I82" s="208">
        <v>45832</v>
      </c>
      <c r="J82" t="s">
        <v>234</v>
      </c>
      <c r="K82" t="s">
        <v>241</v>
      </c>
      <c r="L82" t="s">
        <v>171</v>
      </c>
      <c r="M82" t="s">
        <v>435</v>
      </c>
      <c r="N82" t="s">
        <v>237</v>
      </c>
      <c r="O82" t="s">
        <v>230</v>
      </c>
      <c r="P82" s="193" t="str">
        <f>IF(OR(AND(A82&lt;&gt;"",COUNTIF(Bugs!B:B,A82)&gt;0),AND(B82&lt;&gt;"",COUNTIF(Bugs!A:A,B82)&gt;0)),"Y","")</f>
        <v/>
      </c>
      <c r="Q82" s="193" t="str">
        <f>IF(OR(
    AND(COUNTIF(Bugs!A:A,B82)&gt;0,ISNUMBER(SEARCH("x",INDEX(Bugs!C:C,MATCH(B82,Bugs!A:A,0))))),
    AND(COUNTIF(Bugs!B:B,B82)&gt;0,ISNUMBER(SEARCH("x",INDEX(Bugs!C:C,MATCH(B82,Bugs!B:B,0))))),
    AND(COUNTIF(Bugs!A:A,B82)&gt;0,ISNUMBER(SEARCH("x",INDEX(Bugs!D:D,MATCH(B82,Bugs!A:A,0))))),
    AND(COUNTIF(Bugs!B:B,B82)&gt;0,ISNUMBER(SEARCH("x",INDEX(Bugs!D:D,MATCH(B82,Bugs!B:B,0)))))
),"Y","")</f>
        <v/>
      </c>
      <c r="R82">
        <f ca="1">IF(OR(ISNUMBER(MATCH(L82,MasterData!$D$3:$D$18,0)),ISNUMBER(MATCH(L82,MasterData!$C$3:$C$18,0))),
    DATEDIF(E82,I82,"d"),
    DATEDIF(E82,TODAY(),"d"))</f>
        <v>57</v>
      </c>
      <c r="S82">
        <f t="shared" ca="1" si="3"/>
        <v>0</v>
      </c>
      <c r="T82">
        <f t="shared" ca="1" si="4"/>
        <v>0</v>
      </c>
      <c r="U82">
        <f t="shared" ca="1" si="5"/>
        <v>1</v>
      </c>
    </row>
    <row r="83" spans="1:21" x14ac:dyDescent="0.35">
      <c r="A83">
        <v>6000138582</v>
      </c>
      <c r="B83" t="s">
        <v>436</v>
      </c>
      <c r="C83" t="s">
        <v>230</v>
      </c>
      <c r="D83" s="34" t="s">
        <v>231</v>
      </c>
      <c r="E83" s="208">
        <v>45775</v>
      </c>
      <c r="F83" s="1"/>
      <c r="G83" t="s">
        <v>293</v>
      </c>
      <c r="H83" t="s">
        <v>245</v>
      </c>
      <c r="I83" s="208">
        <v>45824</v>
      </c>
      <c r="J83" t="s">
        <v>234</v>
      </c>
      <c r="K83" t="s">
        <v>235</v>
      </c>
      <c r="L83" t="s">
        <v>171</v>
      </c>
      <c r="M83" t="s">
        <v>437</v>
      </c>
      <c r="N83" t="s">
        <v>237</v>
      </c>
      <c r="O83" t="s">
        <v>230</v>
      </c>
      <c r="P83" s="193" t="str">
        <f>IF(OR(AND(A83&lt;&gt;"",COUNTIF(Bugs!B:B,A83)&gt;0),AND(B83&lt;&gt;"",COUNTIF(Bugs!A:A,B83)&gt;0)),"Y","")</f>
        <v/>
      </c>
      <c r="Q83" s="193" t="str">
        <f>IF(OR(
    AND(COUNTIF(Bugs!A:A,B83)&gt;0,ISNUMBER(SEARCH("x",INDEX(Bugs!C:C,MATCH(B83,Bugs!A:A,0))))),
    AND(COUNTIF(Bugs!B:B,B83)&gt;0,ISNUMBER(SEARCH("x",INDEX(Bugs!C:C,MATCH(B83,Bugs!B:B,0))))),
    AND(COUNTIF(Bugs!A:A,B83)&gt;0,ISNUMBER(SEARCH("x",INDEX(Bugs!D:D,MATCH(B83,Bugs!A:A,0))))),
    AND(COUNTIF(Bugs!B:B,B83)&gt;0,ISNUMBER(SEARCH("x",INDEX(Bugs!D:D,MATCH(B83,Bugs!B:B,0)))))
),"Y","")</f>
        <v/>
      </c>
      <c r="R83">
        <f ca="1">IF(OR(ISNUMBER(MATCH(L83,MasterData!$D$3:$D$18,0)),ISNUMBER(MATCH(L83,MasterData!$C$3:$C$18,0))),
    DATEDIF(E83,I83,"d"),
    DATEDIF(E83,TODAY(),"d"))</f>
        <v>49</v>
      </c>
      <c r="S83">
        <f t="shared" ca="1" si="3"/>
        <v>0</v>
      </c>
      <c r="T83">
        <f t="shared" ca="1" si="4"/>
        <v>0</v>
      </c>
      <c r="U83">
        <f t="shared" ca="1" si="5"/>
        <v>1</v>
      </c>
    </row>
    <row r="84" spans="1:21" x14ac:dyDescent="0.35">
      <c r="A84">
        <v>6000138600</v>
      </c>
      <c r="B84" t="s">
        <v>438</v>
      </c>
      <c r="C84" t="s">
        <v>230</v>
      </c>
      <c r="D84" s="34" t="s">
        <v>274</v>
      </c>
      <c r="E84" s="208">
        <v>45775</v>
      </c>
      <c r="F84" s="1"/>
      <c r="G84" t="s">
        <v>439</v>
      </c>
      <c r="H84" t="s">
        <v>245</v>
      </c>
      <c r="I84" s="208">
        <v>45812</v>
      </c>
      <c r="J84" t="s">
        <v>234</v>
      </c>
      <c r="K84" t="s">
        <v>241</v>
      </c>
      <c r="L84" t="s">
        <v>171</v>
      </c>
      <c r="M84" t="s">
        <v>440</v>
      </c>
      <c r="N84" t="s">
        <v>237</v>
      </c>
      <c r="O84" t="s">
        <v>230</v>
      </c>
      <c r="P84" s="193" t="str">
        <f>IF(OR(AND(A84&lt;&gt;"",COUNTIF(Bugs!B:B,A84)&gt;0),AND(B84&lt;&gt;"",COUNTIF(Bugs!A:A,B84)&gt;0)),"Y","")</f>
        <v/>
      </c>
      <c r="Q84" s="193" t="str">
        <f>IF(OR(
    AND(COUNTIF(Bugs!A:A,B84)&gt;0,ISNUMBER(SEARCH("x",INDEX(Bugs!C:C,MATCH(B84,Bugs!A:A,0))))),
    AND(COUNTIF(Bugs!B:B,B84)&gt;0,ISNUMBER(SEARCH("x",INDEX(Bugs!C:C,MATCH(B84,Bugs!B:B,0))))),
    AND(COUNTIF(Bugs!A:A,B84)&gt;0,ISNUMBER(SEARCH("x",INDEX(Bugs!D:D,MATCH(B84,Bugs!A:A,0))))),
    AND(COUNTIF(Bugs!B:B,B84)&gt;0,ISNUMBER(SEARCH("x",INDEX(Bugs!D:D,MATCH(B84,Bugs!B:B,0)))))
),"Y","")</f>
        <v/>
      </c>
      <c r="R84">
        <f ca="1">IF(OR(ISNUMBER(MATCH(L84,MasterData!$D$3:$D$18,0)),ISNUMBER(MATCH(L84,MasterData!$C$3:$C$18,0))),
    DATEDIF(E84,I84,"d"),
    DATEDIF(E84,TODAY(),"d"))</f>
        <v>37</v>
      </c>
      <c r="S84">
        <f t="shared" ca="1" si="3"/>
        <v>0</v>
      </c>
      <c r="T84">
        <f t="shared" ca="1" si="4"/>
        <v>0</v>
      </c>
      <c r="U84">
        <f t="shared" ca="1" si="5"/>
        <v>1</v>
      </c>
    </row>
    <row r="85" spans="1:21" x14ac:dyDescent="0.35">
      <c r="A85">
        <v>6000138844</v>
      </c>
      <c r="B85" t="s">
        <v>441</v>
      </c>
      <c r="C85" t="s">
        <v>230</v>
      </c>
      <c r="D85" s="34" t="s">
        <v>231</v>
      </c>
      <c r="E85" s="208">
        <v>45777</v>
      </c>
      <c r="F85" s="1"/>
      <c r="G85" t="s">
        <v>300</v>
      </c>
      <c r="H85" t="s">
        <v>245</v>
      </c>
      <c r="I85" s="208">
        <v>45807</v>
      </c>
      <c r="J85" t="s">
        <v>201</v>
      </c>
      <c r="K85" t="s">
        <v>241</v>
      </c>
      <c r="L85" t="s">
        <v>171</v>
      </c>
      <c r="M85" t="s">
        <v>442</v>
      </c>
      <c r="N85" t="s">
        <v>237</v>
      </c>
      <c r="O85" t="s">
        <v>230</v>
      </c>
      <c r="P85" s="193" t="str">
        <f>IF(OR(AND(A85&lt;&gt;"",COUNTIF(Bugs!B:B,A85)&gt;0),AND(B85&lt;&gt;"",COUNTIF(Bugs!A:A,B85)&gt;0)),"Y","")</f>
        <v/>
      </c>
      <c r="Q85" s="193" t="str">
        <f>IF(OR(
    AND(COUNTIF(Bugs!A:A,B85)&gt;0,ISNUMBER(SEARCH("x",INDEX(Bugs!C:C,MATCH(B85,Bugs!A:A,0))))),
    AND(COUNTIF(Bugs!B:B,B85)&gt;0,ISNUMBER(SEARCH("x",INDEX(Bugs!C:C,MATCH(B85,Bugs!B:B,0))))),
    AND(COUNTIF(Bugs!A:A,B85)&gt;0,ISNUMBER(SEARCH("x",INDEX(Bugs!D:D,MATCH(B85,Bugs!A:A,0))))),
    AND(COUNTIF(Bugs!B:B,B85)&gt;0,ISNUMBER(SEARCH("x",INDEX(Bugs!D:D,MATCH(B85,Bugs!B:B,0)))))
),"Y","")</f>
        <v/>
      </c>
      <c r="R85">
        <f ca="1">IF(OR(ISNUMBER(MATCH(L85,MasterData!$D$3:$D$18,0)),ISNUMBER(MATCH(L85,MasterData!$C$3:$C$18,0))),
    DATEDIF(E85,I85,"d"),
    DATEDIF(E85,TODAY(),"d"))</f>
        <v>30</v>
      </c>
      <c r="S85">
        <f t="shared" ca="1" si="3"/>
        <v>0</v>
      </c>
      <c r="T85">
        <f t="shared" ca="1" si="4"/>
        <v>1</v>
      </c>
      <c r="U85">
        <f t="shared" ca="1" si="5"/>
        <v>0</v>
      </c>
    </row>
    <row r="86" spans="1:21" x14ac:dyDescent="0.35">
      <c r="A86">
        <v>6000138916</v>
      </c>
      <c r="B86" t="s">
        <v>230</v>
      </c>
      <c r="C86" t="s">
        <v>230</v>
      </c>
      <c r="D86" s="34" t="s">
        <v>231</v>
      </c>
      <c r="E86" s="208">
        <v>45779</v>
      </c>
      <c r="F86" s="1"/>
      <c r="G86" t="s">
        <v>248</v>
      </c>
      <c r="H86" t="s">
        <v>245</v>
      </c>
      <c r="I86" s="208">
        <v>45817</v>
      </c>
      <c r="J86" t="s">
        <v>201</v>
      </c>
      <c r="K86" t="s">
        <v>241</v>
      </c>
      <c r="L86" t="s">
        <v>171</v>
      </c>
      <c r="M86" t="s">
        <v>443</v>
      </c>
      <c r="N86" t="s">
        <v>237</v>
      </c>
      <c r="O86" t="s">
        <v>230</v>
      </c>
      <c r="P86" s="193" t="str">
        <f>IF(OR(AND(A86&lt;&gt;"",COUNTIF(Bugs!B:B,A86)&gt;0),AND(B86&lt;&gt;"",COUNTIF(Bugs!A:A,B86)&gt;0)),"Y","")</f>
        <v/>
      </c>
      <c r="Q86" s="193" t="str">
        <f>IF(OR(
    AND(COUNTIF(Bugs!A:A,B86)&gt;0,ISNUMBER(SEARCH("x",INDEX(Bugs!C:C,MATCH(B86,Bugs!A:A,0))))),
    AND(COUNTIF(Bugs!B:B,B86)&gt;0,ISNUMBER(SEARCH("x",INDEX(Bugs!C:C,MATCH(B86,Bugs!B:B,0))))),
    AND(COUNTIF(Bugs!A:A,B86)&gt;0,ISNUMBER(SEARCH("x",INDEX(Bugs!D:D,MATCH(B86,Bugs!A:A,0))))),
    AND(COUNTIF(Bugs!B:B,B86)&gt;0,ISNUMBER(SEARCH("x",INDEX(Bugs!D:D,MATCH(B86,Bugs!B:B,0)))))
),"Y","")</f>
        <v/>
      </c>
      <c r="R86">
        <f ca="1">IF(OR(ISNUMBER(MATCH(L86,MasterData!$D$3:$D$18,0)),ISNUMBER(MATCH(L86,MasterData!$C$3:$C$18,0))),
    DATEDIF(E86,I86,"d"),
    DATEDIF(E86,TODAY(),"d"))</f>
        <v>38</v>
      </c>
      <c r="S86">
        <f t="shared" ca="1" si="3"/>
        <v>0</v>
      </c>
      <c r="T86">
        <f t="shared" ca="1" si="4"/>
        <v>0</v>
      </c>
      <c r="U86">
        <f t="shared" ca="1" si="5"/>
        <v>1</v>
      </c>
    </row>
    <row r="87" spans="1:21" x14ac:dyDescent="0.35">
      <c r="A87">
        <v>6000139044</v>
      </c>
      <c r="B87" t="s">
        <v>444</v>
      </c>
      <c r="C87" t="s">
        <v>230</v>
      </c>
      <c r="D87" s="34" t="s">
        <v>254</v>
      </c>
      <c r="E87" s="208">
        <v>45782</v>
      </c>
      <c r="F87" s="1"/>
      <c r="G87" t="s">
        <v>357</v>
      </c>
      <c r="H87" t="s">
        <v>233</v>
      </c>
      <c r="I87" s="208">
        <v>45805</v>
      </c>
      <c r="J87" t="s">
        <v>234</v>
      </c>
      <c r="K87" t="s">
        <v>241</v>
      </c>
      <c r="L87" t="s">
        <v>171</v>
      </c>
      <c r="M87" t="s">
        <v>445</v>
      </c>
      <c r="N87" t="s">
        <v>237</v>
      </c>
      <c r="O87" t="s">
        <v>230</v>
      </c>
      <c r="P87" s="193" t="str">
        <f>IF(OR(AND(A87&lt;&gt;"",COUNTIF(Bugs!B:B,A87)&gt;0),AND(B87&lt;&gt;"",COUNTIF(Bugs!A:A,B87)&gt;0)),"Y","")</f>
        <v/>
      </c>
      <c r="Q87" s="193" t="str">
        <f>IF(OR(
    AND(COUNTIF(Bugs!A:A,B87)&gt;0,ISNUMBER(SEARCH("x",INDEX(Bugs!C:C,MATCH(B87,Bugs!A:A,0))))),
    AND(COUNTIF(Bugs!B:B,B87)&gt;0,ISNUMBER(SEARCH("x",INDEX(Bugs!C:C,MATCH(B87,Bugs!B:B,0))))),
    AND(COUNTIF(Bugs!A:A,B87)&gt;0,ISNUMBER(SEARCH("x",INDEX(Bugs!D:D,MATCH(B87,Bugs!A:A,0))))),
    AND(COUNTIF(Bugs!B:B,B87)&gt;0,ISNUMBER(SEARCH("x",INDEX(Bugs!D:D,MATCH(B87,Bugs!B:B,0)))))
),"Y","")</f>
        <v/>
      </c>
      <c r="R87">
        <f ca="1">IF(OR(ISNUMBER(MATCH(L87,MasterData!$D$3:$D$18,0)),ISNUMBER(MATCH(L87,MasterData!$C$3:$C$18,0))),
    DATEDIF(E87,I87,"d"),
    DATEDIF(E87,TODAY(),"d"))</f>
        <v>23</v>
      </c>
      <c r="S87">
        <f t="shared" ca="1" si="3"/>
        <v>0</v>
      </c>
      <c r="T87">
        <f t="shared" ca="1" si="4"/>
        <v>1</v>
      </c>
      <c r="U87">
        <f t="shared" ca="1" si="5"/>
        <v>0</v>
      </c>
    </row>
    <row r="88" spans="1:21" x14ac:dyDescent="0.35">
      <c r="A88">
        <v>6000139205</v>
      </c>
      <c r="B88" t="s">
        <v>446</v>
      </c>
      <c r="C88" t="s">
        <v>230</v>
      </c>
      <c r="D88" s="34" t="s">
        <v>231</v>
      </c>
      <c r="E88" s="208">
        <v>45783</v>
      </c>
      <c r="F88" s="1"/>
      <c r="G88" t="s">
        <v>329</v>
      </c>
      <c r="H88" t="s">
        <v>233</v>
      </c>
      <c r="I88" s="208">
        <v>45812</v>
      </c>
      <c r="J88" t="s">
        <v>234</v>
      </c>
      <c r="K88" t="s">
        <v>235</v>
      </c>
      <c r="L88" t="s">
        <v>171</v>
      </c>
      <c r="M88" t="s">
        <v>447</v>
      </c>
      <c r="N88" t="s">
        <v>237</v>
      </c>
      <c r="O88" t="s">
        <v>230</v>
      </c>
      <c r="P88" s="193" t="str">
        <f>IF(OR(AND(A88&lt;&gt;"",COUNTIF(Bugs!B:B,A88)&gt;0),AND(B88&lt;&gt;"",COUNTIF(Bugs!A:A,B88)&gt;0)),"Y","")</f>
        <v/>
      </c>
      <c r="Q88" s="193" t="str">
        <f>IF(OR(
    AND(COUNTIF(Bugs!A:A,B88)&gt;0,ISNUMBER(SEARCH("x",INDEX(Bugs!C:C,MATCH(B88,Bugs!A:A,0))))),
    AND(COUNTIF(Bugs!B:B,B88)&gt;0,ISNUMBER(SEARCH("x",INDEX(Bugs!C:C,MATCH(B88,Bugs!B:B,0))))),
    AND(COUNTIF(Bugs!A:A,B88)&gt;0,ISNUMBER(SEARCH("x",INDEX(Bugs!D:D,MATCH(B88,Bugs!A:A,0))))),
    AND(COUNTIF(Bugs!B:B,B88)&gt;0,ISNUMBER(SEARCH("x",INDEX(Bugs!D:D,MATCH(B88,Bugs!B:B,0)))))
),"Y","")</f>
        <v/>
      </c>
      <c r="R88">
        <f ca="1">IF(OR(ISNUMBER(MATCH(L88,MasterData!$D$3:$D$18,0)),ISNUMBER(MATCH(L88,MasterData!$C$3:$C$18,0))),
    DATEDIF(E88,I88,"d"),
    DATEDIF(E88,TODAY(),"d"))</f>
        <v>29</v>
      </c>
      <c r="S88">
        <f t="shared" ca="1" si="3"/>
        <v>0</v>
      </c>
      <c r="T88">
        <f t="shared" ca="1" si="4"/>
        <v>1</v>
      </c>
      <c r="U88">
        <f t="shared" ca="1" si="5"/>
        <v>0</v>
      </c>
    </row>
    <row r="89" spans="1:21" x14ac:dyDescent="0.35">
      <c r="A89">
        <v>6000139326</v>
      </c>
      <c r="B89" t="s">
        <v>448</v>
      </c>
      <c r="C89" t="s">
        <v>230</v>
      </c>
      <c r="D89" s="34" t="s">
        <v>449</v>
      </c>
      <c r="E89" s="208">
        <v>45784</v>
      </c>
      <c r="F89" s="1"/>
      <c r="G89" t="s">
        <v>450</v>
      </c>
      <c r="H89" t="s">
        <v>245</v>
      </c>
      <c r="I89" s="208">
        <v>45791</v>
      </c>
      <c r="J89" t="s">
        <v>234</v>
      </c>
      <c r="K89" t="s">
        <v>241</v>
      </c>
      <c r="L89" t="s">
        <v>171</v>
      </c>
      <c r="M89" t="s">
        <v>451</v>
      </c>
      <c r="N89" t="s">
        <v>237</v>
      </c>
      <c r="O89" t="s">
        <v>230</v>
      </c>
      <c r="P89" s="193" t="str">
        <f>IF(OR(AND(A89&lt;&gt;"",COUNTIF(Bugs!B:B,A89)&gt;0),AND(B89&lt;&gt;"",COUNTIF(Bugs!A:A,B89)&gt;0)),"Y","")</f>
        <v/>
      </c>
      <c r="Q89" s="193" t="str">
        <f>IF(OR(
    AND(COUNTIF(Bugs!A:A,B89)&gt;0,ISNUMBER(SEARCH("x",INDEX(Bugs!C:C,MATCH(B89,Bugs!A:A,0))))),
    AND(COUNTIF(Bugs!B:B,B89)&gt;0,ISNUMBER(SEARCH("x",INDEX(Bugs!C:C,MATCH(B89,Bugs!B:B,0))))),
    AND(COUNTIF(Bugs!A:A,B89)&gt;0,ISNUMBER(SEARCH("x",INDEX(Bugs!D:D,MATCH(B89,Bugs!A:A,0))))),
    AND(COUNTIF(Bugs!B:B,B89)&gt;0,ISNUMBER(SEARCH("x",INDEX(Bugs!D:D,MATCH(B89,Bugs!B:B,0)))))
),"Y","")</f>
        <v/>
      </c>
      <c r="R89">
        <f ca="1">IF(OR(ISNUMBER(MATCH(L89,MasterData!$D$3:$D$18,0)),ISNUMBER(MATCH(L89,MasterData!$C$3:$C$18,0))),
    DATEDIF(E89,I89,"d"),
    DATEDIF(E89,TODAY(),"d"))</f>
        <v>7</v>
      </c>
      <c r="S89">
        <f t="shared" ca="1" si="3"/>
        <v>1</v>
      </c>
      <c r="T89">
        <f t="shared" ca="1" si="4"/>
        <v>0</v>
      </c>
      <c r="U89">
        <f t="shared" ca="1" si="5"/>
        <v>0</v>
      </c>
    </row>
    <row r="90" spans="1:21" x14ac:dyDescent="0.35">
      <c r="A90">
        <v>6000139329</v>
      </c>
      <c r="B90" t="s">
        <v>452</v>
      </c>
      <c r="C90" t="s">
        <v>230</v>
      </c>
      <c r="D90" s="34" t="s">
        <v>231</v>
      </c>
      <c r="E90" s="208">
        <v>45784</v>
      </c>
      <c r="F90" s="1"/>
      <c r="G90" t="s">
        <v>453</v>
      </c>
      <c r="H90" t="s">
        <v>240</v>
      </c>
      <c r="I90" s="208">
        <v>45812</v>
      </c>
      <c r="J90" t="s">
        <v>234</v>
      </c>
      <c r="K90" t="s">
        <v>235</v>
      </c>
      <c r="L90" t="s">
        <v>171</v>
      </c>
      <c r="M90" t="s">
        <v>454</v>
      </c>
      <c r="N90" t="s">
        <v>237</v>
      </c>
      <c r="O90" t="s">
        <v>230</v>
      </c>
      <c r="P90" s="193" t="str">
        <f>IF(OR(AND(A90&lt;&gt;"",COUNTIF(Bugs!B:B,A90)&gt;0),AND(B90&lt;&gt;"",COUNTIF(Bugs!A:A,B90)&gt;0)),"Y","")</f>
        <v/>
      </c>
      <c r="Q90" s="193" t="str">
        <f>IF(OR(
    AND(COUNTIF(Bugs!A:A,B90)&gt;0,ISNUMBER(SEARCH("x",INDEX(Bugs!C:C,MATCH(B90,Bugs!A:A,0))))),
    AND(COUNTIF(Bugs!B:B,B90)&gt;0,ISNUMBER(SEARCH("x",INDEX(Bugs!C:C,MATCH(B90,Bugs!B:B,0))))),
    AND(COUNTIF(Bugs!A:A,B90)&gt;0,ISNUMBER(SEARCH("x",INDEX(Bugs!D:D,MATCH(B90,Bugs!A:A,0))))),
    AND(COUNTIF(Bugs!B:B,B90)&gt;0,ISNUMBER(SEARCH("x",INDEX(Bugs!D:D,MATCH(B90,Bugs!B:B,0)))))
),"Y","")</f>
        <v/>
      </c>
      <c r="R90">
        <f ca="1">IF(OR(ISNUMBER(MATCH(L90,MasterData!$D$3:$D$18,0)),ISNUMBER(MATCH(L90,MasterData!$C$3:$C$18,0))),
    DATEDIF(E90,I90,"d"),
    DATEDIF(E90,TODAY(),"d"))</f>
        <v>28</v>
      </c>
      <c r="S90">
        <f t="shared" ca="1" si="3"/>
        <v>0</v>
      </c>
      <c r="T90">
        <f t="shared" ca="1" si="4"/>
        <v>1</v>
      </c>
      <c r="U90">
        <f t="shared" ca="1" si="5"/>
        <v>0</v>
      </c>
    </row>
    <row r="91" spans="1:21" x14ac:dyDescent="0.35">
      <c r="A91">
        <v>6000139369</v>
      </c>
      <c r="B91" t="s">
        <v>455</v>
      </c>
      <c r="C91" t="s">
        <v>230</v>
      </c>
      <c r="D91" s="34" t="s">
        <v>254</v>
      </c>
      <c r="E91" s="208">
        <v>45785</v>
      </c>
      <c r="F91" s="1"/>
      <c r="G91" t="s">
        <v>357</v>
      </c>
      <c r="H91" t="s">
        <v>233</v>
      </c>
      <c r="I91" s="208">
        <v>45870</v>
      </c>
      <c r="J91" t="s">
        <v>234</v>
      </c>
      <c r="K91" t="s">
        <v>241</v>
      </c>
      <c r="L91" t="s">
        <v>171</v>
      </c>
      <c r="M91" t="s">
        <v>458</v>
      </c>
      <c r="N91" t="s">
        <v>237</v>
      </c>
      <c r="O91" t="s">
        <v>230</v>
      </c>
      <c r="P91" s="193" t="str">
        <f>IF(OR(AND(A91&lt;&gt;"",COUNTIF(Bugs!B:B,A91)&gt;0),AND(B91&lt;&gt;"",COUNTIF(Bugs!A:A,B91)&gt;0)),"Y","")</f>
        <v/>
      </c>
      <c r="Q91" s="193" t="str">
        <f>IF(OR(
    AND(COUNTIF(Bugs!A:A,B91)&gt;0,ISNUMBER(SEARCH("x",INDEX(Bugs!C:C,MATCH(B91,Bugs!A:A,0))))),
    AND(COUNTIF(Bugs!B:B,B91)&gt;0,ISNUMBER(SEARCH("x",INDEX(Bugs!C:C,MATCH(B91,Bugs!B:B,0))))),
    AND(COUNTIF(Bugs!A:A,B91)&gt;0,ISNUMBER(SEARCH("x",INDEX(Bugs!D:D,MATCH(B91,Bugs!A:A,0))))),
    AND(COUNTIF(Bugs!B:B,B91)&gt;0,ISNUMBER(SEARCH("x",INDEX(Bugs!D:D,MATCH(B91,Bugs!B:B,0)))))
),"Y","")</f>
        <v/>
      </c>
      <c r="R91">
        <f ca="1">IF(OR(ISNUMBER(MATCH(L91,MasterData!$D$3:$D$18,0)),ISNUMBER(MATCH(L91,MasterData!$C$3:$C$18,0))),
    DATEDIF(E91,I91,"d"),
    DATEDIF(E91,TODAY(),"d"))</f>
        <v>85</v>
      </c>
      <c r="S91">
        <f t="shared" ca="1" si="3"/>
        <v>0</v>
      </c>
      <c r="T91">
        <f t="shared" ca="1" si="4"/>
        <v>0</v>
      </c>
      <c r="U91">
        <f t="shared" ca="1" si="5"/>
        <v>1</v>
      </c>
    </row>
    <row r="92" spans="1:21" x14ac:dyDescent="0.35">
      <c r="A92">
        <v>6000139374</v>
      </c>
      <c r="B92" t="s">
        <v>230</v>
      </c>
      <c r="C92" t="s">
        <v>230</v>
      </c>
      <c r="D92" s="34" t="s">
        <v>254</v>
      </c>
      <c r="E92" s="208">
        <v>45784</v>
      </c>
      <c r="F92" s="1"/>
      <c r="G92" t="s">
        <v>400</v>
      </c>
      <c r="H92" t="s">
        <v>240</v>
      </c>
      <c r="I92" s="208">
        <v>45973</v>
      </c>
      <c r="J92" t="s">
        <v>245</v>
      </c>
      <c r="K92" t="s">
        <v>241</v>
      </c>
      <c r="L92" t="s">
        <v>171</v>
      </c>
      <c r="M92" t="s">
        <v>459</v>
      </c>
      <c r="N92" t="s">
        <v>237</v>
      </c>
      <c r="O92" t="s">
        <v>230</v>
      </c>
      <c r="P92" s="193" t="str">
        <f>IF(OR(AND(A92&lt;&gt;"",COUNTIF(Bugs!B:B,A92)&gt;0),AND(B92&lt;&gt;"",COUNTIF(Bugs!A:A,B92)&gt;0)),"Y","")</f>
        <v>Y</v>
      </c>
      <c r="Q92" s="193" t="str">
        <f>IF(OR(
    AND(COUNTIF(Bugs!A:A,B92)&gt;0,ISNUMBER(SEARCH("x",INDEX(Bugs!C:C,MATCH(B92,Bugs!A:A,0))))),
    AND(COUNTIF(Bugs!B:B,B92)&gt;0,ISNUMBER(SEARCH("x",INDEX(Bugs!C:C,MATCH(B92,Bugs!B:B,0))))),
    AND(COUNTIF(Bugs!A:A,B92)&gt;0,ISNUMBER(SEARCH("x",INDEX(Bugs!D:D,MATCH(B92,Bugs!A:A,0))))),
    AND(COUNTIF(Bugs!B:B,B92)&gt;0,ISNUMBER(SEARCH("x",INDEX(Bugs!D:D,MATCH(B92,Bugs!B:B,0)))))
),"Y","")</f>
        <v/>
      </c>
      <c r="R92">
        <f ca="1">IF(OR(ISNUMBER(MATCH(L92,MasterData!$D$3:$D$18,0)),ISNUMBER(MATCH(L92,MasterData!$C$3:$C$18,0))),
    DATEDIF(E92,I92,"d"),
    DATEDIF(E92,TODAY(),"d"))</f>
        <v>189</v>
      </c>
      <c r="S92">
        <f t="shared" ca="1" si="3"/>
        <v>0</v>
      </c>
      <c r="T92">
        <f t="shared" ca="1" si="4"/>
        <v>0</v>
      </c>
      <c r="U92">
        <f t="shared" ca="1" si="5"/>
        <v>1</v>
      </c>
    </row>
    <row r="93" spans="1:21" x14ac:dyDescent="0.35">
      <c r="A93">
        <v>6000139577</v>
      </c>
      <c r="B93" t="s">
        <v>460</v>
      </c>
      <c r="C93" t="s">
        <v>230</v>
      </c>
      <c r="D93" s="34" t="s">
        <v>251</v>
      </c>
      <c r="E93" s="208">
        <v>45786</v>
      </c>
      <c r="F93" s="1"/>
      <c r="G93" t="s">
        <v>461</v>
      </c>
      <c r="H93" t="s">
        <v>233</v>
      </c>
      <c r="I93" s="208">
        <v>45793</v>
      </c>
      <c r="J93" t="s">
        <v>234</v>
      </c>
      <c r="K93" t="s">
        <v>347</v>
      </c>
      <c r="L93" t="s">
        <v>171</v>
      </c>
      <c r="M93" t="s">
        <v>462</v>
      </c>
      <c r="N93" t="s">
        <v>237</v>
      </c>
      <c r="O93" t="s">
        <v>230</v>
      </c>
      <c r="P93" s="193" t="str">
        <f>IF(OR(AND(A93&lt;&gt;"",COUNTIF(Bugs!B:B,A93)&gt;0),AND(B93&lt;&gt;"",COUNTIF(Bugs!A:A,B93)&gt;0)),"Y","")</f>
        <v/>
      </c>
      <c r="Q93" s="193" t="str">
        <f>IF(OR(
    AND(COUNTIF(Bugs!A:A,B93)&gt;0,ISNUMBER(SEARCH("x",INDEX(Bugs!C:C,MATCH(B93,Bugs!A:A,0))))),
    AND(COUNTIF(Bugs!B:B,B93)&gt;0,ISNUMBER(SEARCH("x",INDEX(Bugs!C:C,MATCH(B93,Bugs!B:B,0))))),
    AND(COUNTIF(Bugs!A:A,B93)&gt;0,ISNUMBER(SEARCH("x",INDEX(Bugs!D:D,MATCH(B93,Bugs!A:A,0))))),
    AND(COUNTIF(Bugs!B:B,B93)&gt;0,ISNUMBER(SEARCH("x",INDEX(Bugs!D:D,MATCH(B93,Bugs!B:B,0)))))
),"Y","")</f>
        <v/>
      </c>
      <c r="R93">
        <f ca="1">IF(OR(ISNUMBER(MATCH(L93,MasterData!$D$3:$D$18,0)),ISNUMBER(MATCH(L93,MasterData!$C$3:$C$18,0))),
    DATEDIF(E93,I93,"d"),
    DATEDIF(E93,TODAY(),"d"))</f>
        <v>7</v>
      </c>
      <c r="S93">
        <f t="shared" ca="1" si="3"/>
        <v>1</v>
      </c>
      <c r="T93">
        <f t="shared" ca="1" si="4"/>
        <v>0</v>
      </c>
      <c r="U93">
        <f t="shared" ca="1" si="5"/>
        <v>0</v>
      </c>
    </row>
    <row r="94" spans="1:21" x14ac:dyDescent="0.35">
      <c r="A94">
        <v>6000139584</v>
      </c>
      <c r="B94" t="s">
        <v>463</v>
      </c>
      <c r="C94" t="s">
        <v>230</v>
      </c>
      <c r="D94" s="34" t="s">
        <v>254</v>
      </c>
      <c r="E94" s="208">
        <v>45786</v>
      </c>
      <c r="F94" s="1"/>
      <c r="G94" t="s">
        <v>357</v>
      </c>
      <c r="H94" t="s">
        <v>233</v>
      </c>
      <c r="I94" s="208">
        <v>45797</v>
      </c>
      <c r="J94" t="s">
        <v>234</v>
      </c>
      <c r="K94" t="s">
        <v>241</v>
      </c>
      <c r="L94" t="s">
        <v>171</v>
      </c>
      <c r="M94" t="s">
        <v>464</v>
      </c>
      <c r="N94" t="s">
        <v>237</v>
      </c>
      <c r="O94" t="s">
        <v>230</v>
      </c>
      <c r="P94" s="193" t="str">
        <f>IF(OR(AND(A94&lt;&gt;"",COUNTIF(Bugs!B:B,A94)&gt;0),AND(B94&lt;&gt;"",COUNTIF(Bugs!A:A,B94)&gt;0)),"Y","")</f>
        <v/>
      </c>
      <c r="Q94" s="193" t="str">
        <f>IF(OR(
    AND(COUNTIF(Bugs!A:A,B94)&gt;0,ISNUMBER(SEARCH("x",INDEX(Bugs!C:C,MATCH(B94,Bugs!A:A,0))))),
    AND(COUNTIF(Bugs!B:B,B94)&gt;0,ISNUMBER(SEARCH("x",INDEX(Bugs!C:C,MATCH(B94,Bugs!B:B,0))))),
    AND(COUNTIF(Bugs!A:A,B94)&gt;0,ISNUMBER(SEARCH("x",INDEX(Bugs!D:D,MATCH(B94,Bugs!A:A,0))))),
    AND(COUNTIF(Bugs!B:B,B94)&gt;0,ISNUMBER(SEARCH("x",INDEX(Bugs!D:D,MATCH(B94,Bugs!B:B,0)))))
),"Y","")</f>
        <v/>
      </c>
      <c r="R94">
        <f ca="1">IF(OR(ISNUMBER(MATCH(L94,MasterData!$D$3:$D$18,0)),ISNUMBER(MATCH(L94,MasterData!$C$3:$C$18,0))),
    DATEDIF(E94,I94,"d"),
    DATEDIF(E94,TODAY(),"d"))</f>
        <v>11</v>
      </c>
      <c r="S94">
        <f t="shared" ca="1" si="3"/>
        <v>0</v>
      </c>
      <c r="T94">
        <f t="shared" ca="1" si="4"/>
        <v>1</v>
      </c>
      <c r="U94">
        <f t="shared" ca="1" si="5"/>
        <v>0</v>
      </c>
    </row>
    <row r="95" spans="1:21" x14ac:dyDescent="0.35">
      <c r="A95">
        <v>6000139600</v>
      </c>
      <c r="B95" t="s">
        <v>465</v>
      </c>
      <c r="C95" t="s">
        <v>230</v>
      </c>
      <c r="D95" s="34" t="s">
        <v>254</v>
      </c>
      <c r="E95" s="208">
        <v>45786</v>
      </c>
      <c r="F95" s="1"/>
      <c r="G95" t="s">
        <v>357</v>
      </c>
      <c r="H95" t="s">
        <v>240</v>
      </c>
      <c r="I95" s="208">
        <v>45811</v>
      </c>
      <c r="J95" t="s">
        <v>234</v>
      </c>
      <c r="K95" t="s">
        <v>347</v>
      </c>
      <c r="L95" t="s">
        <v>171</v>
      </c>
      <c r="M95" t="s">
        <v>466</v>
      </c>
      <c r="N95" t="s">
        <v>237</v>
      </c>
      <c r="O95" t="s">
        <v>230</v>
      </c>
      <c r="P95" s="193" t="str">
        <f>IF(OR(AND(A95&lt;&gt;"",COUNTIF(Bugs!B:B,A95)&gt;0),AND(B95&lt;&gt;"",COUNTIF(Bugs!A:A,B95)&gt;0)),"Y","")</f>
        <v/>
      </c>
      <c r="Q95" s="193" t="str">
        <f>IF(OR(
    AND(COUNTIF(Bugs!A:A,B95)&gt;0,ISNUMBER(SEARCH("x",INDEX(Bugs!C:C,MATCH(B95,Bugs!A:A,0))))),
    AND(COUNTIF(Bugs!B:B,B95)&gt;0,ISNUMBER(SEARCH("x",INDEX(Bugs!C:C,MATCH(B95,Bugs!B:B,0))))),
    AND(COUNTIF(Bugs!A:A,B95)&gt;0,ISNUMBER(SEARCH("x",INDEX(Bugs!D:D,MATCH(B95,Bugs!A:A,0))))),
    AND(COUNTIF(Bugs!B:B,B95)&gt;0,ISNUMBER(SEARCH("x",INDEX(Bugs!D:D,MATCH(B95,Bugs!B:B,0)))))
),"Y","")</f>
        <v/>
      </c>
      <c r="R95">
        <f ca="1">IF(OR(ISNUMBER(MATCH(L95,MasterData!$D$3:$D$18,0)),ISNUMBER(MATCH(L95,MasterData!$C$3:$C$18,0))),
    DATEDIF(E95,I95,"d"),
    DATEDIF(E95,TODAY(),"d"))</f>
        <v>25</v>
      </c>
      <c r="S95">
        <f t="shared" ca="1" si="3"/>
        <v>0</v>
      </c>
      <c r="T95">
        <f t="shared" ca="1" si="4"/>
        <v>1</v>
      </c>
      <c r="U95">
        <f t="shared" ca="1" si="5"/>
        <v>0</v>
      </c>
    </row>
    <row r="96" spans="1:21" x14ac:dyDescent="0.35">
      <c r="A96">
        <v>6000139702</v>
      </c>
      <c r="B96" t="s">
        <v>230</v>
      </c>
      <c r="C96" t="s">
        <v>230</v>
      </c>
      <c r="D96" s="34" t="s">
        <v>251</v>
      </c>
      <c r="E96" s="208">
        <v>45789</v>
      </c>
      <c r="F96" s="1"/>
      <c r="G96" t="s">
        <v>400</v>
      </c>
      <c r="H96" t="s">
        <v>240</v>
      </c>
      <c r="I96" s="208">
        <v>45810</v>
      </c>
      <c r="J96" t="s">
        <v>201</v>
      </c>
      <c r="K96" t="s">
        <v>347</v>
      </c>
      <c r="L96" t="s">
        <v>171</v>
      </c>
      <c r="M96" t="s">
        <v>467</v>
      </c>
      <c r="N96" t="s">
        <v>237</v>
      </c>
      <c r="O96" t="s">
        <v>230</v>
      </c>
      <c r="P96" s="193" t="str">
        <f>IF(OR(AND(A96&lt;&gt;"",COUNTIF(Bugs!B:B,A96)&gt;0),AND(B96&lt;&gt;"",COUNTIF(Bugs!A:A,B96)&gt;0)),"Y","")</f>
        <v/>
      </c>
      <c r="Q96" s="193" t="str">
        <f>IF(OR(
    AND(COUNTIF(Bugs!A:A,B96)&gt;0,ISNUMBER(SEARCH("x",INDEX(Bugs!C:C,MATCH(B96,Bugs!A:A,0))))),
    AND(COUNTIF(Bugs!B:B,B96)&gt;0,ISNUMBER(SEARCH("x",INDEX(Bugs!C:C,MATCH(B96,Bugs!B:B,0))))),
    AND(COUNTIF(Bugs!A:A,B96)&gt;0,ISNUMBER(SEARCH("x",INDEX(Bugs!D:D,MATCH(B96,Bugs!A:A,0))))),
    AND(COUNTIF(Bugs!B:B,B96)&gt;0,ISNUMBER(SEARCH("x",INDEX(Bugs!D:D,MATCH(B96,Bugs!B:B,0)))))
),"Y","")</f>
        <v/>
      </c>
      <c r="R96">
        <f ca="1">IF(OR(ISNUMBER(MATCH(L96,MasterData!$D$3:$D$18,0)),ISNUMBER(MATCH(L96,MasterData!$C$3:$C$18,0))),
    DATEDIF(E96,I96,"d"),
    DATEDIF(E96,TODAY(),"d"))</f>
        <v>21</v>
      </c>
      <c r="S96">
        <f t="shared" ca="1" si="3"/>
        <v>0</v>
      </c>
      <c r="T96">
        <f t="shared" ca="1" si="4"/>
        <v>1</v>
      </c>
      <c r="U96">
        <f t="shared" ca="1" si="5"/>
        <v>0</v>
      </c>
    </row>
    <row r="97" spans="1:21" x14ac:dyDescent="0.35">
      <c r="A97">
        <v>6000139704</v>
      </c>
      <c r="B97" t="s">
        <v>468</v>
      </c>
      <c r="C97" t="s">
        <v>230</v>
      </c>
      <c r="D97" s="34" t="s">
        <v>251</v>
      </c>
      <c r="E97" s="208">
        <v>45789</v>
      </c>
      <c r="F97" s="1"/>
      <c r="G97" t="s">
        <v>469</v>
      </c>
      <c r="H97" t="s">
        <v>245</v>
      </c>
      <c r="I97" s="208">
        <v>45797</v>
      </c>
      <c r="J97" t="s">
        <v>234</v>
      </c>
      <c r="K97" t="s">
        <v>235</v>
      </c>
      <c r="L97" t="s">
        <v>171</v>
      </c>
      <c r="M97" t="s">
        <v>470</v>
      </c>
      <c r="N97" t="s">
        <v>237</v>
      </c>
      <c r="O97" t="s">
        <v>230</v>
      </c>
      <c r="P97" s="193" t="str">
        <f>IF(OR(AND(A97&lt;&gt;"",COUNTIF(Bugs!B:B,A97)&gt;0),AND(B97&lt;&gt;"",COUNTIF(Bugs!A:A,B97)&gt;0)),"Y","")</f>
        <v/>
      </c>
      <c r="Q97" s="193" t="str">
        <f>IF(OR(
    AND(COUNTIF(Bugs!A:A,B97)&gt;0,ISNUMBER(SEARCH("x",INDEX(Bugs!C:C,MATCH(B97,Bugs!A:A,0))))),
    AND(COUNTIF(Bugs!B:B,B97)&gt;0,ISNUMBER(SEARCH("x",INDEX(Bugs!C:C,MATCH(B97,Bugs!B:B,0))))),
    AND(COUNTIF(Bugs!A:A,B97)&gt;0,ISNUMBER(SEARCH("x",INDEX(Bugs!D:D,MATCH(B97,Bugs!A:A,0))))),
    AND(COUNTIF(Bugs!B:B,B97)&gt;0,ISNUMBER(SEARCH("x",INDEX(Bugs!D:D,MATCH(B97,Bugs!B:B,0)))))
),"Y","")</f>
        <v/>
      </c>
      <c r="R97">
        <f ca="1">IF(OR(ISNUMBER(MATCH(L97,MasterData!$D$3:$D$18,0)),ISNUMBER(MATCH(L97,MasterData!$C$3:$C$18,0))),
    DATEDIF(E97,I97,"d"),
    DATEDIF(E97,TODAY(),"d"))</f>
        <v>8</v>
      </c>
      <c r="S97">
        <f t="shared" ca="1" si="3"/>
        <v>0</v>
      </c>
      <c r="T97">
        <f t="shared" ca="1" si="4"/>
        <v>1</v>
      </c>
      <c r="U97">
        <f t="shared" ca="1" si="5"/>
        <v>0</v>
      </c>
    </row>
    <row r="98" spans="1:21" x14ac:dyDescent="0.35">
      <c r="A98">
        <v>6000139963</v>
      </c>
      <c r="B98" t="s">
        <v>471</v>
      </c>
      <c r="C98" t="s">
        <v>230</v>
      </c>
      <c r="D98" s="34" t="s">
        <v>247</v>
      </c>
      <c r="E98" s="208">
        <v>45791</v>
      </c>
      <c r="F98" s="1"/>
      <c r="G98" t="s">
        <v>268</v>
      </c>
      <c r="H98" t="s">
        <v>377</v>
      </c>
      <c r="I98" s="208">
        <v>45805</v>
      </c>
      <c r="J98" t="s">
        <v>234</v>
      </c>
      <c r="K98" t="s">
        <v>347</v>
      </c>
      <c r="L98" t="s">
        <v>171</v>
      </c>
      <c r="M98" t="s">
        <v>472</v>
      </c>
      <c r="N98" t="s">
        <v>237</v>
      </c>
      <c r="O98" t="s">
        <v>230</v>
      </c>
      <c r="P98" s="193" t="str">
        <f>IF(OR(AND(A98&lt;&gt;"",COUNTIF(Bugs!B:B,A98)&gt;0),AND(B98&lt;&gt;"",COUNTIF(Bugs!A:A,B98)&gt;0)),"Y","")</f>
        <v/>
      </c>
      <c r="Q98" s="193" t="str">
        <f>IF(OR(
    AND(COUNTIF(Bugs!A:A,B98)&gt;0,ISNUMBER(SEARCH("x",INDEX(Bugs!C:C,MATCH(B98,Bugs!A:A,0))))),
    AND(COUNTIF(Bugs!B:B,B98)&gt;0,ISNUMBER(SEARCH("x",INDEX(Bugs!C:C,MATCH(B98,Bugs!B:B,0))))),
    AND(COUNTIF(Bugs!A:A,B98)&gt;0,ISNUMBER(SEARCH("x",INDEX(Bugs!D:D,MATCH(B98,Bugs!A:A,0))))),
    AND(COUNTIF(Bugs!B:B,B98)&gt;0,ISNUMBER(SEARCH("x",INDEX(Bugs!D:D,MATCH(B98,Bugs!B:B,0)))))
),"Y","")</f>
        <v/>
      </c>
      <c r="R98">
        <f ca="1">IF(OR(ISNUMBER(MATCH(L98,MasterData!$D$3:$D$18,0)),ISNUMBER(MATCH(L98,MasterData!$C$3:$C$18,0))),
    DATEDIF(E98,I98,"d"),
    DATEDIF(E98,TODAY(),"d"))</f>
        <v>14</v>
      </c>
      <c r="S98">
        <f t="shared" ca="1" si="3"/>
        <v>0</v>
      </c>
      <c r="T98">
        <f t="shared" ca="1" si="4"/>
        <v>1</v>
      </c>
      <c r="U98">
        <f t="shared" ca="1" si="5"/>
        <v>0</v>
      </c>
    </row>
    <row r="99" spans="1:21" x14ac:dyDescent="0.35">
      <c r="A99">
        <v>6000139986</v>
      </c>
      <c r="B99" t="s">
        <v>473</v>
      </c>
      <c r="C99" t="s">
        <v>230</v>
      </c>
      <c r="D99" s="34" t="s">
        <v>254</v>
      </c>
      <c r="E99" s="208">
        <v>45791</v>
      </c>
      <c r="F99" s="1"/>
      <c r="G99" t="s">
        <v>255</v>
      </c>
      <c r="H99" t="s">
        <v>240</v>
      </c>
      <c r="I99" s="208">
        <v>45805</v>
      </c>
      <c r="J99" t="s">
        <v>234</v>
      </c>
      <c r="K99" t="s">
        <v>347</v>
      </c>
      <c r="L99" t="s">
        <v>171</v>
      </c>
      <c r="M99" t="s">
        <v>474</v>
      </c>
      <c r="N99" t="s">
        <v>237</v>
      </c>
      <c r="O99" t="s">
        <v>230</v>
      </c>
      <c r="P99" s="193" t="str">
        <f>IF(OR(AND(A99&lt;&gt;"",COUNTIF(Bugs!B:B,A99)&gt;0),AND(B99&lt;&gt;"",COUNTIF(Bugs!A:A,B99)&gt;0)),"Y","")</f>
        <v/>
      </c>
      <c r="Q99" s="193" t="str">
        <f>IF(OR(
    AND(COUNTIF(Bugs!A:A,B99)&gt;0,ISNUMBER(SEARCH("x",INDEX(Bugs!C:C,MATCH(B99,Bugs!A:A,0))))),
    AND(COUNTIF(Bugs!B:B,B99)&gt;0,ISNUMBER(SEARCH("x",INDEX(Bugs!C:C,MATCH(B99,Bugs!B:B,0))))),
    AND(COUNTIF(Bugs!A:A,B99)&gt;0,ISNUMBER(SEARCH("x",INDEX(Bugs!D:D,MATCH(B99,Bugs!A:A,0))))),
    AND(COUNTIF(Bugs!B:B,B99)&gt;0,ISNUMBER(SEARCH("x",INDEX(Bugs!D:D,MATCH(B99,Bugs!B:B,0)))))
),"Y","")</f>
        <v/>
      </c>
      <c r="R99">
        <f ca="1">IF(OR(ISNUMBER(MATCH(L99,MasterData!$D$3:$D$18,0)),ISNUMBER(MATCH(L99,MasterData!$C$3:$C$18,0))),
    DATEDIF(E99,I99,"d"),
    DATEDIF(E99,TODAY(),"d"))</f>
        <v>14</v>
      </c>
      <c r="S99">
        <f t="shared" ca="1" si="3"/>
        <v>0</v>
      </c>
      <c r="T99">
        <f t="shared" ca="1" si="4"/>
        <v>1</v>
      </c>
      <c r="U99">
        <f t="shared" ca="1" si="5"/>
        <v>0</v>
      </c>
    </row>
    <row r="100" spans="1:21" x14ac:dyDescent="0.35">
      <c r="A100">
        <v>6000140063</v>
      </c>
      <c r="B100" t="s">
        <v>5</v>
      </c>
      <c r="C100" t="s">
        <v>230</v>
      </c>
      <c r="D100" s="34" t="s">
        <v>231</v>
      </c>
      <c r="E100" s="208">
        <v>45792</v>
      </c>
      <c r="F100" s="1"/>
      <c r="G100" t="s">
        <v>300</v>
      </c>
      <c r="H100" t="s">
        <v>245</v>
      </c>
      <c r="I100" s="208">
        <v>45891</v>
      </c>
      <c r="J100" t="s">
        <v>234</v>
      </c>
      <c r="K100" t="s">
        <v>241</v>
      </c>
      <c r="L100" t="s">
        <v>171</v>
      </c>
      <c r="M100" t="s">
        <v>475</v>
      </c>
      <c r="N100" t="s">
        <v>237</v>
      </c>
      <c r="O100" t="s">
        <v>230</v>
      </c>
      <c r="P100" s="193" t="str">
        <f>IF(OR(AND(A100&lt;&gt;"",COUNTIF(Bugs!B:B,A100)&gt;0),AND(B100&lt;&gt;"",COUNTIF(Bugs!A:A,B100)&gt;0)),"Y","")</f>
        <v>Y</v>
      </c>
      <c r="Q100" s="193" t="str">
        <f>IF(OR(
    AND(COUNTIF(Bugs!A:A,B100)&gt;0,ISNUMBER(SEARCH("x",INDEX(Bugs!C:C,MATCH(B100,Bugs!A:A,0))))),
    AND(COUNTIF(Bugs!B:B,B100)&gt;0,ISNUMBER(SEARCH("x",INDEX(Bugs!C:C,MATCH(B100,Bugs!B:B,0))))),
    AND(COUNTIF(Bugs!A:A,B100)&gt;0,ISNUMBER(SEARCH("x",INDEX(Bugs!D:D,MATCH(B100,Bugs!A:A,0))))),
    AND(COUNTIF(Bugs!B:B,B100)&gt;0,ISNUMBER(SEARCH("x",INDEX(Bugs!D:D,MATCH(B100,Bugs!B:B,0)))))
),"Y","")</f>
        <v/>
      </c>
      <c r="R100">
        <f ca="1">IF(OR(ISNUMBER(MATCH(L100,MasterData!$D$3:$D$18,0)),ISNUMBER(MATCH(L100,MasterData!$C$3:$C$18,0))),
    DATEDIF(E100,I100,"d"),
    DATEDIF(E100,TODAY(),"d"))</f>
        <v>99</v>
      </c>
      <c r="S100">
        <f t="shared" ca="1" si="3"/>
        <v>0</v>
      </c>
      <c r="T100">
        <f t="shared" ca="1" si="4"/>
        <v>0</v>
      </c>
      <c r="U100">
        <f t="shared" ca="1" si="5"/>
        <v>1</v>
      </c>
    </row>
    <row r="101" spans="1:21" x14ac:dyDescent="0.35">
      <c r="A101">
        <v>6000140103</v>
      </c>
      <c r="B101" t="s">
        <v>476</v>
      </c>
      <c r="C101" t="s">
        <v>230</v>
      </c>
      <c r="D101" s="34" t="s">
        <v>274</v>
      </c>
      <c r="E101" s="208">
        <v>45792</v>
      </c>
      <c r="F101" s="1"/>
      <c r="G101" t="s">
        <v>354</v>
      </c>
      <c r="H101" t="s">
        <v>240</v>
      </c>
      <c r="I101" s="208">
        <v>45800</v>
      </c>
      <c r="J101" t="s">
        <v>234</v>
      </c>
      <c r="K101" t="s">
        <v>347</v>
      </c>
      <c r="L101" t="s">
        <v>171</v>
      </c>
      <c r="M101" t="s">
        <v>477</v>
      </c>
      <c r="N101" t="s">
        <v>237</v>
      </c>
      <c r="O101" t="s">
        <v>230</v>
      </c>
      <c r="P101" s="193" t="str">
        <f>IF(OR(AND(A101&lt;&gt;"",COUNTIF(Bugs!B:B,A101)&gt;0),AND(B101&lt;&gt;"",COUNTIF(Bugs!A:A,B101)&gt;0)),"Y","")</f>
        <v/>
      </c>
      <c r="Q101" s="193" t="str">
        <f>IF(OR(
    AND(COUNTIF(Bugs!A:A,B101)&gt;0,ISNUMBER(SEARCH("x",INDEX(Bugs!C:C,MATCH(B101,Bugs!A:A,0))))),
    AND(COUNTIF(Bugs!B:B,B101)&gt;0,ISNUMBER(SEARCH("x",INDEX(Bugs!C:C,MATCH(B101,Bugs!B:B,0))))),
    AND(COUNTIF(Bugs!A:A,B101)&gt;0,ISNUMBER(SEARCH("x",INDEX(Bugs!D:D,MATCH(B101,Bugs!A:A,0))))),
    AND(COUNTIF(Bugs!B:B,B101)&gt;0,ISNUMBER(SEARCH("x",INDEX(Bugs!D:D,MATCH(B101,Bugs!B:B,0)))))
),"Y","")</f>
        <v/>
      </c>
      <c r="R101">
        <f ca="1">IF(OR(ISNUMBER(MATCH(L101,MasterData!$D$3:$D$18,0)),ISNUMBER(MATCH(L101,MasterData!$C$3:$C$18,0))),
    DATEDIF(E101,I101,"d"),
    DATEDIF(E101,TODAY(),"d"))</f>
        <v>8</v>
      </c>
      <c r="S101">
        <f t="shared" ca="1" si="3"/>
        <v>0</v>
      </c>
      <c r="T101">
        <f t="shared" ca="1" si="4"/>
        <v>1</v>
      </c>
      <c r="U101">
        <f t="shared" ca="1" si="5"/>
        <v>0</v>
      </c>
    </row>
    <row r="102" spans="1:21" x14ac:dyDescent="0.35">
      <c r="A102">
        <v>6000140225</v>
      </c>
      <c r="B102" t="s">
        <v>230</v>
      </c>
      <c r="C102" t="s">
        <v>230</v>
      </c>
      <c r="D102" s="34" t="s">
        <v>231</v>
      </c>
      <c r="E102" s="208">
        <v>45793</v>
      </c>
      <c r="F102" s="1"/>
      <c r="G102" t="s">
        <v>248</v>
      </c>
      <c r="H102" t="s">
        <v>245</v>
      </c>
      <c r="I102" s="208">
        <v>45817</v>
      </c>
      <c r="J102" t="s">
        <v>201</v>
      </c>
      <c r="K102" t="s">
        <v>241</v>
      </c>
      <c r="L102" t="s">
        <v>171</v>
      </c>
      <c r="M102" t="s">
        <v>478</v>
      </c>
      <c r="N102" t="s">
        <v>237</v>
      </c>
      <c r="O102" t="s">
        <v>230</v>
      </c>
      <c r="P102" s="193" t="str">
        <f>IF(OR(AND(A102&lt;&gt;"",COUNTIF(Bugs!B:B,A102)&gt;0),AND(B102&lt;&gt;"",COUNTIF(Bugs!A:A,B102)&gt;0)),"Y","")</f>
        <v/>
      </c>
      <c r="Q102" s="193" t="str">
        <f>IF(OR(
    AND(COUNTIF(Bugs!A:A,B102)&gt;0,ISNUMBER(SEARCH("x",INDEX(Bugs!C:C,MATCH(B102,Bugs!A:A,0))))),
    AND(COUNTIF(Bugs!B:B,B102)&gt;0,ISNUMBER(SEARCH("x",INDEX(Bugs!C:C,MATCH(B102,Bugs!B:B,0))))),
    AND(COUNTIF(Bugs!A:A,B102)&gt;0,ISNUMBER(SEARCH("x",INDEX(Bugs!D:D,MATCH(B102,Bugs!A:A,0))))),
    AND(COUNTIF(Bugs!B:B,B102)&gt;0,ISNUMBER(SEARCH("x",INDEX(Bugs!D:D,MATCH(B102,Bugs!B:B,0)))))
),"Y","")</f>
        <v/>
      </c>
      <c r="R102">
        <f ca="1">IF(OR(ISNUMBER(MATCH(L102,MasterData!$D$3:$D$18,0)),ISNUMBER(MATCH(L102,MasterData!$C$3:$C$18,0))),
    DATEDIF(E102,I102,"d"),
    DATEDIF(E102,TODAY(),"d"))</f>
        <v>24</v>
      </c>
      <c r="S102">
        <f t="shared" ca="1" si="3"/>
        <v>0</v>
      </c>
      <c r="T102">
        <f t="shared" ca="1" si="4"/>
        <v>1</v>
      </c>
      <c r="U102">
        <f t="shared" ca="1" si="5"/>
        <v>0</v>
      </c>
    </row>
    <row r="103" spans="1:21" x14ac:dyDescent="0.35">
      <c r="A103">
        <v>6000140321</v>
      </c>
      <c r="B103" t="s">
        <v>479</v>
      </c>
      <c r="C103" t="s">
        <v>230</v>
      </c>
      <c r="D103" s="34" t="s">
        <v>480</v>
      </c>
      <c r="E103" s="208">
        <v>45796</v>
      </c>
      <c r="F103" s="1"/>
      <c r="G103" t="s">
        <v>329</v>
      </c>
      <c r="H103" t="s">
        <v>240</v>
      </c>
      <c r="I103" s="208">
        <v>45805</v>
      </c>
      <c r="J103" t="s">
        <v>234</v>
      </c>
      <c r="K103" t="s">
        <v>241</v>
      </c>
      <c r="L103" t="s">
        <v>171</v>
      </c>
      <c r="M103" t="s">
        <v>481</v>
      </c>
      <c r="N103" t="s">
        <v>237</v>
      </c>
      <c r="O103" t="s">
        <v>230</v>
      </c>
      <c r="P103" s="193" t="str">
        <f>IF(OR(AND(A103&lt;&gt;"",COUNTIF(Bugs!B:B,A103)&gt;0),AND(B103&lt;&gt;"",COUNTIF(Bugs!A:A,B103)&gt;0)),"Y","")</f>
        <v/>
      </c>
      <c r="Q103" s="193" t="str">
        <f>IF(OR(
    AND(COUNTIF(Bugs!A:A,B103)&gt;0,ISNUMBER(SEARCH("x",INDEX(Bugs!C:C,MATCH(B103,Bugs!A:A,0))))),
    AND(COUNTIF(Bugs!B:B,B103)&gt;0,ISNUMBER(SEARCH("x",INDEX(Bugs!C:C,MATCH(B103,Bugs!B:B,0))))),
    AND(COUNTIF(Bugs!A:A,B103)&gt;0,ISNUMBER(SEARCH("x",INDEX(Bugs!D:D,MATCH(B103,Bugs!A:A,0))))),
    AND(COUNTIF(Bugs!B:B,B103)&gt;0,ISNUMBER(SEARCH("x",INDEX(Bugs!D:D,MATCH(B103,Bugs!B:B,0)))))
),"Y","")</f>
        <v/>
      </c>
      <c r="R103">
        <f ca="1">IF(OR(ISNUMBER(MATCH(L103,MasterData!$D$3:$D$18,0)),ISNUMBER(MATCH(L103,MasterData!$C$3:$C$18,0))),
    DATEDIF(E103,I103,"d"),
    DATEDIF(E103,TODAY(),"d"))</f>
        <v>9</v>
      </c>
      <c r="S103">
        <f t="shared" ca="1" si="3"/>
        <v>0</v>
      </c>
      <c r="T103">
        <f t="shared" ca="1" si="4"/>
        <v>1</v>
      </c>
      <c r="U103">
        <f t="shared" ca="1" si="5"/>
        <v>0</v>
      </c>
    </row>
    <row r="104" spans="1:21" x14ac:dyDescent="0.35">
      <c r="A104">
        <v>6000140327</v>
      </c>
      <c r="B104" t="s">
        <v>482</v>
      </c>
      <c r="C104" t="s">
        <v>230</v>
      </c>
      <c r="D104" s="34" t="s">
        <v>480</v>
      </c>
      <c r="E104" s="208">
        <v>45796</v>
      </c>
      <c r="F104" s="1">
        <v>45798</v>
      </c>
      <c r="G104" t="s">
        <v>329</v>
      </c>
      <c r="H104" t="s">
        <v>233</v>
      </c>
      <c r="I104" s="208">
        <v>45805</v>
      </c>
      <c r="J104" t="s">
        <v>234</v>
      </c>
      <c r="K104" t="s">
        <v>241</v>
      </c>
      <c r="L104" t="s">
        <v>171</v>
      </c>
      <c r="M104" t="s">
        <v>483</v>
      </c>
      <c r="N104" t="s">
        <v>237</v>
      </c>
      <c r="O104" t="s">
        <v>230</v>
      </c>
      <c r="P104" s="193" t="str">
        <f>IF(OR(AND(A104&lt;&gt;"",COUNTIF(Bugs!B:B,A104)&gt;0),AND(B104&lt;&gt;"",COUNTIF(Bugs!A:A,B104)&gt;0)),"Y","")</f>
        <v/>
      </c>
      <c r="Q104" s="193" t="str">
        <f>IF(OR(
    AND(COUNTIF(Bugs!A:A,B104)&gt;0,ISNUMBER(SEARCH("x",INDEX(Bugs!C:C,MATCH(B104,Bugs!A:A,0))))),
    AND(COUNTIF(Bugs!B:B,B104)&gt;0,ISNUMBER(SEARCH("x",INDEX(Bugs!C:C,MATCH(B104,Bugs!B:B,0))))),
    AND(COUNTIF(Bugs!A:A,B104)&gt;0,ISNUMBER(SEARCH("x",INDEX(Bugs!D:D,MATCH(B104,Bugs!A:A,0))))),
    AND(COUNTIF(Bugs!B:B,B104)&gt;0,ISNUMBER(SEARCH("x",INDEX(Bugs!D:D,MATCH(B104,Bugs!B:B,0)))))
),"Y","")</f>
        <v/>
      </c>
      <c r="R104">
        <f ca="1">IF(OR(ISNUMBER(MATCH(L104,MasterData!$D$3:$D$18,0)),ISNUMBER(MATCH(L104,MasterData!$C$3:$C$18,0))),
    DATEDIF(E104,I104,"d"),
    DATEDIF(E104,TODAY(),"d"))</f>
        <v>9</v>
      </c>
      <c r="S104">
        <f t="shared" ca="1" si="3"/>
        <v>0</v>
      </c>
      <c r="T104">
        <f t="shared" ca="1" si="4"/>
        <v>1</v>
      </c>
      <c r="U104">
        <f t="shared" ca="1" si="5"/>
        <v>0</v>
      </c>
    </row>
    <row r="105" spans="1:21" x14ac:dyDescent="0.35">
      <c r="A105">
        <v>6000140374</v>
      </c>
      <c r="B105" t="s">
        <v>484</v>
      </c>
      <c r="C105" t="s">
        <v>230</v>
      </c>
      <c r="D105" s="34" t="s">
        <v>254</v>
      </c>
      <c r="E105" s="208">
        <v>45796</v>
      </c>
      <c r="F105" s="1"/>
      <c r="G105" t="s">
        <v>255</v>
      </c>
      <c r="H105" t="s">
        <v>240</v>
      </c>
      <c r="I105" s="208">
        <v>45812</v>
      </c>
      <c r="J105" t="s">
        <v>234</v>
      </c>
      <c r="K105" t="s">
        <v>241</v>
      </c>
      <c r="L105" t="s">
        <v>171</v>
      </c>
      <c r="M105" t="s">
        <v>485</v>
      </c>
      <c r="N105" t="s">
        <v>237</v>
      </c>
      <c r="O105" t="s">
        <v>230</v>
      </c>
      <c r="P105" s="193" t="str">
        <f>IF(OR(AND(A105&lt;&gt;"",COUNTIF(Bugs!B:B,A105)&gt;0),AND(B105&lt;&gt;"",COUNTIF(Bugs!A:A,B105)&gt;0)),"Y","")</f>
        <v/>
      </c>
      <c r="Q105" s="193" t="str">
        <f>IF(OR(
    AND(COUNTIF(Bugs!A:A,B105)&gt;0,ISNUMBER(SEARCH("x",INDEX(Bugs!C:C,MATCH(B105,Bugs!A:A,0))))),
    AND(COUNTIF(Bugs!B:B,B105)&gt;0,ISNUMBER(SEARCH("x",INDEX(Bugs!C:C,MATCH(B105,Bugs!B:B,0))))),
    AND(COUNTIF(Bugs!A:A,B105)&gt;0,ISNUMBER(SEARCH("x",INDEX(Bugs!D:D,MATCH(B105,Bugs!A:A,0))))),
    AND(COUNTIF(Bugs!B:B,B105)&gt;0,ISNUMBER(SEARCH("x",INDEX(Bugs!D:D,MATCH(B105,Bugs!B:B,0)))))
),"Y","")</f>
        <v/>
      </c>
      <c r="R105">
        <f ca="1">IF(OR(ISNUMBER(MATCH(L105,MasterData!$D$3:$D$18,0)),ISNUMBER(MATCH(L105,MasterData!$C$3:$C$18,0))),
    DATEDIF(E105,I105,"d"),
    DATEDIF(E105,TODAY(),"d"))</f>
        <v>16</v>
      </c>
      <c r="S105">
        <f t="shared" ca="1" si="3"/>
        <v>0</v>
      </c>
      <c r="T105">
        <f t="shared" ca="1" si="4"/>
        <v>1</v>
      </c>
      <c r="U105">
        <f t="shared" ca="1" si="5"/>
        <v>0</v>
      </c>
    </row>
    <row r="106" spans="1:21" x14ac:dyDescent="0.35">
      <c r="A106">
        <v>6000140405</v>
      </c>
      <c r="B106" t="s">
        <v>230</v>
      </c>
      <c r="C106" t="s">
        <v>230</v>
      </c>
      <c r="D106" s="34" t="s">
        <v>231</v>
      </c>
      <c r="E106" s="208">
        <v>45796</v>
      </c>
      <c r="F106" s="1"/>
      <c r="G106" t="s">
        <v>248</v>
      </c>
      <c r="H106" t="s">
        <v>245</v>
      </c>
      <c r="I106" s="208">
        <v>45842</v>
      </c>
      <c r="J106" t="s">
        <v>201</v>
      </c>
      <c r="K106" t="s">
        <v>241</v>
      </c>
      <c r="L106" t="s">
        <v>171</v>
      </c>
      <c r="M106" t="s">
        <v>486</v>
      </c>
      <c r="N106" t="s">
        <v>237</v>
      </c>
      <c r="O106" t="s">
        <v>230</v>
      </c>
      <c r="P106" s="193" t="str">
        <f>IF(OR(AND(A106&lt;&gt;"",COUNTIF(Bugs!B:B,A106)&gt;0),AND(B106&lt;&gt;"",COUNTIF(Bugs!A:A,B106)&gt;0)),"Y","")</f>
        <v/>
      </c>
      <c r="Q106" s="193" t="str">
        <f>IF(OR(
    AND(COUNTIF(Bugs!A:A,B106)&gt;0,ISNUMBER(SEARCH("x",INDEX(Bugs!C:C,MATCH(B106,Bugs!A:A,0))))),
    AND(COUNTIF(Bugs!B:B,B106)&gt;0,ISNUMBER(SEARCH("x",INDEX(Bugs!C:C,MATCH(B106,Bugs!B:B,0))))),
    AND(COUNTIF(Bugs!A:A,B106)&gt;0,ISNUMBER(SEARCH("x",INDEX(Bugs!D:D,MATCH(B106,Bugs!A:A,0))))),
    AND(COUNTIF(Bugs!B:B,B106)&gt;0,ISNUMBER(SEARCH("x",INDEX(Bugs!D:D,MATCH(B106,Bugs!B:B,0)))))
),"Y","")</f>
        <v/>
      </c>
      <c r="R106">
        <f ca="1">IF(OR(ISNUMBER(MATCH(L106,MasterData!$D$3:$D$18,0)),ISNUMBER(MATCH(L106,MasterData!$C$3:$C$18,0))),
    DATEDIF(E106,I106,"d"),
    DATEDIF(E106,TODAY(),"d"))</f>
        <v>46</v>
      </c>
      <c r="S106">
        <f t="shared" ca="1" si="3"/>
        <v>0</v>
      </c>
      <c r="T106">
        <f t="shared" ca="1" si="4"/>
        <v>0</v>
      </c>
      <c r="U106">
        <f t="shared" ca="1" si="5"/>
        <v>1</v>
      </c>
    </row>
    <row r="107" spans="1:21" x14ac:dyDescent="0.35">
      <c r="A107">
        <v>6000140433</v>
      </c>
      <c r="B107" t="s">
        <v>487</v>
      </c>
      <c r="C107" t="s">
        <v>230</v>
      </c>
      <c r="D107" s="34" t="s">
        <v>231</v>
      </c>
      <c r="E107" s="208">
        <v>45796</v>
      </c>
      <c r="F107" s="1"/>
      <c r="G107" t="s">
        <v>488</v>
      </c>
      <c r="H107" t="s">
        <v>245</v>
      </c>
      <c r="I107" s="208">
        <v>45807</v>
      </c>
      <c r="J107" t="s">
        <v>234</v>
      </c>
      <c r="K107" t="s">
        <v>235</v>
      </c>
      <c r="L107" t="s">
        <v>171</v>
      </c>
      <c r="M107" t="s">
        <v>489</v>
      </c>
      <c r="N107" t="s">
        <v>237</v>
      </c>
      <c r="O107" t="s">
        <v>230</v>
      </c>
      <c r="P107" s="193" t="str">
        <f>IF(OR(AND(A107&lt;&gt;"",COUNTIF(Bugs!B:B,A107)&gt;0),AND(B107&lt;&gt;"",COUNTIF(Bugs!A:A,B107)&gt;0)),"Y","")</f>
        <v/>
      </c>
      <c r="Q107" s="193" t="str">
        <f>IF(OR(
    AND(COUNTIF(Bugs!A:A,B107)&gt;0,ISNUMBER(SEARCH("x",INDEX(Bugs!C:C,MATCH(B107,Bugs!A:A,0))))),
    AND(COUNTIF(Bugs!B:B,B107)&gt;0,ISNUMBER(SEARCH("x",INDEX(Bugs!C:C,MATCH(B107,Bugs!B:B,0))))),
    AND(COUNTIF(Bugs!A:A,B107)&gt;0,ISNUMBER(SEARCH("x",INDEX(Bugs!D:D,MATCH(B107,Bugs!A:A,0))))),
    AND(COUNTIF(Bugs!B:B,B107)&gt;0,ISNUMBER(SEARCH("x",INDEX(Bugs!D:D,MATCH(B107,Bugs!B:B,0)))))
),"Y","")</f>
        <v/>
      </c>
      <c r="R107">
        <f ca="1">IF(OR(ISNUMBER(MATCH(L107,MasterData!$D$3:$D$18,0)),ISNUMBER(MATCH(L107,MasterData!$C$3:$C$18,0))),
    DATEDIF(E107,I107,"d"),
    DATEDIF(E107,TODAY(),"d"))</f>
        <v>11</v>
      </c>
      <c r="S107">
        <f t="shared" ca="1" si="3"/>
        <v>0</v>
      </c>
      <c r="T107">
        <f t="shared" ca="1" si="4"/>
        <v>1</v>
      </c>
      <c r="U107">
        <f t="shared" ca="1" si="5"/>
        <v>0</v>
      </c>
    </row>
    <row r="108" spans="1:21" x14ac:dyDescent="0.35">
      <c r="A108">
        <v>6000140519</v>
      </c>
      <c r="B108" t="s">
        <v>490</v>
      </c>
      <c r="C108" t="s">
        <v>230</v>
      </c>
      <c r="D108" s="34" t="s">
        <v>274</v>
      </c>
      <c r="E108" s="208">
        <v>45797</v>
      </c>
      <c r="F108" s="1"/>
      <c r="G108" t="s">
        <v>275</v>
      </c>
      <c r="H108" t="s">
        <v>245</v>
      </c>
      <c r="I108" s="208">
        <v>45813</v>
      </c>
      <c r="J108" t="s">
        <v>234</v>
      </c>
      <c r="K108" t="s">
        <v>235</v>
      </c>
      <c r="L108" t="s">
        <v>171</v>
      </c>
      <c r="M108" t="s">
        <v>491</v>
      </c>
      <c r="N108" t="s">
        <v>237</v>
      </c>
      <c r="O108" t="s">
        <v>230</v>
      </c>
      <c r="P108" s="193" t="str">
        <f>IF(OR(AND(A108&lt;&gt;"",COUNTIF(Bugs!B:B,A108)&gt;0),AND(B108&lt;&gt;"",COUNTIF(Bugs!A:A,B108)&gt;0)),"Y","")</f>
        <v/>
      </c>
      <c r="Q108" s="193" t="str">
        <f>IF(OR(
    AND(COUNTIF(Bugs!A:A,B108)&gt;0,ISNUMBER(SEARCH("x",INDEX(Bugs!C:C,MATCH(B108,Bugs!A:A,0))))),
    AND(COUNTIF(Bugs!B:B,B108)&gt;0,ISNUMBER(SEARCH("x",INDEX(Bugs!C:C,MATCH(B108,Bugs!B:B,0))))),
    AND(COUNTIF(Bugs!A:A,B108)&gt;0,ISNUMBER(SEARCH("x",INDEX(Bugs!D:D,MATCH(B108,Bugs!A:A,0))))),
    AND(COUNTIF(Bugs!B:B,B108)&gt;0,ISNUMBER(SEARCH("x",INDEX(Bugs!D:D,MATCH(B108,Bugs!B:B,0)))))
),"Y","")</f>
        <v/>
      </c>
      <c r="R108">
        <f ca="1">IF(OR(ISNUMBER(MATCH(L108,MasterData!$D$3:$D$18,0)),ISNUMBER(MATCH(L108,MasterData!$C$3:$C$18,0))),
    DATEDIF(E108,I108,"d"),
    DATEDIF(E108,TODAY(),"d"))</f>
        <v>16</v>
      </c>
      <c r="S108">
        <f t="shared" ca="1" si="3"/>
        <v>0</v>
      </c>
      <c r="T108">
        <f t="shared" ca="1" si="4"/>
        <v>1</v>
      </c>
      <c r="U108">
        <f t="shared" ca="1" si="5"/>
        <v>0</v>
      </c>
    </row>
    <row r="109" spans="1:21" x14ac:dyDescent="0.35">
      <c r="A109">
        <v>6000140636</v>
      </c>
      <c r="B109" t="s">
        <v>492</v>
      </c>
      <c r="C109" t="s">
        <v>230</v>
      </c>
      <c r="D109" s="34" t="s">
        <v>274</v>
      </c>
      <c r="E109" s="208">
        <v>45797</v>
      </c>
      <c r="F109" s="1"/>
      <c r="G109" t="s">
        <v>321</v>
      </c>
      <c r="H109" t="s">
        <v>245</v>
      </c>
      <c r="I109" s="208">
        <v>45807</v>
      </c>
      <c r="J109" t="s">
        <v>234</v>
      </c>
      <c r="K109" t="s">
        <v>241</v>
      </c>
      <c r="L109" t="s">
        <v>171</v>
      </c>
      <c r="M109" t="s">
        <v>493</v>
      </c>
      <c r="N109" t="s">
        <v>237</v>
      </c>
      <c r="O109" t="s">
        <v>230</v>
      </c>
      <c r="P109" s="193" t="str">
        <f>IF(OR(AND(A109&lt;&gt;"",COUNTIF(Bugs!B:B,A109)&gt;0),AND(B109&lt;&gt;"",COUNTIF(Bugs!A:A,B109)&gt;0)),"Y","")</f>
        <v/>
      </c>
      <c r="Q109" s="193" t="str">
        <f>IF(OR(
    AND(COUNTIF(Bugs!A:A,B109)&gt;0,ISNUMBER(SEARCH("x",INDEX(Bugs!C:C,MATCH(B109,Bugs!A:A,0))))),
    AND(COUNTIF(Bugs!B:B,B109)&gt;0,ISNUMBER(SEARCH("x",INDEX(Bugs!C:C,MATCH(B109,Bugs!B:B,0))))),
    AND(COUNTIF(Bugs!A:A,B109)&gt;0,ISNUMBER(SEARCH("x",INDEX(Bugs!D:D,MATCH(B109,Bugs!A:A,0))))),
    AND(COUNTIF(Bugs!B:B,B109)&gt;0,ISNUMBER(SEARCH("x",INDEX(Bugs!D:D,MATCH(B109,Bugs!B:B,0)))))
),"Y","")</f>
        <v/>
      </c>
      <c r="R109">
        <f ca="1">IF(OR(ISNUMBER(MATCH(L109,MasterData!$D$3:$D$18,0)),ISNUMBER(MATCH(L109,MasterData!$C$3:$C$18,0))),
    DATEDIF(E109,I109,"d"),
    DATEDIF(E109,TODAY(),"d"))</f>
        <v>10</v>
      </c>
      <c r="S109">
        <f t="shared" ca="1" si="3"/>
        <v>0</v>
      </c>
      <c r="T109">
        <f t="shared" ca="1" si="4"/>
        <v>1</v>
      </c>
      <c r="U109">
        <f t="shared" ca="1" si="5"/>
        <v>0</v>
      </c>
    </row>
    <row r="110" spans="1:21" x14ac:dyDescent="0.35">
      <c r="A110">
        <v>6000140745</v>
      </c>
      <c r="B110" t="s">
        <v>494</v>
      </c>
      <c r="C110" t="s">
        <v>230</v>
      </c>
      <c r="D110" s="34" t="s">
        <v>254</v>
      </c>
      <c r="E110" s="208">
        <v>45798</v>
      </c>
      <c r="F110" s="1"/>
      <c r="G110" t="s">
        <v>357</v>
      </c>
      <c r="H110" t="s">
        <v>245</v>
      </c>
      <c r="I110" s="208">
        <v>45839</v>
      </c>
      <c r="J110" t="s">
        <v>234</v>
      </c>
      <c r="K110" t="s">
        <v>235</v>
      </c>
      <c r="L110" t="s">
        <v>171</v>
      </c>
      <c r="M110" t="s">
        <v>495</v>
      </c>
      <c r="N110" t="s">
        <v>237</v>
      </c>
      <c r="O110" t="s">
        <v>230</v>
      </c>
      <c r="P110" s="193" t="str">
        <f>IF(OR(AND(A110&lt;&gt;"",COUNTIF(Bugs!B:B,A110)&gt;0),AND(B110&lt;&gt;"",COUNTIF(Bugs!A:A,B110)&gt;0)),"Y","")</f>
        <v/>
      </c>
      <c r="Q110" s="193" t="str">
        <f>IF(OR(
    AND(COUNTIF(Bugs!A:A,B110)&gt;0,ISNUMBER(SEARCH("x",INDEX(Bugs!C:C,MATCH(B110,Bugs!A:A,0))))),
    AND(COUNTIF(Bugs!B:B,B110)&gt;0,ISNUMBER(SEARCH("x",INDEX(Bugs!C:C,MATCH(B110,Bugs!B:B,0))))),
    AND(COUNTIF(Bugs!A:A,B110)&gt;0,ISNUMBER(SEARCH("x",INDEX(Bugs!D:D,MATCH(B110,Bugs!A:A,0))))),
    AND(COUNTIF(Bugs!B:B,B110)&gt;0,ISNUMBER(SEARCH("x",INDEX(Bugs!D:D,MATCH(B110,Bugs!B:B,0)))))
),"Y","")</f>
        <v/>
      </c>
      <c r="R110">
        <f ca="1">IF(OR(ISNUMBER(MATCH(L110,MasterData!$D$3:$D$18,0)),ISNUMBER(MATCH(L110,MasterData!$C$3:$C$18,0))),
    DATEDIF(E110,I110,"d"),
    DATEDIF(E110,TODAY(),"d"))</f>
        <v>41</v>
      </c>
      <c r="S110">
        <f t="shared" ca="1" si="3"/>
        <v>0</v>
      </c>
      <c r="T110">
        <f t="shared" ca="1" si="4"/>
        <v>0</v>
      </c>
      <c r="U110">
        <f t="shared" ca="1" si="5"/>
        <v>1</v>
      </c>
    </row>
    <row r="111" spans="1:21" x14ac:dyDescent="0.35">
      <c r="A111">
        <v>6000140747</v>
      </c>
      <c r="B111" t="s">
        <v>496</v>
      </c>
      <c r="C111" t="s">
        <v>230</v>
      </c>
      <c r="D111" s="34" t="s">
        <v>247</v>
      </c>
      <c r="E111" s="208">
        <v>45798</v>
      </c>
      <c r="F111" s="1">
        <v>45804</v>
      </c>
      <c r="G111" t="s">
        <v>268</v>
      </c>
      <c r="H111" t="s">
        <v>245</v>
      </c>
      <c r="I111" s="208">
        <v>45811</v>
      </c>
      <c r="J111" t="s">
        <v>234</v>
      </c>
      <c r="K111" t="s">
        <v>241</v>
      </c>
      <c r="L111" t="s">
        <v>171</v>
      </c>
      <c r="M111" t="s">
        <v>497</v>
      </c>
      <c r="N111" t="s">
        <v>237</v>
      </c>
      <c r="O111" t="s">
        <v>230</v>
      </c>
      <c r="P111" s="193" t="str">
        <f>IF(OR(AND(A111&lt;&gt;"",COUNTIF(Bugs!B:B,A111)&gt;0),AND(B111&lt;&gt;"",COUNTIF(Bugs!A:A,B111)&gt;0)),"Y","")</f>
        <v/>
      </c>
      <c r="Q111" s="193" t="str">
        <f>IF(OR(
    AND(COUNTIF(Bugs!A:A,B111)&gt;0,ISNUMBER(SEARCH("x",INDEX(Bugs!C:C,MATCH(B111,Bugs!A:A,0))))),
    AND(COUNTIF(Bugs!B:B,B111)&gt;0,ISNUMBER(SEARCH("x",INDEX(Bugs!C:C,MATCH(B111,Bugs!B:B,0))))),
    AND(COUNTIF(Bugs!A:A,B111)&gt;0,ISNUMBER(SEARCH("x",INDEX(Bugs!D:D,MATCH(B111,Bugs!A:A,0))))),
    AND(COUNTIF(Bugs!B:B,B111)&gt;0,ISNUMBER(SEARCH("x",INDEX(Bugs!D:D,MATCH(B111,Bugs!B:B,0)))))
),"Y","")</f>
        <v/>
      </c>
      <c r="R111">
        <f ca="1">IF(OR(ISNUMBER(MATCH(L111,MasterData!$D$3:$D$18,0)),ISNUMBER(MATCH(L111,MasterData!$C$3:$C$18,0))),
    DATEDIF(E111,I111,"d"),
    DATEDIF(E111,TODAY(),"d"))</f>
        <v>13</v>
      </c>
      <c r="S111">
        <f t="shared" ca="1" si="3"/>
        <v>0</v>
      </c>
      <c r="T111">
        <f t="shared" ca="1" si="4"/>
        <v>1</v>
      </c>
      <c r="U111">
        <f t="shared" ca="1" si="5"/>
        <v>0</v>
      </c>
    </row>
    <row r="112" spans="1:21" x14ac:dyDescent="0.35">
      <c r="A112">
        <v>6000140763</v>
      </c>
      <c r="B112" t="s">
        <v>498</v>
      </c>
      <c r="C112" t="s">
        <v>230</v>
      </c>
      <c r="D112" s="34" t="s">
        <v>247</v>
      </c>
      <c r="E112" s="208">
        <v>45798</v>
      </c>
      <c r="F112" s="1">
        <v>45806</v>
      </c>
      <c r="G112" t="s">
        <v>268</v>
      </c>
      <c r="H112" t="s">
        <v>245</v>
      </c>
      <c r="I112" s="208">
        <v>45807</v>
      </c>
      <c r="J112" t="s">
        <v>234</v>
      </c>
      <c r="K112" t="s">
        <v>241</v>
      </c>
      <c r="L112" t="s">
        <v>171</v>
      </c>
      <c r="M112" t="s">
        <v>499</v>
      </c>
      <c r="N112" t="s">
        <v>237</v>
      </c>
      <c r="O112" t="s">
        <v>230</v>
      </c>
      <c r="P112" s="193" t="str">
        <f>IF(OR(AND(A112&lt;&gt;"",COUNTIF(Bugs!B:B,A112)&gt;0),AND(B112&lt;&gt;"",COUNTIF(Bugs!A:A,B112)&gt;0)),"Y","")</f>
        <v/>
      </c>
      <c r="Q112" s="193" t="str">
        <f>IF(OR(
    AND(COUNTIF(Bugs!A:A,B112)&gt;0,ISNUMBER(SEARCH("x",INDEX(Bugs!C:C,MATCH(B112,Bugs!A:A,0))))),
    AND(COUNTIF(Bugs!B:B,B112)&gt;0,ISNUMBER(SEARCH("x",INDEX(Bugs!C:C,MATCH(B112,Bugs!B:B,0))))),
    AND(COUNTIF(Bugs!A:A,B112)&gt;0,ISNUMBER(SEARCH("x",INDEX(Bugs!D:D,MATCH(B112,Bugs!A:A,0))))),
    AND(COUNTIF(Bugs!B:B,B112)&gt;0,ISNUMBER(SEARCH("x",INDEX(Bugs!D:D,MATCH(B112,Bugs!B:B,0)))))
),"Y","")</f>
        <v/>
      </c>
      <c r="R112">
        <f ca="1">IF(OR(ISNUMBER(MATCH(L112,MasterData!$D$3:$D$18,0)),ISNUMBER(MATCH(L112,MasterData!$C$3:$C$18,0))),
    DATEDIF(E112,I112,"d"),
    DATEDIF(E112,TODAY(),"d"))</f>
        <v>9</v>
      </c>
      <c r="S112">
        <f t="shared" ca="1" si="3"/>
        <v>0</v>
      </c>
      <c r="T112">
        <f t="shared" ca="1" si="4"/>
        <v>1</v>
      </c>
      <c r="U112">
        <f t="shared" ca="1" si="5"/>
        <v>0</v>
      </c>
    </row>
    <row r="113" spans="1:21" x14ac:dyDescent="0.35">
      <c r="A113">
        <v>6000140765</v>
      </c>
      <c r="B113" t="s">
        <v>500</v>
      </c>
      <c r="C113" t="s">
        <v>230</v>
      </c>
      <c r="D113" s="34" t="s">
        <v>247</v>
      </c>
      <c r="E113" s="208">
        <v>45798</v>
      </c>
      <c r="F113" s="1">
        <v>45804</v>
      </c>
      <c r="G113" t="s">
        <v>268</v>
      </c>
      <c r="H113" t="s">
        <v>245</v>
      </c>
      <c r="I113" s="208">
        <v>45813</v>
      </c>
      <c r="J113" t="s">
        <v>234</v>
      </c>
      <c r="K113" t="s">
        <v>241</v>
      </c>
      <c r="L113" t="s">
        <v>171</v>
      </c>
      <c r="M113" t="s">
        <v>501</v>
      </c>
      <c r="N113" t="s">
        <v>237</v>
      </c>
      <c r="O113" t="s">
        <v>230</v>
      </c>
      <c r="P113" s="193" t="str">
        <f>IF(OR(AND(A113&lt;&gt;"",COUNTIF(Bugs!B:B,A113)&gt;0),AND(B113&lt;&gt;"",COUNTIF(Bugs!A:A,B113)&gt;0)),"Y","")</f>
        <v/>
      </c>
      <c r="Q113" s="193" t="str">
        <f>IF(OR(
    AND(COUNTIF(Bugs!A:A,B113)&gt;0,ISNUMBER(SEARCH("x",INDEX(Bugs!C:C,MATCH(B113,Bugs!A:A,0))))),
    AND(COUNTIF(Bugs!B:B,B113)&gt;0,ISNUMBER(SEARCH("x",INDEX(Bugs!C:C,MATCH(B113,Bugs!B:B,0))))),
    AND(COUNTIF(Bugs!A:A,B113)&gt;0,ISNUMBER(SEARCH("x",INDEX(Bugs!D:D,MATCH(B113,Bugs!A:A,0))))),
    AND(COUNTIF(Bugs!B:B,B113)&gt;0,ISNUMBER(SEARCH("x",INDEX(Bugs!D:D,MATCH(B113,Bugs!B:B,0)))))
),"Y","")</f>
        <v/>
      </c>
      <c r="R113">
        <f ca="1">IF(OR(ISNUMBER(MATCH(L113,MasterData!$D$3:$D$18,0)),ISNUMBER(MATCH(L113,MasterData!$C$3:$C$18,0))),
    DATEDIF(E113,I113,"d"),
    DATEDIF(E113,TODAY(),"d"))</f>
        <v>15</v>
      </c>
      <c r="S113">
        <f t="shared" ca="1" si="3"/>
        <v>0</v>
      </c>
      <c r="T113">
        <f t="shared" ca="1" si="4"/>
        <v>1</v>
      </c>
      <c r="U113">
        <f t="shared" ca="1" si="5"/>
        <v>0</v>
      </c>
    </row>
    <row r="114" spans="1:21" x14ac:dyDescent="0.35">
      <c r="A114">
        <v>6000140809</v>
      </c>
      <c r="B114" t="s">
        <v>502</v>
      </c>
      <c r="D114" s="34" t="s">
        <v>247</v>
      </c>
      <c r="E114" s="208">
        <v>45798</v>
      </c>
      <c r="F114" s="1">
        <v>45811</v>
      </c>
      <c r="G114" t="s">
        <v>268</v>
      </c>
      <c r="H114" t="s">
        <v>503</v>
      </c>
      <c r="I114" s="208">
        <v>45824</v>
      </c>
      <c r="J114" t="s">
        <v>234</v>
      </c>
      <c r="K114" t="s">
        <v>241</v>
      </c>
      <c r="L114" t="s">
        <v>171</v>
      </c>
      <c r="M114" t="s">
        <v>504</v>
      </c>
      <c r="N114" t="s">
        <v>237</v>
      </c>
      <c r="P114" s="193" t="str">
        <f>IF(OR(AND(A114&lt;&gt;"",COUNTIF(Bugs!B:B,A114)&gt;0),AND(B114&lt;&gt;"",COUNTIF(Bugs!A:A,B114)&gt;0)),"Y","")</f>
        <v/>
      </c>
      <c r="Q114" s="193" t="str">
        <f>IF(OR(
    AND(COUNTIF(Bugs!A:A,B114)&gt;0,ISNUMBER(SEARCH("x",INDEX(Bugs!C:C,MATCH(B114,Bugs!A:A,0))))),
    AND(COUNTIF(Bugs!B:B,B114)&gt;0,ISNUMBER(SEARCH("x",INDEX(Bugs!C:C,MATCH(B114,Bugs!B:B,0))))),
    AND(COUNTIF(Bugs!A:A,B114)&gt;0,ISNUMBER(SEARCH("x",INDEX(Bugs!D:D,MATCH(B114,Bugs!A:A,0))))),
    AND(COUNTIF(Bugs!B:B,B114)&gt;0,ISNUMBER(SEARCH("x",INDEX(Bugs!D:D,MATCH(B114,Bugs!B:B,0)))))
),"Y","")</f>
        <v/>
      </c>
      <c r="R114">
        <f ca="1">IF(OR(ISNUMBER(MATCH(L114,MasterData!$D$3:$D$18,0)),ISNUMBER(MATCH(L114,MasterData!$C$3:$C$18,0))),
    DATEDIF(E114,I114,"d"),
    DATEDIF(E114,TODAY(),"d"))</f>
        <v>26</v>
      </c>
      <c r="S114">
        <f t="shared" ca="1" si="3"/>
        <v>0</v>
      </c>
      <c r="T114">
        <f t="shared" ca="1" si="4"/>
        <v>1</v>
      </c>
      <c r="U114">
        <f t="shared" ca="1" si="5"/>
        <v>0</v>
      </c>
    </row>
    <row r="115" spans="1:21" x14ac:dyDescent="0.35">
      <c r="A115">
        <v>6000140812</v>
      </c>
      <c r="B115" t="s">
        <v>505</v>
      </c>
      <c r="C115" t="s">
        <v>230</v>
      </c>
      <c r="D115" s="34" t="s">
        <v>506</v>
      </c>
      <c r="E115" s="208">
        <v>45798</v>
      </c>
      <c r="F115" s="1"/>
      <c r="G115" t="s">
        <v>507</v>
      </c>
      <c r="H115" t="s">
        <v>240</v>
      </c>
      <c r="I115" s="208">
        <v>45806</v>
      </c>
      <c r="J115" t="s">
        <v>234</v>
      </c>
      <c r="K115" t="s">
        <v>241</v>
      </c>
      <c r="L115" t="s">
        <v>171</v>
      </c>
      <c r="M115" t="s">
        <v>508</v>
      </c>
      <c r="N115" t="s">
        <v>237</v>
      </c>
      <c r="O115" t="s">
        <v>230</v>
      </c>
      <c r="P115" s="193" t="str">
        <f>IF(OR(AND(A115&lt;&gt;"",COUNTIF(Bugs!B:B,A115)&gt;0),AND(B115&lt;&gt;"",COUNTIF(Bugs!A:A,B115)&gt;0)),"Y","")</f>
        <v/>
      </c>
      <c r="Q115" s="193" t="str">
        <f>IF(OR(
    AND(COUNTIF(Bugs!A:A,B115)&gt;0,ISNUMBER(SEARCH("x",INDEX(Bugs!C:C,MATCH(B115,Bugs!A:A,0))))),
    AND(COUNTIF(Bugs!B:B,B115)&gt;0,ISNUMBER(SEARCH("x",INDEX(Bugs!C:C,MATCH(B115,Bugs!B:B,0))))),
    AND(COUNTIF(Bugs!A:A,B115)&gt;0,ISNUMBER(SEARCH("x",INDEX(Bugs!D:D,MATCH(B115,Bugs!A:A,0))))),
    AND(COUNTIF(Bugs!B:B,B115)&gt;0,ISNUMBER(SEARCH("x",INDEX(Bugs!D:D,MATCH(B115,Bugs!B:B,0)))))
),"Y","")</f>
        <v/>
      </c>
      <c r="R115">
        <f ca="1">IF(OR(ISNUMBER(MATCH(L115,MasterData!$D$3:$D$18,0)),ISNUMBER(MATCH(L115,MasterData!$C$3:$C$18,0))),
    DATEDIF(E115,I115,"d"),
    DATEDIF(E115,TODAY(),"d"))</f>
        <v>8</v>
      </c>
      <c r="S115">
        <f t="shared" ca="1" si="3"/>
        <v>0</v>
      </c>
      <c r="T115">
        <f t="shared" ca="1" si="4"/>
        <v>1</v>
      </c>
      <c r="U115">
        <f t="shared" ca="1" si="5"/>
        <v>0</v>
      </c>
    </row>
    <row r="116" spans="1:21" x14ac:dyDescent="0.35">
      <c r="A116">
        <v>6000140821</v>
      </c>
      <c r="B116" t="s">
        <v>230</v>
      </c>
      <c r="C116" t="s">
        <v>230</v>
      </c>
      <c r="D116" s="34" t="s">
        <v>251</v>
      </c>
      <c r="E116" s="208">
        <v>45798</v>
      </c>
      <c r="F116" s="1"/>
      <c r="G116" t="s">
        <v>422</v>
      </c>
      <c r="H116" t="s">
        <v>240</v>
      </c>
      <c r="I116" s="208">
        <v>45813</v>
      </c>
      <c r="J116" t="s">
        <v>201</v>
      </c>
      <c r="K116" t="s">
        <v>235</v>
      </c>
      <c r="L116" t="s">
        <v>171</v>
      </c>
      <c r="M116" t="s">
        <v>509</v>
      </c>
      <c r="N116" t="s">
        <v>237</v>
      </c>
      <c r="O116" t="s">
        <v>230</v>
      </c>
      <c r="P116" s="193" t="str">
        <f>IF(OR(AND(A116&lt;&gt;"",COUNTIF(Bugs!B:B,A116)&gt;0),AND(B116&lt;&gt;"",COUNTIF(Bugs!A:A,B116)&gt;0)),"Y","")</f>
        <v/>
      </c>
      <c r="Q116" s="193" t="str">
        <f>IF(OR(
    AND(COUNTIF(Bugs!A:A,B116)&gt;0,ISNUMBER(SEARCH("x",INDEX(Bugs!C:C,MATCH(B116,Bugs!A:A,0))))),
    AND(COUNTIF(Bugs!B:B,B116)&gt;0,ISNUMBER(SEARCH("x",INDEX(Bugs!C:C,MATCH(B116,Bugs!B:B,0))))),
    AND(COUNTIF(Bugs!A:A,B116)&gt;0,ISNUMBER(SEARCH("x",INDEX(Bugs!D:D,MATCH(B116,Bugs!A:A,0))))),
    AND(COUNTIF(Bugs!B:B,B116)&gt;0,ISNUMBER(SEARCH("x",INDEX(Bugs!D:D,MATCH(B116,Bugs!B:B,0)))))
),"Y","")</f>
        <v/>
      </c>
      <c r="R116">
        <f ca="1">IF(OR(ISNUMBER(MATCH(L116,MasterData!$D$3:$D$18,0)),ISNUMBER(MATCH(L116,MasterData!$C$3:$C$18,0))),
    DATEDIF(E116,I116,"d"),
    DATEDIF(E116,TODAY(),"d"))</f>
        <v>15</v>
      </c>
      <c r="S116">
        <f t="shared" ca="1" si="3"/>
        <v>0</v>
      </c>
      <c r="T116">
        <f t="shared" ca="1" si="4"/>
        <v>1</v>
      </c>
      <c r="U116">
        <f t="shared" ca="1" si="5"/>
        <v>0</v>
      </c>
    </row>
    <row r="117" spans="1:21" x14ac:dyDescent="0.35">
      <c r="A117">
        <v>6000140852</v>
      </c>
      <c r="B117" t="s">
        <v>510</v>
      </c>
      <c r="C117" t="s">
        <v>230</v>
      </c>
      <c r="D117" s="34" t="s">
        <v>511</v>
      </c>
      <c r="E117" s="208">
        <v>45799</v>
      </c>
      <c r="F117" s="1"/>
      <c r="G117" t="s">
        <v>512</v>
      </c>
      <c r="H117" t="s">
        <v>245</v>
      </c>
      <c r="I117" s="208">
        <v>45807</v>
      </c>
      <c r="J117" t="s">
        <v>234</v>
      </c>
      <c r="K117" t="s">
        <v>235</v>
      </c>
      <c r="L117" t="s">
        <v>171</v>
      </c>
      <c r="M117" t="s">
        <v>513</v>
      </c>
      <c r="N117" t="s">
        <v>237</v>
      </c>
      <c r="O117" t="s">
        <v>230</v>
      </c>
      <c r="P117" s="193" t="str">
        <f>IF(OR(AND(A117&lt;&gt;"",COUNTIF(Bugs!B:B,A117)&gt;0),AND(B117&lt;&gt;"",COUNTIF(Bugs!A:A,B117)&gt;0)),"Y","")</f>
        <v/>
      </c>
      <c r="Q117" s="193" t="str">
        <f>IF(OR(
    AND(COUNTIF(Bugs!A:A,B117)&gt;0,ISNUMBER(SEARCH("x",INDEX(Bugs!C:C,MATCH(B117,Bugs!A:A,0))))),
    AND(COUNTIF(Bugs!B:B,B117)&gt;0,ISNUMBER(SEARCH("x",INDEX(Bugs!C:C,MATCH(B117,Bugs!B:B,0))))),
    AND(COUNTIF(Bugs!A:A,B117)&gt;0,ISNUMBER(SEARCH("x",INDEX(Bugs!D:D,MATCH(B117,Bugs!A:A,0))))),
    AND(COUNTIF(Bugs!B:B,B117)&gt;0,ISNUMBER(SEARCH("x",INDEX(Bugs!D:D,MATCH(B117,Bugs!B:B,0)))))
),"Y","")</f>
        <v/>
      </c>
      <c r="R117">
        <f ca="1">IF(OR(ISNUMBER(MATCH(L117,MasterData!$D$3:$D$18,0)),ISNUMBER(MATCH(L117,MasterData!$C$3:$C$18,0))),
    DATEDIF(E117,I117,"d"),
    DATEDIF(E117,TODAY(),"d"))</f>
        <v>8</v>
      </c>
      <c r="S117">
        <f t="shared" ca="1" si="3"/>
        <v>0</v>
      </c>
      <c r="T117">
        <f t="shared" ca="1" si="4"/>
        <v>1</v>
      </c>
      <c r="U117">
        <f t="shared" ca="1" si="5"/>
        <v>0</v>
      </c>
    </row>
    <row r="118" spans="1:21" x14ac:dyDescent="0.35">
      <c r="A118">
        <v>6000140887</v>
      </c>
      <c r="B118" t="s">
        <v>514</v>
      </c>
      <c r="C118" t="s">
        <v>230</v>
      </c>
      <c r="D118" s="34" t="s">
        <v>254</v>
      </c>
      <c r="E118" s="208">
        <v>45799</v>
      </c>
      <c r="F118" s="1">
        <v>45803</v>
      </c>
      <c r="G118" t="s">
        <v>357</v>
      </c>
      <c r="H118" t="s">
        <v>240</v>
      </c>
      <c r="I118" s="208">
        <v>45811</v>
      </c>
      <c r="J118" t="s">
        <v>234</v>
      </c>
      <c r="K118" t="s">
        <v>241</v>
      </c>
      <c r="L118" t="s">
        <v>171</v>
      </c>
      <c r="M118" t="s">
        <v>515</v>
      </c>
      <c r="N118" t="s">
        <v>237</v>
      </c>
      <c r="O118" t="s">
        <v>230</v>
      </c>
      <c r="P118" s="193" t="str">
        <f>IF(OR(AND(A118&lt;&gt;"",COUNTIF(Bugs!B:B,A118)&gt;0),AND(B118&lt;&gt;"",COUNTIF(Bugs!A:A,B118)&gt;0)),"Y","")</f>
        <v/>
      </c>
      <c r="Q118" s="193" t="str">
        <f>IF(OR(
    AND(COUNTIF(Bugs!A:A,B118)&gt;0,ISNUMBER(SEARCH("x",INDEX(Bugs!C:C,MATCH(B118,Bugs!A:A,0))))),
    AND(COUNTIF(Bugs!B:B,B118)&gt;0,ISNUMBER(SEARCH("x",INDEX(Bugs!C:C,MATCH(B118,Bugs!B:B,0))))),
    AND(COUNTIF(Bugs!A:A,B118)&gt;0,ISNUMBER(SEARCH("x",INDEX(Bugs!D:D,MATCH(B118,Bugs!A:A,0))))),
    AND(COUNTIF(Bugs!B:B,B118)&gt;0,ISNUMBER(SEARCH("x",INDEX(Bugs!D:D,MATCH(B118,Bugs!B:B,0)))))
),"Y","")</f>
        <v/>
      </c>
      <c r="R118">
        <f ca="1">IF(OR(ISNUMBER(MATCH(L118,MasterData!$D$3:$D$18,0)),ISNUMBER(MATCH(L118,MasterData!$C$3:$C$18,0))),
    DATEDIF(E118,I118,"d"),
    DATEDIF(E118,TODAY(),"d"))</f>
        <v>12</v>
      </c>
      <c r="S118">
        <f t="shared" ca="1" si="3"/>
        <v>0</v>
      </c>
      <c r="T118">
        <f t="shared" ca="1" si="4"/>
        <v>1</v>
      </c>
      <c r="U118">
        <f t="shared" ca="1" si="5"/>
        <v>0</v>
      </c>
    </row>
    <row r="119" spans="1:21" x14ac:dyDescent="0.35">
      <c r="A119">
        <v>6000141017</v>
      </c>
      <c r="B119" t="s">
        <v>516</v>
      </c>
      <c r="C119" t="s">
        <v>230</v>
      </c>
      <c r="D119" s="34" t="s">
        <v>247</v>
      </c>
      <c r="E119" s="208">
        <v>45800</v>
      </c>
      <c r="F119" s="1"/>
      <c r="G119" t="s">
        <v>268</v>
      </c>
      <c r="H119" t="s">
        <v>230</v>
      </c>
      <c r="I119" s="208">
        <v>45847</v>
      </c>
      <c r="J119" t="s">
        <v>234</v>
      </c>
      <c r="K119" t="s">
        <v>235</v>
      </c>
      <c r="L119" t="s">
        <v>171</v>
      </c>
      <c r="M119" t="s">
        <v>517</v>
      </c>
      <c r="N119" t="s">
        <v>237</v>
      </c>
      <c r="O119" t="s">
        <v>230</v>
      </c>
      <c r="P119" s="193" t="str">
        <f>IF(OR(AND(A119&lt;&gt;"",COUNTIF(Bugs!B:B,A119)&gt;0),AND(B119&lt;&gt;"",COUNTIF(Bugs!A:A,B119)&gt;0)),"Y","")</f>
        <v/>
      </c>
      <c r="Q119" s="193" t="str">
        <f>IF(OR(
    AND(COUNTIF(Bugs!A:A,B119)&gt;0,ISNUMBER(SEARCH("x",INDEX(Bugs!C:C,MATCH(B119,Bugs!A:A,0))))),
    AND(COUNTIF(Bugs!B:B,B119)&gt;0,ISNUMBER(SEARCH("x",INDEX(Bugs!C:C,MATCH(B119,Bugs!B:B,0))))),
    AND(COUNTIF(Bugs!A:A,B119)&gt;0,ISNUMBER(SEARCH("x",INDEX(Bugs!D:D,MATCH(B119,Bugs!A:A,0))))),
    AND(COUNTIF(Bugs!B:B,B119)&gt;0,ISNUMBER(SEARCH("x",INDEX(Bugs!D:D,MATCH(B119,Bugs!B:B,0)))))
),"Y","")</f>
        <v/>
      </c>
      <c r="R119">
        <f ca="1">IF(OR(ISNUMBER(MATCH(L119,MasterData!$D$3:$D$18,0)),ISNUMBER(MATCH(L119,MasterData!$C$3:$C$18,0))),
    DATEDIF(E119,I119,"d"),
    DATEDIF(E119,TODAY(),"d"))</f>
        <v>47</v>
      </c>
      <c r="S119">
        <f t="shared" ca="1" si="3"/>
        <v>0</v>
      </c>
      <c r="T119">
        <f t="shared" ca="1" si="4"/>
        <v>0</v>
      </c>
      <c r="U119">
        <f t="shared" ca="1" si="5"/>
        <v>1</v>
      </c>
    </row>
    <row r="120" spans="1:21" x14ac:dyDescent="0.35">
      <c r="A120">
        <v>6000141018</v>
      </c>
      <c r="B120" t="s">
        <v>518</v>
      </c>
      <c r="C120" t="s">
        <v>230</v>
      </c>
      <c r="D120" s="34" t="s">
        <v>519</v>
      </c>
      <c r="E120" s="208">
        <v>45800</v>
      </c>
      <c r="F120" s="1"/>
      <c r="G120" t="s">
        <v>520</v>
      </c>
      <c r="H120" t="s">
        <v>233</v>
      </c>
      <c r="I120" s="208">
        <v>45832</v>
      </c>
      <c r="J120" t="s">
        <v>234</v>
      </c>
      <c r="K120" t="s">
        <v>235</v>
      </c>
      <c r="L120" t="s">
        <v>171</v>
      </c>
      <c r="M120" t="s">
        <v>521</v>
      </c>
      <c r="N120" t="s">
        <v>237</v>
      </c>
      <c r="O120" t="s">
        <v>230</v>
      </c>
      <c r="P120" s="193" t="str">
        <f>IF(OR(AND(A120&lt;&gt;"",COUNTIF(Bugs!B:B,A120)&gt;0),AND(B120&lt;&gt;"",COUNTIF(Bugs!A:A,B120)&gt;0)),"Y","")</f>
        <v/>
      </c>
      <c r="Q120" s="193" t="str">
        <f>IF(OR(
    AND(COUNTIF(Bugs!A:A,B120)&gt;0,ISNUMBER(SEARCH("x",INDEX(Bugs!C:C,MATCH(B120,Bugs!A:A,0))))),
    AND(COUNTIF(Bugs!B:B,B120)&gt;0,ISNUMBER(SEARCH("x",INDEX(Bugs!C:C,MATCH(B120,Bugs!B:B,0))))),
    AND(COUNTIF(Bugs!A:A,B120)&gt;0,ISNUMBER(SEARCH("x",INDEX(Bugs!D:D,MATCH(B120,Bugs!A:A,0))))),
    AND(COUNTIF(Bugs!B:B,B120)&gt;0,ISNUMBER(SEARCH("x",INDEX(Bugs!D:D,MATCH(B120,Bugs!B:B,0)))))
),"Y","")</f>
        <v/>
      </c>
      <c r="R120">
        <f ca="1">IF(OR(ISNUMBER(MATCH(L120,MasterData!$D$3:$D$18,0)),ISNUMBER(MATCH(L120,MasterData!$C$3:$C$18,0))),
    DATEDIF(E120,I120,"d"),
    DATEDIF(E120,TODAY(),"d"))</f>
        <v>32</v>
      </c>
      <c r="S120">
        <f t="shared" ca="1" si="3"/>
        <v>0</v>
      </c>
      <c r="T120">
        <f t="shared" ca="1" si="4"/>
        <v>0</v>
      </c>
      <c r="U120">
        <f t="shared" ca="1" si="5"/>
        <v>1</v>
      </c>
    </row>
    <row r="121" spans="1:21" x14ac:dyDescent="0.35">
      <c r="A121">
        <v>6000141038</v>
      </c>
      <c r="B121" t="s">
        <v>522</v>
      </c>
      <c r="C121" t="s">
        <v>230</v>
      </c>
      <c r="D121" s="34" t="s">
        <v>231</v>
      </c>
      <c r="E121" s="208">
        <v>45800</v>
      </c>
      <c r="F121" s="1"/>
      <c r="G121" t="s">
        <v>232</v>
      </c>
      <c r="H121" t="s">
        <v>240</v>
      </c>
      <c r="I121" s="208">
        <v>45811</v>
      </c>
      <c r="J121" t="s">
        <v>234</v>
      </c>
      <c r="K121" t="s">
        <v>235</v>
      </c>
      <c r="L121" t="s">
        <v>171</v>
      </c>
      <c r="M121" t="s">
        <v>523</v>
      </c>
      <c r="N121" t="s">
        <v>237</v>
      </c>
      <c r="O121" t="s">
        <v>230</v>
      </c>
      <c r="P121" s="193" t="str">
        <f>IF(OR(AND(A121&lt;&gt;"",COUNTIF(Bugs!B:B,A121)&gt;0),AND(B121&lt;&gt;"",COUNTIF(Bugs!A:A,B121)&gt;0)),"Y","")</f>
        <v/>
      </c>
      <c r="Q121" s="193" t="str">
        <f>IF(OR(
    AND(COUNTIF(Bugs!A:A,B121)&gt;0,ISNUMBER(SEARCH("x",INDEX(Bugs!C:C,MATCH(B121,Bugs!A:A,0))))),
    AND(COUNTIF(Bugs!B:B,B121)&gt;0,ISNUMBER(SEARCH("x",INDEX(Bugs!C:C,MATCH(B121,Bugs!B:B,0))))),
    AND(COUNTIF(Bugs!A:A,B121)&gt;0,ISNUMBER(SEARCH("x",INDEX(Bugs!D:D,MATCH(B121,Bugs!A:A,0))))),
    AND(COUNTIF(Bugs!B:B,B121)&gt;0,ISNUMBER(SEARCH("x",INDEX(Bugs!D:D,MATCH(B121,Bugs!B:B,0)))))
),"Y","")</f>
        <v/>
      </c>
      <c r="R121">
        <f ca="1">IF(OR(ISNUMBER(MATCH(L121,MasterData!$D$3:$D$18,0)),ISNUMBER(MATCH(L121,MasterData!$C$3:$C$18,0))),
    DATEDIF(E121,I121,"d"),
    DATEDIF(E121,TODAY(),"d"))</f>
        <v>11</v>
      </c>
      <c r="S121">
        <f t="shared" ca="1" si="3"/>
        <v>0</v>
      </c>
      <c r="T121">
        <f t="shared" ca="1" si="4"/>
        <v>1</v>
      </c>
      <c r="U121">
        <f t="shared" ca="1" si="5"/>
        <v>0</v>
      </c>
    </row>
    <row r="122" spans="1:21" x14ac:dyDescent="0.35">
      <c r="A122">
        <v>6000141080</v>
      </c>
      <c r="B122" t="s">
        <v>524</v>
      </c>
      <c r="C122" t="s">
        <v>230</v>
      </c>
      <c r="D122" s="34" t="s">
        <v>274</v>
      </c>
      <c r="E122" s="208">
        <v>45800</v>
      </c>
      <c r="F122" s="1"/>
      <c r="G122" t="s">
        <v>321</v>
      </c>
      <c r="H122" t="s">
        <v>245</v>
      </c>
      <c r="I122" s="208">
        <v>45810</v>
      </c>
      <c r="J122" t="s">
        <v>234</v>
      </c>
      <c r="K122" t="s">
        <v>241</v>
      </c>
      <c r="L122" t="s">
        <v>171</v>
      </c>
      <c r="M122" t="s">
        <v>525</v>
      </c>
      <c r="N122" t="s">
        <v>237</v>
      </c>
      <c r="O122" t="s">
        <v>230</v>
      </c>
      <c r="P122" s="193" t="str">
        <f>IF(OR(AND(A122&lt;&gt;"",COUNTIF(Bugs!B:B,A122)&gt;0),AND(B122&lt;&gt;"",COUNTIF(Bugs!A:A,B122)&gt;0)),"Y","")</f>
        <v/>
      </c>
      <c r="Q122" s="193" t="str">
        <f>IF(OR(
    AND(COUNTIF(Bugs!A:A,B122)&gt;0,ISNUMBER(SEARCH("x",INDEX(Bugs!C:C,MATCH(B122,Bugs!A:A,0))))),
    AND(COUNTIF(Bugs!B:B,B122)&gt;0,ISNUMBER(SEARCH("x",INDEX(Bugs!C:C,MATCH(B122,Bugs!B:B,0))))),
    AND(COUNTIF(Bugs!A:A,B122)&gt;0,ISNUMBER(SEARCH("x",INDEX(Bugs!D:D,MATCH(B122,Bugs!A:A,0))))),
    AND(COUNTIF(Bugs!B:B,B122)&gt;0,ISNUMBER(SEARCH("x",INDEX(Bugs!D:D,MATCH(B122,Bugs!B:B,0)))))
),"Y","")</f>
        <v/>
      </c>
      <c r="R122">
        <f ca="1">IF(OR(ISNUMBER(MATCH(L122,MasterData!$D$3:$D$18,0)),ISNUMBER(MATCH(L122,MasterData!$C$3:$C$18,0))),
    DATEDIF(E122,I122,"d"),
    DATEDIF(E122,TODAY(),"d"))</f>
        <v>10</v>
      </c>
      <c r="S122">
        <f t="shared" ca="1" si="3"/>
        <v>0</v>
      </c>
      <c r="T122">
        <f t="shared" ca="1" si="4"/>
        <v>1</v>
      </c>
      <c r="U122">
        <f t="shared" ca="1" si="5"/>
        <v>0</v>
      </c>
    </row>
    <row r="123" spans="1:21" x14ac:dyDescent="0.35">
      <c r="A123">
        <v>6000141241</v>
      </c>
      <c r="B123" t="s">
        <v>526</v>
      </c>
      <c r="C123" t="s">
        <v>230</v>
      </c>
      <c r="D123" s="34" t="s">
        <v>480</v>
      </c>
      <c r="E123" s="208">
        <v>45803</v>
      </c>
      <c r="F123" s="1"/>
      <c r="G123" t="s">
        <v>329</v>
      </c>
      <c r="H123" t="s">
        <v>240</v>
      </c>
      <c r="I123" s="208">
        <v>45847</v>
      </c>
      <c r="J123" t="s">
        <v>234</v>
      </c>
      <c r="K123" t="s">
        <v>235</v>
      </c>
      <c r="L123" t="s">
        <v>171</v>
      </c>
      <c r="M123" t="s">
        <v>527</v>
      </c>
      <c r="N123" t="s">
        <v>237</v>
      </c>
      <c r="O123" t="s">
        <v>230</v>
      </c>
      <c r="P123" s="193" t="str">
        <f>IF(OR(AND(A123&lt;&gt;"",COUNTIF(Bugs!B:B,A123)&gt;0),AND(B123&lt;&gt;"",COUNTIF(Bugs!A:A,B123)&gt;0)),"Y","")</f>
        <v/>
      </c>
      <c r="Q123" s="193" t="str">
        <f>IF(OR(
    AND(COUNTIF(Bugs!A:A,B123)&gt;0,ISNUMBER(SEARCH("x",INDEX(Bugs!C:C,MATCH(B123,Bugs!A:A,0))))),
    AND(COUNTIF(Bugs!B:B,B123)&gt;0,ISNUMBER(SEARCH("x",INDEX(Bugs!C:C,MATCH(B123,Bugs!B:B,0))))),
    AND(COUNTIF(Bugs!A:A,B123)&gt;0,ISNUMBER(SEARCH("x",INDEX(Bugs!D:D,MATCH(B123,Bugs!A:A,0))))),
    AND(COUNTIF(Bugs!B:B,B123)&gt;0,ISNUMBER(SEARCH("x",INDEX(Bugs!D:D,MATCH(B123,Bugs!B:B,0)))))
),"Y","")</f>
        <v/>
      </c>
      <c r="R123">
        <f ca="1">IF(OR(ISNUMBER(MATCH(L123,MasterData!$D$3:$D$18,0)),ISNUMBER(MATCH(L123,MasterData!$C$3:$C$18,0))),
    DATEDIF(E123,I123,"d"),
    DATEDIF(E123,TODAY(),"d"))</f>
        <v>44</v>
      </c>
      <c r="S123">
        <f t="shared" ca="1" si="3"/>
        <v>0</v>
      </c>
      <c r="T123">
        <f t="shared" ca="1" si="4"/>
        <v>0</v>
      </c>
      <c r="U123">
        <f t="shared" ca="1" si="5"/>
        <v>1</v>
      </c>
    </row>
    <row r="124" spans="1:21" x14ac:dyDescent="0.35">
      <c r="A124">
        <v>6000141291</v>
      </c>
      <c r="B124" t="s">
        <v>528</v>
      </c>
      <c r="C124" t="s">
        <v>230</v>
      </c>
      <c r="D124" s="34" t="s">
        <v>251</v>
      </c>
      <c r="E124" s="208">
        <v>45803</v>
      </c>
      <c r="F124" s="1"/>
      <c r="G124" t="s">
        <v>529</v>
      </c>
      <c r="H124" t="s">
        <v>230</v>
      </c>
      <c r="I124" s="208">
        <v>45811</v>
      </c>
      <c r="J124" t="s">
        <v>234</v>
      </c>
      <c r="K124" t="s">
        <v>235</v>
      </c>
      <c r="L124" t="s">
        <v>171</v>
      </c>
      <c r="M124" t="s">
        <v>530</v>
      </c>
      <c r="N124" t="s">
        <v>237</v>
      </c>
      <c r="O124" t="s">
        <v>230</v>
      </c>
      <c r="P124" s="193" t="str">
        <f>IF(OR(AND(A124&lt;&gt;"",COUNTIF(Bugs!B:B,A124)&gt;0),AND(B124&lt;&gt;"",COUNTIF(Bugs!A:A,B124)&gt;0)),"Y","")</f>
        <v/>
      </c>
      <c r="Q124" s="193" t="str">
        <f>IF(OR(
    AND(COUNTIF(Bugs!A:A,B124)&gt;0,ISNUMBER(SEARCH("x",INDEX(Bugs!C:C,MATCH(B124,Bugs!A:A,0))))),
    AND(COUNTIF(Bugs!B:B,B124)&gt;0,ISNUMBER(SEARCH("x",INDEX(Bugs!C:C,MATCH(B124,Bugs!B:B,0))))),
    AND(COUNTIF(Bugs!A:A,B124)&gt;0,ISNUMBER(SEARCH("x",INDEX(Bugs!D:D,MATCH(B124,Bugs!A:A,0))))),
    AND(COUNTIF(Bugs!B:B,B124)&gt;0,ISNUMBER(SEARCH("x",INDEX(Bugs!D:D,MATCH(B124,Bugs!B:B,0)))))
),"Y","")</f>
        <v/>
      </c>
      <c r="R124">
        <f ca="1">IF(OR(ISNUMBER(MATCH(L124,MasterData!$D$3:$D$18,0)),ISNUMBER(MATCH(L124,MasterData!$C$3:$C$18,0))),
    DATEDIF(E124,I124,"d"),
    DATEDIF(E124,TODAY(),"d"))</f>
        <v>8</v>
      </c>
      <c r="S124">
        <f t="shared" ca="1" si="3"/>
        <v>0</v>
      </c>
      <c r="T124">
        <f t="shared" ca="1" si="4"/>
        <v>1</v>
      </c>
      <c r="U124">
        <f t="shared" ca="1" si="5"/>
        <v>0</v>
      </c>
    </row>
    <row r="125" spans="1:21" x14ac:dyDescent="0.35">
      <c r="A125">
        <v>6000141328</v>
      </c>
      <c r="B125" t="s">
        <v>531</v>
      </c>
      <c r="C125" t="s">
        <v>230</v>
      </c>
      <c r="D125" s="34" t="s">
        <v>480</v>
      </c>
      <c r="E125" s="208">
        <v>45804</v>
      </c>
      <c r="F125" s="1">
        <v>45805</v>
      </c>
      <c r="G125" t="s">
        <v>354</v>
      </c>
      <c r="H125" t="s">
        <v>240</v>
      </c>
      <c r="I125" s="208">
        <v>45811</v>
      </c>
      <c r="J125" t="s">
        <v>234</v>
      </c>
      <c r="K125" t="s">
        <v>347</v>
      </c>
      <c r="L125" t="s">
        <v>171</v>
      </c>
      <c r="M125" t="s">
        <v>532</v>
      </c>
      <c r="N125" t="s">
        <v>237</v>
      </c>
      <c r="O125" t="s">
        <v>230</v>
      </c>
      <c r="P125" s="193" t="str">
        <f>IF(OR(AND(A125&lt;&gt;"",COUNTIF(Bugs!B:B,A125)&gt;0),AND(B125&lt;&gt;"",COUNTIF(Bugs!A:A,B125)&gt;0)),"Y","")</f>
        <v/>
      </c>
      <c r="Q125" s="193" t="str">
        <f>IF(OR(
    AND(COUNTIF(Bugs!A:A,B125)&gt;0,ISNUMBER(SEARCH("x",INDEX(Bugs!C:C,MATCH(B125,Bugs!A:A,0))))),
    AND(COUNTIF(Bugs!B:B,B125)&gt;0,ISNUMBER(SEARCH("x",INDEX(Bugs!C:C,MATCH(B125,Bugs!B:B,0))))),
    AND(COUNTIF(Bugs!A:A,B125)&gt;0,ISNUMBER(SEARCH("x",INDEX(Bugs!D:D,MATCH(B125,Bugs!A:A,0))))),
    AND(COUNTIF(Bugs!B:B,B125)&gt;0,ISNUMBER(SEARCH("x",INDEX(Bugs!D:D,MATCH(B125,Bugs!B:B,0)))))
),"Y","")</f>
        <v/>
      </c>
      <c r="R125">
        <f ca="1">IF(OR(ISNUMBER(MATCH(L125,MasterData!$D$3:$D$18,0)),ISNUMBER(MATCH(L125,MasterData!$C$3:$C$18,0))),
    DATEDIF(E125,I125,"d"),
    DATEDIF(E125,TODAY(),"d"))</f>
        <v>7</v>
      </c>
      <c r="S125">
        <f t="shared" ca="1" si="3"/>
        <v>1</v>
      </c>
      <c r="T125">
        <f t="shared" ca="1" si="4"/>
        <v>0</v>
      </c>
      <c r="U125">
        <f t="shared" ca="1" si="5"/>
        <v>0</v>
      </c>
    </row>
    <row r="126" spans="1:21" x14ac:dyDescent="0.35">
      <c r="A126">
        <v>6000141409</v>
      </c>
      <c r="B126" t="s">
        <v>533</v>
      </c>
      <c r="C126" t="s">
        <v>230</v>
      </c>
      <c r="D126" s="34" t="s">
        <v>506</v>
      </c>
      <c r="E126" s="208">
        <v>45804</v>
      </c>
      <c r="F126" s="1"/>
      <c r="G126" t="s">
        <v>534</v>
      </c>
      <c r="H126" t="s">
        <v>240</v>
      </c>
      <c r="I126" s="208">
        <v>45812</v>
      </c>
      <c r="J126" t="s">
        <v>234</v>
      </c>
      <c r="K126" t="s">
        <v>235</v>
      </c>
      <c r="L126" t="s">
        <v>171</v>
      </c>
      <c r="M126" t="s">
        <v>535</v>
      </c>
      <c r="N126" t="s">
        <v>237</v>
      </c>
      <c r="O126" t="s">
        <v>230</v>
      </c>
      <c r="P126" s="193" t="str">
        <f>IF(OR(AND(A126&lt;&gt;"",COUNTIF(Bugs!B:B,A126)&gt;0),AND(B126&lt;&gt;"",COUNTIF(Bugs!A:A,B126)&gt;0)),"Y","")</f>
        <v/>
      </c>
      <c r="Q126" s="193" t="str">
        <f>IF(OR(
    AND(COUNTIF(Bugs!A:A,B126)&gt;0,ISNUMBER(SEARCH("x",INDEX(Bugs!C:C,MATCH(B126,Bugs!A:A,0))))),
    AND(COUNTIF(Bugs!B:B,B126)&gt;0,ISNUMBER(SEARCH("x",INDEX(Bugs!C:C,MATCH(B126,Bugs!B:B,0))))),
    AND(COUNTIF(Bugs!A:A,B126)&gt;0,ISNUMBER(SEARCH("x",INDEX(Bugs!D:D,MATCH(B126,Bugs!A:A,0))))),
    AND(COUNTIF(Bugs!B:B,B126)&gt;0,ISNUMBER(SEARCH("x",INDEX(Bugs!D:D,MATCH(B126,Bugs!B:B,0)))))
),"Y","")</f>
        <v/>
      </c>
      <c r="R126">
        <f ca="1">IF(OR(ISNUMBER(MATCH(L126,MasterData!$D$3:$D$18,0)),ISNUMBER(MATCH(L126,MasterData!$C$3:$C$18,0))),
    DATEDIF(E126,I126,"d"),
    DATEDIF(E126,TODAY(),"d"))</f>
        <v>8</v>
      </c>
      <c r="S126">
        <f t="shared" ca="1" si="3"/>
        <v>0</v>
      </c>
      <c r="T126">
        <f t="shared" ca="1" si="4"/>
        <v>1</v>
      </c>
      <c r="U126">
        <f t="shared" ca="1" si="5"/>
        <v>0</v>
      </c>
    </row>
    <row r="127" spans="1:21" x14ac:dyDescent="0.35">
      <c r="A127">
        <v>6000141456</v>
      </c>
      <c r="B127" t="s">
        <v>536</v>
      </c>
      <c r="C127" t="s">
        <v>230</v>
      </c>
      <c r="D127" s="34" t="s">
        <v>254</v>
      </c>
      <c r="E127" s="208">
        <v>45804</v>
      </c>
      <c r="F127" s="1"/>
      <c r="G127" t="s">
        <v>537</v>
      </c>
      <c r="H127" t="s">
        <v>240</v>
      </c>
      <c r="I127" s="208">
        <v>45846</v>
      </c>
      <c r="J127" t="s">
        <v>234</v>
      </c>
      <c r="K127" t="s">
        <v>235</v>
      </c>
      <c r="L127" t="s">
        <v>171</v>
      </c>
      <c r="M127" t="s">
        <v>538</v>
      </c>
      <c r="N127" t="s">
        <v>237</v>
      </c>
      <c r="O127" t="s">
        <v>230</v>
      </c>
      <c r="P127" s="193" t="str">
        <f>IF(OR(AND(A127&lt;&gt;"",COUNTIF(Bugs!B:B,A127)&gt;0),AND(B127&lt;&gt;"",COUNTIF(Bugs!A:A,B127)&gt;0)),"Y","")</f>
        <v/>
      </c>
      <c r="Q127" s="193" t="str">
        <f>IF(OR(
    AND(COUNTIF(Bugs!A:A,B127)&gt;0,ISNUMBER(SEARCH("x",INDEX(Bugs!C:C,MATCH(B127,Bugs!A:A,0))))),
    AND(COUNTIF(Bugs!B:B,B127)&gt;0,ISNUMBER(SEARCH("x",INDEX(Bugs!C:C,MATCH(B127,Bugs!B:B,0))))),
    AND(COUNTIF(Bugs!A:A,B127)&gt;0,ISNUMBER(SEARCH("x",INDEX(Bugs!D:D,MATCH(B127,Bugs!A:A,0))))),
    AND(COUNTIF(Bugs!B:B,B127)&gt;0,ISNUMBER(SEARCH("x",INDEX(Bugs!D:D,MATCH(B127,Bugs!B:B,0)))))
),"Y","")</f>
        <v/>
      </c>
      <c r="R127">
        <f ca="1">IF(OR(ISNUMBER(MATCH(L127,MasterData!$D$3:$D$18,0)),ISNUMBER(MATCH(L127,MasterData!$C$3:$C$18,0))),
    DATEDIF(E127,I127,"d"),
    DATEDIF(E127,TODAY(),"d"))</f>
        <v>42</v>
      </c>
      <c r="S127">
        <f t="shared" ca="1" si="3"/>
        <v>0</v>
      </c>
      <c r="T127">
        <f t="shared" ca="1" si="4"/>
        <v>0</v>
      </c>
      <c r="U127">
        <f t="shared" ca="1" si="5"/>
        <v>1</v>
      </c>
    </row>
    <row r="128" spans="1:21" x14ac:dyDescent="0.35">
      <c r="A128">
        <v>6000141519</v>
      </c>
      <c r="B128" t="s">
        <v>539</v>
      </c>
      <c r="C128" t="s">
        <v>230</v>
      </c>
      <c r="D128" s="34" t="s">
        <v>247</v>
      </c>
      <c r="E128" s="208">
        <v>45805</v>
      </c>
      <c r="F128" s="1"/>
      <c r="G128" t="s">
        <v>453</v>
      </c>
      <c r="H128" t="s">
        <v>240</v>
      </c>
      <c r="I128" s="208">
        <v>45819</v>
      </c>
      <c r="J128" t="s">
        <v>234</v>
      </c>
      <c r="K128" t="s">
        <v>235</v>
      </c>
      <c r="L128" t="s">
        <v>171</v>
      </c>
      <c r="M128" t="s">
        <v>540</v>
      </c>
      <c r="N128" t="s">
        <v>237</v>
      </c>
      <c r="O128" t="s">
        <v>230</v>
      </c>
      <c r="P128" s="193" t="str">
        <f>IF(OR(AND(A128&lt;&gt;"",COUNTIF(Bugs!B:B,A128)&gt;0),AND(B128&lt;&gt;"",COUNTIF(Bugs!A:A,B128)&gt;0)),"Y","")</f>
        <v/>
      </c>
      <c r="Q128" s="193" t="str">
        <f>IF(OR(
    AND(COUNTIF(Bugs!A:A,B128)&gt;0,ISNUMBER(SEARCH("x",INDEX(Bugs!C:C,MATCH(B128,Bugs!A:A,0))))),
    AND(COUNTIF(Bugs!B:B,B128)&gt;0,ISNUMBER(SEARCH("x",INDEX(Bugs!C:C,MATCH(B128,Bugs!B:B,0))))),
    AND(COUNTIF(Bugs!A:A,B128)&gt;0,ISNUMBER(SEARCH("x",INDEX(Bugs!D:D,MATCH(B128,Bugs!A:A,0))))),
    AND(COUNTIF(Bugs!B:B,B128)&gt;0,ISNUMBER(SEARCH("x",INDEX(Bugs!D:D,MATCH(B128,Bugs!B:B,0)))))
),"Y","")</f>
        <v/>
      </c>
      <c r="R128">
        <f ca="1">IF(OR(ISNUMBER(MATCH(L128,MasterData!$D$3:$D$18,0)),ISNUMBER(MATCH(L128,MasterData!$C$3:$C$18,0))),
    DATEDIF(E128,I128,"d"),
    DATEDIF(E128,TODAY(),"d"))</f>
        <v>14</v>
      </c>
      <c r="S128">
        <f t="shared" ca="1" si="3"/>
        <v>0</v>
      </c>
      <c r="T128">
        <f t="shared" ca="1" si="4"/>
        <v>1</v>
      </c>
      <c r="U128">
        <f t="shared" ca="1" si="5"/>
        <v>0</v>
      </c>
    </row>
    <row r="129" spans="1:21" x14ac:dyDescent="0.35">
      <c r="A129">
        <v>6000141525</v>
      </c>
      <c r="B129" t="s">
        <v>541</v>
      </c>
      <c r="C129" t="s">
        <v>230</v>
      </c>
      <c r="D129" s="34" t="s">
        <v>274</v>
      </c>
      <c r="E129" s="208">
        <v>45805</v>
      </c>
      <c r="F129" s="1"/>
      <c r="G129" t="s">
        <v>321</v>
      </c>
      <c r="H129" t="s">
        <v>245</v>
      </c>
      <c r="I129" s="208">
        <v>45813</v>
      </c>
      <c r="J129" t="s">
        <v>234</v>
      </c>
      <c r="K129" t="s">
        <v>241</v>
      </c>
      <c r="L129" t="s">
        <v>171</v>
      </c>
      <c r="M129" t="s">
        <v>542</v>
      </c>
      <c r="N129" t="s">
        <v>237</v>
      </c>
      <c r="O129" t="s">
        <v>230</v>
      </c>
      <c r="P129" s="193" t="str">
        <f>IF(OR(AND(A129&lt;&gt;"",COUNTIF(Bugs!B:B,A129)&gt;0),AND(B129&lt;&gt;"",COUNTIF(Bugs!A:A,B129)&gt;0)),"Y","")</f>
        <v/>
      </c>
      <c r="Q129" s="193" t="str">
        <f>IF(OR(
    AND(COUNTIF(Bugs!A:A,B129)&gt;0,ISNUMBER(SEARCH("x",INDEX(Bugs!C:C,MATCH(B129,Bugs!A:A,0))))),
    AND(COUNTIF(Bugs!B:B,B129)&gt;0,ISNUMBER(SEARCH("x",INDEX(Bugs!C:C,MATCH(B129,Bugs!B:B,0))))),
    AND(COUNTIF(Bugs!A:A,B129)&gt;0,ISNUMBER(SEARCH("x",INDEX(Bugs!D:D,MATCH(B129,Bugs!A:A,0))))),
    AND(COUNTIF(Bugs!B:B,B129)&gt;0,ISNUMBER(SEARCH("x",INDEX(Bugs!D:D,MATCH(B129,Bugs!B:B,0)))))
),"Y","")</f>
        <v/>
      </c>
      <c r="R129">
        <f ca="1">IF(OR(ISNUMBER(MATCH(L129,MasterData!$D$3:$D$18,0)),ISNUMBER(MATCH(L129,MasterData!$C$3:$C$18,0))),
    DATEDIF(E129,I129,"d"),
    DATEDIF(E129,TODAY(),"d"))</f>
        <v>8</v>
      </c>
      <c r="S129">
        <f t="shared" ca="1" si="3"/>
        <v>0</v>
      </c>
      <c r="T129">
        <f t="shared" ca="1" si="4"/>
        <v>1</v>
      </c>
      <c r="U129">
        <f t="shared" ca="1" si="5"/>
        <v>0</v>
      </c>
    </row>
    <row r="130" spans="1:21" x14ac:dyDescent="0.35">
      <c r="A130">
        <v>6000141527</v>
      </c>
      <c r="B130" t="s">
        <v>543</v>
      </c>
      <c r="C130" t="s">
        <v>230</v>
      </c>
      <c r="D130" s="34" t="s">
        <v>274</v>
      </c>
      <c r="E130" s="208">
        <v>45805</v>
      </c>
      <c r="F130" s="1"/>
      <c r="G130" t="s">
        <v>544</v>
      </c>
      <c r="H130" t="s">
        <v>245</v>
      </c>
      <c r="I130" s="208">
        <v>45813</v>
      </c>
      <c r="J130" t="s">
        <v>234</v>
      </c>
      <c r="K130" t="s">
        <v>235</v>
      </c>
      <c r="L130" t="s">
        <v>171</v>
      </c>
      <c r="M130" t="s">
        <v>545</v>
      </c>
      <c r="N130" t="s">
        <v>237</v>
      </c>
      <c r="O130" t="s">
        <v>230</v>
      </c>
      <c r="P130" s="193" t="str">
        <f>IF(OR(AND(A130&lt;&gt;"",COUNTIF(Bugs!B:B,A130)&gt;0),AND(B130&lt;&gt;"",COUNTIF(Bugs!A:A,B130)&gt;0)),"Y","")</f>
        <v/>
      </c>
      <c r="Q130" s="193" t="str">
        <f>IF(OR(
    AND(COUNTIF(Bugs!A:A,B130)&gt;0,ISNUMBER(SEARCH("x",INDEX(Bugs!C:C,MATCH(B130,Bugs!A:A,0))))),
    AND(COUNTIF(Bugs!B:B,B130)&gt;0,ISNUMBER(SEARCH("x",INDEX(Bugs!C:C,MATCH(B130,Bugs!B:B,0))))),
    AND(COUNTIF(Bugs!A:A,B130)&gt;0,ISNUMBER(SEARCH("x",INDEX(Bugs!D:D,MATCH(B130,Bugs!A:A,0))))),
    AND(COUNTIF(Bugs!B:B,B130)&gt;0,ISNUMBER(SEARCH("x",INDEX(Bugs!D:D,MATCH(B130,Bugs!B:B,0)))))
),"Y","")</f>
        <v/>
      </c>
      <c r="R130">
        <f ca="1">IF(OR(ISNUMBER(MATCH(L130,MasterData!$D$3:$D$18,0)),ISNUMBER(MATCH(L130,MasterData!$C$3:$C$18,0))),
    DATEDIF(E130,I130,"d"),
    DATEDIF(E130,TODAY(),"d"))</f>
        <v>8</v>
      </c>
      <c r="S130">
        <f t="shared" ca="1" si="3"/>
        <v>0</v>
      </c>
      <c r="T130">
        <f t="shared" ca="1" si="4"/>
        <v>1</v>
      </c>
      <c r="U130">
        <f t="shared" ca="1" si="5"/>
        <v>0</v>
      </c>
    </row>
    <row r="131" spans="1:21" x14ac:dyDescent="0.35">
      <c r="A131">
        <v>6000141568</v>
      </c>
      <c r="B131" t="s">
        <v>230</v>
      </c>
      <c r="C131" t="s">
        <v>230</v>
      </c>
      <c r="D131" s="34">
        <v>3003</v>
      </c>
      <c r="E131" s="208">
        <v>45805</v>
      </c>
      <c r="F131" s="1"/>
      <c r="G131" t="s">
        <v>400</v>
      </c>
      <c r="H131" t="s">
        <v>245</v>
      </c>
      <c r="I131" s="208">
        <v>45843</v>
      </c>
      <c r="J131" t="s">
        <v>201</v>
      </c>
      <c r="K131" t="s">
        <v>241</v>
      </c>
      <c r="L131" t="s">
        <v>171</v>
      </c>
      <c r="M131" t="s">
        <v>546</v>
      </c>
      <c r="N131" t="s">
        <v>237</v>
      </c>
      <c r="O131" t="s">
        <v>230</v>
      </c>
      <c r="P131" s="193" t="str">
        <f>IF(OR(AND(A131&lt;&gt;"",COUNTIF(Bugs!B:B,A131)&gt;0),AND(B131&lt;&gt;"",COUNTIF(Bugs!A:A,B131)&gt;0)),"Y","")</f>
        <v/>
      </c>
      <c r="Q131" s="193" t="str">
        <f>IF(OR(
    AND(COUNTIF(Bugs!A:A,B131)&gt;0,ISNUMBER(SEARCH("x",INDEX(Bugs!C:C,MATCH(B131,Bugs!A:A,0))))),
    AND(COUNTIF(Bugs!B:B,B131)&gt;0,ISNUMBER(SEARCH("x",INDEX(Bugs!C:C,MATCH(B131,Bugs!B:B,0))))),
    AND(COUNTIF(Bugs!A:A,B131)&gt;0,ISNUMBER(SEARCH("x",INDEX(Bugs!D:D,MATCH(B131,Bugs!A:A,0))))),
    AND(COUNTIF(Bugs!B:B,B131)&gt;0,ISNUMBER(SEARCH("x",INDEX(Bugs!D:D,MATCH(B131,Bugs!B:B,0)))))
),"Y","")</f>
        <v/>
      </c>
      <c r="R131">
        <f ca="1">IF(OR(ISNUMBER(MATCH(L131,MasterData!$D$3:$D$18,0)),ISNUMBER(MATCH(L131,MasterData!$C$3:$C$18,0))),
    DATEDIF(E131,I131,"d"),
    DATEDIF(E131,TODAY(),"d"))</f>
        <v>38</v>
      </c>
      <c r="S131">
        <f t="shared" ref="S131:S191" ca="1" si="6">IF(AND($R131&gt;=0,$R131&lt;=7),1,0)</f>
        <v>0</v>
      </c>
      <c r="T131">
        <f t="shared" ref="T131:T191" ca="1" si="7">IF(AND($R131&gt;7,R131&lt;=30),1,0)</f>
        <v>0</v>
      </c>
      <c r="U131">
        <f t="shared" ref="U131:U191" ca="1" si="8">IF($R131&gt;30,1,0)</f>
        <v>1</v>
      </c>
    </row>
    <row r="132" spans="1:21" x14ac:dyDescent="0.35">
      <c r="A132">
        <v>6000141573</v>
      </c>
      <c r="B132" t="s">
        <v>547</v>
      </c>
      <c r="C132" t="s">
        <v>230</v>
      </c>
      <c r="D132" s="34" t="s">
        <v>480</v>
      </c>
      <c r="E132" s="208">
        <v>45805</v>
      </c>
      <c r="F132" s="1"/>
      <c r="G132" t="s">
        <v>275</v>
      </c>
      <c r="H132" t="s">
        <v>233</v>
      </c>
      <c r="I132" s="208">
        <v>45835</v>
      </c>
      <c r="J132" t="s">
        <v>234</v>
      </c>
      <c r="K132" t="s">
        <v>241</v>
      </c>
      <c r="L132" t="s">
        <v>171</v>
      </c>
      <c r="M132" t="s">
        <v>548</v>
      </c>
      <c r="N132" t="s">
        <v>237</v>
      </c>
      <c r="O132" t="s">
        <v>230</v>
      </c>
      <c r="P132" s="193" t="str">
        <f>IF(OR(AND(A132&lt;&gt;"",COUNTIF(Bugs!B:B,A132)&gt;0),AND(B132&lt;&gt;"",COUNTIF(Bugs!A:A,B132)&gt;0)),"Y","")</f>
        <v/>
      </c>
      <c r="Q132" s="193" t="str">
        <f>IF(OR(
    AND(COUNTIF(Bugs!A:A,B132)&gt;0,ISNUMBER(SEARCH("x",INDEX(Bugs!C:C,MATCH(B132,Bugs!A:A,0))))),
    AND(COUNTIF(Bugs!B:B,B132)&gt;0,ISNUMBER(SEARCH("x",INDEX(Bugs!C:C,MATCH(B132,Bugs!B:B,0))))),
    AND(COUNTIF(Bugs!A:A,B132)&gt;0,ISNUMBER(SEARCH("x",INDEX(Bugs!D:D,MATCH(B132,Bugs!A:A,0))))),
    AND(COUNTIF(Bugs!B:B,B132)&gt;0,ISNUMBER(SEARCH("x",INDEX(Bugs!D:D,MATCH(B132,Bugs!B:B,0)))))
),"Y","")</f>
        <v/>
      </c>
      <c r="R132">
        <f ca="1">IF(OR(ISNUMBER(MATCH(L132,MasterData!$D$3:$D$18,0)),ISNUMBER(MATCH(L132,MasterData!$C$3:$C$18,0))),
    DATEDIF(E132,I132,"d"),
    DATEDIF(E132,TODAY(),"d"))</f>
        <v>30</v>
      </c>
      <c r="S132">
        <f t="shared" ca="1" si="6"/>
        <v>0</v>
      </c>
      <c r="T132">
        <f t="shared" ca="1" si="7"/>
        <v>1</v>
      </c>
      <c r="U132">
        <f t="shared" ca="1" si="8"/>
        <v>0</v>
      </c>
    </row>
    <row r="133" spans="1:21" x14ac:dyDescent="0.35">
      <c r="A133">
        <v>6000141657</v>
      </c>
      <c r="B133" t="s">
        <v>549</v>
      </c>
      <c r="C133" t="s">
        <v>230</v>
      </c>
      <c r="D133" s="34" t="s">
        <v>231</v>
      </c>
      <c r="E133" s="208">
        <v>45806</v>
      </c>
      <c r="F133" s="1"/>
      <c r="G133" t="s">
        <v>453</v>
      </c>
      <c r="H133" t="s">
        <v>233</v>
      </c>
      <c r="I133" s="208">
        <v>45839</v>
      </c>
      <c r="J133" t="s">
        <v>234</v>
      </c>
      <c r="K133" t="s">
        <v>235</v>
      </c>
      <c r="L133" t="s">
        <v>171</v>
      </c>
      <c r="M133" t="s">
        <v>550</v>
      </c>
      <c r="N133" t="s">
        <v>237</v>
      </c>
      <c r="O133" t="s">
        <v>230</v>
      </c>
      <c r="P133" s="193" t="str">
        <f>IF(OR(AND(A133&lt;&gt;"",COUNTIF(Bugs!B:B,A133)&gt;0),AND(B133&lt;&gt;"",COUNTIF(Bugs!A:A,B133)&gt;0)),"Y","")</f>
        <v/>
      </c>
      <c r="Q133" s="193" t="str">
        <f>IF(OR(
    AND(COUNTIF(Bugs!A:A,B133)&gt;0,ISNUMBER(SEARCH("x",INDEX(Bugs!C:C,MATCH(B133,Bugs!A:A,0))))),
    AND(COUNTIF(Bugs!B:B,B133)&gt;0,ISNUMBER(SEARCH("x",INDEX(Bugs!C:C,MATCH(B133,Bugs!B:B,0))))),
    AND(COUNTIF(Bugs!A:A,B133)&gt;0,ISNUMBER(SEARCH("x",INDEX(Bugs!D:D,MATCH(B133,Bugs!A:A,0))))),
    AND(COUNTIF(Bugs!B:B,B133)&gt;0,ISNUMBER(SEARCH("x",INDEX(Bugs!D:D,MATCH(B133,Bugs!B:B,0)))))
),"Y","")</f>
        <v/>
      </c>
      <c r="R133">
        <f ca="1">IF(OR(ISNUMBER(MATCH(L133,MasterData!$D$3:$D$18,0)),ISNUMBER(MATCH(L133,MasterData!$C$3:$C$18,0))),
    DATEDIF(E133,I133,"d"),
    DATEDIF(E133,TODAY(),"d"))</f>
        <v>33</v>
      </c>
      <c r="S133">
        <f t="shared" ca="1" si="6"/>
        <v>0</v>
      </c>
      <c r="T133">
        <f t="shared" ca="1" si="7"/>
        <v>0</v>
      </c>
      <c r="U133">
        <f t="shared" ca="1" si="8"/>
        <v>1</v>
      </c>
    </row>
    <row r="134" spans="1:21" x14ac:dyDescent="0.35">
      <c r="A134">
        <v>6000141721</v>
      </c>
      <c r="B134" t="s">
        <v>551</v>
      </c>
      <c r="C134" t="s">
        <v>230</v>
      </c>
      <c r="D134" s="34" t="s">
        <v>480</v>
      </c>
      <c r="E134" s="208">
        <v>45807</v>
      </c>
      <c r="F134" s="1"/>
      <c r="G134" t="s">
        <v>552</v>
      </c>
      <c r="H134" t="s">
        <v>240</v>
      </c>
      <c r="I134" s="208">
        <v>45814</v>
      </c>
      <c r="J134" t="s">
        <v>234</v>
      </c>
      <c r="K134" t="s">
        <v>241</v>
      </c>
      <c r="L134" t="s">
        <v>171</v>
      </c>
      <c r="M134" t="s">
        <v>553</v>
      </c>
      <c r="N134" t="s">
        <v>237</v>
      </c>
      <c r="O134" t="s">
        <v>230</v>
      </c>
      <c r="P134" s="193" t="str">
        <f>IF(OR(AND(A134&lt;&gt;"",COUNTIF(Bugs!B:B,A134)&gt;0),AND(B134&lt;&gt;"",COUNTIF(Bugs!A:A,B134)&gt;0)),"Y","")</f>
        <v/>
      </c>
      <c r="Q134" s="193" t="str">
        <f>IF(OR(
    AND(COUNTIF(Bugs!A:A,B134)&gt;0,ISNUMBER(SEARCH("x",INDEX(Bugs!C:C,MATCH(B134,Bugs!A:A,0))))),
    AND(COUNTIF(Bugs!B:B,B134)&gt;0,ISNUMBER(SEARCH("x",INDEX(Bugs!C:C,MATCH(B134,Bugs!B:B,0))))),
    AND(COUNTIF(Bugs!A:A,B134)&gt;0,ISNUMBER(SEARCH("x",INDEX(Bugs!D:D,MATCH(B134,Bugs!A:A,0))))),
    AND(COUNTIF(Bugs!B:B,B134)&gt;0,ISNUMBER(SEARCH("x",INDEX(Bugs!D:D,MATCH(B134,Bugs!B:B,0)))))
),"Y","")</f>
        <v/>
      </c>
      <c r="R134">
        <f ca="1">IF(OR(ISNUMBER(MATCH(L134,MasterData!$D$3:$D$18,0)),ISNUMBER(MATCH(L134,MasterData!$C$3:$C$18,0))),
    DATEDIF(E134,I134,"d"),
    DATEDIF(E134,TODAY(),"d"))</f>
        <v>7</v>
      </c>
      <c r="S134">
        <f t="shared" ca="1" si="6"/>
        <v>1</v>
      </c>
      <c r="T134">
        <f t="shared" ca="1" si="7"/>
        <v>0</v>
      </c>
      <c r="U134">
        <f t="shared" ca="1" si="8"/>
        <v>0</v>
      </c>
    </row>
    <row r="135" spans="1:21" x14ac:dyDescent="0.35">
      <c r="A135">
        <v>6000141724</v>
      </c>
      <c r="B135" t="s">
        <v>554</v>
      </c>
      <c r="C135" t="s">
        <v>230</v>
      </c>
      <c r="D135" s="34" t="s">
        <v>480</v>
      </c>
      <c r="E135" s="208">
        <v>45807</v>
      </c>
      <c r="F135" s="1"/>
      <c r="G135" t="s">
        <v>275</v>
      </c>
      <c r="H135" t="s">
        <v>240</v>
      </c>
      <c r="I135" s="208">
        <v>45814</v>
      </c>
      <c r="J135" t="s">
        <v>234</v>
      </c>
      <c r="K135" t="s">
        <v>347</v>
      </c>
      <c r="L135" t="s">
        <v>171</v>
      </c>
      <c r="M135" t="s">
        <v>555</v>
      </c>
      <c r="N135" t="s">
        <v>237</v>
      </c>
      <c r="O135" t="s">
        <v>230</v>
      </c>
      <c r="P135" s="193" t="str">
        <f>IF(OR(AND(A135&lt;&gt;"",COUNTIF(Bugs!B:B,A135)&gt;0),AND(B135&lt;&gt;"",COUNTIF(Bugs!A:A,B135)&gt;0)),"Y","")</f>
        <v/>
      </c>
      <c r="Q135" s="193" t="str">
        <f>IF(OR(
    AND(COUNTIF(Bugs!A:A,B135)&gt;0,ISNUMBER(SEARCH("x",INDEX(Bugs!C:C,MATCH(B135,Bugs!A:A,0))))),
    AND(COUNTIF(Bugs!B:B,B135)&gt;0,ISNUMBER(SEARCH("x",INDEX(Bugs!C:C,MATCH(B135,Bugs!B:B,0))))),
    AND(COUNTIF(Bugs!A:A,B135)&gt;0,ISNUMBER(SEARCH("x",INDEX(Bugs!D:D,MATCH(B135,Bugs!A:A,0))))),
    AND(COUNTIF(Bugs!B:B,B135)&gt;0,ISNUMBER(SEARCH("x",INDEX(Bugs!D:D,MATCH(B135,Bugs!B:B,0)))))
),"Y","")</f>
        <v/>
      </c>
      <c r="R135">
        <f ca="1">IF(OR(ISNUMBER(MATCH(L135,MasterData!$D$3:$D$18,0)),ISNUMBER(MATCH(L135,MasterData!$C$3:$C$18,0))),
    DATEDIF(E135,I135,"d"),
    DATEDIF(E135,TODAY(),"d"))</f>
        <v>7</v>
      </c>
      <c r="S135">
        <f t="shared" ca="1" si="6"/>
        <v>1</v>
      </c>
      <c r="T135">
        <f t="shared" ca="1" si="7"/>
        <v>0</v>
      </c>
      <c r="U135">
        <f t="shared" ca="1" si="8"/>
        <v>0</v>
      </c>
    </row>
    <row r="136" spans="1:21" x14ac:dyDescent="0.35">
      <c r="A136">
        <v>6000141747</v>
      </c>
      <c r="B136" t="s">
        <v>556</v>
      </c>
      <c r="C136" t="s">
        <v>230</v>
      </c>
      <c r="D136" s="34" t="s">
        <v>254</v>
      </c>
      <c r="E136" s="208">
        <v>45807</v>
      </c>
      <c r="F136" s="1">
        <v>45812</v>
      </c>
      <c r="G136" t="s">
        <v>255</v>
      </c>
      <c r="H136" t="s">
        <v>240</v>
      </c>
      <c r="I136" s="208">
        <v>45820</v>
      </c>
      <c r="J136" t="s">
        <v>234</v>
      </c>
      <c r="K136" t="s">
        <v>347</v>
      </c>
      <c r="L136" t="s">
        <v>171</v>
      </c>
      <c r="M136" t="s">
        <v>557</v>
      </c>
      <c r="N136" t="s">
        <v>237</v>
      </c>
      <c r="O136" t="s">
        <v>230</v>
      </c>
      <c r="P136" s="193" t="str">
        <f>IF(OR(AND(A136&lt;&gt;"",COUNTIF(Bugs!B:B,A136)&gt;0),AND(B136&lt;&gt;"",COUNTIF(Bugs!A:A,B136)&gt;0)),"Y","")</f>
        <v/>
      </c>
      <c r="Q136" s="193" t="str">
        <f>IF(OR(
    AND(COUNTIF(Bugs!A:A,B136)&gt;0,ISNUMBER(SEARCH("x",INDEX(Bugs!C:C,MATCH(B136,Bugs!A:A,0))))),
    AND(COUNTIF(Bugs!B:B,B136)&gt;0,ISNUMBER(SEARCH("x",INDEX(Bugs!C:C,MATCH(B136,Bugs!B:B,0))))),
    AND(COUNTIF(Bugs!A:A,B136)&gt;0,ISNUMBER(SEARCH("x",INDEX(Bugs!D:D,MATCH(B136,Bugs!A:A,0))))),
    AND(COUNTIF(Bugs!B:B,B136)&gt;0,ISNUMBER(SEARCH("x",INDEX(Bugs!D:D,MATCH(B136,Bugs!B:B,0)))))
),"Y","")</f>
        <v/>
      </c>
      <c r="R136">
        <f ca="1">IF(OR(ISNUMBER(MATCH(L136,MasterData!$D$3:$D$18,0)),ISNUMBER(MATCH(L136,MasterData!$C$3:$C$18,0))),
    DATEDIF(E136,I136,"d"),
    DATEDIF(E136,TODAY(),"d"))</f>
        <v>13</v>
      </c>
      <c r="S136">
        <f t="shared" ca="1" si="6"/>
        <v>0</v>
      </c>
      <c r="T136">
        <f t="shared" ca="1" si="7"/>
        <v>1</v>
      </c>
      <c r="U136">
        <f t="shared" ca="1" si="8"/>
        <v>0</v>
      </c>
    </row>
    <row r="137" spans="1:21" x14ac:dyDescent="0.35">
      <c r="A137">
        <v>6000141793</v>
      </c>
      <c r="B137" t="s">
        <v>558</v>
      </c>
      <c r="C137" t="s">
        <v>230</v>
      </c>
      <c r="D137" s="34" t="s">
        <v>480</v>
      </c>
      <c r="E137" s="208">
        <v>45810</v>
      </c>
      <c r="F137" s="1">
        <v>45828</v>
      </c>
      <c r="G137" t="s">
        <v>559</v>
      </c>
      <c r="H137" t="s">
        <v>233</v>
      </c>
      <c r="I137" s="208">
        <v>45833</v>
      </c>
      <c r="J137" t="s">
        <v>234</v>
      </c>
      <c r="K137" t="s">
        <v>241</v>
      </c>
      <c r="L137" t="s">
        <v>171</v>
      </c>
      <c r="M137" t="s">
        <v>561</v>
      </c>
      <c r="N137" t="s">
        <v>237</v>
      </c>
      <c r="O137" t="s">
        <v>230</v>
      </c>
      <c r="P137" s="193" t="str">
        <f>IF(OR(AND(A137&lt;&gt;"",COUNTIF(Bugs!B:B,A137)&gt;0),AND(B137&lt;&gt;"",COUNTIF(Bugs!A:A,B137)&gt;0)),"Y","")</f>
        <v/>
      </c>
      <c r="Q137" s="193" t="str">
        <f>IF(OR(
    AND(COUNTIF(Bugs!A:A,B137)&gt;0,ISNUMBER(SEARCH("x",INDEX(Bugs!C:C,MATCH(B137,Bugs!A:A,0))))),
    AND(COUNTIF(Bugs!B:B,B137)&gt;0,ISNUMBER(SEARCH("x",INDEX(Bugs!C:C,MATCH(B137,Bugs!B:B,0))))),
    AND(COUNTIF(Bugs!A:A,B137)&gt;0,ISNUMBER(SEARCH("x",INDEX(Bugs!D:D,MATCH(B137,Bugs!A:A,0))))),
    AND(COUNTIF(Bugs!B:B,B137)&gt;0,ISNUMBER(SEARCH("x",INDEX(Bugs!D:D,MATCH(B137,Bugs!B:B,0)))))
),"Y","")</f>
        <v/>
      </c>
      <c r="R137">
        <f ca="1">IF(OR(ISNUMBER(MATCH(L137,MasterData!$D$3:$D$18,0)),ISNUMBER(MATCH(L137,MasterData!$C$3:$C$18,0))),
    DATEDIF(E137,I137,"d"),
    DATEDIF(E137,TODAY(),"d"))</f>
        <v>23</v>
      </c>
      <c r="S137">
        <f t="shared" ca="1" si="6"/>
        <v>0</v>
      </c>
      <c r="T137">
        <f t="shared" ca="1" si="7"/>
        <v>1</v>
      </c>
      <c r="U137">
        <f t="shared" ca="1" si="8"/>
        <v>0</v>
      </c>
    </row>
    <row r="138" spans="1:21" x14ac:dyDescent="0.35">
      <c r="A138">
        <v>6000141959</v>
      </c>
      <c r="B138" t="s">
        <v>562</v>
      </c>
      <c r="C138" t="s">
        <v>230</v>
      </c>
      <c r="D138" s="34" t="s">
        <v>506</v>
      </c>
      <c r="E138" s="208">
        <v>45811</v>
      </c>
      <c r="F138" s="1"/>
      <c r="G138" t="s">
        <v>507</v>
      </c>
      <c r="H138" t="s">
        <v>233</v>
      </c>
      <c r="I138" s="208">
        <v>45819</v>
      </c>
      <c r="J138" t="s">
        <v>234</v>
      </c>
      <c r="K138" t="s">
        <v>235</v>
      </c>
      <c r="L138" t="s">
        <v>171</v>
      </c>
      <c r="M138" t="s">
        <v>563</v>
      </c>
      <c r="N138" t="s">
        <v>237</v>
      </c>
      <c r="O138" t="s">
        <v>230</v>
      </c>
      <c r="P138" s="193" t="str">
        <f>IF(OR(AND(A138&lt;&gt;"",COUNTIF(Bugs!B:B,A138)&gt;0),AND(B138&lt;&gt;"",COUNTIF(Bugs!A:A,B138)&gt;0)),"Y","")</f>
        <v/>
      </c>
      <c r="Q138" s="193" t="str">
        <f>IF(OR(
    AND(COUNTIF(Bugs!A:A,B138)&gt;0,ISNUMBER(SEARCH("x",INDEX(Bugs!C:C,MATCH(B138,Bugs!A:A,0))))),
    AND(COUNTIF(Bugs!B:B,B138)&gt;0,ISNUMBER(SEARCH("x",INDEX(Bugs!C:C,MATCH(B138,Bugs!B:B,0))))),
    AND(COUNTIF(Bugs!A:A,B138)&gt;0,ISNUMBER(SEARCH("x",INDEX(Bugs!D:D,MATCH(B138,Bugs!A:A,0))))),
    AND(COUNTIF(Bugs!B:B,B138)&gt;0,ISNUMBER(SEARCH("x",INDEX(Bugs!D:D,MATCH(B138,Bugs!B:B,0)))))
),"Y","")</f>
        <v/>
      </c>
      <c r="R138">
        <f ca="1">IF(OR(ISNUMBER(MATCH(L138,MasterData!$D$3:$D$18,0)),ISNUMBER(MATCH(L138,MasterData!$C$3:$C$18,0))),
    DATEDIF(E138,I138,"d"),
    DATEDIF(E138,TODAY(),"d"))</f>
        <v>8</v>
      </c>
      <c r="S138">
        <f t="shared" ca="1" si="6"/>
        <v>0</v>
      </c>
      <c r="T138">
        <f t="shared" ca="1" si="7"/>
        <v>1</v>
      </c>
      <c r="U138">
        <f t="shared" ca="1" si="8"/>
        <v>0</v>
      </c>
    </row>
    <row r="139" spans="1:21" x14ac:dyDescent="0.35">
      <c r="A139">
        <v>6000142018</v>
      </c>
      <c r="B139" t="s">
        <v>564</v>
      </c>
      <c r="C139" t="s">
        <v>230</v>
      </c>
      <c r="D139" s="34" t="s">
        <v>231</v>
      </c>
      <c r="E139" s="208">
        <v>45811</v>
      </c>
      <c r="F139" s="1">
        <v>45817</v>
      </c>
      <c r="G139" t="s">
        <v>293</v>
      </c>
      <c r="H139" t="s">
        <v>377</v>
      </c>
      <c r="I139" s="208">
        <v>45819</v>
      </c>
      <c r="J139" t="s">
        <v>234</v>
      </c>
      <c r="K139" t="s">
        <v>241</v>
      </c>
      <c r="L139" t="s">
        <v>171</v>
      </c>
      <c r="M139" t="s">
        <v>565</v>
      </c>
      <c r="N139" t="s">
        <v>237</v>
      </c>
      <c r="O139" t="s">
        <v>230</v>
      </c>
      <c r="P139" s="193" t="str">
        <f>IF(OR(AND(A139&lt;&gt;"",COUNTIF(Bugs!B:B,A139)&gt;0),AND(B139&lt;&gt;"",COUNTIF(Bugs!A:A,B139)&gt;0)),"Y","")</f>
        <v/>
      </c>
      <c r="Q139" s="193" t="str">
        <f>IF(OR(
    AND(COUNTIF(Bugs!A:A,B139)&gt;0,ISNUMBER(SEARCH("x",INDEX(Bugs!C:C,MATCH(B139,Bugs!A:A,0))))),
    AND(COUNTIF(Bugs!B:B,B139)&gt;0,ISNUMBER(SEARCH("x",INDEX(Bugs!C:C,MATCH(B139,Bugs!B:B,0))))),
    AND(COUNTIF(Bugs!A:A,B139)&gt;0,ISNUMBER(SEARCH("x",INDEX(Bugs!D:D,MATCH(B139,Bugs!A:A,0))))),
    AND(COUNTIF(Bugs!B:B,B139)&gt;0,ISNUMBER(SEARCH("x",INDEX(Bugs!D:D,MATCH(B139,Bugs!B:B,0)))))
),"Y","")</f>
        <v/>
      </c>
      <c r="R139">
        <f ca="1">IF(OR(ISNUMBER(MATCH(L139,MasterData!$D$3:$D$18,0)),ISNUMBER(MATCH(L139,MasterData!$C$3:$C$18,0))),
    DATEDIF(E139,I139,"d"),
    DATEDIF(E139,TODAY(),"d"))</f>
        <v>8</v>
      </c>
      <c r="S139">
        <f t="shared" ca="1" si="6"/>
        <v>0</v>
      </c>
      <c r="T139">
        <f t="shared" ca="1" si="7"/>
        <v>1</v>
      </c>
      <c r="U139">
        <f t="shared" ca="1" si="8"/>
        <v>0</v>
      </c>
    </row>
    <row r="140" spans="1:21" x14ac:dyDescent="0.35">
      <c r="A140">
        <v>6000142063</v>
      </c>
      <c r="B140" t="s">
        <v>566</v>
      </c>
      <c r="C140" t="s">
        <v>230</v>
      </c>
      <c r="D140" s="34" t="s">
        <v>480</v>
      </c>
      <c r="E140" s="208">
        <v>45811</v>
      </c>
      <c r="F140" s="1"/>
      <c r="G140" t="s">
        <v>329</v>
      </c>
      <c r="H140" t="s">
        <v>233</v>
      </c>
      <c r="I140" s="208">
        <v>45819</v>
      </c>
      <c r="J140" t="s">
        <v>234</v>
      </c>
      <c r="K140" t="s">
        <v>241</v>
      </c>
      <c r="L140" t="s">
        <v>171</v>
      </c>
      <c r="M140" t="s">
        <v>567</v>
      </c>
      <c r="N140" t="s">
        <v>237</v>
      </c>
      <c r="O140" t="s">
        <v>230</v>
      </c>
      <c r="P140" s="193" t="str">
        <f>IF(OR(AND(A140&lt;&gt;"",COUNTIF(Bugs!B:B,A140)&gt;0),AND(B140&lt;&gt;"",COUNTIF(Bugs!A:A,B140)&gt;0)),"Y","")</f>
        <v/>
      </c>
      <c r="Q140" s="193" t="str">
        <f>IF(OR(
    AND(COUNTIF(Bugs!A:A,B140)&gt;0,ISNUMBER(SEARCH("x",INDEX(Bugs!C:C,MATCH(B140,Bugs!A:A,0))))),
    AND(COUNTIF(Bugs!B:B,B140)&gt;0,ISNUMBER(SEARCH("x",INDEX(Bugs!C:C,MATCH(B140,Bugs!B:B,0))))),
    AND(COUNTIF(Bugs!A:A,B140)&gt;0,ISNUMBER(SEARCH("x",INDEX(Bugs!D:D,MATCH(B140,Bugs!A:A,0))))),
    AND(COUNTIF(Bugs!B:B,B140)&gt;0,ISNUMBER(SEARCH("x",INDEX(Bugs!D:D,MATCH(B140,Bugs!B:B,0)))))
),"Y","")</f>
        <v/>
      </c>
      <c r="R140">
        <f ca="1">IF(OR(ISNUMBER(MATCH(L140,MasterData!$D$3:$D$18,0)),ISNUMBER(MATCH(L140,MasterData!$C$3:$C$18,0))),
    DATEDIF(E140,I140,"d"),
    DATEDIF(E140,TODAY(),"d"))</f>
        <v>8</v>
      </c>
      <c r="S140">
        <f t="shared" ca="1" si="6"/>
        <v>0</v>
      </c>
      <c r="T140">
        <f t="shared" ca="1" si="7"/>
        <v>1</v>
      </c>
      <c r="U140">
        <f t="shared" ca="1" si="8"/>
        <v>0</v>
      </c>
    </row>
    <row r="141" spans="1:21" x14ac:dyDescent="0.35">
      <c r="A141">
        <v>6000142101</v>
      </c>
      <c r="B141" t="s">
        <v>568</v>
      </c>
      <c r="C141" t="s">
        <v>230</v>
      </c>
      <c r="D141" s="34" t="s">
        <v>506</v>
      </c>
      <c r="E141" s="208">
        <v>45812</v>
      </c>
      <c r="F141" s="1"/>
      <c r="G141" t="s">
        <v>534</v>
      </c>
      <c r="H141" t="s">
        <v>233</v>
      </c>
      <c r="I141" s="208">
        <v>45846</v>
      </c>
      <c r="J141" t="s">
        <v>234</v>
      </c>
      <c r="K141" t="s">
        <v>235</v>
      </c>
      <c r="L141" t="s">
        <v>171</v>
      </c>
      <c r="M141" t="s">
        <v>569</v>
      </c>
      <c r="N141" t="s">
        <v>237</v>
      </c>
      <c r="O141" t="s">
        <v>230</v>
      </c>
      <c r="P141" s="193" t="str">
        <f>IF(OR(AND(A141&lt;&gt;"",COUNTIF(Bugs!B:B,A141)&gt;0),AND(B141&lt;&gt;"",COUNTIF(Bugs!A:A,B141)&gt;0)),"Y","")</f>
        <v/>
      </c>
      <c r="Q141" s="193" t="str">
        <f>IF(OR(
    AND(COUNTIF(Bugs!A:A,B141)&gt;0,ISNUMBER(SEARCH("x",INDEX(Bugs!C:C,MATCH(B141,Bugs!A:A,0))))),
    AND(COUNTIF(Bugs!B:B,B141)&gt;0,ISNUMBER(SEARCH("x",INDEX(Bugs!C:C,MATCH(B141,Bugs!B:B,0))))),
    AND(COUNTIF(Bugs!A:A,B141)&gt;0,ISNUMBER(SEARCH("x",INDEX(Bugs!D:D,MATCH(B141,Bugs!A:A,0))))),
    AND(COUNTIF(Bugs!B:B,B141)&gt;0,ISNUMBER(SEARCH("x",INDEX(Bugs!D:D,MATCH(B141,Bugs!B:B,0)))))
),"Y","")</f>
        <v/>
      </c>
      <c r="R141">
        <f ca="1">IF(OR(ISNUMBER(MATCH(L141,MasterData!$D$3:$D$18,0)),ISNUMBER(MATCH(L141,MasterData!$C$3:$C$18,0))),
    DATEDIF(E141,I141,"d"),
    DATEDIF(E141,TODAY(),"d"))</f>
        <v>34</v>
      </c>
      <c r="S141">
        <f t="shared" ca="1" si="6"/>
        <v>0</v>
      </c>
      <c r="T141">
        <f t="shared" ca="1" si="7"/>
        <v>0</v>
      </c>
      <c r="U141">
        <f t="shared" ca="1" si="8"/>
        <v>1</v>
      </c>
    </row>
    <row r="142" spans="1:21" x14ac:dyDescent="0.35">
      <c r="A142">
        <v>6000142210</v>
      </c>
      <c r="B142" t="s">
        <v>570</v>
      </c>
      <c r="C142" t="s">
        <v>230</v>
      </c>
      <c r="D142" s="34" t="s">
        <v>449</v>
      </c>
      <c r="E142" s="208">
        <v>45812</v>
      </c>
      <c r="F142" s="1"/>
      <c r="G142" t="s">
        <v>450</v>
      </c>
      <c r="H142" t="s">
        <v>233</v>
      </c>
      <c r="I142" s="208">
        <v>45820</v>
      </c>
      <c r="J142" t="s">
        <v>234</v>
      </c>
      <c r="K142" t="s">
        <v>241</v>
      </c>
      <c r="L142" t="s">
        <v>171</v>
      </c>
      <c r="M142" t="s">
        <v>571</v>
      </c>
      <c r="N142" t="s">
        <v>237</v>
      </c>
      <c r="O142" t="s">
        <v>230</v>
      </c>
      <c r="P142" s="193" t="str">
        <f>IF(OR(AND(A142&lt;&gt;"",COUNTIF(Bugs!B:B,A142)&gt;0),AND(B142&lt;&gt;"",COUNTIF(Bugs!A:A,B142)&gt;0)),"Y","")</f>
        <v/>
      </c>
      <c r="Q142" s="193" t="str">
        <f>IF(OR(
    AND(COUNTIF(Bugs!A:A,B142)&gt;0,ISNUMBER(SEARCH("x",INDEX(Bugs!C:C,MATCH(B142,Bugs!A:A,0))))),
    AND(COUNTIF(Bugs!B:B,B142)&gt;0,ISNUMBER(SEARCH("x",INDEX(Bugs!C:C,MATCH(B142,Bugs!B:B,0))))),
    AND(COUNTIF(Bugs!A:A,B142)&gt;0,ISNUMBER(SEARCH("x",INDEX(Bugs!D:D,MATCH(B142,Bugs!A:A,0))))),
    AND(COUNTIF(Bugs!B:B,B142)&gt;0,ISNUMBER(SEARCH("x",INDEX(Bugs!D:D,MATCH(B142,Bugs!B:B,0)))))
),"Y","")</f>
        <v/>
      </c>
      <c r="R142">
        <f ca="1">IF(OR(ISNUMBER(MATCH(L142,MasterData!$D$3:$D$18,0)),ISNUMBER(MATCH(L142,MasterData!$C$3:$C$18,0))),
    DATEDIF(E142,I142,"d"),
    DATEDIF(E142,TODAY(),"d"))</f>
        <v>8</v>
      </c>
      <c r="S142">
        <f t="shared" ca="1" si="6"/>
        <v>0</v>
      </c>
      <c r="T142">
        <f t="shared" ca="1" si="7"/>
        <v>1</v>
      </c>
      <c r="U142">
        <f t="shared" ca="1" si="8"/>
        <v>0</v>
      </c>
    </row>
    <row r="143" spans="1:21" x14ac:dyDescent="0.35">
      <c r="A143">
        <v>6000142258</v>
      </c>
      <c r="B143" t="s">
        <v>572</v>
      </c>
      <c r="C143" t="s">
        <v>230</v>
      </c>
      <c r="D143" s="34" t="s">
        <v>254</v>
      </c>
      <c r="E143" s="208">
        <v>45812</v>
      </c>
      <c r="F143" s="1"/>
      <c r="G143" t="s">
        <v>268</v>
      </c>
      <c r="H143" t="s">
        <v>233</v>
      </c>
      <c r="I143" s="208">
        <v>45831</v>
      </c>
      <c r="J143" t="s">
        <v>234</v>
      </c>
      <c r="K143" t="s">
        <v>235</v>
      </c>
      <c r="L143" t="s">
        <v>171</v>
      </c>
      <c r="M143" t="s">
        <v>573</v>
      </c>
      <c r="N143" t="s">
        <v>237</v>
      </c>
      <c r="O143" t="s">
        <v>230</v>
      </c>
      <c r="P143" s="193" t="str">
        <f>IF(OR(AND(A143&lt;&gt;"",COUNTIF(Bugs!B:B,A143)&gt;0),AND(B143&lt;&gt;"",COUNTIF(Bugs!A:A,B143)&gt;0)),"Y","")</f>
        <v/>
      </c>
      <c r="Q143" s="193" t="str">
        <f>IF(OR(
    AND(COUNTIF(Bugs!A:A,B143)&gt;0,ISNUMBER(SEARCH("x",INDEX(Bugs!C:C,MATCH(B143,Bugs!A:A,0))))),
    AND(COUNTIF(Bugs!B:B,B143)&gt;0,ISNUMBER(SEARCH("x",INDEX(Bugs!C:C,MATCH(B143,Bugs!B:B,0))))),
    AND(COUNTIF(Bugs!A:A,B143)&gt;0,ISNUMBER(SEARCH("x",INDEX(Bugs!D:D,MATCH(B143,Bugs!A:A,0))))),
    AND(COUNTIF(Bugs!B:B,B143)&gt;0,ISNUMBER(SEARCH("x",INDEX(Bugs!D:D,MATCH(B143,Bugs!B:B,0)))))
),"Y","")</f>
        <v/>
      </c>
      <c r="R143">
        <f ca="1">IF(OR(ISNUMBER(MATCH(L143,MasterData!$D$3:$D$18,0)),ISNUMBER(MATCH(L143,MasterData!$C$3:$C$18,0))),
    DATEDIF(E143,I143,"d"),
    DATEDIF(E143,TODAY(),"d"))</f>
        <v>19</v>
      </c>
      <c r="S143">
        <f t="shared" ca="1" si="6"/>
        <v>0</v>
      </c>
      <c r="T143">
        <f t="shared" ca="1" si="7"/>
        <v>1</v>
      </c>
      <c r="U143">
        <f t="shared" ca="1" si="8"/>
        <v>0</v>
      </c>
    </row>
    <row r="144" spans="1:21" x14ac:dyDescent="0.35">
      <c r="A144">
        <v>6000142276</v>
      </c>
      <c r="B144" t="s">
        <v>574</v>
      </c>
      <c r="C144" t="s">
        <v>230</v>
      </c>
      <c r="D144" s="34" t="s">
        <v>506</v>
      </c>
      <c r="E144" s="208">
        <v>45812</v>
      </c>
      <c r="F144" s="1"/>
      <c r="G144" t="s">
        <v>575</v>
      </c>
      <c r="H144" t="s">
        <v>233</v>
      </c>
      <c r="I144" s="208">
        <v>45855</v>
      </c>
      <c r="J144" t="s">
        <v>234</v>
      </c>
      <c r="K144" t="s">
        <v>235</v>
      </c>
      <c r="L144" t="s">
        <v>171</v>
      </c>
      <c r="M144" t="s">
        <v>576</v>
      </c>
      <c r="N144" t="s">
        <v>237</v>
      </c>
      <c r="O144" t="s">
        <v>230</v>
      </c>
      <c r="P144" s="193" t="str">
        <f>IF(OR(AND(A144&lt;&gt;"",COUNTIF(Bugs!B:B,A144)&gt;0),AND(B144&lt;&gt;"",COUNTIF(Bugs!A:A,B144)&gt;0)),"Y","")</f>
        <v/>
      </c>
      <c r="Q144" s="193" t="str">
        <f>IF(OR(
    AND(COUNTIF(Bugs!A:A,B144)&gt;0,ISNUMBER(SEARCH("x",INDEX(Bugs!C:C,MATCH(B144,Bugs!A:A,0))))),
    AND(COUNTIF(Bugs!B:B,B144)&gt;0,ISNUMBER(SEARCH("x",INDEX(Bugs!C:C,MATCH(B144,Bugs!B:B,0))))),
    AND(COUNTIF(Bugs!A:A,B144)&gt;0,ISNUMBER(SEARCH("x",INDEX(Bugs!D:D,MATCH(B144,Bugs!A:A,0))))),
    AND(COUNTIF(Bugs!B:B,B144)&gt;0,ISNUMBER(SEARCH("x",INDEX(Bugs!D:D,MATCH(B144,Bugs!B:B,0)))))
),"Y","")</f>
        <v/>
      </c>
      <c r="R144">
        <f ca="1">IF(OR(ISNUMBER(MATCH(L144,MasterData!$D$3:$D$18,0)),ISNUMBER(MATCH(L144,MasterData!$C$3:$C$18,0))),
    DATEDIF(E144,I144,"d"),
    DATEDIF(E144,TODAY(),"d"))</f>
        <v>43</v>
      </c>
      <c r="S144">
        <f t="shared" ca="1" si="6"/>
        <v>0</v>
      </c>
      <c r="T144">
        <f t="shared" ca="1" si="7"/>
        <v>0</v>
      </c>
      <c r="U144">
        <f t="shared" ca="1" si="8"/>
        <v>1</v>
      </c>
    </row>
    <row r="145" spans="1:22" x14ac:dyDescent="0.35">
      <c r="A145">
        <v>6000142286</v>
      </c>
      <c r="B145" t="s">
        <v>600</v>
      </c>
      <c r="C145" t="s">
        <v>230</v>
      </c>
      <c r="D145" s="34" t="s">
        <v>231</v>
      </c>
      <c r="E145" s="208">
        <v>45813</v>
      </c>
      <c r="F145" s="1"/>
      <c r="G145" t="s">
        <v>318</v>
      </c>
      <c r="H145" t="s">
        <v>233</v>
      </c>
      <c r="I145" s="208">
        <v>45840</v>
      </c>
      <c r="J145" t="s">
        <v>234</v>
      </c>
      <c r="K145" t="s">
        <v>241</v>
      </c>
      <c r="L145" t="s">
        <v>171</v>
      </c>
      <c r="M145" t="s">
        <v>319</v>
      </c>
      <c r="N145" t="s">
        <v>237</v>
      </c>
      <c r="O145" t="s">
        <v>230</v>
      </c>
      <c r="P145" s="193" t="str">
        <f>IF(OR(AND(A145&lt;&gt;"",COUNTIF(Bugs!B:B,A145)&gt;0),AND(B145&lt;&gt;"",COUNTIF(Bugs!A:A,B145)&gt;0)),"Y","")</f>
        <v/>
      </c>
      <c r="Q145" s="193" t="str">
        <f>IF(OR(
    AND(COUNTIF(Bugs!A:A,B145)&gt;0,ISNUMBER(SEARCH("x",INDEX(Bugs!C:C,MATCH(B145,Bugs!A:A,0))))),
    AND(COUNTIF(Bugs!B:B,B145)&gt;0,ISNUMBER(SEARCH("x",INDEX(Bugs!C:C,MATCH(B145,Bugs!B:B,0))))),
    AND(COUNTIF(Bugs!A:A,B145)&gt;0,ISNUMBER(SEARCH("x",INDEX(Bugs!D:D,MATCH(B145,Bugs!A:A,0))))),
    AND(COUNTIF(Bugs!B:B,B145)&gt;0,ISNUMBER(SEARCH("x",INDEX(Bugs!D:D,MATCH(B145,Bugs!B:B,0)))))
),"Y","")</f>
        <v/>
      </c>
      <c r="R145">
        <f ca="1">IF(OR(ISNUMBER(MATCH(L145,MasterData!$D$3:$D$18,0)),ISNUMBER(MATCH(L145,MasterData!$C$3:$C$18,0))),
    DATEDIF(E145,I145,"d"),
    DATEDIF(E145,TODAY(),"d"))</f>
        <v>27</v>
      </c>
      <c r="S145">
        <f t="shared" ca="1" si="6"/>
        <v>0</v>
      </c>
      <c r="T145">
        <f t="shared" ca="1" si="7"/>
        <v>1</v>
      </c>
      <c r="U145">
        <f t="shared" ca="1" si="8"/>
        <v>0</v>
      </c>
    </row>
    <row r="146" spans="1:22" x14ac:dyDescent="0.35">
      <c r="A146">
        <v>6000142434</v>
      </c>
      <c r="B146" t="s">
        <v>7</v>
      </c>
      <c r="C146" t="s">
        <v>230</v>
      </c>
      <c r="D146" s="34" t="s">
        <v>251</v>
      </c>
      <c r="E146" s="208">
        <v>45813</v>
      </c>
      <c r="F146" s="1">
        <v>45828</v>
      </c>
      <c r="G146" t="s">
        <v>577</v>
      </c>
      <c r="H146" t="s">
        <v>233</v>
      </c>
      <c r="I146" s="208">
        <v>45992</v>
      </c>
      <c r="J146" t="s">
        <v>560</v>
      </c>
      <c r="K146" t="s">
        <v>347</v>
      </c>
      <c r="L146" t="s">
        <v>171</v>
      </c>
      <c r="M146" t="s">
        <v>578</v>
      </c>
      <c r="N146" t="s">
        <v>237</v>
      </c>
      <c r="O146" t="s">
        <v>230</v>
      </c>
      <c r="P146" s="193" t="str">
        <f>IF(OR(AND(A146&lt;&gt;"",COUNTIF(Bugs!B:B,A146)&gt;0),AND(B146&lt;&gt;"",COUNTIF(Bugs!A:A,B146)&gt;0)),"Y","")</f>
        <v>Y</v>
      </c>
      <c r="Q146" s="193" t="str">
        <f>IF(OR(
    AND(COUNTIF(Bugs!A:A,B146)&gt;0,ISNUMBER(SEARCH("x",INDEX(Bugs!C:C,MATCH(B146,Bugs!A:A,0))))),
    AND(COUNTIF(Bugs!B:B,B146)&gt;0,ISNUMBER(SEARCH("x",INDEX(Bugs!C:C,MATCH(B146,Bugs!B:B,0))))),
    AND(COUNTIF(Bugs!A:A,B146)&gt;0,ISNUMBER(SEARCH("x",INDEX(Bugs!D:D,MATCH(B146,Bugs!A:A,0))))),
    AND(COUNTIF(Bugs!B:B,B146)&gt;0,ISNUMBER(SEARCH("x",INDEX(Bugs!D:D,MATCH(B146,Bugs!B:B,0)))))
),"Y","")</f>
        <v/>
      </c>
      <c r="R146">
        <v>-1</v>
      </c>
      <c r="S146">
        <f t="shared" si="6"/>
        <v>0</v>
      </c>
      <c r="T146">
        <f t="shared" si="7"/>
        <v>0</v>
      </c>
      <c r="U146">
        <f t="shared" si="8"/>
        <v>0</v>
      </c>
      <c r="V146" t="s">
        <v>1325</v>
      </c>
    </row>
    <row r="147" spans="1:22" x14ac:dyDescent="0.35">
      <c r="A147">
        <v>6000142441</v>
      </c>
      <c r="B147" t="s">
        <v>6</v>
      </c>
      <c r="C147" t="s">
        <v>230</v>
      </c>
      <c r="D147" s="34" t="s">
        <v>231</v>
      </c>
      <c r="E147" s="208">
        <v>45813</v>
      </c>
      <c r="F147" s="1"/>
      <c r="G147" t="s">
        <v>453</v>
      </c>
      <c r="H147" t="s">
        <v>233</v>
      </c>
      <c r="I147" s="208">
        <v>45910</v>
      </c>
      <c r="J147" t="s">
        <v>591</v>
      </c>
      <c r="K147" t="s">
        <v>235</v>
      </c>
      <c r="L147" t="s">
        <v>171</v>
      </c>
      <c r="M147" t="s">
        <v>579</v>
      </c>
      <c r="N147" t="s">
        <v>237</v>
      </c>
      <c r="O147" t="s">
        <v>230</v>
      </c>
      <c r="P147" s="193" t="str">
        <f>IF(OR(AND(A147&lt;&gt;"",COUNTIF(Bugs!B:B,A147)&gt;0),AND(B147&lt;&gt;"",COUNTIF(Bugs!A:A,B147)&gt;0)),"Y","")</f>
        <v>Y</v>
      </c>
      <c r="Q147" s="193" t="str">
        <f>IF(OR(
    AND(COUNTIF(Bugs!A:A,B147)&gt;0,ISNUMBER(SEARCH("x",INDEX(Bugs!C:C,MATCH(B147,Bugs!A:A,0))))),
    AND(COUNTIF(Bugs!B:B,B147)&gt;0,ISNUMBER(SEARCH("x",INDEX(Bugs!C:C,MATCH(B147,Bugs!B:B,0))))),
    AND(COUNTIF(Bugs!A:A,B147)&gt;0,ISNUMBER(SEARCH("x",INDEX(Bugs!D:D,MATCH(B147,Bugs!A:A,0))))),
    AND(COUNTIF(Bugs!B:B,B147)&gt;0,ISNUMBER(SEARCH("x",INDEX(Bugs!D:D,MATCH(B147,Bugs!B:B,0)))))
),"Y","")</f>
        <v/>
      </c>
      <c r="R147">
        <f ca="1">IF(OR(ISNUMBER(MATCH(L147,MasterData!$D$3:$D$18,0)),ISNUMBER(MATCH(L147,MasterData!$C$3:$C$18,0))),
    DATEDIF(E147,I147,"d"),
    DATEDIF(E147,TODAY(),"d"))</f>
        <v>97</v>
      </c>
      <c r="S147">
        <f t="shared" ca="1" si="6"/>
        <v>0</v>
      </c>
      <c r="T147">
        <f t="shared" ca="1" si="7"/>
        <v>0</v>
      </c>
      <c r="U147">
        <f t="shared" ca="1" si="8"/>
        <v>1</v>
      </c>
    </row>
    <row r="148" spans="1:22" x14ac:dyDescent="0.35">
      <c r="A148">
        <v>6000142523</v>
      </c>
      <c r="B148" t="s">
        <v>580</v>
      </c>
      <c r="C148" t="s">
        <v>230</v>
      </c>
      <c r="D148" s="34" t="s">
        <v>581</v>
      </c>
      <c r="E148" s="208">
        <v>45814</v>
      </c>
      <c r="F148" s="1"/>
      <c r="G148" t="s">
        <v>582</v>
      </c>
      <c r="H148" t="s">
        <v>233</v>
      </c>
      <c r="I148" s="208">
        <v>45821</v>
      </c>
      <c r="J148" t="s">
        <v>234</v>
      </c>
      <c r="K148" t="s">
        <v>241</v>
      </c>
      <c r="L148" t="s">
        <v>171</v>
      </c>
      <c r="M148" t="s">
        <v>583</v>
      </c>
      <c r="N148" t="s">
        <v>237</v>
      </c>
      <c r="O148" t="s">
        <v>230</v>
      </c>
      <c r="P148" s="193" t="str">
        <f>IF(OR(AND(A148&lt;&gt;"",COUNTIF(Bugs!B:B,A148)&gt;0),AND(B148&lt;&gt;"",COUNTIF(Bugs!A:A,B148)&gt;0)),"Y","")</f>
        <v/>
      </c>
      <c r="Q148" s="193" t="str">
        <f>IF(OR(
    AND(COUNTIF(Bugs!A:A,B148)&gt;0,ISNUMBER(SEARCH("x",INDEX(Bugs!C:C,MATCH(B148,Bugs!A:A,0))))),
    AND(COUNTIF(Bugs!B:B,B148)&gt;0,ISNUMBER(SEARCH("x",INDEX(Bugs!C:C,MATCH(B148,Bugs!B:B,0))))),
    AND(COUNTIF(Bugs!A:A,B148)&gt;0,ISNUMBER(SEARCH("x",INDEX(Bugs!D:D,MATCH(B148,Bugs!A:A,0))))),
    AND(COUNTIF(Bugs!B:B,B148)&gt;0,ISNUMBER(SEARCH("x",INDEX(Bugs!D:D,MATCH(B148,Bugs!B:B,0)))))
),"Y","")</f>
        <v/>
      </c>
      <c r="R148">
        <f ca="1">IF(OR(ISNUMBER(MATCH(L148,MasterData!$D$3:$D$18,0)),ISNUMBER(MATCH(L148,MasterData!$C$3:$C$18,0))),
    DATEDIF(E148,I148,"d"),
    DATEDIF(E148,TODAY(),"d"))</f>
        <v>7</v>
      </c>
      <c r="S148">
        <f t="shared" ca="1" si="6"/>
        <v>1</v>
      </c>
      <c r="T148">
        <f t="shared" ca="1" si="7"/>
        <v>0</v>
      </c>
      <c r="U148">
        <f t="shared" ca="1" si="8"/>
        <v>0</v>
      </c>
    </row>
    <row r="149" spans="1:22" x14ac:dyDescent="0.35">
      <c r="A149">
        <v>6000142666</v>
      </c>
      <c r="B149" t="s">
        <v>584</v>
      </c>
      <c r="C149" t="s">
        <v>230</v>
      </c>
      <c r="D149" s="34" t="s">
        <v>480</v>
      </c>
      <c r="E149" s="208">
        <v>45818</v>
      </c>
      <c r="F149" s="1"/>
      <c r="G149" t="s">
        <v>552</v>
      </c>
      <c r="H149" t="s">
        <v>233</v>
      </c>
      <c r="I149" s="208">
        <v>45833</v>
      </c>
      <c r="J149" t="s">
        <v>234</v>
      </c>
      <c r="K149" t="s">
        <v>241</v>
      </c>
      <c r="L149" t="s">
        <v>171</v>
      </c>
      <c r="M149" t="s">
        <v>585</v>
      </c>
      <c r="N149" t="s">
        <v>237</v>
      </c>
      <c r="O149" t="s">
        <v>230</v>
      </c>
      <c r="P149" s="193" t="str">
        <f>IF(OR(AND(A149&lt;&gt;"",COUNTIF(Bugs!B:B,A149)&gt;0),AND(B149&lt;&gt;"",COUNTIF(Bugs!A:A,B149)&gt;0)),"Y","")</f>
        <v/>
      </c>
      <c r="Q149" s="193" t="str">
        <f>IF(OR(
    AND(COUNTIF(Bugs!A:A,B149)&gt;0,ISNUMBER(SEARCH("x",INDEX(Bugs!C:C,MATCH(B149,Bugs!A:A,0))))),
    AND(COUNTIF(Bugs!B:B,B149)&gt;0,ISNUMBER(SEARCH("x",INDEX(Bugs!C:C,MATCH(B149,Bugs!B:B,0))))),
    AND(COUNTIF(Bugs!A:A,B149)&gt;0,ISNUMBER(SEARCH("x",INDEX(Bugs!D:D,MATCH(B149,Bugs!A:A,0))))),
    AND(COUNTIF(Bugs!B:B,B149)&gt;0,ISNUMBER(SEARCH("x",INDEX(Bugs!D:D,MATCH(B149,Bugs!B:B,0)))))
),"Y","")</f>
        <v/>
      </c>
      <c r="R149">
        <f ca="1">IF(OR(ISNUMBER(MATCH(L149,MasterData!$D$3:$D$18,0)),ISNUMBER(MATCH(L149,MasterData!$C$3:$C$18,0))),
    DATEDIF(E149,I149,"d"),
    DATEDIF(E149,TODAY(),"d"))</f>
        <v>15</v>
      </c>
      <c r="S149">
        <f t="shared" ca="1" si="6"/>
        <v>0</v>
      </c>
      <c r="T149">
        <f t="shared" ca="1" si="7"/>
        <v>1</v>
      </c>
      <c r="U149">
        <f t="shared" ca="1" si="8"/>
        <v>0</v>
      </c>
    </row>
    <row r="150" spans="1:22" x14ac:dyDescent="0.35">
      <c r="A150">
        <v>6000142675</v>
      </c>
      <c r="B150" t="s">
        <v>230</v>
      </c>
      <c r="C150" t="s">
        <v>230</v>
      </c>
      <c r="D150" s="34" t="s">
        <v>254</v>
      </c>
      <c r="E150" s="208">
        <v>45818</v>
      </c>
      <c r="F150" s="1"/>
      <c r="G150" t="s">
        <v>400</v>
      </c>
      <c r="H150" t="s">
        <v>233</v>
      </c>
      <c r="I150" s="208">
        <v>45857</v>
      </c>
      <c r="J150" t="s">
        <v>245</v>
      </c>
      <c r="K150" t="s">
        <v>241</v>
      </c>
      <c r="L150" t="s">
        <v>171</v>
      </c>
      <c r="M150" t="s">
        <v>586</v>
      </c>
      <c r="N150" t="s">
        <v>237</v>
      </c>
      <c r="O150" t="s">
        <v>230</v>
      </c>
      <c r="P150" s="193" t="str">
        <f>IF(OR(AND(A150&lt;&gt;"",COUNTIF(Bugs!B:B,A150)&gt;0),AND(B150&lt;&gt;"",COUNTIF(Bugs!A:A,B150)&gt;0)),"Y","")</f>
        <v/>
      </c>
      <c r="Q150" s="193" t="str">
        <f>IF(OR(
    AND(COUNTIF(Bugs!A:A,B150)&gt;0,ISNUMBER(SEARCH("x",INDEX(Bugs!C:C,MATCH(B150,Bugs!A:A,0))))),
    AND(COUNTIF(Bugs!B:B,B150)&gt;0,ISNUMBER(SEARCH("x",INDEX(Bugs!C:C,MATCH(B150,Bugs!B:B,0))))),
    AND(COUNTIF(Bugs!A:A,B150)&gt;0,ISNUMBER(SEARCH("x",INDEX(Bugs!D:D,MATCH(B150,Bugs!A:A,0))))),
    AND(COUNTIF(Bugs!B:B,B150)&gt;0,ISNUMBER(SEARCH("x",INDEX(Bugs!D:D,MATCH(B150,Bugs!B:B,0)))))
),"Y","")</f>
        <v/>
      </c>
      <c r="R150">
        <f ca="1">IF(OR(ISNUMBER(MATCH(L150,MasterData!$D$3:$D$18,0)),ISNUMBER(MATCH(L150,MasterData!$C$3:$C$18,0))),
    DATEDIF(E150,I150,"d"),
    DATEDIF(E150,TODAY(),"d"))</f>
        <v>39</v>
      </c>
      <c r="S150">
        <f t="shared" ca="1" si="6"/>
        <v>0</v>
      </c>
      <c r="T150">
        <f t="shared" ca="1" si="7"/>
        <v>0</v>
      </c>
      <c r="U150">
        <f t="shared" ca="1" si="8"/>
        <v>1</v>
      </c>
    </row>
    <row r="151" spans="1:22" x14ac:dyDescent="0.35">
      <c r="A151">
        <v>6000142684</v>
      </c>
      <c r="B151" t="s">
        <v>587</v>
      </c>
      <c r="C151" t="s">
        <v>230</v>
      </c>
      <c r="D151" s="34" t="s">
        <v>251</v>
      </c>
      <c r="E151" s="208">
        <v>45818</v>
      </c>
      <c r="F151" s="1"/>
      <c r="G151" t="s">
        <v>588</v>
      </c>
      <c r="H151" t="s">
        <v>233</v>
      </c>
      <c r="I151" s="208">
        <v>45825</v>
      </c>
      <c r="J151" t="s">
        <v>234</v>
      </c>
      <c r="K151" t="s">
        <v>235</v>
      </c>
      <c r="L151" t="s">
        <v>171</v>
      </c>
      <c r="M151" t="s">
        <v>589</v>
      </c>
      <c r="N151" t="s">
        <v>237</v>
      </c>
      <c r="O151" t="s">
        <v>230</v>
      </c>
      <c r="P151" s="193" t="str">
        <f>IF(OR(AND(A151&lt;&gt;"",COUNTIF(Bugs!B:B,A151)&gt;0),AND(B151&lt;&gt;"",COUNTIF(Bugs!A:A,B151)&gt;0)),"Y","")</f>
        <v/>
      </c>
      <c r="Q151" s="193" t="str">
        <f>IF(OR(
    AND(COUNTIF(Bugs!A:A,B151)&gt;0,ISNUMBER(SEARCH("x",INDEX(Bugs!C:C,MATCH(B151,Bugs!A:A,0))))),
    AND(COUNTIF(Bugs!B:B,B151)&gt;0,ISNUMBER(SEARCH("x",INDEX(Bugs!C:C,MATCH(B151,Bugs!B:B,0))))),
    AND(COUNTIF(Bugs!A:A,B151)&gt;0,ISNUMBER(SEARCH("x",INDEX(Bugs!D:D,MATCH(B151,Bugs!A:A,0))))),
    AND(COUNTIF(Bugs!B:B,B151)&gt;0,ISNUMBER(SEARCH("x",INDEX(Bugs!D:D,MATCH(B151,Bugs!B:B,0)))))
),"Y","")</f>
        <v/>
      </c>
      <c r="R151">
        <f ca="1">IF(OR(ISNUMBER(MATCH(L151,MasterData!$D$3:$D$18,0)),ISNUMBER(MATCH(L151,MasterData!$C$3:$C$18,0))),
    DATEDIF(E151,I151,"d"),
    DATEDIF(E151,TODAY(),"d"))</f>
        <v>7</v>
      </c>
      <c r="S151">
        <f t="shared" ca="1" si="6"/>
        <v>1</v>
      </c>
      <c r="T151">
        <f t="shared" ca="1" si="7"/>
        <v>0</v>
      </c>
      <c r="U151">
        <f t="shared" ca="1" si="8"/>
        <v>0</v>
      </c>
    </row>
    <row r="152" spans="1:22" x14ac:dyDescent="0.35">
      <c r="A152">
        <v>6000142800</v>
      </c>
      <c r="B152" t="s">
        <v>590</v>
      </c>
      <c r="C152" t="s">
        <v>230</v>
      </c>
      <c r="D152" s="34" t="s">
        <v>480</v>
      </c>
      <c r="E152" s="208">
        <v>45819</v>
      </c>
      <c r="F152" s="1"/>
      <c r="G152" t="s">
        <v>552</v>
      </c>
      <c r="H152" t="s">
        <v>233</v>
      </c>
      <c r="I152" s="208">
        <v>45840</v>
      </c>
      <c r="J152" t="s">
        <v>234</v>
      </c>
      <c r="K152" t="s">
        <v>241</v>
      </c>
      <c r="L152" t="s">
        <v>171</v>
      </c>
      <c r="M152" t="s">
        <v>592</v>
      </c>
      <c r="N152" t="s">
        <v>237</v>
      </c>
      <c r="O152" t="s">
        <v>230</v>
      </c>
      <c r="P152" s="193" t="str">
        <f>IF(OR(AND(A152&lt;&gt;"",COUNTIF(Bugs!B:B,A152)&gt;0),AND(B152&lt;&gt;"",COUNTIF(Bugs!A:A,B152)&gt;0)),"Y","")</f>
        <v/>
      </c>
      <c r="Q152" s="193" t="str">
        <f>IF(OR(
    AND(COUNTIF(Bugs!A:A,B152)&gt;0,ISNUMBER(SEARCH("x",INDEX(Bugs!C:C,MATCH(B152,Bugs!A:A,0))))),
    AND(COUNTIF(Bugs!B:B,B152)&gt;0,ISNUMBER(SEARCH("x",INDEX(Bugs!C:C,MATCH(B152,Bugs!B:B,0))))),
    AND(COUNTIF(Bugs!A:A,B152)&gt;0,ISNUMBER(SEARCH("x",INDEX(Bugs!D:D,MATCH(B152,Bugs!A:A,0))))),
    AND(COUNTIF(Bugs!B:B,B152)&gt;0,ISNUMBER(SEARCH("x",INDEX(Bugs!D:D,MATCH(B152,Bugs!B:B,0)))))
),"Y","")</f>
        <v/>
      </c>
      <c r="R152">
        <f ca="1">IF(OR(ISNUMBER(MATCH(L152,MasterData!$D$3:$D$18,0)),ISNUMBER(MATCH(L152,MasterData!$C$3:$C$18,0))),
    DATEDIF(E152,I152,"d"),
    DATEDIF(E152,TODAY(),"d"))</f>
        <v>21</v>
      </c>
      <c r="S152">
        <f t="shared" ca="1" si="6"/>
        <v>0</v>
      </c>
      <c r="T152">
        <f t="shared" ca="1" si="7"/>
        <v>1</v>
      </c>
      <c r="U152">
        <f t="shared" ca="1" si="8"/>
        <v>0</v>
      </c>
    </row>
    <row r="153" spans="1:22" x14ac:dyDescent="0.35">
      <c r="A153">
        <v>6000142856</v>
      </c>
      <c r="B153" t="s">
        <v>593</v>
      </c>
      <c r="C153" t="s">
        <v>230</v>
      </c>
      <c r="D153" s="34" t="s">
        <v>594</v>
      </c>
      <c r="E153" s="208">
        <v>45819</v>
      </c>
      <c r="F153" s="1"/>
      <c r="G153" t="s">
        <v>552</v>
      </c>
      <c r="H153" t="s">
        <v>230</v>
      </c>
      <c r="I153" s="208">
        <v>45826</v>
      </c>
      <c r="J153" t="s">
        <v>234</v>
      </c>
      <c r="K153" t="s">
        <v>241</v>
      </c>
      <c r="L153" t="s">
        <v>171</v>
      </c>
      <c r="M153" t="s">
        <v>595</v>
      </c>
      <c r="N153" t="s">
        <v>237</v>
      </c>
      <c r="O153" t="s">
        <v>230</v>
      </c>
      <c r="P153" s="193" t="str">
        <f>IF(OR(AND(A153&lt;&gt;"",COUNTIF(Bugs!B:B,A153)&gt;0),AND(B153&lt;&gt;"",COUNTIF(Bugs!A:A,B153)&gt;0)),"Y","")</f>
        <v/>
      </c>
      <c r="Q153" s="193" t="str">
        <f>IF(OR(
    AND(COUNTIF(Bugs!A:A,B153)&gt;0,ISNUMBER(SEARCH("x",INDEX(Bugs!C:C,MATCH(B153,Bugs!A:A,0))))),
    AND(COUNTIF(Bugs!B:B,B153)&gt;0,ISNUMBER(SEARCH("x",INDEX(Bugs!C:C,MATCH(B153,Bugs!B:B,0))))),
    AND(COUNTIF(Bugs!A:A,B153)&gt;0,ISNUMBER(SEARCH("x",INDEX(Bugs!D:D,MATCH(B153,Bugs!A:A,0))))),
    AND(COUNTIF(Bugs!B:B,B153)&gt;0,ISNUMBER(SEARCH("x",INDEX(Bugs!D:D,MATCH(B153,Bugs!B:B,0)))))
),"Y","")</f>
        <v/>
      </c>
      <c r="R153">
        <f ca="1">IF(OR(ISNUMBER(MATCH(L153,MasterData!$D$3:$D$18,0)),ISNUMBER(MATCH(L153,MasterData!$C$3:$C$18,0))),
    DATEDIF(E153,I153,"d"),
    DATEDIF(E153,TODAY(),"d"))</f>
        <v>7</v>
      </c>
      <c r="S153">
        <f t="shared" ca="1" si="6"/>
        <v>1</v>
      </c>
      <c r="T153">
        <f t="shared" ca="1" si="7"/>
        <v>0</v>
      </c>
      <c r="U153">
        <f t="shared" ca="1" si="8"/>
        <v>0</v>
      </c>
    </row>
    <row r="154" spans="1:22" x14ac:dyDescent="0.35">
      <c r="A154">
        <v>6000142896</v>
      </c>
      <c r="B154" t="s">
        <v>230</v>
      </c>
      <c r="C154" t="s">
        <v>230</v>
      </c>
      <c r="D154" s="34" t="s">
        <v>254</v>
      </c>
      <c r="E154" s="208">
        <v>45819</v>
      </c>
      <c r="F154" s="1"/>
      <c r="G154" t="s">
        <v>400</v>
      </c>
      <c r="H154" t="s">
        <v>240</v>
      </c>
      <c r="I154" s="208">
        <v>45992</v>
      </c>
      <c r="J154" t="s">
        <v>631</v>
      </c>
      <c r="K154" t="s">
        <v>347</v>
      </c>
      <c r="L154" t="s">
        <v>171</v>
      </c>
      <c r="M154" t="s">
        <v>596</v>
      </c>
      <c r="N154" t="s">
        <v>237</v>
      </c>
      <c r="O154" t="s">
        <v>230</v>
      </c>
      <c r="P154" s="193" t="str">
        <f>IF(OR(AND(A154&lt;&gt;"",COUNTIF(Bugs!B:B,A154)&gt;0),AND(B154&lt;&gt;"",COUNTIF(Bugs!A:A,B154)&gt;0)),"Y","")</f>
        <v>Y</v>
      </c>
      <c r="Q154" s="193" t="str">
        <f>IF(OR(
    AND(COUNTIF(Bugs!A:A,B154)&gt;0,ISNUMBER(SEARCH("x",INDEX(Bugs!C:C,MATCH(B154,Bugs!A:A,0))))),
    AND(COUNTIF(Bugs!B:B,B154)&gt;0,ISNUMBER(SEARCH("x",INDEX(Bugs!C:C,MATCH(B154,Bugs!B:B,0))))),
    AND(COUNTIF(Bugs!A:A,B154)&gt;0,ISNUMBER(SEARCH("x",INDEX(Bugs!D:D,MATCH(B154,Bugs!A:A,0))))),
    AND(COUNTIF(Bugs!B:B,B154)&gt;0,ISNUMBER(SEARCH("x",INDEX(Bugs!D:D,MATCH(B154,Bugs!B:B,0)))))
),"Y","")</f>
        <v/>
      </c>
      <c r="R154">
        <v>-1</v>
      </c>
      <c r="S154">
        <f t="shared" si="6"/>
        <v>0</v>
      </c>
      <c r="T154">
        <f t="shared" si="7"/>
        <v>0</v>
      </c>
      <c r="U154">
        <f t="shared" si="8"/>
        <v>0</v>
      </c>
      <c r="V154" t="s">
        <v>1326</v>
      </c>
    </row>
    <row r="155" spans="1:22" x14ac:dyDescent="0.35">
      <c r="A155">
        <v>6000142903</v>
      </c>
      <c r="B155" t="s">
        <v>230</v>
      </c>
      <c r="C155" t="s">
        <v>230</v>
      </c>
      <c r="D155" s="34" t="s">
        <v>251</v>
      </c>
      <c r="E155" s="208">
        <v>45819</v>
      </c>
      <c r="F155" s="1">
        <v>45842</v>
      </c>
      <c r="G155" t="s">
        <v>601</v>
      </c>
      <c r="H155" t="s">
        <v>233</v>
      </c>
      <c r="I155" s="208">
        <v>45833</v>
      </c>
      <c r="J155" t="s">
        <v>620</v>
      </c>
      <c r="K155" t="s">
        <v>241</v>
      </c>
      <c r="L155" t="s">
        <v>171</v>
      </c>
      <c r="M155" t="s">
        <v>603</v>
      </c>
      <c r="N155" t="s">
        <v>237</v>
      </c>
      <c r="O155" t="s">
        <v>230</v>
      </c>
      <c r="P155" s="193" t="str">
        <f>IF(OR(AND(A155&lt;&gt;"",COUNTIF(Bugs!B:B,A155)&gt;0),AND(B155&lt;&gt;"",COUNTIF(Bugs!A:A,B155)&gt;0)),"Y","")</f>
        <v/>
      </c>
      <c r="Q155" s="193" t="str">
        <f>IF(OR(
    AND(COUNTIF(Bugs!A:A,B155)&gt;0,ISNUMBER(SEARCH("x",INDEX(Bugs!C:C,MATCH(B155,Bugs!A:A,0))))),
    AND(COUNTIF(Bugs!B:B,B155)&gt;0,ISNUMBER(SEARCH("x",INDEX(Bugs!C:C,MATCH(B155,Bugs!B:B,0))))),
    AND(COUNTIF(Bugs!A:A,B155)&gt;0,ISNUMBER(SEARCH("x",INDEX(Bugs!D:D,MATCH(B155,Bugs!A:A,0))))),
    AND(COUNTIF(Bugs!B:B,B155)&gt;0,ISNUMBER(SEARCH("x",INDEX(Bugs!D:D,MATCH(B155,Bugs!B:B,0)))))
),"Y","")</f>
        <v/>
      </c>
      <c r="R155">
        <f ca="1">IF(OR(ISNUMBER(MATCH(L155,MasterData!$D$3:$D$18,0)),ISNUMBER(MATCH(L155,MasterData!$C$3:$C$18,0))),
    DATEDIF(E155,I155,"d"),
    DATEDIF(E155,TODAY(),"d"))</f>
        <v>14</v>
      </c>
      <c r="S155">
        <f t="shared" ca="1" si="6"/>
        <v>0</v>
      </c>
      <c r="T155">
        <f t="shared" ca="1" si="7"/>
        <v>1</v>
      </c>
      <c r="U155">
        <f t="shared" ca="1" si="8"/>
        <v>0</v>
      </c>
    </row>
    <row r="156" spans="1:22" x14ac:dyDescent="0.35">
      <c r="A156">
        <v>6000143191</v>
      </c>
      <c r="B156" t="s">
        <v>230</v>
      </c>
      <c r="C156" t="s">
        <v>230</v>
      </c>
      <c r="D156" s="34" t="s">
        <v>254</v>
      </c>
      <c r="E156" s="208">
        <v>45821</v>
      </c>
      <c r="F156" s="1"/>
      <c r="G156" t="s">
        <v>400</v>
      </c>
      <c r="H156" t="s">
        <v>240</v>
      </c>
      <c r="I156" s="208">
        <v>45845</v>
      </c>
      <c r="J156" t="s">
        <v>201</v>
      </c>
      <c r="K156" t="s">
        <v>241</v>
      </c>
      <c r="L156" t="s">
        <v>171</v>
      </c>
      <c r="M156" t="s">
        <v>597</v>
      </c>
      <c r="N156" t="s">
        <v>237</v>
      </c>
      <c r="O156" t="s">
        <v>230</v>
      </c>
      <c r="P156" s="193" t="str">
        <f>IF(OR(AND(A156&lt;&gt;"",COUNTIF(Bugs!B:B,A156)&gt;0),AND(B156&lt;&gt;"",COUNTIF(Bugs!A:A,B156)&gt;0)),"Y","")</f>
        <v/>
      </c>
      <c r="Q156" s="193" t="str">
        <f>IF(OR(
    AND(COUNTIF(Bugs!A:A,B156)&gt;0,ISNUMBER(SEARCH("x",INDEX(Bugs!C:C,MATCH(B156,Bugs!A:A,0))))),
    AND(COUNTIF(Bugs!B:B,B156)&gt;0,ISNUMBER(SEARCH("x",INDEX(Bugs!C:C,MATCH(B156,Bugs!B:B,0))))),
    AND(COUNTIF(Bugs!A:A,B156)&gt;0,ISNUMBER(SEARCH("x",INDEX(Bugs!D:D,MATCH(B156,Bugs!A:A,0))))),
    AND(COUNTIF(Bugs!B:B,B156)&gt;0,ISNUMBER(SEARCH("x",INDEX(Bugs!D:D,MATCH(B156,Bugs!B:B,0)))))
),"Y","")</f>
        <v/>
      </c>
      <c r="R156">
        <f ca="1">IF(OR(ISNUMBER(MATCH(L156,MasterData!$D$3:$D$18,0)),ISNUMBER(MATCH(L156,MasterData!$C$3:$C$18,0))),
    DATEDIF(E156,I156,"d"),
    DATEDIF(E156,TODAY(),"d"))</f>
        <v>24</v>
      </c>
      <c r="S156">
        <f t="shared" ca="1" si="6"/>
        <v>0</v>
      </c>
      <c r="T156">
        <f t="shared" ca="1" si="7"/>
        <v>1</v>
      </c>
      <c r="U156">
        <f t="shared" ca="1" si="8"/>
        <v>0</v>
      </c>
    </row>
    <row r="157" spans="1:22" x14ac:dyDescent="0.35">
      <c r="A157">
        <v>6000143230</v>
      </c>
      <c r="B157" t="s">
        <v>230</v>
      </c>
      <c r="C157" t="s">
        <v>230</v>
      </c>
      <c r="D157" s="34" t="s">
        <v>254</v>
      </c>
      <c r="E157" s="208">
        <v>45821</v>
      </c>
      <c r="F157" s="1"/>
      <c r="G157" t="s">
        <v>400</v>
      </c>
      <c r="H157" t="s">
        <v>233</v>
      </c>
      <c r="I157" s="208">
        <v>45845</v>
      </c>
      <c r="J157" t="s">
        <v>201</v>
      </c>
      <c r="K157" t="s">
        <v>241</v>
      </c>
      <c r="L157" t="s">
        <v>171</v>
      </c>
      <c r="M157" t="s">
        <v>598</v>
      </c>
      <c r="N157" t="s">
        <v>237</v>
      </c>
      <c r="O157" t="s">
        <v>230</v>
      </c>
      <c r="P157" s="193" t="str">
        <f>IF(OR(AND(A157&lt;&gt;"",COUNTIF(Bugs!B:B,A157)&gt;0),AND(B157&lt;&gt;"",COUNTIF(Bugs!A:A,B157)&gt;0)),"Y","")</f>
        <v/>
      </c>
      <c r="Q157" s="193" t="str">
        <f>IF(OR(
    AND(COUNTIF(Bugs!A:A,B157)&gt;0,ISNUMBER(SEARCH("x",INDEX(Bugs!C:C,MATCH(B157,Bugs!A:A,0))))),
    AND(COUNTIF(Bugs!B:B,B157)&gt;0,ISNUMBER(SEARCH("x",INDEX(Bugs!C:C,MATCH(B157,Bugs!B:B,0))))),
    AND(COUNTIF(Bugs!A:A,B157)&gt;0,ISNUMBER(SEARCH("x",INDEX(Bugs!D:D,MATCH(B157,Bugs!A:A,0))))),
    AND(COUNTIF(Bugs!B:B,B157)&gt;0,ISNUMBER(SEARCH("x",INDEX(Bugs!D:D,MATCH(B157,Bugs!B:B,0)))))
),"Y","")</f>
        <v/>
      </c>
      <c r="R157">
        <f ca="1">IF(OR(ISNUMBER(MATCH(L157,MasterData!$D$3:$D$18,0)),ISNUMBER(MATCH(L157,MasterData!$C$3:$C$18,0))),
    DATEDIF(E157,I157,"d"),
    DATEDIF(E157,TODAY(),"d"))</f>
        <v>24</v>
      </c>
      <c r="S157">
        <f t="shared" ca="1" si="6"/>
        <v>0</v>
      </c>
      <c r="T157">
        <f t="shared" ca="1" si="7"/>
        <v>1</v>
      </c>
      <c r="U157">
        <f t="shared" ca="1" si="8"/>
        <v>0</v>
      </c>
    </row>
    <row r="158" spans="1:22" x14ac:dyDescent="0.35">
      <c r="A158">
        <v>6000143231</v>
      </c>
      <c r="B158" t="s">
        <v>230</v>
      </c>
      <c r="C158" t="s">
        <v>230</v>
      </c>
      <c r="D158" s="34" t="s">
        <v>254</v>
      </c>
      <c r="E158" s="208">
        <v>45821</v>
      </c>
      <c r="F158" s="1"/>
      <c r="G158" t="s">
        <v>400</v>
      </c>
      <c r="H158" t="s">
        <v>233</v>
      </c>
      <c r="I158" s="208">
        <v>45848</v>
      </c>
      <c r="J158" t="s">
        <v>631</v>
      </c>
      <c r="K158" t="s">
        <v>241</v>
      </c>
      <c r="L158" t="s">
        <v>171</v>
      </c>
      <c r="M158" t="s">
        <v>599</v>
      </c>
      <c r="N158" t="s">
        <v>237</v>
      </c>
      <c r="O158" t="s">
        <v>230</v>
      </c>
      <c r="P158" s="193" t="str">
        <f>IF(OR(AND(A158&lt;&gt;"",COUNTIF(Bugs!B:B,A158)&gt;0),AND(B158&lt;&gt;"",COUNTIF(Bugs!A:A,B158)&gt;0)),"Y","")</f>
        <v/>
      </c>
      <c r="Q158" s="193" t="str">
        <f>IF(OR(
    AND(COUNTIF(Bugs!A:A,B158)&gt;0,ISNUMBER(SEARCH("x",INDEX(Bugs!C:C,MATCH(B158,Bugs!A:A,0))))),
    AND(COUNTIF(Bugs!B:B,B158)&gt;0,ISNUMBER(SEARCH("x",INDEX(Bugs!C:C,MATCH(B158,Bugs!B:B,0))))),
    AND(COUNTIF(Bugs!A:A,B158)&gt;0,ISNUMBER(SEARCH("x",INDEX(Bugs!D:D,MATCH(B158,Bugs!A:A,0))))),
    AND(COUNTIF(Bugs!B:B,B158)&gt;0,ISNUMBER(SEARCH("x",INDEX(Bugs!D:D,MATCH(B158,Bugs!B:B,0)))))
),"Y","")</f>
        <v/>
      </c>
      <c r="R158">
        <f ca="1">IF(OR(ISNUMBER(MATCH(L158,MasterData!$D$3:$D$18,0)),ISNUMBER(MATCH(L158,MasterData!$C$3:$C$18,0))),
    DATEDIF(E158,I158,"d"),
    DATEDIF(E158,TODAY(),"d"))</f>
        <v>27</v>
      </c>
      <c r="S158">
        <f t="shared" ca="1" si="6"/>
        <v>0</v>
      </c>
      <c r="T158">
        <f t="shared" ca="1" si="7"/>
        <v>1</v>
      </c>
      <c r="U158">
        <f t="shared" ca="1" si="8"/>
        <v>0</v>
      </c>
    </row>
    <row r="159" spans="1:22" x14ac:dyDescent="0.35">
      <c r="A159">
        <v>6000143290</v>
      </c>
      <c r="B159" t="s">
        <v>230</v>
      </c>
      <c r="C159" t="s">
        <v>230</v>
      </c>
      <c r="D159" s="34" t="s">
        <v>254</v>
      </c>
      <c r="E159" s="208">
        <v>45824</v>
      </c>
      <c r="F159" s="1"/>
      <c r="G159" t="s">
        <v>400</v>
      </c>
      <c r="H159" t="s">
        <v>604</v>
      </c>
      <c r="I159" s="208">
        <v>45845</v>
      </c>
      <c r="J159" t="s">
        <v>201</v>
      </c>
      <c r="K159" t="s">
        <v>241</v>
      </c>
      <c r="L159" t="s">
        <v>171</v>
      </c>
      <c r="M159" t="s">
        <v>605</v>
      </c>
      <c r="N159" t="s">
        <v>237</v>
      </c>
      <c r="O159" t="s">
        <v>230</v>
      </c>
      <c r="P159" s="193" t="str">
        <f>IF(OR(AND(A159&lt;&gt;"",COUNTIF(Bugs!B:B,A159)&gt;0),AND(B159&lt;&gt;"",COUNTIF(Bugs!A:A,B159)&gt;0)),"Y","")</f>
        <v/>
      </c>
      <c r="Q159" s="193" t="str">
        <f>IF(OR(
    AND(COUNTIF(Bugs!A:A,B159)&gt;0,ISNUMBER(SEARCH("x",INDEX(Bugs!C:C,MATCH(B159,Bugs!A:A,0))))),
    AND(COUNTIF(Bugs!B:B,B159)&gt;0,ISNUMBER(SEARCH("x",INDEX(Bugs!C:C,MATCH(B159,Bugs!B:B,0))))),
    AND(COUNTIF(Bugs!A:A,B159)&gt;0,ISNUMBER(SEARCH("x",INDEX(Bugs!D:D,MATCH(B159,Bugs!A:A,0))))),
    AND(COUNTIF(Bugs!B:B,B159)&gt;0,ISNUMBER(SEARCH("x",INDEX(Bugs!D:D,MATCH(B159,Bugs!B:B,0)))))
),"Y","")</f>
        <v/>
      </c>
      <c r="R159">
        <f ca="1">IF(OR(ISNUMBER(MATCH(L159,MasterData!$D$3:$D$18,0)),ISNUMBER(MATCH(L159,MasterData!$C$3:$C$18,0))),
    DATEDIF(E159,I159,"d"),
    DATEDIF(E159,TODAY(),"d"))</f>
        <v>21</v>
      </c>
      <c r="S159">
        <f t="shared" ca="1" si="6"/>
        <v>0</v>
      </c>
      <c r="T159">
        <f t="shared" ca="1" si="7"/>
        <v>1</v>
      </c>
      <c r="U159">
        <f t="shared" ca="1" si="8"/>
        <v>0</v>
      </c>
    </row>
    <row r="160" spans="1:22" x14ac:dyDescent="0.35">
      <c r="A160">
        <v>6000143344</v>
      </c>
      <c r="B160" t="s">
        <v>606</v>
      </c>
      <c r="C160" t="s">
        <v>230</v>
      </c>
      <c r="D160" s="34" t="s">
        <v>594</v>
      </c>
      <c r="E160" s="208">
        <v>45824</v>
      </c>
      <c r="F160" s="1"/>
      <c r="G160" t="s">
        <v>607</v>
      </c>
      <c r="H160" t="s">
        <v>233</v>
      </c>
      <c r="I160" s="208">
        <v>45832</v>
      </c>
      <c r="J160" t="s">
        <v>234</v>
      </c>
      <c r="K160" t="s">
        <v>241</v>
      </c>
      <c r="L160" t="s">
        <v>171</v>
      </c>
      <c r="M160" t="s">
        <v>608</v>
      </c>
      <c r="N160" t="s">
        <v>237</v>
      </c>
      <c r="O160" t="s">
        <v>230</v>
      </c>
      <c r="P160" s="193" t="str">
        <f>IF(OR(AND(A160&lt;&gt;"",COUNTIF(Bugs!B:B,A160)&gt;0),AND(B160&lt;&gt;"",COUNTIF(Bugs!A:A,B160)&gt;0)),"Y","")</f>
        <v/>
      </c>
      <c r="Q160" s="193" t="str">
        <f>IF(OR(
    AND(COUNTIF(Bugs!A:A,B160)&gt;0,ISNUMBER(SEARCH("x",INDEX(Bugs!C:C,MATCH(B160,Bugs!A:A,0))))),
    AND(COUNTIF(Bugs!B:B,B160)&gt;0,ISNUMBER(SEARCH("x",INDEX(Bugs!C:C,MATCH(B160,Bugs!B:B,0))))),
    AND(COUNTIF(Bugs!A:A,B160)&gt;0,ISNUMBER(SEARCH("x",INDEX(Bugs!D:D,MATCH(B160,Bugs!A:A,0))))),
    AND(COUNTIF(Bugs!B:B,B160)&gt;0,ISNUMBER(SEARCH("x",INDEX(Bugs!D:D,MATCH(B160,Bugs!B:B,0)))))
),"Y","")</f>
        <v/>
      </c>
      <c r="R160">
        <f ca="1">IF(OR(ISNUMBER(MATCH(L160,MasterData!$D$3:$D$18,0)),ISNUMBER(MATCH(L160,MasterData!$C$3:$C$18,0))),
    DATEDIF(E160,I160,"d"),
    DATEDIF(E160,TODAY(),"d"))</f>
        <v>8</v>
      </c>
      <c r="S160">
        <f t="shared" ca="1" si="6"/>
        <v>0</v>
      </c>
      <c r="T160">
        <f t="shared" ca="1" si="7"/>
        <v>1</v>
      </c>
      <c r="U160">
        <f t="shared" ca="1" si="8"/>
        <v>0</v>
      </c>
    </row>
    <row r="161" spans="1:21" x14ac:dyDescent="0.35">
      <c r="A161">
        <v>6000143384</v>
      </c>
      <c r="B161" t="s">
        <v>609</v>
      </c>
      <c r="C161" t="s">
        <v>230</v>
      </c>
      <c r="D161" s="34" t="s">
        <v>480</v>
      </c>
      <c r="E161" s="208">
        <v>45824</v>
      </c>
      <c r="F161" s="1"/>
      <c r="G161" t="s">
        <v>329</v>
      </c>
      <c r="H161" t="s">
        <v>233</v>
      </c>
      <c r="I161" s="208">
        <v>45833</v>
      </c>
      <c r="J161" t="s">
        <v>234</v>
      </c>
      <c r="K161" t="s">
        <v>241</v>
      </c>
      <c r="L161" t="s">
        <v>171</v>
      </c>
      <c r="M161" t="s">
        <v>610</v>
      </c>
      <c r="N161" t="s">
        <v>237</v>
      </c>
      <c r="O161" t="s">
        <v>230</v>
      </c>
      <c r="P161" s="193" t="str">
        <f>IF(OR(AND(A161&lt;&gt;"",COUNTIF(Bugs!B:B,A161)&gt;0),AND(B161&lt;&gt;"",COUNTIF(Bugs!A:A,B161)&gt;0)),"Y","")</f>
        <v/>
      </c>
      <c r="Q161" s="193" t="str">
        <f>IF(OR(
    AND(COUNTIF(Bugs!A:A,B161)&gt;0,ISNUMBER(SEARCH("x",INDEX(Bugs!C:C,MATCH(B161,Bugs!A:A,0))))),
    AND(COUNTIF(Bugs!B:B,B161)&gt;0,ISNUMBER(SEARCH("x",INDEX(Bugs!C:C,MATCH(B161,Bugs!B:B,0))))),
    AND(COUNTIF(Bugs!A:A,B161)&gt;0,ISNUMBER(SEARCH("x",INDEX(Bugs!D:D,MATCH(B161,Bugs!A:A,0))))),
    AND(COUNTIF(Bugs!B:B,B161)&gt;0,ISNUMBER(SEARCH("x",INDEX(Bugs!D:D,MATCH(B161,Bugs!B:B,0)))))
),"Y","")</f>
        <v/>
      </c>
      <c r="R161">
        <f ca="1">IF(OR(ISNUMBER(MATCH(L161,MasterData!$D$3:$D$18,0)),ISNUMBER(MATCH(L161,MasterData!$C$3:$C$18,0))),
    DATEDIF(E161,I161,"d"),
    DATEDIF(E161,TODAY(),"d"))</f>
        <v>9</v>
      </c>
      <c r="S161">
        <f t="shared" ca="1" si="6"/>
        <v>0</v>
      </c>
      <c r="T161">
        <f t="shared" ca="1" si="7"/>
        <v>1</v>
      </c>
      <c r="U161">
        <f t="shared" ca="1" si="8"/>
        <v>0</v>
      </c>
    </row>
    <row r="162" spans="1:21" x14ac:dyDescent="0.35">
      <c r="A162">
        <v>6000143505</v>
      </c>
      <c r="B162" t="s">
        <v>230</v>
      </c>
      <c r="C162" t="s">
        <v>230</v>
      </c>
      <c r="D162" s="34" t="s">
        <v>480</v>
      </c>
      <c r="E162" s="208">
        <v>45825</v>
      </c>
      <c r="F162" s="1"/>
      <c r="G162" t="s">
        <v>611</v>
      </c>
      <c r="H162" t="s">
        <v>233</v>
      </c>
      <c r="I162" s="208">
        <v>45852</v>
      </c>
      <c r="J162" t="s">
        <v>256</v>
      </c>
      <c r="K162" t="s">
        <v>241</v>
      </c>
      <c r="L162" t="s">
        <v>171</v>
      </c>
      <c r="M162" t="s">
        <v>612</v>
      </c>
      <c r="N162" t="s">
        <v>237</v>
      </c>
      <c r="O162" t="s">
        <v>230</v>
      </c>
      <c r="P162" s="193" t="str">
        <f>IF(OR(AND(A162&lt;&gt;"",COUNTIF(Bugs!B:B,A162)&gt;0),AND(B162&lt;&gt;"",COUNTIF(Bugs!A:A,B162)&gt;0)),"Y","")</f>
        <v/>
      </c>
      <c r="Q162" s="193" t="str">
        <f>IF(OR(
    AND(COUNTIF(Bugs!A:A,B162)&gt;0,ISNUMBER(SEARCH("x",INDEX(Bugs!C:C,MATCH(B162,Bugs!A:A,0))))),
    AND(COUNTIF(Bugs!B:B,B162)&gt;0,ISNUMBER(SEARCH("x",INDEX(Bugs!C:C,MATCH(B162,Bugs!B:B,0))))),
    AND(COUNTIF(Bugs!A:A,B162)&gt;0,ISNUMBER(SEARCH("x",INDEX(Bugs!D:D,MATCH(B162,Bugs!A:A,0))))),
    AND(COUNTIF(Bugs!B:B,B162)&gt;0,ISNUMBER(SEARCH("x",INDEX(Bugs!D:D,MATCH(B162,Bugs!B:B,0)))))
),"Y","")</f>
        <v/>
      </c>
      <c r="R162">
        <f ca="1">IF(OR(ISNUMBER(MATCH(L162,MasterData!$D$3:$D$18,0)),ISNUMBER(MATCH(L162,MasterData!$C$3:$C$18,0))),
    DATEDIF(E162,I162,"d"),
    DATEDIF(E162,TODAY(),"d"))</f>
        <v>27</v>
      </c>
      <c r="S162">
        <f t="shared" ca="1" si="6"/>
        <v>0</v>
      </c>
      <c r="T162">
        <f t="shared" ca="1" si="7"/>
        <v>1</v>
      </c>
      <c r="U162">
        <f t="shared" ca="1" si="8"/>
        <v>0</v>
      </c>
    </row>
    <row r="163" spans="1:21" x14ac:dyDescent="0.35">
      <c r="A163">
        <v>6000143525</v>
      </c>
      <c r="B163" t="s">
        <v>230</v>
      </c>
      <c r="C163" t="s">
        <v>230</v>
      </c>
      <c r="D163" s="34" t="s">
        <v>480</v>
      </c>
      <c r="E163" s="208">
        <v>45825</v>
      </c>
      <c r="F163" s="1"/>
      <c r="G163" t="s">
        <v>613</v>
      </c>
      <c r="H163" t="s">
        <v>233</v>
      </c>
      <c r="I163" s="208">
        <v>45842</v>
      </c>
      <c r="J163" t="s">
        <v>201</v>
      </c>
      <c r="K163" t="s">
        <v>241</v>
      </c>
      <c r="L163" t="s">
        <v>171</v>
      </c>
      <c r="M163" t="s">
        <v>614</v>
      </c>
      <c r="N163" t="s">
        <v>237</v>
      </c>
      <c r="O163" t="s">
        <v>230</v>
      </c>
      <c r="P163" s="193" t="str">
        <f>IF(OR(AND(A163&lt;&gt;"",COUNTIF(Bugs!B:B,A163)&gt;0),AND(B163&lt;&gt;"",COUNTIF(Bugs!A:A,B163)&gt;0)),"Y","")</f>
        <v/>
      </c>
      <c r="Q163" s="193" t="str">
        <f>IF(OR(
    AND(COUNTIF(Bugs!A:A,B163)&gt;0,ISNUMBER(SEARCH("x",INDEX(Bugs!C:C,MATCH(B163,Bugs!A:A,0))))),
    AND(COUNTIF(Bugs!B:B,B163)&gt;0,ISNUMBER(SEARCH("x",INDEX(Bugs!C:C,MATCH(B163,Bugs!B:B,0))))),
    AND(COUNTIF(Bugs!A:A,B163)&gt;0,ISNUMBER(SEARCH("x",INDEX(Bugs!D:D,MATCH(B163,Bugs!A:A,0))))),
    AND(COUNTIF(Bugs!B:B,B163)&gt;0,ISNUMBER(SEARCH("x",INDEX(Bugs!D:D,MATCH(B163,Bugs!B:B,0)))))
),"Y","")</f>
        <v/>
      </c>
      <c r="R163">
        <f ca="1">IF(OR(ISNUMBER(MATCH(L163,MasterData!$D$3:$D$18,0)),ISNUMBER(MATCH(L163,MasterData!$C$3:$C$18,0))),
    DATEDIF(E163,I163,"d"),
    DATEDIF(E163,TODAY(),"d"))</f>
        <v>17</v>
      </c>
      <c r="S163">
        <f t="shared" ca="1" si="6"/>
        <v>0</v>
      </c>
      <c r="T163">
        <f t="shared" ca="1" si="7"/>
        <v>1</v>
      </c>
      <c r="U163">
        <f t="shared" ca="1" si="8"/>
        <v>0</v>
      </c>
    </row>
    <row r="164" spans="1:21" x14ac:dyDescent="0.35">
      <c r="A164">
        <v>6000143567</v>
      </c>
      <c r="B164" t="s">
        <v>615</v>
      </c>
      <c r="C164" t="s">
        <v>230</v>
      </c>
      <c r="D164" s="34" t="s">
        <v>231</v>
      </c>
      <c r="E164" s="208">
        <v>45826</v>
      </c>
      <c r="F164" s="1"/>
      <c r="G164" t="s">
        <v>293</v>
      </c>
      <c r="H164" t="s">
        <v>245</v>
      </c>
      <c r="I164" s="208">
        <v>45833</v>
      </c>
      <c r="J164" t="s">
        <v>234</v>
      </c>
      <c r="K164" t="s">
        <v>241</v>
      </c>
      <c r="L164" t="s">
        <v>171</v>
      </c>
      <c r="M164" t="s">
        <v>616</v>
      </c>
      <c r="N164" t="s">
        <v>237</v>
      </c>
      <c r="O164" t="s">
        <v>230</v>
      </c>
      <c r="P164" s="193" t="str">
        <f>IF(OR(AND(A164&lt;&gt;"",COUNTIF(Bugs!B:B,A164)&gt;0),AND(B164&lt;&gt;"",COUNTIF(Bugs!A:A,B164)&gt;0)),"Y","")</f>
        <v/>
      </c>
      <c r="Q164" s="193" t="str">
        <f>IF(OR(
    AND(COUNTIF(Bugs!A:A,B164)&gt;0,ISNUMBER(SEARCH("x",INDEX(Bugs!C:C,MATCH(B164,Bugs!A:A,0))))),
    AND(COUNTIF(Bugs!B:B,B164)&gt;0,ISNUMBER(SEARCH("x",INDEX(Bugs!C:C,MATCH(B164,Bugs!B:B,0))))),
    AND(COUNTIF(Bugs!A:A,B164)&gt;0,ISNUMBER(SEARCH("x",INDEX(Bugs!D:D,MATCH(B164,Bugs!A:A,0))))),
    AND(COUNTIF(Bugs!B:B,B164)&gt;0,ISNUMBER(SEARCH("x",INDEX(Bugs!D:D,MATCH(B164,Bugs!B:B,0)))))
),"Y","")</f>
        <v/>
      </c>
      <c r="R164">
        <f ca="1">IF(OR(ISNUMBER(MATCH(L164,MasterData!$D$3:$D$18,0)),ISNUMBER(MATCH(L164,MasterData!$C$3:$C$18,0))),
    DATEDIF(E164,I164,"d"),
    DATEDIF(E164,TODAY(),"d"))</f>
        <v>7</v>
      </c>
      <c r="S164">
        <f t="shared" ca="1" si="6"/>
        <v>1</v>
      </c>
      <c r="T164">
        <f t="shared" ca="1" si="7"/>
        <v>0</v>
      </c>
      <c r="U164">
        <f t="shared" ca="1" si="8"/>
        <v>0</v>
      </c>
    </row>
    <row r="165" spans="1:21" x14ac:dyDescent="0.35">
      <c r="A165">
        <v>6000143642</v>
      </c>
      <c r="B165" t="s">
        <v>230</v>
      </c>
      <c r="C165" t="s">
        <v>230</v>
      </c>
      <c r="D165" s="34" t="s">
        <v>251</v>
      </c>
      <c r="E165" s="208">
        <v>45826</v>
      </c>
      <c r="F165" s="1"/>
      <c r="G165" t="s">
        <v>400</v>
      </c>
      <c r="H165" t="s">
        <v>233</v>
      </c>
      <c r="I165" s="208">
        <v>45836</v>
      </c>
      <c r="J165" t="s">
        <v>201</v>
      </c>
      <c r="K165" t="s">
        <v>241</v>
      </c>
      <c r="L165" t="s">
        <v>171</v>
      </c>
      <c r="M165" t="s">
        <v>617</v>
      </c>
      <c r="N165" t="s">
        <v>237</v>
      </c>
      <c r="O165" t="s">
        <v>230</v>
      </c>
      <c r="P165" s="193" t="str">
        <f>IF(OR(AND(A165&lt;&gt;"",COUNTIF(Bugs!B:B,A165)&gt;0),AND(B165&lt;&gt;"",COUNTIF(Bugs!A:A,B165)&gt;0)),"Y","")</f>
        <v/>
      </c>
      <c r="Q165" s="193" t="str">
        <f>IF(OR(
    AND(COUNTIF(Bugs!A:A,B165)&gt;0,ISNUMBER(SEARCH("x",INDEX(Bugs!C:C,MATCH(B165,Bugs!A:A,0))))),
    AND(COUNTIF(Bugs!B:B,B165)&gt;0,ISNUMBER(SEARCH("x",INDEX(Bugs!C:C,MATCH(B165,Bugs!B:B,0))))),
    AND(COUNTIF(Bugs!A:A,B165)&gt;0,ISNUMBER(SEARCH("x",INDEX(Bugs!D:D,MATCH(B165,Bugs!A:A,0))))),
    AND(COUNTIF(Bugs!B:B,B165)&gt;0,ISNUMBER(SEARCH("x",INDEX(Bugs!D:D,MATCH(B165,Bugs!B:B,0)))))
),"Y","")</f>
        <v/>
      </c>
      <c r="R165">
        <f ca="1">IF(OR(ISNUMBER(MATCH(L165,MasterData!$D$3:$D$18,0)),ISNUMBER(MATCH(L165,MasterData!$C$3:$C$18,0))),
    DATEDIF(E165,I165,"d"),
    DATEDIF(E165,TODAY(),"d"))</f>
        <v>10</v>
      </c>
      <c r="S165">
        <f t="shared" ca="1" si="6"/>
        <v>0</v>
      </c>
      <c r="T165">
        <f t="shared" ca="1" si="7"/>
        <v>1</v>
      </c>
      <c r="U165">
        <f t="shared" ca="1" si="8"/>
        <v>0</v>
      </c>
    </row>
    <row r="166" spans="1:21" x14ac:dyDescent="0.35">
      <c r="B166" t="s">
        <v>8</v>
      </c>
      <c r="D166" s="34" t="s">
        <v>660</v>
      </c>
      <c r="E166" s="208">
        <v>45826</v>
      </c>
      <c r="F166" s="1"/>
      <c r="G166" t="s">
        <v>661</v>
      </c>
      <c r="I166" s="208">
        <v>45887.499571759261</v>
      </c>
      <c r="K166" t="s">
        <v>235</v>
      </c>
      <c r="L166" t="s">
        <v>164</v>
      </c>
      <c r="M166" t="s">
        <v>662</v>
      </c>
      <c r="N166" t="s">
        <v>237</v>
      </c>
      <c r="P166" s="193" t="str">
        <f>IF(OR(AND(A166&lt;&gt;"",COUNTIF(Bugs!B:B,A166)&gt;0),AND(B166&lt;&gt;"",COUNTIF(Bugs!A:A,B166)&gt;0)),"Y","")</f>
        <v>Y</v>
      </c>
      <c r="Q166" s="193" t="str">
        <f>IF(OR(
    AND(COUNTIF(Bugs!A:A,B166)&gt;0,ISNUMBER(SEARCH("x",INDEX(Bugs!C:C,MATCH(B166,Bugs!A:A,0))))),
    AND(COUNTIF(Bugs!B:B,B166)&gt;0,ISNUMBER(SEARCH("x",INDEX(Bugs!C:C,MATCH(B166,Bugs!B:B,0))))),
    AND(COUNTIF(Bugs!A:A,B166)&gt;0,ISNUMBER(SEARCH("x",INDEX(Bugs!D:D,MATCH(B166,Bugs!A:A,0))))),
    AND(COUNTIF(Bugs!B:B,B166)&gt;0,ISNUMBER(SEARCH("x",INDEX(Bugs!D:D,MATCH(B166,Bugs!B:B,0)))))
),"Y","")</f>
        <v>Y</v>
      </c>
      <c r="R166">
        <f ca="1">IF(OR(ISNUMBER(MATCH(L166,MasterData!$D$3:$D$18,0)),ISNUMBER(MATCH(L166,MasterData!$C$3:$C$18,0))),
    DATEDIF(E166,I166,"d"),
    DATEDIF(E166,TODAY(),"d"))</f>
        <v>181</v>
      </c>
      <c r="S166">
        <f ca="1">IF(AND($R166&gt;=0,$R166&lt;=7),1,0)</f>
        <v>0</v>
      </c>
      <c r="T166">
        <f ca="1">IF(AND($R166&gt;7,R166&lt;=30),1,0)</f>
        <v>0</v>
      </c>
      <c r="U166">
        <f ca="1">IF($R166&gt;30,1,0)</f>
        <v>1</v>
      </c>
    </row>
    <row r="167" spans="1:21" x14ac:dyDescent="0.35">
      <c r="A167">
        <v>6000144089</v>
      </c>
      <c r="B167" t="s">
        <v>230</v>
      </c>
      <c r="C167" t="s">
        <v>230</v>
      </c>
      <c r="D167" s="34" t="s">
        <v>231</v>
      </c>
      <c r="E167" s="208">
        <v>45833</v>
      </c>
      <c r="F167" s="1"/>
      <c r="G167" t="s">
        <v>248</v>
      </c>
      <c r="H167" t="s">
        <v>245</v>
      </c>
      <c r="I167" s="208">
        <v>45843</v>
      </c>
      <c r="J167" t="s">
        <v>201</v>
      </c>
      <c r="K167" t="s">
        <v>241</v>
      </c>
      <c r="L167" t="s">
        <v>171</v>
      </c>
      <c r="M167" t="s">
        <v>621</v>
      </c>
      <c r="N167" t="s">
        <v>237</v>
      </c>
      <c r="O167" t="s">
        <v>230</v>
      </c>
      <c r="P167" s="193" t="str">
        <f>IF(OR(AND(A167&lt;&gt;"",COUNTIF(Bugs!B:B,A167)&gt;0),AND(B167&lt;&gt;"",COUNTIF(Bugs!A:A,B167)&gt;0)),"Y","")</f>
        <v/>
      </c>
      <c r="Q167" s="193" t="str">
        <f>IF(OR(
    AND(COUNTIF(Bugs!A:A,B167)&gt;0,ISNUMBER(SEARCH("x",INDEX(Bugs!C:C,MATCH(B167,Bugs!A:A,0))))),
    AND(COUNTIF(Bugs!B:B,B167)&gt;0,ISNUMBER(SEARCH("x",INDEX(Bugs!C:C,MATCH(B167,Bugs!B:B,0))))),
    AND(COUNTIF(Bugs!A:A,B167)&gt;0,ISNUMBER(SEARCH("x",INDEX(Bugs!D:D,MATCH(B167,Bugs!A:A,0))))),
    AND(COUNTIF(Bugs!B:B,B167)&gt;0,ISNUMBER(SEARCH("x",INDEX(Bugs!D:D,MATCH(B167,Bugs!B:B,0)))))
),"Y","")</f>
        <v/>
      </c>
      <c r="R167">
        <f ca="1">IF(OR(ISNUMBER(MATCH(L167,MasterData!$D$3:$D$18,0)),ISNUMBER(MATCH(L167,MasterData!$C$3:$C$18,0))),
    DATEDIF(E167,I167,"d"),
    DATEDIF(E167,TODAY(),"d"))</f>
        <v>10</v>
      </c>
      <c r="S167">
        <f t="shared" ca="1" si="6"/>
        <v>0</v>
      </c>
      <c r="T167">
        <f t="shared" ca="1" si="7"/>
        <v>1</v>
      </c>
      <c r="U167">
        <f t="shared" ca="1" si="8"/>
        <v>0</v>
      </c>
    </row>
    <row r="168" spans="1:21" x14ac:dyDescent="0.35">
      <c r="A168">
        <v>6000144129</v>
      </c>
      <c r="B168" t="s">
        <v>230</v>
      </c>
      <c r="C168" t="s">
        <v>230</v>
      </c>
      <c r="D168" s="34" t="s">
        <v>231</v>
      </c>
      <c r="E168" s="208">
        <v>45833</v>
      </c>
      <c r="F168" s="1"/>
      <c r="G168" t="s">
        <v>248</v>
      </c>
      <c r="H168" t="s">
        <v>245</v>
      </c>
      <c r="I168" s="208">
        <v>45843</v>
      </c>
      <c r="J168" t="s">
        <v>201</v>
      </c>
      <c r="K168" t="s">
        <v>241</v>
      </c>
      <c r="L168" t="s">
        <v>171</v>
      </c>
      <c r="M168" t="s">
        <v>622</v>
      </c>
      <c r="N168" t="s">
        <v>237</v>
      </c>
      <c r="O168" t="s">
        <v>230</v>
      </c>
      <c r="P168" s="193" t="str">
        <f>IF(OR(AND(A168&lt;&gt;"",COUNTIF(Bugs!B:B,A168)&gt;0),AND(B168&lt;&gt;"",COUNTIF(Bugs!A:A,B168)&gt;0)),"Y","")</f>
        <v/>
      </c>
      <c r="Q168" s="193" t="str">
        <f>IF(OR(
    AND(COUNTIF(Bugs!A:A,B168)&gt;0,ISNUMBER(SEARCH("x",INDEX(Bugs!C:C,MATCH(B168,Bugs!A:A,0))))),
    AND(COUNTIF(Bugs!B:B,B168)&gt;0,ISNUMBER(SEARCH("x",INDEX(Bugs!C:C,MATCH(B168,Bugs!B:B,0))))),
    AND(COUNTIF(Bugs!A:A,B168)&gt;0,ISNUMBER(SEARCH("x",INDEX(Bugs!D:D,MATCH(B168,Bugs!A:A,0))))),
    AND(COUNTIF(Bugs!B:B,B168)&gt;0,ISNUMBER(SEARCH("x",INDEX(Bugs!D:D,MATCH(B168,Bugs!B:B,0)))))
),"Y","")</f>
        <v/>
      </c>
      <c r="R168">
        <f ca="1">IF(OR(ISNUMBER(MATCH(L168,MasterData!$D$3:$D$18,0)),ISNUMBER(MATCH(L168,MasterData!$C$3:$C$18,0))),
    DATEDIF(E168,I168,"d"),
    DATEDIF(E168,TODAY(),"d"))</f>
        <v>10</v>
      </c>
      <c r="S168">
        <f t="shared" ca="1" si="6"/>
        <v>0</v>
      </c>
      <c r="T168">
        <f t="shared" ca="1" si="7"/>
        <v>1</v>
      </c>
      <c r="U168">
        <f t="shared" ca="1" si="8"/>
        <v>0</v>
      </c>
    </row>
    <row r="169" spans="1:21" x14ac:dyDescent="0.35">
      <c r="A169">
        <v>6000144490</v>
      </c>
      <c r="B169" t="s">
        <v>625</v>
      </c>
      <c r="C169" t="s">
        <v>230</v>
      </c>
      <c r="D169" s="34" t="s">
        <v>231</v>
      </c>
      <c r="E169" s="208">
        <v>45838</v>
      </c>
      <c r="F169" s="1"/>
      <c r="G169" t="s">
        <v>248</v>
      </c>
      <c r="H169" t="s">
        <v>245</v>
      </c>
      <c r="I169" s="208">
        <v>45876</v>
      </c>
      <c r="J169" t="s">
        <v>245</v>
      </c>
      <c r="K169" t="s">
        <v>241</v>
      </c>
      <c r="L169" t="s">
        <v>171</v>
      </c>
      <c r="M169" t="s">
        <v>626</v>
      </c>
      <c r="N169" t="s">
        <v>237</v>
      </c>
      <c r="O169" t="s">
        <v>230</v>
      </c>
      <c r="P169" s="193" t="str">
        <f>IF(OR(AND(A169&lt;&gt;"",COUNTIF(Bugs!B:B,A169)&gt;0),AND(B169&lt;&gt;"",COUNTIF(Bugs!A:A,B169)&gt;0)),"Y","")</f>
        <v/>
      </c>
      <c r="Q169" s="193" t="str">
        <f>IF(OR(
    AND(COUNTIF(Bugs!A:A,B169)&gt;0,ISNUMBER(SEARCH("x",INDEX(Bugs!C:C,MATCH(B169,Bugs!A:A,0))))),
    AND(COUNTIF(Bugs!B:B,B169)&gt;0,ISNUMBER(SEARCH("x",INDEX(Bugs!C:C,MATCH(B169,Bugs!B:B,0))))),
    AND(COUNTIF(Bugs!A:A,B169)&gt;0,ISNUMBER(SEARCH("x",INDEX(Bugs!D:D,MATCH(B169,Bugs!A:A,0))))),
    AND(COUNTIF(Bugs!B:B,B169)&gt;0,ISNUMBER(SEARCH("x",INDEX(Bugs!D:D,MATCH(B169,Bugs!B:B,0)))))
),"Y","")</f>
        <v/>
      </c>
      <c r="R169">
        <f ca="1">IF(OR(ISNUMBER(MATCH(L169,MasterData!$D$3:$D$18,0)),ISNUMBER(MATCH(L169,MasterData!$C$3:$C$18,0))),
    DATEDIF(E169,I169,"d"),
    DATEDIF(E169,TODAY(),"d"))</f>
        <v>38</v>
      </c>
      <c r="S169">
        <f t="shared" ca="1" si="6"/>
        <v>0</v>
      </c>
      <c r="T169">
        <f t="shared" ca="1" si="7"/>
        <v>0</v>
      </c>
      <c r="U169">
        <f t="shared" ca="1" si="8"/>
        <v>1</v>
      </c>
    </row>
    <row r="170" spans="1:21" x14ac:dyDescent="0.35">
      <c r="A170">
        <v>6000144523</v>
      </c>
      <c r="B170" t="s">
        <v>627</v>
      </c>
      <c r="C170" t="s">
        <v>230</v>
      </c>
      <c r="D170" s="34" t="s">
        <v>254</v>
      </c>
      <c r="E170" s="208">
        <v>45838</v>
      </c>
      <c r="F170" s="1"/>
      <c r="G170" t="s">
        <v>268</v>
      </c>
      <c r="H170" t="s">
        <v>240</v>
      </c>
      <c r="I170" s="208">
        <v>45859</v>
      </c>
      <c r="J170" t="s">
        <v>245</v>
      </c>
      <c r="K170" t="s">
        <v>235</v>
      </c>
      <c r="L170" t="s">
        <v>171</v>
      </c>
      <c r="M170" t="s">
        <v>629</v>
      </c>
      <c r="N170" t="s">
        <v>237</v>
      </c>
      <c r="O170" t="s">
        <v>230</v>
      </c>
      <c r="P170" s="193" t="str">
        <f>IF(OR(AND(A170&lt;&gt;"",COUNTIF(Bugs!B:B,A170)&gt;0),AND(B170&lt;&gt;"",COUNTIF(Bugs!A:A,B170)&gt;0)),"Y","")</f>
        <v/>
      </c>
      <c r="Q170" s="193" t="str">
        <f>IF(OR(
    AND(COUNTIF(Bugs!A:A,B170)&gt;0,ISNUMBER(SEARCH("x",INDEX(Bugs!C:C,MATCH(B170,Bugs!A:A,0))))),
    AND(COUNTIF(Bugs!B:B,B170)&gt;0,ISNUMBER(SEARCH("x",INDEX(Bugs!C:C,MATCH(B170,Bugs!B:B,0))))),
    AND(COUNTIF(Bugs!A:A,B170)&gt;0,ISNUMBER(SEARCH("x",INDEX(Bugs!D:D,MATCH(B170,Bugs!A:A,0))))),
    AND(COUNTIF(Bugs!B:B,B170)&gt;0,ISNUMBER(SEARCH("x",INDEX(Bugs!D:D,MATCH(B170,Bugs!B:B,0)))))
),"Y","")</f>
        <v/>
      </c>
      <c r="R170">
        <f ca="1">IF(OR(ISNUMBER(MATCH(L170,MasterData!$D$3:$D$18,0)),ISNUMBER(MATCH(L170,MasterData!$C$3:$C$18,0))),
    DATEDIF(E170,I170,"d"),
    DATEDIF(E170,TODAY(),"d"))</f>
        <v>21</v>
      </c>
      <c r="S170">
        <f t="shared" ca="1" si="6"/>
        <v>0</v>
      </c>
      <c r="T170">
        <f t="shared" ca="1" si="7"/>
        <v>1</v>
      </c>
      <c r="U170">
        <f t="shared" ca="1" si="8"/>
        <v>0</v>
      </c>
    </row>
    <row r="171" spans="1:21" x14ac:dyDescent="0.35">
      <c r="A171">
        <v>6000144785</v>
      </c>
      <c r="B171" t="s">
        <v>632</v>
      </c>
      <c r="C171" t="s">
        <v>230</v>
      </c>
      <c r="D171" s="34" t="s">
        <v>231</v>
      </c>
      <c r="E171" s="208">
        <v>45840</v>
      </c>
      <c r="F171" s="1"/>
      <c r="G171" t="s">
        <v>248</v>
      </c>
      <c r="H171" t="s">
        <v>245</v>
      </c>
      <c r="I171" s="208">
        <v>45858</v>
      </c>
      <c r="J171" t="s">
        <v>245</v>
      </c>
      <c r="K171" t="s">
        <v>235</v>
      </c>
      <c r="L171" t="s">
        <v>171</v>
      </c>
      <c r="M171" t="s">
        <v>633</v>
      </c>
      <c r="N171" t="s">
        <v>237</v>
      </c>
      <c r="O171" t="s">
        <v>230</v>
      </c>
      <c r="P171" s="193" t="str">
        <f>IF(OR(AND(A171&lt;&gt;"",COUNTIF(Bugs!B:B,A171)&gt;0),AND(B171&lt;&gt;"",COUNTIF(Bugs!A:A,B171)&gt;0)),"Y","")</f>
        <v/>
      </c>
      <c r="Q171" s="193" t="str">
        <f>IF(OR(
    AND(COUNTIF(Bugs!A:A,B171)&gt;0,ISNUMBER(SEARCH("x",INDEX(Bugs!C:C,MATCH(B171,Bugs!A:A,0))))),
    AND(COUNTIF(Bugs!B:B,B171)&gt;0,ISNUMBER(SEARCH("x",INDEX(Bugs!C:C,MATCH(B171,Bugs!B:B,0))))),
    AND(COUNTIF(Bugs!A:A,B171)&gt;0,ISNUMBER(SEARCH("x",INDEX(Bugs!D:D,MATCH(B171,Bugs!A:A,0))))),
    AND(COUNTIF(Bugs!B:B,B171)&gt;0,ISNUMBER(SEARCH("x",INDEX(Bugs!D:D,MATCH(B171,Bugs!B:B,0)))))
),"Y","")</f>
        <v/>
      </c>
      <c r="R171">
        <f ca="1">IF(OR(ISNUMBER(MATCH(L171,MasterData!$D$3:$D$18,0)),ISNUMBER(MATCH(L171,MasterData!$C$3:$C$18,0))),
    DATEDIF(E171,I171,"d"),
    DATEDIF(E171,TODAY(),"d"))</f>
        <v>18</v>
      </c>
      <c r="S171">
        <f t="shared" ca="1" si="6"/>
        <v>0</v>
      </c>
      <c r="T171">
        <f t="shared" ca="1" si="7"/>
        <v>1</v>
      </c>
      <c r="U171">
        <f t="shared" ca="1" si="8"/>
        <v>0</v>
      </c>
    </row>
    <row r="172" spans="1:21" x14ac:dyDescent="0.35">
      <c r="A172">
        <v>6000144855</v>
      </c>
      <c r="B172" t="s">
        <v>230</v>
      </c>
      <c r="C172" t="s">
        <v>230</v>
      </c>
      <c r="D172" s="34" t="s">
        <v>251</v>
      </c>
      <c r="E172" s="208">
        <v>45841</v>
      </c>
      <c r="F172" s="1"/>
      <c r="G172" t="s">
        <v>400</v>
      </c>
      <c r="H172" t="s">
        <v>230</v>
      </c>
      <c r="I172" s="208">
        <v>45860</v>
      </c>
      <c r="J172" t="s">
        <v>201</v>
      </c>
      <c r="K172" t="s">
        <v>241</v>
      </c>
      <c r="L172" t="s">
        <v>171</v>
      </c>
      <c r="M172" t="s">
        <v>634</v>
      </c>
      <c r="N172" t="s">
        <v>237</v>
      </c>
      <c r="O172" t="s">
        <v>230</v>
      </c>
      <c r="P172" s="193" t="str">
        <f>IF(OR(AND(A172&lt;&gt;"",COUNTIF(Bugs!B:B,A172)&gt;0),AND(B172&lt;&gt;"",COUNTIF(Bugs!A:A,B172)&gt;0)),"Y","")</f>
        <v/>
      </c>
      <c r="Q172" s="193" t="str">
        <f>IF(OR(
    AND(COUNTIF(Bugs!A:A,B172)&gt;0,ISNUMBER(SEARCH("x",INDEX(Bugs!C:C,MATCH(B172,Bugs!A:A,0))))),
    AND(COUNTIF(Bugs!B:B,B172)&gt;0,ISNUMBER(SEARCH("x",INDEX(Bugs!C:C,MATCH(B172,Bugs!B:B,0))))),
    AND(COUNTIF(Bugs!A:A,B172)&gt;0,ISNUMBER(SEARCH("x",INDEX(Bugs!D:D,MATCH(B172,Bugs!A:A,0))))),
    AND(COUNTIF(Bugs!B:B,B172)&gt;0,ISNUMBER(SEARCH("x",INDEX(Bugs!D:D,MATCH(B172,Bugs!B:B,0)))))
),"Y","")</f>
        <v/>
      </c>
      <c r="R172">
        <f ca="1">IF(OR(ISNUMBER(MATCH(L172,MasterData!$D$3:$D$18,0)),ISNUMBER(MATCH(L172,MasterData!$C$3:$C$18,0))),
    DATEDIF(E172,I172,"d"),
    DATEDIF(E172,TODAY(),"d"))</f>
        <v>19</v>
      </c>
      <c r="S172">
        <f t="shared" ca="1" si="6"/>
        <v>0</v>
      </c>
      <c r="T172">
        <f t="shared" ca="1" si="7"/>
        <v>1</v>
      </c>
      <c r="U172">
        <f t="shared" ca="1" si="8"/>
        <v>0</v>
      </c>
    </row>
    <row r="173" spans="1:21" x14ac:dyDescent="0.35">
      <c r="A173">
        <v>6000144869</v>
      </c>
      <c r="B173" t="s">
        <v>635</v>
      </c>
      <c r="C173" t="s">
        <v>230</v>
      </c>
      <c r="D173" s="34" t="s">
        <v>231</v>
      </c>
      <c r="E173" s="208">
        <v>45841</v>
      </c>
      <c r="F173" s="1"/>
      <c r="G173" t="s">
        <v>248</v>
      </c>
      <c r="H173" t="s">
        <v>245</v>
      </c>
      <c r="I173" s="208">
        <v>45870</v>
      </c>
      <c r="J173" t="s">
        <v>234</v>
      </c>
      <c r="K173" t="s">
        <v>235</v>
      </c>
      <c r="L173" t="s">
        <v>171</v>
      </c>
      <c r="M173" t="s">
        <v>636</v>
      </c>
      <c r="N173" t="s">
        <v>237</v>
      </c>
      <c r="O173" t="s">
        <v>230</v>
      </c>
      <c r="P173" s="193" t="str">
        <f>IF(OR(AND(A173&lt;&gt;"",COUNTIF(Bugs!B:B,A173)&gt;0),AND(B173&lt;&gt;"",COUNTIF(Bugs!A:A,B173)&gt;0)),"Y","")</f>
        <v/>
      </c>
      <c r="Q173" s="193" t="str">
        <f>IF(OR(
    AND(COUNTIF(Bugs!A:A,B173)&gt;0,ISNUMBER(SEARCH("x",INDEX(Bugs!C:C,MATCH(B173,Bugs!A:A,0))))),
    AND(COUNTIF(Bugs!B:B,B173)&gt;0,ISNUMBER(SEARCH("x",INDEX(Bugs!C:C,MATCH(B173,Bugs!B:B,0))))),
    AND(COUNTIF(Bugs!A:A,B173)&gt;0,ISNUMBER(SEARCH("x",INDEX(Bugs!D:D,MATCH(B173,Bugs!A:A,0))))),
    AND(COUNTIF(Bugs!B:B,B173)&gt;0,ISNUMBER(SEARCH("x",INDEX(Bugs!D:D,MATCH(B173,Bugs!B:B,0)))))
),"Y","")</f>
        <v/>
      </c>
      <c r="R173">
        <f ca="1">IF(OR(ISNUMBER(MATCH(L173,MasterData!$D$3:$D$18,0)),ISNUMBER(MATCH(L173,MasterData!$C$3:$C$18,0))),
    DATEDIF(E173,I173,"d"),
    DATEDIF(E173,TODAY(),"d"))</f>
        <v>29</v>
      </c>
      <c r="S173">
        <f t="shared" ca="1" si="6"/>
        <v>0</v>
      </c>
      <c r="T173">
        <f t="shared" ca="1" si="7"/>
        <v>1</v>
      </c>
      <c r="U173">
        <f t="shared" ca="1" si="8"/>
        <v>0</v>
      </c>
    </row>
    <row r="174" spans="1:21" x14ac:dyDescent="0.35">
      <c r="A174">
        <v>6000145148</v>
      </c>
      <c r="B174" t="s">
        <v>644</v>
      </c>
      <c r="C174" t="s">
        <v>230</v>
      </c>
      <c r="D174" s="34" t="s">
        <v>480</v>
      </c>
      <c r="E174" s="208">
        <v>45845</v>
      </c>
      <c r="F174" s="1"/>
      <c r="G174" t="s">
        <v>552</v>
      </c>
      <c r="H174" t="s">
        <v>245</v>
      </c>
      <c r="I174" s="208">
        <v>45853</v>
      </c>
      <c r="J174" t="s">
        <v>245</v>
      </c>
      <c r="K174" t="s">
        <v>241</v>
      </c>
      <c r="L174" t="s">
        <v>171</v>
      </c>
      <c r="M174" t="s">
        <v>645</v>
      </c>
      <c r="N174" t="s">
        <v>237</v>
      </c>
      <c r="O174" t="s">
        <v>230</v>
      </c>
      <c r="P174" s="193" t="str">
        <f>IF(OR(AND(A174&lt;&gt;"",COUNTIF(Bugs!B:B,A174)&gt;0),AND(B174&lt;&gt;"",COUNTIF(Bugs!A:A,B174)&gt;0)),"Y","")</f>
        <v/>
      </c>
      <c r="Q174" s="193" t="str">
        <f>IF(OR(
    AND(COUNTIF(Bugs!A:A,B174)&gt;0,ISNUMBER(SEARCH("x",INDEX(Bugs!C:C,MATCH(B174,Bugs!A:A,0))))),
    AND(COUNTIF(Bugs!B:B,B174)&gt;0,ISNUMBER(SEARCH("x",INDEX(Bugs!C:C,MATCH(B174,Bugs!B:B,0))))),
    AND(COUNTIF(Bugs!A:A,B174)&gt;0,ISNUMBER(SEARCH("x",INDEX(Bugs!D:D,MATCH(B174,Bugs!A:A,0))))),
    AND(COUNTIF(Bugs!B:B,B174)&gt;0,ISNUMBER(SEARCH("x",INDEX(Bugs!D:D,MATCH(B174,Bugs!B:B,0)))))
),"Y","")</f>
        <v/>
      </c>
      <c r="R174">
        <f ca="1">IF(OR(ISNUMBER(MATCH(L174,MasterData!$D$3:$D$18,0)),ISNUMBER(MATCH(L174,MasterData!$C$3:$C$18,0))),
    DATEDIF(E174,I174,"d"),
    DATEDIF(E174,TODAY(),"d"))</f>
        <v>8</v>
      </c>
      <c r="S174">
        <f t="shared" ca="1" si="6"/>
        <v>0</v>
      </c>
      <c r="T174">
        <f t="shared" ca="1" si="7"/>
        <v>1</v>
      </c>
      <c r="U174">
        <f t="shared" ca="1" si="8"/>
        <v>0</v>
      </c>
    </row>
    <row r="175" spans="1:21" x14ac:dyDescent="0.35">
      <c r="A175">
        <v>6000145298</v>
      </c>
      <c r="B175" t="s">
        <v>230</v>
      </c>
      <c r="C175" t="s">
        <v>230</v>
      </c>
      <c r="D175" s="34" t="s">
        <v>231</v>
      </c>
      <c r="E175" s="208">
        <v>45846</v>
      </c>
      <c r="F175" s="1"/>
      <c r="G175" t="s">
        <v>248</v>
      </c>
      <c r="H175" t="s">
        <v>245</v>
      </c>
      <c r="I175" s="208">
        <v>45856</v>
      </c>
      <c r="J175" t="s">
        <v>245</v>
      </c>
      <c r="K175" t="s">
        <v>241</v>
      </c>
      <c r="L175" t="s">
        <v>171</v>
      </c>
      <c r="M175" t="s">
        <v>486</v>
      </c>
      <c r="N175" t="s">
        <v>237</v>
      </c>
      <c r="O175" t="s">
        <v>230</v>
      </c>
      <c r="P175" s="193" t="str">
        <f>IF(OR(AND(A175&lt;&gt;"",COUNTIF(Bugs!B:B,A175)&gt;0),AND(B175&lt;&gt;"",COUNTIF(Bugs!A:A,B175)&gt;0)),"Y","")</f>
        <v/>
      </c>
      <c r="Q175" s="193" t="str">
        <f>IF(OR(
    AND(COUNTIF(Bugs!A:A,B175)&gt;0,ISNUMBER(SEARCH("x",INDEX(Bugs!C:C,MATCH(B175,Bugs!A:A,0))))),
    AND(COUNTIF(Bugs!B:B,B175)&gt;0,ISNUMBER(SEARCH("x",INDEX(Bugs!C:C,MATCH(B175,Bugs!B:B,0))))),
    AND(COUNTIF(Bugs!A:A,B175)&gt;0,ISNUMBER(SEARCH("x",INDEX(Bugs!D:D,MATCH(B175,Bugs!A:A,0))))),
    AND(COUNTIF(Bugs!B:B,B175)&gt;0,ISNUMBER(SEARCH("x",INDEX(Bugs!D:D,MATCH(B175,Bugs!B:B,0)))))
),"Y","")</f>
        <v/>
      </c>
      <c r="R175">
        <f ca="1">IF(OR(ISNUMBER(MATCH(L175,MasterData!$D$3:$D$18,0)),ISNUMBER(MATCH(L175,MasterData!$C$3:$C$18,0))),
    DATEDIF(E175,I175,"d"),
    DATEDIF(E175,TODAY(),"d"))</f>
        <v>10</v>
      </c>
      <c r="S175">
        <f t="shared" ca="1" si="6"/>
        <v>0</v>
      </c>
      <c r="T175">
        <f t="shared" ca="1" si="7"/>
        <v>1</v>
      </c>
      <c r="U175">
        <f t="shared" ca="1" si="8"/>
        <v>0</v>
      </c>
    </row>
    <row r="176" spans="1:21" x14ac:dyDescent="0.35">
      <c r="A176">
        <v>6000145337</v>
      </c>
      <c r="B176" t="s">
        <v>646</v>
      </c>
      <c r="C176" t="s">
        <v>230</v>
      </c>
      <c r="D176" s="34" t="s">
        <v>231</v>
      </c>
      <c r="E176" s="208">
        <v>45846</v>
      </c>
      <c r="F176" s="1"/>
      <c r="G176" t="s">
        <v>248</v>
      </c>
      <c r="H176" t="s">
        <v>245</v>
      </c>
      <c r="I176" s="208">
        <v>45873</v>
      </c>
      <c r="J176" t="s">
        <v>234</v>
      </c>
      <c r="K176" t="s">
        <v>235</v>
      </c>
      <c r="L176" t="s">
        <v>171</v>
      </c>
      <c r="M176" t="s">
        <v>486</v>
      </c>
      <c r="N176" t="s">
        <v>237</v>
      </c>
      <c r="O176" t="s">
        <v>230</v>
      </c>
      <c r="P176" s="193" t="str">
        <f>IF(OR(AND(A176&lt;&gt;"",COUNTIF(Bugs!B:B,A176)&gt;0),AND(B176&lt;&gt;"",COUNTIF(Bugs!A:A,B176)&gt;0)),"Y","")</f>
        <v/>
      </c>
      <c r="Q176" s="193" t="str">
        <f>IF(OR(
    AND(COUNTIF(Bugs!A:A,B176)&gt;0,ISNUMBER(SEARCH("x",INDEX(Bugs!C:C,MATCH(B176,Bugs!A:A,0))))),
    AND(COUNTIF(Bugs!B:B,B176)&gt;0,ISNUMBER(SEARCH("x",INDEX(Bugs!C:C,MATCH(B176,Bugs!B:B,0))))),
    AND(COUNTIF(Bugs!A:A,B176)&gt;0,ISNUMBER(SEARCH("x",INDEX(Bugs!D:D,MATCH(B176,Bugs!A:A,0))))),
    AND(COUNTIF(Bugs!B:B,B176)&gt;0,ISNUMBER(SEARCH("x",INDEX(Bugs!D:D,MATCH(B176,Bugs!B:B,0)))))
),"Y","")</f>
        <v/>
      </c>
      <c r="R176">
        <f ca="1">IF(OR(ISNUMBER(MATCH(L176,MasterData!$D$3:$D$18,0)),ISNUMBER(MATCH(L176,MasterData!$C$3:$C$18,0))),
    DATEDIF(E176,I176,"d"),
    DATEDIF(E176,TODAY(),"d"))</f>
        <v>27</v>
      </c>
      <c r="S176">
        <f t="shared" ca="1" si="6"/>
        <v>0</v>
      </c>
      <c r="T176">
        <f t="shared" ca="1" si="7"/>
        <v>1</v>
      </c>
      <c r="U176">
        <f t="shared" ca="1" si="8"/>
        <v>0</v>
      </c>
    </row>
    <row r="177" spans="1:21" x14ac:dyDescent="0.35">
      <c r="A177">
        <v>6000145415</v>
      </c>
      <c r="B177" t="s">
        <v>647</v>
      </c>
      <c r="C177" t="s">
        <v>230</v>
      </c>
      <c r="D177" s="34" t="s">
        <v>254</v>
      </c>
      <c r="E177" s="208">
        <v>45847</v>
      </c>
      <c r="F177" s="1"/>
      <c r="G177" t="s">
        <v>268</v>
      </c>
      <c r="H177" t="s">
        <v>230</v>
      </c>
      <c r="I177" s="208">
        <v>45876</v>
      </c>
      <c r="J177" t="s">
        <v>245</v>
      </c>
      <c r="K177" t="s">
        <v>241</v>
      </c>
      <c r="L177" t="s">
        <v>171</v>
      </c>
      <c r="M177" t="s">
        <v>648</v>
      </c>
      <c r="N177" t="s">
        <v>237</v>
      </c>
      <c r="O177" t="s">
        <v>230</v>
      </c>
      <c r="P177" s="193" t="str">
        <f>IF(OR(AND(A177&lt;&gt;"",COUNTIF(Bugs!B:B,A177)&gt;0),AND(B177&lt;&gt;"",COUNTIF(Bugs!A:A,B177)&gt;0)),"Y","")</f>
        <v/>
      </c>
      <c r="Q177" s="193" t="str">
        <f>IF(OR(
    AND(COUNTIF(Bugs!A:A,B177)&gt;0,ISNUMBER(SEARCH("x",INDEX(Bugs!C:C,MATCH(B177,Bugs!A:A,0))))),
    AND(COUNTIF(Bugs!B:B,B177)&gt;0,ISNUMBER(SEARCH("x",INDEX(Bugs!C:C,MATCH(B177,Bugs!B:B,0))))),
    AND(COUNTIF(Bugs!A:A,B177)&gt;0,ISNUMBER(SEARCH("x",INDEX(Bugs!D:D,MATCH(B177,Bugs!A:A,0))))),
    AND(COUNTIF(Bugs!B:B,B177)&gt;0,ISNUMBER(SEARCH("x",INDEX(Bugs!D:D,MATCH(B177,Bugs!B:B,0)))))
),"Y","")</f>
        <v/>
      </c>
      <c r="R177">
        <f ca="1">IF(OR(ISNUMBER(MATCH(L177,MasterData!$D$3:$D$18,0)),ISNUMBER(MATCH(L177,MasterData!$C$3:$C$18,0))),
    DATEDIF(E177,I177,"d"),
    DATEDIF(E177,TODAY(),"d"))</f>
        <v>29</v>
      </c>
      <c r="S177">
        <f t="shared" ca="1" si="6"/>
        <v>0</v>
      </c>
      <c r="T177">
        <f t="shared" ca="1" si="7"/>
        <v>1</v>
      </c>
      <c r="U177">
        <f t="shared" ca="1" si="8"/>
        <v>0</v>
      </c>
    </row>
    <row r="178" spans="1:21" x14ac:dyDescent="0.35">
      <c r="A178">
        <v>6000146508</v>
      </c>
      <c r="B178" t="s">
        <v>640</v>
      </c>
      <c r="D178" s="34" t="s">
        <v>254</v>
      </c>
      <c r="E178" s="208">
        <v>45825</v>
      </c>
      <c r="F178" s="1"/>
      <c r="G178" t="s">
        <v>641</v>
      </c>
      <c r="I178" s="208">
        <v>45895.441759259258</v>
      </c>
      <c r="K178" t="s">
        <v>241</v>
      </c>
      <c r="L178" t="s">
        <v>171</v>
      </c>
      <c r="M178" t="s">
        <v>642</v>
      </c>
      <c r="N178" t="s">
        <v>237</v>
      </c>
      <c r="P178" s="193" t="str">
        <f>IF(OR(AND(A178&lt;&gt;"",COUNTIF(Bugs!B:B,A178)&gt;0),AND(B178&lt;&gt;"",COUNTIF(Bugs!A:A,B178)&gt;0)),"Y","")</f>
        <v/>
      </c>
      <c r="Q178" s="193" t="str">
        <f>IF(OR(
    AND(COUNTIF(Bugs!A:A,B178)&gt;0,ISNUMBER(SEARCH("x",INDEX(Bugs!C:C,MATCH(B178,Bugs!A:A,0))))),
    AND(COUNTIF(Bugs!B:B,B178)&gt;0,ISNUMBER(SEARCH("x",INDEX(Bugs!C:C,MATCH(B178,Bugs!B:B,0))))),
    AND(COUNTIF(Bugs!A:A,B178)&gt;0,ISNUMBER(SEARCH("x",INDEX(Bugs!D:D,MATCH(B178,Bugs!A:A,0))))),
    AND(COUNTIF(Bugs!B:B,B178)&gt;0,ISNUMBER(SEARCH("x",INDEX(Bugs!D:D,MATCH(B178,Bugs!B:B,0)))))
),"Y","")</f>
        <v/>
      </c>
      <c r="R178">
        <f ca="1">IF(OR(ISNUMBER(MATCH(L178,MasterData!$D$3:$D$18,0)),ISNUMBER(MATCH(L178,MasterData!$C$3:$C$18,0))),
    DATEDIF(E178,I178,"d"),
    DATEDIF(E178,TODAY(),"d"))</f>
        <v>70</v>
      </c>
      <c r="S178">
        <f t="shared" ca="1" si="6"/>
        <v>0</v>
      </c>
      <c r="T178">
        <f t="shared" ca="1" si="7"/>
        <v>0</v>
      </c>
      <c r="U178">
        <f t="shared" ca="1" si="8"/>
        <v>1</v>
      </c>
    </row>
    <row r="179" spans="1:21" x14ac:dyDescent="0.35">
      <c r="B179" t="s">
        <v>663</v>
      </c>
      <c r="D179" s="34">
        <v>3010</v>
      </c>
      <c r="E179" s="208">
        <v>45826</v>
      </c>
      <c r="F179" s="1"/>
      <c r="G179" t="s">
        <v>664</v>
      </c>
      <c r="I179" s="208">
        <v>45854</v>
      </c>
      <c r="K179" t="s">
        <v>235</v>
      </c>
      <c r="L179" t="s">
        <v>171</v>
      </c>
      <c r="M179" t="s">
        <v>665</v>
      </c>
      <c r="N179" t="s">
        <v>237</v>
      </c>
      <c r="P179" s="193" t="str">
        <f>IF(OR(AND(A179&lt;&gt;"",COUNTIF(Bugs!B:B,A179)&gt;0),AND(B179&lt;&gt;"",COUNTIF(Bugs!A:A,B179)&gt;0)),"Y","")</f>
        <v/>
      </c>
      <c r="Q179" s="193" t="str">
        <f>IF(OR(
    AND(COUNTIF(Bugs!A:A,B179)&gt;0,ISNUMBER(SEARCH("x",INDEX(Bugs!C:C,MATCH(B179,Bugs!A:A,0))))),
    AND(COUNTIF(Bugs!B:B,B179)&gt;0,ISNUMBER(SEARCH("x",INDEX(Bugs!C:C,MATCH(B179,Bugs!B:B,0))))),
    AND(COUNTIF(Bugs!A:A,B179)&gt;0,ISNUMBER(SEARCH("x",INDEX(Bugs!D:D,MATCH(B179,Bugs!A:A,0))))),
    AND(COUNTIF(Bugs!B:B,B179)&gt;0,ISNUMBER(SEARCH("x",INDEX(Bugs!D:D,MATCH(B179,Bugs!B:B,0)))))
),"Y","")</f>
        <v/>
      </c>
      <c r="R179">
        <f ca="1">IF(OR(ISNUMBER(MATCH(L179,MasterData!$D$3:$D$18,0)),ISNUMBER(MATCH(L179,MasterData!$C$3:$C$18,0))),
    DATEDIF(E179,I179,"d"),
    DATEDIF(E179,TODAY(),"d"))</f>
        <v>28</v>
      </c>
      <c r="S179">
        <f t="shared" ca="1" si="6"/>
        <v>0</v>
      </c>
      <c r="T179">
        <f t="shared" ca="1" si="7"/>
        <v>1</v>
      </c>
      <c r="U179">
        <f t="shared" ca="1" si="8"/>
        <v>0</v>
      </c>
    </row>
    <row r="180" spans="1:21" x14ac:dyDescent="0.35">
      <c r="B180" t="s">
        <v>666</v>
      </c>
      <c r="D180" s="34">
        <v>3010</v>
      </c>
      <c r="E180" s="208">
        <v>45828</v>
      </c>
      <c r="F180" s="1"/>
      <c r="G180" t="s">
        <v>667</v>
      </c>
      <c r="I180" s="208">
        <v>45854</v>
      </c>
      <c r="K180" t="s">
        <v>235</v>
      </c>
      <c r="L180" t="s">
        <v>171</v>
      </c>
      <c r="M180" t="s">
        <v>668</v>
      </c>
      <c r="N180" t="s">
        <v>237</v>
      </c>
      <c r="P180" s="193" t="str">
        <f>IF(OR(AND(A180&lt;&gt;"",COUNTIF(Bugs!B:B,A180)&gt;0),AND(B180&lt;&gt;"",COUNTIF(Bugs!A:A,B180)&gt;0)),"Y","")</f>
        <v/>
      </c>
      <c r="Q180" s="193" t="str">
        <f>IF(OR(
    AND(COUNTIF(Bugs!A:A,B180)&gt;0,ISNUMBER(SEARCH("x",INDEX(Bugs!C:C,MATCH(B180,Bugs!A:A,0))))),
    AND(COUNTIF(Bugs!B:B,B180)&gt;0,ISNUMBER(SEARCH("x",INDEX(Bugs!C:C,MATCH(B180,Bugs!B:B,0))))),
    AND(COUNTIF(Bugs!A:A,B180)&gt;0,ISNUMBER(SEARCH("x",INDEX(Bugs!D:D,MATCH(B180,Bugs!A:A,0))))),
    AND(COUNTIF(Bugs!B:B,B180)&gt;0,ISNUMBER(SEARCH("x",INDEX(Bugs!D:D,MATCH(B180,Bugs!B:B,0)))))
),"Y","")</f>
        <v/>
      </c>
      <c r="R180">
        <f ca="1">IF(OR(ISNUMBER(MATCH(L180,MasterData!$D$3:$D$18,0)),ISNUMBER(MATCH(L180,MasterData!$C$3:$C$18,0))),
    DATEDIF(E180,I180,"d"),
    DATEDIF(E180,TODAY(),"d"))</f>
        <v>26</v>
      </c>
      <c r="S180">
        <f t="shared" ca="1" si="6"/>
        <v>0</v>
      </c>
      <c r="T180">
        <f t="shared" ca="1" si="7"/>
        <v>1</v>
      </c>
      <c r="U180">
        <f t="shared" ca="1" si="8"/>
        <v>0</v>
      </c>
    </row>
    <row r="181" spans="1:21" x14ac:dyDescent="0.35">
      <c r="B181" t="s">
        <v>10</v>
      </c>
      <c r="D181" s="34" t="s">
        <v>231</v>
      </c>
      <c r="E181" s="208">
        <v>45828</v>
      </c>
      <c r="F181" s="1"/>
      <c r="G181" t="s">
        <v>669</v>
      </c>
      <c r="I181" s="208">
        <v>45895.398414351854</v>
      </c>
      <c r="K181" t="s">
        <v>235</v>
      </c>
      <c r="L181" t="s">
        <v>171</v>
      </c>
      <c r="M181" t="s">
        <v>670</v>
      </c>
      <c r="N181" t="s">
        <v>237</v>
      </c>
      <c r="P181" s="193" t="str">
        <f>IF(OR(AND(A181&lt;&gt;"",COUNTIF(Bugs!B:B,A181)&gt;0),AND(B181&lt;&gt;"",COUNTIF(Bugs!A:A,B181)&gt;0)),"Y","")</f>
        <v>Y</v>
      </c>
      <c r="Q181" s="193" t="str">
        <f>IF(OR(
    AND(COUNTIF(Bugs!A:A,B181)&gt;0,ISNUMBER(SEARCH("x",INDEX(Bugs!C:C,MATCH(B181,Bugs!A:A,0))))),
    AND(COUNTIF(Bugs!B:B,B181)&gt;0,ISNUMBER(SEARCH("x",INDEX(Bugs!C:C,MATCH(B181,Bugs!B:B,0))))),
    AND(COUNTIF(Bugs!A:A,B181)&gt;0,ISNUMBER(SEARCH("x",INDEX(Bugs!D:D,MATCH(B181,Bugs!A:A,0))))),
    AND(COUNTIF(Bugs!B:B,B181)&gt;0,ISNUMBER(SEARCH("x",INDEX(Bugs!D:D,MATCH(B181,Bugs!B:B,0)))))
),"Y","")</f>
        <v/>
      </c>
      <c r="R181">
        <f ca="1">IF(OR(ISNUMBER(MATCH(L181,MasterData!$D$3:$D$18,0)),ISNUMBER(MATCH(L181,MasterData!$C$3:$C$18,0))),
    DATEDIF(E181,I181,"d"),
    DATEDIF(E181,TODAY(),"d"))</f>
        <v>67</v>
      </c>
      <c r="S181">
        <f t="shared" ca="1" si="6"/>
        <v>0</v>
      </c>
      <c r="T181">
        <f t="shared" ca="1" si="7"/>
        <v>0</v>
      </c>
      <c r="U181">
        <f t="shared" ca="1" si="8"/>
        <v>1</v>
      </c>
    </row>
    <row r="182" spans="1:21" x14ac:dyDescent="0.35">
      <c r="B182" t="s">
        <v>11</v>
      </c>
      <c r="D182" s="34">
        <v>3014</v>
      </c>
      <c r="E182" s="208">
        <v>45840</v>
      </c>
      <c r="F182" s="1"/>
      <c r="G182" t="s">
        <v>649</v>
      </c>
      <c r="H182" t="s">
        <v>650</v>
      </c>
      <c r="I182" s="208">
        <v>45883</v>
      </c>
      <c r="J182" t="s">
        <v>650</v>
      </c>
      <c r="K182" t="s">
        <v>235</v>
      </c>
      <c r="L182" t="s">
        <v>171</v>
      </c>
      <c r="M182" t="s">
        <v>651</v>
      </c>
      <c r="N182" t="s">
        <v>237</v>
      </c>
      <c r="P182" s="193" t="str">
        <f>IF(OR(AND(A182&lt;&gt;"",COUNTIF(Bugs!B:B,A182)&gt;0),AND(B182&lt;&gt;"",COUNTIF(Bugs!A:A,B182)&gt;0)),"Y","")</f>
        <v>Y</v>
      </c>
      <c r="Q182" s="193" t="str">
        <f>IF(OR(
    AND(COUNTIF(Bugs!A:A,B182)&gt;0,ISNUMBER(SEARCH("x",INDEX(Bugs!C:C,MATCH(B182,Bugs!A:A,0))))),
    AND(COUNTIF(Bugs!B:B,B182)&gt;0,ISNUMBER(SEARCH("x",INDEX(Bugs!C:C,MATCH(B182,Bugs!B:B,0))))),
    AND(COUNTIF(Bugs!A:A,B182)&gt;0,ISNUMBER(SEARCH("x",INDEX(Bugs!D:D,MATCH(B182,Bugs!A:A,0))))),
    AND(COUNTIF(Bugs!B:B,B182)&gt;0,ISNUMBER(SEARCH("x",INDEX(Bugs!D:D,MATCH(B182,Bugs!B:B,0)))))
),"Y","")</f>
        <v/>
      </c>
      <c r="R182">
        <f ca="1">IF(OR(ISNUMBER(MATCH(L182,MasterData!$D$3:$D$18,0)),ISNUMBER(MATCH(L182,MasterData!$C$3:$C$18,0))),
    DATEDIF(E182,I182,"d"),
    DATEDIF(E182,TODAY(),"d"))</f>
        <v>43</v>
      </c>
      <c r="S182">
        <f t="shared" ca="1" si="6"/>
        <v>0</v>
      </c>
      <c r="T182">
        <f t="shared" ca="1" si="7"/>
        <v>0</v>
      </c>
      <c r="U182">
        <f t="shared" ca="1" si="8"/>
        <v>1</v>
      </c>
    </row>
    <row r="183" spans="1:21" x14ac:dyDescent="0.35">
      <c r="B183" t="s">
        <v>671</v>
      </c>
      <c r="D183" s="34">
        <v>7092</v>
      </c>
      <c r="E183" s="208">
        <v>45841</v>
      </c>
      <c r="F183" s="1"/>
      <c r="G183" t="s">
        <v>672</v>
      </c>
      <c r="I183" s="208">
        <v>45859</v>
      </c>
      <c r="K183" t="s">
        <v>241</v>
      </c>
      <c r="L183" t="s">
        <v>171</v>
      </c>
      <c r="M183" t="s">
        <v>673</v>
      </c>
      <c r="N183" t="s">
        <v>237</v>
      </c>
      <c r="P183" s="193" t="str">
        <f>IF(OR(AND(A183&lt;&gt;"",COUNTIF(Bugs!B:B,A183)&gt;0),AND(B183&lt;&gt;"",COUNTIF(Bugs!A:A,B183)&gt;0)),"Y","")</f>
        <v/>
      </c>
      <c r="Q183" s="193" t="str">
        <f>IF(OR(
    AND(COUNTIF(Bugs!A:A,B183)&gt;0,ISNUMBER(SEARCH("x",INDEX(Bugs!C:C,MATCH(B183,Bugs!A:A,0))))),
    AND(COUNTIF(Bugs!B:B,B183)&gt;0,ISNUMBER(SEARCH("x",INDEX(Bugs!C:C,MATCH(B183,Bugs!B:B,0))))),
    AND(COUNTIF(Bugs!A:A,B183)&gt;0,ISNUMBER(SEARCH("x",INDEX(Bugs!D:D,MATCH(B183,Bugs!A:A,0))))),
    AND(COUNTIF(Bugs!B:B,B183)&gt;0,ISNUMBER(SEARCH("x",INDEX(Bugs!D:D,MATCH(B183,Bugs!B:B,0)))))
),"Y","")</f>
        <v/>
      </c>
      <c r="R183">
        <f ca="1">IF(OR(ISNUMBER(MATCH(L183,MasterData!$D$3:$D$18,0)),ISNUMBER(MATCH(L183,MasterData!$C$3:$C$18,0))),
    DATEDIF(E183,I183,"d"),
    DATEDIF(E183,TODAY(),"d"))</f>
        <v>18</v>
      </c>
      <c r="S183">
        <f t="shared" ca="1" si="6"/>
        <v>0</v>
      </c>
      <c r="T183">
        <f t="shared" ca="1" si="7"/>
        <v>1</v>
      </c>
      <c r="U183">
        <f t="shared" ca="1" si="8"/>
        <v>0</v>
      </c>
    </row>
    <row r="184" spans="1:21" x14ac:dyDescent="0.35">
      <c r="B184" t="s">
        <v>12</v>
      </c>
      <c r="D184" s="34" t="s">
        <v>231</v>
      </c>
      <c r="E184" s="208">
        <v>45845</v>
      </c>
      <c r="F184" s="1"/>
      <c r="G184" t="s">
        <v>669</v>
      </c>
      <c r="I184" s="208">
        <v>45901</v>
      </c>
      <c r="K184" t="s">
        <v>235</v>
      </c>
      <c r="L184" t="s">
        <v>171</v>
      </c>
      <c r="M184" t="s">
        <v>674</v>
      </c>
      <c r="N184" t="s">
        <v>237</v>
      </c>
      <c r="P184" s="193" t="str">
        <f>IF(OR(AND(A184&lt;&gt;"",COUNTIF(Bugs!B:B,A184)&gt;0),AND(B184&lt;&gt;"",COUNTIF(Bugs!A:A,B184)&gt;0)),"Y","")</f>
        <v>Y</v>
      </c>
      <c r="Q184" s="193" t="str">
        <f>IF(OR(
    AND(COUNTIF(Bugs!A:A,B184)&gt;0,ISNUMBER(SEARCH("x",INDEX(Bugs!C:C,MATCH(B184,Bugs!A:A,0))))),
    AND(COUNTIF(Bugs!B:B,B184)&gt;0,ISNUMBER(SEARCH("x",INDEX(Bugs!C:C,MATCH(B184,Bugs!B:B,0))))),
    AND(COUNTIF(Bugs!A:A,B184)&gt;0,ISNUMBER(SEARCH("x",INDEX(Bugs!D:D,MATCH(B184,Bugs!A:A,0))))),
    AND(COUNTIF(Bugs!B:B,B184)&gt;0,ISNUMBER(SEARCH("x",INDEX(Bugs!D:D,MATCH(B184,Bugs!B:B,0)))))
),"Y","")</f>
        <v/>
      </c>
      <c r="R184">
        <f ca="1">IF(OR(ISNUMBER(MATCH(L184,MasterData!$D$3:$D$18,0)),ISNUMBER(MATCH(L184,MasterData!$C$3:$C$18,0))),
    DATEDIF(E184,I184,"d"),
    DATEDIF(E184,TODAY(),"d"))</f>
        <v>56</v>
      </c>
      <c r="S184">
        <f t="shared" ca="1" si="6"/>
        <v>0</v>
      </c>
      <c r="T184">
        <f t="shared" ca="1" si="7"/>
        <v>0</v>
      </c>
      <c r="U184">
        <f t="shared" ca="1" si="8"/>
        <v>1</v>
      </c>
    </row>
    <row r="185" spans="1:21" x14ac:dyDescent="0.35">
      <c r="B185" t="s">
        <v>675</v>
      </c>
      <c r="D185" s="34">
        <v>3014</v>
      </c>
      <c r="E185" s="208">
        <v>45845</v>
      </c>
      <c r="F185" s="1"/>
      <c r="G185" t="s">
        <v>676</v>
      </c>
      <c r="I185" s="208">
        <v>45859</v>
      </c>
      <c r="K185" t="s">
        <v>347</v>
      </c>
      <c r="L185" t="s">
        <v>171</v>
      </c>
      <c r="M185" t="s">
        <v>677</v>
      </c>
      <c r="N185" t="s">
        <v>237</v>
      </c>
      <c r="P185" s="193" t="str">
        <f>IF(OR(AND(A185&lt;&gt;"",COUNTIF(Bugs!B:B,A185)&gt;0),AND(B185&lt;&gt;"",COUNTIF(Bugs!A:A,B185)&gt;0)),"Y","")</f>
        <v/>
      </c>
      <c r="Q185" s="193" t="str">
        <f>IF(OR(
    AND(COUNTIF(Bugs!A:A,B185)&gt;0,ISNUMBER(SEARCH("x",INDEX(Bugs!C:C,MATCH(B185,Bugs!A:A,0))))),
    AND(COUNTIF(Bugs!B:B,B185)&gt;0,ISNUMBER(SEARCH("x",INDEX(Bugs!C:C,MATCH(B185,Bugs!B:B,0))))),
    AND(COUNTIF(Bugs!A:A,B185)&gt;0,ISNUMBER(SEARCH("x",INDEX(Bugs!D:D,MATCH(B185,Bugs!A:A,0))))),
    AND(COUNTIF(Bugs!B:B,B185)&gt;0,ISNUMBER(SEARCH("x",INDEX(Bugs!D:D,MATCH(B185,Bugs!B:B,0)))))
),"Y","")</f>
        <v/>
      </c>
      <c r="R185">
        <f ca="1">IF(OR(ISNUMBER(MATCH(L185,MasterData!$D$3:$D$18,0)),ISNUMBER(MATCH(L185,MasterData!$C$3:$C$18,0))),
    DATEDIF(E185,I185,"d"),
    DATEDIF(E185,TODAY(),"d"))</f>
        <v>14</v>
      </c>
      <c r="S185">
        <f t="shared" ca="1" si="6"/>
        <v>0</v>
      </c>
      <c r="T185">
        <f t="shared" ca="1" si="7"/>
        <v>1</v>
      </c>
      <c r="U185">
        <f t="shared" ca="1" si="8"/>
        <v>0</v>
      </c>
    </row>
    <row r="186" spans="1:21" x14ac:dyDescent="0.35">
      <c r="B186" t="s">
        <v>13</v>
      </c>
      <c r="D186" s="34">
        <v>3014</v>
      </c>
      <c r="E186" s="208">
        <v>45846</v>
      </c>
      <c r="F186" s="1"/>
      <c r="G186" t="s">
        <v>652</v>
      </c>
      <c r="H186" t="s">
        <v>240</v>
      </c>
      <c r="I186" s="208">
        <v>45938</v>
      </c>
      <c r="J186" t="s">
        <v>245</v>
      </c>
      <c r="K186" t="s">
        <v>241</v>
      </c>
      <c r="L186" t="s">
        <v>171</v>
      </c>
      <c r="M186" t="s">
        <v>653</v>
      </c>
      <c r="N186" t="s">
        <v>237</v>
      </c>
      <c r="P186" s="193" t="str">
        <f>IF(OR(AND(A186&lt;&gt;"",COUNTIF(Bugs!B:B,A186)&gt;0),AND(B186&lt;&gt;"",COUNTIF(Bugs!A:A,B186)&gt;0)),"Y","")</f>
        <v>Y</v>
      </c>
      <c r="Q186" s="193" t="str">
        <f>IF(OR(
    AND(COUNTIF(Bugs!A:A,B186)&gt;0,ISNUMBER(SEARCH("x",INDEX(Bugs!C:C,MATCH(B186,Bugs!A:A,0))))),
    AND(COUNTIF(Bugs!B:B,B186)&gt;0,ISNUMBER(SEARCH("x",INDEX(Bugs!C:C,MATCH(B186,Bugs!B:B,0))))),
    AND(COUNTIF(Bugs!A:A,B186)&gt;0,ISNUMBER(SEARCH("x",INDEX(Bugs!D:D,MATCH(B186,Bugs!A:A,0))))),
    AND(COUNTIF(Bugs!B:B,B186)&gt;0,ISNUMBER(SEARCH("x",INDEX(Bugs!D:D,MATCH(B186,Bugs!B:B,0)))))
),"Y","")</f>
        <v>Y</v>
      </c>
      <c r="R186">
        <f ca="1">IF(OR(ISNUMBER(MATCH(L186,MasterData!$D$3:$D$18,0)),ISNUMBER(MATCH(L186,MasterData!$C$3:$C$18,0))),
    DATEDIF(E186,I186,"d"),
    DATEDIF(E186,TODAY(),"d"))</f>
        <v>92</v>
      </c>
      <c r="S186">
        <f t="shared" ca="1" si="6"/>
        <v>0</v>
      </c>
      <c r="T186">
        <f t="shared" ca="1" si="7"/>
        <v>0</v>
      </c>
      <c r="U186">
        <f t="shared" ca="1" si="8"/>
        <v>1</v>
      </c>
    </row>
    <row r="187" spans="1:21" x14ac:dyDescent="0.35">
      <c r="B187" t="s">
        <v>654</v>
      </c>
      <c r="D187" s="34">
        <v>3014</v>
      </c>
      <c r="E187" s="208">
        <v>45847</v>
      </c>
      <c r="F187" s="1"/>
      <c r="G187" t="s">
        <v>652</v>
      </c>
      <c r="H187" t="s">
        <v>245</v>
      </c>
      <c r="I187" s="208">
        <v>45854</v>
      </c>
      <c r="J187" t="s">
        <v>245</v>
      </c>
      <c r="K187" t="s">
        <v>347</v>
      </c>
      <c r="L187" t="s">
        <v>171</v>
      </c>
      <c r="M187" t="s">
        <v>655</v>
      </c>
      <c r="N187" t="s">
        <v>237</v>
      </c>
      <c r="P187" s="193" t="str">
        <f>IF(OR(AND(A187&lt;&gt;"",COUNTIF(Bugs!B:B,A187)&gt;0),AND(B187&lt;&gt;"",COUNTIF(Bugs!A:A,B187)&gt;0)),"Y","")</f>
        <v/>
      </c>
      <c r="Q187" s="193" t="str">
        <f>IF(OR(
    AND(COUNTIF(Bugs!A:A,B187)&gt;0,ISNUMBER(SEARCH("x",INDEX(Bugs!C:C,MATCH(B187,Bugs!A:A,0))))),
    AND(COUNTIF(Bugs!B:B,B187)&gt;0,ISNUMBER(SEARCH("x",INDEX(Bugs!C:C,MATCH(B187,Bugs!B:B,0))))),
    AND(COUNTIF(Bugs!A:A,B187)&gt;0,ISNUMBER(SEARCH("x",INDEX(Bugs!D:D,MATCH(B187,Bugs!A:A,0))))),
    AND(COUNTIF(Bugs!B:B,B187)&gt;0,ISNUMBER(SEARCH("x",INDEX(Bugs!D:D,MATCH(B187,Bugs!B:B,0)))))
),"Y","")</f>
        <v/>
      </c>
      <c r="R187">
        <f ca="1">IF(OR(ISNUMBER(MATCH(L187,MasterData!$D$3:$D$18,0)),ISNUMBER(MATCH(L187,MasterData!$C$3:$C$18,0))),
    DATEDIF(E187,I187,"d"),
    DATEDIF(E187,TODAY(),"d"))</f>
        <v>7</v>
      </c>
      <c r="S187">
        <f t="shared" ca="1" si="6"/>
        <v>1</v>
      </c>
      <c r="T187">
        <f t="shared" ca="1" si="7"/>
        <v>0</v>
      </c>
      <c r="U187">
        <f t="shared" ca="1" si="8"/>
        <v>0</v>
      </c>
    </row>
    <row r="188" spans="1:21" x14ac:dyDescent="0.35">
      <c r="B188" t="s">
        <v>656</v>
      </c>
      <c r="D188" s="34">
        <v>3014</v>
      </c>
      <c r="E188" s="208">
        <v>45847</v>
      </c>
      <c r="F188" s="1"/>
      <c r="G188" t="s">
        <v>657</v>
      </c>
      <c r="H188" t="s">
        <v>658</v>
      </c>
      <c r="I188" s="208">
        <v>45854</v>
      </c>
      <c r="J188" t="s">
        <v>650</v>
      </c>
      <c r="K188" t="s">
        <v>241</v>
      </c>
      <c r="L188" t="s">
        <v>171</v>
      </c>
      <c r="M188" t="s">
        <v>659</v>
      </c>
      <c r="N188" t="s">
        <v>237</v>
      </c>
      <c r="P188" s="193" t="str">
        <f>IF(OR(AND(A188&lt;&gt;"",COUNTIF(Bugs!B:B,A188)&gt;0),AND(B188&lt;&gt;"",COUNTIF(Bugs!A:A,B188)&gt;0)),"Y","")</f>
        <v/>
      </c>
      <c r="Q188" s="193" t="str">
        <f>IF(OR(
    AND(COUNTIF(Bugs!A:A,B188)&gt;0,ISNUMBER(SEARCH("x",INDEX(Bugs!C:C,MATCH(B188,Bugs!A:A,0))))),
    AND(COUNTIF(Bugs!B:B,B188)&gt;0,ISNUMBER(SEARCH("x",INDEX(Bugs!C:C,MATCH(B188,Bugs!B:B,0))))),
    AND(COUNTIF(Bugs!A:A,B188)&gt;0,ISNUMBER(SEARCH("x",INDEX(Bugs!D:D,MATCH(B188,Bugs!A:A,0))))),
    AND(COUNTIF(Bugs!B:B,B188)&gt;0,ISNUMBER(SEARCH("x",INDEX(Bugs!D:D,MATCH(B188,Bugs!B:B,0)))))
),"Y","")</f>
        <v/>
      </c>
      <c r="R188">
        <f ca="1">IF(OR(ISNUMBER(MATCH(L188,MasterData!$D$3:$D$18,0)),ISNUMBER(MATCH(L188,MasterData!$C$3:$C$18,0))),
    DATEDIF(E188,I188,"d"),
    DATEDIF(E188,TODAY(),"d"))</f>
        <v>7</v>
      </c>
      <c r="S188">
        <f t="shared" ca="1" si="6"/>
        <v>1</v>
      </c>
      <c r="T188">
        <f t="shared" ca="1" si="7"/>
        <v>0</v>
      </c>
      <c r="U188">
        <f t="shared" ca="1" si="8"/>
        <v>0</v>
      </c>
    </row>
    <row r="189" spans="1:21" x14ac:dyDescent="0.35">
      <c r="B189" t="s">
        <v>678</v>
      </c>
      <c r="D189" s="34">
        <v>3009</v>
      </c>
      <c r="E189" s="208">
        <v>45846</v>
      </c>
      <c r="F189" s="1"/>
      <c r="G189" t="s">
        <v>679</v>
      </c>
      <c r="I189" s="208">
        <v>45863</v>
      </c>
      <c r="K189" t="s">
        <v>235</v>
      </c>
      <c r="L189" t="s">
        <v>171</v>
      </c>
      <c r="M189" t="s">
        <v>680</v>
      </c>
      <c r="N189" t="s">
        <v>237</v>
      </c>
      <c r="P189" s="193" t="str">
        <f>IF(OR(AND(A189&lt;&gt;"",COUNTIF(Bugs!B:B,A189)&gt;0),AND(B189&lt;&gt;"",COUNTIF(Bugs!A:A,B189)&gt;0)),"Y","")</f>
        <v/>
      </c>
      <c r="Q189" s="193" t="str">
        <f>IF(OR(
    AND(COUNTIF(Bugs!A:A,B189)&gt;0,ISNUMBER(SEARCH("x",INDEX(Bugs!C:C,MATCH(B189,Bugs!A:A,0))))),
    AND(COUNTIF(Bugs!B:B,B189)&gt;0,ISNUMBER(SEARCH("x",INDEX(Bugs!C:C,MATCH(B189,Bugs!B:B,0))))),
    AND(COUNTIF(Bugs!A:A,B189)&gt;0,ISNUMBER(SEARCH("x",INDEX(Bugs!D:D,MATCH(B189,Bugs!A:A,0))))),
    AND(COUNTIF(Bugs!B:B,B189)&gt;0,ISNUMBER(SEARCH("x",INDEX(Bugs!D:D,MATCH(B189,Bugs!B:B,0)))))
),"Y","")</f>
        <v/>
      </c>
      <c r="R189">
        <f ca="1">IF(OR(ISNUMBER(MATCH(L189,MasterData!$D$3:$D$18,0)),ISNUMBER(MATCH(L189,MasterData!$C$3:$C$18,0))),
    DATEDIF(E189,I189,"d"),
    DATEDIF(E189,TODAY(),"d"))</f>
        <v>17</v>
      </c>
      <c r="S189">
        <f t="shared" ca="1" si="6"/>
        <v>0</v>
      </c>
      <c r="T189">
        <f t="shared" ca="1" si="7"/>
        <v>1</v>
      </c>
      <c r="U189">
        <f t="shared" ca="1" si="8"/>
        <v>0</v>
      </c>
    </row>
    <row r="190" spans="1:21" x14ac:dyDescent="0.35">
      <c r="B190" t="s">
        <v>685</v>
      </c>
      <c r="D190" s="34" t="s">
        <v>254</v>
      </c>
      <c r="E190" s="208">
        <v>45852</v>
      </c>
      <c r="F190" s="1"/>
      <c r="G190" t="s">
        <v>686</v>
      </c>
      <c r="I190" s="208">
        <v>45866</v>
      </c>
      <c r="K190" t="s">
        <v>235</v>
      </c>
      <c r="L190" t="s">
        <v>171</v>
      </c>
      <c r="M190" t="s">
        <v>687</v>
      </c>
      <c r="N190" t="s">
        <v>237</v>
      </c>
      <c r="P190" s="193" t="str">
        <f>IF(OR(AND(A190&lt;&gt;"",COUNTIF(Bugs!B:B,A190)&gt;0),AND(B190&lt;&gt;"",COUNTIF(Bugs!A:A,B190)&gt;0)),"Y","")</f>
        <v/>
      </c>
      <c r="Q190" s="193" t="str">
        <f>IF(OR(
    AND(COUNTIF(Bugs!A:A,B190)&gt;0,ISNUMBER(SEARCH("x",INDEX(Bugs!C:C,MATCH(B190,Bugs!A:A,0))))),
    AND(COUNTIF(Bugs!B:B,B190)&gt;0,ISNUMBER(SEARCH("x",INDEX(Bugs!C:C,MATCH(B190,Bugs!B:B,0))))),
    AND(COUNTIF(Bugs!A:A,B190)&gt;0,ISNUMBER(SEARCH("x",INDEX(Bugs!D:D,MATCH(B190,Bugs!A:A,0))))),
    AND(COUNTIF(Bugs!B:B,B190)&gt;0,ISNUMBER(SEARCH("x",INDEX(Bugs!D:D,MATCH(B190,Bugs!B:B,0)))))
),"Y","")</f>
        <v/>
      </c>
      <c r="R190">
        <f ca="1">IF(OR(ISNUMBER(MATCH(L190,MasterData!$D$3:$D$18,0)),ISNUMBER(MATCH(L190,MasterData!$C$3:$C$18,0))),
    DATEDIF(E190,I190,"d"),
    DATEDIF(E190,TODAY(),"d"))</f>
        <v>14</v>
      </c>
      <c r="S190">
        <f t="shared" ca="1" si="6"/>
        <v>0</v>
      </c>
      <c r="T190">
        <f t="shared" ca="1" si="7"/>
        <v>1</v>
      </c>
      <c r="U190">
        <f t="shared" ca="1" si="8"/>
        <v>0</v>
      </c>
    </row>
    <row r="191" spans="1:21" x14ac:dyDescent="0.35">
      <c r="B191" t="s">
        <v>688</v>
      </c>
      <c r="D191" s="34">
        <v>3014</v>
      </c>
      <c r="E191" s="208">
        <v>45852</v>
      </c>
      <c r="F191" s="1"/>
      <c r="G191" t="s">
        <v>689</v>
      </c>
      <c r="I191" s="208">
        <v>45859</v>
      </c>
      <c r="K191" t="s">
        <v>241</v>
      </c>
      <c r="L191" t="s">
        <v>171</v>
      </c>
      <c r="M191" t="s">
        <v>690</v>
      </c>
      <c r="N191" t="s">
        <v>237</v>
      </c>
      <c r="P191" s="193" t="str">
        <f>IF(OR(AND(A191&lt;&gt;"",COUNTIF(Bugs!B:B,A191)&gt;0),AND(B191&lt;&gt;"",COUNTIF(Bugs!A:A,B191)&gt;0)),"Y","")</f>
        <v/>
      </c>
      <c r="Q191" s="193" t="str">
        <f>IF(OR(
    AND(COUNTIF(Bugs!A:A,B191)&gt;0,ISNUMBER(SEARCH("x",INDEX(Bugs!C:C,MATCH(B191,Bugs!A:A,0))))),
    AND(COUNTIF(Bugs!B:B,B191)&gt;0,ISNUMBER(SEARCH("x",INDEX(Bugs!C:C,MATCH(B191,Bugs!B:B,0))))),
    AND(COUNTIF(Bugs!A:A,B191)&gt;0,ISNUMBER(SEARCH("x",INDEX(Bugs!D:D,MATCH(B191,Bugs!A:A,0))))),
    AND(COUNTIF(Bugs!B:B,B191)&gt;0,ISNUMBER(SEARCH("x",INDEX(Bugs!D:D,MATCH(B191,Bugs!B:B,0)))))
),"Y","")</f>
        <v/>
      </c>
      <c r="R191">
        <f ca="1">IF(OR(ISNUMBER(MATCH(L191,MasterData!$D$3:$D$18,0)),ISNUMBER(MATCH(L191,MasterData!$C$3:$C$18,0))),
    DATEDIF(E191,I191,"d"),
    DATEDIF(E191,TODAY(),"d"))</f>
        <v>7</v>
      </c>
      <c r="S191">
        <f t="shared" ca="1" si="6"/>
        <v>1</v>
      </c>
      <c r="T191">
        <f t="shared" ca="1" si="7"/>
        <v>0</v>
      </c>
      <c r="U191">
        <f t="shared" ca="1" si="8"/>
        <v>0</v>
      </c>
    </row>
    <row r="192" spans="1:21" x14ac:dyDescent="0.35">
      <c r="B192" t="s">
        <v>14</v>
      </c>
      <c r="D192" s="34">
        <v>3014</v>
      </c>
      <c r="E192" s="208">
        <v>45853</v>
      </c>
      <c r="F192" s="1"/>
      <c r="G192" t="s">
        <v>676</v>
      </c>
      <c r="I192" s="208">
        <v>45875</v>
      </c>
      <c r="K192" t="s">
        <v>347</v>
      </c>
      <c r="L192" t="s">
        <v>171</v>
      </c>
      <c r="M192" t="s">
        <v>684</v>
      </c>
      <c r="N192" t="s">
        <v>237</v>
      </c>
      <c r="P192" s="193" t="str">
        <f>IF(OR(AND(A192&lt;&gt;"",COUNTIF(Bugs!B:B,A192)&gt;0),AND(B192&lt;&gt;"",COUNTIF(Bugs!A:A,B192)&gt;0)),"Y","")</f>
        <v>Y</v>
      </c>
      <c r="Q192" s="193" t="str">
        <f>IF(OR(
    AND(COUNTIF(Bugs!A:A,B192)&gt;0,ISNUMBER(SEARCH("x",INDEX(Bugs!C:C,MATCH(B192,Bugs!A:A,0))))),
    AND(COUNTIF(Bugs!B:B,B192)&gt;0,ISNUMBER(SEARCH("x",INDEX(Bugs!C:C,MATCH(B192,Bugs!B:B,0))))),
    AND(COUNTIF(Bugs!A:A,B192)&gt;0,ISNUMBER(SEARCH("x",INDEX(Bugs!D:D,MATCH(B192,Bugs!A:A,0))))),
    AND(COUNTIF(Bugs!B:B,B192)&gt;0,ISNUMBER(SEARCH("x",INDEX(Bugs!D:D,MATCH(B192,Bugs!B:B,0)))))
),"Y","")</f>
        <v>Y</v>
      </c>
      <c r="R192">
        <f ca="1">IF(OR(ISNUMBER(MATCH(L192,MasterData!$D$3:$D$18,0)),ISNUMBER(MATCH(L192,MasterData!$C$3:$C$18,0))),
    DATEDIF(E192,I192,"d"),
    DATEDIF(E192,TODAY(),"d"))</f>
        <v>22</v>
      </c>
      <c r="S192">
        <f ca="1">IF(AND($R192&gt;=0,$R192&lt;=7),1,0)</f>
        <v>0</v>
      </c>
      <c r="T192">
        <f ca="1">IF(AND($R192&gt;7,R192&lt;=30),1,0)</f>
        <v>1</v>
      </c>
      <c r="U192">
        <f ca="1">IF($R192&gt;30,1,0)</f>
        <v>0</v>
      </c>
    </row>
    <row r="193" spans="1:21" x14ac:dyDescent="0.35">
      <c r="B193" t="s">
        <v>691</v>
      </c>
      <c r="D193" s="34" t="s">
        <v>254</v>
      </c>
      <c r="E193" s="208">
        <v>45854</v>
      </c>
      <c r="F193" s="1"/>
      <c r="G193" t="s">
        <v>692</v>
      </c>
      <c r="I193" s="208">
        <v>45862</v>
      </c>
      <c r="K193" t="s">
        <v>235</v>
      </c>
      <c r="L193" t="s">
        <v>171</v>
      </c>
      <c r="M193" t="s">
        <v>693</v>
      </c>
      <c r="N193" t="s">
        <v>237</v>
      </c>
      <c r="P193" s="193" t="str">
        <f>IF(OR(AND(A193&lt;&gt;"",COUNTIF(Bugs!B:B,A193)&gt;0),AND(B193&lt;&gt;"",COUNTIF(Bugs!A:A,B193)&gt;0)),"Y","")</f>
        <v/>
      </c>
      <c r="Q193" s="193" t="str">
        <f>IF(OR(
    AND(COUNTIF(Bugs!A:A,B193)&gt;0,ISNUMBER(SEARCH("x",INDEX(Bugs!C:C,MATCH(B193,Bugs!A:A,0))))),
    AND(COUNTIF(Bugs!B:B,B193)&gt;0,ISNUMBER(SEARCH("x",INDEX(Bugs!C:C,MATCH(B193,Bugs!B:B,0))))),
    AND(COUNTIF(Bugs!A:A,B193)&gt;0,ISNUMBER(SEARCH("x",INDEX(Bugs!D:D,MATCH(B193,Bugs!A:A,0))))),
    AND(COUNTIF(Bugs!B:B,B193)&gt;0,ISNUMBER(SEARCH("x",INDEX(Bugs!D:D,MATCH(B193,Bugs!B:B,0)))))
),"Y","")</f>
        <v/>
      </c>
      <c r="R193">
        <f ca="1">IF(OR(ISNUMBER(MATCH(L193,MasterData!$D$3:$D$18,0)),ISNUMBER(MATCH(L193,MasterData!$C$3:$C$18,0))),
    DATEDIF(E193,I193,"d"),
    DATEDIF(E193,TODAY(),"d"))</f>
        <v>8</v>
      </c>
      <c r="S193">
        <f t="shared" ref="S193:S199" ca="1" si="9">IF(AND($R193&gt;=0,$R193&lt;=7),1,0)</f>
        <v>0</v>
      </c>
      <c r="T193">
        <f t="shared" ref="T193:T199" ca="1" si="10">IF(AND($R193&gt;7,R193&lt;=30),1,0)</f>
        <v>1</v>
      </c>
      <c r="U193">
        <f t="shared" ref="U193:U199" ca="1" si="11">IF($R193&gt;30,1,0)</f>
        <v>0</v>
      </c>
    </row>
    <row r="194" spans="1:21" x14ac:dyDescent="0.35">
      <c r="B194" t="s">
        <v>15</v>
      </c>
      <c r="D194" s="34">
        <v>3014</v>
      </c>
      <c r="E194" s="208">
        <v>45856</v>
      </c>
      <c r="F194" s="1"/>
      <c r="G194" t="s">
        <v>686</v>
      </c>
      <c r="I194" s="208">
        <v>45874</v>
      </c>
      <c r="K194" t="s">
        <v>235</v>
      </c>
      <c r="L194" t="s">
        <v>171</v>
      </c>
      <c r="M194" t="s">
        <v>697</v>
      </c>
      <c r="N194" t="s">
        <v>237</v>
      </c>
      <c r="P194" s="193" t="str">
        <f>IF(OR(AND(A194&lt;&gt;"",COUNTIF(Bugs!B:B,A194)&gt;0),AND(B194&lt;&gt;"",COUNTIF(Bugs!A:A,B194)&gt;0)),"Y","")</f>
        <v>Y</v>
      </c>
      <c r="Q194" s="193" t="str">
        <f>IF(OR(
    AND(COUNTIF(Bugs!A:A,B194)&gt;0,ISNUMBER(SEARCH("x",INDEX(Bugs!C:C,MATCH(B194,Bugs!A:A,0))))),
    AND(COUNTIF(Bugs!B:B,B194)&gt;0,ISNUMBER(SEARCH("x",INDEX(Bugs!C:C,MATCH(B194,Bugs!B:B,0))))),
    AND(COUNTIF(Bugs!A:A,B194)&gt;0,ISNUMBER(SEARCH("x",INDEX(Bugs!D:D,MATCH(B194,Bugs!A:A,0))))),
    AND(COUNTIF(Bugs!B:B,B194)&gt;0,ISNUMBER(SEARCH("x",INDEX(Bugs!D:D,MATCH(B194,Bugs!B:B,0)))))
),"Y","")</f>
        <v>Y</v>
      </c>
      <c r="R194">
        <f ca="1">IF(OR(ISNUMBER(MATCH(L194,MasterData!$D$3:$D$18,0)),ISNUMBER(MATCH(L194,MasterData!$C$3:$C$18,0))),
    DATEDIF(E194,I194,"d"),
    DATEDIF(E194,TODAY(),"d"))</f>
        <v>18</v>
      </c>
      <c r="S194">
        <f t="shared" ca="1" si="9"/>
        <v>0</v>
      </c>
      <c r="T194">
        <f t="shared" ca="1" si="10"/>
        <v>1</v>
      </c>
      <c r="U194">
        <f t="shared" ca="1" si="11"/>
        <v>0</v>
      </c>
    </row>
    <row r="195" spans="1:21" x14ac:dyDescent="0.35">
      <c r="A195">
        <v>6000146356</v>
      </c>
      <c r="B195" t="s">
        <v>698</v>
      </c>
      <c r="D195" s="34">
        <v>3014</v>
      </c>
      <c r="E195" s="208">
        <v>45859</v>
      </c>
      <c r="F195" s="1"/>
      <c r="G195" t="s">
        <v>699</v>
      </c>
      <c r="H195" t="s">
        <v>245</v>
      </c>
      <c r="I195" s="208">
        <v>45866</v>
      </c>
      <c r="K195" t="s">
        <v>241</v>
      </c>
      <c r="L195" t="s">
        <v>171</v>
      </c>
      <c r="M195" t="s">
        <v>700</v>
      </c>
      <c r="N195" t="s">
        <v>237</v>
      </c>
      <c r="P195" s="193" t="str">
        <f>IF(OR(AND(A195&lt;&gt;"",COUNTIF(Bugs!B:B,A195)&gt;0),AND(B195&lt;&gt;"",COUNTIF(Bugs!A:A,B195)&gt;0)),"Y","")</f>
        <v/>
      </c>
      <c r="Q195" s="193" t="str">
        <f>IF(OR(
    AND(COUNTIF(Bugs!A:A,B195)&gt;0,ISNUMBER(SEARCH("x",INDEX(Bugs!C:C,MATCH(B195,Bugs!A:A,0))))),
    AND(COUNTIF(Bugs!B:B,B195)&gt;0,ISNUMBER(SEARCH("x",INDEX(Bugs!C:C,MATCH(B195,Bugs!B:B,0))))),
    AND(COUNTIF(Bugs!A:A,B195)&gt;0,ISNUMBER(SEARCH("x",INDEX(Bugs!D:D,MATCH(B195,Bugs!A:A,0))))),
    AND(COUNTIF(Bugs!B:B,B195)&gt;0,ISNUMBER(SEARCH("x",INDEX(Bugs!D:D,MATCH(B195,Bugs!B:B,0)))))
),"Y","")</f>
        <v/>
      </c>
      <c r="R195">
        <f ca="1">IF(OR(ISNUMBER(MATCH(L195,MasterData!$D$3:$D$18,0)),ISNUMBER(MATCH(L195,MasterData!$C$3:$C$18,0))),
    DATEDIF(E195,I195,"d"),
    DATEDIF(E195,TODAY(),"d"))</f>
        <v>7</v>
      </c>
      <c r="S195">
        <f ca="1">IF(AND($R195&gt;=0,$R195&lt;=7),1,0)</f>
        <v>1</v>
      </c>
      <c r="T195">
        <f ca="1">IF(AND($R195&gt;7,R195&lt;=30),1,0)</f>
        <v>0</v>
      </c>
      <c r="U195">
        <f ca="1">IF($R195&gt;30,1,0)</f>
        <v>0</v>
      </c>
    </row>
    <row r="196" spans="1:21" x14ac:dyDescent="0.35">
      <c r="B196" t="s">
        <v>16</v>
      </c>
      <c r="D196" s="34">
        <v>3014</v>
      </c>
      <c r="E196" s="208">
        <v>45859</v>
      </c>
      <c r="F196" s="1"/>
      <c r="G196" t="s">
        <v>689</v>
      </c>
      <c r="I196" s="208">
        <v>45869</v>
      </c>
      <c r="K196" t="s">
        <v>235</v>
      </c>
      <c r="L196" t="s">
        <v>171</v>
      </c>
      <c r="M196" t="s">
        <v>701</v>
      </c>
      <c r="N196" t="s">
        <v>237</v>
      </c>
      <c r="P196" s="193" t="str">
        <f>IF(OR(AND(A196&lt;&gt;"",COUNTIF(Bugs!B:B,A196)&gt;0),AND(B196&lt;&gt;"",COUNTIF(Bugs!A:A,B196)&gt;0)),"Y","")</f>
        <v>Y</v>
      </c>
      <c r="Q196" s="193" t="str">
        <f>IF(OR(
    AND(COUNTIF(Bugs!A:A,B196)&gt;0,ISNUMBER(SEARCH("x",INDEX(Bugs!C:C,MATCH(B196,Bugs!A:A,0))))),
    AND(COUNTIF(Bugs!B:B,B196)&gt;0,ISNUMBER(SEARCH("x",INDEX(Bugs!C:C,MATCH(B196,Bugs!B:B,0))))),
    AND(COUNTIF(Bugs!A:A,B196)&gt;0,ISNUMBER(SEARCH("x",INDEX(Bugs!D:D,MATCH(B196,Bugs!A:A,0))))),
    AND(COUNTIF(Bugs!B:B,B196)&gt;0,ISNUMBER(SEARCH("x",INDEX(Bugs!D:D,MATCH(B196,Bugs!B:B,0)))))
),"Y","")</f>
        <v>Y</v>
      </c>
      <c r="R196">
        <f ca="1">IF(OR(ISNUMBER(MATCH(L196,MasterData!$D$3:$D$18,0)),ISNUMBER(MATCH(L196,MasterData!$C$3:$C$18,0))),
    DATEDIF(E196,I196,"d"),
    DATEDIF(E196,TODAY(),"d"))</f>
        <v>10</v>
      </c>
      <c r="S196">
        <f t="shared" ca="1" si="9"/>
        <v>0</v>
      </c>
      <c r="T196">
        <f t="shared" ca="1" si="10"/>
        <v>1</v>
      </c>
      <c r="U196">
        <f t="shared" ca="1" si="11"/>
        <v>0</v>
      </c>
    </row>
    <row r="197" spans="1:21" x14ac:dyDescent="0.35">
      <c r="B197" t="s">
        <v>17</v>
      </c>
      <c r="D197" s="34" t="s">
        <v>480</v>
      </c>
      <c r="E197" s="208">
        <v>45859</v>
      </c>
      <c r="F197" s="1"/>
      <c r="G197" t="s">
        <v>702</v>
      </c>
      <c r="I197" s="208">
        <v>45874</v>
      </c>
      <c r="K197" t="s">
        <v>235</v>
      </c>
      <c r="L197" t="s">
        <v>171</v>
      </c>
      <c r="M197" t="s">
        <v>703</v>
      </c>
      <c r="N197" t="s">
        <v>237</v>
      </c>
      <c r="P197" s="193" t="str">
        <f>IF(OR(AND(A197&lt;&gt;"",COUNTIF(Bugs!B:B,A197)&gt;0),AND(B197&lt;&gt;"",COUNTIF(Bugs!A:A,B197)&gt;0)),"Y","")</f>
        <v>Y</v>
      </c>
      <c r="Q197" s="193" t="str">
        <f>IF(OR(
    AND(COUNTIF(Bugs!A:A,B197)&gt;0,ISNUMBER(SEARCH("x",INDEX(Bugs!C:C,MATCH(B197,Bugs!A:A,0))))),
    AND(COUNTIF(Bugs!B:B,B197)&gt;0,ISNUMBER(SEARCH("x",INDEX(Bugs!C:C,MATCH(B197,Bugs!B:B,0))))),
    AND(COUNTIF(Bugs!A:A,B197)&gt;0,ISNUMBER(SEARCH("x",INDEX(Bugs!D:D,MATCH(B197,Bugs!A:A,0))))),
    AND(COUNTIF(Bugs!B:B,B197)&gt;0,ISNUMBER(SEARCH("x",INDEX(Bugs!D:D,MATCH(B197,Bugs!B:B,0)))))
),"Y","")</f>
        <v>Y</v>
      </c>
      <c r="R197">
        <f ca="1">IF(OR(ISNUMBER(MATCH(L197,MasterData!$D$3:$D$18,0)),ISNUMBER(MATCH(L197,MasterData!$C$3:$C$18,0))),
    DATEDIF(E197,I197,"d"),
    DATEDIF(E197,TODAY(),"d"))</f>
        <v>15</v>
      </c>
      <c r="S197">
        <f t="shared" ca="1" si="9"/>
        <v>0</v>
      </c>
      <c r="T197">
        <f t="shared" ca="1" si="10"/>
        <v>1</v>
      </c>
      <c r="U197">
        <f t="shared" ca="1" si="11"/>
        <v>0</v>
      </c>
    </row>
    <row r="198" spans="1:21" x14ac:dyDescent="0.35">
      <c r="A198">
        <v>6000147166</v>
      </c>
      <c r="B198" t="s">
        <v>18</v>
      </c>
      <c r="D198" s="34" t="s">
        <v>660</v>
      </c>
      <c r="E198" s="208">
        <v>45862</v>
      </c>
      <c r="F198" s="1"/>
      <c r="G198" t="s">
        <v>704</v>
      </c>
      <c r="I198" s="208">
        <v>45882</v>
      </c>
      <c r="K198" t="s">
        <v>235</v>
      </c>
      <c r="L198" t="s">
        <v>171</v>
      </c>
      <c r="M198" t="s">
        <v>705</v>
      </c>
      <c r="N198" t="s">
        <v>237</v>
      </c>
      <c r="P198" s="193" t="str">
        <f>IF(OR(AND(A198&lt;&gt;"",COUNTIF(Bugs!B:B,A198)&gt;0),AND(B198&lt;&gt;"",COUNTIF(Bugs!A:A,B198)&gt;0)),"Y","")</f>
        <v>Y</v>
      </c>
      <c r="Q198" s="193" t="str">
        <f>IF(OR(
    AND(COUNTIF(Bugs!A:A,B198)&gt;0,ISNUMBER(SEARCH("x",INDEX(Bugs!C:C,MATCH(B198,Bugs!A:A,0))))),
    AND(COUNTIF(Bugs!B:B,B198)&gt;0,ISNUMBER(SEARCH("x",INDEX(Bugs!C:C,MATCH(B198,Bugs!B:B,0))))),
    AND(COUNTIF(Bugs!A:A,B198)&gt;0,ISNUMBER(SEARCH("x",INDEX(Bugs!D:D,MATCH(B198,Bugs!A:A,0))))),
    AND(COUNTIF(Bugs!B:B,B198)&gt;0,ISNUMBER(SEARCH("x",INDEX(Bugs!D:D,MATCH(B198,Bugs!B:B,0)))))
),"Y","")</f>
        <v/>
      </c>
      <c r="R198">
        <f ca="1">IF(OR(ISNUMBER(MATCH(L198,MasterData!$D$3:$D$18,0)),ISNUMBER(MATCH(L198,MasterData!$C$3:$C$18,0))),
    DATEDIF(E198,I198,"d"),
    DATEDIF(E198,TODAY(),"d"))</f>
        <v>20</v>
      </c>
      <c r="S198">
        <f t="shared" ca="1" si="9"/>
        <v>0</v>
      </c>
      <c r="T198">
        <f t="shared" ca="1" si="10"/>
        <v>1</v>
      </c>
      <c r="U198">
        <f t="shared" ca="1" si="11"/>
        <v>0</v>
      </c>
    </row>
    <row r="199" spans="1:21" x14ac:dyDescent="0.35">
      <c r="B199" t="s">
        <v>706</v>
      </c>
      <c r="D199" s="34" t="s">
        <v>480</v>
      </c>
      <c r="E199" s="208">
        <v>45862</v>
      </c>
      <c r="F199" s="1"/>
      <c r="G199" t="s">
        <v>689</v>
      </c>
      <c r="I199" s="208">
        <v>45867</v>
      </c>
      <c r="K199" t="s">
        <v>241</v>
      </c>
      <c r="L199" t="s">
        <v>171</v>
      </c>
      <c r="M199" t="s">
        <v>707</v>
      </c>
      <c r="N199" t="s">
        <v>237</v>
      </c>
      <c r="P199" s="193" t="str">
        <f>IF(OR(AND(A199&lt;&gt;"",COUNTIF(Bugs!B:B,A199)&gt;0),AND(B199&lt;&gt;"",COUNTIF(Bugs!A:A,B199)&gt;0)),"Y","")</f>
        <v/>
      </c>
      <c r="Q199" s="193" t="str">
        <f>IF(OR(
    AND(COUNTIF(Bugs!A:A,B199)&gt;0,ISNUMBER(SEARCH("x",INDEX(Bugs!C:C,MATCH(B199,Bugs!A:A,0))))),
    AND(COUNTIF(Bugs!B:B,B199)&gt;0,ISNUMBER(SEARCH("x",INDEX(Bugs!C:C,MATCH(B199,Bugs!B:B,0))))),
    AND(COUNTIF(Bugs!A:A,B199)&gt;0,ISNUMBER(SEARCH("x",INDEX(Bugs!D:D,MATCH(B199,Bugs!A:A,0))))),
    AND(COUNTIF(Bugs!B:B,B199)&gt;0,ISNUMBER(SEARCH("x",INDEX(Bugs!D:D,MATCH(B199,Bugs!B:B,0)))))
),"Y","")</f>
        <v/>
      </c>
      <c r="R199">
        <f ca="1">IF(OR(ISNUMBER(MATCH(L199,MasterData!$D$3:$D$18,0)),ISNUMBER(MATCH(L199,MasterData!$C$3:$C$18,0))),
    DATEDIF(E199,I199,"d"),
    DATEDIF(E199,TODAY(),"d"))</f>
        <v>5</v>
      </c>
      <c r="S199">
        <f t="shared" ca="1" si="9"/>
        <v>1</v>
      </c>
      <c r="T199">
        <f t="shared" ca="1" si="10"/>
        <v>0</v>
      </c>
      <c r="U199">
        <f t="shared" ca="1" si="11"/>
        <v>0</v>
      </c>
    </row>
    <row r="200" spans="1:21" x14ac:dyDescent="0.35">
      <c r="B200" t="s">
        <v>19</v>
      </c>
      <c r="D200" s="34">
        <v>3003</v>
      </c>
      <c r="E200" s="208">
        <v>45863</v>
      </c>
      <c r="F200" s="1"/>
      <c r="G200" t="s">
        <v>692</v>
      </c>
      <c r="I200" s="208">
        <v>45874</v>
      </c>
      <c r="K200" t="s">
        <v>241</v>
      </c>
      <c r="L200" t="s">
        <v>171</v>
      </c>
      <c r="M200" t="s">
        <v>708</v>
      </c>
      <c r="N200" t="s">
        <v>237</v>
      </c>
      <c r="P200" s="193" t="str">
        <f>IF(OR(AND(A200&lt;&gt;"",COUNTIF(Bugs!B:B,A200)&gt;0),AND(B200&lt;&gt;"",COUNTIF(Bugs!A:A,B200)&gt;0)),"Y","")</f>
        <v>Y</v>
      </c>
      <c r="Q200" s="193" t="str">
        <f>IF(OR(
    AND(COUNTIF(Bugs!A:A,B200)&gt;0,ISNUMBER(SEARCH("x",INDEX(Bugs!C:C,MATCH(B200,Bugs!A:A,0))))),
    AND(COUNTIF(Bugs!B:B,B200)&gt;0,ISNUMBER(SEARCH("x",INDEX(Bugs!C:C,MATCH(B200,Bugs!B:B,0))))),
    AND(COUNTIF(Bugs!A:A,B200)&gt;0,ISNUMBER(SEARCH("x",INDEX(Bugs!D:D,MATCH(B200,Bugs!A:A,0))))),
    AND(COUNTIF(Bugs!B:B,B200)&gt;0,ISNUMBER(SEARCH("x",INDEX(Bugs!D:D,MATCH(B200,Bugs!B:B,0)))))
),"Y","")</f>
        <v>Y</v>
      </c>
      <c r="R200">
        <f ca="1">IF(OR(ISNUMBER(MATCH(L200,MasterData!$D$3:$D$18,0)),ISNUMBER(MATCH(L200,MasterData!$C$3:$C$18,0))),
    DATEDIF(E200,I200,"d"),
    DATEDIF(E200,TODAY(),"d"))</f>
        <v>11</v>
      </c>
      <c r="S200">
        <f ca="1">IF(AND($R200&gt;=0,$R200&lt;=7),1,0)</f>
        <v>0</v>
      </c>
      <c r="T200">
        <f ca="1">IF(AND($R200&gt;7,R200&lt;=30),1,0)</f>
        <v>1</v>
      </c>
      <c r="U200">
        <f ca="1">IF($R200&gt;30,1,0)</f>
        <v>0</v>
      </c>
    </row>
    <row r="201" spans="1:21" x14ac:dyDescent="0.35">
      <c r="B201" t="s">
        <v>709</v>
      </c>
      <c r="D201" s="34" t="s">
        <v>231</v>
      </c>
      <c r="E201" s="208">
        <v>45867</v>
      </c>
      <c r="F201" s="1"/>
      <c r="G201" t="s">
        <v>710</v>
      </c>
      <c r="I201" s="208">
        <v>45869</v>
      </c>
      <c r="K201" t="s">
        <v>235</v>
      </c>
      <c r="L201" t="s">
        <v>171</v>
      </c>
      <c r="M201" t="s">
        <v>711</v>
      </c>
      <c r="N201" t="s">
        <v>237</v>
      </c>
      <c r="P201" s="193" t="str">
        <f>IF(OR(AND(A201&lt;&gt;"",COUNTIF(Bugs!B:B,A201)&gt;0),AND(B201&lt;&gt;"",COUNTIF(Bugs!A:A,B201)&gt;0)),"Y","")</f>
        <v/>
      </c>
      <c r="Q201" s="193" t="str">
        <f>IF(OR(
    AND(COUNTIF(Bugs!A:A,B201)&gt;0,ISNUMBER(SEARCH("x",INDEX(Bugs!C:C,MATCH(B201,Bugs!A:A,0))))),
    AND(COUNTIF(Bugs!B:B,B201)&gt;0,ISNUMBER(SEARCH("x",INDEX(Bugs!C:C,MATCH(B201,Bugs!B:B,0))))),
    AND(COUNTIF(Bugs!A:A,B201)&gt;0,ISNUMBER(SEARCH("x",INDEX(Bugs!D:D,MATCH(B201,Bugs!A:A,0))))),
    AND(COUNTIF(Bugs!B:B,B201)&gt;0,ISNUMBER(SEARCH("x",INDEX(Bugs!D:D,MATCH(B201,Bugs!B:B,0)))))
),"Y","")</f>
        <v/>
      </c>
      <c r="R201">
        <f ca="1">IF(OR(ISNUMBER(MATCH(L201,MasterData!$D$3:$D$18,0)),ISNUMBER(MATCH(L201,MasterData!$C$3:$C$18,0))),
    DATEDIF(E201,I201,"d"),
    DATEDIF(E201,TODAY(),"d"))</f>
        <v>2</v>
      </c>
      <c r="S201">
        <f t="shared" ref="S201:S264" ca="1" si="12">IF(AND($R201&gt;=0,$R201&lt;=7),1,0)</f>
        <v>1</v>
      </c>
      <c r="T201">
        <f t="shared" ref="T201:T264" ca="1" si="13">IF(AND($R201&gt;7,R201&lt;=30),1,0)</f>
        <v>0</v>
      </c>
      <c r="U201">
        <f t="shared" ref="U201:U264" ca="1" si="14">IF($R201&gt;30,1,0)</f>
        <v>0</v>
      </c>
    </row>
    <row r="202" spans="1:21" x14ac:dyDescent="0.35">
      <c r="B202" t="s">
        <v>712</v>
      </c>
      <c r="D202" s="34" t="s">
        <v>480</v>
      </c>
      <c r="E202" s="208">
        <v>45867</v>
      </c>
      <c r="F202" s="1"/>
      <c r="G202" t="s">
        <v>699</v>
      </c>
      <c r="I202" s="208">
        <v>45868</v>
      </c>
      <c r="K202" t="s">
        <v>241</v>
      </c>
      <c r="L202" t="s">
        <v>171</v>
      </c>
      <c r="M202" t="s">
        <v>713</v>
      </c>
      <c r="N202" t="s">
        <v>237</v>
      </c>
      <c r="P202" s="193" t="str">
        <f>IF(OR(AND(A202&lt;&gt;"",COUNTIF(Bugs!B:B,A202)&gt;0),AND(B202&lt;&gt;"",COUNTIF(Bugs!A:A,B202)&gt;0)),"Y","")</f>
        <v/>
      </c>
      <c r="Q202" s="193" t="str">
        <f>IF(OR(
    AND(COUNTIF(Bugs!A:A,B202)&gt;0,ISNUMBER(SEARCH("x",INDEX(Bugs!C:C,MATCH(B202,Bugs!A:A,0))))),
    AND(COUNTIF(Bugs!B:B,B202)&gt;0,ISNUMBER(SEARCH("x",INDEX(Bugs!C:C,MATCH(B202,Bugs!B:B,0))))),
    AND(COUNTIF(Bugs!A:A,B202)&gt;0,ISNUMBER(SEARCH("x",INDEX(Bugs!D:D,MATCH(B202,Bugs!A:A,0))))),
    AND(COUNTIF(Bugs!B:B,B202)&gt;0,ISNUMBER(SEARCH("x",INDEX(Bugs!D:D,MATCH(B202,Bugs!B:B,0)))))
),"Y","")</f>
        <v/>
      </c>
      <c r="R202">
        <f ca="1">IF(OR(ISNUMBER(MATCH(L202,MasterData!$D$3:$D$18,0)),ISNUMBER(MATCH(L202,MasterData!$C$3:$C$18,0))),
    DATEDIF(E202,I202,"d"),
    DATEDIF(E202,TODAY(),"d"))</f>
        <v>1</v>
      </c>
      <c r="S202">
        <f t="shared" ca="1" si="12"/>
        <v>1</v>
      </c>
      <c r="T202">
        <f t="shared" ca="1" si="13"/>
        <v>0</v>
      </c>
      <c r="U202">
        <f t="shared" ca="1" si="14"/>
        <v>0</v>
      </c>
    </row>
    <row r="203" spans="1:21" x14ac:dyDescent="0.35">
      <c r="B203" t="s">
        <v>714</v>
      </c>
      <c r="D203" s="34" t="s">
        <v>231</v>
      </c>
      <c r="E203" s="208">
        <v>45867</v>
      </c>
      <c r="F203" s="1"/>
      <c r="G203" t="s">
        <v>715</v>
      </c>
      <c r="I203" s="208">
        <v>45896.52511574074</v>
      </c>
      <c r="K203" t="s">
        <v>235</v>
      </c>
      <c r="L203" t="s">
        <v>171</v>
      </c>
      <c r="M203" t="s">
        <v>716</v>
      </c>
      <c r="N203" t="s">
        <v>237</v>
      </c>
      <c r="P203" s="193" t="str">
        <f>IF(OR(AND(A203&lt;&gt;"",COUNTIF(Bugs!B:B,A203)&gt;0),AND(B203&lt;&gt;"",COUNTIF(Bugs!A:A,B203)&gt;0)),"Y","")</f>
        <v/>
      </c>
      <c r="Q203" s="193" t="str">
        <f>IF(OR(
    AND(COUNTIF(Bugs!A:A,B203)&gt;0,ISNUMBER(SEARCH("x",INDEX(Bugs!C:C,MATCH(B203,Bugs!A:A,0))))),
    AND(COUNTIF(Bugs!B:B,B203)&gt;0,ISNUMBER(SEARCH("x",INDEX(Bugs!C:C,MATCH(B203,Bugs!B:B,0))))),
    AND(COUNTIF(Bugs!A:A,B203)&gt;0,ISNUMBER(SEARCH("x",INDEX(Bugs!D:D,MATCH(B203,Bugs!A:A,0))))),
    AND(COUNTIF(Bugs!B:B,B203)&gt;0,ISNUMBER(SEARCH("x",INDEX(Bugs!D:D,MATCH(B203,Bugs!B:B,0)))))
),"Y","")</f>
        <v/>
      </c>
      <c r="R203">
        <f ca="1">IF(OR(ISNUMBER(MATCH(L203,MasterData!$D$3:$D$18,0)),ISNUMBER(MATCH(L203,MasterData!$C$3:$C$18,0))),
    DATEDIF(E203,I203,"d"),
    DATEDIF(E203,TODAY(),"d"))</f>
        <v>29</v>
      </c>
      <c r="S203">
        <f t="shared" ca="1" si="12"/>
        <v>0</v>
      </c>
      <c r="T203">
        <f t="shared" ca="1" si="13"/>
        <v>1</v>
      </c>
      <c r="U203">
        <f t="shared" ca="1" si="14"/>
        <v>0</v>
      </c>
    </row>
    <row r="204" spans="1:21" x14ac:dyDescent="0.35">
      <c r="B204" t="s">
        <v>20</v>
      </c>
      <c r="D204" s="34" t="s">
        <v>717</v>
      </c>
      <c r="E204" s="208">
        <v>45868</v>
      </c>
      <c r="F204" s="1"/>
      <c r="G204" t="s">
        <v>718</v>
      </c>
      <c r="I204" s="208">
        <v>45895.570856481485</v>
      </c>
      <c r="K204" t="s">
        <v>241</v>
      </c>
      <c r="L204" t="s">
        <v>171</v>
      </c>
      <c r="M204" t="s">
        <v>719</v>
      </c>
      <c r="N204" t="s">
        <v>237</v>
      </c>
      <c r="P204" s="193" t="str">
        <f>IF(OR(AND(A204&lt;&gt;"",COUNTIF(Bugs!B:B,A204)&gt;0),AND(B204&lt;&gt;"",COUNTIF(Bugs!A:A,B204)&gt;0)),"Y","")</f>
        <v>Y</v>
      </c>
      <c r="Q204" s="193" t="str">
        <f>IF(OR(
    AND(COUNTIF(Bugs!A:A,B204)&gt;0,ISNUMBER(SEARCH("x",INDEX(Bugs!C:C,MATCH(B204,Bugs!A:A,0))))),
    AND(COUNTIF(Bugs!B:B,B204)&gt;0,ISNUMBER(SEARCH("x",INDEX(Bugs!C:C,MATCH(B204,Bugs!B:B,0))))),
    AND(COUNTIF(Bugs!A:A,B204)&gt;0,ISNUMBER(SEARCH("x",INDEX(Bugs!D:D,MATCH(B204,Bugs!A:A,0))))),
    AND(COUNTIF(Bugs!B:B,B204)&gt;0,ISNUMBER(SEARCH("x",INDEX(Bugs!D:D,MATCH(B204,Bugs!B:B,0)))))
),"Y","")</f>
        <v/>
      </c>
      <c r="R204">
        <f ca="1">IF(OR(ISNUMBER(MATCH(L204,MasterData!$D$3:$D$18,0)),ISNUMBER(MATCH(L204,MasterData!$C$3:$C$18,0))),
    DATEDIF(E204,I204,"d"),
    DATEDIF(E204,TODAY(),"d"))</f>
        <v>27</v>
      </c>
      <c r="S204">
        <f t="shared" ca="1" si="12"/>
        <v>0</v>
      </c>
      <c r="T204">
        <f t="shared" ca="1" si="13"/>
        <v>1</v>
      </c>
      <c r="U204">
        <f t="shared" ca="1" si="14"/>
        <v>0</v>
      </c>
    </row>
    <row r="205" spans="1:21" x14ac:dyDescent="0.35">
      <c r="B205" t="s">
        <v>21</v>
      </c>
      <c r="D205" s="34">
        <v>3366</v>
      </c>
      <c r="E205" s="208">
        <v>45868</v>
      </c>
      <c r="F205" s="1"/>
      <c r="G205" t="s">
        <v>720</v>
      </c>
      <c r="I205" s="208">
        <v>45895.400914351849</v>
      </c>
      <c r="K205" t="s">
        <v>241</v>
      </c>
      <c r="L205" t="s">
        <v>171</v>
      </c>
      <c r="M205" t="s">
        <v>721</v>
      </c>
      <c r="N205" t="s">
        <v>237</v>
      </c>
      <c r="P205" s="193" t="str">
        <f>IF(OR(AND(A205&lt;&gt;"",COUNTIF(Bugs!B:B,A205)&gt;0),AND(B205&lt;&gt;"",COUNTIF(Bugs!A:A,B205)&gt;0)),"Y","")</f>
        <v>Y</v>
      </c>
      <c r="Q205" s="193" t="str">
        <f>IF(OR(
    AND(COUNTIF(Bugs!A:A,B205)&gt;0,ISNUMBER(SEARCH("x",INDEX(Bugs!C:C,MATCH(B205,Bugs!A:A,0))))),
    AND(COUNTIF(Bugs!B:B,B205)&gt;0,ISNUMBER(SEARCH("x",INDEX(Bugs!C:C,MATCH(B205,Bugs!B:B,0))))),
    AND(COUNTIF(Bugs!A:A,B205)&gt;0,ISNUMBER(SEARCH("x",INDEX(Bugs!D:D,MATCH(B205,Bugs!A:A,0))))),
    AND(COUNTIF(Bugs!B:B,B205)&gt;0,ISNUMBER(SEARCH("x",INDEX(Bugs!D:D,MATCH(B205,Bugs!B:B,0)))))
),"Y","")</f>
        <v>Y</v>
      </c>
      <c r="R205">
        <f ca="1">IF(OR(ISNUMBER(MATCH(L205,MasterData!$D$3:$D$18,0)),ISNUMBER(MATCH(L205,MasterData!$C$3:$C$18,0))),
    DATEDIF(E205,I205,"d"),
    DATEDIF(E205,TODAY(),"d"))</f>
        <v>27</v>
      </c>
      <c r="S205">
        <f t="shared" ca="1" si="12"/>
        <v>0</v>
      </c>
      <c r="T205">
        <f t="shared" ca="1" si="13"/>
        <v>1</v>
      </c>
      <c r="U205">
        <f t="shared" ca="1" si="14"/>
        <v>0</v>
      </c>
    </row>
    <row r="206" spans="1:21" x14ac:dyDescent="0.35">
      <c r="B206" t="s">
        <v>22</v>
      </c>
      <c r="D206" s="34" t="s">
        <v>717</v>
      </c>
      <c r="E206" s="208">
        <v>45869</v>
      </c>
      <c r="G206" t="s">
        <v>722</v>
      </c>
      <c r="I206" s="208">
        <v>45870</v>
      </c>
      <c r="K206" t="s">
        <v>235</v>
      </c>
      <c r="L206" t="s">
        <v>171</v>
      </c>
      <c r="M206" t="s">
        <v>723</v>
      </c>
      <c r="N206" t="s">
        <v>237</v>
      </c>
      <c r="P206" s="193" t="str">
        <f>IF(OR(AND(A206&lt;&gt;"",COUNTIF(Bugs!B:B,A206)&gt;0),AND(B206&lt;&gt;"",COUNTIF(Bugs!A:A,B206)&gt;0)),"Y","")</f>
        <v>Y</v>
      </c>
      <c r="Q206" s="193" t="str">
        <f>IF(OR(
    AND(COUNTIF(Bugs!A:A,B206)&gt;0,ISNUMBER(SEARCH("x",INDEX(Bugs!C:C,MATCH(B206,Bugs!A:A,0))))),
    AND(COUNTIF(Bugs!B:B,B206)&gt;0,ISNUMBER(SEARCH("x",INDEX(Bugs!C:C,MATCH(B206,Bugs!B:B,0))))),
    AND(COUNTIF(Bugs!A:A,B206)&gt;0,ISNUMBER(SEARCH("x",INDEX(Bugs!D:D,MATCH(B206,Bugs!A:A,0))))),
    AND(COUNTIF(Bugs!B:B,B206)&gt;0,ISNUMBER(SEARCH("x",INDEX(Bugs!D:D,MATCH(B206,Bugs!B:B,0)))))
),"Y","")</f>
        <v>Y</v>
      </c>
      <c r="R206">
        <f ca="1">IF(OR(ISNUMBER(MATCH(L206,MasterData!$D$3:$D$18,0)),ISNUMBER(MATCH(L206,MasterData!$C$3:$C$18,0))),
    DATEDIF(E206,I206,"d"),
    DATEDIF(E206,TODAY(),"d"))</f>
        <v>1</v>
      </c>
      <c r="S206">
        <f t="shared" ca="1" si="12"/>
        <v>1</v>
      </c>
      <c r="T206">
        <f t="shared" ca="1" si="13"/>
        <v>0</v>
      </c>
      <c r="U206">
        <f t="shared" ca="1" si="14"/>
        <v>0</v>
      </c>
    </row>
    <row r="207" spans="1:21" x14ac:dyDescent="0.35">
      <c r="B207" t="s">
        <v>23</v>
      </c>
      <c r="D207" s="34" t="s">
        <v>480</v>
      </c>
      <c r="E207" s="208">
        <v>45870</v>
      </c>
      <c r="G207" t="s">
        <v>724</v>
      </c>
      <c r="I207" s="208">
        <v>45881</v>
      </c>
      <c r="K207" t="s">
        <v>235</v>
      </c>
      <c r="L207" t="s">
        <v>171</v>
      </c>
      <c r="M207" t="s">
        <v>725</v>
      </c>
      <c r="N207" t="s">
        <v>237</v>
      </c>
      <c r="P207" s="193" t="str">
        <f>IF(OR(AND(A207&lt;&gt;"",COUNTIF(Bugs!B:B,A207)&gt;0),AND(B207&lt;&gt;"",COUNTIF(Bugs!A:A,B207)&gt;0)),"Y","")</f>
        <v>Y</v>
      </c>
      <c r="Q207" s="193" t="str">
        <f>IF(OR(
    AND(COUNTIF(Bugs!A:A,B207)&gt;0,ISNUMBER(SEARCH("x",INDEX(Bugs!C:C,MATCH(B207,Bugs!A:A,0))))),
    AND(COUNTIF(Bugs!B:B,B207)&gt;0,ISNUMBER(SEARCH("x",INDEX(Bugs!C:C,MATCH(B207,Bugs!B:B,0))))),
    AND(COUNTIF(Bugs!A:A,B207)&gt;0,ISNUMBER(SEARCH("x",INDEX(Bugs!D:D,MATCH(B207,Bugs!A:A,0))))),
    AND(COUNTIF(Bugs!B:B,B207)&gt;0,ISNUMBER(SEARCH("x",INDEX(Bugs!D:D,MATCH(B207,Bugs!B:B,0)))))
),"Y","")</f>
        <v/>
      </c>
      <c r="R207">
        <f ca="1">IF(OR(ISNUMBER(MATCH(L207,MasterData!$D$3:$D$18,0)),ISNUMBER(MATCH(L207,MasterData!$C$3:$C$18,0))),
    DATEDIF(E207,I207,"d"),
    DATEDIF(E207,TODAY(),"d"))</f>
        <v>11</v>
      </c>
      <c r="S207">
        <f t="shared" ca="1" si="12"/>
        <v>0</v>
      </c>
      <c r="T207">
        <f t="shared" ca="1" si="13"/>
        <v>1</v>
      </c>
      <c r="U207">
        <f t="shared" ca="1" si="14"/>
        <v>0</v>
      </c>
    </row>
    <row r="208" spans="1:21" x14ac:dyDescent="0.35">
      <c r="B208" t="s">
        <v>24</v>
      </c>
      <c r="D208" s="34" t="s">
        <v>254</v>
      </c>
      <c r="E208" s="208">
        <v>45873</v>
      </c>
      <c r="G208" t="s">
        <v>727</v>
      </c>
      <c r="I208" s="208">
        <v>45874</v>
      </c>
      <c r="K208" t="s">
        <v>241</v>
      </c>
      <c r="L208" t="s">
        <v>171</v>
      </c>
      <c r="M208" t="s">
        <v>728</v>
      </c>
      <c r="N208" t="s">
        <v>237</v>
      </c>
      <c r="P208" s="193" t="str">
        <f>IF(OR(AND(A208&lt;&gt;"",COUNTIF(Bugs!B:B,A208)&gt;0),AND(B208&lt;&gt;"",COUNTIF(Bugs!A:A,B208)&gt;0)),"Y","")</f>
        <v>Y</v>
      </c>
      <c r="Q208" s="193" t="str">
        <f>IF(OR(
    AND(COUNTIF(Bugs!A:A,B208)&gt;0,ISNUMBER(SEARCH("x",INDEX(Bugs!C:C,MATCH(B208,Bugs!A:A,0))))),
    AND(COUNTIF(Bugs!B:B,B208)&gt;0,ISNUMBER(SEARCH("x",INDEX(Bugs!C:C,MATCH(B208,Bugs!B:B,0))))),
    AND(COUNTIF(Bugs!A:A,B208)&gt;0,ISNUMBER(SEARCH("x",INDEX(Bugs!D:D,MATCH(B208,Bugs!A:A,0))))),
    AND(COUNTIF(Bugs!B:B,B208)&gt;0,ISNUMBER(SEARCH("x",INDEX(Bugs!D:D,MATCH(B208,Bugs!B:B,0)))))
),"Y","")</f>
        <v/>
      </c>
      <c r="R208">
        <f ca="1">IF(OR(ISNUMBER(MATCH(L208,MasterData!$D$3:$D$18,0)),ISNUMBER(MATCH(L208,MasterData!$C$3:$C$18,0))),
    DATEDIF(E208,I208,"d"),
    DATEDIF(E208,TODAY(),"d"))</f>
        <v>1</v>
      </c>
      <c r="S208">
        <f t="shared" ca="1" si="12"/>
        <v>1</v>
      </c>
      <c r="T208">
        <f t="shared" ca="1" si="13"/>
        <v>0</v>
      </c>
      <c r="U208">
        <f t="shared" ca="1" si="14"/>
        <v>0</v>
      </c>
    </row>
    <row r="209" spans="2:21" x14ac:dyDescent="0.35">
      <c r="B209" t="s">
        <v>25</v>
      </c>
      <c r="D209" s="34">
        <v>5975</v>
      </c>
      <c r="E209" s="208">
        <v>45876</v>
      </c>
      <c r="G209" t="s">
        <v>248</v>
      </c>
      <c r="H209" t="s">
        <v>245</v>
      </c>
      <c r="I209" s="208">
        <v>45980.327187499999</v>
      </c>
      <c r="K209" t="s">
        <v>241</v>
      </c>
      <c r="L209" t="s">
        <v>171</v>
      </c>
      <c r="M209" t="s">
        <v>729</v>
      </c>
      <c r="N209" t="s">
        <v>237</v>
      </c>
      <c r="P209" s="193" t="str">
        <f>IF(OR(AND(A209&lt;&gt;"",COUNTIF(Bugs!B:B,A209)&gt;0),AND(B209&lt;&gt;"",COUNTIF(Bugs!A:A,B209)&gt;0)),"Y","")</f>
        <v>Y</v>
      </c>
      <c r="Q209" s="193" t="str">
        <f>IF(OR(
    AND(COUNTIF(Bugs!A:A,B209)&gt;0,ISNUMBER(SEARCH("x",INDEX(Bugs!C:C,MATCH(B209,Bugs!A:A,0))))),
    AND(COUNTIF(Bugs!B:B,B209)&gt;0,ISNUMBER(SEARCH("x",INDEX(Bugs!C:C,MATCH(B209,Bugs!B:B,0))))),
    AND(COUNTIF(Bugs!A:A,B209)&gt;0,ISNUMBER(SEARCH("x",INDEX(Bugs!D:D,MATCH(B209,Bugs!A:A,0))))),
    AND(COUNTIF(Bugs!B:B,B209)&gt;0,ISNUMBER(SEARCH("x",INDEX(Bugs!D:D,MATCH(B209,Bugs!B:B,0)))))
),"Y","")</f>
        <v/>
      </c>
      <c r="R209">
        <f ca="1">IF(OR(ISNUMBER(MATCH(L209,MasterData!$D$3:$D$18,0)),ISNUMBER(MATCH(L209,MasterData!$C$3:$C$18,0))),
    DATEDIF(E209,I209,"d"),
    DATEDIF(E209,TODAY(),"d"))</f>
        <v>104</v>
      </c>
      <c r="S209">
        <f t="shared" ca="1" si="12"/>
        <v>0</v>
      </c>
      <c r="T209">
        <f t="shared" ca="1" si="13"/>
        <v>0</v>
      </c>
      <c r="U209">
        <f t="shared" ca="1" si="14"/>
        <v>1</v>
      </c>
    </row>
    <row r="210" spans="2:21" x14ac:dyDescent="0.35">
      <c r="B210" t="s">
        <v>26</v>
      </c>
      <c r="D210" s="34">
        <v>5975</v>
      </c>
      <c r="E210" s="208">
        <v>45876</v>
      </c>
      <c r="G210" t="s">
        <v>248</v>
      </c>
      <c r="H210" t="s">
        <v>245</v>
      </c>
      <c r="I210" s="208">
        <v>45897.422789351855</v>
      </c>
      <c r="K210" t="s">
        <v>241</v>
      </c>
      <c r="L210" t="s">
        <v>171</v>
      </c>
      <c r="M210" t="s">
        <v>729</v>
      </c>
      <c r="N210" t="s">
        <v>237</v>
      </c>
      <c r="P210" s="193" t="str">
        <f>IF(OR(AND(A210&lt;&gt;"",COUNTIF(Bugs!B:B,A210)&gt;0),AND(B210&lt;&gt;"",COUNTIF(Bugs!A:A,B210)&gt;0)),"Y","")</f>
        <v>Y</v>
      </c>
      <c r="Q210" s="193" t="str">
        <f>IF(OR(
    AND(COUNTIF(Bugs!A:A,B210)&gt;0,ISNUMBER(SEARCH("x",INDEX(Bugs!C:C,MATCH(B210,Bugs!A:A,0))))),
    AND(COUNTIF(Bugs!B:B,B210)&gt;0,ISNUMBER(SEARCH("x",INDEX(Bugs!C:C,MATCH(B210,Bugs!B:B,0))))),
    AND(COUNTIF(Bugs!A:A,B210)&gt;0,ISNUMBER(SEARCH("x",INDEX(Bugs!D:D,MATCH(B210,Bugs!A:A,0))))),
    AND(COUNTIF(Bugs!B:B,B210)&gt;0,ISNUMBER(SEARCH("x",INDEX(Bugs!D:D,MATCH(B210,Bugs!B:B,0)))))
),"Y","")</f>
        <v/>
      </c>
      <c r="R210">
        <f ca="1">IF(OR(ISNUMBER(MATCH(L210,MasterData!$D$3:$D$18,0)),ISNUMBER(MATCH(L210,MasterData!$C$3:$C$18,0))),
    DATEDIF(E210,I210,"d"),
    DATEDIF(E210,TODAY(),"d"))</f>
        <v>21</v>
      </c>
      <c r="S210">
        <f t="shared" ca="1" si="12"/>
        <v>0</v>
      </c>
      <c r="T210">
        <f t="shared" ca="1" si="13"/>
        <v>1</v>
      </c>
      <c r="U210">
        <f t="shared" ca="1" si="14"/>
        <v>0</v>
      </c>
    </row>
    <row r="211" spans="2:21" x14ac:dyDescent="0.35">
      <c r="B211" t="s">
        <v>730</v>
      </c>
      <c r="D211" s="34">
        <v>5975</v>
      </c>
      <c r="E211" s="208">
        <v>45877</v>
      </c>
      <c r="G211" t="s">
        <v>248</v>
      </c>
      <c r="H211" t="s">
        <v>245</v>
      </c>
      <c r="I211" s="208">
        <v>45896.544803240744</v>
      </c>
      <c r="K211" t="s">
        <v>241</v>
      </c>
      <c r="L211" t="s">
        <v>171</v>
      </c>
      <c r="M211" t="s">
        <v>731</v>
      </c>
      <c r="N211" t="s">
        <v>237</v>
      </c>
      <c r="P211" s="193" t="str">
        <f>IF(OR(AND(A211&lt;&gt;"",COUNTIF(Bugs!B:B,A211)&gt;0),AND(B211&lt;&gt;"",COUNTIF(Bugs!A:A,B211)&gt;0)),"Y","")</f>
        <v/>
      </c>
      <c r="Q211" s="193" t="str">
        <f>IF(OR(
    AND(COUNTIF(Bugs!A:A,B211)&gt;0,ISNUMBER(SEARCH("x",INDEX(Bugs!C:C,MATCH(B211,Bugs!A:A,0))))),
    AND(COUNTIF(Bugs!B:B,B211)&gt;0,ISNUMBER(SEARCH("x",INDEX(Bugs!C:C,MATCH(B211,Bugs!B:B,0))))),
    AND(COUNTIF(Bugs!A:A,B211)&gt;0,ISNUMBER(SEARCH("x",INDEX(Bugs!D:D,MATCH(B211,Bugs!A:A,0))))),
    AND(COUNTIF(Bugs!B:B,B211)&gt;0,ISNUMBER(SEARCH("x",INDEX(Bugs!D:D,MATCH(B211,Bugs!B:B,0)))))
),"Y","")</f>
        <v/>
      </c>
      <c r="R211">
        <f ca="1">IF(OR(ISNUMBER(MATCH(L211,MasterData!$D$3:$D$18,0)),ISNUMBER(MATCH(L211,MasterData!$C$3:$C$18,0))),
    DATEDIF(E211,I211,"d"),
    DATEDIF(E211,TODAY(),"d"))</f>
        <v>19</v>
      </c>
      <c r="S211">
        <f t="shared" ca="1" si="12"/>
        <v>0</v>
      </c>
      <c r="T211">
        <f t="shared" ca="1" si="13"/>
        <v>1</v>
      </c>
      <c r="U211">
        <f t="shared" ca="1" si="14"/>
        <v>0</v>
      </c>
    </row>
    <row r="212" spans="2:21" x14ac:dyDescent="0.35">
      <c r="B212" t="s">
        <v>732</v>
      </c>
      <c r="D212" s="34" t="s">
        <v>480</v>
      </c>
      <c r="E212" s="208">
        <v>45881</v>
      </c>
      <c r="G212" t="s">
        <v>733</v>
      </c>
      <c r="I212" s="208">
        <v>45881</v>
      </c>
      <c r="K212" t="s">
        <v>347</v>
      </c>
      <c r="L212" t="s">
        <v>171</v>
      </c>
      <c r="M212" t="s">
        <v>734</v>
      </c>
      <c r="N212" t="s">
        <v>237</v>
      </c>
      <c r="P212" s="193" t="str">
        <f>IF(OR(AND(A212&lt;&gt;"",COUNTIF(Bugs!B:B,A212)&gt;0),AND(B212&lt;&gt;"",COUNTIF(Bugs!A:A,B212)&gt;0)),"Y","")</f>
        <v/>
      </c>
      <c r="Q212" s="193" t="str">
        <f>IF(OR(
    AND(COUNTIF(Bugs!A:A,B212)&gt;0,ISNUMBER(SEARCH("x",INDEX(Bugs!C:C,MATCH(B212,Bugs!A:A,0))))),
    AND(COUNTIF(Bugs!B:B,B212)&gt;0,ISNUMBER(SEARCH("x",INDEX(Bugs!C:C,MATCH(B212,Bugs!B:B,0))))),
    AND(COUNTIF(Bugs!A:A,B212)&gt;0,ISNUMBER(SEARCH("x",INDEX(Bugs!D:D,MATCH(B212,Bugs!A:A,0))))),
    AND(COUNTIF(Bugs!B:B,B212)&gt;0,ISNUMBER(SEARCH("x",INDEX(Bugs!D:D,MATCH(B212,Bugs!B:B,0)))))
),"Y","")</f>
        <v/>
      </c>
      <c r="R212">
        <f ca="1">IF(OR(ISNUMBER(MATCH(L212,MasterData!$D$3:$D$18,0)),ISNUMBER(MATCH(L212,MasterData!$C$3:$C$18,0))),
    DATEDIF(E212,I212,"d"),
    DATEDIF(E212,TODAY(),"d"))</f>
        <v>0</v>
      </c>
      <c r="S212">
        <f t="shared" ca="1" si="12"/>
        <v>1</v>
      </c>
      <c r="T212">
        <f t="shared" ca="1" si="13"/>
        <v>0</v>
      </c>
      <c r="U212">
        <f t="shared" ca="1" si="14"/>
        <v>0</v>
      </c>
    </row>
    <row r="213" spans="2:21" x14ac:dyDescent="0.35">
      <c r="B213" t="s">
        <v>27</v>
      </c>
      <c r="D213" s="34" t="s">
        <v>717</v>
      </c>
      <c r="E213" s="208">
        <v>45881</v>
      </c>
      <c r="G213" t="s">
        <v>735</v>
      </c>
      <c r="H213" t="s">
        <v>736</v>
      </c>
      <c r="I213" s="208">
        <v>45910</v>
      </c>
      <c r="K213" t="s">
        <v>241</v>
      </c>
      <c r="L213" t="s">
        <v>171</v>
      </c>
      <c r="M213" t="s">
        <v>737</v>
      </c>
      <c r="N213" t="s">
        <v>237</v>
      </c>
      <c r="P213" s="193" t="str">
        <f>IF(OR(AND(A213&lt;&gt;"",COUNTIF(Bugs!B:B,A213)&gt;0),AND(B213&lt;&gt;"",COUNTIF(Bugs!A:A,B213)&gt;0)),"Y","")</f>
        <v>Y</v>
      </c>
      <c r="Q213" s="193" t="str">
        <f>IF(OR(
    AND(COUNTIF(Bugs!A:A,B213)&gt;0,ISNUMBER(SEARCH("x",INDEX(Bugs!C:C,MATCH(B213,Bugs!A:A,0))))),
    AND(COUNTIF(Bugs!B:B,B213)&gt;0,ISNUMBER(SEARCH("x",INDEX(Bugs!C:C,MATCH(B213,Bugs!B:B,0))))),
    AND(COUNTIF(Bugs!A:A,B213)&gt;0,ISNUMBER(SEARCH("x",INDEX(Bugs!D:D,MATCH(B213,Bugs!A:A,0))))),
    AND(COUNTIF(Bugs!B:B,B213)&gt;0,ISNUMBER(SEARCH("x",INDEX(Bugs!D:D,MATCH(B213,Bugs!B:B,0)))))
),"Y","")</f>
        <v/>
      </c>
      <c r="R213">
        <f ca="1">IF(OR(ISNUMBER(MATCH(L213,MasterData!$D$3:$D$18,0)),ISNUMBER(MATCH(L213,MasterData!$C$3:$C$18,0))),
    DATEDIF(E213,I213,"d"),
    DATEDIF(E213,TODAY(),"d"))</f>
        <v>29</v>
      </c>
      <c r="S213">
        <f t="shared" ca="1" si="12"/>
        <v>0</v>
      </c>
      <c r="T213">
        <f t="shared" ca="1" si="13"/>
        <v>1</v>
      </c>
      <c r="U213">
        <f t="shared" ca="1" si="14"/>
        <v>0</v>
      </c>
    </row>
    <row r="214" spans="2:21" x14ac:dyDescent="0.35">
      <c r="B214" t="s">
        <v>28</v>
      </c>
      <c r="D214" s="34">
        <v>3014</v>
      </c>
      <c r="E214" s="208">
        <v>45882</v>
      </c>
      <c r="G214" t="s">
        <v>738</v>
      </c>
      <c r="H214" t="s">
        <v>736</v>
      </c>
      <c r="I214" s="208">
        <v>45915</v>
      </c>
      <c r="K214" t="s">
        <v>235</v>
      </c>
      <c r="L214" t="s">
        <v>171</v>
      </c>
      <c r="M214" t="s">
        <v>739</v>
      </c>
      <c r="N214" t="s">
        <v>237</v>
      </c>
      <c r="P214" s="193" t="str">
        <f>IF(OR(AND(A214&lt;&gt;"",COUNTIF(Bugs!B:B,A214)&gt;0),AND(B214&lt;&gt;"",COUNTIF(Bugs!A:A,B214)&gt;0)),"Y","")</f>
        <v>Y</v>
      </c>
      <c r="Q214" s="193" t="str">
        <f>IF(OR(
    AND(COUNTIF(Bugs!A:A,B214)&gt;0,ISNUMBER(SEARCH("x",INDEX(Bugs!C:C,MATCH(B214,Bugs!A:A,0))))),
    AND(COUNTIF(Bugs!B:B,B214)&gt;0,ISNUMBER(SEARCH("x",INDEX(Bugs!C:C,MATCH(B214,Bugs!B:B,0))))),
    AND(COUNTIF(Bugs!A:A,B214)&gt;0,ISNUMBER(SEARCH("x",INDEX(Bugs!D:D,MATCH(B214,Bugs!A:A,0))))),
    AND(COUNTIF(Bugs!B:B,B214)&gt;0,ISNUMBER(SEARCH("x",INDEX(Bugs!D:D,MATCH(B214,Bugs!B:B,0)))))
),"Y","")</f>
        <v/>
      </c>
      <c r="R214">
        <f ca="1">IF(OR(ISNUMBER(MATCH(L214,MasterData!$D$3:$D$18,0)),ISNUMBER(MATCH(L214,MasterData!$C$3:$C$18,0))),
    DATEDIF(E214,I214,"d"),
    DATEDIF(E214,TODAY(),"d"))</f>
        <v>33</v>
      </c>
      <c r="S214">
        <f t="shared" ca="1" si="12"/>
        <v>0</v>
      </c>
      <c r="T214">
        <f t="shared" ca="1" si="13"/>
        <v>0</v>
      </c>
      <c r="U214">
        <f t="shared" ca="1" si="14"/>
        <v>1</v>
      </c>
    </row>
    <row r="215" spans="2:21" x14ac:dyDescent="0.35">
      <c r="B215" t="s">
        <v>740</v>
      </c>
      <c r="D215" s="34">
        <v>3014</v>
      </c>
      <c r="E215" s="208">
        <v>45884.675428240742</v>
      </c>
      <c r="G215" t="s">
        <v>741</v>
      </c>
      <c r="I215" s="208">
        <v>45895.349780092591</v>
      </c>
      <c r="J215" t="s">
        <v>742</v>
      </c>
      <c r="K215" t="s">
        <v>235</v>
      </c>
      <c r="L215" t="s">
        <v>171</v>
      </c>
      <c r="M215" t="s">
        <v>743</v>
      </c>
      <c r="N215" t="s">
        <v>744</v>
      </c>
      <c r="P215" s="193" t="str">
        <f>IF(OR(AND(A215&lt;&gt;"",COUNTIF(Bugs!B:B,A215)&gt;0),AND(B215&lt;&gt;"",COUNTIF(Bugs!A:A,B215)&gt;0)),"Y","")</f>
        <v/>
      </c>
      <c r="Q215" s="193" t="str">
        <f>IF(OR(
    AND(COUNTIF(Bugs!A:A,B215)&gt;0,ISNUMBER(SEARCH("x",INDEX(Bugs!C:C,MATCH(B215,Bugs!A:A,0))))),
    AND(COUNTIF(Bugs!B:B,B215)&gt;0,ISNUMBER(SEARCH("x",INDEX(Bugs!C:C,MATCH(B215,Bugs!B:B,0))))),
    AND(COUNTIF(Bugs!A:A,B215)&gt;0,ISNUMBER(SEARCH("x",INDEX(Bugs!D:D,MATCH(B215,Bugs!A:A,0))))),
    AND(COUNTIF(Bugs!B:B,B215)&gt;0,ISNUMBER(SEARCH("x",INDEX(Bugs!D:D,MATCH(B215,Bugs!B:B,0)))))
),"Y","")</f>
        <v/>
      </c>
      <c r="R215">
        <f ca="1">IF(OR(ISNUMBER(MATCH(L215,MasterData!$D$3:$D$18,0)),ISNUMBER(MATCH(L215,MasterData!$C$3:$C$18,0))),
    DATEDIF(E215,I215,"d"),
    DATEDIF(E215,TODAY(),"d"))</f>
        <v>11</v>
      </c>
      <c r="S215">
        <f t="shared" ca="1" si="12"/>
        <v>0</v>
      </c>
      <c r="T215">
        <f t="shared" ca="1" si="13"/>
        <v>1</v>
      </c>
      <c r="U215">
        <f t="shared" ca="1" si="14"/>
        <v>0</v>
      </c>
    </row>
    <row r="216" spans="2:21" x14ac:dyDescent="0.35">
      <c r="B216" t="s">
        <v>745</v>
      </c>
      <c r="D216" s="34" t="s">
        <v>746</v>
      </c>
      <c r="E216" s="208">
        <v>45887.449328703704</v>
      </c>
      <c r="G216" t="s">
        <v>738</v>
      </c>
      <c r="I216" s="208">
        <v>45916</v>
      </c>
      <c r="J216" t="s">
        <v>747</v>
      </c>
      <c r="K216" t="s">
        <v>235</v>
      </c>
      <c r="L216" t="s">
        <v>171</v>
      </c>
      <c r="M216" t="s">
        <v>748</v>
      </c>
      <c r="N216" t="s">
        <v>744</v>
      </c>
      <c r="P216" s="193" t="str">
        <f>IF(OR(AND(A216&lt;&gt;"",COUNTIF(Bugs!B:B,A216)&gt;0),AND(B216&lt;&gt;"",COUNTIF(Bugs!A:A,B216)&gt;0)),"Y","")</f>
        <v/>
      </c>
      <c r="Q216" s="193" t="str">
        <f>IF(OR(
    AND(COUNTIF(Bugs!A:A,B216)&gt;0,ISNUMBER(SEARCH("x",INDEX(Bugs!C:C,MATCH(B216,Bugs!A:A,0))))),
    AND(COUNTIF(Bugs!B:B,B216)&gt;0,ISNUMBER(SEARCH("x",INDEX(Bugs!C:C,MATCH(B216,Bugs!B:B,0))))),
    AND(COUNTIF(Bugs!A:A,B216)&gt;0,ISNUMBER(SEARCH("x",INDEX(Bugs!D:D,MATCH(B216,Bugs!A:A,0))))),
    AND(COUNTIF(Bugs!B:B,B216)&gt;0,ISNUMBER(SEARCH("x",INDEX(Bugs!D:D,MATCH(B216,Bugs!B:B,0)))))
),"Y","")</f>
        <v/>
      </c>
      <c r="R216">
        <f ca="1">IF(OR(ISNUMBER(MATCH(L216,MasterData!$D$3:$D$18,0)),ISNUMBER(MATCH(L216,MasterData!$C$3:$C$18,0))),
    DATEDIF(E216,I216,"d"),
    DATEDIF(E216,TODAY(),"d"))</f>
        <v>29</v>
      </c>
      <c r="S216">
        <f t="shared" ca="1" si="12"/>
        <v>0</v>
      </c>
      <c r="T216">
        <f t="shared" ca="1" si="13"/>
        <v>1</v>
      </c>
      <c r="U216">
        <f t="shared" ca="1" si="14"/>
        <v>0</v>
      </c>
    </row>
    <row r="217" spans="2:21" x14ac:dyDescent="0.35">
      <c r="B217" t="s">
        <v>29</v>
      </c>
      <c r="D217" s="34" t="s">
        <v>254</v>
      </c>
      <c r="E217" s="208">
        <v>45887.466793981483</v>
      </c>
      <c r="G217" t="s">
        <v>749</v>
      </c>
      <c r="I217" s="208">
        <v>45903</v>
      </c>
      <c r="J217" t="s">
        <v>747</v>
      </c>
      <c r="K217" t="s">
        <v>241</v>
      </c>
      <c r="L217" t="s">
        <v>171</v>
      </c>
      <c r="M217" t="s">
        <v>750</v>
      </c>
      <c r="N217" t="s">
        <v>744</v>
      </c>
      <c r="P217" s="193" t="str">
        <f>IF(OR(AND(A217&lt;&gt;"",COUNTIF(Bugs!B:B,A217)&gt;0),AND(B217&lt;&gt;"",COUNTIF(Bugs!A:A,B217)&gt;0)),"Y","")</f>
        <v>Y</v>
      </c>
      <c r="Q217" s="193" t="str">
        <f>IF(OR(
    AND(COUNTIF(Bugs!A:A,B217)&gt;0,ISNUMBER(SEARCH("x",INDEX(Bugs!C:C,MATCH(B217,Bugs!A:A,0))))),
    AND(COUNTIF(Bugs!B:B,B217)&gt;0,ISNUMBER(SEARCH("x",INDEX(Bugs!C:C,MATCH(B217,Bugs!B:B,0))))),
    AND(COUNTIF(Bugs!A:A,B217)&gt;0,ISNUMBER(SEARCH("x",INDEX(Bugs!D:D,MATCH(B217,Bugs!A:A,0))))),
    AND(COUNTIF(Bugs!B:B,B217)&gt;0,ISNUMBER(SEARCH("x",INDEX(Bugs!D:D,MATCH(B217,Bugs!B:B,0)))))
),"Y","")</f>
        <v/>
      </c>
      <c r="R217">
        <f ca="1">IF(OR(ISNUMBER(MATCH(L217,MasterData!$D$3:$D$18,0)),ISNUMBER(MATCH(L217,MasterData!$C$3:$C$18,0))),
    DATEDIF(E217,I217,"d"),
    DATEDIF(E217,TODAY(),"d"))</f>
        <v>16</v>
      </c>
      <c r="S217">
        <f t="shared" ca="1" si="12"/>
        <v>0</v>
      </c>
      <c r="T217">
        <f t="shared" ca="1" si="13"/>
        <v>1</v>
      </c>
      <c r="U217">
        <f t="shared" ca="1" si="14"/>
        <v>0</v>
      </c>
    </row>
    <row r="218" spans="2:21" x14ac:dyDescent="0.35">
      <c r="B218" t="s">
        <v>751</v>
      </c>
      <c r="D218" s="34">
        <v>3010</v>
      </c>
      <c r="E218" s="208">
        <v>45887.607604166667</v>
      </c>
      <c r="G218" t="s">
        <v>752</v>
      </c>
      <c r="I218" s="208">
        <v>45891.336944444447</v>
      </c>
      <c r="J218" t="s">
        <v>753</v>
      </c>
      <c r="K218" t="s">
        <v>241</v>
      </c>
      <c r="L218" t="s">
        <v>171</v>
      </c>
      <c r="M218" t="s">
        <v>754</v>
      </c>
      <c r="N218" t="s">
        <v>744</v>
      </c>
      <c r="P218" s="193" t="str">
        <f>IF(OR(AND(A218&lt;&gt;"",COUNTIF(Bugs!B:B,A218)&gt;0),AND(B218&lt;&gt;"",COUNTIF(Bugs!A:A,B218)&gt;0)),"Y","")</f>
        <v/>
      </c>
      <c r="Q218" s="193" t="str">
        <f>IF(OR(
    AND(COUNTIF(Bugs!A:A,B218)&gt;0,ISNUMBER(SEARCH("x",INDEX(Bugs!C:C,MATCH(B218,Bugs!A:A,0))))),
    AND(COUNTIF(Bugs!B:B,B218)&gt;0,ISNUMBER(SEARCH("x",INDEX(Bugs!C:C,MATCH(B218,Bugs!B:B,0))))),
    AND(COUNTIF(Bugs!A:A,B218)&gt;0,ISNUMBER(SEARCH("x",INDEX(Bugs!D:D,MATCH(B218,Bugs!A:A,0))))),
    AND(COUNTIF(Bugs!B:B,B218)&gt;0,ISNUMBER(SEARCH("x",INDEX(Bugs!D:D,MATCH(B218,Bugs!B:B,0)))))
),"Y","")</f>
        <v/>
      </c>
      <c r="R218">
        <f ca="1">IF(OR(ISNUMBER(MATCH(L218,MasterData!$D$3:$D$18,0)),ISNUMBER(MATCH(L218,MasterData!$C$3:$C$18,0))),
    DATEDIF(E218,I218,"d"),
    DATEDIF(E218,TODAY(),"d"))</f>
        <v>4</v>
      </c>
      <c r="S218">
        <f t="shared" ca="1" si="12"/>
        <v>1</v>
      </c>
      <c r="T218">
        <f t="shared" ca="1" si="13"/>
        <v>0</v>
      </c>
      <c r="U218">
        <f t="shared" ca="1" si="14"/>
        <v>0</v>
      </c>
    </row>
    <row r="219" spans="2:21" x14ac:dyDescent="0.35">
      <c r="B219" t="s">
        <v>30</v>
      </c>
      <c r="D219" s="34" t="s">
        <v>254</v>
      </c>
      <c r="E219" s="208">
        <v>45887.680798611109</v>
      </c>
      <c r="G219" t="s">
        <v>755</v>
      </c>
      <c r="I219" s="208">
        <v>45903</v>
      </c>
      <c r="J219" t="s">
        <v>753</v>
      </c>
      <c r="K219" t="s">
        <v>241</v>
      </c>
      <c r="L219" t="s">
        <v>171</v>
      </c>
      <c r="M219" t="s">
        <v>756</v>
      </c>
      <c r="N219" t="s">
        <v>744</v>
      </c>
      <c r="P219" s="193" t="str">
        <f>IF(OR(AND(A219&lt;&gt;"",COUNTIF(Bugs!B:B,A219)&gt;0),AND(B219&lt;&gt;"",COUNTIF(Bugs!A:A,B219)&gt;0)),"Y","")</f>
        <v>Y</v>
      </c>
      <c r="Q219" s="193" t="str">
        <f>IF(OR(
    AND(COUNTIF(Bugs!A:A,B219)&gt;0,ISNUMBER(SEARCH("x",INDEX(Bugs!C:C,MATCH(B219,Bugs!A:A,0))))),
    AND(COUNTIF(Bugs!B:B,B219)&gt;0,ISNUMBER(SEARCH("x",INDEX(Bugs!C:C,MATCH(B219,Bugs!B:B,0))))),
    AND(COUNTIF(Bugs!A:A,B219)&gt;0,ISNUMBER(SEARCH("x",INDEX(Bugs!D:D,MATCH(B219,Bugs!A:A,0))))),
    AND(COUNTIF(Bugs!B:B,B219)&gt;0,ISNUMBER(SEARCH("x",INDEX(Bugs!D:D,MATCH(B219,Bugs!B:B,0)))))
),"Y","")</f>
        <v>Y</v>
      </c>
      <c r="R219">
        <f ca="1">IF(OR(ISNUMBER(MATCH(L219,MasterData!$D$3:$D$18,0)),ISNUMBER(MATCH(L219,MasterData!$C$3:$C$18,0))),
    DATEDIF(E219,I219,"d"),
    DATEDIF(E219,TODAY(),"d"))</f>
        <v>16</v>
      </c>
      <c r="S219">
        <f t="shared" ca="1" si="12"/>
        <v>0</v>
      </c>
      <c r="T219">
        <f t="shared" ca="1" si="13"/>
        <v>1</v>
      </c>
      <c r="U219">
        <f t="shared" ca="1" si="14"/>
        <v>0</v>
      </c>
    </row>
    <row r="220" spans="2:21" x14ac:dyDescent="0.35">
      <c r="B220" t="s">
        <v>31</v>
      </c>
      <c r="D220" s="34">
        <v>3003</v>
      </c>
      <c r="E220" s="208">
        <v>45887.701516203706</v>
      </c>
      <c r="G220" t="s">
        <v>755</v>
      </c>
      <c r="I220" s="208">
        <v>45903</v>
      </c>
      <c r="J220" t="s">
        <v>753</v>
      </c>
      <c r="K220" t="s">
        <v>241</v>
      </c>
      <c r="L220" t="s">
        <v>171</v>
      </c>
      <c r="M220" t="s">
        <v>757</v>
      </c>
      <c r="N220" t="s">
        <v>744</v>
      </c>
      <c r="P220" s="193" t="str">
        <f>IF(OR(AND(A220&lt;&gt;"",COUNTIF(Bugs!B:B,A220)&gt;0),AND(B220&lt;&gt;"",COUNTIF(Bugs!A:A,B220)&gt;0)),"Y","")</f>
        <v>Y</v>
      </c>
      <c r="Q220" s="193" t="str">
        <f>IF(OR(
    AND(COUNTIF(Bugs!A:A,B220)&gt;0,ISNUMBER(SEARCH("x",INDEX(Bugs!C:C,MATCH(B220,Bugs!A:A,0))))),
    AND(COUNTIF(Bugs!B:B,B220)&gt;0,ISNUMBER(SEARCH("x",INDEX(Bugs!C:C,MATCH(B220,Bugs!B:B,0))))),
    AND(COUNTIF(Bugs!A:A,B220)&gt;0,ISNUMBER(SEARCH("x",INDEX(Bugs!D:D,MATCH(B220,Bugs!A:A,0))))),
    AND(COUNTIF(Bugs!B:B,B220)&gt;0,ISNUMBER(SEARCH("x",INDEX(Bugs!D:D,MATCH(B220,Bugs!B:B,0)))))
),"Y","")</f>
        <v>Y</v>
      </c>
      <c r="R220">
        <f ca="1">IF(OR(ISNUMBER(MATCH(L220,MasterData!$D$3:$D$18,0)),ISNUMBER(MATCH(L220,MasterData!$C$3:$C$18,0))),
    DATEDIF(E220,I220,"d"),
    DATEDIF(E220,TODAY(),"d"))</f>
        <v>16</v>
      </c>
      <c r="S220">
        <f t="shared" ca="1" si="12"/>
        <v>0</v>
      </c>
      <c r="T220">
        <f t="shared" ca="1" si="13"/>
        <v>1</v>
      </c>
      <c r="U220">
        <f t="shared" ca="1" si="14"/>
        <v>0</v>
      </c>
    </row>
    <row r="221" spans="2:21" x14ac:dyDescent="0.35">
      <c r="B221" t="s">
        <v>758</v>
      </c>
      <c r="D221" s="34">
        <v>3366</v>
      </c>
      <c r="E221" s="208">
        <v>45887.842199074075</v>
      </c>
      <c r="G221" t="s">
        <v>759</v>
      </c>
      <c r="I221" s="208">
        <v>45896.525173611109</v>
      </c>
      <c r="J221" t="s">
        <v>760</v>
      </c>
      <c r="K221" t="s">
        <v>235</v>
      </c>
      <c r="L221" t="s">
        <v>171</v>
      </c>
      <c r="M221" t="s">
        <v>761</v>
      </c>
      <c r="N221" t="s">
        <v>744</v>
      </c>
      <c r="P221" s="193" t="str">
        <f>IF(OR(AND(A221&lt;&gt;"",COUNTIF(Bugs!B:B,A221)&gt;0),AND(B221&lt;&gt;"",COUNTIF(Bugs!A:A,B221)&gt;0)),"Y","")</f>
        <v/>
      </c>
      <c r="Q221" s="193" t="str">
        <f>IF(OR(
    AND(COUNTIF(Bugs!A:A,B221)&gt;0,ISNUMBER(SEARCH("x",INDEX(Bugs!C:C,MATCH(B221,Bugs!A:A,0))))),
    AND(COUNTIF(Bugs!B:B,B221)&gt;0,ISNUMBER(SEARCH("x",INDEX(Bugs!C:C,MATCH(B221,Bugs!B:B,0))))),
    AND(COUNTIF(Bugs!A:A,B221)&gt;0,ISNUMBER(SEARCH("x",INDEX(Bugs!D:D,MATCH(B221,Bugs!A:A,0))))),
    AND(COUNTIF(Bugs!B:B,B221)&gt;0,ISNUMBER(SEARCH("x",INDEX(Bugs!D:D,MATCH(B221,Bugs!B:B,0)))))
),"Y","")</f>
        <v/>
      </c>
      <c r="R221">
        <f ca="1">IF(OR(ISNUMBER(MATCH(L221,MasterData!$D$3:$D$18,0)),ISNUMBER(MATCH(L221,MasterData!$C$3:$C$18,0))),
    DATEDIF(E221,I221,"d"),
    DATEDIF(E221,TODAY(),"d"))</f>
        <v>9</v>
      </c>
      <c r="S221">
        <f t="shared" ca="1" si="12"/>
        <v>0</v>
      </c>
      <c r="T221">
        <f t="shared" ca="1" si="13"/>
        <v>1</v>
      </c>
      <c r="U221">
        <f t="shared" ca="1" si="14"/>
        <v>0</v>
      </c>
    </row>
    <row r="222" spans="2:21" x14ac:dyDescent="0.35">
      <c r="B222" t="s">
        <v>762</v>
      </c>
      <c r="D222" s="34" t="s">
        <v>746</v>
      </c>
      <c r="E222" s="208">
        <v>45888.412893518522</v>
      </c>
      <c r="G222" t="s">
        <v>738</v>
      </c>
      <c r="I222" s="208">
        <v>45905.405312499999</v>
      </c>
      <c r="J222" t="s">
        <v>747</v>
      </c>
      <c r="K222" t="s">
        <v>235</v>
      </c>
      <c r="L222" t="s">
        <v>171</v>
      </c>
      <c r="M222" t="s">
        <v>763</v>
      </c>
      <c r="N222" t="s">
        <v>744</v>
      </c>
      <c r="P222" s="193" t="str">
        <f>IF(OR(AND(A222&lt;&gt;"",COUNTIF(Bugs!B:B,A222)&gt;0),AND(B222&lt;&gt;"",COUNTIF(Bugs!A:A,B222)&gt;0)),"Y","")</f>
        <v/>
      </c>
      <c r="Q222" s="193" t="str">
        <f>IF(OR(
    AND(COUNTIF(Bugs!A:A,B222)&gt;0,ISNUMBER(SEARCH("x",INDEX(Bugs!C:C,MATCH(B222,Bugs!A:A,0))))),
    AND(COUNTIF(Bugs!B:B,B222)&gt;0,ISNUMBER(SEARCH("x",INDEX(Bugs!C:C,MATCH(B222,Bugs!B:B,0))))),
    AND(COUNTIF(Bugs!A:A,B222)&gt;0,ISNUMBER(SEARCH("x",INDEX(Bugs!D:D,MATCH(B222,Bugs!A:A,0))))),
    AND(COUNTIF(Bugs!B:B,B222)&gt;0,ISNUMBER(SEARCH("x",INDEX(Bugs!D:D,MATCH(B222,Bugs!B:B,0)))))
),"Y","")</f>
        <v/>
      </c>
      <c r="R222">
        <f ca="1">IF(OR(ISNUMBER(MATCH(L222,MasterData!$D$3:$D$18,0)),ISNUMBER(MATCH(L222,MasterData!$C$3:$C$18,0))),
    DATEDIF(E222,I222,"d"),
    DATEDIF(E222,TODAY(),"d"))</f>
        <v>17</v>
      </c>
      <c r="S222">
        <f t="shared" ca="1" si="12"/>
        <v>0</v>
      </c>
      <c r="T222">
        <f t="shared" ca="1" si="13"/>
        <v>1</v>
      </c>
      <c r="U222">
        <f t="shared" ca="1" si="14"/>
        <v>0</v>
      </c>
    </row>
    <row r="223" spans="2:21" x14ac:dyDescent="0.35">
      <c r="B223" t="s">
        <v>32</v>
      </c>
      <c r="D223" s="34">
        <v>3003</v>
      </c>
      <c r="E223" s="208">
        <v>45889.527708333335</v>
      </c>
      <c r="G223" t="s">
        <v>749</v>
      </c>
      <c r="I223" s="208">
        <v>45911.536944444444</v>
      </c>
      <c r="J223" t="s">
        <v>753</v>
      </c>
      <c r="K223" t="s">
        <v>347</v>
      </c>
      <c r="L223" t="s">
        <v>171</v>
      </c>
      <c r="M223" t="s">
        <v>764</v>
      </c>
      <c r="N223" t="s">
        <v>744</v>
      </c>
      <c r="P223" s="193" t="str">
        <f>IF(OR(AND(A223&lt;&gt;"",COUNTIF(Bugs!B:B,A223)&gt;0),AND(B223&lt;&gt;"",COUNTIF(Bugs!A:A,B223)&gt;0)),"Y","")</f>
        <v>Y</v>
      </c>
      <c r="Q223" s="193" t="str">
        <f>IF(OR(
    AND(COUNTIF(Bugs!A:A,B223)&gt;0,ISNUMBER(SEARCH("x",INDEX(Bugs!C:C,MATCH(B223,Bugs!A:A,0))))),
    AND(COUNTIF(Bugs!B:B,B223)&gt;0,ISNUMBER(SEARCH("x",INDEX(Bugs!C:C,MATCH(B223,Bugs!B:B,0))))),
    AND(COUNTIF(Bugs!A:A,B223)&gt;0,ISNUMBER(SEARCH("x",INDEX(Bugs!D:D,MATCH(B223,Bugs!A:A,0))))),
    AND(COUNTIF(Bugs!B:B,B223)&gt;0,ISNUMBER(SEARCH("x",INDEX(Bugs!D:D,MATCH(B223,Bugs!B:B,0)))))
),"Y","")</f>
        <v>Y</v>
      </c>
      <c r="R223">
        <f ca="1">IF(OR(ISNUMBER(MATCH(L223,MasterData!$D$3:$D$18,0)),ISNUMBER(MATCH(L223,MasterData!$C$3:$C$18,0))),
    DATEDIF(E223,I223,"d"),
    DATEDIF(E223,TODAY(),"d"))</f>
        <v>22</v>
      </c>
      <c r="S223">
        <f t="shared" ca="1" si="12"/>
        <v>0</v>
      </c>
      <c r="T223">
        <f t="shared" ca="1" si="13"/>
        <v>1</v>
      </c>
      <c r="U223">
        <f t="shared" ca="1" si="14"/>
        <v>0</v>
      </c>
    </row>
    <row r="224" spans="2:21" x14ac:dyDescent="0.35">
      <c r="B224" t="s">
        <v>765</v>
      </c>
      <c r="D224" s="34" t="s">
        <v>717</v>
      </c>
      <c r="E224" s="208">
        <v>45889.974976851852</v>
      </c>
      <c r="G224" t="s">
        <v>766</v>
      </c>
      <c r="I224" s="208">
        <v>45926.382384259261</v>
      </c>
      <c r="J224" t="s">
        <v>760</v>
      </c>
      <c r="K224" t="s">
        <v>347</v>
      </c>
      <c r="L224" t="s">
        <v>171</v>
      </c>
      <c r="M224" t="s">
        <v>767</v>
      </c>
      <c r="N224" t="s">
        <v>744</v>
      </c>
      <c r="P224" s="193" t="str">
        <f>IF(OR(AND(A224&lt;&gt;"",COUNTIF(Bugs!B:B,A224)&gt;0),AND(B224&lt;&gt;"",COUNTIF(Bugs!A:A,B224)&gt;0)),"Y","")</f>
        <v/>
      </c>
      <c r="Q224" s="193" t="str">
        <f>IF(OR(
    AND(COUNTIF(Bugs!A:A,B224)&gt;0,ISNUMBER(SEARCH("x",INDEX(Bugs!C:C,MATCH(B224,Bugs!A:A,0))))),
    AND(COUNTIF(Bugs!B:B,B224)&gt;0,ISNUMBER(SEARCH("x",INDEX(Bugs!C:C,MATCH(B224,Bugs!B:B,0))))),
    AND(COUNTIF(Bugs!A:A,B224)&gt;0,ISNUMBER(SEARCH("x",INDEX(Bugs!D:D,MATCH(B224,Bugs!A:A,0))))),
    AND(COUNTIF(Bugs!B:B,B224)&gt;0,ISNUMBER(SEARCH("x",INDEX(Bugs!D:D,MATCH(B224,Bugs!B:B,0)))))
),"Y","")</f>
        <v/>
      </c>
      <c r="R224">
        <f ca="1">IF(OR(ISNUMBER(MATCH(L224,MasterData!$D$3:$D$18,0)),ISNUMBER(MATCH(L224,MasterData!$C$3:$C$18,0))),
    DATEDIF(E224,I224,"d"),
    DATEDIF(E224,TODAY(),"d"))</f>
        <v>37</v>
      </c>
      <c r="S224">
        <f t="shared" ca="1" si="12"/>
        <v>0</v>
      </c>
      <c r="T224">
        <f t="shared" ca="1" si="13"/>
        <v>0</v>
      </c>
      <c r="U224">
        <f t="shared" ca="1" si="14"/>
        <v>1</v>
      </c>
    </row>
    <row r="225" spans="2:21" x14ac:dyDescent="0.35">
      <c r="B225" t="s">
        <v>768</v>
      </c>
      <c r="D225" s="34" t="s">
        <v>480</v>
      </c>
      <c r="E225" s="208">
        <v>45890.36917824074</v>
      </c>
      <c r="G225" t="s">
        <v>769</v>
      </c>
      <c r="I225" s="208">
        <v>45898.44</v>
      </c>
      <c r="J225" t="s">
        <v>753</v>
      </c>
      <c r="K225" t="s">
        <v>235</v>
      </c>
      <c r="L225" t="s">
        <v>171</v>
      </c>
      <c r="M225" t="s">
        <v>770</v>
      </c>
      <c r="N225" t="s">
        <v>771</v>
      </c>
      <c r="P225" s="193" t="str">
        <f>IF(OR(AND(A225&lt;&gt;"",COUNTIF(Bugs!B:B,A225)&gt;0),AND(B225&lt;&gt;"",COUNTIF(Bugs!A:A,B225)&gt;0)),"Y","")</f>
        <v/>
      </c>
      <c r="Q225" s="193" t="str">
        <f>IF(OR(
    AND(COUNTIF(Bugs!A:A,B225)&gt;0,ISNUMBER(SEARCH("x",INDEX(Bugs!C:C,MATCH(B225,Bugs!A:A,0))))),
    AND(COUNTIF(Bugs!B:B,B225)&gt;0,ISNUMBER(SEARCH("x",INDEX(Bugs!C:C,MATCH(B225,Bugs!B:B,0))))),
    AND(COUNTIF(Bugs!A:A,B225)&gt;0,ISNUMBER(SEARCH("x",INDEX(Bugs!D:D,MATCH(B225,Bugs!A:A,0))))),
    AND(COUNTIF(Bugs!B:B,B225)&gt;0,ISNUMBER(SEARCH("x",INDEX(Bugs!D:D,MATCH(B225,Bugs!B:B,0)))))
),"Y","")</f>
        <v/>
      </c>
      <c r="R225">
        <f ca="1">IF(OR(ISNUMBER(MATCH(L225,MasterData!$D$3:$D$18,0)),ISNUMBER(MATCH(L225,MasterData!$C$3:$C$18,0))),
    DATEDIF(E225,I225,"d"),
    DATEDIF(E225,TODAY(),"d"))</f>
        <v>8</v>
      </c>
      <c r="S225">
        <f t="shared" ca="1" si="12"/>
        <v>0</v>
      </c>
      <c r="T225">
        <f t="shared" ca="1" si="13"/>
        <v>1</v>
      </c>
      <c r="U225">
        <f t="shared" ca="1" si="14"/>
        <v>0</v>
      </c>
    </row>
    <row r="226" spans="2:21" x14ac:dyDescent="0.35">
      <c r="B226" t="s">
        <v>33</v>
      </c>
      <c r="D226" s="34" t="s">
        <v>480</v>
      </c>
      <c r="E226" s="208">
        <v>45890.637569444443</v>
      </c>
      <c r="G226" t="s">
        <v>649</v>
      </c>
      <c r="I226" s="208">
        <v>45931.442662037036</v>
      </c>
      <c r="J226" t="s">
        <v>753</v>
      </c>
      <c r="K226" t="s">
        <v>241</v>
      </c>
      <c r="L226" t="s">
        <v>171</v>
      </c>
      <c r="M226" t="s">
        <v>772</v>
      </c>
      <c r="N226" t="s">
        <v>744</v>
      </c>
      <c r="P226" s="193" t="str">
        <f>IF(OR(AND(A226&lt;&gt;"",COUNTIF(Bugs!B:B,A226)&gt;0),AND(B226&lt;&gt;"",COUNTIF(Bugs!A:A,B226)&gt;0)),"Y","")</f>
        <v>Y</v>
      </c>
      <c r="Q226" s="193" t="str">
        <f>IF(OR(
    AND(COUNTIF(Bugs!A:A,B226)&gt;0,ISNUMBER(SEARCH("x",INDEX(Bugs!C:C,MATCH(B226,Bugs!A:A,0))))),
    AND(COUNTIF(Bugs!B:B,B226)&gt;0,ISNUMBER(SEARCH("x",INDEX(Bugs!C:C,MATCH(B226,Bugs!B:B,0))))),
    AND(COUNTIF(Bugs!A:A,B226)&gt;0,ISNUMBER(SEARCH("x",INDEX(Bugs!D:D,MATCH(B226,Bugs!A:A,0))))),
    AND(COUNTIF(Bugs!B:B,B226)&gt;0,ISNUMBER(SEARCH("x",INDEX(Bugs!D:D,MATCH(B226,Bugs!B:B,0)))))
),"Y","")</f>
        <v/>
      </c>
      <c r="R226">
        <f ca="1">IF(OR(ISNUMBER(MATCH(L226,MasterData!$D$3:$D$18,0)),ISNUMBER(MATCH(L226,MasterData!$C$3:$C$18,0))),
    DATEDIF(E226,I226,"d"),
    DATEDIF(E226,TODAY(),"d"))</f>
        <v>41</v>
      </c>
      <c r="S226">
        <f t="shared" ca="1" si="12"/>
        <v>0</v>
      </c>
      <c r="T226">
        <f t="shared" ca="1" si="13"/>
        <v>0</v>
      </c>
      <c r="U226">
        <f t="shared" ca="1" si="14"/>
        <v>1</v>
      </c>
    </row>
    <row r="227" spans="2:21" x14ac:dyDescent="0.35">
      <c r="B227" t="s">
        <v>41</v>
      </c>
      <c r="D227" s="34" t="s">
        <v>746</v>
      </c>
      <c r="E227" s="208">
        <v>45891.361898148149</v>
      </c>
      <c r="G227" t="s">
        <v>773</v>
      </c>
      <c r="I227" s="208">
        <v>45894.525810185187</v>
      </c>
      <c r="J227" t="s">
        <v>753</v>
      </c>
      <c r="K227" t="s">
        <v>235</v>
      </c>
      <c r="L227" t="s">
        <v>171</v>
      </c>
      <c r="M227" t="s">
        <v>774</v>
      </c>
      <c r="N227" t="s">
        <v>744</v>
      </c>
      <c r="P227" s="193" t="str">
        <f>IF(OR(AND(A227&lt;&gt;"",COUNTIF(Bugs!B:B,A227)&gt;0),AND(B227&lt;&gt;"",COUNTIF(Bugs!A:A,B227)&gt;0)),"Y","")</f>
        <v>Y</v>
      </c>
      <c r="Q227" s="193" t="str">
        <f>IF(OR(
    AND(COUNTIF(Bugs!A:A,B227)&gt;0,ISNUMBER(SEARCH("x",INDEX(Bugs!C:C,MATCH(B227,Bugs!A:A,0))))),
    AND(COUNTIF(Bugs!B:B,B227)&gt;0,ISNUMBER(SEARCH("x",INDEX(Bugs!C:C,MATCH(B227,Bugs!B:B,0))))),
    AND(COUNTIF(Bugs!A:A,B227)&gt;0,ISNUMBER(SEARCH("x",INDEX(Bugs!D:D,MATCH(B227,Bugs!A:A,0))))),
    AND(COUNTIF(Bugs!B:B,B227)&gt;0,ISNUMBER(SEARCH("x",INDEX(Bugs!D:D,MATCH(B227,Bugs!B:B,0)))))
),"Y","")</f>
        <v/>
      </c>
      <c r="R227">
        <f ca="1">IF(OR(ISNUMBER(MATCH(L227,MasterData!$D$3:$D$18,0)),ISNUMBER(MATCH(L227,MasterData!$C$3:$C$18,0))),
    DATEDIF(E227,I227,"d"),
    DATEDIF(E227,TODAY(),"d"))</f>
        <v>3</v>
      </c>
      <c r="S227">
        <f t="shared" ca="1" si="12"/>
        <v>1</v>
      </c>
      <c r="T227">
        <f t="shared" ca="1" si="13"/>
        <v>0</v>
      </c>
      <c r="U227">
        <f t="shared" ca="1" si="14"/>
        <v>0</v>
      </c>
    </row>
    <row r="228" spans="2:21" x14ac:dyDescent="0.35">
      <c r="B228" t="s">
        <v>775</v>
      </c>
      <c r="D228" s="34" t="s">
        <v>746</v>
      </c>
      <c r="E228" s="208">
        <v>45891.448854166665</v>
      </c>
      <c r="G228" t="s">
        <v>776</v>
      </c>
      <c r="I228" s="208">
        <v>45891.521145833336</v>
      </c>
      <c r="J228" t="s">
        <v>753</v>
      </c>
      <c r="K228" t="s">
        <v>241</v>
      </c>
      <c r="L228" t="s">
        <v>171</v>
      </c>
      <c r="M228" t="s">
        <v>777</v>
      </c>
      <c r="N228" t="s">
        <v>744</v>
      </c>
      <c r="P228" s="193" t="str">
        <f>IF(OR(AND(A228&lt;&gt;"",COUNTIF(Bugs!B:B,A228)&gt;0),AND(B228&lt;&gt;"",COUNTIF(Bugs!A:A,B228)&gt;0)),"Y","")</f>
        <v/>
      </c>
      <c r="Q228" s="193" t="str">
        <f>IF(OR(
    AND(COUNTIF(Bugs!A:A,B228)&gt;0,ISNUMBER(SEARCH("x",INDEX(Bugs!C:C,MATCH(B228,Bugs!A:A,0))))),
    AND(COUNTIF(Bugs!B:B,B228)&gt;0,ISNUMBER(SEARCH("x",INDEX(Bugs!C:C,MATCH(B228,Bugs!B:B,0))))),
    AND(COUNTIF(Bugs!A:A,B228)&gt;0,ISNUMBER(SEARCH("x",INDEX(Bugs!D:D,MATCH(B228,Bugs!A:A,0))))),
    AND(COUNTIF(Bugs!B:B,B228)&gt;0,ISNUMBER(SEARCH("x",INDEX(Bugs!D:D,MATCH(B228,Bugs!B:B,0)))))
),"Y","")</f>
        <v/>
      </c>
      <c r="R228">
        <f ca="1">IF(OR(ISNUMBER(MATCH(L228,MasterData!$D$3:$D$18,0)),ISNUMBER(MATCH(L228,MasterData!$C$3:$C$18,0))),
    DATEDIF(E228,I228,"d"),
    DATEDIF(E228,TODAY(),"d"))</f>
        <v>0</v>
      </c>
      <c r="S228">
        <f t="shared" ca="1" si="12"/>
        <v>1</v>
      </c>
      <c r="T228">
        <f t="shared" ca="1" si="13"/>
        <v>0</v>
      </c>
      <c r="U228">
        <f t="shared" ca="1" si="14"/>
        <v>0</v>
      </c>
    </row>
    <row r="229" spans="2:21" x14ac:dyDescent="0.35">
      <c r="B229" t="s">
        <v>35</v>
      </c>
      <c r="D229" s="34" t="s">
        <v>746</v>
      </c>
      <c r="E229" s="208">
        <v>45891.829895833333</v>
      </c>
      <c r="G229" t="s">
        <v>778</v>
      </c>
      <c r="I229" s="208">
        <v>45901.364317129628</v>
      </c>
      <c r="J229" t="s">
        <v>753</v>
      </c>
      <c r="K229" t="s">
        <v>235</v>
      </c>
      <c r="L229" t="s">
        <v>171</v>
      </c>
      <c r="M229" t="s">
        <v>779</v>
      </c>
      <c r="N229" t="s">
        <v>744</v>
      </c>
      <c r="P229" s="193" t="str">
        <f>IF(OR(AND(A229&lt;&gt;"",COUNTIF(Bugs!B:B,A229)&gt;0),AND(B229&lt;&gt;"",COUNTIF(Bugs!A:A,B229)&gt;0)),"Y","")</f>
        <v>Y</v>
      </c>
      <c r="Q229" s="193" t="str">
        <f>IF(OR(
    AND(COUNTIF(Bugs!A:A,B229)&gt;0,ISNUMBER(SEARCH("x",INDEX(Bugs!C:C,MATCH(B229,Bugs!A:A,0))))),
    AND(COUNTIF(Bugs!B:B,B229)&gt;0,ISNUMBER(SEARCH("x",INDEX(Bugs!C:C,MATCH(B229,Bugs!B:B,0))))),
    AND(COUNTIF(Bugs!A:A,B229)&gt;0,ISNUMBER(SEARCH("x",INDEX(Bugs!D:D,MATCH(B229,Bugs!A:A,0))))),
    AND(COUNTIF(Bugs!B:B,B229)&gt;0,ISNUMBER(SEARCH("x",INDEX(Bugs!D:D,MATCH(B229,Bugs!B:B,0)))))
),"Y","")</f>
        <v/>
      </c>
      <c r="R229">
        <f ca="1">IF(OR(ISNUMBER(MATCH(L229,MasterData!$D$3:$D$18,0)),ISNUMBER(MATCH(L229,MasterData!$C$3:$C$18,0))),
    DATEDIF(E229,I229,"d"),
    DATEDIF(E229,TODAY(),"d"))</f>
        <v>10</v>
      </c>
      <c r="S229">
        <f t="shared" ca="1" si="12"/>
        <v>0</v>
      </c>
      <c r="T229">
        <f t="shared" ca="1" si="13"/>
        <v>1</v>
      </c>
      <c r="U229">
        <f t="shared" ca="1" si="14"/>
        <v>0</v>
      </c>
    </row>
    <row r="230" spans="2:21" x14ac:dyDescent="0.35">
      <c r="B230" t="s">
        <v>38</v>
      </c>
      <c r="D230" s="34" t="s">
        <v>746</v>
      </c>
      <c r="E230" s="208">
        <v>45891.837696759256</v>
      </c>
      <c r="G230" t="s">
        <v>778</v>
      </c>
      <c r="I230" s="208">
        <v>45939.335069444445</v>
      </c>
      <c r="J230" t="s">
        <v>753</v>
      </c>
      <c r="K230" t="s">
        <v>235</v>
      </c>
      <c r="L230" t="s">
        <v>171</v>
      </c>
      <c r="M230" t="s">
        <v>780</v>
      </c>
      <c r="N230" t="s">
        <v>744</v>
      </c>
      <c r="P230" s="193" t="str">
        <f>IF(OR(AND(A230&lt;&gt;"",COUNTIF(Bugs!B:B,A230)&gt;0),AND(B230&lt;&gt;"",COUNTIF(Bugs!A:A,B230)&gt;0)),"Y","")</f>
        <v>Y</v>
      </c>
      <c r="Q230" s="193" t="str">
        <f>IF(OR(
    AND(COUNTIF(Bugs!A:A,B230)&gt;0,ISNUMBER(SEARCH("x",INDEX(Bugs!C:C,MATCH(B230,Bugs!A:A,0))))),
    AND(COUNTIF(Bugs!B:B,B230)&gt;0,ISNUMBER(SEARCH("x",INDEX(Bugs!C:C,MATCH(B230,Bugs!B:B,0))))),
    AND(COUNTIF(Bugs!A:A,B230)&gt;0,ISNUMBER(SEARCH("x",INDEX(Bugs!D:D,MATCH(B230,Bugs!A:A,0))))),
    AND(COUNTIF(Bugs!B:B,B230)&gt;0,ISNUMBER(SEARCH("x",INDEX(Bugs!D:D,MATCH(B230,Bugs!B:B,0)))))
),"Y","")</f>
        <v/>
      </c>
      <c r="R230">
        <f ca="1">IF(OR(ISNUMBER(MATCH(L230,MasterData!$D$3:$D$18,0)),ISNUMBER(MATCH(L230,MasterData!$C$3:$C$18,0))),
    DATEDIF(E230,I230,"d"),
    DATEDIF(E230,TODAY(),"d"))</f>
        <v>48</v>
      </c>
      <c r="S230">
        <f t="shared" ca="1" si="12"/>
        <v>0</v>
      </c>
      <c r="T230">
        <f t="shared" ca="1" si="13"/>
        <v>0</v>
      </c>
      <c r="U230">
        <f t="shared" ca="1" si="14"/>
        <v>1</v>
      </c>
    </row>
    <row r="231" spans="2:21" x14ac:dyDescent="0.35">
      <c r="B231" t="s">
        <v>36</v>
      </c>
      <c r="D231" s="34" t="s">
        <v>746</v>
      </c>
      <c r="E231" s="208">
        <v>45891.859375</v>
      </c>
      <c r="G231" t="s">
        <v>778</v>
      </c>
      <c r="I231" s="208">
        <v>45945.332777777781</v>
      </c>
      <c r="J231" t="s">
        <v>753</v>
      </c>
      <c r="K231" t="s">
        <v>235</v>
      </c>
      <c r="L231" t="s">
        <v>171</v>
      </c>
      <c r="M231" t="s">
        <v>781</v>
      </c>
      <c r="N231" t="s">
        <v>744</v>
      </c>
      <c r="P231" s="193" t="str">
        <f>IF(OR(AND(A231&lt;&gt;"",COUNTIF(Bugs!B:B,A231)&gt;0),AND(B231&lt;&gt;"",COUNTIF(Bugs!A:A,B231)&gt;0)),"Y","")</f>
        <v>Y</v>
      </c>
      <c r="Q231" s="193" t="str">
        <f>IF(OR(
    AND(COUNTIF(Bugs!A:A,B231)&gt;0,ISNUMBER(SEARCH("x",INDEX(Bugs!C:C,MATCH(B231,Bugs!A:A,0))))),
    AND(COUNTIF(Bugs!B:B,B231)&gt;0,ISNUMBER(SEARCH("x",INDEX(Bugs!C:C,MATCH(B231,Bugs!B:B,0))))),
    AND(COUNTIF(Bugs!A:A,B231)&gt;0,ISNUMBER(SEARCH("x",INDEX(Bugs!D:D,MATCH(B231,Bugs!A:A,0))))),
    AND(COUNTIF(Bugs!B:B,B231)&gt;0,ISNUMBER(SEARCH("x",INDEX(Bugs!D:D,MATCH(B231,Bugs!B:B,0)))))
),"Y","")</f>
        <v>Y</v>
      </c>
      <c r="R231">
        <f ca="1">IF(OR(ISNUMBER(MATCH(L231,MasterData!$D$3:$D$18,0)),ISNUMBER(MATCH(L231,MasterData!$C$3:$C$18,0))),
    DATEDIF(E231,I231,"d"),
    DATEDIF(E231,TODAY(),"d"))</f>
        <v>54</v>
      </c>
      <c r="S231">
        <f t="shared" ca="1" si="12"/>
        <v>0</v>
      </c>
      <c r="T231">
        <f t="shared" ca="1" si="13"/>
        <v>0</v>
      </c>
      <c r="U231">
        <f t="shared" ca="1" si="14"/>
        <v>1</v>
      </c>
    </row>
    <row r="232" spans="2:21" x14ac:dyDescent="0.35">
      <c r="B232" t="s">
        <v>37</v>
      </c>
      <c r="D232" s="34" t="s">
        <v>746</v>
      </c>
      <c r="E232" s="208">
        <v>45891.867268518516</v>
      </c>
      <c r="G232" t="s">
        <v>778</v>
      </c>
      <c r="I232" s="208">
        <v>45945.332777777781</v>
      </c>
      <c r="J232" t="s">
        <v>753</v>
      </c>
      <c r="K232" t="s">
        <v>235</v>
      </c>
      <c r="L232" t="s">
        <v>171</v>
      </c>
      <c r="M232" t="s">
        <v>782</v>
      </c>
      <c r="N232" t="s">
        <v>744</v>
      </c>
      <c r="P232" s="193" t="str">
        <f>IF(OR(AND(A232&lt;&gt;"",COUNTIF(Bugs!B:B,A232)&gt;0),AND(B232&lt;&gt;"",COUNTIF(Bugs!A:A,B232)&gt;0)),"Y","")</f>
        <v>Y</v>
      </c>
      <c r="Q232" s="193" t="str">
        <f>IF(OR(
    AND(COUNTIF(Bugs!A:A,B232)&gt;0,ISNUMBER(SEARCH("x",INDEX(Bugs!C:C,MATCH(B232,Bugs!A:A,0))))),
    AND(COUNTIF(Bugs!B:B,B232)&gt;0,ISNUMBER(SEARCH("x",INDEX(Bugs!C:C,MATCH(B232,Bugs!B:B,0))))),
    AND(COUNTIF(Bugs!A:A,B232)&gt;0,ISNUMBER(SEARCH("x",INDEX(Bugs!D:D,MATCH(B232,Bugs!A:A,0))))),
    AND(COUNTIF(Bugs!B:B,B232)&gt;0,ISNUMBER(SEARCH("x",INDEX(Bugs!D:D,MATCH(B232,Bugs!B:B,0)))))
),"Y","")</f>
        <v>Y</v>
      </c>
      <c r="R232">
        <f ca="1">IF(OR(ISNUMBER(MATCH(L232,MasterData!$D$3:$D$18,0)),ISNUMBER(MATCH(L232,MasterData!$C$3:$C$18,0))),
    DATEDIF(E232,I232,"d"),
    DATEDIF(E232,TODAY(),"d"))</f>
        <v>54</v>
      </c>
      <c r="S232">
        <f t="shared" ca="1" si="12"/>
        <v>0</v>
      </c>
      <c r="T232">
        <f t="shared" ca="1" si="13"/>
        <v>0</v>
      </c>
      <c r="U232">
        <f t="shared" ca="1" si="14"/>
        <v>1</v>
      </c>
    </row>
    <row r="233" spans="2:21" x14ac:dyDescent="0.35">
      <c r="B233" t="s">
        <v>39</v>
      </c>
      <c r="D233" s="34">
        <v>3014</v>
      </c>
      <c r="E233" s="208">
        <v>45891.879328703704</v>
      </c>
      <c r="G233" t="s">
        <v>778</v>
      </c>
      <c r="I233" s="208">
        <v>45894.375335648147</v>
      </c>
      <c r="J233" t="s">
        <v>753</v>
      </c>
      <c r="K233" t="s">
        <v>235</v>
      </c>
      <c r="L233" t="s">
        <v>164</v>
      </c>
      <c r="M233" t="s">
        <v>783</v>
      </c>
      <c r="N233" t="s">
        <v>744</v>
      </c>
      <c r="P233" s="193" t="str">
        <f>IF(OR(AND(A233&lt;&gt;"",COUNTIF(Bugs!B:B,A233)&gt;0),AND(B233&lt;&gt;"",COUNTIF(Bugs!A:A,B233)&gt;0)),"Y","")</f>
        <v>Y</v>
      </c>
      <c r="Q233" s="193" t="str">
        <f>IF(OR(
    AND(COUNTIF(Bugs!A:A,B233)&gt;0,ISNUMBER(SEARCH("x",INDEX(Bugs!C:C,MATCH(B233,Bugs!A:A,0))))),
    AND(COUNTIF(Bugs!B:B,B233)&gt;0,ISNUMBER(SEARCH("x",INDEX(Bugs!C:C,MATCH(B233,Bugs!B:B,0))))),
    AND(COUNTIF(Bugs!A:A,B233)&gt;0,ISNUMBER(SEARCH("x",INDEX(Bugs!D:D,MATCH(B233,Bugs!A:A,0))))),
    AND(COUNTIF(Bugs!B:B,B233)&gt;0,ISNUMBER(SEARCH("x",INDEX(Bugs!D:D,MATCH(B233,Bugs!B:B,0)))))
),"Y","")</f>
        <v>Y</v>
      </c>
      <c r="R233">
        <f ca="1">IF(OR(ISNUMBER(MATCH(L233,MasterData!$D$3:$D$18,0)),ISNUMBER(MATCH(L233,MasterData!$C$3:$C$18,0))),
    DATEDIF(E233,I233,"d"),
    DATEDIF(E233,TODAY(),"d"))</f>
        <v>116</v>
      </c>
      <c r="S233">
        <f t="shared" ca="1" si="12"/>
        <v>0</v>
      </c>
      <c r="T233">
        <f t="shared" ca="1" si="13"/>
        <v>0</v>
      </c>
      <c r="U233">
        <f t="shared" ca="1" si="14"/>
        <v>1</v>
      </c>
    </row>
    <row r="234" spans="2:21" x14ac:dyDescent="0.35">
      <c r="B234" t="s">
        <v>40</v>
      </c>
      <c r="D234" s="34" t="s">
        <v>746</v>
      </c>
      <c r="E234" s="208">
        <v>45894.349247685182</v>
      </c>
      <c r="G234" t="s">
        <v>738</v>
      </c>
      <c r="I234" s="208">
        <v>45938</v>
      </c>
      <c r="J234" t="s">
        <v>747</v>
      </c>
      <c r="K234" t="s">
        <v>235</v>
      </c>
      <c r="L234" t="s">
        <v>171</v>
      </c>
      <c r="M234" t="s">
        <v>784</v>
      </c>
      <c r="N234" t="s">
        <v>744</v>
      </c>
      <c r="P234" s="193" t="str">
        <f>IF(OR(AND(A234&lt;&gt;"",COUNTIF(Bugs!B:B,A234)&gt;0),AND(B234&lt;&gt;"",COUNTIF(Bugs!A:A,B234)&gt;0)),"Y","")</f>
        <v>Y</v>
      </c>
      <c r="Q234" s="193" t="str">
        <f>IF(OR(
    AND(COUNTIF(Bugs!A:A,B234)&gt;0,ISNUMBER(SEARCH("x",INDEX(Bugs!C:C,MATCH(B234,Bugs!A:A,0))))),
    AND(COUNTIF(Bugs!B:B,B234)&gt;0,ISNUMBER(SEARCH("x",INDEX(Bugs!C:C,MATCH(B234,Bugs!B:B,0))))),
    AND(COUNTIF(Bugs!A:A,B234)&gt;0,ISNUMBER(SEARCH("x",INDEX(Bugs!D:D,MATCH(B234,Bugs!A:A,0))))),
    AND(COUNTIF(Bugs!B:B,B234)&gt;0,ISNUMBER(SEARCH("x",INDEX(Bugs!D:D,MATCH(B234,Bugs!B:B,0)))))
),"Y","")</f>
        <v/>
      </c>
      <c r="R234">
        <f ca="1">IF(OR(ISNUMBER(MATCH(L234,MasterData!$D$3:$D$18,0)),ISNUMBER(MATCH(L234,MasterData!$C$3:$C$18,0))),
    DATEDIF(E234,I234,"d"),
    DATEDIF(E234,TODAY(),"d"))</f>
        <v>44</v>
      </c>
      <c r="S234">
        <f t="shared" ca="1" si="12"/>
        <v>0</v>
      </c>
      <c r="T234">
        <f t="shared" ca="1" si="13"/>
        <v>0</v>
      </c>
      <c r="U234">
        <f t="shared" ca="1" si="14"/>
        <v>1</v>
      </c>
    </row>
    <row r="235" spans="2:21" x14ac:dyDescent="0.35">
      <c r="B235" t="s">
        <v>785</v>
      </c>
      <c r="D235" s="34">
        <v>3009</v>
      </c>
      <c r="E235" s="208">
        <v>45894.382754629631</v>
      </c>
      <c r="G235" t="s">
        <v>786</v>
      </c>
      <c r="I235" s="208">
        <v>45897.4924537037</v>
      </c>
      <c r="J235" t="s">
        <v>753</v>
      </c>
      <c r="K235" t="s">
        <v>235</v>
      </c>
      <c r="L235" t="s">
        <v>171</v>
      </c>
      <c r="M235" t="s">
        <v>787</v>
      </c>
      <c r="N235" t="s">
        <v>744</v>
      </c>
      <c r="P235" s="193" t="str">
        <f>IF(OR(AND(A235&lt;&gt;"",COUNTIF(Bugs!B:B,A235)&gt;0),AND(B235&lt;&gt;"",COUNTIF(Bugs!A:A,B235)&gt;0)),"Y","")</f>
        <v/>
      </c>
      <c r="Q235" s="193" t="str">
        <f>IF(OR(
    AND(COUNTIF(Bugs!A:A,B235)&gt;0,ISNUMBER(SEARCH("x",INDEX(Bugs!C:C,MATCH(B235,Bugs!A:A,0))))),
    AND(COUNTIF(Bugs!B:B,B235)&gt;0,ISNUMBER(SEARCH("x",INDEX(Bugs!C:C,MATCH(B235,Bugs!B:B,0))))),
    AND(COUNTIF(Bugs!A:A,B235)&gt;0,ISNUMBER(SEARCH("x",INDEX(Bugs!D:D,MATCH(B235,Bugs!A:A,0))))),
    AND(COUNTIF(Bugs!B:B,B235)&gt;0,ISNUMBER(SEARCH("x",INDEX(Bugs!D:D,MATCH(B235,Bugs!B:B,0)))))
),"Y","")</f>
        <v/>
      </c>
      <c r="R235">
        <f ca="1">IF(OR(ISNUMBER(MATCH(L235,MasterData!$D$3:$D$18,0)),ISNUMBER(MATCH(L235,MasterData!$C$3:$C$18,0))),
    DATEDIF(E235,I235,"d"),
    DATEDIF(E235,TODAY(),"d"))</f>
        <v>3</v>
      </c>
      <c r="S235">
        <f t="shared" ca="1" si="12"/>
        <v>1</v>
      </c>
      <c r="T235">
        <f t="shared" ca="1" si="13"/>
        <v>0</v>
      </c>
      <c r="U235">
        <f t="shared" ca="1" si="14"/>
        <v>0</v>
      </c>
    </row>
    <row r="236" spans="2:21" x14ac:dyDescent="0.35">
      <c r="B236" t="s">
        <v>42</v>
      </c>
      <c r="D236" s="34">
        <v>3009</v>
      </c>
      <c r="E236" s="208">
        <v>45894.397002314814</v>
      </c>
      <c r="G236" t="s">
        <v>786</v>
      </c>
      <c r="I236" s="208">
        <v>45895.396203703705</v>
      </c>
      <c r="J236" t="s">
        <v>753</v>
      </c>
      <c r="K236" t="s">
        <v>235</v>
      </c>
      <c r="L236" t="s">
        <v>171</v>
      </c>
      <c r="M236" t="s">
        <v>788</v>
      </c>
      <c r="N236" t="s">
        <v>744</v>
      </c>
      <c r="P236" s="193" t="str">
        <f>IF(OR(AND(A236&lt;&gt;"",COUNTIF(Bugs!B:B,A236)&gt;0),AND(B236&lt;&gt;"",COUNTIF(Bugs!A:A,B236)&gt;0)),"Y","")</f>
        <v>Y</v>
      </c>
      <c r="Q236" s="193" t="str">
        <f>IF(OR(
    AND(COUNTIF(Bugs!A:A,B236)&gt;0,ISNUMBER(SEARCH("x",INDEX(Bugs!C:C,MATCH(B236,Bugs!A:A,0))))),
    AND(COUNTIF(Bugs!B:B,B236)&gt;0,ISNUMBER(SEARCH("x",INDEX(Bugs!C:C,MATCH(B236,Bugs!B:B,0))))),
    AND(COUNTIF(Bugs!A:A,B236)&gt;0,ISNUMBER(SEARCH("x",INDEX(Bugs!D:D,MATCH(B236,Bugs!A:A,0))))),
    AND(COUNTIF(Bugs!B:B,B236)&gt;0,ISNUMBER(SEARCH("x",INDEX(Bugs!D:D,MATCH(B236,Bugs!B:B,0)))))
),"Y","")</f>
        <v>Y</v>
      </c>
      <c r="R236">
        <f ca="1">IF(OR(ISNUMBER(MATCH(L236,MasterData!$D$3:$D$18,0)),ISNUMBER(MATCH(L236,MasterData!$C$3:$C$18,0))),
    DATEDIF(E236,I236,"d"),
    DATEDIF(E236,TODAY(),"d"))</f>
        <v>1</v>
      </c>
      <c r="S236">
        <f t="shared" ca="1" si="12"/>
        <v>1</v>
      </c>
      <c r="T236">
        <f t="shared" ca="1" si="13"/>
        <v>0</v>
      </c>
      <c r="U236">
        <f t="shared" ca="1" si="14"/>
        <v>0</v>
      </c>
    </row>
    <row r="237" spans="2:21" x14ac:dyDescent="0.35">
      <c r="B237" t="s">
        <v>789</v>
      </c>
      <c r="D237" s="34" t="s">
        <v>480</v>
      </c>
      <c r="E237" s="208">
        <v>45895.431354166663</v>
      </c>
      <c r="G237" t="s">
        <v>652</v>
      </c>
      <c r="I237" s="208">
        <v>45897.504745370374</v>
      </c>
      <c r="J237" t="s">
        <v>753</v>
      </c>
      <c r="K237" t="s">
        <v>241</v>
      </c>
      <c r="L237" t="s">
        <v>171</v>
      </c>
      <c r="M237" t="s">
        <v>790</v>
      </c>
      <c r="N237" t="s">
        <v>744</v>
      </c>
      <c r="P237" s="193" t="str">
        <f>IF(OR(AND(A237&lt;&gt;"",COUNTIF(Bugs!B:B,A237)&gt;0),AND(B237&lt;&gt;"",COUNTIF(Bugs!A:A,B237)&gt;0)),"Y","")</f>
        <v/>
      </c>
      <c r="Q237" s="193" t="str">
        <f>IF(OR(
    AND(COUNTIF(Bugs!A:A,B237)&gt;0,ISNUMBER(SEARCH("x",INDEX(Bugs!C:C,MATCH(B237,Bugs!A:A,0))))),
    AND(COUNTIF(Bugs!B:B,B237)&gt;0,ISNUMBER(SEARCH("x",INDEX(Bugs!C:C,MATCH(B237,Bugs!B:B,0))))),
    AND(COUNTIF(Bugs!A:A,B237)&gt;0,ISNUMBER(SEARCH("x",INDEX(Bugs!D:D,MATCH(B237,Bugs!A:A,0))))),
    AND(COUNTIF(Bugs!B:B,B237)&gt;0,ISNUMBER(SEARCH("x",INDEX(Bugs!D:D,MATCH(B237,Bugs!B:B,0)))))
),"Y","")</f>
        <v/>
      </c>
      <c r="R237">
        <f ca="1">IF(OR(ISNUMBER(MATCH(L237,MasterData!$D$3:$D$18,0)),ISNUMBER(MATCH(L237,MasterData!$C$3:$C$18,0))),
    DATEDIF(E237,I237,"d"),
    DATEDIF(E237,TODAY(),"d"))</f>
        <v>2</v>
      </c>
      <c r="S237">
        <f t="shared" ca="1" si="12"/>
        <v>1</v>
      </c>
      <c r="T237">
        <f t="shared" ca="1" si="13"/>
        <v>0</v>
      </c>
      <c r="U237">
        <f t="shared" ca="1" si="14"/>
        <v>0</v>
      </c>
    </row>
    <row r="238" spans="2:21" x14ac:dyDescent="0.35">
      <c r="B238" t="s">
        <v>791</v>
      </c>
      <c r="D238" s="34" t="s">
        <v>746</v>
      </c>
      <c r="E238" s="208">
        <v>45896.384687500002</v>
      </c>
      <c r="G238" t="s">
        <v>738</v>
      </c>
      <c r="I238" s="208">
        <v>45967.40148148148</v>
      </c>
      <c r="J238" t="s">
        <v>747</v>
      </c>
      <c r="K238" t="s">
        <v>235</v>
      </c>
      <c r="L238" t="s">
        <v>171</v>
      </c>
      <c r="M238" t="s">
        <v>792</v>
      </c>
      <c r="N238" t="s">
        <v>744</v>
      </c>
      <c r="P238" s="193" t="str">
        <f>IF(OR(AND(A238&lt;&gt;"",COUNTIF(Bugs!B:B,A238)&gt;0),AND(B238&lt;&gt;"",COUNTIF(Bugs!A:A,B238)&gt;0)),"Y","")</f>
        <v/>
      </c>
      <c r="Q238" s="193" t="str">
        <f>IF(OR(
    AND(COUNTIF(Bugs!A:A,B238)&gt;0,ISNUMBER(SEARCH("x",INDEX(Bugs!C:C,MATCH(B238,Bugs!A:A,0))))),
    AND(COUNTIF(Bugs!B:B,B238)&gt;0,ISNUMBER(SEARCH("x",INDEX(Bugs!C:C,MATCH(B238,Bugs!B:B,0))))),
    AND(COUNTIF(Bugs!A:A,B238)&gt;0,ISNUMBER(SEARCH("x",INDEX(Bugs!D:D,MATCH(B238,Bugs!A:A,0))))),
    AND(COUNTIF(Bugs!B:B,B238)&gt;0,ISNUMBER(SEARCH("x",INDEX(Bugs!D:D,MATCH(B238,Bugs!B:B,0)))))
),"Y","")</f>
        <v/>
      </c>
      <c r="R238">
        <f ca="1">IF(OR(ISNUMBER(MATCH(L238,MasterData!$D$3:$D$18,0)),ISNUMBER(MATCH(L238,MasterData!$C$3:$C$18,0))),
    DATEDIF(E238,I238,"d"),
    DATEDIF(E238,TODAY(),"d"))</f>
        <v>71</v>
      </c>
      <c r="S238">
        <f t="shared" ca="1" si="12"/>
        <v>0</v>
      </c>
      <c r="T238">
        <f t="shared" ca="1" si="13"/>
        <v>0</v>
      </c>
      <c r="U238">
        <f t="shared" ca="1" si="14"/>
        <v>1</v>
      </c>
    </row>
    <row r="239" spans="2:21" x14ac:dyDescent="0.35">
      <c r="B239" t="s">
        <v>43</v>
      </c>
      <c r="D239" s="34">
        <v>3014</v>
      </c>
      <c r="E239" s="208">
        <v>45896.644363425927</v>
      </c>
      <c r="G239" t="s">
        <v>652</v>
      </c>
      <c r="I239" s="208">
        <v>45939.497881944444</v>
      </c>
      <c r="J239" t="s">
        <v>753</v>
      </c>
      <c r="K239" t="s">
        <v>241</v>
      </c>
      <c r="L239" t="s">
        <v>171</v>
      </c>
      <c r="M239" t="s">
        <v>793</v>
      </c>
      <c r="N239" t="s">
        <v>744</v>
      </c>
      <c r="P239" s="193" t="str">
        <f>IF(OR(AND(A239&lt;&gt;"",COUNTIF(Bugs!B:B,A239)&gt;0),AND(B239&lt;&gt;"",COUNTIF(Bugs!A:A,B239)&gt;0)),"Y","")</f>
        <v>Y</v>
      </c>
      <c r="Q239" s="193" t="str">
        <f>IF(OR(
    AND(COUNTIF(Bugs!A:A,B239)&gt;0,ISNUMBER(SEARCH("x",INDEX(Bugs!C:C,MATCH(B239,Bugs!A:A,0))))),
    AND(COUNTIF(Bugs!B:B,B239)&gt;0,ISNUMBER(SEARCH("x",INDEX(Bugs!C:C,MATCH(B239,Bugs!B:B,0))))),
    AND(COUNTIF(Bugs!A:A,B239)&gt;0,ISNUMBER(SEARCH("x",INDEX(Bugs!D:D,MATCH(B239,Bugs!A:A,0))))),
    AND(COUNTIF(Bugs!B:B,B239)&gt;0,ISNUMBER(SEARCH("x",INDEX(Bugs!D:D,MATCH(B239,Bugs!B:B,0)))))
),"Y","")</f>
        <v/>
      </c>
      <c r="R239">
        <f ca="1">IF(OR(ISNUMBER(MATCH(L239,MasterData!$D$3:$D$18,0)),ISNUMBER(MATCH(L239,MasterData!$C$3:$C$18,0))),
    DATEDIF(E239,I239,"d"),
    DATEDIF(E239,TODAY(),"d"))</f>
        <v>43</v>
      </c>
      <c r="S239">
        <f t="shared" ca="1" si="12"/>
        <v>0</v>
      </c>
      <c r="T239">
        <f t="shared" ca="1" si="13"/>
        <v>0</v>
      </c>
      <c r="U239">
        <f t="shared" ca="1" si="14"/>
        <v>1</v>
      </c>
    </row>
    <row r="240" spans="2:21" x14ac:dyDescent="0.35">
      <c r="B240" t="s">
        <v>794</v>
      </c>
      <c r="D240" s="34">
        <v>3011</v>
      </c>
      <c r="E240" s="208">
        <v>45896.646574074075</v>
      </c>
      <c r="G240" t="s">
        <v>795</v>
      </c>
      <c r="I240" s="208">
        <v>45903</v>
      </c>
      <c r="J240" t="s">
        <v>753</v>
      </c>
      <c r="K240" t="s">
        <v>241</v>
      </c>
      <c r="L240" t="s">
        <v>171</v>
      </c>
      <c r="M240" t="s">
        <v>796</v>
      </c>
      <c r="N240" t="s">
        <v>744</v>
      </c>
      <c r="P240" s="193" t="str">
        <f>IF(OR(AND(A240&lt;&gt;"",COUNTIF(Bugs!B:B,A240)&gt;0),AND(B240&lt;&gt;"",COUNTIF(Bugs!A:A,B240)&gt;0)),"Y","")</f>
        <v/>
      </c>
      <c r="Q240" s="193" t="str">
        <f>IF(OR(
    AND(COUNTIF(Bugs!A:A,B240)&gt;0,ISNUMBER(SEARCH("x",INDEX(Bugs!C:C,MATCH(B240,Bugs!A:A,0))))),
    AND(COUNTIF(Bugs!B:B,B240)&gt;0,ISNUMBER(SEARCH("x",INDEX(Bugs!C:C,MATCH(B240,Bugs!B:B,0))))),
    AND(COUNTIF(Bugs!A:A,B240)&gt;0,ISNUMBER(SEARCH("x",INDEX(Bugs!D:D,MATCH(B240,Bugs!A:A,0))))),
    AND(COUNTIF(Bugs!B:B,B240)&gt;0,ISNUMBER(SEARCH("x",INDEX(Bugs!D:D,MATCH(B240,Bugs!B:B,0)))))
),"Y","")</f>
        <v/>
      </c>
      <c r="R240">
        <f ca="1">IF(OR(ISNUMBER(MATCH(L240,MasterData!$D$3:$D$18,0)),ISNUMBER(MATCH(L240,MasterData!$C$3:$C$18,0))),
    DATEDIF(E240,I240,"d"),
    DATEDIF(E240,TODAY(),"d"))</f>
        <v>7</v>
      </c>
      <c r="S240">
        <f t="shared" ca="1" si="12"/>
        <v>1</v>
      </c>
      <c r="T240">
        <f t="shared" ca="1" si="13"/>
        <v>0</v>
      </c>
      <c r="U240">
        <f t="shared" ca="1" si="14"/>
        <v>0</v>
      </c>
    </row>
    <row r="241" spans="2:21" x14ac:dyDescent="0.35">
      <c r="B241" t="s">
        <v>800</v>
      </c>
      <c r="D241" s="34" t="s">
        <v>254</v>
      </c>
      <c r="E241" s="208">
        <v>45898</v>
      </c>
      <c r="G241" t="s">
        <v>801</v>
      </c>
      <c r="I241" s="208">
        <v>45904</v>
      </c>
      <c r="K241" t="s">
        <v>235</v>
      </c>
      <c r="L241" t="s">
        <v>171</v>
      </c>
      <c r="M241" t="s">
        <v>802</v>
      </c>
      <c r="N241" t="s">
        <v>237</v>
      </c>
      <c r="P241" s="193" t="str">
        <f>IF(OR(AND(A241&lt;&gt;"",COUNTIF(Bugs!B:B,A241)&gt;0),AND(B241&lt;&gt;"",COUNTIF(Bugs!A:A,B241)&gt;0)),"Y","")</f>
        <v/>
      </c>
      <c r="Q241" s="193" t="str">
        <f>IF(OR(
    AND(COUNTIF(Bugs!A:A,B241)&gt;0,ISNUMBER(SEARCH("x",INDEX(Bugs!C:C,MATCH(B241,Bugs!A:A,0))))),
    AND(COUNTIF(Bugs!B:B,B241)&gt;0,ISNUMBER(SEARCH("x",INDEX(Bugs!C:C,MATCH(B241,Bugs!B:B,0))))),
    AND(COUNTIF(Bugs!A:A,B241)&gt;0,ISNUMBER(SEARCH("x",INDEX(Bugs!D:D,MATCH(B241,Bugs!A:A,0))))),
    AND(COUNTIF(Bugs!B:B,B241)&gt;0,ISNUMBER(SEARCH("x",INDEX(Bugs!D:D,MATCH(B241,Bugs!B:B,0)))))
),"Y","")</f>
        <v/>
      </c>
      <c r="R241">
        <f ca="1">IF(OR(ISNUMBER(MATCH(L241,MasterData!$D$3:$D$18,0)),ISNUMBER(MATCH(L241,MasterData!$C$3:$C$18,0))),
    DATEDIF(E241,I241,"d"),
    DATEDIF(E241,TODAY(),"d"))</f>
        <v>6</v>
      </c>
      <c r="S241">
        <f t="shared" ca="1" si="12"/>
        <v>1</v>
      </c>
      <c r="T241">
        <f t="shared" ca="1" si="13"/>
        <v>0</v>
      </c>
      <c r="U241">
        <f t="shared" ca="1" si="14"/>
        <v>0</v>
      </c>
    </row>
    <row r="242" spans="2:21" x14ac:dyDescent="0.35">
      <c r="B242" t="s">
        <v>803</v>
      </c>
      <c r="D242" s="34">
        <v>3014</v>
      </c>
      <c r="E242" s="208">
        <v>45833</v>
      </c>
      <c r="G242" t="s">
        <v>804</v>
      </c>
      <c r="I242" s="208">
        <v>45938</v>
      </c>
      <c r="K242" t="s">
        <v>241</v>
      </c>
      <c r="L242" t="s">
        <v>171</v>
      </c>
      <c r="M242" t="s">
        <v>805</v>
      </c>
      <c r="N242" t="s">
        <v>237</v>
      </c>
      <c r="P242" s="193" t="str">
        <f>IF(OR(AND(A242&lt;&gt;"",COUNTIF(Bugs!B:B,A242)&gt;0),AND(B242&lt;&gt;"",COUNTIF(Bugs!A:A,B242)&gt;0)),"Y","")</f>
        <v/>
      </c>
      <c r="Q242" s="193" t="str">
        <f>IF(OR(
    AND(COUNTIF(Bugs!A:A,B242)&gt;0,ISNUMBER(SEARCH("x",INDEX(Bugs!C:C,MATCH(B242,Bugs!A:A,0))))),
    AND(COUNTIF(Bugs!B:B,B242)&gt;0,ISNUMBER(SEARCH("x",INDEX(Bugs!C:C,MATCH(B242,Bugs!B:B,0))))),
    AND(COUNTIF(Bugs!A:A,B242)&gt;0,ISNUMBER(SEARCH("x",INDEX(Bugs!D:D,MATCH(B242,Bugs!A:A,0))))),
    AND(COUNTIF(Bugs!B:B,B242)&gt;0,ISNUMBER(SEARCH("x",INDEX(Bugs!D:D,MATCH(B242,Bugs!B:B,0)))))
),"Y","")</f>
        <v/>
      </c>
      <c r="R242">
        <f ca="1">IF(OR(ISNUMBER(MATCH(L242,MasterData!$D$3:$D$18,0)),ISNUMBER(MATCH(L242,MasterData!$C$3:$C$18,0))),
    DATEDIF(E242,I242,"d"),
    DATEDIF(E242,TODAY(),"d"))</f>
        <v>105</v>
      </c>
      <c r="S242">
        <f t="shared" ca="1" si="12"/>
        <v>0</v>
      </c>
      <c r="T242">
        <f t="shared" ca="1" si="13"/>
        <v>0</v>
      </c>
      <c r="U242">
        <f t="shared" ca="1" si="14"/>
        <v>1</v>
      </c>
    </row>
    <row r="243" spans="2:21" x14ac:dyDescent="0.35">
      <c r="B243" t="s">
        <v>44</v>
      </c>
      <c r="D243" s="34" t="s">
        <v>746</v>
      </c>
      <c r="E243" s="208">
        <v>45901</v>
      </c>
      <c r="G243" t="s">
        <v>806</v>
      </c>
      <c r="I243" s="208">
        <v>45927</v>
      </c>
      <c r="K243" t="s">
        <v>241</v>
      </c>
      <c r="L243" t="s">
        <v>171</v>
      </c>
      <c r="M243" t="s">
        <v>807</v>
      </c>
      <c r="N243" t="s">
        <v>237</v>
      </c>
      <c r="P243" s="193" t="str">
        <f>IF(OR(AND(A243&lt;&gt;"",COUNTIF(Bugs!B:B,A243)&gt;0),AND(B243&lt;&gt;"",COUNTIF(Bugs!A:A,B243)&gt;0)),"Y","")</f>
        <v>Y</v>
      </c>
      <c r="Q243" s="193" t="str">
        <f>IF(OR(
    AND(COUNTIF(Bugs!A:A,B243)&gt;0,ISNUMBER(SEARCH("x",INDEX(Bugs!C:C,MATCH(B243,Bugs!A:A,0))))),
    AND(COUNTIF(Bugs!B:B,B243)&gt;0,ISNUMBER(SEARCH("x",INDEX(Bugs!C:C,MATCH(B243,Bugs!B:B,0))))),
    AND(COUNTIF(Bugs!A:A,B243)&gt;0,ISNUMBER(SEARCH("x",INDEX(Bugs!D:D,MATCH(B243,Bugs!A:A,0))))),
    AND(COUNTIF(Bugs!B:B,B243)&gt;0,ISNUMBER(SEARCH("x",INDEX(Bugs!D:D,MATCH(B243,Bugs!B:B,0)))))
),"Y","")</f>
        <v/>
      </c>
      <c r="R243">
        <f ca="1">IF(OR(ISNUMBER(MATCH(L243,MasterData!$D$3:$D$18,0)),ISNUMBER(MATCH(L243,MasterData!$C$3:$C$18,0))),
    DATEDIF(E243,I243,"d"),
    DATEDIF(E243,TODAY(),"d"))</f>
        <v>26</v>
      </c>
      <c r="S243">
        <f t="shared" ca="1" si="12"/>
        <v>0</v>
      </c>
      <c r="T243">
        <f t="shared" ca="1" si="13"/>
        <v>1</v>
      </c>
      <c r="U243">
        <f t="shared" ca="1" si="14"/>
        <v>0</v>
      </c>
    </row>
    <row r="244" spans="2:21" x14ac:dyDescent="0.35">
      <c r="B244" t="s">
        <v>808</v>
      </c>
      <c r="D244" s="34" t="s">
        <v>480</v>
      </c>
      <c r="E244" s="208">
        <v>45901</v>
      </c>
      <c r="G244" t="s">
        <v>733</v>
      </c>
      <c r="I244" s="208">
        <v>45910</v>
      </c>
      <c r="K244" t="s">
        <v>235</v>
      </c>
      <c r="L244" t="s">
        <v>171</v>
      </c>
      <c r="M244" t="s">
        <v>809</v>
      </c>
      <c r="N244" t="s">
        <v>237</v>
      </c>
      <c r="P244" s="193" t="str">
        <f>IF(OR(AND(A244&lt;&gt;"",COUNTIF(Bugs!B:B,A244)&gt;0),AND(B244&lt;&gt;"",COUNTIF(Bugs!A:A,B244)&gt;0)),"Y","")</f>
        <v/>
      </c>
      <c r="Q244" s="193" t="str">
        <f>IF(OR(
    AND(COUNTIF(Bugs!A:A,B244)&gt;0,ISNUMBER(SEARCH("x",INDEX(Bugs!C:C,MATCH(B244,Bugs!A:A,0))))),
    AND(COUNTIF(Bugs!B:B,B244)&gt;0,ISNUMBER(SEARCH("x",INDEX(Bugs!C:C,MATCH(B244,Bugs!B:B,0))))),
    AND(COUNTIF(Bugs!A:A,B244)&gt;0,ISNUMBER(SEARCH("x",INDEX(Bugs!D:D,MATCH(B244,Bugs!A:A,0))))),
    AND(COUNTIF(Bugs!B:B,B244)&gt;0,ISNUMBER(SEARCH("x",INDEX(Bugs!D:D,MATCH(B244,Bugs!B:B,0)))))
),"Y","")</f>
        <v/>
      </c>
      <c r="R244">
        <f ca="1">IF(OR(ISNUMBER(MATCH(L244,MasterData!$D$3:$D$18,0)),ISNUMBER(MATCH(L244,MasterData!$C$3:$C$18,0))),
    DATEDIF(E244,I244,"d"),
    DATEDIF(E244,TODAY(),"d"))</f>
        <v>9</v>
      </c>
      <c r="S244">
        <f t="shared" ca="1" si="12"/>
        <v>0</v>
      </c>
      <c r="T244">
        <f t="shared" ca="1" si="13"/>
        <v>1</v>
      </c>
      <c r="U244">
        <f t="shared" ca="1" si="14"/>
        <v>0</v>
      </c>
    </row>
    <row r="245" spans="2:21" x14ac:dyDescent="0.35">
      <c r="B245" t="s">
        <v>810</v>
      </c>
      <c r="D245" s="34">
        <v>3014</v>
      </c>
      <c r="E245" s="208">
        <v>45901</v>
      </c>
      <c r="G245" t="s">
        <v>804</v>
      </c>
      <c r="I245" s="208">
        <v>45909</v>
      </c>
      <c r="K245" t="s">
        <v>347</v>
      </c>
      <c r="L245" t="s">
        <v>171</v>
      </c>
      <c r="M245" t="s">
        <v>811</v>
      </c>
      <c r="N245" t="s">
        <v>237</v>
      </c>
      <c r="P245" s="193" t="str">
        <f>IF(OR(AND(A245&lt;&gt;"",COUNTIF(Bugs!B:B,A245)&gt;0),AND(B245&lt;&gt;"",COUNTIF(Bugs!A:A,B245)&gt;0)),"Y","")</f>
        <v/>
      </c>
      <c r="Q245" s="193" t="str">
        <f>IF(OR(
    AND(COUNTIF(Bugs!A:A,B245)&gt;0,ISNUMBER(SEARCH("x",INDEX(Bugs!C:C,MATCH(B245,Bugs!A:A,0))))),
    AND(COUNTIF(Bugs!B:B,B245)&gt;0,ISNUMBER(SEARCH("x",INDEX(Bugs!C:C,MATCH(B245,Bugs!B:B,0))))),
    AND(COUNTIF(Bugs!A:A,B245)&gt;0,ISNUMBER(SEARCH("x",INDEX(Bugs!D:D,MATCH(B245,Bugs!A:A,0))))),
    AND(COUNTIF(Bugs!B:B,B245)&gt;0,ISNUMBER(SEARCH("x",INDEX(Bugs!D:D,MATCH(B245,Bugs!B:B,0)))))
),"Y","")</f>
        <v/>
      </c>
      <c r="R245">
        <f ca="1">IF(OR(ISNUMBER(MATCH(L245,MasterData!$D$3:$D$18,0)),ISNUMBER(MATCH(L245,MasterData!$C$3:$C$18,0))),
    DATEDIF(E245,I245,"d"),
    DATEDIF(E245,TODAY(),"d"))</f>
        <v>8</v>
      </c>
      <c r="S245">
        <f t="shared" ca="1" si="12"/>
        <v>0</v>
      </c>
      <c r="T245">
        <f t="shared" ca="1" si="13"/>
        <v>1</v>
      </c>
      <c r="U245">
        <f t="shared" ca="1" si="14"/>
        <v>0</v>
      </c>
    </row>
    <row r="246" spans="2:21" x14ac:dyDescent="0.35">
      <c r="B246" t="s">
        <v>812</v>
      </c>
      <c r="D246" s="34" t="s">
        <v>717</v>
      </c>
      <c r="E246" s="208">
        <v>45901</v>
      </c>
      <c r="G246" t="s">
        <v>813</v>
      </c>
      <c r="I246" s="208">
        <v>45910</v>
      </c>
      <c r="K246" t="s">
        <v>235</v>
      </c>
      <c r="L246" t="s">
        <v>171</v>
      </c>
      <c r="M246" t="s">
        <v>814</v>
      </c>
      <c r="N246" t="s">
        <v>237</v>
      </c>
      <c r="P246" s="193" t="str">
        <f>IF(OR(AND(A246&lt;&gt;"",COUNTIF(Bugs!B:B,A246)&gt;0),AND(B246&lt;&gt;"",COUNTIF(Bugs!A:A,B246)&gt;0)),"Y","")</f>
        <v/>
      </c>
      <c r="Q246" s="193" t="str">
        <f>IF(OR(
    AND(COUNTIF(Bugs!A:A,B246)&gt;0,ISNUMBER(SEARCH("x",INDEX(Bugs!C:C,MATCH(B246,Bugs!A:A,0))))),
    AND(COUNTIF(Bugs!B:B,B246)&gt;0,ISNUMBER(SEARCH("x",INDEX(Bugs!C:C,MATCH(B246,Bugs!B:B,0))))),
    AND(COUNTIF(Bugs!A:A,B246)&gt;0,ISNUMBER(SEARCH("x",INDEX(Bugs!D:D,MATCH(B246,Bugs!A:A,0))))),
    AND(COUNTIF(Bugs!B:B,B246)&gt;0,ISNUMBER(SEARCH("x",INDEX(Bugs!D:D,MATCH(B246,Bugs!B:B,0)))))
),"Y","")</f>
        <v/>
      </c>
      <c r="R246">
        <f ca="1">IF(OR(ISNUMBER(MATCH(L246,MasterData!$D$3:$D$18,0)),ISNUMBER(MATCH(L246,MasterData!$C$3:$C$18,0))),
    DATEDIF(E246,I246,"d"),
    DATEDIF(E246,TODAY(),"d"))</f>
        <v>9</v>
      </c>
      <c r="S246">
        <f t="shared" ca="1" si="12"/>
        <v>0</v>
      </c>
      <c r="T246">
        <f t="shared" ca="1" si="13"/>
        <v>1</v>
      </c>
      <c r="U246">
        <f t="shared" ca="1" si="14"/>
        <v>0</v>
      </c>
    </row>
    <row r="247" spans="2:21" x14ac:dyDescent="0.35">
      <c r="B247" t="s">
        <v>815</v>
      </c>
      <c r="D247" s="34">
        <v>3010</v>
      </c>
      <c r="E247" s="208">
        <v>45902</v>
      </c>
      <c r="G247" t="s">
        <v>816</v>
      </c>
      <c r="I247" s="208">
        <v>45910</v>
      </c>
      <c r="K247" t="s">
        <v>235</v>
      </c>
      <c r="L247" t="s">
        <v>171</v>
      </c>
      <c r="M247" t="s">
        <v>817</v>
      </c>
      <c r="N247" t="s">
        <v>237</v>
      </c>
      <c r="P247" s="193" t="str">
        <f>IF(OR(AND(A247&lt;&gt;"",COUNTIF(Bugs!B:B,A247)&gt;0),AND(B247&lt;&gt;"",COUNTIF(Bugs!A:A,B247)&gt;0)),"Y","")</f>
        <v/>
      </c>
      <c r="Q247" s="193" t="str">
        <f>IF(OR(
    AND(COUNTIF(Bugs!A:A,B247)&gt;0,ISNUMBER(SEARCH("x",INDEX(Bugs!C:C,MATCH(B247,Bugs!A:A,0))))),
    AND(COUNTIF(Bugs!B:B,B247)&gt;0,ISNUMBER(SEARCH("x",INDEX(Bugs!C:C,MATCH(B247,Bugs!B:B,0))))),
    AND(COUNTIF(Bugs!A:A,B247)&gt;0,ISNUMBER(SEARCH("x",INDEX(Bugs!D:D,MATCH(B247,Bugs!A:A,0))))),
    AND(COUNTIF(Bugs!B:B,B247)&gt;0,ISNUMBER(SEARCH("x",INDEX(Bugs!D:D,MATCH(B247,Bugs!B:B,0)))))
),"Y","")</f>
        <v/>
      </c>
      <c r="R247">
        <f ca="1">IF(OR(ISNUMBER(MATCH(L247,MasterData!$D$3:$D$18,0)),ISNUMBER(MATCH(L247,MasterData!$C$3:$C$18,0))),
    DATEDIF(E247,I247,"d"),
    DATEDIF(E247,TODAY(),"d"))</f>
        <v>8</v>
      </c>
      <c r="S247">
        <f t="shared" ca="1" si="12"/>
        <v>0</v>
      </c>
      <c r="T247">
        <f t="shared" ca="1" si="13"/>
        <v>1</v>
      </c>
      <c r="U247">
        <f t="shared" ca="1" si="14"/>
        <v>0</v>
      </c>
    </row>
    <row r="248" spans="2:21" x14ac:dyDescent="0.35">
      <c r="B248" t="s">
        <v>45</v>
      </c>
      <c r="D248" s="34" t="s">
        <v>746</v>
      </c>
      <c r="E248" s="208">
        <v>45902</v>
      </c>
      <c r="G248" t="s">
        <v>818</v>
      </c>
      <c r="I248" s="208">
        <v>45926</v>
      </c>
      <c r="K248" t="s">
        <v>241</v>
      </c>
      <c r="L248" t="s">
        <v>171</v>
      </c>
      <c r="M248" t="s">
        <v>819</v>
      </c>
      <c r="N248" t="s">
        <v>237</v>
      </c>
      <c r="P248" s="193" t="str">
        <f>IF(OR(AND(A248&lt;&gt;"",COUNTIF(Bugs!B:B,A248)&gt;0),AND(B248&lt;&gt;"",COUNTIF(Bugs!A:A,B248)&gt;0)),"Y","")</f>
        <v>Y</v>
      </c>
      <c r="Q248" s="193" t="str">
        <f>IF(OR(
    AND(COUNTIF(Bugs!A:A,B248)&gt;0,ISNUMBER(SEARCH("x",INDEX(Bugs!C:C,MATCH(B248,Bugs!A:A,0))))),
    AND(COUNTIF(Bugs!B:B,B248)&gt;0,ISNUMBER(SEARCH("x",INDEX(Bugs!C:C,MATCH(B248,Bugs!B:B,0))))),
    AND(COUNTIF(Bugs!A:A,B248)&gt;0,ISNUMBER(SEARCH("x",INDEX(Bugs!D:D,MATCH(B248,Bugs!A:A,0))))),
    AND(COUNTIF(Bugs!B:B,B248)&gt;0,ISNUMBER(SEARCH("x",INDEX(Bugs!D:D,MATCH(B248,Bugs!B:B,0)))))
),"Y","")</f>
        <v>Y</v>
      </c>
      <c r="R248">
        <f ca="1">IF(OR(ISNUMBER(MATCH(L248,MasterData!$D$3:$D$18,0)),ISNUMBER(MATCH(L248,MasterData!$C$3:$C$18,0))),
    DATEDIF(E248,I248,"d"),
    DATEDIF(E248,TODAY(),"d"))</f>
        <v>24</v>
      </c>
      <c r="S248">
        <f t="shared" ca="1" si="12"/>
        <v>0</v>
      </c>
      <c r="T248">
        <f t="shared" ca="1" si="13"/>
        <v>1</v>
      </c>
      <c r="U248">
        <f t="shared" ca="1" si="14"/>
        <v>0</v>
      </c>
    </row>
    <row r="249" spans="2:21" x14ac:dyDescent="0.35">
      <c r="B249" t="s">
        <v>820</v>
      </c>
      <c r="D249" s="34" t="s">
        <v>480</v>
      </c>
      <c r="E249" s="208">
        <v>45903</v>
      </c>
      <c r="G249" t="s">
        <v>821</v>
      </c>
      <c r="I249" s="208">
        <v>45967</v>
      </c>
      <c r="K249" t="s">
        <v>235</v>
      </c>
      <c r="L249" t="s">
        <v>171</v>
      </c>
      <c r="M249" t="s">
        <v>822</v>
      </c>
      <c r="N249" t="s">
        <v>237</v>
      </c>
      <c r="P249" s="193" t="str">
        <f>IF(OR(AND(A249&lt;&gt;"",COUNTIF(Bugs!B:B,A249)&gt;0),AND(B249&lt;&gt;"",COUNTIF(Bugs!A:A,B249)&gt;0)),"Y","")</f>
        <v/>
      </c>
      <c r="Q249" s="193" t="str">
        <f>IF(OR(
    AND(COUNTIF(Bugs!A:A,B249)&gt;0,ISNUMBER(SEARCH("x",INDEX(Bugs!C:C,MATCH(B249,Bugs!A:A,0))))),
    AND(COUNTIF(Bugs!B:B,B249)&gt;0,ISNUMBER(SEARCH("x",INDEX(Bugs!C:C,MATCH(B249,Bugs!B:B,0))))),
    AND(COUNTIF(Bugs!A:A,B249)&gt;0,ISNUMBER(SEARCH("x",INDEX(Bugs!D:D,MATCH(B249,Bugs!A:A,0))))),
    AND(COUNTIF(Bugs!B:B,B249)&gt;0,ISNUMBER(SEARCH("x",INDEX(Bugs!D:D,MATCH(B249,Bugs!B:B,0)))))
),"Y","")</f>
        <v/>
      </c>
      <c r="R249">
        <f ca="1">IF(OR(ISNUMBER(MATCH(L249,MasterData!$D$3:$D$18,0)),ISNUMBER(MATCH(L249,MasterData!$C$3:$C$18,0))),
    DATEDIF(E249,I249,"d"),
    DATEDIF(E249,TODAY(),"d"))</f>
        <v>64</v>
      </c>
      <c r="S249">
        <f t="shared" ca="1" si="12"/>
        <v>0</v>
      </c>
      <c r="T249">
        <f t="shared" ca="1" si="13"/>
        <v>0</v>
      </c>
      <c r="U249">
        <f t="shared" ca="1" si="14"/>
        <v>1</v>
      </c>
    </row>
    <row r="250" spans="2:21" x14ac:dyDescent="0.35">
      <c r="B250" t="s">
        <v>46</v>
      </c>
      <c r="D250" s="34">
        <v>5026</v>
      </c>
      <c r="E250" s="208">
        <v>45903</v>
      </c>
      <c r="G250" t="s">
        <v>823</v>
      </c>
      <c r="I250" s="208">
        <v>45924</v>
      </c>
      <c r="K250" t="s">
        <v>235</v>
      </c>
      <c r="L250" t="s">
        <v>171</v>
      </c>
      <c r="M250" t="s">
        <v>824</v>
      </c>
      <c r="N250" t="s">
        <v>237</v>
      </c>
      <c r="P250" s="193" t="str">
        <f>IF(OR(AND(A250&lt;&gt;"",COUNTIF(Bugs!B:B,A250)&gt;0),AND(B250&lt;&gt;"",COUNTIF(Bugs!A:A,B250)&gt;0)),"Y","")</f>
        <v>Y</v>
      </c>
      <c r="Q250" s="193" t="str">
        <f>IF(OR(
    AND(COUNTIF(Bugs!A:A,B250)&gt;0,ISNUMBER(SEARCH("x",INDEX(Bugs!C:C,MATCH(B250,Bugs!A:A,0))))),
    AND(COUNTIF(Bugs!B:B,B250)&gt;0,ISNUMBER(SEARCH("x",INDEX(Bugs!C:C,MATCH(B250,Bugs!B:B,0))))),
    AND(COUNTIF(Bugs!A:A,B250)&gt;0,ISNUMBER(SEARCH("x",INDEX(Bugs!D:D,MATCH(B250,Bugs!A:A,0))))),
    AND(COUNTIF(Bugs!B:B,B250)&gt;0,ISNUMBER(SEARCH("x",INDEX(Bugs!D:D,MATCH(B250,Bugs!B:B,0)))))
),"Y","")</f>
        <v/>
      </c>
      <c r="R250">
        <f ca="1">IF(OR(ISNUMBER(MATCH(L250,MasterData!$D$3:$D$18,0)),ISNUMBER(MATCH(L250,MasterData!$C$3:$C$18,0))),
    DATEDIF(E250,I250,"d"),
    DATEDIF(E250,TODAY(),"d"))</f>
        <v>21</v>
      </c>
      <c r="S250">
        <f t="shared" ca="1" si="12"/>
        <v>0</v>
      </c>
      <c r="T250">
        <f t="shared" ca="1" si="13"/>
        <v>1</v>
      </c>
      <c r="U250">
        <f t="shared" ca="1" si="14"/>
        <v>0</v>
      </c>
    </row>
    <row r="251" spans="2:21" x14ac:dyDescent="0.35">
      <c r="B251" t="s">
        <v>825</v>
      </c>
      <c r="D251" s="34">
        <v>3010</v>
      </c>
      <c r="E251" s="208">
        <v>45903</v>
      </c>
      <c r="G251" t="s">
        <v>826</v>
      </c>
      <c r="I251" s="208">
        <v>45916</v>
      </c>
      <c r="K251" t="s">
        <v>235</v>
      </c>
      <c r="L251" t="s">
        <v>171</v>
      </c>
      <c r="M251" t="s">
        <v>827</v>
      </c>
      <c r="N251" t="s">
        <v>237</v>
      </c>
      <c r="P251" s="193" t="str">
        <f>IF(OR(AND(A251&lt;&gt;"",COUNTIF(Bugs!B:B,A251)&gt;0),AND(B251&lt;&gt;"",COUNTIF(Bugs!A:A,B251)&gt;0)),"Y","")</f>
        <v/>
      </c>
      <c r="Q251" s="193" t="str">
        <f>IF(OR(
    AND(COUNTIF(Bugs!A:A,B251)&gt;0,ISNUMBER(SEARCH("x",INDEX(Bugs!C:C,MATCH(B251,Bugs!A:A,0))))),
    AND(COUNTIF(Bugs!B:B,B251)&gt;0,ISNUMBER(SEARCH("x",INDEX(Bugs!C:C,MATCH(B251,Bugs!B:B,0))))),
    AND(COUNTIF(Bugs!A:A,B251)&gt;0,ISNUMBER(SEARCH("x",INDEX(Bugs!D:D,MATCH(B251,Bugs!A:A,0))))),
    AND(COUNTIF(Bugs!B:B,B251)&gt;0,ISNUMBER(SEARCH("x",INDEX(Bugs!D:D,MATCH(B251,Bugs!B:B,0)))))
),"Y","")</f>
        <v/>
      </c>
      <c r="R251">
        <f ca="1">IF(OR(ISNUMBER(MATCH(L251,MasterData!$D$3:$D$18,0)),ISNUMBER(MATCH(L251,MasterData!$C$3:$C$18,0))),
    DATEDIF(E251,I251,"d"),
    DATEDIF(E251,TODAY(),"d"))</f>
        <v>13</v>
      </c>
      <c r="S251">
        <f t="shared" ca="1" si="12"/>
        <v>0</v>
      </c>
      <c r="T251">
        <f t="shared" ca="1" si="13"/>
        <v>1</v>
      </c>
      <c r="U251">
        <f t="shared" ca="1" si="14"/>
        <v>0</v>
      </c>
    </row>
    <row r="252" spans="2:21" x14ac:dyDescent="0.35">
      <c r="B252" t="s">
        <v>828</v>
      </c>
      <c r="D252" s="34" t="s">
        <v>717</v>
      </c>
      <c r="E252" s="208">
        <v>45904</v>
      </c>
      <c r="G252" t="s">
        <v>829</v>
      </c>
      <c r="I252" s="208">
        <v>45904</v>
      </c>
      <c r="K252" t="s">
        <v>235</v>
      </c>
      <c r="L252" t="s">
        <v>171</v>
      </c>
      <c r="M252" t="s">
        <v>830</v>
      </c>
      <c r="N252" t="s">
        <v>237</v>
      </c>
      <c r="P252" s="193" t="str">
        <f>IF(OR(AND(A252&lt;&gt;"",COUNTIF(Bugs!B:B,A252)&gt;0),AND(B252&lt;&gt;"",COUNTIF(Bugs!A:A,B252)&gt;0)),"Y","")</f>
        <v/>
      </c>
      <c r="Q252" s="193" t="str">
        <f>IF(OR(
    AND(COUNTIF(Bugs!A:A,B252)&gt;0,ISNUMBER(SEARCH("x",INDEX(Bugs!C:C,MATCH(B252,Bugs!A:A,0))))),
    AND(COUNTIF(Bugs!B:B,B252)&gt;0,ISNUMBER(SEARCH("x",INDEX(Bugs!C:C,MATCH(B252,Bugs!B:B,0))))),
    AND(COUNTIF(Bugs!A:A,B252)&gt;0,ISNUMBER(SEARCH("x",INDEX(Bugs!D:D,MATCH(B252,Bugs!A:A,0))))),
    AND(COUNTIF(Bugs!B:B,B252)&gt;0,ISNUMBER(SEARCH("x",INDEX(Bugs!D:D,MATCH(B252,Bugs!B:B,0)))))
),"Y","")</f>
        <v/>
      </c>
      <c r="R252">
        <f ca="1">IF(OR(ISNUMBER(MATCH(L252,MasterData!$D$3:$D$18,0)),ISNUMBER(MATCH(L252,MasterData!$C$3:$C$18,0))),
    DATEDIF(E252,I252,"d"),
    DATEDIF(E252,TODAY(),"d"))</f>
        <v>0</v>
      </c>
      <c r="S252">
        <f t="shared" ca="1" si="12"/>
        <v>1</v>
      </c>
      <c r="T252">
        <f t="shared" ca="1" si="13"/>
        <v>0</v>
      </c>
      <c r="U252">
        <f t="shared" ca="1" si="14"/>
        <v>0</v>
      </c>
    </row>
    <row r="253" spans="2:21" x14ac:dyDescent="0.35">
      <c r="B253" t="s">
        <v>831</v>
      </c>
      <c r="D253" s="34" t="s">
        <v>480</v>
      </c>
      <c r="E253" s="208">
        <v>45904</v>
      </c>
      <c r="G253" t="s">
        <v>738</v>
      </c>
      <c r="I253" s="208">
        <v>45908</v>
      </c>
      <c r="K253" t="s">
        <v>235</v>
      </c>
      <c r="L253" t="s">
        <v>171</v>
      </c>
      <c r="M253" t="s">
        <v>832</v>
      </c>
      <c r="N253" t="s">
        <v>237</v>
      </c>
      <c r="P253" s="193" t="str">
        <f>IF(OR(AND(A253&lt;&gt;"",COUNTIF(Bugs!B:B,A253)&gt;0),AND(B253&lt;&gt;"",COUNTIF(Bugs!A:A,B253)&gt;0)),"Y","")</f>
        <v/>
      </c>
      <c r="Q253" s="193" t="str">
        <f>IF(OR(
    AND(COUNTIF(Bugs!A:A,B253)&gt;0,ISNUMBER(SEARCH("x",INDEX(Bugs!C:C,MATCH(B253,Bugs!A:A,0))))),
    AND(COUNTIF(Bugs!B:B,B253)&gt;0,ISNUMBER(SEARCH("x",INDEX(Bugs!C:C,MATCH(B253,Bugs!B:B,0))))),
    AND(COUNTIF(Bugs!A:A,B253)&gt;0,ISNUMBER(SEARCH("x",INDEX(Bugs!D:D,MATCH(B253,Bugs!A:A,0))))),
    AND(COUNTIF(Bugs!B:B,B253)&gt;0,ISNUMBER(SEARCH("x",INDEX(Bugs!D:D,MATCH(B253,Bugs!B:B,0)))))
),"Y","")</f>
        <v/>
      </c>
      <c r="R253">
        <f ca="1">IF(OR(ISNUMBER(MATCH(L253,MasterData!$D$3:$D$18,0)),ISNUMBER(MATCH(L253,MasterData!$C$3:$C$18,0))),
    DATEDIF(E253,I253,"d"),
    DATEDIF(E253,TODAY(),"d"))</f>
        <v>4</v>
      </c>
      <c r="S253">
        <f t="shared" ca="1" si="12"/>
        <v>1</v>
      </c>
      <c r="T253">
        <f t="shared" ca="1" si="13"/>
        <v>0</v>
      </c>
      <c r="U253">
        <f t="shared" ca="1" si="14"/>
        <v>0</v>
      </c>
    </row>
    <row r="254" spans="2:21" x14ac:dyDescent="0.35">
      <c r="B254" t="s">
        <v>47</v>
      </c>
      <c r="D254" s="34" t="s">
        <v>746</v>
      </c>
      <c r="E254" s="208">
        <v>45904</v>
      </c>
      <c r="G254" t="s">
        <v>658</v>
      </c>
      <c r="I254" s="208">
        <v>45922</v>
      </c>
      <c r="K254" t="s">
        <v>241</v>
      </c>
      <c r="L254" t="s">
        <v>171</v>
      </c>
      <c r="M254" t="s">
        <v>833</v>
      </c>
      <c r="N254" t="s">
        <v>237</v>
      </c>
      <c r="P254" s="193" t="str">
        <f>IF(OR(AND(A254&lt;&gt;"",COUNTIF(Bugs!B:B,A254)&gt;0),AND(B254&lt;&gt;"",COUNTIF(Bugs!A:A,B254)&gt;0)),"Y","")</f>
        <v>Y</v>
      </c>
      <c r="Q254" s="193" t="str">
        <f>IF(OR(
    AND(COUNTIF(Bugs!A:A,B254)&gt;0,ISNUMBER(SEARCH("x",INDEX(Bugs!C:C,MATCH(B254,Bugs!A:A,0))))),
    AND(COUNTIF(Bugs!B:B,B254)&gt;0,ISNUMBER(SEARCH("x",INDEX(Bugs!C:C,MATCH(B254,Bugs!B:B,0))))),
    AND(COUNTIF(Bugs!A:A,B254)&gt;0,ISNUMBER(SEARCH("x",INDEX(Bugs!D:D,MATCH(B254,Bugs!A:A,0))))),
    AND(COUNTIF(Bugs!B:B,B254)&gt;0,ISNUMBER(SEARCH("x",INDEX(Bugs!D:D,MATCH(B254,Bugs!B:B,0)))))
),"Y","")</f>
        <v>Y</v>
      </c>
      <c r="R254">
        <f ca="1">IF(OR(ISNUMBER(MATCH(L254,MasterData!$D$3:$D$18,0)),ISNUMBER(MATCH(L254,MasterData!$C$3:$C$18,0))),
    DATEDIF(E254,I254,"d"),
    DATEDIF(E254,TODAY(),"d"))</f>
        <v>18</v>
      </c>
      <c r="S254">
        <f t="shared" ca="1" si="12"/>
        <v>0</v>
      </c>
      <c r="T254">
        <f t="shared" ca="1" si="13"/>
        <v>1</v>
      </c>
      <c r="U254">
        <f t="shared" ca="1" si="14"/>
        <v>0</v>
      </c>
    </row>
    <row r="255" spans="2:21" x14ac:dyDescent="0.35">
      <c r="B255" t="s">
        <v>51</v>
      </c>
      <c r="D255" s="34">
        <v>3014</v>
      </c>
      <c r="E255" s="208">
        <v>45905</v>
      </c>
      <c r="G255" t="s">
        <v>834</v>
      </c>
      <c r="I255" s="208">
        <v>45905</v>
      </c>
      <c r="K255" t="s">
        <v>241</v>
      </c>
      <c r="L255" t="s">
        <v>164</v>
      </c>
      <c r="M255" t="s">
        <v>835</v>
      </c>
      <c r="N255" t="s">
        <v>237</v>
      </c>
      <c r="P255" s="193" t="str">
        <f>IF(OR(AND(A255&lt;&gt;"",COUNTIF(Bugs!B:B,A255)&gt;0),AND(B255&lt;&gt;"",COUNTIF(Bugs!A:A,B255)&gt;0)),"Y","")</f>
        <v>Y</v>
      </c>
      <c r="Q255" s="193" t="str">
        <f>IF(OR(
    AND(COUNTIF(Bugs!A:A,B255)&gt;0,ISNUMBER(SEARCH("x",INDEX(Bugs!C:C,MATCH(B255,Bugs!A:A,0))))),
    AND(COUNTIF(Bugs!B:B,B255)&gt;0,ISNUMBER(SEARCH("x",INDEX(Bugs!C:C,MATCH(B255,Bugs!B:B,0))))),
    AND(COUNTIF(Bugs!A:A,B255)&gt;0,ISNUMBER(SEARCH("x",INDEX(Bugs!D:D,MATCH(B255,Bugs!A:A,0))))),
    AND(COUNTIF(Bugs!B:B,B255)&gt;0,ISNUMBER(SEARCH("x",INDEX(Bugs!D:D,MATCH(B255,Bugs!B:B,0)))))
),"Y","")</f>
        <v>Y</v>
      </c>
      <c r="R255">
        <f ca="1">IF(OR(ISNUMBER(MATCH(L255,MasterData!$D$3:$D$18,0)),ISNUMBER(MATCH(L255,MasterData!$C$3:$C$18,0))),
    DATEDIF(E255,I255,"d"),
    DATEDIF(E255,TODAY(),"d"))</f>
        <v>102</v>
      </c>
      <c r="S255">
        <f t="shared" ca="1" si="12"/>
        <v>0</v>
      </c>
      <c r="T255">
        <f t="shared" ca="1" si="13"/>
        <v>0</v>
      </c>
      <c r="U255">
        <f t="shared" ca="1" si="14"/>
        <v>1</v>
      </c>
    </row>
    <row r="256" spans="2:21" x14ac:dyDescent="0.35">
      <c r="B256" t="s">
        <v>836</v>
      </c>
      <c r="D256" s="34" t="s">
        <v>717</v>
      </c>
      <c r="E256" s="208">
        <v>45909</v>
      </c>
      <c r="G256" t="s">
        <v>837</v>
      </c>
      <c r="I256" s="208">
        <v>45919</v>
      </c>
      <c r="K256" t="s">
        <v>241</v>
      </c>
      <c r="L256" t="s">
        <v>171</v>
      </c>
      <c r="M256" t="s">
        <v>838</v>
      </c>
      <c r="N256" t="s">
        <v>237</v>
      </c>
      <c r="P256" s="193" t="str">
        <f>IF(OR(AND(A256&lt;&gt;"",COUNTIF(Bugs!B:B,A256)&gt;0),AND(B256&lt;&gt;"",COUNTIF(Bugs!A:A,B256)&gt;0)),"Y","")</f>
        <v/>
      </c>
      <c r="Q256" s="193" t="str">
        <f>IF(OR(
    AND(COUNTIF(Bugs!A:A,B256)&gt;0,ISNUMBER(SEARCH("x",INDEX(Bugs!C:C,MATCH(B256,Bugs!A:A,0))))),
    AND(COUNTIF(Bugs!B:B,B256)&gt;0,ISNUMBER(SEARCH("x",INDEX(Bugs!C:C,MATCH(B256,Bugs!B:B,0))))),
    AND(COUNTIF(Bugs!A:A,B256)&gt;0,ISNUMBER(SEARCH("x",INDEX(Bugs!D:D,MATCH(B256,Bugs!A:A,0))))),
    AND(COUNTIF(Bugs!B:B,B256)&gt;0,ISNUMBER(SEARCH("x",INDEX(Bugs!D:D,MATCH(B256,Bugs!B:B,0)))))
),"Y","")</f>
        <v/>
      </c>
      <c r="R256">
        <f ca="1">IF(OR(ISNUMBER(MATCH(L256,MasterData!$D$3:$D$18,0)),ISNUMBER(MATCH(L256,MasterData!$C$3:$C$18,0))),
    DATEDIF(E256,I256,"d"),
    DATEDIF(E256,TODAY(),"d"))</f>
        <v>10</v>
      </c>
      <c r="S256">
        <f t="shared" ca="1" si="12"/>
        <v>0</v>
      </c>
      <c r="T256">
        <f t="shared" ca="1" si="13"/>
        <v>1</v>
      </c>
      <c r="U256">
        <f t="shared" ca="1" si="14"/>
        <v>0</v>
      </c>
    </row>
    <row r="257" spans="2:21" x14ac:dyDescent="0.35">
      <c r="B257" t="s">
        <v>48</v>
      </c>
      <c r="D257" s="34" t="s">
        <v>746</v>
      </c>
      <c r="E257" s="208">
        <v>45909</v>
      </c>
      <c r="G257" t="s">
        <v>839</v>
      </c>
      <c r="I257" s="208">
        <v>45909</v>
      </c>
      <c r="K257" t="s">
        <v>347</v>
      </c>
      <c r="L257" t="s">
        <v>164</v>
      </c>
      <c r="M257" t="s">
        <v>840</v>
      </c>
      <c r="N257" t="s">
        <v>237</v>
      </c>
      <c r="P257" s="193" t="str">
        <f>IF(OR(AND(A257&lt;&gt;"",COUNTIF(Bugs!B:B,A257)&gt;0),AND(B257&lt;&gt;"",COUNTIF(Bugs!A:A,B257)&gt;0)),"Y","")</f>
        <v>Y</v>
      </c>
      <c r="Q257" s="193" t="str">
        <f>IF(OR(
    AND(COUNTIF(Bugs!A:A,B257)&gt;0,ISNUMBER(SEARCH("x",INDEX(Bugs!C:C,MATCH(B257,Bugs!A:A,0))))),
    AND(COUNTIF(Bugs!B:B,B257)&gt;0,ISNUMBER(SEARCH("x",INDEX(Bugs!C:C,MATCH(B257,Bugs!B:B,0))))),
    AND(COUNTIF(Bugs!A:A,B257)&gt;0,ISNUMBER(SEARCH("x",INDEX(Bugs!D:D,MATCH(B257,Bugs!A:A,0))))),
    AND(COUNTIF(Bugs!B:B,B257)&gt;0,ISNUMBER(SEARCH("x",INDEX(Bugs!D:D,MATCH(B257,Bugs!B:B,0)))))
),"Y","")</f>
        <v/>
      </c>
      <c r="R257">
        <f ca="1">IF(OR(ISNUMBER(MATCH(L257,MasterData!$D$3:$D$18,0)),ISNUMBER(MATCH(L257,MasterData!$C$3:$C$18,0))),
    DATEDIF(E257,I257,"d"),
    DATEDIF(E257,TODAY(),"d"))</f>
        <v>98</v>
      </c>
      <c r="S257">
        <f t="shared" ca="1" si="12"/>
        <v>0</v>
      </c>
      <c r="T257">
        <f t="shared" ca="1" si="13"/>
        <v>0</v>
      </c>
      <c r="U257">
        <f t="shared" ca="1" si="14"/>
        <v>1</v>
      </c>
    </row>
    <row r="258" spans="2:21" x14ac:dyDescent="0.35">
      <c r="B258" t="s">
        <v>841</v>
      </c>
      <c r="D258" s="34" t="s">
        <v>480</v>
      </c>
      <c r="E258" s="208">
        <v>45910</v>
      </c>
      <c r="G258" t="s">
        <v>842</v>
      </c>
      <c r="I258" s="208">
        <v>45917</v>
      </c>
      <c r="K258" t="s">
        <v>235</v>
      </c>
      <c r="L258" t="s">
        <v>171</v>
      </c>
      <c r="M258" t="s">
        <v>843</v>
      </c>
      <c r="N258" t="s">
        <v>237</v>
      </c>
      <c r="P258" s="193" t="str">
        <f>IF(OR(AND(A258&lt;&gt;"",COUNTIF(Bugs!B:B,A258)&gt;0),AND(B258&lt;&gt;"",COUNTIF(Bugs!A:A,B258)&gt;0)),"Y","")</f>
        <v/>
      </c>
      <c r="Q258" s="193" t="str">
        <f>IF(OR(
    AND(COUNTIF(Bugs!A:A,B258)&gt;0,ISNUMBER(SEARCH("x",INDEX(Bugs!C:C,MATCH(B258,Bugs!A:A,0))))),
    AND(COUNTIF(Bugs!B:B,B258)&gt;0,ISNUMBER(SEARCH("x",INDEX(Bugs!C:C,MATCH(B258,Bugs!B:B,0))))),
    AND(COUNTIF(Bugs!A:A,B258)&gt;0,ISNUMBER(SEARCH("x",INDEX(Bugs!D:D,MATCH(B258,Bugs!A:A,0))))),
    AND(COUNTIF(Bugs!B:B,B258)&gt;0,ISNUMBER(SEARCH("x",INDEX(Bugs!D:D,MATCH(B258,Bugs!B:B,0)))))
),"Y","")</f>
        <v/>
      </c>
      <c r="R258">
        <f ca="1">IF(OR(ISNUMBER(MATCH(L258,MasterData!$D$3:$D$18,0)),ISNUMBER(MATCH(L258,MasterData!$C$3:$C$18,0))),
    DATEDIF(E258,I258,"d"),
    DATEDIF(E258,TODAY(),"d"))</f>
        <v>7</v>
      </c>
      <c r="S258">
        <f t="shared" ca="1" si="12"/>
        <v>1</v>
      </c>
      <c r="T258">
        <f t="shared" ca="1" si="13"/>
        <v>0</v>
      </c>
      <c r="U258">
        <f t="shared" ca="1" si="14"/>
        <v>0</v>
      </c>
    </row>
    <row r="259" spans="2:21" x14ac:dyDescent="0.35">
      <c r="B259" t="s">
        <v>844</v>
      </c>
      <c r="D259" s="34" t="s">
        <v>746</v>
      </c>
      <c r="E259" s="208">
        <v>45911</v>
      </c>
      <c r="G259" t="s">
        <v>839</v>
      </c>
      <c r="I259" s="208">
        <v>45938</v>
      </c>
      <c r="K259" t="s">
        <v>241</v>
      </c>
      <c r="L259" t="s">
        <v>171</v>
      </c>
      <c r="M259" t="s">
        <v>845</v>
      </c>
      <c r="N259" t="s">
        <v>237</v>
      </c>
      <c r="P259" s="193" t="str">
        <f>IF(OR(AND(A259&lt;&gt;"",COUNTIF(Bugs!B:B,A259)&gt;0),AND(B259&lt;&gt;"",COUNTIF(Bugs!A:A,B259)&gt;0)),"Y","")</f>
        <v/>
      </c>
      <c r="Q259" s="193" t="str">
        <f>IF(OR(
    AND(COUNTIF(Bugs!A:A,B259)&gt;0,ISNUMBER(SEARCH("x",INDEX(Bugs!C:C,MATCH(B259,Bugs!A:A,0))))),
    AND(COUNTIF(Bugs!B:B,B259)&gt;0,ISNUMBER(SEARCH("x",INDEX(Bugs!C:C,MATCH(B259,Bugs!B:B,0))))),
    AND(COUNTIF(Bugs!A:A,B259)&gt;0,ISNUMBER(SEARCH("x",INDEX(Bugs!D:D,MATCH(B259,Bugs!A:A,0))))),
    AND(COUNTIF(Bugs!B:B,B259)&gt;0,ISNUMBER(SEARCH("x",INDEX(Bugs!D:D,MATCH(B259,Bugs!B:B,0)))))
),"Y","")</f>
        <v/>
      </c>
      <c r="R259">
        <f ca="1">IF(OR(ISNUMBER(MATCH(L259,MasterData!$D$3:$D$18,0)),ISNUMBER(MATCH(L259,MasterData!$C$3:$C$18,0))),
    DATEDIF(E259,I259,"d"),
    DATEDIF(E259,TODAY(),"d"))</f>
        <v>27</v>
      </c>
      <c r="S259">
        <f t="shared" ca="1" si="12"/>
        <v>0</v>
      </c>
      <c r="T259">
        <f t="shared" ca="1" si="13"/>
        <v>1</v>
      </c>
      <c r="U259">
        <f t="shared" ca="1" si="14"/>
        <v>0</v>
      </c>
    </row>
    <row r="260" spans="2:21" x14ac:dyDescent="0.35">
      <c r="B260" t="s">
        <v>49</v>
      </c>
      <c r="D260" s="34">
        <v>3014</v>
      </c>
      <c r="E260" s="208">
        <v>45911</v>
      </c>
      <c r="G260" t="s">
        <v>846</v>
      </c>
      <c r="I260" s="208">
        <v>45924</v>
      </c>
      <c r="K260" t="s">
        <v>241</v>
      </c>
      <c r="L260" t="s">
        <v>171</v>
      </c>
      <c r="M260" t="s">
        <v>847</v>
      </c>
      <c r="N260" t="s">
        <v>237</v>
      </c>
      <c r="P260" s="193" t="str">
        <f>IF(OR(AND(A260&lt;&gt;"",COUNTIF(Bugs!B:B,A260)&gt;0),AND(B260&lt;&gt;"",COUNTIF(Bugs!A:A,B260)&gt;0)),"Y","")</f>
        <v>Y</v>
      </c>
      <c r="Q260" s="193" t="str">
        <f>IF(OR(
    AND(COUNTIF(Bugs!A:A,B260)&gt;0,ISNUMBER(SEARCH("x",INDEX(Bugs!C:C,MATCH(B260,Bugs!A:A,0))))),
    AND(COUNTIF(Bugs!B:B,B260)&gt;0,ISNUMBER(SEARCH("x",INDEX(Bugs!C:C,MATCH(B260,Bugs!B:B,0))))),
    AND(COUNTIF(Bugs!A:A,B260)&gt;0,ISNUMBER(SEARCH("x",INDEX(Bugs!D:D,MATCH(B260,Bugs!A:A,0))))),
    AND(COUNTIF(Bugs!B:B,B260)&gt;0,ISNUMBER(SEARCH("x",INDEX(Bugs!D:D,MATCH(B260,Bugs!B:B,0)))))
),"Y","")</f>
        <v>Y</v>
      </c>
      <c r="R260">
        <f ca="1">IF(OR(ISNUMBER(MATCH(L260,MasterData!$D$3:$D$18,0)),ISNUMBER(MATCH(L260,MasterData!$C$3:$C$18,0))),
    DATEDIF(E260,I260,"d"),
    DATEDIF(E260,TODAY(),"d"))</f>
        <v>13</v>
      </c>
      <c r="S260">
        <f t="shared" ca="1" si="12"/>
        <v>0</v>
      </c>
      <c r="T260">
        <f t="shared" ca="1" si="13"/>
        <v>1</v>
      </c>
      <c r="U260">
        <f t="shared" ca="1" si="14"/>
        <v>0</v>
      </c>
    </row>
    <row r="261" spans="2:21" x14ac:dyDescent="0.35">
      <c r="B261" t="s">
        <v>50</v>
      </c>
      <c r="D261" s="34" t="s">
        <v>746</v>
      </c>
      <c r="E261" s="208">
        <v>45972</v>
      </c>
      <c r="G261" t="s">
        <v>848</v>
      </c>
      <c r="I261" s="208">
        <v>45980</v>
      </c>
      <c r="K261" t="s">
        <v>235</v>
      </c>
      <c r="L261" t="s">
        <v>171</v>
      </c>
      <c r="M261" t="s">
        <v>849</v>
      </c>
      <c r="N261" t="s">
        <v>237</v>
      </c>
      <c r="P261" s="193" t="str">
        <f>IF(OR(AND(A261&lt;&gt;"",COUNTIF(Bugs!B:B,A261)&gt;0),AND(B261&lt;&gt;"",COUNTIF(Bugs!A:A,B261)&gt;0)),"Y","")</f>
        <v>Y</v>
      </c>
      <c r="Q261" s="193" t="str">
        <f>IF(OR(
    AND(COUNTIF(Bugs!A:A,B261)&gt;0,ISNUMBER(SEARCH("x",INDEX(Bugs!C:C,MATCH(B261,Bugs!A:A,0))))),
    AND(COUNTIF(Bugs!B:B,B261)&gt;0,ISNUMBER(SEARCH("x",INDEX(Bugs!C:C,MATCH(B261,Bugs!B:B,0))))),
    AND(COUNTIF(Bugs!A:A,B261)&gt;0,ISNUMBER(SEARCH("x",INDEX(Bugs!D:D,MATCH(B261,Bugs!A:A,0))))),
    AND(COUNTIF(Bugs!B:B,B261)&gt;0,ISNUMBER(SEARCH("x",INDEX(Bugs!D:D,MATCH(B261,Bugs!B:B,0)))))
),"Y","")</f>
        <v/>
      </c>
      <c r="R261">
        <f ca="1">IF(OR(ISNUMBER(MATCH(L261,MasterData!$D$3:$D$18,0)),ISNUMBER(MATCH(L261,MasterData!$C$3:$C$18,0))),
    DATEDIF(E261,I261,"d"),
    DATEDIF(E261,TODAY(),"d"))</f>
        <v>8</v>
      </c>
      <c r="S261">
        <f t="shared" ca="1" si="12"/>
        <v>0</v>
      </c>
      <c r="T261">
        <f t="shared" ca="1" si="13"/>
        <v>1</v>
      </c>
      <c r="U261">
        <f t="shared" ca="1" si="14"/>
        <v>0</v>
      </c>
    </row>
    <row r="262" spans="2:21" x14ac:dyDescent="0.35">
      <c r="B262" t="s">
        <v>850</v>
      </c>
      <c r="D262" s="34" t="s">
        <v>480</v>
      </c>
      <c r="E262" s="208">
        <v>45911</v>
      </c>
      <c r="G262" t="s">
        <v>848</v>
      </c>
      <c r="I262" s="208">
        <v>45911</v>
      </c>
      <c r="K262" t="s">
        <v>241</v>
      </c>
      <c r="L262" t="s">
        <v>171</v>
      </c>
      <c r="M262" t="s">
        <v>851</v>
      </c>
      <c r="N262" t="s">
        <v>237</v>
      </c>
      <c r="P262" s="193" t="str">
        <f>IF(OR(AND(A262&lt;&gt;"",COUNTIF(Bugs!B:B,A262)&gt;0),AND(B262&lt;&gt;"",COUNTIF(Bugs!A:A,B262)&gt;0)),"Y","")</f>
        <v/>
      </c>
      <c r="Q262" s="193" t="str">
        <f>IF(OR(
    AND(COUNTIF(Bugs!A:A,B262)&gt;0,ISNUMBER(SEARCH("x",INDEX(Bugs!C:C,MATCH(B262,Bugs!A:A,0))))),
    AND(COUNTIF(Bugs!B:B,B262)&gt;0,ISNUMBER(SEARCH("x",INDEX(Bugs!C:C,MATCH(B262,Bugs!B:B,0))))),
    AND(COUNTIF(Bugs!A:A,B262)&gt;0,ISNUMBER(SEARCH("x",INDEX(Bugs!D:D,MATCH(B262,Bugs!A:A,0))))),
    AND(COUNTIF(Bugs!B:B,B262)&gt;0,ISNUMBER(SEARCH("x",INDEX(Bugs!D:D,MATCH(B262,Bugs!B:B,0)))))
),"Y","")</f>
        <v/>
      </c>
      <c r="R262">
        <f ca="1">IF(OR(ISNUMBER(MATCH(L262,MasterData!$D$3:$D$18,0)),ISNUMBER(MATCH(L262,MasterData!$C$3:$C$18,0))),
    DATEDIF(E262,I262,"d"),
    DATEDIF(E262,TODAY(),"d"))</f>
        <v>0</v>
      </c>
      <c r="S262">
        <f t="shared" ca="1" si="12"/>
        <v>1</v>
      </c>
      <c r="T262">
        <f t="shared" ca="1" si="13"/>
        <v>0</v>
      </c>
      <c r="U262">
        <f t="shared" ca="1" si="14"/>
        <v>0</v>
      </c>
    </row>
    <row r="263" spans="2:21" x14ac:dyDescent="0.35">
      <c r="B263" t="s">
        <v>852</v>
      </c>
      <c r="D263" s="34">
        <v>3003</v>
      </c>
      <c r="E263" s="208">
        <v>45912</v>
      </c>
      <c r="G263" t="s">
        <v>853</v>
      </c>
      <c r="I263" s="208">
        <v>45917</v>
      </c>
      <c r="K263" t="s">
        <v>241</v>
      </c>
      <c r="L263" t="s">
        <v>171</v>
      </c>
      <c r="M263" t="s">
        <v>854</v>
      </c>
      <c r="N263" t="s">
        <v>237</v>
      </c>
      <c r="P263" s="193" t="str">
        <f>IF(OR(AND(A263&lt;&gt;"",COUNTIF(Bugs!B:B,A263)&gt;0),AND(B263&lt;&gt;"",COUNTIF(Bugs!A:A,B263)&gt;0)),"Y","")</f>
        <v/>
      </c>
      <c r="Q263" s="193" t="str">
        <f>IF(OR(
    AND(COUNTIF(Bugs!A:A,B263)&gt;0,ISNUMBER(SEARCH("x",INDEX(Bugs!C:C,MATCH(B263,Bugs!A:A,0))))),
    AND(COUNTIF(Bugs!B:B,B263)&gt;0,ISNUMBER(SEARCH("x",INDEX(Bugs!C:C,MATCH(B263,Bugs!B:B,0))))),
    AND(COUNTIF(Bugs!A:A,B263)&gt;0,ISNUMBER(SEARCH("x",INDEX(Bugs!D:D,MATCH(B263,Bugs!A:A,0))))),
    AND(COUNTIF(Bugs!B:B,B263)&gt;0,ISNUMBER(SEARCH("x",INDEX(Bugs!D:D,MATCH(B263,Bugs!B:B,0)))))
),"Y","")</f>
        <v/>
      </c>
      <c r="R263">
        <f ca="1">IF(OR(ISNUMBER(MATCH(L263,MasterData!$D$3:$D$18,0)),ISNUMBER(MATCH(L263,MasterData!$C$3:$C$18,0))),
    DATEDIF(E263,I263,"d"),
    DATEDIF(E263,TODAY(),"d"))</f>
        <v>5</v>
      </c>
      <c r="S263">
        <f t="shared" ca="1" si="12"/>
        <v>1</v>
      </c>
      <c r="T263">
        <f t="shared" ca="1" si="13"/>
        <v>0</v>
      </c>
      <c r="U263">
        <f t="shared" ca="1" si="14"/>
        <v>0</v>
      </c>
    </row>
    <row r="264" spans="2:21" x14ac:dyDescent="0.35">
      <c r="B264" t="s">
        <v>855</v>
      </c>
      <c r="D264" s="34" t="s">
        <v>480</v>
      </c>
      <c r="E264" s="208">
        <v>45915</v>
      </c>
      <c r="G264" t="s">
        <v>834</v>
      </c>
      <c r="I264" s="208">
        <v>45937</v>
      </c>
      <c r="K264" t="s">
        <v>241</v>
      </c>
      <c r="L264" t="s">
        <v>171</v>
      </c>
      <c r="M264" t="s">
        <v>856</v>
      </c>
      <c r="N264" t="s">
        <v>237</v>
      </c>
      <c r="P264" s="193" t="str">
        <f>IF(OR(AND(A264&lt;&gt;"",COUNTIF(Bugs!B:B,A264)&gt;0),AND(B264&lt;&gt;"",COUNTIF(Bugs!A:A,B264)&gt;0)),"Y","")</f>
        <v/>
      </c>
      <c r="Q264" s="193" t="str">
        <f>IF(OR(
    AND(COUNTIF(Bugs!A:A,B264)&gt;0,ISNUMBER(SEARCH("x",INDEX(Bugs!C:C,MATCH(B264,Bugs!A:A,0))))),
    AND(COUNTIF(Bugs!B:B,B264)&gt;0,ISNUMBER(SEARCH("x",INDEX(Bugs!C:C,MATCH(B264,Bugs!B:B,0))))),
    AND(COUNTIF(Bugs!A:A,B264)&gt;0,ISNUMBER(SEARCH("x",INDEX(Bugs!D:D,MATCH(B264,Bugs!A:A,0))))),
    AND(COUNTIF(Bugs!B:B,B264)&gt;0,ISNUMBER(SEARCH("x",INDEX(Bugs!D:D,MATCH(B264,Bugs!B:B,0)))))
),"Y","")</f>
        <v/>
      </c>
      <c r="R264">
        <f ca="1">IF(OR(ISNUMBER(MATCH(L264,MasterData!$D$3:$D$18,0)),ISNUMBER(MATCH(L264,MasterData!$C$3:$C$18,0))),
    DATEDIF(E264,I264,"d"),
    DATEDIF(E264,TODAY(),"d"))</f>
        <v>22</v>
      </c>
      <c r="S264">
        <f t="shared" ca="1" si="12"/>
        <v>0</v>
      </c>
      <c r="T264">
        <f t="shared" ca="1" si="13"/>
        <v>1</v>
      </c>
      <c r="U264">
        <f t="shared" ca="1" si="14"/>
        <v>0</v>
      </c>
    </row>
    <row r="265" spans="2:21" x14ac:dyDescent="0.35">
      <c r="B265" t="s">
        <v>857</v>
      </c>
      <c r="D265" s="34" t="s">
        <v>480</v>
      </c>
      <c r="E265" s="208">
        <v>45916</v>
      </c>
      <c r="G265" t="s">
        <v>245</v>
      </c>
      <c r="I265" s="208">
        <v>45924</v>
      </c>
      <c r="K265" t="s">
        <v>241</v>
      </c>
      <c r="L265" t="s">
        <v>171</v>
      </c>
      <c r="M265" t="s">
        <v>858</v>
      </c>
      <c r="N265" t="s">
        <v>237</v>
      </c>
      <c r="P265" s="193" t="str">
        <f>IF(OR(AND(A265&lt;&gt;"",COUNTIF(Bugs!B:B,A265)&gt;0),AND(B265&lt;&gt;"",COUNTIF(Bugs!A:A,B265)&gt;0)),"Y","")</f>
        <v/>
      </c>
      <c r="Q265" s="193" t="str">
        <f>IF(OR(
    AND(COUNTIF(Bugs!A:A,B265)&gt;0,ISNUMBER(SEARCH("x",INDEX(Bugs!C:C,MATCH(B265,Bugs!A:A,0))))),
    AND(COUNTIF(Bugs!B:B,B265)&gt;0,ISNUMBER(SEARCH("x",INDEX(Bugs!C:C,MATCH(B265,Bugs!B:B,0))))),
    AND(COUNTIF(Bugs!A:A,B265)&gt;0,ISNUMBER(SEARCH("x",INDEX(Bugs!D:D,MATCH(B265,Bugs!A:A,0))))),
    AND(COUNTIF(Bugs!B:B,B265)&gt;0,ISNUMBER(SEARCH("x",INDEX(Bugs!D:D,MATCH(B265,Bugs!B:B,0)))))
),"Y","")</f>
        <v/>
      </c>
      <c r="R265">
        <f ca="1">IF(OR(ISNUMBER(MATCH(L265,MasterData!$D$3:$D$18,0)),ISNUMBER(MATCH(L265,MasterData!$C$3:$C$18,0))),
    DATEDIF(E265,I265,"d"),
    DATEDIF(E265,TODAY(),"d"))</f>
        <v>8</v>
      </c>
      <c r="S265">
        <f t="shared" ref="S265:S328" ca="1" si="15">IF(AND($R265&gt;=0,$R265&lt;=7),1,0)</f>
        <v>0</v>
      </c>
      <c r="T265">
        <f t="shared" ref="T265:T328" ca="1" si="16">IF(AND($R265&gt;7,R265&lt;=30),1,0)</f>
        <v>1</v>
      </c>
      <c r="U265">
        <f t="shared" ref="U265:U328" ca="1" si="17">IF($R265&gt;30,1,0)</f>
        <v>0</v>
      </c>
    </row>
    <row r="266" spans="2:21" x14ac:dyDescent="0.35">
      <c r="B266" t="s">
        <v>859</v>
      </c>
      <c r="D266" s="34" t="s">
        <v>746</v>
      </c>
      <c r="E266" s="208">
        <v>45916</v>
      </c>
      <c r="G266" t="s">
        <v>839</v>
      </c>
      <c r="I266" s="208">
        <v>45924</v>
      </c>
      <c r="K266" t="s">
        <v>241</v>
      </c>
      <c r="L266" t="s">
        <v>171</v>
      </c>
      <c r="M266" t="s">
        <v>860</v>
      </c>
      <c r="N266" t="s">
        <v>237</v>
      </c>
      <c r="P266" s="193" t="str">
        <f>IF(OR(AND(A266&lt;&gt;"",COUNTIF(Bugs!B:B,A266)&gt;0),AND(B266&lt;&gt;"",COUNTIF(Bugs!A:A,B266)&gt;0)),"Y","")</f>
        <v/>
      </c>
      <c r="Q266" s="193" t="str">
        <f>IF(OR(
    AND(COUNTIF(Bugs!A:A,B266)&gt;0,ISNUMBER(SEARCH("x",INDEX(Bugs!C:C,MATCH(B266,Bugs!A:A,0))))),
    AND(COUNTIF(Bugs!B:B,B266)&gt;0,ISNUMBER(SEARCH("x",INDEX(Bugs!C:C,MATCH(B266,Bugs!B:B,0))))),
    AND(COUNTIF(Bugs!A:A,B266)&gt;0,ISNUMBER(SEARCH("x",INDEX(Bugs!D:D,MATCH(B266,Bugs!A:A,0))))),
    AND(COUNTIF(Bugs!B:B,B266)&gt;0,ISNUMBER(SEARCH("x",INDEX(Bugs!D:D,MATCH(B266,Bugs!B:B,0)))))
),"Y","")</f>
        <v/>
      </c>
      <c r="R266">
        <f ca="1">IF(OR(ISNUMBER(MATCH(L266,MasterData!$D$3:$D$18,0)),ISNUMBER(MATCH(L266,MasterData!$C$3:$C$18,0))),
    DATEDIF(E266,I266,"d"),
    DATEDIF(E266,TODAY(),"d"))</f>
        <v>8</v>
      </c>
      <c r="S266">
        <f t="shared" ca="1" si="15"/>
        <v>0</v>
      </c>
      <c r="T266">
        <f t="shared" ca="1" si="16"/>
        <v>1</v>
      </c>
      <c r="U266">
        <f t="shared" ca="1" si="17"/>
        <v>0</v>
      </c>
    </row>
    <row r="267" spans="2:21" x14ac:dyDescent="0.35">
      <c r="B267" t="s">
        <v>861</v>
      </c>
      <c r="D267" s="34" t="s">
        <v>480</v>
      </c>
      <c r="E267" s="208">
        <v>45916</v>
      </c>
      <c r="G267" t="s">
        <v>862</v>
      </c>
      <c r="I267" s="208">
        <v>45927</v>
      </c>
      <c r="K267" t="s">
        <v>347</v>
      </c>
      <c r="L267" t="s">
        <v>171</v>
      </c>
      <c r="M267" t="s">
        <v>863</v>
      </c>
      <c r="N267" t="s">
        <v>237</v>
      </c>
      <c r="P267" s="193" t="str">
        <f>IF(OR(AND(A267&lt;&gt;"",COUNTIF(Bugs!B:B,A267)&gt;0),AND(B267&lt;&gt;"",COUNTIF(Bugs!A:A,B267)&gt;0)),"Y","")</f>
        <v/>
      </c>
      <c r="Q267" s="193" t="str">
        <f>IF(OR(
    AND(COUNTIF(Bugs!A:A,B267)&gt;0,ISNUMBER(SEARCH("x",INDEX(Bugs!C:C,MATCH(B267,Bugs!A:A,0))))),
    AND(COUNTIF(Bugs!B:B,B267)&gt;0,ISNUMBER(SEARCH("x",INDEX(Bugs!C:C,MATCH(B267,Bugs!B:B,0))))),
    AND(COUNTIF(Bugs!A:A,B267)&gt;0,ISNUMBER(SEARCH("x",INDEX(Bugs!D:D,MATCH(B267,Bugs!A:A,0))))),
    AND(COUNTIF(Bugs!B:B,B267)&gt;0,ISNUMBER(SEARCH("x",INDEX(Bugs!D:D,MATCH(B267,Bugs!B:B,0)))))
),"Y","")</f>
        <v/>
      </c>
      <c r="R267">
        <f ca="1">IF(OR(ISNUMBER(MATCH(L267,MasterData!$D$3:$D$18,0)),ISNUMBER(MATCH(L267,MasterData!$C$3:$C$18,0))),
    DATEDIF(E267,I267,"d"),
    DATEDIF(E267,TODAY(),"d"))</f>
        <v>11</v>
      </c>
      <c r="S267">
        <f t="shared" ca="1" si="15"/>
        <v>0</v>
      </c>
      <c r="T267">
        <f t="shared" ca="1" si="16"/>
        <v>1</v>
      </c>
      <c r="U267">
        <f t="shared" ca="1" si="17"/>
        <v>0</v>
      </c>
    </row>
    <row r="268" spans="2:21" x14ac:dyDescent="0.35">
      <c r="B268" t="s">
        <v>864</v>
      </c>
      <c r="D268" s="34" t="s">
        <v>480</v>
      </c>
      <c r="E268" s="208">
        <v>45916</v>
      </c>
      <c r="G268" t="s">
        <v>862</v>
      </c>
      <c r="I268" s="208">
        <v>45917</v>
      </c>
      <c r="K268" t="s">
        <v>347</v>
      </c>
      <c r="L268" t="s">
        <v>171</v>
      </c>
      <c r="M268" t="s">
        <v>865</v>
      </c>
      <c r="N268" t="s">
        <v>237</v>
      </c>
      <c r="P268" s="193" t="str">
        <f>IF(OR(AND(A268&lt;&gt;"",COUNTIF(Bugs!B:B,A268)&gt;0),AND(B268&lt;&gt;"",COUNTIF(Bugs!A:A,B268)&gt;0)),"Y","")</f>
        <v/>
      </c>
      <c r="Q268" s="193" t="str">
        <f>IF(OR(
    AND(COUNTIF(Bugs!A:A,B268)&gt;0,ISNUMBER(SEARCH("x",INDEX(Bugs!C:C,MATCH(B268,Bugs!A:A,0))))),
    AND(COUNTIF(Bugs!B:B,B268)&gt;0,ISNUMBER(SEARCH("x",INDEX(Bugs!C:C,MATCH(B268,Bugs!B:B,0))))),
    AND(COUNTIF(Bugs!A:A,B268)&gt;0,ISNUMBER(SEARCH("x",INDEX(Bugs!D:D,MATCH(B268,Bugs!A:A,0))))),
    AND(COUNTIF(Bugs!B:B,B268)&gt;0,ISNUMBER(SEARCH("x",INDEX(Bugs!D:D,MATCH(B268,Bugs!B:B,0)))))
),"Y","")</f>
        <v/>
      </c>
      <c r="R268">
        <f ca="1">IF(OR(ISNUMBER(MATCH(L268,MasterData!$D$3:$D$18,0)),ISNUMBER(MATCH(L268,MasterData!$C$3:$C$18,0))),
    DATEDIF(E268,I268,"d"),
    DATEDIF(E268,TODAY(),"d"))</f>
        <v>1</v>
      </c>
      <c r="S268">
        <f t="shared" ca="1" si="15"/>
        <v>1</v>
      </c>
      <c r="T268">
        <f t="shared" ca="1" si="16"/>
        <v>0</v>
      </c>
      <c r="U268">
        <f t="shared" ca="1" si="17"/>
        <v>0</v>
      </c>
    </row>
    <row r="269" spans="2:21" x14ac:dyDescent="0.35">
      <c r="B269" t="s">
        <v>52</v>
      </c>
      <c r="D269" s="34">
        <v>3009</v>
      </c>
      <c r="E269" s="208">
        <v>45917</v>
      </c>
      <c r="G269" t="s">
        <v>866</v>
      </c>
      <c r="I269" s="208">
        <v>45965</v>
      </c>
      <c r="K269" t="s">
        <v>235</v>
      </c>
      <c r="L269" t="s">
        <v>171</v>
      </c>
      <c r="M269" t="s">
        <v>867</v>
      </c>
      <c r="N269" t="s">
        <v>237</v>
      </c>
      <c r="P269" s="193" t="str">
        <f>IF(OR(AND(A269&lt;&gt;"",COUNTIF(Bugs!B:B,A269)&gt;0),AND(B269&lt;&gt;"",COUNTIF(Bugs!A:A,B269)&gt;0)),"Y","")</f>
        <v>Y</v>
      </c>
      <c r="Q269" s="193" t="str">
        <f>IF(OR(
    AND(COUNTIF(Bugs!A:A,B269)&gt;0,ISNUMBER(SEARCH("x",INDEX(Bugs!C:C,MATCH(B269,Bugs!A:A,0))))),
    AND(COUNTIF(Bugs!B:B,B269)&gt;0,ISNUMBER(SEARCH("x",INDEX(Bugs!C:C,MATCH(B269,Bugs!B:B,0))))),
    AND(COUNTIF(Bugs!A:A,B269)&gt;0,ISNUMBER(SEARCH("x",INDEX(Bugs!D:D,MATCH(B269,Bugs!A:A,0))))),
    AND(COUNTIF(Bugs!B:B,B269)&gt;0,ISNUMBER(SEARCH("x",INDEX(Bugs!D:D,MATCH(B269,Bugs!B:B,0)))))
),"Y","")</f>
        <v>Y</v>
      </c>
      <c r="R269">
        <f ca="1">IF(OR(ISNUMBER(MATCH(L269,MasterData!$D$3:$D$18,0)),ISNUMBER(MATCH(L269,MasterData!$C$3:$C$18,0))),
    DATEDIF(E269,I269,"d"),
    DATEDIF(E269,TODAY(),"d"))</f>
        <v>48</v>
      </c>
      <c r="S269">
        <f ca="1">IF(AND($R269&gt;=0,$R269&lt;=7),1,0)</f>
        <v>0</v>
      </c>
      <c r="T269">
        <f ca="1">IF(AND($R269&gt;7,R269&lt;=30),1,0)</f>
        <v>0</v>
      </c>
      <c r="U269">
        <f ca="1">IF($R269&gt;30,1,0)</f>
        <v>1</v>
      </c>
    </row>
    <row r="270" spans="2:21" x14ac:dyDescent="0.35">
      <c r="B270" t="s">
        <v>868</v>
      </c>
      <c r="D270" s="34">
        <v>5240</v>
      </c>
      <c r="E270" s="208">
        <v>45917</v>
      </c>
      <c r="G270" t="s">
        <v>869</v>
      </c>
      <c r="I270" s="208">
        <v>45918</v>
      </c>
      <c r="K270" t="s">
        <v>235</v>
      </c>
      <c r="L270" t="s">
        <v>171</v>
      </c>
      <c r="M270" t="s">
        <v>870</v>
      </c>
      <c r="N270" t="s">
        <v>237</v>
      </c>
      <c r="P270" s="193" t="str">
        <f>IF(OR(AND(A270&lt;&gt;"",COUNTIF(Bugs!B:B,A270)&gt;0),AND(B270&lt;&gt;"",COUNTIF(Bugs!A:A,B270)&gt;0)),"Y","")</f>
        <v/>
      </c>
      <c r="Q270" s="193" t="str">
        <f>IF(OR(
    AND(COUNTIF(Bugs!A:A,B270)&gt;0,ISNUMBER(SEARCH("x",INDEX(Bugs!C:C,MATCH(B270,Bugs!A:A,0))))),
    AND(COUNTIF(Bugs!B:B,B270)&gt;0,ISNUMBER(SEARCH("x",INDEX(Bugs!C:C,MATCH(B270,Bugs!B:B,0))))),
    AND(COUNTIF(Bugs!A:A,B270)&gt;0,ISNUMBER(SEARCH("x",INDEX(Bugs!D:D,MATCH(B270,Bugs!A:A,0))))),
    AND(COUNTIF(Bugs!B:B,B270)&gt;0,ISNUMBER(SEARCH("x",INDEX(Bugs!D:D,MATCH(B270,Bugs!B:B,0)))))
),"Y","")</f>
        <v/>
      </c>
      <c r="R270">
        <f ca="1">IF(OR(ISNUMBER(MATCH(L270,MasterData!$D$3:$D$18,0)),ISNUMBER(MATCH(L270,MasterData!$C$3:$C$18,0))),
    DATEDIF(E270,I270,"d"),
    DATEDIF(E270,TODAY(),"d"))</f>
        <v>1</v>
      </c>
      <c r="S270">
        <f t="shared" ca="1" si="15"/>
        <v>1</v>
      </c>
      <c r="T270">
        <f t="shared" ca="1" si="16"/>
        <v>0</v>
      </c>
      <c r="U270">
        <f t="shared" ca="1" si="17"/>
        <v>0</v>
      </c>
    </row>
    <row r="271" spans="2:21" x14ac:dyDescent="0.35">
      <c r="B271" t="s">
        <v>871</v>
      </c>
      <c r="D271" s="34">
        <v>3366</v>
      </c>
      <c r="E271" s="208">
        <v>45918</v>
      </c>
      <c r="G271" t="s">
        <v>720</v>
      </c>
      <c r="I271" s="208">
        <v>45919</v>
      </c>
      <c r="K271" t="s">
        <v>235</v>
      </c>
      <c r="L271" t="s">
        <v>171</v>
      </c>
      <c r="M271" t="s">
        <v>872</v>
      </c>
      <c r="N271" t="s">
        <v>237</v>
      </c>
      <c r="P271" s="193" t="str">
        <f>IF(OR(AND(A271&lt;&gt;"",COUNTIF(Bugs!B:B,A271)&gt;0),AND(B271&lt;&gt;"",COUNTIF(Bugs!A:A,B271)&gt;0)),"Y","")</f>
        <v/>
      </c>
      <c r="Q271" s="193" t="str">
        <f>IF(OR(
    AND(COUNTIF(Bugs!A:A,B271)&gt;0,ISNUMBER(SEARCH("x",INDEX(Bugs!C:C,MATCH(B271,Bugs!A:A,0))))),
    AND(COUNTIF(Bugs!B:B,B271)&gt;0,ISNUMBER(SEARCH("x",INDEX(Bugs!C:C,MATCH(B271,Bugs!B:B,0))))),
    AND(COUNTIF(Bugs!A:A,B271)&gt;0,ISNUMBER(SEARCH("x",INDEX(Bugs!D:D,MATCH(B271,Bugs!A:A,0))))),
    AND(COUNTIF(Bugs!B:B,B271)&gt;0,ISNUMBER(SEARCH("x",INDEX(Bugs!D:D,MATCH(B271,Bugs!B:B,0)))))
),"Y","")</f>
        <v/>
      </c>
      <c r="R271">
        <f ca="1">IF(OR(ISNUMBER(MATCH(L271,MasterData!$D$3:$D$18,0)),ISNUMBER(MATCH(L271,MasterData!$C$3:$C$18,0))),
    DATEDIF(E271,I271,"d"),
    DATEDIF(E271,TODAY(),"d"))</f>
        <v>1</v>
      </c>
      <c r="S271">
        <f t="shared" ca="1" si="15"/>
        <v>1</v>
      </c>
      <c r="T271">
        <f t="shared" ca="1" si="16"/>
        <v>0</v>
      </c>
      <c r="U271">
        <f t="shared" ca="1" si="17"/>
        <v>0</v>
      </c>
    </row>
    <row r="272" spans="2:21" x14ac:dyDescent="0.35">
      <c r="B272" t="s">
        <v>873</v>
      </c>
      <c r="D272" s="34">
        <v>3366</v>
      </c>
      <c r="E272" s="208">
        <v>45918</v>
      </c>
      <c r="G272" t="s">
        <v>720</v>
      </c>
      <c r="I272" s="208">
        <v>45919</v>
      </c>
      <c r="K272" t="s">
        <v>235</v>
      </c>
      <c r="L272" t="s">
        <v>171</v>
      </c>
      <c r="M272" t="s">
        <v>874</v>
      </c>
      <c r="N272" t="s">
        <v>237</v>
      </c>
      <c r="P272" s="193" t="str">
        <f>IF(OR(AND(A272&lt;&gt;"",COUNTIF(Bugs!B:B,A272)&gt;0),AND(B272&lt;&gt;"",COUNTIF(Bugs!A:A,B272)&gt;0)),"Y","")</f>
        <v/>
      </c>
      <c r="Q272" s="193" t="str">
        <f>IF(OR(
    AND(COUNTIF(Bugs!A:A,B272)&gt;0,ISNUMBER(SEARCH("x",INDEX(Bugs!C:C,MATCH(B272,Bugs!A:A,0))))),
    AND(COUNTIF(Bugs!B:B,B272)&gt;0,ISNUMBER(SEARCH("x",INDEX(Bugs!C:C,MATCH(B272,Bugs!B:B,0))))),
    AND(COUNTIF(Bugs!A:A,B272)&gt;0,ISNUMBER(SEARCH("x",INDEX(Bugs!D:D,MATCH(B272,Bugs!A:A,0))))),
    AND(COUNTIF(Bugs!B:B,B272)&gt;0,ISNUMBER(SEARCH("x",INDEX(Bugs!D:D,MATCH(B272,Bugs!B:B,0)))))
),"Y","")</f>
        <v/>
      </c>
      <c r="R272">
        <f ca="1">IF(OR(ISNUMBER(MATCH(L272,MasterData!$D$3:$D$18,0)),ISNUMBER(MATCH(L272,MasterData!$C$3:$C$18,0))),
    DATEDIF(E272,I272,"d"),
    DATEDIF(E272,TODAY(),"d"))</f>
        <v>1</v>
      </c>
      <c r="S272">
        <f t="shared" ca="1" si="15"/>
        <v>1</v>
      </c>
      <c r="T272">
        <f t="shared" ca="1" si="16"/>
        <v>0</v>
      </c>
      <c r="U272">
        <f t="shared" ca="1" si="17"/>
        <v>0</v>
      </c>
    </row>
    <row r="273" spans="2:21" x14ac:dyDescent="0.35">
      <c r="B273" t="s">
        <v>875</v>
      </c>
      <c r="D273" s="34" t="s">
        <v>660</v>
      </c>
      <c r="E273" s="208">
        <v>45918</v>
      </c>
      <c r="G273" t="s">
        <v>876</v>
      </c>
      <c r="I273" s="208">
        <v>45922</v>
      </c>
      <c r="K273" t="s">
        <v>235</v>
      </c>
      <c r="L273" t="s">
        <v>171</v>
      </c>
      <c r="M273" t="s">
        <v>877</v>
      </c>
      <c r="N273" t="s">
        <v>237</v>
      </c>
      <c r="P273" s="193" t="str">
        <f>IF(OR(AND(A273&lt;&gt;"",COUNTIF(Bugs!B:B,A273)&gt;0),AND(B273&lt;&gt;"",COUNTIF(Bugs!A:A,B273)&gt;0)),"Y","")</f>
        <v/>
      </c>
      <c r="Q273" s="193" t="str">
        <f>IF(OR(
    AND(COUNTIF(Bugs!A:A,B273)&gt;0,ISNUMBER(SEARCH("x",INDEX(Bugs!C:C,MATCH(B273,Bugs!A:A,0))))),
    AND(COUNTIF(Bugs!B:B,B273)&gt;0,ISNUMBER(SEARCH("x",INDEX(Bugs!C:C,MATCH(B273,Bugs!B:B,0))))),
    AND(COUNTIF(Bugs!A:A,B273)&gt;0,ISNUMBER(SEARCH("x",INDEX(Bugs!D:D,MATCH(B273,Bugs!A:A,0))))),
    AND(COUNTIF(Bugs!B:B,B273)&gt;0,ISNUMBER(SEARCH("x",INDEX(Bugs!D:D,MATCH(B273,Bugs!B:B,0)))))
),"Y","")</f>
        <v/>
      </c>
      <c r="R273">
        <f ca="1">IF(OR(ISNUMBER(MATCH(L273,MasterData!$D$3:$D$18,0)),ISNUMBER(MATCH(L273,MasterData!$C$3:$C$18,0))),
    DATEDIF(E273,I273,"d"),
    DATEDIF(E273,TODAY(),"d"))</f>
        <v>4</v>
      </c>
      <c r="S273">
        <f t="shared" ca="1" si="15"/>
        <v>1</v>
      </c>
      <c r="T273">
        <f t="shared" ca="1" si="16"/>
        <v>0</v>
      </c>
      <c r="U273">
        <f t="shared" ca="1" si="17"/>
        <v>0</v>
      </c>
    </row>
    <row r="274" spans="2:21" x14ac:dyDescent="0.35">
      <c r="B274" t="s">
        <v>881</v>
      </c>
      <c r="D274" s="34" t="s">
        <v>717</v>
      </c>
      <c r="E274" s="208">
        <v>45919</v>
      </c>
      <c r="G274" t="s">
        <v>882</v>
      </c>
      <c r="I274" s="208">
        <v>45924</v>
      </c>
      <c r="K274" t="s">
        <v>241</v>
      </c>
      <c r="L274" t="s">
        <v>171</v>
      </c>
      <c r="M274" t="s">
        <v>883</v>
      </c>
      <c r="N274" t="s">
        <v>237</v>
      </c>
      <c r="P274" s="193" t="str">
        <f>IF(OR(AND(A274&lt;&gt;"",COUNTIF(Bugs!B:B,A274)&gt;0),AND(B274&lt;&gt;"",COUNTIF(Bugs!A:A,B274)&gt;0)),"Y","")</f>
        <v/>
      </c>
      <c r="Q274" s="193" t="str">
        <f>IF(OR(
    AND(COUNTIF(Bugs!A:A,B274)&gt;0,ISNUMBER(SEARCH("x",INDEX(Bugs!C:C,MATCH(B274,Bugs!A:A,0))))),
    AND(COUNTIF(Bugs!B:B,B274)&gt;0,ISNUMBER(SEARCH("x",INDEX(Bugs!C:C,MATCH(B274,Bugs!B:B,0))))),
    AND(COUNTIF(Bugs!A:A,B274)&gt;0,ISNUMBER(SEARCH("x",INDEX(Bugs!D:D,MATCH(B274,Bugs!A:A,0))))),
    AND(COUNTIF(Bugs!B:B,B274)&gt;0,ISNUMBER(SEARCH("x",INDEX(Bugs!D:D,MATCH(B274,Bugs!B:B,0)))))
),"Y","")</f>
        <v/>
      </c>
      <c r="R274">
        <f ca="1">IF(OR(ISNUMBER(MATCH(L274,MasterData!$D$3:$D$18,0)),ISNUMBER(MATCH(L274,MasterData!$C$3:$C$18,0))),
    DATEDIF(E274,I274,"d"),
    DATEDIF(E274,TODAY(),"d"))</f>
        <v>5</v>
      </c>
      <c r="S274">
        <f t="shared" ca="1" si="15"/>
        <v>1</v>
      </c>
      <c r="T274">
        <f t="shared" ca="1" si="16"/>
        <v>0</v>
      </c>
      <c r="U274">
        <f t="shared" ca="1" si="17"/>
        <v>0</v>
      </c>
    </row>
    <row r="275" spans="2:21" x14ac:dyDescent="0.35">
      <c r="B275" t="s">
        <v>54</v>
      </c>
      <c r="D275" s="34" t="s">
        <v>480</v>
      </c>
      <c r="E275" s="208">
        <v>45922</v>
      </c>
      <c r="G275" t="s">
        <v>715</v>
      </c>
      <c r="I275" s="208">
        <v>45924</v>
      </c>
      <c r="K275" t="s">
        <v>235</v>
      </c>
      <c r="L275" t="s">
        <v>171</v>
      </c>
      <c r="M275" t="s">
        <v>884</v>
      </c>
      <c r="N275" t="s">
        <v>237</v>
      </c>
      <c r="P275" s="193" t="str">
        <f>IF(OR(AND(A275&lt;&gt;"",COUNTIF(Bugs!B:B,A275)&gt;0),AND(B275&lt;&gt;"",COUNTIF(Bugs!A:A,B275)&gt;0)),"Y","")</f>
        <v>Y</v>
      </c>
      <c r="Q275" s="193" t="str">
        <f>IF(OR(
    AND(COUNTIF(Bugs!A:A,B275)&gt;0,ISNUMBER(SEARCH("x",INDEX(Bugs!C:C,MATCH(B275,Bugs!A:A,0))))),
    AND(COUNTIF(Bugs!B:B,B275)&gt;0,ISNUMBER(SEARCH("x",INDEX(Bugs!C:C,MATCH(B275,Bugs!B:B,0))))),
    AND(COUNTIF(Bugs!A:A,B275)&gt;0,ISNUMBER(SEARCH("x",INDEX(Bugs!D:D,MATCH(B275,Bugs!A:A,0))))),
    AND(COUNTIF(Bugs!B:B,B275)&gt;0,ISNUMBER(SEARCH("x",INDEX(Bugs!D:D,MATCH(B275,Bugs!B:B,0)))))
),"Y","")</f>
        <v>Y</v>
      </c>
      <c r="R275">
        <f ca="1">IF(OR(ISNUMBER(MATCH(L275,MasterData!$D$3:$D$18,0)),ISNUMBER(MATCH(L275,MasterData!$C$3:$C$18,0))),
    DATEDIF(E275,I275,"d"),
    DATEDIF(E275,TODAY(),"d"))</f>
        <v>2</v>
      </c>
      <c r="S275">
        <f t="shared" ca="1" si="15"/>
        <v>1</v>
      </c>
      <c r="T275">
        <f t="shared" ca="1" si="16"/>
        <v>0</v>
      </c>
      <c r="U275">
        <f t="shared" ca="1" si="17"/>
        <v>0</v>
      </c>
    </row>
    <row r="276" spans="2:21" x14ac:dyDescent="0.35">
      <c r="B276" t="s">
        <v>885</v>
      </c>
      <c r="D276" s="34" t="s">
        <v>746</v>
      </c>
      <c r="E276" s="208">
        <v>45922</v>
      </c>
      <c r="G276" t="s">
        <v>886</v>
      </c>
      <c r="I276" s="208">
        <v>45923</v>
      </c>
      <c r="K276" t="s">
        <v>235</v>
      </c>
      <c r="L276" t="s">
        <v>171</v>
      </c>
      <c r="M276" t="s">
        <v>887</v>
      </c>
      <c r="N276" t="s">
        <v>237</v>
      </c>
      <c r="P276" s="193" t="str">
        <f>IF(OR(AND(A276&lt;&gt;"",COUNTIF(Bugs!B:B,A276)&gt;0),AND(B276&lt;&gt;"",COUNTIF(Bugs!A:A,B276)&gt;0)),"Y","")</f>
        <v/>
      </c>
      <c r="Q276" s="193" t="str">
        <f>IF(OR(
    AND(COUNTIF(Bugs!A:A,B276)&gt;0,ISNUMBER(SEARCH("x",INDEX(Bugs!C:C,MATCH(B276,Bugs!A:A,0))))),
    AND(COUNTIF(Bugs!B:B,B276)&gt;0,ISNUMBER(SEARCH("x",INDEX(Bugs!C:C,MATCH(B276,Bugs!B:B,0))))),
    AND(COUNTIF(Bugs!A:A,B276)&gt;0,ISNUMBER(SEARCH("x",INDEX(Bugs!D:D,MATCH(B276,Bugs!A:A,0))))),
    AND(COUNTIF(Bugs!B:B,B276)&gt;0,ISNUMBER(SEARCH("x",INDEX(Bugs!D:D,MATCH(B276,Bugs!B:B,0)))))
),"Y","")</f>
        <v/>
      </c>
      <c r="R276">
        <f ca="1">IF(OR(ISNUMBER(MATCH(L276,MasterData!$D$3:$D$18,0)),ISNUMBER(MATCH(L276,MasterData!$C$3:$C$18,0))),
    DATEDIF(E276,I276,"d"),
    DATEDIF(E276,TODAY(),"d"))</f>
        <v>1</v>
      </c>
      <c r="S276">
        <f t="shared" ca="1" si="15"/>
        <v>1</v>
      </c>
      <c r="T276">
        <f t="shared" ca="1" si="16"/>
        <v>0</v>
      </c>
      <c r="U276">
        <f t="shared" ca="1" si="17"/>
        <v>0</v>
      </c>
    </row>
    <row r="277" spans="2:21" x14ac:dyDescent="0.35">
      <c r="B277" t="s">
        <v>888</v>
      </c>
      <c r="D277" s="34">
        <v>3010</v>
      </c>
      <c r="E277" s="208">
        <v>45922</v>
      </c>
      <c r="G277" t="s">
        <v>816</v>
      </c>
      <c r="I277" s="208">
        <v>45926</v>
      </c>
      <c r="K277" t="s">
        <v>241</v>
      </c>
      <c r="L277" t="s">
        <v>171</v>
      </c>
      <c r="M277" t="s">
        <v>889</v>
      </c>
      <c r="N277" t="s">
        <v>237</v>
      </c>
      <c r="P277" s="193" t="str">
        <f>IF(OR(AND(A277&lt;&gt;"",COUNTIF(Bugs!B:B,A277)&gt;0),AND(B277&lt;&gt;"",COUNTIF(Bugs!A:A,B277)&gt;0)),"Y","")</f>
        <v/>
      </c>
      <c r="Q277" s="193" t="str">
        <f>IF(OR(
    AND(COUNTIF(Bugs!A:A,B277)&gt;0,ISNUMBER(SEARCH("x",INDEX(Bugs!C:C,MATCH(B277,Bugs!A:A,0))))),
    AND(COUNTIF(Bugs!B:B,B277)&gt;0,ISNUMBER(SEARCH("x",INDEX(Bugs!C:C,MATCH(B277,Bugs!B:B,0))))),
    AND(COUNTIF(Bugs!A:A,B277)&gt;0,ISNUMBER(SEARCH("x",INDEX(Bugs!D:D,MATCH(B277,Bugs!A:A,0))))),
    AND(COUNTIF(Bugs!B:B,B277)&gt;0,ISNUMBER(SEARCH("x",INDEX(Bugs!D:D,MATCH(B277,Bugs!B:B,0)))))
),"Y","")</f>
        <v/>
      </c>
      <c r="R277">
        <f ca="1">IF(OR(ISNUMBER(MATCH(L277,MasterData!$D$3:$D$18,0)),ISNUMBER(MATCH(L277,MasterData!$C$3:$C$18,0))),
    DATEDIF(E277,I277,"d"),
    DATEDIF(E277,TODAY(),"d"))</f>
        <v>4</v>
      </c>
      <c r="S277">
        <f t="shared" ca="1" si="15"/>
        <v>1</v>
      </c>
      <c r="T277">
        <f t="shared" ca="1" si="16"/>
        <v>0</v>
      </c>
      <c r="U277">
        <f t="shared" ca="1" si="17"/>
        <v>0</v>
      </c>
    </row>
    <row r="278" spans="2:21" x14ac:dyDescent="0.35">
      <c r="B278" t="s">
        <v>55</v>
      </c>
      <c r="D278" s="34" t="s">
        <v>480</v>
      </c>
      <c r="E278" s="208">
        <v>45922</v>
      </c>
      <c r="G278" t="s">
        <v>715</v>
      </c>
      <c r="I278" s="208">
        <v>45923</v>
      </c>
      <c r="K278" t="s">
        <v>235</v>
      </c>
      <c r="L278" t="s">
        <v>171</v>
      </c>
      <c r="M278" t="s">
        <v>890</v>
      </c>
      <c r="N278" t="s">
        <v>237</v>
      </c>
      <c r="P278" s="193" t="str">
        <f>IF(OR(AND(A278&lt;&gt;"",COUNTIF(Bugs!B:B,A278)&gt;0),AND(B278&lt;&gt;"",COUNTIF(Bugs!A:A,B278)&gt;0)),"Y","")</f>
        <v>Y</v>
      </c>
      <c r="Q278" s="193" t="str">
        <f>IF(OR(
    AND(COUNTIF(Bugs!A:A,B278)&gt;0,ISNUMBER(SEARCH("x",INDEX(Bugs!C:C,MATCH(B278,Bugs!A:A,0))))),
    AND(COUNTIF(Bugs!B:B,B278)&gt;0,ISNUMBER(SEARCH("x",INDEX(Bugs!C:C,MATCH(B278,Bugs!B:B,0))))),
    AND(COUNTIF(Bugs!A:A,B278)&gt;0,ISNUMBER(SEARCH("x",INDEX(Bugs!D:D,MATCH(B278,Bugs!A:A,0))))),
    AND(COUNTIF(Bugs!B:B,B278)&gt;0,ISNUMBER(SEARCH("x",INDEX(Bugs!D:D,MATCH(B278,Bugs!B:B,0)))))
),"Y","")</f>
        <v>Y</v>
      </c>
      <c r="R278">
        <f ca="1">IF(OR(ISNUMBER(MATCH(L278,MasterData!$D$3:$D$18,0)),ISNUMBER(MATCH(L278,MasterData!$C$3:$C$18,0))),
    DATEDIF(E278,I278,"d"),
    DATEDIF(E278,TODAY(),"d"))</f>
        <v>1</v>
      </c>
      <c r="S278">
        <f t="shared" ca="1" si="15"/>
        <v>1</v>
      </c>
      <c r="T278">
        <f t="shared" ca="1" si="16"/>
        <v>0</v>
      </c>
      <c r="U278">
        <f t="shared" ca="1" si="17"/>
        <v>0</v>
      </c>
    </row>
    <row r="279" spans="2:21" x14ac:dyDescent="0.35">
      <c r="B279" t="s">
        <v>891</v>
      </c>
      <c r="D279" s="34">
        <v>5026</v>
      </c>
      <c r="E279" s="208">
        <v>45922</v>
      </c>
      <c r="G279" t="s">
        <v>892</v>
      </c>
      <c r="I279" s="208">
        <v>45939</v>
      </c>
      <c r="K279" t="s">
        <v>235</v>
      </c>
      <c r="L279" t="s">
        <v>171</v>
      </c>
      <c r="M279" t="s">
        <v>893</v>
      </c>
      <c r="N279" t="s">
        <v>237</v>
      </c>
      <c r="P279" s="193" t="str">
        <f>IF(OR(AND(A279&lt;&gt;"",COUNTIF(Bugs!B:B,A279)&gt;0),AND(B279&lt;&gt;"",COUNTIF(Bugs!A:A,B279)&gt;0)),"Y","")</f>
        <v/>
      </c>
      <c r="Q279" s="193" t="str">
        <f>IF(OR(
    AND(COUNTIF(Bugs!A:A,B279)&gt;0,ISNUMBER(SEARCH("x",INDEX(Bugs!C:C,MATCH(B279,Bugs!A:A,0))))),
    AND(COUNTIF(Bugs!B:B,B279)&gt;0,ISNUMBER(SEARCH("x",INDEX(Bugs!C:C,MATCH(B279,Bugs!B:B,0))))),
    AND(COUNTIF(Bugs!A:A,B279)&gt;0,ISNUMBER(SEARCH("x",INDEX(Bugs!D:D,MATCH(B279,Bugs!A:A,0))))),
    AND(COUNTIF(Bugs!B:B,B279)&gt;0,ISNUMBER(SEARCH("x",INDEX(Bugs!D:D,MATCH(B279,Bugs!B:B,0)))))
),"Y","")</f>
        <v/>
      </c>
      <c r="R279">
        <f ca="1">IF(OR(ISNUMBER(MATCH(L279,MasterData!$D$3:$D$18,0)),ISNUMBER(MATCH(L279,MasterData!$C$3:$C$18,0))),
    DATEDIF(E279,I279,"d"),
    DATEDIF(E279,TODAY(),"d"))</f>
        <v>17</v>
      </c>
      <c r="S279">
        <f t="shared" ca="1" si="15"/>
        <v>0</v>
      </c>
      <c r="T279">
        <f t="shared" ca="1" si="16"/>
        <v>1</v>
      </c>
      <c r="U279">
        <f t="shared" ca="1" si="17"/>
        <v>0</v>
      </c>
    </row>
    <row r="280" spans="2:21" x14ac:dyDescent="0.35">
      <c r="B280" t="s">
        <v>56</v>
      </c>
      <c r="D280" s="34" t="s">
        <v>480</v>
      </c>
      <c r="E280" s="208">
        <v>45922</v>
      </c>
      <c r="G280" t="s">
        <v>715</v>
      </c>
      <c r="I280" s="208">
        <v>45925</v>
      </c>
      <c r="K280" t="s">
        <v>235</v>
      </c>
      <c r="L280" t="s">
        <v>171</v>
      </c>
      <c r="M280" t="s">
        <v>894</v>
      </c>
      <c r="N280" t="s">
        <v>237</v>
      </c>
      <c r="P280" s="193" t="str">
        <f>IF(OR(AND(A280&lt;&gt;"",COUNTIF(Bugs!B:B,A280)&gt;0),AND(B280&lt;&gt;"",COUNTIF(Bugs!A:A,B280)&gt;0)),"Y","")</f>
        <v>Y</v>
      </c>
      <c r="Q280" s="193" t="str">
        <f>IF(OR(
    AND(COUNTIF(Bugs!A:A,B280)&gt;0,ISNUMBER(SEARCH("x",INDEX(Bugs!C:C,MATCH(B280,Bugs!A:A,0))))),
    AND(COUNTIF(Bugs!B:B,B280)&gt;0,ISNUMBER(SEARCH("x",INDEX(Bugs!C:C,MATCH(B280,Bugs!B:B,0))))),
    AND(COUNTIF(Bugs!A:A,B280)&gt;0,ISNUMBER(SEARCH("x",INDEX(Bugs!D:D,MATCH(B280,Bugs!A:A,0))))),
    AND(COUNTIF(Bugs!B:B,B280)&gt;0,ISNUMBER(SEARCH("x",INDEX(Bugs!D:D,MATCH(B280,Bugs!B:B,0)))))
),"Y","")</f>
        <v>Y</v>
      </c>
      <c r="R280">
        <f ca="1">IF(OR(ISNUMBER(MATCH(L280,MasterData!$D$3:$D$18,0)),ISNUMBER(MATCH(L280,MasterData!$C$3:$C$18,0))),
    DATEDIF(E280,I280,"d"),
    DATEDIF(E280,TODAY(),"d"))</f>
        <v>3</v>
      </c>
      <c r="S280">
        <f t="shared" ca="1" si="15"/>
        <v>1</v>
      </c>
      <c r="T280">
        <f t="shared" ca="1" si="16"/>
        <v>0</v>
      </c>
      <c r="U280">
        <f t="shared" ca="1" si="17"/>
        <v>0</v>
      </c>
    </row>
    <row r="281" spans="2:21" x14ac:dyDescent="0.35">
      <c r="B281" t="s">
        <v>895</v>
      </c>
      <c r="D281" s="34">
        <v>7092</v>
      </c>
      <c r="E281" s="208">
        <v>45922</v>
      </c>
      <c r="G281" t="s">
        <v>896</v>
      </c>
      <c r="I281" s="208">
        <v>45927</v>
      </c>
      <c r="K281" t="s">
        <v>241</v>
      </c>
      <c r="L281" t="s">
        <v>171</v>
      </c>
      <c r="M281" t="s">
        <v>897</v>
      </c>
      <c r="N281" t="s">
        <v>237</v>
      </c>
      <c r="P281" s="193" t="str">
        <f>IF(OR(AND(A281&lt;&gt;"",COUNTIF(Bugs!B:B,A281)&gt;0),AND(B281&lt;&gt;"",COUNTIF(Bugs!A:A,B281)&gt;0)),"Y","")</f>
        <v/>
      </c>
      <c r="Q281" s="193" t="str">
        <f>IF(OR(
    AND(COUNTIF(Bugs!A:A,B281)&gt;0,ISNUMBER(SEARCH("x",INDEX(Bugs!C:C,MATCH(B281,Bugs!A:A,0))))),
    AND(COUNTIF(Bugs!B:B,B281)&gt;0,ISNUMBER(SEARCH("x",INDEX(Bugs!C:C,MATCH(B281,Bugs!B:B,0))))),
    AND(COUNTIF(Bugs!A:A,B281)&gt;0,ISNUMBER(SEARCH("x",INDEX(Bugs!D:D,MATCH(B281,Bugs!A:A,0))))),
    AND(COUNTIF(Bugs!B:B,B281)&gt;0,ISNUMBER(SEARCH("x",INDEX(Bugs!D:D,MATCH(B281,Bugs!B:B,0)))))
),"Y","")</f>
        <v/>
      </c>
      <c r="R281">
        <f ca="1">IF(OR(ISNUMBER(MATCH(L281,MasterData!$D$3:$D$18,0)),ISNUMBER(MATCH(L281,MasterData!$C$3:$C$18,0))),
    DATEDIF(E281,I281,"d"),
    DATEDIF(E281,TODAY(),"d"))</f>
        <v>5</v>
      </c>
      <c r="S281">
        <f t="shared" ca="1" si="15"/>
        <v>1</v>
      </c>
      <c r="T281">
        <f t="shared" ca="1" si="16"/>
        <v>0</v>
      </c>
      <c r="U281">
        <f t="shared" ca="1" si="17"/>
        <v>0</v>
      </c>
    </row>
    <row r="282" spans="2:21" x14ac:dyDescent="0.35">
      <c r="B282" t="s">
        <v>57</v>
      </c>
      <c r="D282" s="34" t="s">
        <v>480</v>
      </c>
      <c r="E282" s="208">
        <v>45922</v>
      </c>
      <c r="G282" t="s">
        <v>715</v>
      </c>
      <c r="I282" s="208">
        <v>45923</v>
      </c>
      <c r="K282" t="s">
        <v>235</v>
      </c>
      <c r="L282" t="s">
        <v>171</v>
      </c>
      <c r="M282" t="s">
        <v>898</v>
      </c>
      <c r="N282" t="s">
        <v>237</v>
      </c>
      <c r="P282" s="193" t="str">
        <f>IF(OR(AND(A282&lt;&gt;"",COUNTIF(Bugs!B:B,A282)&gt;0),AND(B282&lt;&gt;"",COUNTIF(Bugs!A:A,B282)&gt;0)),"Y","")</f>
        <v>Y</v>
      </c>
      <c r="Q282" s="193" t="str">
        <f>IF(OR(
    AND(COUNTIF(Bugs!A:A,B282)&gt;0,ISNUMBER(SEARCH("x",INDEX(Bugs!C:C,MATCH(B282,Bugs!A:A,0))))),
    AND(COUNTIF(Bugs!B:B,B282)&gt;0,ISNUMBER(SEARCH("x",INDEX(Bugs!C:C,MATCH(B282,Bugs!B:B,0))))),
    AND(COUNTIF(Bugs!A:A,B282)&gt;0,ISNUMBER(SEARCH("x",INDEX(Bugs!D:D,MATCH(B282,Bugs!A:A,0))))),
    AND(COUNTIF(Bugs!B:B,B282)&gt;0,ISNUMBER(SEARCH("x",INDEX(Bugs!D:D,MATCH(B282,Bugs!B:B,0)))))
),"Y","")</f>
        <v>Y</v>
      </c>
      <c r="R282">
        <f ca="1">IF(OR(ISNUMBER(MATCH(L282,MasterData!$D$3:$D$18,0)),ISNUMBER(MATCH(L282,MasterData!$C$3:$C$18,0))),
    DATEDIF(E282,I282,"d"),
    DATEDIF(E282,TODAY(),"d"))</f>
        <v>1</v>
      </c>
      <c r="S282">
        <f t="shared" ca="1" si="15"/>
        <v>1</v>
      </c>
      <c r="T282">
        <f t="shared" ca="1" si="16"/>
        <v>0</v>
      </c>
      <c r="U282">
        <f t="shared" ca="1" si="17"/>
        <v>0</v>
      </c>
    </row>
    <row r="283" spans="2:21" x14ac:dyDescent="0.35">
      <c r="B283" t="s">
        <v>58</v>
      </c>
      <c r="D283" s="34" t="s">
        <v>717</v>
      </c>
      <c r="E283" s="208">
        <v>45923</v>
      </c>
      <c r="G283" t="s">
        <v>715</v>
      </c>
      <c r="I283" s="208">
        <v>45925</v>
      </c>
      <c r="K283" t="s">
        <v>235</v>
      </c>
      <c r="L283" t="s">
        <v>171</v>
      </c>
      <c r="M283" t="s">
        <v>899</v>
      </c>
      <c r="N283" t="s">
        <v>237</v>
      </c>
      <c r="P283" s="193" t="str">
        <f>IF(OR(AND(A283&lt;&gt;"",COUNTIF(Bugs!B:B,A283)&gt;0),AND(B283&lt;&gt;"",COUNTIF(Bugs!A:A,B283)&gt;0)),"Y","")</f>
        <v>Y</v>
      </c>
      <c r="Q283" s="193" t="str">
        <f>IF(OR(
    AND(COUNTIF(Bugs!A:A,B283)&gt;0,ISNUMBER(SEARCH("x",INDEX(Bugs!C:C,MATCH(B283,Bugs!A:A,0))))),
    AND(COUNTIF(Bugs!B:B,B283)&gt;0,ISNUMBER(SEARCH("x",INDEX(Bugs!C:C,MATCH(B283,Bugs!B:B,0))))),
    AND(COUNTIF(Bugs!A:A,B283)&gt;0,ISNUMBER(SEARCH("x",INDEX(Bugs!D:D,MATCH(B283,Bugs!A:A,0))))),
    AND(COUNTIF(Bugs!B:B,B283)&gt;0,ISNUMBER(SEARCH("x",INDEX(Bugs!D:D,MATCH(B283,Bugs!B:B,0)))))
),"Y","")</f>
        <v>Y</v>
      </c>
      <c r="R283">
        <f ca="1">IF(OR(ISNUMBER(MATCH(L283,MasterData!$D$3:$D$18,0)),ISNUMBER(MATCH(L283,MasterData!$C$3:$C$18,0))),
    DATEDIF(E283,I283,"d"),
    DATEDIF(E283,TODAY(),"d"))</f>
        <v>2</v>
      </c>
      <c r="S283">
        <f t="shared" ca="1" si="15"/>
        <v>1</v>
      </c>
      <c r="T283">
        <f t="shared" ca="1" si="16"/>
        <v>0</v>
      </c>
      <c r="U283">
        <f t="shared" ca="1" si="17"/>
        <v>0</v>
      </c>
    </row>
    <row r="284" spans="2:21" x14ac:dyDescent="0.35">
      <c r="B284" t="s">
        <v>900</v>
      </c>
      <c r="D284" s="34" t="s">
        <v>746</v>
      </c>
      <c r="E284" s="208">
        <v>45924</v>
      </c>
      <c r="G284" t="s">
        <v>886</v>
      </c>
      <c r="I284" s="208">
        <v>45927</v>
      </c>
      <c r="K284" t="s">
        <v>235</v>
      </c>
      <c r="L284" t="s">
        <v>171</v>
      </c>
      <c r="M284" t="s">
        <v>901</v>
      </c>
      <c r="N284" t="s">
        <v>237</v>
      </c>
      <c r="P284" s="193" t="str">
        <f>IF(OR(AND(A284&lt;&gt;"",COUNTIF(Bugs!B:B,A284)&gt;0),AND(B284&lt;&gt;"",COUNTIF(Bugs!A:A,B284)&gt;0)),"Y","")</f>
        <v/>
      </c>
      <c r="Q284" s="193" t="str">
        <f>IF(OR(
    AND(COUNTIF(Bugs!A:A,B284)&gt;0,ISNUMBER(SEARCH("x",INDEX(Bugs!C:C,MATCH(B284,Bugs!A:A,0))))),
    AND(COUNTIF(Bugs!B:B,B284)&gt;0,ISNUMBER(SEARCH("x",INDEX(Bugs!C:C,MATCH(B284,Bugs!B:B,0))))),
    AND(COUNTIF(Bugs!A:A,B284)&gt;0,ISNUMBER(SEARCH("x",INDEX(Bugs!D:D,MATCH(B284,Bugs!A:A,0))))),
    AND(COUNTIF(Bugs!B:B,B284)&gt;0,ISNUMBER(SEARCH("x",INDEX(Bugs!D:D,MATCH(B284,Bugs!B:B,0)))))
),"Y","")</f>
        <v/>
      </c>
      <c r="R284">
        <f ca="1">IF(OR(ISNUMBER(MATCH(L284,MasterData!$D$3:$D$18,0)),ISNUMBER(MATCH(L284,MasterData!$C$3:$C$18,0))),
    DATEDIF(E284,I284,"d"),
    DATEDIF(E284,TODAY(),"d"))</f>
        <v>3</v>
      </c>
      <c r="S284">
        <f t="shared" ca="1" si="15"/>
        <v>1</v>
      </c>
      <c r="T284">
        <f t="shared" ca="1" si="16"/>
        <v>0</v>
      </c>
      <c r="U284">
        <f t="shared" ca="1" si="17"/>
        <v>0</v>
      </c>
    </row>
    <row r="285" spans="2:21" x14ac:dyDescent="0.35">
      <c r="B285" t="s">
        <v>902</v>
      </c>
      <c r="D285" s="34" t="s">
        <v>717</v>
      </c>
      <c r="E285" s="208">
        <v>45924</v>
      </c>
      <c r="G285" t="s">
        <v>816</v>
      </c>
      <c r="I285" s="208">
        <v>45924</v>
      </c>
      <c r="K285" t="s">
        <v>235</v>
      </c>
      <c r="L285" t="s">
        <v>171</v>
      </c>
      <c r="M285" t="s">
        <v>903</v>
      </c>
      <c r="N285" t="s">
        <v>237</v>
      </c>
      <c r="P285" s="193" t="str">
        <f>IF(OR(AND(A285&lt;&gt;"",COUNTIF(Bugs!B:B,A285)&gt;0),AND(B285&lt;&gt;"",COUNTIF(Bugs!A:A,B285)&gt;0)),"Y","")</f>
        <v/>
      </c>
      <c r="Q285" s="193" t="str">
        <f>IF(OR(
    AND(COUNTIF(Bugs!A:A,B285)&gt;0,ISNUMBER(SEARCH("x",INDEX(Bugs!C:C,MATCH(B285,Bugs!A:A,0))))),
    AND(COUNTIF(Bugs!B:B,B285)&gt;0,ISNUMBER(SEARCH("x",INDEX(Bugs!C:C,MATCH(B285,Bugs!B:B,0))))),
    AND(COUNTIF(Bugs!A:A,B285)&gt;0,ISNUMBER(SEARCH("x",INDEX(Bugs!D:D,MATCH(B285,Bugs!A:A,0))))),
    AND(COUNTIF(Bugs!B:B,B285)&gt;0,ISNUMBER(SEARCH("x",INDEX(Bugs!D:D,MATCH(B285,Bugs!B:B,0)))))
),"Y","")</f>
        <v/>
      </c>
      <c r="R285">
        <f ca="1">IF(OR(ISNUMBER(MATCH(L285,MasterData!$D$3:$D$18,0)),ISNUMBER(MATCH(L285,MasterData!$C$3:$C$18,0))),
    DATEDIF(E285,I285,"d"),
    DATEDIF(E285,TODAY(),"d"))</f>
        <v>0</v>
      </c>
      <c r="S285">
        <f t="shared" ca="1" si="15"/>
        <v>1</v>
      </c>
      <c r="T285">
        <f t="shared" ca="1" si="16"/>
        <v>0</v>
      </c>
      <c r="U285">
        <f t="shared" ca="1" si="17"/>
        <v>0</v>
      </c>
    </row>
    <row r="286" spans="2:21" x14ac:dyDescent="0.35">
      <c r="B286" t="s">
        <v>59</v>
      </c>
      <c r="D286" s="34" t="s">
        <v>717</v>
      </c>
      <c r="E286" s="208">
        <v>45924</v>
      </c>
      <c r="G286" t="s">
        <v>715</v>
      </c>
      <c r="I286" s="208">
        <v>45925</v>
      </c>
      <c r="K286" t="s">
        <v>235</v>
      </c>
      <c r="L286" t="s">
        <v>171</v>
      </c>
      <c r="M286" t="s">
        <v>904</v>
      </c>
      <c r="N286" t="s">
        <v>237</v>
      </c>
      <c r="P286" s="193" t="str">
        <f>IF(OR(AND(A286&lt;&gt;"",COUNTIF(Bugs!B:B,A286)&gt;0),AND(B286&lt;&gt;"",COUNTIF(Bugs!A:A,B286)&gt;0)),"Y","")</f>
        <v>Y</v>
      </c>
      <c r="Q286" s="193" t="str">
        <f>IF(OR(
    AND(COUNTIF(Bugs!A:A,B286)&gt;0,ISNUMBER(SEARCH("x",INDEX(Bugs!C:C,MATCH(B286,Bugs!A:A,0))))),
    AND(COUNTIF(Bugs!B:B,B286)&gt;0,ISNUMBER(SEARCH("x",INDEX(Bugs!C:C,MATCH(B286,Bugs!B:B,0))))),
    AND(COUNTIF(Bugs!A:A,B286)&gt;0,ISNUMBER(SEARCH("x",INDEX(Bugs!D:D,MATCH(B286,Bugs!A:A,0))))),
    AND(COUNTIF(Bugs!B:B,B286)&gt;0,ISNUMBER(SEARCH("x",INDEX(Bugs!D:D,MATCH(B286,Bugs!B:B,0)))))
),"Y","")</f>
        <v>Y</v>
      </c>
      <c r="R286">
        <f ca="1">IF(OR(ISNUMBER(MATCH(L286,MasterData!$D$3:$D$18,0)),ISNUMBER(MATCH(L286,MasterData!$C$3:$C$18,0))),
    DATEDIF(E286,I286,"d"),
    DATEDIF(E286,TODAY(),"d"))</f>
        <v>1</v>
      </c>
      <c r="S286">
        <f t="shared" ca="1" si="15"/>
        <v>1</v>
      </c>
      <c r="T286">
        <f t="shared" ca="1" si="16"/>
        <v>0</v>
      </c>
      <c r="U286">
        <f t="shared" ca="1" si="17"/>
        <v>0</v>
      </c>
    </row>
    <row r="287" spans="2:21" x14ac:dyDescent="0.35">
      <c r="B287" t="s">
        <v>60</v>
      </c>
      <c r="D287" s="34">
        <v>3366</v>
      </c>
      <c r="E287" s="208">
        <v>45924</v>
      </c>
      <c r="G287" t="s">
        <v>905</v>
      </c>
      <c r="I287" s="208">
        <v>45961</v>
      </c>
      <c r="K287" t="s">
        <v>235</v>
      </c>
      <c r="L287" t="s">
        <v>171</v>
      </c>
      <c r="M287" t="s">
        <v>906</v>
      </c>
      <c r="N287" t="s">
        <v>237</v>
      </c>
      <c r="P287" s="193" t="str">
        <f>IF(OR(AND(A287&lt;&gt;"",COUNTIF(Bugs!B:B,A287)&gt;0),AND(B287&lt;&gt;"",COUNTIF(Bugs!A:A,B287)&gt;0)),"Y","")</f>
        <v>Y</v>
      </c>
      <c r="Q287" s="193" t="str">
        <f>IF(OR(
    AND(COUNTIF(Bugs!A:A,B287)&gt;0,ISNUMBER(SEARCH("x",INDEX(Bugs!C:C,MATCH(B287,Bugs!A:A,0))))),
    AND(COUNTIF(Bugs!B:B,B287)&gt;0,ISNUMBER(SEARCH("x",INDEX(Bugs!C:C,MATCH(B287,Bugs!B:B,0))))),
    AND(COUNTIF(Bugs!A:A,B287)&gt;0,ISNUMBER(SEARCH("x",INDEX(Bugs!D:D,MATCH(B287,Bugs!A:A,0))))),
    AND(COUNTIF(Bugs!B:B,B287)&gt;0,ISNUMBER(SEARCH("x",INDEX(Bugs!D:D,MATCH(B287,Bugs!B:B,0)))))
),"Y","")</f>
        <v/>
      </c>
      <c r="R287">
        <f ca="1">IF(OR(ISNUMBER(MATCH(L287,MasterData!$D$3:$D$18,0)),ISNUMBER(MATCH(L287,MasterData!$C$3:$C$18,0))),
    DATEDIF(E287,I287,"d"),
    DATEDIF(E287,TODAY(),"d"))</f>
        <v>37</v>
      </c>
      <c r="S287">
        <f t="shared" ca="1" si="15"/>
        <v>0</v>
      </c>
      <c r="T287">
        <f t="shared" ca="1" si="16"/>
        <v>0</v>
      </c>
      <c r="U287">
        <f t="shared" ca="1" si="17"/>
        <v>1</v>
      </c>
    </row>
    <row r="288" spans="2:21" x14ac:dyDescent="0.35">
      <c r="B288" t="s">
        <v>61</v>
      </c>
      <c r="D288" s="34" t="s">
        <v>717</v>
      </c>
      <c r="E288" s="208">
        <v>45924</v>
      </c>
      <c r="G288" t="s">
        <v>715</v>
      </c>
      <c r="I288" s="208">
        <v>45926</v>
      </c>
      <c r="K288" t="s">
        <v>235</v>
      </c>
      <c r="L288" t="s">
        <v>171</v>
      </c>
      <c r="M288" t="s">
        <v>907</v>
      </c>
      <c r="N288" t="s">
        <v>237</v>
      </c>
      <c r="P288" s="193" t="str">
        <f>IF(OR(AND(A288&lt;&gt;"",COUNTIF(Bugs!B:B,A288)&gt;0),AND(B288&lt;&gt;"",COUNTIF(Bugs!A:A,B288)&gt;0)),"Y","")</f>
        <v>Y</v>
      </c>
      <c r="Q288" s="193" t="str">
        <f>IF(OR(
    AND(COUNTIF(Bugs!A:A,B288)&gt;0,ISNUMBER(SEARCH("x",INDEX(Bugs!C:C,MATCH(B288,Bugs!A:A,0))))),
    AND(COUNTIF(Bugs!B:B,B288)&gt;0,ISNUMBER(SEARCH("x",INDEX(Bugs!C:C,MATCH(B288,Bugs!B:B,0))))),
    AND(COUNTIF(Bugs!A:A,B288)&gt;0,ISNUMBER(SEARCH("x",INDEX(Bugs!D:D,MATCH(B288,Bugs!A:A,0))))),
    AND(COUNTIF(Bugs!B:B,B288)&gt;0,ISNUMBER(SEARCH("x",INDEX(Bugs!D:D,MATCH(B288,Bugs!B:B,0)))))
),"Y","")</f>
        <v>Y</v>
      </c>
      <c r="R288">
        <f ca="1">IF(OR(ISNUMBER(MATCH(L288,MasterData!$D$3:$D$18,0)),ISNUMBER(MATCH(L288,MasterData!$C$3:$C$18,0))),
    DATEDIF(E288,I288,"d"),
    DATEDIF(E288,TODAY(),"d"))</f>
        <v>2</v>
      </c>
      <c r="S288">
        <f t="shared" ca="1" si="15"/>
        <v>1</v>
      </c>
      <c r="T288">
        <f t="shared" ca="1" si="16"/>
        <v>0</v>
      </c>
      <c r="U288">
        <f t="shared" ca="1" si="17"/>
        <v>0</v>
      </c>
    </row>
    <row r="289" spans="2:21" x14ac:dyDescent="0.35">
      <c r="B289" t="s">
        <v>62</v>
      </c>
      <c r="D289" s="34" t="s">
        <v>717</v>
      </c>
      <c r="E289" s="208">
        <v>45924</v>
      </c>
      <c r="G289" t="s">
        <v>715</v>
      </c>
      <c r="I289" s="208">
        <v>45925</v>
      </c>
      <c r="K289" t="s">
        <v>235</v>
      </c>
      <c r="L289" t="s">
        <v>171</v>
      </c>
      <c r="M289" t="s">
        <v>908</v>
      </c>
      <c r="N289" t="s">
        <v>237</v>
      </c>
      <c r="P289" s="193" t="str">
        <f>IF(OR(AND(A289&lt;&gt;"",COUNTIF(Bugs!B:B,A289)&gt;0),AND(B289&lt;&gt;"",COUNTIF(Bugs!A:A,B289)&gt;0)),"Y","")</f>
        <v>Y</v>
      </c>
      <c r="Q289" s="193" t="str">
        <f>IF(OR(
    AND(COUNTIF(Bugs!A:A,B289)&gt;0,ISNUMBER(SEARCH("x",INDEX(Bugs!C:C,MATCH(B289,Bugs!A:A,0))))),
    AND(COUNTIF(Bugs!B:B,B289)&gt;0,ISNUMBER(SEARCH("x",INDEX(Bugs!C:C,MATCH(B289,Bugs!B:B,0))))),
    AND(COUNTIF(Bugs!A:A,B289)&gt;0,ISNUMBER(SEARCH("x",INDEX(Bugs!D:D,MATCH(B289,Bugs!A:A,0))))),
    AND(COUNTIF(Bugs!B:B,B289)&gt;0,ISNUMBER(SEARCH("x",INDEX(Bugs!D:D,MATCH(B289,Bugs!B:B,0)))))
),"Y","")</f>
        <v>Y</v>
      </c>
      <c r="R289">
        <f ca="1">IF(OR(ISNUMBER(MATCH(L289,MasterData!$D$3:$D$18,0)),ISNUMBER(MATCH(L289,MasterData!$C$3:$C$18,0))),
    DATEDIF(E289,I289,"d"),
    DATEDIF(E289,TODAY(),"d"))</f>
        <v>1</v>
      </c>
      <c r="S289">
        <f t="shared" ca="1" si="15"/>
        <v>1</v>
      </c>
      <c r="T289">
        <f t="shared" ca="1" si="16"/>
        <v>0</v>
      </c>
      <c r="U289">
        <f t="shared" ca="1" si="17"/>
        <v>0</v>
      </c>
    </row>
    <row r="290" spans="2:21" x14ac:dyDescent="0.35">
      <c r="B290" t="s">
        <v>63</v>
      </c>
      <c r="D290" s="34" t="s">
        <v>480</v>
      </c>
      <c r="E290" s="208">
        <v>45925</v>
      </c>
      <c r="G290" t="s">
        <v>804</v>
      </c>
      <c r="I290" s="208">
        <v>45979</v>
      </c>
      <c r="K290" t="s">
        <v>241</v>
      </c>
      <c r="L290" t="s">
        <v>171</v>
      </c>
      <c r="M290" t="s">
        <v>909</v>
      </c>
      <c r="N290" t="s">
        <v>237</v>
      </c>
      <c r="P290" s="193" t="str">
        <f>IF(OR(AND(A290&lt;&gt;"",COUNTIF(Bugs!B:B,A290)&gt;0),AND(B290&lt;&gt;"",COUNTIF(Bugs!A:A,B290)&gt;0)),"Y","")</f>
        <v>Y</v>
      </c>
      <c r="Q290" s="193" t="str">
        <f>IF(OR(
    AND(COUNTIF(Bugs!A:A,B290)&gt;0,ISNUMBER(SEARCH("x",INDEX(Bugs!C:C,MATCH(B290,Bugs!A:A,0))))),
    AND(COUNTIF(Bugs!B:B,B290)&gt;0,ISNUMBER(SEARCH("x",INDEX(Bugs!C:C,MATCH(B290,Bugs!B:B,0))))),
    AND(COUNTIF(Bugs!A:A,B290)&gt;0,ISNUMBER(SEARCH("x",INDEX(Bugs!D:D,MATCH(B290,Bugs!A:A,0))))),
    AND(COUNTIF(Bugs!B:B,B290)&gt;0,ISNUMBER(SEARCH("x",INDEX(Bugs!D:D,MATCH(B290,Bugs!B:B,0)))))
),"Y","")</f>
        <v/>
      </c>
      <c r="R290">
        <f ca="1">IF(OR(ISNUMBER(MATCH(L290,MasterData!$D$3:$D$18,0)),ISNUMBER(MATCH(L290,MasterData!$C$3:$C$18,0))),
    DATEDIF(E290,I290,"d"),
    DATEDIF(E290,TODAY(),"d"))</f>
        <v>54</v>
      </c>
      <c r="S290">
        <f t="shared" ca="1" si="15"/>
        <v>0</v>
      </c>
      <c r="T290">
        <f t="shared" ca="1" si="16"/>
        <v>0</v>
      </c>
      <c r="U290">
        <f t="shared" ca="1" si="17"/>
        <v>1</v>
      </c>
    </row>
    <row r="291" spans="2:21" x14ac:dyDescent="0.35">
      <c r="B291" t="s">
        <v>910</v>
      </c>
      <c r="D291" s="34">
        <v>3366</v>
      </c>
      <c r="E291" s="208">
        <v>45925</v>
      </c>
      <c r="G291" t="s">
        <v>911</v>
      </c>
      <c r="I291" s="208">
        <v>45926</v>
      </c>
      <c r="K291" t="s">
        <v>235</v>
      </c>
      <c r="L291" t="s">
        <v>171</v>
      </c>
      <c r="M291" t="s">
        <v>912</v>
      </c>
      <c r="N291" t="s">
        <v>237</v>
      </c>
      <c r="P291" s="193" t="str">
        <f>IF(OR(AND(A291&lt;&gt;"",COUNTIF(Bugs!B:B,A291)&gt;0),AND(B291&lt;&gt;"",COUNTIF(Bugs!A:A,B291)&gt;0)),"Y","")</f>
        <v/>
      </c>
      <c r="Q291" s="193" t="str">
        <f>IF(OR(
    AND(COUNTIF(Bugs!A:A,B291)&gt;0,ISNUMBER(SEARCH("x",INDEX(Bugs!C:C,MATCH(B291,Bugs!A:A,0))))),
    AND(COUNTIF(Bugs!B:B,B291)&gt;0,ISNUMBER(SEARCH("x",INDEX(Bugs!C:C,MATCH(B291,Bugs!B:B,0))))),
    AND(COUNTIF(Bugs!A:A,B291)&gt;0,ISNUMBER(SEARCH("x",INDEX(Bugs!D:D,MATCH(B291,Bugs!A:A,0))))),
    AND(COUNTIF(Bugs!B:B,B291)&gt;0,ISNUMBER(SEARCH("x",INDEX(Bugs!D:D,MATCH(B291,Bugs!B:B,0)))))
),"Y","")</f>
        <v/>
      </c>
      <c r="R291">
        <f ca="1">IF(OR(ISNUMBER(MATCH(L291,MasterData!$D$3:$D$18,0)),ISNUMBER(MATCH(L291,MasterData!$C$3:$C$18,0))),
    DATEDIF(E291,I291,"d"),
    DATEDIF(E291,TODAY(),"d"))</f>
        <v>1</v>
      </c>
      <c r="S291">
        <f t="shared" ca="1" si="15"/>
        <v>1</v>
      </c>
      <c r="T291">
        <f t="shared" ca="1" si="16"/>
        <v>0</v>
      </c>
      <c r="U291">
        <f t="shared" ca="1" si="17"/>
        <v>0</v>
      </c>
    </row>
    <row r="292" spans="2:21" x14ac:dyDescent="0.35">
      <c r="B292" t="s">
        <v>64</v>
      </c>
      <c r="D292" s="34" t="s">
        <v>717</v>
      </c>
      <c r="E292" s="208">
        <v>45925</v>
      </c>
      <c r="G292" t="s">
        <v>715</v>
      </c>
      <c r="I292" s="208">
        <v>45926</v>
      </c>
      <c r="K292" t="s">
        <v>235</v>
      </c>
      <c r="L292" t="s">
        <v>171</v>
      </c>
      <c r="M292" t="s">
        <v>913</v>
      </c>
      <c r="N292" t="s">
        <v>237</v>
      </c>
      <c r="P292" s="193" t="str">
        <f>IF(OR(AND(A292&lt;&gt;"",COUNTIF(Bugs!B:B,A292)&gt;0),AND(B292&lt;&gt;"",COUNTIF(Bugs!A:A,B292)&gt;0)),"Y","")</f>
        <v>Y</v>
      </c>
      <c r="Q292" s="193" t="str">
        <f>IF(OR(
    AND(COUNTIF(Bugs!A:A,B292)&gt;0,ISNUMBER(SEARCH("x",INDEX(Bugs!C:C,MATCH(B292,Bugs!A:A,0))))),
    AND(COUNTIF(Bugs!B:B,B292)&gt;0,ISNUMBER(SEARCH("x",INDEX(Bugs!C:C,MATCH(B292,Bugs!B:B,0))))),
    AND(COUNTIF(Bugs!A:A,B292)&gt;0,ISNUMBER(SEARCH("x",INDEX(Bugs!D:D,MATCH(B292,Bugs!A:A,0))))),
    AND(COUNTIF(Bugs!B:B,B292)&gt;0,ISNUMBER(SEARCH("x",INDEX(Bugs!D:D,MATCH(B292,Bugs!B:B,0)))))
),"Y","")</f>
        <v>Y</v>
      </c>
      <c r="R292">
        <f ca="1">IF(OR(ISNUMBER(MATCH(L292,MasterData!$D$3:$D$18,0)),ISNUMBER(MATCH(L292,MasterData!$C$3:$C$18,0))),
    DATEDIF(E292,I292,"d"),
    DATEDIF(E292,TODAY(),"d"))</f>
        <v>1</v>
      </c>
      <c r="S292">
        <f t="shared" ca="1" si="15"/>
        <v>1</v>
      </c>
      <c r="T292">
        <f t="shared" ca="1" si="16"/>
        <v>0</v>
      </c>
      <c r="U292">
        <f t="shared" ca="1" si="17"/>
        <v>0</v>
      </c>
    </row>
    <row r="293" spans="2:21" x14ac:dyDescent="0.35">
      <c r="B293" t="s">
        <v>914</v>
      </c>
      <c r="D293" s="34" t="s">
        <v>746</v>
      </c>
      <c r="E293" s="208">
        <v>45925</v>
      </c>
      <c r="G293" t="s">
        <v>715</v>
      </c>
      <c r="I293" s="208">
        <v>45925</v>
      </c>
      <c r="K293" t="s">
        <v>241</v>
      </c>
      <c r="L293" t="s">
        <v>171</v>
      </c>
      <c r="M293" t="s">
        <v>915</v>
      </c>
      <c r="N293" t="s">
        <v>237</v>
      </c>
      <c r="P293" s="193" t="str">
        <f>IF(OR(AND(A293&lt;&gt;"",COUNTIF(Bugs!B:B,A293)&gt;0),AND(B293&lt;&gt;"",COUNTIF(Bugs!A:A,B293)&gt;0)),"Y","")</f>
        <v/>
      </c>
      <c r="Q293" s="193" t="str">
        <f>IF(OR(
    AND(COUNTIF(Bugs!A:A,B293)&gt;0,ISNUMBER(SEARCH("x",INDEX(Bugs!C:C,MATCH(B293,Bugs!A:A,0))))),
    AND(COUNTIF(Bugs!B:B,B293)&gt;0,ISNUMBER(SEARCH("x",INDEX(Bugs!C:C,MATCH(B293,Bugs!B:B,0))))),
    AND(COUNTIF(Bugs!A:A,B293)&gt;0,ISNUMBER(SEARCH("x",INDEX(Bugs!D:D,MATCH(B293,Bugs!A:A,0))))),
    AND(COUNTIF(Bugs!B:B,B293)&gt;0,ISNUMBER(SEARCH("x",INDEX(Bugs!D:D,MATCH(B293,Bugs!B:B,0)))))
),"Y","")</f>
        <v/>
      </c>
      <c r="R293">
        <f ca="1">IF(OR(ISNUMBER(MATCH(L293,MasterData!$D$3:$D$18,0)),ISNUMBER(MATCH(L293,MasterData!$C$3:$C$18,0))),
    DATEDIF(E293,I293,"d"),
    DATEDIF(E293,TODAY(),"d"))</f>
        <v>0</v>
      </c>
      <c r="S293">
        <f t="shared" ca="1" si="15"/>
        <v>1</v>
      </c>
      <c r="T293">
        <f t="shared" ca="1" si="16"/>
        <v>0</v>
      </c>
      <c r="U293">
        <f t="shared" ca="1" si="17"/>
        <v>0</v>
      </c>
    </row>
    <row r="294" spans="2:21" x14ac:dyDescent="0.35">
      <c r="B294" t="s">
        <v>65</v>
      </c>
      <c r="D294" s="34">
        <v>3014</v>
      </c>
      <c r="E294" s="208">
        <v>45925</v>
      </c>
      <c r="G294" t="s">
        <v>916</v>
      </c>
      <c r="I294" s="208">
        <v>45925</v>
      </c>
      <c r="K294" t="s">
        <v>347</v>
      </c>
      <c r="L294" t="s">
        <v>171</v>
      </c>
      <c r="M294" t="s">
        <v>917</v>
      </c>
      <c r="N294" t="s">
        <v>237</v>
      </c>
      <c r="P294" s="193" t="str">
        <f>IF(OR(AND(A294&lt;&gt;"",COUNTIF(Bugs!B:B,A294)&gt;0),AND(B294&lt;&gt;"",COUNTIF(Bugs!A:A,B294)&gt;0)),"Y","")</f>
        <v>Y</v>
      </c>
      <c r="Q294" s="193" t="str">
        <f>IF(OR(
    AND(COUNTIF(Bugs!A:A,B294)&gt;0,ISNUMBER(SEARCH("x",INDEX(Bugs!C:C,MATCH(B294,Bugs!A:A,0))))),
    AND(COUNTIF(Bugs!B:B,B294)&gt;0,ISNUMBER(SEARCH("x",INDEX(Bugs!C:C,MATCH(B294,Bugs!B:B,0))))),
    AND(COUNTIF(Bugs!A:A,B294)&gt;0,ISNUMBER(SEARCH("x",INDEX(Bugs!D:D,MATCH(B294,Bugs!A:A,0))))),
    AND(COUNTIF(Bugs!B:B,B294)&gt;0,ISNUMBER(SEARCH("x",INDEX(Bugs!D:D,MATCH(B294,Bugs!B:B,0)))))
),"Y","")</f>
        <v>Y</v>
      </c>
      <c r="R294">
        <f ca="1">IF(OR(ISNUMBER(MATCH(L294,MasterData!$D$3:$D$18,0)),ISNUMBER(MATCH(L294,MasterData!$C$3:$C$18,0))),
    DATEDIF(E294,I294,"d"),
    DATEDIF(E294,TODAY(),"d"))</f>
        <v>0</v>
      </c>
      <c r="S294">
        <f t="shared" ca="1" si="15"/>
        <v>1</v>
      </c>
      <c r="T294">
        <f t="shared" ca="1" si="16"/>
        <v>0</v>
      </c>
      <c r="U294">
        <f t="shared" ca="1" si="17"/>
        <v>0</v>
      </c>
    </row>
    <row r="295" spans="2:21" x14ac:dyDescent="0.35">
      <c r="B295" t="s">
        <v>66</v>
      </c>
      <c r="D295" s="34">
        <v>3003</v>
      </c>
      <c r="E295" s="208">
        <v>45925</v>
      </c>
      <c r="G295" t="s">
        <v>853</v>
      </c>
      <c r="I295" s="208">
        <v>45986</v>
      </c>
      <c r="K295" t="s">
        <v>241</v>
      </c>
      <c r="L295" t="s">
        <v>171</v>
      </c>
      <c r="M295" t="s">
        <v>918</v>
      </c>
      <c r="N295" t="s">
        <v>237</v>
      </c>
      <c r="P295" s="193" t="str">
        <f>IF(OR(AND(A295&lt;&gt;"",COUNTIF(Bugs!B:B,A295)&gt;0),AND(B295&lt;&gt;"",COUNTIF(Bugs!A:A,B295)&gt;0)),"Y","")</f>
        <v>Y</v>
      </c>
      <c r="Q295" s="193" t="str">
        <f>IF(OR(
    AND(COUNTIF(Bugs!A:A,B295)&gt;0,ISNUMBER(SEARCH("x",INDEX(Bugs!C:C,MATCH(B295,Bugs!A:A,0))))),
    AND(COUNTIF(Bugs!B:B,B295)&gt;0,ISNUMBER(SEARCH("x",INDEX(Bugs!C:C,MATCH(B295,Bugs!B:B,0))))),
    AND(COUNTIF(Bugs!A:A,B295)&gt;0,ISNUMBER(SEARCH("x",INDEX(Bugs!D:D,MATCH(B295,Bugs!A:A,0))))),
    AND(COUNTIF(Bugs!B:B,B295)&gt;0,ISNUMBER(SEARCH("x",INDEX(Bugs!D:D,MATCH(B295,Bugs!B:B,0)))))
),"Y","")</f>
        <v>Y</v>
      </c>
      <c r="R295">
        <f ca="1">IF(OR(ISNUMBER(MATCH(L295,MasterData!$D$3:$D$18,0)),ISNUMBER(MATCH(L295,MasterData!$C$3:$C$18,0))),
    DATEDIF(E295,I295,"d"),
    DATEDIF(E295,TODAY(),"d"))</f>
        <v>61</v>
      </c>
      <c r="S295">
        <f t="shared" ca="1" si="15"/>
        <v>0</v>
      </c>
      <c r="T295">
        <f t="shared" ca="1" si="16"/>
        <v>0</v>
      </c>
      <c r="U295">
        <f t="shared" ca="1" si="17"/>
        <v>1</v>
      </c>
    </row>
    <row r="296" spans="2:21" x14ac:dyDescent="0.35">
      <c r="B296" t="s">
        <v>919</v>
      </c>
      <c r="D296" s="34">
        <v>3014</v>
      </c>
      <c r="E296" s="208">
        <v>45925</v>
      </c>
      <c r="G296" t="s">
        <v>715</v>
      </c>
      <c r="I296" s="208">
        <v>45926</v>
      </c>
      <c r="K296" t="s">
        <v>235</v>
      </c>
      <c r="L296" t="s">
        <v>171</v>
      </c>
      <c r="M296" t="s">
        <v>920</v>
      </c>
      <c r="N296" t="s">
        <v>237</v>
      </c>
      <c r="P296" s="193" t="str">
        <f>IF(OR(AND(A296&lt;&gt;"",COUNTIF(Bugs!B:B,A296)&gt;0),AND(B296&lt;&gt;"",COUNTIF(Bugs!A:A,B296)&gt;0)),"Y","")</f>
        <v/>
      </c>
      <c r="Q296" s="193" t="str">
        <f>IF(OR(
    AND(COUNTIF(Bugs!A:A,B296)&gt;0,ISNUMBER(SEARCH("x",INDEX(Bugs!C:C,MATCH(B296,Bugs!A:A,0))))),
    AND(COUNTIF(Bugs!B:B,B296)&gt;0,ISNUMBER(SEARCH("x",INDEX(Bugs!C:C,MATCH(B296,Bugs!B:B,0))))),
    AND(COUNTIF(Bugs!A:A,B296)&gt;0,ISNUMBER(SEARCH("x",INDEX(Bugs!D:D,MATCH(B296,Bugs!A:A,0))))),
    AND(COUNTIF(Bugs!B:B,B296)&gt;0,ISNUMBER(SEARCH("x",INDEX(Bugs!D:D,MATCH(B296,Bugs!B:B,0)))))
),"Y","")</f>
        <v/>
      </c>
      <c r="R296">
        <f ca="1">IF(OR(ISNUMBER(MATCH(L296,MasterData!$D$3:$D$18,0)),ISNUMBER(MATCH(L296,MasterData!$C$3:$C$18,0))),
    DATEDIF(E296,I296,"d"),
    DATEDIF(E296,TODAY(),"d"))</f>
        <v>1</v>
      </c>
      <c r="S296">
        <f t="shared" ca="1" si="15"/>
        <v>1</v>
      </c>
      <c r="T296">
        <f t="shared" ca="1" si="16"/>
        <v>0</v>
      </c>
      <c r="U296">
        <f t="shared" ca="1" si="17"/>
        <v>0</v>
      </c>
    </row>
    <row r="297" spans="2:21" x14ac:dyDescent="0.35">
      <c r="B297" t="s">
        <v>921</v>
      </c>
      <c r="D297" s="34">
        <v>3014</v>
      </c>
      <c r="E297" s="208">
        <v>45925</v>
      </c>
      <c r="G297" t="s">
        <v>916</v>
      </c>
      <c r="I297" s="208">
        <v>45926</v>
      </c>
      <c r="K297" t="s">
        <v>347</v>
      </c>
      <c r="L297" t="s">
        <v>171</v>
      </c>
      <c r="M297" t="s">
        <v>922</v>
      </c>
      <c r="N297" t="s">
        <v>237</v>
      </c>
      <c r="P297" s="193" t="str">
        <f>IF(OR(AND(A297&lt;&gt;"",COUNTIF(Bugs!B:B,A297)&gt;0),AND(B297&lt;&gt;"",COUNTIF(Bugs!A:A,B297)&gt;0)),"Y","")</f>
        <v/>
      </c>
      <c r="Q297" s="193" t="str">
        <f>IF(OR(
    AND(COUNTIF(Bugs!A:A,B297)&gt;0,ISNUMBER(SEARCH("x",INDEX(Bugs!C:C,MATCH(B297,Bugs!A:A,0))))),
    AND(COUNTIF(Bugs!B:B,B297)&gt;0,ISNUMBER(SEARCH("x",INDEX(Bugs!C:C,MATCH(B297,Bugs!B:B,0))))),
    AND(COUNTIF(Bugs!A:A,B297)&gt;0,ISNUMBER(SEARCH("x",INDEX(Bugs!D:D,MATCH(B297,Bugs!A:A,0))))),
    AND(COUNTIF(Bugs!B:B,B297)&gt;0,ISNUMBER(SEARCH("x",INDEX(Bugs!D:D,MATCH(B297,Bugs!B:B,0)))))
),"Y","")</f>
        <v/>
      </c>
      <c r="R297">
        <f ca="1">IF(OR(ISNUMBER(MATCH(L297,MasterData!$D$3:$D$18,0)),ISNUMBER(MATCH(L297,MasterData!$C$3:$C$18,0))),
    DATEDIF(E297,I297,"d"),
    DATEDIF(E297,TODAY(),"d"))</f>
        <v>1</v>
      </c>
      <c r="S297">
        <f t="shared" ca="1" si="15"/>
        <v>1</v>
      </c>
      <c r="T297">
        <f t="shared" ca="1" si="16"/>
        <v>0</v>
      </c>
      <c r="U297">
        <f t="shared" ca="1" si="17"/>
        <v>0</v>
      </c>
    </row>
    <row r="298" spans="2:21" x14ac:dyDescent="0.35">
      <c r="B298" t="s">
        <v>923</v>
      </c>
      <c r="D298" s="34">
        <v>3014</v>
      </c>
      <c r="E298" s="208">
        <v>45925</v>
      </c>
      <c r="G298" t="s">
        <v>924</v>
      </c>
      <c r="I298" s="208">
        <v>45926</v>
      </c>
      <c r="K298" t="s">
        <v>235</v>
      </c>
      <c r="L298" t="s">
        <v>171</v>
      </c>
      <c r="M298" t="s">
        <v>925</v>
      </c>
      <c r="N298" t="s">
        <v>237</v>
      </c>
      <c r="P298" s="193" t="str">
        <f>IF(OR(AND(A298&lt;&gt;"",COUNTIF(Bugs!B:B,A298)&gt;0),AND(B298&lt;&gt;"",COUNTIF(Bugs!A:A,B298)&gt;0)),"Y","")</f>
        <v/>
      </c>
      <c r="Q298" s="193" t="str">
        <f>IF(OR(
    AND(COUNTIF(Bugs!A:A,B298)&gt;0,ISNUMBER(SEARCH("x",INDEX(Bugs!C:C,MATCH(B298,Bugs!A:A,0))))),
    AND(COUNTIF(Bugs!B:B,B298)&gt;0,ISNUMBER(SEARCH("x",INDEX(Bugs!C:C,MATCH(B298,Bugs!B:B,0))))),
    AND(COUNTIF(Bugs!A:A,B298)&gt;0,ISNUMBER(SEARCH("x",INDEX(Bugs!D:D,MATCH(B298,Bugs!A:A,0))))),
    AND(COUNTIF(Bugs!B:B,B298)&gt;0,ISNUMBER(SEARCH("x",INDEX(Bugs!D:D,MATCH(B298,Bugs!B:B,0)))))
),"Y","")</f>
        <v/>
      </c>
      <c r="R298">
        <f ca="1">IF(OR(ISNUMBER(MATCH(L298,MasterData!$D$3:$D$18,0)),ISNUMBER(MATCH(L298,MasterData!$C$3:$C$18,0))),
    DATEDIF(E298,I298,"d"),
    DATEDIF(E298,TODAY(),"d"))</f>
        <v>1</v>
      </c>
      <c r="S298">
        <f t="shared" ca="1" si="15"/>
        <v>1</v>
      </c>
      <c r="T298">
        <f t="shared" ca="1" si="16"/>
        <v>0</v>
      </c>
      <c r="U298">
        <f t="shared" ca="1" si="17"/>
        <v>0</v>
      </c>
    </row>
    <row r="299" spans="2:21" x14ac:dyDescent="0.35">
      <c r="B299" t="s">
        <v>67</v>
      </c>
      <c r="D299" s="34" t="s">
        <v>746</v>
      </c>
      <c r="E299" s="208">
        <v>45926</v>
      </c>
      <c r="G299" t="s">
        <v>816</v>
      </c>
      <c r="I299" s="208">
        <v>45938</v>
      </c>
      <c r="K299" t="s">
        <v>235</v>
      </c>
      <c r="L299" t="s">
        <v>171</v>
      </c>
      <c r="M299" t="s">
        <v>926</v>
      </c>
      <c r="N299" t="s">
        <v>237</v>
      </c>
      <c r="P299" s="193" t="str">
        <f>IF(OR(AND(A299&lt;&gt;"",COUNTIF(Bugs!B:B,A299)&gt;0),AND(B299&lt;&gt;"",COUNTIF(Bugs!A:A,B299)&gt;0)),"Y","")</f>
        <v>Y</v>
      </c>
      <c r="Q299" s="193" t="str">
        <f>IF(OR(
    AND(COUNTIF(Bugs!A:A,B299)&gt;0,ISNUMBER(SEARCH("x",INDEX(Bugs!C:C,MATCH(B299,Bugs!A:A,0))))),
    AND(COUNTIF(Bugs!B:B,B299)&gt;0,ISNUMBER(SEARCH("x",INDEX(Bugs!C:C,MATCH(B299,Bugs!B:B,0))))),
    AND(COUNTIF(Bugs!A:A,B299)&gt;0,ISNUMBER(SEARCH("x",INDEX(Bugs!D:D,MATCH(B299,Bugs!A:A,0))))),
    AND(COUNTIF(Bugs!B:B,B299)&gt;0,ISNUMBER(SEARCH("x",INDEX(Bugs!D:D,MATCH(B299,Bugs!B:B,0)))))
),"Y","")</f>
        <v/>
      </c>
      <c r="R299">
        <f ca="1">IF(OR(ISNUMBER(MATCH(L299,MasterData!$D$3:$D$18,0)),ISNUMBER(MATCH(L299,MasterData!$C$3:$C$18,0))),
    DATEDIF(E299,I299,"d"),
    DATEDIF(E299,TODAY(),"d"))</f>
        <v>12</v>
      </c>
      <c r="S299">
        <f t="shared" ca="1" si="15"/>
        <v>0</v>
      </c>
      <c r="T299">
        <f t="shared" ca="1" si="16"/>
        <v>1</v>
      </c>
      <c r="U299">
        <f t="shared" ca="1" si="17"/>
        <v>0</v>
      </c>
    </row>
    <row r="300" spans="2:21" x14ac:dyDescent="0.35">
      <c r="B300" t="s">
        <v>68</v>
      </c>
      <c r="D300" s="34">
        <v>3014</v>
      </c>
      <c r="E300" s="208">
        <v>45926</v>
      </c>
      <c r="G300" t="s">
        <v>715</v>
      </c>
      <c r="I300" s="208">
        <v>45927</v>
      </c>
      <c r="K300" t="s">
        <v>235</v>
      </c>
      <c r="L300" t="s">
        <v>171</v>
      </c>
      <c r="M300" t="s">
        <v>927</v>
      </c>
      <c r="N300" t="s">
        <v>237</v>
      </c>
      <c r="P300" s="193" t="str">
        <f>IF(OR(AND(A300&lt;&gt;"",COUNTIF(Bugs!B:B,A300)&gt;0),AND(B300&lt;&gt;"",COUNTIF(Bugs!A:A,B300)&gt;0)),"Y","")</f>
        <v>Y</v>
      </c>
      <c r="Q300" s="193" t="str">
        <f>IF(OR(
    AND(COUNTIF(Bugs!A:A,B300)&gt;0,ISNUMBER(SEARCH("x",INDEX(Bugs!C:C,MATCH(B300,Bugs!A:A,0))))),
    AND(COUNTIF(Bugs!B:B,B300)&gt;0,ISNUMBER(SEARCH("x",INDEX(Bugs!C:C,MATCH(B300,Bugs!B:B,0))))),
    AND(COUNTIF(Bugs!A:A,B300)&gt;0,ISNUMBER(SEARCH("x",INDEX(Bugs!D:D,MATCH(B300,Bugs!A:A,0))))),
    AND(COUNTIF(Bugs!B:B,B300)&gt;0,ISNUMBER(SEARCH("x",INDEX(Bugs!D:D,MATCH(B300,Bugs!B:B,0)))))
),"Y","")</f>
        <v>Y</v>
      </c>
      <c r="R300">
        <f ca="1">IF(OR(ISNUMBER(MATCH(L300,MasterData!$D$3:$D$18,0)),ISNUMBER(MATCH(L300,MasterData!$C$3:$C$18,0))),
    DATEDIF(E300,I300,"d"),
    DATEDIF(E300,TODAY(),"d"))</f>
        <v>1</v>
      </c>
      <c r="S300">
        <f t="shared" ca="1" si="15"/>
        <v>1</v>
      </c>
      <c r="T300">
        <f t="shared" ca="1" si="16"/>
        <v>0</v>
      </c>
      <c r="U300">
        <f t="shared" ca="1" si="17"/>
        <v>0</v>
      </c>
    </row>
    <row r="301" spans="2:21" x14ac:dyDescent="0.35">
      <c r="B301" t="s">
        <v>928</v>
      </c>
      <c r="D301" s="34">
        <v>3014</v>
      </c>
      <c r="E301" s="208">
        <v>45926</v>
      </c>
      <c r="G301" t="s">
        <v>715</v>
      </c>
      <c r="I301" s="208">
        <v>45926</v>
      </c>
      <c r="K301" t="s">
        <v>235</v>
      </c>
      <c r="L301" t="s">
        <v>171</v>
      </c>
      <c r="M301" t="s">
        <v>929</v>
      </c>
      <c r="N301" t="s">
        <v>237</v>
      </c>
      <c r="P301" s="193" t="str">
        <f>IF(OR(AND(A301&lt;&gt;"",COUNTIF(Bugs!B:B,A301)&gt;0),AND(B301&lt;&gt;"",COUNTIF(Bugs!A:A,B301)&gt;0)),"Y","")</f>
        <v/>
      </c>
      <c r="Q301" s="193" t="str">
        <f>IF(OR(
    AND(COUNTIF(Bugs!A:A,B301)&gt;0,ISNUMBER(SEARCH("x",INDEX(Bugs!C:C,MATCH(B301,Bugs!A:A,0))))),
    AND(COUNTIF(Bugs!B:B,B301)&gt;0,ISNUMBER(SEARCH("x",INDEX(Bugs!C:C,MATCH(B301,Bugs!B:B,0))))),
    AND(COUNTIF(Bugs!A:A,B301)&gt;0,ISNUMBER(SEARCH("x",INDEX(Bugs!D:D,MATCH(B301,Bugs!A:A,0))))),
    AND(COUNTIF(Bugs!B:B,B301)&gt;0,ISNUMBER(SEARCH("x",INDEX(Bugs!D:D,MATCH(B301,Bugs!B:B,0)))))
),"Y","")</f>
        <v/>
      </c>
      <c r="R301">
        <f ca="1">IF(OR(ISNUMBER(MATCH(L301,MasterData!$D$3:$D$18,0)),ISNUMBER(MATCH(L301,MasterData!$C$3:$C$18,0))),
    DATEDIF(E301,I301,"d"),
    DATEDIF(E301,TODAY(),"d"))</f>
        <v>0</v>
      </c>
      <c r="S301">
        <f t="shared" ca="1" si="15"/>
        <v>1</v>
      </c>
      <c r="T301">
        <f t="shared" ca="1" si="16"/>
        <v>0</v>
      </c>
      <c r="U301">
        <f t="shared" ca="1" si="17"/>
        <v>0</v>
      </c>
    </row>
    <row r="302" spans="2:21" x14ac:dyDescent="0.35">
      <c r="B302" t="s">
        <v>69</v>
      </c>
      <c r="D302" s="34">
        <v>3014</v>
      </c>
      <c r="E302" s="208">
        <v>45926</v>
      </c>
      <c r="G302" t="s">
        <v>715</v>
      </c>
      <c r="I302" s="208">
        <v>45980</v>
      </c>
      <c r="K302" t="s">
        <v>235</v>
      </c>
      <c r="L302" t="s">
        <v>171</v>
      </c>
      <c r="M302" t="s">
        <v>930</v>
      </c>
      <c r="N302" t="s">
        <v>237</v>
      </c>
      <c r="P302" s="193" t="str">
        <f>IF(OR(AND(A302&lt;&gt;"",COUNTIF(Bugs!B:B,A302)&gt;0),AND(B302&lt;&gt;"",COUNTIF(Bugs!A:A,B302)&gt;0)),"Y","")</f>
        <v>Y</v>
      </c>
      <c r="Q302" s="193" t="str">
        <f>IF(OR(
    AND(COUNTIF(Bugs!A:A,B302)&gt;0,ISNUMBER(SEARCH("x",INDEX(Bugs!C:C,MATCH(B302,Bugs!A:A,0))))),
    AND(COUNTIF(Bugs!B:B,B302)&gt;0,ISNUMBER(SEARCH("x",INDEX(Bugs!C:C,MATCH(B302,Bugs!B:B,0))))),
    AND(COUNTIF(Bugs!A:A,B302)&gt;0,ISNUMBER(SEARCH("x",INDEX(Bugs!D:D,MATCH(B302,Bugs!A:A,0))))),
    AND(COUNTIF(Bugs!B:B,B302)&gt;0,ISNUMBER(SEARCH("x",INDEX(Bugs!D:D,MATCH(B302,Bugs!B:B,0)))))
),"Y","")</f>
        <v>Y</v>
      </c>
      <c r="R302">
        <f ca="1">IF(OR(ISNUMBER(MATCH(L302,MasterData!$D$3:$D$18,0)),ISNUMBER(MATCH(L302,MasterData!$C$3:$C$18,0))),
    DATEDIF(E302,I302,"d"),
    DATEDIF(E302,TODAY(),"d"))</f>
        <v>54</v>
      </c>
      <c r="S302">
        <f t="shared" ca="1" si="15"/>
        <v>0</v>
      </c>
      <c r="T302">
        <f t="shared" ca="1" si="16"/>
        <v>0</v>
      </c>
      <c r="U302">
        <f t="shared" ca="1" si="17"/>
        <v>1</v>
      </c>
    </row>
    <row r="303" spans="2:21" x14ac:dyDescent="0.35">
      <c r="B303" t="s">
        <v>70</v>
      </c>
      <c r="D303" s="34">
        <v>3014</v>
      </c>
      <c r="E303" s="208">
        <v>45927</v>
      </c>
      <c r="G303" t="s">
        <v>715</v>
      </c>
      <c r="I303" s="208">
        <v>45986</v>
      </c>
      <c r="K303" t="s">
        <v>235</v>
      </c>
      <c r="L303" t="s">
        <v>171</v>
      </c>
      <c r="M303" t="s">
        <v>931</v>
      </c>
      <c r="N303" t="s">
        <v>237</v>
      </c>
      <c r="P303" s="193" t="str">
        <f>IF(OR(AND(A303&lt;&gt;"",COUNTIF(Bugs!B:B,A303)&gt;0),AND(B303&lt;&gt;"",COUNTIF(Bugs!A:A,B303)&gt;0)),"Y","")</f>
        <v>Y</v>
      </c>
      <c r="Q303" s="193" t="str">
        <f>IF(OR(
    AND(COUNTIF(Bugs!A:A,B303)&gt;0,ISNUMBER(SEARCH("x",INDEX(Bugs!C:C,MATCH(B303,Bugs!A:A,0))))),
    AND(COUNTIF(Bugs!B:B,B303)&gt;0,ISNUMBER(SEARCH("x",INDEX(Bugs!C:C,MATCH(B303,Bugs!B:B,0))))),
    AND(COUNTIF(Bugs!A:A,B303)&gt;0,ISNUMBER(SEARCH("x",INDEX(Bugs!D:D,MATCH(B303,Bugs!A:A,0))))),
    AND(COUNTIF(Bugs!B:B,B303)&gt;0,ISNUMBER(SEARCH("x",INDEX(Bugs!D:D,MATCH(B303,Bugs!B:B,0)))))
),"Y","")</f>
        <v>Y</v>
      </c>
      <c r="R303">
        <f ca="1">IF(OR(ISNUMBER(MATCH(L303,MasterData!$D$3:$D$18,0)),ISNUMBER(MATCH(L303,MasterData!$C$3:$C$18,0))),
    DATEDIF(E303,I303,"d"),
    DATEDIF(E303,TODAY(),"d"))</f>
        <v>59</v>
      </c>
      <c r="S303">
        <f t="shared" ca="1" si="15"/>
        <v>0</v>
      </c>
      <c r="T303">
        <f t="shared" ca="1" si="16"/>
        <v>0</v>
      </c>
      <c r="U303">
        <f t="shared" ca="1" si="17"/>
        <v>1</v>
      </c>
    </row>
    <row r="304" spans="2:21" x14ac:dyDescent="0.35">
      <c r="B304" t="s">
        <v>932</v>
      </c>
      <c r="D304" s="34">
        <v>3014</v>
      </c>
      <c r="E304" s="208">
        <v>45927</v>
      </c>
      <c r="G304" t="s">
        <v>715</v>
      </c>
      <c r="I304" s="208">
        <v>45930</v>
      </c>
      <c r="K304" t="s">
        <v>235</v>
      </c>
      <c r="L304" t="s">
        <v>171</v>
      </c>
      <c r="M304" t="s">
        <v>933</v>
      </c>
      <c r="N304" t="s">
        <v>237</v>
      </c>
      <c r="P304" s="193" t="str">
        <f>IF(OR(AND(A304&lt;&gt;"",COUNTIF(Bugs!B:B,A304)&gt;0),AND(B304&lt;&gt;"",COUNTIF(Bugs!A:A,B304)&gt;0)),"Y","")</f>
        <v/>
      </c>
      <c r="Q304" s="193" t="str">
        <f>IF(OR(
    AND(COUNTIF(Bugs!A:A,B304)&gt;0,ISNUMBER(SEARCH("x",INDEX(Bugs!C:C,MATCH(B304,Bugs!A:A,0))))),
    AND(COUNTIF(Bugs!B:B,B304)&gt;0,ISNUMBER(SEARCH("x",INDEX(Bugs!C:C,MATCH(B304,Bugs!B:B,0))))),
    AND(COUNTIF(Bugs!A:A,B304)&gt;0,ISNUMBER(SEARCH("x",INDEX(Bugs!D:D,MATCH(B304,Bugs!A:A,0))))),
    AND(COUNTIF(Bugs!B:B,B304)&gt;0,ISNUMBER(SEARCH("x",INDEX(Bugs!D:D,MATCH(B304,Bugs!B:B,0)))))
),"Y","")</f>
        <v/>
      </c>
      <c r="R304">
        <f ca="1">IF(OR(ISNUMBER(MATCH(L304,MasterData!$D$3:$D$18,0)),ISNUMBER(MATCH(L304,MasterData!$C$3:$C$18,0))),
    DATEDIF(E304,I304,"d"),
    DATEDIF(E304,TODAY(),"d"))</f>
        <v>3</v>
      </c>
      <c r="S304">
        <f t="shared" ca="1" si="15"/>
        <v>1</v>
      </c>
      <c r="T304">
        <f t="shared" ca="1" si="16"/>
        <v>0</v>
      </c>
      <c r="U304">
        <f t="shared" ca="1" si="17"/>
        <v>0</v>
      </c>
    </row>
    <row r="305" spans="2:21" x14ac:dyDescent="0.35">
      <c r="B305" t="s">
        <v>71</v>
      </c>
      <c r="D305" s="34">
        <v>3014</v>
      </c>
      <c r="E305" s="208">
        <v>45928</v>
      </c>
      <c r="G305" t="s">
        <v>715</v>
      </c>
      <c r="I305" s="208">
        <v>45939</v>
      </c>
      <c r="K305" t="s">
        <v>235</v>
      </c>
      <c r="L305" t="s">
        <v>171</v>
      </c>
      <c r="M305" t="s">
        <v>934</v>
      </c>
      <c r="N305" t="s">
        <v>237</v>
      </c>
      <c r="P305" s="193" t="str">
        <f>IF(OR(AND(A305&lt;&gt;"",COUNTIF(Bugs!B:B,A305)&gt;0),AND(B305&lt;&gt;"",COUNTIF(Bugs!A:A,B305)&gt;0)),"Y","")</f>
        <v>Y</v>
      </c>
      <c r="Q305" s="193" t="str">
        <f>IF(OR(
    AND(COUNTIF(Bugs!A:A,B305)&gt;0,ISNUMBER(SEARCH("x",INDEX(Bugs!C:C,MATCH(B305,Bugs!A:A,0))))),
    AND(COUNTIF(Bugs!B:B,B305)&gt;0,ISNUMBER(SEARCH("x",INDEX(Bugs!C:C,MATCH(B305,Bugs!B:B,0))))),
    AND(COUNTIF(Bugs!A:A,B305)&gt;0,ISNUMBER(SEARCH("x",INDEX(Bugs!D:D,MATCH(B305,Bugs!A:A,0))))),
    AND(COUNTIF(Bugs!B:B,B305)&gt;0,ISNUMBER(SEARCH("x",INDEX(Bugs!D:D,MATCH(B305,Bugs!B:B,0)))))
),"Y","")</f>
        <v/>
      </c>
      <c r="R305">
        <f ca="1">IF(OR(ISNUMBER(MATCH(L305,MasterData!$D$3:$D$18,0)),ISNUMBER(MATCH(L305,MasterData!$C$3:$C$18,0))),
    DATEDIF(E305,I305,"d"),
    DATEDIF(E305,TODAY(),"d"))</f>
        <v>11</v>
      </c>
      <c r="S305">
        <f t="shared" ca="1" si="15"/>
        <v>0</v>
      </c>
      <c r="T305">
        <f t="shared" ca="1" si="16"/>
        <v>1</v>
      </c>
      <c r="U305">
        <f t="shared" ca="1" si="17"/>
        <v>0</v>
      </c>
    </row>
    <row r="306" spans="2:21" x14ac:dyDescent="0.35">
      <c r="B306" t="s">
        <v>72</v>
      </c>
      <c r="D306" s="34">
        <v>3014</v>
      </c>
      <c r="E306" s="208">
        <v>45928</v>
      </c>
      <c r="G306" t="s">
        <v>715</v>
      </c>
      <c r="I306" s="208">
        <v>45929</v>
      </c>
      <c r="K306" t="s">
        <v>235</v>
      </c>
      <c r="L306" t="s">
        <v>171</v>
      </c>
      <c r="M306" t="s">
        <v>935</v>
      </c>
      <c r="N306" t="s">
        <v>237</v>
      </c>
      <c r="P306" s="193" t="str">
        <f>IF(OR(AND(A306&lt;&gt;"",COUNTIF(Bugs!B:B,A306)&gt;0),AND(B306&lt;&gt;"",COUNTIF(Bugs!A:A,B306)&gt;0)),"Y","")</f>
        <v>Y</v>
      </c>
      <c r="Q306" s="193" t="str">
        <f>IF(OR(
    AND(COUNTIF(Bugs!A:A,B306)&gt;0,ISNUMBER(SEARCH("x",INDEX(Bugs!C:C,MATCH(B306,Bugs!A:A,0))))),
    AND(COUNTIF(Bugs!B:B,B306)&gt;0,ISNUMBER(SEARCH("x",INDEX(Bugs!C:C,MATCH(B306,Bugs!B:B,0))))),
    AND(COUNTIF(Bugs!A:A,B306)&gt;0,ISNUMBER(SEARCH("x",INDEX(Bugs!D:D,MATCH(B306,Bugs!A:A,0))))),
    AND(COUNTIF(Bugs!B:B,B306)&gt;0,ISNUMBER(SEARCH("x",INDEX(Bugs!D:D,MATCH(B306,Bugs!B:B,0)))))
),"Y","")</f>
        <v/>
      </c>
      <c r="R306">
        <f ca="1">IF(OR(ISNUMBER(MATCH(L306,MasterData!$D$3:$D$18,0)),ISNUMBER(MATCH(L306,MasterData!$C$3:$C$18,0))),
    DATEDIF(E306,I306,"d"),
    DATEDIF(E306,TODAY(),"d"))</f>
        <v>1</v>
      </c>
      <c r="S306">
        <f t="shared" ca="1" si="15"/>
        <v>1</v>
      </c>
      <c r="T306">
        <f t="shared" ca="1" si="16"/>
        <v>0</v>
      </c>
      <c r="U306">
        <f t="shared" ca="1" si="17"/>
        <v>0</v>
      </c>
    </row>
    <row r="307" spans="2:21" x14ac:dyDescent="0.35">
      <c r="B307" t="s">
        <v>73</v>
      </c>
      <c r="D307" s="34">
        <v>3014</v>
      </c>
      <c r="E307" s="208">
        <v>45928</v>
      </c>
      <c r="G307" t="s">
        <v>804</v>
      </c>
      <c r="I307" s="208">
        <v>45930</v>
      </c>
      <c r="K307" t="s">
        <v>235</v>
      </c>
      <c r="L307" t="s">
        <v>171</v>
      </c>
      <c r="M307" t="s">
        <v>936</v>
      </c>
      <c r="N307" t="s">
        <v>237</v>
      </c>
      <c r="P307" s="193" t="str">
        <f>IF(OR(AND(A307&lt;&gt;"",COUNTIF(Bugs!B:B,A307)&gt;0),AND(B307&lt;&gt;"",COUNTIF(Bugs!A:A,B307)&gt;0)),"Y","")</f>
        <v>Y</v>
      </c>
      <c r="Q307" s="193" t="str">
        <f>IF(OR(
    AND(COUNTIF(Bugs!A:A,B307)&gt;0,ISNUMBER(SEARCH("x",INDEX(Bugs!C:C,MATCH(B307,Bugs!A:A,0))))),
    AND(COUNTIF(Bugs!B:B,B307)&gt;0,ISNUMBER(SEARCH("x",INDEX(Bugs!C:C,MATCH(B307,Bugs!B:B,0))))),
    AND(COUNTIF(Bugs!A:A,B307)&gt;0,ISNUMBER(SEARCH("x",INDEX(Bugs!D:D,MATCH(B307,Bugs!A:A,0))))),
    AND(COUNTIF(Bugs!B:B,B307)&gt;0,ISNUMBER(SEARCH("x",INDEX(Bugs!D:D,MATCH(B307,Bugs!B:B,0)))))
),"Y","")</f>
        <v/>
      </c>
      <c r="R307">
        <f ca="1">IF(OR(ISNUMBER(MATCH(L307,MasterData!$D$3:$D$18,0)),ISNUMBER(MATCH(L307,MasterData!$C$3:$C$18,0))),
    DATEDIF(E307,I307,"d"),
    DATEDIF(E307,TODAY(),"d"))</f>
        <v>2</v>
      </c>
      <c r="S307">
        <f t="shared" ca="1" si="15"/>
        <v>1</v>
      </c>
      <c r="T307">
        <f t="shared" ca="1" si="16"/>
        <v>0</v>
      </c>
      <c r="U307">
        <f t="shared" ca="1" si="17"/>
        <v>0</v>
      </c>
    </row>
    <row r="308" spans="2:21" x14ac:dyDescent="0.35">
      <c r="B308" t="s">
        <v>74</v>
      </c>
      <c r="D308" s="34">
        <v>3014</v>
      </c>
      <c r="E308" s="208">
        <v>45929</v>
      </c>
      <c r="G308" t="s">
        <v>834</v>
      </c>
      <c r="I308" s="208">
        <v>45929</v>
      </c>
      <c r="K308" t="s">
        <v>241</v>
      </c>
      <c r="L308" t="s">
        <v>171</v>
      </c>
      <c r="M308" t="s">
        <v>937</v>
      </c>
      <c r="N308" t="s">
        <v>237</v>
      </c>
      <c r="P308" s="193" t="str">
        <f>IF(OR(AND(A308&lt;&gt;"",COUNTIF(Bugs!B:B,A308)&gt;0),AND(B308&lt;&gt;"",COUNTIF(Bugs!A:A,B308)&gt;0)),"Y","")</f>
        <v>Y</v>
      </c>
      <c r="Q308" s="193" t="str">
        <f>IF(OR(
    AND(COUNTIF(Bugs!A:A,B308)&gt;0,ISNUMBER(SEARCH("x",INDEX(Bugs!C:C,MATCH(B308,Bugs!A:A,0))))),
    AND(COUNTIF(Bugs!B:B,B308)&gt;0,ISNUMBER(SEARCH("x",INDEX(Bugs!C:C,MATCH(B308,Bugs!B:B,0))))),
    AND(COUNTIF(Bugs!A:A,B308)&gt;0,ISNUMBER(SEARCH("x",INDEX(Bugs!D:D,MATCH(B308,Bugs!A:A,0))))),
    AND(COUNTIF(Bugs!B:B,B308)&gt;0,ISNUMBER(SEARCH("x",INDEX(Bugs!D:D,MATCH(B308,Bugs!B:B,0)))))
),"Y","")</f>
        <v/>
      </c>
      <c r="R308">
        <f ca="1">IF(OR(ISNUMBER(MATCH(L308,MasterData!$D$3:$D$18,0)),ISNUMBER(MATCH(L308,MasterData!$C$3:$C$18,0))),
    DATEDIF(E308,I308,"d"),
    DATEDIF(E308,TODAY(),"d"))</f>
        <v>0</v>
      </c>
      <c r="S308">
        <f t="shared" ca="1" si="15"/>
        <v>1</v>
      </c>
      <c r="T308">
        <f t="shared" ca="1" si="16"/>
        <v>0</v>
      </c>
      <c r="U308">
        <f t="shared" ca="1" si="17"/>
        <v>0</v>
      </c>
    </row>
    <row r="309" spans="2:21" x14ac:dyDescent="0.35">
      <c r="B309" t="s">
        <v>75</v>
      </c>
      <c r="D309" s="34">
        <v>3014</v>
      </c>
      <c r="E309" s="208">
        <v>45929</v>
      </c>
      <c r="G309" t="s">
        <v>715</v>
      </c>
      <c r="I309" s="208">
        <v>45929</v>
      </c>
      <c r="K309" t="s">
        <v>241</v>
      </c>
      <c r="L309" t="s">
        <v>171</v>
      </c>
      <c r="M309" t="s">
        <v>938</v>
      </c>
      <c r="N309" t="s">
        <v>237</v>
      </c>
      <c r="P309" s="193" t="str">
        <f>IF(OR(AND(A309&lt;&gt;"",COUNTIF(Bugs!B:B,A309)&gt;0),AND(B309&lt;&gt;"",COUNTIF(Bugs!A:A,B309)&gt;0)),"Y","")</f>
        <v>Y</v>
      </c>
      <c r="Q309" s="193" t="str">
        <f>IF(OR(
    AND(COUNTIF(Bugs!A:A,B309)&gt;0,ISNUMBER(SEARCH("x",INDEX(Bugs!C:C,MATCH(B309,Bugs!A:A,0))))),
    AND(COUNTIF(Bugs!B:B,B309)&gt;0,ISNUMBER(SEARCH("x",INDEX(Bugs!C:C,MATCH(B309,Bugs!B:B,0))))),
    AND(COUNTIF(Bugs!A:A,B309)&gt;0,ISNUMBER(SEARCH("x",INDEX(Bugs!D:D,MATCH(B309,Bugs!A:A,0))))),
    AND(COUNTIF(Bugs!B:B,B309)&gt;0,ISNUMBER(SEARCH("x",INDEX(Bugs!D:D,MATCH(B309,Bugs!B:B,0)))))
),"Y","")</f>
        <v/>
      </c>
      <c r="R309">
        <f ca="1">IF(OR(ISNUMBER(MATCH(L309,MasterData!$D$3:$D$18,0)),ISNUMBER(MATCH(L309,MasterData!$C$3:$C$18,0))),
    DATEDIF(E309,I309,"d"),
    DATEDIF(E309,TODAY(),"d"))</f>
        <v>0</v>
      </c>
      <c r="S309">
        <f t="shared" ca="1" si="15"/>
        <v>1</v>
      </c>
      <c r="T309">
        <f t="shared" ca="1" si="16"/>
        <v>0</v>
      </c>
      <c r="U309">
        <f t="shared" ca="1" si="17"/>
        <v>0</v>
      </c>
    </row>
    <row r="310" spans="2:21" x14ac:dyDescent="0.35">
      <c r="B310" t="s">
        <v>76</v>
      </c>
      <c r="D310" s="34">
        <v>3014</v>
      </c>
      <c r="E310" s="208">
        <v>45929</v>
      </c>
      <c r="G310" t="s">
        <v>715</v>
      </c>
      <c r="I310" s="208">
        <v>45929</v>
      </c>
      <c r="K310" t="s">
        <v>235</v>
      </c>
      <c r="L310" t="s">
        <v>171</v>
      </c>
      <c r="M310" t="s">
        <v>939</v>
      </c>
      <c r="N310" t="s">
        <v>237</v>
      </c>
      <c r="P310" s="193" t="str">
        <f>IF(OR(AND(A310&lt;&gt;"",COUNTIF(Bugs!B:B,A310)&gt;0),AND(B310&lt;&gt;"",COUNTIF(Bugs!A:A,B310)&gt;0)),"Y","")</f>
        <v>Y</v>
      </c>
      <c r="Q310" s="193" t="str">
        <f>IF(OR(
    AND(COUNTIF(Bugs!A:A,B310)&gt;0,ISNUMBER(SEARCH("x",INDEX(Bugs!C:C,MATCH(B310,Bugs!A:A,0))))),
    AND(COUNTIF(Bugs!B:B,B310)&gt;0,ISNUMBER(SEARCH("x",INDEX(Bugs!C:C,MATCH(B310,Bugs!B:B,0))))),
    AND(COUNTIF(Bugs!A:A,B310)&gt;0,ISNUMBER(SEARCH("x",INDEX(Bugs!D:D,MATCH(B310,Bugs!A:A,0))))),
    AND(COUNTIF(Bugs!B:B,B310)&gt;0,ISNUMBER(SEARCH("x",INDEX(Bugs!D:D,MATCH(B310,Bugs!B:B,0)))))
),"Y","")</f>
        <v/>
      </c>
      <c r="R310">
        <f ca="1">IF(OR(ISNUMBER(MATCH(L310,MasterData!$D$3:$D$18,0)),ISNUMBER(MATCH(L310,MasterData!$C$3:$C$18,0))),
    DATEDIF(E310,I310,"d"),
    DATEDIF(E310,TODAY(),"d"))</f>
        <v>0</v>
      </c>
      <c r="S310">
        <f t="shared" ca="1" si="15"/>
        <v>1</v>
      </c>
      <c r="T310">
        <f t="shared" ca="1" si="16"/>
        <v>0</v>
      </c>
      <c r="U310">
        <f t="shared" ca="1" si="17"/>
        <v>0</v>
      </c>
    </row>
    <row r="311" spans="2:21" x14ac:dyDescent="0.35">
      <c r="B311" t="s">
        <v>77</v>
      </c>
      <c r="D311" s="34" t="s">
        <v>746</v>
      </c>
      <c r="E311" s="208">
        <v>45929</v>
      </c>
      <c r="G311" t="s">
        <v>940</v>
      </c>
      <c r="I311" s="208">
        <v>45933</v>
      </c>
      <c r="K311" t="s">
        <v>235</v>
      </c>
      <c r="L311" t="s">
        <v>171</v>
      </c>
      <c r="M311" t="s">
        <v>941</v>
      </c>
      <c r="N311" t="s">
        <v>237</v>
      </c>
      <c r="P311" s="193" t="str">
        <f>IF(OR(AND(A311&lt;&gt;"",COUNTIF(Bugs!B:B,A311)&gt;0),AND(B311&lt;&gt;"",COUNTIF(Bugs!A:A,B311)&gt;0)),"Y","")</f>
        <v>Y</v>
      </c>
      <c r="Q311" s="193" t="str">
        <f>IF(OR(
    AND(COUNTIF(Bugs!A:A,B311)&gt;0,ISNUMBER(SEARCH("x",INDEX(Bugs!C:C,MATCH(B311,Bugs!A:A,0))))),
    AND(COUNTIF(Bugs!B:B,B311)&gt;0,ISNUMBER(SEARCH("x",INDEX(Bugs!C:C,MATCH(B311,Bugs!B:B,0))))),
    AND(COUNTIF(Bugs!A:A,B311)&gt;0,ISNUMBER(SEARCH("x",INDEX(Bugs!D:D,MATCH(B311,Bugs!A:A,0))))),
    AND(COUNTIF(Bugs!B:B,B311)&gt;0,ISNUMBER(SEARCH("x",INDEX(Bugs!D:D,MATCH(B311,Bugs!B:B,0)))))
),"Y","")</f>
        <v/>
      </c>
      <c r="R311">
        <f ca="1">IF(OR(ISNUMBER(MATCH(L311,MasterData!$D$3:$D$18,0)),ISNUMBER(MATCH(L311,MasterData!$C$3:$C$18,0))),
    DATEDIF(E311,I311,"d"),
    DATEDIF(E311,TODAY(),"d"))</f>
        <v>4</v>
      </c>
      <c r="S311">
        <f t="shared" ca="1" si="15"/>
        <v>1</v>
      </c>
      <c r="T311">
        <f t="shared" ca="1" si="16"/>
        <v>0</v>
      </c>
      <c r="U311">
        <f t="shared" ca="1" si="17"/>
        <v>0</v>
      </c>
    </row>
    <row r="312" spans="2:21" x14ac:dyDescent="0.35">
      <c r="B312" t="s">
        <v>78</v>
      </c>
      <c r="D312" s="34" t="s">
        <v>746</v>
      </c>
      <c r="E312" s="208">
        <v>45929</v>
      </c>
      <c r="G312" t="s">
        <v>816</v>
      </c>
      <c r="I312" s="208">
        <v>45931</v>
      </c>
      <c r="K312" t="s">
        <v>235</v>
      </c>
      <c r="L312" t="s">
        <v>171</v>
      </c>
      <c r="M312" t="s">
        <v>942</v>
      </c>
      <c r="N312" t="s">
        <v>237</v>
      </c>
      <c r="P312" s="193" t="str">
        <f>IF(OR(AND(A312&lt;&gt;"",COUNTIF(Bugs!B:B,A312)&gt;0),AND(B312&lt;&gt;"",COUNTIF(Bugs!A:A,B312)&gt;0)),"Y","")</f>
        <v>Y</v>
      </c>
      <c r="Q312" s="193" t="str">
        <f>IF(OR(
    AND(COUNTIF(Bugs!A:A,B312)&gt;0,ISNUMBER(SEARCH("x",INDEX(Bugs!C:C,MATCH(B312,Bugs!A:A,0))))),
    AND(COUNTIF(Bugs!B:B,B312)&gt;0,ISNUMBER(SEARCH("x",INDEX(Bugs!C:C,MATCH(B312,Bugs!B:B,0))))),
    AND(COUNTIF(Bugs!A:A,B312)&gt;0,ISNUMBER(SEARCH("x",INDEX(Bugs!D:D,MATCH(B312,Bugs!A:A,0))))),
    AND(COUNTIF(Bugs!B:B,B312)&gt;0,ISNUMBER(SEARCH("x",INDEX(Bugs!D:D,MATCH(B312,Bugs!B:B,0)))))
),"Y","")</f>
        <v/>
      </c>
      <c r="R312">
        <f ca="1">IF(OR(ISNUMBER(MATCH(L312,MasterData!$D$3:$D$18,0)),ISNUMBER(MATCH(L312,MasterData!$C$3:$C$18,0))),
    DATEDIF(E312,I312,"d"),
    DATEDIF(E312,TODAY(),"d"))</f>
        <v>2</v>
      </c>
      <c r="S312">
        <f t="shared" ca="1" si="15"/>
        <v>1</v>
      </c>
      <c r="T312">
        <f t="shared" ca="1" si="16"/>
        <v>0</v>
      </c>
      <c r="U312">
        <f t="shared" ca="1" si="17"/>
        <v>0</v>
      </c>
    </row>
    <row r="313" spans="2:21" x14ac:dyDescent="0.35">
      <c r="B313" t="s">
        <v>79</v>
      </c>
      <c r="D313" s="34">
        <v>3014</v>
      </c>
      <c r="E313" s="208">
        <v>45929</v>
      </c>
      <c r="G313" t="s">
        <v>804</v>
      </c>
      <c r="I313" s="208">
        <v>45986</v>
      </c>
      <c r="K313" t="s">
        <v>241</v>
      </c>
      <c r="L313" t="s">
        <v>171</v>
      </c>
      <c r="M313" t="s">
        <v>943</v>
      </c>
      <c r="N313" t="s">
        <v>237</v>
      </c>
      <c r="P313" s="193" t="str">
        <f>IF(OR(AND(A313&lt;&gt;"",COUNTIF(Bugs!B:B,A313)&gt;0),AND(B313&lt;&gt;"",COUNTIF(Bugs!A:A,B313)&gt;0)),"Y","")</f>
        <v>Y</v>
      </c>
      <c r="Q313" s="193" t="str">
        <f>IF(OR(
    AND(COUNTIF(Bugs!A:A,B313)&gt;0,ISNUMBER(SEARCH("x",INDEX(Bugs!C:C,MATCH(B313,Bugs!A:A,0))))),
    AND(COUNTIF(Bugs!B:B,B313)&gt;0,ISNUMBER(SEARCH("x",INDEX(Bugs!C:C,MATCH(B313,Bugs!B:B,0))))),
    AND(COUNTIF(Bugs!A:A,B313)&gt;0,ISNUMBER(SEARCH("x",INDEX(Bugs!D:D,MATCH(B313,Bugs!A:A,0))))),
    AND(COUNTIF(Bugs!B:B,B313)&gt;0,ISNUMBER(SEARCH("x",INDEX(Bugs!D:D,MATCH(B313,Bugs!B:B,0)))))
),"Y","")</f>
        <v>Y</v>
      </c>
      <c r="R313">
        <f ca="1">IF(OR(ISNUMBER(MATCH(L313,MasterData!$D$3:$D$18,0)),ISNUMBER(MATCH(L313,MasterData!$C$3:$C$18,0))),
    DATEDIF(E313,I313,"d"),
    DATEDIF(E313,TODAY(),"d"))</f>
        <v>57</v>
      </c>
      <c r="S313">
        <f t="shared" ca="1" si="15"/>
        <v>0</v>
      </c>
      <c r="T313">
        <f t="shared" ca="1" si="16"/>
        <v>0</v>
      </c>
      <c r="U313">
        <f t="shared" ca="1" si="17"/>
        <v>1</v>
      </c>
    </row>
    <row r="314" spans="2:21" x14ac:dyDescent="0.35">
      <c r="B314" t="s">
        <v>80</v>
      </c>
      <c r="D314" s="34">
        <v>3014</v>
      </c>
      <c r="E314" s="208">
        <v>45929</v>
      </c>
      <c r="G314" t="s">
        <v>804</v>
      </c>
      <c r="I314" s="208">
        <v>45929</v>
      </c>
      <c r="K314" t="s">
        <v>241</v>
      </c>
      <c r="L314" t="s">
        <v>164</v>
      </c>
      <c r="M314" t="s">
        <v>944</v>
      </c>
      <c r="N314" t="s">
        <v>237</v>
      </c>
      <c r="P314" s="193" t="str">
        <f>IF(OR(AND(A314&lt;&gt;"",COUNTIF(Bugs!B:B,A314)&gt;0),AND(B314&lt;&gt;"",COUNTIF(Bugs!A:A,B314)&gt;0)),"Y","")</f>
        <v>Y</v>
      </c>
      <c r="Q314" s="193" t="str">
        <f>IF(OR(
    AND(COUNTIF(Bugs!A:A,B314)&gt;0,ISNUMBER(SEARCH("x",INDEX(Bugs!C:C,MATCH(B314,Bugs!A:A,0))))),
    AND(COUNTIF(Bugs!B:B,B314)&gt;0,ISNUMBER(SEARCH("x",INDEX(Bugs!C:C,MATCH(B314,Bugs!B:B,0))))),
    AND(COUNTIF(Bugs!A:A,B314)&gt;0,ISNUMBER(SEARCH("x",INDEX(Bugs!D:D,MATCH(B314,Bugs!A:A,0))))),
    AND(COUNTIF(Bugs!B:B,B314)&gt;0,ISNUMBER(SEARCH("x",INDEX(Bugs!D:D,MATCH(B314,Bugs!B:B,0)))))
),"Y","")</f>
        <v>Y</v>
      </c>
      <c r="R314">
        <f ca="1">IF(OR(ISNUMBER(MATCH(L314,MasterData!$D$3:$D$18,0)),ISNUMBER(MATCH(L314,MasterData!$C$3:$C$18,0))),
    DATEDIF(E314,I314,"d"),
    DATEDIF(E314,TODAY(),"d"))</f>
        <v>78</v>
      </c>
      <c r="S314">
        <f t="shared" ca="1" si="15"/>
        <v>0</v>
      </c>
      <c r="T314">
        <f t="shared" ca="1" si="16"/>
        <v>0</v>
      </c>
      <c r="U314">
        <f t="shared" ca="1" si="17"/>
        <v>1</v>
      </c>
    </row>
    <row r="315" spans="2:21" x14ac:dyDescent="0.35">
      <c r="B315" t="s">
        <v>81</v>
      </c>
      <c r="D315" s="34" t="s">
        <v>254</v>
      </c>
      <c r="E315" s="208">
        <v>45929</v>
      </c>
      <c r="G315" t="s">
        <v>816</v>
      </c>
      <c r="I315" s="208">
        <v>45939</v>
      </c>
      <c r="K315" t="s">
        <v>241</v>
      </c>
      <c r="L315" t="s">
        <v>171</v>
      </c>
      <c r="M315" t="s">
        <v>945</v>
      </c>
      <c r="N315" t="s">
        <v>237</v>
      </c>
      <c r="P315" s="193" t="str">
        <f>IF(OR(AND(A315&lt;&gt;"",COUNTIF(Bugs!B:B,A315)&gt;0),AND(B315&lt;&gt;"",COUNTIF(Bugs!A:A,B315)&gt;0)),"Y","")</f>
        <v>Y</v>
      </c>
      <c r="Q315" s="193" t="str">
        <f>IF(OR(
    AND(COUNTIF(Bugs!A:A,B315)&gt;0,ISNUMBER(SEARCH("x",INDEX(Bugs!C:C,MATCH(B315,Bugs!A:A,0))))),
    AND(COUNTIF(Bugs!B:B,B315)&gt;0,ISNUMBER(SEARCH("x",INDEX(Bugs!C:C,MATCH(B315,Bugs!B:B,0))))),
    AND(COUNTIF(Bugs!A:A,B315)&gt;0,ISNUMBER(SEARCH("x",INDEX(Bugs!D:D,MATCH(B315,Bugs!A:A,0))))),
    AND(COUNTIF(Bugs!B:B,B315)&gt;0,ISNUMBER(SEARCH("x",INDEX(Bugs!D:D,MATCH(B315,Bugs!B:B,0)))))
),"Y","")</f>
        <v>Y</v>
      </c>
      <c r="R315">
        <f ca="1">IF(OR(ISNUMBER(MATCH(L315,MasterData!$D$3:$D$18,0)),ISNUMBER(MATCH(L315,MasterData!$C$3:$C$18,0))),
    DATEDIF(E315,I315,"d"),
    DATEDIF(E315,TODAY(),"d"))</f>
        <v>10</v>
      </c>
      <c r="S315">
        <f t="shared" ca="1" si="15"/>
        <v>0</v>
      </c>
      <c r="T315">
        <f t="shared" ca="1" si="16"/>
        <v>1</v>
      </c>
      <c r="U315">
        <f t="shared" ca="1" si="17"/>
        <v>0</v>
      </c>
    </row>
    <row r="316" spans="2:21" x14ac:dyDescent="0.35">
      <c r="B316" t="s">
        <v>946</v>
      </c>
      <c r="D316" s="34">
        <v>3006</v>
      </c>
      <c r="E316" s="208">
        <v>45929</v>
      </c>
      <c r="G316" t="s">
        <v>947</v>
      </c>
      <c r="I316" s="208">
        <v>45938</v>
      </c>
      <c r="K316" t="s">
        <v>241</v>
      </c>
      <c r="L316" t="s">
        <v>171</v>
      </c>
      <c r="M316" t="s">
        <v>948</v>
      </c>
      <c r="N316" t="s">
        <v>237</v>
      </c>
      <c r="P316" s="193" t="str">
        <f>IF(OR(AND(A316&lt;&gt;"",COUNTIF(Bugs!B:B,A316)&gt;0),AND(B316&lt;&gt;"",COUNTIF(Bugs!A:A,B316)&gt;0)),"Y","")</f>
        <v/>
      </c>
      <c r="Q316" s="193" t="str">
        <f>IF(OR(
    AND(COUNTIF(Bugs!A:A,B316)&gt;0,ISNUMBER(SEARCH("x",INDEX(Bugs!C:C,MATCH(B316,Bugs!A:A,0))))),
    AND(COUNTIF(Bugs!B:B,B316)&gt;0,ISNUMBER(SEARCH("x",INDEX(Bugs!C:C,MATCH(B316,Bugs!B:B,0))))),
    AND(COUNTIF(Bugs!A:A,B316)&gt;0,ISNUMBER(SEARCH("x",INDEX(Bugs!D:D,MATCH(B316,Bugs!A:A,0))))),
    AND(COUNTIF(Bugs!B:B,B316)&gt;0,ISNUMBER(SEARCH("x",INDEX(Bugs!D:D,MATCH(B316,Bugs!B:B,0)))))
),"Y","")</f>
        <v/>
      </c>
      <c r="R316">
        <f ca="1">IF(OR(ISNUMBER(MATCH(L316,MasterData!$D$3:$D$18,0)),ISNUMBER(MATCH(L316,MasterData!$C$3:$C$18,0))),
    DATEDIF(E316,I316,"d"),
    DATEDIF(E316,TODAY(),"d"))</f>
        <v>9</v>
      </c>
      <c r="S316">
        <f t="shared" ca="1" si="15"/>
        <v>0</v>
      </c>
      <c r="T316">
        <f t="shared" ca="1" si="16"/>
        <v>1</v>
      </c>
      <c r="U316">
        <f t="shared" ca="1" si="17"/>
        <v>0</v>
      </c>
    </row>
    <row r="317" spans="2:21" x14ac:dyDescent="0.35">
      <c r="B317" t="s">
        <v>949</v>
      </c>
      <c r="D317" s="34" t="s">
        <v>254</v>
      </c>
      <c r="E317" s="208">
        <v>45930</v>
      </c>
      <c r="G317" t="s">
        <v>727</v>
      </c>
      <c r="I317" s="208">
        <v>45946</v>
      </c>
      <c r="K317" t="s">
        <v>235</v>
      </c>
      <c r="L317" t="s">
        <v>171</v>
      </c>
      <c r="M317" t="s">
        <v>950</v>
      </c>
      <c r="N317" t="s">
        <v>237</v>
      </c>
      <c r="P317" s="193" t="str">
        <f>IF(OR(AND(A317&lt;&gt;"",COUNTIF(Bugs!B:B,A317)&gt;0),AND(B317&lt;&gt;"",COUNTIF(Bugs!A:A,B317)&gt;0)),"Y","")</f>
        <v/>
      </c>
      <c r="Q317" s="193" t="str">
        <f>IF(OR(
    AND(COUNTIF(Bugs!A:A,B317)&gt;0,ISNUMBER(SEARCH("x",INDEX(Bugs!C:C,MATCH(B317,Bugs!A:A,0))))),
    AND(COUNTIF(Bugs!B:B,B317)&gt;0,ISNUMBER(SEARCH("x",INDEX(Bugs!C:C,MATCH(B317,Bugs!B:B,0))))),
    AND(COUNTIF(Bugs!A:A,B317)&gt;0,ISNUMBER(SEARCH("x",INDEX(Bugs!D:D,MATCH(B317,Bugs!A:A,0))))),
    AND(COUNTIF(Bugs!B:B,B317)&gt;0,ISNUMBER(SEARCH("x",INDEX(Bugs!D:D,MATCH(B317,Bugs!B:B,0)))))
),"Y","")</f>
        <v/>
      </c>
      <c r="R317">
        <f ca="1">IF(OR(ISNUMBER(MATCH(L317,MasterData!$D$3:$D$18,0)),ISNUMBER(MATCH(L317,MasterData!$C$3:$C$18,0))),
    DATEDIF(E317,I317,"d"),
    DATEDIF(E317,TODAY(),"d"))</f>
        <v>16</v>
      </c>
      <c r="S317">
        <f t="shared" ca="1" si="15"/>
        <v>0</v>
      </c>
      <c r="T317">
        <f t="shared" ca="1" si="16"/>
        <v>1</v>
      </c>
      <c r="U317">
        <f t="shared" ca="1" si="17"/>
        <v>0</v>
      </c>
    </row>
    <row r="318" spans="2:21" x14ac:dyDescent="0.35">
      <c r="B318" t="s">
        <v>951</v>
      </c>
      <c r="D318" s="34">
        <v>5975</v>
      </c>
      <c r="E318" s="208">
        <v>45930</v>
      </c>
      <c r="G318" t="s">
        <v>710</v>
      </c>
      <c r="I318" s="208">
        <v>45931</v>
      </c>
      <c r="K318" t="s">
        <v>235</v>
      </c>
      <c r="L318" t="s">
        <v>171</v>
      </c>
      <c r="M318" t="s">
        <v>952</v>
      </c>
      <c r="N318" t="s">
        <v>237</v>
      </c>
      <c r="P318" s="193" t="str">
        <f>IF(OR(AND(A318&lt;&gt;"",COUNTIF(Bugs!B:B,A318)&gt;0),AND(B318&lt;&gt;"",COUNTIF(Bugs!A:A,B318)&gt;0)),"Y","")</f>
        <v/>
      </c>
      <c r="Q318" s="193" t="str">
        <f>IF(OR(
    AND(COUNTIF(Bugs!A:A,B318)&gt;0,ISNUMBER(SEARCH("x",INDEX(Bugs!C:C,MATCH(B318,Bugs!A:A,0))))),
    AND(COUNTIF(Bugs!B:B,B318)&gt;0,ISNUMBER(SEARCH("x",INDEX(Bugs!C:C,MATCH(B318,Bugs!B:B,0))))),
    AND(COUNTIF(Bugs!A:A,B318)&gt;0,ISNUMBER(SEARCH("x",INDEX(Bugs!D:D,MATCH(B318,Bugs!A:A,0))))),
    AND(COUNTIF(Bugs!B:B,B318)&gt;0,ISNUMBER(SEARCH("x",INDEX(Bugs!D:D,MATCH(B318,Bugs!B:B,0)))))
),"Y","")</f>
        <v/>
      </c>
      <c r="R318">
        <f ca="1">IF(OR(ISNUMBER(MATCH(L318,MasterData!$D$3:$D$18,0)),ISNUMBER(MATCH(L318,MasterData!$C$3:$C$18,0))),
    DATEDIF(E318,I318,"d"),
    DATEDIF(E318,TODAY(),"d"))</f>
        <v>1</v>
      </c>
      <c r="S318">
        <f t="shared" ca="1" si="15"/>
        <v>1</v>
      </c>
      <c r="T318">
        <f t="shared" ca="1" si="16"/>
        <v>0</v>
      </c>
      <c r="U318">
        <f t="shared" ca="1" si="17"/>
        <v>0</v>
      </c>
    </row>
    <row r="319" spans="2:21" x14ac:dyDescent="0.35">
      <c r="B319" t="s">
        <v>953</v>
      </c>
      <c r="D319" s="34" t="s">
        <v>480</v>
      </c>
      <c r="E319" s="208">
        <v>45930</v>
      </c>
      <c r="G319" t="s">
        <v>848</v>
      </c>
      <c r="I319" s="208">
        <v>45936</v>
      </c>
      <c r="K319" t="s">
        <v>347</v>
      </c>
      <c r="L319" t="s">
        <v>171</v>
      </c>
      <c r="M319" t="s">
        <v>954</v>
      </c>
      <c r="N319" t="s">
        <v>237</v>
      </c>
      <c r="P319" s="193" t="str">
        <f>IF(OR(AND(A319&lt;&gt;"",COUNTIF(Bugs!B:B,A319)&gt;0),AND(B319&lt;&gt;"",COUNTIF(Bugs!A:A,B319)&gt;0)),"Y","")</f>
        <v/>
      </c>
      <c r="Q319" s="193" t="str">
        <f>IF(OR(
    AND(COUNTIF(Bugs!A:A,B319)&gt;0,ISNUMBER(SEARCH("x",INDEX(Bugs!C:C,MATCH(B319,Bugs!A:A,0))))),
    AND(COUNTIF(Bugs!B:B,B319)&gt;0,ISNUMBER(SEARCH("x",INDEX(Bugs!C:C,MATCH(B319,Bugs!B:B,0))))),
    AND(COUNTIF(Bugs!A:A,B319)&gt;0,ISNUMBER(SEARCH("x",INDEX(Bugs!D:D,MATCH(B319,Bugs!A:A,0))))),
    AND(COUNTIF(Bugs!B:B,B319)&gt;0,ISNUMBER(SEARCH("x",INDEX(Bugs!D:D,MATCH(B319,Bugs!B:B,0)))))
),"Y","")</f>
        <v/>
      </c>
      <c r="R319">
        <f ca="1">IF(OR(ISNUMBER(MATCH(L319,MasterData!$D$3:$D$18,0)),ISNUMBER(MATCH(L319,MasterData!$C$3:$C$18,0))),
    DATEDIF(E319,I319,"d"),
    DATEDIF(E319,TODAY(),"d"))</f>
        <v>6</v>
      </c>
      <c r="S319">
        <f t="shared" ca="1" si="15"/>
        <v>1</v>
      </c>
      <c r="T319">
        <f t="shared" ca="1" si="16"/>
        <v>0</v>
      </c>
      <c r="U319">
        <f t="shared" ca="1" si="17"/>
        <v>0</v>
      </c>
    </row>
    <row r="320" spans="2:21" x14ac:dyDescent="0.35">
      <c r="B320" t="s">
        <v>955</v>
      </c>
      <c r="D320" s="34">
        <v>3014</v>
      </c>
      <c r="E320" s="208">
        <v>45930</v>
      </c>
      <c r="G320" t="s">
        <v>804</v>
      </c>
      <c r="I320" s="208">
        <v>45936</v>
      </c>
      <c r="K320" t="s">
        <v>235</v>
      </c>
      <c r="L320" t="s">
        <v>171</v>
      </c>
      <c r="M320" t="s">
        <v>956</v>
      </c>
      <c r="N320" t="s">
        <v>237</v>
      </c>
      <c r="P320" s="193" t="str">
        <f>IF(OR(AND(A320&lt;&gt;"",COUNTIF(Bugs!B:B,A320)&gt;0),AND(B320&lt;&gt;"",COUNTIF(Bugs!A:A,B320)&gt;0)),"Y","")</f>
        <v/>
      </c>
      <c r="Q320" s="193" t="str">
        <f>IF(OR(
    AND(COUNTIF(Bugs!A:A,B320)&gt;0,ISNUMBER(SEARCH("x",INDEX(Bugs!C:C,MATCH(B320,Bugs!A:A,0))))),
    AND(COUNTIF(Bugs!B:B,B320)&gt;0,ISNUMBER(SEARCH("x",INDEX(Bugs!C:C,MATCH(B320,Bugs!B:B,0))))),
    AND(COUNTIF(Bugs!A:A,B320)&gt;0,ISNUMBER(SEARCH("x",INDEX(Bugs!D:D,MATCH(B320,Bugs!A:A,0))))),
    AND(COUNTIF(Bugs!B:B,B320)&gt;0,ISNUMBER(SEARCH("x",INDEX(Bugs!D:D,MATCH(B320,Bugs!B:B,0)))))
),"Y","")</f>
        <v/>
      </c>
      <c r="R320">
        <f ca="1">IF(OR(ISNUMBER(MATCH(L320,MasterData!$D$3:$D$18,0)),ISNUMBER(MATCH(L320,MasterData!$C$3:$C$18,0))),
    DATEDIF(E320,I320,"d"),
    DATEDIF(E320,TODAY(),"d"))</f>
        <v>6</v>
      </c>
      <c r="S320">
        <f t="shared" ca="1" si="15"/>
        <v>1</v>
      </c>
      <c r="T320">
        <f t="shared" ca="1" si="16"/>
        <v>0</v>
      </c>
      <c r="U320">
        <f t="shared" ca="1" si="17"/>
        <v>0</v>
      </c>
    </row>
    <row r="321" spans="2:21" x14ac:dyDescent="0.35">
      <c r="B321" t="s">
        <v>957</v>
      </c>
      <c r="D321" s="34" t="s">
        <v>480</v>
      </c>
      <c r="E321" s="208">
        <v>45931</v>
      </c>
      <c r="G321" t="s">
        <v>715</v>
      </c>
      <c r="I321" s="208">
        <v>45931</v>
      </c>
      <c r="K321" t="s">
        <v>241</v>
      </c>
      <c r="L321" t="s">
        <v>171</v>
      </c>
      <c r="M321" t="s">
        <v>958</v>
      </c>
      <c r="N321" t="s">
        <v>237</v>
      </c>
      <c r="P321" s="193" t="str">
        <f>IF(OR(AND(A321&lt;&gt;"",COUNTIF(Bugs!B:B,A321)&gt;0),AND(B321&lt;&gt;"",COUNTIF(Bugs!A:A,B321)&gt;0)),"Y","")</f>
        <v/>
      </c>
      <c r="Q321" s="193" t="str">
        <f>IF(OR(
    AND(COUNTIF(Bugs!A:A,B321)&gt;0,ISNUMBER(SEARCH("x",INDEX(Bugs!C:C,MATCH(B321,Bugs!A:A,0))))),
    AND(COUNTIF(Bugs!B:B,B321)&gt;0,ISNUMBER(SEARCH("x",INDEX(Bugs!C:C,MATCH(B321,Bugs!B:B,0))))),
    AND(COUNTIF(Bugs!A:A,B321)&gt;0,ISNUMBER(SEARCH("x",INDEX(Bugs!D:D,MATCH(B321,Bugs!A:A,0))))),
    AND(COUNTIF(Bugs!B:B,B321)&gt;0,ISNUMBER(SEARCH("x",INDEX(Bugs!D:D,MATCH(B321,Bugs!B:B,0)))))
),"Y","")</f>
        <v/>
      </c>
      <c r="R321">
        <f ca="1">IF(OR(ISNUMBER(MATCH(L321,MasterData!$D$3:$D$18,0)),ISNUMBER(MATCH(L321,MasterData!$C$3:$C$18,0))),
    DATEDIF(E321,I321,"d"),
    DATEDIF(E321,TODAY(),"d"))</f>
        <v>0</v>
      </c>
      <c r="S321">
        <f t="shared" ca="1" si="15"/>
        <v>1</v>
      </c>
      <c r="T321">
        <f t="shared" ca="1" si="16"/>
        <v>0</v>
      </c>
      <c r="U321">
        <f t="shared" ca="1" si="17"/>
        <v>0</v>
      </c>
    </row>
    <row r="322" spans="2:21" x14ac:dyDescent="0.35">
      <c r="B322" t="s">
        <v>959</v>
      </c>
      <c r="D322" s="34">
        <v>3003</v>
      </c>
      <c r="E322" s="208">
        <v>45931</v>
      </c>
      <c r="G322" t="s">
        <v>727</v>
      </c>
      <c r="I322" s="208">
        <v>45931</v>
      </c>
      <c r="K322" t="s">
        <v>235</v>
      </c>
      <c r="L322" t="s">
        <v>171</v>
      </c>
      <c r="M322" t="s">
        <v>960</v>
      </c>
      <c r="N322" t="s">
        <v>237</v>
      </c>
      <c r="P322" s="193" t="str">
        <f>IF(OR(AND(A322&lt;&gt;"",COUNTIF(Bugs!B:B,A322)&gt;0),AND(B322&lt;&gt;"",COUNTIF(Bugs!A:A,B322)&gt;0)),"Y","")</f>
        <v/>
      </c>
      <c r="Q322" s="193" t="str">
        <f>IF(OR(
    AND(COUNTIF(Bugs!A:A,B322)&gt;0,ISNUMBER(SEARCH("x",INDEX(Bugs!C:C,MATCH(B322,Bugs!A:A,0))))),
    AND(COUNTIF(Bugs!B:B,B322)&gt;0,ISNUMBER(SEARCH("x",INDEX(Bugs!C:C,MATCH(B322,Bugs!B:B,0))))),
    AND(COUNTIF(Bugs!A:A,B322)&gt;0,ISNUMBER(SEARCH("x",INDEX(Bugs!D:D,MATCH(B322,Bugs!A:A,0))))),
    AND(COUNTIF(Bugs!B:B,B322)&gt;0,ISNUMBER(SEARCH("x",INDEX(Bugs!D:D,MATCH(B322,Bugs!B:B,0)))))
),"Y","")</f>
        <v/>
      </c>
      <c r="R322">
        <f ca="1">IF(OR(ISNUMBER(MATCH(L322,MasterData!$D$3:$D$18,0)),ISNUMBER(MATCH(L322,MasterData!$C$3:$C$18,0))),
    DATEDIF(E322,I322,"d"),
    DATEDIF(E322,TODAY(),"d"))</f>
        <v>0</v>
      </c>
      <c r="S322">
        <f t="shared" ca="1" si="15"/>
        <v>1</v>
      </c>
      <c r="T322">
        <f t="shared" ca="1" si="16"/>
        <v>0</v>
      </c>
      <c r="U322">
        <f t="shared" ca="1" si="17"/>
        <v>0</v>
      </c>
    </row>
    <row r="323" spans="2:21" x14ac:dyDescent="0.35">
      <c r="B323" t="s">
        <v>961</v>
      </c>
      <c r="D323" s="34" t="s">
        <v>480</v>
      </c>
      <c r="E323" s="208">
        <v>45931</v>
      </c>
      <c r="G323" t="s">
        <v>804</v>
      </c>
      <c r="I323" s="208">
        <v>45936</v>
      </c>
      <c r="K323" t="s">
        <v>241</v>
      </c>
      <c r="L323" t="s">
        <v>171</v>
      </c>
      <c r="M323" t="s">
        <v>962</v>
      </c>
      <c r="N323" t="s">
        <v>237</v>
      </c>
      <c r="P323" s="193" t="str">
        <f>IF(OR(AND(A323&lt;&gt;"",COUNTIF(Bugs!B:B,A323)&gt;0),AND(B323&lt;&gt;"",COUNTIF(Bugs!A:A,B323)&gt;0)),"Y","")</f>
        <v/>
      </c>
      <c r="Q323" s="193" t="str">
        <f>IF(OR(
    AND(COUNTIF(Bugs!A:A,B323)&gt;0,ISNUMBER(SEARCH("x",INDEX(Bugs!C:C,MATCH(B323,Bugs!A:A,0))))),
    AND(COUNTIF(Bugs!B:B,B323)&gt;0,ISNUMBER(SEARCH("x",INDEX(Bugs!C:C,MATCH(B323,Bugs!B:B,0))))),
    AND(COUNTIF(Bugs!A:A,B323)&gt;0,ISNUMBER(SEARCH("x",INDEX(Bugs!D:D,MATCH(B323,Bugs!A:A,0))))),
    AND(COUNTIF(Bugs!B:B,B323)&gt;0,ISNUMBER(SEARCH("x",INDEX(Bugs!D:D,MATCH(B323,Bugs!B:B,0)))))
),"Y","")</f>
        <v/>
      </c>
      <c r="R323">
        <f ca="1">IF(OR(ISNUMBER(MATCH(L323,MasterData!$D$3:$D$18,0)),ISNUMBER(MATCH(L323,MasterData!$C$3:$C$18,0))),
    DATEDIF(E323,I323,"d"),
    DATEDIF(E323,TODAY(),"d"))</f>
        <v>5</v>
      </c>
      <c r="S323">
        <f t="shared" ca="1" si="15"/>
        <v>1</v>
      </c>
      <c r="T323">
        <f t="shared" ca="1" si="16"/>
        <v>0</v>
      </c>
      <c r="U323">
        <f t="shared" ca="1" si="17"/>
        <v>0</v>
      </c>
    </row>
    <row r="324" spans="2:21" x14ac:dyDescent="0.35">
      <c r="B324" t="s">
        <v>963</v>
      </c>
      <c r="D324" s="34" t="s">
        <v>746</v>
      </c>
      <c r="E324" s="208">
        <v>45931</v>
      </c>
      <c r="G324" t="s">
        <v>816</v>
      </c>
      <c r="I324" s="208">
        <v>45931</v>
      </c>
      <c r="K324" t="s">
        <v>235</v>
      </c>
      <c r="L324" t="s">
        <v>171</v>
      </c>
      <c r="M324" t="s">
        <v>965</v>
      </c>
      <c r="N324" t="s">
        <v>237</v>
      </c>
      <c r="P324" s="193" t="str">
        <f>IF(OR(AND(A324&lt;&gt;"",COUNTIF(Bugs!B:B,A324)&gt;0),AND(B324&lt;&gt;"",COUNTIF(Bugs!A:A,B324)&gt;0)),"Y","")</f>
        <v/>
      </c>
      <c r="Q324" s="193" t="str">
        <f>IF(OR(
    AND(COUNTIF(Bugs!A:A,B324)&gt;0,ISNUMBER(SEARCH("x",INDEX(Bugs!C:C,MATCH(B324,Bugs!A:A,0))))),
    AND(COUNTIF(Bugs!B:B,B324)&gt;0,ISNUMBER(SEARCH("x",INDEX(Bugs!C:C,MATCH(B324,Bugs!B:B,0))))),
    AND(COUNTIF(Bugs!A:A,B324)&gt;0,ISNUMBER(SEARCH("x",INDEX(Bugs!D:D,MATCH(B324,Bugs!A:A,0))))),
    AND(COUNTIF(Bugs!B:B,B324)&gt;0,ISNUMBER(SEARCH("x",INDEX(Bugs!D:D,MATCH(B324,Bugs!B:B,0)))))
),"Y","")</f>
        <v/>
      </c>
      <c r="R324">
        <f ca="1">IF(OR(ISNUMBER(MATCH(L324,MasterData!$D$3:$D$18,0)),ISNUMBER(MATCH(L324,MasterData!$C$3:$C$18,0))),
    DATEDIF(E324,I324,"d"),
    DATEDIF(E324,TODAY(),"d"))</f>
        <v>0</v>
      </c>
      <c r="S324">
        <f t="shared" ca="1" si="15"/>
        <v>1</v>
      </c>
      <c r="T324">
        <f t="shared" ca="1" si="16"/>
        <v>0</v>
      </c>
      <c r="U324">
        <f t="shared" ca="1" si="17"/>
        <v>0</v>
      </c>
    </row>
    <row r="325" spans="2:21" x14ac:dyDescent="0.35">
      <c r="B325" t="s">
        <v>966</v>
      </c>
      <c r="D325" s="34" t="s">
        <v>717</v>
      </c>
      <c r="E325" s="208">
        <v>45931</v>
      </c>
      <c r="G325" t="s">
        <v>967</v>
      </c>
      <c r="I325" s="208">
        <v>45931</v>
      </c>
      <c r="K325" t="s">
        <v>235</v>
      </c>
      <c r="L325" t="s">
        <v>171</v>
      </c>
      <c r="M325" t="s">
        <v>968</v>
      </c>
      <c r="N325" t="s">
        <v>237</v>
      </c>
      <c r="P325" s="193" t="str">
        <f>IF(OR(AND(A325&lt;&gt;"",COUNTIF(Bugs!B:B,A325)&gt;0),AND(B325&lt;&gt;"",COUNTIF(Bugs!A:A,B325)&gt;0)),"Y","")</f>
        <v/>
      </c>
      <c r="Q325" s="193" t="str">
        <f>IF(OR(
    AND(COUNTIF(Bugs!A:A,B325)&gt;0,ISNUMBER(SEARCH("x",INDEX(Bugs!C:C,MATCH(B325,Bugs!A:A,0))))),
    AND(COUNTIF(Bugs!B:B,B325)&gt;0,ISNUMBER(SEARCH("x",INDEX(Bugs!C:C,MATCH(B325,Bugs!B:B,0))))),
    AND(COUNTIF(Bugs!A:A,B325)&gt;0,ISNUMBER(SEARCH("x",INDEX(Bugs!D:D,MATCH(B325,Bugs!A:A,0))))),
    AND(COUNTIF(Bugs!B:B,B325)&gt;0,ISNUMBER(SEARCH("x",INDEX(Bugs!D:D,MATCH(B325,Bugs!B:B,0)))))
),"Y","")</f>
        <v/>
      </c>
      <c r="R325">
        <f ca="1">IF(OR(ISNUMBER(MATCH(L325,MasterData!$D$3:$D$18,0)),ISNUMBER(MATCH(L325,MasterData!$C$3:$C$18,0))),
    DATEDIF(E325,I325,"d"),
    DATEDIF(E325,TODAY(),"d"))</f>
        <v>0</v>
      </c>
      <c r="S325">
        <f t="shared" ca="1" si="15"/>
        <v>1</v>
      </c>
      <c r="T325">
        <f t="shared" ca="1" si="16"/>
        <v>0</v>
      </c>
      <c r="U325">
        <f t="shared" ca="1" si="17"/>
        <v>0</v>
      </c>
    </row>
    <row r="326" spans="2:21" x14ac:dyDescent="0.35">
      <c r="B326" t="s">
        <v>969</v>
      </c>
      <c r="D326" s="34" t="s">
        <v>480</v>
      </c>
      <c r="E326" s="208">
        <v>45931</v>
      </c>
      <c r="G326" t="s">
        <v>715</v>
      </c>
      <c r="I326" s="208">
        <v>45931</v>
      </c>
      <c r="K326" t="s">
        <v>241</v>
      </c>
      <c r="L326" t="s">
        <v>171</v>
      </c>
      <c r="M326" t="s">
        <v>970</v>
      </c>
      <c r="N326" t="s">
        <v>237</v>
      </c>
      <c r="P326" s="193" t="str">
        <f>IF(OR(AND(A326&lt;&gt;"",COUNTIF(Bugs!B:B,A326)&gt;0),AND(B326&lt;&gt;"",COUNTIF(Bugs!A:A,B326)&gt;0)),"Y","")</f>
        <v/>
      </c>
      <c r="Q326" s="193" t="str">
        <f>IF(OR(
    AND(COUNTIF(Bugs!A:A,B326)&gt;0,ISNUMBER(SEARCH("x",INDEX(Bugs!C:C,MATCH(B326,Bugs!A:A,0))))),
    AND(COUNTIF(Bugs!B:B,B326)&gt;0,ISNUMBER(SEARCH("x",INDEX(Bugs!C:C,MATCH(B326,Bugs!B:B,0))))),
    AND(COUNTIF(Bugs!A:A,B326)&gt;0,ISNUMBER(SEARCH("x",INDEX(Bugs!D:D,MATCH(B326,Bugs!A:A,0))))),
    AND(COUNTIF(Bugs!B:B,B326)&gt;0,ISNUMBER(SEARCH("x",INDEX(Bugs!D:D,MATCH(B326,Bugs!B:B,0)))))
),"Y","")</f>
        <v/>
      </c>
      <c r="R326">
        <f ca="1">IF(OR(ISNUMBER(MATCH(L326,MasterData!$D$3:$D$18,0)),ISNUMBER(MATCH(L326,MasterData!$C$3:$C$18,0))),
    DATEDIF(E326,I326,"d"),
    DATEDIF(E326,TODAY(),"d"))</f>
        <v>0</v>
      </c>
      <c r="S326">
        <f t="shared" ca="1" si="15"/>
        <v>1</v>
      </c>
      <c r="T326">
        <f t="shared" ca="1" si="16"/>
        <v>0</v>
      </c>
      <c r="U326">
        <f t="shared" ca="1" si="17"/>
        <v>0</v>
      </c>
    </row>
    <row r="327" spans="2:21" x14ac:dyDescent="0.35">
      <c r="B327" t="s">
        <v>971</v>
      </c>
      <c r="D327" s="34" t="s">
        <v>480</v>
      </c>
      <c r="E327" s="208">
        <v>45932</v>
      </c>
      <c r="G327" t="s">
        <v>715</v>
      </c>
      <c r="I327" s="208">
        <v>45932</v>
      </c>
      <c r="K327" t="s">
        <v>241</v>
      </c>
      <c r="L327" t="s">
        <v>171</v>
      </c>
      <c r="M327" t="s">
        <v>972</v>
      </c>
      <c r="N327" t="s">
        <v>237</v>
      </c>
      <c r="P327" s="193" t="str">
        <f>IF(OR(AND(A327&lt;&gt;"",COUNTIF(Bugs!B:B,A327)&gt;0),AND(B327&lt;&gt;"",COUNTIF(Bugs!A:A,B327)&gt;0)),"Y","")</f>
        <v/>
      </c>
      <c r="Q327" s="193" t="str">
        <f>IF(OR(
    AND(COUNTIF(Bugs!A:A,B327)&gt;0,ISNUMBER(SEARCH("x",INDEX(Bugs!C:C,MATCH(B327,Bugs!A:A,0))))),
    AND(COUNTIF(Bugs!B:B,B327)&gt;0,ISNUMBER(SEARCH("x",INDEX(Bugs!C:C,MATCH(B327,Bugs!B:B,0))))),
    AND(COUNTIF(Bugs!A:A,B327)&gt;0,ISNUMBER(SEARCH("x",INDEX(Bugs!D:D,MATCH(B327,Bugs!A:A,0))))),
    AND(COUNTIF(Bugs!B:B,B327)&gt;0,ISNUMBER(SEARCH("x",INDEX(Bugs!D:D,MATCH(B327,Bugs!B:B,0)))))
),"Y","")</f>
        <v/>
      </c>
      <c r="R327">
        <f ca="1">IF(OR(ISNUMBER(MATCH(L327,MasterData!$D$3:$D$18,0)),ISNUMBER(MATCH(L327,MasterData!$C$3:$C$18,0))),
    DATEDIF(E327,I327,"d"),
    DATEDIF(E327,TODAY(),"d"))</f>
        <v>0</v>
      </c>
      <c r="S327">
        <f t="shared" ca="1" si="15"/>
        <v>1</v>
      </c>
      <c r="T327">
        <f t="shared" ca="1" si="16"/>
        <v>0</v>
      </c>
      <c r="U327">
        <f t="shared" ca="1" si="17"/>
        <v>0</v>
      </c>
    </row>
    <row r="328" spans="2:21" x14ac:dyDescent="0.35">
      <c r="B328" t="s">
        <v>973</v>
      </c>
      <c r="D328" s="34" t="s">
        <v>480</v>
      </c>
      <c r="E328" s="208">
        <v>45932</v>
      </c>
      <c r="G328" t="s">
        <v>974</v>
      </c>
      <c r="I328" s="208">
        <v>45936</v>
      </c>
      <c r="K328" t="s">
        <v>241</v>
      </c>
      <c r="L328" t="s">
        <v>171</v>
      </c>
      <c r="M328" t="s">
        <v>975</v>
      </c>
      <c r="N328" t="s">
        <v>237</v>
      </c>
      <c r="P328" s="193" t="str">
        <f>IF(OR(AND(A328&lt;&gt;"",COUNTIF(Bugs!B:B,A328)&gt;0),AND(B328&lt;&gt;"",COUNTIF(Bugs!A:A,B328)&gt;0)),"Y","")</f>
        <v/>
      </c>
      <c r="Q328" s="193" t="str">
        <f>IF(OR(
    AND(COUNTIF(Bugs!A:A,B328)&gt;0,ISNUMBER(SEARCH("x",INDEX(Bugs!C:C,MATCH(B328,Bugs!A:A,0))))),
    AND(COUNTIF(Bugs!B:B,B328)&gt;0,ISNUMBER(SEARCH("x",INDEX(Bugs!C:C,MATCH(B328,Bugs!B:B,0))))),
    AND(COUNTIF(Bugs!A:A,B328)&gt;0,ISNUMBER(SEARCH("x",INDEX(Bugs!D:D,MATCH(B328,Bugs!A:A,0))))),
    AND(COUNTIF(Bugs!B:B,B328)&gt;0,ISNUMBER(SEARCH("x",INDEX(Bugs!D:D,MATCH(B328,Bugs!B:B,0)))))
),"Y","")</f>
        <v/>
      </c>
      <c r="R328">
        <f ca="1">IF(OR(ISNUMBER(MATCH(L328,MasterData!$D$3:$D$18,0)),ISNUMBER(MATCH(L328,MasterData!$C$3:$C$18,0))),
    DATEDIF(E328,I328,"d"),
    DATEDIF(E328,TODAY(),"d"))</f>
        <v>4</v>
      </c>
      <c r="S328">
        <f t="shared" ca="1" si="15"/>
        <v>1</v>
      </c>
      <c r="T328">
        <f t="shared" ca="1" si="16"/>
        <v>0</v>
      </c>
      <c r="U328">
        <f t="shared" ca="1" si="17"/>
        <v>0</v>
      </c>
    </row>
    <row r="329" spans="2:21" x14ac:dyDescent="0.35">
      <c r="B329" t="s">
        <v>976</v>
      </c>
      <c r="D329" s="34" t="s">
        <v>717</v>
      </c>
      <c r="E329" s="208">
        <v>45932</v>
      </c>
      <c r="G329" t="s">
        <v>715</v>
      </c>
      <c r="I329" s="208">
        <v>45933</v>
      </c>
      <c r="K329" t="s">
        <v>235</v>
      </c>
      <c r="L329" t="s">
        <v>171</v>
      </c>
      <c r="M329" t="s">
        <v>977</v>
      </c>
      <c r="N329" t="s">
        <v>237</v>
      </c>
      <c r="P329" s="193" t="str">
        <f>IF(OR(AND(A329&lt;&gt;"",COUNTIF(Bugs!B:B,A329)&gt;0),AND(B329&lt;&gt;"",COUNTIF(Bugs!A:A,B329)&gt;0)),"Y","")</f>
        <v/>
      </c>
      <c r="Q329" s="193" t="str">
        <f>IF(OR(
    AND(COUNTIF(Bugs!A:A,B329)&gt;0,ISNUMBER(SEARCH("x",INDEX(Bugs!C:C,MATCH(B329,Bugs!A:A,0))))),
    AND(COUNTIF(Bugs!B:B,B329)&gt;0,ISNUMBER(SEARCH("x",INDEX(Bugs!C:C,MATCH(B329,Bugs!B:B,0))))),
    AND(COUNTIF(Bugs!A:A,B329)&gt;0,ISNUMBER(SEARCH("x",INDEX(Bugs!D:D,MATCH(B329,Bugs!A:A,0))))),
    AND(COUNTIF(Bugs!B:B,B329)&gt;0,ISNUMBER(SEARCH("x",INDEX(Bugs!D:D,MATCH(B329,Bugs!B:B,0)))))
),"Y","")</f>
        <v/>
      </c>
      <c r="R329">
        <f ca="1">IF(OR(ISNUMBER(MATCH(L329,MasterData!$D$3:$D$18,0)),ISNUMBER(MATCH(L329,MasterData!$C$3:$C$18,0))),
    DATEDIF(E329,I329,"d"),
    DATEDIF(E329,TODAY(),"d"))</f>
        <v>1</v>
      </c>
      <c r="S329">
        <f t="shared" ref="S329:S392" ca="1" si="18">IF(AND($R329&gt;=0,$R329&lt;=7),1,0)</f>
        <v>1</v>
      </c>
      <c r="T329">
        <f t="shared" ref="T329:T392" ca="1" si="19">IF(AND($R329&gt;7,R329&lt;=30),1,0)</f>
        <v>0</v>
      </c>
      <c r="U329">
        <f t="shared" ref="U329:U392" ca="1" si="20">IF($R329&gt;30,1,0)</f>
        <v>0</v>
      </c>
    </row>
    <row r="330" spans="2:21" x14ac:dyDescent="0.35">
      <c r="B330" t="s">
        <v>979</v>
      </c>
      <c r="D330" s="34" t="s">
        <v>717</v>
      </c>
      <c r="E330" s="208">
        <v>45936</v>
      </c>
      <c r="G330" t="s">
        <v>718</v>
      </c>
      <c r="I330" s="208">
        <v>45938</v>
      </c>
      <c r="K330" t="s">
        <v>241</v>
      </c>
      <c r="L330" t="s">
        <v>171</v>
      </c>
      <c r="M330" t="s">
        <v>980</v>
      </c>
      <c r="N330" t="s">
        <v>237</v>
      </c>
      <c r="P330" s="193" t="str">
        <f>IF(OR(AND(A330&lt;&gt;"",COUNTIF(Bugs!B:B,A330)&gt;0),AND(B330&lt;&gt;"",COUNTIF(Bugs!A:A,B330)&gt;0)),"Y","")</f>
        <v/>
      </c>
      <c r="Q330" s="193" t="str">
        <f>IF(OR(
    AND(COUNTIF(Bugs!A:A,B330)&gt;0,ISNUMBER(SEARCH("x",INDEX(Bugs!C:C,MATCH(B330,Bugs!A:A,0))))),
    AND(COUNTIF(Bugs!B:B,B330)&gt;0,ISNUMBER(SEARCH("x",INDEX(Bugs!C:C,MATCH(B330,Bugs!B:B,0))))),
    AND(COUNTIF(Bugs!A:A,B330)&gt;0,ISNUMBER(SEARCH("x",INDEX(Bugs!D:D,MATCH(B330,Bugs!A:A,0))))),
    AND(COUNTIF(Bugs!B:B,B330)&gt;0,ISNUMBER(SEARCH("x",INDEX(Bugs!D:D,MATCH(B330,Bugs!B:B,0)))))
),"Y","")</f>
        <v/>
      </c>
      <c r="R330">
        <f ca="1">IF(OR(ISNUMBER(MATCH(L330,MasterData!$D$3:$D$18,0)),ISNUMBER(MATCH(L330,MasterData!$C$3:$C$18,0))),
    DATEDIF(E330,I330,"d"),
    DATEDIF(E330,TODAY(),"d"))</f>
        <v>2</v>
      </c>
      <c r="S330">
        <f t="shared" ca="1" si="18"/>
        <v>1</v>
      </c>
      <c r="T330">
        <f t="shared" ca="1" si="19"/>
        <v>0</v>
      </c>
      <c r="U330">
        <f t="shared" ca="1" si="20"/>
        <v>0</v>
      </c>
    </row>
    <row r="331" spans="2:21" x14ac:dyDescent="0.35">
      <c r="B331" t="s">
        <v>981</v>
      </c>
      <c r="D331" s="34">
        <v>3014</v>
      </c>
      <c r="E331" s="208">
        <v>45936</v>
      </c>
      <c r="G331" t="s">
        <v>982</v>
      </c>
      <c r="I331" s="208">
        <v>45936</v>
      </c>
      <c r="K331" t="s">
        <v>235</v>
      </c>
      <c r="L331" t="s">
        <v>171</v>
      </c>
      <c r="M331" t="s">
        <v>983</v>
      </c>
      <c r="N331" t="s">
        <v>237</v>
      </c>
      <c r="P331" s="193" t="str">
        <f>IF(OR(AND(A331&lt;&gt;"",COUNTIF(Bugs!B:B,A331)&gt;0),AND(B331&lt;&gt;"",COUNTIF(Bugs!A:A,B331)&gt;0)),"Y","")</f>
        <v/>
      </c>
      <c r="Q331" s="193" t="str">
        <f>IF(OR(
    AND(COUNTIF(Bugs!A:A,B331)&gt;0,ISNUMBER(SEARCH("x",INDEX(Bugs!C:C,MATCH(B331,Bugs!A:A,0))))),
    AND(COUNTIF(Bugs!B:B,B331)&gt;0,ISNUMBER(SEARCH("x",INDEX(Bugs!C:C,MATCH(B331,Bugs!B:B,0))))),
    AND(COUNTIF(Bugs!A:A,B331)&gt;0,ISNUMBER(SEARCH("x",INDEX(Bugs!D:D,MATCH(B331,Bugs!A:A,0))))),
    AND(COUNTIF(Bugs!B:B,B331)&gt;0,ISNUMBER(SEARCH("x",INDEX(Bugs!D:D,MATCH(B331,Bugs!B:B,0)))))
),"Y","")</f>
        <v/>
      </c>
      <c r="R331">
        <f ca="1">IF(OR(ISNUMBER(MATCH(L331,MasterData!$D$3:$D$18,0)),ISNUMBER(MATCH(L331,MasterData!$C$3:$C$18,0))),
    DATEDIF(E331,I331,"d"),
    DATEDIF(E331,TODAY(),"d"))</f>
        <v>0</v>
      </c>
      <c r="S331">
        <f t="shared" ca="1" si="18"/>
        <v>1</v>
      </c>
      <c r="T331">
        <f t="shared" ca="1" si="19"/>
        <v>0</v>
      </c>
      <c r="U331">
        <f t="shared" ca="1" si="20"/>
        <v>0</v>
      </c>
    </row>
    <row r="332" spans="2:21" x14ac:dyDescent="0.35">
      <c r="B332" t="s">
        <v>82</v>
      </c>
      <c r="D332" s="34" t="s">
        <v>480</v>
      </c>
      <c r="E332" s="208">
        <v>45936</v>
      </c>
      <c r="G332" t="s">
        <v>715</v>
      </c>
      <c r="I332" s="208">
        <v>45986</v>
      </c>
      <c r="K332" t="s">
        <v>235</v>
      </c>
      <c r="L332" t="s">
        <v>171</v>
      </c>
      <c r="M332" t="s">
        <v>984</v>
      </c>
      <c r="N332" t="s">
        <v>237</v>
      </c>
      <c r="P332" s="193" t="str">
        <f>IF(OR(AND(A332&lt;&gt;"",COUNTIF(Bugs!B:B,A332)&gt;0),AND(B332&lt;&gt;"",COUNTIF(Bugs!A:A,B332)&gt;0)),"Y","")</f>
        <v>Y</v>
      </c>
      <c r="Q332" s="193" t="str">
        <f>IF(OR(
    AND(COUNTIF(Bugs!A:A,B332)&gt;0,ISNUMBER(SEARCH("x",INDEX(Bugs!C:C,MATCH(B332,Bugs!A:A,0))))),
    AND(COUNTIF(Bugs!B:B,B332)&gt;0,ISNUMBER(SEARCH("x",INDEX(Bugs!C:C,MATCH(B332,Bugs!B:B,0))))),
    AND(COUNTIF(Bugs!A:A,B332)&gt;0,ISNUMBER(SEARCH("x",INDEX(Bugs!D:D,MATCH(B332,Bugs!A:A,0))))),
    AND(COUNTIF(Bugs!B:B,B332)&gt;0,ISNUMBER(SEARCH("x",INDEX(Bugs!D:D,MATCH(B332,Bugs!B:B,0)))))
),"Y","")</f>
        <v>Y</v>
      </c>
      <c r="R332">
        <f ca="1">IF(OR(ISNUMBER(MATCH(L332,MasterData!$D$3:$D$18,0)),ISNUMBER(MATCH(L332,MasterData!$C$3:$C$18,0))),
    DATEDIF(E332,I332,"d"),
    DATEDIF(E332,TODAY(),"d"))</f>
        <v>50</v>
      </c>
      <c r="S332">
        <f t="shared" ca="1" si="18"/>
        <v>0</v>
      </c>
      <c r="T332">
        <f t="shared" ca="1" si="19"/>
        <v>0</v>
      </c>
      <c r="U332">
        <f t="shared" ca="1" si="20"/>
        <v>1</v>
      </c>
    </row>
    <row r="333" spans="2:21" x14ac:dyDescent="0.35">
      <c r="B333" t="s">
        <v>985</v>
      </c>
      <c r="D333" s="34">
        <v>3014</v>
      </c>
      <c r="E333" s="208">
        <v>45936</v>
      </c>
      <c r="G333" t="s">
        <v>982</v>
      </c>
      <c r="I333" s="208">
        <v>45938</v>
      </c>
      <c r="K333" t="s">
        <v>241</v>
      </c>
      <c r="L333" t="s">
        <v>171</v>
      </c>
      <c r="M333" t="s">
        <v>986</v>
      </c>
      <c r="N333" t="s">
        <v>237</v>
      </c>
      <c r="P333" s="193" t="str">
        <f>IF(OR(AND(A333&lt;&gt;"",COUNTIF(Bugs!B:B,A333)&gt;0),AND(B333&lt;&gt;"",COUNTIF(Bugs!A:A,B333)&gt;0)),"Y","")</f>
        <v/>
      </c>
      <c r="Q333" s="193" t="str">
        <f>IF(OR(
    AND(COUNTIF(Bugs!A:A,B333)&gt;0,ISNUMBER(SEARCH("x",INDEX(Bugs!C:C,MATCH(B333,Bugs!A:A,0))))),
    AND(COUNTIF(Bugs!B:B,B333)&gt;0,ISNUMBER(SEARCH("x",INDEX(Bugs!C:C,MATCH(B333,Bugs!B:B,0))))),
    AND(COUNTIF(Bugs!A:A,B333)&gt;0,ISNUMBER(SEARCH("x",INDEX(Bugs!D:D,MATCH(B333,Bugs!A:A,0))))),
    AND(COUNTIF(Bugs!B:B,B333)&gt;0,ISNUMBER(SEARCH("x",INDEX(Bugs!D:D,MATCH(B333,Bugs!B:B,0)))))
),"Y","")</f>
        <v/>
      </c>
      <c r="R333">
        <f ca="1">IF(OR(ISNUMBER(MATCH(L333,MasterData!$D$3:$D$18,0)),ISNUMBER(MATCH(L333,MasterData!$C$3:$C$18,0))),
    DATEDIF(E333,I333,"d"),
    DATEDIF(E333,TODAY(),"d"))</f>
        <v>2</v>
      </c>
      <c r="S333">
        <f t="shared" ca="1" si="18"/>
        <v>1</v>
      </c>
      <c r="T333">
        <f t="shared" ca="1" si="19"/>
        <v>0</v>
      </c>
      <c r="U333">
        <f t="shared" ca="1" si="20"/>
        <v>0</v>
      </c>
    </row>
    <row r="334" spans="2:21" x14ac:dyDescent="0.35">
      <c r="B334" t="s">
        <v>987</v>
      </c>
      <c r="D334" s="34">
        <v>3366</v>
      </c>
      <c r="E334" s="208">
        <v>45937</v>
      </c>
      <c r="G334" t="s">
        <v>905</v>
      </c>
      <c r="I334" s="208">
        <v>45938</v>
      </c>
      <c r="K334" t="s">
        <v>235</v>
      </c>
      <c r="L334" t="s">
        <v>171</v>
      </c>
      <c r="M334" t="s">
        <v>988</v>
      </c>
      <c r="N334" t="s">
        <v>237</v>
      </c>
      <c r="P334" s="193" t="str">
        <f>IF(OR(AND(A334&lt;&gt;"",COUNTIF(Bugs!B:B,A334)&gt;0),AND(B334&lt;&gt;"",COUNTIF(Bugs!A:A,B334)&gt;0)),"Y","")</f>
        <v/>
      </c>
      <c r="Q334" s="193" t="str">
        <f>IF(OR(
    AND(COUNTIF(Bugs!A:A,B334)&gt;0,ISNUMBER(SEARCH("x",INDEX(Bugs!C:C,MATCH(B334,Bugs!A:A,0))))),
    AND(COUNTIF(Bugs!B:B,B334)&gt;0,ISNUMBER(SEARCH("x",INDEX(Bugs!C:C,MATCH(B334,Bugs!B:B,0))))),
    AND(COUNTIF(Bugs!A:A,B334)&gt;0,ISNUMBER(SEARCH("x",INDEX(Bugs!D:D,MATCH(B334,Bugs!A:A,0))))),
    AND(COUNTIF(Bugs!B:B,B334)&gt;0,ISNUMBER(SEARCH("x",INDEX(Bugs!D:D,MATCH(B334,Bugs!B:B,0)))))
),"Y","")</f>
        <v/>
      </c>
      <c r="R334">
        <f ca="1">IF(OR(ISNUMBER(MATCH(L334,MasterData!$D$3:$D$18,0)),ISNUMBER(MATCH(L334,MasterData!$C$3:$C$18,0))),
    DATEDIF(E334,I334,"d"),
    DATEDIF(E334,TODAY(),"d"))</f>
        <v>1</v>
      </c>
      <c r="S334">
        <f t="shared" ca="1" si="18"/>
        <v>1</v>
      </c>
      <c r="T334">
        <f t="shared" ca="1" si="19"/>
        <v>0</v>
      </c>
      <c r="U334">
        <f t="shared" ca="1" si="20"/>
        <v>0</v>
      </c>
    </row>
    <row r="335" spans="2:21" x14ac:dyDescent="0.35">
      <c r="B335" t="s">
        <v>989</v>
      </c>
      <c r="D335" s="34" t="s">
        <v>480</v>
      </c>
      <c r="E335" s="208">
        <v>45937</v>
      </c>
      <c r="G335" t="s">
        <v>715</v>
      </c>
      <c r="I335" s="208">
        <v>45939</v>
      </c>
      <c r="K335" t="s">
        <v>241</v>
      </c>
      <c r="L335" t="s">
        <v>171</v>
      </c>
      <c r="M335" t="s">
        <v>990</v>
      </c>
      <c r="N335" t="s">
        <v>237</v>
      </c>
      <c r="P335" s="193" t="str">
        <f>IF(OR(AND(A335&lt;&gt;"",COUNTIF(Bugs!B:B,A335)&gt;0),AND(B335&lt;&gt;"",COUNTIF(Bugs!A:A,B335)&gt;0)),"Y","")</f>
        <v/>
      </c>
      <c r="Q335" s="193" t="str">
        <f>IF(OR(
    AND(COUNTIF(Bugs!A:A,B335)&gt;0,ISNUMBER(SEARCH("x",INDEX(Bugs!C:C,MATCH(B335,Bugs!A:A,0))))),
    AND(COUNTIF(Bugs!B:B,B335)&gt;0,ISNUMBER(SEARCH("x",INDEX(Bugs!C:C,MATCH(B335,Bugs!B:B,0))))),
    AND(COUNTIF(Bugs!A:A,B335)&gt;0,ISNUMBER(SEARCH("x",INDEX(Bugs!D:D,MATCH(B335,Bugs!A:A,0))))),
    AND(COUNTIF(Bugs!B:B,B335)&gt;0,ISNUMBER(SEARCH("x",INDEX(Bugs!D:D,MATCH(B335,Bugs!B:B,0)))))
),"Y","")</f>
        <v/>
      </c>
      <c r="R335">
        <f ca="1">IF(OR(ISNUMBER(MATCH(L335,MasterData!$D$3:$D$18,0)),ISNUMBER(MATCH(L335,MasterData!$C$3:$C$18,0))),
    DATEDIF(E335,I335,"d"),
    DATEDIF(E335,TODAY(),"d"))</f>
        <v>2</v>
      </c>
      <c r="S335">
        <f t="shared" ca="1" si="18"/>
        <v>1</v>
      </c>
      <c r="T335">
        <f t="shared" ca="1" si="19"/>
        <v>0</v>
      </c>
      <c r="U335">
        <f t="shared" ca="1" si="20"/>
        <v>0</v>
      </c>
    </row>
    <row r="336" spans="2:21" x14ac:dyDescent="0.35">
      <c r="B336" t="s">
        <v>991</v>
      </c>
      <c r="D336" s="34" t="s">
        <v>480</v>
      </c>
      <c r="E336" s="208">
        <v>45937</v>
      </c>
      <c r="G336" t="s">
        <v>886</v>
      </c>
      <c r="I336" s="208">
        <v>45938</v>
      </c>
      <c r="K336" t="s">
        <v>235</v>
      </c>
      <c r="L336" t="s">
        <v>171</v>
      </c>
      <c r="M336" t="s">
        <v>992</v>
      </c>
      <c r="N336" t="s">
        <v>237</v>
      </c>
      <c r="P336" s="193" t="str">
        <f>IF(OR(AND(A336&lt;&gt;"",COUNTIF(Bugs!B:B,A336)&gt;0),AND(B336&lt;&gt;"",COUNTIF(Bugs!A:A,B336)&gt;0)),"Y","")</f>
        <v/>
      </c>
      <c r="Q336" s="193" t="str">
        <f>IF(OR(
    AND(COUNTIF(Bugs!A:A,B336)&gt;0,ISNUMBER(SEARCH("x",INDEX(Bugs!C:C,MATCH(B336,Bugs!A:A,0))))),
    AND(COUNTIF(Bugs!B:B,B336)&gt;0,ISNUMBER(SEARCH("x",INDEX(Bugs!C:C,MATCH(B336,Bugs!B:B,0))))),
    AND(COUNTIF(Bugs!A:A,B336)&gt;0,ISNUMBER(SEARCH("x",INDEX(Bugs!D:D,MATCH(B336,Bugs!A:A,0))))),
    AND(COUNTIF(Bugs!B:B,B336)&gt;0,ISNUMBER(SEARCH("x",INDEX(Bugs!D:D,MATCH(B336,Bugs!B:B,0)))))
),"Y","")</f>
        <v/>
      </c>
      <c r="R336">
        <f ca="1">IF(OR(ISNUMBER(MATCH(L336,MasterData!$D$3:$D$18,0)),ISNUMBER(MATCH(L336,MasterData!$C$3:$C$18,0))),
    DATEDIF(E336,I336,"d"),
    DATEDIF(E336,TODAY(),"d"))</f>
        <v>1</v>
      </c>
      <c r="S336">
        <f t="shared" ca="1" si="18"/>
        <v>1</v>
      </c>
      <c r="T336">
        <f t="shared" ca="1" si="19"/>
        <v>0</v>
      </c>
      <c r="U336">
        <f t="shared" ca="1" si="20"/>
        <v>0</v>
      </c>
    </row>
    <row r="337" spans="2:21" x14ac:dyDescent="0.35">
      <c r="B337" t="s">
        <v>993</v>
      </c>
      <c r="D337" s="34">
        <v>3014</v>
      </c>
      <c r="E337" s="208">
        <v>45937</v>
      </c>
      <c r="G337" t="s">
        <v>715</v>
      </c>
      <c r="I337" s="208">
        <v>45947</v>
      </c>
      <c r="K337" t="s">
        <v>235</v>
      </c>
      <c r="L337" t="s">
        <v>171</v>
      </c>
      <c r="M337" t="s">
        <v>994</v>
      </c>
      <c r="N337" t="s">
        <v>237</v>
      </c>
      <c r="P337" s="193" t="str">
        <f>IF(OR(AND(A337&lt;&gt;"",COUNTIF(Bugs!B:B,A337)&gt;0),AND(B337&lt;&gt;"",COUNTIF(Bugs!A:A,B337)&gt;0)),"Y","")</f>
        <v/>
      </c>
      <c r="Q337" s="193" t="str">
        <f>IF(OR(
    AND(COUNTIF(Bugs!A:A,B337)&gt;0,ISNUMBER(SEARCH("x",INDEX(Bugs!C:C,MATCH(B337,Bugs!A:A,0))))),
    AND(COUNTIF(Bugs!B:B,B337)&gt;0,ISNUMBER(SEARCH("x",INDEX(Bugs!C:C,MATCH(B337,Bugs!B:B,0))))),
    AND(COUNTIF(Bugs!A:A,B337)&gt;0,ISNUMBER(SEARCH("x",INDEX(Bugs!D:D,MATCH(B337,Bugs!A:A,0))))),
    AND(COUNTIF(Bugs!B:B,B337)&gt;0,ISNUMBER(SEARCH("x",INDEX(Bugs!D:D,MATCH(B337,Bugs!B:B,0)))))
),"Y","")</f>
        <v/>
      </c>
      <c r="R337">
        <f ca="1">IF(OR(ISNUMBER(MATCH(L337,MasterData!$D$3:$D$18,0)),ISNUMBER(MATCH(L337,MasterData!$C$3:$C$18,0))),
    DATEDIF(E337,I337,"d"),
    DATEDIF(E337,TODAY(),"d"))</f>
        <v>10</v>
      </c>
      <c r="S337">
        <f t="shared" ca="1" si="18"/>
        <v>0</v>
      </c>
      <c r="T337">
        <f t="shared" ca="1" si="19"/>
        <v>1</v>
      </c>
      <c r="U337">
        <f t="shared" ca="1" si="20"/>
        <v>0</v>
      </c>
    </row>
    <row r="338" spans="2:21" x14ac:dyDescent="0.35">
      <c r="B338" t="s">
        <v>995</v>
      </c>
      <c r="D338" s="34">
        <v>3014</v>
      </c>
      <c r="E338" s="208">
        <v>45937</v>
      </c>
      <c r="G338" t="s">
        <v>715</v>
      </c>
      <c r="I338" s="208">
        <v>45938</v>
      </c>
      <c r="K338" t="s">
        <v>241</v>
      </c>
      <c r="L338" t="s">
        <v>171</v>
      </c>
      <c r="M338" t="s">
        <v>996</v>
      </c>
      <c r="N338" t="s">
        <v>237</v>
      </c>
      <c r="P338" s="193" t="str">
        <f>IF(OR(AND(A338&lt;&gt;"",COUNTIF(Bugs!B:B,A338)&gt;0),AND(B338&lt;&gt;"",COUNTIF(Bugs!A:A,B338)&gt;0)),"Y","")</f>
        <v/>
      </c>
      <c r="Q338" s="193" t="str">
        <f>IF(OR(
    AND(COUNTIF(Bugs!A:A,B338)&gt;0,ISNUMBER(SEARCH("x",INDEX(Bugs!C:C,MATCH(B338,Bugs!A:A,0))))),
    AND(COUNTIF(Bugs!B:B,B338)&gt;0,ISNUMBER(SEARCH("x",INDEX(Bugs!C:C,MATCH(B338,Bugs!B:B,0))))),
    AND(COUNTIF(Bugs!A:A,B338)&gt;0,ISNUMBER(SEARCH("x",INDEX(Bugs!D:D,MATCH(B338,Bugs!A:A,0))))),
    AND(COUNTIF(Bugs!B:B,B338)&gt;0,ISNUMBER(SEARCH("x",INDEX(Bugs!D:D,MATCH(B338,Bugs!B:B,0)))))
),"Y","")</f>
        <v/>
      </c>
      <c r="R338">
        <f ca="1">IF(OR(ISNUMBER(MATCH(L338,MasterData!$D$3:$D$18,0)),ISNUMBER(MATCH(L338,MasterData!$C$3:$C$18,0))),
    DATEDIF(E338,I338,"d"),
    DATEDIF(E338,TODAY(),"d"))</f>
        <v>1</v>
      </c>
      <c r="S338">
        <f t="shared" ca="1" si="18"/>
        <v>1</v>
      </c>
      <c r="T338">
        <f t="shared" ca="1" si="19"/>
        <v>0</v>
      </c>
      <c r="U338">
        <f t="shared" ca="1" si="20"/>
        <v>0</v>
      </c>
    </row>
    <row r="339" spans="2:21" x14ac:dyDescent="0.35">
      <c r="B339" t="s">
        <v>83</v>
      </c>
      <c r="D339" s="34">
        <v>3014</v>
      </c>
      <c r="E339" s="208">
        <v>45937</v>
      </c>
      <c r="G339" t="s">
        <v>715</v>
      </c>
      <c r="I339" s="208">
        <v>45943</v>
      </c>
      <c r="K339" t="s">
        <v>235</v>
      </c>
      <c r="L339" t="s">
        <v>171</v>
      </c>
      <c r="M339" t="s">
        <v>997</v>
      </c>
      <c r="N339" t="s">
        <v>237</v>
      </c>
      <c r="P339" s="193" t="str">
        <f>IF(OR(AND(A339&lt;&gt;"",COUNTIF(Bugs!B:B,A339)&gt;0),AND(B339&lt;&gt;"",COUNTIF(Bugs!A:A,B339)&gt;0)),"Y","")</f>
        <v>Y</v>
      </c>
      <c r="Q339" s="193" t="str">
        <f>IF(OR(
    AND(COUNTIF(Bugs!A:A,B339)&gt;0,ISNUMBER(SEARCH("x",INDEX(Bugs!C:C,MATCH(B339,Bugs!A:A,0))))),
    AND(COUNTIF(Bugs!B:B,B339)&gt;0,ISNUMBER(SEARCH("x",INDEX(Bugs!C:C,MATCH(B339,Bugs!B:B,0))))),
    AND(COUNTIF(Bugs!A:A,B339)&gt;0,ISNUMBER(SEARCH("x",INDEX(Bugs!D:D,MATCH(B339,Bugs!A:A,0))))),
    AND(COUNTIF(Bugs!B:B,B339)&gt;0,ISNUMBER(SEARCH("x",INDEX(Bugs!D:D,MATCH(B339,Bugs!B:B,0)))))
),"Y","")</f>
        <v>Y</v>
      </c>
      <c r="R339">
        <f ca="1">IF(OR(ISNUMBER(MATCH(L339,MasterData!$D$3:$D$18,0)),ISNUMBER(MATCH(L339,MasterData!$C$3:$C$18,0))),
    DATEDIF(E339,I339,"d"),
    DATEDIF(E339,TODAY(),"d"))</f>
        <v>6</v>
      </c>
      <c r="S339">
        <f t="shared" ca="1" si="18"/>
        <v>1</v>
      </c>
      <c r="T339">
        <f t="shared" ca="1" si="19"/>
        <v>0</v>
      </c>
      <c r="U339">
        <f t="shared" ca="1" si="20"/>
        <v>0</v>
      </c>
    </row>
    <row r="340" spans="2:21" x14ac:dyDescent="0.35">
      <c r="B340" t="s">
        <v>84</v>
      </c>
      <c r="D340" s="34" t="s">
        <v>746</v>
      </c>
      <c r="E340" s="208">
        <v>45938</v>
      </c>
      <c r="G340" t="s">
        <v>816</v>
      </c>
      <c r="I340" s="208">
        <v>45967</v>
      </c>
      <c r="K340" t="s">
        <v>235</v>
      </c>
      <c r="L340" t="s">
        <v>171</v>
      </c>
      <c r="M340" t="s">
        <v>998</v>
      </c>
      <c r="N340" t="s">
        <v>237</v>
      </c>
      <c r="P340" s="193" t="str">
        <f>IF(OR(AND(A340&lt;&gt;"",COUNTIF(Bugs!B:B,A340)&gt;0),AND(B340&lt;&gt;"",COUNTIF(Bugs!A:A,B340)&gt;0)),"Y","")</f>
        <v>Y</v>
      </c>
      <c r="Q340" s="193" t="str">
        <f>IF(OR(
    AND(COUNTIF(Bugs!A:A,B340)&gt;0,ISNUMBER(SEARCH("x",INDEX(Bugs!C:C,MATCH(B340,Bugs!A:A,0))))),
    AND(COUNTIF(Bugs!B:B,B340)&gt;0,ISNUMBER(SEARCH("x",INDEX(Bugs!C:C,MATCH(B340,Bugs!B:B,0))))),
    AND(COUNTIF(Bugs!A:A,B340)&gt;0,ISNUMBER(SEARCH("x",INDEX(Bugs!D:D,MATCH(B340,Bugs!A:A,0))))),
    AND(COUNTIF(Bugs!B:B,B340)&gt;0,ISNUMBER(SEARCH("x",INDEX(Bugs!D:D,MATCH(B340,Bugs!B:B,0)))))
),"Y","")</f>
        <v>Y</v>
      </c>
      <c r="R340">
        <f ca="1">IF(OR(ISNUMBER(MATCH(L340,MasterData!$D$3:$D$18,0)),ISNUMBER(MATCH(L340,MasterData!$C$3:$C$18,0))),
    DATEDIF(E340,I340,"d"),
    DATEDIF(E340,TODAY(),"d"))</f>
        <v>29</v>
      </c>
      <c r="S340">
        <f t="shared" ca="1" si="18"/>
        <v>0</v>
      </c>
      <c r="T340">
        <f t="shared" ca="1" si="19"/>
        <v>1</v>
      </c>
      <c r="U340">
        <f t="shared" ca="1" si="20"/>
        <v>0</v>
      </c>
    </row>
    <row r="341" spans="2:21" x14ac:dyDescent="0.35">
      <c r="B341" t="s">
        <v>85</v>
      </c>
      <c r="D341" s="34" t="s">
        <v>480</v>
      </c>
      <c r="E341" s="208">
        <v>45938</v>
      </c>
      <c r="G341" t="s">
        <v>834</v>
      </c>
      <c r="I341" s="208">
        <v>45939</v>
      </c>
      <c r="K341" t="s">
        <v>235</v>
      </c>
      <c r="L341" t="s">
        <v>171</v>
      </c>
      <c r="M341" t="s">
        <v>999</v>
      </c>
      <c r="N341" t="s">
        <v>237</v>
      </c>
      <c r="P341" s="193" t="str">
        <f>IF(OR(AND(A341&lt;&gt;"",COUNTIF(Bugs!B:B,A341)&gt;0),AND(B341&lt;&gt;"",COUNTIF(Bugs!A:A,B341)&gt;0)),"Y","")</f>
        <v>Y</v>
      </c>
      <c r="Q341" s="193" t="str">
        <f>IF(OR(
    AND(COUNTIF(Bugs!A:A,B341)&gt;0,ISNUMBER(SEARCH("x",INDEX(Bugs!C:C,MATCH(B341,Bugs!A:A,0))))),
    AND(COUNTIF(Bugs!B:B,B341)&gt;0,ISNUMBER(SEARCH("x",INDEX(Bugs!C:C,MATCH(B341,Bugs!B:B,0))))),
    AND(COUNTIF(Bugs!A:A,B341)&gt;0,ISNUMBER(SEARCH("x",INDEX(Bugs!D:D,MATCH(B341,Bugs!A:A,0))))),
    AND(COUNTIF(Bugs!B:B,B341)&gt;0,ISNUMBER(SEARCH("x",INDEX(Bugs!D:D,MATCH(B341,Bugs!B:B,0)))))
),"Y","")</f>
        <v>Y</v>
      </c>
      <c r="R341">
        <f ca="1">IF(OR(ISNUMBER(MATCH(L341,MasterData!$D$3:$D$18,0)),ISNUMBER(MATCH(L341,MasterData!$C$3:$C$18,0))),
    DATEDIF(E341,I341,"d"),
    DATEDIF(E341,TODAY(),"d"))</f>
        <v>1</v>
      </c>
      <c r="S341">
        <f t="shared" ca="1" si="18"/>
        <v>1</v>
      </c>
      <c r="T341">
        <f t="shared" ca="1" si="19"/>
        <v>0</v>
      </c>
      <c r="U341">
        <f t="shared" ca="1" si="20"/>
        <v>0</v>
      </c>
    </row>
    <row r="342" spans="2:21" x14ac:dyDescent="0.35">
      <c r="B342" t="s">
        <v>1000</v>
      </c>
      <c r="D342" s="34">
        <v>3014</v>
      </c>
      <c r="E342" s="208">
        <v>45938</v>
      </c>
      <c r="G342" t="s">
        <v>882</v>
      </c>
      <c r="I342" s="208">
        <v>45939</v>
      </c>
      <c r="K342" t="s">
        <v>235</v>
      </c>
      <c r="L342" t="s">
        <v>171</v>
      </c>
      <c r="M342" t="s">
        <v>1001</v>
      </c>
      <c r="N342" t="s">
        <v>237</v>
      </c>
      <c r="P342" s="193" t="str">
        <f>IF(OR(AND(A342&lt;&gt;"",COUNTIF(Bugs!B:B,A342)&gt;0),AND(B342&lt;&gt;"",COUNTIF(Bugs!A:A,B342)&gt;0)),"Y","")</f>
        <v/>
      </c>
      <c r="Q342" s="193" t="str">
        <f>IF(OR(
    AND(COUNTIF(Bugs!A:A,B342)&gt;0,ISNUMBER(SEARCH("x",INDEX(Bugs!C:C,MATCH(B342,Bugs!A:A,0))))),
    AND(COUNTIF(Bugs!B:B,B342)&gt;0,ISNUMBER(SEARCH("x",INDEX(Bugs!C:C,MATCH(B342,Bugs!B:B,0))))),
    AND(COUNTIF(Bugs!A:A,B342)&gt;0,ISNUMBER(SEARCH("x",INDEX(Bugs!D:D,MATCH(B342,Bugs!A:A,0))))),
    AND(COUNTIF(Bugs!B:B,B342)&gt;0,ISNUMBER(SEARCH("x",INDEX(Bugs!D:D,MATCH(B342,Bugs!B:B,0)))))
),"Y","")</f>
        <v/>
      </c>
      <c r="R342">
        <f ca="1">IF(OR(ISNUMBER(MATCH(L342,MasterData!$D$3:$D$18,0)),ISNUMBER(MATCH(L342,MasterData!$C$3:$C$18,0))),
    DATEDIF(E342,I342,"d"),
    DATEDIF(E342,TODAY(),"d"))</f>
        <v>1</v>
      </c>
      <c r="S342">
        <f t="shared" ca="1" si="18"/>
        <v>1</v>
      </c>
      <c r="T342">
        <f t="shared" ca="1" si="19"/>
        <v>0</v>
      </c>
      <c r="U342">
        <f t="shared" ca="1" si="20"/>
        <v>0</v>
      </c>
    </row>
    <row r="343" spans="2:21" x14ac:dyDescent="0.35">
      <c r="B343" t="s">
        <v>1002</v>
      </c>
      <c r="D343" s="34">
        <v>3014</v>
      </c>
      <c r="E343" s="208">
        <v>45939</v>
      </c>
      <c r="G343" t="s">
        <v>715</v>
      </c>
      <c r="I343" s="208">
        <v>45939</v>
      </c>
      <c r="K343" t="s">
        <v>241</v>
      </c>
      <c r="L343" t="s">
        <v>171</v>
      </c>
      <c r="M343" t="s">
        <v>1003</v>
      </c>
      <c r="N343" t="s">
        <v>237</v>
      </c>
      <c r="P343" s="193" t="str">
        <f>IF(OR(AND(A343&lt;&gt;"",COUNTIF(Bugs!B:B,A343)&gt;0),AND(B343&lt;&gt;"",COUNTIF(Bugs!A:A,B343)&gt;0)),"Y","")</f>
        <v/>
      </c>
      <c r="Q343" s="193" t="str">
        <f>IF(OR(
    AND(COUNTIF(Bugs!A:A,B343)&gt;0,ISNUMBER(SEARCH("x",INDEX(Bugs!C:C,MATCH(B343,Bugs!A:A,0))))),
    AND(COUNTIF(Bugs!B:B,B343)&gt;0,ISNUMBER(SEARCH("x",INDEX(Bugs!C:C,MATCH(B343,Bugs!B:B,0))))),
    AND(COUNTIF(Bugs!A:A,B343)&gt;0,ISNUMBER(SEARCH("x",INDEX(Bugs!D:D,MATCH(B343,Bugs!A:A,0))))),
    AND(COUNTIF(Bugs!B:B,B343)&gt;0,ISNUMBER(SEARCH("x",INDEX(Bugs!D:D,MATCH(B343,Bugs!B:B,0)))))
),"Y","")</f>
        <v/>
      </c>
      <c r="R343">
        <f ca="1">IF(OR(ISNUMBER(MATCH(L343,MasterData!$D$3:$D$18,0)),ISNUMBER(MATCH(L343,MasterData!$C$3:$C$18,0))),
    DATEDIF(E343,I343,"d"),
    DATEDIF(E343,TODAY(),"d"))</f>
        <v>0</v>
      </c>
      <c r="S343">
        <f t="shared" ca="1" si="18"/>
        <v>1</v>
      </c>
      <c r="T343">
        <f t="shared" ca="1" si="19"/>
        <v>0</v>
      </c>
      <c r="U343">
        <f t="shared" ca="1" si="20"/>
        <v>0</v>
      </c>
    </row>
    <row r="344" spans="2:21" x14ac:dyDescent="0.35">
      <c r="B344" t="s">
        <v>1004</v>
      </c>
      <c r="D344" s="34" t="s">
        <v>746</v>
      </c>
      <c r="E344" s="208">
        <v>45940</v>
      </c>
      <c r="G344" t="s">
        <v>886</v>
      </c>
      <c r="I344" s="208">
        <v>45940</v>
      </c>
      <c r="K344" t="s">
        <v>235</v>
      </c>
      <c r="L344" t="s">
        <v>171</v>
      </c>
      <c r="M344" t="s">
        <v>1005</v>
      </c>
      <c r="N344" t="s">
        <v>237</v>
      </c>
      <c r="P344" s="193" t="str">
        <f>IF(OR(AND(A344&lt;&gt;"",COUNTIF(Bugs!B:B,A344)&gt;0),AND(B344&lt;&gt;"",COUNTIF(Bugs!A:A,B344)&gt;0)),"Y","")</f>
        <v/>
      </c>
      <c r="Q344" s="193" t="str">
        <f>IF(OR(
    AND(COUNTIF(Bugs!A:A,B344)&gt;0,ISNUMBER(SEARCH("x",INDEX(Bugs!C:C,MATCH(B344,Bugs!A:A,0))))),
    AND(COUNTIF(Bugs!B:B,B344)&gt;0,ISNUMBER(SEARCH("x",INDEX(Bugs!C:C,MATCH(B344,Bugs!B:B,0))))),
    AND(COUNTIF(Bugs!A:A,B344)&gt;0,ISNUMBER(SEARCH("x",INDEX(Bugs!D:D,MATCH(B344,Bugs!A:A,0))))),
    AND(COUNTIF(Bugs!B:B,B344)&gt;0,ISNUMBER(SEARCH("x",INDEX(Bugs!D:D,MATCH(B344,Bugs!B:B,0)))))
),"Y","")</f>
        <v/>
      </c>
      <c r="R344">
        <f ca="1">IF(OR(ISNUMBER(MATCH(L344,MasterData!$D$3:$D$18,0)),ISNUMBER(MATCH(L344,MasterData!$C$3:$C$18,0))),
    DATEDIF(E344,I344,"d"),
    DATEDIF(E344,TODAY(),"d"))</f>
        <v>0</v>
      </c>
      <c r="S344">
        <f t="shared" ca="1" si="18"/>
        <v>1</v>
      </c>
      <c r="T344">
        <f t="shared" ca="1" si="19"/>
        <v>0</v>
      </c>
      <c r="U344">
        <f t="shared" ca="1" si="20"/>
        <v>0</v>
      </c>
    </row>
    <row r="345" spans="2:21" x14ac:dyDescent="0.35">
      <c r="B345" t="s">
        <v>1006</v>
      </c>
      <c r="D345" s="34">
        <v>3014</v>
      </c>
      <c r="E345" s="208">
        <v>45940</v>
      </c>
      <c r="G345" t="s">
        <v>715</v>
      </c>
      <c r="I345" s="208">
        <v>45943</v>
      </c>
      <c r="K345" t="s">
        <v>235</v>
      </c>
      <c r="L345" t="s">
        <v>171</v>
      </c>
      <c r="M345" t="s">
        <v>1007</v>
      </c>
      <c r="N345" t="s">
        <v>237</v>
      </c>
      <c r="P345" s="193" t="str">
        <f>IF(OR(AND(A345&lt;&gt;"",COUNTIF(Bugs!B:B,A345)&gt;0),AND(B345&lt;&gt;"",COUNTIF(Bugs!A:A,B345)&gt;0)),"Y","")</f>
        <v/>
      </c>
      <c r="Q345" s="193" t="str">
        <f>IF(OR(
    AND(COUNTIF(Bugs!A:A,B345)&gt;0,ISNUMBER(SEARCH("x",INDEX(Bugs!C:C,MATCH(B345,Bugs!A:A,0))))),
    AND(COUNTIF(Bugs!B:B,B345)&gt;0,ISNUMBER(SEARCH("x",INDEX(Bugs!C:C,MATCH(B345,Bugs!B:B,0))))),
    AND(COUNTIF(Bugs!A:A,B345)&gt;0,ISNUMBER(SEARCH("x",INDEX(Bugs!D:D,MATCH(B345,Bugs!A:A,0))))),
    AND(COUNTIF(Bugs!B:B,B345)&gt;0,ISNUMBER(SEARCH("x",INDEX(Bugs!D:D,MATCH(B345,Bugs!B:B,0)))))
),"Y","")</f>
        <v/>
      </c>
      <c r="R345">
        <f ca="1">IF(OR(ISNUMBER(MATCH(L345,MasterData!$D$3:$D$18,0)),ISNUMBER(MATCH(L345,MasterData!$C$3:$C$18,0))),
    DATEDIF(E345,I345,"d"),
    DATEDIF(E345,TODAY(),"d"))</f>
        <v>3</v>
      </c>
      <c r="S345">
        <f t="shared" ca="1" si="18"/>
        <v>1</v>
      </c>
      <c r="T345">
        <f t="shared" ca="1" si="19"/>
        <v>0</v>
      </c>
      <c r="U345">
        <f t="shared" ca="1" si="20"/>
        <v>0</v>
      </c>
    </row>
    <row r="346" spans="2:21" x14ac:dyDescent="0.35">
      <c r="B346" t="s">
        <v>1008</v>
      </c>
      <c r="D346" s="34" t="s">
        <v>660</v>
      </c>
      <c r="E346" s="208">
        <v>45940</v>
      </c>
      <c r="G346" t="s">
        <v>876</v>
      </c>
      <c r="I346" s="208">
        <v>45952</v>
      </c>
      <c r="K346" t="s">
        <v>235</v>
      </c>
      <c r="L346" t="s">
        <v>171</v>
      </c>
      <c r="M346" t="s">
        <v>1009</v>
      </c>
      <c r="N346" t="s">
        <v>237</v>
      </c>
      <c r="P346" s="193" t="str">
        <f>IF(OR(AND(A346&lt;&gt;"",COUNTIF(Bugs!B:B,A346)&gt;0),AND(B346&lt;&gt;"",COUNTIF(Bugs!A:A,B346)&gt;0)),"Y","")</f>
        <v/>
      </c>
      <c r="Q346" s="193" t="str">
        <f>IF(OR(
    AND(COUNTIF(Bugs!A:A,B346)&gt;0,ISNUMBER(SEARCH("x",INDEX(Bugs!C:C,MATCH(B346,Bugs!A:A,0))))),
    AND(COUNTIF(Bugs!B:B,B346)&gt;0,ISNUMBER(SEARCH("x",INDEX(Bugs!C:C,MATCH(B346,Bugs!B:B,0))))),
    AND(COUNTIF(Bugs!A:A,B346)&gt;0,ISNUMBER(SEARCH("x",INDEX(Bugs!D:D,MATCH(B346,Bugs!A:A,0))))),
    AND(COUNTIF(Bugs!B:B,B346)&gt;0,ISNUMBER(SEARCH("x",INDEX(Bugs!D:D,MATCH(B346,Bugs!B:B,0)))))
),"Y","")</f>
        <v/>
      </c>
      <c r="R346">
        <f ca="1">IF(OR(ISNUMBER(MATCH(L346,MasterData!$D$3:$D$18,0)),ISNUMBER(MATCH(L346,MasterData!$C$3:$C$18,0))),
    DATEDIF(E346,I346,"d"),
    DATEDIF(E346,TODAY(),"d"))</f>
        <v>12</v>
      </c>
      <c r="S346">
        <f t="shared" ca="1" si="18"/>
        <v>0</v>
      </c>
      <c r="T346">
        <f t="shared" ca="1" si="19"/>
        <v>1</v>
      </c>
      <c r="U346">
        <f t="shared" ca="1" si="20"/>
        <v>0</v>
      </c>
    </row>
    <row r="347" spans="2:21" x14ac:dyDescent="0.35">
      <c r="B347" t="s">
        <v>1010</v>
      </c>
      <c r="D347" s="34">
        <v>3014</v>
      </c>
      <c r="E347" s="208">
        <v>45940</v>
      </c>
      <c r="G347" t="s">
        <v>715</v>
      </c>
      <c r="I347" s="208">
        <v>45952</v>
      </c>
      <c r="K347" t="s">
        <v>235</v>
      </c>
      <c r="L347" t="s">
        <v>171</v>
      </c>
      <c r="M347" t="s">
        <v>1011</v>
      </c>
      <c r="N347" t="s">
        <v>237</v>
      </c>
      <c r="P347" s="193" t="str">
        <f>IF(OR(AND(A347&lt;&gt;"",COUNTIF(Bugs!B:B,A347)&gt;0),AND(B347&lt;&gt;"",COUNTIF(Bugs!A:A,B347)&gt;0)),"Y","")</f>
        <v/>
      </c>
      <c r="Q347" s="193" t="str">
        <f>IF(OR(
    AND(COUNTIF(Bugs!A:A,B347)&gt;0,ISNUMBER(SEARCH("x",INDEX(Bugs!C:C,MATCH(B347,Bugs!A:A,0))))),
    AND(COUNTIF(Bugs!B:B,B347)&gt;0,ISNUMBER(SEARCH("x",INDEX(Bugs!C:C,MATCH(B347,Bugs!B:B,0))))),
    AND(COUNTIF(Bugs!A:A,B347)&gt;0,ISNUMBER(SEARCH("x",INDEX(Bugs!D:D,MATCH(B347,Bugs!A:A,0))))),
    AND(COUNTIF(Bugs!B:B,B347)&gt;0,ISNUMBER(SEARCH("x",INDEX(Bugs!D:D,MATCH(B347,Bugs!B:B,0)))))
),"Y","")</f>
        <v/>
      </c>
      <c r="R347">
        <f ca="1">IF(OR(ISNUMBER(MATCH(L347,MasterData!$D$3:$D$18,0)),ISNUMBER(MATCH(L347,MasterData!$C$3:$C$18,0))),
    DATEDIF(E347,I347,"d"),
    DATEDIF(E347,TODAY(),"d"))</f>
        <v>12</v>
      </c>
      <c r="S347">
        <f t="shared" ca="1" si="18"/>
        <v>0</v>
      </c>
      <c r="T347">
        <f t="shared" ca="1" si="19"/>
        <v>1</v>
      </c>
      <c r="U347">
        <f t="shared" ca="1" si="20"/>
        <v>0</v>
      </c>
    </row>
    <row r="348" spans="2:21" x14ac:dyDescent="0.35">
      <c r="B348" t="s">
        <v>1012</v>
      </c>
      <c r="D348" s="34" t="s">
        <v>746</v>
      </c>
      <c r="E348" s="208">
        <v>45943</v>
      </c>
      <c r="G348" t="s">
        <v>1013</v>
      </c>
      <c r="I348" s="208">
        <v>45944</v>
      </c>
      <c r="K348" t="s">
        <v>235</v>
      </c>
      <c r="L348" t="s">
        <v>171</v>
      </c>
      <c r="M348" t="s">
        <v>1014</v>
      </c>
      <c r="N348" t="s">
        <v>237</v>
      </c>
      <c r="P348" s="193" t="str">
        <f>IF(OR(AND(A348&lt;&gt;"",COUNTIF(Bugs!B:B,A348)&gt;0),AND(B348&lt;&gt;"",COUNTIF(Bugs!A:A,B348)&gt;0)),"Y","")</f>
        <v/>
      </c>
      <c r="Q348" s="193" t="str">
        <f>IF(OR(
    AND(COUNTIF(Bugs!A:A,B348)&gt;0,ISNUMBER(SEARCH("x",INDEX(Bugs!C:C,MATCH(B348,Bugs!A:A,0))))),
    AND(COUNTIF(Bugs!B:B,B348)&gt;0,ISNUMBER(SEARCH("x",INDEX(Bugs!C:C,MATCH(B348,Bugs!B:B,0))))),
    AND(COUNTIF(Bugs!A:A,B348)&gt;0,ISNUMBER(SEARCH("x",INDEX(Bugs!D:D,MATCH(B348,Bugs!A:A,0))))),
    AND(COUNTIF(Bugs!B:B,B348)&gt;0,ISNUMBER(SEARCH("x",INDEX(Bugs!D:D,MATCH(B348,Bugs!B:B,0)))))
),"Y","")</f>
        <v/>
      </c>
      <c r="R348">
        <f ca="1">IF(OR(ISNUMBER(MATCH(L348,MasterData!$D$3:$D$18,0)),ISNUMBER(MATCH(L348,MasterData!$C$3:$C$18,0))),
    DATEDIF(E348,I348,"d"),
    DATEDIF(E348,TODAY(),"d"))</f>
        <v>1</v>
      </c>
      <c r="S348">
        <f t="shared" ca="1" si="18"/>
        <v>1</v>
      </c>
      <c r="T348">
        <f t="shared" ca="1" si="19"/>
        <v>0</v>
      </c>
      <c r="U348">
        <f t="shared" ca="1" si="20"/>
        <v>0</v>
      </c>
    </row>
    <row r="349" spans="2:21" x14ac:dyDescent="0.35">
      <c r="B349" t="s">
        <v>86</v>
      </c>
      <c r="D349" s="34">
        <v>3014</v>
      </c>
      <c r="E349" s="208">
        <v>45943</v>
      </c>
      <c r="G349" t="s">
        <v>715</v>
      </c>
      <c r="I349" s="208">
        <v>45996</v>
      </c>
      <c r="K349" t="s">
        <v>235</v>
      </c>
      <c r="L349" t="s">
        <v>171</v>
      </c>
      <c r="M349" t="s">
        <v>1015</v>
      </c>
      <c r="N349" t="s">
        <v>237</v>
      </c>
      <c r="P349" s="193" t="str">
        <f>IF(OR(AND(A349&lt;&gt;"",COUNTIF(Bugs!B:B,A349)&gt;0),AND(B349&lt;&gt;"",COUNTIF(Bugs!A:A,B349)&gt;0)),"Y","")</f>
        <v>Y</v>
      </c>
      <c r="Q349" s="193" t="str">
        <f>IF(OR(
    AND(COUNTIF(Bugs!A:A,B349)&gt;0,ISNUMBER(SEARCH("x",INDEX(Bugs!C:C,MATCH(B349,Bugs!A:A,0))))),
    AND(COUNTIF(Bugs!B:B,B349)&gt;0,ISNUMBER(SEARCH("x",INDEX(Bugs!C:C,MATCH(B349,Bugs!B:B,0))))),
    AND(COUNTIF(Bugs!A:A,B349)&gt;0,ISNUMBER(SEARCH("x",INDEX(Bugs!D:D,MATCH(B349,Bugs!A:A,0))))),
    AND(COUNTIF(Bugs!B:B,B349)&gt;0,ISNUMBER(SEARCH("x",INDEX(Bugs!D:D,MATCH(B349,Bugs!B:B,0)))))
),"Y","")</f>
        <v/>
      </c>
      <c r="R349">
        <f ca="1">IF(OR(ISNUMBER(MATCH(L349,MasterData!$D$3:$D$18,0)),ISNUMBER(MATCH(L349,MasterData!$C$3:$C$18,0))),
    DATEDIF(E349,I349,"d"),
    DATEDIF(E349,TODAY(),"d"))</f>
        <v>53</v>
      </c>
      <c r="S349">
        <f t="shared" ca="1" si="18"/>
        <v>0</v>
      </c>
      <c r="T349">
        <f t="shared" ca="1" si="19"/>
        <v>0</v>
      </c>
      <c r="U349">
        <f t="shared" ca="1" si="20"/>
        <v>1</v>
      </c>
    </row>
    <row r="350" spans="2:21" x14ac:dyDescent="0.35">
      <c r="B350" t="s">
        <v>87</v>
      </c>
      <c r="D350" s="34" t="s">
        <v>746</v>
      </c>
      <c r="E350" s="208">
        <v>45944</v>
      </c>
      <c r="G350" t="s">
        <v>816</v>
      </c>
      <c r="I350" s="208">
        <v>45944</v>
      </c>
      <c r="K350" t="s">
        <v>235</v>
      </c>
      <c r="L350" t="s">
        <v>164</v>
      </c>
      <c r="M350" t="s">
        <v>1016</v>
      </c>
      <c r="N350" t="s">
        <v>237</v>
      </c>
      <c r="P350" s="193" t="str">
        <f>IF(OR(AND(A350&lt;&gt;"",COUNTIF(Bugs!B:B,A350)&gt;0),AND(B350&lt;&gt;"",COUNTIF(Bugs!A:A,B350)&gt;0)),"Y","")</f>
        <v>Y</v>
      </c>
      <c r="Q350" s="193" t="str">
        <f>IF(OR(
    AND(COUNTIF(Bugs!A:A,B350)&gt;0,ISNUMBER(SEARCH("x",INDEX(Bugs!C:C,MATCH(B350,Bugs!A:A,0))))),
    AND(COUNTIF(Bugs!B:B,B350)&gt;0,ISNUMBER(SEARCH("x",INDEX(Bugs!C:C,MATCH(B350,Bugs!B:B,0))))),
    AND(COUNTIF(Bugs!A:A,B350)&gt;0,ISNUMBER(SEARCH("x",INDEX(Bugs!D:D,MATCH(B350,Bugs!A:A,0))))),
    AND(COUNTIF(Bugs!B:B,B350)&gt;0,ISNUMBER(SEARCH("x",INDEX(Bugs!D:D,MATCH(B350,Bugs!B:B,0)))))
),"Y","")</f>
        <v>Y</v>
      </c>
      <c r="R350">
        <f ca="1">IF(OR(ISNUMBER(MATCH(L350,MasterData!$D$3:$D$18,0)),ISNUMBER(MATCH(L350,MasterData!$C$3:$C$18,0))),
    DATEDIF(E350,I350,"d"),
    DATEDIF(E350,TODAY(),"d"))</f>
        <v>63</v>
      </c>
      <c r="S350">
        <f t="shared" ca="1" si="18"/>
        <v>0</v>
      </c>
      <c r="T350">
        <f t="shared" ca="1" si="19"/>
        <v>0</v>
      </c>
      <c r="U350">
        <f t="shared" ca="1" si="20"/>
        <v>1</v>
      </c>
    </row>
    <row r="351" spans="2:21" x14ac:dyDescent="0.35">
      <c r="B351" t="s">
        <v>1017</v>
      </c>
      <c r="D351" s="34">
        <v>3014</v>
      </c>
      <c r="E351" s="208">
        <v>45944</v>
      </c>
      <c r="G351" t="s">
        <v>834</v>
      </c>
      <c r="I351" s="208">
        <v>45946</v>
      </c>
      <c r="K351" t="s">
        <v>241</v>
      </c>
      <c r="L351" t="s">
        <v>171</v>
      </c>
      <c r="M351" t="s">
        <v>1018</v>
      </c>
      <c r="N351" t="s">
        <v>237</v>
      </c>
      <c r="P351" s="193" t="str">
        <f>IF(OR(AND(A351&lt;&gt;"",COUNTIF(Bugs!B:B,A351)&gt;0),AND(B351&lt;&gt;"",COUNTIF(Bugs!A:A,B351)&gt;0)),"Y","")</f>
        <v/>
      </c>
      <c r="Q351" s="193" t="str">
        <f>IF(OR(
    AND(COUNTIF(Bugs!A:A,B351)&gt;0,ISNUMBER(SEARCH("x",INDEX(Bugs!C:C,MATCH(B351,Bugs!A:A,0))))),
    AND(COUNTIF(Bugs!B:B,B351)&gt;0,ISNUMBER(SEARCH("x",INDEX(Bugs!C:C,MATCH(B351,Bugs!B:B,0))))),
    AND(COUNTIF(Bugs!A:A,B351)&gt;0,ISNUMBER(SEARCH("x",INDEX(Bugs!D:D,MATCH(B351,Bugs!A:A,0))))),
    AND(COUNTIF(Bugs!B:B,B351)&gt;0,ISNUMBER(SEARCH("x",INDEX(Bugs!D:D,MATCH(B351,Bugs!B:B,0)))))
),"Y","")</f>
        <v/>
      </c>
      <c r="R351">
        <f ca="1">IF(OR(ISNUMBER(MATCH(L351,MasterData!$D$3:$D$18,0)),ISNUMBER(MATCH(L351,MasterData!$C$3:$C$18,0))),
    DATEDIF(E351,I351,"d"),
    DATEDIF(E351,TODAY(),"d"))</f>
        <v>2</v>
      </c>
      <c r="S351">
        <f t="shared" ca="1" si="18"/>
        <v>1</v>
      </c>
      <c r="T351">
        <f t="shared" ca="1" si="19"/>
        <v>0</v>
      </c>
      <c r="U351">
        <f t="shared" ca="1" si="20"/>
        <v>0</v>
      </c>
    </row>
    <row r="352" spans="2:21" x14ac:dyDescent="0.35">
      <c r="B352" t="s">
        <v>1019</v>
      </c>
      <c r="D352" s="34" t="s">
        <v>746</v>
      </c>
      <c r="E352" s="208">
        <v>45944</v>
      </c>
      <c r="G352" t="s">
        <v>886</v>
      </c>
      <c r="I352" s="208">
        <v>45946</v>
      </c>
      <c r="K352" t="s">
        <v>235</v>
      </c>
      <c r="L352" t="s">
        <v>171</v>
      </c>
      <c r="M352" t="s">
        <v>1020</v>
      </c>
      <c r="N352" t="s">
        <v>237</v>
      </c>
      <c r="P352" s="193" t="str">
        <f>IF(OR(AND(A352&lt;&gt;"",COUNTIF(Bugs!B:B,A352)&gt;0),AND(B352&lt;&gt;"",COUNTIF(Bugs!A:A,B352)&gt;0)),"Y","")</f>
        <v/>
      </c>
      <c r="Q352" s="193" t="str">
        <f>IF(OR(
    AND(COUNTIF(Bugs!A:A,B352)&gt;0,ISNUMBER(SEARCH("x",INDEX(Bugs!C:C,MATCH(B352,Bugs!A:A,0))))),
    AND(COUNTIF(Bugs!B:B,B352)&gt;0,ISNUMBER(SEARCH("x",INDEX(Bugs!C:C,MATCH(B352,Bugs!B:B,0))))),
    AND(COUNTIF(Bugs!A:A,B352)&gt;0,ISNUMBER(SEARCH("x",INDEX(Bugs!D:D,MATCH(B352,Bugs!A:A,0))))),
    AND(COUNTIF(Bugs!B:B,B352)&gt;0,ISNUMBER(SEARCH("x",INDEX(Bugs!D:D,MATCH(B352,Bugs!B:B,0)))))
),"Y","")</f>
        <v/>
      </c>
      <c r="R352">
        <f ca="1">IF(OR(ISNUMBER(MATCH(L352,MasterData!$D$3:$D$18,0)),ISNUMBER(MATCH(L352,MasterData!$C$3:$C$18,0))),
    DATEDIF(E352,I352,"d"),
    DATEDIF(E352,TODAY(),"d"))</f>
        <v>2</v>
      </c>
      <c r="S352">
        <f t="shared" ca="1" si="18"/>
        <v>1</v>
      </c>
      <c r="T352">
        <f t="shared" ca="1" si="19"/>
        <v>0</v>
      </c>
      <c r="U352">
        <f t="shared" ca="1" si="20"/>
        <v>0</v>
      </c>
    </row>
    <row r="353" spans="1:21" x14ac:dyDescent="0.35">
      <c r="B353" t="s">
        <v>88</v>
      </c>
      <c r="D353" s="34">
        <v>3014</v>
      </c>
      <c r="E353" s="208">
        <v>45945</v>
      </c>
      <c r="G353" t="s">
        <v>1021</v>
      </c>
      <c r="I353" s="208">
        <v>45945</v>
      </c>
      <c r="K353" t="s">
        <v>347</v>
      </c>
      <c r="L353" t="s">
        <v>171</v>
      </c>
      <c r="M353" t="s">
        <v>1022</v>
      </c>
      <c r="N353" t="s">
        <v>237</v>
      </c>
      <c r="P353" s="193" t="str">
        <f>IF(OR(AND(A353&lt;&gt;"",COUNTIF(Bugs!B:B,A353)&gt;0),AND(B353&lt;&gt;"",COUNTIF(Bugs!A:A,B353)&gt;0)),"Y","")</f>
        <v>Y</v>
      </c>
      <c r="Q353" s="193" t="str">
        <f>IF(OR(
    AND(COUNTIF(Bugs!A:A,B353)&gt;0,ISNUMBER(SEARCH("x",INDEX(Bugs!C:C,MATCH(B353,Bugs!A:A,0))))),
    AND(COUNTIF(Bugs!B:B,B353)&gt;0,ISNUMBER(SEARCH("x",INDEX(Bugs!C:C,MATCH(B353,Bugs!B:B,0))))),
    AND(COUNTIF(Bugs!A:A,B353)&gt;0,ISNUMBER(SEARCH("x",INDEX(Bugs!D:D,MATCH(B353,Bugs!A:A,0))))),
    AND(COUNTIF(Bugs!B:B,B353)&gt;0,ISNUMBER(SEARCH("x",INDEX(Bugs!D:D,MATCH(B353,Bugs!B:B,0)))))
),"Y","")</f>
        <v/>
      </c>
      <c r="R353">
        <f ca="1">IF(OR(ISNUMBER(MATCH(L353,MasterData!$D$3:$D$18,0)),ISNUMBER(MATCH(L353,MasterData!$C$3:$C$18,0))),
    DATEDIF(E353,I353,"d"),
    DATEDIF(E353,TODAY(),"d"))</f>
        <v>0</v>
      </c>
      <c r="S353">
        <f t="shared" ca="1" si="18"/>
        <v>1</v>
      </c>
      <c r="T353">
        <f t="shared" ca="1" si="19"/>
        <v>0</v>
      </c>
      <c r="U353">
        <f t="shared" ca="1" si="20"/>
        <v>0</v>
      </c>
    </row>
    <row r="354" spans="1:21" x14ac:dyDescent="0.35">
      <c r="B354" t="s">
        <v>89</v>
      </c>
      <c r="D354" s="34">
        <v>3014</v>
      </c>
      <c r="E354" s="208">
        <v>45947</v>
      </c>
      <c r="G354" t="s">
        <v>982</v>
      </c>
      <c r="I354" s="208">
        <v>45981</v>
      </c>
      <c r="K354" t="s">
        <v>241</v>
      </c>
      <c r="L354" t="s">
        <v>171</v>
      </c>
      <c r="M354" t="s">
        <v>1023</v>
      </c>
      <c r="N354" t="s">
        <v>237</v>
      </c>
      <c r="P354" s="193" t="str">
        <f>IF(OR(AND(A354&lt;&gt;"",COUNTIF(Bugs!B:B,A354)&gt;0),AND(B354&lt;&gt;"",COUNTIF(Bugs!A:A,B354)&gt;0)),"Y","")</f>
        <v>Y</v>
      </c>
      <c r="Q354" s="193" t="str">
        <f>IF(OR(
    AND(COUNTIF(Bugs!A:A,B354)&gt;0,ISNUMBER(SEARCH("x",INDEX(Bugs!C:C,MATCH(B354,Bugs!A:A,0))))),
    AND(COUNTIF(Bugs!B:B,B354)&gt;0,ISNUMBER(SEARCH("x",INDEX(Bugs!C:C,MATCH(B354,Bugs!B:B,0))))),
    AND(COUNTIF(Bugs!A:A,B354)&gt;0,ISNUMBER(SEARCH("x",INDEX(Bugs!D:D,MATCH(B354,Bugs!A:A,0))))),
    AND(COUNTIF(Bugs!B:B,B354)&gt;0,ISNUMBER(SEARCH("x",INDEX(Bugs!D:D,MATCH(B354,Bugs!B:B,0)))))
),"Y","")</f>
        <v/>
      </c>
      <c r="R354">
        <f ca="1">IF(OR(ISNUMBER(MATCH(L354,MasterData!$D$3:$D$18,0)),ISNUMBER(MATCH(L354,MasterData!$C$3:$C$18,0))),
    DATEDIF(E354,I354,"d"),
    DATEDIF(E354,TODAY(),"d"))</f>
        <v>34</v>
      </c>
      <c r="S354">
        <f t="shared" ca="1" si="18"/>
        <v>0</v>
      </c>
      <c r="T354">
        <f t="shared" ca="1" si="19"/>
        <v>0</v>
      </c>
      <c r="U354">
        <f t="shared" ca="1" si="20"/>
        <v>1</v>
      </c>
    </row>
    <row r="355" spans="1:21" x14ac:dyDescent="0.35">
      <c r="B355" t="s">
        <v>90</v>
      </c>
      <c r="D355" s="34" t="s">
        <v>746</v>
      </c>
      <c r="E355" s="208">
        <v>45950</v>
      </c>
      <c r="G355" t="s">
        <v>816</v>
      </c>
      <c r="I355" s="208">
        <v>45986</v>
      </c>
      <c r="K355" t="s">
        <v>235</v>
      </c>
      <c r="L355" t="s">
        <v>171</v>
      </c>
      <c r="M355" t="s">
        <v>1024</v>
      </c>
      <c r="N355" t="s">
        <v>237</v>
      </c>
      <c r="P355" s="193" t="str">
        <f>IF(OR(AND(A355&lt;&gt;"",COUNTIF(Bugs!B:B,A355)&gt;0),AND(B355&lt;&gt;"",COUNTIF(Bugs!A:A,B355)&gt;0)),"Y","")</f>
        <v>Y</v>
      </c>
      <c r="Q355" s="193" t="str">
        <f>IF(OR(
    AND(COUNTIF(Bugs!A:A,B355)&gt;0,ISNUMBER(SEARCH("x",INDEX(Bugs!C:C,MATCH(B355,Bugs!A:A,0))))),
    AND(COUNTIF(Bugs!B:B,B355)&gt;0,ISNUMBER(SEARCH("x",INDEX(Bugs!C:C,MATCH(B355,Bugs!B:B,0))))),
    AND(COUNTIF(Bugs!A:A,B355)&gt;0,ISNUMBER(SEARCH("x",INDEX(Bugs!D:D,MATCH(B355,Bugs!A:A,0))))),
    AND(COUNTIF(Bugs!B:B,B355)&gt;0,ISNUMBER(SEARCH("x",INDEX(Bugs!D:D,MATCH(B355,Bugs!B:B,0)))))
),"Y","")</f>
        <v/>
      </c>
      <c r="R355">
        <f ca="1">IF(OR(ISNUMBER(MATCH(L355,MasterData!$D$3:$D$18,0)),ISNUMBER(MATCH(L355,MasterData!$C$3:$C$18,0))),
    DATEDIF(E355,I355,"d"),
    DATEDIF(E355,TODAY(),"d"))</f>
        <v>36</v>
      </c>
      <c r="S355">
        <f t="shared" ca="1" si="18"/>
        <v>0</v>
      </c>
      <c r="T355">
        <f t="shared" ca="1" si="19"/>
        <v>0</v>
      </c>
      <c r="U355">
        <f t="shared" ca="1" si="20"/>
        <v>1</v>
      </c>
    </row>
    <row r="356" spans="1:21" x14ac:dyDescent="0.35">
      <c r="B356" t="s">
        <v>1025</v>
      </c>
      <c r="D356" s="34">
        <v>3014</v>
      </c>
      <c r="E356" s="208">
        <v>45950</v>
      </c>
      <c r="G356" t="s">
        <v>1026</v>
      </c>
      <c r="I356" s="208">
        <v>45965</v>
      </c>
      <c r="K356" t="s">
        <v>347</v>
      </c>
      <c r="L356" t="s">
        <v>171</v>
      </c>
      <c r="M356" t="s">
        <v>1027</v>
      </c>
      <c r="N356" t="s">
        <v>237</v>
      </c>
      <c r="P356" s="193" t="str">
        <f>IF(OR(AND(A356&lt;&gt;"",COUNTIF(Bugs!B:B,A356)&gt;0),AND(B356&lt;&gt;"",COUNTIF(Bugs!A:A,B356)&gt;0)),"Y","")</f>
        <v/>
      </c>
      <c r="Q356" s="193" t="str">
        <f>IF(OR(
    AND(COUNTIF(Bugs!A:A,B356)&gt;0,ISNUMBER(SEARCH("x",INDEX(Bugs!C:C,MATCH(B356,Bugs!A:A,0))))),
    AND(COUNTIF(Bugs!B:B,B356)&gt;0,ISNUMBER(SEARCH("x",INDEX(Bugs!C:C,MATCH(B356,Bugs!B:B,0))))),
    AND(COUNTIF(Bugs!A:A,B356)&gt;0,ISNUMBER(SEARCH("x",INDEX(Bugs!D:D,MATCH(B356,Bugs!A:A,0))))),
    AND(COUNTIF(Bugs!B:B,B356)&gt;0,ISNUMBER(SEARCH("x",INDEX(Bugs!D:D,MATCH(B356,Bugs!B:B,0)))))
),"Y","")</f>
        <v/>
      </c>
      <c r="R356">
        <f ca="1">IF(OR(ISNUMBER(MATCH(L356,MasterData!$D$3:$D$18,0)),ISNUMBER(MATCH(L356,MasterData!$C$3:$C$18,0))),
    DATEDIF(E356,I356,"d"),
    DATEDIF(E356,TODAY(),"d"))</f>
        <v>15</v>
      </c>
      <c r="S356">
        <f t="shared" ca="1" si="18"/>
        <v>0</v>
      </c>
      <c r="T356">
        <f t="shared" ca="1" si="19"/>
        <v>1</v>
      </c>
      <c r="U356">
        <f t="shared" ca="1" si="20"/>
        <v>0</v>
      </c>
    </row>
    <row r="357" spans="1:21" x14ac:dyDescent="0.35">
      <c r="A357" s="72"/>
      <c r="B357" s="72" t="s">
        <v>91</v>
      </c>
      <c r="C357" s="72"/>
      <c r="D357" s="180">
        <v>3003</v>
      </c>
      <c r="E357" s="209">
        <v>45950</v>
      </c>
      <c r="F357" s="72"/>
      <c r="G357" s="72" t="s">
        <v>816</v>
      </c>
      <c r="H357" s="72"/>
      <c r="I357" s="209">
        <v>45960</v>
      </c>
      <c r="J357" s="72"/>
      <c r="K357" s="72" t="s">
        <v>235</v>
      </c>
      <c r="L357" s="72" t="s">
        <v>171</v>
      </c>
      <c r="M357" s="72" t="s">
        <v>1028</v>
      </c>
      <c r="N357" s="72" t="s">
        <v>237</v>
      </c>
      <c r="P357" s="193" t="str">
        <f>IF(OR(AND(A357&lt;&gt;"",COUNTIF(Bugs!B:B,A357)&gt;0),AND(B357&lt;&gt;"",COUNTIF(Bugs!A:A,B357)&gt;0)),"Y","")</f>
        <v>Y</v>
      </c>
      <c r="Q357" s="193" t="str">
        <f>IF(OR(
    AND(COUNTIF(Bugs!A:A,B357)&gt;0,ISNUMBER(SEARCH("x",INDEX(Bugs!C:C,MATCH(B357,Bugs!A:A,0))))),
    AND(COUNTIF(Bugs!B:B,B357)&gt;0,ISNUMBER(SEARCH("x",INDEX(Bugs!C:C,MATCH(B357,Bugs!B:B,0))))),
    AND(COUNTIF(Bugs!A:A,B357)&gt;0,ISNUMBER(SEARCH("x",INDEX(Bugs!D:D,MATCH(B357,Bugs!A:A,0))))),
    AND(COUNTIF(Bugs!B:B,B357)&gt;0,ISNUMBER(SEARCH("x",INDEX(Bugs!D:D,MATCH(B357,Bugs!B:B,0)))))
),"Y","")</f>
        <v>Y</v>
      </c>
      <c r="R357">
        <f ca="1">IF(OR(ISNUMBER(MATCH(L357,MasterData!$D$3:$D$18,0)),ISNUMBER(MATCH(L357,MasterData!$C$3:$C$18,0))),
    DATEDIF(E357,I357,"d"),
    DATEDIF(E357,TODAY(),"d"))</f>
        <v>10</v>
      </c>
      <c r="S357">
        <f t="shared" ca="1" si="18"/>
        <v>0</v>
      </c>
      <c r="T357">
        <f t="shared" ca="1" si="19"/>
        <v>1</v>
      </c>
      <c r="U357">
        <f t="shared" ca="1" si="20"/>
        <v>0</v>
      </c>
    </row>
    <row r="358" spans="1:21" x14ac:dyDescent="0.35">
      <c r="B358" t="s">
        <v>1030</v>
      </c>
      <c r="D358" s="34">
        <v>3009</v>
      </c>
      <c r="E358" s="208">
        <v>45950</v>
      </c>
      <c r="G358" t="s">
        <v>866</v>
      </c>
      <c r="I358" s="208">
        <v>45951</v>
      </c>
      <c r="K358" t="s">
        <v>235</v>
      </c>
      <c r="L358" t="s">
        <v>171</v>
      </c>
      <c r="M358" t="s">
        <v>1031</v>
      </c>
      <c r="N358" t="s">
        <v>237</v>
      </c>
      <c r="P358" s="193" t="str">
        <f>IF(OR(AND(A358&lt;&gt;"",COUNTIF(Bugs!B:B,A358)&gt;0),AND(B358&lt;&gt;"",COUNTIF(Bugs!A:A,B358)&gt;0)),"Y","")</f>
        <v/>
      </c>
      <c r="Q358" s="193" t="str">
        <f>IF(OR(
    AND(COUNTIF(Bugs!A:A,B358)&gt;0,ISNUMBER(SEARCH("x",INDEX(Bugs!C:C,MATCH(B358,Bugs!A:A,0))))),
    AND(COUNTIF(Bugs!B:B,B358)&gt;0,ISNUMBER(SEARCH("x",INDEX(Bugs!C:C,MATCH(B358,Bugs!B:B,0))))),
    AND(COUNTIF(Bugs!A:A,B358)&gt;0,ISNUMBER(SEARCH("x",INDEX(Bugs!D:D,MATCH(B358,Bugs!A:A,0))))),
    AND(COUNTIF(Bugs!B:B,B358)&gt;0,ISNUMBER(SEARCH("x",INDEX(Bugs!D:D,MATCH(B358,Bugs!B:B,0)))))
),"Y","")</f>
        <v/>
      </c>
      <c r="R358">
        <f ca="1">IF(OR(ISNUMBER(MATCH(L358,MasterData!$D$3:$D$18,0)),ISNUMBER(MATCH(L358,MasterData!$C$3:$C$18,0))),
    DATEDIF(E358,I358,"d"),
    DATEDIF(E358,TODAY(),"d"))</f>
        <v>1</v>
      </c>
      <c r="S358">
        <f t="shared" ca="1" si="18"/>
        <v>1</v>
      </c>
      <c r="T358">
        <f t="shared" ca="1" si="19"/>
        <v>0</v>
      </c>
      <c r="U358">
        <f t="shared" ca="1" si="20"/>
        <v>0</v>
      </c>
    </row>
    <row r="359" spans="1:21" x14ac:dyDescent="0.35">
      <c r="B359" t="s">
        <v>92</v>
      </c>
      <c r="D359" s="34">
        <v>3014</v>
      </c>
      <c r="E359" s="208">
        <v>45950</v>
      </c>
      <c r="G359" t="s">
        <v>715</v>
      </c>
      <c r="I359" s="208">
        <v>45950</v>
      </c>
      <c r="K359" t="s">
        <v>235</v>
      </c>
      <c r="L359" t="s">
        <v>164</v>
      </c>
      <c r="M359" t="s">
        <v>1032</v>
      </c>
      <c r="N359" t="s">
        <v>237</v>
      </c>
      <c r="P359" s="193" t="str">
        <f>IF(OR(AND(A359&lt;&gt;"",COUNTIF(Bugs!B:B,A359)&gt;0),AND(B359&lt;&gt;"",COUNTIF(Bugs!A:A,B359)&gt;0)),"Y","")</f>
        <v>Y</v>
      </c>
      <c r="Q359" s="193" t="str">
        <f>IF(OR(
    AND(COUNTIF(Bugs!A:A,B359)&gt;0,ISNUMBER(SEARCH("x",INDEX(Bugs!C:C,MATCH(B359,Bugs!A:A,0))))),
    AND(COUNTIF(Bugs!B:B,B359)&gt;0,ISNUMBER(SEARCH("x",INDEX(Bugs!C:C,MATCH(B359,Bugs!B:B,0))))),
    AND(COUNTIF(Bugs!A:A,B359)&gt;0,ISNUMBER(SEARCH("x",INDEX(Bugs!D:D,MATCH(B359,Bugs!A:A,0))))),
    AND(COUNTIF(Bugs!B:B,B359)&gt;0,ISNUMBER(SEARCH("x",INDEX(Bugs!D:D,MATCH(B359,Bugs!B:B,0)))))
),"Y","")</f>
        <v>Y</v>
      </c>
      <c r="R359">
        <f ca="1">IF(OR(ISNUMBER(MATCH(L359,MasterData!$D$3:$D$18,0)),ISNUMBER(MATCH(L359,MasterData!$C$3:$C$18,0))),
    DATEDIF(E359,I359,"d"),
    DATEDIF(E359,TODAY(),"d"))</f>
        <v>57</v>
      </c>
      <c r="S359">
        <f t="shared" ca="1" si="18"/>
        <v>0</v>
      </c>
      <c r="T359">
        <f t="shared" ca="1" si="19"/>
        <v>0</v>
      </c>
      <c r="U359">
        <f t="shared" ca="1" si="20"/>
        <v>1</v>
      </c>
    </row>
    <row r="360" spans="1:21" x14ac:dyDescent="0.35">
      <c r="A360" s="72"/>
      <c r="B360" s="72" t="s">
        <v>93</v>
      </c>
      <c r="C360" s="72"/>
      <c r="D360" s="180" t="s">
        <v>660</v>
      </c>
      <c r="E360" s="209">
        <v>45950</v>
      </c>
      <c r="F360" s="72"/>
      <c r="G360" s="72" t="s">
        <v>715</v>
      </c>
      <c r="H360" s="72"/>
      <c r="I360" s="209">
        <v>45961</v>
      </c>
      <c r="J360" s="72"/>
      <c r="K360" s="72" t="s">
        <v>235</v>
      </c>
      <c r="L360" s="72" t="s">
        <v>171</v>
      </c>
      <c r="M360" s="72" t="s">
        <v>1033</v>
      </c>
      <c r="N360" s="72" t="s">
        <v>237</v>
      </c>
      <c r="P360" s="193" t="str">
        <f>IF(OR(AND(A360&lt;&gt;"",COUNTIF(Bugs!B:B,A360)&gt;0),AND(B360&lt;&gt;"",COUNTIF(Bugs!A:A,B360)&gt;0)),"Y","")</f>
        <v>Y</v>
      </c>
      <c r="Q360" s="193" t="str">
        <f>IF(OR(
    AND(COUNTIF(Bugs!A:A,B360)&gt;0,ISNUMBER(SEARCH("x",INDEX(Bugs!C:C,MATCH(B360,Bugs!A:A,0))))),
    AND(COUNTIF(Bugs!B:B,B360)&gt;0,ISNUMBER(SEARCH("x",INDEX(Bugs!C:C,MATCH(B360,Bugs!B:B,0))))),
    AND(COUNTIF(Bugs!A:A,B360)&gt;0,ISNUMBER(SEARCH("x",INDEX(Bugs!D:D,MATCH(B360,Bugs!A:A,0))))),
    AND(COUNTIF(Bugs!B:B,B360)&gt;0,ISNUMBER(SEARCH("x",INDEX(Bugs!D:D,MATCH(B360,Bugs!B:B,0)))))
),"Y","")</f>
        <v/>
      </c>
      <c r="R360">
        <f ca="1">IF(OR(ISNUMBER(MATCH(L360,MasterData!$D$3:$D$18,0)),ISNUMBER(MATCH(L360,MasterData!$C$3:$C$18,0))),
    DATEDIF(E360,I360,"d"),
    DATEDIF(E360,TODAY(),"d"))</f>
        <v>11</v>
      </c>
      <c r="S360">
        <f t="shared" ca="1" si="18"/>
        <v>0</v>
      </c>
      <c r="T360">
        <f t="shared" ca="1" si="19"/>
        <v>1</v>
      </c>
      <c r="U360">
        <f t="shared" ca="1" si="20"/>
        <v>0</v>
      </c>
    </row>
    <row r="361" spans="1:21" x14ac:dyDescent="0.35">
      <c r="B361" t="s">
        <v>1034</v>
      </c>
      <c r="D361" s="34" t="s">
        <v>660</v>
      </c>
      <c r="E361" s="208">
        <v>45950</v>
      </c>
      <c r="G361" t="s">
        <v>715</v>
      </c>
      <c r="I361" s="208">
        <v>45950</v>
      </c>
      <c r="K361" t="s">
        <v>235</v>
      </c>
      <c r="L361" t="s">
        <v>164</v>
      </c>
      <c r="M361" t="s">
        <v>1035</v>
      </c>
      <c r="N361" t="s">
        <v>237</v>
      </c>
      <c r="P361" s="193" t="str">
        <f>IF(OR(AND(A361&lt;&gt;"",COUNTIF(Bugs!B:B,A361)&gt;0),AND(B361&lt;&gt;"",COUNTIF(Bugs!A:A,B361)&gt;0)),"Y","")</f>
        <v/>
      </c>
      <c r="Q361" s="193" t="str">
        <f>IF(OR(
    AND(COUNTIF(Bugs!A:A,B361)&gt;0,ISNUMBER(SEARCH("x",INDEX(Bugs!C:C,MATCH(B361,Bugs!A:A,0))))),
    AND(COUNTIF(Bugs!B:B,B361)&gt;0,ISNUMBER(SEARCH("x",INDEX(Bugs!C:C,MATCH(B361,Bugs!B:B,0))))),
    AND(COUNTIF(Bugs!A:A,B361)&gt;0,ISNUMBER(SEARCH("x",INDEX(Bugs!D:D,MATCH(B361,Bugs!A:A,0))))),
    AND(COUNTIF(Bugs!B:B,B361)&gt;0,ISNUMBER(SEARCH("x",INDEX(Bugs!D:D,MATCH(B361,Bugs!B:B,0)))))
),"Y","")</f>
        <v/>
      </c>
      <c r="R361">
        <f ca="1">IF(OR(ISNUMBER(MATCH(L361,MasterData!$D$3:$D$18,0)),ISNUMBER(MATCH(L361,MasterData!$C$3:$C$18,0))),
    DATEDIF(E361,I361,"d"),
    DATEDIF(E361,TODAY(),"d"))</f>
        <v>57</v>
      </c>
      <c r="S361">
        <f t="shared" ca="1" si="18"/>
        <v>0</v>
      </c>
      <c r="T361">
        <f t="shared" ca="1" si="19"/>
        <v>0</v>
      </c>
      <c r="U361">
        <f t="shared" ca="1" si="20"/>
        <v>1</v>
      </c>
    </row>
    <row r="362" spans="1:21" x14ac:dyDescent="0.35">
      <c r="B362" t="s">
        <v>1036</v>
      </c>
      <c r="D362" s="34" t="s">
        <v>480</v>
      </c>
      <c r="E362" s="208">
        <v>45950</v>
      </c>
      <c r="G362" t="s">
        <v>715</v>
      </c>
      <c r="I362" s="208">
        <v>45953</v>
      </c>
      <c r="K362" t="s">
        <v>235</v>
      </c>
      <c r="L362" t="s">
        <v>171</v>
      </c>
      <c r="M362" t="s">
        <v>1037</v>
      </c>
      <c r="N362" t="s">
        <v>237</v>
      </c>
      <c r="P362" s="193" t="str">
        <f>IF(OR(AND(A362&lt;&gt;"",COUNTIF(Bugs!B:B,A362)&gt;0),AND(B362&lt;&gt;"",COUNTIF(Bugs!A:A,B362)&gt;0)),"Y","")</f>
        <v/>
      </c>
      <c r="Q362" s="193" t="str">
        <f>IF(OR(
    AND(COUNTIF(Bugs!A:A,B362)&gt;0,ISNUMBER(SEARCH("x",INDEX(Bugs!C:C,MATCH(B362,Bugs!A:A,0))))),
    AND(COUNTIF(Bugs!B:B,B362)&gt;0,ISNUMBER(SEARCH("x",INDEX(Bugs!C:C,MATCH(B362,Bugs!B:B,0))))),
    AND(COUNTIF(Bugs!A:A,B362)&gt;0,ISNUMBER(SEARCH("x",INDEX(Bugs!D:D,MATCH(B362,Bugs!A:A,0))))),
    AND(COUNTIF(Bugs!B:B,B362)&gt;0,ISNUMBER(SEARCH("x",INDEX(Bugs!D:D,MATCH(B362,Bugs!B:B,0)))))
),"Y","")</f>
        <v/>
      </c>
      <c r="R362">
        <f ca="1">IF(OR(ISNUMBER(MATCH(L362,MasterData!$D$3:$D$18,0)),ISNUMBER(MATCH(L362,MasterData!$C$3:$C$18,0))),
    DATEDIF(E362,I362,"d"),
    DATEDIF(E362,TODAY(),"d"))</f>
        <v>3</v>
      </c>
      <c r="S362">
        <f t="shared" ca="1" si="18"/>
        <v>1</v>
      </c>
      <c r="T362">
        <f t="shared" ca="1" si="19"/>
        <v>0</v>
      </c>
      <c r="U362">
        <f t="shared" ca="1" si="20"/>
        <v>0</v>
      </c>
    </row>
    <row r="363" spans="1:21" x14ac:dyDescent="0.35">
      <c r="B363" t="s">
        <v>1038</v>
      </c>
      <c r="D363" s="34" t="s">
        <v>480</v>
      </c>
      <c r="E363" s="208">
        <v>45951</v>
      </c>
      <c r="G363" t="s">
        <v>886</v>
      </c>
      <c r="I363" s="208">
        <v>45951</v>
      </c>
      <c r="K363" t="s">
        <v>235</v>
      </c>
      <c r="L363" t="s">
        <v>171</v>
      </c>
      <c r="M363" t="s">
        <v>1039</v>
      </c>
      <c r="N363" t="s">
        <v>237</v>
      </c>
      <c r="P363" s="193" t="str">
        <f>IF(OR(AND(A363&lt;&gt;"",COUNTIF(Bugs!B:B,A363)&gt;0),AND(B363&lt;&gt;"",COUNTIF(Bugs!A:A,B363)&gt;0)),"Y","")</f>
        <v/>
      </c>
      <c r="Q363" s="193" t="str">
        <f>IF(OR(
    AND(COUNTIF(Bugs!A:A,B363)&gt;0,ISNUMBER(SEARCH("x",INDEX(Bugs!C:C,MATCH(B363,Bugs!A:A,0))))),
    AND(COUNTIF(Bugs!B:B,B363)&gt;0,ISNUMBER(SEARCH("x",INDEX(Bugs!C:C,MATCH(B363,Bugs!B:B,0))))),
    AND(COUNTIF(Bugs!A:A,B363)&gt;0,ISNUMBER(SEARCH("x",INDEX(Bugs!D:D,MATCH(B363,Bugs!A:A,0))))),
    AND(COUNTIF(Bugs!B:B,B363)&gt;0,ISNUMBER(SEARCH("x",INDEX(Bugs!D:D,MATCH(B363,Bugs!B:B,0)))))
),"Y","")</f>
        <v/>
      </c>
      <c r="R363">
        <f ca="1">IF(OR(ISNUMBER(MATCH(L363,MasterData!$D$3:$D$18,0)),ISNUMBER(MATCH(L363,MasterData!$C$3:$C$18,0))),
    DATEDIF(E363,I363,"d"),
    DATEDIF(E363,TODAY(),"d"))</f>
        <v>0</v>
      </c>
      <c r="S363">
        <f t="shared" ca="1" si="18"/>
        <v>1</v>
      </c>
      <c r="T363">
        <f t="shared" ca="1" si="19"/>
        <v>0</v>
      </c>
      <c r="U363">
        <f t="shared" ca="1" si="20"/>
        <v>0</v>
      </c>
    </row>
    <row r="364" spans="1:21" x14ac:dyDescent="0.35">
      <c r="B364" t="s">
        <v>94</v>
      </c>
      <c r="D364" s="34" t="s">
        <v>480</v>
      </c>
      <c r="E364" s="208">
        <v>45951</v>
      </c>
      <c r="G364" t="s">
        <v>715</v>
      </c>
      <c r="I364" s="208">
        <v>45980</v>
      </c>
      <c r="K364" t="s">
        <v>235</v>
      </c>
      <c r="L364" t="s">
        <v>171</v>
      </c>
      <c r="M364" t="s">
        <v>1040</v>
      </c>
      <c r="N364" t="s">
        <v>237</v>
      </c>
      <c r="P364" s="193" t="str">
        <f>IF(OR(AND(A364&lt;&gt;"",COUNTIF(Bugs!B:B,A364)&gt;0),AND(B364&lt;&gt;"",COUNTIF(Bugs!A:A,B364)&gt;0)),"Y","")</f>
        <v>Y</v>
      </c>
      <c r="Q364" s="193" t="str">
        <f>IF(OR(
    AND(COUNTIF(Bugs!A:A,B364)&gt;0,ISNUMBER(SEARCH("x",INDEX(Bugs!C:C,MATCH(B364,Bugs!A:A,0))))),
    AND(COUNTIF(Bugs!B:B,B364)&gt;0,ISNUMBER(SEARCH("x",INDEX(Bugs!C:C,MATCH(B364,Bugs!B:B,0))))),
    AND(COUNTIF(Bugs!A:A,B364)&gt;0,ISNUMBER(SEARCH("x",INDEX(Bugs!D:D,MATCH(B364,Bugs!A:A,0))))),
    AND(COUNTIF(Bugs!B:B,B364)&gt;0,ISNUMBER(SEARCH("x",INDEX(Bugs!D:D,MATCH(B364,Bugs!B:B,0)))))
),"Y","")</f>
        <v/>
      </c>
      <c r="R364">
        <f ca="1">IF(OR(ISNUMBER(MATCH(L364,MasterData!$D$3:$D$18,0)),ISNUMBER(MATCH(L364,MasterData!$C$3:$C$18,0))),
    DATEDIF(E364,I364,"d"),
    DATEDIF(E364,TODAY(),"d"))</f>
        <v>29</v>
      </c>
      <c r="S364">
        <f t="shared" ca="1" si="18"/>
        <v>0</v>
      </c>
      <c r="T364">
        <f t="shared" ca="1" si="19"/>
        <v>1</v>
      </c>
      <c r="U364">
        <f t="shared" ca="1" si="20"/>
        <v>0</v>
      </c>
    </row>
    <row r="365" spans="1:21" x14ac:dyDescent="0.35">
      <c r="B365" t="s">
        <v>1041</v>
      </c>
      <c r="D365" s="34" t="s">
        <v>480</v>
      </c>
      <c r="E365" s="208">
        <v>45951</v>
      </c>
      <c r="G365" t="s">
        <v>715</v>
      </c>
      <c r="I365" s="208">
        <v>45951</v>
      </c>
      <c r="K365" t="s">
        <v>235</v>
      </c>
      <c r="L365" t="s">
        <v>171</v>
      </c>
      <c r="M365" t="s">
        <v>1042</v>
      </c>
      <c r="N365" t="s">
        <v>237</v>
      </c>
      <c r="P365" s="193" t="str">
        <f>IF(OR(AND(A365&lt;&gt;"",COUNTIF(Bugs!B:B,A365)&gt;0),AND(B365&lt;&gt;"",COUNTIF(Bugs!A:A,B365)&gt;0)),"Y","")</f>
        <v/>
      </c>
      <c r="Q365" s="193" t="str">
        <f>IF(OR(
    AND(COUNTIF(Bugs!A:A,B365)&gt;0,ISNUMBER(SEARCH("x",INDEX(Bugs!C:C,MATCH(B365,Bugs!A:A,0))))),
    AND(COUNTIF(Bugs!B:B,B365)&gt;0,ISNUMBER(SEARCH("x",INDEX(Bugs!C:C,MATCH(B365,Bugs!B:B,0))))),
    AND(COUNTIF(Bugs!A:A,B365)&gt;0,ISNUMBER(SEARCH("x",INDEX(Bugs!D:D,MATCH(B365,Bugs!A:A,0))))),
    AND(COUNTIF(Bugs!B:B,B365)&gt;0,ISNUMBER(SEARCH("x",INDEX(Bugs!D:D,MATCH(B365,Bugs!B:B,0)))))
),"Y","")</f>
        <v/>
      </c>
      <c r="R365">
        <f ca="1">IF(OR(ISNUMBER(MATCH(L365,MasterData!$D$3:$D$18,0)),ISNUMBER(MATCH(L365,MasterData!$C$3:$C$18,0))),
    DATEDIF(E365,I365,"d"),
    DATEDIF(E365,TODAY(),"d"))</f>
        <v>0</v>
      </c>
      <c r="S365">
        <f t="shared" ca="1" si="18"/>
        <v>1</v>
      </c>
      <c r="T365">
        <f t="shared" ca="1" si="19"/>
        <v>0</v>
      </c>
      <c r="U365">
        <f t="shared" ca="1" si="20"/>
        <v>0</v>
      </c>
    </row>
    <row r="366" spans="1:21" x14ac:dyDescent="0.35">
      <c r="B366" t="s">
        <v>95</v>
      </c>
      <c r="D366" s="34" t="s">
        <v>480</v>
      </c>
      <c r="E366" s="208">
        <v>45952</v>
      </c>
      <c r="G366" t="s">
        <v>715</v>
      </c>
      <c r="I366" s="208">
        <v>45980</v>
      </c>
      <c r="K366" t="s">
        <v>235</v>
      </c>
      <c r="L366" t="s">
        <v>171</v>
      </c>
      <c r="M366" t="s">
        <v>1043</v>
      </c>
      <c r="N366" t="s">
        <v>237</v>
      </c>
      <c r="P366" s="193" t="str">
        <f>IF(OR(AND(A366&lt;&gt;"",COUNTIF(Bugs!B:B,A366)&gt;0),AND(B366&lt;&gt;"",COUNTIF(Bugs!A:A,B366)&gt;0)),"Y","")</f>
        <v>Y</v>
      </c>
      <c r="Q366" s="193" t="str">
        <f>IF(OR(
    AND(COUNTIF(Bugs!A:A,B366)&gt;0,ISNUMBER(SEARCH("x",INDEX(Bugs!C:C,MATCH(B366,Bugs!A:A,0))))),
    AND(COUNTIF(Bugs!B:B,B366)&gt;0,ISNUMBER(SEARCH("x",INDEX(Bugs!C:C,MATCH(B366,Bugs!B:B,0))))),
    AND(COUNTIF(Bugs!A:A,B366)&gt;0,ISNUMBER(SEARCH("x",INDEX(Bugs!D:D,MATCH(B366,Bugs!A:A,0))))),
    AND(COUNTIF(Bugs!B:B,B366)&gt;0,ISNUMBER(SEARCH("x",INDEX(Bugs!D:D,MATCH(B366,Bugs!B:B,0)))))
),"Y","")</f>
        <v>Y</v>
      </c>
      <c r="R366">
        <f ca="1">IF(OR(ISNUMBER(MATCH(L366,MasterData!$D$3:$D$18,0)),ISNUMBER(MATCH(L366,MasterData!$C$3:$C$18,0))),
    DATEDIF(E366,I366,"d"),
    DATEDIF(E366,TODAY(),"d"))</f>
        <v>28</v>
      </c>
      <c r="S366">
        <f t="shared" ca="1" si="18"/>
        <v>0</v>
      </c>
      <c r="T366">
        <f t="shared" ca="1" si="19"/>
        <v>1</v>
      </c>
      <c r="U366">
        <f t="shared" ca="1" si="20"/>
        <v>0</v>
      </c>
    </row>
    <row r="367" spans="1:21" x14ac:dyDescent="0.35">
      <c r="B367" t="s">
        <v>96</v>
      </c>
      <c r="D367" s="34" t="s">
        <v>480</v>
      </c>
      <c r="E367" s="208">
        <v>45952</v>
      </c>
      <c r="G367" t="s">
        <v>715</v>
      </c>
      <c r="I367" s="208">
        <v>45964</v>
      </c>
      <c r="K367" t="s">
        <v>235</v>
      </c>
      <c r="L367" t="s">
        <v>171</v>
      </c>
      <c r="M367" t="s">
        <v>1044</v>
      </c>
      <c r="N367" t="s">
        <v>237</v>
      </c>
      <c r="P367" s="193" t="str">
        <f>IF(OR(AND(A367&lt;&gt;"",COUNTIF(Bugs!B:B,A367)&gt;0),AND(B367&lt;&gt;"",COUNTIF(Bugs!A:A,B367)&gt;0)),"Y","")</f>
        <v>Y</v>
      </c>
      <c r="Q367" s="193" t="str">
        <f>IF(OR(
    AND(COUNTIF(Bugs!A:A,B367)&gt;0,ISNUMBER(SEARCH("x",INDEX(Bugs!C:C,MATCH(B367,Bugs!A:A,0))))),
    AND(COUNTIF(Bugs!B:B,B367)&gt;0,ISNUMBER(SEARCH("x",INDEX(Bugs!C:C,MATCH(B367,Bugs!B:B,0))))),
    AND(COUNTIF(Bugs!A:A,B367)&gt;0,ISNUMBER(SEARCH("x",INDEX(Bugs!D:D,MATCH(B367,Bugs!A:A,0))))),
    AND(COUNTIF(Bugs!B:B,B367)&gt;0,ISNUMBER(SEARCH("x",INDEX(Bugs!D:D,MATCH(B367,Bugs!B:B,0)))))
),"Y","")</f>
        <v/>
      </c>
      <c r="R367">
        <f ca="1">IF(OR(ISNUMBER(MATCH(L367,MasterData!$D$3:$D$18,0)),ISNUMBER(MATCH(L367,MasterData!$C$3:$C$18,0))),
    DATEDIF(E367,I367,"d"),
    DATEDIF(E367,TODAY(),"d"))</f>
        <v>12</v>
      </c>
      <c r="S367">
        <f t="shared" ca="1" si="18"/>
        <v>0</v>
      </c>
      <c r="T367">
        <f t="shared" ca="1" si="19"/>
        <v>1</v>
      </c>
      <c r="U367">
        <f t="shared" ca="1" si="20"/>
        <v>0</v>
      </c>
    </row>
    <row r="368" spans="1:21" x14ac:dyDescent="0.35">
      <c r="B368" t="s">
        <v>97</v>
      </c>
      <c r="D368" s="34">
        <v>3014</v>
      </c>
      <c r="E368" s="208">
        <v>45952</v>
      </c>
      <c r="G368" t="s">
        <v>982</v>
      </c>
      <c r="I368" s="208">
        <v>45952</v>
      </c>
      <c r="K368" t="s">
        <v>241</v>
      </c>
      <c r="L368" t="s">
        <v>164</v>
      </c>
      <c r="M368" t="s">
        <v>1045</v>
      </c>
      <c r="N368" t="s">
        <v>237</v>
      </c>
      <c r="P368" s="193" t="str">
        <f>IF(OR(AND(A368&lt;&gt;"",COUNTIF(Bugs!B:B,A368)&gt;0),AND(B368&lt;&gt;"",COUNTIF(Bugs!A:A,B368)&gt;0)),"Y","")</f>
        <v>Y</v>
      </c>
      <c r="Q368" s="193" t="str">
        <f>IF(OR(
    AND(COUNTIF(Bugs!A:A,B368)&gt;0,ISNUMBER(SEARCH("x",INDEX(Bugs!C:C,MATCH(B368,Bugs!A:A,0))))),
    AND(COUNTIF(Bugs!B:B,B368)&gt;0,ISNUMBER(SEARCH("x",INDEX(Bugs!C:C,MATCH(B368,Bugs!B:B,0))))),
    AND(COUNTIF(Bugs!A:A,B368)&gt;0,ISNUMBER(SEARCH("x",INDEX(Bugs!D:D,MATCH(B368,Bugs!A:A,0))))),
    AND(COUNTIF(Bugs!B:B,B368)&gt;0,ISNUMBER(SEARCH("x",INDEX(Bugs!D:D,MATCH(B368,Bugs!B:B,0)))))
),"Y","")</f>
        <v>Y</v>
      </c>
      <c r="R368">
        <f ca="1">IF(OR(ISNUMBER(MATCH(L368,MasterData!$D$3:$D$18,0)),ISNUMBER(MATCH(L368,MasterData!$C$3:$C$18,0))),
    DATEDIF(E368,I368,"d"),
    DATEDIF(E368,TODAY(),"d"))</f>
        <v>55</v>
      </c>
      <c r="S368">
        <f t="shared" ca="1" si="18"/>
        <v>0</v>
      </c>
      <c r="T368">
        <f t="shared" ca="1" si="19"/>
        <v>0</v>
      </c>
      <c r="U368">
        <f t="shared" ca="1" si="20"/>
        <v>1</v>
      </c>
    </row>
    <row r="369" spans="1:21" x14ac:dyDescent="0.35">
      <c r="B369" t="s">
        <v>1046</v>
      </c>
      <c r="D369" s="34" t="s">
        <v>480</v>
      </c>
      <c r="E369" s="208">
        <v>45953</v>
      </c>
      <c r="G369" t="s">
        <v>804</v>
      </c>
      <c r="I369" s="208">
        <v>45953</v>
      </c>
      <c r="K369" t="s">
        <v>241</v>
      </c>
      <c r="L369" t="s">
        <v>164</v>
      </c>
      <c r="M369" t="s">
        <v>1047</v>
      </c>
      <c r="N369" t="s">
        <v>237</v>
      </c>
      <c r="P369" s="193" t="str">
        <f>IF(OR(AND(A369&lt;&gt;"",COUNTIF(Bugs!B:B,A369)&gt;0),AND(B369&lt;&gt;"",COUNTIF(Bugs!A:A,B369)&gt;0)),"Y","")</f>
        <v/>
      </c>
      <c r="Q369" s="193" t="str">
        <f>IF(OR(
    AND(COUNTIF(Bugs!A:A,B369)&gt;0,ISNUMBER(SEARCH("x",INDEX(Bugs!C:C,MATCH(B369,Bugs!A:A,0))))),
    AND(COUNTIF(Bugs!B:B,B369)&gt;0,ISNUMBER(SEARCH("x",INDEX(Bugs!C:C,MATCH(B369,Bugs!B:B,0))))),
    AND(COUNTIF(Bugs!A:A,B369)&gt;0,ISNUMBER(SEARCH("x",INDEX(Bugs!D:D,MATCH(B369,Bugs!A:A,0))))),
    AND(COUNTIF(Bugs!B:B,B369)&gt;0,ISNUMBER(SEARCH("x",INDEX(Bugs!D:D,MATCH(B369,Bugs!B:B,0)))))
),"Y","")</f>
        <v/>
      </c>
      <c r="R369">
        <f ca="1">IF(OR(ISNUMBER(MATCH(L369,MasterData!$D$3:$D$18,0)),ISNUMBER(MATCH(L369,MasterData!$C$3:$C$18,0))),
    DATEDIF(E369,I369,"d"),
    DATEDIF(E369,TODAY(),"d"))</f>
        <v>54</v>
      </c>
      <c r="S369">
        <f t="shared" ca="1" si="18"/>
        <v>0</v>
      </c>
      <c r="T369">
        <f t="shared" ca="1" si="19"/>
        <v>0</v>
      </c>
      <c r="U369">
        <f t="shared" ca="1" si="20"/>
        <v>1</v>
      </c>
    </row>
    <row r="370" spans="1:21" x14ac:dyDescent="0.35">
      <c r="A370" s="72"/>
      <c r="B370" s="72" t="s">
        <v>1048</v>
      </c>
      <c r="C370" s="72"/>
      <c r="D370" s="180" t="s">
        <v>480</v>
      </c>
      <c r="E370" s="209">
        <v>45953</v>
      </c>
      <c r="F370" s="72"/>
      <c r="G370" s="72" t="s">
        <v>804</v>
      </c>
      <c r="H370" s="72"/>
      <c r="I370" s="209">
        <v>45958</v>
      </c>
      <c r="J370" s="72"/>
      <c r="K370" s="72" t="s">
        <v>241</v>
      </c>
      <c r="L370" s="72" t="s">
        <v>171</v>
      </c>
      <c r="M370" s="72" t="s">
        <v>1049</v>
      </c>
      <c r="N370" s="72" t="s">
        <v>237</v>
      </c>
      <c r="P370" s="193" t="str">
        <f>IF(OR(AND(A370&lt;&gt;"",COUNTIF(Bugs!B:B,A370)&gt;0),AND(B370&lt;&gt;"",COUNTIF(Bugs!A:A,B370)&gt;0)),"Y","")</f>
        <v/>
      </c>
      <c r="Q370" s="193" t="str">
        <f>IF(OR(
    AND(COUNTIF(Bugs!A:A,B370)&gt;0,ISNUMBER(SEARCH("x",INDEX(Bugs!C:C,MATCH(B370,Bugs!A:A,0))))),
    AND(COUNTIF(Bugs!B:B,B370)&gt;0,ISNUMBER(SEARCH("x",INDEX(Bugs!C:C,MATCH(B370,Bugs!B:B,0))))),
    AND(COUNTIF(Bugs!A:A,B370)&gt;0,ISNUMBER(SEARCH("x",INDEX(Bugs!D:D,MATCH(B370,Bugs!A:A,0))))),
    AND(COUNTIF(Bugs!B:B,B370)&gt;0,ISNUMBER(SEARCH("x",INDEX(Bugs!D:D,MATCH(B370,Bugs!B:B,0)))))
),"Y","")</f>
        <v/>
      </c>
      <c r="R370">
        <f ca="1">IF(OR(ISNUMBER(MATCH(L370,MasterData!$D$3:$D$18,0)),ISNUMBER(MATCH(L370,MasterData!$C$3:$C$18,0))),
    DATEDIF(E370,I370,"d"),
    DATEDIF(E370,TODAY(),"d"))</f>
        <v>5</v>
      </c>
      <c r="S370">
        <f t="shared" ca="1" si="18"/>
        <v>1</v>
      </c>
      <c r="T370">
        <f t="shared" ca="1" si="19"/>
        <v>0</v>
      </c>
      <c r="U370">
        <f t="shared" ca="1" si="20"/>
        <v>0</v>
      </c>
    </row>
    <row r="371" spans="1:21" x14ac:dyDescent="0.35">
      <c r="B371" t="s">
        <v>98</v>
      </c>
      <c r="D371" s="34" t="s">
        <v>480</v>
      </c>
      <c r="E371" s="208">
        <v>45953</v>
      </c>
      <c r="G371" t="s">
        <v>804</v>
      </c>
      <c r="I371" s="208">
        <v>45954</v>
      </c>
      <c r="K371" t="s">
        <v>347</v>
      </c>
      <c r="L371" t="s">
        <v>171</v>
      </c>
      <c r="M371" t="s">
        <v>1050</v>
      </c>
      <c r="N371" t="s">
        <v>237</v>
      </c>
      <c r="P371" s="193" t="str">
        <f>IF(OR(AND(A371&lt;&gt;"",COUNTIF(Bugs!B:B,A371)&gt;0),AND(B371&lt;&gt;"",COUNTIF(Bugs!A:A,B371)&gt;0)),"Y","")</f>
        <v>Y</v>
      </c>
      <c r="Q371" s="193" t="str">
        <f>IF(OR(
    AND(COUNTIF(Bugs!A:A,B371)&gt;0,ISNUMBER(SEARCH("x",INDEX(Bugs!C:C,MATCH(B371,Bugs!A:A,0))))),
    AND(COUNTIF(Bugs!B:B,B371)&gt;0,ISNUMBER(SEARCH("x",INDEX(Bugs!C:C,MATCH(B371,Bugs!B:B,0))))),
    AND(COUNTIF(Bugs!A:A,B371)&gt;0,ISNUMBER(SEARCH("x",INDEX(Bugs!D:D,MATCH(B371,Bugs!A:A,0))))),
    AND(COUNTIF(Bugs!B:B,B371)&gt;0,ISNUMBER(SEARCH("x",INDEX(Bugs!D:D,MATCH(B371,Bugs!B:B,0)))))
),"Y","")</f>
        <v>Y</v>
      </c>
      <c r="R371">
        <f ca="1">IF(OR(ISNUMBER(MATCH(L371,MasterData!$D$3:$D$18,0)),ISNUMBER(MATCH(L371,MasterData!$C$3:$C$18,0))),
    DATEDIF(E371,I371,"d"),
    DATEDIF(E371,TODAY(),"d"))</f>
        <v>1</v>
      </c>
      <c r="S371">
        <f t="shared" ca="1" si="18"/>
        <v>1</v>
      </c>
      <c r="T371">
        <f t="shared" ca="1" si="19"/>
        <v>0</v>
      </c>
      <c r="U371">
        <f t="shared" ca="1" si="20"/>
        <v>0</v>
      </c>
    </row>
    <row r="372" spans="1:21" x14ac:dyDescent="0.35">
      <c r="B372" t="s">
        <v>1051</v>
      </c>
      <c r="D372" s="34" t="s">
        <v>1052</v>
      </c>
      <c r="E372" s="208">
        <v>45953</v>
      </c>
      <c r="G372" t="s">
        <v>1053</v>
      </c>
      <c r="I372" s="208">
        <v>45961</v>
      </c>
      <c r="K372" t="s">
        <v>241</v>
      </c>
      <c r="L372" t="s">
        <v>171</v>
      </c>
      <c r="M372" t="s">
        <v>1054</v>
      </c>
      <c r="N372" t="s">
        <v>237</v>
      </c>
      <c r="P372" s="193" t="str">
        <f>IF(OR(AND(A372&lt;&gt;"",COUNTIF(Bugs!B:B,A372)&gt;0),AND(B372&lt;&gt;"",COUNTIF(Bugs!A:A,B372)&gt;0)),"Y","")</f>
        <v/>
      </c>
      <c r="Q372" s="193" t="str">
        <f>IF(OR(
    AND(COUNTIF(Bugs!A:A,B372)&gt;0,ISNUMBER(SEARCH("x",INDEX(Bugs!C:C,MATCH(B372,Bugs!A:A,0))))),
    AND(COUNTIF(Bugs!B:B,B372)&gt;0,ISNUMBER(SEARCH("x",INDEX(Bugs!C:C,MATCH(B372,Bugs!B:B,0))))),
    AND(COUNTIF(Bugs!A:A,B372)&gt;0,ISNUMBER(SEARCH("x",INDEX(Bugs!D:D,MATCH(B372,Bugs!A:A,0))))),
    AND(COUNTIF(Bugs!B:B,B372)&gt;0,ISNUMBER(SEARCH("x",INDEX(Bugs!D:D,MATCH(B372,Bugs!B:B,0)))))
),"Y","")</f>
        <v/>
      </c>
      <c r="R372">
        <f ca="1">IF(OR(ISNUMBER(MATCH(L372,MasterData!$D$3:$D$18,0)),ISNUMBER(MATCH(L372,MasterData!$C$3:$C$18,0))),
    DATEDIF(E372,I372,"d"),
    DATEDIF(E372,TODAY(),"d"))</f>
        <v>8</v>
      </c>
      <c r="S372">
        <f t="shared" ca="1" si="18"/>
        <v>0</v>
      </c>
      <c r="T372">
        <f t="shared" ca="1" si="19"/>
        <v>1</v>
      </c>
      <c r="U372">
        <f t="shared" ca="1" si="20"/>
        <v>0</v>
      </c>
    </row>
    <row r="373" spans="1:21" x14ac:dyDescent="0.35">
      <c r="B373" t="s">
        <v>1055</v>
      </c>
      <c r="D373" s="34" t="s">
        <v>1052</v>
      </c>
      <c r="E373" s="208">
        <v>45953</v>
      </c>
      <c r="G373" t="s">
        <v>1053</v>
      </c>
      <c r="I373" s="208">
        <v>45954</v>
      </c>
      <c r="K373" t="s">
        <v>241</v>
      </c>
      <c r="L373" t="s">
        <v>171</v>
      </c>
      <c r="M373" t="s">
        <v>1056</v>
      </c>
      <c r="N373" t="s">
        <v>237</v>
      </c>
      <c r="P373" s="193" t="str">
        <f>IF(OR(AND(A373&lt;&gt;"",COUNTIF(Bugs!B:B,A373)&gt;0),AND(B373&lt;&gt;"",COUNTIF(Bugs!A:A,B373)&gt;0)),"Y","")</f>
        <v/>
      </c>
      <c r="Q373" s="193" t="str">
        <f>IF(OR(
    AND(COUNTIF(Bugs!A:A,B373)&gt;0,ISNUMBER(SEARCH("x",INDEX(Bugs!C:C,MATCH(B373,Bugs!A:A,0))))),
    AND(COUNTIF(Bugs!B:B,B373)&gt;0,ISNUMBER(SEARCH("x",INDEX(Bugs!C:C,MATCH(B373,Bugs!B:B,0))))),
    AND(COUNTIF(Bugs!A:A,B373)&gt;0,ISNUMBER(SEARCH("x",INDEX(Bugs!D:D,MATCH(B373,Bugs!A:A,0))))),
    AND(COUNTIF(Bugs!B:B,B373)&gt;0,ISNUMBER(SEARCH("x",INDEX(Bugs!D:D,MATCH(B373,Bugs!B:B,0)))))
),"Y","")</f>
        <v/>
      </c>
      <c r="R373">
        <f ca="1">IF(OR(ISNUMBER(MATCH(L373,MasterData!$D$3:$D$18,0)),ISNUMBER(MATCH(L373,MasterData!$C$3:$C$18,0))),
    DATEDIF(E373,I373,"d"),
    DATEDIF(E373,TODAY(),"d"))</f>
        <v>1</v>
      </c>
      <c r="S373">
        <f t="shared" ca="1" si="18"/>
        <v>1</v>
      </c>
      <c r="T373">
        <f t="shared" ca="1" si="19"/>
        <v>0</v>
      </c>
      <c r="U373">
        <f t="shared" ca="1" si="20"/>
        <v>0</v>
      </c>
    </row>
    <row r="374" spans="1:21" x14ac:dyDescent="0.35">
      <c r="B374" t="s">
        <v>99</v>
      </c>
      <c r="D374" s="34">
        <v>3014</v>
      </c>
      <c r="E374" s="208">
        <v>45953</v>
      </c>
      <c r="G374" t="s">
        <v>916</v>
      </c>
      <c r="I374" s="208">
        <v>45980</v>
      </c>
      <c r="K374" t="s">
        <v>241</v>
      </c>
      <c r="L374" t="s">
        <v>171</v>
      </c>
      <c r="M374" t="s">
        <v>1057</v>
      </c>
      <c r="N374" t="s">
        <v>237</v>
      </c>
      <c r="P374" s="193" t="str">
        <f>IF(OR(AND(A374&lt;&gt;"",COUNTIF(Bugs!B:B,A374)&gt;0),AND(B374&lt;&gt;"",COUNTIF(Bugs!A:A,B374)&gt;0)),"Y","")</f>
        <v>Y</v>
      </c>
      <c r="Q374" s="193" t="str">
        <f>IF(OR(
    AND(COUNTIF(Bugs!A:A,B374)&gt;0,ISNUMBER(SEARCH("x",INDEX(Bugs!C:C,MATCH(B374,Bugs!A:A,0))))),
    AND(COUNTIF(Bugs!B:B,B374)&gt;0,ISNUMBER(SEARCH("x",INDEX(Bugs!C:C,MATCH(B374,Bugs!B:B,0))))),
    AND(COUNTIF(Bugs!A:A,B374)&gt;0,ISNUMBER(SEARCH("x",INDEX(Bugs!D:D,MATCH(B374,Bugs!A:A,0))))),
    AND(COUNTIF(Bugs!B:B,B374)&gt;0,ISNUMBER(SEARCH("x",INDEX(Bugs!D:D,MATCH(B374,Bugs!B:B,0)))))
),"Y","")</f>
        <v>Y</v>
      </c>
      <c r="R374">
        <f ca="1">IF(OR(ISNUMBER(MATCH(L374,MasterData!$D$3:$D$18,0)),ISNUMBER(MATCH(L374,MasterData!$C$3:$C$18,0))),
    DATEDIF(E374,I374,"d"),
    DATEDIF(E374,TODAY(),"d"))</f>
        <v>27</v>
      </c>
      <c r="S374">
        <f t="shared" ca="1" si="18"/>
        <v>0</v>
      </c>
      <c r="T374">
        <f t="shared" ca="1" si="19"/>
        <v>1</v>
      </c>
      <c r="U374">
        <f t="shared" ca="1" si="20"/>
        <v>0</v>
      </c>
    </row>
    <row r="375" spans="1:21" x14ac:dyDescent="0.35">
      <c r="B375" t="s">
        <v>1058</v>
      </c>
      <c r="D375" s="34" t="s">
        <v>254</v>
      </c>
      <c r="E375" s="208">
        <v>45953</v>
      </c>
      <c r="G375" t="s">
        <v>727</v>
      </c>
      <c r="I375" s="208">
        <v>45954</v>
      </c>
      <c r="K375" t="s">
        <v>241</v>
      </c>
      <c r="L375" t="s">
        <v>171</v>
      </c>
      <c r="M375" t="s">
        <v>1059</v>
      </c>
      <c r="N375" t="s">
        <v>237</v>
      </c>
      <c r="P375" s="193" t="str">
        <f>IF(OR(AND(A375&lt;&gt;"",COUNTIF(Bugs!B:B,A375)&gt;0),AND(B375&lt;&gt;"",COUNTIF(Bugs!A:A,B375)&gt;0)),"Y","")</f>
        <v/>
      </c>
      <c r="Q375" s="193" t="str">
        <f>IF(OR(
    AND(COUNTIF(Bugs!A:A,B375)&gt;0,ISNUMBER(SEARCH("x",INDEX(Bugs!C:C,MATCH(B375,Bugs!A:A,0))))),
    AND(COUNTIF(Bugs!B:B,B375)&gt;0,ISNUMBER(SEARCH("x",INDEX(Bugs!C:C,MATCH(B375,Bugs!B:B,0))))),
    AND(COUNTIF(Bugs!A:A,B375)&gt;0,ISNUMBER(SEARCH("x",INDEX(Bugs!D:D,MATCH(B375,Bugs!A:A,0))))),
    AND(COUNTIF(Bugs!B:B,B375)&gt;0,ISNUMBER(SEARCH("x",INDEX(Bugs!D:D,MATCH(B375,Bugs!B:B,0)))))
),"Y","")</f>
        <v/>
      </c>
      <c r="R375">
        <f ca="1">IF(OR(ISNUMBER(MATCH(L375,MasterData!$D$3:$D$18,0)),ISNUMBER(MATCH(L375,MasterData!$C$3:$C$18,0))),
    DATEDIF(E375,I375,"d"),
    DATEDIF(E375,TODAY(),"d"))</f>
        <v>1</v>
      </c>
      <c r="S375">
        <f t="shared" ca="1" si="18"/>
        <v>1</v>
      </c>
      <c r="T375">
        <f t="shared" ca="1" si="19"/>
        <v>0</v>
      </c>
      <c r="U375">
        <f t="shared" ca="1" si="20"/>
        <v>0</v>
      </c>
    </row>
    <row r="376" spans="1:21" x14ac:dyDescent="0.35">
      <c r="B376" t="s">
        <v>100</v>
      </c>
      <c r="D376" s="34" t="s">
        <v>254</v>
      </c>
      <c r="E376" s="208">
        <v>45953</v>
      </c>
      <c r="G376" t="s">
        <v>727</v>
      </c>
      <c r="I376" s="208">
        <v>45973</v>
      </c>
      <c r="K376" t="s">
        <v>241</v>
      </c>
      <c r="L376" t="s">
        <v>171</v>
      </c>
      <c r="M376" t="s">
        <v>1060</v>
      </c>
      <c r="N376" t="s">
        <v>237</v>
      </c>
      <c r="P376" s="193" t="str">
        <f>IF(OR(AND(A376&lt;&gt;"",COUNTIF(Bugs!B:B,A376)&gt;0),AND(B376&lt;&gt;"",COUNTIF(Bugs!A:A,B376)&gt;0)),"Y","")</f>
        <v>Y</v>
      </c>
      <c r="Q376" s="193" t="str">
        <f>IF(OR(
    AND(COUNTIF(Bugs!A:A,B376)&gt;0,ISNUMBER(SEARCH("x",INDEX(Bugs!C:C,MATCH(B376,Bugs!A:A,0))))),
    AND(COUNTIF(Bugs!B:B,B376)&gt;0,ISNUMBER(SEARCH("x",INDEX(Bugs!C:C,MATCH(B376,Bugs!B:B,0))))),
    AND(COUNTIF(Bugs!A:A,B376)&gt;0,ISNUMBER(SEARCH("x",INDEX(Bugs!D:D,MATCH(B376,Bugs!A:A,0))))),
    AND(COUNTIF(Bugs!B:B,B376)&gt;0,ISNUMBER(SEARCH("x",INDEX(Bugs!D:D,MATCH(B376,Bugs!B:B,0)))))
),"Y","")</f>
        <v/>
      </c>
      <c r="R376">
        <f ca="1">IF(OR(ISNUMBER(MATCH(L376,MasterData!$D$3:$D$18,0)),ISNUMBER(MATCH(L376,MasterData!$C$3:$C$18,0))),
    DATEDIF(E376,I376,"d"),
    DATEDIF(E376,TODAY(),"d"))</f>
        <v>20</v>
      </c>
      <c r="S376">
        <f t="shared" ca="1" si="18"/>
        <v>0</v>
      </c>
      <c r="T376">
        <f t="shared" ca="1" si="19"/>
        <v>1</v>
      </c>
      <c r="U376">
        <f t="shared" ca="1" si="20"/>
        <v>0</v>
      </c>
    </row>
    <row r="377" spans="1:21" x14ac:dyDescent="0.35">
      <c r="B377" t="s">
        <v>1061</v>
      </c>
      <c r="D377" s="34">
        <v>3014</v>
      </c>
      <c r="E377" s="208">
        <v>45954</v>
      </c>
      <c r="G377" t="s">
        <v>834</v>
      </c>
      <c r="I377" s="208">
        <v>45957</v>
      </c>
      <c r="K377" t="s">
        <v>241</v>
      </c>
      <c r="L377" t="s">
        <v>171</v>
      </c>
      <c r="M377" t="s">
        <v>1062</v>
      </c>
      <c r="N377" t="s">
        <v>237</v>
      </c>
      <c r="P377" s="193" t="str">
        <f>IF(OR(AND(A377&lt;&gt;"",COUNTIF(Bugs!B:B,A377)&gt;0),AND(B377&lt;&gt;"",COUNTIF(Bugs!A:A,B377)&gt;0)),"Y","")</f>
        <v/>
      </c>
      <c r="Q377" s="193" t="str">
        <f>IF(OR(
    AND(COUNTIF(Bugs!A:A,B377)&gt;0,ISNUMBER(SEARCH("x",INDEX(Bugs!C:C,MATCH(B377,Bugs!A:A,0))))),
    AND(COUNTIF(Bugs!B:B,B377)&gt;0,ISNUMBER(SEARCH("x",INDEX(Bugs!C:C,MATCH(B377,Bugs!B:B,0))))),
    AND(COUNTIF(Bugs!A:A,B377)&gt;0,ISNUMBER(SEARCH("x",INDEX(Bugs!D:D,MATCH(B377,Bugs!A:A,0))))),
    AND(COUNTIF(Bugs!B:B,B377)&gt;0,ISNUMBER(SEARCH("x",INDEX(Bugs!D:D,MATCH(B377,Bugs!B:B,0)))))
),"Y","")</f>
        <v/>
      </c>
      <c r="R377">
        <f ca="1">IF(OR(ISNUMBER(MATCH(L377,MasterData!$D$3:$D$18,0)),ISNUMBER(MATCH(L377,MasterData!$C$3:$C$18,0))),
    DATEDIF(E377,I377,"d"),
    DATEDIF(E377,TODAY(),"d"))</f>
        <v>3</v>
      </c>
      <c r="S377">
        <f t="shared" ca="1" si="18"/>
        <v>1</v>
      </c>
      <c r="T377">
        <f t="shared" ca="1" si="19"/>
        <v>0</v>
      </c>
      <c r="U377">
        <f t="shared" ca="1" si="20"/>
        <v>0</v>
      </c>
    </row>
    <row r="378" spans="1:21" x14ac:dyDescent="0.35">
      <c r="B378" t="s">
        <v>1063</v>
      </c>
      <c r="D378" s="34" t="s">
        <v>746</v>
      </c>
      <c r="E378" s="208">
        <v>45955</v>
      </c>
      <c r="G378" t="s">
        <v>715</v>
      </c>
      <c r="I378" s="208">
        <v>45957</v>
      </c>
      <c r="K378" t="s">
        <v>235</v>
      </c>
      <c r="L378" t="s">
        <v>171</v>
      </c>
      <c r="M378" t="s">
        <v>1064</v>
      </c>
      <c r="N378" t="s">
        <v>237</v>
      </c>
      <c r="P378" s="193" t="str">
        <f>IF(OR(AND(A378&lt;&gt;"",COUNTIF(Bugs!B:B,A378)&gt;0),AND(B378&lt;&gt;"",COUNTIF(Bugs!A:A,B378)&gt;0)),"Y","")</f>
        <v/>
      </c>
      <c r="Q378" s="193" t="str">
        <f>IF(OR(
    AND(COUNTIF(Bugs!A:A,B378)&gt;0,ISNUMBER(SEARCH("x",INDEX(Bugs!C:C,MATCH(B378,Bugs!A:A,0))))),
    AND(COUNTIF(Bugs!B:B,B378)&gt;0,ISNUMBER(SEARCH("x",INDEX(Bugs!C:C,MATCH(B378,Bugs!B:B,0))))),
    AND(COUNTIF(Bugs!A:A,B378)&gt;0,ISNUMBER(SEARCH("x",INDEX(Bugs!D:D,MATCH(B378,Bugs!A:A,0))))),
    AND(COUNTIF(Bugs!B:B,B378)&gt;0,ISNUMBER(SEARCH("x",INDEX(Bugs!D:D,MATCH(B378,Bugs!B:B,0)))))
),"Y","")</f>
        <v/>
      </c>
      <c r="R378">
        <f ca="1">IF(OR(ISNUMBER(MATCH(L378,MasterData!$D$3:$D$18,0)),ISNUMBER(MATCH(L378,MasterData!$C$3:$C$18,0))),
    DATEDIF(E378,I378,"d"),
    DATEDIF(E378,TODAY(),"d"))</f>
        <v>2</v>
      </c>
      <c r="S378">
        <f t="shared" ca="1" si="18"/>
        <v>1</v>
      </c>
      <c r="T378">
        <f t="shared" ca="1" si="19"/>
        <v>0</v>
      </c>
      <c r="U378">
        <f t="shared" ca="1" si="20"/>
        <v>0</v>
      </c>
    </row>
    <row r="379" spans="1:21" x14ac:dyDescent="0.35">
      <c r="B379" t="s">
        <v>1065</v>
      </c>
      <c r="D379" s="34" t="s">
        <v>1066</v>
      </c>
      <c r="E379" s="208">
        <v>45957</v>
      </c>
      <c r="G379" t="s">
        <v>1067</v>
      </c>
      <c r="I379" s="208">
        <v>45960</v>
      </c>
      <c r="K379" t="s">
        <v>347</v>
      </c>
      <c r="L379" t="s">
        <v>171</v>
      </c>
      <c r="M379" t="s">
        <v>1068</v>
      </c>
      <c r="N379" t="s">
        <v>237</v>
      </c>
      <c r="P379" s="193" t="str">
        <f>IF(OR(AND(A379&lt;&gt;"",COUNTIF(Bugs!B:B,A379)&gt;0),AND(B379&lt;&gt;"",COUNTIF(Bugs!A:A,B379)&gt;0)),"Y","")</f>
        <v/>
      </c>
      <c r="Q379" s="193" t="str">
        <f>IF(OR(
    AND(COUNTIF(Bugs!A:A,B379)&gt;0,ISNUMBER(SEARCH("x",INDEX(Bugs!C:C,MATCH(B379,Bugs!A:A,0))))),
    AND(COUNTIF(Bugs!B:B,B379)&gt;0,ISNUMBER(SEARCH("x",INDEX(Bugs!C:C,MATCH(B379,Bugs!B:B,0))))),
    AND(COUNTIF(Bugs!A:A,B379)&gt;0,ISNUMBER(SEARCH("x",INDEX(Bugs!D:D,MATCH(B379,Bugs!A:A,0))))),
    AND(COUNTIF(Bugs!B:B,B379)&gt;0,ISNUMBER(SEARCH("x",INDEX(Bugs!D:D,MATCH(B379,Bugs!B:B,0)))))
),"Y","")</f>
        <v/>
      </c>
      <c r="R379">
        <f ca="1">IF(OR(ISNUMBER(MATCH(L379,MasterData!$D$3:$D$18,0)),ISNUMBER(MATCH(L379,MasterData!$C$3:$C$18,0))),
    DATEDIF(E379,I379,"d"),
    DATEDIF(E379,TODAY(),"d"))</f>
        <v>3</v>
      </c>
      <c r="S379">
        <f t="shared" ca="1" si="18"/>
        <v>1</v>
      </c>
      <c r="T379">
        <f t="shared" ca="1" si="19"/>
        <v>0</v>
      </c>
      <c r="U379">
        <f t="shared" ca="1" si="20"/>
        <v>0</v>
      </c>
    </row>
    <row r="380" spans="1:21" x14ac:dyDescent="0.35">
      <c r="B380" t="s">
        <v>101</v>
      </c>
      <c r="D380" s="34" t="s">
        <v>480</v>
      </c>
      <c r="E380" s="208">
        <v>45957</v>
      </c>
      <c r="G380" t="s">
        <v>715</v>
      </c>
      <c r="I380" s="208">
        <v>45964</v>
      </c>
      <c r="K380" t="s">
        <v>235</v>
      </c>
      <c r="L380" t="s">
        <v>171</v>
      </c>
      <c r="M380" t="s">
        <v>1069</v>
      </c>
      <c r="N380" t="s">
        <v>237</v>
      </c>
      <c r="P380" s="193" t="str">
        <f>IF(OR(AND(A380&lt;&gt;"",COUNTIF(Bugs!B:B,A380)&gt;0),AND(B380&lt;&gt;"",COUNTIF(Bugs!A:A,B380)&gt;0)),"Y","")</f>
        <v>Y</v>
      </c>
      <c r="Q380" s="193" t="str">
        <f>IF(OR(
    AND(COUNTIF(Bugs!A:A,B380)&gt;0,ISNUMBER(SEARCH("x",INDEX(Bugs!C:C,MATCH(B380,Bugs!A:A,0))))),
    AND(COUNTIF(Bugs!B:B,B380)&gt;0,ISNUMBER(SEARCH("x",INDEX(Bugs!C:C,MATCH(B380,Bugs!B:B,0))))),
    AND(COUNTIF(Bugs!A:A,B380)&gt;0,ISNUMBER(SEARCH("x",INDEX(Bugs!D:D,MATCH(B380,Bugs!A:A,0))))),
    AND(COUNTIF(Bugs!B:B,B380)&gt;0,ISNUMBER(SEARCH("x",INDEX(Bugs!D:D,MATCH(B380,Bugs!B:B,0)))))
),"Y","")</f>
        <v>Y</v>
      </c>
      <c r="R380">
        <f ca="1">IF(OR(ISNUMBER(MATCH(L380,MasterData!$D$3:$D$18,0)),ISNUMBER(MATCH(L380,MasterData!$C$3:$C$18,0))),
    DATEDIF(E380,I380,"d"),
    DATEDIF(E380,TODAY(),"d"))</f>
        <v>7</v>
      </c>
      <c r="S380">
        <f t="shared" ca="1" si="18"/>
        <v>1</v>
      </c>
      <c r="T380">
        <f t="shared" ca="1" si="19"/>
        <v>0</v>
      </c>
      <c r="U380">
        <f t="shared" ca="1" si="20"/>
        <v>0</v>
      </c>
    </row>
    <row r="381" spans="1:21" x14ac:dyDescent="0.35">
      <c r="B381" t="s">
        <v>102</v>
      </c>
      <c r="D381" s="34" t="s">
        <v>480</v>
      </c>
      <c r="E381" s="208">
        <v>45957</v>
      </c>
      <c r="G381" t="s">
        <v>715</v>
      </c>
      <c r="I381" s="208">
        <v>45986</v>
      </c>
      <c r="K381" t="s">
        <v>235</v>
      </c>
      <c r="L381" t="s">
        <v>171</v>
      </c>
      <c r="M381" t="s">
        <v>1070</v>
      </c>
      <c r="N381" t="s">
        <v>237</v>
      </c>
      <c r="P381" s="193" t="str">
        <f>IF(OR(AND(A381&lt;&gt;"",COUNTIF(Bugs!B:B,A381)&gt;0),AND(B381&lt;&gt;"",COUNTIF(Bugs!A:A,B381)&gt;0)),"Y","")</f>
        <v>Y</v>
      </c>
      <c r="Q381" s="193" t="str">
        <f>IF(OR(
    AND(COUNTIF(Bugs!A:A,B381)&gt;0,ISNUMBER(SEARCH("x",INDEX(Bugs!C:C,MATCH(B381,Bugs!A:A,0))))),
    AND(COUNTIF(Bugs!B:B,B381)&gt;0,ISNUMBER(SEARCH("x",INDEX(Bugs!C:C,MATCH(B381,Bugs!B:B,0))))),
    AND(COUNTIF(Bugs!A:A,B381)&gt;0,ISNUMBER(SEARCH("x",INDEX(Bugs!D:D,MATCH(B381,Bugs!A:A,0))))),
    AND(COUNTIF(Bugs!B:B,B381)&gt;0,ISNUMBER(SEARCH("x",INDEX(Bugs!D:D,MATCH(B381,Bugs!B:B,0)))))
),"Y","")</f>
        <v>Y</v>
      </c>
      <c r="R381">
        <f ca="1">IF(OR(ISNUMBER(MATCH(L381,MasterData!$D$3:$D$18,0)),ISNUMBER(MATCH(L381,MasterData!$C$3:$C$18,0))),
    DATEDIF(E381,I381,"d"),
    DATEDIF(E381,TODAY(),"d"))</f>
        <v>29</v>
      </c>
      <c r="S381">
        <f t="shared" ca="1" si="18"/>
        <v>0</v>
      </c>
      <c r="T381">
        <f t="shared" ca="1" si="19"/>
        <v>1</v>
      </c>
      <c r="U381">
        <f t="shared" ca="1" si="20"/>
        <v>0</v>
      </c>
    </row>
    <row r="382" spans="1:21" x14ac:dyDescent="0.35">
      <c r="B382" t="s">
        <v>1071</v>
      </c>
      <c r="D382" s="34" t="s">
        <v>480</v>
      </c>
      <c r="E382" s="208">
        <v>45957</v>
      </c>
      <c r="G382" t="s">
        <v>715</v>
      </c>
      <c r="I382" s="208">
        <v>45960</v>
      </c>
      <c r="K382" t="s">
        <v>235</v>
      </c>
      <c r="L382" t="s">
        <v>171</v>
      </c>
      <c r="M382" t="s">
        <v>1072</v>
      </c>
      <c r="N382" t="s">
        <v>237</v>
      </c>
      <c r="P382" s="193" t="str">
        <f>IF(OR(AND(A382&lt;&gt;"",COUNTIF(Bugs!B:B,A382)&gt;0),AND(B382&lt;&gt;"",COUNTIF(Bugs!A:A,B382)&gt;0)),"Y","")</f>
        <v/>
      </c>
      <c r="Q382" s="193" t="str">
        <f>IF(OR(
    AND(COUNTIF(Bugs!A:A,B382)&gt;0,ISNUMBER(SEARCH("x",INDEX(Bugs!C:C,MATCH(B382,Bugs!A:A,0))))),
    AND(COUNTIF(Bugs!B:B,B382)&gt;0,ISNUMBER(SEARCH("x",INDEX(Bugs!C:C,MATCH(B382,Bugs!B:B,0))))),
    AND(COUNTIF(Bugs!A:A,B382)&gt;0,ISNUMBER(SEARCH("x",INDEX(Bugs!D:D,MATCH(B382,Bugs!A:A,0))))),
    AND(COUNTIF(Bugs!B:B,B382)&gt;0,ISNUMBER(SEARCH("x",INDEX(Bugs!D:D,MATCH(B382,Bugs!B:B,0)))))
),"Y","")</f>
        <v/>
      </c>
      <c r="R382">
        <f ca="1">IF(OR(ISNUMBER(MATCH(L382,MasterData!$D$3:$D$18,0)),ISNUMBER(MATCH(L382,MasterData!$C$3:$C$18,0))),
    DATEDIF(E382,I382,"d"),
    DATEDIF(E382,TODAY(),"d"))</f>
        <v>3</v>
      </c>
      <c r="S382">
        <f t="shared" ca="1" si="18"/>
        <v>1</v>
      </c>
      <c r="T382">
        <f t="shared" ca="1" si="19"/>
        <v>0</v>
      </c>
      <c r="U382">
        <f t="shared" ca="1" si="20"/>
        <v>0</v>
      </c>
    </row>
    <row r="383" spans="1:21" x14ac:dyDescent="0.35">
      <c r="B383" t="s">
        <v>1073</v>
      </c>
      <c r="D383" s="34" t="s">
        <v>480</v>
      </c>
      <c r="E383" s="208">
        <v>45957</v>
      </c>
      <c r="G383" t="s">
        <v>715</v>
      </c>
      <c r="I383" s="208">
        <v>45960</v>
      </c>
      <c r="K383" t="s">
        <v>235</v>
      </c>
      <c r="L383" t="s">
        <v>171</v>
      </c>
      <c r="M383" t="s">
        <v>1074</v>
      </c>
      <c r="N383" t="s">
        <v>237</v>
      </c>
      <c r="P383" s="193" t="str">
        <f>IF(OR(AND(A383&lt;&gt;"",COUNTIF(Bugs!B:B,A383)&gt;0),AND(B383&lt;&gt;"",COUNTIF(Bugs!A:A,B383)&gt;0)),"Y","")</f>
        <v/>
      </c>
      <c r="Q383" s="193" t="str">
        <f>IF(OR(
    AND(COUNTIF(Bugs!A:A,B383)&gt;0,ISNUMBER(SEARCH("x",INDEX(Bugs!C:C,MATCH(B383,Bugs!A:A,0))))),
    AND(COUNTIF(Bugs!B:B,B383)&gt;0,ISNUMBER(SEARCH("x",INDEX(Bugs!C:C,MATCH(B383,Bugs!B:B,0))))),
    AND(COUNTIF(Bugs!A:A,B383)&gt;0,ISNUMBER(SEARCH("x",INDEX(Bugs!D:D,MATCH(B383,Bugs!A:A,0))))),
    AND(COUNTIF(Bugs!B:B,B383)&gt;0,ISNUMBER(SEARCH("x",INDEX(Bugs!D:D,MATCH(B383,Bugs!B:B,0)))))
),"Y","")</f>
        <v/>
      </c>
      <c r="R383">
        <f ca="1">IF(OR(ISNUMBER(MATCH(L383,MasterData!$D$3:$D$18,0)),ISNUMBER(MATCH(L383,MasterData!$C$3:$C$18,0))),
    DATEDIF(E383,I383,"d"),
    DATEDIF(E383,TODAY(),"d"))</f>
        <v>3</v>
      </c>
      <c r="S383">
        <f t="shared" ca="1" si="18"/>
        <v>1</v>
      </c>
      <c r="T383">
        <f t="shared" ca="1" si="19"/>
        <v>0</v>
      </c>
      <c r="U383">
        <f t="shared" ca="1" si="20"/>
        <v>0</v>
      </c>
    </row>
    <row r="384" spans="1:21" x14ac:dyDescent="0.35">
      <c r="B384" t="s">
        <v>1075</v>
      </c>
      <c r="D384" s="34" t="s">
        <v>480</v>
      </c>
      <c r="E384" s="208">
        <v>45958</v>
      </c>
      <c r="G384" t="s">
        <v>718</v>
      </c>
      <c r="I384" s="208">
        <v>45961</v>
      </c>
      <c r="K384" t="s">
        <v>241</v>
      </c>
      <c r="L384" t="s">
        <v>171</v>
      </c>
      <c r="M384" t="s">
        <v>1076</v>
      </c>
      <c r="N384" t="s">
        <v>237</v>
      </c>
      <c r="P384" s="193" t="str">
        <f>IF(OR(AND(A384&lt;&gt;"",COUNTIF(Bugs!B:B,A384)&gt;0),AND(B384&lt;&gt;"",COUNTIF(Bugs!A:A,B384)&gt;0)),"Y","")</f>
        <v/>
      </c>
      <c r="Q384" s="193" t="str">
        <f>IF(OR(
    AND(COUNTIF(Bugs!A:A,B384)&gt;0,ISNUMBER(SEARCH("x",INDEX(Bugs!C:C,MATCH(B384,Bugs!A:A,0))))),
    AND(COUNTIF(Bugs!B:B,B384)&gt;0,ISNUMBER(SEARCH("x",INDEX(Bugs!C:C,MATCH(B384,Bugs!B:B,0))))),
    AND(COUNTIF(Bugs!A:A,B384)&gt;0,ISNUMBER(SEARCH("x",INDEX(Bugs!D:D,MATCH(B384,Bugs!A:A,0))))),
    AND(COUNTIF(Bugs!B:B,B384)&gt;0,ISNUMBER(SEARCH("x",INDEX(Bugs!D:D,MATCH(B384,Bugs!B:B,0)))))
),"Y","")</f>
        <v/>
      </c>
      <c r="R384">
        <f ca="1">IF(OR(ISNUMBER(MATCH(L384,MasterData!$D$3:$D$18,0)),ISNUMBER(MATCH(L384,MasterData!$C$3:$C$18,0))),
    DATEDIF(E384,I384,"d"),
    DATEDIF(E384,TODAY(),"d"))</f>
        <v>3</v>
      </c>
      <c r="S384">
        <f t="shared" ca="1" si="18"/>
        <v>1</v>
      </c>
      <c r="T384">
        <f t="shared" ca="1" si="19"/>
        <v>0</v>
      </c>
      <c r="U384">
        <f t="shared" ca="1" si="20"/>
        <v>0</v>
      </c>
    </row>
    <row r="385" spans="1:21" x14ac:dyDescent="0.35">
      <c r="B385" t="s">
        <v>1077</v>
      </c>
      <c r="D385" s="34" t="s">
        <v>746</v>
      </c>
      <c r="E385" s="208">
        <v>45958</v>
      </c>
      <c r="G385" t="s">
        <v>715</v>
      </c>
      <c r="I385" s="208">
        <v>45959</v>
      </c>
      <c r="K385" t="s">
        <v>235</v>
      </c>
      <c r="L385" t="s">
        <v>171</v>
      </c>
      <c r="M385" t="s">
        <v>1078</v>
      </c>
      <c r="N385" t="s">
        <v>237</v>
      </c>
      <c r="P385" s="193" t="str">
        <f>IF(OR(AND(A385&lt;&gt;"",COUNTIF(Bugs!B:B,A385)&gt;0),AND(B385&lt;&gt;"",COUNTIF(Bugs!A:A,B385)&gt;0)),"Y","")</f>
        <v/>
      </c>
      <c r="Q385" s="193" t="str">
        <f>IF(OR(
    AND(COUNTIF(Bugs!A:A,B385)&gt;0,ISNUMBER(SEARCH("x",INDEX(Bugs!C:C,MATCH(B385,Bugs!A:A,0))))),
    AND(COUNTIF(Bugs!B:B,B385)&gt;0,ISNUMBER(SEARCH("x",INDEX(Bugs!C:C,MATCH(B385,Bugs!B:B,0))))),
    AND(COUNTIF(Bugs!A:A,B385)&gt;0,ISNUMBER(SEARCH("x",INDEX(Bugs!D:D,MATCH(B385,Bugs!A:A,0))))),
    AND(COUNTIF(Bugs!B:B,B385)&gt;0,ISNUMBER(SEARCH("x",INDEX(Bugs!D:D,MATCH(B385,Bugs!B:B,0)))))
),"Y","")</f>
        <v/>
      </c>
      <c r="R385">
        <f ca="1">IF(OR(ISNUMBER(MATCH(L385,MasterData!$D$3:$D$18,0)),ISNUMBER(MATCH(L385,MasterData!$C$3:$C$18,0))),
    DATEDIF(E385,I385,"d"),
    DATEDIF(E385,TODAY(),"d"))</f>
        <v>1</v>
      </c>
      <c r="S385">
        <f t="shared" ca="1" si="18"/>
        <v>1</v>
      </c>
      <c r="T385">
        <f t="shared" ca="1" si="19"/>
        <v>0</v>
      </c>
      <c r="U385">
        <f t="shared" ca="1" si="20"/>
        <v>0</v>
      </c>
    </row>
    <row r="386" spans="1:21" x14ac:dyDescent="0.35">
      <c r="B386" t="s">
        <v>1079</v>
      </c>
      <c r="D386" s="34" t="s">
        <v>254</v>
      </c>
      <c r="E386" s="208">
        <v>45958</v>
      </c>
      <c r="G386" t="s">
        <v>1080</v>
      </c>
      <c r="I386" s="208">
        <v>45965</v>
      </c>
      <c r="K386" t="s">
        <v>235</v>
      </c>
      <c r="L386" t="s">
        <v>171</v>
      </c>
      <c r="M386" t="s">
        <v>1081</v>
      </c>
      <c r="N386" t="s">
        <v>237</v>
      </c>
      <c r="P386" s="193" t="str">
        <f>IF(OR(AND(A386&lt;&gt;"",COUNTIF(Bugs!B:B,A386)&gt;0),AND(B386&lt;&gt;"",COUNTIF(Bugs!A:A,B386)&gt;0)),"Y","")</f>
        <v/>
      </c>
      <c r="Q386" s="193" t="str">
        <f>IF(OR(
    AND(COUNTIF(Bugs!A:A,B386)&gt;0,ISNUMBER(SEARCH("x",INDEX(Bugs!C:C,MATCH(B386,Bugs!A:A,0))))),
    AND(COUNTIF(Bugs!B:B,B386)&gt;0,ISNUMBER(SEARCH("x",INDEX(Bugs!C:C,MATCH(B386,Bugs!B:B,0))))),
    AND(COUNTIF(Bugs!A:A,B386)&gt;0,ISNUMBER(SEARCH("x",INDEX(Bugs!D:D,MATCH(B386,Bugs!A:A,0))))),
    AND(COUNTIF(Bugs!B:B,B386)&gt;0,ISNUMBER(SEARCH("x",INDEX(Bugs!D:D,MATCH(B386,Bugs!B:B,0)))))
),"Y","")</f>
        <v/>
      </c>
      <c r="R386">
        <f ca="1">IF(OR(ISNUMBER(MATCH(L386,MasterData!$D$3:$D$18,0)),ISNUMBER(MATCH(L386,MasterData!$C$3:$C$18,0))),
    DATEDIF(E386,I386,"d"),
    DATEDIF(E386,TODAY(),"d"))</f>
        <v>7</v>
      </c>
      <c r="S386">
        <f t="shared" ca="1" si="18"/>
        <v>1</v>
      </c>
      <c r="T386">
        <f t="shared" ca="1" si="19"/>
        <v>0</v>
      </c>
      <c r="U386">
        <f t="shared" ca="1" si="20"/>
        <v>0</v>
      </c>
    </row>
    <row r="387" spans="1:21" x14ac:dyDescent="0.35">
      <c r="B387" t="s">
        <v>103</v>
      </c>
      <c r="D387" s="34">
        <v>3014</v>
      </c>
      <c r="E387" s="208">
        <v>45958</v>
      </c>
      <c r="G387" t="s">
        <v>834</v>
      </c>
      <c r="I387" s="208">
        <v>45986</v>
      </c>
      <c r="K387" t="s">
        <v>241</v>
      </c>
      <c r="L387" t="s">
        <v>171</v>
      </c>
      <c r="M387" t="s">
        <v>1082</v>
      </c>
      <c r="N387" t="s">
        <v>237</v>
      </c>
      <c r="P387" s="193" t="str">
        <f>IF(OR(AND(A387&lt;&gt;"",COUNTIF(Bugs!B:B,A387)&gt;0),AND(B387&lt;&gt;"",COUNTIF(Bugs!A:A,B387)&gt;0)),"Y","")</f>
        <v>Y</v>
      </c>
      <c r="Q387" s="193" t="str">
        <f>IF(OR(
    AND(COUNTIF(Bugs!A:A,B387)&gt;0,ISNUMBER(SEARCH("x",INDEX(Bugs!C:C,MATCH(B387,Bugs!A:A,0))))),
    AND(COUNTIF(Bugs!B:B,B387)&gt;0,ISNUMBER(SEARCH("x",INDEX(Bugs!C:C,MATCH(B387,Bugs!B:B,0))))),
    AND(COUNTIF(Bugs!A:A,B387)&gt;0,ISNUMBER(SEARCH("x",INDEX(Bugs!D:D,MATCH(B387,Bugs!A:A,0))))),
    AND(COUNTIF(Bugs!B:B,B387)&gt;0,ISNUMBER(SEARCH("x",INDEX(Bugs!D:D,MATCH(B387,Bugs!B:B,0)))))
),"Y","")</f>
        <v>Y</v>
      </c>
      <c r="R387">
        <f ca="1">IF(OR(ISNUMBER(MATCH(L387,MasterData!$D$3:$D$18,0)),ISNUMBER(MATCH(L387,MasterData!$C$3:$C$18,0))),
    DATEDIF(E387,I387,"d"),
    DATEDIF(E387,TODAY(),"d"))</f>
        <v>28</v>
      </c>
      <c r="S387">
        <f t="shared" ca="1" si="18"/>
        <v>0</v>
      </c>
      <c r="T387">
        <f t="shared" ca="1" si="19"/>
        <v>1</v>
      </c>
      <c r="U387">
        <f t="shared" ca="1" si="20"/>
        <v>0</v>
      </c>
    </row>
    <row r="388" spans="1:21" x14ac:dyDescent="0.35">
      <c r="B388" t="s">
        <v>1083</v>
      </c>
      <c r="D388" s="34" t="s">
        <v>1066</v>
      </c>
      <c r="E388" s="208">
        <v>45958</v>
      </c>
      <c r="G388" t="s">
        <v>1084</v>
      </c>
      <c r="I388" s="208">
        <v>45981</v>
      </c>
      <c r="K388" t="s">
        <v>235</v>
      </c>
      <c r="L388" t="s">
        <v>171</v>
      </c>
      <c r="M388" t="s">
        <v>1085</v>
      </c>
      <c r="N388" t="s">
        <v>237</v>
      </c>
      <c r="P388" s="193" t="str">
        <f>IF(OR(AND(A388&lt;&gt;"",COUNTIF(Bugs!B:B,A388)&gt;0),AND(B388&lt;&gt;"",COUNTIF(Bugs!A:A,B388)&gt;0)),"Y","")</f>
        <v/>
      </c>
      <c r="Q388" s="193" t="str">
        <f>IF(OR(
    AND(COUNTIF(Bugs!A:A,B388)&gt;0,ISNUMBER(SEARCH("x",INDEX(Bugs!C:C,MATCH(B388,Bugs!A:A,0))))),
    AND(COUNTIF(Bugs!B:B,B388)&gt;0,ISNUMBER(SEARCH("x",INDEX(Bugs!C:C,MATCH(B388,Bugs!B:B,0))))),
    AND(COUNTIF(Bugs!A:A,B388)&gt;0,ISNUMBER(SEARCH("x",INDEX(Bugs!D:D,MATCH(B388,Bugs!A:A,0))))),
    AND(COUNTIF(Bugs!B:B,B388)&gt;0,ISNUMBER(SEARCH("x",INDEX(Bugs!D:D,MATCH(B388,Bugs!B:B,0)))))
),"Y","")</f>
        <v/>
      </c>
      <c r="R388">
        <f ca="1">IF(OR(ISNUMBER(MATCH(L388,MasterData!$D$3:$D$18,0)),ISNUMBER(MATCH(L388,MasterData!$C$3:$C$18,0))),
    DATEDIF(E388,I388,"d"),
    DATEDIF(E388,TODAY(),"d"))</f>
        <v>23</v>
      </c>
      <c r="S388">
        <f t="shared" ca="1" si="18"/>
        <v>0</v>
      </c>
      <c r="T388">
        <f t="shared" ca="1" si="19"/>
        <v>1</v>
      </c>
      <c r="U388">
        <f t="shared" ca="1" si="20"/>
        <v>0</v>
      </c>
    </row>
    <row r="389" spans="1:21" x14ac:dyDescent="0.35">
      <c r="B389" t="s">
        <v>104</v>
      </c>
      <c r="D389" s="34" t="s">
        <v>480</v>
      </c>
      <c r="E389" s="208">
        <v>45958</v>
      </c>
      <c r="G389" t="s">
        <v>715</v>
      </c>
      <c r="I389" s="208">
        <v>45959</v>
      </c>
      <c r="K389" t="s">
        <v>235</v>
      </c>
      <c r="L389" t="s">
        <v>171</v>
      </c>
      <c r="M389" t="s">
        <v>1086</v>
      </c>
      <c r="N389" t="s">
        <v>237</v>
      </c>
      <c r="P389" s="193" t="str">
        <f>IF(OR(AND(A389&lt;&gt;"",COUNTIF(Bugs!B:B,A389)&gt;0),AND(B389&lt;&gt;"",COUNTIF(Bugs!A:A,B389)&gt;0)),"Y","")</f>
        <v>Y</v>
      </c>
      <c r="Q389" s="193" t="str">
        <f>IF(OR(
    AND(COUNTIF(Bugs!A:A,B389)&gt;0,ISNUMBER(SEARCH("x",INDEX(Bugs!C:C,MATCH(B389,Bugs!A:A,0))))),
    AND(COUNTIF(Bugs!B:B,B389)&gt;0,ISNUMBER(SEARCH("x",INDEX(Bugs!C:C,MATCH(B389,Bugs!B:B,0))))),
    AND(COUNTIF(Bugs!A:A,B389)&gt;0,ISNUMBER(SEARCH("x",INDEX(Bugs!D:D,MATCH(B389,Bugs!A:A,0))))),
    AND(COUNTIF(Bugs!B:B,B389)&gt;0,ISNUMBER(SEARCH("x",INDEX(Bugs!D:D,MATCH(B389,Bugs!B:B,0)))))
),"Y","")</f>
        <v>Y</v>
      </c>
      <c r="R389">
        <f ca="1">IF(OR(ISNUMBER(MATCH(L389,MasterData!$D$3:$D$18,0)),ISNUMBER(MATCH(L389,MasterData!$C$3:$C$18,0))),
    DATEDIF(E389,I389,"d"),
    DATEDIF(E389,TODAY(),"d"))</f>
        <v>1</v>
      </c>
      <c r="S389">
        <f t="shared" ca="1" si="18"/>
        <v>1</v>
      </c>
      <c r="T389">
        <f t="shared" ca="1" si="19"/>
        <v>0</v>
      </c>
      <c r="U389">
        <f t="shared" ca="1" si="20"/>
        <v>0</v>
      </c>
    </row>
    <row r="390" spans="1:21" x14ac:dyDescent="0.35">
      <c r="B390" t="s">
        <v>1087</v>
      </c>
      <c r="D390" s="34" t="s">
        <v>480</v>
      </c>
      <c r="E390" s="208">
        <v>45958</v>
      </c>
      <c r="G390" t="s">
        <v>715</v>
      </c>
      <c r="I390" s="208">
        <v>45960</v>
      </c>
      <c r="K390" t="s">
        <v>235</v>
      </c>
      <c r="L390" t="s">
        <v>171</v>
      </c>
      <c r="M390" t="s">
        <v>1088</v>
      </c>
      <c r="N390" t="s">
        <v>237</v>
      </c>
      <c r="P390" s="193" t="str">
        <f>IF(OR(AND(A390&lt;&gt;"",COUNTIF(Bugs!B:B,A390)&gt;0),AND(B390&lt;&gt;"",COUNTIF(Bugs!A:A,B390)&gt;0)),"Y","")</f>
        <v/>
      </c>
      <c r="Q390" s="193" t="str">
        <f>IF(OR(
    AND(COUNTIF(Bugs!A:A,B390)&gt;0,ISNUMBER(SEARCH("x",INDEX(Bugs!C:C,MATCH(B390,Bugs!A:A,0))))),
    AND(COUNTIF(Bugs!B:B,B390)&gt;0,ISNUMBER(SEARCH("x",INDEX(Bugs!C:C,MATCH(B390,Bugs!B:B,0))))),
    AND(COUNTIF(Bugs!A:A,B390)&gt;0,ISNUMBER(SEARCH("x",INDEX(Bugs!D:D,MATCH(B390,Bugs!A:A,0))))),
    AND(COUNTIF(Bugs!B:B,B390)&gt;0,ISNUMBER(SEARCH("x",INDEX(Bugs!D:D,MATCH(B390,Bugs!B:B,0)))))
),"Y","")</f>
        <v/>
      </c>
      <c r="R390">
        <f ca="1">IF(OR(ISNUMBER(MATCH(L390,MasterData!$D$3:$D$18,0)),ISNUMBER(MATCH(L390,MasterData!$C$3:$C$18,0))),
    DATEDIF(E390,I390,"d"),
    DATEDIF(E390,TODAY(),"d"))</f>
        <v>2</v>
      </c>
      <c r="S390">
        <f t="shared" ca="1" si="18"/>
        <v>1</v>
      </c>
      <c r="T390">
        <f t="shared" ca="1" si="19"/>
        <v>0</v>
      </c>
      <c r="U390">
        <f t="shared" ca="1" si="20"/>
        <v>0</v>
      </c>
    </row>
    <row r="391" spans="1:21" x14ac:dyDescent="0.35">
      <c r="B391" t="s">
        <v>1089</v>
      </c>
      <c r="D391" s="34" t="s">
        <v>1066</v>
      </c>
      <c r="E391" s="208">
        <v>45959</v>
      </c>
      <c r="G391" t="s">
        <v>1090</v>
      </c>
      <c r="I391" s="208">
        <v>45959</v>
      </c>
      <c r="K391" t="s">
        <v>347</v>
      </c>
      <c r="L391" t="s">
        <v>171</v>
      </c>
      <c r="M391" t="s">
        <v>1091</v>
      </c>
      <c r="N391" t="s">
        <v>237</v>
      </c>
      <c r="P391" s="193" t="str">
        <f>IF(OR(AND(A391&lt;&gt;"",COUNTIF(Bugs!B:B,A391)&gt;0),AND(B391&lt;&gt;"",COUNTIF(Bugs!A:A,B391)&gt;0)),"Y","")</f>
        <v/>
      </c>
      <c r="Q391" s="193" t="str">
        <f>IF(OR(
    AND(COUNTIF(Bugs!A:A,B391)&gt;0,ISNUMBER(SEARCH("x",INDEX(Bugs!C:C,MATCH(B391,Bugs!A:A,0))))),
    AND(COUNTIF(Bugs!B:B,B391)&gt;0,ISNUMBER(SEARCH("x",INDEX(Bugs!C:C,MATCH(B391,Bugs!B:B,0))))),
    AND(COUNTIF(Bugs!A:A,B391)&gt;0,ISNUMBER(SEARCH("x",INDEX(Bugs!D:D,MATCH(B391,Bugs!A:A,0))))),
    AND(COUNTIF(Bugs!B:B,B391)&gt;0,ISNUMBER(SEARCH("x",INDEX(Bugs!D:D,MATCH(B391,Bugs!B:B,0)))))
),"Y","")</f>
        <v/>
      </c>
      <c r="R391">
        <f ca="1">IF(OR(ISNUMBER(MATCH(L391,MasterData!$D$3:$D$18,0)),ISNUMBER(MATCH(L391,MasterData!$C$3:$C$18,0))),
    DATEDIF(E391,I391,"d"),
    DATEDIF(E391,TODAY(),"d"))</f>
        <v>0</v>
      </c>
      <c r="S391">
        <f t="shared" ca="1" si="18"/>
        <v>1</v>
      </c>
      <c r="T391">
        <f t="shared" ca="1" si="19"/>
        <v>0</v>
      </c>
      <c r="U391">
        <f t="shared" ca="1" si="20"/>
        <v>0</v>
      </c>
    </row>
    <row r="392" spans="1:21" x14ac:dyDescent="0.35">
      <c r="B392" t="s">
        <v>105</v>
      </c>
      <c r="D392" s="34" t="s">
        <v>480</v>
      </c>
      <c r="E392" s="208">
        <v>45959</v>
      </c>
      <c r="G392" t="s">
        <v>715</v>
      </c>
      <c r="I392" s="208">
        <v>45960</v>
      </c>
      <c r="K392" t="s">
        <v>235</v>
      </c>
      <c r="L392" t="s">
        <v>171</v>
      </c>
      <c r="M392" t="s">
        <v>1092</v>
      </c>
      <c r="N392" t="s">
        <v>237</v>
      </c>
      <c r="P392" s="193" t="str">
        <f>IF(OR(AND(A392&lt;&gt;"",COUNTIF(Bugs!B:B,A392)&gt;0),AND(B392&lt;&gt;"",COUNTIF(Bugs!A:A,B392)&gt;0)),"Y","")</f>
        <v>Y</v>
      </c>
      <c r="Q392" s="193" t="str">
        <f>IF(OR(
    AND(COUNTIF(Bugs!A:A,B392)&gt;0,ISNUMBER(SEARCH("x",INDEX(Bugs!C:C,MATCH(B392,Bugs!A:A,0))))),
    AND(COUNTIF(Bugs!B:B,B392)&gt;0,ISNUMBER(SEARCH("x",INDEX(Bugs!C:C,MATCH(B392,Bugs!B:B,0))))),
    AND(COUNTIF(Bugs!A:A,B392)&gt;0,ISNUMBER(SEARCH("x",INDEX(Bugs!D:D,MATCH(B392,Bugs!A:A,0))))),
    AND(COUNTIF(Bugs!B:B,B392)&gt;0,ISNUMBER(SEARCH("x",INDEX(Bugs!D:D,MATCH(B392,Bugs!B:B,0)))))
),"Y","")</f>
        <v>Y</v>
      </c>
      <c r="R392">
        <f ca="1">IF(OR(ISNUMBER(MATCH(L392,MasterData!$D$3:$D$18,0)),ISNUMBER(MATCH(L392,MasterData!$C$3:$C$18,0))),
    DATEDIF(E392,I392,"d"),
    DATEDIF(E392,TODAY(),"d"))</f>
        <v>1</v>
      </c>
      <c r="S392">
        <f t="shared" ca="1" si="18"/>
        <v>1</v>
      </c>
      <c r="T392">
        <f t="shared" ca="1" si="19"/>
        <v>0</v>
      </c>
      <c r="U392">
        <f t="shared" ca="1" si="20"/>
        <v>0</v>
      </c>
    </row>
    <row r="393" spans="1:21" x14ac:dyDescent="0.35">
      <c r="B393" t="s">
        <v>106</v>
      </c>
      <c r="D393" s="34" t="s">
        <v>480</v>
      </c>
      <c r="E393" s="208">
        <v>45960</v>
      </c>
      <c r="G393" t="s">
        <v>715</v>
      </c>
      <c r="I393" s="208">
        <v>45992</v>
      </c>
      <c r="K393" t="s">
        <v>235</v>
      </c>
      <c r="L393" t="s">
        <v>171</v>
      </c>
      <c r="M393" t="s">
        <v>1093</v>
      </c>
      <c r="N393" t="s">
        <v>237</v>
      </c>
      <c r="P393" s="193" t="str">
        <f>IF(OR(AND(A393&lt;&gt;"",COUNTIF(Bugs!B:B,A393)&gt;0),AND(B393&lt;&gt;"",COUNTIF(Bugs!A:A,B393)&gt;0)),"Y","")</f>
        <v>Y</v>
      </c>
      <c r="Q393" s="193" t="str">
        <f>IF(OR(
    AND(COUNTIF(Bugs!A:A,B393)&gt;0,ISNUMBER(SEARCH("x",INDEX(Bugs!C:C,MATCH(B393,Bugs!A:A,0))))),
    AND(COUNTIF(Bugs!B:B,B393)&gt;0,ISNUMBER(SEARCH("x",INDEX(Bugs!C:C,MATCH(B393,Bugs!B:B,0))))),
    AND(COUNTIF(Bugs!A:A,B393)&gt;0,ISNUMBER(SEARCH("x",INDEX(Bugs!D:D,MATCH(B393,Bugs!A:A,0))))),
    AND(COUNTIF(Bugs!B:B,B393)&gt;0,ISNUMBER(SEARCH("x",INDEX(Bugs!D:D,MATCH(B393,Bugs!B:B,0)))))
),"Y","")</f>
        <v/>
      </c>
      <c r="R393">
        <f ca="1">IF(OR(ISNUMBER(MATCH(L393,MasterData!$D$3:$D$18,0)),ISNUMBER(MATCH(L393,MasterData!$C$3:$C$18,0))),
    DATEDIF(E393,I393,"d"),
    DATEDIF(E393,TODAY(),"d"))</f>
        <v>32</v>
      </c>
      <c r="S393">
        <f t="shared" ref="S393:S457" ca="1" si="21">IF(AND($R393&gt;=0,$R393&lt;=7),1,0)</f>
        <v>0</v>
      </c>
      <c r="T393">
        <f t="shared" ref="T393:T457" ca="1" si="22">IF(AND($R393&gt;7,R393&lt;=30),1,0)</f>
        <v>0</v>
      </c>
      <c r="U393">
        <f t="shared" ref="U393:U457" ca="1" si="23">IF($R393&gt;30,1,0)</f>
        <v>1</v>
      </c>
    </row>
    <row r="394" spans="1:21" x14ac:dyDescent="0.35">
      <c r="B394" t="s">
        <v>1094</v>
      </c>
      <c r="D394" s="34" t="s">
        <v>1066</v>
      </c>
      <c r="E394" s="208">
        <v>45960</v>
      </c>
      <c r="G394" t="s">
        <v>1095</v>
      </c>
      <c r="I394" s="208">
        <v>45981</v>
      </c>
      <c r="K394" t="s">
        <v>347</v>
      </c>
      <c r="L394" t="s">
        <v>171</v>
      </c>
      <c r="M394" t="s">
        <v>1096</v>
      </c>
      <c r="N394" t="s">
        <v>237</v>
      </c>
      <c r="P394" s="193" t="str">
        <f>IF(OR(AND(A394&lt;&gt;"",COUNTIF(Bugs!B:B,A394)&gt;0),AND(B394&lt;&gt;"",COUNTIF(Bugs!A:A,B394)&gt;0)),"Y","")</f>
        <v/>
      </c>
      <c r="Q394" s="193" t="str">
        <f>IF(OR(
    AND(COUNTIF(Bugs!A:A,B394)&gt;0,ISNUMBER(SEARCH("x",INDEX(Bugs!C:C,MATCH(B394,Bugs!A:A,0))))),
    AND(COUNTIF(Bugs!B:B,B394)&gt;0,ISNUMBER(SEARCH("x",INDEX(Bugs!C:C,MATCH(B394,Bugs!B:B,0))))),
    AND(COUNTIF(Bugs!A:A,B394)&gt;0,ISNUMBER(SEARCH("x",INDEX(Bugs!D:D,MATCH(B394,Bugs!A:A,0))))),
    AND(COUNTIF(Bugs!B:B,B394)&gt;0,ISNUMBER(SEARCH("x",INDEX(Bugs!D:D,MATCH(B394,Bugs!B:B,0)))))
),"Y","")</f>
        <v/>
      </c>
      <c r="R394">
        <f ca="1">IF(OR(ISNUMBER(MATCH(L394,MasterData!$D$3:$D$18,0)),ISNUMBER(MATCH(L394,MasterData!$C$3:$C$18,0))),
    DATEDIF(E394,I394,"d"),
    DATEDIF(E394,TODAY(),"d"))</f>
        <v>21</v>
      </c>
      <c r="S394">
        <f t="shared" ca="1" si="21"/>
        <v>0</v>
      </c>
      <c r="T394">
        <f t="shared" ca="1" si="22"/>
        <v>1</v>
      </c>
      <c r="U394">
        <f t="shared" ca="1" si="23"/>
        <v>0</v>
      </c>
    </row>
    <row r="395" spans="1:21" x14ac:dyDescent="0.35">
      <c r="B395" t="s">
        <v>107</v>
      </c>
      <c r="D395" s="34" t="s">
        <v>254</v>
      </c>
      <c r="E395" s="208">
        <v>45961</v>
      </c>
      <c r="G395" t="s">
        <v>853</v>
      </c>
      <c r="I395" s="208">
        <v>45966</v>
      </c>
      <c r="K395" t="s">
        <v>241</v>
      </c>
      <c r="L395" t="s">
        <v>164</v>
      </c>
      <c r="M395" t="s">
        <v>1097</v>
      </c>
      <c r="N395" t="s">
        <v>237</v>
      </c>
      <c r="P395" s="193" t="str">
        <f>IF(OR(AND(A395&lt;&gt;"",COUNTIF(Bugs!B:B,A395)&gt;0),AND(B395&lt;&gt;"",COUNTIF(Bugs!A:A,B395)&gt;0)),"Y","")</f>
        <v>Y</v>
      </c>
      <c r="Q395" s="193" t="str">
        <f>IF(OR(
    AND(COUNTIF(Bugs!A:A,B395)&gt;0,ISNUMBER(SEARCH("x",INDEX(Bugs!C:C,MATCH(B395,Bugs!A:A,0))))),
    AND(COUNTIF(Bugs!B:B,B395)&gt;0,ISNUMBER(SEARCH("x",INDEX(Bugs!C:C,MATCH(B395,Bugs!B:B,0))))),
    AND(COUNTIF(Bugs!A:A,B395)&gt;0,ISNUMBER(SEARCH("x",INDEX(Bugs!D:D,MATCH(B395,Bugs!A:A,0))))),
    AND(COUNTIF(Bugs!B:B,B395)&gt;0,ISNUMBER(SEARCH("x",INDEX(Bugs!D:D,MATCH(B395,Bugs!B:B,0)))))
),"Y","")</f>
        <v>Y</v>
      </c>
      <c r="R395">
        <f ca="1">IF(OR(ISNUMBER(MATCH(L395,MasterData!$D$3:$D$18,0)),ISNUMBER(MATCH(L395,MasterData!$C$3:$C$18,0))),
    DATEDIF(E395,I395,"d"),
    DATEDIF(E395,TODAY(),"d"))</f>
        <v>46</v>
      </c>
      <c r="S395">
        <f t="shared" ca="1" si="21"/>
        <v>0</v>
      </c>
      <c r="T395">
        <f t="shared" ca="1" si="22"/>
        <v>0</v>
      </c>
      <c r="U395">
        <f t="shared" ca="1" si="23"/>
        <v>1</v>
      </c>
    </row>
    <row r="396" spans="1:21" x14ac:dyDescent="0.35">
      <c r="B396" t="s">
        <v>1098</v>
      </c>
      <c r="D396" s="34" t="s">
        <v>254</v>
      </c>
      <c r="E396" s="208">
        <v>45961</v>
      </c>
      <c r="G396" t="s">
        <v>853</v>
      </c>
      <c r="I396" s="208">
        <v>45996</v>
      </c>
      <c r="K396" t="s">
        <v>241</v>
      </c>
      <c r="L396" t="s">
        <v>171</v>
      </c>
      <c r="M396" t="s">
        <v>1099</v>
      </c>
      <c r="N396" t="s">
        <v>237</v>
      </c>
      <c r="P396" s="193" t="str">
        <f>IF(OR(AND(A396&lt;&gt;"",COUNTIF(Bugs!B:B,A396)&gt;0),AND(B396&lt;&gt;"",COUNTIF(Bugs!A:A,B396)&gt;0)),"Y","")</f>
        <v/>
      </c>
      <c r="Q396" s="193" t="str">
        <f>IF(OR(
    AND(COUNTIF(Bugs!A:A,B396)&gt;0,ISNUMBER(SEARCH("x",INDEX(Bugs!C:C,MATCH(B396,Bugs!A:A,0))))),
    AND(COUNTIF(Bugs!B:B,B396)&gt;0,ISNUMBER(SEARCH("x",INDEX(Bugs!C:C,MATCH(B396,Bugs!B:B,0))))),
    AND(COUNTIF(Bugs!A:A,B396)&gt;0,ISNUMBER(SEARCH("x",INDEX(Bugs!D:D,MATCH(B396,Bugs!A:A,0))))),
    AND(COUNTIF(Bugs!B:B,B396)&gt;0,ISNUMBER(SEARCH("x",INDEX(Bugs!D:D,MATCH(B396,Bugs!B:B,0)))))
),"Y","")</f>
        <v/>
      </c>
      <c r="R396">
        <f ca="1">IF(OR(ISNUMBER(MATCH(L396,MasterData!$D$3:$D$18,0)),ISNUMBER(MATCH(L396,MasterData!$C$3:$C$18,0))),
    DATEDIF(E396,I396,"d"),
    DATEDIF(E396,TODAY(),"d"))</f>
        <v>35</v>
      </c>
      <c r="S396">
        <f t="shared" ca="1" si="21"/>
        <v>0</v>
      </c>
      <c r="T396">
        <f t="shared" ca="1" si="22"/>
        <v>0</v>
      </c>
      <c r="U396">
        <f t="shared" ca="1" si="23"/>
        <v>1</v>
      </c>
    </row>
    <row r="397" spans="1:21" x14ac:dyDescent="0.35">
      <c r="B397" t="s">
        <v>108</v>
      </c>
      <c r="D397" s="34" t="s">
        <v>480</v>
      </c>
      <c r="E397" s="208">
        <v>45961</v>
      </c>
      <c r="G397" t="s">
        <v>715</v>
      </c>
      <c r="I397" s="208">
        <v>45992</v>
      </c>
      <c r="K397" t="s">
        <v>241</v>
      </c>
      <c r="L397" t="s">
        <v>171</v>
      </c>
      <c r="M397" t="s">
        <v>1100</v>
      </c>
      <c r="N397" t="s">
        <v>237</v>
      </c>
      <c r="P397" s="193" t="str">
        <f>IF(OR(AND(A397&lt;&gt;"",COUNTIF(Bugs!B:B,A397)&gt;0),AND(B397&lt;&gt;"",COUNTIF(Bugs!A:A,B397)&gt;0)),"Y","")</f>
        <v>Y</v>
      </c>
      <c r="Q397" s="193" t="str">
        <f>IF(OR(
    AND(COUNTIF(Bugs!A:A,B397)&gt;0,ISNUMBER(SEARCH("x",INDEX(Bugs!C:C,MATCH(B397,Bugs!A:A,0))))),
    AND(COUNTIF(Bugs!B:B,B397)&gt;0,ISNUMBER(SEARCH("x",INDEX(Bugs!C:C,MATCH(B397,Bugs!B:B,0))))),
    AND(COUNTIF(Bugs!A:A,B397)&gt;0,ISNUMBER(SEARCH("x",INDEX(Bugs!D:D,MATCH(B397,Bugs!A:A,0))))),
    AND(COUNTIF(Bugs!B:B,B397)&gt;0,ISNUMBER(SEARCH("x",INDEX(Bugs!D:D,MATCH(B397,Bugs!B:B,0)))))
),"Y","")</f>
        <v>Y</v>
      </c>
      <c r="R397">
        <f ca="1">IF(OR(ISNUMBER(MATCH(L397,MasterData!$D$3:$D$18,0)),ISNUMBER(MATCH(L397,MasterData!$C$3:$C$18,0))),
    DATEDIF(E397,I397,"d"),
    DATEDIF(E397,TODAY(),"d"))</f>
        <v>31</v>
      </c>
      <c r="S397">
        <f t="shared" ca="1" si="21"/>
        <v>0</v>
      </c>
      <c r="T397">
        <f t="shared" ca="1" si="22"/>
        <v>0</v>
      </c>
      <c r="U397">
        <f t="shared" ca="1" si="23"/>
        <v>1</v>
      </c>
    </row>
    <row r="398" spans="1:21" x14ac:dyDescent="0.35">
      <c r="B398" t="s">
        <v>1101</v>
      </c>
      <c r="D398" s="34" t="s">
        <v>1052</v>
      </c>
      <c r="E398" s="208">
        <v>45961</v>
      </c>
      <c r="G398" t="s">
        <v>1053</v>
      </c>
      <c r="I398" s="208">
        <v>45964</v>
      </c>
      <c r="K398" t="s">
        <v>241</v>
      </c>
      <c r="L398" t="s">
        <v>171</v>
      </c>
      <c r="M398" t="s">
        <v>1102</v>
      </c>
      <c r="N398" t="s">
        <v>237</v>
      </c>
      <c r="P398" s="193" t="str">
        <f>IF(OR(AND(A398&lt;&gt;"",COUNTIF(Bugs!B:B,A398)&gt;0),AND(B398&lt;&gt;"",COUNTIF(Bugs!A:A,B398)&gt;0)),"Y","")</f>
        <v/>
      </c>
      <c r="Q398" s="193" t="str">
        <f>IF(OR(
    AND(COUNTIF(Bugs!A:A,B398)&gt;0,ISNUMBER(SEARCH("x",INDEX(Bugs!C:C,MATCH(B398,Bugs!A:A,0))))),
    AND(COUNTIF(Bugs!B:B,B398)&gt;0,ISNUMBER(SEARCH("x",INDEX(Bugs!C:C,MATCH(B398,Bugs!B:B,0))))),
    AND(COUNTIF(Bugs!A:A,B398)&gt;0,ISNUMBER(SEARCH("x",INDEX(Bugs!D:D,MATCH(B398,Bugs!A:A,0))))),
    AND(COUNTIF(Bugs!B:B,B398)&gt;0,ISNUMBER(SEARCH("x",INDEX(Bugs!D:D,MATCH(B398,Bugs!B:B,0)))))
),"Y","")</f>
        <v/>
      </c>
      <c r="R398">
        <f ca="1">IF(OR(ISNUMBER(MATCH(L398,MasterData!$D$3:$D$18,0)),ISNUMBER(MATCH(L398,MasterData!$C$3:$C$18,0))),
    DATEDIF(E398,I398,"d"),
    DATEDIF(E398,TODAY(),"d"))</f>
        <v>3</v>
      </c>
      <c r="S398">
        <f t="shared" ca="1" si="21"/>
        <v>1</v>
      </c>
      <c r="T398">
        <f t="shared" ca="1" si="22"/>
        <v>0</v>
      </c>
      <c r="U398">
        <f t="shared" ca="1" si="23"/>
        <v>0</v>
      </c>
    </row>
    <row r="399" spans="1:21" x14ac:dyDescent="0.35">
      <c r="B399" t="s">
        <v>109</v>
      </c>
      <c r="D399" s="34" t="s">
        <v>746</v>
      </c>
      <c r="E399" s="208">
        <v>45963</v>
      </c>
      <c r="G399" t="s">
        <v>715</v>
      </c>
      <c r="I399" s="208">
        <v>45964</v>
      </c>
      <c r="K399" t="s">
        <v>235</v>
      </c>
      <c r="L399" t="s">
        <v>171</v>
      </c>
      <c r="M399" t="s">
        <v>1103</v>
      </c>
      <c r="N399" t="s">
        <v>237</v>
      </c>
      <c r="P399" s="193" t="str">
        <f>IF(OR(AND(A399&lt;&gt;"",COUNTIF(Bugs!B:B,A399)&gt;0),AND(B399&lt;&gt;"",COUNTIF(Bugs!A:A,B399)&gt;0)),"Y","")</f>
        <v>Y</v>
      </c>
      <c r="Q399" s="193" t="str">
        <f>IF(OR(
    AND(COUNTIF(Bugs!A:A,B399)&gt;0,ISNUMBER(SEARCH("x",INDEX(Bugs!C:C,MATCH(B399,Bugs!A:A,0))))),
    AND(COUNTIF(Bugs!B:B,B399)&gt;0,ISNUMBER(SEARCH("x",INDEX(Bugs!C:C,MATCH(B399,Bugs!B:B,0))))),
    AND(COUNTIF(Bugs!A:A,B399)&gt;0,ISNUMBER(SEARCH("x",INDEX(Bugs!D:D,MATCH(B399,Bugs!A:A,0))))),
    AND(COUNTIF(Bugs!B:B,B399)&gt;0,ISNUMBER(SEARCH("x",INDEX(Bugs!D:D,MATCH(B399,Bugs!B:B,0)))))
),"Y","")</f>
        <v>Y</v>
      </c>
      <c r="R399">
        <f ca="1">IF(OR(ISNUMBER(MATCH(L399,MasterData!$D$3:$D$18,0)),ISNUMBER(MATCH(L399,MasterData!$C$3:$C$18,0))),
    DATEDIF(E399,I399,"d"),
    DATEDIF(E399,TODAY(),"d"))</f>
        <v>1</v>
      </c>
      <c r="S399">
        <f t="shared" ca="1" si="21"/>
        <v>1</v>
      </c>
      <c r="T399">
        <f t="shared" ca="1" si="22"/>
        <v>0</v>
      </c>
      <c r="U399">
        <f t="shared" ca="1" si="23"/>
        <v>0</v>
      </c>
    </row>
    <row r="400" spans="1:21" x14ac:dyDescent="0.35">
      <c r="A400" s="72"/>
      <c r="B400" s="72" t="s">
        <v>1105</v>
      </c>
      <c r="C400" s="72"/>
      <c r="D400" s="180" t="s">
        <v>746</v>
      </c>
      <c r="E400" s="209">
        <v>45964</v>
      </c>
      <c r="F400" s="72"/>
      <c r="G400" s="72" t="s">
        <v>816</v>
      </c>
      <c r="H400" s="72"/>
      <c r="I400" s="209">
        <v>45971</v>
      </c>
      <c r="J400" s="72"/>
      <c r="K400" s="72" t="s">
        <v>235</v>
      </c>
      <c r="L400" s="72" t="s">
        <v>171</v>
      </c>
      <c r="M400" s="72" t="s">
        <v>1106</v>
      </c>
      <c r="N400" s="72" t="s">
        <v>237</v>
      </c>
      <c r="P400" s="193" t="str">
        <f>IF(OR(AND(A400&lt;&gt;"",COUNTIF(Bugs!B:B,A400)&gt;0),AND(B400&lt;&gt;"",COUNTIF(Bugs!A:A,B400)&gt;0)),"Y","")</f>
        <v/>
      </c>
      <c r="Q400" s="193" t="str">
        <f>IF(OR(
    AND(COUNTIF(Bugs!A:A,B400)&gt;0,ISNUMBER(SEARCH("x",INDEX(Bugs!C:C,MATCH(B400,Bugs!A:A,0))))),
    AND(COUNTIF(Bugs!B:B,B400)&gt;0,ISNUMBER(SEARCH("x",INDEX(Bugs!C:C,MATCH(B400,Bugs!B:B,0))))),
    AND(COUNTIF(Bugs!A:A,B400)&gt;0,ISNUMBER(SEARCH("x",INDEX(Bugs!D:D,MATCH(B400,Bugs!A:A,0))))),
    AND(COUNTIF(Bugs!B:B,B400)&gt;0,ISNUMBER(SEARCH("x",INDEX(Bugs!D:D,MATCH(B400,Bugs!B:B,0)))))
),"Y","")</f>
        <v/>
      </c>
      <c r="R400">
        <f ca="1">IF(OR(ISNUMBER(MATCH(L400,MasterData!$D$3:$D$18,0)),ISNUMBER(MATCH(L400,MasterData!$C$3:$C$18,0))),
    DATEDIF(E400,I400,"d"),
    DATEDIF(E400,TODAY(),"d"))</f>
        <v>7</v>
      </c>
      <c r="S400">
        <f t="shared" ca="1" si="21"/>
        <v>1</v>
      </c>
      <c r="T400">
        <f t="shared" ca="1" si="22"/>
        <v>0</v>
      </c>
      <c r="U400">
        <f t="shared" ca="1" si="23"/>
        <v>0</v>
      </c>
    </row>
    <row r="401" spans="1:21" x14ac:dyDescent="0.35">
      <c r="B401" t="s">
        <v>110</v>
      </c>
      <c r="D401" s="34" t="s">
        <v>480</v>
      </c>
      <c r="E401" s="208">
        <v>45964</v>
      </c>
      <c r="G401" t="s">
        <v>834</v>
      </c>
      <c r="I401" s="208">
        <v>45964</v>
      </c>
      <c r="K401" t="s">
        <v>241</v>
      </c>
      <c r="L401" t="s">
        <v>171</v>
      </c>
      <c r="M401" t="s">
        <v>1107</v>
      </c>
      <c r="N401" t="s">
        <v>237</v>
      </c>
      <c r="P401" s="193" t="str">
        <f>IF(OR(AND(A401&lt;&gt;"",COUNTIF(Bugs!B:B,A401)&gt;0),AND(B401&lt;&gt;"",COUNTIF(Bugs!A:A,B401)&gt;0)),"Y","")</f>
        <v>Y</v>
      </c>
      <c r="Q401" s="193" t="str">
        <f>IF(OR(
    AND(COUNTIF(Bugs!A:A,B401)&gt;0,ISNUMBER(SEARCH("x",INDEX(Bugs!C:C,MATCH(B401,Bugs!A:A,0))))),
    AND(COUNTIF(Bugs!B:B,B401)&gt;0,ISNUMBER(SEARCH("x",INDEX(Bugs!C:C,MATCH(B401,Bugs!B:B,0))))),
    AND(COUNTIF(Bugs!A:A,B401)&gt;0,ISNUMBER(SEARCH("x",INDEX(Bugs!D:D,MATCH(B401,Bugs!A:A,0))))),
    AND(COUNTIF(Bugs!B:B,B401)&gt;0,ISNUMBER(SEARCH("x",INDEX(Bugs!D:D,MATCH(B401,Bugs!B:B,0)))))
),"Y","")</f>
        <v>Y</v>
      </c>
      <c r="R401">
        <f ca="1">IF(OR(ISNUMBER(MATCH(L401,MasterData!$D$3:$D$18,0)),ISNUMBER(MATCH(L401,MasterData!$C$3:$C$18,0))),
    DATEDIF(E401,I401,"d"),
    DATEDIF(E401,TODAY(),"d"))</f>
        <v>0</v>
      </c>
      <c r="S401">
        <f t="shared" ca="1" si="21"/>
        <v>1</v>
      </c>
      <c r="T401">
        <f t="shared" ca="1" si="22"/>
        <v>0</v>
      </c>
      <c r="U401">
        <f t="shared" ca="1" si="23"/>
        <v>0</v>
      </c>
    </row>
    <row r="402" spans="1:21" x14ac:dyDescent="0.35">
      <c r="B402" t="s">
        <v>1108</v>
      </c>
      <c r="D402" s="34" t="s">
        <v>480</v>
      </c>
      <c r="E402" s="208">
        <v>45964</v>
      </c>
      <c r="G402" t="s">
        <v>715</v>
      </c>
      <c r="I402" s="208">
        <v>45965</v>
      </c>
      <c r="K402" t="s">
        <v>235</v>
      </c>
      <c r="L402" t="s">
        <v>171</v>
      </c>
      <c r="M402" t="s">
        <v>1109</v>
      </c>
      <c r="N402" t="s">
        <v>237</v>
      </c>
      <c r="P402" s="193" t="str">
        <f>IF(OR(AND(A402&lt;&gt;"",COUNTIF(Bugs!B:B,A402)&gt;0),AND(B402&lt;&gt;"",COUNTIF(Bugs!A:A,B402)&gt;0)),"Y","")</f>
        <v/>
      </c>
      <c r="Q402" s="193" t="str">
        <f>IF(OR(
    AND(COUNTIF(Bugs!A:A,B402)&gt;0,ISNUMBER(SEARCH("x",INDEX(Bugs!C:C,MATCH(B402,Bugs!A:A,0))))),
    AND(COUNTIF(Bugs!B:B,B402)&gt;0,ISNUMBER(SEARCH("x",INDEX(Bugs!C:C,MATCH(B402,Bugs!B:B,0))))),
    AND(COUNTIF(Bugs!A:A,B402)&gt;0,ISNUMBER(SEARCH("x",INDEX(Bugs!D:D,MATCH(B402,Bugs!A:A,0))))),
    AND(COUNTIF(Bugs!B:B,B402)&gt;0,ISNUMBER(SEARCH("x",INDEX(Bugs!D:D,MATCH(B402,Bugs!B:B,0)))))
),"Y","")</f>
        <v/>
      </c>
      <c r="R402">
        <f ca="1">IF(OR(ISNUMBER(MATCH(L402,MasterData!$D$3:$D$18,0)),ISNUMBER(MATCH(L402,MasterData!$C$3:$C$18,0))),
    DATEDIF(E402,I402,"d"),
    DATEDIF(E402,TODAY(),"d"))</f>
        <v>1</v>
      </c>
      <c r="S402">
        <f t="shared" ca="1" si="21"/>
        <v>1</v>
      </c>
      <c r="T402">
        <f t="shared" ca="1" si="22"/>
        <v>0</v>
      </c>
      <c r="U402">
        <f t="shared" ca="1" si="23"/>
        <v>0</v>
      </c>
    </row>
    <row r="403" spans="1:21" x14ac:dyDescent="0.35">
      <c r="B403" t="s">
        <v>1110</v>
      </c>
      <c r="D403" s="34" t="s">
        <v>1066</v>
      </c>
      <c r="E403" s="208">
        <v>45964</v>
      </c>
      <c r="G403" t="s">
        <v>1111</v>
      </c>
      <c r="I403" s="208">
        <v>45967</v>
      </c>
      <c r="K403" t="s">
        <v>235</v>
      </c>
      <c r="L403" t="s">
        <v>171</v>
      </c>
      <c r="M403" t="s">
        <v>1112</v>
      </c>
      <c r="N403" t="s">
        <v>237</v>
      </c>
      <c r="P403" s="193" t="str">
        <f>IF(OR(AND(A403&lt;&gt;"",COUNTIF(Bugs!B:B,A403)&gt;0),AND(B403&lt;&gt;"",COUNTIF(Bugs!A:A,B403)&gt;0)),"Y","")</f>
        <v/>
      </c>
      <c r="Q403" s="193" t="str">
        <f>IF(OR(
    AND(COUNTIF(Bugs!A:A,B403)&gt;0,ISNUMBER(SEARCH("x",INDEX(Bugs!C:C,MATCH(B403,Bugs!A:A,0))))),
    AND(COUNTIF(Bugs!B:B,B403)&gt;0,ISNUMBER(SEARCH("x",INDEX(Bugs!C:C,MATCH(B403,Bugs!B:B,0))))),
    AND(COUNTIF(Bugs!A:A,B403)&gt;0,ISNUMBER(SEARCH("x",INDEX(Bugs!D:D,MATCH(B403,Bugs!A:A,0))))),
    AND(COUNTIF(Bugs!B:B,B403)&gt;0,ISNUMBER(SEARCH("x",INDEX(Bugs!D:D,MATCH(B403,Bugs!B:B,0)))))
),"Y","")</f>
        <v/>
      </c>
      <c r="R403">
        <f ca="1">IF(OR(ISNUMBER(MATCH(L403,MasterData!$D$3:$D$18,0)),ISNUMBER(MATCH(L403,MasterData!$C$3:$C$18,0))),
    DATEDIF(E403,I403,"d"),
    DATEDIF(E403,TODAY(),"d"))</f>
        <v>3</v>
      </c>
      <c r="S403">
        <f t="shared" ca="1" si="21"/>
        <v>1</v>
      </c>
      <c r="T403">
        <f t="shared" ca="1" si="22"/>
        <v>0</v>
      </c>
      <c r="U403">
        <f t="shared" ca="1" si="23"/>
        <v>0</v>
      </c>
    </row>
    <row r="404" spans="1:21" x14ac:dyDescent="0.35">
      <c r="B404" t="s">
        <v>1113</v>
      </c>
      <c r="D404" s="34" t="s">
        <v>1066</v>
      </c>
      <c r="E404" s="208">
        <v>45965</v>
      </c>
      <c r="G404" t="s">
        <v>1114</v>
      </c>
      <c r="I404" s="208">
        <v>45967</v>
      </c>
      <c r="K404" t="s">
        <v>241</v>
      </c>
      <c r="L404" t="s">
        <v>171</v>
      </c>
      <c r="M404" t="s">
        <v>1115</v>
      </c>
      <c r="N404" t="s">
        <v>237</v>
      </c>
      <c r="P404" s="193" t="str">
        <f>IF(OR(AND(A404&lt;&gt;"",COUNTIF(Bugs!B:B,A404)&gt;0),AND(B404&lt;&gt;"",COUNTIF(Bugs!A:A,B404)&gt;0)),"Y","")</f>
        <v/>
      </c>
      <c r="Q404" s="193" t="str">
        <f>IF(OR(
    AND(COUNTIF(Bugs!A:A,B404)&gt;0,ISNUMBER(SEARCH("x",INDEX(Bugs!C:C,MATCH(B404,Bugs!A:A,0))))),
    AND(COUNTIF(Bugs!B:B,B404)&gt;0,ISNUMBER(SEARCH("x",INDEX(Bugs!C:C,MATCH(B404,Bugs!B:B,0))))),
    AND(COUNTIF(Bugs!A:A,B404)&gt;0,ISNUMBER(SEARCH("x",INDEX(Bugs!D:D,MATCH(B404,Bugs!A:A,0))))),
    AND(COUNTIF(Bugs!B:B,B404)&gt;0,ISNUMBER(SEARCH("x",INDEX(Bugs!D:D,MATCH(B404,Bugs!B:B,0)))))
),"Y","")</f>
        <v/>
      </c>
      <c r="R404">
        <f ca="1">IF(OR(ISNUMBER(MATCH(L404,MasterData!$D$3:$D$18,0)),ISNUMBER(MATCH(L404,MasterData!$C$3:$C$18,0))),
    DATEDIF(E404,I404,"d"),
    DATEDIF(E404,TODAY(),"d"))</f>
        <v>2</v>
      </c>
      <c r="S404">
        <f t="shared" ca="1" si="21"/>
        <v>1</v>
      </c>
      <c r="T404">
        <f t="shared" ca="1" si="22"/>
        <v>0</v>
      </c>
      <c r="U404">
        <f t="shared" ca="1" si="23"/>
        <v>0</v>
      </c>
    </row>
    <row r="405" spans="1:21" x14ac:dyDescent="0.35">
      <c r="B405" t="s">
        <v>1116</v>
      </c>
      <c r="D405" s="34" t="s">
        <v>1066</v>
      </c>
      <c r="E405" s="208">
        <v>45965</v>
      </c>
      <c r="G405" t="s">
        <v>1117</v>
      </c>
      <c r="I405" s="208">
        <v>45966</v>
      </c>
      <c r="K405" t="s">
        <v>347</v>
      </c>
      <c r="L405" t="s">
        <v>171</v>
      </c>
      <c r="M405" t="s">
        <v>1118</v>
      </c>
      <c r="N405" t="s">
        <v>237</v>
      </c>
      <c r="P405" s="193" t="str">
        <f>IF(OR(AND(A405&lt;&gt;"",COUNTIF(Bugs!B:B,A405)&gt;0),AND(B405&lt;&gt;"",COUNTIF(Bugs!A:A,B405)&gt;0)),"Y","")</f>
        <v/>
      </c>
      <c r="Q405" s="193" t="str">
        <f>IF(OR(
    AND(COUNTIF(Bugs!A:A,B405)&gt;0,ISNUMBER(SEARCH("x",INDEX(Bugs!C:C,MATCH(B405,Bugs!A:A,0))))),
    AND(COUNTIF(Bugs!B:B,B405)&gt;0,ISNUMBER(SEARCH("x",INDEX(Bugs!C:C,MATCH(B405,Bugs!B:B,0))))),
    AND(COUNTIF(Bugs!A:A,B405)&gt;0,ISNUMBER(SEARCH("x",INDEX(Bugs!D:D,MATCH(B405,Bugs!A:A,0))))),
    AND(COUNTIF(Bugs!B:B,B405)&gt;0,ISNUMBER(SEARCH("x",INDEX(Bugs!D:D,MATCH(B405,Bugs!B:B,0)))))
),"Y","")</f>
        <v/>
      </c>
      <c r="R405">
        <f ca="1">IF(OR(ISNUMBER(MATCH(L405,MasterData!$D$3:$D$18,0)),ISNUMBER(MATCH(L405,MasterData!$C$3:$C$18,0))),
    DATEDIF(E405,I405,"d"),
    DATEDIF(E405,TODAY(),"d"))</f>
        <v>1</v>
      </c>
      <c r="S405">
        <f t="shared" ca="1" si="21"/>
        <v>1</v>
      </c>
      <c r="T405">
        <f t="shared" ca="1" si="22"/>
        <v>0</v>
      </c>
      <c r="U405">
        <f t="shared" ca="1" si="23"/>
        <v>0</v>
      </c>
    </row>
    <row r="406" spans="1:21" x14ac:dyDescent="0.35">
      <c r="B406" t="s">
        <v>1119</v>
      </c>
      <c r="D406" s="34" t="s">
        <v>1066</v>
      </c>
      <c r="E406" s="208">
        <v>45965</v>
      </c>
      <c r="G406" t="s">
        <v>1095</v>
      </c>
      <c r="I406" s="208">
        <v>45965</v>
      </c>
      <c r="K406" t="s">
        <v>235</v>
      </c>
      <c r="L406" t="s">
        <v>171</v>
      </c>
      <c r="M406" t="s">
        <v>1120</v>
      </c>
      <c r="N406" t="s">
        <v>237</v>
      </c>
      <c r="P406" s="193" t="str">
        <f>IF(OR(AND(A406&lt;&gt;"",COUNTIF(Bugs!B:B,A406)&gt;0),AND(B406&lt;&gt;"",COUNTIF(Bugs!A:A,B406)&gt;0)),"Y","")</f>
        <v/>
      </c>
      <c r="Q406" s="193" t="str">
        <f>IF(OR(
    AND(COUNTIF(Bugs!A:A,B406)&gt;0,ISNUMBER(SEARCH("x",INDEX(Bugs!C:C,MATCH(B406,Bugs!A:A,0))))),
    AND(COUNTIF(Bugs!B:B,B406)&gt;0,ISNUMBER(SEARCH("x",INDEX(Bugs!C:C,MATCH(B406,Bugs!B:B,0))))),
    AND(COUNTIF(Bugs!A:A,B406)&gt;0,ISNUMBER(SEARCH("x",INDEX(Bugs!D:D,MATCH(B406,Bugs!A:A,0))))),
    AND(COUNTIF(Bugs!B:B,B406)&gt;0,ISNUMBER(SEARCH("x",INDEX(Bugs!D:D,MATCH(B406,Bugs!B:B,0)))))
),"Y","")</f>
        <v/>
      </c>
      <c r="R406">
        <f ca="1">IF(OR(ISNUMBER(MATCH(L406,MasterData!$D$3:$D$18,0)),ISNUMBER(MATCH(L406,MasterData!$C$3:$C$18,0))),
    DATEDIF(E406,I406,"d"),
    DATEDIF(E406,TODAY(),"d"))</f>
        <v>0</v>
      </c>
      <c r="S406">
        <f t="shared" ca="1" si="21"/>
        <v>1</v>
      </c>
      <c r="T406">
        <f t="shared" ca="1" si="22"/>
        <v>0</v>
      </c>
      <c r="U406">
        <f t="shared" ca="1" si="23"/>
        <v>0</v>
      </c>
    </row>
    <row r="407" spans="1:21" x14ac:dyDescent="0.35">
      <c r="B407" t="s">
        <v>1121</v>
      </c>
      <c r="D407" s="34" t="s">
        <v>1066</v>
      </c>
      <c r="E407" s="208">
        <v>45965</v>
      </c>
      <c r="G407" t="s">
        <v>1122</v>
      </c>
      <c r="I407" s="208">
        <v>45967</v>
      </c>
      <c r="K407" t="s">
        <v>347</v>
      </c>
      <c r="L407" t="s">
        <v>171</v>
      </c>
      <c r="M407" t="s">
        <v>1123</v>
      </c>
      <c r="N407" t="s">
        <v>237</v>
      </c>
      <c r="P407" s="193" t="str">
        <f>IF(OR(AND(A407&lt;&gt;"",COUNTIF(Bugs!B:B,A407)&gt;0),AND(B407&lt;&gt;"",COUNTIF(Bugs!A:A,B407)&gt;0)),"Y","")</f>
        <v/>
      </c>
      <c r="Q407" s="193" t="str">
        <f>IF(OR(
    AND(COUNTIF(Bugs!A:A,B407)&gt;0,ISNUMBER(SEARCH("x",INDEX(Bugs!C:C,MATCH(B407,Bugs!A:A,0))))),
    AND(COUNTIF(Bugs!B:B,B407)&gt;0,ISNUMBER(SEARCH("x",INDEX(Bugs!C:C,MATCH(B407,Bugs!B:B,0))))),
    AND(COUNTIF(Bugs!A:A,B407)&gt;0,ISNUMBER(SEARCH("x",INDEX(Bugs!D:D,MATCH(B407,Bugs!A:A,0))))),
    AND(COUNTIF(Bugs!B:B,B407)&gt;0,ISNUMBER(SEARCH("x",INDEX(Bugs!D:D,MATCH(B407,Bugs!B:B,0)))))
),"Y","")</f>
        <v/>
      </c>
      <c r="R407">
        <f ca="1">IF(OR(ISNUMBER(MATCH(L407,MasterData!$D$3:$D$18,0)),ISNUMBER(MATCH(L407,MasterData!$C$3:$C$18,0))),
    DATEDIF(E407,I407,"d"),
    DATEDIF(E407,TODAY(),"d"))</f>
        <v>2</v>
      </c>
      <c r="S407">
        <f t="shared" ca="1" si="21"/>
        <v>1</v>
      </c>
      <c r="T407">
        <f t="shared" ca="1" si="22"/>
        <v>0</v>
      </c>
      <c r="U407">
        <f t="shared" ca="1" si="23"/>
        <v>0</v>
      </c>
    </row>
    <row r="408" spans="1:21" x14ac:dyDescent="0.35">
      <c r="B408" t="s">
        <v>1124</v>
      </c>
      <c r="D408" s="34" t="s">
        <v>1066</v>
      </c>
      <c r="E408" s="208">
        <v>45965</v>
      </c>
      <c r="G408" t="s">
        <v>1122</v>
      </c>
      <c r="I408" s="208">
        <v>45980</v>
      </c>
      <c r="K408" t="s">
        <v>241</v>
      </c>
      <c r="L408" t="s">
        <v>171</v>
      </c>
      <c r="M408" t="s">
        <v>1125</v>
      </c>
      <c r="N408" t="s">
        <v>237</v>
      </c>
      <c r="P408" s="193" t="str">
        <f>IF(OR(AND(A408&lt;&gt;"",COUNTIF(Bugs!B:B,A408)&gt;0),AND(B408&lt;&gt;"",COUNTIF(Bugs!A:A,B408)&gt;0)),"Y","")</f>
        <v/>
      </c>
      <c r="Q408" s="193" t="str">
        <f>IF(OR(
    AND(COUNTIF(Bugs!A:A,B408)&gt;0,ISNUMBER(SEARCH("x",INDEX(Bugs!C:C,MATCH(B408,Bugs!A:A,0))))),
    AND(COUNTIF(Bugs!B:B,B408)&gt;0,ISNUMBER(SEARCH("x",INDEX(Bugs!C:C,MATCH(B408,Bugs!B:B,0))))),
    AND(COUNTIF(Bugs!A:A,B408)&gt;0,ISNUMBER(SEARCH("x",INDEX(Bugs!D:D,MATCH(B408,Bugs!A:A,0))))),
    AND(COUNTIF(Bugs!B:B,B408)&gt;0,ISNUMBER(SEARCH("x",INDEX(Bugs!D:D,MATCH(B408,Bugs!B:B,0)))))
),"Y","")</f>
        <v/>
      </c>
      <c r="R408">
        <f ca="1">IF(OR(ISNUMBER(MATCH(L408,MasterData!$D$3:$D$18,0)),ISNUMBER(MATCH(L408,MasterData!$C$3:$C$18,0))),
    DATEDIF(E408,I408,"d"),
    DATEDIF(E408,TODAY(),"d"))</f>
        <v>15</v>
      </c>
      <c r="S408">
        <f t="shared" ca="1" si="21"/>
        <v>0</v>
      </c>
      <c r="T408">
        <f t="shared" ca="1" si="22"/>
        <v>1</v>
      </c>
      <c r="U408">
        <f t="shared" ca="1" si="23"/>
        <v>0</v>
      </c>
    </row>
    <row r="409" spans="1:21" x14ac:dyDescent="0.35">
      <c r="B409" t="s">
        <v>1126</v>
      </c>
      <c r="D409" s="34" t="s">
        <v>480</v>
      </c>
      <c r="E409" s="208">
        <v>45965</v>
      </c>
      <c r="G409" t="s">
        <v>1127</v>
      </c>
      <c r="I409" s="208">
        <v>45980</v>
      </c>
      <c r="K409" t="s">
        <v>241</v>
      </c>
      <c r="L409" t="s">
        <v>171</v>
      </c>
      <c r="M409" t="s">
        <v>1128</v>
      </c>
      <c r="N409" t="s">
        <v>237</v>
      </c>
      <c r="P409" s="193" t="str">
        <f>IF(OR(AND(A409&lt;&gt;"",COUNTIF(Bugs!B:B,A409)&gt;0),AND(B409&lt;&gt;"",COUNTIF(Bugs!A:A,B409)&gt;0)),"Y","")</f>
        <v/>
      </c>
      <c r="Q409" s="193" t="str">
        <f>IF(OR(
    AND(COUNTIF(Bugs!A:A,B409)&gt;0,ISNUMBER(SEARCH("x",INDEX(Bugs!C:C,MATCH(B409,Bugs!A:A,0))))),
    AND(COUNTIF(Bugs!B:B,B409)&gt;0,ISNUMBER(SEARCH("x",INDEX(Bugs!C:C,MATCH(B409,Bugs!B:B,0))))),
    AND(COUNTIF(Bugs!A:A,B409)&gt;0,ISNUMBER(SEARCH("x",INDEX(Bugs!D:D,MATCH(B409,Bugs!A:A,0))))),
    AND(COUNTIF(Bugs!B:B,B409)&gt;0,ISNUMBER(SEARCH("x",INDEX(Bugs!D:D,MATCH(B409,Bugs!B:B,0)))))
),"Y","")</f>
        <v/>
      </c>
      <c r="R409">
        <f ca="1">IF(OR(ISNUMBER(MATCH(L409,MasterData!$D$3:$D$18,0)),ISNUMBER(MATCH(L409,MasterData!$C$3:$C$18,0))),
    DATEDIF(E409,I409,"d"),
    DATEDIF(E409,TODAY(),"d"))</f>
        <v>15</v>
      </c>
      <c r="S409">
        <f t="shared" ca="1" si="21"/>
        <v>0</v>
      </c>
      <c r="T409">
        <f t="shared" ca="1" si="22"/>
        <v>1</v>
      </c>
      <c r="U409">
        <f t="shared" ca="1" si="23"/>
        <v>0</v>
      </c>
    </row>
    <row r="410" spans="1:21" x14ac:dyDescent="0.35">
      <c r="B410" t="s">
        <v>1129</v>
      </c>
      <c r="D410" s="34" t="s">
        <v>480</v>
      </c>
      <c r="E410" s="208">
        <v>45965</v>
      </c>
      <c r="G410" t="s">
        <v>715</v>
      </c>
      <c r="I410" s="208">
        <v>45966</v>
      </c>
      <c r="K410" t="s">
        <v>235</v>
      </c>
      <c r="L410" t="s">
        <v>171</v>
      </c>
      <c r="M410" t="s">
        <v>1130</v>
      </c>
      <c r="N410" t="s">
        <v>237</v>
      </c>
      <c r="P410" s="193" t="str">
        <f>IF(OR(AND(A410&lt;&gt;"",COUNTIF(Bugs!B:B,A410)&gt;0),AND(B410&lt;&gt;"",COUNTIF(Bugs!A:A,B410)&gt;0)),"Y","")</f>
        <v/>
      </c>
      <c r="Q410" s="193" t="str">
        <f>IF(OR(
    AND(COUNTIF(Bugs!A:A,B410)&gt;0,ISNUMBER(SEARCH("x",INDEX(Bugs!C:C,MATCH(B410,Bugs!A:A,0))))),
    AND(COUNTIF(Bugs!B:B,B410)&gt;0,ISNUMBER(SEARCH("x",INDEX(Bugs!C:C,MATCH(B410,Bugs!B:B,0))))),
    AND(COUNTIF(Bugs!A:A,B410)&gt;0,ISNUMBER(SEARCH("x",INDEX(Bugs!D:D,MATCH(B410,Bugs!A:A,0))))),
    AND(COUNTIF(Bugs!B:B,B410)&gt;0,ISNUMBER(SEARCH("x",INDEX(Bugs!D:D,MATCH(B410,Bugs!B:B,0)))))
),"Y","")</f>
        <v/>
      </c>
      <c r="R410">
        <f ca="1">IF(OR(ISNUMBER(MATCH(L410,MasterData!$D$3:$D$18,0)),ISNUMBER(MATCH(L410,MasterData!$C$3:$C$18,0))),
    DATEDIF(E410,I410,"d"),
    DATEDIF(E410,TODAY(),"d"))</f>
        <v>1</v>
      </c>
      <c r="S410">
        <f t="shared" ca="1" si="21"/>
        <v>1</v>
      </c>
      <c r="T410">
        <f t="shared" ca="1" si="22"/>
        <v>0</v>
      </c>
      <c r="U410">
        <f t="shared" ca="1" si="23"/>
        <v>0</v>
      </c>
    </row>
    <row r="411" spans="1:21" x14ac:dyDescent="0.35">
      <c r="A411" s="72"/>
      <c r="B411" s="72" t="s">
        <v>111</v>
      </c>
      <c r="C411" s="72"/>
      <c r="D411" s="180" t="s">
        <v>480</v>
      </c>
      <c r="E411" s="209">
        <v>45965</v>
      </c>
      <c r="F411" s="72"/>
      <c r="G411" s="72" t="s">
        <v>715</v>
      </c>
      <c r="H411" s="72"/>
      <c r="I411" s="209">
        <v>45973</v>
      </c>
      <c r="J411" s="72"/>
      <c r="K411" s="72" t="s">
        <v>235</v>
      </c>
      <c r="L411" t="s">
        <v>171</v>
      </c>
      <c r="M411" s="72" t="s">
        <v>1131</v>
      </c>
      <c r="N411" s="72" t="s">
        <v>237</v>
      </c>
      <c r="P411" s="193" t="str">
        <f>IF(OR(AND(A411&lt;&gt;"",COUNTIF(Bugs!B:B,A411)&gt;0),AND(B411&lt;&gt;"",COUNTIF(Bugs!A:A,B411)&gt;0)),"Y","")</f>
        <v>Y</v>
      </c>
      <c r="Q411" s="193" t="str">
        <f>IF(OR(
    AND(COUNTIF(Bugs!A:A,B411)&gt;0,ISNUMBER(SEARCH("x",INDEX(Bugs!C:C,MATCH(B411,Bugs!A:A,0))))),
    AND(COUNTIF(Bugs!B:B,B411)&gt;0,ISNUMBER(SEARCH("x",INDEX(Bugs!C:C,MATCH(B411,Bugs!B:B,0))))),
    AND(COUNTIF(Bugs!A:A,B411)&gt;0,ISNUMBER(SEARCH("x",INDEX(Bugs!D:D,MATCH(B411,Bugs!A:A,0))))),
    AND(COUNTIF(Bugs!B:B,B411)&gt;0,ISNUMBER(SEARCH("x",INDEX(Bugs!D:D,MATCH(B411,Bugs!B:B,0)))))
),"Y","")</f>
        <v/>
      </c>
      <c r="R411">
        <f ca="1">IF(OR(ISNUMBER(MATCH(L411,MasterData!$D$3:$D$18,0)),ISNUMBER(MATCH(L411,MasterData!$C$3:$C$18,0))),
    DATEDIF(E411,I411,"d"),
    DATEDIF(E411,TODAY(),"d"))</f>
        <v>8</v>
      </c>
      <c r="S411">
        <f t="shared" ca="1" si="21"/>
        <v>0</v>
      </c>
      <c r="T411">
        <f t="shared" ca="1" si="22"/>
        <v>1</v>
      </c>
      <c r="U411">
        <f t="shared" ca="1" si="23"/>
        <v>0</v>
      </c>
    </row>
    <row r="412" spans="1:21" x14ac:dyDescent="0.35">
      <c r="B412" t="s">
        <v>1132</v>
      </c>
      <c r="D412" s="34" t="s">
        <v>1066</v>
      </c>
      <c r="E412" s="208">
        <v>45966</v>
      </c>
      <c r="G412" t="s">
        <v>1122</v>
      </c>
      <c r="I412" s="208">
        <v>45986</v>
      </c>
      <c r="K412" t="s">
        <v>241</v>
      </c>
      <c r="L412" t="s">
        <v>164</v>
      </c>
      <c r="M412" t="s">
        <v>1133</v>
      </c>
      <c r="N412" t="s">
        <v>237</v>
      </c>
      <c r="P412" s="193" t="str">
        <f>IF(OR(AND(A412&lt;&gt;"",COUNTIF(Bugs!B:B,A412)&gt;0),AND(B412&lt;&gt;"",COUNTIF(Bugs!A:A,B412)&gt;0)),"Y","")</f>
        <v/>
      </c>
      <c r="Q412" s="193" t="str">
        <f>IF(OR(
    AND(COUNTIF(Bugs!A:A,B412)&gt;0,ISNUMBER(SEARCH("x",INDEX(Bugs!C:C,MATCH(B412,Bugs!A:A,0))))),
    AND(COUNTIF(Bugs!B:B,B412)&gt;0,ISNUMBER(SEARCH("x",INDEX(Bugs!C:C,MATCH(B412,Bugs!B:B,0))))),
    AND(COUNTIF(Bugs!A:A,B412)&gt;0,ISNUMBER(SEARCH("x",INDEX(Bugs!D:D,MATCH(B412,Bugs!A:A,0))))),
    AND(COUNTIF(Bugs!B:B,B412)&gt;0,ISNUMBER(SEARCH("x",INDEX(Bugs!D:D,MATCH(B412,Bugs!B:B,0)))))
),"Y","")</f>
        <v/>
      </c>
      <c r="R412">
        <f ca="1">IF(OR(ISNUMBER(MATCH(L412,MasterData!$D$3:$D$18,0)),ISNUMBER(MATCH(L412,MasterData!$C$3:$C$18,0))),
    DATEDIF(E412,I412,"d"),
    DATEDIF(E412,TODAY(),"d"))</f>
        <v>41</v>
      </c>
      <c r="S412">
        <f t="shared" ca="1" si="21"/>
        <v>0</v>
      </c>
      <c r="T412">
        <f t="shared" ca="1" si="22"/>
        <v>0</v>
      </c>
      <c r="U412">
        <f t="shared" ca="1" si="23"/>
        <v>1</v>
      </c>
    </row>
    <row r="413" spans="1:21" x14ac:dyDescent="0.35">
      <c r="B413" t="s">
        <v>1134</v>
      </c>
      <c r="D413" s="34" t="s">
        <v>1066</v>
      </c>
      <c r="E413" s="208">
        <v>45966</v>
      </c>
      <c r="G413" t="s">
        <v>1122</v>
      </c>
      <c r="I413" s="208">
        <v>45978</v>
      </c>
      <c r="K413" t="s">
        <v>241</v>
      </c>
      <c r="L413" t="s">
        <v>164</v>
      </c>
      <c r="M413" t="s">
        <v>1135</v>
      </c>
      <c r="N413" t="s">
        <v>237</v>
      </c>
      <c r="P413" s="193" t="str">
        <f>IF(OR(AND(A413&lt;&gt;"",COUNTIF(Bugs!B:B,A413)&gt;0),AND(B413&lt;&gt;"",COUNTIF(Bugs!A:A,B413)&gt;0)),"Y","")</f>
        <v/>
      </c>
      <c r="Q413" s="193" t="str">
        <f>IF(OR(
    AND(COUNTIF(Bugs!A:A,B413)&gt;0,ISNUMBER(SEARCH("x",INDEX(Bugs!C:C,MATCH(B413,Bugs!A:A,0))))),
    AND(COUNTIF(Bugs!B:B,B413)&gt;0,ISNUMBER(SEARCH("x",INDEX(Bugs!C:C,MATCH(B413,Bugs!B:B,0))))),
    AND(COUNTIF(Bugs!A:A,B413)&gt;0,ISNUMBER(SEARCH("x",INDEX(Bugs!D:D,MATCH(B413,Bugs!A:A,0))))),
    AND(COUNTIF(Bugs!B:B,B413)&gt;0,ISNUMBER(SEARCH("x",INDEX(Bugs!D:D,MATCH(B413,Bugs!B:B,0)))))
),"Y","")</f>
        <v/>
      </c>
      <c r="R413">
        <f ca="1">IF(OR(ISNUMBER(MATCH(L413,MasterData!$D$3:$D$18,0)),ISNUMBER(MATCH(L413,MasterData!$C$3:$C$18,0))),
    DATEDIF(E413,I413,"d"),
    DATEDIF(E413,TODAY(),"d"))</f>
        <v>41</v>
      </c>
      <c r="S413">
        <f t="shared" ca="1" si="21"/>
        <v>0</v>
      </c>
      <c r="T413">
        <f t="shared" ca="1" si="22"/>
        <v>0</v>
      </c>
      <c r="U413">
        <f t="shared" ca="1" si="23"/>
        <v>1</v>
      </c>
    </row>
    <row r="414" spans="1:21" x14ac:dyDescent="0.35">
      <c r="B414" t="s">
        <v>1136</v>
      </c>
      <c r="D414" s="34" t="s">
        <v>746</v>
      </c>
      <c r="E414" s="208">
        <v>45966</v>
      </c>
      <c r="G414" t="s">
        <v>715</v>
      </c>
      <c r="I414" s="208">
        <v>45966</v>
      </c>
      <c r="K414" t="s">
        <v>235</v>
      </c>
      <c r="L414" t="s">
        <v>171</v>
      </c>
      <c r="M414" t="s">
        <v>1137</v>
      </c>
      <c r="N414" t="s">
        <v>237</v>
      </c>
      <c r="P414" s="193" t="str">
        <f>IF(OR(AND(A414&lt;&gt;"",COUNTIF(Bugs!B:B,A414)&gt;0),AND(B414&lt;&gt;"",COUNTIF(Bugs!A:A,B414)&gt;0)),"Y","")</f>
        <v/>
      </c>
      <c r="Q414" s="193" t="str">
        <f>IF(OR(
    AND(COUNTIF(Bugs!A:A,B414)&gt;0,ISNUMBER(SEARCH("x",INDEX(Bugs!C:C,MATCH(B414,Bugs!A:A,0))))),
    AND(COUNTIF(Bugs!B:B,B414)&gt;0,ISNUMBER(SEARCH("x",INDEX(Bugs!C:C,MATCH(B414,Bugs!B:B,0))))),
    AND(COUNTIF(Bugs!A:A,B414)&gt;0,ISNUMBER(SEARCH("x",INDEX(Bugs!D:D,MATCH(B414,Bugs!A:A,0))))),
    AND(COUNTIF(Bugs!B:B,B414)&gt;0,ISNUMBER(SEARCH("x",INDEX(Bugs!D:D,MATCH(B414,Bugs!B:B,0)))))
),"Y","")</f>
        <v/>
      </c>
      <c r="R414">
        <f ca="1">IF(OR(ISNUMBER(MATCH(L414,MasterData!$D$3:$D$18,0)),ISNUMBER(MATCH(L414,MasterData!$C$3:$C$18,0))),
    DATEDIF(E414,I414,"d"),
    DATEDIF(E414,TODAY(),"d"))</f>
        <v>0</v>
      </c>
      <c r="S414">
        <f t="shared" ca="1" si="21"/>
        <v>1</v>
      </c>
      <c r="T414">
        <f t="shared" ca="1" si="22"/>
        <v>0</v>
      </c>
      <c r="U414">
        <f t="shared" ca="1" si="23"/>
        <v>0</v>
      </c>
    </row>
    <row r="415" spans="1:21" x14ac:dyDescent="0.35">
      <c r="A415" s="72"/>
      <c r="B415" s="72" t="s">
        <v>1138</v>
      </c>
      <c r="C415" s="72"/>
      <c r="D415" s="180" t="s">
        <v>1066</v>
      </c>
      <c r="E415" s="209">
        <v>45966</v>
      </c>
      <c r="F415" s="72"/>
      <c r="G415" s="72" t="s">
        <v>1090</v>
      </c>
      <c r="H415" s="72"/>
      <c r="I415" s="209">
        <v>45973</v>
      </c>
      <c r="J415" s="72"/>
      <c r="K415" s="72" t="s">
        <v>235</v>
      </c>
      <c r="L415" t="s">
        <v>171</v>
      </c>
      <c r="M415" s="72" t="s">
        <v>1139</v>
      </c>
      <c r="N415" s="72" t="s">
        <v>237</v>
      </c>
      <c r="P415" s="193" t="str">
        <f>IF(OR(AND(A415&lt;&gt;"",COUNTIF(Bugs!B:B,A415)&gt;0),AND(B415&lt;&gt;"",COUNTIF(Bugs!A:A,B415)&gt;0)),"Y","")</f>
        <v/>
      </c>
      <c r="Q415" s="193" t="str">
        <f>IF(OR(
    AND(COUNTIF(Bugs!A:A,B415)&gt;0,ISNUMBER(SEARCH("x",INDEX(Bugs!C:C,MATCH(B415,Bugs!A:A,0))))),
    AND(COUNTIF(Bugs!B:B,B415)&gt;0,ISNUMBER(SEARCH("x",INDEX(Bugs!C:C,MATCH(B415,Bugs!B:B,0))))),
    AND(COUNTIF(Bugs!A:A,B415)&gt;0,ISNUMBER(SEARCH("x",INDEX(Bugs!D:D,MATCH(B415,Bugs!A:A,0))))),
    AND(COUNTIF(Bugs!B:B,B415)&gt;0,ISNUMBER(SEARCH("x",INDEX(Bugs!D:D,MATCH(B415,Bugs!B:B,0)))))
),"Y","")</f>
        <v/>
      </c>
      <c r="R415">
        <f ca="1">IF(OR(ISNUMBER(MATCH(L415,MasterData!$D$3:$D$18,0)),ISNUMBER(MATCH(L415,MasterData!$C$3:$C$18,0))),
    DATEDIF(E415,I415,"d"),
    DATEDIF(E415,TODAY(),"d"))</f>
        <v>7</v>
      </c>
      <c r="S415">
        <f t="shared" ca="1" si="21"/>
        <v>1</v>
      </c>
      <c r="T415">
        <f t="shared" ca="1" si="22"/>
        <v>0</v>
      </c>
      <c r="U415">
        <f t="shared" ca="1" si="23"/>
        <v>0</v>
      </c>
    </row>
    <row r="416" spans="1:21" x14ac:dyDescent="0.35">
      <c r="B416" t="s">
        <v>112</v>
      </c>
      <c r="D416" s="34" t="s">
        <v>480</v>
      </c>
      <c r="E416" s="208">
        <v>45966</v>
      </c>
      <c r="G416" t="s">
        <v>1140</v>
      </c>
      <c r="I416" s="208">
        <v>45966</v>
      </c>
      <c r="K416" t="s">
        <v>347</v>
      </c>
      <c r="L416" t="s">
        <v>164</v>
      </c>
      <c r="M416" t="s">
        <v>1141</v>
      </c>
      <c r="N416" t="s">
        <v>237</v>
      </c>
      <c r="P416" s="193" t="str">
        <f>IF(OR(AND(A416&lt;&gt;"",COUNTIF(Bugs!B:B,A416)&gt;0),AND(B416&lt;&gt;"",COUNTIF(Bugs!A:A,B416)&gt;0)),"Y","")</f>
        <v>Y</v>
      </c>
      <c r="Q416" s="193" t="str">
        <f>IF(OR(
    AND(COUNTIF(Bugs!A:A,B416)&gt;0,ISNUMBER(SEARCH("x",INDEX(Bugs!C:C,MATCH(B416,Bugs!A:A,0))))),
    AND(COUNTIF(Bugs!B:B,B416)&gt;0,ISNUMBER(SEARCH("x",INDEX(Bugs!C:C,MATCH(B416,Bugs!B:B,0))))),
    AND(COUNTIF(Bugs!A:A,B416)&gt;0,ISNUMBER(SEARCH("x",INDEX(Bugs!D:D,MATCH(B416,Bugs!A:A,0))))),
    AND(COUNTIF(Bugs!B:B,B416)&gt;0,ISNUMBER(SEARCH("x",INDEX(Bugs!D:D,MATCH(B416,Bugs!B:B,0)))))
),"Y","")</f>
        <v>Y</v>
      </c>
      <c r="R416">
        <f ca="1">IF(OR(ISNUMBER(MATCH(L416,MasterData!$D$3:$D$18,0)),ISNUMBER(MATCH(L416,MasterData!$C$3:$C$18,0))),
    DATEDIF(E416,I416,"d"),
    DATEDIF(E416,TODAY(),"d"))</f>
        <v>41</v>
      </c>
      <c r="S416">
        <f t="shared" ca="1" si="21"/>
        <v>0</v>
      </c>
      <c r="T416">
        <f t="shared" ref="T416" ca="1" si="24">IF(AND($R416&gt;7,R416&lt;=30),1,0)</f>
        <v>0</v>
      </c>
      <c r="U416">
        <f t="shared" ca="1" si="23"/>
        <v>1</v>
      </c>
    </row>
    <row r="417" spans="1:21" x14ac:dyDescent="0.35">
      <c r="B417" t="s">
        <v>113</v>
      </c>
      <c r="D417" s="34" t="s">
        <v>746</v>
      </c>
      <c r="E417" s="208">
        <v>45966</v>
      </c>
      <c r="G417" t="s">
        <v>816</v>
      </c>
      <c r="I417" s="208">
        <v>45966</v>
      </c>
      <c r="K417" t="s">
        <v>235</v>
      </c>
      <c r="L417" t="s">
        <v>164</v>
      </c>
      <c r="M417" t="s">
        <v>1143</v>
      </c>
      <c r="N417" t="s">
        <v>237</v>
      </c>
      <c r="P417" s="193" t="str">
        <f>IF(OR(AND(A417&lt;&gt;"",COUNTIF(Bugs!B:B,A417)&gt;0),AND(B417&lt;&gt;"",COUNTIF(Bugs!A:A,B417)&gt;0)),"Y","")</f>
        <v>Y</v>
      </c>
      <c r="Q417" s="193" t="str">
        <f>IF(OR(
    AND(COUNTIF(Bugs!A:A,B417)&gt;0,ISNUMBER(SEARCH("x",INDEX(Bugs!C:C,MATCH(B417,Bugs!A:A,0))))),
    AND(COUNTIF(Bugs!B:B,B417)&gt;0,ISNUMBER(SEARCH("x",INDEX(Bugs!C:C,MATCH(B417,Bugs!B:B,0))))),
    AND(COUNTIF(Bugs!A:A,B417)&gt;0,ISNUMBER(SEARCH("x",INDEX(Bugs!D:D,MATCH(B417,Bugs!A:A,0))))),
    AND(COUNTIF(Bugs!B:B,B417)&gt;0,ISNUMBER(SEARCH("x",INDEX(Bugs!D:D,MATCH(B417,Bugs!B:B,0)))))
),"Y","")</f>
        <v>Y</v>
      </c>
      <c r="R417">
        <f ca="1">IF(OR(ISNUMBER(MATCH(L417,MasterData!$D$3:$D$18,0)),ISNUMBER(MATCH(L417,MasterData!$C$3:$C$18,0))),
    DATEDIF(E417,I417,"d"),
    DATEDIF(E417,TODAY(),"d"))</f>
        <v>41</v>
      </c>
      <c r="S417">
        <f t="shared" ca="1" si="21"/>
        <v>0</v>
      </c>
      <c r="T417">
        <f t="shared" ca="1" si="22"/>
        <v>0</v>
      </c>
      <c r="U417">
        <f t="shared" ca="1" si="23"/>
        <v>1</v>
      </c>
    </row>
    <row r="418" spans="1:21" x14ac:dyDescent="0.35">
      <c r="B418" t="s">
        <v>1144</v>
      </c>
      <c r="D418" s="34" t="s">
        <v>746</v>
      </c>
      <c r="E418" s="208">
        <v>45966</v>
      </c>
      <c r="G418" t="s">
        <v>715</v>
      </c>
      <c r="I418" s="208">
        <v>45968</v>
      </c>
      <c r="K418" t="s">
        <v>235</v>
      </c>
      <c r="L418" t="s">
        <v>171</v>
      </c>
      <c r="M418" t="s">
        <v>1145</v>
      </c>
      <c r="N418" t="s">
        <v>237</v>
      </c>
      <c r="P418" s="193" t="str">
        <f>IF(OR(AND(A418&lt;&gt;"",COUNTIF(Bugs!B:B,A418)&gt;0),AND(B418&lt;&gt;"",COUNTIF(Bugs!A:A,B418)&gt;0)),"Y","")</f>
        <v/>
      </c>
      <c r="Q418" s="193" t="str">
        <f>IF(OR(
    AND(COUNTIF(Bugs!A:A,B418)&gt;0,ISNUMBER(SEARCH("x",INDEX(Bugs!C:C,MATCH(B418,Bugs!A:A,0))))),
    AND(COUNTIF(Bugs!B:B,B418)&gt;0,ISNUMBER(SEARCH("x",INDEX(Bugs!C:C,MATCH(B418,Bugs!B:B,0))))),
    AND(COUNTIF(Bugs!A:A,B418)&gt;0,ISNUMBER(SEARCH("x",INDEX(Bugs!D:D,MATCH(B418,Bugs!A:A,0))))),
    AND(COUNTIF(Bugs!B:B,B418)&gt;0,ISNUMBER(SEARCH("x",INDEX(Bugs!D:D,MATCH(B418,Bugs!B:B,0)))))
),"Y","")</f>
        <v/>
      </c>
      <c r="R418">
        <f ca="1">IF(OR(ISNUMBER(MATCH(L418,MasterData!$D$3:$D$18,0)),ISNUMBER(MATCH(L418,MasterData!$C$3:$C$18,0))),
    DATEDIF(E418,I418,"d"),
    DATEDIF(E418,TODAY(),"d"))</f>
        <v>2</v>
      </c>
      <c r="S418">
        <f t="shared" ca="1" si="21"/>
        <v>1</v>
      </c>
      <c r="T418">
        <f t="shared" ca="1" si="22"/>
        <v>0</v>
      </c>
      <c r="U418">
        <f t="shared" ca="1" si="23"/>
        <v>0</v>
      </c>
    </row>
    <row r="419" spans="1:21" x14ac:dyDescent="0.35">
      <c r="A419" s="72"/>
      <c r="B419" s="72" t="s">
        <v>114</v>
      </c>
      <c r="C419" s="72"/>
      <c r="D419" s="180" t="s">
        <v>480</v>
      </c>
      <c r="E419" s="209">
        <v>45967</v>
      </c>
      <c r="F419" s="72"/>
      <c r="G419" s="72" t="s">
        <v>715</v>
      </c>
      <c r="H419" s="72"/>
      <c r="I419" s="209">
        <v>45971</v>
      </c>
      <c r="J419" s="72"/>
      <c r="K419" s="72" t="s">
        <v>235</v>
      </c>
      <c r="L419" t="s">
        <v>171</v>
      </c>
      <c r="M419" s="72" t="s">
        <v>1146</v>
      </c>
      <c r="N419" s="72" t="s">
        <v>237</v>
      </c>
      <c r="P419" s="193" t="str">
        <f>IF(OR(AND(A419&lt;&gt;"",COUNTIF(Bugs!B:B,A419)&gt;0),AND(B419&lt;&gt;"",COUNTIF(Bugs!A:A,B419)&gt;0)),"Y","")</f>
        <v>Y</v>
      </c>
      <c r="Q419" s="193" t="str">
        <f>IF(OR(
    AND(COUNTIF(Bugs!A:A,B419)&gt;0,ISNUMBER(SEARCH("x",INDEX(Bugs!C:C,MATCH(B419,Bugs!A:A,0))))),
    AND(COUNTIF(Bugs!B:B,B419)&gt;0,ISNUMBER(SEARCH("x",INDEX(Bugs!C:C,MATCH(B419,Bugs!B:B,0))))),
    AND(COUNTIF(Bugs!A:A,B419)&gt;0,ISNUMBER(SEARCH("x",INDEX(Bugs!D:D,MATCH(B419,Bugs!A:A,0))))),
    AND(COUNTIF(Bugs!B:B,B419)&gt;0,ISNUMBER(SEARCH("x",INDEX(Bugs!D:D,MATCH(B419,Bugs!B:B,0)))))
),"Y","")</f>
        <v>Y</v>
      </c>
      <c r="R419">
        <f ca="1">IF(OR(ISNUMBER(MATCH(L419,MasterData!$D$3:$D$18,0)),ISNUMBER(MATCH(L419,MasterData!$C$3:$C$18,0))),
    DATEDIF(E419,I419,"d"),
    DATEDIF(E419,TODAY(),"d"))</f>
        <v>4</v>
      </c>
      <c r="S419">
        <f t="shared" ca="1" si="21"/>
        <v>1</v>
      </c>
      <c r="T419">
        <f t="shared" ca="1" si="22"/>
        <v>0</v>
      </c>
      <c r="U419">
        <f t="shared" ca="1" si="23"/>
        <v>0</v>
      </c>
    </row>
    <row r="420" spans="1:21" x14ac:dyDescent="0.35">
      <c r="A420" s="72"/>
      <c r="B420" s="72" t="s">
        <v>1147</v>
      </c>
      <c r="C420" s="72"/>
      <c r="D420" s="180" t="s">
        <v>1066</v>
      </c>
      <c r="E420" s="209">
        <v>45967</v>
      </c>
      <c r="F420" s="72"/>
      <c r="G420" s="72" t="s">
        <v>1095</v>
      </c>
      <c r="H420" s="72"/>
      <c r="I420" s="209">
        <v>45971</v>
      </c>
      <c r="J420" s="72"/>
      <c r="K420" s="72" t="s">
        <v>235</v>
      </c>
      <c r="L420" t="s">
        <v>171</v>
      </c>
      <c r="M420" s="72" t="s">
        <v>1148</v>
      </c>
      <c r="N420" s="72" t="s">
        <v>237</v>
      </c>
      <c r="P420" s="193" t="str">
        <f>IF(OR(AND(A420&lt;&gt;"",COUNTIF(Bugs!B:B,A420)&gt;0),AND(B420&lt;&gt;"",COUNTIF(Bugs!A:A,B420)&gt;0)),"Y","")</f>
        <v/>
      </c>
      <c r="Q420" s="193" t="str">
        <f>IF(OR(
    AND(COUNTIF(Bugs!A:A,B420)&gt;0,ISNUMBER(SEARCH("x",INDEX(Bugs!C:C,MATCH(B420,Bugs!A:A,0))))),
    AND(COUNTIF(Bugs!B:B,B420)&gt;0,ISNUMBER(SEARCH("x",INDEX(Bugs!C:C,MATCH(B420,Bugs!B:B,0))))),
    AND(COUNTIF(Bugs!A:A,B420)&gt;0,ISNUMBER(SEARCH("x",INDEX(Bugs!D:D,MATCH(B420,Bugs!A:A,0))))),
    AND(COUNTIF(Bugs!B:B,B420)&gt;0,ISNUMBER(SEARCH("x",INDEX(Bugs!D:D,MATCH(B420,Bugs!B:B,0)))))
),"Y","")</f>
        <v/>
      </c>
      <c r="R420">
        <f ca="1">IF(OR(ISNUMBER(MATCH(L420,MasterData!$D$3:$D$18,0)),ISNUMBER(MATCH(L420,MasterData!$C$3:$C$18,0))),
    DATEDIF(E420,I420,"d"),
    DATEDIF(E420,TODAY(),"d"))</f>
        <v>4</v>
      </c>
      <c r="S420">
        <f t="shared" ca="1" si="21"/>
        <v>1</v>
      </c>
      <c r="T420">
        <f t="shared" ca="1" si="22"/>
        <v>0</v>
      </c>
      <c r="U420">
        <f t="shared" ca="1" si="23"/>
        <v>0</v>
      </c>
    </row>
    <row r="421" spans="1:21" x14ac:dyDescent="0.35">
      <c r="B421" t="s">
        <v>1149</v>
      </c>
      <c r="D421" s="34" t="s">
        <v>480</v>
      </c>
      <c r="E421" s="208">
        <v>45967</v>
      </c>
      <c r="G421" t="s">
        <v>715</v>
      </c>
      <c r="I421" s="208">
        <v>45968</v>
      </c>
      <c r="K421" t="s">
        <v>235</v>
      </c>
      <c r="L421" t="s">
        <v>171</v>
      </c>
      <c r="M421" t="s">
        <v>1150</v>
      </c>
      <c r="N421" t="s">
        <v>237</v>
      </c>
      <c r="P421" s="193" t="str">
        <f>IF(OR(AND(A421&lt;&gt;"",COUNTIF(Bugs!B:B,A421)&gt;0),AND(B421&lt;&gt;"",COUNTIF(Bugs!A:A,B421)&gt;0)),"Y","")</f>
        <v/>
      </c>
      <c r="Q421" s="193" t="str">
        <f>IF(OR(
    AND(COUNTIF(Bugs!A:A,B421)&gt;0,ISNUMBER(SEARCH("x",INDEX(Bugs!C:C,MATCH(B421,Bugs!A:A,0))))),
    AND(COUNTIF(Bugs!B:B,B421)&gt;0,ISNUMBER(SEARCH("x",INDEX(Bugs!C:C,MATCH(B421,Bugs!B:B,0))))),
    AND(COUNTIF(Bugs!A:A,B421)&gt;0,ISNUMBER(SEARCH("x",INDEX(Bugs!D:D,MATCH(B421,Bugs!A:A,0))))),
    AND(COUNTIF(Bugs!B:B,B421)&gt;0,ISNUMBER(SEARCH("x",INDEX(Bugs!D:D,MATCH(B421,Bugs!B:B,0)))))
),"Y","")</f>
        <v/>
      </c>
      <c r="R421">
        <f ca="1">IF(OR(ISNUMBER(MATCH(L421,MasterData!$D$3:$D$18,0)),ISNUMBER(MATCH(L421,MasterData!$C$3:$C$18,0))),
    DATEDIF(E421,I421,"d"),
    DATEDIF(E421,TODAY(),"d"))</f>
        <v>1</v>
      </c>
      <c r="S421">
        <f t="shared" ca="1" si="21"/>
        <v>1</v>
      </c>
      <c r="T421">
        <f t="shared" ca="1" si="22"/>
        <v>0</v>
      </c>
      <c r="U421">
        <f t="shared" ca="1" si="23"/>
        <v>0</v>
      </c>
    </row>
    <row r="422" spans="1:21" x14ac:dyDescent="0.35">
      <c r="B422" t="s">
        <v>115</v>
      </c>
      <c r="D422" s="34" t="s">
        <v>1052</v>
      </c>
      <c r="E422" s="208">
        <v>45968</v>
      </c>
      <c r="G422" t="s">
        <v>1151</v>
      </c>
      <c r="I422" s="208">
        <v>45981</v>
      </c>
      <c r="K422" t="s">
        <v>235</v>
      </c>
      <c r="L422" t="s">
        <v>171</v>
      </c>
      <c r="M422" t="s">
        <v>1152</v>
      </c>
      <c r="N422" t="s">
        <v>237</v>
      </c>
      <c r="P422" s="193" t="str">
        <f>IF(OR(AND(A422&lt;&gt;"",COUNTIF(Bugs!B:B,A422)&gt;0),AND(B422&lt;&gt;"",COUNTIF(Bugs!A:A,B422)&gt;0)),"Y","")</f>
        <v>Y</v>
      </c>
      <c r="Q422" s="193" t="str">
        <f>IF(OR(
    AND(COUNTIF(Bugs!A:A,B422)&gt;0,ISNUMBER(SEARCH("x",INDEX(Bugs!C:C,MATCH(B422,Bugs!A:A,0))))),
    AND(COUNTIF(Bugs!B:B,B422)&gt;0,ISNUMBER(SEARCH("x",INDEX(Bugs!C:C,MATCH(B422,Bugs!B:B,0))))),
    AND(COUNTIF(Bugs!A:A,B422)&gt;0,ISNUMBER(SEARCH("x",INDEX(Bugs!D:D,MATCH(B422,Bugs!A:A,0))))),
    AND(COUNTIF(Bugs!B:B,B422)&gt;0,ISNUMBER(SEARCH("x",INDEX(Bugs!D:D,MATCH(B422,Bugs!B:B,0)))))
),"Y","")</f>
        <v>Y</v>
      </c>
      <c r="R422">
        <f ca="1">IF(OR(ISNUMBER(MATCH(L422,MasterData!$D$3:$D$18,0)),ISNUMBER(MATCH(L422,MasterData!$C$3:$C$18,0))),
    DATEDIF(E422,I422,"d"),
    DATEDIF(E422,TODAY(),"d"))</f>
        <v>13</v>
      </c>
      <c r="S422">
        <f t="shared" ca="1" si="21"/>
        <v>0</v>
      </c>
      <c r="T422">
        <f t="shared" ca="1" si="22"/>
        <v>1</v>
      </c>
      <c r="U422">
        <f t="shared" ca="1" si="23"/>
        <v>0</v>
      </c>
    </row>
    <row r="423" spans="1:21" x14ac:dyDescent="0.35">
      <c r="A423" s="72"/>
      <c r="B423" s="72" t="s">
        <v>1153</v>
      </c>
      <c r="C423" s="72"/>
      <c r="D423" s="180" t="s">
        <v>1052</v>
      </c>
      <c r="E423" s="209">
        <v>45968</v>
      </c>
      <c r="F423" s="72"/>
      <c r="G423" s="72" t="s">
        <v>1154</v>
      </c>
      <c r="H423" s="72"/>
      <c r="I423" s="209">
        <v>45973</v>
      </c>
      <c r="J423" s="72"/>
      <c r="K423" s="72" t="s">
        <v>241</v>
      </c>
      <c r="L423" t="s">
        <v>171</v>
      </c>
      <c r="M423" s="72" t="s">
        <v>1155</v>
      </c>
      <c r="N423" s="72" t="s">
        <v>237</v>
      </c>
      <c r="P423" s="193" t="str">
        <f>IF(OR(AND(A423&lt;&gt;"",COUNTIF(Bugs!B:B,A423)&gt;0),AND(B423&lt;&gt;"",COUNTIF(Bugs!A:A,B423)&gt;0)),"Y","")</f>
        <v/>
      </c>
      <c r="Q423" s="193" t="str">
        <f>IF(OR(
    AND(COUNTIF(Bugs!A:A,B423)&gt;0,ISNUMBER(SEARCH("x",INDEX(Bugs!C:C,MATCH(B423,Bugs!A:A,0))))),
    AND(COUNTIF(Bugs!B:B,B423)&gt;0,ISNUMBER(SEARCH("x",INDEX(Bugs!C:C,MATCH(B423,Bugs!B:B,0))))),
    AND(COUNTIF(Bugs!A:A,B423)&gt;0,ISNUMBER(SEARCH("x",INDEX(Bugs!D:D,MATCH(B423,Bugs!A:A,0))))),
    AND(COUNTIF(Bugs!B:B,B423)&gt;0,ISNUMBER(SEARCH("x",INDEX(Bugs!D:D,MATCH(B423,Bugs!B:B,0)))))
),"Y","")</f>
        <v/>
      </c>
      <c r="R423">
        <f ca="1">IF(OR(ISNUMBER(MATCH(L423,MasterData!$D$3:$D$18,0)),ISNUMBER(MATCH(L423,MasterData!$C$3:$C$18,0))),
    DATEDIF(E423,I423,"d"),
    DATEDIF(E423,TODAY(),"d"))</f>
        <v>5</v>
      </c>
      <c r="S423">
        <f t="shared" ca="1" si="21"/>
        <v>1</v>
      </c>
      <c r="T423">
        <f t="shared" ca="1" si="22"/>
        <v>0</v>
      </c>
      <c r="U423">
        <f t="shared" ca="1" si="23"/>
        <v>0</v>
      </c>
    </row>
    <row r="424" spans="1:21" x14ac:dyDescent="0.35">
      <c r="A424" s="72"/>
      <c r="B424" s="72" t="s">
        <v>1156</v>
      </c>
      <c r="C424" s="72"/>
      <c r="D424" s="180" t="s">
        <v>1052</v>
      </c>
      <c r="E424" s="209">
        <v>45968</v>
      </c>
      <c r="F424" s="72"/>
      <c r="G424" s="72" t="s">
        <v>1154</v>
      </c>
      <c r="H424" s="72"/>
      <c r="I424" s="209">
        <v>45975</v>
      </c>
      <c r="J424" s="72"/>
      <c r="K424" s="72" t="s">
        <v>241</v>
      </c>
      <c r="L424" t="s">
        <v>171</v>
      </c>
      <c r="M424" s="72" t="s">
        <v>1157</v>
      </c>
      <c r="N424" s="72" t="s">
        <v>237</v>
      </c>
      <c r="P424" s="193" t="str">
        <f>IF(OR(AND(A424&lt;&gt;"",COUNTIF(Bugs!B:B,A424)&gt;0),AND(B424&lt;&gt;"",COUNTIF(Bugs!A:A,B424)&gt;0)),"Y","")</f>
        <v/>
      </c>
      <c r="Q424" s="193" t="str">
        <f>IF(OR(
    AND(COUNTIF(Bugs!A:A,B424)&gt;0,ISNUMBER(SEARCH("x",INDEX(Bugs!C:C,MATCH(B424,Bugs!A:A,0))))),
    AND(COUNTIF(Bugs!B:B,B424)&gt;0,ISNUMBER(SEARCH("x",INDEX(Bugs!C:C,MATCH(B424,Bugs!B:B,0))))),
    AND(COUNTIF(Bugs!A:A,B424)&gt;0,ISNUMBER(SEARCH("x",INDEX(Bugs!D:D,MATCH(B424,Bugs!A:A,0))))),
    AND(COUNTIF(Bugs!B:B,B424)&gt;0,ISNUMBER(SEARCH("x",INDEX(Bugs!D:D,MATCH(B424,Bugs!B:B,0)))))
),"Y","")</f>
        <v/>
      </c>
      <c r="R424">
        <f ca="1">IF(OR(ISNUMBER(MATCH(L424,MasterData!$D$3:$D$18,0)),ISNUMBER(MATCH(L424,MasterData!$C$3:$C$18,0))),
    DATEDIF(E424,I424,"d"),
    DATEDIF(E424,TODAY(),"d"))</f>
        <v>7</v>
      </c>
      <c r="S424">
        <f t="shared" ca="1" si="21"/>
        <v>1</v>
      </c>
      <c r="T424">
        <f t="shared" ca="1" si="22"/>
        <v>0</v>
      </c>
      <c r="U424">
        <f t="shared" ca="1" si="23"/>
        <v>0</v>
      </c>
    </row>
    <row r="425" spans="1:21" x14ac:dyDescent="0.35">
      <c r="A425" s="72"/>
      <c r="B425" s="72" t="s">
        <v>1158</v>
      </c>
      <c r="C425" s="72"/>
      <c r="D425" s="180" t="s">
        <v>1052</v>
      </c>
      <c r="E425" s="209">
        <v>45968</v>
      </c>
      <c r="F425" s="72"/>
      <c r="G425" s="72" t="s">
        <v>1154</v>
      </c>
      <c r="H425" s="72"/>
      <c r="I425" s="209">
        <v>45973</v>
      </c>
      <c r="J425" s="72"/>
      <c r="K425" s="72" t="s">
        <v>241</v>
      </c>
      <c r="L425" t="s">
        <v>171</v>
      </c>
      <c r="M425" s="72" t="s">
        <v>1159</v>
      </c>
      <c r="N425" s="72" t="s">
        <v>237</v>
      </c>
      <c r="P425" s="193" t="str">
        <f>IF(OR(AND(A425&lt;&gt;"",COUNTIF(Bugs!B:B,A425)&gt;0),AND(B425&lt;&gt;"",COUNTIF(Bugs!A:A,B425)&gt;0)),"Y","")</f>
        <v/>
      </c>
      <c r="Q425" s="193" t="str">
        <f>IF(OR(
    AND(COUNTIF(Bugs!A:A,B425)&gt;0,ISNUMBER(SEARCH("x",INDEX(Bugs!C:C,MATCH(B425,Bugs!A:A,0))))),
    AND(COUNTIF(Bugs!B:B,B425)&gt;0,ISNUMBER(SEARCH("x",INDEX(Bugs!C:C,MATCH(B425,Bugs!B:B,0))))),
    AND(COUNTIF(Bugs!A:A,B425)&gt;0,ISNUMBER(SEARCH("x",INDEX(Bugs!D:D,MATCH(B425,Bugs!A:A,0))))),
    AND(COUNTIF(Bugs!B:B,B425)&gt;0,ISNUMBER(SEARCH("x",INDEX(Bugs!D:D,MATCH(B425,Bugs!B:B,0)))))
),"Y","")</f>
        <v/>
      </c>
      <c r="R425">
        <f ca="1">IF(OR(ISNUMBER(MATCH(L425,MasterData!$D$3:$D$18,0)),ISNUMBER(MATCH(L425,MasterData!$C$3:$C$18,0))),
    DATEDIF(E425,I425,"d"),
    DATEDIF(E425,TODAY(),"d"))</f>
        <v>5</v>
      </c>
      <c r="S425">
        <f t="shared" ca="1" si="21"/>
        <v>1</v>
      </c>
      <c r="T425">
        <f t="shared" ca="1" si="22"/>
        <v>0</v>
      </c>
      <c r="U425">
        <f t="shared" ca="1" si="23"/>
        <v>0</v>
      </c>
    </row>
    <row r="426" spans="1:21" x14ac:dyDescent="0.35">
      <c r="B426" t="s">
        <v>1160</v>
      </c>
      <c r="D426" s="34" t="s">
        <v>1052</v>
      </c>
      <c r="E426" s="208">
        <v>45968</v>
      </c>
      <c r="G426" t="s">
        <v>1154</v>
      </c>
      <c r="I426" s="208">
        <v>45978</v>
      </c>
      <c r="K426" t="s">
        <v>241</v>
      </c>
      <c r="L426" t="s">
        <v>164</v>
      </c>
      <c r="M426" t="s">
        <v>1161</v>
      </c>
      <c r="N426" t="s">
        <v>237</v>
      </c>
      <c r="P426" s="193" t="str">
        <f>IF(OR(AND(A426&lt;&gt;"",COUNTIF(Bugs!B:B,A426)&gt;0),AND(B426&lt;&gt;"",COUNTIF(Bugs!A:A,B426)&gt;0)),"Y","")</f>
        <v/>
      </c>
      <c r="Q426" s="193" t="str">
        <f>IF(OR(
    AND(COUNTIF(Bugs!A:A,B426)&gt;0,ISNUMBER(SEARCH("x",INDEX(Bugs!C:C,MATCH(B426,Bugs!A:A,0))))),
    AND(COUNTIF(Bugs!B:B,B426)&gt;0,ISNUMBER(SEARCH("x",INDEX(Bugs!C:C,MATCH(B426,Bugs!B:B,0))))),
    AND(COUNTIF(Bugs!A:A,B426)&gt;0,ISNUMBER(SEARCH("x",INDEX(Bugs!D:D,MATCH(B426,Bugs!A:A,0))))),
    AND(COUNTIF(Bugs!B:B,B426)&gt;0,ISNUMBER(SEARCH("x",INDEX(Bugs!D:D,MATCH(B426,Bugs!B:B,0)))))
),"Y","")</f>
        <v/>
      </c>
      <c r="R426">
        <f ca="1">IF(OR(ISNUMBER(MATCH(L426,MasterData!$D$3:$D$18,0)),ISNUMBER(MATCH(L426,MasterData!$C$3:$C$18,0))),
    DATEDIF(E426,I426,"d"),
    DATEDIF(E426,TODAY(),"d"))</f>
        <v>39</v>
      </c>
      <c r="S426">
        <f t="shared" ca="1" si="21"/>
        <v>0</v>
      </c>
      <c r="T426">
        <f t="shared" ca="1" si="22"/>
        <v>0</v>
      </c>
      <c r="U426">
        <f t="shared" ca="1" si="23"/>
        <v>1</v>
      </c>
    </row>
    <row r="427" spans="1:21" x14ac:dyDescent="0.35">
      <c r="B427" t="s">
        <v>1162</v>
      </c>
      <c r="D427" s="34" t="s">
        <v>1052</v>
      </c>
      <c r="E427" s="208">
        <v>45968</v>
      </c>
      <c r="G427" t="s">
        <v>1154</v>
      </c>
      <c r="I427" s="208">
        <v>45968</v>
      </c>
      <c r="K427" t="s">
        <v>241</v>
      </c>
      <c r="L427" t="s">
        <v>171</v>
      </c>
      <c r="M427" t="s">
        <v>1163</v>
      </c>
      <c r="N427" t="s">
        <v>237</v>
      </c>
      <c r="P427" s="193" t="str">
        <f>IF(OR(AND(A427&lt;&gt;"",COUNTIF(Bugs!B:B,A427)&gt;0),AND(B427&lt;&gt;"",COUNTIF(Bugs!A:A,B427)&gt;0)),"Y","")</f>
        <v/>
      </c>
      <c r="Q427" s="193" t="str">
        <f>IF(OR(
    AND(COUNTIF(Bugs!A:A,B427)&gt;0,ISNUMBER(SEARCH("x",INDEX(Bugs!C:C,MATCH(B427,Bugs!A:A,0))))),
    AND(COUNTIF(Bugs!B:B,B427)&gt;0,ISNUMBER(SEARCH("x",INDEX(Bugs!C:C,MATCH(B427,Bugs!B:B,0))))),
    AND(COUNTIF(Bugs!A:A,B427)&gt;0,ISNUMBER(SEARCH("x",INDEX(Bugs!D:D,MATCH(B427,Bugs!A:A,0))))),
    AND(COUNTIF(Bugs!B:B,B427)&gt;0,ISNUMBER(SEARCH("x",INDEX(Bugs!D:D,MATCH(B427,Bugs!B:B,0)))))
),"Y","")</f>
        <v/>
      </c>
      <c r="R427">
        <f ca="1">IF(OR(ISNUMBER(MATCH(L427,MasterData!$D$3:$D$18,0)),ISNUMBER(MATCH(L427,MasterData!$C$3:$C$18,0))),
    DATEDIF(E427,I427,"d"),
    DATEDIF(E427,TODAY(),"d"))</f>
        <v>0</v>
      </c>
      <c r="S427">
        <f t="shared" ca="1" si="21"/>
        <v>1</v>
      </c>
      <c r="T427">
        <f t="shared" ca="1" si="22"/>
        <v>0</v>
      </c>
      <c r="U427">
        <f t="shared" ca="1" si="23"/>
        <v>0</v>
      </c>
    </row>
    <row r="428" spans="1:21" x14ac:dyDescent="0.35">
      <c r="A428" s="72"/>
      <c r="B428" s="72" t="s">
        <v>1164</v>
      </c>
      <c r="C428" s="72"/>
      <c r="D428" s="180">
        <v>3009</v>
      </c>
      <c r="E428" s="209">
        <v>45968</v>
      </c>
      <c r="F428" s="72"/>
      <c r="G428" s="72" t="s">
        <v>866</v>
      </c>
      <c r="H428" s="72"/>
      <c r="I428" s="209">
        <v>45973</v>
      </c>
      <c r="J428" s="72"/>
      <c r="K428" s="72" t="s">
        <v>235</v>
      </c>
      <c r="L428" t="s">
        <v>171</v>
      </c>
      <c r="M428" s="72" t="s">
        <v>1165</v>
      </c>
      <c r="N428" s="72" t="s">
        <v>237</v>
      </c>
      <c r="P428" s="193" t="str">
        <f>IF(OR(AND(A428&lt;&gt;"",COUNTIF(Bugs!B:B,A428)&gt;0),AND(B428&lt;&gt;"",COUNTIF(Bugs!A:A,B428)&gt;0)),"Y","")</f>
        <v/>
      </c>
      <c r="Q428" s="193" t="str">
        <f>IF(OR(
    AND(COUNTIF(Bugs!A:A,B428)&gt;0,ISNUMBER(SEARCH("x",INDEX(Bugs!C:C,MATCH(B428,Bugs!A:A,0))))),
    AND(COUNTIF(Bugs!B:B,B428)&gt;0,ISNUMBER(SEARCH("x",INDEX(Bugs!C:C,MATCH(B428,Bugs!B:B,0))))),
    AND(COUNTIF(Bugs!A:A,B428)&gt;0,ISNUMBER(SEARCH("x",INDEX(Bugs!D:D,MATCH(B428,Bugs!A:A,0))))),
    AND(COUNTIF(Bugs!B:B,B428)&gt;0,ISNUMBER(SEARCH("x",INDEX(Bugs!D:D,MATCH(B428,Bugs!B:B,0)))))
),"Y","")</f>
        <v/>
      </c>
      <c r="R428">
        <f ca="1">IF(OR(ISNUMBER(MATCH(L428,MasterData!$D$3:$D$18,0)),ISNUMBER(MATCH(L428,MasterData!$C$3:$C$18,0))),
    DATEDIF(E428,I428,"d"),
    DATEDIF(E428,TODAY(),"d"))</f>
        <v>5</v>
      </c>
      <c r="S428">
        <f t="shared" ca="1" si="21"/>
        <v>1</v>
      </c>
      <c r="T428">
        <f t="shared" ca="1" si="22"/>
        <v>0</v>
      </c>
      <c r="U428">
        <f t="shared" ca="1" si="23"/>
        <v>0</v>
      </c>
    </row>
    <row r="429" spans="1:21" x14ac:dyDescent="0.35">
      <c r="B429" t="s">
        <v>116</v>
      </c>
      <c r="D429" s="34" t="s">
        <v>254</v>
      </c>
      <c r="E429" s="208">
        <v>45968</v>
      </c>
      <c r="G429" t="s">
        <v>853</v>
      </c>
      <c r="I429" s="208">
        <v>45980</v>
      </c>
      <c r="K429" t="s">
        <v>347</v>
      </c>
      <c r="L429" t="s">
        <v>171</v>
      </c>
      <c r="M429" t="s">
        <v>1166</v>
      </c>
      <c r="N429" t="s">
        <v>237</v>
      </c>
      <c r="P429" s="193" t="str">
        <f>IF(OR(AND(A429&lt;&gt;"",COUNTIF(Bugs!B:B,A429)&gt;0),AND(B429&lt;&gt;"",COUNTIF(Bugs!A:A,B429)&gt;0)),"Y","")</f>
        <v>Y</v>
      </c>
      <c r="Q429" s="193" t="str">
        <f>IF(OR(
    AND(COUNTIF(Bugs!A:A,B429)&gt;0,ISNUMBER(SEARCH("x",INDEX(Bugs!C:C,MATCH(B429,Bugs!A:A,0))))),
    AND(COUNTIF(Bugs!B:B,B429)&gt;0,ISNUMBER(SEARCH("x",INDEX(Bugs!C:C,MATCH(B429,Bugs!B:B,0))))),
    AND(COUNTIF(Bugs!A:A,B429)&gt;0,ISNUMBER(SEARCH("x",INDEX(Bugs!D:D,MATCH(B429,Bugs!A:A,0))))),
    AND(COUNTIF(Bugs!B:B,B429)&gt;0,ISNUMBER(SEARCH("x",INDEX(Bugs!D:D,MATCH(B429,Bugs!B:B,0)))))
),"Y","")</f>
        <v>Y</v>
      </c>
      <c r="R429">
        <f ca="1">IF(OR(ISNUMBER(MATCH(L429,MasterData!$D$3:$D$18,0)),ISNUMBER(MATCH(L429,MasterData!$C$3:$C$18,0))),
    DATEDIF(E429,I429,"d"),
    DATEDIF(E429,TODAY(),"d"))</f>
        <v>12</v>
      </c>
      <c r="S429">
        <f t="shared" ca="1" si="21"/>
        <v>0</v>
      </c>
      <c r="T429">
        <f t="shared" ca="1" si="22"/>
        <v>1</v>
      </c>
      <c r="U429">
        <f t="shared" ca="1" si="23"/>
        <v>0</v>
      </c>
    </row>
    <row r="430" spans="1:21" x14ac:dyDescent="0.35">
      <c r="A430" s="72"/>
      <c r="B430" s="72" t="s">
        <v>117</v>
      </c>
      <c r="C430" s="72"/>
      <c r="D430" s="180" t="s">
        <v>746</v>
      </c>
      <c r="E430" s="209">
        <v>45970</v>
      </c>
      <c r="F430" s="72"/>
      <c r="G430" s="72" t="s">
        <v>715</v>
      </c>
      <c r="H430" s="72"/>
      <c r="I430" s="209">
        <v>45972</v>
      </c>
      <c r="J430" s="72"/>
      <c r="K430" s="72" t="s">
        <v>235</v>
      </c>
      <c r="L430" t="s">
        <v>171</v>
      </c>
      <c r="M430" s="72" t="s">
        <v>1167</v>
      </c>
      <c r="N430" s="72" t="s">
        <v>237</v>
      </c>
      <c r="P430" s="193" t="str">
        <f>IF(OR(AND(A430&lt;&gt;"",COUNTIF(Bugs!B:B,A430)&gt;0),AND(B430&lt;&gt;"",COUNTIF(Bugs!A:A,B430)&gt;0)),"Y","")</f>
        <v>Y</v>
      </c>
      <c r="Q430" s="193" t="str">
        <f>IF(OR(
    AND(COUNTIF(Bugs!A:A,B430)&gt;0,ISNUMBER(SEARCH("x",INDEX(Bugs!C:C,MATCH(B430,Bugs!A:A,0))))),
    AND(COUNTIF(Bugs!B:B,B430)&gt;0,ISNUMBER(SEARCH("x",INDEX(Bugs!C:C,MATCH(B430,Bugs!B:B,0))))),
    AND(COUNTIF(Bugs!A:A,B430)&gt;0,ISNUMBER(SEARCH("x",INDEX(Bugs!D:D,MATCH(B430,Bugs!A:A,0))))),
    AND(COUNTIF(Bugs!B:B,B430)&gt;0,ISNUMBER(SEARCH("x",INDEX(Bugs!D:D,MATCH(B430,Bugs!B:B,0)))))
),"Y","")</f>
        <v>Y</v>
      </c>
      <c r="R430">
        <f ca="1">IF(OR(ISNUMBER(MATCH(L430,MasterData!$D$3:$D$18,0)),ISNUMBER(MATCH(L430,MasterData!$C$3:$C$18,0))),
    DATEDIF(E430,I430,"d"),
    DATEDIF(E430,TODAY(),"d"))</f>
        <v>2</v>
      </c>
      <c r="S430">
        <f t="shared" ca="1" si="21"/>
        <v>1</v>
      </c>
      <c r="T430">
        <f t="shared" ca="1" si="22"/>
        <v>0</v>
      </c>
      <c r="U430">
        <f t="shared" ca="1" si="23"/>
        <v>0</v>
      </c>
    </row>
    <row r="431" spans="1:21" x14ac:dyDescent="0.35">
      <c r="A431" s="72"/>
      <c r="B431" s="72" t="s">
        <v>1168</v>
      </c>
      <c r="C431" s="72"/>
      <c r="D431" s="180" t="s">
        <v>480</v>
      </c>
      <c r="E431" s="209">
        <v>45970</v>
      </c>
      <c r="F431" s="72"/>
      <c r="G431" s="72" t="s">
        <v>715</v>
      </c>
      <c r="H431" s="72"/>
      <c r="I431" s="209">
        <v>45972</v>
      </c>
      <c r="J431" s="72"/>
      <c r="K431" s="72" t="s">
        <v>235</v>
      </c>
      <c r="L431" t="s">
        <v>171</v>
      </c>
      <c r="M431" s="72" t="s">
        <v>1169</v>
      </c>
      <c r="N431" s="72" t="s">
        <v>237</v>
      </c>
      <c r="P431" s="193" t="str">
        <f>IF(OR(AND(A431&lt;&gt;"",COUNTIF(Bugs!B:B,A431)&gt;0),AND(B431&lt;&gt;"",COUNTIF(Bugs!A:A,B431)&gt;0)),"Y","")</f>
        <v/>
      </c>
      <c r="Q431" s="193" t="str">
        <f>IF(OR(
    AND(COUNTIF(Bugs!A:A,B431)&gt;0,ISNUMBER(SEARCH("x",INDEX(Bugs!C:C,MATCH(B431,Bugs!A:A,0))))),
    AND(COUNTIF(Bugs!B:B,B431)&gt;0,ISNUMBER(SEARCH("x",INDEX(Bugs!C:C,MATCH(B431,Bugs!B:B,0))))),
    AND(COUNTIF(Bugs!A:A,B431)&gt;0,ISNUMBER(SEARCH("x",INDEX(Bugs!D:D,MATCH(B431,Bugs!A:A,0))))),
    AND(COUNTIF(Bugs!B:B,B431)&gt;0,ISNUMBER(SEARCH("x",INDEX(Bugs!D:D,MATCH(B431,Bugs!B:B,0)))))
),"Y","")</f>
        <v/>
      </c>
      <c r="R431">
        <f ca="1">IF(OR(ISNUMBER(MATCH(L431,MasterData!$D$3:$D$18,0)),ISNUMBER(MATCH(L431,MasterData!$C$3:$C$18,0))),
    DATEDIF(E431,I431,"d"),
    DATEDIF(E431,TODAY(),"d"))</f>
        <v>2</v>
      </c>
      <c r="S431">
        <f t="shared" ca="1" si="21"/>
        <v>1</v>
      </c>
      <c r="T431">
        <f t="shared" ca="1" si="22"/>
        <v>0</v>
      </c>
      <c r="U431">
        <f t="shared" ca="1" si="23"/>
        <v>0</v>
      </c>
    </row>
    <row r="432" spans="1:21" x14ac:dyDescent="0.35">
      <c r="B432" t="s">
        <v>1170</v>
      </c>
      <c r="D432" s="34" t="s">
        <v>1066</v>
      </c>
      <c r="E432" s="208">
        <v>45971</v>
      </c>
      <c r="G432" t="s">
        <v>1095</v>
      </c>
      <c r="I432" s="208">
        <v>45972</v>
      </c>
      <c r="K432" t="s">
        <v>235</v>
      </c>
      <c r="L432" t="s">
        <v>171</v>
      </c>
      <c r="M432" t="s">
        <v>1171</v>
      </c>
      <c r="N432" t="s">
        <v>237</v>
      </c>
      <c r="P432" s="193" t="str">
        <f>IF(OR(AND(A432&lt;&gt;"",COUNTIF(Bugs!B:B,A432)&gt;0),AND(B432&lt;&gt;"",COUNTIF(Bugs!A:A,B432)&gt;0)),"Y","")</f>
        <v/>
      </c>
      <c r="Q432" s="193" t="str">
        <f>IF(OR(
    AND(COUNTIF(Bugs!A:A,B432)&gt;0,ISNUMBER(SEARCH("x",INDEX(Bugs!C:C,MATCH(B432,Bugs!A:A,0))))),
    AND(COUNTIF(Bugs!B:B,B432)&gt;0,ISNUMBER(SEARCH("x",INDEX(Bugs!C:C,MATCH(B432,Bugs!B:B,0))))),
    AND(COUNTIF(Bugs!A:A,B432)&gt;0,ISNUMBER(SEARCH("x",INDEX(Bugs!D:D,MATCH(B432,Bugs!A:A,0))))),
    AND(COUNTIF(Bugs!B:B,B432)&gt;0,ISNUMBER(SEARCH("x",INDEX(Bugs!D:D,MATCH(B432,Bugs!B:B,0)))))
),"Y","")</f>
        <v/>
      </c>
      <c r="R432">
        <f ca="1">IF(OR(ISNUMBER(MATCH(L432,MasterData!$D$3:$D$18,0)),ISNUMBER(MATCH(L432,MasterData!$C$3:$C$18,0))),
    DATEDIF(E432,I432,"d"),
    DATEDIF(E432,TODAY(),"d"))</f>
        <v>1</v>
      </c>
      <c r="S432">
        <f t="shared" ca="1" si="21"/>
        <v>1</v>
      </c>
      <c r="T432">
        <f t="shared" ca="1" si="22"/>
        <v>0</v>
      </c>
      <c r="U432">
        <f t="shared" ca="1" si="23"/>
        <v>0</v>
      </c>
    </row>
    <row r="433" spans="2:21" x14ac:dyDescent="0.35">
      <c r="B433" t="s">
        <v>1172</v>
      </c>
      <c r="D433" s="34" t="s">
        <v>480</v>
      </c>
      <c r="E433" s="208">
        <v>45971</v>
      </c>
      <c r="G433" t="s">
        <v>715</v>
      </c>
      <c r="I433" s="208">
        <v>45972</v>
      </c>
      <c r="K433" t="s">
        <v>235</v>
      </c>
      <c r="L433" t="s">
        <v>171</v>
      </c>
      <c r="M433" t="s">
        <v>1173</v>
      </c>
      <c r="N433" t="s">
        <v>237</v>
      </c>
      <c r="P433" s="193" t="str">
        <f>IF(OR(AND(A433&lt;&gt;"",COUNTIF(Bugs!B:B,A433)&gt;0),AND(B433&lt;&gt;"",COUNTIF(Bugs!A:A,B433)&gt;0)),"Y","")</f>
        <v/>
      </c>
      <c r="Q433" s="193" t="str">
        <f>IF(OR(
    AND(COUNTIF(Bugs!A:A,B433)&gt;0,ISNUMBER(SEARCH("x",INDEX(Bugs!C:C,MATCH(B433,Bugs!A:A,0))))),
    AND(COUNTIF(Bugs!B:B,B433)&gt;0,ISNUMBER(SEARCH("x",INDEX(Bugs!C:C,MATCH(B433,Bugs!B:B,0))))),
    AND(COUNTIF(Bugs!A:A,B433)&gt;0,ISNUMBER(SEARCH("x",INDEX(Bugs!D:D,MATCH(B433,Bugs!A:A,0))))),
    AND(COUNTIF(Bugs!B:B,B433)&gt;0,ISNUMBER(SEARCH("x",INDEX(Bugs!D:D,MATCH(B433,Bugs!B:B,0)))))
),"Y","")</f>
        <v/>
      </c>
      <c r="R433">
        <f ca="1">IF(OR(ISNUMBER(MATCH(L433,MasterData!$D$3:$D$18,0)),ISNUMBER(MATCH(L433,MasterData!$C$3:$C$18,0))),
    DATEDIF(E433,I433,"d"),
    DATEDIF(E433,TODAY(),"d"))</f>
        <v>1</v>
      </c>
      <c r="S433">
        <f t="shared" ca="1" si="21"/>
        <v>1</v>
      </c>
      <c r="T433">
        <f t="shared" ca="1" si="22"/>
        <v>0</v>
      </c>
      <c r="U433">
        <f t="shared" ca="1" si="23"/>
        <v>0</v>
      </c>
    </row>
    <row r="434" spans="2:21" x14ac:dyDescent="0.35">
      <c r="B434" t="s">
        <v>1174</v>
      </c>
      <c r="D434" s="34" t="s">
        <v>660</v>
      </c>
      <c r="E434" s="208">
        <v>45971</v>
      </c>
      <c r="G434" t="s">
        <v>876</v>
      </c>
      <c r="I434" s="208">
        <v>45986</v>
      </c>
      <c r="K434" t="s">
        <v>235</v>
      </c>
      <c r="L434" t="s">
        <v>171</v>
      </c>
      <c r="M434" t="s">
        <v>1175</v>
      </c>
      <c r="N434" t="s">
        <v>237</v>
      </c>
      <c r="P434" s="193" t="str">
        <f>IF(OR(AND(A434&lt;&gt;"",COUNTIF(Bugs!B:B,A434)&gt;0),AND(B434&lt;&gt;"",COUNTIF(Bugs!A:A,B434)&gt;0)),"Y","")</f>
        <v/>
      </c>
      <c r="Q434" s="193" t="str">
        <f>IF(OR(
    AND(COUNTIF(Bugs!A:A,B434)&gt;0,ISNUMBER(SEARCH("x",INDEX(Bugs!C:C,MATCH(B434,Bugs!A:A,0))))),
    AND(COUNTIF(Bugs!B:B,B434)&gt;0,ISNUMBER(SEARCH("x",INDEX(Bugs!C:C,MATCH(B434,Bugs!B:B,0))))),
    AND(COUNTIF(Bugs!A:A,B434)&gt;0,ISNUMBER(SEARCH("x",INDEX(Bugs!D:D,MATCH(B434,Bugs!A:A,0))))),
    AND(COUNTIF(Bugs!B:B,B434)&gt;0,ISNUMBER(SEARCH("x",INDEX(Bugs!D:D,MATCH(B434,Bugs!B:B,0)))))
),"Y","")</f>
        <v/>
      </c>
      <c r="R434">
        <f ca="1">IF(OR(ISNUMBER(MATCH(L434,MasterData!$D$3:$D$18,0)),ISNUMBER(MATCH(L434,MasterData!$C$3:$C$18,0))),
    DATEDIF(E434,I434,"d"),
    DATEDIF(E434,TODAY(),"d"))</f>
        <v>15</v>
      </c>
      <c r="S434">
        <f t="shared" ca="1" si="21"/>
        <v>0</v>
      </c>
      <c r="T434">
        <f t="shared" ca="1" si="22"/>
        <v>1</v>
      </c>
      <c r="U434">
        <f t="shared" ca="1" si="23"/>
        <v>0</v>
      </c>
    </row>
    <row r="435" spans="2:21" x14ac:dyDescent="0.35">
      <c r="B435" t="s">
        <v>1176</v>
      </c>
      <c r="D435" s="34" t="s">
        <v>480</v>
      </c>
      <c r="E435" s="208">
        <v>45972</v>
      </c>
      <c r="G435" t="s">
        <v>834</v>
      </c>
      <c r="I435" s="208">
        <v>45972</v>
      </c>
      <c r="K435" t="s">
        <v>241</v>
      </c>
      <c r="L435" t="s">
        <v>171</v>
      </c>
      <c r="M435" t="s">
        <v>1177</v>
      </c>
      <c r="N435" t="s">
        <v>237</v>
      </c>
      <c r="P435" s="193" t="str">
        <f>IF(OR(AND(A435&lt;&gt;"",COUNTIF(Bugs!B:B,A435)&gt;0),AND(B435&lt;&gt;"",COUNTIF(Bugs!A:A,B435)&gt;0)),"Y","")</f>
        <v/>
      </c>
      <c r="Q435" s="193" t="str">
        <f>IF(OR(
    AND(COUNTIF(Bugs!A:A,B435)&gt;0,ISNUMBER(SEARCH("x",INDEX(Bugs!C:C,MATCH(B435,Bugs!A:A,0))))),
    AND(COUNTIF(Bugs!B:B,B435)&gt;0,ISNUMBER(SEARCH("x",INDEX(Bugs!C:C,MATCH(B435,Bugs!B:B,0))))),
    AND(COUNTIF(Bugs!A:A,B435)&gt;0,ISNUMBER(SEARCH("x",INDEX(Bugs!D:D,MATCH(B435,Bugs!A:A,0))))),
    AND(COUNTIF(Bugs!B:B,B435)&gt;0,ISNUMBER(SEARCH("x",INDEX(Bugs!D:D,MATCH(B435,Bugs!B:B,0)))))
),"Y","")</f>
        <v/>
      </c>
      <c r="R435">
        <f ca="1">IF(OR(ISNUMBER(MATCH(L435,MasterData!$D$3:$D$18,0)),ISNUMBER(MATCH(L435,MasterData!$C$3:$C$18,0))),
    DATEDIF(E435,I435,"d"),
    DATEDIF(E435,TODAY(),"d"))</f>
        <v>0</v>
      </c>
      <c r="S435">
        <f t="shared" ca="1" si="21"/>
        <v>1</v>
      </c>
      <c r="T435">
        <f t="shared" ca="1" si="22"/>
        <v>0</v>
      </c>
      <c r="U435">
        <f t="shared" ca="1" si="23"/>
        <v>0</v>
      </c>
    </row>
    <row r="436" spans="2:21" x14ac:dyDescent="0.35">
      <c r="B436" t="s">
        <v>118</v>
      </c>
      <c r="D436" s="34" t="s">
        <v>480</v>
      </c>
      <c r="E436" s="208">
        <v>45972</v>
      </c>
      <c r="G436" t="s">
        <v>715</v>
      </c>
      <c r="I436" s="208">
        <v>45980</v>
      </c>
      <c r="K436" t="s">
        <v>235</v>
      </c>
      <c r="L436" t="s">
        <v>171</v>
      </c>
      <c r="M436" t="s">
        <v>1178</v>
      </c>
      <c r="N436" t="s">
        <v>237</v>
      </c>
      <c r="P436" s="193" t="str">
        <f>IF(OR(AND(A436&lt;&gt;"",COUNTIF(Bugs!B:B,A436)&gt;0),AND(B436&lt;&gt;"",COUNTIF(Bugs!A:A,B436)&gt;0)),"Y","")</f>
        <v>Y</v>
      </c>
      <c r="Q436" s="193" t="str">
        <f>IF(OR(
    AND(COUNTIF(Bugs!A:A,B436)&gt;0,ISNUMBER(SEARCH("x",INDEX(Bugs!C:C,MATCH(B436,Bugs!A:A,0))))),
    AND(COUNTIF(Bugs!B:B,B436)&gt;0,ISNUMBER(SEARCH("x",INDEX(Bugs!C:C,MATCH(B436,Bugs!B:B,0))))),
    AND(COUNTIF(Bugs!A:A,B436)&gt;0,ISNUMBER(SEARCH("x",INDEX(Bugs!D:D,MATCH(B436,Bugs!A:A,0))))),
    AND(COUNTIF(Bugs!B:B,B436)&gt;0,ISNUMBER(SEARCH("x",INDEX(Bugs!D:D,MATCH(B436,Bugs!B:B,0)))))
),"Y","")</f>
        <v>Y</v>
      </c>
      <c r="R436">
        <f ca="1">IF(OR(ISNUMBER(MATCH(L436,MasterData!$D$3:$D$18,0)),ISNUMBER(MATCH(L436,MasterData!$C$3:$C$18,0))),
    DATEDIF(E436,I436,"d"),
    DATEDIF(E436,TODAY(),"d"))</f>
        <v>8</v>
      </c>
      <c r="S436">
        <f t="shared" ca="1" si="21"/>
        <v>0</v>
      </c>
      <c r="T436">
        <f t="shared" ca="1" si="22"/>
        <v>1</v>
      </c>
      <c r="U436">
        <f t="shared" ca="1" si="23"/>
        <v>0</v>
      </c>
    </row>
    <row r="437" spans="2:21" x14ac:dyDescent="0.35">
      <c r="B437" t="s">
        <v>119</v>
      </c>
      <c r="D437" s="34" t="s">
        <v>480</v>
      </c>
      <c r="E437" s="208">
        <v>45972</v>
      </c>
      <c r="G437" t="s">
        <v>715</v>
      </c>
      <c r="I437" s="208">
        <v>45973</v>
      </c>
      <c r="K437" t="s">
        <v>235</v>
      </c>
      <c r="L437" t="s">
        <v>171</v>
      </c>
      <c r="M437" t="s">
        <v>1179</v>
      </c>
      <c r="N437" t="s">
        <v>237</v>
      </c>
      <c r="P437" s="193" t="str">
        <f>IF(OR(AND(A437&lt;&gt;"",COUNTIF(Bugs!B:B,A437)&gt;0),AND(B437&lt;&gt;"",COUNTIF(Bugs!A:A,B437)&gt;0)),"Y","")</f>
        <v>Y</v>
      </c>
      <c r="Q437" s="193" t="str">
        <f>IF(OR(
    AND(COUNTIF(Bugs!A:A,B437)&gt;0,ISNUMBER(SEARCH("x",INDEX(Bugs!C:C,MATCH(B437,Bugs!A:A,0))))),
    AND(COUNTIF(Bugs!B:B,B437)&gt;0,ISNUMBER(SEARCH("x",INDEX(Bugs!C:C,MATCH(B437,Bugs!B:B,0))))),
    AND(COUNTIF(Bugs!A:A,B437)&gt;0,ISNUMBER(SEARCH("x",INDEX(Bugs!D:D,MATCH(B437,Bugs!A:A,0))))),
    AND(COUNTIF(Bugs!B:B,B437)&gt;0,ISNUMBER(SEARCH("x",INDEX(Bugs!D:D,MATCH(B437,Bugs!B:B,0)))))
),"Y","")</f>
        <v/>
      </c>
      <c r="R437">
        <f ca="1">IF(OR(ISNUMBER(MATCH(L437,MasterData!$D$3:$D$18,0)),ISNUMBER(MATCH(L437,MasterData!$C$3:$C$18,0))),
    DATEDIF(E437,I437,"d"),
    DATEDIF(E437,TODAY(),"d"))</f>
        <v>1</v>
      </c>
      <c r="S437">
        <f t="shared" ca="1" si="21"/>
        <v>1</v>
      </c>
      <c r="T437">
        <f t="shared" ca="1" si="22"/>
        <v>0</v>
      </c>
      <c r="U437">
        <f t="shared" ca="1" si="23"/>
        <v>0</v>
      </c>
    </row>
    <row r="438" spans="2:21" x14ac:dyDescent="0.35">
      <c r="B438" t="s">
        <v>1180</v>
      </c>
      <c r="D438" s="34" t="s">
        <v>480</v>
      </c>
      <c r="E438" s="208">
        <v>45973</v>
      </c>
      <c r="G438" t="s">
        <v>715</v>
      </c>
      <c r="I438" s="208">
        <v>45973</v>
      </c>
      <c r="K438" t="s">
        <v>235</v>
      </c>
      <c r="L438" t="s">
        <v>171</v>
      </c>
      <c r="M438" t="s">
        <v>1181</v>
      </c>
      <c r="N438" t="s">
        <v>237</v>
      </c>
      <c r="P438" s="193" t="str">
        <f>IF(OR(AND(A438&lt;&gt;"",COUNTIF(Bugs!B:B,A438)&gt;0),AND(B438&lt;&gt;"",COUNTIF(Bugs!A:A,B438)&gt;0)),"Y","")</f>
        <v/>
      </c>
      <c r="Q438" s="193" t="str">
        <f>IF(OR(
    AND(COUNTIF(Bugs!A:A,B438)&gt;0,ISNUMBER(SEARCH("x",INDEX(Bugs!C:C,MATCH(B438,Bugs!A:A,0))))),
    AND(COUNTIF(Bugs!B:B,B438)&gt;0,ISNUMBER(SEARCH("x",INDEX(Bugs!C:C,MATCH(B438,Bugs!B:B,0))))),
    AND(COUNTIF(Bugs!A:A,B438)&gt;0,ISNUMBER(SEARCH("x",INDEX(Bugs!D:D,MATCH(B438,Bugs!A:A,0))))),
    AND(COUNTIF(Bugs!B:B,B438)&gt;0,ISNUMBER(SEARCH("x",INDEX(Bugs!D:D,MATCH(B438,Bugs!B:B,0)))))
),"Y","")</f>
        <v/>
      </c>
      <c r="R438">
        <f ca="1">IF(OR(ISNUMBER(MATCH(L438,MasterData!$D$3:$D$18,0)),ISNUMBER(MATCH(L438,MasterData!$C$3:$C$18,0))),
    DATEDIF(E438,I438,"d"),
    DATEDIF(E438,TODAY(),"d"))</f>
        <v>0</v>
      </c>
      <c r="S438">
        <f t="shared" ca="1" si="21"/>
        <v>1</v>
      </c>
      <c r="T438">
        <f t="shared" ca="1" si="22"/>
        <v>0</v>
      </c>
      <c r="U438">
        <f t="shared" ca="1" si="23"/>
        <v>0</v>
      </c>
    </row>
    <row r="439" spans="2:21" x14ac:dyDescent="0.35">
      <c r="B439" t="s">
        <v>120</v>
      </c>
      <c r="D439" s="34" t="s">
        <v>254</v>
      </c>
      <c r="E439" s="208">
        <v>45973</v>
      </c>
      <c r="G439" t="s">
        <v>853</v>
      </c>
      <c r="I439" s="208">
        <v>45973</v>
      </c>
      <c r="K439" t="s">
        <v>241</v>
      </c>
      <c r="L439" t="s">
        <v>171</v>
      </c>
      <c r="M439" t="s">
        <v>1182</v>
      </c>
      <c r="N439" t="s">
        <v>237</v>
      </c>
      <c r="P439" s="193" t="str">
        <f>IF(OR(AND(A439&lt;&gt;"",COUNTIF(Bugs!B:B,A439)&gt;0),AND(B439&lt;&gt;"",COUNTIF(Bugs!A:A,B439)&gt;0)),"Y","")</f>
        <v>Y</v>
      </c>
      <c r="Q439" s="193" t="str">
        <f>IF(OR(
    AND(COUNTIF(Bugs!A:A,B439)&gt;0,ISNUMBER(SEARCH("x",INDEX(Bugs!C:C,MATCH(B439,Bugs!A:A,0))))),
    AND(COUNTIF(Bugs!B:B,B439)&gt;0,ISNUMBER(SEARCH("x",INDEX(Bugs!C:C,MATCH(B439,Bugs!B:B,0))))),
    AND(COUNTIF(Bugs!A:A,B439)&gt;0,ISNUMBER(SEARCH("x",INDEX(Bugs!D:D,MATCH(B439,Bugs!A:A,0))))),
    AND(COUNTIF(Bugs!B:B,B439)&gt;0,ISNUMBER(SEARCH("x",INDEX(Bugs!D:D,MATCH(B439,Bugs!B:B,0)))))
),"Y","")</f>
        <v>Y</v>
      </c>
      <c r="R439">
        <f ca="1">IF(OR(ISNUMBER(MATCH(L439,MasterData!$D$3:$D$18,0)),ISNUMBER(MATCH(L439,MasterData!$C$3:$C$18,0))),
    DATEDIF(E439,I439,"d"),
    DATEDIF(E439,TODAY(),"d"))</f>
        <v>0</v>
      </c>
      <c r="S439">
        <f t="shared" ca="1" si="21"/>
        <v>1</v>
      </c>
      <c r="T439">
        <f t="shared" ca="1" si="22"/>
        <v>0</v>
      </c>
      <c r="U439">
        <f t="shared" ca="1" si="23"/>
        <v>0</v>
      </c>
    </row>
    <row r="440" spans="2:21" x14ac:dyDescent="0.35">
      <c r="B440" t="s">
        <v>1183</v>
      </c>
      <c r="D440" s="34" t="s">
        <v>1184</v>
      </c>
      <c r="E440" s="208">
        <v>45973</v>
      </c>
      <c r="G440" t="s">
        <v>806</v>
      </c>
      <c r="I440" s="208">
        <v>45994</v>
      </c>
      <c r="K440" t="s">
        <v>235</v>
      </c>
      <c r="L440" t="s">
        <v>171</v>
      </c>
      <c r="M440" t="s">
        <v>1185</v>
      </c>
      <c r="N440" t="s">
        <v>237</v>
      </c>
      <c r="P440" s="193" t="str">
        <f>IF(OR(AND(A440&lt;&gt;"",COUNTIF(Bugs!B:B,A440)&gt;0),AND(B440&lt;&gt;"",COUNTIF(Bugs!A:A,B440)&gt;0)),"Y","")</f>
        <v/>
      </c>
      <c r="Q440" s="193" t="str">
        <f>IF(OR(
    AND(COUNTIF(Bugs!A:A,B440)&gt;0,ISNUMBER(SEARCH("x",INDEX(Bugs!C:C,MATCH(B440,Bugs!A:A,0))))),
    AND(COUNTIF(Bugs!B:B,B440)&gt;0,ISNUMBER(SEARCH("x",INDEX(Bugs!C:C,MATCH(B440,Bugs!B:B,0))))),
    AND(COUNTIF(Bugs!A:A,B440)&gt;0,ISNUMBER(SEARCH("x",INDEX(Bugs!D:D,MATCH(B440,Bugs!A:A,0))))),
    AND(COUNTIF(Bugs!B:B,B440)&gt;0,ISNUMBER(SEARCH("x",INDEX(Bugs!D:D,MATCH(B440,Bugs!B:B,0)))))
),"Y","")</f>
        <v/>
      </c>
      <c r="R440">
        <f ca="1">IF(OR(ISNUMBER(MATCH(L440,MasterData!$D$3:$D$18,0)),ISNUMBER(MATCH(L440,MasterData!$C$3:$C$18,0))),
    DATEDIF(E440,I440,"d"),
    DATEDIF(E440,TODAY(),"d"))</f>
        <v>21</v>
      </c>
      <c r="S440">
        <f t="shared" ca="1" si="21"/>
        <v>0</v>
      </c>
      <c r="T440">
        <f t="shared" ca="1" si="22"/>
        <v>1</v>
      </c>
      <c r="U440">
        <f t="shared" ca="1" si="23"/>
        <v>0</v>
      </c>
    </row>
    <row r="441" spans="2:21" x14ac:dyDescent="0.35">
      <c r="B441" t="s">
        <v>1186</v>
      </c>
      <c r="D441" s="34" t="s">
        <v>480</v>
      </c>
      <c r="E441" s="208">
        <v>45973</v>
      </c>
      <c r="G441" t="s">
        <v>715</v>
      </c>
      <c r="I441" s="208">
        <v>45973</v>
      </c>
      <c r="K441" t="s">
        <v>235</v>
      </c>
      <c r="L441" t="s">
        <v>171</v>
      </c>
      <c r="M441" t="s">
        <v>1187</v>
      </c>
      <c r="N441" t="s">
        <v>237</v>
      </c>
      <c r="P441" s="193" t="str">
        <f>IF(OR(AND(A441&lt;&gt;"",COUNTIF(Bugs!B:B,A441)&gt;0),AND(B441&lt;&gt;"",COUNTIF(Bugs!A:A,B441)&gt;0)),"Y","")</f>
        <v/>
      </c>
      <c r="Q441" s="193" t="str">
        <f>IF(OR(
    AND(COUNTIF(Bugs!A:A,B441)&gt;0,ISNUMBER(SEARCH("x",INDEX(Bugs!C:C,MATCH(B441,Bugs!A:A,0))))),
    AND(COUNTIF(Bugs!B:B,B441)&gt;0,ISNUMBER(SEARCH("x",INDEX(Bugs!C:C,MATCH(B441,Bugs!B:B,0))))),
    AND(COUNTIF(Bugs!A:A,B441)&gt;0,ISNUMBER(SEARCH("x",INDEX(Bugs!D:D,MATCH(B441,Bugs!A:A,0))))),
    AND(COUNTIF(Bugs!B:B,B441)&gt;0,ISNUMBER(SEARCH("x",INDEX(Bugs!D:D,MATCH(B441,Bugs!B:B,0)))))
),"Y","")</f>
        <v/>
      </c>
      <c r="R441">
        <f ca="1">IF(OR(ISNUMBER(MATCH(L441,MasterData!$D$3:$D$18,0)),ISNUMBER(MATCH(L441,MasterData!$C$3:$C$18,0))),
    DATEDIF(E441,I441,"d"),
    DATEDIF(E441,TODAY(),"d"))</f>
        <v>0</v>
      </c>
      <c r="S441">
        <f t="shared" ca="1" si="21"/>
        <v>1</v>
      </c>
      <c r="T441">
        <f t="shared" ca="1" si="22"/>
        <v>0</v>
      </c>
      <c r="U441">
        <f t="shared" ca="1" si="23"/>
        <v>0</v>
      </c>
    </row>
    <row r="442" spans="2:21" x14ac:dyDescent="0.35">
      <c r="B442" t="s">
        <v>1188</v>
      </c>
      <c r="D442" s="34">
        <v>3009</v>
      </c>
      <c r="E442" s="208">
        <v>45973</v>
      </c>
      <c r="G442" t="s">
        <v>866</v>
      </c>
      <c r="I442" s="208">
        <v>45986</v>
      </c>
      <c r="K442" t="s">
        <v>235</v>
      </c>
      <c r="L442" t="s">
        <v>171</v>
      </c>
      <c r="M442" t="s">
        <v>1189</v>
      </c>
      <c r="N442" t="s">
        <v>237</v>
      </c>
      <c r="P442" s="193" t="str">
        <f>IF(OR(AND(A442&lt;&gt;"",COUNTIF(Bugs!B:B,A442)&gt;0),AND(B442&lt;&gt;"",COUNTIF(Bugs!A:A,B442)&gt;0)),"Y","")</f>
        <v/>
      </c>
      <c r="Q442" s="193" t="str">
        <f>IF(OR(
    AND(COUNTIF(Bugs!A:A,B442)&gt;0,ISNUMBER(SEARCH("x",INDEX(Bugs!C:C,MATCH(B442,Bugs!A:A,0))))),
    AND(COUNTIF(Bugs!B:B,B442)&gt;0,ISNUMBER(SEARCH("x",INDEX(Bugs!C:C,MATCH(B442,Bugs!B:B,0))))),
    AND(COUNTIF(Bugs!A:A,B442)&gt;0,ISNUMBER(SEARCH("x",INDEX(Bugs!D:D,MATCH(B442,Bugs!A:A,0))))),
    AND(COUNTIF(Bugs!B:B,B442)&gt;0,ISNUMBER(SEARCH("x",INDEX(Bugs!D:D,MATCH(B442,Bugs!B:B,0)))))
),"Y","")</f>
        <v/>
      </c>
      <c r="R442">
        <f ca="1">IF(OR(ISNUMBER(MATCH(L442,MasterData!$D$3:$D$18,0)),ISNUMBER(MATCH(L442,MasterData!$C$3:$C$18,0))),
    DATEDIF(E442,I442,"d"),
    DATEDIF(E442,TODAY(),"d"))</f>
        <v>13</v>
      </c>
      <c r="S442">
        <f t="shared" ca="1" si="21"/>
        <v>0</v>
      </c>
      <c r="T442">
        <f t="shared" ca="1" si="22"/>
        <v>1</v>
      </c>
      <c r="U442">
        <f t="shared" ca="1" si="23"/>
        <v>0</v>
      </c>
    </row>
    <row r="443" spans="2:21" x14ac:dyDescent="0.35">
      <c r="B443" t="s">
        <v>1190</v>
      </c>
      <c r="D443" s="34" t="s">
        <v>1052</v>
      </c>
      <c r="E443" s="208">
        <v>45973</v>
      </c>
      <c r="G443" t="s">
        <v>1191</v>
      </c>
      <c r="I443" s="208">
        <v>45974</v>
      </c>
      <c r="K443" t="s">
        <v>241</v>
      </c>
      <c r="L443" t="s">
        <v>171</v>
      </c>
      <c r="M443" t="s">
        <v>1192</v>
      </c>
      <c r="N443" t="s">
        <v>237</v>
      </c>
      <c r="P443" s="193" t="str">
        <f>IF(OR(AND(A443&lt;&gt;"",COUNTIF(Bugs!B:B,A443)&gt;0),AND(B443&lt;&gt;"",COUNTIF(Bugs!A:A,B443)&gt;0)),"Y","")</f>
        <v/>
      </c>
      <c r="Q443" s="193" t="str">
        <f>IF(OR(
    AND(COUNTIF(Bugs!A:A,B443)&gt;0,ISNUMBER(SEARCH("x",INDEX(Bugs!C:C,MATCH(B443,Bugs!A:A,0))))),
    AND(COUNTIF(Bugs!B:B,B443)&gt;0,ISNUMBER(SEARCH("x",INDEX(Bugs!C:C,MATCH(B443,Bugs!B:B,0))))),
    AND(COUNTIF(Bugs!A:A,B443)&gt;0,ISNUMBER(SEARCH("x",INDEX(Bugs!D:D,MATCH(B443,Bugs!A:A,0))))),
    AND(COUNTIF(Bugs!B:B,B443)&gt;0,ISNUMBER(SEARCH("x",INDEX(Bugs!D:D,MATCH(B443,Bugs!B:B,0)))))
),"Y","")</f>
        <v/>
      </c>
      <c r="R443">
        <f ca="1">IF(OR(ISNUMBER(MATCH(L443,MasterData!$D$3:$D$18,0)),ISNUMBER(MATCH(L443,MasterData!$C$3:$C$18,0))),
    DATEDIF(E443,I443,"d"),
    DATEDIF(E443,TODAY(),"d"))</f>
        <v>1</v>
      </c>
      <c r="S443">
        <f t="shared" ca="1" si="21"/>
        <v>1</v>
      </c>
      <c r="T443">
        <f t="shared" ca="1" si="22"/>
        <v>0</v>
      </c>
      <c r="U443">
        <f t="shared" ca="1" si="23"/>
        <v>0</v>
      </c>
    </row>
    <row r="444" spans="2:21" x14ac:dyDescent="0.35">
      <c r="B444" t="s">
        <v>1193</v>
      </c>
      <c r="D444" s="34" t="s">
        <v>1052</v>
      </c>
      <c r="E444" s="208">
        <v>45973</v>
      </c>
      <c r="G444" t="s">
        <v>1191</v>
      </c>
      <c r="I444" s="208">
        <v>45975</v>
      </c>
      <c r="K444" t="s">
        <v>241</v>
      </c>
      <c r="L444" t="s">
        <v>171</v>
      </c>
      <c r="M444" t="s">
        <v>1194</v>
      </c>
      <c r="N444" t="s">
        <v>237</v>
      </c>
      <c r="P444" s="193" t="str">
        <f>IF(OR(AND(A444&lt;&gt;"",COUNTIF(Bugs!B:B,A444)&gt;0),AND(B444&lt;&gt;"",COUNTIF(Bugs!A:A,B444)&gt;0)),"Y","")</f>
        <v/>
      </c>
      <c r="Q444" s="193" t="str">
        <f>IF(OR(
    AND(COUNTIF(Bugs!A:A,B444)&gt;0,ISNUMBER(SEARCH("x",INDEX(Bugs!C:C,MATCH(B444,Bugs!A:A,0))))),
    AND(COUNTIF(Bugs!B:B,B444)&gt;0,ISNUMBER(SEARCH("x",INDEX(Bugs!C:C,MATCH(B444,Bugs!B:B,0))))),
    AND(COUNTIF(Bugs!A:A,B444)&gt;0,ISNUMBER(SEARCH("x",INDEX(Bugs!D:D,MATCH(B444,Bugs!A:A,0))))),
    AND(COUNTIF(Bugs!B:B,B444)&gt;0,ISNUMBER(SEARCH("x",INDEX(Bugs!D:D,MATCH(B444,Bugs!B:B,0)))))
),"Y","")</f>
        <v/>
      </c>
      <c r="R444">
        <f ca="1">IF(OR(ISNUMBER(MATCH(L444,MasterData!$D$3:$D$18,0)),ISNUMBER(MATCH(L444,MasterData!$C$3:$C$18,0))),
    DATEDIF(E444,I444,"d"),
    DATEDIF(E444,TODAY(),"d"))</f>
        <v>2</v>
      </c>
      <c r="S444">
        <f t="shared" ca="1" si="21"/>
        <v>1</v>
      </c>
      <c r="T444">
        <f t="shared" ca="1" si="22"/>
        <v>0</v>
      </c>
      <c r="U444">
        <f t="shared" ca="1" si="23"/>
        <v>0</v>
      </c>
    </row>
    <row r="445" spans="2:21" x14ac:dyDescent="0.35">
      <c r="B445" t="s">
        <v>1195</v>
      </c>
      <c r="D445" s="34" t="s">
        <v>480</v>
      </c>
      <c r="E445" s="208">
        <v>45973</v>
      </c>
      <c r="G445" t="s">
        <v>715</v>
      </c>
      <c r="I445" s="208">
        <v>45973</v>
      </c>
      <c r="K445" t="s">
        <v>235</v>
      </c>
      <c r="L445" t="s">
        <v>171</v>
      </c>
      <c r="M445" t="s">
        <v>1196</v>
      </c>
      <c r="N445" t="s">
        <v>237</v>
      </c>
      <c r="P445" s="193" t="str">
        <f>IF(OR(AND(A445&lt;&gt;"",COUNTIF(Bugs!B:B,A445)&gt;0),AND(B445&lt;&gt;"",COUNTIF(Bugs!A:A,B445)&gt;0)),"Y","")</f>
        <v/>
      </c>
      <c r="Q445" s="193" t="str">
        <f>IF(OR(
    AND(COUNTIF(Bugs!A:A,B445)&gt;0,ISNUMBER(SEARCH("x",INDEX(Bugs!C:C,MATCH(B445,Bugs!A:A,0))))),
    AND(COUNTIF(Bugs!B:B,B445)&gt;0,ISNUMBER(SEARCH("x",INDEX(Bugs!C:C,MATCH(B445,Bugs!B:B,0))))),
    AND(COUNTIF(Bugs!A:A,B445)&gt;0,ISNUMBER(SEARCH("x",INDEX(Bugs!D:D,MATCH(B445,Bugs!A:A,0))))),
    AND(COUNTIF(Bugs!B:B,B445)&gt;0,ISNUMBER(SEARCH("x",INDEX(Bugs!D:D,MATCH(B445,Bugs!B:B,0)))))
),"Y","")</f>
        <v/>
      </c>
      <c r="R445">
        <f ca="1">IF(OR(ISNUMBER(MATCH(L445,MasterData!$D$3:$D$18,0)),ISNUMBER(MATCH(L445,MasterData!$C$3:$C$18,0))),
    DATEDIF(E445,I445,"d"),
    DATEDIF(E445,TODAY(),"d"))</f>
        <v>0</v>
      </c>
      <c r="S445">
        <f t="shared" ca="1" si="21"/>
        <v>1</v>
      </c>
      <c r="T445">
        <f t="shared" ca="1" si="22"/>
        <v>0</v>
      </c>
      <c r="U445">
        <f t="shared" ca="1" si="23"/>
        <v>0</v>
      </c>
    </row>
    <row r="446" spans="2:21" x14ac:dyDescent="0.35">
      <c r="B446" t="s">
        <v>1197</v>
      </c>
      <c r="D446" s="34" t="s">
        <v>746</v>
      </c>
      <c r="E446" s="208">
        <v>45973</v>
      </c>
      <c r="G446" t="s">
        <v>886</v>
      </c>
      <c r="I446" s="208">
        <v>45973</v>
      </c>
      <c r="K446" t="s">
        <v>235</v>
      </c>
      <c r="L446" t="s">
        <v>171</v>
      </c>
      <c r="M446" t="s">
        <v>1198</v>
      </c>
      <c r="N446" t="s">
        <v>237</v>
      </c>
      <c r="P446" s="193" t="str">
        <f>IF(OR(AND(A446&lt;&gt;"",COUNTIF(Bugs!B:B,A446)&gt;0),AND(B446&lt;&gt;"",COUNTIF(Bugs!A:A,B446)&gt;0)),"Y","")</f>
        <v/>
      </c>
      <c r="Q446" s="193" t="str">
        <f>IF(OR(
    AND(COUNTIF(Bugs!A:A,B446)&gt;0,ISNUMBER(SEARCH("x",INDEX(Bugs!C:C,MATCH(B446,Bugs!A:A,0))))),
    AND(COUNTIF(Bugs!B:B,B446)&gt;0,ISNUMBER(SEARCH("x",INDEX(Bugs!C:C,MATCH(B446,Bugs!B:B,0))))),
    AND(COUNTIF(Bugs!A:A,B446)&gt;0,ISNUMBER(SEARCH("x",INDEX(Bugs!D:D,MATCH(B446,Bugs!A:A,0))))),
    AND(COUNTIF(Bugs!B:B,B446)&gt;0,ISNUMBER(SEARCH("x",INDEX(Bugs!D:D,MATCH(B446,Bugs!B:B,0)))))
),"Y","")</f>
        <v/>
      </c>
      <c r="R446">
        <f ca="1">IF(OR(ISNUMBER(MATCH(L446,MasterData!$D$3:$D$18,0)),ISNUMBER(MATCH(L446,MasterData!$C$3:$C$18,0))),
    DATEDIF(E446,I446,"d"),
    DATEDIF(E446,TODAY(),"d"))</f>
        <v>0</v>
      </c>
      <c r="S446">
        <f t="shared" ca="1" si="21"/>
        <v>1</v>
      </c>
      <c r="T446">
        <f t="shared" ca="1" si="22"/>
        <v>0</v>
      </c>
      <c r="U446">
        <f t="shared" ca="1" si="23"/>
        <v>0</v>
      </c>
    </row>
    <row r="447" spans="2:21" x14ac:dyDescent="0.35">
      <c r="B447" t="s">
        <v>1199</v>
      </c>
      <c r="D447" s="34" t="s">
        <v>1066</v>
      </c>
      <c r="E447" s="208">
        <v>45974</v>
      </c>
      <c r="G447" t="s">
        <v>1200</v>
      </c>
      <c r="I447" s="208">
        <v>45974</v>
      </c>
      <c r="K447" t="s">
        <v>241</v>
      </c>
      <c r="L447" t="s">
        <v>171</v>
      </c>
      <c r="M447" t="s">
        <v>1201</v>
      </c>
      <c r="N447" t="s">
        <v>237</v>
      </c>
      <c r="P447" s="193" t="str">
        <f>IF(OR(AND(A447&lt;&gt;"",COUNTIF(Bugs!B:B,A447)&gt;0),AND(B447&lt;&gt;"",COUNTIF(Bugs!A:A,B447)&gt;0)),"Y","")</f>
        <v/>
      </c>
      <c r="Q447" s="193" t="str">
        <f>IF(OR(
    AND(COUNTIF(Bugs!A:A,B447)&gt;0,ISNUMBER(SEARCH("x",INDEX(Bugs!C:C,MATCH(B447,Bugs!A:A,0))))),
    AND(COUNTIF(Bugs!B:B,B447)&gt;0,ISNUMBER(SEARCH("x",INDEX(Bugs!C:C,MATCH(B447,Bugs!B:B,0))))),
    AND(COUNTIF(Bugs!A:A,B447)&gt;0,ISNUMBER(SEARCH("x",INDEX(Bugs!D:D,MATCH(B447,Bugs!A:A,0))))),
    AND(COUNTIF(Bugs!B:B,B447)&gt;0,ISNUMBER(SEARCH("x",INDEX(Bugs!D:D,MATCH(B447,Bugs!B:B,0)))))
),"Y","")</f>
        <v/>
      </c>
      <c r="R447">
        <f ca="1">IF(OR(ISNUMBER(MATCH(L447,MasterData!$D$3:$D$18,0)),ISNUMBER(MATCH(L447,MasterData!$C$3:$C$18,0))),
    DATEDIF(E447,I447,"d"),
    DATEDIF(E447,TODAY(),"d"))</f>
        <v>0</v>
      </c>
      <c r="S447">
        <f t="shared" ca="1" si="21"/>
        <v>1</v>
      </c>
      <c r="T447">
        <f t="shared" ca="1" si="22"/>
        <v>0</v>
      </c>
      <c r="U447">
        <f t="shared" ca="1" si="23"/>
        <v>0</v>
      </c>
    </row>
    <row r="448" spans="2:21" x14ac:dyDescent="0.35">
      <c r="B448" t="s">
        <v>1202</v>
      </c>
      <c r="D448" s="34" t="s">
        <v>1184</v>
      </c>
      <c r="E448" s="208">
        <v>45974</v>
      </c>
      <c r="G448" t="s">
        <v>806</v>
      </c>
      <c r="I448" s="208">
        <v>45974</v>
      </c>
      <c r="K448" t="s">
        <v>235</v>
      </c>
      <c r="L448" t="s">
        <v>171</v>
      </c>
      <c r="M448" t="s">
        <v>1203</v>
      </c>
      <c r="N448" t="s">
        <v>237</v>
      </c>
      <c r="P448" s="193" t="str">
        <f>IF(OR(AND(A448&lt;&gt;"",COUNTIF(Bugs!B:B,A448)&gt;0),AND(B448&lt;&gt;"",COUNTIF(Bugs!A:A,B448)&gt;0)),"Y","")</f>
        <v/>
      </c>
      <c r="Q448" s="193" t="str">
        <f>IF(OR(
    AND(COUNTIF(Bugs!A:A,B448)&gt;0,ISNUMBER(SEARCH("x",INDEX(Bugs!C:C,MATCH(B448,Bugs!A:A,0))))),
    AND(COUNTIF(Bugs!B:B,B448)&gt;0,ISNUMBER(SEARCH("x",INDEX(Bugs!C:C,MATCH(B448,Bugs!B:B,0))))),
    AND(COUNTIF(Bugs!A:A,B448)&gt;0,ISNUMBER(SEARCH("x",INDEX(Bugs!D:D,MATCH(B448,Bugs!A:A,0))))),
    AND(COUNTIF(Bugs!B:B,B448)&gt;0,ISNUMBER(SEARCH("x",INDEX(Bugs!D:D,MATCH(B448,Bugs!B:B,0)))))
),"Y","")</f>
        <v/>
      </c>
      <c r="R448">
        <f ca="1">IF(OR(ISNUMBER(MATCH(L448,MasterData!$D$3:$D$18,0)),ISNUMBER(MATCH(L448,MasterData!$C$3:$C$18,0))),
    DATEDIF(E448,I448,"d"),
    DATEDIF(E448,TODAY(),"d"))</f>
        <v>0</v>
      </c>
      <c r="S448">
        <f t="shared" ca="1" si="21"/>
        <v>1</v>
      </c>
      <c r="T448">
        <f t="shared" ca="1" si="22"/>
        <v>0</v>
      </c>
      <c r="U448">
        <f t="shared" ca="1" si="23"/>
        <v>0</v>
      </c>
    </row>
    <row r="449" spans="2:22" x14ac:dyDescent="0.35">
      <c r="B449" t="s">
        <v>1204</v>
      </c>
      <c r="D449" s="34" t="s">
        <v>480</v>
      </c>
      <c r="E449" s="208">
        <v>45974</v>
      </c>
      <c r="G449" t="s">
        <v>804</v>
      </c>
      <c r="I449" s="208">
        <v>45980</v>
      </c>
      <c r="K449" t="s">
        <v>241</v>
      </c>
      <c r="L449" t="s">
        <v>171</v>
      </c>
      <c r="M449" t="s">
        <v>1205</v>
      </c>
      <c r="N449" t="s">
        <v>237</v>
      </c>
      <c r="P449" s="193" t="str">
        <f>IF(OR(AND(A449&lt;&gt;"",COUNTIF(Bugs!B:B,A449)&gt;0),AND(B449&lt;&gt;"",COUNTIF(Bugs!A:A,B449)&gt;0)),"Y","")</f>
        <v/>
      </c>
      <c r="Q449" s="193" t="str">
        <f>IF(OR(
    AND(COUNTIF(Bugs!A:A,B449)&gt;0,ISNUMBER(SEARCH("x",INDEX(Bugs!C:C,MATCH(B449,Bugs!A:A,0))))),
    AND(COUNTIF(Bugs!B:B,B449)&gt;0,ISNUMBER(SEARCH("x",INDEX(Bugs!C:C,MATCH(B449,Bugs!B:B,0))))),
    AND(COUNTIF(Bugs!A:A,B449)&gt;0,ISNUMBER(SEARCH("x",INDEX(Bugs!D:D,MATCH(B449,Bugs!A:A,0))))),
    AND(COUNTIF(Bugs!B:B,B449)&gt;0,ISNUMBER(SEARCH("x",INDEX(Bugs!D:D,MATCH(B449,Bugs!B:B,0)))))
),"Y","")</f>
        <v/>
      </c>
      <c r="R449">
        <f ca="1">IF(OR(ISNUMBER(MATCH(L449,MasterData!$D$3:$D$18,0)),ISNUMBER(MATCH(L449,MasterData!$C$3:$C$18,0))),
    DATEDIF(E449,I449,"d"),
    DATEDIF(E449,TODAY(),"d"))</f>
        <v>6</v>
      </c>
      <c r="S449">
        <f t="shared" ca="1" si="21"/>
        <v>1</v>
      </c>
      <c r="T449">
        <f t="shared" ca="1" si="22"/>
        <v>0</v>
      </c>
      <c r="U449">
        <f t="shared" ca="1" si="23"/>
        <v>0</v>
      </c>
    </row>
    <row r="450" spans="2:22" x14ac:dyDescent="0.35">
      <c r="B450" t="s">
        <v>121</v>
      </c>
      <c r="D450" s="34" t="s">
        <v>480</v>
      </c>
      <c r="E450" s="208">
        <v>45974</v>
      </c>
      <c r="G450" t="s">
        <v>715</v>
      </c>
      <c r="I450" s="208">
        <v>45992</v>
      </c>
      <c r="K450" t="s">
        <v>235</v>
      </c>
      <c r="L450" t="s">
        <v>171</v>
      </c>
      <c r="M450" t="s">
        <v>1206</v>
      </c>
      <c r="N450" t="s">
        <v>237</v>
      </c>
      <c r="P450" s="193" t="str">
        <f>IF(OR(AND(A450&lt;&gt;"",COUNTIF(Bugs!B:B,A450)&gt;0),AND(B450&lt;&gt;"",COUNTIF(Bugs!A:A,B450)&gt;0)),"Y","")</f>
        <v>Y</v>
      </c>
      <c r="Q450" s="193" t="str">
        <f>IF(OR(
    AND(COUNTIF(Bugs!A:A,B450)&gt;0,ISNUMBER(SEARCH("x",INDEX(Bugs!C:C,MATCH(B450,Bugs!A:A,0))))),
    AND(COUNTIF(Bugs!B:B,B450)&gt;0,ISNUMBER(SEARCH("x",INDEX(Bugs!C:C,MATCH(B450,Bugs!B:B,0))))),
    AND(COUNTIF(Bugs!A:A,B450)&gt;0,ISNUMBER(SEARCH("x",INDEX(Bugs!D:D,MATCH(B450,Bugs!A:A,0))))),
    AND(COUNTIF(Bugs!B:B,B450)&gt;0,ISNUMBER(SEARCH("x",INDEX(Bugs!D:D,MATCH(B450,Bugs!B:B,0)))))
),"Y","")</f>
        <v/>
      </c>
      <c r="R450">
        <f ca="1">IF(OR(ISNUMBER(MATCH(L450,MasterData!$D$3:$D$18,0)),ISNUMBER(MATCH(L450,MasterData!$C$3:$C$18,0))),
    DATEDIF(E450,I450,"d"),
    DATEDIF(E450,TODAY(),"d"))</f>
        <v>18</v>
      </c>
      <c r="S450">
        <f t="shared" ca="1" si="21"/>
        <v>0</v>
      </c>
      <c r="T450">
        <f t="shared" ca="1" si="22"/>
        <v>1</v>
      </c>
      <c r="U450">
        <f t="shared" ca="1" si="23"/>
        <v>0</v>
      </c>
    </row>
    <row r="451" spans="2:22" x14ac:dyDescent="0.35">
      <c r="B451" t="s">
        <v>1209</v>
      </c>
      <c r="D451" s="34" t="s">
        <v>480</v>
      </c>
      <c r="E451" s="208">
        <v>45975</v>
      </c>
      <c r="G451" t="s">
        <v>804</v>
      </c>
      <c r="I451" s="208">
        <v>45982</v>
      </c>
      <c r="K451" t="s">
        <v>235</v>
      </c>
      <c r="L451" t="s">
        <v>171</v>
      </c>
      <c r="M451" t="s">
        <v>1210</v>
      </c>
      <c r="N451" t="s">
        <v>237</v>
      </c>
      <c r="P451" s="193" t="str">
        <f>IF(OR(AND(A451&lt;&gt;"",COUNTIF(Bugs!B:B,A451)&gt;0),AND(B451&lt;&gt;"",COUNTIF(Bugs!A:A,B451)&gt;0)),"Y","")</f>
        <v/>
      </c>
      <c r="Q451" s="193" t="str">
        <f>IF(OR(
    AND(COUNTIF(Bugs!A:A,B451)&gt;0,ISNUMBER(SEARCH("x",INDEX(Bugs!C:C,MATCH(B451,Bugs!A:A,0))))),
    AND(COUNTIF(Bugs!B:B,B451)&gt;0,ISNUMBER(SEARCH("x",INDEX(Bugs!C:C,MATCH(B451,Bugs!B:B,0))))),
    AND(COUNTIF(Bugs!A:A,B451)&gt;0,ISNUMBER(SEARCH("x",INDEX(Bugs!D:D,MATCH(B451,Bugs!A:A,0))))),
    AND(COUNTIF(Bugs!B:B,B451)&gt;0,ISNUMBER(SEARCH("x",INDEX(Bugs!D:D,MATCH(B451,Bugs!B:B,0)))))
),"Y","")</f>
        <v/>
      </c>
      <c r="R451">
        <f ca="1">IF(OR(ISNUMBER(MATCH(L451,MasterData!$D$3:$D$18,0)),ISNUMBER(MATCH(L451,MasterData!$C$3:$C$18,0))),
    DATEDIF(E451,I451,"d"),
    DATEDIF(E451,TODAY(),"d"))</f>
        <v>7</v>
      </c>
      <c r="S451">
        <f t="shared" ca="1" si="21"/>
        <v>1</v>
      </c>
      <c r="T451">
        <f t="shared" ca="1" si="22"/>
        <v>0</v>
      </c>
      <c r="U451">
        <f t="shared" ca="1" si="23"/>
        <v>0</v>
      </c>
    </row>
    <row r="452" spans="2:22" x14ac:dyDescent="0.35">
      <c r="B452" t="s">
        <v>1211</v>
      </c>
      <c r="D452" s="34" t="s">
        <v>480</v>
      </c>
      <c r="E452" s="208">
        <v>45975</v>
      </c>
      <c r="G452" t="s">
        <v>715</v>
      </c>
      <c r="I452" s="208">
        <v>45979</v>
      </c>
      <c r="K452" t="s">
        <v>235</v>
      </c>
      <c r="L452" t="s">
        <v>171</v>
      </c>
      <c r="M452" t="s">
        <v>1212</v>
      </c>
      <c r="N452" t="s">
        <v>237</v>
      </c>
      <c r="P452" s="193" t="str">
        <f>IF(OR(AND(A452&lt;&gt;"",COUNTIF(Bugs!B:B,A452)&gt;0),AND(B452&lt;&gt;"",COUNTIF(Bugs!A:A,B452)&gt;0)),"Y","")</f>
        <v/>
      </c>
      <c r="Q452" s="193" t="str">
        <f>IF(OR(
    AND(COUNTIF(Bugs!A:A,B452)&gt;0,ISNUMBER(SEARCH("x",INDEX(Bugs!C:C,MATCH(B452,Bugs!A:A,0))))),
    AND(COUNTIF(Bugs!B:B,B452)&gt;0,ISNUMBER(SEARCH("x",INDEX(Bugs!C:C,MATCH(B452,Bugs!B:B,0))))),
    AND(COUNTIF(Bugs!A:A,B452)&gt;0,ISNUMBER(SEARCH("x",INDEX(Bugs!D:D,MATCH(B452,Bugs!A:A,0))))),
    AND(COUNTIF(Bugs!B:B,B452)&gt;0,ISNUMBER(SEARCH("x",INDEX(Bugs!D:D,MATCH(B452,Bugs!B:B,0)))))
),"Y","")</f>
        <v/>
      </c>
      <c r="R452">
        <f ca="1">IF(OR(ISNUMBER(MATCH(L452,MasterData!$D$3:$D$18,0)),ISNUMBER(MATCH(L452,MasterData!$C$3:$C$18,0))),
    DATEDIF(E452,I452,"d"),
    DATEDIF(E452,TODAY(),"d"))</f>
        <v>4</v>
      </c>
      <c r="S452">
        <f t="shared" ca="1" si="21"/>
        <v>1</v>
      </c>
      <c r="T452">
        <f t="shared" ca="1" si="22"/>
        <v>0</v>
      </c>
      <c r="U452">
        <f t="shared" ca="1" si="23"/>
        <v>0</v>
      </c>
    </row>
    <row r="453" spans="2:22" x14ac:dyDescent="0.35">
      <c r="B453" t="s">
        <v>1207</v>
      </c>
      <c r="D453" s="34" t="s">
        <v>480</v>
      </c>
      <c r="E453" s="208">
        <v>45975</v>
      </c>
      <c r="G453" t="s">
        <v>804</v>
      </c>
      <c r="I453" s="208">
        <v>45978</v>
      </c>
      <c r="K453" t="s">
        <v>235</v>
      </c>
      <c r="L453" t="s">
        <v>164</v>
      </c>
      <c r="M453" t="s">
        <v>1208</v>
      </c>
      <c r="N453" t="s">
        <v>237</v>
      </c>
      <c r="P453" s="193" t="str">
        <f>IF(OR(AND(A453&lt;&gt;"",COUNTIF(Bugs!B:B,A453)&gt;0),AND(B453&lt;&gt;"",COUNTIF(Bugs!A:A,B453)&gt;0)),"Y","")</f>
        <v/>
      </c>
      <c r="Q453" s="193" t="str">
        <f>IF(OR(
    AND(COUNTIF(Bugs!A:A,B453)&gt;0,ISNUMBER(SEARCH("x",INDEX(Bugs!C:C,MATCH(B453,Bugs!A:A,0))))),
    AND(COUNTIF(Bugs!B:B,B453)&gt;0,ISNUMBER(SEARCH("x",INDEX(Bugs!C:C,MATCH(B453,Bugs!B:B,0))))),
    AND(COUNTIF(Bugs!A:A,B453)&gt;0,ISNUMBER(SEARCH("x",INDEX(Bugs!D:D,MATCH(B453,Bugs!A:A,0))))),
    AND(COUNTIF(Bugs!B:B,B453)&gt;0,ISNUMBER(SEARCH("x",INDEX(Bugs!D:D,MATCH(B453,Bugs!B:B,0)))))
),"Y","")</f>
        <v/>
      </c>
      <c r="R453">
        <f ca="1">IF(OR(ISNUMBER(MATCH(L453,MasterData!$D$3:$D$18,0)),ISNUMBER(MATCH(L453,MasterData!$C$3:$C$18,0))),
    DATEDIF(E453,I453,"d"),
    DATEDIF(E453,TODAY(),"d"))</f>
        <v>32</v>
      </c>
      <c r="S453">
        <f ca="1">IF(AND($R453&gt;=0,$R453&lt;=7),1,0)</f>
        <v>0</v>
      </c>
      <c r="T453">
        <f ca="1">IF(AND($R453&gt;7,R453&lt;=30),1,0)</f>
        <v>0</v>
      </c>
      <c r="U453">
        <f ca="1">IF($R453&gt;30,1,0)</f>
        <v>1</v>
      </c>
    </row>
    <row r="454" spans="2:22" x14ac:dyDescent="0.35">
      <c r="B454" t="s">
        <v>122</v>
      </c>
      <c r="D454" s="34" t="s">
        <v>480</v>
      </c>
      <c r="E454" s="208">
        <v>45975</v>
      </c>
      <c r="G454" t="s">
        <v>804</v>
      </c>
      <c r="I454" s="208">
        <v>45981</v>
      </c>
      <c r="K454" t="s">
        <v>235</v>
      </c>
      <c r="L454" t="s">
        <v>171</v>
      </c>
      <c r="M454" t="s">
        <v>1213</v>
      </c>
      <c r="N454" t="s">
        <v>237</v>
      </c>
      <c r="P454" s="193" t="str">
        <f>IF(OR(AND(A454&lt;&gt;"",COUNTIF(Bugs!B:B,A454)&gt;0),AND(B454&lt;&gt;"",COUNTIF(Bugs!A:A,B454)&gt;0)),"Y","")</f>
        <v>Y</v>
      </c>
      <c r="Q454" s="193" t="str">
        <f>IF(OR(
    AND(COUNTIF(Bugs!A:A,B454)&gt;0,ISNUMBER(SEARCH("x",INDEX(Bugs!C:C,MATCH(B454,Bugs!A:A,0))))),
    AND(COUNTIF(Bugs!B:B,B454)&gt;0,ISNUMBER(SEARCH("x",INDEX(Bugs!C:C,MATCH(B454,Bugs!B:B,0))))),
    AND(COUNTIF(Bugs!A:A,B454)&gt;0,ISNUMBER(SEARCH("x",INDEX(Bugs!D:D,MATCH(B454,Bugs!A:A,0))))),
    AND(COUNTIF(Bugs!B:B,B454)&gt;0,ISNUMBER(SEARCH("x",INDEX(Bugs!D:D,MATCH(B454,Bugs!B:B,0)))))
),"Y","")</f>
        <v/>
      </c>
      <c r="R454">
        <f ca="1">IF(OR(ISNUMBER(MATCH(L454,MasterData!$D$3:$D$18,0)),ISNUMBER(MATCH(L454,MasterData!$C$3:$C$18,0))),
    DATEDIF(E454,I454,"d"),
    DATEDIF(E454,TODAY(),"d"))</f>
        <v>6</v>
      </c>
      <c r="S454">
        <f t="shared" ca="1" si="21"/>
        <v>1</v>
      </c>
      <c r="T454">
        <f t="shared" ca="1" si="22"/>
        <v>0</v>
      </c>
      <c r="U454">
        <f t="shared" ca="1" si="23"/>
        <v>0</v>
      </c>
    </row>
    <row r="455" spans="2:22" x14ac:dyDescent="0.35">
      <c r="B455" t="s">
        <v>123</v>
      </c>
      <c r="D455" s="34" t="s">
        <v>480</v>
      </c>
      <c r="E455" s="208">
        <v>45975</v>
      </c>
      <c r="G455" t="s">
        <v>715</v>
      </c>
      <c r="I455" s="208">
        <v>45980</v>
      </c>
      <c r="K455" t="s">
        <v>235</v>
      </c>
      <c r="L455" t="s">
        <v>171</v>
      </c>
      <c r="M455" t="s">
        <v>1214</v>
      </c>
      <c r="N455" t="s">
        <v>237</v>
      </c>
      <c r="P455" s="193" t="str">
        <f>IF(OR(AND(A455&lt;&gt;"",COUNTIF(Bugs!B:B,A455)&gt;0),AND(B455&lt;&gt;"",COUNTIF(Bugs!A:A,B455)&gt;0)),"Y","")</f>
        <v>Y</v>
      </c>
      <c r="Q455" s="193" t="str">
        <f>IF(OR(
    AND(COUNTIF(Bugs!A:A,B455)&gt;0,ISNUMBER(SEARCH("x",INDEX(Bugs!C:C,MATCH(B455,Bugs!A:A,0))))),
    AND(COUNTIF(Bugs!B:B,B455)&gt;0,ISNUMBER(SEARCH("x",INDEX(Bugs!C:C,MATCH(B455,Bugs!B:B,0))))),
    AND(COUNTIF(Bugs!A:A,B455)&gt;0,ISNUMBER(SEARCH("x",INDEX(Bugs!D:D,MATCH(B455,Bugs!A:A,0))))),
    AND(COUNTIF(Bugs!B:B,B455)&gt;0,ISNUMBER(SEARCH("x",INDEX(Bugs!D:D,MATCH(B455,Bugs!B:B,0)))))
),"Y","")</f>
        <v>Y</v>
      </c>
      <c r="R455">
        <f ca="1">IF(OR(ISNUMBER(MATCH(L455,MasterData!$D$3:$D$18,0)),ISNUMBER(MATCH(L455,MasterData!$C$3:$C$18,0))),
    DATEDIF(E455,I455,"d"),
    DATEDIF(E455,TODAY(),"d"))</f>
        <v>5</v>
      </c>
      <c r="S455">
        <f t="shared" ca="1" si="21"/>
        <v>1</v>
      </c>
      <c r="T455">
        <f t="shared" ca="1" si="22"/>
        <v>0</v>
      </c>
      <c r="U455">
        <f t="shared" ca="1" si="23"/>
        <v>0</v>
      </c>
    </row>
    <row r="456" spans="2:22" x14ac:dyDescent="0.35">
      <c r="B456" t="s">
        <v>124</v>
      </c>
      <c r="D456" s="34" t="s">
        <v>1066</v>
      </c>
      <c r="E456" s="208">
        <v>45976</v>
      </c>
      <c r="G456" t="s">
        <v>1095</v>
      </c>
      <c r="I456" s="208">
        <v>45980</v>
      </c>
      <c r="K456" t="s">
        <v>241</v>
      </c>
      <c r="L456" t="s">
        <v>171</v>
      </c>
      <c r="M456" t="s">
        <v>1215</v>
      </c>
      <c r="N456" t="s">
        <v>237</v>
      </c>
      <c r="P456" s="193" t="str">
        <f>IF(OR(AND(A456&lt;&gt;"",COUNTIF(Bugs!B:B,A456)&gt;0),AND(B456&lt;&gt;"",COUNTIF(Bugs!A:A,B456)&gt;0)),"Y","")</f>
        <v>Y</v>
      </c>
      <c r="Q456" s="193" t="str">
        <f>IF(OR(
    AND(COUNTIF(Bugs!A:A,B456)&gt;0,ISNUMBER(SEARCH("x",INDEX(Bugs!C:C,MATCH(B456,Bugs!A:A,0))))),
    AND(COUNTIF(Bugs!B:B,B456)&gt;0,ISNUMBER(SEARCH("x",INDEX(Bugs!C:C,MATCH(B456,Bugs!B:B,0))))),
    AND(COUNTIF(Bugs!A:A,B456)&gt;0,ISNUMBER(SEARCH("x",INDEX(Bugs!D:D,MATCH(B456,Bugs!A:A,0))))),
    AND(COUNTIF(Bugs!B:B,B456)&gt;0,ISNUMBER(SEARCH("x",INDEX(Bugs!D:D,MATCH(B456,Bugs!B:B,0)))))
),"Y","")</f>
        <v>Y</v>
      </c>
      <c r="R456">
        <f ca="1">IF(OR(ISNUMBER(MATCH(L456,MasterData!$D$3:$D$18,0)),ISNUMBER(MATCH(L456,MasterData!$C$3:$C$18,0))),
    DATEDIF(E456,I456,"d"),
    DATEDIF(E456,TODAY(),"d"))</f>
        <v>4</v>
      </c>
      <c r="S456">
        <f t="shared" ca="1" si="21"/>
        <v>1</v>
      </c>
      <c r="T456">
        <f t="shared" ca="1" si="22"/>
        <v>0</v>
      </c>
      <c r="U456">
        <f t="shared" ca="1" si="23"/>
        <v>0</v>
      </c>
    </row>
    <row r="457" spans="2:22" x14ac:dyDescent="0.35">
      <c r="B457" t="s">
        <v>1216</v>
      </c>
      <c r="D457" s="34" t="s">
        <v>480</v>
      </c>
      <c r="E457" s="208">
        <v>45978</v>
      </c>
      <c r="G457" t="s">
        <v>715</v>
      </c>
      <c r="I457" s="208">
        <v>45979</v>
      </c>
      <c r="K457" t="s">
        <v>235</v>
      </c>
      <c r="L457" t="s">
        <v>171</v>
      </c>
      <c r="M457" t="s">
        <v>1217</v>
      </c>
      <c r="N457" t="s">
        <v>237</v>
      </c>
      <c r="P457" s="193" t="str">
        <f>IF(OR(AND(A457&lt;&gt;"",COUNTIF(Bugs!B:B,A457)&gt;0),AND(B457&lt;&gt;"",COUNTIF(Bugs!A:A,B457)&gt;0)),"Y","")</f>
        <v/>
      </c>
      <c r="Q457" s="193" t="str">
        <f>IF(OR(
    AND(COUNTIF(Bugs!A:A,B457)&gt;0,ISNUMBER(SEARCH("x",INDEX(Bugs!C:C,MATCH(B457,Bugs!A:A,0))))),
    AND(COUNTIF(Bugs!B:B,B457)&gt;0,ISNUMBER(SEARCH("x",INDEX(Bugs!C:C,MATCH(B457,Bugs!B:B,0))))),
    AND(COUNTIF(Bugs!A:A,B457)&gt;0,ISNUMBER(SEARCH("x",INDEX(Bugs!D:D,MATCH(B457,Bugs!A:A,0))))),
    AND(COUNTIF(Bugs!B:B,B457)&gt;0,ISNUMBER(SEARCH("x",INDEX(Bugs!D:D,MATCH(B457,Bugs!B:B,0)))))
),"Y","")</f>
        <v/>
      </c>
      <c r="R457">
        <f ca="1">IF(OR(ISNUMBER(MATCH(L457,MasterData!$D$3:$D$18,0)),ISNUMBER(MATCH(L457,MasterData!$C$3:$C$18,0))),
    DATEDIF(E457,I457,"d"),
    DATEDIF(E457,TODAY(),"d"))</f>
        <v>1</v>
      </c>
      <c r="S457">
        <f t="shared" ca="1" si="21"/>
        <v>1</v>
      </c>
      <c r="T457">
        <f t="shared" ca="1" si="22"/>
        <v>0</v>
      </c>
      <c r="U457">
        <f t="shared" ca="1" si="23"/>
        <v>0</v>
      </c>
      <c r="V457" t="s">
        <v>1218</v>
      </c>
    </row>
    <row r="458" spans="2:22" x14ac:dyDescent="0.35">
      <c r="B458" t="s">
        <v>125</v>
      </c>
      <c r="D458" s="34" t="s">
        <v>746</v>
      </c>
      <c r="E458" s="208">
        <v>45978</v>
      </c>
      <c r="G458" t="s">
        <v>715</v>
      </c>
      <c r="I458" s="208">
        <v>45978</v>
      </c>
      <c r="K458" t="s">
        <v>241</v>
      </c>
      <c r="L458" t="s">
        <v>164</v>
      </c>
      <c r="M458" t="s">
        <v>1219</v>
      </c>
      <c r="N458" t="s">
        <v>237</v>
      </c>
      <c r="P458" s="193" t="str">
        <f>IF(OR(AND(A458&lt;&gt;"",COUNTIF(Bugs!B:B,A458)&gt;0),AND(B458&lt;&gt;"",COUNTIF(Bugs!A:A,B458)&gt;0)),"Y","")</f>
        <v>Y</v>
      </c>
      <c r="Q458" s="193" t="str">
        <f>IF(OR(
    AND(COUNTIF(Bugs!A:A,B458)&gt;0,ISNUMBER(SEARCH("x",INDEX(Bugs!C:C,MATCH(B458,Bugs!A:A,0))))),
    AND(COUNTIF(Bugs!B:B,B458)&gt;0,ISNUMBER(SEARCH("x",INDEX(Bugs!C:C,MATCH(B458,Bugs!B:B,0))))),
    AND(COUNTIF(Bugs!A:A,B458)&gt;0,ISNUMBER(SEARCH("x",INDEX(Bugs!D:D,MATCH(B458,Bugs!A:A,0))))),
    AND(COUNTIF(Bugs!B:B,B458)&gt;0,ISNUMBER(SEARCH("x",INDEX(Bugs!D:D,MATCH(B458,Bugs!B:B,0)))))
),"Y","")</f>
        <v/>
      </c>
      <c r="R458">
        <f ca="1">IF(OR(ISNUMBER(MATCH(L458,MasterData!$D$3:$D$18,0)),ISNUMBER(MATCH(L458,MasterData!$C$3:$C$18,0))),
    DATEDIF(E458,I458,"d"),
    DATEDIF(E458,TODAY(),"d"))</f>
        <v>29</v>
      </c>
      <c r="S458">
        <f t="shared" ref="S458:S522" ca="1" si="25">IF(AND($R458&gt;=0,$R458&lt;=7),1,0)</f>
        <v>0</v>
      </c>
      <c r="T458">
        <f t="shared" ref="T458:T510" ca="1" si="26">IF(AND($R458&gt;7,R458&lt;=30),1,0)</f>
        <v>1</v>
      </c>
      <c r="U458">
        <f t="shared" ref="U458:U522" ca="1" si="27">IF($R458&gt;30,1,0)</f>
        <v>0</v>
      </c>
    </row>
    <row r="459" spans="2:22" x14ac:dyDescent="0.35">
      <c r="B459" t="s">
        <v>126</v>
      </c>
      <c r="D459" s="34" t="s">
        <v>480</v>
      </c>
      <c r="E459" s="208">
        <v>45978</v>
      </c>
      <c r="G459" t="s">
        <v>715</v>
      </c>
      <c r="I459" s="208">
        <v>45979</v>
      </c>
      <c r="K459" t="s">
        <v>241</v>
      </c>
      <c r="L459" t="s">
        <v>171</v>
      </c>
      <c r="M459" t="s">
        <v>1220</v>
      </c>
      <c r="N459" t="s">
        <v>237</v>
      </c>
      <c r="P459" s="193" t="str">
        <f>IF(OR(AND(A459&lt;&gt;"",COUNTIF(Bugs!B:B,A459)&gt;0),AND(B459&lt;&gt;"",COUNTIF(Bugs!A:A,B459)&gt;0)),"Y","")</f>
        <v>Y</v>
      </c>
      <c r="Q459" s="193" t="str">
        <f>IF(OR(
    AND(COUNTIF(Bugs!A:A,B459)&gt;0,ISNUMBER(SEARCH("x",INDEX(Bugs!C:C,MATCH(B459,Bugs!A:A,0))))),
    AND(COUNTIF(Bugs!B:B,B459)&gt;0,ISNUMBER(SEARCH("x",INDEX(Bugs!C:C,MATCH(B459,Bugs!B:B,0))))),
    AND(COUNTIF(Bugs!A:A,B459)&gt;0,ISNUMBER(SEARCH("x",INDEX(Bugs!D:D,MATCH(B459,Bugs!A:A,0))))),
    AND(COUNTIF(Bugs!B:B,B459)&gt;0,ISNUMBER(SEARCH("x",INDEX(Bugs!D:D,MATCH(B459,Bugs!B:B,0)))))
),"Y","")</f>
        <v>Y</v>
      </c>
      <c r="R459">
        <f ca="1">IF(OR(ISNUMBER(MATCH(L459,MasterData!$D$3:$D$18,0)),ISNUMBER(MATCH(L459,MasterData!$C$3:$C$18,0))),
    DATEDIF(E459,I459,"d"),
    DATEDIF(E459,TODAY(),"d"))</f>
        <v>1</v>
      </c>
      <c r="S459">
        <f t="shared" ca="1" si="25"/>
        <v>1</v>
      </c>
      <c r="T459">
        <f t="shared" ca="1" si="26"/>
        <v>0</v>
      </c>
      <c r="U459">
        <f t="shared" ca="1" si="27"/>
        <v>0</v>
      </c>
    </row>
    <row r="460" spans="2:22" x14ac:dyDescent="0.35">
      <c r="B460" t="s">
        <v>1221</v>
      </c>
      <c r="D460" s="34" t="s">
        <v>746</v>
      </c>
      <c r="E460" s="208">
        <v>45978</v>
      </c>
      <c r="G460" t="s">
        <v>1222</v>
      </c>
      <c r="I460" s="208">
        <v>45978</v>
      </c>
      <c r="K460" t="s">
        <v>235</v>
      </c>
      <c r="L460" t="s">
        <v>171</v>
      </c>
      <c r="M460" t="s">
        <v>1223</v>
      </c>
      <c r="N460" t="s">
        <v>237</v>
      </c>
      <c r="P460" s="193" t="str">
        <f>IF(OR(AND(A460&lt;&gt;"",COUNTIF(Bugs!B:B,A460)&gt;0),AND(B460&lt;&gt;"",COUNTIF(Bugs!A:A,B460)&gt;0)),"Y","")</f>
        <v/>
      </c>
      <c r="Q460" s="193" t="str">
        <f>IF(OR(
    AND(COUNTIF(Bugs!A:A,B460)&gt;0,ISNUMBER(SEARCH("x",INDEX(Bugs!C:C,MATCH(B460,Bugs!A:A,0))))),
    AND(COUNTIF(Bugs!B:B,B460)&gt;0,ISNUMBER(SEARCH("x",INDEX(Bugs!C:C,MATCH(B460,Bugs!B:B,0))))),
    AND(COUNTIF(Bugs!A:A,B460)&gt;0,ISNUMBER(SEARCH("x",INDEX(Bugs!D:D,MATCH(B460,Bugs!A:A,0))))),
    AND(COUNTIF(Bugs!B:B,B460)&gt;0,ISNUMBER(SEARCH("x",INDEX(Bugs!D:D,MATCH(B460,Bugs!B:B,0)))))
),"Y","")</f>
        <v/>
      </c>
      <c r="R460">
        <f ca="1">IF(OR(ISNUMBER(MATCH(L460,MasterData!$D$3:$D$18,0)),ISNUMBER(MATCH(L460,MasterData!$C$3:$C$18,0))),
    DATEDIF(E460,I460,"d"),
    DATEDIF(E460,TODAY(),"d"))</f>
        <v>0</v>
      </c>
      <c r="S460">
        <f t="shared" ca="1" si="25"/>
        <v>1</v>
      </c>
      <c r="T460">
        <f t="shared" ca="1" si="26"/>
        <v>0</v>
      </c>
      <c r="U460">
        <f t="shared" ca="1" si="27"/>
        <v>0</v>
      </c>
    </row>
    <row r="461" spans="2:22" x14ac:dyDescent="0.35">
      <c r="B461" t="s">
        <v>1224</v>
      </c>
      <c r="D461" s="34" t="s">
        <v>746</v>
      </c>
      <c r="E461" s="208">
        <v>45978</v>
      </c>
      <c r="G461" t="s">
        <v>1225</v>
      </c>
      <c r="I461" s="208">
        <v>45986</v>
      </c>
      <c r="K461" t="s">
        <v>235</v>
      </c>
      <c r="L461" t="s">
        <v>171</v>
      </c>
      <c r="M461" t="s">
        <v>1226</v>
      </c>
      <c r="N461" t="s">
        <v>237</v>
      </c>
      <c r="P461" s="193" t="str">
        <f>IF(OR(AND(A461&lt;&gt;"",COUNTIF(Bugs!B:B,A461)&gt;0),AND(B461&lt;&gt;"",COUNTIF(Bugs!A:A,B461)&gt;0)),"Y","")</f>
        <v/>
      </c>
      <c r="Q461" s="193" t="str">
        <f>IF(OR(
    AND(COUNTIF(Bugs!A:A,B461)&gt;0,ISNUMBER(SEARCH("x",INDEX(Bugs!C:C,MATCH(B461,Bugs!A:A,0))))),
    AND(COUNTIF(Bugs!B:B,B461)&gt;0,ISNUMBER(SEARCH("x",INDEX(Bugs!C:C,MATCH(B461,Bugs!B:B,0))))),
    AND(COUNTIF(Bugs!A:A,B461)&gt;0,ISNUMBER(SEARCH("x",INDEX(Bugs!D:D,MATCH(B461,Bugs!A:A,0))))),
    AND(COUNTIF(Bugs!B:B,B461)&gt;0,ISNUMBER(SEARCH("x",INDEX(Bugs!D:D,MATCH(B461,Bugs!B:B,0)))))
),"Y","")</f>
        <v/>
      </c>
      <c r="R461">
        <f ca="1">IF(OR(ISNUMBER(MATCH(L461,MasterData!$D$3:$D$18,0)),ISNUMBER(MATCH(L461,MasterData!$C$3:$C$18,0))),
    DATEDIF(E461,I461,"d"),
    DATEDIF(E461,TODAY(),"d"))</f>
        <v>8</v>
      </c>
      <c r="S461">
        <f t="shared" ca="1" si="25"/>
        <v>0</v>
      </c>
      <c r="T461">
        <f t="shared" ca="1" si="26"/>
        <v>1</v>
      </c>
      <c r="U461">
        <f t="shared" ca="1" si="27"/>
        <v>0</v>
      </c>
    </row>
    <row r="462" spans="2:22" x14ac:dyDescent="0.35">
      <c r="B462" t="s">
        <v>1227</v>
      </c>
      <c r="D462" s="34" t="s">
        <v>746</v>
      </c>
      <c r="E462" s="208">
        <v>45978</v>
      </c>
      <c r="G462" t="s">
        <v>1228</v>
      </c>
      <c r="I462" s="208">
        <v>45979</v>
      </c>
      <c r="K462" t="s">
        <v>241</v>
      </c>
      <c r="L462" t="s">
        <v>171</v>
      </c>
      <c r="M462" t="s">
        <v>1229</v>
      </c>
      <c r="N462" t="s">
        <v>237</v>
      </c>
      <c r="P462" s="193" t="str">
        <f>IF(OR(AND(A462&lt;&gt;"",COUNTIF(Bugs!B:B,A462)&gt;0),AND(B462&lt;&gt;"",COUNTIF(Bugs!A:A,B462)&gt;0)),"Y","")</f>
        <v/>
      </c>
      <c r="Q462" s="193" t="str">
        <f>IF(OR(
    AND(COUNTIF(Bugs!A:A,B462)&gt;0,ISNUMBER(SEARCH("x",INDEX(Bugs!C:C,MATCH(B462,Bugs!A:A,0))))),
    AND(COUNTIF(Bugs!B:B,B462)&gt;0,ISNUMBER(SEARCH("x",INDEX(Bugs!C:C,MATCH(B462,Bugs!B:B,0))))),
    AND(COUNTIF(Bugs!A:A,B462)&gt;0,ISNUMBER(SEARCH("x",INDEX(Bugs!D:D,MATCH(B462,Bugs!A:A,0))))),
    AND(COUNTIF(Bugs!B:B,B462)&gt;0,ISNUMBER(SEARCH("x",INDEX(Bugs!D:D,MATCH(B462,Bugs!B:B,0)))))
),"Y","")</f>
        <v/>
      </c>
      <c r="R462">
        <f ca="1">IF(OR(ISNUMBER(MATCH(L462,MasterData!$D$3:$D$18,0)),ISNUMBER(MATCH(L462,MasterData!$C$3:$C$18,0))),
    DATEDIF(E462,I462,"d"),
    DATEDIF(E462,TODAY(),"d"))</f>
        <v>1</v>
      </c>
      <c r="S462">
        <f t="shared" ca="1" si="25"/>
        <v>1</v>
      </c>
      <c r="T462">
        <f t="shared" ca="1" si="26"/>
        <v>0</v>
      </c>
      <c r="U462">
        <f t="shared" ca="1" si="27"/>
        <v>0</v>
      </c>
    </row>
    <row r="463" spans="2:22" x14ac:dyDescent="0.35">
      <c r="B463" t="s">
        <v>127</v>
      </c>
      <c r="D463" s="34" t="s">
        <v>480</v>
      </c>
      <c r="E463" s="208">
        <v>45978</v>
      </c>
      <c r="G463" t="s">
        <v>715</v>
      </c>
      <c r="I463" s="208">
        <v>45992</v>
      </c>
      <c r="K463" t="s">
        <v>235</v>
      </c>
      <c r="L463" t="s">
        <v>171</v>
      </c>
      <c r="M463" t="s">
        <v>1230</v>
      </c>
      <c r="N463" t="s">
        <v>237</v>
      </c>
      <c r="P463" s="193" t="str">
        <f>IF(OR(AND(A463&lt;&gt;"",COUNTIF(Bugs!B:B,A463)&gt;0),AND(B463&lt;&gt;"",COUNTIF(Bugs!A:A,B463)&gt;0)),"Y","")</f>
        <v>Y</v>
      </c>
      <c r="Q463" s="193" t="str">
        <f>IF(OR(
    AND(COUNTIF(Bugs!A:A,B463)&gt;0,ISNUMBER(SEARCH("x",INDEX(Bugs!C:C,MATCH(B463,Bugs!A:A,0))))),
    AND(COUNTIF(Bugs!B:B,B463)&gt;0,ISNUMBER(SEARCH("x",INDEX(Bugs!C:C,MATCH(B463,Bugs!B:B,0))))),
    AND(COUNTIF(Bugs!A:A,B463)&gt;0,ISNUMBER(SEARCH("x",INDEX(Bugs!D:D,MATCH(B463,Bugs!A:A,0))))),
    AND(COUNTIF(Bugs!B:B,B463)&gt;0,ISNUMBER(SEARCH("x",INDEX(Bugs!D:D,MATCH(B463,Bugs!B:B,0)))))
),"Y","")</f>
        <v>Y</v>
      </c>
      <c r="R463">
        <f ca="1">IF(OR(ISNUMBER(MATCH(L463,MasterData!$D$3:$D$18,0)),ISNUMBER(MATCH(L463,MasterData!$C$3:$C$18,0))),
    DATEDIF(E463,I463,"d"),
    DATEDIF(E463,TODAY(),"d"))</f>
        <v>14</v>
      </c>
      <c r="S463">
        <f t="shared" ca="1" si="25"/>
        <v>0</v>
      </c>
      <c r="T463">
        <f t="shared" ca="1" si="26"/>
        <v>1</v>
      </c>
      <c r="U463">
        <f t="shared" ca="1" si="27"/>
        <v>0</v>
      </c>
    </row>
    <row r="464" spans="2:22" x14ac:dyDescent="0.35">
      <c r="B464" t="s">
        <v>128</v>
      </c>
      <c r="D464" s="34" t="s">
        <v>480</v>
      </c>
      <c r="E464" s="208">
        <v>45978</v>
      </c>
      <c r="G464" t="s">
        <v>715</v>
      </c>
      <c r="I464" s="208">
        <v>45992</v>
      </c>
      <c r="K464" t="s">
        <v>235</v>
      </c>
      <c r="L464" t="s">
        <v>171</v>
      </c>
      <c r="M464" t="s">
        <v>1231</v>
      </c>
      <c r="N464" t="s">
        <v>237</v>
      </c>
      <c r="P464" s="193" t="str">
        <f>IF(OR(AND(A464&lt;&gt;"",COUNTIF(Bugs!B:B,A464)&gt;0),AND(B464&lt;&gt;"",COUNTIF(Bugs!A:A,B464)&gt;0)),"Y","")</f>
        <v>Y</v>
      </c>
      <c r="Q464" s="193" t="str">
        <f>IF(OR(
    AND(COUNTIF(Bugs!A:A,B464)&gt;0,ISNUMBER(SEARCH("x",INDEX(Bugs!C:C,MATCH(B464,Bugs!A:A,0))))),
    AND(COUNTIF(Bugs!B:B,B464)&gt;0,ISNUMBER(SEARCH("x",INDEX(Bugs!C:C,MATCH(B464,Bugs!B:B,0))))),
    AND(COUNTIF(Bugs!A:A,B464)&gt;0,ISNUMBER(SEARCH("x",INDEX(Bugs!D:D,MATCH(B464,Bugs!A:A,0))))),
    AND(COUNTIF(Bugs!B:B,B464)&gt;0,ISNUMBER(SEARCH("x",INDEX(Bugs!D:D,MATCH(B464,Bugs!B:B,0)))))
),"Y","")</f>
        <v>Y</v>
      </c>
      <c r="R464">
        <f ca="1">IF(OR(ISNUMBER(MATCH(L464,MasterData!$D$3:$D$18,0)),ISNUMBER(MATCH(L464,MasterData!$C$3:$C$18,0))),
    DATEDIF(E464,I464,"d"),
    DATEDIF(E464,TODAY(),"d"))</f>
        <v>14</v>
      </c>
      <c r="S464">
        <f t="shared" ca="1" si="25"/>
        <v>0</v>
      </c>
      <c r="T464">
        <f t="shared" ca="1" si="26"/>
        <v>1</v>
      </c>
      <c r="U464">
        <f t="shared" ca="1" si="27"/>
        <v>0</v>
      </c>
    </row>
    <row r="465" spans="2:21" x14ac:dyDescent="0.35">
      <c r="B465" t="s">
        <v>1232</v>
      </c>
      <c r="D465" s="34" t="s">
        <v>480</v>
      </c>
      <c r="E465" s="208">
        <v>45979</v>
      </c>
      <c r="G465" t="s">
        <v>834</v>
      </c>
      <c r="I465" s="208">
        <v>45979</v>
      </c>
      <c r="K465" t="s">
        <v>241</v>
      </c>
      <c r="L465" t="s">
        <v>171</v>
      </c>
      <c r="M465" t="s">
        <v>1233</v>
      </c>
      <c r="N465" t="s">
        <v>237</v>
      </c>
      <c r="P465" s="193" t="str">
        <f>IF(OR(AND(A465&lt;&gt;"",COUNTIF(Bugs!B:B,A465)&gt;0),AND(B465&lt;&gt;"",COUNTIF(Bugs!A:A,B465)&gt;0)),"Y","")</f>
        <v/>
      </c>
      <c r="Q465" s="193" t="str">
        <f>IF(OR(
    AND(COUNTIF(Bugs!A:A,B465)&gt;0,ISNUMBER(SEARCH("x",INDEX(Bugs!C:C,MATCH(B465,Bugs!A:A,0))))),
    AND(COUNTIF(Bugs!B:B,B465)&gt;0,ISNUMBER(SEARCH("x",INDEX(Bugs!C:C,MATCH(B465,Bugs!B:B,0))))),
    AND(COUNTIF(Bugs!A:A,B465)&gt;0,ISNUMBER(SEARCH("x",INDEX(Bugs!D:D,MATCH(B465,Bugs!A:A,0))))),
    AND(COUNTIF(Bugs!B:B,B465)&gt;0,ISNUMBER(SEARCH("x",INDEX(Bugs!D:D,MATCH(B465,Bugs!B:B,0)))))
),"Y","")</f>
        <v/>
      </c>
      <c r="R465">
        <f ca="1">IF(OR(ISNUMBER(MATCH(L465,MasterData!$D$3:$D$18,0)),ISNUMBER(MATCH(L465,MasterData!$C$3:$C$18,0))),
    DATEDIF(E465,I465,"d"),
    DATEDIF(E465,TODAY(),"d"))</f>
        <v>0</v>
      </c>
      <c r="S465">
        <f t="shared" ca="1" si="25"/>
        <v>1</v>
      </c>
      <c r="T465">
        <f t="shared" ca="1" si="26"/>
        <v>0</v>
      </c>
      <c r="U465">
        <f t="shared" ca="1" si="27"/>
        <v>0</v>
      </c>
    </row>
    <row r="466" spans="2:21" x14ac:dyDescent="0.35">
      <c r="B466" t="s">
        <v>129</v>
      </c>
      <c r="D466" s="34" t="s">
        <v>746</v>
      </c>
      <c r="E466" s="208">
        <v>45979</v>
      </c>
      <c r="G466" t="s">
        <v>715</v>
      </c>
      <c r="I466" s="208">
        <v>45994</v>
      </c>
      <c r="K466" t="s">
        <v>235</v>
      </c>
      <c r="L466" t="s">
        <v>171</v>
      </c>
      <c r="M466" t="s">
        <v>1234</v>
      </c>
      <c r="N466" t="s">
        <v>237</v>
      </c>
      <c r="P466" s="193" t="str">
        <f>IF(OR(AND(A466&lt;&gt;"",COUNTIF(Bugs!B:B,A466)&gt;0),AND(B466&lt;&gt;"",COUNTIF(Bugs!A:A,B466)&gt;0)),"Y","")</f>
        <v>Y</v>
      </c>
      <c r="Q466" s="193" t="str">
        <f>IF(OR(
    AND(COUNTIF(Bugs!A:A,B466)&gt;0,ISNUMBER(SEARCH("x",INDEX(Bugs!C:C,MATCH(B466,Bugs!A:A,0))))),
    AND(COUNTIF(Bugs!B:B,B466)&gt;0,ISNUMBER(SEARCH("x",INDEX(Bugs!C:C,MATCH(B466,Bugs!B:B,0))))),
    AND(COUNTIF(Bugs!A:A,B466)&gt;0,ISNUMBER(SEARCH("x",INDEX(Bugs!D:D,MATCH(B466,Bugs!A:A,0))))),
    AND(COUNTIF(Bugs!B:B,B466)&gt;0,ISNUMBER(SEARCH("x",INDEX(Bugs!D:D,MATCH(B466,Bugs!B:B,0)))))
),"Y","")</f>
        <v>Y</v>
      </c>
      <c r="R466">
        <f ca="1">IF(OR(ISNUMBER(MATCH(L466,MasterData!$D$3:$D$18,0)),ISNUMBER(MATCH(L466,MasterData!$C$3:$C$18,0))),
    DATEDIF(E466,I466,"d"),
    DATEDIF(E466,TODAY(),"d"))</f>
        <v>15</v>
      </c>
      <c r="S466">
        <f t="shared" ca="1" si="25"/>
        <v>0</v>
      </c>
      <c r="T466">
        <f t="shared" ca="1" si="26"/>
        <v>1</v>
      </c>
      <c r="U466">
        <f t="shared" ca="1" si="27"/>
        <v>0</v>
      </c>
    </row>
    <row r="467" spans="2:21" x14ac:dyDescent="0.35">
      <c r="B467" t="s">
        <v>1235</v>
      </c>
      <c r="D467" s="34" t="s">
        <v>746</v>
      </c>
      <c r="E467" s="208">
        <v>45979</v>
      </c>
      <c r="G467" t="s">
        <v>1236</v>
      </c>
      <c r="I467" s="208">
        <v>45980</v>
      </c>
      <c r="K467" t="s">
        <v>241</v>
      </c>
      <c r="L467" t="s">
        <v>171</v>
      </c>
      <c r="M467" t="s">
        <v>1237</v>
      </c>
      <c r="N467" t="s">
        <v>237</v>
      </c>
      <c r="P467" s="193" t="str">
        <f>IF(OR(AND(A467&lt;&gt;"",COUNTIF(Bugs!B:B,A467)&gt;0),AND(B467&lt;&gt;"",COUNTIF(Bugs!A:A,B467)&gt;0)),"Y","")</f>
        <v/>
      </c>
      <c r="Q467" s="193" t="str">
        <f>IF(OR(
    AND(COUNTIF(Bugs!A:A,B467)&gt;0,ISNUMBER(SEARCH("x",INDEX(Bugs!C:C,MATCH(B467,Bugs!A:A,0))))),
    AND(COUNTIF(Bugs!B:B,B467)&gt;0,ISNUMBER(SEARCH("x",INDEX(Bugs!C:C,MATCH(B467,Bugs!B:B,0))))),
    AND(COUNTIF(Bugs!A:A,B467)&gt;0,ISNUMBER(SEARCH("x",INDEX(Bugs!D:D,MATCH(B467,Bugs!A:A,0))))),
    AND(COUNTIF(Bugs!B:B,B467)&gt;0,ISNUMBER(SEARCH("x",INDEX(Bugs!D:D,MATCH(B467,Bugs!B:B,0)))))
),"Y","")</f>
        <v/>
      </c>
      <c r="R467">
        <f ca="1">IF(OR(ISNUMBER(MATCH(L467,MasterData!$D$3:$D$18,0)),ISNUMBER(MATCH(L467,MasterData!$C$3:$C$18,0))),
    DATEDIF(E467,I467,"d"),
    DATEDIF(E467,TODAY(),"d"))</f>
        <v>1</v>
      </c>
      <c r="S467">
        <f t="shared" ca="1" si="25"/>
        <v>1</v>
      </c>
      <c r="T467">
        <f t="shared" ca="1" si="26"/>
        <v>0</v>
      </c>
      <c r="U467">
        <f t="shared" ca="1" si="27"/>
        <v>0</v>
      </c>
    </row>
    <row r="468" spans="2:21" x14ac:dyDescent="0.35">
      <c r="B468" t="s">
        <v>1238</v>
      </c>
      <c r="D468" s="34" t="s">
        <v>746</v>
      </c>
      <c r="E468" s="208">
        <v>45979</v>
      </c>
      <c r="G468" t="s">
        <v>818</v>
      </c>
      <c r="I468" s="208">
        <v>45981</v>
      </c>
      <c r="K468" t="s">
        <v>241</v>
      </c>
      <c r="L468" t="s">
        <v>164</v>
      </c>
      <c r="M468" t="s">
        <v>1239</v>
      </c>
      <c r="N468" t="s">
        <v>237</v>
      </c>
      <c r="P468" s="193" t="str">
        <f>IF(OR(AND(A468&lt;&gt;"",COUNTIF(Bugs!B:B,A468)&gt;0),AND(B468&lt;&gt;"",COUNTIF(Bugs!A:A,B468)&gt;0)),"Y","")</f>
        <v/>
      </c>
      <c r="Q468" s="193" t="str">
        <f>IF(OR(
    AND(COUNTIF(Bugs!A:A,B468)&gt;0,ISNUMBER(SEARCH("x",INDEX(Bugs!C:C,MATCH(B468,Bugs!A:A,0))))),
    AND(COUNTIF(Bugs!B:B,B468)&gt;0,ISNUMBER(SEARCH("x",INDEX(Bugs!C:C,MATCH(B468,Bugs!B:B,0))))),
    AND(COUNTIF(Bugs!A:A,B468)&gt;0,ISNUMBER(SEARCH("x",INDEX(Bugs!D:D,MATCH(B468,Bugs!A:A,0))))),
    AND(COUNTIF(Bugs!B:B,B468)&gt;0,ISNUMBER(SEARCH("x",INDEX(Bugs!D:D,MATCH(B468,Bugs!B:B,0)))))
),"Y","")</f>
        <v/>
      </c>
      <c r="R468">
        <f ca="1">IF(OR(ISNUMBER(MATCH(L468,MasterData!$D$3:$D$18,0)),ISNUMBER(MATCH(L468,MasterData!$C$3:$C$18,0))),
    DATEDIF(E468,I468,"d"),
    DATEDIF(E468,TODAY(),"d"))</f>
        <v>28</v>
      </c>
      <c r="S468">
        <f t="shared" ca="1" si="25"/>
        <v>0</v>
      </c>
      <c r="T468">
        <f t="shared" ca="1" si="26"/>
        <v>1</v>
      </c>
      <c r="U468">
        <f t="shared" ca="1" si="27"/>
        <v>0</v>
      </c>
    </row>
    <row r="469" spans="2:21" x14ac:dyDescent="0.35">
      <c r="B469" t="s">
        <v>1240</v>
      </c>
      <c r="D469" s="34" t="s">
        <v>480</v>
      </c>
      <c r="E469" s="208">
        <v>45979</v>
      </c>
      <c r="G469" t="s">
        <v>715</v>
      </c>
      <c r="I469" s="208">
        <v>45980</v>
      </c>
      <c r="K469" t="s">
        <v>235</v>
      </c>
      <c r="L469" t="s">
        <v>171</v>
      </c>
      <c r="M469" t="s">
        <v>1241</v>
      </c>
      <c r="N469" t="s">
        <v>237</v>
      </c>
      <c r="P469" s="193" t="str">
        <f>IF(OR(AND(A469&lt;&gt;"",COUNTIF(Bugs!B:B,A469)&gt;0),AND(B469&lt;&gt;"",COUNTIF(Bugs!A:A,B469)&gt;0)),"Y","")</f>
        <v/>
      </c>
      <c r="Q469" s="193" t="str">
        <f>IF(OR(
    AND(COUNTIF(Bugs!A:A,B469)&gt;0,ISNUMBER(SEARCH("x",INDEX(Bugs!C:C,MATCH(B469,Bugs!A:A,0))))),
    AND(COUNTIF(Bugs!B:B,B469)&gt;0,ISNUMBER(SEARCH("x",INDEX(Bugs!C:C,MATCH(B469,Bugs!B:B,0))))),
    AND(COUNTIF(Bugs!A:A,B469)&gt;0,ISNUMBER(SEARCH("x",INDEX(Bugs!D:D,MATCH(B469,Bugs!A:A,0))))),
    AND(COUNTIF(Bugs!B:B,B469)&gt;0,ISNUMBER(SEARCH("x",INDEX(Bugs!D:D,MATCH(B469,Bugs!B:B,0)))))
),"Y","")</f>
        <v/>
      </c>
      <c r="R469">
        <f ca="1">IF(OR(ISNUMBER(MATCH(L469,MasterData!$D$3:$D$18,0)),ISNUMBER(MATCH(L469,MasterData!$C$3:$C$18,0))),
    DATEDIF(E469,I469,"d"),
    DATEDIF(E469,TODAY(),"d"))</f>
        <v>1</v>
      </c>
      <c r="S469">
        <f t="shared" ca="1" si="25"/>
        <v>1</v>
      </c>
      <c r="T469">
        <f t="shared" ca="1" si="26"/>
        <v>0</v>
      </c>
      <c r="U469">
        <f t="shared" ca="1" si="27"/>
        <v>0</v>
      </c>
    </row>
    <row r="470" spans="2:21" x14ac:dyDescent="0.35">
      <c r="B470" t="s">
        <v>1242</v>
      </c>
      <c r="D470" s="34" t="s">
        <v>480</v>
      </c>
      <c r="E470" s="208">
        <v>45980</v>
      </c>
      <c r="G470" t="s">
        <v>715</v>
      </c>
      <c r="I470" s="208">
        <v>45980</v>
      </c>
      <c r="K470" t="s">
        <v>235</v>
      </c>
      <c r="L470" t="s">
        <v>171</v>
      </c>
      <c r="M470" t="s">
        <v>1243</v>
      </c>
      <c r="N470" t="s">
        <v>237</v>
      </c>
      <c r="P470" s="193" t="str">
        <f>IF(OR(AND(A470&lt;&gt;"",COUNTIF(Bugs!B:B,A470)&gt;0),AND(B470&lt;&gt;"",COUNTIF(Bugs!A:A,B470)&gt;0)),"Y","")</f>
        <v/>
      </c>
      <c r="Q470" s="193" t="str">
        <f>IF(OR(
    AND(COUNTIF(Bugs!A:A,B470)&gt;0,ISNUMBER(SEARCH("x",INDEX(Bugs!C:C,MATCH(B470,Bugs!A:A,0))))),
    AND(COUNTIF(Bugs!B:B,B470)&gt;0,ISNUMBER(SEARCH("x",INDEX(Bugs!C:C,MATCH(B470,Bugs!B:B,0))))),
    AND(COUNTIF(Bugs!A:A,B470)&gt;0,ISNUMBER(SEARCH("x",INDEX(Bugs!D:D,MATCH(B470,Bugs!A:A,0))))),
    AND(COUNTIF(Bugs!B:B,B470)&gt;0,ISNUMBER(SEARCH("x",INDEX(Bugs!D:D,MATCH(B470,Bugs!B:B,0)))))
),"Y","")</f>
        <v/>
      </c>
      <c r="R470">
        <f ca="1">IF(OR(ISNUMBER(MATCH(L470,MasterData!$D$3:$D$18,0)),ISNUMBER(MATCH(L470,MasterData!$C$3:$C$18,0))),
    DATEDIF(E470,I470,"d"),
    DATEDIF(E470,TODAY(),"d"))</f>
        <v>0</v>
      </c>
      <c r="S470">
        <f t="shared" ca="1" si="25"/>
        <v>1</v>
      </c>
      <c r="T470">
        <f t="shared" ca="1" si="26"/>
        <v>0</v>
      </c>
      <c r="U470">
        <f t="shared" ca="1" si="27"/>
        <v>0</v>
      </c>
    </row>
    <row r="471" spans="2:21" x14ac:dyDescent="0.35">
      <c r="B471" t="s">
        <v>1244</v>
      </c>
      <c r="D471" s="34" t="s">
        <v>480</v>
      </c>
      <c r="E471" s="208">
        <v>45980</v>
      </c>
      <c r="G471" t="s">
        <v>834</v>
      </c>
      <c r="I471" s="208">
        <v>45980</v>
      </c>
      <c r="K471" t="s">
        <v>241</v>
      </c>
      <c r="L471" t="s">
        <v>171</v>
      </c>
      <c r="M471" t="s">
        <v>1245</v>
      </c>
      <c r="N471" t="s">
        <v>237</v>
      </c>
      <c r="P471" s="193" t="str">
        <f>IF(OR(AND(A471&lt;&gt;"",COUNTIF(Bugs!B:B,A471)&gt;0),AND(B471&lt;&gt;"",COUNTIF(Bugs!A:A,B471)&gt;0)),"Y","")</f>
        <v/>
      </c>
      <c r="Q471" s="193" t="str">
        <f>IF(OR(
    AND(COUNTIF(Bugs!A:A,B471)&gt;0,ISNUMBER(SEARCH("x",INDEX(Bugs!C:C,MATCH(B471,Bugs!A:A,0))))),
    AND(COUNTIF(Bugs!B:B,B471)&gt;0,ISNUMBER(SEARCH("x",INDEX(Bugs!C:C,MATCH(B471,Bugs!B:B,0))))),
    AND(COUNTIF(Bugs!A:A,B471)&gt;0,ISNUMBER(SEARCH("x",INDEX(Bugs!D:D,MATCH(B471,Bugs!A:A,0))))),
    AND(COUNTIF(Bugs!B:B,B471)&gt;0,ISNUMBER(SEARCH("x",INDEX(Bugs!D:D,MATCH(B471,Bugs!B:B,0)))))
),"Y","")</f>
        <v/>
      </c>
      <c r="R471">
        <f ca="1">IF(OR(ISNUMBER(MATCH(L471,MasterData!$D$3:$D$18,0)),ISNUMBER(MATCH(L471,MasterData!$C$3:$C$18,0))),
    DATEDIF(E471,I471,"d"),
    DATEDIF(E471,TODAY(),"d"))</f>
        <v>0</v>
      </c>
      <c r="S471">
        <f t="shared" ca="1" si="25"/>
        <v>1</v>
      </c>
      <c r="T471">
        <f t="shared" ca="1" si="26"/>
        <v>0</v>
      </c>
      <c r="U471">
        <f t="shared" ca="1" si="27"/>
        <v>0</v>
      </c>
    </row>
    <row r="472" spans="2:21" x14ac:dyDescent="0.35">
      <c r="B472" t="s">
        <v>130</v>
      </c>
      <c r="D472" s="34" t="s">
        <v>746</v>
      </c>
      <c r="E472" s="208">
        <v>45980</v>
      </c>
      <c r="G472" t="s">
        <v>715</v>
      </c>
      <c r="I472" s="208">
        <v>45992</v>
      </c>
      <c r="K472" t="s">
        <v>235</v>
      </c>
      <c r="L472" t="s">
        <v>171</v>
      </c>
      <c r="M472" t="s">
        <v>1246</v>
      </c>
      <c r="N472" t="s">
        <v>237</v>
      </c>
      <c r="P472" s="193" t="str">
        <f>IF(OR(AND(A472&lt;&gt;"",COUNTIF(Bugs!B:B,A472)&gt;0),AND(B472&lt;&gt;"",COUNTIF(Bugs!A:A,B472)&gt;0)),"Y","")</f>
        <v>Y</v>
      </c>
      <c r="Q472" s="193" t="str">
        <f>IF(OR(
    AND(COUNTIF(Bugs!A:A,B472)&gt;0,ISNUMBER(SEARCH("x",INDEX(Bugs!C:C,MATCH(B472,Bugs!A:A,0))))),
    AND(COUNTIF(Bugs!B:B,B472)&gt;0,ISNUMBER(SEARCH("x",INDEX(Bugs!C:C,MATCH(B472,Bugs!B:B,0))))),
    AND(COUNTIF(Bugs!A:A,B472)&gt;0,ISNUMBER(SEARCH("x",INDEX(Bugs!D:D,MATCH(B472,Bugs!A:A,0))))),
    AND(COUNTIF(Bugs!B:B,B472)&gt;0,ISNUMBER(SEARCH("x",INDEX(Bugs!D:D,MATCH(B472,Bugs!B:B,0)))))
),"Y","")</f>
        <v>Y</v>
      </c>
      <c r="R472">
        <f ca="1">IF(OR(ISNUMBER(MATCH(L472,MasterData!$D$3:$D$18,0)),ISNUMBER(MATCH(L472,MasterData!$C$3:$C$18,0))),
    DATEDIF(E472,I472,"d"),
    DATEDIF(E472,TODAY(),"d"))</f>
        <v>12</v>
      </c>
      <c r="S472">
        <f t="shared" ca="1" si="25"/>
        <v>0</v>
      </c>
      <c r="T472">
        <f t="shared" ca="1" si="26"/>
        <v>1</v>
      </c>
      <c r="U472">
        <f t="shared" ca="1" si="27"/>
        <v>0</v>
      </c>
    </row>
    <row r="473" spans="2:21" x14ac:dyDescent="0.35">
      <c r="B473" t="s">
        <v>1247</v>
      </c>
      <c r="D473" s="34" t="s">
        <v>1066</v>
      </c>
      <c r="E473" s="208">
        <v>45980</v>
      </c>
      <c r="G473" t="s">
        <v>1248</v>
      </c>
      <c r="I473" s="208">
        <v>45981</v>
      </c>
      <c r="K473" t="s">
        <v>235</v>
      </c>
      <c r="L473" t="s">
        <v>171</v>
      </c>
      <c r="M473" t="s">
        <v>1249</v>
      </c>
      <c r="N473" t="s">
        <v>237</v>
      </c>
      <c r="P473" s="193" t="str">
        <f>IF(OR(AND(A473&lt;&gt;"",COUNTIF(Bugs!B:B,A473)&gt;0),AND(B473&lt;&gt;"",COUNTIF(Bugs!A:A,B473)&gt;0)),"Y","")</f>
        <v/>
      </c>
      <c r="Q473" s="193" t="str">
        <f>IF(OR(
    AND(COUNTIF(Bugs!A:A,B473)&gt;0,ISNUMBER(SEARCH("x",INDEX(Bugs!C:C,MATCH(B473,Bugs!A:A,0))))),
    AND(COUNTIF(Bugs!B:B,B473)&gt;0,ISNUMBER(SEARCH("x",INDEX(Bugs!C:C,MATCH(B473,Bugs!B:B,0))))),
    AND(COUNTIF(Bugs!A:A,B473)&gt;0,ISNUMBER(SEARCH("x",INDEX(Bugs!D:D,MATCH(B473,Bugs!A:A,0))))),
    AND(COUNTIF(Bugs!B:B,B473)&gt;0,ISNUMBER(SEARCH("x",INDEX(Bugs!D:D,MATCH(B473,Bugs!B:B,0)))))
),"Y","")</f>
        <v/>
      </c>
      <c r="R473">
        <f ca="1">IF(OR(ISNUMBER(MATCH(L473,MasterData!$D$3:$D$18,0)),ISNUMBER(MATCH(L473,MasterData!$C$3:$C$18,0))),
    DATEDIF(E473,I473,"d"),
    DATEDIF(E473,TODAY(),"d"))</f>
        <v>1</v>
      </c>
      <c r="S473">
        <f t="shared" ca="1" si="25"/>
        <v>1</v>
      </c>
      <c r="T473">
        <f t="shared" ca="1" si="26"/>
        <v>0</v>
      </c>
      <c r="U473">
        <f t="shared" ca="1" si="27"/>
        <v>0</v>
      </c>
    </row>
    <row r="474" spans="2:21" x14ac:dyDescent="0.35">
      <c r="B474" t="s">
        <v>1250</v>
      </c>
      <c r="D474" s="34" t="s">
        <v>1066</v>
      </c>
      <c r="E474" s="208">
        <v>45980</v>
      </c>
      <c r="G474" t="s">
        <v>1248</v>
      </c>
      <c r="I474" s="208">
        <v>45981</v>
      </c>
      <c r="K474" t="s">
        <v>235</v>
      </c>
      <c r="L474" t="s">
        <v>171</v>
      </c>
      <c r="M474" t="s">
        <v>1251</v>
      </c>
      <c r="N474" t="s">
        <v>237</v>
      </c>
      <c r="P474" s="193" t="str">
        <f>IF(OR(AND(A474&lt;&gt;"",COUNTIF(Bugs!B:B,A474)&gt;0),AND(B474&lt;&gt;"",COUNTIF(Bugs!A:A,B474)&gt;0)),"Y","")</f>
        <v/>
      </c>
      <c r="Q474" s="193" t="str">
        <f>IF(OR(
    AND(COUNTIF(Bugs!A:A,B474)&gt;0,ISNUMBER(SEARCH("x",INDEX(Bugs!C:C,MATCH(B474,Bugs!A:A,0))))),
    AND(COUNTIF(Bugs!B:B,B474)&gt;0,ISNUMBER(SEARCH("x",INDEX(Bugs!C:C,MATCH(B474,Bugs!B:B,0))))),
    AND(COUNTIF(Bugs!A:A,B474)&gt;0,ISNUMBER(SEARCH("x",INDEX(Bugs!D:D,MATCH(B474,Bugs!A:A,0))))),
    AND(COUNTIF(Bugs!B:B,B474)&gt;0,ISNUMBER(SEARCH("x",INDEX(Bugs!D:D,MATCH(B474,Bugs!B:B,0)))))
),"Y","")</f>
        <v/>
      </c>
      <c r="R474">
        <f ca="1">IF(OR(ISNUMBER(MATCH(L474,MasterData!$D$3:$D$18,0)),ISNUMBER(MATCH(L474,MasterData!$C$3:$C$18,0))),
    DATEDIF(E474,I474,"d"),
    DATEDIF(E474,TODAY(),"d"))</f>
        <v>1</v>
      </c>
      <c r="S474">
        <f t="shared" ca="1" si="25"/>
        <v>1</v>
      </c>
      <c r="T474">
        <f t="shared" ca="1" si="26"/>
        <v>0</v>
      </c>
      <c r="U474">
        <f t="shared" ca="1" si="27"/>
        <v>0</v>
      </c>
    </row>
    <row r="475" spans="2:21" x14ac:dyDescent="0.35">
      <c r="B475" t="s">
        <v>1252</v>
      </c>
      <c r="D475" s="34" t="s">
        <v>480</v>
      </c>
      <c r="E475" s="208">
        <v>45981</v>
      </c>
      <c r="G475" t="s">
        <v>834</v>
      </c>
      <c r="I475" s="208">
        <v>45981</v>
      </c>
      <c r="K475" t="s">
        <v>241</v>
      </c>
      <c r="L475" t="s">
        <v>171</v>
      </c>
      <c r="M475" t="s">
        <v>1253</v>
      </c>
      <c r="N475" t="s">
        <v>237</v>
      </c>
      <c r="P475" s="193" t="str">
        <f>IF(OR(AND(A475&lt;&gt;"",COUNTIF(Bugs!B:B,A475)&gt;0),AND(B475&lt;&gt;"",COUNTIF(Bugs!A:A,B475)&gt;0)),"Y","")</f>
        <v/>
      </c>
      <c r="Q475" s="193" t="str">
        <f>IF(OR(
    AND(COUNTIF(Bugs!A:A,B475)&gt;0,ISNUMBER(SEARCH("x",INDEX(Bugs!C:C,MATCH(B475,Bugs!A:A,0))))),
    AND(COUNTIF(Bugs!B:B,B475)&gt;0,ISNUMBER(SEARCH("x",INDEX(Bugs!C:C,MATCH(B475,Bugs!B:B,0))))),
    AND(COUNTIF(Bugs!A:A,B475)&gt;0,ISNUMBER(SEARCH("x",INDEX(Bugs!D:D,MATCH(B475,Bugs!A:A,0))))),
    AND(COUNTIF(Bugs!B:B,B475)&gt;0,ISNUMBER(SEARCH("x",INDEX(Bugs!D:D,MATCH(B475,Bugs!B:B,0)))))
),"Y","")</f>
        <v/>
      </c>
      <c r="R475">
        <f ca="1">IF(OR(ISNUMBER(MATCH(L475,MasterData!$D$3:$D$18,0)),ISNUMBER(MATCH(L475,MasterData!$C$3:$C$18,0))),
    DATEDIF(E475,I475,"d"),
    DATEDIF(E475,TODAY(),"d"))</f>
        <v>0</v>
      </c>
      <c r="S475">
        <f t="shared" ca="1" si="25"/>
        <v>1</v>
      </c>
      <c r="T475">
        <f t="shared" ca="1" si="26"/>
        <v>0</v>
      </c>
      <c r="U475">
        <f t="shared" ca="1" si="27"/>
        <v>0</v>
      </c>
    </row>
    <row r="476" spans="2:21" x14ac:dyDescent="0.35">
      <c r="B476" t="s">
        <v>1254</v>
      </c>
      <c r="D476" s="34" t="s">
        <v>1052</v>
      </c>
      <c r="E476" s="208">
        <v>45981</v>
      </c>
      <c r="G476" t="s">
        <v>1255</v>
      </c>
      <c r="I476" s="208">
        <v>45981</v>
      </c>
      <c r="K476" t="s">
        <v>347</v>
      </c>
      <c r="L476" t="s">
        <v>171</v>
      </c>
      <c r="M476" t="s">
        <v>1256</v>
      </c>
      <c r="N476" t="s">
        <v>237</v>
      </c>
      <c r="P476" s="193" t="str">
        <f>IF(OR(AND(A476&lt;&gt;"",COUNTIF(Bugs!B:B,A476)&gt;0),AND(B476&lt;&gt;"",COUNTIF(Bugs!A:A,B476)&gt;0)),"Y","")</f>
        <v/>
      </c>
      <c r="Q476" s="193" t="str">
        <f>IF(OR(
    AND(COUNTIF(Bugs!A:A,B476)&gt;0,ISNUMBER(SEARCH("x",INDEX(Bugs!C:C,MATCH(B476,Bugs!A:A,0))))),
    AND(COUNTIF(Bugs!B:B,B476)&gt;0,ISNUMBER(SEARCH("x",INDEX(Bugs!C:C,MATCH(B476,Bugs!B:B,0))))),
    AND(COUNTIF(Bugs!A:A,B476)&gt;0,ISNUMBER(SEARCH("x",INDEX(Bugs!D:D,MATCH(B476,Bugs!A:A,0))))),
    AND(COUNTIF(Bugs!B:B,B476)&gt;0,ISNUMBER(SEARCH("x",INDEX(Bugs!D:D,MATCH(B476,Bugs!B:B,0)))))
),"Y","")</f>
        <v/>
      </c>
      <c r="R476">
        <f ca="1">IF(OR(ISNUMBER(MATCH(L476,MasterData!$D$3:$D$18,0)),ISNUMBER(MATCH(L476,MasterData!$C$3:$C$18,0))),
    DATEDIF(E476,I476,"d"),
    DATEDIF(E476,TODAY(),"d"))</f>
        <v>0</v>
      </c>
      <c r="S476">
        <f t="shared" ca="1" si="25"/>
        <v>1</v>
      </c>
      <c r="T476">
        <f t="shared" ca="1" si="26"/>
        <v>0</v>
      </c>
      <c r="U476">
        <f t="shared" ca="1" si="27"/>
        <v>0</v>
      </c>
    </row>
    <row r="477" spans="2:21" x14ac:dyDescent="0.35">
      <c r="B477" t="s">
        <v>131</v>
      </c>
      <c r="D477" s="34" t="s">
        <v>746</v>
      </c>
      <c r="E477" s="208">
        <v>45982</v>
      </c>
      <c r="G477" t="s">
        <v>876</v>
      </c>
      <c r="I477" s="208">
        <v>45986</v>
      </c>
      <c r="K477" t="s">
        <v>235</v>
      </c>
      <c r="L477" t="s">
        <v>171</v>
      </c>
      <c r="M477" t="s">
        <v>1257</v>
      </c>
      <c r="N477" t="s">
        <v>237</v>
      </c>
      <c r="P477" s="193" t="str">
        <f>IF(OR(AND(A477&lt;&gt;"",COUNTIF(Bugs!B:B,A477)&gt;0),AND(B477&lt;&gt;"",COUNTIF(Bugs!A:A,B477)&gt;0)),"Y","")</f>
        <v>Y</v>
      </c>
      <c r="Q477" s="193" t="str">
        <f>IF(OR(
    AND(COUNTIF(Bugs!A:A,B477)&gt;0,ISNUMBER(SEARCH("x",INDEX(Bugs!C:C,MATCH(B477,Bugs!A:A,0))))),
    AND(COUNTIF(Bugs!B:B,B477)&gt;0,ISNUMBER(SEARCH("x",INDEX(Bugs!C:C,MATCH(B477,Bugs!B:B,0))))),
    AND(COUNTIF(Bugs!A:A,B477)&gt;0,ISNUMBER(SEARCH("x",INDEX(Bugs!D:D,MATCH(B477,Bugs!A:A,0))))),
    AND(COUNTIF(Bugs!B:B,B477)&gt;0,ISNUMBER(SEARCH("x",INDEX(Bugs!D:D,MATCH(B477,Bugs!B:B,0)))))
),"Y","")</f>
        <v/>
      </c>
      <c r="R477">
        <f ca="1">IF(OR(ISNUMBER(MATCH(L477,MasterData!$D$3:$D$18,0)),ISNUMBER(MATCH(L477,MasterData!$C$3:$C$18,0))),
    DATEDIF(E477,I477,"d"),
    DATEDIF(E477,TODAY(),"d"))</f>
        <v>4</v>
      </c>
      <c r="S477">
        <f t="shared" ca="1" si="25"/>
        <v>1</v>
      </c>
      <c r="T477">
        <f t="shared" ca="1" si="26"/>
        <v>0</v>
      </c>
      <c r="U477">
        <f t="shared" ca="1" si="27"/>
        <v>0</v>
      </c>
    </row>
    <row r="478" spans="2:21" x14ac:dyDescent="0.35">
      <c r="B478" t="s">
        <v>132</v>
      </c>
      <c r="D478" s="34" t="s">
        <v>480</v>
      </c>
      <c r="E478" s="208">
        <v>45982</v>
      </c>
      <c r="G478" t="s">
        <v>715</v>
      </c>
      <c r="I478" s="208">
        <v>45996</v>
      </c>
      <c r="K478" t="s">
        <v>235</v>
      </c>
      <c r="L478" t="s">
        <v>171</v>
      </c>
      <c r="M478" t="s">
        <v>1258</v>
      </c>
      <c r="N478" t="s">
        <v>237</v>
      </c>
      <c r="P478" s="193" t="str">
        <f>IF(OR(AND(A478&lt;&gt;"",COUNTIF(Bugs!B:B,A478)&gt;0),AND(B478&lt;&gt;"",COUNTIF(Bugs!A:A,B478)&gt;0)),"Y","")</f>
        <v>Y</v>
      </c>
      <c r="Q478" s="193" t="str">
        <f>IF(OR(
    AND(COUNTIF(Bugs!A:A,B478)&gt;0,ISNUMBER(SEARCH("x",INDEX(Bugs!C:C,MATCH(B478,Bugs!A:A,0))))),
    AND(COUNTIF(Bugs!B:B,B478)&gt;0,ISNUMBER(SEARCH("x",INDEX(Bugs!C:C,MATCH(B478,Bugs!B:B,0))))),
    AND(COUNTIF(Bugs!A:A,B478)&gt;0,ISNUMBER(SEARCH("x",INDEX(Bugs!D:D,MATCH(B478,Bugs!A:A,0))))),
    AND(COUNTIF(Bugs!B:B,B478)&gt;0,ISNUMBER(SEARCH("x",INDEX(Bugs!D:D,MATCH(B478,Bugs!B:B,0)))))
),"Y","")</f>
        <v>Y</v>
      </c>
      <c r="R478">
        <f ca="1">IF(OR(ISNUMBER(MATCH(L478,MasterData!$D$3:$D$18,0)),ISNUMBER(MATCH(L478,MasterData!$C$3:$C$18,0))),
    DATEDIF(E478,I478,"d"),
    DATEDIF(E478,TODAY(),"d"))</f>
        <v>14</v>
      </c>
      <c r="S478">
        <f t="shared" ca="1" si="25"/>
        <v>0</v>
      </c>
      <c r="T478">
        <f t="shared" ca="1" si="26"/>
        <v>1</v>
      </c>
      <c r="U478">
        <f t="shared" ca="1" si="27"/>
        <v>0</v>
      </c>
    </row>
    <row r="479" spans="2:21" x14ac:dyDescent="0.35">
      <c r="B479" t="s">
        <v>1259</v>
      </c>
      <c r="D479" s="34" t="s">
        <v>480</v>
      </c>
      <c r="E479" s="208">
        <v>45982</v>
      </c>
      <c r="G479" t="s">
        <v>715</v>
      </c>
      <c r="I479" s="208">
        <v>45982</v>
      </c>
      <c r="K479" t="s">
        <v>235</v>
      </c>
      <c r="L479" t="s">
        <v>171</v>
      </c>
      <c r="M479" t="s">
        <v>1260</v>
      </c>
      <c r="N479" t="s">
        <v>237</v>
      </c>
      <c r="P479" s="193" t="str">
        <f>IF(OR(AND(A479&lt;&gt;"",COUNTIF(Bugs!B:B,A479)&gt;0),AND(B479&lt;&gt;"",COUNTIF(Bugs!A:A,B479)&gt;0)),"Y","")</f>
        <v/>
      </c>
      <c r="Q479" s="193" t="str">
        <f>IF(OR(
    AND(COUNTIF(Bugs!A:A,B479)&gt;0,ISNUMBER(SEARCH("x",INDEX(Bugs!C:C,MATCH(B479,Bugs!A:A,0))))),
    AND(COUNTIF(Bugs!B:B,B479)&gt;0,ISNUMBER(SEARCH("x",INDEX(Bugs!C:C,MATCH(B479,Bugs!B:B,0))))),
    AND(COUNTIF(Bugs!A:A,B479)&gt;0,ISNUMBER(SEARCH("x",INDEX(Bugs!D:D,MATCH(B479,Bugs!A:A,0))))),
    AND(COUNTIF(Bugs!B:B,B479)&gt;0,ISNUMBER(SEARCH("x",INDEX(Bugs!D:D,MATCH(B479,Bugs!B:B,0)))))
),"Y","")</f>
        <v/>
      </c>
      <c r="R479">
        <f ca="1">IF(OR(ISNUMBER(MATCH(L479,MasterData!$D$3:$D$18,0)),ISNUMBER(MATCH(L479,MasterData!$C$3:$C$18,0))),
    DATEDIF(E479,I479,"d"),
    DATEDIF(E479,TODAY(),"d"))</f>
        <v>0</v>
      </c>
      <c r="S479">
        <f t="shared" ca="1" si="25"/>
        <v>1</v>
      </c>
      <c r="T479">
        <f t="shared" ca="1" si="26"/>
        <v>0</v>
      </c>
      <c r="U479">
        <f t="shared" ca="1" si="27"/>
        <v>0</v>
      </c>
    </row>
    <row r="480" spans="2:21" x14ac:dyDescent="0.35">
      <c r="B480" t="s">
        <v>133</v>
      </c>
      <c r="D480" s="34">
        <v>3003</v>
      </c>
      <c r="E480" s="208">
        <v>45982</v>
      </c>
      <c r="G480" t="s">
        <v>715</v>
      </c>
      <c r="I480" s="208">
        <v>45982</v>
      </c>
      <c r="K480" t="s">
        <v>235</v>
      </c>
      <c r="L480" t="s">
        <v>164</v>
      </c>
      <c r="M480" t="s">
        <v>1261</v>
      </c>
      <c r="N480" t="s">
        <v>237</v>
      </c>
      <c r="P480" s="193" t="str">
        <f>IF(OR(AND(A480&lt;&gt;"",COUNTIF(Bugs!B:B,A480)&gt;0),AND(B480&lt;&gt;"",COUNTIF(Bugs!A:A,B480)&gt;0)),"Y","")</f>
        <v>Y</v>
      </c>
      <c r="Q480" s="193" t="str">
        <f>IF(OR(
    AND(COUNTIF(Bugs!A:A,B480)&gt;0,ISNUMBER(SEARCH("x",INDEX(Bugs!C:C,MATCH(B480,Bugs!A:A,0))))),
    AND(COUNTIF(Bugs!B:B,B480)&gt;0,ISNUMBER(SEARCH("x",INDEX(Bugs!C:C,MATCH(B480,Bugs!B:B,0))))),
    AND(COUNTIF(Bugs!A:A,B480)&gt;0,ISNUMBER(SEARCH("x",INDEX(Bugs!D:D,MATCH(B480,Bugs!A:A,0))))),
    AND(COUNTIF(Bugs!B:B,B480)&gt;0,ISNUMBER(SEARCH("x",INDEX(Bugs!D:D,MATCH(B480,Bugs!B:B,0)))))
),"Y","")</f>
        <v>Y</v>
      </c>
      <c r="R480">
        <f ca="1">IF(OR(ISNUMBER(MATCH(L480,MasterData!$D$3:$D$18,0)),ISNUMBER(MATCH(L480,MasterData!$C$3:$C$18,0))),
    DATEDIF(E480,I480,"d"),
    DATEDIF(E480,TODAY(),"d"))</f>
        <v>25</v>
      </c>
      <c r="S480">
        <f t="shared" ca="1" si="25"/>
        <v>0</v>
      </c>
      <c r="T480">
        <f t="shared" ca="1" si="26"/>
        <v>1</v>
      </c>
      <c r="U480">
        <f t="shared" ca="1" si="27"/>
        <v>0</v>
      </c>
    </row>
    <row r="481" spans="2:21" x14ac:dyDescent="0.35">
      <c r="B481" t="s">
        <v>1262</v>
      </c>
      <c r="D481" s="34" t="s">
        <v>1066</v>
      </c>
      <c r="E481" s="208">
        <v>45982</v>
      </c>
      <c r="G481" t="s">
        <v>1111</v>
      </c>
      <c r="I481" s="208">
        <v>45986</v>
      </c>
      <c r="K481" t="s">
        <v>241</v>
      </c>
      <c r="L481" t="s">
        <v>171</v>
      </c>
      <c r="M481" t="s">
        <v>1263</v>
      </c>
      <c r="N481" t="s">
        <v>237</v>
      </c>
      <c r="P481" s="193" t="str">
        <f>IF(OR(AND(A481&lt;&gt;"",COUNTIF(Bugs!B:B,A481)&gt;0),AND(B481&lt;&gt;"",COUNTIF(Bugs!A:A,B481)&gt;0)),"Y","")</f>
        <v/>
      </c>
      <c r="Q481" s="193" t="str">
        <f>IF(OR(
    AND(COUNTIF(Bugs!A:A,B481)&gt;0,ISNUMBER(SEARCH("x",INDEX(Bugs!C:C,MATCH(B481,Bugs!A:A,0))))),
    AND(COUNTIF(Bugs!B:B,B481)&gt;0,ISNUMBER(SEARCH("x",INDEX(Bugs!C:C,MATCH(B481,Bugs!B:B,0))))),
    AND(COUNTIF(Bugs!A:A,B481)&gt;0,ISNUMBER(SEARCH("x",INDEX(Bugs!D:D,MATCH(B481,Bugs!A:A,0))))),
    AND(COUNTIF(Bugs!B:B,B481)&gt;0,ISNUMBER(SEARCH("x",INDEX(Bugs!D:D,MATCH(B481,Bugs!B:B,0)))))
),"Y","")</f>
        <v/>
      </c>
      <c r="R481">
        <f ca="1">IF(OR(ISNUMBER(MATCH(L481,MasterData!$D$3:$D$18,0)),ISNUMBER(MATCH(L481,MasterData!$C$3:$C$18,0))),
    DATEDIF(E481,I481,"d"),
    DATEDIF(E481,TODAY(),"d"))</f>
        <v>4</v>
      </c>
      <c r="S481">
        <f t="shared" ca="1" si="25"/>
        <v>1</v>
      </c>
      <c r="T481">
        <f t="shared" ca="1" si="26"/>
        <v>0</v>
      </c>
      <c r="U481">
        <f t="shared" ca="1" si="27"/>
        <v>0</v>
      </c>
    </row>
    <row r="482" spans="2:21" x14ac:dyDescent="0.35">
      <c r="B482" t="s">
        <v>134</v>
      </c>
      <c r="D482" s="34">
        <v>3009</v>
      </c>
      <c r="E482" s="208">
        <v>45982</v>
      </c>
      <c r="G482" t="s">
        <v>866</v>
      </c>
      <c r="I482" s="208">
        <v>45982</v>
      </c>
      <c r="K482" t="s">
        <v>235</v>
      </c>
      <c r="L482" t="s">
        <v>164</v>
      </c>
      <c r="M482" t="s">
        <v>1189</v>
      </c>
      <c r="N482" t="s">
        <v>237</v>
      </c>
      <c r="P482" s="193" t="str">
        <f>IF(OR(AND(A482&lt;&gt;"",COUNTIF(Bugs!B:B,A482)&gt;0),AND(B482&lt;&gt;"",COUNTIF(Bugs!A:A,B482)&gt;0)),"Y","")</f>
        <v>Y</v>
      </c>
      <c r="Q482" s="193" t="str">
        <f>IF(OR(
    AND(COUNTIF(Bugs!A:A,B482)&gt;0,ISNUMBER(SEARCH("x",INDEX(Bugs!C:C,MATCH(B482,Bugs!A:A,0))))),
    AND(COUNTIF(Bugs!B:B,B482)&gt;0,ISNUMBER(SEARCH("x",INDEX(Bugs!C:C,MATCH(B482,Bugs!B:B,0))))),
    AND(COUNTIF(Bugs!A:A,B482)&gt;0,ISNUMBER(SEARCH("x",INDEX(Bugs!D:D,MATCH(B482,Bugs!A:A,0))))),
    AND(COUNTIF(Bugs!B:B,B482)&gt;0,ISNUMBER(SEARCH("x",INDEX(Bugs!D:D,MATCH(B482,Bugs!B:B,0)))))
),"Y","")</f>
        <v/>
      </c>
      <c r="R482">
        <f ca="1">IF(OR(ISNUMBER(MATCH(L482,MasterData!$D$3:$D$18,0)),ISNUMBER(MATCH(L482,MasterData!$C$3:$C$18,0))),
    DATEDIF(E482,I482,"d"),
    DATEDIF(E482,TODAY(),"d"))</f>
        <v>25</v>
      </c>
      <c r="S482">
        <f t="shared" ca="1" si="25"/>
        <v>0</v>
      </c>
      <c r="T482">
        <f t="shared" ca="1" si="26"/>
        <v>1</v>
      </c>
      <c r="U482">
        <f t="shared" ca="1" si="27"/>
        <v>0</v>
      </c>
    </row>
    <row r="483" spans="2:21" x14ac:dyDescent="0.35">
      <c r="B483" t="s">
        <v>135</v>
      </c>
      <c r="D483" s="34" t="s">
        <v>746</v>
      </c>
      <c r="E483" s="208">
        <v>45985</v>
      </c>
      <c r="G483" t="s">
        <v>715</v>
      </c>
      <c r="I483" s="208">
        <v>45985</v>
      </c>
      <c r="K483" t="s">
        <v>235</v>
      </c>
      <c r="L483" t="s">
        <v>164</v>
      </c>
      <c r="M483" t="s">
        <v>1264</v>
      </c>
      <c r="N483" t="s">
        <v>237</v>
      </c>
      <c r="P483" s="193" t="str">
        <f>IF(OR(AND(A483&lt;&gt;"",COUNTIF(Bugs!B:B,A483)&gt;0),AND(B483&lt;&gt;"",COUNTIF(Bugs!A:A,B483)&gt;0)),"Y","")</f>
        <v>Y</v>
      </c>
      <c r="Q483" s="193" t="str">
        <f>IF(OR(
    AND(COUNTIF(Bugs!A:A,B483)&gt;0,ISNUMBER(SEARCH("x",INDEX(Bugs!C:C,MATCH(B483,Bugs!A:A,0))))),
    AND(COUNTIF(Bugs!B:B,B483)&gt;0,ISNUMBER(SEARCH("x",INDEX(Bugs!C:C,MATCH(B483,Bugs!B:B,0))))),
    AND(COUNTIF(Bugs!A:A,B483)&gt;0,ISNUMBER(SEARCH("x",INDEX(Bugs!D:D,MATCH(B483,Bugs!A:A,0))))),
    AND(COUNTIF(Bugs!B:B,B483)&gt;0,ISNUMBER(SEARCH("x",INDEX(Bugs!D:D,MATCH(B483,Bugs!B:B,0)))))
),"Y","")</f>
        <v>Y</v>
      </c>
      <c r="R483">
        <f ca="1">IF(OR(ISNUMBER(MATCH(L483,MasterData!$D$3:$D$18,0)),ISNUMBER(MATCH(L483,MasterData!$C$3:$C$18,0))),
    DATEDIF(E483,I483,"d"),
    DATEDIF(E483,TODAY(),"d"))</f>
        <v>22</v>
      </c>
      <c r="S483">
        <f t="shared" ca="1" si="25"/>
        <v>0</v>
      </c>
      <c r="T483">
        <f t="shared" ca="1" si="26"/>
        <v>1</v>
      </c>
      <c r="U483">
        <f t="shared" ca="1" si="27"/>
        <v>0</v>
      </c>
    </row>
    <row r="484" spans="2:21" x14ac:dyDescent="0.35">
      <c r="B484" t="s">
        <v>1265</v>
      </c>
      <c r="D484" s="34" t="s">
        <v>480</v>
      </c>
      <c r="E484" s="208">
        <v>45985</v>
      </c>
      <c r="G484" t="s">
        <v>715</v>
      </c>
      <c r="I484" s="208">
        <v>45995</v>
      </c>
      <c r="K484" t="s">
        <v>235</v>
      </c>
      <c r="L484" t="s">
        <v>171</v>
      </c>
      <c r="M484" t="s">
        <v>1266</v>
      </c>
      <c r="N484" t="s">
        <v>237</v>
      </c>
      <c r="P484" s="193" t="str">
        <f>IF(OR(AND(A484&lt;&gt;"",COUNTIF(Bugs!B:B,A484)&gt;0),AND(B484&lt;&gt;"",COUNTIF(Bugs!A:A,B484)&gt;0)),"Y","")</f>
        <v/>
      </c>
      <c r="Q484" s="193" t="str">
        <f>IF(OR(
    AND(COUNTIF(Bugs!A:A,B484)&gt;0,ISNUMBER(SEARCH("x",INDEX(Bugs!C:C,MATCH(B484,Bugs!A:A,0))))),
    AND(COUNTIF(Bugs!B:B,B484)&gt;0,ISNUMBER(SEARCH("x",INDEX(Bugs!C:C,MATCH(B484,Bugs!B:B,0))))),
    AND(COUNTIF(Bugs!A:A,B484)&gt;0,ISNUMBER(SEARCH("x",INDEX(Bugs!D:D,MATCH(B484,Bugs!A:A,0))))),
    AND(COUNTIF(Bugs!B:B,B484)&gt;0,ISNUMBER(SEARCH("x",INDEX(Bugs!D:D,MATCH(B484,Bugs!B:B,0)))))
),"Y","")</f>
        <v/>
      </c>
      <c r="R484">
        <f ca="1">IF(OR(ISNUMBER(MATCH(L484,MasterData!$D$3:$D$18,0)),ISNUMBER(MATCH(L484,MasterData!$C$3:$C$18,0))),
    DATEDIF(E484,I484,"d"),
    DATEDIF(E484,TODAY(),"d"))</f>
        <v>10</v>
      </c>
      <c r="S484">
        <f t="shared" ca="1" si="25"/>
        <v>0</v>
      </c>
      <c r="T484">
        <f t="shared" ca="1" si="26"/>
        <v>1</v>
      </c>
      <c r="U484">
        <f t="shared" ca="1" si="27"/>
        <v>0</v>
      </c>
    </row>
    <row r="485" spans="2:21" x14ac:dyDescent="0.35">
      <c r="B485" t="s">
        <v>1267</v>
      </c>
      <c r="D485" s="34">
        <v>3364</v>
      </c>
      <c r="E485" s="208">
        <v>45985</v>
      </c>
      <c r="G485" t="s">
        <v>1268</v>
      </c>
      <c r="I485" s="208">
        <v>45986</v>
      </c>
      <c r="K485" t="s">
        <v>241</v>
      </c>
      <c r="L485" t="s">
        <v>171</v>
      </c>
      <c r="M485" t="s">
        <v>1269</v>
      </c>
      <c r="N485" t="s">
        <v>237</v>
      </c>
      <c r="P485" s="193" t="str">
        <f>IF(OR(AND(A485&lt;&gt;"",COUNTIF(Bugs!B:B,A485)&gt;0),AND(B485&lt;&gt;"",COUNTIF(Bugs!A:A,B485)&gt;0)),"Y","")</f>
        <v/>
      </c>
      <c r="Q485" s="193" t="str">
        <f>IF(OR(
    AND(COUNTIF(Bugs!A:A,B485)&gt;0,ISNUMBER(SEARCH("x",INDEX(Bugs!C:C,MATCH(B485,Bugs!A:A,0))))),
    AND(COUNTIF(Bugs!B:B,B485)&gt;0,ISNUMBER(SEARCH("x",INDEX(Bugs!C:C,MATCH(B485,Bugs!B:B,0))))),
    AND(COUNTIF(Bugs!A:A,B485)&gt;0,ISNUMBER(SEARCH("x",INDEX(Bugs!D:D,MATCH(B485,Bugs!A:A,0))))),
    AND(COUNTIF(Bugs!B:B,B485)&gt;0,ISNUMBER(SEARCH("x",INDEX(Bugs!D:D,MATCH(B485,Bugs!B:B,0)))))
),"Y","")</f>
        <v/>
      </c>
      <c r="R485">
        <f ca="1">IF(OR(ISNUMBER(MATCH(L485,MasterData!$D$3:$D$18,0)),ISNUMBER(MATCH(L485,MasterData!$C$3:$C$18,0))),
    DATEDIF(E485,I485,"d"),
    DATEDIF(E485,TODAY(),"d"))</f>
        <v>1</v>
      </c>
      <c r="S485">
        <f t="shared" ca="1" si="25"/>
        <v>1</v>
      </c>
      <c r="T485">
        <f t="shared" ca="1" si="26"/>
        <v>0</v>
      </c>
      <c r="U485">
        <f t="shared" ca="1" si="27"/>
        <v>0</v>
      </c>
    </row>
    <row r="486" spans="2:21" x14ac:dyDescent="0.35">
      <c r="B486" t="s">
        <v>136</v>
      </c>
      <c r="D486" s="34" t="s">
        <v>480</v>
      </c>
      <c r="E486" s="208">
        <v>45986</v>
      </c>
      <c r="G486" t="s">
        <v>718</v>
      </c>
      <c r="I486" s="208">
        <v>45986</v>
      </c>
      <c r="K486" t="s">
        <v>241</v>
      </c>
      <c r="L486" t="s">
        <v>164</v>
      </c>
      <c r="M486" t="s">
        <v>1270</v>
      </c>
      <c r="N486" t="s">
        <v>237</v>
      </c>
      <c r="P486" s="193" t="str">
        <f>IF(OR(AND(A486&lt;&gt;"",COUNTIF(Bugs!B:B,A486)&gt;0),AND(B486&lt;&gt;"",COUNTIF(Bugs!A:A,B486)&gt;0)),"Y","")</f>
        <v>Y</v>
      </c>
      <c r="Q486" s="193" t="str">
        <f>IF(OR(
    AND(COUNTIF(Bugs!A:A,B486)&gt;0,ISNUMBER(SEARCH("x",INDEX(Bugs!C:C,MATCH(B486,Bugs!A:A,0))))),
    AND(COUNTIF(Bugs!B:B,B486)&gt;0,ISNUMBER(SEARCH("x",INDEX(Bugs!C:C,MATCH(B486,Bugs!B:B,0))))),
    AND(COUNTIF(Bugs!A:A,B486)&gt;0,ISNUMBER(SEARCH("x",INDEX(Bugs!D:D,MATCH(B486,Bugs!A:A,0))))),
    AND(COUNTIF(Bugs!B:B,B486)&gt;0,ISNUMBER(SEARCH("x",INDEX(Bugs!D:D,MATCH(B486,Bugs!B:B,0)))))
),"Y","")</f>
        <v/>
      </c>
      <c r="R486">
        <f ca="1">IF(OR(ISNUMBER(MATCH(L486,MasterData!$D$3:$D$18,0)),ISNUMBER(MATCH(L486,MasterData!$C$3:$C$18,0))),
    DATEDIF(E486,I486,"d"),
    DATEDIF(E486,TODAY(),"d"))</f>
        <v>21</v>
      </c>
      <c r="S486">
        <f t="shared" ca="1" si="25"/>
        <v>0</v>
      </c>
      <c r="T486">
        <f t="shared" ca="1" si="26"/>
        <v>1</v>
      </c>
      <c r="U486">
        <f t="shared" ca="1" si="27"/>
        <v>0</v>
      </c>
    </row>
    <row r="487" spans="2:21" x14ac:dyDescent="0.35">
      <c r="B487" t="s">
        <v>137</v>
      </c>
      <c r="D487" s="34" t="s">
        <v>746</v>
      </c>
      <c r="E487" s="208">
        <v>45986</v>
      </c>
      <c r="G487" t="s">
        <v>816</v>
      </c>
      <c r="I487" s="208">
        <v>45986</v>
      </c>
      <c r="K487" t="s">
        <v>235</v>
      </c>
      <c r="L487" t="s">
        <v>164</v>
      </c>
      <c r="M487" t="s">
        <v>1271</v>
      </c>
      <c r="N487" t="s">
        <v>237</v>
      </c>
      <c r="P487" s="193" t="str">
        <f>IF(OR(AND(A487&lt;&gt;"",COUNTIF(Bugs!B:B,A487)&gt;0),AND(B487&lt;&gt;"",COUNTIF(Bugs!A:A,B487)&gt;0)),"Y","")</f>
        <v>Y</v>
      </c>
      <c r="Q487" s="193" t="str">
        <f>IF(OR(
    AND(COUNTIF(Bugs!A:A,B487)&gt;0,ISNUMBER(SEARCH("x",INDEX(Bugs!C:C,MATCH(B487,Bugs!A:A,0))))),
    AND(COUNTIF(Bugs!B:B,B487)&gt;0,ISNUMBER(SEARCH("x",INDEX(Bugs!C:C,MATCH(B487,Bugs!B:B,0))))),
    AND(COUNTIF(Bugs!A:A,B487)&gt;0,ISNUMBER(SEARCH("x",INDEX(Bugs!D:D,MATCH(B487,Bugs!A:A,0))))),
    AND(COUNTIF(Bugs!B:B,B487)&gt;0,ISNUMBER(SEARCH("x",INDEX(Bugs!D:D,MATCH(B487,Bugs!B:B,0)))))
),"Y","")</f>
        <v/>
      </c>
      <c r="R487">
        <f ca="1">IF(OR(ISNUMBER(MATCH(L487,MasterData!$D$3:$D$18,0)),ISNUMBER(MATCH(L487,MasterData!$C$3:$C$18,0))),
    DATEDIF(E487,I487,"d"),
    DATEDIF(E487,TODAY(),"d"))</f>
        <v>21</v>
      </c>
      <c r="S487">
        <f t="shared" ca="1" si="25"/>
        <v>0</v>
      </c>
      <c r="T487">
        <f t="shared" ca="1" si="26"/>
        <v>1</v>
      </c>
      <c r="U487">
        <f t="shared" ca="1" si="27"/>
        <v>0</v>
      </c>
    </row>
    <row r="488" spans="2:21" x14ac:dyDescent="0.35">
      <c r="B488" t="s">
        <v>1272</v>
      </c>
      <c r="D488" s="34" t="s">
        <v>1066</v>
      </c>
      <c r="E488" s="208">
        <v>45986</v>
      </c>
      <c r="G488" t="s">
        <v>1122</v>
      </c>
      <c r="I488" s="208">
        <v>45986</v>
      </c>
      <c r="K488" t="s">
        <v>241</v>
      </c>
      <c r="L488" t="s">
        <v>164</v>
      </c>
      <c r="M488" t="s">
        <v>1273</v>
      </c>
      <c r="N488" t="s">
        <v>237</v>
      </c>
      <c r="P488" s="193" t="str">
        <f>IF(OR(AND(A488&lt;&gt;"",COUNTIF(Bugs!B:B,A488)&gt;0),AND(B488&lt;&gt;"",COUNTIF(Bugs!A:A,B488)&gt;0)),"Y","")</f>
        <v/>
      </c>
      <c r="Q488" s="193" t="str">
        <f>IF(OR(
    AND(COUNTIF(Bugs!A:A,B488)&gt;0,ISNUMBER(SEARCH("x",INDEX(Bugs!C:C,MATCH(B488,Bugs!A:A,0))))),
    AND(COUNTIF(Bugs!B:B,B488)&gt;0,ISNUMBER(SEARCH("x",INDEX(Bugs!C:C,MATCH(B488,Bugs!B:B,0))))),
    AND(COUNTIF(Bugs!A:A,B488)&gt;0,ISNUMBER(SEARCH("x",INDEX(Bugs!D:D,MATCH(B488,Bugs!A:A,0))))),
    AND(COUNTIF(Bugs!B:B,B488)&gt;0,ISNUMBER(SEARCH("x",INDEX(Bugs!D:D,MATCH(B488,Bugs!B:B,0)))))
),"Y","")</f>
        <v/>
      </c>
      <c r="R488">
        <f ca="1">IF(OR(ISNUMBER(MATCH(L488,MasterData!$D$3:$D$18,0)),ISNUMBER(MATCH(L488,MasterData!$C$3:$C$18,0))),
    DATEDIF(E488,I488,"d"),
    DATEDIF(E488,TODAY(),"d"))</f>
        <v>21</v>
      </c>
      <c r="S488">
        <f t="shared" ca="1" si="25"/>
        <v>0</v>
      </c>
      <c r="T488">
        <f t="shared" ca="1" si="26"/>
        <v>1</v>
      </c>
      <c r="U488">
        <f t="shared" ca="1" si="27"/>
        <v>0</v>
      </c>
    </row>
    <row r="489" spans="2:21" x14ac:dyDescent="0.35">
      <c r="B489" t="s">
        <v>1274</v>
      </c>
      <c r="D489" s="34" t="s">
        <v>480</v>
      </c>
      <c r="E489" s="208">
        <v>45986</v>
      </c>
      <c r="G489" t="s">
        <v>718</v>
      </c>
      <c r="I489" s="208">
        <v>45989</v>
      </c>
      <c r="K489" t="s">
        <v>241</v>
      </c>
      <c r="L489" t="s">
        <v>171</v>
      </c>
      <c r="M489" t="s">
        <v>1275</v>
      </c>
      <c r="N489" t="s">
        <v>237</v>
      </c>
      <c r="P489" s="193" t="str">
        <f>IF(OR(AND(A489&lt;&gt;"",COUNTIF(Bugs!B:B,A489)&gt;0),AND(B489&lt;&gt;"",COUNTIF(Bugs!A:A,B489)&gt;0)),"Y","")</f>
        <v/>
      </c>
      <c r="Q489" s="193" t="str">
        <f>IF(OR(
    AND(COUNTIF(Bugs!A:A,B489)&gt;0,ISNUMBER(SEARCH("x",INDEX(Bugs!C:C,MATCH(B489,Bugs!A:A,0))))),
    AND(COUNTIF(Bugs!B:B,B489)&gt;0,ISNUMBER(SEARCH("x",INDEX(Bugs!C:C,MATCH(B489,Bugs!B:B,0))))),
    AND(COUNTIF(Bugs!A:A,B489)&gt;0,ISNUMBER(SEARCH("x",INDEX(Bugs!D:D,MATCH(B489,Bugs!A:A,0))))),
    AND(COUNTIF(Bugs!B:B,B489)&gt;0,ISNUMBER(SEARCH("x",INDEX(Bugs!D:D,MATCH(B489,Bugs!B:B,0)))))
),"Y","")</f>
        <v/>
      </c>
      <c r="R489">
        <f ca="1">IF(OR(ISNUMBER(MATCH(L489,MasterData!$D$3:$D$18,0)),ISNUMBER(MATCH(L489,MasterData!$C$3:$C$18,0))),
    DATEDIF(E489,I489,"d"),
    DATEDIF(E489,TODAY(),"d"))</f>
        <v>3</v>
      </c>
      <c r="S489">
        <f t="shared" ca="1" si="25"/>
        <v>1</v>
      </c>
      <c r="T489">
        <f t="shared" ca="1" si="26"/>
        <v>0</v>
      </c>
      <c r="U489">
        <f t="shared" ca="1" si="27"/>
        <v>0</v>
      </c>
    </row>
    <row r="490" spans="2:21" x14ac:dyDescent="0.35">
      <c r="B490" t="s">
        <v>1276</v>
      </c>
      <c r="D490" s="34" t="s">
        <v>480</v>
      </c>
      <c r="E490" s="208">
        <v>45986</v>
      </c>
      <c r="G490" t="s">
        <v>718</v>
      </c>
      <c r="I490" s="208">
        <v>45996</v>
      </c>
      <c r="K490" t="s">
        <v>241</v>
      </c>
      <c r="L490" t="s">
        <v>171</v>
      </c>
      <c r="M490" t="s">
        <v>1277</v>
      </c>
      <c r="N490" t="s">
        <v>237</v>
      </c>
      <c r="P490" s="193" t="str">
        <f>IF(OR(AND(A490&lt;&gt;"",COUNTIF(Bugs!B:B,A490)&gt;0),AND(B490&lt;&gt;"",COUNTIF(Bugs!A:A,B490)&gt;0)),"Y","")</f>
        <v/>
      </c>
      <c r="Q490" s="193" t="str">
        <f>IF(OR(
    AND(COUNTIF(Bugs!A:A,B490)&gt;0,ISNUMBER(SEARCH("x",INDEX(Bugs!C:C,MATCH(B490,Bugs!A:A,0))))),
    AND(COUNTIF(Bugs!B:B,B490)&gt;0,ISNUMBER(SEARCH("x",INDEX(Bugs!C:C,MATCH(B490,Bugs!B:B,0))))),
    AND(COUNTIF(Bugs!A:A,B490)&gt;0,ISNUMBER(SEARCH("x",INDEX(Bugs!D:D,MATCH(B490,Bugs!A:A,0))))),
    AND(COUNTIF(Bugs!B:B,B490)&gt;0,ISNUMBER(SEARCH("x",INDEX(Bugs!D:D,MATCH(B490,Bugs!B:B,0)))))
),"Y","")</f>
        <v/>
      </c>
      <c r="R490">
        <f ca="1">IF(OR(ISNUMBER(MATCH(L490,MasterData!$D$3:$D$18,0)),ISNUMBER(MATCH(L490,MasterData!$C$3:$C$18,0))),
    DATEDIF(E490,I490,"d"),
    DATEDIF(E490,TODAY(),"d"))</f>
        <v>10</v>
      </c>
      <c r="S490">
        <f t="shared" ca="1" si="25"/>
        <v>0</v>
      </c>
      <c r="T490">
        <f t="shared" ca="1" si="26"/>
        <v>1</v>
      </c>
      <c r="U490">
        <f t="shared" ca="1" si="27"/>
        <v>0</v>
      </c>
    </row>
    <row r="491" spans="2:21" x14ac:dyDescent="0.35">
      <c r="B491" t="s">
        <v>138</v>
      </c>
      <c r="D491" s="34" t="s">
        <v>480</v>
      </c>
      <c r="E491" s="208">
        <v>45986</v>
      </c>
      <c r="G491" t="s">
        <v>1278</v>
      </c>
      <c r="I491" s="208">
        <v>45986</v>
      </c>
      <c r="K491" t="s">
        <v>235</v>
      </c>
      <c r="L491" t="s">
        <v>164</v>
      </c>
      <c r="M491" t="s">
        <v>1279</v>
      </c>
      <c r="N491" t="s">
        <v>237</v>
      </c>
      <c r="P491" s="193" t="str">
        <f>IF(OR(AND(A491&lt;&gt;"",COUNTIF(Bugs!B:B,A491)&gt;0),AND(B491&lt;&gt;"",COUNTIF(Bugs!A:A,B491)&gt;0)),"Y","")</f>
        <v>Y</v>
      </c>
      <c r="Q491" s="193" t="str">
        <f>IF(OR(
    AND(COUNTIF(Bugs!A:A,B491)&gt;0,ISNUMBER(SEARCH("x",INDEX(Bugs!C:C,MATCH(B491,Bugs!A:A,0))))),
    AND(COUNTIF(Bugs!B:B,B491)&gt;0,ISNUMBER(SEARCH("x",INDEX(Bugs!C:C,MATCH(B491,Bugs!B:B,0))))),
    AND(COUNTIF(Bugs!A:A,B491)&gt;0,ISNUMBER(SEARCH("x",INDEX(Bugs!D:D,MATCH(B491,Bugs!A:A,0))))),
    AND(COUNTIF(Bugs!B:B,B491)&gt;0,ISNUMBER(SEARCH("x",INDEX(Bugs!D:D,MATCH(B491,Bugs!B:B,0)))))
),"Y","")</f>
        <v/>
      </c>
      <c r="R491">
        <f ca="1">IF(OR(ISNUMBER(MATCH(L491,MasterData!$D$3:$D$18,0)),ISNUMBER(MATCH(L491,MasterData!$C$3:$C$18,0))),
    DATEDIF(E491,I491,"d"),
    DATEDIF(E491,TODAY(),"d"))</f>
        <v>21</v>
      </c>
      <c r="S491">
        <f t="shared" ca="1" si="25"/>
        <v>0</v>
      </c>
      <c r="T491">
        <f t="shared" ca="1" si="26"/>
        <v>1</v>
      </c>
      <c r="U491">
        <f t="shared" ca="1" si="27"/>
        <v>0</v>
      </c>
    </row>
    <row r="492" spans="2:21" x14ac:dyDescent="0.35">
      <c r="B492" t="s">
        <v>1280</v>
      </c>
      <c r="D492" s="34" t="s">
        <v>1052</v>
      </c>
      <c r="E492" s="208">
        <v>45986</v>
      </c>
      <c r="G492" t="s">
        <v>1154</v>
      </c>
      <c r="I492" s="208">
        <v>45995</v>
      </c>
      <c r="K492" t="s">
        <v>347</v>
      </c>
      <c r="L492" t="s">
        <v>171</v>
      </c>
      <c r="M492" t="s">
        <v>1281</v>
      </c>
      <c r="N492" t="s">
        <v>237</v>
      </c>
      <c r="P492" s="193" t="str">
        <f>IF(OR(AND(A492&lt;&gt;"",COUNTIF(Bugs!B:B,A492)&gt;0),AND(B492&lt;&gt;"",COUNTIF(Bugs!A:A,B492)&gt;0)),"Y","")</f>
        <v/>
      </c>
      <c r="Q492" s="193" t="str">
        <f>IF(OR(
    AND(COUNTIF(Bugs!A:A,B492)&gt;0,ISNUMBER(SEARCH("x",INDEX(Bugs!C:C,MATCH(B492,Bugs!A:A,0))))),
    AND(COUNTIF(Bugs!B:B,B492)&gt;0,ISNUMBER(SEARCH("x",INDEX(Bugs!C:C,MATCH(B492,Bugs!B:B,0))))),
    AND(COUNTIF(Bugs!A:A,B492)&gt;0,ISNUMBER(SEARCH("x",INDEX(Bugs!D:D,MATCH(B492,Bugs!A:A,0))))),
    AND(COUNTIF(Bugs!B:B,B492)&gt;0,ISNUMBER(SEARCH("x",INDEX(Bugs!D:D,MATCH(B492,Bugs!B:B,0)))))
),"Y","")</f>
        <v/>
      </c>
      <c r="R492">
        <f ca="1">IF(OR(ISNUMBER(MATCH(L492,MasterData!$D$3:$D$18,0)),ISNUMBER(MATCH(L492,MasterData!$C$3:$C$18,0))),
    DATEDIF(E492,I492,"d"),
    DATEDIF(E492,TODAY(),"d"))</f>
        <v>9</v>
      </c>
      <c r="S492">
        <f t="shared" ca="1" si="25"/>
        <v>0</v>
      </c>
      <c r="T492">
        <f t="shared" ca="1" si="26"/>
        <v>1</v>
      </c>
      <c r="U492">
        <f t="shared" ca="1" si="27"/>
        <v>0</v>
      </c>
    </row>
    <row r="493" spans="2:21" x14ac:dyDescent="0.35">
      <c r="B493" t="s">
        <v>1282</v>
      </c>
      <c r="D493" s="34" t="s">
        <v>480</v>
      </c>
      <c r="E493" s="208">
        <v>45986</v>
      </c>
      <c r="G493" t="s">
        <v>834</v>
      </c>
      <c r="I493" s="208">
        <v>45987</v>
      </c>
      <c r="K493" t="s">
        <v>241</v>
      </c>
      <c r="L493" t="s">
        <v>171</v>
      </c>
      <c r="M493" t="s">
        <v>1283</v>
      </c>
      <c r="N493" t="s">
        <v>237</v>
      </c>
      <c r="P493" s="193" t="str">
        <f>IF(OR(AND(A493&lt;&gt;"",COUNTIF(Bugs!B:B,A493)&gt;0),AND(B493&lt;&gt;"",COUNTIF(Bugs!A:A,B493)&gt;0)),"Y","")</f>
        <v/>
      </c>
      <c r="Q493" s="193" t="str">
        <f>IF(OR(
    AND(COUNTIF(Bugs!A:A,B493)&gt;0,ISNUMBER(SEARCH("x",INDEX(Bugs!C:C,MATCH(B493,Bugs!A:A,0))))),
    AND(COUNTIF(Bugs!B:B,B493)&gt;0,ISNUMBER(SEARCH("x",INDEX(Bugs!C:C,MATCH(B493,Bugs!B:B,0))))),
    AND(COUNTIF(Bugs!A:A,B493)&gt;0,ISNUMBER(SEARCH("x",INDEX(Bugs!D:D,MATCH(B493,Bugs!A:A,0))))),
    AND(COUNTIF(Bugs!B:B,B493)&gt;0,ISNUMBER(SEARCH("x",INDEX(Bugs!D:D,MATCH(B493,Bugs!B:B,0)))))
),"Y","")</f>
        <v/>
      </c>
      <c r="R493">
        <f ca="1">IF(OR(ISNUMBER(MATCH(L493,MasterData!$D$3:$D$18,0)),ISNUMBER(MATCH(L493,MasterData!$C$3:$C$18,0))),
    DATEDIF(E493,I493,"d"),
    DATEDIF(E493,TODAY(),"d"))</f>
        <v>1</v>
      </c>
      <c r="S493">
        <f t="shared" ca="1" si="25"/>
        <v>1</v>
      </c>
      <c r="T493">
        <f t="shared" ca="1" si="26"/>
        <v>0</v>
      </c>
      <c r="U493">
        <f t="shared" ca="1" si="27"/>
        <v>0</v>
      </c>
    </row>
    <row r="494" spans="2:21" x14ac:dyDescent="0.35">
      <c r="B494" t="s">
        <v>1284</v>
      </c>
      <c r="D494" s="34" t="s">
        <v>746</v>
      </c>
      <c r="E494" s="208">
        <v>45987</v>
      </c>
      <c r="G494" t="s">
        <v>710</v>
      </c>
      <c r="I494" s="208">
        <v>45987</v>
      </c>
      <c r="K494" t="s">
        <v>241</v>
      </c>
      <c r="L494" t="s">
        <v>171</v>
      </c>
      <c r="M494" t="s">
        <v>1285</v>
      </c>
      <c r="N494" t="s">
        <v>237</v>
      </c>
      <c r="P494" s="193" t="str">
        <f>IF(OR(AND(A494&lt;&gt;"",COUNTIF(Bugs!B:B,A494)&gt;0),AND(B494&lt;&gt;"",COUNTIF(Bugs!A:A,B494)&gt;0)),"Y","")</f>
        <v/>
      </c>
      <c r="Q494" s="193" t="str">
        <f>IF(OR(
    AND(COUNTIF(Bugs!A:A,B494)&gt;0,ISNUMBER(SEARCH("x",INDEX(Bugs!C:C,MATCH(B494,Bugs!A:A,0))))),
    AND(COUNTIF(Bugs!B:B,B494)&gt;0,ISNUMBER(SEARCH("x",INDEX(Bugs!C:C,MATCH(B494,Bugs!B:B,0))))),
    AND(COUNTIF(Bugs!A:A,B494)&gt;0,ISNUMBER(SEARCH("x",INDEX(Bugs!D:D,MATCH(B494,Bugs!A:A,0))))),
    AND(COUNTIF(Bugs!B:B,B494)&gt;0,ISNUMBER(SEARCH("x",INDEX(Bugs!D:D,MATCH(B494,Bugs!B:B,0)))))
),"Y","")</f>
        <v/>
      </c>
      <c r="R494">
        <f ca="1">IF(OR(ISNUMBER(MATCH(L494,MasterData!$D$3:$D$18,0)),ISNUMBER(MATCH(L494,MasterData!$C$3:$C$18,0))),
    DATEDIF(E494,I494,"d"),
    DATEDIF(E494,TODAY(),"d"))</f>
        <v>0</v>
      </c>
      <c r="S494">
        <f t="shared" ca="1" si="25"/>
        <v>1</v>
      </c>
      <c r="T494">
        <f t="shared" ca="1" si="26"/>
        <v>0</v>
      </c>
      <c r="U494">
        <f t="shared" ca="1" si="27"/>
        <v>0</v>
      </c>
    </row>
    <row r="495" spans="2:21" x14ac:dyDescent="0.35">
      <c r="B495" t="s">
        <v>1286</v>
      </c>
      <c r="D495" s="34" t="s">
        <v>1052</v>
      </c>
      <c r="E495" s="208">
        <v>45987</v>
      </c>
      <c r="G495" t="s">
        <v>1154</v>
      </c>
      <c r="I495" s="208">
        <v>45995</v>
      </c>
      <c r="K495" t="s">
        <v>241</v>
      </c>
      <c r="L495" t="s">
        <v>171</v>
      </c>
      <c r="M495" t="s">
        <v>1163</v>
      </c>
      <c r="N495" t="s">
        <v>237</v>
      </c>
      <c r="P495" s="193" t="str">
        <f>IF(OR(AND(A495&lt;&gt;"",COUNTIF(Bugs!B:B,A495)&gt;0),AND(B495&lt;&gt;"",COUNTIF(Bugs!A:A,B495)&gt;0)),"Y","")</f>
        <v/>
      </c>
      <c r="Q495" s="193" t="str">
        <f>IF(OR(
    AND(COUNTIF(Bugs!A:A,B495)&gt;0,ISNUMBER(SEARCH("x",INDEX(Bugs!C:C,MATCH(B495,Bugs!A:A,0))))),
    AND(COUNTIF(Bugs!B:B,B495)&gt;0,ISNUMBER(SEARCH("x",INDEX(Bugs!C:C,MATCH(B495,Bugs!B:B,0))))),
    AND(COUNTIF(Bugs!A:A,B495)&gt;0,ISNUMBER(SEARCH("x",INDEX(Bugs!D:D,MATCH(B495,Bugs!A:A,0))))),
    AND(COUNTIF(Bugs!B:B,B495)&gt;0,ISNUMBER(SEARCH("x",INDEX(Bugs!D:D,MATCH(B495,Bugs!B:B,0)))))
),"Y","")</f>
        <v/>
      </c>
      <c r="R495">
        <f ca="1">IF(OR(ISNUMBER(MATCH(L495,MasterData!$D$3:$D$18,0)),ISNUMBER(MATCH(L495,MasterData!$C$3:$C$18,0))),
    DATEDIF(E495,I495,"d"),
    DATEDIF(E495,TODAY(),"d"))</f>
        <v>8</v>
      </c>
      <c r="S495">
        <f t="shared" ca="1" si="25"/>
        <v>0</v>
      </c>
      <c r="T495">
        <f t="shared" ca="1" si="26"/>
        <v>1</v>
      </c>
      <c r="U495">
        <f t="shared" ca="1" si="27"/>
        <v>0</v>
      </c>
    </row>
    <row r="496" spans="2:21" x14ac:dyDescent="0.35">
      <c r="B496" t="s">
        <v>1287</v>
      </c>
      <c r="D496" s="34" t="s">
        <v>1288</v>
      </c>
      <c r="E496" s="208">
        <v>45987</v>
      </c>
      <c r="G496" t="s">
        <v>806</v>
      </c>
      <c r="I496" s="208">
        <v>45987</v>
      </c>
      <c r="K496" t="s">
        <v>235</v>
      </c>
      <c r="L496" t="s">
        <v>164</v>
      </c>
      <c r="M496" t="s">
        <v>1289</v>
      </c>
      <c r="N496" t="s">
        <v>237</v>
      </c>
      <c r="P496" s="193" t="str">
        <f>IF(OR(AND(A496&lt;&gt;"",COUNTIF(Bugs!B:B,A496)&gt;0),AND(B496&lt;&gt;"",COUNTIF(Bugs!A:A,B496)&gt;0)),"Y","")</f>
        <v/>
      </c>
      <c r="Q496" s="193" t="str">
        <f>IF(OR(
    AND(COUNTIF(Bugs!A:A,B496)&gt;0,ISNUMBER(SEARCH("x",INDEX(Bugs!C:C,MATCH(B496,Bugs!A:A,0))))),
    AND(COUNTIF(Bugs!B:B,B496)&gt;0,ISNUMBER(SEARCH("x",INDEX(Bugs!C:C,MATCH(B496,Bugs!B:B,0))))),
    AND(COUNTIF(Bugs!A:A,B496)&gt;0,ISNUMBER(SEARCH("x",INDEX(Bugs!D:D,MATCH(B496,Bugs!A:A,0))))),
    AND(COUNTIF(Bugs!B:B,B496)&gt;0,ISNUMBER(SEARCH("x",INDEX(Bugs!D:D,MATCH(B496,Bugs!B:B,0)))))
),"Y","")</f>
        <v/>
      </c>
      <c r="R496">
        <f ca="1">IF(OR(ISNUMBER(MATCH(L496,MasterData!$D$3:$D$18,0)),ISNUMBER(MATCH(L496,MasterData!$C$3:$C$18,0))),
    DATEDIF(E496,I496,"d"),
    DATEDIF(E496,TODAY(),"d"))</f>
        <v>20</v>
      </c>
      <c r="S496">
        <f t="shared" ca="1" si="25"/>
        <v>0</v>
      </c>
      <c r="T496">
        <f t="shared" ca="1" si="26"/>
        <v>1</v>
      </c>
      <c r="U496">
        <f t="shared" ca="1" si="27"/>
        <v>0</v>
      </c>
    </row>
    <row r="497" spans="1:21" x14ac:dyDescent="0.35">
      <c r="B497" t="s">
        <v>1290</v>
      </c>
      <c r="D497" s="34" t="s">
        <v>746</v>
      </c>
      <c r="E497" s="208">
        <v>45988</v>
      </c>
      <c r="G497" t="s">
        <v>1291</v>
      </c>
      <c r="I497" s="208">
        <v>45988</v>
      </c>
      <c r="K497" t="s">
        <v>241</v>
      </c>
      <c r="L497" t="s">
        <v>171</v>
      </c>
      <c r="M497" t="s">
        <v>1292</v>
      </c>
      <c r="N497" t="s">
        <v>237</v>
      </c>
      <c r="P497" s="193" t="str">
        <f>IF(OR(AND(A497&lt;&gt;"",COUNTIF(Bugs!B:B,A497)&gt;0),AND(B497&lt;&gt;"",COUNTIF(Bugs!A:A,B497)&gt;0)),"Y","")</f>
        <v/>
      </c>
      <c r="Q497" s="193" t="str">
        <f>IF(OR(
    AND(COUNTIF(Bugs!A:A,B497)&gt;0,ISNUMBER(SEARCH("x",INDEX(Bugs!C:C,MATCH(B497,Bugs!A:A,0))))),
    AND(COUNTIF(Bugs!B:B,B497)&gt;0,ISNUMBER(SEARCH("x",INDEX(Bugs!C:C,MATCH(B497,Bugs!B:B,0))))),
    AND(COUNTIF(Bugs!A:A,B497)&gt;0,ISNUMBER(SEARCH("x",INDEX(Bugs!D:D,MATCH(B497,Bugs!A:A,0))))),
    AND(COUNTIF(Bugs!B:B,B497)&gt;0,ISNUMBER(SEARCH("x",INDEX(Bugs!D:D,MATCH(B497,Bugs!B:B,0)))))
),"Y","")</f>
        <v/>
      </c>
      <c r="R497">
        <f ca="1">IF(OR(ISNUMBER(MATCH(L497,MasterData!$D$3:$D$18,0)),ISNUMBER(MATCH(L497,MasterData!$C$3:$C$18,0))),
    DATEDIF(E497,I497,"d"),
    DATEDIF(E497,TODAY(),"d"))</f>
        <v>0</v>
      </c>
      <c r="S497">
        <f t="shared" ca="1" si="25"/>
        <v>1</v>
      </c>
      <c r="T497">
        <f t="shared" ca="1" si="26"/>
        <v>0</v>
      </c>
      <c r="U497">
        <f t="shared" ca="1" si="27"/>
        <v>0</v>
      </c>
    </row>
    <row r="498" spans="1:21" x14ac:dyDescent="0.35">
      <c r="B498" t="s">
        <v>1293</v>
      </c>
      <c r="D498" s="34" t="s">
        <v>480</v>
      </c>
      <c r="E498" s="208">
        <v>45988</v>
      </c>
      <c r="G498" t="s">
        <v>718</v>
      </c>
      <c r="I498" s="208">
        <v>45994</v>
      </c>
      <c r="K498" t="s">
        <v>241</v>
      </c>
      <c r="L498" t="s">
        <v>171</v>
      </c>
      <c r="M498" t="s">
        <v>1294</v>
      </c>
      <c r="N498" t="s">
        <v>237</v>
      </c>
      <c r="P498" s="193" t="str">
        <f>IF(OR(AND(A498&lt;&gt;"",COUNTIF(Bugs!B:B,A498)&gt;0),AND(B498&lt;&gt;"",COUNTIF(Bugs!A:A,B498)&gt;0)),"Y","")</f>
        <v/>
      </c>
      <c r="Q498" s="193" t="str">
        <f>IF(OR(
    AND(COUNTIF(Bugs!A:A,B498)&gt;0,ISNUMBER(SEARCH("x",INDEX(Bugs!C:C,MATCH(B498,Bugs!A:A,0))))),
    AND(COUNTIF(Bugs!B:B,B498)&gt;0,ISNUMBER(SEARCH("x",INDEX(Bugs!C:C,MATCH(B498,Bugs!B:B,0))))),
    AND(COUNTIF(Bugs!A:A,B498)&gt;0,ISNUMBER(SEARCH("x",INDEX(Bugs!D:D,MATCH(B498,Bugs!A:A,0))))),
    AND(COUNTIF(Bugs!B:B,B498)&gt;0,ISNUMBER(SEARCH("x",INDEX(Bugs!D:D,MATCH(B498,Bugs!B:B,0)))))
),"Y","")</f>
        <v/>
      </c>
      <c r="R498">
        <f ca="1">IF(OR(ISNUMBER(MATCH(L498,MasterData!$D$3:$D$18,0)),ISNUMBER(MATCH(L498,MasterData!$C$3:$C$18,0))),
    DATEDIF(E498,I498,"d"),
    DATEDIF(E498,TODAY(),"d"))</f>
        <v>6</v>
      </c>
      <c r="S498">
        <f t="shared" ca="1" si="25"/>
        <v>1</v>
      </c>
      <c r="T498">
        <f t="shared" ca="1" si="26"/>
        <v>0</v>
      </c>
      <c r="U498">
        <f t="shared" ca="1" si="27"/>
        <v>0</v>
      </c>
    </row>
    <row r="499" spans="1:21" x14ac:dyDescent="0.35">
      <c r="B499" t="s">
        <v>1295</v>
      </c>
      <c r="D499" s="34" t="s">
        <v>480</v>
      </c>
      <c r="E499" s="208">
        <v>45988</v>
      </c>
      <c r="G499" t="s">
        <v>1296</v>
      </c>
      <c r="I499" s="208">
        <v>45996</v>
      </c>
      <c r="K499" t="s">
        <v>241</v>
      </c>
      <c r="L499" t="s">
        <v>171</v>
      </c>
      <c r="M499" t="s">
        <v>1297</v>
      </c>
      <c r="N499" t="s">
        <v>237</v>
      </c>
      <c r="P499" s="193" t="str">
        <f>IF(OR(AND(A499&lt;&gt;"",COUNTIF(Bugs!B:B,A499)&gt;0),AND(B499&lt;&gt;"",COUNTIF(Bugs!A:A,B499)&gt;0)),"Y","")</f>
        <v/>
      </c>
      <c r="Q499" s="193" t="str">
        <f>IF(OR(
    AND(COUNTIF(Bugs!A:A,B499)&gt;0,ISNUMBER(SEARCH("x",INDEX(Bugs!C:C,MATCH(B499,Bugs!A:A,0))))),
    AND(COUNTIF(Bugs!B:B,B499)&gt;0,ISNUMBER(SEARCH("x",INDEX(Bugs!C:C,MATCH(B499,Bugs!B:B,0))))),
    AND(COUNTIF(Bugs!A:A,B499)&gt;0,ISNUMBER(SEARCH("x",INDEX(Bugs!D:D,MATCH(B499,Bugs!A:A,0))))),
    AND(COUNTIF(Bugs!B:B,B499)&gt;0,ISNUMBER(SEARCH("x",INDEX(Bugs!D:D,MATCH(B499,Bugs!B:B,0)))))
),"Y","")</f>
        <v/>
      </c>
      <c r="R499">
        <f ca="1">IF(OR(ISNUMBER(MATCH(L499,MasterData!$D$3:$D$18,0)),ISNUMBER(MATCH(L499,MasterData!$C$3:$C$18,0))),
    DATEDIF(E499,I499,"d"),
    DATEDIF(E499,TODAY(),"d"))</f>
        <v>8</v>
      </c>
      <c r="S499">
        <f t="shared" ca="1" si="25"/>
        <v>0</v>
      </c>
      <c r="T499">
        <f t="shared" ca="1" si="26"/>
        <v>1</v>
      </c>
      <c r="U499">
        <f t="shared" ca="1" si="27"/>
        <v>0</v>
      </c>
    </row>
    <row r="500" spans="1:21" x14ac:dyDescent="0.35">
      <c r="B500" t="s">
        <v>1298</v>
      </c>
      <c r="D500" s="34" t="s">
        <v>746</v>
      </c>
      <c r="E500" s="208">
        <v>45988</v>
      </c>
      <c r="G500" t="s">
        <v>1299</v>
      </c>
      <c r="I500" s="208">
        <v>45988</v>
      </c>
      <c r="K500" t="s">
        <v>235</v>
      </c>
      <c r="L500" t="s">
        <v>171</v>
      </c>
      <c r="M500" t="s">
        <v>1300</v>
      </c>
      <c r="N500" t="s">
        <v>237</v>
      </c>
      <c r="P500" s="193" t="str">
        <f>IF(OR(AND(A500&lt;&gt;"",COUNTIF(Bugs!B:B,A500)&gt;0),AND(B500&lt;&gt;"",COUNTIF(Bugs!A:A,B500)&gt;0)),"Y","")</f>
        <v/>
      </c>
      <c r="Q500" s="193" t="str">
        <f>IF(OR(
    AND(COUNTIF(Bugs!A:A,B500)&gt;0,ISNUMBER(SEARCH("x",INDEX(Bugs!C:C,MATCH(B500,Bugs!A:A,0))))),
    AND(COUNTIF(Bugs!B:B,B500)&gt;0,ISNUMBER(SEARCH("x",INDEX(Bugs!C:C,MATCH(B500,Bugs!B:B,0))))),
    AND(COUNTIF(Bugs!A:A,B500)&gt;0,ISNUMBER(SEARCH("x",INDEX(Bugs!D:D,MATCH(B500,Bugs!A:A,0))))),
    AND(COUNTIF(Bugs!B:B,B500)&gt;0,ISNUMBER(SEARCH("x",INDEX(Bugs!D:D,MATCH(B500,Bugs!B:B,0)))))
),"Y","")</f>
        <v/>
      </c>
      <c r="R500">
        <f ca="1">IF(OR(ISNUMBER(MATCH(L500,MasterData!$D$3:$D$18,0)),ISNUMBER(MATCH(L500,MasterData!$C$3:$C$18,0))),
    DATEDIF(E500,I500,"d"),
    DATEDIF(E500,TODAY(),"d"))</f>
        <v>0</v>
      </c>
      <c r="S500">
        <f t="shared" ca="1" si="25"/>
        <v>1</v>
      </c>
      <c r="T500">
        <f t="shared" ca="1" si="26"/>
        <v>0</v>
      </c>
      <c r="U500">
        <f t="shared" ca="1" si="27"/>
        <v>0</v>
      </c>
    </row>
    <row r="501" spans="1:21" x14ac:dyDescent="0.35">
      <c r="B501" t="s">
        <v>139</v>
      </c>
      <c r="D501" s="34" t="s">
        <v>1066</v>
      </c>
      <c r="E501" s="208">
        <v>45988</v>
      </c>
      <c r="G501" t="s">
        <v>1095</v>
      </c>
      <c r="I501" s="208">
        <v>45988</v>
      </c>
      <c r="K501" t="s">
        <v>235</v>
      </c>
      <c r="L501" t="s">
        <v>164</v>
      </c>
      <c r="M501" t="s">
        <v>1301</v>
      </c>
      <c r="N501" t="s">
        <v>237</v>
      </c>
      <c r="P501" s="193" t="str">
        <f>IF(OR(AND(A501&lt;&gt;"",COUNTIF(Bugs!B:B,A501)&gt;0),AND(B501&lt;&gt;"",COUNTIF(Bugs!A:A,B501)&gt;0)),"Y","")</f>
        <v>Y</v>
      </c>
      <c r="Q501" s="193" t="str">
        <f>IF(OR(
    AND(COUNTIF(Bugs!A:A,B501)&gt;0,ISNUMBER(SEARCH("x",INDEX(Bugs!C:C,MATCH(B501,Bugs!A:A,0))))),
    AND(COUNTIF(Bugs!B:B,B501)&gt;0,ISNUMBER(SEARCH("x",INDEX(Bugs!C:C,MATCH(B501,Bugs!B:B,0))))),
    AND(COUNTIF(Bugs!A:A,B501)&gt;0,ISNUMBER(SEARCH("x",INDEX(Bugs!D:D,MATCH(B501,Bugs!A:A,0))))),
    AND(COUNTIF(Bugs!B:B,B501)&gt;0,ISNUMBER(SEARCH("x",INDEX(Bugs!D:D,MATCH(B501,Bugs!B:B,0)))))
),"Y","")</f>
        <v/>
      </c>
      <c r="R501">
        <f ca="1">IF(OR(ISNUMBER(MATCH(L501,MasterData!$D$3:$D$18,0)),ISNUMBER(MATCH(L501,MasterData!$C$3:$C$18,0))),
    DATEDIF(E501,I501,"d"),
    DATEDIF(E501,TODAY(),"d"))</f>
        <v>19</v>
      </c>
      <c r="S501">
        <f t="shared" ca="1" si="25"/>
        <v>0</v>
      </c>
      <c r="T501">
        <f t="shared" ca="1" si="26"/>
        <v>1</v>
      </c>
      <c r="U501">
        <f t="shared" ca="1" si="27"/>
        <v>0</v>
      </c>
    </row>
    <row r="502" spans="1:21" x14ac:dyDescent="0.35">
      <c r="B502" t="s">
        <v>1302</v>
      </c>
      <c r="D502" s="34" t="s">
        <v>1066</v>
      </c>
      <c r="E502" s="208">
        <v>45988</v>
      </c>
      <c r="G502" t="s">
        <v>1303</v>
      </c>
      <c r="I502" s="208">
        <v>45995</v>
      </c>
      <c r="K502" t="s">
        <v>235</v>
      </c>
      <c r="L502" t="s">
        <v>171</v>
      </c>
      <c r="M502" t="s">
        <v>1304</v>
      </c>
      <c r="N502" t="s">
        <v>237</v>
      </c>
      <c r="P502" s="193" t="str">
        <f>IF(OR(AND(A502&lt;&gt;"",COUNTIF(Bugs!B:B,A502)&gt;0),AND(B502&lt;&gt;"",COUNTIF(Bugs!A:A,B502)&gt;0)),"Y","")</f>
        <v/>
      </c>
      <c r="Q502" s="193" t="str">
        <f>IF(OR(
    AND(COUNTIF(Bugs!A:A,B502)&gt;0,ISNUMBER(SEARCH("x",INDEX(Bugs!C:C,MATCH(B502,Bugs!A:A,0))))),
    AND(COUNTIF(Bugs!B:B,B502)&gt;0,ISNUMBER(SEARCH("x",INDEX(Bugs!C:C,MATCH(B502,Bugs!B:B,0))))),
    AND(COUNTIF(Bugs!A:A,B502)&gt;0,ISNUMBER(SEARCH("x",INDEX(Bugs!D:D,MATCH(B502,Bugs!A:A,0))))),
    AND(COUNTIF(Bugs!B:B,B502)&gt;0,ISNUMBER(SEARCH("x",INDEX(Bugs!D:D,MATCH(B502,Bugs!B:B,0)))))
),"Y","")</f>
        <v/>
      </c>
      <c r="R502">
        <f ca="1">IF(OR(ISNUMBER(MATCH(L502,MasterData!$D$3:$D$18,0)),ISNUMBER(MATCH(L502,MasterData!$C$3:$C$18,0))),
    DATEDIF(E502,I502,"d"),
    DATEDIF(E502,TODAY(),"d"))</f>
        <v>7</v>
      </c>
      <c r="S502">
        <f t="shared" ca="1" si="25"/>
        <v>1</v>
      </c>
      <c r="T502">
        <f t="shared" ca="1" si="26"/>
        <v>0</v>
      </c>
      <c r="U502">
        <f t="shared" ca="1" si="27"/>
        <v>0</v>
      </c>
    </row>
    <row r="503" spans="1:21" x14ac:dyDescent="0.35">
      <c r="B503" t="s">
        <v>1305</v>
      </c>
      <c r="D503" s="34" t="s">
        <v>480</v>
      </c>
      <c r="E503" s="208">
        <v>45988</v>
      </c>
      <c r="G503" t="s">
        <v>1307</v>
      </c>
      <c r="I503" s="208">
        <v>45996</v>
      </c>
      <c r="K503" t="s">
        <v>241</v>
      </c>
      <c r="L503" t="s">
        <v>171</v>
      </c>
      <c r="M503" t="s">
        <v>1308</v>
      </c>
      <c r="N503" t="s">
        <v>237</v>
      </c>
      <c r="P503" s="193" t="str">
        <f>IF(OR(AND(A503&lt;&gt;"",COUNTIF(Bugs!B:B,A503)&gt;0),AND(B503&lt;&gt;"",COUNTIF(Bugs!A:A,B503)&gt;0)),"Y","")</f>
        <v/>
      </c>
      <c r="Q503" s="193" t="str">
        <f>IF(OR(
    AND(COUNTIF(Bugs!A:A,B503)&gt;0,ISNUMBER(SEARCH("x",INDEX(Bugs!C:C,MATCH(B503,Bugs!A:A,0))))),
    AND(COUNTIF(Bugs!B:B,B503)&gt;0,ISNUMBER(SEARCH("x",INDEX(Bugs!C:C,MATCH(B503,Bugs!B:B,0))))),
    AND(COUNTIF(Bugs!A:A,B503)&gt;0,ISNUMBER(SEARCH("x",INDEX(Bugs!D:D,MATCH(B503,Bugs!A:A,0))))),
    AND(COUNTIF(Bugs!B:B,B503)&gt;0,ISNUMBER(SEARCH("x",INDEX(Bugs!D:D,MATCH(B503,Bugs!B:B,0)))))
),"Y","")</f>
        <v/>
      </c>
      <c r="R503">
        <f ca="1">IF(OR(ISNUMBER(MATCH(L503,MasterData!$D$3:$D$18,0)),ISNUMBER(MATCH(L503,MasterData!$C$3:$C$18,0))),
    DATEDIF(E503,I503,"d"),
    DATEDIF(E503,TODAY(),"d"))</f>
        <v>8</v>
      </c>
      <c r="S503">
        <f t="shared" ca="1" si="25"/>
        <v>0</v>
      </c>
      <c r="T503">
        <f t="shared" ca="1" si="26"/>
        <v>1</v>
      </c>
      <c r="U503">
        <f t="shared" ca="1" si="27"/>
        <v>0</v>
      </c>
    </row>
    <row r="504" spans="1:21" x14ac:dyDescent="0.35">
      <c r="B504" t="s">
        <v>1309</v>
      </c>
      <c r="D504" s="34" t="s">
        <v>746</v>
      </c>
      <c r="E504" s="208">
        <v>45988</v>
      </c>
      <c r="G504" t="s">
        <v>1310</v>
      </c>
      <c r="I504" s="208">
        <v>45988</v>
      </c>
      <c r="K504" t="s">
        <v>241</v>
      </c>
      <c r="L504" t="s">
        <v>164</v>
      </c>
      <c r="M504" t="s">
        <v>1311</v>
      </c>
      <c r="N504" t="s">
        <v>237</v>
      </c>
      <c r="P504" s="193" t="str">
        <f>IF(OR(AND(A504&lt;&gt;"",COUNTIF(Bugs!B:B,A504)&gt;0),AND(B504&lt;&gt;"",COUNTIF(Bugs!A:A,B504)&gt;0)),"Y","")</f>
        <v/>
      </c>
      <c r="Q504" s="193" t="str">
        <f>IF(OR(
    AND(COUNTIF(Bugs!A:A,B504)&gt;0,ISNUMBER(SEARCH("x",INDEX(Bugs!C:C,MATCH(B504,Bugs!A:A,0))))),
    AND(COUNTIF(Bugs!B:B,B504)&gt;0,ISNUMBER(SEARCH("x",INDEX(Bugs!C:C,MATCH(B504,Bugs!B:B,0))))),
    AND(COUNTIF(Bugs!A:A,B504)&gt;0,ISNUMBER(SEARCH("x",INDEX(Bugs!D:D,MATCH(B504,Bugs!A:A,0))))),
    AND(COUNTIF(Bugs!B:B,B504)&gt;0,ISNUMBER(SEARCH("x",INDEX(Bugs!D:D,MATCH(B504,Bugs!B:B,0)))))
),"Y","")</f>
        <v/>
      </c>
      <c r="R504">
        <f ca="1">IF(OR(ISNUMBER(MATCH(L504,MasterData!$D$3:$D$18,0)),ISNUMBER(MATCH(L504,MasterData!$C$3:$C$18,0))),
    DATEDIF(E504,I504,"d"),
    DATEDIF(E504,TODAY(),"d"))</f>
        <v>19</v>
      </c>
      <c r="S504">
        <f t="shared" ca="1" si="25"/>
        <v>0</v>
      </c>
      <c r="T504">
        <f t="shared" ca="1" si="26"/>
        <v>1</v>
      </c>
      <c r="U504">
        <f t="shared" ca="1" si="27"/>
        <v>0</v>
      </c>
    </row>
    <row r="505" spans="1:21" x14ac:dyDescent="0.35">
      <c r="B505" t="s">
        <v>140</v>
      </c>
      <c r="D505" s="34" t="s">
        <v>660</v>
      </c>
      <c r="E505" s="208">
        <v>45989</v>
      </c>
      <c r="G505" t="s">
        <v>876</v>
      </c>
      <c r="I505" s="208">
        <v>45989</v>
      </c>
      <c r="K505" t="s">
        <v>235</v>
      </c>
      <c r="L505" t="s">
        <v>164</v>
      </c>
      <c r="M505" t="s">
        <v>1312</v>
      </c>
      <c r="N505" t="s">
        <v>237</v>
      </c>
      <c r="P505" s="193" t="str">
        <f>IF(OR(AND(A505&lt;&gt;"",COUNTIF(Bugs!B:B,A505)&gt;0),AND(B505&lt;&gt;"",COUNTIF(Bugs!A:A,B505)&gt;0)),"Y","")</f>
        <v>Y</v>
      </c>
      <c r="Q505" s="193" t="str">
        <f>IF(OR(
    AND(COUNTIF(Bugs!A:A,B505)&gt;0,ISNUMBER(SEARCH("x",INDEX(Bugs!C:C,MATCH(B505,Bugs!A:A,0))))),
    AND(COUNTIF(Bugs!B:B,B505)&gt;0,ISNUMBER(SEARCH("x",INDEX(Bugs!C:C,MATCH(B505,Bugs!B:B,0))))),
    AND(COUNTIF(Bugs!A:A,B505)&gt;0,ISNUMBER(SEARCH("x",INDEX(Bugs!D:D,MATCH(B505,Bugs!A:A,0))))),
    AND(COUNTIF(Bugs!B:B,B505)&gt;0,ISNUMBER(SEARCH("x",INDEX(Bugs!D:D,MATCH(B505,Bugs!B:B,0)))))
),"Y","")</f>
        <v>Y</v>
      </c>
      <c r="R505">
        <f ca="1">IF(OR(ISNUMBER(MATCH(L505,MasterData!$D$3:$D$18,0)),ISNUMBER(MATCH(L505,MasterData!$C$3:$C$18,0))),
    DATEDIF(E505,I505,"d"),
    DATEDIF(E505,TODAY(),"d"))</f>
        <v>18</v>
      </c>
      <c r="S505">
        <f t="shared" ca="1" si="25"/>
        <v>0</v>
      </c>
      <c r="T505">
        <f t="shared" ca="1" si="26"/>
        <v>1</v>
      </c>
      <c r="U505">
        <f t="shared" ca="1" si="27"/>
        <v>0</v>
      </c>
    </row>
    <row r="506" spans="1:21" x14ac:dyDescent="0.35">
      <c r="B506" t="s">
        <v>1313</v>
      </c>
      <c r="D506" s="34" t="s">
        <v>1066</v>
      </c>
      <c r="E506" s="208">
        <v>45989</v>
      </c>
      <c r="G506" t="s">
        <v>1314</v>
      </c>
      <c r="I506" s="208">
        <v>45989</v>
      </c>
      <c r="K506" t="s">
        <v>347</v>
      </c>
      <c r="L506" t="s">
        <v>164</v>
      </c>
      <c r="M506" t="s">
        <v>1315</v>
      </c>
      <c r="N506" t="s">
        <v>237</v>
      </c>
      <c r="P506" s="193" t="str">
        <f>IF(OR(AND(A506&lt;&gt;"",COUNTIF(Bugs!B:B,A506)&gt;0),AND(B506&lt;&gt;"",COUNTIF(Bugs!A:A,B506)&gt;0)),"Y","")</f>
        <v/>
      </c>
      <c r="Q506" s="193" t="str">
        <f>IF(OR(
    AND(COUNTIF(Bugs!A:A,B506)&gt;0,ISNUMBER(SEARCH("x",INDEX(Bugs!C:C,MATCH(B506,Bugs!A:A,0))))),
    AND(COUNTIF(Bugs!B:B,B506)&gt;0,ISNUMBER(SEARCH("x",INDEX(Bugs!C:C,MATCH(B506,Bugs!B:B,0))))),
    AND(COUNTIF(Bugs!A:A,B506)&gt;0,ISNUMBER(SEARCH("x",INDEX(Bugs!D:D,MATCH(B506,Bugs!A:A,0))))),
    AND(COUNTIF(Bugs!B:B,B506)&gt;0,ISNUMBER(SEARCH("x",INDEX(Bugs!D:D,MATCH(B506,Bugs!B:B,0)))))
),"Y","")</f>
        <v/>
      </c>
      <c r="R506">
        <f ca="1">IF(OR(ISNUMBER(MATCH(L506,MasterData!$D$3:$D$18,0)),ISNUMBER(MATCH(L506,MasterData!$C$3:$C$18,0))),
    DATEDIF(E506,I506,"d"),
    DATEDIF(E506,TODAY(),"d"))</f>
        <v>18</v>
      </c>
      <c r="S506">
        <f t="shared" ca="1" si="25"/>
        <v>0</v>
      </c>
      <c r="T506">
        <f t="shared" ca="1" si="26"/>
        <v>1</v>
      </c>
      <c r="U506">
        <f t="shared" ca="1" si="27"/>
        <v>0</v>
      </c>
    </row>
    <row r="507" spans="1:21" x14ac:dyDescent="0.35">
      <c r="B507" t="s">
        <v>1316</v>
      </c>
      <c r="D507" s="235" t="s">
        <v>1184</v>
      </c>
      <c r="E507" s="208">
        <v>45989</v>
      </c>
      <c r="G507" t="s">
        <v>806</v>
      </c>
      <c r="I507" s="208">
        <v>45989</v>
      </c>
      <c r="K507" t="s">
        <v>235</v>
      </c>
      <c r="L507" t="s">
        <v>164</v>
      </c>
      <c r="M507" t="s">
        <v>1317</v>
      </c>
      <c r="N507" t="s">
        <v>237</v>
      </c>
      <c r="P507" s="193" t="str">
        <f>IF(OR(AND(A507&lt;&gt;"",COUNTIF(Bugs!B:B,A507)&gt;0),AND(B507&lt;&gt;"",COUNTIF(Bugs!A:A,B507)&gt;0)),"Y","")</f>
        <v/>
      </c>
      <c r="Q507" s="193" t="str">
        <f>IF(OR(
    AND(COUNTIF(Bugs!A:A,B507)&gt;0,ISNUMBER(SEARCH("x",INDEX(Bugs!C:C,MATCH(B507,Bugs!A:A,0))))),
    AND(COUNTIF(Bugs!B:B,B507)&gt;0,ISNUMBER(SEARCH("x",INDEX(Bugs!C:C,MATCH(B507,Bugs!B:B,0))))),
    AND(COUNTIF(Bugs!A:A,B507)&gt;0,ISNUMBER(SEARCH("x",INDEX(Bugs!D:D,MATCH(B507,Bugs!A:A,0))))),
    AND(COUNTIF(Bugs!B:B,B507)&gt;0,ISNUMBER(SEARCH("x",INDEX(Bugs!D:D,MATCH(B507,Bugs!B:B,0)))))
),"Y","")</f>
        <v/>
      </c>
      <c r="R507">
        <f ca="1">IF(OR(ISNUMBER(MATCH(L507,MasterData!$D$3:$D$18,0)),ISNUMBER(MATCH(L507,MasterData!$C$3:$C$18,0))),
    DATEDIF(E507,I507,"d"),
    DATEDIF(E507,TODAY(),"d"))</f>
        <v>18</v>
      </c>
      <c r="S507">
        <f t="shared" ca="1" si="25"/>
        <v>0</v>
      </c>
      <c r="T507">
        <f t="shared" ca="1" si="26"/>
        <v>1</v>
      </c>
      <c r="U507">
        <f t="shared" ca="1" si="27"/>
        <v>0</v>
      </c>
    </row>
    <row r="508" spans="1:21" x14ac:dyDescent="0.35">
      <c r="B508" t="s">
        <v>1318</v>
      </c>
      <c r="D508" s="235" t="s">
        <v>1184</v>
      </c>
      <c r="E508" s="208">
        <v>45989</v>
      </c>
      <c r="G508" t="s">
        <v>806</v>
      </c>
      <c r="I508" s="208">
        <v>45994</v>
      </c>
      <c r="K508" t="s">
        <v>235</v>
      </c>
      <c r="L508" t="s">
        <v>171</v>
      </c>
      <c r="M508" t="s">
        <v>1319</v>
      </c>
      <c r="N508" t="s">
        <v>237</v>
      </c>
      <c r="P508" s="193" t="str">
        <f>IF(OR(AND(A508&lt;&gt;"",COUNTIF(Bugs!B:B,A508)&gt;0),AND(B508&lt;&gt;"",COUNTIF(Bugs!A:A,B508)&gt;0)),"Y","")</f>
        <v/>
      </c>
      <c r="Q508" s="193" t="str">
        <f>IF(OR(
    AND(COUNTIF(Bugs!A:A,B508)&gt;0,ISNUMBER(SEARCH("x",INDEX(Bugs!C:C,MATCH(B508,Bugs!A:A,0))))),
    AND(COUNTIF(Bugs!B:B,B508)&gt;0,ISNUMBER(SEARCH("x",INDEX(Bugs!C:C,MATCH(B508,Bugs!B:B,0))))),
    AND(COUNTIF(Bugs!A:A,B508)&gt;0,ISNUMBER(SEARCH("x",INDEX(Bugs!D:D,MATCH(B508,Bugs!A:A,0))))),
    AND(COUNTIF(Bugs!B:B,B508)&gt;0,ISNUMBER(SEARCH("x",INDEX(Bugs!D:D,MATCH(B508,Bugs!B:B,0)))))
),"Y","")</f>
        <v/>
      </c>
      <c r="R508">
        <f ca="1">IF(OR(ISNUMBER(MATCH(L508,MasterData!$D$3:$D$18,0)),ISNUMBER(MATCH(L508,MasterData!$C$3:$C$18,0))),
    DATEDIF(E508,I508,"d"),
    DATEDIF(E508,TODAY(),"d"))</f>
        <v>5</v>
      </c>
      <c r="S508">
        <f t="shared" ca="1" si="25"/>
        <v>1</v>
      </c>
      <c r="T508">
        <f t="shared" ca="1" si="26"/>
        <v>0</v>
      </c>
      <c r="U508">
        <f t="shared" ca="1" si="27"/>
        <v>0</v>
      </c>
    </row>
    <row r="509" spans="1:21" x14ac:dyDescent="0.35">
      <c r="B509" t="s">
        <v>1320</v>
      </c>
      <c r="D509" s="34" t="s">
        <v>1052</v>
      </c>
      <c r="E509" s="208">
        <v>45989</v>
      </c>
      <c r="G509" t="s">
        <v>1321</v>
      </c>
      <c r="I509" s="208">
        <v>45996</v>
      </c>
      <c r="K509" t="s">
        <v>241</v>
      </c>
      <c r="L509" t="s">
        <v>171</v>
      </c>
      <c r="M509" t="s">
        <v>1322</v>
      </c>
      <c r="N509" t="s">
        <v>237</v>
      </c>
      <c r="P509" s="193" t="str">
        <f>IF(OR(AND(A509&lt;&gt;"",COUNTIF(Bugs!B:B,A509)&gt;0),AND(B509&lt;&gt;"",COUNTIF(Bugs!A:A,B509)&gt;0)),"Y","")</f>
        <v/>
      </c>
      <c r="Q509" s="193" t="str">
        <f>IF(OR(
    AND(COUNTIF(Bugs!A:A,B509)&gt;0,ISNUMBER(SEARCH("x",INDEX(Bugs!C:C,MATCH(B509,Bugs!A:A,0))))),
    AND(COUNTIF(Bugs!B:B,B509)&gt;0,ISNUMBER(SEARCH("x",INDEX(Bugs!C:C,MATCH(B509,Bugs!B:B,0))))),
    AND(COUNTIF(Bugs!A:A,B509)&gt;0,ISNUMBER(SEARCH("x",INDEX(Bugs!D:D,MATCH(B509,Bugs!A:A,0))))),
    AND(COUNTIF(Bugs!B:B,B509)&gt;0,ISNUMBER(SEARCH("x",INDEX(Bugs!D:D,MATCH(B509,Bugs!B:B,0)))))
),"Y","")</f>
        <v/>
      </c>
      <c r="R509">
        <f ca="1">IF(OR(ISNUMBER(MATCH(L509,MasterData!$D$3:$D$18,0)),ISNUMBER(MATCH(L509,MasterData!$C$3:$C$18,0))),
    DATEDIF(E509,I509,"d"),
    DATEDIF(E509,TODAY(),"d"))</f>
        <v>7</v>
      </c>
      <c r="S509">
        <f t="shared" ca="1" si="25"/>
        <v>1</v>
      </c>
      <c r="T509">
        <f t="shared" ca="1" si="26"/>
        <v>0</v>
      </c>
      <c r="U509">
        <f t="shared" ca="1" si="27"/>
        <v>0</v>
      </c>
    </row>
    <row r="510" spans="1:21" x14ac:dyDescent="0.35">
      <c r="B510" t="s">
        <v>1323</v>
      </c>
      <c r="D510" s="34" t="s">
        <v>480</v>
      </c>
      <c r="E510" s="208">
        <v>45991</v>
      </c>
      <c r="G510" t="s">
        <v>715</v>
      </c>
      <c r="I510" s="208">
        <v>45991</v>
      </c>
      <c r="K510" t="s">
        <v>235</v>
      </c>
      <c r="L510" t="s">
        <v>164</v>
      </c>
      <c r="M510" t="s">
        <v>1324</v>
      </c>
      <c r="N510" t="s">
        <v>237</v>
      </c>
      <c r="P510" s="193" t="str">
        <f>IF(OR(AND(A510&lt;&gt;"",COUNTIF(Bugs!B:B,A510)&gt;0),AND(B510&lt;&gt;"",COUNTIF(Bugs!A:A,B510)&gt;0)),"Y","")</f>
        <v/>
      </c>
      <c r="Q510" s="193" t="str">
        <f>IF(OR(
    AND(COUNTIF(Bugs!A:A,B510)&gt;0,ISNUMBER(SEARCH("x",INDEX(Bugs!C:C,MATCH(B510,Bugs!A:A,0))))),
    AND(COUNTIF(Bugs!B:B,B510)&gt;0,ISNUMBER(SEARCH("x",INDEX(Bugs!C:C,MATCH(B510,Bugs!B:B,0))))),
    AND(COUNTIF(Bugs!A:A,B510)&gt;0,ISNUMBER(SEARCH("x",INDEX(Bugs!D:D,MATCH(B510,Bugs!A:A,0))))),
    AND(COUNTIF(Bugs!B:B,B510)&gt;0,ISNUMBER(SEARCH("x",INDEX(Bugs!D:D,MATCH(B510,Bugs!B:B,0)))))
),"Y","")</f>
        <v/>
      </c>
      <c r="R510">
        <f ca="1">IF(OR(ISNUMBER(MATCH(L510,MasterData!$D$3:$D$18,0)),ISNUMBER(MATCH(L510,MasterData!$C$3:$C$18,0))),
    DATEDIF(E510,I510,"d"),
    DATEDIF(E510,TODAY(),"d"))</f>
        <v>16</v>
      </c>
      <c r="S510">
        <f t="shared" ca="1" si="25"/>
        <v>0</v>
      </c>
      <c r="T510">
        <f t="shared" ca="1" si="26"/>
        <v>1</v>
      </c>
      <c r="U510">
        <f t="shared" ca="1" si="27"/>
        <v>0</v>
      </c>
    </row>
    <row r="511" spans="1:21" x14ac:dyDescent="0.35">
      <c r="A511" t="s">
        <v>230</v>
      </c>
      <c r="B511" t="s">
        <v>1327</v>
      </c>
      <c r="C511" t="s">
        <v>230</v>
      </c>
      <c r="D511" s="34" t="s">
        <v>1052</v>
      </c>
      <c r="E511" s="208">
        <v>45992</v>
      </c>
      <c r="F511" t="s">
        <v>230</v>
      </c>
      <c r="G511" t="s">
        <v>1191</v>
      </c>
      <c r="H511" t="s">
        <v>230</v>
      </c>
      <c r="I511" s="208">
        <v>45993</v>
      </c>
      <c r="J511" t="s">
        <v>230</v>
      </c>
      <c r="K511" t="s">
        <v>241</v>
      </c>
      <c r="L511" t="s">
        <v>171</v>
      </c>
      <c r="M511" t="s">
        <v>1328</v>
      </c>
      <c r="N511" t="s">
        <v>237</v>
      </c>
      <c r="P511" s="193" t="str">
        <f>IF(OR(AND(A511&lt;&gt;"",COUNTIF(Bugs!B:B,A511)&gt;0),AND(B511&lt;&gt;"",COUNTIF(Bugs!A:A,B511)&gt;0)),"Y","")</f>
        <v/>
      </c>
      <c r="Q511" s="193" t="str">
        <f>IF(OR(
    AND(COUNTIF(Bugs!A:A,B511)&gt;0,ISNUMBER(SEARCH("x",INDEX(Bugs!C:C,MATCH(B511,Bugs!A:A,0))))),
    AND(COUNTIF(Bugs!B:B,B511)&gt;0,ISNUMBER(SEARCH("x",INDEX(Bugs!C:C,MATCH(B511,Bugs!B:B,0))))),
    AND(COUNTIF(Bugs!A:A,B511)&gt;0,ISNUMBER(SEARCH("x",INDEX(Bugs!D:D,MATCH(B511,Bugs!A:A,0))))),
    AND(COUNTIF(Bugs!B:B,B511)&gt;0,ISNUMBER(SEARCH("x",INDEX(Bugs!D:D,MATCH(B511,Bugs!B:B,0)))))
),"Y","")</f>
        <v/>
      </c>
      <c r="R511">
        <f ca="1">IF(OR(ISNUMBER(MATCH(L511,MasterData!$D$3:$D$18,0)),ISNUMBER(MATCH(L511,MasterData!$C$3:$C$18,0))),
    DATEDIF(E511,I511,"d"),
    DATEDIF(E511,TODAY(),"d"))</f>
        <v>1</v>
      </c>
      <c r="S511">
        <f t="shared" ca="1" si="25"/>
        <v>1</v>
      </c>
      <c r="T511">
        <f t="shared" ref="T511:T527" ca="1" si="28">IF(AND($R511&gt;7,R511&lt;=30),1,0)</f>
        <v>0</v>
      </c>
      <c r="U511">
        <f t="shared" ca="1" si="27"/>
        <v>0</v>
      </c>
    </row>
    <row r="512" spans="1:21" x14ac:dyDescent="0.35">
      <c r="A512" t="s">
        <v>230</v>
      </c>
      <c r="B512" t="s">
        <v>1329</v>
      </c>
      <c r="C512" t="s">
        <v>230</v>
      </c>
      <c r="D512" s="34">
        <v>3003</v>
      </c>
      <c r="E512" s="208">
        <v>45992</v>
      </c>
      <c r="F512" t="s">
        <v>230</v>
      </c>
      <c r="G512" t="s">
        <v>853</v>
      </c>
      <c r="H512" t="s">
        <v>230</v>
      </c>
      <c r="I512" s="208">
        <v>45992</v>
      </c>
      <c r="J512" t="s">
        <v>230</v>
      </c>
      <c r="K512" t="s">
        <v>241</v>
      </c>
      <c r="L512" t="s">
        <v>164</v>
      </c>
      <c r="M512" t="s">
        <v>1330</v>
      </c>
      <c r="N512" t="s">
        <v>237</v>
      </c>
      <c r="P512" s="193" t="str">
        <f>IF(OR(AND(A512&lt;&gt;"",COUNTIF(Bugs!B:B,A512)&gt;0),AND(B512&lt;&gt;"",COUNTIF(Bugs!A:A,B512)&gt;0)),"Y","")</f>
        <v/>
      </c>
      <c r="Q512" s="193" t="str">
        <f>IF(OR(
    AND(COUNTIF(Bugs!A:A,B512)&gt;0,ISNUMBER(SEARCH("x",INDEX(Bugs!C:C,MATCH(B512,Bugs!A:A,0))))),
    AND(COUNTIF(Bugs!B:B,B512)&gt;0,ISNUMBER(SEARCH("x",INDEX(Bugs!C:C,MATCH(B512,Bugs!B:B,0))))),
    AND(COUNTIF(Bugs!A:A,B512)&gt;0,ISNUMBER(SEARCH("x",INDEX(Bugs!D:D,MATCH(B512,Bugs!A:A,0))))),
    AND(COUNTIF(Bugs!B:B,B512)&gt;0,ISNUMBER(SEARCH("x",INDEX(Bugs!D:D,MATCH(B512,Bugs!B:B,0)))))
),"Y","")</f>
        <v/>
      </c>
      <c r="R512">
        <f ca="1">IF(OR(ISNUMBER(MATCH(L512,MasterData!$D$3:$D$18,0)),ISNUMBER(MATCH(L512,MasterData!$C$3:$C$18,0))),
    DATEDIF(E512,I512,"d"),
    DATEDIF(E512,TODAY(),"d"))</f>
        <v>15</v>
      </c>
      <c r="S512">
        <f t="shared" ca="1" si="25"/>
        <v>0</v>
      </c>
      <c r="T512">
        <f t="shared" ca="1" si="28"/>
        <v>1</v>
      </c>
      <c r="U512">
        <f t="shared" ca="1" si="27"/>
        <v>0</v>
      </c>
    </row>
    <row r="513" spans="1:21" x14ac:dyDescent="0.35">
      <c r="A513" t="s">
        <v>230</v>
      </c>
      <c r="B513" t="s">
        <v>1331</v>
      </c>
      <c r="C513" t="s">
        <v>230</v>
      </c>
      <c r="D513" s="34">
        <v>3014</v>
      </c>
      <c r="E513" s="208">
        <v>45993</v>
      </c>
      <c r="F513" t="s">
        <v>230</v>
      </c>
      <c r="G513" t="s">
        <v>834</v>
      </c>
      <c r="H513" t="s">
        <v>230</v>
      </c>
      <c r="I513" s="208">
        <v>45993</v>
      </c>
      <c r="J513" t="s">
        <v>230</v>
      </c>
      <c r="K513" t="s">
        <v>241</v>
      </c>
      <c r="L513" t="s">
        <v>171</v>
      </c>
      <c r="M513" t="s">
        <v>1332</v>
      </c>
      <c r="N513" t="s">
        <v>237</v>
      </c>
      <c r="P513" s="193" t="str">
        <f>IF(OR(AND(A513&lt;&gt;"",COUNTIF(Bugs!B:B,A513)&gt;0),AND(B513&lt;&gt;"",COUNTIF(Bugs!A:A,B513)&gt;0)),"Y","")</f>
        <v/>
      </c>
      <c r="Q513" s="193" t="str">
        <f>IF(OR(
    AND(COUNTIF(Bugs!A:A,B513)&gt;0,ISNUMBER(SEARCH("x",INDEX(Bugs!C:C,MATCH(B513,Bugs!A:A,0))))),
    AND(COUNTIF(Bugs!B:B,B513)&gt;0,ISNUMBER(SEARCH("x",INDEX(Bugs!C:C,MATCH(B513,Bugs!B:B,0))))),
    AND(COUNTIF(Bugs!A:A,B513)&gt;0,ISNUMBER(SEARCH("x",INDEX(Bugs!D:D,MATCH(B513,Bugs!A:A,0))))),
    AND(COUNTIF(Bugs!B:B,B513)&gt;0,ISNUMBER(SEARCH("x",INDEX(Bugs!D:D,MATCH(B513,Bugs!B:B,0)))))
),"Y","")</f>
        <v/>
      </c>
      <c r="R513">
        <f ca="1">IF(OR(ISNUMBER(MATCH(L513,MasterData!$D$3:$D$18,0)),ISNUMBER(MATCH(L513,MasterData!$C$3:$C$18,0))),
    DATEDIF(E513,I513,"d"),
    DATEDIF(E513,TODAY(),"d"))</f>
        <v>0</v>
      </c>
      <c r="S513">
        <f t="shared" ca="1" si="25"/>
        <v>1</v>
      </c>
      <c r="T513">
        <f t="shared" ca="1" si="28"/>
        <v>0</v>
      </c>
      <c r="U513">
        <f t="shared" ca="1" si="27"/>
        <v>0</v>
      </c>
    </row>
    <row r="514" spans="1:21" x14ac:dyDescent="0.35">
      <c r="A514" t="s">
        <v>230</v>
      </c>
      <c r="B514" t="s">
        <v>141</v>
      </c>
      <c r="C514" t="s">
        <v>230</v>
      </c>
      <c r="D514" s="34">
        <v>3014</v>
      </c>
      <c r="E514" s="208">
        <v>45993</v>
      </c>
      <c r="F514" t="s">
        <v>230</v>
      </c>
      <c r="G514" t="s">
        <v>834</v>
      </c>
      <c r="H514" t="s">
        <v>230</v>
      </c>
      <c r="I514" s="208">
        <v>45993</v>
      </c>
      <c r="J514" t="s">
        <v>230</v>
      </c>
      <c r="K514" t="s">
        <v>241</v>
      </c>
      <c r="L514" t="s">
        <v>171</v>
      </c>
      <c r="M514" t="s">
        <v>1333</v>
      </c>
      <c r="N514" t="s">
        <v>237</v>
      </c>
      <c r="P514" s="193" t="str">
        <f>IF(OR(AND(A514&lt;&gt;"",COUNTIF(Bugs!B:B,A514)&gt;0),AND(B514&lt;&gt;"",COUNTIF(Bugs!A:A,B514)&gt;0)),"Y","")</f>
        <v>Y</v>
      </c>
      <c r="Q514" s="193" t="str">
        <f>IF(OR(
    AND(COUNTIF(Bugs!A:A,B514)&gt;0,ISNUMBER(SEARCH("x",INDEX(Bugs!C:C,MATCH(B514,Bugs!A:A,0))))),
    AND(COUNTIF(Bugs!B:B,B514)&gt;0,ISNUMBER(SEARCH("x",INDEX(Bugs!C:C,MATCH(B514,Bugs!B:B,0))))),
    AND(COUNTIF(Bugs!A:A,B514)&gt;0,ISNUMBER(SEARCH("x",INDEX(Bugs!D:D,MATCH(B514,Bugs!A:A,0))))),
    AND(COUNTIF(Bugs!B:B,B514)&gt;0,ISNUMBER(SEARCH("x",INDEX(Bugs!D:D,MATCH(B514,Bugs!B:B,0)))))
),"Y","")</f>
        <v>Y</v>
      </c>
      <c r="R514">
        <f ca="1">IF(OR(ISNUMBER(MATCH(L514,MasterData!$D$3:$D$18,0)),ISNUMBER(MATCH(L514,MasterData!$C$3:$C$18,0))),
    DATEDIF(E514,I514,"d"),
    DATEDIF(E514,TODAY(),"d"))</f>
        <v>0</v>
      </c>
      <c r="S514">
        <f t="shared" ca="1" si="25"/>
        <v>1</v>
      </c>
      <c r="T514">
        <f t="shared" ca="1" si="28"/>
        <v>0</v>
      </c>
      <c r="U514">
        <f t="shared" ca="1" si="27"/>
        <v>0</v>
      </c>
    </row>
    <row r="515" spans="1:21" x14ac:dyDescent="0.35">
      <c r="A515" t="s">
        <v>230</v>
      </c>
      <c r="B515" t="s">
        <v>1334</v>
      </c>
      <c r="C515" t="s">
        <v>230</v>
      </c>
      <c r="D515" s="34" t="s">
        <v>1066</v>
      </c>
      <c r="E515" s="208">
        <v>45993</v>
      </c>
      <c r="F515" t="s">
        <v>230</v>
      </c>
      <c r="G515" t="s">
        <v>1335</v>
      </c>
      <c r="H515" t="s">
        <v>230</v>
      </c>
      <c r="I515" s="208">
        <v>45993</v>
      </c>
      <c r="J515" t="s">
        <v>230</v>
      </c>
      <c r="K515" t="s">
        <v>347</v>
      </c>
      <c r="L515" t="s">
        <v>171</v>
      </c>
      <c r="M515" t="s">
        <v>1336</v>
      </c>
      <c r="N515" t="s">
        <v>237</v>
      </c>
      <c r="P515" s="193" t="str">
        <f>IF(OR(AND(A515&lt;&gt;"",COUNTIF(Bugs!B:B,A515)&gt;0),AND(B515&lt;&gt;"",COUNTIF(Bugs!A:A,B515)&gt;0)),"Y","")</f>
        <v/>
      </c>
      <c r="Q515" s="193" t="str">
        <f>IF(OR(
    AND(COUNTIF(Bugs!A:A,B515)&gt;0,ISNUMBER(SEARCH("x",INDEX(Bugs!C:C,MATCH(B515,Bugs!A:A,0))))),
    AND(COUNTIF(Bugs!B:B,B515)&gt;0,ISNUMBER(SEARCH("x",INDEX(Bugs!C:C,MATCH(B515,Bugs!B:B,0))))),
    AND(COUNTIF(Bugs!A:A,B515)&gt;0,ISNUMBER(SEARCH("x",INDEX(Bugs!D:D,MATCH(B515,Bugs!A:A,0))))),
    AND(COUNTIF(Bugs!B:B,B515)&gt;0,ISNUMBER(SEARCH("x",INDEX(Bugs!D:D,MATCH(B515,Bugs!B:B,0)))))
),"Y","")</f>
        <v/>
      </c>
      <c r="R515">
        <f ca="1">IF(OR(ISNUMBER(MATCH(L515,MasterData!$D$3:$D$18,0)),ISNUMBER(MATCH(L515,MasterData!$C$3:$C$18,0))),
    DATEDIF(E515,I515,"d"),
    DATEDIF(E515,TODAY(),"d"))</f>
        <v>0</v>
      </c>
      <c r="S515">
        <f t="shared" ca="1" si="25"/>
        <v>1</v>
      </c>
      <c r="T515">
        <f t="shared" ca="1" si="28"/>
        <v>0</v>
      </c>
      <c r="U515">
        <f t="shared" ca="1" si="27"/>
        <v>0</v>
      </c>
    </row>
    <row r="516" spans="1:21" x14ac:dyDescent="0.35">
      <c r="A516" t="s">
        <v>230</v>
      </c>
      <c r="B516" t="s">
        <v>1337</v>
      </c>
      <c r="C516" t="s">
        <v>230</v>
      </c>
      <c r="D516" s="34">
        <v>3014</v>
      </c>
      <c r="E516" s="208">
        <v>45993</v>
      </c>
      <c r="F516" t="s">
        <v>230</v>
      </c>
      <c r="G516" t="s">
        <v>834</v>
      </c>
      <c r="H516" t="s">
        <v>230</v>
      </c>
      <c r="I516" s="208">
        <v>45994</v>
      </c>
      <c r="J516" t="s">
        <v>230</v>
      </c>
      <c r="K516" t="s">
        <v>241</v>
      </c>
      <c r="L516" t="s">
        <v>171</v>
      </c>
      <c r="M516" t="s">
        <v>1338</v>
      </c>
      <c r="N516" t="s">
        <v>237</v>
      </c>
      <c r="P516" s="193" t="str">
        <f>IF(OR(AND(A516&lt;&gt;"",COUNTIF(Bugs!B:B,A516)&gt;0),AND(B516&lt;&gt;"",COUNTIF(Bugs!A:A,B516)&gt;0)),"Y","")</f>
        <v/>
      </c>
      <c r="Q516" s="193" t="str">
        <f>IF(OR(
    AND(COUNTIF(Bugs!A:A,B516)&gt;0,ISNUMBER(SEARCH("x",INDEX(Bugs!C:C,MATCH(B516,Bugs!A:A,0))))),
    AND(COUNTIF(Bugs!B:B,B516)&gt;0,ISNUMBER(SEARCH("x",INDEX(Bugs!C:C,MATCH(B516,Bugs!B:B,0))))),
    AND(COUNTIF(Bugs!A:A,B516)&gt;0,ISNUMBER(SEARCH("x",INDEX(Bugs!D:D,MATCH(B516,Bugs!A:A,0))))),
    AND(COUNTIF(Bugs!B:B,B516)&gt;0,ISNUMBER(SEARCH("x",INDEX(Bugs!D:D,MATCH(B516,Bugs!B:B,0)))))
),"Y","")</f>
        <v/>
      </c>
      <c r="R516">
        <f ca="1">IF(OR(ISNUMBER(MATCH(L516,MasterData!$D$3:$D$18,0)),ISNUMBER(MATCH(L516,MasterData!$C$3:$C$18,0))),
    DATEDIF(E516,I516,"d"),
    DATEDIF(E516,TODAY(),"d"))</f>
        <v>1</v>
      </c>
      <c r="S516">
        <f t="shared" ca="1" si="25"/>
        <v>1</v>
      </c>
      <c r="T516">
        <f t="shared" ca="1" si="28"/>
        <v>0</v>
      </c>
      <c r="U516">
        <f t="shared" ca="1" si="27"/>
        <v>0</v>
      </c>
    </row>
    <row r="517" spans="1:21" x14ac:dyDescent="0.35">
      <c r="A517" t="s">
        <v>230</v>
      </c>
      <c r="B517" t="s">
        <v>142</v>
      </c>
      <c r="C517" t="s">
        <v>230</v>
      </c>
      <c r="D517" s="34">
        <v>3014</v>
      </c>
      <c r="E517" s="208">
        <v>45993</v>
      </c>
      <c r="F517" t="s">
        <v>230</v>
      </c>
      <c r="G517" t="s">
        <v>834</v>
      </c>
      <c r="H517" t="s">
        <v>230</v>
      </c>
      <c r="I517" s="208">
        <v>45994</v>
      </c>
      <c r="J517" t="s">
        <v>230</v>
      </c>
      <c r="K517" t="s">
        <v>241</v>
      </c>
      <c r="L517" t="s">
        <v>171</v>
      </c>
      <c r="M517" t="s">
        <v>1339</v>
      </c>
      <c r="N517" t="s">
        <v>237</v>
      </c>
      <c r="P517" s="193" t="str">
        <f>IF(OR(AND(A517&lt;&gt;"",COUNTIF(Bugs!B:B,A517)&gt;0),AND(B517&lt;&gt;"",COUNTIF(Bugs!A:A,B517)&gt;0)),"Y","")</f>
        <v>Y</v>
      </c>
      <c r="Q517" s="193" t="str">
        <f>IF(OR(
    AND(COUNTIF(Bugs!A:A,B517)&gt;0,ISNUMBER(SEARCH("x",INDEX(Bugs!C:C,MATCH(B517,Bugs!A:A,0))))),
    AND(COUNTIF(Bugs!B:B,B517)&gt;0,ISNUMBER(SEARCH("x",INDEX(Bugs!C:C,MATCH(B517,Bugs!B:B,0))))),
    AND(COUNTIF(Bugs!A:A,B517)&gt;0,ISNUMBER(SEARCH("x",INDEX(Bugs!D:D,MATCH(B517,Bugs!A:A,0))))),
    AND(COUNTIF(Bugs!B:B,B517)&gt;0,ISNUMBER(SEARCH("x",INDEX(Bugs!D:D,MATCH(B517,Bugs!B:B,0)))))
),"Y","")</f>
        <v>Y</v>
      </c>
      <c r="R517">
        <f ca="1">IF(OR(ISNUMBER(MATCH(L517,MasterData!$D$3:$D$18,0)),ISNUMBER(MATCH(L517,MasterData!$C$3:$C$18,0))),
    DATEDIF(E517,I517,"d"),
    DATEDIF(E517,TODAY(),"d"))</f>
        <v>1</v>
      </c>
      <c r="S517">
        <f t="shared" ca="1" si="25"/>
        <v>1</v>
      </c>
      <c r="T517">
        <f t="shared" ca="1" si="28"/>
        <v>0</v>
      </c>
      <c r="U517">
        <f t="shared" ca="1" si="27"/>
        <v>0</v>
      </c>
    </row>
    <row r="518" spans="1:21" x14ac:dyDescent="0.35">
      <c r="A518" t="s">
        <v>230</v>
      </c>
      <c r="B518" t="s">
        <v>1340</v>
      </c>
      <c r="C518" t="s">
        <v>230</v>
      </c>
      <c r="D518" s="34" t="s">
        <v>1066</v>
      </c>
      <c r="E518" s="208">
        <v>45993</v>
      </c>
      <c r="F518" t="s">
        <v>230</v>
      </c>
      <c r="G518" t="s">
        <v>1122</v>
      </c>
      <c r="H518" t="s">
        <v>230</v>
      </c>
      <c r="I518" s="208">
        <v>45993</v>
      </c>
      <c r="J518" t="s">
        <v>230</v>
      </c>
      <c r="K518" t="s">
        <v>235</v>
      </c>
      <c r="L518" t="s">
        <v>164</v>
      </c>
      <c r="M518" t="s">
        <v>1341</v>
      </c>
      <c r="N518" t="s">
        <v>237</v>
      </c>
      <c r="P518" s="193" t="str">
        <f>IF(OR(AND(A518&lt;&gt;"",COUNTIF(Bugs!B:B,A518)&gt;0),AND(B518&lt;&gt;"",COUNTIF(Bugs!A:A,B518)&gt;0)),"Y","")</f>
        <v/>
      </c>
      <c r="Q518" s="193" t="str">
        <f>IF(OR(
    AND(COUNTIF(Bugs!A:A,B518)&gt;0,ISNUMBER(SEARCH("x",INDEX(Bugs!C:C,MATCH(B518,Bugs!A:A,0))))),
    AND(COUNTIF(Bugs!B:B,B518)&gt;0,ISNUMBER(SEARCH("x",INDEX(Bugs!C:C,MATCH(B518,Bugs!B:B,0))))),
    AND(COUNTIF(Bugs!A:A,B518)&gt;0,ISNUMBER(SEARCH("x",INDEX(Bugs!D:D,MATCH(B518,Bugs!A:A,0))))),
    AND(COUNTIF(Bugs!B:B,B518)&gt;0,ISNUMBER(SEARCH("x",INDEX(Bugs!D:D,MATCH(B518,Bugs!B:B,0)))))
),"Y","")</f>
        <v/>
      </c>
      <c r="R518">
        <f ca="1">IF(OR(ISNUMBER(MATCH(L518,MasterData!$D$3:$D$18,0)),ISNUMBER(MATCH(L518,MasterData!$C$3:$C$18,0))),
    DATEDIF(E518,I518,"d"),
    DATEDIF(E518,TODAY(),"d"))</f>
        <v>14</v>
      </c>
      <c r="S518">
        <f t="shared" ca="1" si="25"/>
        <v>0</v>
      </c>
      <c r="T518">
        <f t="shared" ca="1" si="28"/>
        <v>1</v>
      </c>
      <c r="U518">
        <f t="shared" ca="1" si="27"/>
        <v>0</v>
      </c>
    </row>
    <row r="519" spans="1:21" x14ac:dyDescent="0.35">
      <c r="A519" t="s">
        <v>230</v>
      </c>
      <c r="B519" t="s">
        <v>1342</v>
      </c>
      <c r="C519" t="s">
        <v>230</v>
      </c>
      <c r="D519" s="34" t="s">
        <v>1052</v>
      </c>
      <c r="E519" s="208">
        <v>45994</v>
      </c>
      <c r="F519" t="s">
        <v>230</v>
      </c>
      <c r="G519" t="s">
        <v>1154</v>
      </c>
      <c r="H519" t="s">
        <v>230</v>
      </c>
      <c r="I519" s="208">
        <v>45994</v>
      </c>
      <c r="J519" t="s">
        <v>230</v>
      </c>
      <c r="K519" t="s">
        <v>241</v>
      </c>
      <c r="L519" t="s">
        <v>164</v>
      </c>
      <c r="M519" t="s">
        <v>1343</v>
      </c>
      <c r="N519" t="s">
        <v>237</v>
      </c>
      <c r="P519" s="193" t="str">
        <f>IF(OR(AND(A519&lt;&gt;"",COUNTIF(Bugs!B:B,A519)&gt;0),AND(B519&lt;&gt;"",COUNTIF(Bugs!A:A,B519)&gt;0)),"Y","")</f>
        <v/>
      </c>
      <c r="Q519" s="193" t="str">
        <f>IF(OR(
    AND(COUNTIF(Bugs!A:A,B519)&gt;0,ISNUMBER(SEARCH("x",INDEX(Bugs!C:C,MATCH(B519,Bugs!A:A,0))))),
    AND(COUNTIF(Bugs!B:B,B519)&gt;0,ISNUMBER(SEARCH("x",INDEX(Bugs!C:C,MATCH(B519,Bugs!B:B,0))))),
    AND(COUNTIF(Bugs!A:A,B519)&gt;0,ISNUMBER(SEARCH("x",INDEX(Bugs!D:D,MATCH(B519,Bugs!A:A,0))))),
    AND(COUNTIF(Bugs!B:B,B519)&gt;0,ISNUMBER(SEARCH("x",INDEX(Bugs!D:D,MATCH(B519,Bugs!B:B,0)))))
),"Y","")</f>
        <v/>
      </c>
      <c r="R519">
        <f ca="1">IF(OR(ISNUMBER(MATCH(L519,MasterData!$D$3:$D$18,0)),ISNUMBER(MATCH(L519,MasterData!$C$3:$C$18,0))),
    DATEDIF(E519,I519,"d"),
    DATEDIF(E519,TODAY(),"d"))</f>
        <v>13</v>
      </c>
      <c r="S519">
        <f t="shared" ca="1" si="25"/>
        <v>0</v>
      </c>
      <c r="T519">
        <f t="shared" ca="1" si="28"/>
        <v>1</v>
      </c>
      <c r="U519">
        <f t="shared" ca="1" si="27"/>
        <v>0</v>
      </c>
    </row>
    <row r="520" spans="1:21" x14ac:dyDescent="0.35">
      <c r="A520" t="s">
        <v>230</v>
      </c>
      <c r="B520" t="s">
        <v>1344</v>
      </c>
      <c r="C520" t="s">
        <v>230</v>
      </c>
      <c r="D520" s="34" t="s">
        <v>480</v>
      </c>
      <c r="E520" s="208">
        <v>45994</v>
      </c>
      <c r="F520" t="s">
        <v>230</v>
      </c>
      <c r="G520" t="s">
        <v>834</v>
      </c>
      <c r="H520" t="s">
        <v>230</v>
      </c>
      <c r="I520" s="208">
        <v>45995</v>
      </c>
      <c r="J520" t="s">
        <v>230</v>
      </c>
      <c r="K520" t="s">
        <v>241</v>
      </c>
      <c r="L520" t="s">
        <v>171</v>
      </c>
      <c r="M520" t="s">
        <v>1345</v>
      </c>
      <c r="N520" t="s">
        <v>237</v>
      </c>
      <c r="P520" s="193" t="str">
        <f>IF(OR(AND(A520&lt;&gt;"",COUNTIF(Bugs!B:B,A520)&gt;0),AND(B520&lt;&gt;"",COUNTIF(Bugs!A:A,B520)&gt;0)),"Y","")</f>
        <v/>
      </c>
      <c r="Q520" s="193" t="str">
        <f>IF(OR(
    AND(COUNTIF(Bugs!A:A,B520)&gt;0,ISNUMBER(SEARCH("x",INDEX(Bugs!C:C,MATCH(B520,Bugs!A:A,0))))),
    AND(COUNTIF(Bugs!B:B,B520)&gt;0,ISNUMBER(SEARCH("x",INDEX(Bugs!C:C,MATCH(B520,Bugs!B:B,0))))),
    AND(COUNTIF(Bugs!A:A,B520)&gt;0,ISNUMBER(SEARCH("x",INDEX(Bugs!D:D,MATCH(B520,Bugs!A:A,0))))),
    AND(COUNTIF(Bugs!B:B,B520)&gt;0,ISNUMBER(SEARCH("x",INDEX(Bugs!D:D,MATCH(B520,Bugs!B:B,0)))))
),"Y","")</f>
        <v/>
      </c>
      <c r="R520">
        <f ca="1">IF(OR(ISNUMBER(MATCH(L520,MasterData!$D$3:$D$18,0)),ISNUMBER(MATCH(L520,MasterData!$C$3:$C$18,0))),
    DATEDIF(E520,I520,"d"),
    DATEDIF(E520,TODAY(),"d"))</f>
        <v>1</v>
      </c>
      <c r="S520">
        <f t="shared" ca="1" si="25"/>
        <v>1</v>
      </c>
      <c r="T520">
        <f t="shared" ca="1" si="28"/>
        <v>0</v>
      </c>
      <c r="U520">
        <f t="shared" ca="1" si="27"/>
        <v>0</v>
      </c>
    </row>
    <row r="521" spans="1:21" x14ac:dyDescent="0.35">
      <c r="A521" t="s">
        <v>230</v>
      </c>
      <c r="B521" t="s">
        <v>1346</v>
      </c>
      <c r="C521" t="s">
        <v>230</v>
      </c>
      <c r="D521" s="34" t="s">
        <v>1306</v>
      </c>
      <c r="E521" s="208">
        <v>45994</v>
      </c>
      <c r="F521" t="s">
        <v>230</v>
      </c>
      <c r="G521" t="s">
        <v>715</v>
      </c>
      <c r="H521" t="s">
        <v>230</v>
      </c>
      <c r="I521" s="208">
        <v>45995</v>
      </c>
      <c r="J521" t="s">
        <v>230</v>
      </c>
      <c r="K521" t="s">
        <v>235</v>
      </c>
      <c r="L521" t="s">
        <v>171</v>
      </c>
      <c r="M521" t="s">
        <v>1347</v>
      </c>
      <c r="N521" t="s">
        <v>237</v>
      </c>
      <c r="P521" s="193" t="str">
        <f>IF(OR(AND(A521&lt;&gt;"",COUNTIF(Bugs!B:B,A521)&gt;0),AND(B521&lt;&gt;"",COUNTIF(Bugs!A:A,B521)&gt;0)),"Y","")</f>
        <v/>
      </c>
      <c r="Q521" s="193" t="str">
        <f>IF(OR(
    AND(COUNTIF(Bugs!A:A,B521)&gt;0,ISNUMBER(SEARCH("x",INDEX(Bugs!C:C,MATCH(B521,Bugs!A:A,0))))),
    AND(COUNTIF(Bugs!B:B,B521)&gt;0,ISNUMBER(SEARCH("x",INDEX(Bugs!C:C,MATCH(B521,Bugs!B:B,0))))),
    AND(COUNTIF(Bugs!A:A,B521)&gt;0,ISNUMBER(SEARCH("x",INDEX(Bugs!D:D,MATCH(B521,Bugs!A:A,0))))),
    AND(COUNTIF(Bugs!B:B,B521)&gt;0,ISNUMBER(SEARCH("x",INDEX(Bugs!D:D,MATCH(B521,Bugs!B:B,0)))))
),"Y","")</f>
        <v/>
      </c>
      <c r="R521">
        <f ca="1">IF(OR(ISNUMBER(MATCH(L521,MasterData!$D$3:$D$18,0)),ISNUMBER(MATCH(L521,MasterData!$C$3:$C$18,0))),
    DATEDIF(E521,I521,"d"),
    DATEDIF(E521,TODAY(),"d"))</f>
        <v>1</v>
      </c>
      <c r="S521">
        <f t="shared" ca="1" si="25"/>
        <v>1</v>
      </c>
      <c r="T521">
        <f t="shared" ca="1" si="28"/>
        <v>0</v>
      </c>
      <c r="U521">
        <f t="shared" ca="1" si="27"/>
        <v>0</v>
      </c>
    </row>
    <row r="522" spans="1:21" x14ac:dyDescent="0.35">
      <c r="A522" t="s">
        <v>230</v>
      </c>
      <c r="B522" t="s">
        <v>1348</v>
      </c>
      <c r="C522" t="s">
        <v>230</v>
      </c>
      <c r="D522" s="34" t="s">
        <v>480</v>
      </c>
      <c r="E522" s="208">
        <v>45994</v>
      </c>
      <c r="F522" t="s">
        <v>230</v>
      </c>
      <c r="G522" t="s">
        <v>715</v>
      </c>
      <c r="H522" t="s">
        <v>230</v>
      </c>
      <c r="I522" s="208">
        <v>45995</v>
      </c>
      <c r="J522" t="s">
        <v>230</v>
      </c>
      <c r="K522" t="s">
        <v>235</v>
      </c>
      <c r="L522" t="s">
        <v>171</v>
      </c>
      <c r="M522" t="s">
        <v>1349</v>
      </c>
      <c r="N522" t="s">
        <v>237</v>
      </c>
      <c r="P522" s="193" t="str">
        <f>IF(OR(AND(A522&lt;&gt;"",COUNTIF(Bugs!B:B,A522)&gt;0),AND(B522&lt;&gt;"",COUNTIF(Bugs!A:A,B522)&gt;0)),"Y","")</f>
        <v/>
      </c>
      <c r="Q522" s="193" t="str">
        <f>IF(OR(
    AND(COUNTIF(Bugs!A:A,B522)&gt;0,ISNUMBER(SEARCH("x",INDEX(Bugs!C:C,MATCH(B522,Bugs!A:A,0))))),
    AND(COUNTIF(Bugs!B:B,B522)&gt;0,ISNUMBER(SEARCH("x",INDEX(Bugs!C:C,MATCH(B522,Bugs!B:B,0))))),
    AND(COUNTIF(Bugs!A:A,B522)&gt;0,ISNUMBER(SEARCH("x",INDEX(Bugs!D:D,MATCH(B522,Bugs!A:A,0))))),
    AND(COUNTIF(Bugs!B:B,B522)&gt;0,ISNUMBER(SEARCH("x",INDEX(Bugs!D:D,MATCH(B522,Bugs!B:B,0)))))
),"Y","")</f>
        <v/>
      </c>
      <c r="R522">
        <f ca="1">IF(OR(ISNUMBER(MATCH(L522,MasterData!$D$3:$D$18,0)),ISNUMBER(MATCH(L522,MasterData!$C$3:$C$18,0))),
    DATEDIF(E522,I522,"d"),
    DATEDIF(E522,TODAY(),"d"))</f>
        <v>1</v>
      </c>
      <c r="S522">
        <f t="shared" ca="1" si="25"/>
        <v>1</v>
      </c>
      <c r="T522">
        <f t="shared" ca="1" si="28"/>
        <v>0</v>
      </c>
      <c r="U522">
        <f t="shared" ca="1" si="27"/>
        <v>0</v>
      </c>
    </row>
    <row r="523" spans="1:21" x14ac:dyDescent="0.35">
      <c r="A523" t="s">
        <v>230</v>
      </c>
      <c r="B523" t="s">
        <v>1350</v>
      </c>
      <c r="C523" t="s">
        <v>230</v>
      </c>
      <c r="D523" s="34" t="s">
        <v>480</v>
      </c>
      <c r="E523" s="208">
        <v>45995</v>
      </c>
      <c r="F523" t="s">
        <v>230</v>
      </c>
      <c r="G523" t="s">
        <v>1351</v>
      </c>
      <c r="H523" t="s">
        <v>230</v>
      </c>
      <c r="I523" s="208">
        <v>45995</v>
      </c>
      <c r="J523" t="s">
        <v>230</v>
      </c>
      <c r="K523" t="s">
        <v>241</v>
      </c>
      <c r="L523" t="s">
        <v>164</v>
      </c>
      <c r="M523" t="s">
        <v>1352</v>
      </c>
      <c r="N523" t="s">
        <v>237</v>
      </c>
      <c r="P523" s="193" t="str">
        <f>IF(OR(AND(A523&lt;&gt;"",COUNTIF(Bugs!B:B,A523)&gt;0),AND(B523&lt;&gt;"",COUNTIF(Bugs!A:A,B523)&gt;0)),"Y","")</f>
        <v/>
      </c>
      <c r="Q523" s="193" t="str">
        <f>IF(OR(
    AND(COUNTIF(Bugs!A:A,B523)&gt;0,ISNUMBER(SEARCH("x",INDEX(Bugs!C:C,MATCH(B523,Bugs!A:A,0))))),
    AND(COUNTIF(Bugs!B:B,B523)&gt;0,ISNUMBER(SEARCH("x",INDEX(Bugs!C:C,MATCH(B523,Bugs!B:B,0))))),
    AND(COUNTIF(Bugs!A:A,B523)&gt;0,ISNUMBER(SEARCH("x",INDEX(Bugs!D:D,MATCH(B523,Bugs!A:A,0))))),
    AND(COUNTIF(Bugs!B:B,B523)&gt;0,ISNUMBER(SEARCH("x",INDEX(Bugs!D:D,MATCH(B523,Bugs!B:B,0)))))
),"Y","")</f>
        <v/>
      </c>
      <c r="R523">
        <f ca="1">IF(OR(ISNUMBER(MATCH(L523,MasterData!$D$3:$D$18,0)),ISNUMBER(MATCH(L523,MasterData!$C$3:$C$18,0))),
    DATEDIF(E523,I523,"d"),
    DATEDIF(E523,TODAY(),"d"))</f>
        <v>12</v>
      </c>
      <c r="S523">
        <f t="shared" ref="S523:S531" ca="1" si="29">IF(AND($R523&gt;=0,$R523&lt;=7),1,0)</f>
        <v>0</v>
      </c>
      <c r="T523">
        <f t="shared" ca="1" si="28"/>
        <v>1</v>
      </c>
      <c r="U523">
        <f t="shared" ref="U523:U531" ca="1" si="30">IF($R523&gt;30,1,0)</f>
        <v>0</v>
      </c>
    </row>
    <row r="524" spans="1:21" x14ac:dyDescent="0.35">
      <c r="A524" t="s">
        <v>230</v>
      </c>
      <c r="B524" t="s">
        <v>143</v>
      </c>
      <c r="C524" t="s">
        <v>230</v>
      </c>
      <c r="D524" s="34" t="s">
        <v>1052</v>
      </c>
      <c r="E524" s="208">
        <v>45995</v>
      </c>
      <c r="F524" t="s">
        <v>230</v>
      </c>
      <c r="G524" t="s">
        <v>1255</v>
      </c>
      <c r="H524" t="s">
        <v>230</v>
      </c>
      <c r="I524" s="208">
        <v>45995</v>
      </c>
      <c r="J524" t="s">
        <v>230</v>
      </c>
      <c r="K524" t="s">
        <v>235</v>
      </c>
      <c r="L524" t="s">
        <v>164</v>
      </c>
      <c r="M524" t="s">
        <v>1353</v>
      </c>
      <c r="N524" t="s">
        <v>237</v>
      </c>
      <c r="P524" s="193" t="str">
        <f>IF(OR(AND(A524&lt;&gt;"",COUNTIF(Bugs!B:B,A524)&gt;0),AND(B524&lt;&gt;"",COUNTIF(Bugs!A:A,B524)&gt;0)),"Y","")</f>
        <v>Y</v>
      </c>
      <c r="Q524" s="193" t="str">
        <f>IF(OR(
    AND(COUNTIF(Bugs!A:A,B524)&gt;0,ISNUMBER(SEARCH("x",INDEX(Bugs!C:C,MATCH(B524,Bugs!A:A,0))))),
    AND(COUNTIF(Bugs!B:B,B524)&gt;0,ISNUMBER(SEARCH("x",INDEX(Bugs!C:C,MATCH(B524,Bugs!B:B,0))))),
    AND(COUNTIF(Bugs!A:A,B524)&gt;0,ISNUMBER(SEARCH("x",INDEX(Bugs!D:D,MATCH(B524,Bugs!A:A,0))))),
    AND(COUNTIF(Bugs!B:B,B524)&gt;0,ISNUMBER(SEARCH("x",INDEX(Bugs!D:D,MATCH(B524,Bugs!B:B,0)))))
),"Y","")</f>
        <v/>
      </c>
      <c r="R524">
        <f ca="1">IF(OR(ISNUMBER(MATCH(L524,MasterData!$D$3:$D$18,0)),ISNUMBER(MATCH(L524,MasterData!$C$3:$C$18,0))),
    DATEDIF(E524,I524,"d"),
    DATEDIF(E524,TODAY(),"d"))</f>
        <v>12</v>
      </c>
      <c r="S524">
        <f t="shared" ca="1" si="29"/>
        <v>0</v>
      </c>
      <c r="T524">
        <f t="shared" ca="1" si="28"/>
        <v>1</v>
      </c>
      <c r="U524">
        <f t="shared" ca="1" si="30"/>
        <v>0</v>
      </c>
    </row>
    <row r="525" spans="1:21" x14ac:dyDescent="0.35">
      <c r="A525" t="s">
        <v>230</v>
      </c>
      <c r="B525" t="s">
        <v>1354</v>
      </c>
      <c r="C525" t="s">
        <v>230</v>
      </c>
      <c r="D525" s="34" t="s">
        <v>746</v>
      </c>
      <c r="E525" s="208">
        <v>45995</v>
      </c>
      <c r="F525" t="s">
        <v>230</v>
      </c>
      <c r="G525" t="s">
        <v>816</v>
      </c>
      <c r="H525" t="s">
        <v>230</v>
      </c>
      <c r="I525" s="208">
        <v>45995</v>
      </c>
      <c r="J525" t="s">
        <v>230</v>
      </c>
      <c r="K525" t="s">
        <v>1355</v>
      </c>
      <c r="L525" t="s">
        <v>164</v>
      </c>
      <c r="M525" t="s">
        <v>1356</v>
      </c>
      <c r="N525" t="s">
        <v>237</v>
      </c>
      <c r="P525" s="193" t="str">
        <f>IF(OR(AND(A525&lt;&gt;"",COUNTIF(Bugs!B:B,A525)&gt;0),AND(B525&lt;&gt;"",COUNTIF(Bugs!A:A,B525)&gt;0)),"Y","")</f>
        <v/>
      </c>
      <c r="Q525" s="193" t="str">
        <f>IF(OR(
    AND(COUNTIF(Bugs!A:A,B525)&gt;0,ISNUMBER(SEARCH("x",INDEX(Bugs!C:C,MATCH(B525,Bugs!A:A,0))))),
    AND(COUNTIF(Bugs!B:B,B525)&gt;0,ISNUMBER(SEARCH("x",INDEX(Bugs!C:C,MATCH(B525,Bugs!B:B,0))))),
    AND(COUNTIF(Bugs!A:A,B525)&gt;0,ISNUMBER(SEARCH("x",INDEX(Bugs!D:D,MATCH(B525,Bugs!A:A,0))))),
    AND(COUNTIF(Bugs!B:B,B525)&gt;0,ISNUMBER(SEARCH("x",INDEX(Bugs!D:D,MATCH(B525,Bugs!B:B,0)))))
),"Y","")</f>
        <v/>
      </c>
      <c r="R525">
        <f ca="1">IF(OR(ISNUMBER(MATCH(L525,MasterData!$D$3:$D$18,0)),ISNUMBER(MATCH(L525,MasterData!$C$3:$C$18,0))),
    DATEDIF(E525,I525,"d"),
    DATEDIF(E525,TODAY(),"d"))</f>
        <v>12</v>
      </c>
      <c r="S525">
        <f t="shared" ca="1" si="29"/>
        <v>0</v>
      </c>
      <c r="T525">
        <f t="shared" ca="1" si="28"/>
        <v>1</v>
      </c>
      <c r="U525">
        <f t="shared" ca="1" si="30"/>
        <v>0</v>
      </c>
    </row>
    <row r="526" spans="1:21" x14ac:dyDescent="0.35">
      <c r="A526" t="s">
        <v>230</v>
      </c>
      <c r="B526" t="s">
        <v>1357</v>
      </c>
      <c r="C526" t="s">
        <v>230</v>
      </c>
      <c r="D526" s="34" t="s">
        <v>746</v>
      </c>
      <c r="E526" s="208">
        <v>45996</v>
      </c>
      <c r="F526" t="s">
        <v>230</v>
      </c>
      <c r="G526" t="s">
        <v>816</v>
      </c>
      <c r="H526" t="s">
        <v>230</v>
      </c>
      <c r="I526" s="208">
        <v>45996</v>
      </c>
      <c r="J526" t="s">
        <v>230</v>
      </c>
      <c r="K526" t="s">
        <v>1355</v>
      </c>
      <c r="L526" t="s">
        <v>164</v>
      </c>
      <c r="M526" t="s">
        <v>1358</v>
      </c>
      <c r="N526" t="s">
        <v>237</v>
      </c>
      <c r="P526" s="193" t="str">
        <f>IF(OR(AND(A526&lt;&gt;"",COUNTIF(Bugs!B:B,A526)&gt;0),AND(B526&lt;&gt;"",COUNTIF(Bugs!A:A,B526)&gt;0)),"Y","")</f>
        <v/>
      </c>
      <c r="Q526" s="193" t="str">
        <f>IF(OR(
    AND(COUNTIF(Bugs!A:A,B526)&gt;0,ISNUMBER(SEARCH("x",INDEX(Bugs!C:C,MATCH(B526,Bugs!A:A,0))))),
    AND(COUNTIF(Bugs!B:B,B526)&gt;0,ISNUMBER(SEARCH("x",INDEX(Bugs!C:C,MATCH(B526,Bugs!B:B,0))))),
    AND(COUNTIF(Bugs!A:A,B526)&gt;0,ISNUMBER(SEARCH("x",INDEX(Bugs!D:D,MATCH(B526,Bugs!A:A,0))))),
    AND(COUNTIF(Bugs!B:B,B526)&gt;0,ISNUMBER(SEARCH("x",INDEX(Bugs!D:D,MATCH(B526,Bugs!B:B,0)))))
),"Y","")</f>
        <v/>
      </c>
      <c r="R526">
        <f ca="1">IF(OR(ISNUMBER(MATCH(L526,MasterData!$D$3:$D$18,0)),ISNUMBER(MATCH(L526,MasterData!$C$3:$C$18,0))),
    DATEDIF(E526,I526,"d"),
    DATEDIF(E526,TODAY(),"d"))</f>
        <v>11</v>
      </c>
      <c r="S526">
        <f t="shared" ca="1" si="29"/>
        <v>0</v>
      </c>
      <c r="T526">
        <f t="shared" ca="1" si="28"/>
        <v>1</v>
      </c>
      <c r="U526">
        <f t="shared" ca="1" si="30"/>
        <v>0</v>
      </c>
    </row>
    <row r="527" spans="1:21" x14ac:dyDescent="0.35">
      <c r="A527" t="s">
        <v>230</v>
      </c>
      <c r="B527" t="s">
        <v>1359</v>
      </c>
      <c r="C527" t="s">
        <v>230</v>
      </c>
      <c r="D527" s="34" t="s">
        <v>1052</v>
      </c>
      <c r="E527" s="208">
        <v>45996</v>
      </c>
      <c r="F527" t="s">
        <v>230</v>
      </c>
      <c r="G527" t="s">
        <v>1154</v>
      </c>
      <c r="H527" t="s">
        <v>230</v>
      </c>
      <c r="I527" s="208">
        <v>45996</v>
      </c>
      <c r="J527" t="s">
        <v>230</v>
      </c>
      <c r="K527" t="s">
        <v>241</v>
      </c>
      <c r="L527" t="s">
        <v>164</v>
      </c>
      <c r="M527" t="s">
        <v>1360</v>
      </c>
      <c r="N527" t="s">
        <v>237</v>
      </c>
      <c r="P527" s="193" t="str">
        <f>IF(OR(AND(A527&lt;&gt;"",COUNTIF(Bugs!B:B,A527)&gt;0),AND(B527&lt;&gt;"",COUNTIF(Bugs!A:A,B527)&gt;0)),"Y","")</f>
        <v/>
      </c>
      <c r="Q527" s="193" t="str">
        <f>IF(OR(
    AND(COUNTIF(Bugs!A:A,B527)&gt;0,ISNUMBER(SEARCH("x",INDEX(Bugs!C:C,MATCH(B527,Bugs!A:A,0))))),
    AND(COUNTIF(Bugs!B:B,B527)&gt;0,ISNUMBER(SEARCH("x",INDEX(Bugs!C:C,MATCH(B527,Bugs!B:B,0))))),
    AND(COUNTIF(Bugs!A:A,B527)&gt;0,ISNUMBER(SEARCH("x",INDEX(Bugs!D:D,MATCH(B527,Bugs!A:A,0))))),
    AND(COUNTIF(Bugs!B:B,B527)&gt;0,ISNUMBER(SEARCH("x",INDEX(Bugs!D:D,MATCH(B527,Bugs!B:B,0)))))
),"Y","")</f>
        <v/>
      </c>
      <c r="R527">
        <f ca="1">IF(OR(ISNUMBER(MATCH(L527,MasterData!$D$3:$D$18,0)),ISNUMBER(MATCH(L527,MasterData!$C$3:$C$18,0))),
    DATEDIF(E527,I527,"d"),
    DATEDIF(E527,TODAY(),"d"))</f>
        <v>11</v>
      </c>
      <c r="S527">
        <f t="shared" ca="1" si="29"/>
        <v>0</v>
      </c>
      <c r="T527">
        <f t="shared" ca="1" si="28"/>
        <v>1</v>
      </c>
      <c r="U527">
        <f t="shared" ca="1" si="30"/>
        <v>0</v>
      </c>
    </row>
    <row r="528" spans="1:21" x14ac:dyDescent="0.35">
      <c r="B528" t="s">
        <v>1361</v>
      </c>
      <c r="D528" s="34" t="s">
        <v>746</v>
      </c>
      <c r="E528" s="208">
        <v>45996</v>
      </c>
      <c r="G528" t="s">
        <v>816</v>
      </c>
      <c r="I528" s="208">
        <v>45996</v>
      </c>
      <c r="K528" t="s">
        <v>235</v>
      </c>
      <c r="L528" t="s">
        <v>164</v>
      </c>
      <c r="M528" t="s">
        <v>1362</v>
      </c>
      <c r="N528" t="s">
        <v>237</v>
      </c>
      <c r="P528" s="193" t="str">
        <f>IF(OR(AND(A528&lt;&gt;"",COUNTIF(Bugs!B:B,A528)&gt;0),AND(B528&lt;&gt;"",COUNTIF(Bugs!A:A,B528)&gt;0)),"Y","")</f>
        <v/>
      </c>
      <c r="Q528" s="193" t="str">
        <f>IF(OR(
    AND(COUNTIF(Bugs!A:A,B528)&gt;0,ISNUMBER(SEARCH("x",INDEX(Bugs!C:C,MATCH(B528,Bugs!A:A,0))))),
    AND(COUNTIF(Bugs!B:B,B528)&gt;0,ISNUMBER(SEARCH("x",INDEX(Bugs!C:C,MATCH(B528,Bugs!B:B,0))))),
    AND(COUNTIF(Bugs!A:A,B528)&gt;0,ISNUMBER(SEARCH("x",INDEX(Bugs!D:D,MATCH(B528,Bugs!A:A,0))))),
    AND(COUNTIF(Bugs!B:B,B528)&gt;0,ISNUMBER(SEARCH("x",INDEX(Bugs!D:D,MATCH(B528,Bugs!B:B,0)))))
),"Y","")</f>
        <v/>
      </c>
      <c r="R528">
        <f ca="1">IF(OR(ISNUMBER(MATCH(L528,MasterData!$D$3:$D$18,0)),ISNUMBER(MATCH(L528,MasterData!$C$3:$C$18,0))),
    DATEDIF(E528,I528,"d"),
    DATEDIF(E528,TODAY(),"d"))</f>
        <v>11</v>
      </c>
      <c r="S528">
        <f t="shared" ca="1" si="29"/>
        <v>0</v>
      </c>
      <c r="T528">
        <f t="shared" ref="T528:T530" ca="1" si="31">IF(AND($R528&gt;7,R528&lt;=30),1,0)</f>
        <v>1</v>
      </c>
      <c r="U528">
        <f t="shared" ca="1" si="30"/>
        <v>0</v>
      </c>
    </row>
    <row r="529" spans="2:21" x14ac:dyDescent="0.35">
      <c r="B529" t="s">
        <v>144</v>
      </c>
      <c r="D529" s="34" t="s">
        <v>480</v>
      </c>
      <c r="E529" s="208">
        <v>45996</v>
      </c>
      <c r="G529" t="s">
        <v>715</v>
      </c>
      <c r="I529" s="208">
        <v>45996</v>
      </c>
      <c r="K529" t="s">
        <v>235</v>
      </c>
      <c r="L529" t="s">
        <v>164</v>
      </c>
      <c r="M529" t="s">
        <v>1363</v>
      </c>
      <c r="N529" t="s">
        <v>237</v>
      </c>
      <c r="P529" s="193" t="str">
        <f>IF(OR(AND(A529&lt;&gt;"",COUNTIF(Bugs!B:B,A529)&gt;0),AND(B529&lt;&gt;"",COUNTIF(Bugs!A:A,B529)&gt;0)),"Y","")</f>
        <v>Y</v>
      </c>
      <c r="Q529" s="193" t="str">
        <f>IF(OR(
    AND(COUNTIF(Bugs!A:A,B529)&gt;0,ISNUMBER(SEARCH("x",INDEX(Bugs!C:C,MATCH(B529,Bugs!A:A,0))))),
    AND(COUNTIF(Bugs!B:B,B529)&gt;0,ISNUMBER(SEARCH("x",INDEX(Bugs!C:C,MATCH(B529,Bugs!B:B,0))))),
    AND(COUNTIF(Bugs!A:A,B529)&gt;0,ISNUMBER(SEARCH("x",INDEX(Bugs!D:D,MATCH(B529,Bugs!A:A,0))))),
    AND(COUNTIF(Bugs!B:B,B529)&gt;0,ISNUMBER(SEARCH("x",INDEX(Bugs!D:D,MATCH(B529,Bugs!B:B,0)))))
),"Y","")</f>
        <v>Y</v>
      </c>
      <c r="R529">
        <f ca="1">IF(OR(ISNUMBER(MATCH(L529,MasterData!$D$3:$D$18,0)),ISNUMBER(MATCH(L529,MasterData!$C$3:$C$18,0))),
    DATEDIF(E529,I529,"d"),
    DATEDIF(E529,TODAY(),"d"))</f>
        <v>11</v>
      </c>
      <c r="S529">
        <f t="shared" ca="1" si="29"/>
        <v>0</v>
      </c>
      <c r="T529">
        <f t="shared" ca="1" si="31"/>
        <v>1</v>
      </c>
      <c r="U529">
        <f t="shared" ca="1" si="30"/>
        <v>0</v>
      </c>
    </row>
    <row r="530" spans="2:21" x14ac:dyDescent="0.35">
      <c r="B530" t="s">
        <v>145</v>
      </c>
      <c r="D530" s="34">
        <v>3014</v>
      </c>
      <c r="E530" s="208">
        <v>45996</v>
      </c>
      <c r="G530" t="s">
        <v>715</v>
      </c>
      <c r="I530" s="208">
        <v>45996</v>
      </c>
      <c r="K530" t="s">
        <v>235</v>
      </c>
      <c r="L530" t="s">
        <v>164</v>
      </c>
      <c r="M530" t="s">
        <v>1364</v>
      </c>
      <c r="N530" t="s">
        <v>237</v>
      </c>
      <c r="P530" s="193" t="str">
        <f>IF(OR(AND(A530&lt;&gt;"",COUNTIF(Bugs!B:B,A530)&gt;0),AND(B530&lt;&gt;"",COUNTIF(Bugs!A:A,B530)&gt;0)),"Y","")</f>
        <v>Y</v>
      </c>
      <c r="Q530" s="193" t="str">
        <f>IF(OR(
    AND(COUNTIF(Bugs!A:A,B530)&gt;0,ISNUMBER(SEARCH("x",INDEX(Bugs!C:C,MATCH(B530,Bugs!A:A,0))))),
    AND(COUNTIF(Bugs!B:B,B530)&gt;0,ISNUMBER(SEARCH("x",INDEX(Bugs!C:C,MATCH(B530,Bugs!B:B,0))))),
    AND(COUNTIF(Bugs!A:A,B530)&gt;0,ISNUMBER(SEARCH("x",INDEX(Bugs!D:D,MATCH(B530,Bugs!A:A,0))))),
    AND(COUNTIF(Bugs!B:B,B530)&gt;0,ISNUMBER(SEARCH("x",INDEX(Bugs!D:D,MATCH(B530,Bugs!B:B,0)))))
),"Y","")</f>
        <v>Y</v>
      </c>
      <c r="R530">
        <f ca="1">IF(OR(ISNUMBER(MATCH(L530,MasterData!$D$3:$D$18,0)),ISNUMBER(MATCH(L530,MasterData!$C$3:$C$18,0))),
    DATEDIF(E530,I530,"d"),
    DATEDIF(E530,TODAY(),"d"))</f>
        <v>11</v>
      </c>
      <c r="S530">
        <f t="shared" ca="1" si="29"/>
        <v>0</v>
      </c>
      <c r="T530">
        <f t="shared" ca="1" si="31"/>
        <v>1</v>
      </c>
      <c r="U530">
        <f t="shared" ca="1" si="30"/>
        <v>0</v>
      </c>
    </row>
    <row r="531" spans="2:21" x14ac:dyDescent="0.35">
      <c r="B531" t="s">
        <v>1365</v>
      </c>
      <c r="D531" s="34" t="s">
        <v>480</v>
      </c>
      <c r="E531" s="208">
        <v>45996</v>
      </c>
      <c r="G531" t="s">
        <v>715</v>
      </c>
      <c r="I531" s="208">
        <v>45996</v>
      </c>
      <c r="K531" t="s">
        <v>235</v>
      </c>
      <c r="L531" t="s">
        <v>164</v>
      </c>
      <c r="M531" t="s">
        <v>1366</v>
      </c>
      <c r="N531" t="s">
        <v>237</v>
      </c>
      <c r="P531" s="193" t="str">
        <f>IF(OR(AND(A531&lt;&gt;"",COUNTIF(Bugs!B:B,A531)&gt;0),AND(B531&lt;&gt;"",COUNTIF(Bugs!A:A,B531)&gt;0)),"Y","")</f>
        <v/>
      </c>
      <c r="Q531" s="193" t="str">
        <f>IF(OR(
    AND(COUNTIF(Bugs!A:A,B531)&gt;0,ISNUMBER(SEARCH("x",INDEX(Bugs!C:C,MATCH(B531,Bugs!A:A,0))))),
    AND(COUNTIF(Bugs!B:B,B531)&gt;0,ISNUMBER(SEARCH("x",INDEX(Bugs!C:C,MATCH(B531,Bugs!B:B,0))))),
    AND(COUNTIF(Bugs!A:A,B531)&gt;0,ISNUMBER(SEARCH("x",INDEX(Bugs!D:D,MATCH(B531,Bugs!A:A,0))))),
    AND(COUNTIF(Bugs!B:B,B531)&gt;0,ISNUMBER(SEARCH("x",INDEX(Bugs!D:D,MATCH(B531,Bugs!B:B,0)))))
),"Y","")</f>
        <v/>
      </c>
      <c r="R531">
        <f ca="1">IF(OR(ISNUMBER(MATCH(L531,MasterData!$D$3:$D$18,0)),ISNUMBER(MATCH(L531,MasterData!$C$3:$C$18,0))),
    DATEDIF(E531,I531,"d"),
    DATEDIF(E531,TODAY(),"d"))</f>
        <v>11</v>
      </c>
      <c r="S531">
        <f t="shared" ca="1" si="29"/>
        <v>0</v>
      </c>
      <c r="T531">
        <f t="shared" ref="T531" ca="1" si="32">IF(AND($R531&gt;7,R531&lt;=30),1,0)</f>
        <v>1</v>
      </c>
      <c r="U531">
        <f t="shared" ca="1" si="30"/>
        <v>0</v>
      </c>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94CB18F7-741A-4543-A07B-B4CDB8089AE5}"/>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1D951B64-099C-48FF-ACA9-FCB568CA89BA}"/>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30187CBE-FD06-40CE-A89F-531FC64C3ED7}"/>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7931C943-716C-4F64-B656-88BEEE948C7A}"/>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A2685942-9474-42D5-A577-A60073A4C839}"/>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979FD24-A5A7-4FA7-9D48-74207F9DA91C}"/>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1369109-6DD5-4E3D-8823-6EE3DAF54B7B}"/>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421BF63-88B2-4098-BB55-2C8FB8A1AD34}"/>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A108AF9-0239-4F85-9245-5BC664166DFA}"/>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2C6F679-9D64-4EFA-985C-CE3BF0414877}"/>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BE8A495-4DCC-446E-919B-EA8C461831DD}"/>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96E3A8D-5B43-4269-B0E3-5DC963F13D93}"/>
    <hyperlink ref="B241" r:id="rId13" display="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EB958D27-1F6D-49F2-93E4-84D9682FF0AD}"/>
    <hyperlink ref="B244" r:id="rId14" display="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17BAF4A3-D939-40EE-9FEE-33C4BE5F0F8E}"/>
    <hyperlink ref="B245" r:id="rId15" display="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ABCE3F4A-270A-434B-B8F5-F7E3365B2650}"/>
    <hyperlink ref="B246" r:id="rId16" display="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xr:uid="{1968EB51-CF1E-4172-A603-039E7215B765}"/>
    <hyperlink ref="B247" r:id="rId17" display="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134B603E-AA94-4C90-956F-902801116279}"/>
    <hyperlink ref="B248" r:id="rId18" display="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16710520-97B2-497D-BB10-71B2FE69CAFD}"/>
    <hyperlink ref="B242" r:id="rId19" display="https://myit.siemens.com/now/nav/ui/classic/params/target/incident.do%3Fsys_id%3Dc5156d00c3eea650fab2bc65e0013162%26sysparm_stack%3D%26sysparm_view%3D" xr:uid="{81D67248-7B06-4A99-B13B-16C8A4E89501}"/>
    <hyperlink ref="B249" r:id="rId20" display="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2607E229-3B6E-4DF8-A0F5-EE0B4759B164}"/>
    <hyperlink ref="B250" r:id="rId21" display="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4ECFB6B6-9023-4CAB-BA72-F676B0235E67}"/>
    <hyperlink ref="B251" r:id="rId22" display="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810CEBE9-034A-4FEA-B53D-1FED98E43B26}"/>
    <hyperlink ref="B253" r:id="rId23" display="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2498FAD0-47E6-4ECC-A038-A98FE4001119}"/>
    <hyperlink ref="B254" r:id="rId24" display="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B2F75AC3-80DB-4DAB-A41E-FF1F757D67BA}"/>
    <hyperlink ref="B252" r:id="rId25" display="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9995E19-6FE1-480F-A96C-569FF786B9F6}"/>
    <hyperlink ref="B255" r:id="rId26" display="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69BA495-B7DA-4561-9460-EEA33CF8813D}"/>
    <hyperlink ref="B256" r:id="rId27" display="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32FB263-74D7-441B-8138-7F487A35B4DF}"/>
    <hyperlink ref="B257" r:id="rId28" display="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EC4F7997-5694-4C78-81D0-82477724256E}"/>
    <hyperlink ref="B258" r:id="rId29" display="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FA2C677-9417-45D1-BD15-010C2711CE53}"/>
    <hyperlink ref="B259" r:id="rId30" display="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EAEFCEE-B1F6-40C9-8FC6-7B7E905A6431}"/>
    <hyperlink ref="B260" r:id="rId31" display="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8EF988B-5014-4131-8113-4350F4F34ACF}"/>
    <hyperlink ref="B261" r:id="rId32" display="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95FDCD1-7F44-4362-8FA1-8F9DACFD5A76}"/>
    <hyperlink ref="B262" r:id="rId33" display="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FC318F0-6CF8-4548-B02D-CEC2EF1DF009}"/>
    <hyperlink ref="B263" r:id="rId34" display="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BAB476F-9EC7-4420-A9F7-D8F18C50C0CB}"/>
    <hyperlink ref="B264" r:id="rId35" display="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48A8C1F-3969-4E1C-A0CD-5043E9F16F97}"/>
    <hyperlink ref="B265" r:id="rId36" display="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C8267D1-3614-4666-B3F1-CC1F1D29D9E0}"/>
    <hyperlink ref="B266" r:id="rId37" display="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844330A-6411-4C3C-8300-4705895B4B62}"/>
    <hyperlink ref="B268" r:id="rId38" display="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90DDBCF-1BB8-441A-B5EC-935078D6CBCF}"/>
    <hyperlink ref="B269" r:id="rId39" display="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E02C565-1CF6-406A-ABB5-5E425374C9C2}"/>
    <hyperlink ref="B270" r:id="rId40" display="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362B071-5DF9-42DE-8732-8D8F8C1459E3}"/>
    <hyperlink ref="B271" r:id="rId41" display="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5F32450-11AE-49C0-9A32-44E171A78934}"/>
    <hyperlink ref="B272" r:id="rId42" display="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A3D2B88-0547-48F0-97D9-2BB7B8D54788}"/>
    <hyperlink ref="B273" r:id="rId43" display="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DE579E9-CB61-4995-842A-7CEA2A1E486C}"/>
    <hyperlink ref="B274" r:id="rId44" display="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388A27A-18A8-4387-BCCF-3CBFA48E722E}"/>
    <hyperlink ref="B275" r:id="rId45" display="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D91F6F9-783E-4739-8A13-69718CCD7FD9}"/>
    <hyperlink ref="B276" r:id="rId46" display="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E556C85-690C-413E-A912-A6AEBA379093}"/>
    <hyperlink ref="B278" r:id="rId47" display="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4B35E9D-E648-49ED-AFCC-D25135985FEE}"/>
    <hyperlink ref="B279" r:id="rId48" display="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9B3DAFB-AA6E-4A52-8EB4-8C645518DC46}"/>
    <hyperlink ref="B280" r:id="rId49" display="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4E5D004-F950-4C91-8D4A-78C1FA13EA7B}"/>
    <hyperlink ref="B282" r:id="rId50" display="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3F7D54D-A542-47A4-BD1E-207F61522FB8}"/>
    <hyperlink ref="B283" r:id="rId51" display="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1FECC59-491A-4CC8-844B-EDCC36DAD9EA}"/>
    <hyperlink ref="B285" r:id="rId52" display="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A6F21F8-67B1-415A-BC78-BEB2CF36373C}"/>
    <hyperlink ref="B286" r:id="rId53" display="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A0000F9-1AB7-480A-A70D-D10624445F82}"/>
    <hyperlink ref="B287" r:id="rId54" display="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F31C7CB-31B7-43EA-A609-C6E3F287B8D1}"/>
    <hyperlink ref="B288" r:id="rId55" display="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6B4D4F7-BA8D-49B2-9CCE-5DF9F879A9CD}"/>
    <hyperlink ref="B289" r:id="rId56" display="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91B42FA-94BB-4554-BCFA-365B79EF537D}"/>
    <hyperlink ref="B290" r:id="rId57" display="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A2E3725-E60B-411B-81F3-F8088642CB83}"/>
    <hyperlink ref="B291" r:id="rId58" display="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DD14553-BCFC-467E-88C3-7C8D4FD23FC3}"/>
    <hyperlink ref="B292" r:id="rId59" display="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6E4A365-CEA0-46D4-AF23-BFFF7F67D165}"/>
    <hyperlink ref="B293" r:id="rId60" display="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B465BBA-9741-463D-84C2-15E6160FDDED}"/>
    <hyperlink ref="B294" r:id="rId61" display="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A1E00CE-0D88-463D-BBCB-3721892A0806}"/>
    <hyperlink ref="B295" r:id="rId62" display="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3476240-C8A0-41B1-A7B0-355FCA337BF4}"/>
    <hyperlink ref="B297" r:id="rId63" display="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1203368-7947-4F51-A89C-65AB41128367}"/>
    <hyperlink ref="B298" r:id="rId64" display="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D7AEE560-DE28-4564-91A5-894215F727A7}"/>
    <hyperlink ref="B299" r:id="rId65" display="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D78A473-DB7C-42B8-B885-CE92FB5139E9}"/>
    <hyperlink ref="B301" r:id="rId66" display="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3A626662-F430-4C8C-A388-53B718871124}"/>
    <hyperlink ref="B302" r:id="rId67" display="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4FAFF5EA-A54E-4E8D-919E-ACBC469777A1}"/>
    <hyperlink ref="B303" r:id="rId68" display="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E5934A59-0BCE-4A83-80AB-AED0E1D908A3}"/>
    <hyperlink ref="B304" r:id="rId69" display="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B11A694-53C7-4059-BF95-A7A68C7CBD6B}"/>
    <hyperlink ref="B305" r:id="rId70" display="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E54335D-C631-48A9-9B14-0BAB0215CB83}"/>
    <hyperlink ref="B306" r:id="rId71" display="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8B46E66-5EFF-4552-A5CF-7E807A6FFA2F}"/>
    <hyperlink ref="B307" r:id="rId72" display="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F4CB5A-E8E0-4A6E-8BB2-6125EFFC9A1A}"/>
    <hyperlink ref="B308" r:id="rId73" display="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ECF22EB-BB65-44E5-AEB7-DCF3F33A877D}"/>
    <hyperlink ref="B309" r:id="rId74" display="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6BE3076-774C-496B-B806-19307CCBDA0C}"/>
    <hyperlink ref="B310" r:id="rId75" display="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B40A49B-D12C-4A86-864E-88853D0904D2}"/>
    <hyperlink ref="B311" r:id="rId76" display="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54F7EC3-C3F5-4AE9-A7EA-F3D1EF948F36}"/>
    <hyperlink ref="B312" r:id="rId77" display="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2A6DBC0-B89E-4A74-8440-DFF1458F2472}"/>
    <hyperlink ref="B313" r:id="rId78" display="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E0DCED8-876A-43B6-8C25-9D3E2A481518}"/>
    <hyperlink ref="B314" r:id="rId79" display="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B23E01A-8452-417B-A953-A587038FF86C}"/>
    <hyperlink ref="B315" r:id="rId80" display="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5C9E4923-67D8-4618-801A-872C9B50299A}"/>
    <hyperlink ref="B243" r:id="rId81" display="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C950B121-ACF5-44C1-95C4-46DCD2834E9B}"/>
    <hyperlink ref="B267" r:id="rId82" display="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639B621-76AC-44D6-8414-35277CBDB9DE}"/>
    <hyperlink ref="B277" r:id="rId83" display="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405ED88-8341-4ACF-A61E-B2E593A254D9}"/>
    <hyperlink ref="B281" r:id="rId84" display="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B92765C-FB79-4403-B018-2B6F88156ACC}"/>
    <hyperlink ref="B284" r:id="rId85" display="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A4E7AF7-BB4E-4BD0-B80D-78870FE8D0DA}"/>
    <hyperlink ref="B300" r:id="rId86" display="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241AB983-3E5F-40B0-B100-87B4DEC3EEE3}"/>
    <hyperlink ref="B316" r:id="rId87" display="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49058AFB-506A-469B-9A3E-F1EC494CEB5B}"/>
    <hyperlink ref="B317" r:id="rId88" display="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8AAEB18-5140-4200-AB20-C397D704AB8D}"/>
    <hyperlink ref="B318" r:id="rId89" display="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BD8ADE6-3A3F-491B-8678-2601207E318A}"/>
    <hyperlink ref="B319" r:id="rId90" display="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B404D1B-11BA-4AF5-9217-114CEB9B760D}"/>
    <hyperlink ref="B320" r:id="rId91" display="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BC53E70-D3CA-4E18-98BB-2D33605B89F4}"/>
    <hyperlink ref="B321" r:id="rId92" display="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1AFAFA1-8F06-4C72-B2BE-74108E1DB648}"/>
    <hyperlink ref="B322" r:id="rId93" display="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ECA3F43-4358-46E3-AB5F-453AD0338CC1}"/>
    <hyperlink ref="B323" r:id="rId94" display="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143C019-2627-44CC-9A51-AC1FAED0FAEA}"/>
    <hyperlink ref="B324" r:id="rId95" display="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2B53989-779B-4585-9B31-2923F0290109}"/>
    <hyperlink ref="B325" r:id="rId96" display="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12E1FFD-283E-4706-A03C-48C204E41596}"/>
    <hyperlink ref="B326" r:id="rId97" display="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58A7757-CF57-4F50-A756-B5C70B3EA2B9}"/>
    <hyperlink ref="B327" r:id="rId98" display="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7032301-CD9F-4F18-B080-69C9E3BF526E}"/>
    <hyperlink ref="B328" r:id="rId99" display="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709A22F-E84C-4E28-A210-23102746EA8F}"/>
    <hyperlink ref="B329" r:id="rId100" display="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2D0F5842-79C2-43BE-9099-1036A09491EF}"/>
    <hyperlink ref="B330" r:id="rId101" display="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954A1E6-2E1C-4325-B710-D3257DD43630}"/>
    <hyperlink ref="B331" r:id="rId102" display="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E4FF45A-1CE5-4B5C-B30C-CDC70DABF3E2}"/>
    <hyperlink ref="B332" r:id="rId103" display="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8EC41CD-C9E0-4E1F-8FE1-318FE82832B2}"/>
    <hyperlink ref="B333" r:id="rId104" display="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F8C7469-8D4C-4904-9748-2C43FDDD82AA}"/>
    <hyperlink ref="B334" r:id="rId105" display="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4C5B1EA-7B41-4EDC-89E6-5389D5441FDA}"/>
    <hyperlink ref="B335" r:id="rId106" display="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7880101-BFE2-4FBE-8716-E6EF32293095}"/>
    <hyperlink ref="B336" r:id="rId107" display="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7D931D3-505B-400A-A05D-0E1AC4E2B0F5}"/>
    <hyperlink ref="B337" r:id="rId108" display="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230F24F-3351-46A6-8E73-57EAAC55E448}"/>
    <hyperlink ref="B338" r:id="rId109" display="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8A2E098-EEB1-49F6-858B-F0E427FED76D}"/>
    <hyperlink ref="B339" r:id="rId110" display="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9FD6586-7DC9-4BC3-A031-3E7E9D1DA32B}"/>
    <hyperlink ref="B340" r:id="rId111" display="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11B336B-DAFD-490E-932B-FCD370EC28D8}"/>
    <hyperlink ref="B341" r:id="rId112" display="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316A81D-A4DA-4228-A10F-7BAAADB729A6}"/>
    <hyperlink ref="B342" r:id="rId113" display="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9304B6A-2897-4F4F-A0DB-DF0C7967ED88}"/>
    <hyperlink ref="B343" r:id="rId114" display="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A9A4BC1-40FC-4971-BECD-78B632C12D98}"/>
    <hyperlink ref="B347" r:id="rId115" display="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A8D4F60-61EC-4FD3-9BF9-E9DDFED7E7C2}"/>
    <hyperlink ref="B346" r:id="rId116" display="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398BDE1-6E5A-4C1B-B15B-85659F8130D4}"/>
    <hyperlink ref="B345" r:id="rId117" display="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A80D185-CFD2-40E0-ADC4-58EF8856560A}"/>
    <hyperlink ref="B344" r:id="rId118" display="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90A373A-4086-49FC-BE98-189E33034F3A}"/>
    <hyperlink ref="B348" r:id="rId119" display="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B9BEB70-CEBF-4BB3-8D9E-F7FFF552B25F}"/>
    <hyperlink ref="B349" r:id="rId120" display="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25D14BB-E2DB-4E17-BC69-5E33C0615BC8}"/>
    <hyperlink ref="B350" r:id="rId121" display="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64CD83C-A338-4EC6-B428-0E03A1883127}"/>
    <hyperlink ref="B351" r:id="rId122" display="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92004B7-C04B-4756-88BA-B956015F7242}"/>
    <hyperlink ref="B352" r:id="rId123" display="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020655E-3374-4AF9-98B5-D61F7B78426F}"/>
    <hyperlink ref="B353" r:id="rId124" display="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0C0AC14-470F-4B93-A089-706DDAEEB354}"/>
    <hyperlink ref="B354" r:id="rId125" display="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F5117A6-2570-463B-8EFB-74C5A19E32D3}"/>
    <hyperlink ref="B355" r:id="rId126" display="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1139832-32B6-4B08-B7DD-2866615102D3}"/>
    <hyperlink ref="B356" r:id="rId127" display="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597827E-FEB3-4B49-BAED-24CD33185BFB}"/>
    <hyperlink ref="B357" r:id="rId128" display="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93D03FF-5480-4FD3-83C6-16F14D4FA685}"/>
    <hyperlink ref="B358" r:id="rId129" display="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9D1B550-D500-445F-9740-7C84C8351816}"/>
    <hyperlink ref="B359" r:id="rId130" display="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E962A58-DCEC-470A-9626-5882BBF5114F}"/>
    <hyperlink ref="B360" r:id="rId131" display="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91CE959-6DCA-4624-A6F3-1FB490637681}"/>
    <hyperlink ref="B361" r:id="rId132" display="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5C01BF3-BF8C-415F-A4F8-5B67B0ACC236}"/>
    <hyperlink ref="B362" r:id="rId133" display="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F28639E-5496-4203-9468-00EBA6236A32}"/>
    <hyperlink ref="B363" r:id="rId134" display="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C0EC6F0-11F3-42EF-BD29-CFC0F024CBDD}"/>
    <hyperlink ref="B364" r:id="rId135" display="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9418870-436A-4072-9ADE-BE3657EA5A28}"/>
    <hyperlink ref="B365" r:id="rId136" display="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339B3F3-13B2-4758-9DA2-5A1CCBF62712}"/>
    <hyperlink ref="B366" r:id="rId137" display="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00060E8-9CC8-4F70-AA76-E7113944DADB}"/>
    <hyperlink ref="B367" r:id="rId138" display="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A519EC9-90A5-4FAC-80C9-0219FCF79602}"/>
    <hyperlink ref="B368" r:id="rId139" display="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7C800FEB-BC1B-46A8-A99D-22588F7BD24D}"/>
    <hyperlink ref="B369" r:id="rId140" display="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5BCD993D-4946-42D9-98F6-9BF82F017F08}"/>
    <hyperlink ref="B370" r:id="rId141" display="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C7DD85DC-491A-4B73-B947-A4955CD1F2A3}"/>
    <hyperlink ref="B371" r:id="rId142" display="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3D3A017-7A48-4F03-BD4A-3FF9C30222C9}"/>
    <hyperlink ref="B372" r:id="rId143" display="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795596C-240E-45FF-9745-27D35EDC35A4}"/>
    <hyperlink ref="B373" r:id="rId144" display="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7FA6EC3-DB9D-48B4-88E4-D9F8480F8430}"/>
    <hyperlink ref="B374" r:id="rId145" display="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70CBB8C-A92F-44B5-805C-CD709EEFFC87}"/>
    <hyperlink ref="B375" r:id="rId146" display="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4623928-FE6F-4F6B-A5A9-EED017471D8B}"/>
    <hyperlink ref="B376" r:id="rId147" display="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85F34D0-9077-431C-B2BA-5F2E1C74B0C8}"/>
    <hyperlink ref="B377" r:id="rId148" display="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A26A950-8208-4648-B85F-08D90501DFE6}"/>
    <hyperlink ref="B378" r:id="rId149" display="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E25CF95-F5A9-496D-977E-F52FBEC198DB}"/>
    <hyperlink ref="B379" r:id="rId150" display="https://myit.siemens.com/incident.do?sys_id=e94da21ec374b698aeeeba75e00131b2&amp;sysparm_record_target=incident&amp;sysparm_record_row=9&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9346105-40FF-48A9-B90E-F502C26F6744}"/>
    <hyperlink ref="B380" r:id="rId151" display="https://myit.siemens.com/incident.do?sys_id=ba5a1f16c3f036d0a33a2fd9d00131b8&amp;sysparm_record_target=incident&amp;sysparm_record_row=8&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D1E3F68-A4B5-4846-BB48-4A0AE23D304D}"/>
    <hyperlink ref="B381" r:id="rId152" display="https://myit.siemens.com/incident.do?sys_id=d305ffdeeb3836182b7cff39cad0cd6e&amp;sysparm_record_target=incident&amp;sysparm_record_row=7&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D2C85FA-AA9D-411B-A4BE-A18698C87AC3}"/>
    <hyperlink ref="B382" r:id="rId153" display="https://myit.siemens.com/incident.do?sys_id=d37c9026c3b0725032b8f7bc7a013156&amp;sysparm_record_target=incident&amp;sysparm_record_row=6&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8E078E9-5A8B-4FBD-8DE0-849673D97629}"/>
    <hyperlink ref="B383" r:id="rId154" display="https://myit.siemens.com/incident.do?sys_id=c9c2e062c334725032b8f7bc7a013158&amp;sysparm_record_target=incident&amp;sysparm_record_row=5&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559328A-876E-4196-9DE0-A64E94DEB349}"/>
    <hyperlink ref="B384" r:id="rId155" display="https://myit.siemens.com/incident.do?sys_id=94af5fa6c378be98aeeeba75e00131cc&amp;sysparm_record_target=incident&amp;sysparm_record_row=2&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85C5030-E8A5-4E84-A5EE-C6C53AD12F00}"/>
    <hyperlink ref="B385" r:id="rId156" display="https://myit.siemens.com/incident.do?sys_id=455588bac33c3ad0d812790f050131a1&amp;sysparm_record_target=incident&amp;sysparm_record_row=1&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70CADE4-451A-44BC-A12F-6FAABDC3F396}"/>
    <hyperlink ref="B386" r:id="rId157" display="https://myit.siemens.com/incident.do?sys_id=0a8788bac338b210304cf7bc7a013192&amp;sysparm_record_target=incident&amp;sysparm_record_row=2&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014FC77-849A-48A2-9F9F-04A69570833D}"/>
    <hyperlink ref="B432" r:id="rId158" display="https://myit.siemens.com/incident.do?sys_id=bb69157ec3893210a33a2fd9d00131d7&amp;sysparm_record_target=incident&amp;sysparm_record_row=2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75D8569-31E0-4300-BC0C-FEFE29E24AC9}"/>
    <hyperlink ref="B433" r:id="rId159" display="https://myit.siemens.com/incident.do?sys_id=2c7b06f6c309b210a33a2fd9d0013152&amp;sysparm_record_target=incident&amp;sysparm_record_row=2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980F318-896F-4191-B429-49F781B08041}"/>
    <hyperlink ref="B434" r:id="rId160" display="https://myit.siemens.com/incident.do?sys_id=d2f48af22b81b21028b1f01f5e91bff4&amp;sysparm_record_target=incident&amp;sysparm_record_row=2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7C6CA95-5FC9-4A6D-85AC-0E524865BDAD}"/>
    <hyperlink ref="B435" r:id="rId161" display="https://myit.siemens.com/incident.do?sys_id=bba936c7eb0972102b7cff39cad0cdda&amp;sysparm_record_target=incident&amp;sysparm_record_row=2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33721BC-0346-41AE-8EA2-76042E814B0D}"/>
    <hyperlink ref="B436" r:id="rId162" display="https://myit.siemens.com/incident.do?sys_id=5056ab4b2bc17a1028b1f01f5e91bf5c&amp;sysparm_record_target=incident&amp;sysparm_record_row=2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B8C4816-9B29-467E-97FB-31B0E426CA39}"/>
    <hyperlink ref="B437" r:id="rId163" display="https://myit.siemens.com/incident.do?sys_id=bc654d5bebc1b6102b7cff39cad0cd9b&amp;sysparm_record_target=incident&amp;sysparm_record_row=2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7177E9F-55A2-46A9-A650-D34E7B0E9297}"/>
    <hyperlink ref="B438" r:id="rId164" display="https://myit.siemens.com/incident.do?sys_id=9fe2606f478db21009d14bad436d4363&amp;sysparm_record_target=incident&amp;sysparm_record_row=2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8D8701-6B18-43B6-AA1E-71EA0C10674F}"/>
    <hyperlink ref="B439" r:id="rId165" display="https://myit.siemens.com/incident.do?sys_id=9b65a02b4741f21009d14bad436d4381&amp;sysparm_record_target=incident&amp;sysparm_record_row=1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AB3EF52-21BE-4016-920F-6603F9986C45}"/>
    <hyperlink ref="B440" r:id="rId166" display="https://myit.siemens.com/incident.do?sys_id=be48b8e747093250fc8b7816536d4344&amp;sysparm_record_target=incident&amp;sysparm_record_row=1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635E605-E214-48AD-B0E2-A52601E9CB1F}"/>
    <hyperlink ref="B441" r:id="rId167" display="https://myit.siemens.com/incident.do?sys_id=5b39782fc345fe10a33a2fd9d001319f&amp;sysparm_record_target=incident&amp;sysparm_record_row=1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BD15EEA-F5EF-4F9E-AC5E-0341AECFE955}"/>
    <hyperlink ref="B442" r:id="rId168" display="https://myit.siemens.com/incident.do?sys_id=12a938ebeb8dba102b7cff39cad0cd9c&amp;sysparm_record_target=incident&amp;sysparm_record_row=1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385822E-C160-40EA-A71F-BD86AD683014}"/>
    <hyperlink ref="B443" r:id="rId169" display="https://myit.siemens.com/incident.do?sys_id=aa94c9ef474d3250fc8b7816536d43ca&amp;sysparm_record_target=incident&amp;sysparm_record_row=1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9B4F7F6-9A33-41AD-BC56-F70C6A86B4F2}"/>
    <hyperlink ref="B444" r:id="rId170" display="https://myit.siemens.com/incident.do?sys_id=28c60daf478d3250fc8b7816536d4382&amp;sysparm_record_target=incident&amp;sysparm_record_row=1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D4AC154-3BBF-43E3-B009-797A3F6E8739}"/>
    <hyperlink ref="B445" r:id="rId171" display="https://myit.siemens.com/incident.do?sys_id=4f2351a347c9361009d14bad436d4335&amp;sysparm_record_target=incident&amp;sysparm_record_row=1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B13BF3C-11B9-4820-9CBF-B15840C49DE1}"/>
    <hyperlink ref="B446" r:id="rId172" display="https://myit.siemens.com/incident.do?sys_id=c3d88eaf4789b250fc8b7816536d4338&amp;sysparm_record_target=incident&amp;sysparm_record_row=1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B28486B-4F66-4340-A666-D23F1D954F7D}"/>
    <hyperlink ref="B447" r:id="rId173" display="https://myit.siemens.com/incident.do?sys_id=6baaf43f3b4936502bf84834c3e45ab5&amp;sysparm_record_target=incident&amp;sysparm_record_row=1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76B5B8E-824A-49C6-939A-25573F5D4C3F}"/>
    <hyperlink ref="B448" r:id="rId174" display="https://myit.siemens.com/incident.do?sys_id=b2424eff3b0db6502bf84834c3e45a04&amp;sysparm_record_target=incident&amp;sysparm_record_row=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A1ECA28-A768-4A77-850F-476D60B018AA}"/>
    <hyperlink ref="B449" r:id="rId175" display="https://myit.siemens.com/incident.do?sys_id=9f2e0ffb934dba5082ee33fdfaba1081&amp;sysparm_record_target=incident&amp;sysparm_record_row=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6D1A2B1-303D-4AF4-9088-8D6BBB3EF27D}"/>
    <hyperlink ref="B450" r:id="rId176" display="https://myit.siemens.com/incident.do?sys_id=9ef7f333eb4176502b7cff39cad0cd4e&amp;sysparm_record_target=incident&amp;sysparm_record_row=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2DE029E-13E9-4C30-9261-EBEC9315B610}"/>
    <hyperlink ref="B453" r:id="rId177" display="https://myit.siemens.com/incident.do?sys_id=ca646640c391ba50a33a2fd9d00131e0&amp;sysparm_record_target=incident&amp;sysparm_record_row=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EDA5D16-29EF-47C3-9357-49630E6F1EAC}"/>
    <hyperlink ref="B452" r:id="rId178" display="https://myit.siemens.com/incident.do?sys_id=b7f45f082b99fa5028b1f01f5e91bfa0&amp;sysparm_record_target=incident&amp;sysparm_record_row=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8817BA2-8599-4E07-822E-F0A037B23985}"/>
    <hyperlink ref="B454" r:id="rId179" display="https://myit.siemens.com/incident.do?sys_id=3e472700c3d13e50a33a2fd9d00131f9&amp;sysparm_record_target=incident&amp;sysparm_record_row=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570A6C7-A83F-4662-9D0D-C0D7FC9FBFA5}"/>
    <hyperlink ref="B455" r:id="rId180" display="https://myit.siemens.com/incident.do?sys_id=fea8cc98c3117e50a33a2fd9d00131ea&amp;sysparm_record_target=incident&amp;sysparm_record_row=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D8DD723-482D-4327-9847-FC8F654E2371}"/>
    <hyperlink ref="B456" r:id="rId181" display="https://myit.siemens.com/incident.do?sys_id=6b88261ceb15fa502b7cff39cad0cd8d&amp;sysparm_record_target=incident&amp;sysparm_record_row=6&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2B49AEF-5000-4E69-B3AD-24A2447AD367}"/>
    <hyperlink ref="B387" r:id="rId182" display="https://myit.siemens.com/incident.do?sys_id=d56fbe26c3303a94e1a0432ad001316e&amp;sysparm_record_target=incident&amp;sysparm_record_row=3&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83B6075-46E7-4312-ABB7-C9461682F545}"/>
    <hyperlink ref="B388" r:id="rId183" display="https://myit.siemens.com/incident.do?sys_id=028e1876c33cf21032b8f7bc7a013135&amp;sysparm_record_target=incident&amp;sysparm_record_row=1&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7F2EAB7-E82A-4998-8B84-ED39C8FCB8AA}"/>
    <hyperlink ref="B389" r:id="rId184" display="https://myit.siemens.com/incident.do?sys_id=fcbd34fec3f4fad0d812790f05013137&amp;sysparm_record_target=incident&amp;sysparm_record_row=2&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E113D1F-753F-477C-88F5-929FB9AA56E6}"/>
    <hyperlink ref="B390" r:id="rId185" display="https://myit.siemens.com/incident.do?sys_id=446d8db2c37cfad0d812790f05013105&amp;sysparm_record_target=incident&amp;sysparm_record_row=1&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702D801-B13F-4615-ABDB-DE65AAEE464F}"/>
    <hyperlink ref="B391" r:id="rId186" display="https://myit.siemens.com/incident.do?sys_id=82f670cfc3f4ba10e1a0432ad0013197&amp;sysparm_record_target=incident&amp;sysparm_record_row=1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66F2735-5465-4C84-8157-C00AA4848846}"/>
    <hyperlink ref="B392" r:id="rId187" display="https://myit.siemens.com/incident.do?sys_id=6a8dbc0393f47a1c82ee33fdfaba10cf&amp;sysparm_record_target=incident&amp;sysparm_record_row=13&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45BFAE5-4B72-41D7-88E5-F28F1B8DEF46}"/>
    <hyperlink ref="B393" r:id="rId188" display="https://myit.siemens.com/incident.do?sys_id=cb57415fc3bc725032b8f7bc7a013161&amp;sysparm_record_target=incident&amp;sysparm_record_row=1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1FE8854-F382-4C18-8F53-F02A93718249}"/>
    <hyperlink ref="B394" r:id="rId189" display="https://myit.siemens.com/now/nav/ui/classic/params/target/incident.do%3Fsys_id%3D1c65b095c3457290e1a0432ad00131be%26sysparm_stack%3D%26sysparm_view%3D" xr:uid="{62714DBD-0E72-411B-82DB-C811167A5E81}"/>
    <hyperlink ref="B395" r:id="rId190" display="https://myit.siemens.com/incident.do?sys_id=08025eebc3f0fa50304cf7bc7a0131ca&amp;sysparm_record_target=incident&amp;sysparm_record_row=8&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5C4BF5B-2EE3-44B2-B3B1-811E37E16776}"/>
    <hyperlink ref="B396" r:id="rId191" display="https://myit.siemens.com/incident.do?sys_id=c1f392e7c374fa50304cf7bc7a01318c&amp;sysparm_record_target=incident&amp;sysparm_record_row=7&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F53A238-2B73-4D55-93A2-BC4D79999E0E}"/>
    <hyperlink ref="B397" r:id="rId192" display="https://myit.siemens.com/incident.do?sys_id=099e6ee7c370be50e1a0432ad00131a3&amp;sysparm_record_target=incident&amp;sysparm_record_row=6&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BF4C7C8-14E1-4BC5-BDA7-40BD7A30BB63}"/>
    <hyperlink ref="B398" r:id="rId193" display="https://myit.siemens.com/incident.do?sys_id=0a22faa7933c3e5c82ee33fdfaba1045&amp;sysparm_record_target=incident&amp;sysparm_record_row=5&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C1C7CE3-F548-467C-8466-A23E1ED986BA}"/>
    <hyperlink ref="B399" r:id="rId194" display="https://myit.siemens.com/incident.do?sys_id=940c31109389361082ee33fdfaba10d1&amp;sysparm_record_target=incident&amp;sysparm_record_row=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62556C5-5EE2-4600-A5A9-57DE9E9E09EA}"/>
    <hyperlink ref="B400" r:id="rId195" display="https://myit.siemens.com/incident.do?sys_id=67760ae4c349ba10d812790f050131dd&amp;sysparm_record_target=incident&amp;sysparm_record_row=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BE6FB3E-C473-4DA1-B09B-285EC6E6AACE}"/>
    <hyperlink ref="B401" r:id="rId196" display="https://myit.siemens.com/incident.do?sys_id=39a8c2a8c3497e10a33a2fd9d00131f0&amp;sysparm_record_target=incident&amp;sysparm_record_row=1&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D1D6DFE-FC94-48D6-84F5-8283C9AA26AD}"/>
    <hyperlink ref="B403" r:id="rId197" display="https://myit.siemens.com/incident.do?sys_id=fc59b3acebc9be102b7cff39cad0cd38&amp;sysparm_record_target=incident&amp;sysparm_record_row=1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61CEFF8-354C-42CC-9C39-2A60F5C9EE36}"/>
    <hyperlink ref="B404" r:id="rId198" display="https://myit.siemens.com/incident.do?sys_id=5f646678c3c9b250d812790f050131e7&amp;sysparm_record_target=incident&amp;sysparm_record_row=1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48B72D8-FED5-4F78-B2F1-36FB94C9C49A}"/>
    <hyperlink ref="B405" r:id="rId199" display="https://myit.siemens.com/incident.do?sys_id=3f7afa38c309f250d812790f050131c8&amp;sysparm_record_target=incident&amp;sysparm_record_row=1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E33B95D-CFB4-494E-AB3E-9913D4C3BE71}"/>
    <hyperlink ref="B406" r:id="rId200" display="https://myit.siemens.com/incident.do?sys_id=c95c5f7cc349b25032b8f7bc7a0131bd&amp;sysparm_record_target=incident&amp;sysparm_record_row=1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6F27577-85CD-497B-BC96-329EC6485CC7}"/>
    <hyperlink ref="B407" r:id="rId201" display="https://myit.siemens.com/incident.do?sys_id=fc646fb4c3493650e1a0432ad0013182&amp;sysparm_record_target=incident&amp;sysparm_record_row=1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99C12B4-1EF9-4841-ADCA-8E431FFBA6D2}"/>
    <hyperlink ref="B408" r:id="rId202" display="https://myit.siemens.com/incident.do?sys_id=7c556334c3893650e1a0432ad0013178&amp;sysparm_record_target=incident&amp;sysparm_record_row=10&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6017FA9-2480-489B-98E1-3E7944E9CD08}"/>
    <hyperlink ref="B409" r:id="rId203" display="https://myit.siemens.com/incident.do?sys_id=2127e778c3c1f25032b8f7bc7a0131de&amp;sysparm_record_target=incident&amp;sysparm_record_row=9&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785C330-DA14-4B2D-B0D1-E103F22FA36F}"/>
    <hyperlink ref="B410" r:id="rId204" display="https://myit.siemens.com/incident.do?sys_id=9aac2770c3853a50aeeeba75e00131e5&amp;sysparm_record_target=incident&amp;sysparm_record_row=8&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3B62338-3B55-401C-AAAD-F60BEC22A7F1}"/>
    <hyperlink ref="B411" r:id="rId205" display="https://myit.siemens.com/incident.do?sys_id=4acd88cdc3093a50d812790f05013178&amp;sysparm_record_target=incident&amp;sysparm_record_row=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E8B528A-6C81-400C-A39C-686BC7FCB256}"/>
    <hyperlink ref="B412" r:id="rId206" display="https://myit.siemens.com/incident.do?sys_id=97743301c3c57e50e1a0432ad00131ae&amp;sysparm_record_target=incident&amp;sysparm_record_row=6&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94A848D-7DE1-48A0-9B68-004178CDDE53}"/>
    <hyperlink ref="B413" r:id="rId207" display="https://myit.siemens.com/incident.do?sys_id=26b6bb05c3497e50e1a0432ad0013140&amp;sysparm_record_target=incident&amp;sysparm_record_row=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76993F9-50CC-4B3F-B5CE-E5661C7C05D3}"/>
    <hyperlink ref="B414" r:id="rId208" display="https://myit.siemens.com/incident.do?sys_id=48f3dc91930dbe5082ee33fdfaba10c6&amp;sysparm_record_target=incident&amp;sysparm_record_row=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4DD27D6-E5C2-4D74-9CE5-D9FCF3306C1D}"/>
    <hyperlink ref="B415" r:id="rId209" display="https://myit.siemens.com/incident.do?sys_id=4d989099c30d3290304cf7bc7a01318c&amp;sysparm_record_target=incident&amp;sysparm_record_row=3&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A1FCCB2-B47E-42BB-B61A-C8BC7B261C52}"/>
    <hyperlink ref="B418" r:id="rId210" display="https://myit.siemens.com/incident.do?sys_id=5bc3f51dc301b690304cf7bc7a0131bb&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9BCCF33-8473-445E-9E79-9DAC17478282}"/>
    <hyperlink ref="B419" r:id="rId211" display="https://myit.siemens.com/incident.do?sys_id=eac01169c3497e10d812790f05013164&amp;sysparm_record_target=incident&amp;sysparm_record_row=1&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37D552-ACF8-4ADE-90B4-0B2EB34F5642}"/>
    <hyperlink ref="B420" r:id="rId212" display="https://myit.siemens.com/incident.do?sys_id=aebc7d65c3c1fe103134790f05013158&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08AF15D-897C-4B29-B37E-CA62FF644169}"/>
    <hyperlink ref="B421" r:id="rId213" display="https://myit.siemens.com/incident.do?sys_id=2a5c7ea5c34df2503134790f0501317d&amp;sysparm_record_target=incident&amp;sysparm_record_row=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226D252-B6BD-416E-8B77-74DBDF089ACB}"/>
    <hyperlink ref="B422" r:id="rId214" display="https://myit.siemens.com/incident.do?sys_id=d01cbe3dc389fe9032b8f7bc7a01316b&amp;sysparm_record_target=incident&amp;sysparm_record_row=3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C919105-E758-4472-B0E3-089B89A78C46}"/>
    <hyperlink ref="B423" r:id="rId215" display="https://myit.siemens.com/incident.do?sys_id=2d9f76b9c3c5ba50d812790f05013193&amp;sysparm_record_target=incident&amp;sysparm_record_row=3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4C877E3-9753-4204-8B29-6EF9F41217CE}"/>
    <hyperlink ref="B424" r:id="rId216" display="https://myit.siemens.com/incident.do?sys_id=2b21c371c349ba50d812790f05013108&amp;sysparm_record_target=incident&amp;sysparm_record_row=3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84A8EA3-82C2-4B70-8217-2F9205686858}"/>
    <hyperlink ref="B425" r:id="rId217" display="https://myit.siemens.com/incident.do?sys_id=afa24775c389ba50d812790f05013195&amp;sysparm_record_target=incident&amp;sysparm_record_row=3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6AA605E-406A-4018-8136-A357DBFF0B19}"/>
    <hyperlink ref="B426" r:id="rId218" display="https://myit.siemens.com/incident.do?sys_id=e927e3b9c3c53e50d812790f050131aa&amp;sysparm_record_target=incident&amp;sysparm_record_row=3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18B726C-AB48-4EEF-8D14-FF21C7872E9D}"/>
    <hyperlink ref="B427" r:id="rId219" display="https://myit.siemens.com/incident.do?sys_id=42caebb9c3893e50d812790f05013190&amp;sysparm_record_target=incident&amp;sysparm_record_row=3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61DD4E6-D97B-4C2A-B095-C5155CA9F732}"/>
    <hyperlink ref="B428" r:id="rId220" display="https://myit.siemens.com/incident.do?sys_id=095d5846c309fed0a33a2fd9d0013172&amp;sysparm_record_target=incident&amp;sysparm_record_row=3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A6CEF4F-85A4-4819-9CB8-DFFB8829B72E}"/>
    <hyperlink ref="B429" r:id="rId221" display="https://myit.siemens.com/incident.do?sys_id=a2e541caebc93a102b7cff39cad0cdad&amp;sysparm_record_target=incident&amp;sysparm_record_row=2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5CB32F4-F046-4DB7-B521-0165608D8C3E}"/>
    <hyperlink ref="B430" r:id="rId222" display="https://myit.siemens.com/incident.do?sys_id=196fbc2ac3897210a33a2fd9d0013113&amp;sysparm_record_target=incident&amp;sysparm_record_row=2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207FDB2-41D2-4D9F-9429-5F5D09A891BA}"/>
    <hyperlink ref="B431" r:id="rId223" display="https://myit.siemens.com/incident.do?sys_id=1bb10daac3897210a33a2fd9d0013163&amp;sysparm_record_target=incident&amp;sysparm_record_row=2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27AD222-62DB-40A9-BB19-87ABF9599864}"/>
    <hyperlink ref="B417" r:id="rId224" display="https://myit.siemens.com/incident.do?sys_id=77c0a411c305b290aeeeba75e00131d0&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AFCCBB8-3532-499F-93B9-157CCDF33060}"/>
    <hyperlink ref="B457" r:id="rId225" display="https://myit.siemens.com/incident.do?sys_id=8d8bedc5eb55be502b7cff39cad0cd40&amp;sysparm_record_target=incident&amp;sysparm_record_row=5&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527F1D4-E8FD-44F7-958B-DED841865B95}"/>
    <hyperlink ref="B458" r:id="rId226" display="https://myit.siemens.com/incident.do?sys_id=8cee2d0deb95be502b7cff39cad0cd09&amp;sysparm_record_target=incident&amp;sysparm_record_row=4&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6DA46EC-793A-4C8A-9C41-529407DDF73F}"/>
    <hyperlink ref="B459" r:id="rId227" display="https://myit.siemens.com/incident.do?sys_id=2811b10debd5be502b7cff39cad0cd8f&amp;sysparm_record_target=incident&amp;sysparm_record_row=3&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68C3C17-CFA4-4CDC-8C0B-9D9301BBD944}"/>
    <hyperlink ref="B460" r:id="rId228" display="https://myit.siemens.com/incident.do?sys_id=b0493585ebd9be502b7cff39cad0cd9a&amp;sysparm_record_target=incident&amp;sysparm_record_row=2&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DFFC72-ED6A-46DE-AD16-AD43753A1219}"/>
    <hyperlink ref="B461" r:id="rId229" display="https://myit.siemens.com/incident.do?sys_id=d83f86853b9db6902bf84834c3e45a9b&amp;sysparm_record_target=incident&amp;sysparm_record_row=1&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A681438-99A6-412D-A31B-4FB2B4DCE263}"/>
    <hyperlink ref="B462" r:id="rId230" display="https://myit.siemens.com/incident.do?sys_id=80675f894759f290fc8b7816536d439a&amp;sysparm_record_target=incident&amp;sysparm_record_row=1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8292683-7EA7-4577-9FA5-4F462EDB4C1E}"/>
    <hyperlink ref="B463" r:id="rId231" display="https://myit.siemens.com/incident.do?sys_id=7f54a011eb91f2902b7cff39cad0cdb6&amp;sysparm_record_target=incident&amp;sysparm_record_row=1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E1DD434-C257-4DA0-9872-D6816FF551FD}"/>
    <hyperlink ref="B464" r:id="rId232" display="https://myit.siemens.com/incident.do?sys_id=7cc7ecd5eb91f2902b7cff39cad0cd71&amp;sysparm_record_target=incident&amp;sysparm_record_row=1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A967E61-158F-48C1-B29C-A9455E9C42C5}"/>
    <hyperlink ref="B465" r:id="rId233" display="https://myit.siemens.com/incident.do?sys_id=00dd6b9147d53a90fc8b7816536d4360&amp;sysparm_record_target=incident&amp;sysparm_record_row=12&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B2E50D1-CC74-4682-8370-DDEF046A350F}"/>
    <hyperlink ref="B466" r:id="rId234" display="https://myit.siemens.com/incident.do?sys_id=7e85b399c35932d0aeeeba75e0013150&amp;sysparm_record_target=incident&amp;sysparm_record_row=1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D913BBC-45F1-44B9-9080-3B1A46ADBA16}"/>
    <hyperlink ref="B467" r:id="rId235" display="https://myit.siemens.com/incident.do?sys_id=073194a147597a90fc8b7816536d4329&amp;sysparm_record_target=incident&amp;sysparm_record_row=10&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47BC7E9-63FF-43BC-888B-7D6D27058D28}"/>
    <hyperlink ref="B468" r:id="rId236" display="https://myit.siemens.com/incident.do?sys_id=81255ca1c3d9ba90a33a2fd9d0013193&amp;sysparm_record_target=incident&amp;sysparm_record_row=9&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CB9994F-F333-4CA7-8B1F-DD1E5E11C108}"/>
    <hyperlink ref="B469" r:id="rId237" display="https://myit.siemens.com/incident.do?sys_id=4284ede147d9be5009d14bad436d43e7&amp;sysparm_record_target=incident&amp;sysparm_record_row=8&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B4529E9-E67A-46D5-9314-66BBCF54D0EC}"/>
    <hyperlink ref="B470" r:id="rId238" display="https://myit.siemens.com/incident.do?sys_id=81bd0c31c31576d0aeeeba75e001317f&amp;sysparm_record_target=incident&amp;sysparm_record_row=6&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3C601C7-E88D-4C87-97AA-D0F87FF127A7}"/>
    <hyperlink ref="B471" r:id="rId239" display="https://myit.siemens.com/incident.do?sys_id=99a7d83d931132d082ee33fdfaba1043&amp;sysparm_record_target=incident&amp;sysparm_record_row=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BEEAA4-18A7-4D68-A13B-9D1590B2D6A4}"/>
    <hyperlink ref="B472" r:id="rId240" display="https://myit.siemens.com/incident.do?sys_id=22e4b4f53b1176d02bf84834c3e45a62&amp;sysparm_record_target=incident&amp;sysparm_record_row=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F53AD1B-D0CA-449A-8694-66A7F1C55BB1}"/>
    <hyperlink ref="B473" r:id="rId241" display="https://myit.siemens.com/incident.do?sys_id=e195c575ebdd7e902b7cff39cad0cd3b&amp;sysparm_record_target=incident&amp;sysparm_record_row=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61C08DA-2BE2-4E1A-8559-D376F0E3E8EE}"/>
    <hyperlink ref="B474" r:id="rId242" display="https://myit.siemens.com/incident.do?sys_id=3a3f0135eb95be902b7cff39cad0cdef&amp;sysparm_record_target=incident&amp;sysparm_record_row=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124A46B-6BCA-4D0C-A4DC-B4FB7BC652D9}"/>
    <hyperlink ref="B475" r:id="rId243" display="https://myit.siemens.com/incident.do?sys_id=4baa560e47d936d0fa7ff0be436d4309&amp;sysparm_record_target=incident&amp;sysparm_record_row=9&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6F634C5-5D5E-4F27-94C0-A2C279F083CF}"/>
    <hyperlink ref="B476" r:id="rId244" display="https://myit.siemens.com/incident.do?sys_id=3359eacec355b6d0a33a2fd9d0013116&amp;sysparm_record_target=incident&amp;sysparm_record_row=8&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38170ED-EA05-4D68-B485-C6850B44E2DF}"/>
    <hyperlink ref="B477" r:id="rId245" display="https://myit.siemens.com/incident.do?sys_id=977a161e4759fad0fc8b7816536d43d6&amp;sysparm_record_target=incident&amp;sysparm_record_row=7&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22F011E-35D8-4D1E-AAF1-A2C616F3F6BC}"/>
    <hyperlink ref="B478" r:id="rId246" display="https://myit.siemens.com/incident.do?sys_id=71aef2d293957ed082ee33fdfaba101a&amp;sysparm_record_target=incident&amp;sysparm_record_row=5&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475CBAF-56DB-4BC4-881E-FABF56CD5F65}"/>
    <hyperlink ref="B479" r:id="rId247" display="https://myit.siemens.com/incident.do?sys_id=c2821b929391bed082ee33fdfaba1039&amp;sysparm_record_target=incident&amp;sysparm_record_row=4&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D7509EE-CA48-4EC2-BFA9-0FDDFA7EF48E}"/>
    <hyperlink ref="B480" r:id="rId248" display="https://myit.siemens.com/incident.do?sys_id=913c63d69311fed082ee33fdfaba10af&amp;sysparm_record_target=incident&amp;sysparm_record_row=3&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31B0F5C-107E-457A-8A81-E190D8D83613}"/>
    <hyperlink ref="B481" r:id="rId249" display="https://myit.siemens.com/incident.do?sys_id=4dfaa356c311b614aeeeba75e0013187&amp;sysparm_record_target=incident&amp;sysparm_record_row=2&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B3988DC-00D5-4C6A-B94A-56DDAD5B8079}"/>
    <hyperlink ref="B482" r:id="rId250" display="https://myit.siemens.com/incident.do?sys_id=525db3d63b5936142bf84834c3e45a27&amp;sysparm_record_target=incident&amp;sysparm_record_row=1&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35DEE0B-1BE8-442B-AB99-89496D9195A0}"/>
    <hyperlink ref="B451" r:id="rId251" display="https://myit.siemens.com/incident.do?sys_id=ae3e070cc3d5fa50a33a2fd9d0013186&amp;sysparm_record_target=incident&amp;sysparm_record_row=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434F710-9F5C-4CEB-B3EC-45B34E58D11A}"/>
    <hyperlink ref="B483" r:id="rId252" display="https://myit.siemens.com/incident.do?sys_id=f8ac971793597a1482ee33fdfaba1045&amp;sysparm_record_target=incident&amp;sysparm_record_row=1&amp;sysparm_record_rows=9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A47F470-BBB3-4133-B074-C3C012338A5F}"/>
    <hyperlink ref="B484" r:id="rId253" display="https://myit.siemens.com/incident.do?sys_id=29ca0ce793d5ba1482ee33fdfaba10d2&amp;sysparm_record_target=incident&amp;sysparm_record_row=10&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E262362-7B9A-4189-8F8A-352CA9E92C18}"/>
    <hyperlink ref="B485" r:id="rId254" display="https://myit.siemens.com/incident.do?sys_id=e11114a3471d76d009d14bad436d43f4&amp;sysparm_record_target=incident&amp;sysparm_record_row=9&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E62DB18-8469-4312-BC03-528890728B7F}"/>
    <hyperlink ref="B486" r:id="rId255" display="https://myit.siemens.com/incident.do?sys_id=da0572a793913e1482ee33fdfaba109e&amp;sysparm_record_target=incident&amp;sysparm_record_row=8&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7FB7397-1DA9-4899-A927-3559B67709B3}"/>
    <hyperlink ref="B487" r:id="rId256" display="https://myit.siemens.com/incident.do?sys_id=cae77a2793d13e1482ee33fdfaba1003&amp;sysparm_record_target=incident&amp;sysparm_record_row=7&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4085CF8-CADD-43F8-B6A3-A264CFA5BBB8}"/>
    <hyperlink ref="B488" r:id="rId257" display="https://myit.siemens.com/incident.do?sys_id=dc3373af3b5136542bf84834c3e45ac0&amp;sysparm_record_target=incident&amp;sysparm_record_row=6&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3F668DC-7A6F-4EA4-B1C4-E0EF252F3407}"/>
    <hyperlink ref="B489" r:id="rId258" display="https://myit.siemens.com/incident.do?sys_id=9095fba39315be1482ee33fdfaba1048&amp;sysparm_record_target=incident&amp;sysparm_record_row=5&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46497C4-5900-4214-81F4-A9B59C7B3E60}"/>
    <hyperlink ref="B490" r:id="rId259" display="https://myit.siemens.com/incident.do?sys_id=cac737a39355be1482ee33fdfaba1008&amp;sysparm_record_target=incident&amp;sysparm_record_row=4&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40F711E-CC5F-482A-A0AD-E116E017D490}"/>
    <hyperlink ref="B491" r:id="rId260" display="https://myit.siemens.com/incident.do?sys_id=b051d8332b59761428b1f01f5e91bf86&amp;sysparm_record_target=incident&amp;sysparm_record_row=3&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94414B9-3166-4285-A8B7-07B32B1AF168}"/>
    <hyperlink ref="B492" r:id="rId261" display="https://myit.siemens.com/incident.do?sys_id=cdf510bb47593a14fa7ff0be436d43cd&amp;sysparm_record_target=incident&amp;sysparm_record_row=2&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E1C2DFD-1367-465B-B94F-55B1F7ABB724}"/>
    <hyperlink ref="B493" r:id="rId262" display="https://myit.siemens.com/incident.do?sys_id=4bc91037479d7254fc8b7816536d436f&amp;sysparm_record_target=incident&amp;sysparm_record_row=1&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5E70A3E-9A13-4474-AB3A-D19C0631DB57}"/>
    <hyperlink ref="B494" r:id="rId263" display="https://myit.siemens.com/incident.do?sys_id=127c048493a1f25482ee33fdfaba1005&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30AF9D3-2EBD-464B-81B7-84BA99BC9E8B}"/>
    <hyperlink ref="B416" r:id="rId264" display="https://myit.siemens.com/now/nav/ui/classic/params/target/incident.do%3Fsys_id%3D24f8b253c338fe10a33a2fd9d00131b4%26sysparm_stack%3D%26sysparm_view%3D" xr:uid="{FF9AA988-685C-45F6-86FD-C4D77AD0309F}"/>
    <hyperlink ref="B528" r:id="rId265" display="https://myit.siemens.com/incident.do?sys_id=dbd353b6eb6d3e502b7cff39cad0cdb2&amp;sysparm_record_target=incident&amp;sysparm_record_row=3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2CCE53E-462B-4C39-8C82-51A5B23179B8}"/>
    <hyperlink ref="B529" r:id="rId266" display="https://myit.siemens.com/incident.do?sys_id=fe66940bc36d7e50a33a2fd9d00131aa&amp;sysparm_record_target=incident&amp;sysparm_record_row=29&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F1A4423-56F4-4662-AF53-E245FEBC14F2}"/>
    <hyperlink ref="B530" r:id="rId267" display="https://myit.siemens.com/incident.do?sys_id=76a8148fc36d7e50a33a2fd9d00131ea&amp;sysparm_record_target=incident&amp;sysparm_record_row=2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A783292-5C9A-4C11-B155-AE6DF1D62F5E}"/>
    <hyperlink ref="B531" r:id="rId268" display="https://myit.siemens.com/incident.do?sys_id=269f0403c32d7e50a33a2fd9d001315f&amp;sysparm_record_target=incident&amp;sysparm_record_row=30&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9172F56-3014-4623-B437-5AD50627AE78}"/>
  </hyperlinks>
  <pageMargins left="0.7" right="0.7" top="0.75" bottom="0.75" header="0.3" footer="0.3"/>
  <tableParts count="1">
    <tablePart r:id="rId269"/>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66971-CD14-4678-BF1C-62594CBD6803}">
  <dimension ref="A1:V562"/>
  <sheetViews>
    <sheetView topLeftCell="A527" zoomScale="55" zoomScaleNormal="55" workbookViewId="0">
      <selection activeCell="A562" sqref="A562:XFD562"/>
    </sheetView>
  </sheetViews>
  <sheetFormatPr defaultRowHeight="14.5" x14ac:dyDescent="0.35"/>
  <cols>
    <col min="1" max="1" width="13.54296875" bestFit="1" customWidth="1"/>
    <col min="2" max="2" width="19.81640625" customWidth="1"/>
    <col min="3" max="3" width="13.81640625" customWidth="1"/>
    <col min="4" max="4" width="16.453125" customWidth="1"/>
    <col min="5" max="5" width="18.7265625" style="208" customWidth="1"/>
    <col min="6" max="6" width="12.453125" customWidth="1"/>
    <col min="7" max="7" width="60.7265625" customWidth="1"/>
    <col min="8" max="8" width="31" customWidth="1"/>
    <col min="9" max="9" width="19.54296875" customWidth="1"/>
    <col min="10" max="10" width="30.81640625" customWidth="1"/>
    <col min="11" max="11" width="12.453125" customWidth="1"/>
    <col min="12" max="12" width="17.453125" customWidth="1"/>
    <col min="13" max="13" width="81.1796875" customWidth="1"/>
    <col min="14" max="14" width="39.1796875" customWidth="1"/>
    <col min="15" max="15" width="14.7265625" bestFit="1" customWidth="1"/>
    <col min="16" max="16" width="13.7265625" style="193" bestFit="1" customWidth="1"/>
    <col min="17" max="17" width="13.7265625" style="193" customWidth="1"/>
    <col min="18" max="18" width="15.453125" bestFit="1" customWidth="1"/>
    <col min="19" max="19" width="13.81640625" bestFit="1" customWidth="1"/>
    <col min="20" max="20" width="14.7265625" bestFit="1" customWidth="1"/>
    <col min="21" max="21" width="14.453125" bestFit="1" customWidth="1"/>
  </cols>
  <sheetData>
    <row r="1" spans="1:21" x14ac:dyDescent="0.35">
      <c r="A1" t="s">
        <v>1</v>
      </c>
      <c r="B1" t="s">
        <v>0</v>
      </c>
      <c r="C1" t="s">
        <v>214</v>
      </c>
      <c r="D1" t="s">
        <v>215</v>
      </c>
      <c r="E1" s="208" t="s">
        <v>216</v>
      </c>
      <c r="F1" t="s">
        <v>217</v>
      </c>
      <c r="G1" t="s">
        <v>218</v>
      </c>
      <c r="H1" t="s">
        <v>219</v>
      </c>
      <c r="I1" t="s">
        <v>220</v>
      </c>
      <c r="J1" t="s">
        <v>221</v>
      </c>
      <c r="K1" t="s">
        <v>161</v>
      </c>
      <c r="L1" t="s">
        <v>222</v>
      </c>
      <c r="M1" t="s">
        <v>223</v>
      </c>
      <c r="N1" t="s">
        <v>224</v>
      </c>
      <c r="O1" t="s">
        <v>225</v>
      </c>
      <c r="P1" s="193" t="s">
        <v>797</v>
      </c>
      <c r="Q1" s="193" t="s">
        <v>978</v>
      </c>
      <c r="R1" t="s">
        <v>226</v>
      </c>
      <c r="S1" t="s">
        <v>694</v>
      </c>
      <c r="T1" t="s">
        <v>695</v>
      </c>
      <c r="U1" t="s">
        <v>696</v>
      </c>
    </row>
    <row r="2" spans="1:21" x14ac:dyDescent="0.35">
      <c r="A2">
        <v>6000127070</v>
      </c>
      <c r="B2" t="s">
        <v>229</v>
      </c>
      <c r="C2" t="s">
        <v>230</v>
      </c>
      <c r="D2" s="34" t="s">
        <v>231</v>
      </c>
      <c r="E2" s="208">
        <v>45663</v>
      </c>
      <c r="F2" s="1"/>
      <c r="G2" t="s">
        <v>232</v>
      </c>
      <c r="H2" t="s">
        <v>233</v>
      </c>
      <c r="I2" s="208">
        <v>45727</v>
      </c>
      <c r="J2" t="s">
        <v>234</v>
      </c>
      <c r="K2" t="s">
        <v>235</v>
      </c>
      <c r="L2" t="s">
        <v>171</v>
      </c>
      <c r="M2" t="s">
        <v>236</v>
      </c>
      <c r="N2" t="s">
        <v>237</v>
      </c>
      <c r="O2" t="s">
        <v>230</v>
      </c>
      <c r="P2" s="193" t="str">
        <f>IF(OR(AND(A2&lt;&gt;"",COUNTIF(Bugs!B:B,A2)&gt;0),AND(B2&lt;&gt;"",COUNTIF(Bugs!A:A,B2)&gt;0)),"Y","")</f>
        <v/>
      </c>
      <c r="Q2" s="193" t="str">
        <f>IF(OR(
    AND(COUNTIF(Bugs!A:A,B2)&gt;0,ISNUMBER(SEARCH("x",INDEX(Bugs!C:C,MATCH(B2,Bugs!A:A,0))))),
    AND(COUNTIF(Bugs!B:B,B2)&gt;0,ISNUMBER(SEARCH("x",INDEX(Bugs!C:C,MATCH(B2,Bugs!B:B,0))))),
    AND(COUNTIF(Bugs!A:A,B2)&gt;0,ISNUMBER(SEARCH("x",INDEX(Bugs!D:D,MATCH(B2,Bugs!A:A,0))))),
    AND(COUNTIF(Bugs!B:B,B2)&gt;0,ISNUMBER(SEARCH("x",INDEX(Bugs!D:D,MATCH(B2,Bugs!B:B,0)))))
),"Y","")</f>
        <v/>
      </c>
      <c r="R2">
        <f ca="1">IF(OR(ISNUMBER(MATCH(L2,MasterData!$D$3:$D$18,0)),ISNUMBER(MATCH(L2,MasterData!$C$3:$C$18,0))),
    DATEDIF(E2,I2,"d"),
    DATEDIF(E2,TODAY(),"d"))</f>
        <v>64</v>
      </c>
      <c r="S2">
        <f ca="1">IF(AND($R2&gt;=0,$R2&lt;=7),1,0)</f>
        <v>0</v>
      </c>
      <c r="T2">
        <f ca="1">IF(AND($R2&gt;7,R2&lt;=30),1,0)</f>
        <v>0</v>
      </c>
      <c r="U2">
        <f ca="1">IF($R2&gt;30,1,0)</f>
        <v>1</v>
      </c>
    </row>
    <row r="3" spans="1:21" x14ac:dyDescent="0.35">
      <c r="A3">
        <v>6000127209</v>
      </c>
      <c r="B3" t="s">
        <v>238</v>
      </c>
      <c r="C3" t="s">
        <v>230</v>
      </c>
      <c r="D3" s="34" t="s">
        <v>231</v>
      </c>
      <c r="E3" s="208">
        <v>45664</v>
      </c>
      <c r="F3" s="1"/>
      <c r="G3" t="s">
        <v>239</v>
      </c>
      <c r="H3" t="s">
        <v>240</v>
      </c>
      <c r="I3" s="208">
        <v>45673</v>
      </c>
      <c r="J3" t="s">
        <v>234</v>
      </c>
      <c r="K3" t="s">
        <v>241</v>
      </c>
      <c r="L3" t="s">
        <v>171</v>
      </c>
      <c r="M3" t="s">
        <v>242</v>
      </c>
      <c r="N3" t="s">
        <v>237</v>
      </c>
      <c r="O3" t="s">
        <v>230</v>
      </c>
      <c r="P3" s="193" t="str">
        <f>IF(OR(AND(A3&lt;&gt;"",COUNTIF(Bugs!B:B,A3)&gt;0),AND(B3&lt;&gt;"",COUNTIF(Bugs!A:A,B3)&gt;0)),"Y","")</f>
        <v/>
      </c>
      <c r="Q3" s="193" t="str">
        <f>IF(OR(
    AND(COUNTIF(Bugs!A:A,B3)&gt;0,ISNUMBER(SEARCH("x",INDEX(Bugs!C:C,MATCH(B3,Bugs!A:A,0))))),
    AND(COUNTIF(Bugs!B:B,B3)&gt;0,ISNUMBER(SEARCH("x",INDEX(Bugs!C:C,MATCH(B3,Bugs!B:B,0))))),
    AND(COUNTIF(Bugs!A:A,B3)&gt;0,ISNUMBER(SEARCH("x",INDEX(Bugs!D:D,MATCH(B3,Bugs!A:A,0))))),
    AND(COUNTIF(Bugs!B:B,B3)&gt;0,ISNUMBER(SEARCH("x",INDEX(Bugs!D:D,MATCH(B3,Bugs!B:B,0)))))
),"Y","")</f>
        <v/>
      </c>
      <c r="R3">
        <f ca="1">IF(OR(ISNUMBER(MATCH(L3,MasterData!$D$3:$D$18,0)),ISNUMBER(MATCH(L3,MasterData!$C$3:$C$18,0))),
    DATEDIF(E3,I3,"d"),
    DATEDIF(E3,TODAY(),"d"))</f>
        <v>9</v>
      </c>
      <c r="S3">
        <f t="shared" ref="S3:S66" ca="1" si="0">IF(AND($R3&gt;=0,$R3&lt;=7),1,0)</f>
        <v>0</v>
      </c>
      <c r="T3">
        <f t="shared" ref="T3:T66" ca="1" si="1">IF(AND($R3&gt;7,R3&lt;=30),1,0)</f>
        <v>1</v>
      </c>
      <c r="U3">
        <f t="shared" ref="U3:U66" ca="1" si="2">IF($R3&gt;30,1,0)</f>
        <v>0</v>
      </c>
    </row>
    <row r="4" spans="1:21" x14ac:dyDescent="0.35">
      <c r="A4">
        <v>6000127632</v>
      </c>
      <c r="B4" t="s">
        <v>243</v>
      </c>
      <c r="C4" t="s">
        <v>230</v>
      </c>
      <c r="D4" s="34" t="s">
        <v>231</v>
      </c>
      <c r="E4" s="208">
        <v>45667</v>
      </c>
      <c r="F4" s="1"/>
      <c r="G4" t="s">
        <v>244</v>
      </c>
      <c r="H4" t="s">
        <v>245</v>
      </c>
      <c r="I4" s="208">
        <v>45679</v>
      </c>
      <c r="J4" t="s">
        <v>234</v>
      </c>
      <c r="K4" t="s">
        <v>235</v>
      </c>
      <c r="L4" t="s">
        <v>171</v>
      </c>
      <c r="M4" t="s">
        <v>246</v>
      </c>
      <c r="N4" t="s">
        <v>237</v>
      </c>
      <c r="O4" t="s">
        <v>230</v>
      </c>
      <c r="P4" s="193" t="str">
        <f>IF(OR(AND(A4&lt;&gt;"",COUNTIF(Bugs!B:B,A4)&gt;0),AND(B4&lt;&gt;"",COUNTIF(Bugs!A:A,B4)&gt;0)),"Y","")</f>
        <v/>
      </c>
      <c r="Q4" s="193" t="str">
        <f>IF(OR(
    AND(COUNTIF(Bugs!A:A,B4)&gt;0,ISNUMBER(SEARCH("x",INDEX(Bugs!C:C,MATCH(B4,Bugs!A:A,0))))),
    AND(COUNTIF(Bugs!B:B,B4)&gt;0,ISNUMBER(SEARCH("x",INDEX(Bugs!C:C,MATCH(B4,Bugs!B:B,0))))),
    AND(COUNTIF(Bugs!A:A,B4)&gt;0,ISNUMBER(SEARCH("x",INDEX(Bugs!D:D,MATCH(B4,Bugs!A:A,0))))),
    AND(COUNTIF(Bugs!B:B,B4)&gt;0,ISNUMBER(SEARCH("x",INDEX(Bugs!D:D,MATCH(B4,Bugs!B:B,0)))))
),"Y","")</f>
        <v/>
      </c>
      <c r="R4">
        <f ca="1">IF(OR(ISNUMBER(MATCH(L4,MasterData!$D$3:$D$18,0)),ISNUMBER(MATCH(L4,MasterData!$C$3:$C$18,0))),
    DATEDIF(E4,I4,"d"),
    DATEDIF(E4,TODAY(),"d"))</f>
        <v>12</v>
      </c>
      <c r="S4">
        <f t="shared" ca="1" si="0"/>
        <v>0</v>
      </c>
      <c r="T4">
        <f t="shared" ca="1" si="1"/>
        <v>1</v>
      </c>
      <c r="U4">
        <f t="shared" ca="1" si="2"/>
        <v>0</v>
      </c>
    </row>
    <row r="5" spans="1:21" x14ac:dyDescent="0.35">
      <c r="A5">
        <v>6000128352</v>
      </c>
      <c r="B5" t="s">
        <v>230</v>
      </c>
      <c r="C5" t="s">
        <v>230</v>
      </c>
      <c r="D5" s="34" t="s">
        <v>247</v>
      </c>
      <c r="E5" s="208">
        <v>45674</v>
      </c>
      <c r="F5" s="1"/>
      <c r="G5" t="s">
        <v>248</v>
      </c>
      <c r="H5" t="s">
        <v>240</v>
      </c>
      <c r="I5" s="208">
        <v>45688</v>
      </c>
      <c r="J5" t="s">
        <v>201</v>
      </c>
      <c r="K5" t="s">
        <v>241</v>
      </c>
      <c r="L5" t="s">
        <v>171</v>
      </c>
      <c r="M5" t="s">
        <v>249</v>
      </c>
      <c r="N5" t="s">
        <v>237</v>
      </c>
      <c r="O5" t="s">
        <v>230</v>
      </c>
      <c r="P5" s="193" t="str">
        <f>IF(OR(AND(A5&lt;&gt;"",COUNTIF(Bugs!B:B,A5)&gt;0),AND(B5&lt;&gt;"",COUNTIF(Bugs!A:A,B5)&gt;0)),"Y","")</f>
        <v/>
      </c>
      <c r="Q5" s="193" t="str">
        <f>IF(OR(
    AND(COUNTIF(Bugs!A:A,B5)&gt;0,ISNUMBER(SEARCH("x",INDEX(Bugs!C:C,MATCH(B5,Bugs!A:A,0))))),
    AND(COUNTIF(Bugs!B:B,B5)&gt;0,ISNUMBER(SEARCH("x",INDEX(Bugs!C:C,MATCH(B5,Bugs!B:B,0))))),
    AND(COUNTIF(Bugs!A:A,B5)&gt;0,ISNUMBER(SEARCH("x",INDEX(Bugs!D:D,MATCH(B5,Bugs!A:A,0))))),
    AND(COUNTIF(Bugs!B:B,B5)&gt;0,ISNUMBER(SEARCH("x",INDEX(Bugs!D:D,MATCH(B5,Bugs!B:B,0)))))
),"Y","")</f>
        <v/>
      </c>
      <c r="R5">
        <f ca="1">IF(OR(ISNUMBER(MATCH(L5,MasterData!$D$3:$D$18,0)),ISNUMBER(MATCH(L5,MasterData!$C$3:$C$18,0))),
    DATEDIF(E5,I5,"d"),
    DATEDIF(E5,TODAY(),"d"))</f>
        <v>14</v>
      </c>
      <c r="S5">
        <f t="shared" ca="1" si="0"/>
        <v>0</v>
      </c>
      <c r="T5">
        <f t="shared" ca="1" si="1"/>
        <v>1</v>
      </c>
      <c r="U5">
        <f t="shared" ca="1" si="2"/>
        <v>0</v>
      </c>
    </row>
    <row r="6" spans="1:21" x14ac:dyDescent="0.35">
      <c r="A6">
        <v>6000128500</v>
      </c>
      <c r="B6" t="s">
        <v>250</v>
      </c>
      <c r="C6" t="s">
        <v>230</v>
      </c>
      <c r="D6" s="34" t="s">
        <v>251</v>
      </c>
      <c r="E6" s="208">
        <v>45677</v>
      </c>
      <c r="F6" s="1"/>
      <c r="G6" t="s">
        <v>252</v>
      </c>
      <c r="H6" t="s">
        <v>245</v>
      </c>
      <c r="I6" s="208">
        <v>45684</v>
      </c>
      <c r="J6" t="s">
        <v>234</v>
      </c>
      <c r="K6" t="s">
        <v>235</v>
      </c>
      <c r="L6" t="s">
        <v>171</v>
      </c>
      <c r="M6" t="s">
        <v>253</v>
      </c>
      <c r="N6" t="s">
        <v>237</v>
      </c>
      <c r="O6" t="s">
        <v>230</v>
      </c>
      <c r="P6" s="193" t="str">
        <f>IF(OR(AND(A6&lt;&gt;"",COUNTIF(Bugs!B:B,A6)&gt;0),AND(B6&lt;&gt;"",COUNTIF(Bugs!A:A,B6)&gt;0)),"Y","")</f>
        <v/>
      </c>
      <c r="Q6" s="193" t="str">
        <f>IF(OR(
    AND(COUNTIF(Bugs!A:A,B6)&gt;0,ISNUMBER(SEARCH("x",INDEX(Bugs!C:C,MATCH(B6,Bugs!A:A,0))))),
    AND(COUNTIF(Bugs!B:B,B6)&gt;0,ISNUMBER(SEARCH("x",INDEX(Bugs!C:C,MATCH(B6,Bugs!B:B,0))))),
    AND(COUNTIF(Bugs!A:A,B6)&gt;0,ISNUMBER(SEARCH("x",INDEX(Bugs!D:D,MATCH(B6,Bugs!A:A,0))))),
    AND(COUNTIF(Bugs!B:B,B6)&gt;0,ISNUMBER(SEARCH("x",INDEX(Bugs!D:D,MATCH(B6,Bugs!B:B,0)))))
),"Y","")</f>
        <v/>
      </c>
      <c r="R6">
        <f ca="1">IF(OR(ISNUMBER(MATCH(L6,MasterData!$D$3:$D$18,0)),ISNUMBER(MATCH(L6,MasterData!$C$3:$C$18,0))),
    DATEDIF(E6,I6,"d"),
    DATEDIF(E6,TODAY(),"d"))</f>
        <v>7</v>
      </c>
      <c r="S6">
        <f t="shared" ca="1" si="0"/>
        <v>1</v>
      </c>
      <c r="T6">
        <f t="shared" ca="1" si="1"/>
        <v>0</v>
      </c>
      <c r="U6">
        <f t="shared" ca="1" si="2"/>
        <v>0</v>
      </c>
    </row>
    <row r="7" spans="1:21" x14ac:dyDescent="0.35">
      <c r="A7">
        <v>6000128546</v>
      </c>
      <c r="B7" t="s">
        <v>4</v>
      </c>
      <c r="C7" t="s">
        <v>230</v>
      </c>
      <c r="D7" s="34" t="s">
        <v>254</v>
      </c>
      <c r="E7" s="208">
        <v>45677</v>
      </c>
      <c r="F7" s="1">
        <v>45947</v>
      </c>
      <c r="G7" t="s">
        <v>255</v>
      </c>
      <c r="H7" t="s">
        <v>245</v>
      </c>
      <c r="I7" s="208">
        <v>45875</v>
      </c>
      <c r="J7" t="s">
        <v>560</v>
      </c>
      <c r="K7" t="s">
        <v>241</v>
      </c>
      <c r="L7" t="s">
        <v>164</v>
      </c>
      <c r="M7" t="s">
        <v>257</v>
      </c>
      <c r="N7" t="s">
        <v>237</v>
      </c>
      <c r="O7" t="s">
        <v>230</v>
      </c>
      <c r="P7" s="193" t="str">
        <f>IF(OR(AND(A7&lt;&gt;"",COUNTIF(Bugs!B:B,A7)&gt;0),AND(B7&lt;&gt;"",COUNTIF(Bugs!A:A,B7)&gt;0)),"Y","")</f>
        <v>Y</v>
      </c>
      <c r="Q7" s="193" t="str">
        <f>IF(OR(
    AND(COUNTIF(Bugs!A:A,B7)&gt;0,ISNUMBER(SEARCH("x",INDEX(Bugs!C:C,MATCH(B7,Bugs!A:A,0))))),
    AND(COUNTIF(Bugs!B:B,B7)&gt;0,ISNUMBER(SEARCH("x",INDEX(Bugs!C:C,MATCH(B7,Bugs!B:B,0))))),
    AND(COUNTIF(Bugs!A:A,B7)&gt;0,ISNUMBER(SEARCH("x",INDEX(Bugs!D:D,MATCH(B7,Bugs!A:A,0))))),
    AND(COUNTIF(Bugs!B:B,B7)&gt;0,ISNUMBER(SEARCH("x",INDEX(Bugs!D:D,MATCH(B7,Bugs!B:B,0)))))
),"Y","")</f>
        <v/>
      </c>
      <c r="R7">
        <v>-1</v>
      </c>
      <c r="S7">
        <f t="shared" si="0"/>
        <v>0</v>
      </c>
      <c r="T7">
        <f t="shared" si="1"/>
        <v>0</v>
      </c>
      <c r="U7">
        <v>1</v>
      </c>
    </row>
    <row r="8" spans="1:21" x14ac:dyDescent="0.35">
      <c r="A8">
        <v>6000128759</v>
      </c>
      <c r="B8" t="s">
        <v>258</v>
      </c>
      <c r="C8" t="s">
        <v>230</v>
      </c>
      <c r="D8" s="34" t="s">
        <v>251</v>
      </c>
      <c r="E8" s="208">
        <v>45679</v>
      </c>
      <c r="F8" s="1"/>
      <c r="G8" t="s">
        <v>259</v>
      </c>
      <c r="H8" t="s">
        <v>245</v>
      </c>
      <c r="I8" s="208">
        <v>45686</v>
      </c>
      <c r="J8" t="s">
        <v>234</v>
      </c>
      <c r="K8" t="s">
        <v>235</v>
      </c>
      <c r="L8" t="s">
        <v>171</v>
      </c>
      <c r="M8" t="s">
        <v>260</v>
      </c>
      <c r="N8" t="s">
        <v>237</v>
      </c>
      <c r="O8" t="s">
        <v>230</v>
      </c>
      <c r="P8" s="193" t="str">
        <f>IF(OR(AND(A8&lt;&gt;"",COUNTIF(Bugs!B:B,A8)&gt;0),AND(B8&lt;&gt;"",COUNTIF(Bugs!A:A,B8)&gt;0)),"Y","")</f>
        <v/>
      </c>
      <c r="Q8" s="193" t="str">
        <f>IF(OR(
    AND(COUNTIF(Bugs!A:A,B8)&gt;0,ISNUMBER(SEARCH("x",INDEX(Bugs!C:C,MATCH(B8,Bugs!A:A,0))))),
    AND(COUNTIF(Bugs!B:B,B8)&gt;0,ISNUMBER(SEARCH("x",INDEX(Bugs!C:C,MATCH(B8,Bugs!B:B,0))))),
    AND(COUNTIF(Bugs!A:A,B8)&gt;0,ISNUMBER(SEARCH("x",INDEX(Bugs!D:D,MATCH(B8,Bugs!A:A,0))))),
    AND(COUNTIF(Bugs!B:B,B8)&gt;0,ISNUMBER(SEARCH("x",INDEX(Bugs!D:D,MATCH(B8,Bugs!B:B,0)))))
),"Y","")</f>
        <v/>
      </c>
      <c r="R8">
        <f ca="1">IF(OR(ISNUMBER(MATCH(L8,MasterData!$D$3:$D$18,0)),ISNUMBER(MATCH(L8,MasterData!$C$3:$C$18,0))),
    DATEDIF(E8,I8,"d"),
    DATEDIF(E8,TODAY(),"d"))</f>
        <v>7</v>
      </c>
      <c r="S8">
        <f t="shared" ca="1" si="0"/>
        <v>1</v>
      </c>
      <c r="T8">
        <f t="shared" ca="1" si="1"/>
        <v>0</v>
      </c>
      <c r="U8">
        <f t="shared" ca="1" si="2"/>
        <v>0</v>
      </c>
    </row>
    <row r="9" spans="1:21" x14ac:dyDescent="0.35">
      <c r="A9">
        <v>6000129022</v>
      </c>
      <c r="B9" t="s">
        <v>261</v>
      </c>
      <c r="C9" t="s">
        <v>230</v>
      </c>
      <c r="D9" s="34" t="s">
        <v>231</v>
      </c>
      <c r="E9" s="208">
        <v>45680</v>
      </c>
      <c r="F9" s="1"/>
      <c r="G9" t="s">
        <v>262</v>
      </c>
      <c r="H9" t="s">
        <v>245</v>
      </c>
      <c r="I9" s="208">
        <v>45705</v>
      </c>
      <c r="J9" t="s">
        <v>234</v>
      </c>
      <c r="K9" t="s">
        <v>235</v>
      </c>
      <c r="L9" t="s">
        <v>171</v>
      </c>
      <c r="M9" t="s">
        <v>263</v>
      </c>
      <c r="N9" t="s">
        <v>237</v>
      </c>
      <c r="O9" t="s">
        <v>230</v>
      </c>
      <c r="P9" s="193" t="str">
        <f>IF(OR(AND(A9&lt;&gt;"",COUNTIF(Bugs!B:B,A9)&gt;0),AND(B9&lt;&gt;"",COUNTIF(Bugs!A:A,B9)&gt;0)),"Y","")</f>
        <v/>
      </c>
      <c r="Q9" s="193" t="str">
        <f>IF(OR(
    AND(COUNTIF(Bugs!A:A,B9)&gt;0,ISNUMBER(SEARCH("x",INDEX(Bugs!C:C,MATCH(B9,Bugs!A:A,0))))),
    AND(COUNTIF(Bugs!B:B,B9)&gt;0,ISNUMBER(SEARCH("x",INDEX(Bugs!C:C,MATCH(B9,Bugs!B:B,0))))),
    AND(COUNTIF(Bugs!A:A,B9)&gt;0,ISNUMBER(SEARCH("x",INDEX(Bugs!D:D,MATCH(B9,Bugs!A:A,0))))),
    AND(COUNTIF(Bugs!B:B,B9)&gt;0,ISNUMBER(SEARCH("x",INDEX(Bugs!D:D,MATCH(B9,Bugs!B:B,0)))))
),"Y","")</f>
        <v/>
      </c>
      <c r="R9">
        <f ca="1">IF(OR(ISNUMBER(MATCH(L9,MasterData!$D$3:$D$18,0)),ISNUMBER(MATCH(L9,MasterData!$C$3:$C$18,0))),
    DATEDIF(E9,I9,"d"),
    DATEDIF(E9,TODAY(),"d"))</f>
        <v>25</v>
      </c>
      <c r="S9">
        <f t="shared" ca="1" si="0"/>
        <v>0</v>
      </c>
      <c r="T9">
        <f t="shared" ca="1" si="1"/>
        <v>1</v>
      </c>
      <c r="U9">
        <f t="shared" ca="1" si="2"/>
        <v>0</v>
      </c>
    </row>
    <row r="10" spans="1:21" x14ac:dyDescent="0.35">
      <c r="A10">
        <v>6000129245</v>
      </c>
      <c r="B10" t="s">
        <v>264</v>
      </c>
      <c r="C10" t="s">
        <v>230</v>
      </c>
      <c r="D10" s="34" t="s">
        <v>251</v>
      </c>
      <c r="E10" s="208">
        <v>45684</v>
      </c>
      <c r="F10" s="1"/>
      <c r="G10" t="s">
        <v>265</v>
      </c>
      <c r="H10" t="s">
        <v>245</v>
      </c>
      <c r="I10" s="208">
        <v>45691</v>
      </c>
      <c r="J10" t="s">
        <v>234</v>
      </c>
      <c r="K10" t="s">
        <v>235</v>
      </c>
      <c r="L10" t="s">
        <v>171</v>
      </c>
      <c r="M10" t="s">
        <v>266</v>
      </c>
      <c r="N10" t="s">
        <v>237</v>
      </c>
      <c r="O10" t="s">
        <v>230</v>
      </c>
      <c r="P10" s="193" t="str">
        <f>IF(OR(AND(A10&lt;&gt;"",COUNTIF(Bugs!B:B,A10)&gt;0),AND(B10&lt;&gt;"",COUNTIF(Bugs!A:A,B10)&gt;0)),"Y","")</f>
        <v/>
      </c>
      <c r="Q10" s="193" t="str">
        <f>IF(OR(
    AND(COUNTIF(Bugs!A:A,B10)&gt;0,ISNUMBER(SEARCH("x",INDEX(Bugs!C:C,MATCH(B10,Bugs!A:A,0))))),
    AND(COUNTIF(Bugs!B:B,B10)&gt;0,ISNUMBER(SEARCH("x",INDEX(Bugs!C:C,MATCH(B10,Bugs!B:B,0))))),
    AND(COUNTIF(Bugs!A:A,B10)&gt;0,ISNUMBER(SEARCH("x",INDEX(Bugs!D:D,MATCH(B10,Bugs!A:A,0))))),
    AND(COUNTIF(Bugs!B:B,B10)&gt;0,ISNUMBER(SEARCH("x",INDEX(Bugs!D:D,MATCH(B10,Bugs!B:B,0)))))
),"Y","")</f>
        <v/>
      </c>
      <c r="R10">
        <f ca="1">IF(OR(ISNUMBER(MATCH(L10,MasterData!$D$3:$D$18,0)),ISNUMBER(MATCH(L10,MasterData!$C$3:$C$18,0))),
    DATEDIF(E10,I10,"d"),
    DATEDIF(E10,TODAY(),"d"))</f>
        <v>7</v>
      </c>
      <c r="S10">
        <f t="shared" ca="1" si="0"/>
        <v>1</v>
      </c>
      <c r="T10">
        <f t="shared" ca="1" si="1"/>
        <v>0</v>
      </c>
      <c r="U10">
        <f t="shared" ca="1" si="2"/>
        <v>0</v>
      </c>
    </row>
    <row r="11" spans="1:21" x14ac:dyDescent="0.35">
      <c r="A11">
        <v>6000129304</v>
      </c>
      <c r="B11" t="s">
        <v>267</v>
      </c>
      <c r="C11" t="s">
        <v>230</v>
      </c>
      <c r="D11" s="34" t="s">
        <v>254</v>
      </c>
      <c r="E11" s="208">
        <v>45684</v>
      </c>
      <c r="F11" s="1"/>
      <c r="G11" t="s">
        <v>268</v>
      </c>
      <c r="H11" t="s">
        <v>240</v>
      </c>
      <c r="I11" s="208">
        <v>45693</v>
      </c>
      <c r="J11" t="s">
        <v>234</v>
      </c>
      <c r="K11" t="s">
        <v>235</v>
      </c>
      <c r="L11" t="s">
        <v>171</v>
      </c>
      <c r="M11" t="s">
        <v>269</v>
      </c>
      <c r="N11" t="s">
        <v>237</v>
      </c>
      <c r="O11" t="s">
        <v>230</v>
      </c>
      <c r="P11" s="193" t="str">
        <f>IF(OR(AND(A11&lt;&gt;"",COUNTIF(Bugs!B:B,A11)&gt;0),AND(B11&lt;&gt;"",COUNTIF(Bugs!A:A,B11)&gt;0)),"Y","")</f>
        <v/>
      </c>
      <c r="Q11" s="193" t="str">
        <f>IF(OR(
    AND(COUNTIF(Bugs!A:A,B11)&gt;0,ISNUMBER(SEARCH("x",INDEX(Bugs!C:C,MATCH(B11,Bugs!A:A,0))))),
    AND(COUNTIF(Bugs!B:B,B11)&gt;0,ISNUMBER(SEARCH("x",INDEX(Bugs!C:C,MATCH(B11,Bugs!B:B,0))))),
    AND(COUNTIF(Bugs!A:A,B11)&gt;0,ISNUMBER(SEARCH("x",INDEX(Bugs!D:D,MATCH(B11,Bugs!A:A,0))))),
    AND(COUNTIF(Bugs!B:B,B11)&gt;0,ISNUMBER(SEARCH("x",INDEX(Bugs!D:D,MATCH(B11,Bugs!B:B,0)))))
),"Y","")</f>
        <v/>
      </c>
      <c r="R11">
        <f ca="1">IF(OR(ISNUMBER(MATCH(L11,MasterData!$D$3:$D$18,0)),ISNUMBER(MATCH(L11,MasterData!$C$3:$C$18,0))),
    DATEDIF(E11,I11,"d"),
    DATEDIF(E11,TODAY(),"d"))</f>
        <v>9</v>
      </c>
      <c r="S11">
        <f t="shared" ca="1" si="0"/>
        <v>0</v>
      </c>
      <c r="T11">
        <f t="shared" ca="1" si="1"/>
        <v>1</v>
      </c>
      <c r="U11">
        <f t="shared" ca="1" si="2"/>
        <v>0</v>
      </c>
    </row>
    <row r="12" spans="1:21" x14ac:dyDescent="0.35">
      <c r="A12">
        <v>6000129653</v>
      </c>
      <c r="B12" t="s">
        <v>230</v>
      </c>
      <c r="C12" t="s">
        <v>230</v>
      </c>
      <c r="D12" s="34" t="s">
        <v>247</v>
      </c>
      <c r="E12" s="208">
        <v>45686</v>
      </c>
      <c r="F12" s="1"/>
      <c r="G12" t="s">
        <v>248</v>
      </c>
      <c r="H12" t="s">
        <v>245</v>
      </c>
      <c r="I12" s="208">
        <v>45782</v>
      </c>
      <c r="J12" t="s">
        <v>201</v>
      </c>
      <c r="K12" t="s">
        <v>241</v>
      </c>
      <c r="L12" t="s">
        <v>171</v>
      </c>
      <c r="M12" t="s">
        <v>270</v>
      </c>
      <c r="N12" t="s">
        <v>237</v>
      </c>
      <c r="O12" t="s">
        <v>230</v>
      </c>
      <c r="P12" s="193" t="str">
        <f>IF(OR(AND(A12&lt;&gt;"",COUNTIF(Bugs!B:B,A12)&gt;0),AND(B12&lt;&gt;"",COUNTIF(Bugs!A:A,B12)&gt;0)),"Y","")</f>
        <v/>
      </c>
      <c r="Q12" s="193" t="str">
        <f>IF(OR(
    AND(COUNTIF(Bugs!A:A,B12)&gt;0,ISNUMBER(SEARCH("x",INDEX(Bugs!C:C,MATCH(B12,Bugs!A:A,0))))),
    AND(COUNTIF(Bugs!B:B,B12)&gt;0,ISNUMBER(SEARCH("x",INDEX(Bugs!C:C,MATCH(B12,Bugs!B:B,0))))),
    AND(COUNTIF(Bugs!A:A,B12)&gt;0,ISNUMBER(SEARCH("x",INDEX(Bugs!D:D,MATCH(B12,Bugs!A:A,0))))),
    AND(COUNTIF(Bugs!B:B,B12)&gt;0,ISNUMBER(SEARCH("x",INDEX(Bugs!D:D,MATCH(B12,Bugs!B:B,0)))))
),"Y","")</f>
        <v/>
      </c>
      <c r="R12">
        <f ca="1">IF(OR(ISNUMBER(MATCH(L12,MasterData!$D$3:$D$18,0)),ISNUMBER(MATCH(L12,MasterData!$C$3:$C$18,0))),
    DATEDIF(E12,I12,"d"),
    DATEDIF(E12,TODAY(),"d"))</f>
        <v>96</v>
      </c>
      <c r="S12">
        <f t="shared" ca="1" si="0"/>
        <v>0</v>
      </c>
      <c r="T12">
        <f t="shared" ca="1" si="1"/>
        <v>0</v>
      </c>
      <c r="U12">
        <f t="shared" ca="1" si="2"/>
        <v>1</v>
      </c>
    </row>
    <row r="13" spans="1:21" x14ac:dyDescent="0.35">
      <c r="A13">
        <v>6000129990</v>
      </c>
      <c r="B13" t="s">
        <v>271</v>
      </c>
      <c r="C13" t="s">
        <v>230</v>
      </c>
      <c r="D13" s="34" t="s">
        <v>254</v>
      </c>
      <c r="E13" s="208">
        <v>45688</v>
      </c>
      <c r="F13" s="1"/>
      <c r="G13" t="s">
        <v>255</v>
      </c>
      <c r="H13" t="s">
        <v>240</v>
      </c>
      <c r="I13" s="208">
        <v>45699</v>
      </c>
      <c r="J13" t="s">
        <v>234</v>
      </c>
      <c r="K13" t="s">
        <v>241</v>
      </c>
      <c r="L13" t="s">
        <v>171</v>
      </c>
      <c r="M13" t="s">
        <v>272</v>
      </c>
      <c r="N13" t="s">
        <v>237</v>
      </c>
      <c r="O13" t="s">
        <v>230</v>
      </c>
      <c r="P13" s="193" t="str">
        <f>IF(OR(AND(A13&lt;&gt;"",COUNTIF(Bugs!B:B,A13)&gt;0),AND(B13&lt;&gt;"",COUNTIF(Bugs!A:A,B13)&gt;0)),"Y","")</f>
        <v/>
      </c>
      <c r="Q13" s="193" t="str">
        <f>IF(OR(
    AND(COUNTIF(Bugs!A:A,B13)&gt;0,ISNUMBER(SEARCH("x",INDEX(Bugs!C:C,MATCH(B13,Bugs!A:A,0))))),
    AND(COUNTIF(Bugs!B:B,B13)&gt;0,ISNUMBER(SEARCH("x",INDEX(Bugs!C:C,MATCH(B13,Bugs!B:B,0))))),
    AND(COUNTIF(Bugs!A:A,B13)&gt;0,ISNUMBER(SEARCH("x",INDEX(Bugs!D:D,MATCH(B13,Bugs!A:A,0))))),
    AND(COUNTIF(Bugs!B:B,B13)&gt;0,ISNUMBER(SEARCH("x",INDEX(Bugs!D:D,MATCH(B13,Bugs!B:B,0)))))
),"Y","")</f>
        <v/>
      </c>
      <c r="R13">
        <f ca="1">IF(OR(ISNUMBER(MATCH(L13,MasterData!$D$3:$D$18,0)),ISNUMBER(MATCH(L13,MasterData!$C$3:$C$18,0))),
    DATEDIF(E13,I13,"d"),
    DATEDIF(E13,TODAY(),"d"))</f>
        <v>11</v>
      </c>
      <c r="S13">
        <f t="shared" ca="1" si="0"/>
        <v>0</v>
      </c>
      <c r="T13">
        <f t="shared" ca="1" si="1"/>
        <v>1</v>
      </c>
      <c r="U13">
        <f t="shared" ca="1" si="2"/>
        <v>0</v>
      </c>
    </row>
    <row r="14" spans="1:21" x14ac:dyDescent="0.35">
      <c r="A14">
        <v>6000130122</v>
      </c>
      <c r="B14" t="s">
        <v>273</v>
      </c>
      <c r="C14" t="s">
        <v>230</v>
      </c>
      <c r="D14" s="34" t="s">
        <v>274</v>
      </c>
      <c r="E14" s="208">
        <v>45691</v>
      </c>
      <c r="F14" s="1"/>
      <c r="G14" t="s">
        <v>275</v>
      </c>
      <c r="H14" t="s">
        <v>233</v>
      </c>
      <c r="I14" s="208">
        <v>45708</v>
      </c>
      <c r="J14" t="s">
        <v>234</v>
      </c>
      <c r="K14" t="s">
        <v>241</v>
      </c>
      <c r="L14" t="s">
        <v>171</v>
      </c>
      <c r="M14" t="s">
        <v>276</v>
      </c>
      <c r="N14" t="s">
        <v>237</v>
      </c>
      <c r="O14" t="s">
        <v>230</v>
      </c>
      <c r="P14" s="193" t="str">
        <f>IF(OR(AND(A14&lt;&gt;"",COUNTIF(Bugs!B:B,A14)&gt;0),AND(B14&lt;&gt;"",COUNTIF(Bugs!A:A,B14)&gt;0)),"Y","")</f>
        <v/>
      </c>
      <c r="Q14" s="193" t="str">
        <f>IF(OR(
    AND(COUNTIF(Bugs!A:A,B14)&gt;0,ISNUMBER(SEARCH("x",INDEX(Bugs!C:C,MATCH(B14,Bugs!A:A,0))))),
    AND(COUNTIF(Bugs!B:B,B14)&gt;0,ISNUMBER(SEARCH("x",INDEX(Bugs!C:C,MATCH(B14,Bugs!B:B,0))))),
    AND(COUNTIF(Bugs!A:A,B14)&gt;0,ISNUMBER(SEARCH("x",INDEX(Bugs!D:D,MATCH(B14,Bugs!A:A,0))))),
    AND(COUNTIF(Bugs!B:B,B14)&gt;0,ISNUMBER(SEARCH("x",INDEX(Bugs!D:D,MATCH(B14,Bugs!B:B,0)))))
),"Y","")</f>
        <v/>
      </c>
      <c r="R14">
        <f ca="1">IF(OR(ISNUMBER(MATCH(L14,MasterData!$D$3:$D$18,0)),ISNUMBER(MATCH(L14,MasterData!$C$3:$C$18,0))),
    DATEDIF(E14,I14,"d"),
    DATEDIF(E14,TODAY(),"d"))</f>
        <v>17</v>
      </c>
      <c r="S14">
        <f t="shared" ca="1" si="0"/>
        <v>0</v>
      </c>
      <c r="T14">
        <f t="shared" ca="1" si="1"/>
        <v>1</v>
      </c>
      <c r="U14">
        <f t="shared" ca="1" si="2"/>
        <v>0</v>
      </c>
    </row>
    <row r="15" spans="1:21" x14ac:dyDescent="0.35">
      <c r="A15">
        <v>6000130131</v>
      </c>
      <c r="B15" t="s">
        <v>277</v>
      </c>
      <c r="C15" t="s">
        <v>230</v>
      </c>
      <c r="D15" s="34" t="s">
        <v>274</v>
      </c>
      <c r="E15" s="208">
        <v>45691</v>
      </c>
      <c r="F15" s="1"/>
      <c r="G15" t="s">
        <v>278</v>
      </c>
      <c r="H15" t="s">
        <v>233</v>
      </c>
      <c r="I15" s="208">
        <v>45708</v>
      </c>
      <c r="J15" t="s">
        <v>234</v>
      </c>
      <c r="K15" t="s">
        <v>241</v>
      </c>
      <c r="L15" t="s">
        <v>171</v>
      </c>
      <c r="M15" t="s">
        <v>279</v>
      </c>
      <c r="N15" t="s">
        <v>237</v>
      </c>
      <c r="O15" t="s">
        <v>230</v>
      </c>
      <c r="P15" s="193" t="str">
        <f>IF(OR(AND(A15&lt;&gt;"",COUNTIF(Bugs!B:B,A15)&gt;0),AND(B15&lt;&gt;"",COUNTIF(Bugs!A:A,B15)&gt;0)),"Y","")</f>
        <v/>
      </c>
      <c r="Q15" s="193" t="str">
        <f>IF(OR(
    AND(COUNTIF(Bugs!A:A,B15)&gt;0,ISNUMBER(SEARCH("x",INDEX(Bugs!C:C,MATCH(B15,Bugs!A:A,0))))),
    AND(COUNTIF(Bugs!B:B,B15)&gt;0,ISNUMBER(SEARCH("x",INDEX(Bugs!C:C,MATCH(B15,Bugs!B:B,0))))),
    AND(COUNTIF(Bugs!A:A,B15)&gt;0,ISNUMBER(SEARCH("x",INDEX(Bugs!D:D,MATCH(B15,Bugs!A:A,0))))),
    AND(COUNTIF(Bugs!B:B,B15)&gt;0,ISNUMBER(SEARCH("x",INDEX(Bugs!D:D,MATCH(B15,Bugs!B:B,0)))))
),"Y","")</f>
        <v/>
      </c>
      <c r="R15">
        <f ca="1">IF(OR(ISNUMBER(MATCH(L15,MasterData!$D$3:$D$18,0)),ISNUMBER(MATCH(L15,MasterData!$C$3:$C$18,0))),
    DATEDIF(E15,I15,"d"),
    DATEDIF(E15,TODAY(),"d"))</f>
        <v>17</v>
      </c>
      <c r="S15">
        <f t="shared" ca="1" si="0"/>
        <v>0</v>
      </c>
      <c r="T15">
        <f t="shared" ca="1" si="1"/>
        <v>1</v>
      </c>
      <c r="U15">
        <f t="shared" ca="1" si="2"/>
        <v>0</v>
      </c>
    </row>
    <row r="16" spans="1:21" x14ac:dyDescent="0.35">
      <c r="A16">
        <v>6000130842</v>
      </c>
      <c r="B16" t="s">
        <v>280</v>
      </c>
      <c r="C16" t="s">
        <v>230</v>
      </c>
      <c r="D16" s="34" t="s">
        <v>247</v>
      </c>
      <c r="E16" s="208">
        <v>45698</v>
      </c>
      <c r="F16" s="1"/>
      <c r="G16" t="s">
        <v>281</v>
      </c>
      <c r="H16" t="s">
        <v>240</v>
      </c>
      <c r="I16" s="208">
        <v>45831</v>
      </c>
      <c r="J16" t="s">
        <v>234</v>
      </c>
      <c r="K16" t="s">
        <v>241</v>
      </c>
      <c r="L16" t="s">
        <v>171</v>
      </c>
      <c r="M16" t="s">
        <v>282</v>
      </c>
      <c r="N16" t="s">
        <v>237</v>
      </c>
      <c r="O16" t="s">
        <v>230</v>
      </c>
      <c r="P16" s="193" t="str">
        <f>IF(OR(AND(A16&lt;&gt;"",COUNTIF(Bugs!B:B,A16)&gt;0),AND(B16&lt;&gt;"",COUNTIF(Bugs!A:A,B16)&gt;0)),"Y","")</f>
        <v/>
      </c>
      <c r="Q16" s="193" t="str">
        <f>IF(OR(
    AND(COUNTIF(Bugs!A:A,B16)&gt;0,ISNUMBER(SEARCH("x",INDEX(Bugs!C:C,MATCH(B16,Bugs!A:A,0))))),
    AND(COUNTIF(Bugs!B:B,B16)&gt;0,ISNUMBER(SEARCH("x",INDEX(Bugs!C:C,MATCH(B16,Bugs!B:B,0))))),
    AND(COUNTIF(Bugs!A:A,B16)&gt;0,ISNUMBER(SEARCH("x",INDEX(Bugs!D:D,MATCH(B16,Bugs!A:A,0))))),
    AND(COUNTIF(Bugs!B:B,B16)&gt;0,ISNUMBER(SEARCH("x",INDEX(Bugs!D:D,MATCH(B16,Bugs!B:B,0)))))
),"Y","")</f>
        <v/>
      </c>
      <c r="R16">
        <f ca="1">IF(OR(ISNUMBER(MATCH(L16,MasterData!$D$3:$D$18,0)),ISNUMBER(MATCH(L16,MasterData!$C$3:$C$18,0))),
    DATEDIF(E16,I16,"d"),
    DATEDIF(E16,TODAY(),"d"))</f>
        <v>133</v>
      </c>
      <c r="S16">
        <f t="shared" ca="1" si="0"/>
        <v>0</v>
      </c>
      <c r="T16">
        <f t="shared" ca="1" si="1"/>
        <v>0</v>
      </c>
      <c r="U16">
        <f t="shared" ca="1" si="2"/>
        <v>1</v>
      </c>
    </row>
    <row r="17" spans="1:21" x14ac:dyDescent="0.35">
      <c r="A17">
        <v>6000130889</v>
      </c>
      <c r="B17" t="s">
        <v>283</v>
      </c>
      <c r="C17" t="s">
        <v>230</v>
      </c>
      <c r="D17" s="34" t="s">
        <v>251</v>
      </c>
      <c r="E17" s="208">
        <v>45698</v>
      </c>
      <c r="F17" s="1"/>
      <c r="G17" t="s">
        <v>284</v>
      </c>
      <c r="H17" t="s">
        <v>233</v>
      </c>
      <c r="I17" s="208">
        <v>45705</v>
      </c>
      <c r="J17" t="s">
        <v>234</v>
      </c>
      <c r="K17" t="s">
        <v>241</v>
      </c>
      <c r="L17" t="s">
        <v>171</v>
      </c>
      <c r="M17" t="s">
        <v>285</v>
      </c>
      <c r="N17" t="s">
        <v>237</v>
      </c>
      <c r="O17" t="s">
        <v>230</v>
      </c>
      <c r="P17" s="193" t="str">
        <f>IF(OR(AND(A17&lt;&gt;"",COUNTIF(Bugs!B:B,A17)&gt;0),AND(B17&lt;&gt;"",COUNTIF(Bugs!A:A,B17)&gt;0)),"Y","")</f>
        <v/>
      </c>
      <c r="Q17" s="193" t="str">
        <f>IF(OR(
    AND(COUNTIF(Bugs!A:A,B17)&gt;0,ISNUMBER(SEARCH("x",INDEX(Bugs!C:C,MATCH(B17,Bugs!A:A,0))))),
    AND(COUNTIF(Bugs!B:B,B17)&gt;0,ISNUMBER(SEARCH("x",INDEX(Bugs!C:C,MATCH(B17,Bugs!B:B,0))))),
    AND(COUNTIF(Bugs!A:A,B17)&gt;0,ISNUMBER(SEARCH("x",INDEX(Bugs!D:D,MATCH(B17,Bugs!A:A,0))))),
    AND(COUNTIF(Bugs!B:B,B17)&gt;0,ISNUMBER(SEARCH("x",INDEX(Bugs!D:D,MATCH(B17,Bugs!B:B,0)))))
),"Y","")</f>
        <v/>
      </c>
      <c r="R17">
        <f ca="1">IF(OR(ISNUMBER(MATCH(L17,MasterData!$D$3:$D$18,0)),ISNUMBER(MATCH(L17,MasterData!$C$3:$C$18,0))),
    DATEDIF(E17,I17,"d"),
    DATEDIF(E17,TODAY(),"d"))</f>
        <v>7</v>
      </c>
      <c r="S17">
        <f t="shared" ca="1" si="0"/>
        <v>1</v>
      </c>
      <c r="T17">
        <f t="shared" ca="1" si="1"/>
        <v>0</v>
      </c>
      <c r="U17">
        <f t="shared" ca="1" si="2"/>
        <v>0</v>
      </c>
    </row>
    <row r="18" spans="1:21" x14ac:dyDescent="0.35">
      <c r="A18">
        <v>6000131438</v>
      </c>
      <c r="B18" t="s">
        <v>286</v>
      </c>
      <c r="C18" t="s">
        <v>230</v>
      </c>
      <c r="D18" s="34" t="s">
        <v>247</v>
      </c>
      <c r="E18" s="208">
        <v>45701</v>
      </c>
      <c r="F18" s="1"/>
      <c r="G18" t="s">
        <v>287</v>
      </c>
      <c r="H18" t="s">
        <v>401</v>
      </c>
      <c r="I18" s="208">
        <v>45831</v>
      </c>
      <c r="J18" t="s">
        <v>234</v>
      </c>
      <c r="K18" t="s">
        <v>241</v>
      </c>
      <c r="L18" t="s">
        <v>171</v>
      </c>
      <c r="M18" t="s">
        <v>289</v>
      </c>
      <c r="N18" t="s">
        <v>237</v>
      </c>
      <c r="O18" t="s">
        <v>230</v>
      </c>
      <c r="P18" s="193" t="str">
        <f>IF(OR(AND(A18&lt;&gt;"",COUNTIF(Bugs!B:B,A18)&gt;0),AND(B18&lt;&gt;"",COUNTIF(Bugs!A:A,B18)&gt;0)),"Y","")</f>
        <v/>
      </c>
      <c r="Q18" s="193" t="str">
        <f>IF(OR(
    AND(COUNTIF(Bugs!A:A,B18)&gt;0,ISNUMBER(SEARCH("x",INDEX(Bugs!C:C,MATCH(B18,Bugs!A:A,0))))),
    AND(COUNTIF(Bugs!B:B,B18)&gt;0,ISNUMBER(SEARCH("x",INDEX(Bugs!C:C,MATCH(B18,Bugs!B:B,0))))),
    AND(COUNTIF(Bugs!A:A,B18)&gt;0,ISNUMBER(SEARCH("x",INDEX(Bugs!D:D,MATCH(B18,Bugs!A:A,0))))),
    AND(COUNTIF(Bugs!B:B,B18)&gt;0,ISNUMBER(SEARCH("x",INDEX(Bugs!D:D,MATCH(B18,Bugs!B:B,0)))))
),"Y","")</f>
        <v/>
      </c>
      <c r="R18">
        <f ca="1">IF(OR(ISNUMBER(MATCH(L18,MasterData!$D$3:$D$18,0)),ISNUMBER(MATCH(L18,MasterData!$C$3:$C$18,0))),
    DATEDIF(E18,I18,"d"),
    DATEDIF(E18,TODAY(),"d"))</f>
        <v>130</v>
      </c>
      <c r="S18">
        <f t="shared" ca="1" si="0"/>
        <v>0</v>
      </c>
      <c r="T18">
        <f t="shared" ca="1" si="1"/>
        <v>0</v>
      </c>
      <c r="U18">
        <f t="shared" ca="1" si="2"/>
        <v>1</v>
      </c>
    </row>
    <row r="19" spans="1:21" x14ac:dyDescent="0.35">
      <c r="A19">
        <v>6000131514</v>
      </c>
      <c r="B19" t="s">
        <v>230</v>
      </c>
      <c r="C19" t="s">
        <v>230</v>
      </c>
      <c r="D19" s="34" t="s">
        <v>251</v>
      </c>
      <c r="E19" s="208">
        <v>45702</v>
      </c>
      <c r="F19" s="1"/>
      <c r="G19" t="s">
        <v>290</v>
      </c>
      <c r="H19" t="s">
        <v>233</v>
      </c>
      <c r="I19" s="208">
        <v>45723</v>
      </c>
      <c r="J19" t="s">
        <v>201</v>
      </c>
      <c r="K19" t="s">
        <v>241</v>
      </c>
      <c r="L19" t="s">
        <v>171</v>
      </c>
      <c r="M19" t="s">
        <v>291</v>
      </c>
      <c r="N19" t="s">
        <v>237</v>
      </c>
      <c r="O19" t="s">
        <v>230</v>
      </c>
      <c r="P19" s="193" t="str">
        <f>IF(OR(AND(A19&lt;&gt;"",COUNTIF(Bugs!B:B,A19)&gt;0),AND(B19&lt;&gt;"",COUNTIF(Bugs!A:A,B19)&gt;0)),"Y","")</f>
        <v/>
      </c>
      <c r="Q19" s="193" t="str">
        <f>IF(OR(
    AND(COUNTIF(Bugs!A:A,B19)&gt;0,ISNUMBER(SEARCH("x",INDEX(Bugs!C:C,MATCH(B19,Bugs!A:A,0))))),
    AND(COUNTIF(Bugs!B:B,B19)&gt;0,ISNUMBER(SEARCH("x",INDEX(Bugs!C:C,MATCH(B19,Bugs!B:B,0))))),
    AND(COUNTIF(Bugs!A:A,B19)&gt;0,ISNUMBER(SEARCH("x",INDEX(Bugs!D:D,MATCH(B19,Bugs!A:A,0))))),
    AND(COUNTIF(Bugs!B:B,B19)&gt;0,ISNUMBER(SEARCH("x",INDEX(Bugs!D:D,MATCH(B19,Bugs!B:B,0)))))
),"Y","")</f>
        <v/>
      </c>
      <c r="R19">
        <f ca="1">IF(OR(ISNUMBER(MATCH(L19,MasterData!$D$3:$D$18,0)),ISNUMBER(MATCH(L19,MasterData!$C$3:$C$18,0))),
    DATEDIF(E19,I19,"d"),
    DATEDIF(E19,TODAY(),"d"))</f>
        <v>21</v>
      </c>
      <c r="S19">
        <f t="shared" ca="1" si="0"/>
        <v>0</v>
      </c>
      <c r="T19">
        <f t="shared" ca="1" si="1"/>
        <v>1</v>
      </c>
      <c r="U19">
        <f t="shared" ca="1" si="2"/>
        <v>0</v>
      </c>
    </row>
    <row r="20" spans="1:21" x14ac:dyDescent="0.35">
      <c r="A20">
        <v>6000131715</v>
      </c>
      <c r="B20" t="s">
        <v>292</v>
      </c>
      <c r="C20" t="s">
        <v>230</v>
      </c>
      <c r="D20" s="34" t="s">
        <v>231</v>
      </c>
      <c r="E20" s="208">
        <v>45705</v>
      </c>
      <c r="F20" s="1"/>
      <c r="G20" t="s">
        <v>293</v>
      </c>
      <c r="H20" t="s">
        <v>233</v>
      </c>
      <c r="I20" s="208">
        <v>45713</v>
      </c>
      <c r="J20" t="s">
        <v>234</v>
      </c>
      <c r="K20" t="s">
        <v>235</v>
      </c>
      <c r="L20" t="s">
        <v>171</v>
      </c>
      <c r="M20" t="s">
        <v>294</v>
      </c>
      <c r="N20" t="s">
        <v>237</v>
      </c>
      <c r="O20" t="s">
        <v>230</v>
      </c>
      <c r="P20" s="193" t="str">
        <f>IF(OR(AND(A20&lt;&gt;"",COUNTIF(Bugs!B:B,A20)&gt;0),AND(B20&lt;&gt;"",COUNTIF(Bugs!A:A,B20)&gt;0)),"Y","")</f>
        <v/>
      </c>
      <c r="Q20" s="193" t="str">
        <f>IF(OR(
    AND(COUNTIF(Bugs!A:A,B20)&gt;0,ISNUMBER(SEARCH("x",INDEX(Bugs!C:C,MATCH(B20,Bugs!A:A,0))))),
    AND(COUNTIF(Bugs!B:B,B20)&gt;0,ISNUMBER(SEARCH("x",INDEX(Bugs!C:C,MATCH(B20,Bugs!B:B,0))))),
    AND(COUNTIF(Bugs!A:A,B20)&gt;0,ISNUMBER(SEARCH("x",INDEX(Bugs!D:D,MATCH(B20,Bugs!A:A,0))))),
    AND(COUNTIF(Bugs!B:B,B20)&gt;0,ISNUMBER(SEARCH("x",INDEX(Bugs!D:D,MATCH(B20,Bugs!B:B,0)))))
),"Y","")</f>
        <v/>
      </c>
      <c r="R20">
        <f ca="1">IF(OR(ISNUMBER(MATCH(L20,MasterData!$D$3:$D$18,0)),ISNUMBER(MATCH(L20,MasterData!$C$3:$C$18,0))),
    DATEDIF(E20,I20,"d"),
    DATEDIF(E20,TODAY(),"d"))</f>
        <v>8</v>
      </c>
      <c r="S20">
        <f t="shared" ca="1" si="0"/>
        <v>0</v>
      </c>
      <c r="T20">
        <f t="shared" ca="1" si="1"/>
        <v>1</v>
      </c>
      <c r="U20">
        <f t="shared" ca="1" si="2"/>
        <v>0</v>
      </c>
    </row>
    <row r="21" spans="1:21" x14ac:dyDescent="0.35">
      <c r="A21">
        <v>6000132000</v>
      </c>
      <c r="B21" t="s">
        <v>295</v>
      </c>
      <c r="C21" t="s">
        <v>230</v>
      </c>
      <c r="D21" s="34" t="s">
        <v>254</v>
      </c>
      <c r="E21" s="208">
        <v>45707</v>
      </c>
      <c r="F21" s="1"/>
      <c r="G21" t="s">
        <v>255</v>
      </c>
      <c r="H21" t="s">
        <v>240</v>
      </c>
      <c r="I21" s="208">
        <v>45735</v>
      </c>
      <c r="J21" t="s">
        <v>234</v>
      </c>
      <c r="K21" t="s">
        <v>241</v>
      </c>
      <c r="L21" t="s">
        <v>171</v>
      </c>
      <c r="M21" t="s">
        <v>296</v>
      </c>
      <c r="N21" t="s">
        <v>237</v>
      </c>
      <c r="O21" t="s">
        <v>230</v>
      </c>
      <c r="P21" s="193" t="str">
        <f>IF(OR(AND(A21&lt;&gt;"",COUNTIF(Bugs!B:B,A21)&gt;0),AND(B21&lt;&gt;"",COUNTIF(Bugs!A:A,B21)&gt;0)),"Y","")</f>
        <v/>
      </c>
      <c r="Q21" s="193" t="str">
        <f>IF(OR(
    AND(COUNTIF(Bugs!A:A,B21)&gt;0,ISNUMBER(SEARCH("x",INDEX(Bugs!C:C,MATCH(B21,Bugs!A:A,0))))),
    AND(COUNTIF(Bugs!B:B,B21)&gt;0,ISNUMBER(SEARCH("x",INDEX(Bugs!C:C,MATCH(B21,Bugs!B:B,0))))),
    AND(COUNTIF(Bugs!A:A,B21)&gt;0,ISNUMBER(SEARCH("x",INDEX(Bugs!D:D,MATCH(B21,Bugs!A:A,0))))),
    AND(COUNTIF(Bugs!B:B,B21)&gt;0,ISNUMBER(SEARCH("x",INDEX(Bugs!D:D,MATCH(B21,Bugs!B:B,0)))))
),"Y","")</f>
        <v/>
      </c>
      <c r="R21">
        <f ca="1">IF(OR(ISNUMBER(MATCH(L21,MasterData!$D$3:$D$18,0)),ISNUMBER(MATCH(L21,MasterData!$C$3:$C$18,0))),
    DATEDIF(E21,I21,"d"),
    DATEDIF(E21,TODAY(),"d"))</f>
        <v>28</v>
      </c>
      <c r="S21">
        <f t="shared" ca="1" si="0"/>
        <v>0</v>
      </c>
      <c r="T21">
        <f t="shared" ca="1" si="1"/>
        <v>1</v>
      </c>
      <c r="U21">
        <f t="shared" ca="1" si="2"/>
        <v>0</v>
      </c>
    </row>
    <row r="22" spans="1:21" x14ac:dyDescent="0.35">
      <c r="A22">
        <v>6000132651</v>
      </c>
      <c r="B22" t="s">
        <v>297</v>
      </c>
      <c r="C22" t="s">
        <v>230</v>
      </c>
      <c r="D22" s="34" t="s">
        <v>247</v>
      </c>
      <c r="E22" s="208">
        <v>45714</v>
      </c>
      <c r="F22" s="1"/>
      <c r="G22" t="s">
        <v>287</v>
      </c>
      <c r="H22" t="s">
        <v>240</v>
      </c>
      <c r="I22" s="208">
        <v>45723</v>
      </c>
      <c r="J22" t="s">
        <v>234</v>
      </c>
      <c r="K22" t="s">
        <v>235</v>
      </c>
      <c r="L22" t="s">
        <v>171</v>
      </c>
      <c r="M22" t="s">
        <v>298</v>
      </c>
      <c r="N22" t="s">
        <v>237</v>
      </c>
      <c r="O22" t="s">
        <v>230</v>
      </c>
      <c r="P22" s="193" t="str">
        <f>IF(OR(AND(A22&lt;&gt;"",COUNTIF(Bugs!B:B,A22)&gt;0),AND(B22&lt;&gt;"",COUNTIF(Bugs!A:A,B22)&gt;0)),"Y","")</f>
        <v/>
      </c>
      <c r="Q22" s="193" t="str">
        <f>IF(OR(
    AND(COUNTIF(Bugs!A:A,B22)&gt;0,ISNUMBER(SEARCH("x",INDEX(Bugs!C:C,MATCH(B22,Bugs!A:A,0))))),
    AND(COUNTIF(Bugs!B:B,B22)&gt;0,ISNUMBER(SEARCH("x",INDEX(Bugs!C:C,MATCH(B22,Bugs!B:B,0))))),
    AND(COUNTIF(Bugs!A:A,B22)&gt;0,ISNUMBER(SEARCH("x",INDEX(Bugs!D:D,MATCH(B22,Bugs!A:A,0))))),
    AND(COUNTIF(Bugs!B:B,B22)&gt;0,ISNUMBER(SEARCH("x",INDEX(Bugs!D:D,MATCH(B22,Bugs!B:B,0)))))
),"Y","")</f>
        <v/>
      </c>
      <c r="R22">
        <f ca="1">IF(OR(ISNUMBER(MATCH(L22,MasterData!$D$3:$D$18,0)),ISNUMBER(MATCH(L22,MasterData!$C$3:$C$18,0))),
    DATEDIF(E22,I22,"d"),
    DATEDIF(E22,TODAY(),"d"))</f>
        <v>9</v>
      </c>
      <c r="S22">
        <f t="shared" ca="1" si="0"/>
        <v>0</v>
      </c>
      <c r="T22">
        <f t="shared" ca="1" si="1"/>
        <v>1</v>
      </c>
      <c r="U22">
        <f t="shared" ca="1" si="2"/>
        <v>0</v>
      </c>
    </row>
    <row r="23" spans="1:21" x14ac:dyDescent="0.35">
      <c r="A23">
        <v>6000133013</v>
      </c>
      <c r="B23" t="s">
        <v>299</v>
      </c>
      <c r="C23" t="s">
        <v>230</v>
      </c>
      <c r="D23" s="34" t="s">
        <v>231</v>
      </c>
      <c r="E23" s="208">
        <v>45719</v>
      </c>
      <c r="F23" s="1"/>
      <c r="G23" t="s">
        <v>300</v>
      </c>
      <c r="H23" t="s">
        <v>245</v>
      </c>
      <c r="I23" s="208">
        <v>45734</v>
      </c>
      <c r="J23" t="s">
        <v>234</v>
      </c>
      <c r="K23" t="s">
        <v>235</v>
      </c>
      <c r="L23" t="s">
        <v>171</v>
      </c>
      <c r="M23" t="s">
        <v>301</v>
      </c>
      <c r="N23" t="s">
        <v>237</v>
      </c>
      <c r="O23" t="s">
        <v>230</v>
      </c>
      <c r="P23" s="193" t="str">
        <f>IF(OR(AND(A23&lt;&gt;"",COUNTIF(Bugs!B:B,A23)&gt;0),AND(B23&lt;&gt;"",COUNTIF(Bugs!A:A,B23)&gt;0)),"Y","")</f>
        <v/>
      </c>
      <c r="Q23" s="193" t="str">
        <f>IF(OR(
    AND(COUNTIF(Bugs!A:A,B23)&gt;0,ISNUMBER(SEARCH("x",INDEX(Bugs!C:C,MATCH(B23,Bugs!A:A,0))))),
    AND(COUNTIF(Bugs!B:B,B23)&gt;0,ISNUMBER(SEARCH("x",INDEX(Bugs!C:C,MATCH(B23,Bugs!B:B,0))))),
    AND(COUNTIF(Bugs!A:A,B23)&gt;0,ISNUMBER(SEARCH("x",INDEX(Bugs!D:D,MATCH(B23,Bugs!A:A,0))))),
    AND(COUNTIF(Bugs!B:B,B23)&gt;0,ISNUMBER(SEARCH("x",INDEX(Bugs!D:D,MATCH(B23,Bugs!B:B,0)))))
),"Y","")</f>
        <v/>
      </c>
      <c r="R23">
        <f ca="1">IF(OR(ISNUMBER(MATCH(L23,MasterData!$D$3:$D$18,0)),ISNUMBER(MATCH(L23,MasterData!$C$3:$C$18,0))),
    DATEDIF(E23,I23,"d"),
    DATEDIF(E23,TODAY(),"d"))</f>
        <v>15</v>
      </c>
      <c r="S23">
        <f t="shared" ca="1" si="0"/>
        <v>0</v>
      </c>
      <c r="T23">
        <f t="shared" ca="1" si="1"/>
        <v>1</v>
      </c>
      <c r="U23">
        <f t="shared" ca="1" si="2"/>
        <v>0</v>
      </c>
    </row>
    <row r="24" spans="1:21" x14ac:dyDescent="0.35">
      <c r="A24">
        <v>6000133061</v>
      </c>
      <c r="B24" t="s">
        <v>302</v>
      </c>
      <c r="C24" t="s">
        <v>230</v>
      </c>
      <c r="D24" s="34" t="s">
        <v>254</v>
      </c>
      <c r="E24" s="208">
        <v>45719</v>
      </c>
      <c r="F24" s="1"/>
      <c r="G24" t="s">
        <v>255</v>
      </c>
      <c r="H24" t="s">
        <v>245</v>
      </c>
      <c r="I24" s="208">
        <v>45735</v>
      </c>
      <c r="J24" t="s">
        <v>234</v>
      </c>
      <c r="K24" t="s">
        <v>241</v>
      </c>
      <c r="L24" t="s">
        <v>171</v>
      </c>
      <c r="M24" t="s">
        <v>303</v>
      </c>
      <c r="N24" t="s">
        <v>237</v>
      </c>
      <c r="O24" t="s">
        <v>230</v>
      </c>
      <c r="P24" s="193" t="str">
        <f>IF(OR(AND(A24&lt;&gt;"",COUNTIF(Bugs!B:B,A24)&gt;0),AND(B24&lt;&gt;"",COUNTIF(Bugs!A:A,B24)&gt;0)),"Y","")</f>
        <v/>
      </c>
      <c r="Q24" s="193" t="str">
        <f>IF(OR(
    AND(COUNTIF(Bugs!A:A,B24)&gt;0,ISNUMBER(SEARCH("x",INDEX(Bugs!C:C,MATCH(B24,Bugs!A:A,0))))),
    AND(COUNTIF(Bugs!B:B,B24)&gt;0,ISNUMBER(SEARCH("x",INDEX(Bugs!C:C,MATCH(B24,Bugs!B:B,0))))),
    AND(COUNTIF(Bugs!A:A,B24)&gt;0,ISNUMBER(SEARCH("x",INDEX(Bugs!D:D,MATCH(B24,Bugs!A:A,0))))),
    AND(COUNTIF(Bugs!B:B,B24)&gt;0,ISNUMBER(SEARCH("x",INDEX(Bugs!D:D,MATCH(B24,Bugs!B:B,0)))))
),"Y","")</f>
        <v/>
      </c>
      <c r="R24">
        <f ca="1">IF(OR(ISNUMBER(MATCH(L24,MasterData!$D$3:$D$18,0)),ISNUMBER(MATCH(L24,MasterData!$C$3:$C$18,0))),
    DATEDIF(E24,I24,"d"),
    DATEDIF(E24,TODAY(),"d"))</f>
        <v>16</v>
      </c>
      <c r="S24">
        <f t="shared" ca="1" si="0"/>
        <v>0</v>
      </c>
      <c r="T24">
        <f t="shared" ca="1" si="1"/>
        <v>1</v>
      </c>
      <c r="U24">
        <f t="shared" ca="1" si="2"/>
        <v>0</v>
      </c>
    </row>
    <row r="25" spans="1:21" x14ac:dyDescent="0.35">
      <c r="A25">
        <v>6000133063</v>
      </c>
      <c r="B25" t="s">
        <v>304</v>
      </c>
      <c r="C25" t="s">
        <v>230</v>
      </c>
      <c r="D25" s="34" t="s">
        <v>305</v>
      </c>
      <c r="E25" s="208">
        <v>45719</v>
      </c>
      <c r="F25" s="1"/>
      <c r="G25" t="s">
        <v>306</v>
      </c>
      <c r="H25" t="s">
        <v>245</v>
      </c>
      <c r="I25" s="208">
        <v>45778</v>
      </c>
      <c r="J25" t="s">
        <v>234</v>
      </c>
      <c r="K25" t="s">
        <v>235</v>
      </c>
      <c r="L25" t="s">
        <v>171</v>
      </c>
      <c r="M25" t="s">
        <v>307</v>
      </c>
      <c r="N25" t="s">
        <v>237</v>
      </c>
      <c r="O25" t="s">
        <v>230</v>
      </c>
      <c r="P25" s="193" t="str">
        <f>IF(OR(AND(A25&lt;&gt;"",COUNTIF(Bugs!B:B,A25)&gt;0),AND(B25&lt;&gt;"",COUNTIF(Bugs!A:A,B25)&gt;0)),"Y","")</f>
        <v/>
      </c>
      <c r="Q25" s="193" t="str">
        <f>IF(OR(
    AND(COUNTIF(Bugs!A:A,B25)&gt;0,ISNUMBER(SEARCH("x",INDEX(Bugs!C:C,MATCH(B25,Bugs!A:A,0))))),
    AND(COUNTIF(Bugs!B:B,B25)&gt;0,ISNUMBER(SEARCH("x",INDEX(Bugs!C:C,MATCH(B25,Bugs!B:B,0))))),
    AND(COUNTIF(Bugs!A:A,B25)&gt;0,ISNUMBER(SEARCH("x",INDEX(Bugs!D:D,MATCH(B25,Bugs!A:A,0))))),
    AND(COUNTIF(Bugs!B:B,B25)&gt;0,ISNUMBER(SEARCH("x",INDEX(Bugs!D:D,MATCH(B25,Bugs!B:B,0)))))
),"Y","")</f>
        <v/>
      </c>
      <c r="R25">
        <f ca="1">IF(OR(ISNUMBER(MATCH(L25,MasterData!$D$3:$D$18,0)),ISNUMBER(MATCH(L25,MasterData!$C$3:$C$18,0))),
    DATEDIF(E25,I25,"d"),
    DATEDIF(E25,TODAY(),"d"))</f>
        <v>59</v>
      </c>
      <c r="S25">
        <f t="shared" ca="1" si="0"/>
        <v>0</v>
      </c>
      <c r="T25">
        <f t="shared" ca="1" si="1"/>
        <v>0</v>
      </c>
      <c r="U25">
        <f t="shared" ca="1" si="2"/>
        <v>1</v>
      </c>
    </row>
    <row r="26" spans="1:21" x14ac:dyDescent="0.35">
      <c r="A26">
        <v>6000133075</v>
      </c>
      <c r="B26" t="s">
        <v>308</v>
      </c>
      <c r="C26" t="s">
        <v>230</v>
      </c>
      <c r="D26" s="34" t="s">
        <v>305</v>
      </c>
      <c r="E26" s="208">
        <v>45719</v>
      </c>
      <c r="F26" s="1"/>
      <c r="G26" t="s">
        <v>306</v>
      </c>
      <c r="H26" t="s">
        <v>240</v>
      </c>
      <c r="I26" s="208">
        <v>45758</v>
      </c>
      <c r="J26" t="s">
        <v>234</v>
      </c>
      <c r="K26" t="s">
        <v>235</v>
      </c>
      <c r="L26" t="s">
        <v>171</v>
      </c>
      <c r="M26" t="s">
        <v>309</v>
      </c>
      <c r="N26" t="s">
        <v>237</v>
      </c>
      <c r="O26" t="s">
        <v>230</v>
      </c>
      <c r="P26" s="193" t="str">
        <f>IF(OR(AND(A26&lt;&gt;"",COUNTIF(Bugs!B:B,A26)&gt;0),AND(B26&lt;&gt;"",COUNTIF(Bugs!A:A,B26)&gt;0)),"Y","")</f>
        <v/>
      </c>
      <c r="Q26" s="193" t="str">
        <f>IF(OR(
    AND(COUNTIF(Bugs!A:A,B26)&gt;0,ISNUMBER(SEARCH("x",INDEX(Bugs!C:C,MATCH(B26,Bugs!A:A,0))))),
    AND(COUNTIF(Bugs!B:B,B26)&gt;0,ISNUMBER(SEARCH("x",INDEX(Bugs!C:C,MATCH(B26,Bugs!B:B,0))))),
    AND(COUNTIF(Bugs!A:A,B26)&gt;0,ISNUMBER(SEARCH("x",INDEX(Bugs!D:D,MATCH(B26,Bugs!A:A,0))))),
    AND(COUNTIF(Bugs!B:B,B26)&gt;0,ISNUMBER(SEARCH("x",INDEX(Bugs!D:D,MATCH(B26,Bugs!B:B,0)))))
),"Y","")</f>
        <v/>
      </c>
      <c r="R26">
        <f ca="1">IF(OR(ISNUMBER(MATCH(L26,MasterData!$D$3:$D$18,0)),ISNUMBER(MATCH(L26,MasterData!$C$3:$C$18,0))),
    DATEDIF(E26,I26,"d"),
    DATEDIF(E26,TODAY(),"d"))</f>
        <v>39</v>
      </c>
      <c r="S26">
        <f t="shared" ca="1" si="0"/>
        <v>0</v>
      </c>
      <c r="T26">
        <f t="shared" ca="1" si="1"/>
        <v>0</v>
      </c>
      <c r="U26">
        <f t="shared" ca="1" si="2"/>
        <v>1</v>
      </c>
    </row>
    <row r="27" spans="1:21" x14ac:dyDescent="0.35">
      <c r="A27">
        <v>6000133085</v>
      </c>
      <c r="B27" t="s">
        <v>230</v>
      </c>
      <c r="C27" t="s">
        <v>230</v>
      </c>
      <c r="D27" s="34" t="s">
        <v>251</v>
      </c>
      <c r="E27" s="208">
        <v>45719</v>
      </c>
      <c r="F27" s="1"/>
      <c r="G27" t="s">
        <v>290</v>
      </c>
      <c r="H27" t="s">
        <v>240</v>
      </c>
      <c r="I27" s="208">
        <v>45731</v>
      </c>
      <c r="J27" t="s">
        <v>201</v>
      </c>
      <c r="K27" t="s">
        <v>241</v>
      </c>
      <c r="L27" t="s">
        <v>171</v>
      </c>
      <c r="M27" t="s">
        <v>310</v>
      </c>
      <c r="N27" t="s">
        <v>237</v>
      </c>
      <c r="O27" t="s">
        <v>230</v>
      </c>
      <c r="P27" s="193" t="str">
        <f>IF(OR(AND(A27&lt;&gt;"",COUNTIF(Bugs!B:B,A27)&gt;0),AND(B27&lt;&gt;"",COUNTIF(Bugs!A:A,B27)&gt;0)),"Y","")</f>
        <v/>
      </c>
      <c r="Q27" s="193" t="str">
        <f>IF(OR(
    AND(COUNTIF(Bugs!A:A,B27)&gt;0,ISNUMBER(SEARCH("x",INDEX(Bugs!C:C,MATCH(B27,Bugs!A:A,0))))),
    AND(COUNTIF(Bugs!B:B,B27)&gt;0,ISNUMBER(SEARCH("x",INDEX(Bugs!C:C,MATCH(B27,Bugs!B:B,0))))),
    AND(COUNTIF(Bugs!A:A,B27)&gt;0,ISNUMBER(SEARCH("x",INDEX(Bugs!D:D,MATCH(B27,Bugs!A:A,0))))),
    AND(COUNTIF(Bugs!B:B,B27)&gt;0,ISNUMBER(SEARCH("x",INDEX(Bugs!D:D,MATCH(B27,Bugs!B:B,0)))))
),"Y","")</f>
        <v/>
      </c>
      <c r="R27">
        <f ca="1">IF(OR(ISNUMBER(MATCH(L27,MasterData!$D$3:$D$18,0)),ISNUMBER(MATCH(L27,MasterData!$C$3:$C$18,0))),
    DATEDIF(E27,I27,"d"),
    DATEDIF(E27,TODAY(),"d"))</f>
        <v>12</v>
      </c>
      <c r="S27">
        <f t="shared" ca="1" si="0"/>
        <v>0</v>
      </c>
      <c r="T27">
        <f t="shared" ca="1" si="1"/>
        <v>1</v>
      </c>
      <c r="U27">
        <f t="shared" ca="1" si="2"/>
        <v>0</v>
      </c>
    </row>
    <row r="28" spans="1:21" x14ac:dyDescent="0.35">
      <c r="A28">
        <v>6000133086</v>
      </c>
      <c r="B28" t="s">
        <v>230</v>
      </c>
      <c r="C28" t="s">
        <v>230</v>
      </c>
      <c r="D28" s="34" t="s">
        <v>251</v>
      </c>
      <c r="E28" s="208">
        <v>45719</v>
      </c>
      <c r="F28" s="1"/>
      <c r="G28" t="s">
        <v>290</v>
      </c>
      <c r="H28" t="s">
        <v>240</v>
      </c>
      <c r="I28" s="208">
        <v>45773</v>
      </c>
      <c r="J28" t="s">
        <v>201</v>
      </c>
      <c r="K28" t="s">
        <v>241</v>
      </c>
      <c r="L28" t="s">
        <v>171</v>
      </c>
      <c r="M28" t="s">
        <v>311</v>
      </c>
      <c r="N28" t="s">
        <v>237</v>
      </c>
      <c r="O28" t="s">
        <v>230</v>
      </c>
      <c r="P28" s="193" t="str">
        <f>IF(OR(AND(A28&lt;&gt;"",COUNTIF(Bugs!B:B,A28)&gt;0),AND(B28&lt;&gt;"",COUNTIF(Bugs!A:A,B28)&gt;0)),"Y","")</f>
        <v/>
      </c>
      <c r="Q28" s="193" t="str">
        <f>IF(OR(
    AND(COUNTIF(Bugs!A:A,B28)&gt;0,ISNUMBER(SEARCH("x",INDEX(Bugs!C:C,MATCH(B28,Bugs!A:A,0))))),
    AND(COUNTIF(Bugs!B:B,B28)&gt;0,ISNUMBER(SEARCH("x",INDEX(Bugs!C:C,MATCH(B28,Bugs!B:B,0))))),
    AND(COUNTIF(Bugs!A:A,B28)&gt;0,ISNUMBER(SEARCH("x",INDEX(Bugs!D:D,MATCH(B28,Bugs!A:A,0))))),
    AND(COUNTIF(Bugs!B:B,B28)&gt;0,ISNUMBER(SEARCH("x",INDEX(Bugs!D:D,MATCH(B28,Bugs!B:B,0)))))
),"Y","")</f>
        <v/>
      </c>
      <c r="R28">
        <f ca="1">IF(OR(ISNUMBER(MATCH(L28,MasterData!$D$3:$D$18,0)),ISNUMBER(MATCH(L28,MasterData!$C$3:$C$18,0))),
    DATEDIF(E28,I28,"d"),
    DATEDIF(E28,TODAY(),"d"))</f>
        <v>54</v>
      </c>
      <c r="S28">
        <f t="shared" ca="1" si="0"/>
        <v>0</v>
      </c>
      <c r="T28">
        <f t="shared" ca="1" si="1"/>
        <v>0</v>
      </c>
      <c r="U28">
        <f t="shared" ca="1" si="2"/>
        <v>1</v>
      </c>
    </row>
    <row r="29" spans="1:21" x14ac:dyDescent="0.35">
      <c r="A29">
        <v>6000133087</v>
      </c>
      <c r="B29" t="s">
        <v>230</v>
      </c>
      <c r="C29" t="s">
        <v>230</v>
      </c>
      <c r="D29" s="34" t="s">
        <v>251</v>
      </c>
      <c r="E29" s="208">
        <v>45719</v>
      </c>
      <c r="F29" s="1"/>
      <c r="G29" t="s">
        <v>290</v>
      </c>
      <c r="H29" t="s">
        <v>245</v>
      </c>
      <c r="I29" s="208">
        <v>45807</v>
      </c>
      <c r="J29" t="s">
        <v>201</v>
      </c>
      <c r="K29" t="s">
        <v>241</v>
      </c>
      <c r="L29" t="s">
        <v>171</v>
      </c>
      <c r="M29" t="s">
        <v>312</v>
      </c>
      <c r="N29" t="s">
        <v>237</v>
      </c>
      <c r="O29" t="s">
        <v>230</v>
      </c>
      <c r="P29" s="193" t="str">
        <f>IF(OR(AND(A29&lt;&gt;"",COUNTIF(Bugs!B:B,A29)&gt;0),AND(B29&lt;&gt;"",COUNTIF(Bugs!A:A,B29)&gt;0)),"Y","")</f>
        <v/>
      </c>
      <c r="Q29" s="193" t="str">
        <f>IF(OR(
    AND(COUNTIF(Bugs!A:A,B29)&gt;0,ISNUMBER(SEARCH("x",INDEX(Bugs!C:C,MATCH(B29,Bugs!A:A,0))))),
    AND(COUNTIF(Bugs!B:B,B29)&gt;0,ISNUMBER(SEARCH("x",INDEX(Bugs!C:C,MATCH(B29,Bugs!B:B,0))))),
    AND(COUNTIF(Bugs!A:A,B29)&gt;0,ISNUMBER(SEARCH("x",INDEX(Bugs!D:D,MATCH(B29,Bugs!A:A,0))))),
    AND(COUNTIF(Bugs!B:B,B29)&gt;0,ISNUMBER(SEARCH("x",INDEX(Bugs!D:D,MATCH(B29,Bugs!B:B,0)))))
),"Y","")</f>
        <v/>
      </c>
      <c r="R29">
        <f ca="1">IF(OR(ISNUMBER(MATCH(L29,MasterData!$D$3:$D$18,0)),ISNUMBER(MATCH(L29,MasterData!$C$3:$C$18,0))),
    DATEDIF(E29,I29,"d"),
    DATEDIF(E29,TODAY(),"d"))</f>
        <v>88</v>
      </c>
      <c r="S29">
        <f t="shared" ca="1" si="0"/>
        <v>0</v>
      </c>
      <c r="T29">
        <f t="shared" ca="1" si="1"/>
        <v>0</v>
      </c>
      <c r="U29">
        <f t="shared" ca="1" si="2"/>
        <v>1</v>
      </c>
    </row>
    <row r="30" spans="1:21" x14ac:dyDescent="0.35">
      <c r="A30">
        <v>6000133442</v>
      </c>
      <c r="B30" t="s">
        <v>230</v>
      </c>
      <c r="C30" t="s">
        <v>230</v>
      </c>
      <c r="D30" s="34" t="s">
        <v>247</v>
      </c>
      <c r="E30" s="208">
        <v>45722</v>
      </c>
      <c r="F30" s="1"/>
      <c r="G30" t="s">
        <v>248</v>
      </c>
      <c r="H30" t="s">
        <v>245</v>
      </c>
      <c r="I30" s="208">
        <v>45786</v>
      </c>
      <c r="J30" t="s">
        <v>201</v>
      </c>
      <c r="K30" t="s">
        <v>241</v>
      </c>
      <c r="L30" t="s">
        <v>171</v>
      </c>
      <c r="M30" t="s">
        <v>313</v>
      </c>
      <c r="N30" t="s">
        <v>237</v>
      </c>
      <c r="O30" t="s">
        <v>230</v>
      </c>
      <c r="P30" s="193" t="str">
        <f>IF(OR(AND(A30&lt;&gt;"",COUNTIF(Bugs!B:B,A30)&gt;0),AND(B30&lt;&gt;"",COUNTIF(Bugs!A:A,B30)&gt;0)),"Y","")</f>
        <v/>
      </c>
      <c r="Q30" s="193" t="str">
        <f>IF(OR(
    AND(COUNTIF(Bugs!A:A,B30)&gt;0,ISNUMBER(SEARCH("x",INDEX(Bugs!C:C,MATCH(B30,Bugs!A:A,0))))),
    AND(COUNTIF(Bugs!B:B,B30)&gt;0,ISNUMBER(SEARCH("x",INDEX(Bugs!C:C,MATCH(B30,Bugs!B:B,0))))),
    AND(COUNTIF(Bugs!A:A,B30)&gt;0,ISNUMBER(SEARCH("x",INDEX(Bugs!D:D,MATCH(B30,Bugs!A:A,0))))),
    AND(COUNTIF(Bugs!B:B,B30)&gt;0,ISNUMBER(SEARCH("x",INDEX(Bugs!D:D,MATCH(B30,Bugs!B:B,0)))))
),"Y","")</f>
        <v/>
      </c>
      <c r="R30">
        <f ca="1">IF(OR(ISNUMBER(MATCH(L30,MasterData!$D$3:$D$18,0)),ISNUMBER(MATCH(L30,MasterData!$C$3:$C$18,0))),
    DATEDIF(E30,I30,"d"),
    DATEDIF(E30,TODAY(),"d"))</f>
        <v>64</v>
      </c>
      <c r="S30">
        <f t="shared" ca="1" si="0"/>
        <v>0</v>
      </c>
      <c r="T30">
        <f t="shared" ca="1" si="1"/>
        <v>0</v>
      </c>
      <c r="U30">
        <f t="shared" ca="1" si="2"/>
        <v>1</v>
      </c>
    </row>
    <row r="31" spans="1:21" x14ac:dyDescent="0.35">
      <c r="A31">
        <v>6000133644</v>
      </c>
      <c r="B31" t="s">
        <v>314</v>
      </c>
      <c r="C31" t="s">
        <v>230</v>
      </c>
      <c r="D31" s="34" t="s">
        <v>274</v>
      </c>
      <c r="E31" s="208">
        <v>45723</v>
      </c>
      <c r="F31" s="1"/>
      <c r="G31" t="s">
        <v>315</v>
      </c>
      <c r="H31" t="s">
        <v>240</v>
      </c>
      <c r="I31" s="208">
        <v>45903</v>
      </c>
      <c r="J31" t="s">
        <v>234</v>
      </c>
      <c r="K31" t="s">
        <v>241</v>
      </c>
      <c r="L31" t="s">
        <v>171</v>
      </c>
      <c r="M31" t="s">
        <v>316</v>
      </c>
      <c r="N31" t="s">
        <v>237</v>
      </c>
      <c r="O31" t="s">
        <v>230</v>
      </c>
      <c r="P31" s="193" t="str">
        <f>IF(OR(AND(A31&lt;&gt;"",COUNTIF(Bugs!B:B,A31)&gt;0),AND(B31&lt;&gt;"",COUNTIF(Bugs!A:A,B31)&gt;0)),"Y","")</f>
        <v/>
      </c>
      <c r="Q31" s="193" t="str">
        <f>IF(OR(
    AND(COUNTIF(Bugs!A:A,B31)&gt;0,ISNUMBER(SEARCH("x",INDEX(Bugs!C:C,MATCH(B31,Bugs!A:A,0))))),
    AND(COUNTIF(Bugs!B:B,B31)&gt;0,ISNUMBER(SEARCH("x",INDEX(Bugs!C:C,MATCH(B31,Bugs!B:B,0))))),
    AND(COUNTIF(Bugs!A:A,B31)&gt;0,ISNUMBER(SEARCH("x",INDEX(Bugs!D:D,MATCH(B31,Bugs!A:A,0))))),
    AND(COUNTIF(Bugs!B:B,B31)&gt;0,ISNUMBER(SEARCH("x",INDEX(Bugs!D:D,MATCH(B31,Bugs!B:B,0)))))
),"Y","")</f>
        <v/>
      </c>
      <c r="R31">
        <f ca="1">IF(OR(ISNUMBER(MATCH(L31,MasterData!$D$3:$D$18,0)),ISNUMBER(MATCH(L31,MasterData!$C$3:$C$18,0))),
    DATEDIF(E31,I31,"d"),
    DATEDIF(E31,TODAY(),"d"))</f>
        <v>180</v>
      </c>
      <c r="S31">
        <f t="shared" ca="1" si="0"/>
        <v>0</v>
      </c>
      <c r="T31">
        <f t="shared" ca="1" si="1"/>
        <v>0</v>
      </c>
      <c r="U31">
        <f t="shared" ca="1" si="2"/>
        <v>1</v>
      </c>
    </row>
    <row r="32" spans="1:21" x14ac:dyDescent="0.35">
      <c r="A32">
        <v>6000133647</v>
      </c>
      <c r="B32" t="s">
        <v>317</v>
      </c>
      <c r="C32" t="s">
        <v>230</v>
      </c>
      <c r="D32" s="34" t="s">
        <v>231</v>
      </c>
      <c r="E32" s="208">
        <v>45723</v>
      </c>
      <c r="F32" s="1"/>
      <c r="G32" t="s">
        <v>318</v>
      </c>
      <c r="H32" t="s">
        <v>245</v>
      </c>
      <c r="I32" s="208">
        <v>45733</v>
      </c>
      <c r="J32" t="s">
        <v>234</v>
      </c>
      <c r="K32" t="s">
        <v>235</v>
      </c>
      <c r="L32" t="s">
        <v>171</v>
      </c>
      <c r="M32" t="s">
        <v>319</v>
      </c>
      <c r="N32" t="s">
        <v>237</v>
      </c>
      <c r="O32" t="s">
        <v>230</v>
      </c>
      <c r="P32" s="193" t="str">
        <f>IF(OR(AND(A32&lt;&gt;"",COUNTIF(Bugs!B:B,A32)&gt;0),AND(B32&lt;&gt;"",COUNTIF(Bugs!A:A,B32)&gt;0)),"Y","")</f>
        <v/>
      </c>
      <c r="Q32" s="193" t="str">
        <f>IF(OR(
    AND(COUNTIF(Bugs!A:A,B32)&gt;0,ISNUMBER(SEARCH("x",INDEX(Bugs!C:C,MATCH(B32,Bugs!A:A,0))))),
    AND(COUNTIF(Bugs!B:B,B32)&gt;0,ISNUMBER(SEARCH("x",INDEX(Bugs!C:C,MATCH(B32,Bugs!B:B,0))))),
    AND(COUNTIF(Bugs!A:A,B32)&gt;0,ISNUMBER(SEARCH("x",INDEX(Bugs!D:D,MATCH(B32,Bugs!A:A,0))))),
    AND(COUNTIF(Bugs!B:B,B32)&gt;0,ISNUMBER(SEARCH("x",INDEX(Bugs!D:D,MATCH(B32,Bugs!B:B,0)))))
),"Y","")</f>
        <v/>
      </c>
      <c r="R32">
        <f ca="1">IF(OR(ISNUMBER(MATCH(L32,MasterData!$D$3:$D$18,0)),ISNUMBER(MATCH(L32,MasterData!$C$3:$C$18,0))),
    DATEDIF(E32,I32,"d"),
    DATEDIF(E32,TODAY(),"d"))</f>
        <v>10</v>
      </c>
      <c r="S32">
        <f t="shared" ca="1" si="0"/>
        <v>0</v>
      </c>
      <c r="T32">
        <f t="shared" ca="1" si="1"/>
        <v>1</v>
      </c>
      <c r="U32">
        <f t="shared" ca="1" si="2"/>
        <v>0</v>
      </c>
    </row>
    <row r="33" spans="1:21" x14ac:dyDescent="0.35">
      <c r="A33">
        <v>6000133780</v>
      </c>
      <c r="B33" t="s">
        <v>320</v>
      </c>
      <c r="C33" t="s">
        <v>230</v>
      </c>
      <c r="D33" s="34" t="s">
        <v>274</v>
      </c>
      <c r="E33" s="208">
        <v>45726</v>
      </c>
      <c r="F33" s="1"/>
      <c r="G33" t="s">
        <v>321</v>
      </c>
      <c r="H33" t="s">
        <v>240</v>
      </c>
      <c r="I33" s="208">
        <v>45741</v>
      </c>
      <c r="J33" t="s">
        <v>234</v>
      </c>
      <c r="K33" t="s">
        <v>235</v>
      </c>
      <c r="L33" t="s">
        <v>171</v>
      </c>
      <c r="M33" t="s">
        <v>322</v>
      </c>
      <c r="N33" t="s">
        <v>237</v>
      </c>
      <c r="O33" t="s">
        <v>230</v>
      </c>
      <c r="P33" s="193" t="str">
        <f>IF(OR(AND(A33&lt;&gt;"",COUNTIF(Bugs!B:B,A33)&gt;0),AND(B33&lt;&gt;"",COUNTIF(Bugs!A:A,B33)&gt;0)),"Y","")</f>
        <v/>
      </c>
      <c r="Q33" s="193" t="str">
        <f>IF(OR(
    AND(COUNTIF(Bugs!A:A,B33)&gt;0,ISNUMBER(SEARCH("x",INDEX(Bugs!C:C,MATCH(B33,Bugs!A:A,0))))),
    AND(COUNTIF(Bugs!B:B,B33)&gt;0,ISNUMBER(SEARCH("x",INDEX(Bugs!C:C,MATCH(B33,Bugs!B:B,0))))),
    AND(COUNTIF(Bugs!A:A,B33)&gt;0,ISNUMBER(SEARCH("x",INDEX(Bugs!D:D,MATCH(B33,Bugs!A:A,0))))),
    AND(COUNTIF(Bugs!B:B,B33)&gt;0,ISNUMBER(SEARCH("x",INDEX(Bugs!D:D,MATCH(B33,Bugs!B:B,0)))))
),"Y","")</f>
        <v/>
      </c>
      <c r="R33">
        <f ca="1">IF(OR(ISNUMBER(MATCH(L33,MasterData!$D$3:$D$18,0)),ISNUMBER(MATCH(L33,MasterData!$C$3:$C$18,0))),
    DATEDIF(E33,I33,"d"),
    DATEDIF(E33,TODAY(),"d"))</f>
        <v>15</v>
      </c>
      <c r="S33">
        <f t="shared" ca="1" si="0"/>
        <v>0</v>
      </c>
      <c r="T33">
        <f t="shared" ca="1" si="1"/>
        <v>1</v>
      </c>
      <c r="U33">
        <f t="shared" ca="1" si="2"/>
        <v>0</v>
      </c>
    </row>
    <row r="34" spans="1:21" x14ac:dyDescent="0.35">
      <c r="A34">
        <v>6000133782</v>
      </c>
      <c r="B34" t="s">
        <v>323</v>
      </c>
      <c r="C34" t="s">
        <v>230</v>
      </c>
      <c r="D34" s="34" t="s">
        <v>254</v>
      </c>
      <c r="E34" s="208">
        <v>45726</v>
      </c>
      <c r="F34" s="1"/>
      <c r="G34" t="s">
        <v>255</v>
      </c>
      <c r="H34" t="s">
        <v>240</v>
      </c>
      <c r="I34" s="208">
        <v>45735</v>
      </c>
      <c r="J34" t="s">
        <v>234</v>
      </c>
      <c r="K34" t="s">
        <v>241</v>
      </c>
      <c r="L34" t="s">
        <v>171</v>
      </c>
      <c r="M34" t="s">
        <v>324</v>
      </c>
      <c r="N34" t="s">
        <v>237</v>
      </c>
      <c r="O34" t="s">
        <v>230</v>
      </c>
      <c r="P34" s="193" t="str">
        <f>IF(OR(AND(A34&lt;&gt;"",COUNTIF(Bugs!B:B,A34)&gt;0),AND(B34&lt;&gt;"",COUNTIF(Bugs!A:A,B34)&gt;0)),"Y","")</f>
        <v/>
      </c>
      <c r="Q34" s="193" t="str">
        <f>IF(OR(
    AND(COUNTIF(Bugs!A:A,B34)&gt;0,ISNUMBER(SEARCH("x",INDEX(Bugs!C:C,MATCH(B34,Bugs!A:A,0))))),
    AND(COUNTIF(Bugs!B:B,B34)&gt;0,ISNUMBER(SEARCH("x",INDEX(Bugs!C:C,MATCH(B34,Bugs!B:B,0))))),
    AND(COUNTIF(Bugs!A:A,B34)&gt;0,ISNUMBER(SEARCH("x",INDEX(Bugs!D:D,MATCH(B34,Bugs!A:A,0))))),
    AND(COUNTIF(Bugs!B:B,B34)&gt;0,ISNUMBER(SEARCH("x",INDEX(Bugs!D:D,MATCH(B34,Bugs!B:B,0)))))
),"Y","")</f>
        <v/>
      </c>
      <c r="R34">
        <f ca="1">IF(OR(ISNUMBER(MATCH(L34,MasterData!$D$3:$D$18,0)),ISNUMBER(MATCH(L34,MasterData!$C$3:$C$18,0))),
    DATEDIF(E34,I34,"d"),
    DATEDIF(E34,TODAY(),"d"))</f>
        <v>9</v>
      </c>
      <c r="S34">
        <f t="shared" ca="1" si="0"/>
        <v>0</v>
      </c>
      <c r="T34">
        <f t="shared" ca="1" si="1"/>
        <v>1</v>
      </c>
      <c r="U34">
        <f t="shared" ca="1" si="2"/>
        <v>0</v>
      </c>
    </row>
    <row r="35" spans="1:21" x14ac:dyDescent="0.35">
      <c r="A35">
        <v>6000133815</v>
      </c>
      <c r="B35" t="s">
        <v>325</v>
      </c>
      <c r="C35" t="s">
        <v>230</v>
      </c>
      <c r="D35" s="34" t="s">
        <v>254</v>
      </c>
      <c r="E35" s="208">
        <v>45726</v>
      </c>
      <c r="F35" s="1"/>
      <c r="G35" t="s">
        <v>255</v>
      </c>
      <c r="H35" t="s">
        <v>240</v>
      </c>
      <c r="I35" s="208">
        <v>45748</v>
      </c>
      <c r="J35" t="s">
        <v>234</v>
      </c>
      <c r="K35" t="s">
        <v>241</v>
      </c>
      <c r="L35" t="s">
        <v>171</v>
      </c>
      <c r="M35" t="s">
        <v>326</v>
      </c>
      <c r="N35" t="s">
        <v>237</v>
      </c>
      <c r="O35" t="s">
        <v>230</v>
      </c>
      <c r="P35" s="193" t="str">
        <f>IF(OR(AND(A35&lt;&gt;"",COUNTIF(Bugs!B:B,A35)&gt;0),AND(B35&lt;&gt;"",COUNTIF(Bugs!A:A,B35)&gt;0)),"Y","")</f>
        <v/>
      </c>
      <c r="Q35" s="193" t="str">
        <f>IF(OR(
    AND(COUNTIF(Bugs!A:A,B35)&gt;0,ISNUMBER(SEARCH("x",INDEX(Bugs!C:C,MATCH(B35,Bugs!A:A,0))))),
    AND(COUNTIF(Bugs!B:B,B35)&gt;0,ISNUMBER(SEARCH("x",INDEX(Bugs!C:C,MATCH(B35,Bugs!B:B,0))))),
    AND(COUNTIF(Bugs!A:A,B35)&gt;0,ISNUMBER(SEARCH("x",INDEX(Bugs!D:D,MATCH(B35,Bugs!A:A,0))))),
    AND(COUNTIF(Bugs!B:B,B35)&gt;0,ISNUMBER(SEARCH("x",INDEX(Bugs!D:D,MATCH(B35,Bugs!B:B,0)))))
),"Y","")</f>
        <v/>
      </c>
      <c r="R35">
        <f ca="1">IF(OR(ISNUMBER(MATCH(L35,MasterData!$D$3:$D$18,0)),ISNUMBER(MATCH(L35,MasterData!$C$3:$C$18,0))),
    DATEDIF(E35,I35,"d"),
    DATEDIF(E35,TODAY(),"d"))</f>
        <v>22</v>
      </c>
      <c r="S35">
        <f t="shared" ca="1" si="0"/>
        <v>0</v>
      </c>
      <c r="T35">
        <f t="shared" ca="1" si="1"/>
        <v>1</v>
      </c>
      <c r="U35">
        <f t="shared" ca="1" si="2"/>
        <v>0</v>
      </c>
    </row>
    <row r="36" spans="1:21" x14ac:dyDescent="0.35">
      <c r="A36">
        <v>6000133897</v>
      </c>
      <c r="B36" t="s">
        <v>230</v>
      </c>
      <c r="C36" t="s">
        <v>230</v>
      </c>
      <c r="D36" s="34" t="s">
        <v>231</v>
      </c>
      <c r="E36" s="208">
        <v>45727</v>
      </c>
      <c r="F36" s="1"/>
      <c r="G36" t="s">
        <v>248</v>
      </c>
      <c r="H36" t="s">
        <v>240</v>
      </c>
      <c r="I36" s="208">
        <v>45751</v>
      </c>
      <c r="J36" t="s">
        <v>201</v>
      </c>
      <c r="K36" t="s">
        <v>241</v>
      </c>
      <c r="L36" t="s">
        <v>171</v>
      </c>
      <c r="M36" t="s">
        <v>327</v>
      </c>
      <c r="N36" t="s">
        <v>237</v>
      </c>
      <c r="O36" t="s">
        <v>230</v>
      </c>
      <c r="P36" s="193" t="str">
        <f>IF(OR(AND(A36&lt;&gt;"",COUNTIF(Bugs!B:B,A36)&gt;0),AND(B36&lt;&gt;"",COUNTIF(Bugs!A:A,B36)&gt;0)),"Y","")</f>
        <v/>
      </c>
      <c r="Q36" s="193" t="str">
        <f>IF(OR(
    AND(COUNTIF(Bugs!A:A,B36)&gt;0,ISNUMBER(SEARCH("x",INDEX(Bugs!C:C,MATCH(B36,Bugs!A:A,0))))),
    AND(COUNTIF(Bugs!B:B,B36)&gt;0,ISNUMBER(SEARCH("x",INDEX(Bugs!C:C,MATCH(B36,Bugs!B:B,0))))),
    AND(COUNTIF(Bugs!A:A,B36)&gt;0,ISNUMBER(SEARCH("x",INDEX(Bugs!D:D,MATCH(B36,Bugs!A:A,0))))),
    AND(COUNTIF(Bugs!B:B,B36)&gt;0,ISNUMBER(SEARCH("x",INDEX(Bugs!D:D,MATCH(B36,Bugs!B:B,0)))))
),"Y","")</f>
        <v/>
      </c>
      <c r="R36">
        <f ca="1">IF(OR(ISNUMBER(MATCH(L36,MasterData!$D$3:$D$18,0)),ISNUMBER(MATCH(L36,MasterData!$C$3:$C$18,0))),
    DATEDIF(E36,I36,"d"),
    DATEDIF(E36,TODAY(),"d"))</f>
        <v>24</v>
      </c>
      <c r="S36">
        <f t="shared" ca="1" si="0"/>
        <v>0</v>
      </c>
      <c r="T36">
        <f t="shared" ca="1" si="1"/>
        <v>1</v>
      </c>
      <c r="U36">
        <f t="shared" ca="1" si="2"/>
        <v>0</v>
      </c>
    </row>
    <row r="37" spans="1:21" x14ac:dyDescent="0.35">
      <c r="A37">
        <v>6000134052</v>
      </c>
      <c r="B37" t="s">
        <v>328</v>
      </c>
      <c r="D37" s="34">
        <v>3014</v>
      </c>
      <c r="E37" s="208">
        <v>45728</v>
      </c>
      <c r="F37" s="1"/>
      <c r="G37" t="s">
        <v>329</v>
      </c>
      <c r="H37" t="s">
        <v>330</v>
      </c>
      <c r="I37" s="208">
        <v>45852</v>
      </c>
      <c r="K37" t="s">
        <v>235</v>
      </c>
      <c r="L37" t="s">
        <v>171</v>
      </c>
      <c r="M37" t="s">
        <v>331</v>
      </c>
      <c r="N37" t="s">
        <v>332</v>
      </c>
      <c r="P37" s="193" t="str">
        <f>IF(OR(AND(A37&lt;&gt;"",COUNTIF(Bugs!B:B,A37)&gt;0),AND(B37&lt;&gt;"",COUNTIF(Bugs!A:A,B37)&gt;0)),"Y","")</f>
        <v/>
      </c>
      <c r="Q37" s="193" t="str">
        <f>IF(OR(
    AND(COUNTIF(Bugs!A:A,B37)&gt;0,ISNUMBER(SEARCH("x",INDEX(Bugs!C:C,MATCH(B37,Bugs!A:A,0))))),
    AND(COUNTIF(Bugs!B:B,B37)&gt;0,ISNUMBER(SEARCH("x",INDEX(Bugs!C:C,MATCH(B37,Bugs!B:B,0))))),
    AND(COUNTIF(Bugs!A:A,B37)&gt;0,ISNUMBER(SEARCH("x",INDEX(Bugs!D:D,MATCH(B37,Bugs!A:A,0))))),
    AND(COUNTIF(Bugs!B:B,B37)&gt;0,ISNUMBER(SEARCH("x",INDEX(Bugs!D:D,MATCH(B37,Bugs!B:B,0)))))
),"Y","")</f>
        <v/>
      </c>
      <c r="R37">
        <f ca="1">IF(OR(ISNUMBER(MATCH(L37,MasterData!$D$3:$D$18,0)),ISNUMBER(MATCH(L37,MasterData!$C$3:$C$18,0))),
    DATEDIF(E37,I37,"d"),
    DATEDIF(E37,TODAY(),"d"))</f>
        <v>124</v>
      </c>
      <c r="S37">
        <f t="shared" ca="1" si="0"/>
        <v>0</v>
      </c>
      <c r="T37">
        <f t="shared" ca="1" si="1"/>
        <v>0</v>
      </c>
      <c r="U37">
        <f t="shared" ca="1" si="2"/>
        <v>1</v>
      </c>
    </row>
    <row r="38" spans="1:21" x14ac:dyDescent="0.35">
      <c r="A38">
        <v>6000134157</v>
      </c>
      <c r="B38" t="s">
        <v>333</v>
      </c>
      <c r="C38" t="s">
        <v>230</v>
      </c>
      <c r="D38" s="34" t="s">
        <v>231</v>
      </c>
      <c r="E38" s="208">
        <v>45729</v>
      </c>
      <c r="F38" s="1"/>
      <c r="G38" t="s">
        <v>293</v>
      </c>
      <c r="H38" t="s">
        <v>245</v>
      </c>
      <c r="I38" s="208">
        <v>45737</v>
      </c>
      <c r="J38" t="s">
        <v>234</v>
      </c>
      <c r="K38" t="s">
        <v>235</v>
      </c>
      <c r="L38" t="s">
        <v>171</v>
      </c>
      <c r="M38" t="s">
        <v>334</v>
      </c>
      <c r="N38" t="s">
        <v>237</v>
      </c>
      <c r="O38" t="s">
        <v>230</v>
      </c>
      <c r="P38" s="193" t="str">
        <f>IF(OR(AND(A38&lt;&gt;"",COUNTIF(Bugs!B:B,A38)&gt;0),AND(B38&lt;&gt;"",COUNTIF(Bugs!A:A,B38)&gt;0)),"Y","")</f>
        <v/>
      </c>
      <c r="Q38" s="193" t="str">
        <f>IF(OR(
    AND(COUNTIF(Bugs!A:A,B38)&gt;0,ISNUMBER(SEARCH("x",INDEX(Bugs!C:C,MATCH(B38,Bugs!A:A,0))))),
    AND(COUNTIF(Bugs!B:B,B38)&gt;0,ISNUMBER(SEARCH("x",INDEX(Bugs!C:C,MATCH(B38,Bugs!B:B,0))))),
    AND(COUNTIF(Bugs!A:A,B38)&gt;0,ISNUMBER(SEARCH("x",INDEX(Bugs!D:D,MATCH(B38,Bugs!A:A,0))))),
    AND(COUNTIF(Bugs!B:B,B38)&gt;0,ISNUMBER(SEARCH("x",INDEX(Bugs!D:D,MATCH(B38,Bugs!B:B,0)))))
),"Y","")</f>
        <v/>
      </c>
      <c r="R38">
        <f ca="1">IF(OR(ISNUMBER(MATCH(L38,MasterData!$D$3:$D$18,0)),ISNUMBER(MATCH(L38,MasterData!$C$3:$C$18,0))),
    DATEDIF(E38,I38,"d"),
    DATEDIF(E38,TODAY(),"d"))</f>
        <v>8</v>
      </c>
      <c r="S38">
        <f t="shared" ca="1" si="0"/>
        <v>0</v>
      </c>
      <c r="T38">
        <f t="shared" ca="1" si="1"/>
        <v>1</v>
      </c>
      <c r="U38">
        <f t="shared" ca="1" si="2"/>
        <v>0</v>
      </c>
    </row>
    <row r="39" spans="1:21" x14ac:dyDescent="0.35">
      <c r="A39">
        <v>6000134167</v>
      </c>
      <c r="B39" t="s">
        <v>230</v>
      </c>
      <c r="C39" t="s">
        <v>230</v>
      </c>
      <c r="D39" s="34" t="s">
        <v>251</v>
      </c>
      <c r="E39" s="208">
        <v>45729</v>
      </c>
      <c r="F39" s="1"/>
      <c r="G39" t="s">
        <v>335</v>
      </c>
      <c r="H39" t="s">
        <v>240</v>
      </c>
      <c r="I39" s="208">
        <v>45792</v>
      </c>
      <c r="J39" t="s">
        <v>201</v>
      </c>
      <c r="K39" t="s">
        <v>241</v>
      </c>
      <c r="L39" t="s">
        <v>171</v>
      </c>
      <c r="M39" t="s">
        <v>336</v>
      </c>
      <c r="N39" t="s">
        <v>237</v>
      </c>
      <c r="O39" t="s">
        <v>230</v>
      </c>
      <c r="P39" s="193" t="str">
        <f>IF(OR(AND(A39&lt;&gt;"",COUNTIF(Bugs!B:B,A39)&gt;0),AND(B39&lt;&gt;"",COUNTIF(Bugs!A:A,B39)&gt;0)),"Y","")</f>
        <v/>
      </c>
      <c r="Q39" s="193" t="str">
        <f>IF(OR(
    AND(COUNTIF(Bugs!A:A,B39)&gt;0,ISNUMBER(SEARCH("x",INDEX(Bugs!C:C,MATCH(B39,Bugs!A:A,0))))),
    AND(COUNTIF(Bugs!B:B,B39)&gt;0,ISNUMBER(SEARCH("x",INDEX(Bugs!C:C,MATCH(B39,Bugs!B:B,0))))),
    AND(COUNTIF(Bugs!A:A,B39)&gt;0,ISNUMBER(SEARCH("x",INDEX(Bugs!D:D,MATCH(B39,Bugs!A:A,0))))),
    AND(COUNTIF(Bugs!B:B,B39)&gt;0,ISNUMBER(SEARCH("x",INDEX(Bugs!D:D,MATCH(B39,Bugs!B:B,0)))))
),"Y","")</f>
        <v/>
      </c>
      <c r="R39">
        <f ca="1">IF(OR(ISNUMBER(MATCH(L39,MasterData!$D$3:$D$18,0)),ISNUMBER(MATCH(L39,MasterData!$C$3:$C$18,0))),
    DATEDIF(E39,I39,"d"),
    DATEDIF(E39,TODAY(),"d"))</f>
        <v>63</v>
      </c>
      <c r="S39">
        <f t="shared" ca="1" si="0"/>
        <v>0</v>
      </c>
      <c r="T39">
        <f t="shared" ca="1" si="1"/>
        <v>0</v>
      </c>
      <c r="U39">
        <f t="shared" ca="1" si="2"/>
        <v>1</v>
      </c>
    </row>
    <row r="40" spans="1:21" x14ac:dyDescent="0.35">
      <c r="A40">
        <v>6000134304</v>
      </c>
      <c r="B40" t="s">
        <v>337</v>
      </c>
      <c r="C40" t="s">
        <v>230</v>
      </c>
      <c r="D40" s="34" t="s">
        <v>338</v>
      </c>
      <c r="E40" s="208">
        <v>45729</v>
      </c>
      <c r="F40" s="1"/>
      <c r="G40" t="s">
        <v>339</v>
      </c>
      <c r="H40" t="s">
        <v>245</v>
      </c>
      <c r="I40" s="208">
        <v>45782</v>
      </c>
      <c r="J40" t="s">
        <v>234</v>
      </c>
      <c r="K40" t="s">
        <v>235</v>
      </c>
      <c r="L40" t="s">
        <v>171</v>
      </c>
      <c r="M40" t="s">
        <v>340</v>
      </c>
      <c r="N40" t="s">
        <v>237</v>
      </c>
      <c r="O40" t="s">
        <v>230</v>
      </c>
      <c r="P40" s="193" t="str">
        <f>IF(OR(AND(A40&lt;&gt;"",COUNTIF(Bugs!B:B,A40)&gt;0),AND(B40&lt;&gt;"",COUNTIF(Bugs!A:A,B40)&gt;0)),"Y","")</f>
        <v/>
      </c>
      <c r="Q40" s="193" t="str">
        <f>IF(OR(
    AND(COUNTIF(Bugs!A:A,B40)&gt;0,ISNUMBER(SEARCH("x",INDEX(Bugs!C:C,MATCH(B40,Bugs!A:A,0))))),
    AND(COUNTIF(Bugs!B:B,B40)&gt;0,ISNUMBER(SEARCH("x",INDEX(Bugs!C:C,MATCH(B40,Bugs!B:B,0))))),
    AND(COUNTIF(Bugs!A:A,B40)&gt;0,ISNUMBER(SEARCH("x",INDEX(Bugs!D:D,MATCH(B40,Bugs!A:A,0))))),
    AND(COUNTIF(Bugs!B:B,B40)&gt;0,ISNUMBER(SEARCH("x",INDEX(Bugs!D:D,MATCH(B40,Bugs!B:B,0)))))
),"Y","")</f>
        <v/>
      </c>
      <c r="R40">
        <f ca="1">IF(OR(ISNUMBER(MATCH(L40,MasterData!$D$3:$D$18,0)),ISNUMBER(MATCH(L40,MasterData!$C$3:$C$18,0))),
    DATEDIF(E40,I40,"d"),
    DATEDIF(E40,TODAY(),"d"))</f>
        <v>53</v>
      </c>
      <c r="S40">
        <f t="shared" ca="1" si="0"/>
        <v>0</v>
      </c>
      <c r="T40">
        <f t="shared" ca="1" si="1"/>
        <v>0</v>
      </c>
      <c r="U40">
        <f t="shared" ca="1" si="2"/>
        <v>1</v>
      </c>
    </row>
    <row r="41" spans="1:21" x14ac:dyDescent="0.35">
      <c r="A41">
        <v>6000134423</v>
      </c>
      <c r="B41" t="s">
        <v>341</v>
      </c>
      <c r="C41" t="s">
        <v>230</v>
      </c>
      <c r="D41" s="34" t="s">
        <v>231</v>
      </c>
      <c r="E41" s="208">
        <v>45730</v>
      </c>
      <c r="F41" s="1"/>
      <c r="G41" t="s">
        <v>293</v>
      </c>
      <c r="H41" t="s">
        <v>245</v>
      </c>
      <c r="I41" s="208">
        <v>45748</v>
      </c>
      <c r="J41" t="s">
        <v>234</v>
      </c>
      <c r="K41" t="s">
        <v>235</v>
      </c>
      <c r="L41" t="s">
        <v>171</v>
      </c>
      <c r="M41" t="s">
        <v>342</v>
      </c>
      <c r="N41" t="s">
        <v>237</v>
      </c>
      <c r="O41" t="s">
        <v>230</v>
      </c>
      <c r="P41" s="193" t="str">
        <f>IF(OR(AND(A41&lt;&gt;"",COUNTIF(Bugs!B:B,A41)&gt;0),AND(B41&lt;&gt;"",COUNTIF(Bugs!A:A,B41)&gt;0)),"Y","")</f>
        <v/>
      </c>
      <c r="Q41" s="193" t="str">
        <f>IF(OR(
    AND(COUNTIF(Bugs!A:A,B41)&gt;0,ISNUMBER(SEARCH("x",INDEX(Bugs!C:C,MATCH(B41,Bugs!A:A,0))))),
    AND(COUNTIF(Bugs!B:B,B41)&gt;0,ISNUMBER(SEARCH("x",INDEX(Bugs!C:C,MATCH(B41,Bugs!B:B,0))))),
    AND(COUNTIF(Bugs!A:A,B41)&gt;0,ISNUMBER(SEARCH("x",INDEX(Bugs!D:D,MATCH(B41,Bugs!A:A,0))))),
    AND(COUNTIF(Bugs!B:B,B41)&gt;0,ISNUMBER(SEARCH("x",INDEX(Bugs!D:D,MATCH(B41,Bugs!B:B,0)))))
),"Y","")</f>
        <v/>
      </c>
      <c r="R41">
        <f ca="1">IF(OR(ISNUMBER(MATCH(L41,MasterData!$D$3:$D$18,0)),ISNUMBER(MATCH(L41,MasterData!$C$3:$C$18,0))),
    DATEDIF(E41,I41,"d"),
    DATEDIF(E41,TODAY(),"d"))</f>
        <v>18</v>
      </c>
      <c r="S41">
        <f t="shared" ca="1" si="0"/>
        <v>0</v>
      </c>
      <c r="T41">
        <f t="shared" ca="1" si="1"/>
        <v>1</v>
      </c>
      <c r="U41">
        <f t="shared" ca="1" si="2"/>
        <v>0</v>
      </c>
    </row>
    <row r="42" spans="1:21" x14ac:dyDescent="0.35">
      <c r="A42">
        <v>6000134460</v>
      </c>
      <c r="B42" t="s">
        <v>343</v>
      </c>
      <c r="C42" t="s">
        <v>230</v>
      </c>
      <c r="D42" s="34" t="s">
        <v>231</v>
      </c>
      <c r="E42" s="208">
        <v>45730</v>
      </c>
      <c r="F42" s="1"/>
      <c r="G42" t="s">
        <v>329</v>
      </c>
      <c r="H42" t="s">
        <v>240</v>
      </c>
      <c r="I42" s="208">
        <v>45748</v>
      </c>
      <c r="J42" t="s">
        <v>234</v>
      </c>
      <c r="K42" t="s">
        <v>235</v>
      </c>
      <c r="L42" t="s">
        <v>171</v>
      </c>
      <c r="M42" t="s">
        <v>344</v>
      </c>
      <c r="N42" t="s">
        <v>237</v>
      </c>
      <c r="O42" t="s">
        <v>230</v>
      </c>
      <c r="P42" s="193" t="str">
        <f>IF(OR(AND(A42&lt;&gt;"",COUNTIF(Bugs!B:B,A42)&gt;0),AND(B42&lt;&gt;"",COUNTIF(Bugs!A:A,B42)&gt;0)),"Y","")</f>
        <v/>
      </c>
      <c r="Q42" s="193" t="str">
        <f>IF(OR(
    AND(COUNTIF(Bugs!A:A,B42)&gt;0,ISNUMBER(SEARCH("x",INDEX(Bugs!C:C,MATCH(B42,Bugs!A:A,0))))),
    AND(COUNTIF(Bugs!B:B,B42)&gt;0,ISNUMBER(SEARCH("x",INDEX(Bugs!C:C,MATCH(B42,Bugs!B:B,0))))),
    AND(COUNTIF(Bugs!A:A,B42)&gt;0,ISNUMBER(SEARCH("x",INDEX(Bugs!D:D,MATCH(B42,Bugs!A:A,0))))),
    AND(COUNTIF(Bugs!B:B,B42)&gt;0,ISNUMBER(SEARCH("x",INDEX(Bugs!D:D,MATCH(B42,Bugs!B:B,0)))))
),"Y","")</f>
        <v/>
      </c>
      <c r="R42">
        <f ca="1">IF(OR(ISNUMBER(MATCH(L42,MasterData!$D$3:$D$18,0)),ISNUMBER(MATCH(L42,MasterData!$C$3:$C$18,0))),
    DATEDIF(E42,I42,"d"),
    DATEDIF(E42,TODAY(),"d"))</f>
        <v>18</v>
      </c>
      <c r="S42">
        <f t="shared" ca="1" si="0"/>
        <v>0</v>
      </c>
      <c r="T42">
        <f t="shared" ca="1" si="1"/>
        <v>1</v>
      </c>
      <c r="U42">
        <f t="shared" ca="1" si="2"/>
        <v>0</v>
      </c>
    </row>
    <row r="43" spans="1:21" x14ac:dyDescent="0.35">
      <c r="A43">
        <v>6000134543</v>
      </c>
      <c r="B43" t="s">
        <v>345</v>
      </c>
      <c r="C43" t="s">
        <v>230</v>
      </c>
      <c r="D43" s="34" t="s">
        <v>274</v>
      </c>
      <c r="E43" s="208">
        <v>45733</v>
      </c>
      <c r="F43" s="1"/>
      <c r="G43" t="s">
        <v>346</v>
      </c>
      <c r="H43" t="s">
        <v>240</v>
      </c>
      <c r="I43" s="208">
        <v>45754</v>
      </c>
      <c r="J43" t="s">
        <v>234</v>
      </c>
      <c r="K43" t="s">
        <v>347</v>
      </c>
      <c r="L43" t="s">
        <v>171</v>
      </c>
      <c r="M43" t="s">
        <v>348</v>
      </c>
      <c r="N43" t="s">
        <v>237</v>
      </c>
      <c r="O43" t="s">
        <v>230</v>
      </c>
      <c r="P43" s="193" t="str">
        <f>IF(OR(AND(A43&lt;&gt;"",COUNTIF(Bugs!B:B,A43)&gt;0),AND(B43&lt;&gt;"",COUNTIF(Bugs!A:A,B43)&gt;0)),"Y","")</f>
        <v/>
      </c>
      <c r="Q43" s="193" t="str">
        <f>IF(OR(
    AND(COUNTIF(Bugs!A:A,B43)&gt;0,ISNUMBER(SEARCH("x",INDEX(Bugs!C:C,MATCH(B43,Bugs!A:A,0))))),
    AND(COUNTIF(Bugs!B:B,B43)&gt;0,ISNUMBER(SEARCH("x",INDEX(Bugs!C:C,MATCH(B43,Bugs!B:B,0))))),
    AND(COUNTIF(Bugs!A:A,B43)&gt;0,ISNUMBER(SEARCH("x",INDEX(Bugs!D:D,MATCH(B43,Bugs!A:A,0))))),
    AND(COUNTIF(Bugs!B:B,B43)&gt;0,ISNUMBER(SEARCH("x",INDEX(Bugs!D:D,MATCH(B43,Bugs!B:B,0)))))
),"Y","")</f>
        <v/>
      </c>
      <c r="R43">
        <f ca="1">IF(OR(ISNUMBER(MATCH(L43,MasterData!$D$3:$D$18,0)),ISNUMBER(MATCH(L43,MasterData!$C$3:$C$18,0))),
    DATEDIF(E43,I43,"d"),
    DATEDIF(E43,TODAY(),"d"))</f>
        <v>21</v>
      </c>
      <c r="S43">
        <f t="shared" ca="1" si="0"/>
        <v>0</v>
      </c>
      <c r="T43">
        <f t="shared" ca="1" si="1"/>
        <v>1</v>
      </c>
      <c r="U43">
        <f t="shared" ca="1" si="2"/>
        <v>0</v>
      </c>
    </row>
    <row r="44" spans="1:21" x14ac:dyDescent="0.35">
      <c r="A44">
        <v>6000134731</v>
      </c>
      <c r="B44" t="s">
        <v>349</v>
      </c>
      <c r="C44" t="s">
        <v>230</v>
      </c>
      <c r="D44" s="34" t="s">
        <v>231</v>
      </c>
      <c r="E44" s="208">
        <v>45734</v>
      </c>
      <c r="F44" s="1"/>
      <c r="G44" t="s">
        <v>293</v>
      </c>
      <c r="H44" t="s">
        <v>245</v>
      </c>
      <c r="I44" s="208">
        <v>45743</v>
      </c>
      <c r="J44" t="s">
        <v>234</v>
      </c>
      <c r="K44" t="s">
        <v>235</v>
      </c>
      <c r="L44" t="s">
        <v>171</v>
      </c>
      <c r="M44" t="s">
        <v>350</v>
      </c>
      <c r="N44" t="s">
        <v>237</v>
      </c>
      <c r="O44" t="s">
        <v>230</v>
      </c>
      <c r="P44" s="193" t="str">
        <f>IF(OR(AND(A44&lt;&gt;"",COUNTIF(Bugs!B:B,A44)&gt;0),AND(B44&lt;&gt;"",COUNTIF(Bugs!A:A,B44)&gt;0)),"Y","")</f>
        <v/>
      </c>
      <c r="Q44" s="193" t="str">
        <f>IF(OR(
    AND(COUNTIF(Bugs!A:A,B44)&gt;0,ISNUMBER(SEARCH("x",INDEX(Bugs!C:C,MATCH(B44,Bugs!A:A,0))))),
    AND(COUNTIF(Bugs!B:B,B44)&gt;0,ISNUMBER(SEARCH("x",INDEX(Bugs!C:C,MATCH(B44,Bugs!B:B,0))))),
    AND(COUNTIF(Bugs!A:A,B44)&gt;0,ISNUMBER(SEARCH("x",INDEX(Bugs!D:D,MATCH(B44,Bugs!A:A,0))))),
    AND(COUNTIF(Bugs!B:B,B44)&gt;0,ISNUMBER(SEARCH("x",INDEX(Bugs!D:D,MATCH(B44,Bugs!B:B,0)))))
),"Y","")</f>
        <v/>
      </c>
      <c r="R44">
        <f ca="1">IF(OR(ISNUMBER(MATCH(L44,MasterData!$D$3:$D$18,0)),ISNUMBER(MATCH(L44,MasterData!$C$3:$C$18,0))),
    DATEDIF(E44,I44,"d"),
    DATEDIF(E44,TODAY(),"d"))</f>
        <v>9</v>
      </c>
      <c r="S44">
        <f t="shared" ca="1" si="0"/>
        <v>0</v>
      </c>
      <c r="T44">
        <f t="shared" ca="1" si="1"/>
        <v>1</v>
      </c>
      <c r="U44">
        <f t="shared" ca="1" si="2"/>
        <v>0</v>
      </c>
    </row>
    <row r="45" spans="1:21" x14ac:dyDescent="0.35">
      <c r="A45">
        <v>6000134816</v>
      </c>
      <c r="B45" t="s">
        <v>351</v>
      </c>
      <c r="C45" t="s">
        <v>230</v>
      </c>
      <c r="D45" s="34" t="s">
        <v>305</v>
      </c>
      <c r="E45" s="208">
        <v>45735</v>
      </c>
      <c r="F45" s="1"/>
      <c r="G45" t="s">
        <v>306</v>
      </c>
      <c r="H45" t="s">
        <v>245</v>
      </c>
      <c r="I45" s="208">
        <v>45762</v>
      </c>
      <c r="J45" t="s">
        <v>234</v>
      </c>
      <c r="K45" t="s">
        <v>235</v>
      </c>
      <c r="L45" t="s">
        <v>171</v>
      </c>
      <c r="M45" t="s">
        <v>352</v>
      </c>
      <c r="N45" t="s">
        <v>237</v>
      </c>
      <c r="O45" t="s">
        <v>230</v>
      </c>
      <c r="P45" s="193" t="str">
        <f>IF(OR(AND(A45&lt;&gt;"",COUNTIF(Bugs!B:B,A45)&gt;0),AND(B45&lt;&gt;"",COUNTIF(Bugs!A:A,B45)&gt;0)),"Y","")</f>
        <v/>
      </c>
      <c r="Q45" s="193" t="str">
        <f>IF(OR(
    AND(COUNTIF(Bugs!A:A,B45)&gt;0,ISNUMBER(SEARCH("x",INDEX(Bugs!C:C,MATCH(B45,Bugs!A:A,0))))),
    AND(COUNTIF(Bugs!B:B,B45)&gt;0,ISNUMBER(SEARCH("x",INDEX(Bugs!C:C,MATCH(B45,Bugs!B:B,0))))),
    AND(COUNTIF(Bugs!A:A,B45)&gt;0,ISNUMBER(SEARCH("x",INDEX(Bugs!D:D,MATCH(B45,Bugs!A:A,0))))),
    AND(COUNTIF(Bugs!B:B,B45)&gt;0,ISNUMBER(SEARCH("x",INDEX(Bugs!D:D,MATCH(B45,Bugs!B:B,0)))))
),"Y","")</f>
        <v/>
      </c>
      <c r="R45">
        <f ca="1">IF(OR(ISNUMBER(MATCH(L45,MasterData!$D$3:$D$18,0)),ISNUMBER(MATCH(L45,MasterData!$C$3:$C$18,0))),
    DATEDIF(E45,I45,"d"),
    DATEDIF(E45,TODAY(),"d"))</f>
        <v>27</v>
      </c>
      <c r="S45">
        <f t="shared" ca="1" si="0"/>
        <v>0</v>
      </c>
      <c r="T45">
        <f t="shared" ca="1" si="1"/>
        <v>1</v>
      </c>
      <c r="U45">
        <f t="shared" ca="1" si="2"/>
        <v>0</v>
      </c>
    </row>
    <row r="46" spans="1:21" x14ac:dyDescent="0.35">
      <c r="A46">
        <v>6000134850</v>
      </c>
      <c r="B46" t="s">
        <v>353</v>
      </c>
      <c r="C46" t="s">
        <v>230</v>
      </c>
      <c r="D46" s="34" t="s">
        <v>274</v>
      </c>
      <c r="E46" s="208">
        <v>45735</v>
      </c>
      <c r="F46" s="1"/>
      <c r="G46" t="s">
        <v>354</v>
      </c>
      <c r="H46" t="s">
        <v>240</v>
      </c>
      <c r="I46" s="208">
        <v>45761</v>
      </c>
      <c r="J46" t="s">
        <v>234</v>
      </c>
      <c r="K46" t="s">
        <v>241</v>
      </c>
      <c r="L46" t="s">
        <v>171</v>
      </c>
      <c r="M46" t="s">
        <v>355</v>
      </c>
      <c r="N46" t="s">
        <v>237</v>
      </c>
      <c r="O46" t="s">
        <v>230</v>
      </c>
      <c r="P46" s="193" t="str">
        <f>IF(OR(AND(A46&lt;&gt;"",COUNTIF(Bugs!B:B,A46)&gt;0),AND(B46&lt;&gt;"",COUNTIF(Bugs!A:A,B46)&gt;0)),"Y","")</f>
        <v/>
      </c>
      <c r="Q46" s="193" t="str">
        <f>IF(OR(
    AND(COUNTIF(Bugs!A:A,B46)&gt;0,ISNUMBER(SEARCH("x",INDEX(Bugs!C:C,MATCH(B46,Bugs!A:A,0))))),
    AND(COUNTIF(Bugs!B:B,B46)&gt;0,ISNUMBER(SEARCH("x",INDEX(Bugs!C:C,MATCH(B46,Bugs!B:B,0))))),
    AND(COUNTIF(Bugs!A:A,B46)&gt;0,ISNUMBER(SEARCH("x",INDEX(Bugs!D:D,MATCH(B46,Bugs!A:A,0))))),
    AND(COUNTIF(Bugs!B:B,B46)&gt;0,ISNUMBER(SEARCH("x",INDEX(Bugs!D:D,MATCH(B46,Bugs!B:B,0)))))
),"Y","")</f>
        <v/>
      </c>
      <c r="R46">
        <f ca="1">IF(OR(ISNUMBER(MATCH(L46,MasterData!$D$3:$D$18,0)),ISNUMBER(MATCH(L46,MasterData!$C$3:$C$18,0))),
    DATEDIF(E46,I46,"d"),
    DATEDIF(E46,TODAY(),"d"))</f>
        <v>26</v>
      </c>
      <c r="S46">
        <f t="shared" ca="1" si="0"/>
        <v>0</v>
      </c>
      <c r="T46">
        <f t="shared" ca="1" si="1"/>
        <v>1</v>
      </c>
      <c r="U46">
        <f t="shared" ca="1" si="2"/>
        <v>0</v>
      </c>
    </row>
    <row r="47" spans="1:21" x14ac:dyDescent="0.35">
      <c r="A47">
        <v>6000134958</v>
      </c>
      <c r="B47" t="s">
        <v>356</v>
      </c>
      <c r="C47" t="s">
        <v>230</v>
      </c>
      <c r="D47" s="34" t="s">
        <v>247</v>
      </c>
      <c r="E47" s="208">
        <v>45736</v>
      </c>
      <c r="F47" s="1"/>
      <c r="G47" t="s">
        <v>357</v>
      </c>
      <c r="H47" t="s">
        <v>245</v>
      </c>
      <c r="I47" s="208">
        <v>45750</v>
      </c>
      <c r="J47" t="s">
        <v>234</v>
      </c>
      <c r="K47" t="s">
        <v>241</v>
      </c>
      <c r="L47" t="s">
        <v>171</v>
      </c>
      <c r="M47" t="s">
        <v>358</v>
      </c>
      <c r="N47" t="s">
        <v>237</v>
      </c>
      <c r="O47" t="s">
        <v>230</v>
      </c>
      <c r="P47" s="193" t="str">
        <f>IF(OR(AND(A47&lt;&gt;"",COUNTIF(Bugs!B:B,A47)&gt;0),AND(B47&lt;&gt;"",COUNTIF(Bugs!A:A,B47)&gt;0)),"Y","")</f>
        <v/>
      </c>
      <c r="Q47" s="193" t="str">
        <f>IF(OR(
    AND(COUNTIF(Bugs!A:A,B47)&gt;0,ISNUMBER(SEARCH("x",INDEX(Bugs!C:C,MATCH(B47,Bugs!A:A,0))))),
    AND(COUNTIF(Bugs!B:B,B47)&gt;0,ISNUMBER(SEARCH("x",INDEX(Bugs!C:C,MATCH(B47,Bugs!B:B,0))))),
    AND(COUNTIF(Bugs!A:A,B47)&gt;0,ISNUMBER(SEARCH("x",INDEX(Bugs!D:D,MATCH(B47,Bugs!A:A,0))))),
    AND(COUNTIF(Bugs!B:B,B47)&gt;0,ISNUMBER(SEARCH("x",INDEX(Bugs!D:D,MATCH(B47,Bugs!B:B,0)))))
),"Y","")</f>
        <v/>
      </c>
      <c r="R47">
        <f ca="1">IF(OR(ISNUMBER(MATCH(L47,MasterData!$D$3:$D$18,0)),ISNUMBER(MATCH(L47,MasterData!$C$3:$C$18,0))),
    DATEDIF(E47,I47,"d"),
    DATEDIF(E47,TODAY(),"d"))</f>
        <v>14</v>
      </c>
      <c r="S47">
        <f t="shared" ca="1" si="0"/>
        <v>0</v>
      </c>
      <c r="T47">
        <f t="shared" ca="1" si="1"/>
        <v>1</v>
      </c>
      <c r="U47">
        <f t="shared" ca="1" si="2"/>
        <v>0</v>
      </c>
    </row>
    <row r="48" spans="1:21" x14ac:dyDescent="0.35">
      <c r="A48">
        <v>6000135155</v>
      </c>
      <c r="B48" t="s">
        <v>359</v>
      </c>
      <c r="C48" t="s">
        <v>230</v>
      </c>
      <c r="D48" s="34" t="s">
        <v>251</v>
      </c>
      <c r="E48" s="208">
        <v>45737</v>
      </c>
      <c r="F48" s="1"/>
      <c r="G48" t="s">
        <v>360</v>
      </c>
      <c r="H48" t="s">
        <v>245</v>
      </c>
      <c r="I48" s="208">
        <v>45757</v>
      </c>
      <c r="J48" t="s">
        <v>234</v>
      </c>
      <c r="K48" t="s">
        <v>235</v>
      </c>
      <c r="L48" t="s">
        <v>171</v>
      </c>
      <c r="M48" t="s">
        <v>361</v>
      </c>
      <c r="N48" t="s">
        <v>237</v>
      </c>
      <c r="O48" t="s">
        <v>230</v>
      </c>
      <c r="P48" s="193" t="str">
        <f>IF(OR(AND(A48&lt;&gt;"",COUNTIF(Bugs!B:B,A48)&gt;0),AND(B48&lt;&gt;"",COUNTIF(Bugs!A:A,B48)&gt;0)),"Y","")</f>
        <v/>
      </c>
      <c r="Q48" s="193" t="str">
        <f>IF(OR(
    AND(COUNTIF(Bugs!A:A,B48)&gt;0,ISNUMBER(SEARCH("x",INDEX(Bugs!C:C,MATCH(B48,Bugs!A:A,0))))),
    AND(COUNTIF(Bugs!B:B,B48)&gt;0,ISNUMBER(SEARCH("x",INDEX(Bugs!C:C,MATCH(B48,Bugs!B:B,0))))),
    AND(COUNTIF(Bugs!A:A,B48)&gt;0,ISNUMBER(SEARCH("x",INDEX(Bugs!D:D,MATCH(B48,Bugs!A:A,0))))),
    AND(COUNTIF(Bugs!B:B,B48)&gt;0,ISNUMBER(SEARCH("x",INDEX(Bugs!D:D,MATCH(B48,Bugs!B:B,0)))))
),"Y","")</f>
        <v/>
      </c>
      <c r="R48">
        <f ca="1">IF(OR(ISNUMBER(MATCH(L48,MasterData!$D$3:$D$18,0)),ISNUMBER(MATCH(L48,MasterData!$C$3:$C$18,0))),
    DATEDIF(E48,I48,"d"),
    DATEDIF(E48,TODAY(),"d"))</f>
        <v>20</v>
      </c>
      <c r="S48">
        <f t="shared" ca="1" si="0"/>
        <v>0</v>
      </c>
      <c r="T48">
        <f t="shared" ca="1" si="1"/>
        <v>1</v>
      </c>
      <c r="U48">
        <f t="shared" ca="1" si="2"/>
        <v>0</v>
      </c>
    </row>
    <row r="49" spans="1:21" x14ac:dyDescent="0.35">
      <c r="A49">
        <v>6000135247</v>
      </c>
      <c r="B49" t="s">
        <v>230</v>
      </c>
      <c r="C49" t="s">
        <v>230</v>
      </c>
      <c r="D49" s="34" t="s">
        <v>254</v>
      </c>
      <c r="E49" s="208">
        <v>45740</v>
      </c>
      <c r="F49" s="1"/>
      <c r="G49" t="s">
        <v>248</v>
      </c>
      <c r="H49" t="s">
        <v>245</v>
      </c>
      <c r="I49" s="208">
        <v>45779</v>
      </c>
      <c r="J49" t="s">
        <v>201</v>
      </c>
      <c r="K49" t="s">
        <v>241</v>
      </c>
      <c r="L49" t="s">
        <v>171</v>
      </c>
      <c r="M49" t="s">
        <v>362</v>
      </c>
      <c r="N49" t="s">
        <v>237</v>
      </c>
      <c r="O49" t="s">
        <v>230</v>
      </c>
      <c r="P49" s="193" t="str">
        <f>IF(OR(AND(A49&lt;&gt;"",COUNTIF(Bugs!B:B,A49)&gt;0),AND(B49&lt;&gt;"",COUNTIF(Bugs!A:A,B49)&gt;0)),"Y","")</f>
        <v/>
      </c>
      <c r="Q49" s="193" t="str">
        <f>IF(OR(
    AND(COUNTIF(Bugs!A:A,B49)&gt;0,ISNUMBER(SEARCH("x",INDEX(Bugs!C:C,MATCH(B49,Bugs!A:A,0))))),
    AND(COUNTIF(Bugs!B:B,B49)&gt;0,ISNUMBER(SEARCH("x",INDEX(Bugs!C:C,MATCH(B49,Bugs!B:B,0))))),
    AND(COUNTIF(Bugs!A:A,B49)&gt;0,ISNUMBER(SEARCH("x",INDEX(Bugs!D:D,MATCH(B49,Bugs!A:A,0))))),
    AND(COUNTIF(Bugs!B:B,B49)&gt;0,ISNUMBER(SEARCH("x",INDEX(Bugs!D:D,MATCH(B49,Bugs!B:B,0)))))
),"Y","")</f>
        <v/>
      </c>
      <c r="R49">
        <f ca="1">IF(OR(ISNUMBER(MATCH(L49,MasterData!$D$3:$D$18,0)),ISNUMBER(MATCH(L49,MasterData!$C$3:$C$18,0))),
    DATEDIF(E49,I49,"d"),
    DATEDIF(E49,TODAY(),"d"))</f>
        <v>39</v>
      </c>
      <c r="S49">
        <f t="shared" ca="1" si="0"/>
        <v>0</v>
      </c>
      <c r="T49">
        <f t="shared" ca="1" si="1"/>
        <v>0</v>
      </c>
      <c r="U49">
        <f t="shared" ca="1" si="2"/>
        <v>1</v>
      </c>
    </row>
    <row r="50" spans="1:21" x14ac:dyDescent="0.35">
      <c r="A50">
        <v>6000135249</v>
      </c>
      <c r="B50" t="s">
        <v>363</v>
      </c>
      <c r="C50" t="s">
        <v>230</v>
      </c>
      <c r="D50" s="34" t="s">
        <v>274</v>
      </c>
      <c r="E50" s="208">
        <v>45740</v>
      </c>
      <c r="F50" s="1"/>
      <c r="G50" t="s">
        <v>321</v>
      </c>
      <c r="H50" t="s">
        <v>245</v>
      </c>
      <c r="I50" s="208">
        <v>45782</v>
      </c>
      <c r="J50" t="s">
        <v>234</v>
      </c>
      <c r="K50" t="s">
        <v>241</v>
      </c>
      <c r="L50" t="s">
        <v>171</v>
      </c>
      <c r="M50" t="s">
        <v>364</v>
      </c>
      <c r="N50" t="s">
        <v>237</v>
      </c>
      <c r="O50" t="s">
        <v>230</v>
      </c>
      <c r="P50" s="193" t="str">
        <f>IF(OR(AND(A50&lt;&gt;"",COUNTIF(Bugs!B:B,A50)&gt;0),AND(B50&lt;&gt;"",COUNTIF(Bugs!A:A,B50)&gt;0)),"Y","")</f>
        <v/>
      </c>
      <c r="Q50" s="193" t="str">
        <f>IF(OR(
    AND(COUNTIF(Bugs!A:A,B50)&gt;0,ISNUMBER(SEARCH("x",INDEX(Bugs!C:C,MATCH(B50,Bugs!A:A,0))))),
    AND(COUNTIF(Bugs!B:B,B50)&gt;0,ISNUMBER(SEARCH("x",INDEX(Bugs!C:C,MATCH(B50,Bugs!B:B,0))))),
    AND(COUNTIF(Bugs!A:A,B50)&gt;0,ISNUMBER(SEARCH("x",INDEX(Bugs!D:D,MATCH(B50,Bugs!A:A,0))))),
    AND(COUNTIF(Bugs!B:B,B50)&gt;0,ISNUMBER(SEARCH("x",INDEX(Bugs!D:D,MATCH(B50,Bugs!B:B,0)))))
),"Y","")</f>
        <v/>
      </c>
      <c r="R50">
        <f ca="1">IF(OR(ISNUMBER(MATCH(L50,MasterData!$D$3:$D$18,0)),ISNUMBER(MATCH(L50,MasterData!$C$3:$C$18,0))),
    DATEDIF(E50,I50,"d"),
    DATEDIF(E50,TODAY(),"d"))</f>
        <v>42</v>
      </c>
      <c r="S50">
        <f t="shared" ca="1" si="0"/>
        <v>0</v>
      </c>
      <c r="T50">
        <f t="shared" ca="1" si="1"/>
        <v>0</v>
      </c>
      <c r="U50">
        <f t="shared" ca="1" si="2"/>
        <v>1</v>
      </c>
    </row>
    <row r="51" spans="1:21" x14ac:dyDescent="0.35">
      <c r="A51">
        <v>6000135321</v>
      </c>
      <c r="B51" t="s">
        <v>365</v>
      </c>
      <c r="C51" t="s">
        <v>230</v>
      </c>
      <c r="D51" s="34" t="s">
        <v>254</v>
      </c>
      <c r="E51" s="208">
        <v>45740</v>
      </c>
      <c r="F51" s="1"/>
      <c r="G51" t="s">
        <v>255</v>
      </c>
      <c r="H51" t="s">
        <v>245</v>
      </c>
      <c r="I51" s="208">
        <v>45784</v>
      </c>
      <c r="J51" t="s">
        <v>234</v>
      </c>
      <c r="K51" t="s">
        <v>241</v>
      </c>
      <c r="L51" t="s">
        <v>171</v>
      </c>
      <c r="M51" t="s">
        <v>366</v>
      </c>
      <c r="N51" t="s">
        <v>237</v>
      </c>
      <c r="O51" t="s">
        <v>230</v>
      </c>
      <c r="P51" s="193" t="str">
        <f>IF(OR(AND(A51&lt;&gt;"",COUNTIF(Bugs!B:B,A51)&gt;0),AND(B51&lt;&gt;"",COUNTIF(Bugs!A:A,B51)&gt;0)),"Y","")</f>
        <v/>
      </c>
      <c r="Q51" s="193" t="str">
        <f>IF(OR(
    AND(COUNTIF(Bugs!A:A,B51)&gt;0,ISNUMBER(SEARCH("x",INDEX(Bugs!C:C,MATCH(B51,Bugs!A:A,0))))),
    AND(COUNTIF(Bugs!B:B,B51)&gt;0,ISNUMBER(SEARCH("x",INDEX(Bugs!C:C,MATCH(B51,Bugs!B:B,0))))),
    AND(COUNTIF(Bugs!A:A,B51)&gt;0,ISNUMBER(SEARCH("x",INDEX(Bugs!D:D,MATCH(B51,Bugs!A:A,0))))),
    AND(COUNTIF(Bugs!B:B,B51)&gt;0,ISNUMBER(SEARCH("x",INDEX(Bugs!D:D,MATCH(B51,Bugs!B:B,0)))))
),"Y","")</f>
        <v/>
      </c>
      <c r="R51">
        <f ca="1">IF(OR(ISNUMBER(MATCH(L51,MasterData!$D$3:$D$18,0)),ISNUMBER(MATCH(L51,MasterData!$C$3:$C$18,0))),
    DATEDIF(E51,I51,"d"),
    DATEDIF(E51,TODAY(),"d"))</f>
        <v>44</v>
      </c>
      <c r="S51">
        <f t="shared" ca="1" si="0"/>
        <v>0</v>
      </c>
      <c r="T51">
        <f t="shared" ca="1" si="1"/>
        <v>0</v>
      </c>
      <c r="U51">
        <f t="shared" ca="1" si="2"/>
        <v>1</v>
      </c>
    </row>
    <row r="52" spans="1:21" x14ac:dyDescent="0.35">
      <c r="A52">
        <v>6000135513</v>
      </c>
      <c r="B52" t="s">
        <v>367</v>
      </c>
      <c r="C52" t="s">
        <v>230</v>
      </c>
      <c r="D52" s="34" t="s">
        <v>247</v>
      </c>
      <c r="E52" s="208">
        <v>45742</v>
      </c>
      <c r="F52" s="1"/>
      <c r="G52" t="s">
        <v>268</v>
      </c>
      <c r="H52" t="s">
        <v>230</v>
      </c>
      <c r="I52" s="208">
        <v>45749</v>
      </c>
      <c r="J52" t="s">
        <v>234</v>
      </c>
      <c r="K52" t="s">
        <v>235</v>
      </c>
      <c r="L52" t="s">
        <v>171</v>
      </c>
      <c r="M52" t="s">
        <v>368</v>
      </c>
      <c r="N52" t="s">
        <v>237</v>
      </c>
      <c r="O52" t="s">
        <v>230</v>
      </c>
      <c r="P52" s="193" t="str">
        <f>IF(OR(AND(A52&lt;&gt;"",COUNTIF(Bugs!B:B,A52)&gt;0),AND(B52&lt;&gt;"",COUNTIF(Bugs!A:A,B52)&gt;0)),"Y","")</f>
        <v/>
      </c>
      <c r="Q52" s="193" t="str">
        <f>IF(OR(
    AND(COUNTIF(Bugs!A:A,B52)&gt;0,ISNUMBER(SEARCH("x",INDEX(Bugs!C:C,MATCH(B52,Bugs!A:A,0))))),
    AND(COUNTIF(Bugs!B:B,B52)&gt;0,ISNUMBER(SEARCH("x",INDEX(Bugs!C:C,MATCH(B52,Bugs!B:B,0))))),
    AND(COUNTIF(Bugs!A:A,B52)&gt;0,ISNUMBER(SEARCH("x",INDEX(Bugs!D:D,MATCH(B52,Bugs!A:A,0))))),
    AND(COUNTIF(Bugs!B:B,B52)&gt;0,ISNUMBER(SEARCH("x",INDEX(Bugs!D:D,MATCH(B52,Bugs!B:B,0)))))
),"Y","")</f>
        <v/>
      </c>
      <c r="R52">
        <f ca="1">IF(OR(ISNUMBER(MATCH(L52,MasterData!$D$3:$D$18,0)),ISNUMBER(MATCH(L52,MasterData!$C$3:$C$18,0))),
    DATEDIF(E52,I52,"d"),
    DATEDIF(E52,TODAY(),"d"))</f>
        <v>7</v>
      </c>
      <c r="S52">
        <f t="shared" ca="1" si="0"/>
        <v>1</v>
      </c>
      <c r="T52">
        <f t="shared" ca="1" si="1"/>
        <v>0</v>
      </c>
      <c r="U52">
        <f t="shared" ca="1" si="2"/>
        <v>0</v>
      </c>
    </row>
    <row r="53" spans="1:21" x14ac:dyDescent="0.35">
      <c r="A53">
        <v>6000135668</v>
      </c>
      <c r="B53" t="s">
        <v>369</v>
      </c>
      <c r="C53" t="s">
        <v>230</v>
      </c>
      <c r="D53" s="34" t="s">
        <v>231</v>
      </c>
      <c r="E53" s="208">
        <v>45743</v>
      </c>
      <c r="F53" s="1"/>
      <c r="G53" t="s">
        <v>315</v>
      </c>
      <c r="H53" t="s">
        <v>233</v>
      </c>
      <c r="I53" s="208">
        <v>45782</v>
      </c>
      <c r="J53" t="s">
        <v>234</v>
      </c>
      <c r="K53" t="s">
        <v>241</v>
      </c>
      <c r="L53" t="s">
        <v>171</v>
      </c>
      <c r="M53" t="s">
        <v>370</v>
      </c>
      <c r="N53" t="s">
        <v>237</v>
      </c>
      <c r="O53" t="s">
        <v>230</v>
      </c>
      <c r="P53" s="193" t="str">
        <f>IF(OR(AND(A53&lt;&gt;"",COUNTIF(Bugs!B:B,A53)&gt;0),AND(B53&lt;&gt;"",COUNTIF(Bugs!A:A,B53)&gt;0)),"Y","")</f>
        <v/>
      </c>
      <c r="Q53" s="193" t="str">
        <f>IF(OR(
    AND(COUNTIF(Bugs!A:A,B53)&gt;0,ISNUMBER(SEARCH("x",INDEX(Bugs!C:C,MATCH(B53,Bugs!A:A,0))))),
    AND(COUNTIF(Bugs!B:B,B53)&gt;0,ISNUMBER(SEARCH("x",INDEX(Bugs!C:C,MATCH(B53,Bugs!B:B,0))))),
    AND(COUNTIF(Bugs!A:A,B53)&gt;0,ISNUMBER(SEARCH("x",INDEX(Bugs!D:D,MATCH(B53,Bugs!A:A,0))))),
    AND(COUNTIF(Bugs!B:B,B53)&gt;0,ISNUMBER(SEARCH("x",INDEX(Bugs!D:D,MATCH(B53,Bugs!B:B,0)))))
),"Y","")</f>
        <v/>
      </c>
      <c r="R53">
        <f ca="1">IF(OR(ISNUMBER(MATCH(L53,MasterData!$D$3:$D$18,0)),ISNUMBER(MATCH(L53,MasterData!$C$3:$C$18,0))),
    DATEDIF(E53,I53,"d"),
    DATEDIF(E53,TODAY(),"d"))</f>
        <v>39</v>
      </c>
      <c r="S53">
        <f t="shared" ca="1" si="0"/>
        <v>0</v>
      </c>
      <c r="T53">
        <f t="shared" ca="1" si="1"/>
        <v>0</v>
      </c>
      <c r="U53">
        <f t="shared" ca="1" si="2"/>
        <v>1</v>
      </c>
    </row>
    <row r="54" spans="1:21" x14ac:dyDescent="0.35">
      <c r="A54">
        <v>6000135843</v>
      </c>
      <c r="B54" t="s">
        <v>230</v>
      </c>
      <c r="C54" t="s">
        <v>230</v>
      </c>
      <c r="D54" s="34" t="s">
        <v>251</v>
      </c>
      <c r="E54" s="208">
        <v>45744</v>
      </c>
      <c r="F54" s="1"/>
      <c r="G54" t="s">
        <v>290</v>
      </c>
      <c r="H54" t="s">
        <v>233</v>
      </c>
      <c r="I54" s="208">
        <v>45759</v>
      </c>
      <c r="J54" t="s">
        <v>201</v>
      </c>
      <c r="K54" t="s">
        <v>241</v>
      </c>
      <c r="L54" t="s">
        <v>171</v>
      </c>
      <c r="M54" t="s">
        <v>371</v>
      </c>
      <c r="N54" t="s">
        <v>237</v>
      </c>
      <c r="O54" t="s">
        <v>230</v>
      </c>
      <c r="P54" s="193" t="str">
        <f>IF(OR(AND(A54&lt;&gt;"",COUNTIF(Bugs!B:B,A54)&gt;0),AND(B54&lt;&gt;"",COUNTIF(Bugs!A:A,B54)&gt;0)),"Y","")</f>
        <v/>
      </c>
      <c r="Q54" s="193" t="str">
        <f>IF(OR(
    AND(COUNTIF(Bugs!A:A,B54)&gt;0,ISNUMBER(SEARCH("x",INDEX(Bugs!C:C,MATCH(B54,Bugs!A:A,0))))),
    AND(COUNTIF(Bugs!B:B,B54)&gt;0,ISNUMBER(SEARCH("x",INDEX(Bugs!C:C,MATCH(B54,Bugs!B:B,0))))),
    AND(COUNTIF(Bugs!A:A,B54)&gt;0,ISNUMBER(SEARCH("x",INDEX(Bugs!D:D,MATCH(B54,Bugs!A:A,0))))),
    AND(COUNTIF(Bugs!B:B,B54)&gt;0,ISNUMBER(SEARCH("x",INDEX(Bugs!D:D,MATCH(B54,Bugs!B:B,0)))))
),"Y","")</f>
        <v/>
      </c>
      <c r="R54">
        <f ca="1">IF(OR(ISNUMBER(MATCH(L54,MasterData!$D$3:$D$18,0)),ISNUMBER(MATCH(L54,MasterData!$C$3:$C$18,0))),
    DATEDIF(E54,I54,"d"),
    DATEDIF(E54,TODAY(),"d"))</f>
        <v>15</v>
      </c>
      <c r="S54">
        <f t="shared" ca="1" si="0"/>
        <v>0</v>
      </c>
      <c r="T54">
        <f t="shared" ca="1" si="1"/>
        <v>1</v>
      </c>
      <c r="U54">
        <f t="shared" ca="1" si="2"/>
        <v>0</v>
      </c>
    </row>
    <row r="55" spans="1:21" x14ac:dyDescent="0.35">
      <c r="A55">
        <v>6000135916</v>
      </c>
      <c r="B55" t="s">
        <v>372</v>
      </c>
      <c r="C55" t="s">
        <v>230</v>
      </c>
      <c r="D55" s="34" t="s">
        <v>251</v>
      </c>
      <c r="E55" s="208">
        <v>45747</v>
      </c>
      <c r="F55" s="1"/>
      <c r="G55" t="s">
        <v>373</v>
      </c>
      <c r="H55" t="s">
        <v>233</v>
      </c>
      <c r="I55" s="208">
        <v>45754</v>
      </c>
      <c r="J55" t="s">
        <v>234</v>
      </c>
      <c r="K55" t="s">
        <v>235</v>
      </c>
      <c r="L55" t="s">
        <v>171</v>
      </c>
      <c r="M55" t="s">
        <v>374</v>
      </c>
      <c r="N55" t="s">
        <v>237</v>
      </c>
      <c r="O55" t="s">
        <v>230</v>
      </c>
      <c r="P55" s="193" t="str">
        <f>IF(OR(AND(A55&lt;&gt;"",COUNTIF(Bugs!B:B,A55)&gt;0),AND(B55&lt;&gt;"",COUNTIF(Bugs!A:A,B55)&gt;0)),"Y","")</f>
        <v/>
      </c>
      <c r="Q55" s="193" t="str">
        <f>IF(OR(
    AND(COUNTIF(Bugs!A:A,B55)&gt;0,ISNUMBER(SEARCH("x",INDEX(Bugs!C:C,MATCH(B55,Bugs!A:A,0))))),
    AND(COUNTIF(Bugs!B:B,B55)&gt;0,ISNUMBER(SEARCH("x",INDEX(Bugs!C:C,MATCH(B55,Bugs!B:B,0))))),
    AND(COUNTIF(Bugs!A:A,B55)&gt;0,ISNUMBER(SEARCH("x",INDEX(Bugs!D:D,MATCH(B55,Bugs!A:A,0))))),
    AND(COUNTIF(Bugs!B:B,B55)&gt;0,ISNUMBER(SEARCH("x",INDEX(Bugs!D:D,MATCH(B55,Bugs!B:B,0)))))
),"Y","")</f>
        <v/>
      </c>
      <c r="R55">
        <f ca="1">IF(OR(ISNUMBER(MATCH(L55,MasterData!$D$3:$D$18,0)),ISNUMBER(MATCH(L55,MasterData!$C$3:$C$18,0))),
    DATEDIF(E55,I55,"d"),
    DATEDIF(E55,TODAY(),"d"))</f>
        <v>7</v>
      </c>
      <c r="S55">
        <f t="shared" ca="1" si="0"/>
        <v>1</v>
      </c>
      <c r="T55">
        <f t="shared" ca="1" si="1"/>
        <v>0</v>
      </c>
      <c r="U55">
        <f t="shared" ca="1" si="2"/>
        <v>0</v>
      </c>
    </row>
    <row r="56" spans="1:21" x14ac:dyDescent="0.35">
      <c r="A56">
        <v>6000135930</v>
      </c>
      <c r="B56" t="s">
        <v>375</v>
      </c>
      <c r="C56" t="s">
        <v>230</v>
      </c>
      <c r="D56" s="34" t="s">
        <v>254</v>
      </c>
      <c r="E56" s="208">
        <v>45747</v>
      </c>
      <c r="F56" s="1"/>
      <c r="G56" t="s">
        <v>268</v>
      </c>
      <c r="H56" t="s">
        <v>233</v>
      </c>
      <c r="I56" s="208">
        <v>45758</v>
      </c>
      <c r="J56" t="s">
        <v>234</v>
      </c>
      <c r="K56" t="s">
        <v>235</v>
      </c>
      <c r="L56" t="s">
        <v>171</v>
      </c>
      <c r="M56" t="s">
        <v>376</v>
      </c>
      <c r="N56" t="s">
        <v>237</v>
      </c>
      <c r="O56" t="s">
        <v>230</v>
      </c>
      <c r="P56" s="193" t="str">
        <f>IF(OR(AND(A56&lt;&gt;"",COUNTIF(Bugs!B:B,A56)&gt;0),AND(B56&lt;&gt;"",COUNTIF(Bugs!A:A,B56)&gt;0)),"Y","")</f>
        <v/>
      </c>
      <c r="Q56" s="193" t="str">
        <f>IF(OR(
    AND(COUNTIF(Bugs!A:A,B56)&gt;0,ISNUMBER(SEARCH("x",INDEX(Bugs!C:C,MATCH(B56,Bugs!A:A,0))))),
    AND(COUNTIF(Bugs!B:B,B56)&gt;0,ISNUMBER(SEARCH("x",INDEX(Bugs!C:C,MATCH(B56,Bugs!B:B,0))))),
    AND(COUNTIF(Bugs!A:A,B56)&gt;0,ISNUMBER(SEARCH("x",INDEX(Bugs!D:D,MATCH(B56,Bugs!A:A,0))))),
    AND(COUNTIF(Bugs!B:B,B56)&gt;0,ISNUMBER(SEARCH("x",INDEX(Bugs!D:D,MATCH(B56,Bugs!B:B,0)))))
),"Y","")</f>
        <v/>
      </c>
      <c r="R56">
        <f ca="1">IF(OR(ISNUMBER(MATCH(L56,MasterData!$D$3:$D$18,0)),ISNUMBER(MATCH(L56,MasterData!$C$3:$C$18,0))),
    DATEDIF(E56,I56,"d"),
    DATEDIF(E56,TODAY(),"d"))</f>
        <v>11</v>
      </c>
      <c r="S56">
        <f t="shared" ca="1" si="0"/>
        <v>0</v>
      </c>
      <c r="T56">
        <f t="shared" ca="1" si="1"/>
        <v>1</v>
      </c>
      <c r="U56">
        <f t="shared" ca="1" si="2"/>
        <v>0</v>
      </c>
    </row>
    <row r="57" spans="1:21" x14ac:dyDescent="0.35">
      <c r="A57">
        <v>6000136043</v>
      </c>
      <c r="B57" t="s">
        <v>230</v>
      </c>
      <c r="C57" t="s">
        <v>230</v>
      </c>
      <c r="D57" s="34" t="s">
        <v>251</v>
      </c>
      <c r="E57" s="208">
        <v>45748</v>
      </c>
      <c r="F57" s="1"/>
      <c r="G57" t="s">
        <v>290</v>
      </c>
      <c r="H57" t="s">
        <v>377</v>
      </c>
      <c r="I57" s="208">
        <v>45786</v>
      </c>
      <c r="J57" t="s">
        <v>201</v>
      </c>
      <c r="K57" t="s">
        <v>241</v>
      </c>
      <c r="L57" t="s">
        <v>171</v>
      </c>
      <c r="M57" t="s">
        <v>378</v>
      </c>
      <c r="N57" t="s">
        <v>237</v>
      </c>
      <c r="O57" t="s">
        <v>230</v>
      </c>
      <c r="P57" s="193" t="str">
        <f>IF(OR(AND(A57&lt;&gt;"",COUNTIF(Bugs!B:B,A57)&gt;0),AND(B57&lt;&gt;"",COUNTIF(Bugs!A:A,B57)&gt;0)),"Y","")</f>
        <v/>
      </c>
      <c r="Q57" s="193" t="str">
        <f>IF(OR(
    AND(COUNTIF(Bugs!A:A,B57)&gt;0,ISNUMBER(SEARCH("x",INDEX(Bugs!C:C,MATCH(B57,Bugs!A:A,0))))),
    AND(COUNTIF(Bugs!B:B,B57)&gt;0,ISNUMBER(SEARCH("x",INDEX(Bugs!C:C,MATCH(B57,Bugs!B:B,0))))),
    AND(COUNTIF(Bugs!A:A,B57)&gt;0,ISNUMBER(SEARCH("x",INDEX(Bugs!D:D,MATCH(B57,Bugs!A:A,0))))),
    AND(COUNTIF(Bugs!B:B,B57)&gt;0,ISNUMBER(SEARCH("x",INDEX(Bugs!D:D,MATCH(B57,Bugs!B:B,0)))))
),"Y","")</f>
        <v/>
      </c>
      <c r="R57">
        <f ca="1">IF(OR(ISNUMBER(MATCH(L57,MasterData!$D$3:$D$18,0)),ISNUMBER(MATCH(L57,MasterData!$C$3:$C$18,0))),
    DATEDIF(E57,I57,"d"),
    DATEDIF(E57,TODAY(),"d"))</f>
        <v>38</v>
      </c>
      <c r="S57">
        <f t="shared" ca="1" si="0"/>
        <v>0</v>
      </c>
      <c r="T57">
        <f t="shared" ca="1" si="1"/>
        <v>0</v>
      </c>
      <c r="U57">
        <f t="shared" ca="1" si="2"/>
        <v>1</v>
      </c>
    </row>
    <row r="58" spans="1:21" x14ac:dyDescent="0.35">
      <c r="A58">
        <v>6000136104</v>
      </c>
      <c r="B58" t="s">
        <v>379</v>
      </c>
      <c r="C58" t="s">
        <v>230</v>
      </c>
      <c r="D58" s="34" t="s">
        <v>274</v>
      </c>
      <c r="E58" s="208">
        <v>45748</v>
      </c>
      <c r="F58" s="1"/>
      <c r="G58" t="s">
        <v>380</v>
      </c>
      <c r="H58" t="s">
        <v>233</v>
      </c>
      <c r="I58" s="208">
        <v>45755</v>
      </c>
      <c r="J58" t="s">
        <v>234</v>
      </c>
      <c r="K58" t="s">
        <v>241</v>
      </c>
      <c r="L58" t="s">
        <v>171</v>
      </c>
      <c r="M58" t="s">
        <v>381</v>
      </c>
      <c r="N58" t="s">
        <v>237</v>
      </c>
      <c r="O58" t="s">
        <v>230</v>
      </c>
      <c r="P58" s="193" t="str">
        <f>IF(OR(AND(A58&lt;&gt;"",COUNTIF(Bugs!B:B,A58)&gt;0),AND(B58&lt;&gt;"",COUNTIF(Bugs!A:A,B58)&gt;0)),"Y","")</f>
        <v/>
      </c>
      <c r="Q58" s="193" t="str">
        <f>IF(OR(
    AND(COUNTIF(Bugs!A:A,B58)&gt;0,ISNUMBER(SEARCH("x",INDEX(Bugs!C:C,MATCH(B58,Bugs!A:A,0))))),
    AND(COUNTIF(Bugs!B:B,B58)&gt;0,ISNUMBER(SEARCH("x",INDEX(Bugs!C:C,MATCH(B58,Bugs!B:B,0))))),
    AND(COUNTIF(Bugs!A:A,B58)&gt;0,ISNUMBER(SEARCH("x",INDEX(Bugs!D:D,MATCH(B58,Bugs!A:A,0))))),
    AND(COUNTIF(Bugs!B:B,B58)&gt;0,ISNUMBER(SEARCH("x",INDEX(Bugs!D:D,MATCH(B58,Bugs!B:B,0)))))
),"Y","")</f>
        <v/>
      </c>
      <c r="R58">
        <f ca="1">IF(OR(ISNUMBER(MATCH(L58,MasterData!$D$3:$D$18,0)),ISNUMBER(MATCH(L58,MasterData!$C$3:$C$18,0))),
    DATEDIF(E58,I58,"d"),
    DATEDIF(E58,TODAY(),"d"))</f>
        <v>7</v>
      </c>
      <c r="S58">
        <f t="shared" ca="1" si="0"/>
        <v>1</v>
      </c>
      <c r="T58">
        <f t="shared" ca="1" si="1"/>
        <v>0</v>
      </c>
      <c r="U58">
        <f t="shared" ca="1" si="2"/>
        <v>0</v>
      </c>
    </row>
    <row r="59" spans="1:21" x14ac:dyDescent="0.35">
      <c r="A59">
        <v>6000136206</v>
      </c>
      <c r="B59" t="s">
        <v>382</v>
      </c>
      <c r="C59" t="s">
        <v>230</v>
      </c>
      <c r="D59" s="34" t="s">
        <v>383</v>
      </c>
      <c r="E59" s="208">
        <v>45749</v>
      </c>
      <c r="F59" s="1"/>
      <c r="G59" t="s">
        <v>384</v>
      </c>
      <c r="H59" t="s">
        <v>245</v>
      </c>
      <c r="I59" s="208">
        <v>45798</v>
      </c>
      <c r="J59" t="s">
        <v>234</v>
      </c>
      <c r="K59" t="s">
        <v>241</v>
      </c>
      <c r="L59" t="s">
        <v>171</v>
      </c>
      <c r="M59" t="s">
        <v>385</v>
      </c>
      <c r="N59" t="s">
        <v>237</v>
      </c>
      <c r="O59" t="s">
        <v>230</v>
      </c>
      <c r="P59" s="193" t="str">
        <f>IF(OR(AND(A59&lt;&gt;"",COUNTIF(Bugs!B:B,A59)&gt;0),AND(B59&lt;&gt;"",COUNTIF(Bugs!A:A,B59)&gt;0)),"Y","")</f>
        <v/>
      </c>
      <c r="Q59" s="193" t="str">
        <f>IF(OR(
    AND(COUNTIF(Bugs!A:A,B59)&gt;0,ISNUMBER(SEARCH("x",INDEX(Bugs!C:C,MATCH(B59,Bugs!A:A,0))))),
    AND(COUNTIF(Bugs!B:B,B59)&gt;0,ISNUMBER(SEARCH("x",INDEX(Bugs!C:C,MATCH(B59,Bugs!B:B,0))))),
    AND(COUNTIF(Bugs!A:A,B59)&gt;0,ISNUMBER(SEARCH("x",INDEX(Bugs!D:D,MATCH(B59,Bugs!A:A,0))))),
    AND(COUNTIF(Bugs!B:B,B59)&gt;0,ISNUMBER(SEARCH("x",INDEX(Bugs!D:D,MATCH(B59,Bugs!B:B,0)))))
),"Y","")</f>
        <v/>
      </c>
      <c r="R59">
        <f ca="1">IF(OR(ISNUMBER(MATCH(L59,MasterData!$D$3:$D$18,0)),ISNUMBER(MATCH(L59,MasterData!$C$3:$C$18,0))),
    DATEDIF(E59,I59,"d"),
    DATEDIF(E59,TODAY(),"d"))</f>
        <v>49</v>
      </c>
      <c r="S59">
        <f t="shared" ca="1" si="0"/>
        <v>0</v>
      </c>
      <c r="T59">
        <f t="shared" ca="1" si="1"/>
        <v>0</v>
      </c>
      <c r="U59">
        <f t="shared" ca="1" si="2"/>
        <v>1</v>
      </c>
    </row>
    <row r="60" spans="1:21" x14ac:dyDescent="0.35">
      <c r="A60">
        <v>6000136305</v>
      </c>
      <c r="B60" t="s">
        <v>386</v>
      </c>
      <c r="C60" t="s">
        <v>230</v>
      </c>
      <c r="D60" s="34" t="s">
        <v>387</v>
      </c>
      <c r="E60" s="208">
        <v>45749</v>
      </c>
      <c r="F60" s="1"/>
      <c r="G60" t="s">
        <v>388</v>
      </c>
      <c r="H60" t="s">
        <v>233</v>
      </c>
      <c r="I60" s="208">
        <v>45756</v>
      </c>
      <c r="J60" t="s">
        <v>234</v>
      </c>
      <c r="K60" t="s">
        <v>241</v>
      </c>
      <c r="L60" t="s">
        <v>171</v>
      </c>
      <c r="M60" t="s">
        <v>389</v>
      </c>
      <c r="N60" t="s">
        <v>237</v>
      </c>
      <c r="O60" t="s">
        <v>230</v>
      </c>
      <c r="P60" s="193" t="str">
        <f>IF(OR(AND(A60&lt;&gt;"",COUNTIF(Bugs!B:B,A60)&gt;0),AND(B60&lt;&gt;"",COUNTIF(Bugs!A:A,B60)&gt;0)),"Y","")</f>
        <v/>
      </c>
      <c r="Q60" s="193" t="str">
        <f>IF(OR(
    AND(COUNTIF(Bugs!A:A,B60)&gt;0,ISNUMBER(SEARCH("x",INDEX(Bugs!C:C,MATCH(B60,Bugs!A:A,0))))),
    AND(COUNTIF(Bugs!B:B,B60)&gt;0,ISNUMBER(SEARCH("x",INDEX(Bugs!C:C,MATCH(B60,Bugs!B:B,0))))),
    AND(COUNTIF(Bugs!A:A,B60)&gt;0,ISNUMBER(SEARCH("x",INDEX(Bugs!D:D,MATCH(B60,Bugs!A:A,0))))),
    AND(COUNTIF(Bugs!B:B,B60)&gt;0,ISNUMBER(SEARCH("x",INDEX(Bugs!D:D,MATCH(B60,Bugs!B:B,0)))))
),"Y","")</f>
        <v/>
      </c>
      <c r="R60">
        <f ca="1">IF(OR(ISNUMBER(MATCH(L60,MasterData!$D$3:$D$18,0)),ISNUMBER(MATCH(L60,MasterData!$C$3:$C$18,0))),
    DATEDIF(E60,I60,"d"),
    DATEDIF(E60,TODAY(),"d"))</f>
        <v>7</v>
      </c>
      <c r="S60">
        <f t="shared" ca="1" si="0"/>
        <v>1</v>
      </c>
      <c r="T60">
        <f t="shared" ca="1" si="1"/>
        <v>0</v>
      </c>
      <c r="U60">
        <f t="shared" ca="1" si="2"/>
        <v>0</v>
      </c>
    </row>
    <row r="61" spans="1:21" x14ac:dyDescent="0.35">
      <c r="A61">
        <v>6000136404</v>
      </c>
      <c r="B61" t="s">
        <v>390</v>
      </c>
      <c r="C61" t="s">
        <v>230</v>
      </c>
      <c r="D61" s="34" t="s">
        <v>247</v>
      </c>
      <c r="E61" s="208">
        <v>45750</v>
      </c>
      <c r="F61" s="1"/>
      <c r="G61" t="s">
        <v>357</v>
      </c>
      <c r="H61" t="s">
        <v>245</v>
      </c>
      <c r="I61" s="208">
        <v>45764</v>
      </c>
      <c r="J61" t="s">
        <v>234</v>
      </c>
      <c r="K61" t="s">
        <v>241</v>
      </c>
      <c r="L61" t="s">
        <v>171</v>
      </c>
      <c r="M61" t="s">
        <v>391</v>
      </c>
      <c r="N61" t="s">
        <v>237</v>
      </c>
      <c r="O61" t="s">
        <v>230</v>
      </c>
      <c r="P61" s="193" t="str">
        <f>IF(OR(AND(A61&lt;&gt;"",COUNTIF(Bugs!B:B,A61)&gt;0),AND(B61&lt;&gt;"",COUNTIF(Bugs!A:A,B61)&gt;0)),"Y","")</f>
        <v/>
      </c>
      <c r="Q61" s="193" t="str">
        <f>IF(OR(
    AND(COUNTIF(Bugs!A:A,B61)&gt;0,ISNUMBER(SEARCH("x",INDEX(Bugs!C:C,MATCH(B61,Bugs!A:A,0))))),
    AND(COUNTIF(Bugs!B:B,B61)&gt;0,ISNUMBER(SEARCH("x",INDEX(Bugs!C:C,MATCH(B61,Bugs!B:B,0))))),
    AND(COUNTIF(Bugs!A:A,B61)&gt;0,ISNUMBER(SEARCH("x",INDEX(Bugs!D:D,MATCH(B61,Bugs!A:A,0))))),
    AND(COUNTIF(Bugs!B:B,B61)&gt;0,ISNUMBER(SEARCH("x",INDEX(Bugs!D:D,MATCH(B61,Bugs!B:B,0)))))
),"Y","")</f>
        <v/>
      </c>
      <c r="R61">
        <f ca="1">IF(OR(ISNUMBER(MATCH(L61,MasterData!$D$3:$D$18,0)),ISNUMBER(MATCH(L61,MasterData!$C$3:$C$18,0))),
    DATEDIF(E61,I61,"d"),
    DATEDIF(E61,TODAY(),"d"))</f>
        <v>14</v>
      </c>
      <c r="S61">
        <f t="shared" ca="1" si="0"/>
        <v>0</v>
      </c>
      <c r="T61">
        <f t="shared" ca="1" si="1"/>
        <v>1</v>
      </c>
      <c r="U61">
        <f t="shared" ca="1" si="2"/>
        <v>0</v>
      </c>
    </row>
    <row r="62" spans="1:21" x14ac:dyDescent="0.35">
      <c r="A62">
        <v>6000136413</v>
      </c>
      <c r="B62" t="s">
        <v>392</v>
      </c>
      <c r="C62" t="s">
        <v>230</v>
      </c>
      <c r="D62" s="34" t="s">
        <v>254</v>
      </c>
      <c r="E62" s="208">
        <v>45750</v>
      </c>
      <c r="F62" s="1"/>
      <c r="G62" t="s">
        <v>357</v>
      </c>
      <c r="H62" t="s">
        <v>245</v>
      </c>
      <c r="I62" s="208">
        <v>45758</v>
      </c>
      <c r="J62" t="s">
        <v>234</v>
      </c>
      <c r="K62" t="s">
        <v>241</v>
      </c>
      <c r="L62" t="s">
        <v>171</v>
      </c>
      <c r="M62" t="s">
        <v>393</v>
      </c>
      <c r="N62" t="s">
        <v>237</v>
      </c>
      <c r="O62" t="s">
        <v>230</v>
      </c>
      <c r="P62" s="193" t="str">
        <f>IF(OR(AND(A62&lt;&gt;"",COUNTIF(Bugs!B:B,A62)&gt;0),AND(B62&lt;&gt;"",COUNTIF(Bugs!A:A,B62)&gt;0)),"Y","")</f>
        <v/>
      </c>
      <c r="Q62" s="193" t="str">
        <f>IF(OR(
    AND(COUNTIF(Bugs!A:A,B62)&gt;0,ISNUMBER(SEARCH("x",INDEX(Bugs!C:C,MATCH(B62,Bugs!A:A,0))))),
    AND(COUNTIF(Bugs!B:B,B62)&gt;0,ISNUMBER(SEARCH("x",INDEX(Bugs!C:C,MATCH(B62,Bugs!B:B,0))))),
    AND(COUNTIF(Bugs!A:A,B62)&gt;0,ISNUMBER(SEARCH("x",INDEX(Bugs!D:D,MATCH(B62,Bugs!A:A,0))))),
    AND(COUNTIF(Bugs!B:B,B62)&gt;0,ISNUMBER(SEARCH("x",INDEX(Bugs!D:D,MATCH(B62,Bugs!B:B,0)))))
),"Y","")</f>
        <v/>
      </c>
      <c r="R62">
        <f ca="1">IF(OR(ISNUMBER(MATCH(L62,MasterData!$D$3:$D$18,0)),ISNUMBER(MATCH(L62,MasterData!$C$3:$C$18,0))),
    DATEDIF(E62,I62,"d"),
    DATEDIF(E62,TODAY(),"d"))</f>
        <v>8</v>
      </c>
      <c r="S62">
        <f t="shared" ca="1" si="0"/>
        <v>0</v>
      </c>
      <c r="T62">
        <f t="shared" ca="1" si="1"/>
        <v>1</v>
      </c>
      <c r="U62">
        <f t="shared" ca="1" si="2"/>
        <v>0</v>
      </c>
    </row>
    <row r="63" spans="1:21" x14ac:dyDescent="0.35">
      <c r="A63">
        <v>6000136417</v>
      </c>
      <c r="B63" t="s">
        <v>394</v>
      </c>
      <c r="C63" t="s">
        <v>230</v>
      </c>
      <c r="D63" s="34" t="s">
        <v>254</v>
      </c>
      <c r="E63" s="208">
        <v>45750</v>
      </c>
      <c r="F63" s="1"/>
      <c r="G63" t="s">
        <v>357</v>
      </c>
      <c r="H63" t="s">
        <v>240</v>
      </c>
      <c r="I63" s="208">
        <v>45758</v>
      </c>
      <c r="J63" t="s">
        <v>234</v>
      </c>
      <c r="K63" t="s">
        <v>241</v>
      </c>
      <c r="L63" t="s">
        <v>171</v>
      </c>
      <c r="M63" t="s">
        <v>395</v>
      </c>
      <c r="N63" t="s">
        <v>237</v>
      </c>
      <c r="O63" t="s">
        <v>230</v>
      </c>
      <c r="P63" s="193" t="str">
        <f>IF(OR(AND(A63&lt;&gt;"",COUNTIF(Bugs!B:B,A63)&gt;0),AND(B63&lt;&gt;"",COUNTIF(Bugs!A:A,B63)&gt;0)),"Y","")</f>
        <v/>
      </c>
      <c r="Q63" s="193" t="str">
        <f>IF(OR(
    AND(COUNTIF(Bugs!A:A,B63)&gt;0,ISNUMBER(SEARCH("x",INDEX(Bugs!C:C,MATCH(B63,Bugs!A:A,0))))),
    AND(COUNTIF(Bugs!B:B,B63)&gt;0,ISNUMBER(SEARCH("x",INDEX(Bugs!C:C,MATCH(B63,Bugs!B:B,0))))),
    AND(COUNTIF(Bugs!A:A,B63)&gt;0,ISNUMBER(SEARCH("x",INDEX(Bugs!D:D,MATCH(B63,Bugs!A:A,0))))),
    AND(COUNTIF(Bugs!B:B,B63)&gt;0,ISNUMBER(SEARCH("x",INDEX(Bugs!D:D,MATCH(B63,Bugs!B:B,0)))))
),"Y","")</f>
        <v/>
      </c>
      <c r="R63">
        <f ca="1">IF(OR(ISNUMBER(MATCH(L63,MasterData!$D$3:$D$18,0)),ISNUMBER(MATCH(L63,MasterData!$C$3:$C$18,0))),
    DATEDIF(E63,I63,"d"),
    DATEDIF(E63,TODAY(),"d"))</f>
        <v>8</v>
      </c>
      <c r="S63">
        <f t="shared" ca="1" si="0"/>
        <v>0</v>
      </c>
      <c r="T63">
        <f t="shared" ca="1" si="1"/>
        <v>1</v>
      </c>
      <c r="U63">
        <f t="shared" ca="1" si="2"/>
        <v>0</v>
      </c>
    </row>
    <row r="64" spans="1:21" x14ac:dyDescent="0.35">
      <c r="A64">
        <v>6000136696</v>
      </c>
      <c r="B64" t="s">
        <v>396</v>
      </c>
      <c r="C64" t="s">
        <v>230</v>
      </c>
      <c r="D64" s="34" t="s">
        <v>254</v>
      </c>
      <c r="E64" s="208">
        <v>45755</v>
      </c>
      <c r="F64" s="1"/>
      <c r="G64" t="s">
        <v>357</v>
      </c>
      <c r="H64" t="s">
        <v>245</v>
      </c>
      <c r="I64" s="208">
        <v>45763</v>
      </c>
      <c r="J64" t="s">
        <v>234</v>
      </c>
      <c r="K64" t="s">
        <v>241</v>
      </c>
      <c r="L64" t="s">
        <v>171</v>
      </c>
      <c r="M64" t="s">
        <v>397</v>
      </c>
      <c r="N64" t="s">
        <v>237</v>
      </c>
      <c r="O64" t="s">
        <v>230</v>
      </c>
      <c r="P64" s="193" t="str">
        <f>IF(OR(AND(A64&lt;&gt;"",COUNTIF(Bugs!B:B,A64)&gt;0),AND(B64&lt;&gt;"",COUNTIF(Bugs!A:A,B64)&gt;0)),"Y","")</f>
        <v/>
      </c>
      <c r="Q64" s="193" t="str">
        <f>IF(OR(
    AND(COUNTIF(Bugs!A:A,B64)&gt;0,ISNUMBER(SEARCH("x",INDEX(Bugs!C:C,MATCH(B64,Bugs!A:A,0))))),
    AND(COUNTIF(Bugs!B:B,B64)&gt;0,ISNUMBER(SEARCH("x",INDEX(Bugs!C:C,MATCH(B64,Bugs!B:B,0))))),
    AND(COUNTIF(Bugs!A:A,B64)&gt;0,ISNUMBER(SEARCH("x",INDEX(Bugs!D:D,MATCH(B64,Bugs!A:A,0))))),
    AND(COUNTIF(Bugs!B:B,B64)&gt;0,ISNUMBER(SEARCH("x",INDEX(Bugs!D:D,MATCH(B64,Bugs!B:B,0)))))
),"Y","")</f>
        <v/>
      </c>
      <c r="R64">
        <f ca="1">IF(OR(ISNUMBER(MATCH(L64,MasterData!$D$3:$D$18,0)),ISNUMBER(MATCH(L64,MasterData!$C$3:$C$18,0))),
    DATEDIF(E64,I64,"d"),
    DATEDIF(E64,TODAY(),"d"))</f>
        <v>8</v>
      </c>
      <c r="S64">
        <f t="shared" ca="1" si="0"/>
        <v>0</v>
      </c>
      <c r="T64">
        <f t="shared" ca="1" si="1"/>
        <v>1</v>
      </c>
      <c r="U64">
        <f t="shared" ca="1" si="2"/>
        <v>0</v>
      </c>
    </row>
    <row r="65" spans="1:21" x14ac:dyDescent="0.35">
      <c r="A65">
        <v>6000136707</v>
      </c>
      <c r="B65" t="s">
        <v>398</v>
      </c>
      <c r="C65" t="s">
        <v>230</v>
      </c>
      <c r="D65" s="34" t="s">
        <v>254</v>
      </c>
      <c r="E65" s="208">
        <v>45755</v>
      </c>
      <c r="F65" s="1"/>
      <c r="G65" t="s">
        <v>357</v>
      </c>
      <c r="H65" t="s">
        <v>245</v>
      </c>
      <c r="I65" s="208">
        <v>45763</v>
      </c>
      <c r="J65" t="s">
        <v>234</v>
      </c>
      <c r="K65" t="s">
        <v>241</v>
      </c>
      <c r="L65" t="s">
        <v>171</v>
      </c>
      <c r="M65" t="s">
        <v>399</v>
      </c>
      <c r="N65" t="s">
        <v>237</v>
      </c>
      <c r="O65" t="s">
        <v>230</v>
      </c>
      <c r="P65" s="193" t="str">
        <f>IF(OR(AND(A65&lt;&gt;"",COUNTIF(Bugs!B:B,A65)&gt;0),AND(B65&lt;&gt;"",COUNTIF(Bugs!A:A,B65)&gt;0)),"Y","")</f>
        <v/>
      </c>
      <c r="Q65" s="193" t="str">
        <f>IF(OR(
    AND(COUNTIF(Bugs!A:A,B65)&gt;0,ISNUMBER(SEARCH("x",INDEX(Bugs!C:C,MATCH(B65,Bugs!A:A,0))))),
    AND(COUNTIF(Bugs!B:B,B65)&gt;0,ISNUMBER(SEARCH("x",INDEX(Bugs!C:C,MATCH(B65,Bugs!B:B,0))))),
    AND(COUNTIF(Bugs!A:A,B65)&gt;0,ISNUMBER(SEARCH("x",INDEX(Bugs!D:D,MATCH(B65,Bugs!A:A,0))))),
    AND(COUNTIF(Bugs!B:B,B65)&gt;0,ISNUMBER(SEARCH("x",INDEX(Bugs!D:D,MATCH(B65,Bugs!B:B,0)))))
),"Y","")</f>
        <v/>
      </c>
      <c r="R65">
        <f ca="1">IF(OR(ISNUMBER(MATCH(L65,MasterData!$D$3:$D$18,0)),ISNUMBER(MATCH(L65,MasterData!$C$3:$C$18,0))),
    DATEDIF(E65,I65,"d"),
    DATEDIF(E65,TODAY(),"d"))</f>
        <v>8</v>
      </c>
      <c r="S65">
        <f t="shared" ca="1" si="0"/>
        <v>0</v>
      </c>
      <c r="T65">
        <f t="shared" ca="1" si="1"/>
        <v>1</v>
      </c>
      <c r="U65">
        <f t="shared" ca="1" si="2"/>
        <v>0</v>
      </c>
    </row>
    <row r="66" spans="1:21" x14ac:dyDescent="0.35">
      <c r="A66">
        <v>6000136806</v>
      </c>
      <c r="B66" t="s">
        <v>230</v>
      </c>
      <c r="C66" t="s">
        <v>230</v>
      </c>
      <c r="D66" s="34" t="s">
        <v>251</v>
      </c>
      <c r="E66" s="208">
        <v>45755</v>
      </c>
      <c r="F66" s="1"/>
      <c r="G66" t="s">
        <v>400</v>
      </c>
      <c r="H66" t="s">
        <v>401</v>
      </c>
      <c r="I66" s="208">
        <v>45789</v>
      </c>
      <c r="J66" t="s">
        <v>201</v>
      </c>
      <c r="K66" t="s">
        <v>241</v>
      </c>
      <c r="L66" t="s">
        <v>171</v>
      </c>
      <c r="M66" t="s">
        <v>402</v>
      </c>
      <c r="N66" t="s">
        <v>237</v>
      </c>
      <c r="O66" t="s">
        <v>230</v>
      </c>
      <c r="P66" s="193" t="str">
        <f>IF(OR(AND(A66&lt;&gt;"",COUNTIF(Bugs!B:B,A66)&gt;0),AND(B66&lt;&gt;"",COUNTIF(Bugs!A:A,B66)&gt;0)),"Y","")</f>
        <v/>
      </c>
      <c r="Q66" s="193" t="str">
        <f>IF(OR(
    AND(COUNTIF(Bugs!A:A,B66)&gt;0,ISNUMBER(SEARCH("x",INDEX(Bugs!C:C,MATCH(B66,Bugs!A:A,0))))),
    AND(COUNTIF(Bugs!B:B,B66)&gt;0,ISNUMBER(SEARCH("x",INDEX(Bugs!C:C,MATCH(B66,Bugs!B:B,0))))),
    AND(COUNTIF(Bugs!A:A,B66)&gt;0,ISNUMBER(SEARCH("x",INDEX(Bugs!D:D,MATCH(B66,Bugs!A:A,0))))),
    AND(COUNTIF(Bugs!B:B,B66)&gt;0,ISNUMBER(SEARCH("x",INDEX(Bugs!D:D,MATCH(B66,Bugs!B:B,0)))))
),"Y","")</f>
        <v/>
      </c>
      <c r="R66">
        <f ca="1">IF(OR(ISNUMBER(MATCH(L66,MasterData!$D$3:$D$18,0)),ISNUMBER(MATCH(L66,MasterData!$C$3:$C$18,0))),
    DATEDIF(E66,I66,"d"),
    DATEDIF(E66,TODAY(),"d"))</f>
        <v>34</v>
      </c>
      <c r="S66">
        <f t="shared" ca="1" si="0"/>
        <v>0</v>
      </c>
      <c r="T66">
        <f t="shared" ca="1" si="1"/>
        <v>0</v>
      </c>
      <c r="U66">
        <f t="shared" ca="1" si="2"/>
        <v>1</v>
      </c>
    </row>
    <row r="67" spans="1:21" x14ac:dyDescent="0.35">
      <c r="A67">
        <v>6000136916</v>
      </c>
      <c r="B67" t="s">
        <v>403</v>
      </c>
      <c r="C67" t="s">
        <v>230</v>
      </c>
      <c r="D67" s="34" t="s">
        <v>254</v>
      </c>
      <c r="E67" s="208">
        <v>45756</v>
      </c>
      <c r="F67" s="1"/>
      <c r="G67" t="s">
        <v>357</v>
      </c>
      <c r="H67" t="s">
        <v>245</v>
      </c>
      <c r="I67" s="208">
        <v>45764</v>
      </c>
      <c r="J67" t="s">
        <v>234</v>
      </c>
      <c r="K67" t="s">
        <v>241</v>
      </c>
      <c r="L67" t="s">
        <v>171</v>
      </c>
      <c r="M67" t="s">
        <v>404</v>
      </c>
      <c r="N67" t="s">
        <v>237</v>
      </c>
      <c r="O67" t="s">
        <v>230</v>
      </c>
      <c r="P67" s="193" t="str">
        <f>IF(OR(AND(A67&lt;&gt;"",COUNTIF(Bugs!B:B,A67)&gt;0),AND(B67&lt;&gt;"",COUNTIF(Bugs!A:A,B67)&gt;0)),"Y","")</f>
        <v/>
      </c>
      <c r="Q67" s="193" t="str">
        <f>IF(OR(
    AND(COUNTIF(Bugs!A:A,B67)&gt;0,ISNUMBER(SEARCH("x",INDEX(Bugs!C:C,MATCH(B67,Bugs!A:A,0))))),
    AND(COUNTIF(Bugs!B:B,B67)&gt;0,ISNUMBER(SEARCH("x",INDEX(Bugs!C:C,MATCH(B67,Bugs!B:B,0))))),
    AND(COUNTIF(Bugs!A:A,B67)&gt;0,ISNUMBER(SEARCH("x",INDEX(Bugs!D:D,MATCH(B67,Bugs!A:A,0))))),
    AND(COUNTIF(Bugs!B:B,B67)&gt;0,ISNUMBER(SEARCH("x",INDEX(Bugs!D:D,MATCH(B67,Bugs!B:B,0)))))
),"Y","")</f>
        <v/>
      </c>
      <c r="R67">
        <f ca="1">IF(OR(ISNUMBER(MATCH(L67,MasterData!$D$3:$D$18,0)),ISNUMBER(MATCH(L67,MasterData!$C$3:$C$18,0))),
    DATEDIF(E67,I67,"d"),
    DATEDIF(E67,TODAY(),"d"))</f>
        <v>8</v>
      </c>
      <c r="S67">
        <f t="shared" ref="S67:S130" ca="1" si="3">IF(AND($R67&gt;=0,$R67&lt;=7),1,0)</f>
        <v>0</v>
      </c>
      <c r="T67">
        <f t="shared" ref="T67:T130" ca="1" si="4">IF(AND($R67&gt;7,R67&lt;=30),1,0)</f>
        <v>1</v>
      </c>
      <c r="U67">
        <f t="shared" ref="U67:U130" ca="1" si="5">IF($R67&gt;30,1,0)</f>
        <v>0</v>
      </c>
    </row>
    <row r="68" spans="1:21" x14ac:dyDescent="0.35">
      <c r="A68">
        <v>6000137097</v>
      </c>
      <c r="B68" t="s">
        <v>405</v>
      </c>
      <c r="C68" t="s">
        <v>230</v>
      </c>
      <c r="D68" s="34" t="s">
        <v>251</v>
      </c>
      <c r="E68" s="208">
        <v>45757</v>
      </c>
      <c r="F68" s="1"/>
      <c r="G68" t="s">
        <v>406</v>
      </c>
      <c r="H68" t="s">
        <v>233</v>
      </c>
      <c r="I68" s="208">
        <v>45765</v>
      </c>
      <c r="J68" t="s">
        <v>234</v>
      </c>
      <c r="K68" t="s">
        <v>235</v>
      </c>
      <c r="L68" t="s">
        <v>171</v>
      </c>
      <c r="M68" t="s">
        <v>407</v>
      </c>
      <c r="N68" t="s">
        <v>237</v>
      </c>
      <c r="O68" t="s">
        <v>230</v>
      </c>
      <c r="P68" s="193" t="str">
        <f>IF(OR(AND(A68&lt;&gt;"",COUNTIF(Bugs!B:B,A68)&gt;0),AND(B68&lt;&gt;"",COUNTIF(Bugs!A:A,B68)&gt;0)),"Y","")</f>
        <v/>
      </c>
      <c r="Q68" s="193" t="str">
        <f>IF(OR(
    AND(COUNTIF(Bugs!A:A,B68)&gt;0,ISNUMBER(SEARCH("x",INDEX(Bugs!C:C,MATCH(B68,Bugs!A:A,0))))),
    AND(COUNTIF(Bugs!B:B,B68)&gt;0,ISNUMBER(SEARCH("x",INDEX(Bugs!C:C,MATCH(B68,Bugs!B:B,0))))),
    AND(COUNTIF(Bugs!A:A,B68)&gt;0,ISNUMBER(SEARCH("x",INDEX(Bugs!D:D,MATCH(B68,Bugs!A:A,0))))),
    AND(COUNTIF(Bugs!B:B,B68)&gt;0,ISNUMBER(SEARCH("x",INDEX(Bugs!D:D,MATCH(B68,Bugs!B:B,0)))))
),"Y","")</f>
        <v/>
      </c>
      <c r="R68">
        <f ca="1">IF(OR(ISNUMBER(MATCH(L68,MasterData!$D$3:$D$18,0)),ISNUMBER(MATCH(L68,MasterData!$C$3:$C$18,0))),
    DATEDIF(E68,I68,"d"),
    DATEDIF(E68,TODAY(),"d"))</f>
        <v>8</v>
      </c>
      <c r="S68">
        <f t="shared" ca="1" si="3"/>
        <v>0</v>
      </c>
      <c r="T68">
        <f t="shared" ca="1" si="4"/>
        <v>1</v>
      </c>
      <c r="U68">
        <f t="shared" ca="1" si="5"/>
        <v>0</v>
      </c>
    </row>
    <row r="69" spans="1:21" x14ac:dyDescent="0.35">
      <c r="A69">
        <v>6000137324</v>
      </c>
      <c r="B69" t="s">
        <v>408</v>
      </c>
      <c r="C69" t="s">
        <v>230</v>
      </c>
      <c r="D69" s="34" t="s">
        <v>274</v>
      </c>
      <c r="E69" s="208">
        <v>45761</v>
      </c>
      <c r="F69" s="1"/>
      <c r="G69" t="s">
        <v>380</v>
      </c>
      <c r="H69" t="s">
        <v>233</v>
      </c>
      <c r="I69" s="208">
        <v>45771</v>
      </c>
      <c r="J69" t="s">
        <v>234</v>
      </c>
      <c r="K69" t="s">
        <v>347</v>
      </c>
      <c r="L69" t="s">
        <v>171</v>
      </c>
      <c r="M69" t="s">
        <v>409</v>
      </c>
      <c r="N69" t="s">
        <v>237</v>
      </c>
      <c r="O69" t="s">
        <v>230</v>
      </c>
      <c r="P69" s="193" t="str">
        <f>IF(OR(AND(A69&lt;&gt;"",COUNTIF(Bugs!B:B,A69)&gt;0),AND(B69&lt;&gt;"",COUNTIF(Bugs!A:A,B69)&gt;0)),"Y","")</f>
        <v/>
      </c>
      <c r="Q69" s="193" t="str">
        <f>IF(OR(
    AND(COUNTIF(Bugs!A:A,B69)&gt;0,ISNUMBER(SEARCH("x",INDEX(Bugs!C:C,MATCH(B69,Bugs!A:A,0))))),
    AND(COUNTIF(Bugs!B:B,B69)&gt;0,ISNUMBER(SEARCH("x",INDEX(Bugs!C:C,MATCH(B69,Bugs!B:B,0))))),
    AND(COUNTIF(Bugs!A:A,B69)&gt;0,ISNUMBER(SEARCH("x",INDEX(Bugs!D:D,MATCH(B69,Bugs!A:A,0))))),
    AND(COUNTIF(Bugs!B:B,B69)&gt;0,ISNUMBER(SEARCH("x",INDEX(Bugs!D:D,MATCH(B69,Bugs!B:B,0)))))
),"Y","")</f>
        <v/>
      </c>
      <c r="R69">
        <f ca="1">IF(OR(ISNUMBER(MATCH(L69,MasterData!$D$3:$D$18,0)),ISNUMBER(MATCH(L69,MasterData!$C$3:$C$18,0))),
    DATEDIF(E69,I69,"d"),
    DATEDIF(E69,TODAY(),"d"))</f>
        <v>10</v>
      </c>
      <c r="S69">
        <f t="shared" ca="1" si="3"/>
        <v>0</v>
      </c>
      <c r="T69">
        <f t="shared" ca="1" si="4"/>
        <v>1</v>
      </c>
      <c r="U69">
        <f t="shared" ca="1" si="5"/>
        <v>0</v>
      </c>
    </row>
    <row r="70" spans="1:21" x14ac:dyDescent="0.35">
      <c r="A70">
        <v>6000137341</v>
      </c>
      <c r="B70" t="s">
        <v>410</v>
      </c>
      <c r="C70" t="s">
        <v>230</v>
      </c>
      <c r="D70" s="34" t="s">
        <v>251</v>
      </c>
      <c r="E70" s="208">
        <v>45761</v>
      </c>
      <c r="F70" s="1"/>
      <c r="G70" t="s">
        <v>411</v>
      </c>
      <c r="H70" t="s">
        <v>245</v>
      </c>
      <c r="I70" s="208">
        <v>45768</v>
      </c>
      <c r="J70" t="s">
        <v>234</v>
      </c>
      <c r="K70" t="s">
        <v>235</v>
      </c>
      <c r="L70" t="s">
        <v>171</v>
      </c>
      <c r="M70" t="s">
        <v>412</v>
      </c>
      <c r="N70" t="s">
        <v>237</v>
      </c>
      <c r="O70" t="s">
        <v>230</v>
      </c>
      <c r="P70" s="193" t="str">
        <f>IF(OR(AND(A70&lt;&gt;"",COUNTIF(Bugs!B:B,A70)&gt;0),AND(B70&lt;&gt;"",COUNTIF(Bugs!A:A,B70)&gt;0)),"Y","")</f>
        <v/>
      </c>
      <c r="Q70" s="193" t="str">
        <f>IF(OR(
    AND(COUNTIF(Bugs!A:A,B70)&gt;0,ISNUMBER(SEARCH("x",INDEX(Bugs!C:C,MATCH(B70,Bugs!A:A,0))))),
    AND(COUNTIF(Bugs!B:B,B70)&gt;0,ISNUMBER(SEARCH("x",INDEX(Bugs!C:C,MATCH(B70,Bugs!B:B,0))))),
    AND(COUNTIF(Bugs!A:A,B70)&gt;0,ISNUMBER(SEARCH("x",INDEX(Bugs!D:D,MATCH(B70,Bugs!A:A,0))))),
    AND(COUNTIF(Bugs!B:B,B70)&gt;0,ISNUMBER(SEARCH("x",INDEX(Bugs!D:D,MATCH(B70,Bugs!B:B,0)))))
),"Y","")</f>
        <v/>
      </c>
      <c r="R70">
        <f ca="1">IF(OR(ISNUMBER(MATCH(L70,MasterData!$D$3:$D$18,0)),ISNUMBER(MATCH(L70,MasterData!$C$3:$C$18,0))),
    DATEDIF(E70,I70,"d"),
    DATEDIF(E70,TODAY(),"d"))</f>
        <v>7</v>
      </c>
      <c r="S70">
        <f t="shared" ca="1" si="3"/>
        <v>1</v>
      </c>
      <c r="T70">
        <f t="shared" ca="1" si="4"/>
        <v>0</v>
      </c>
      <c r="U70">
        <f t="shared" ca="1" si="5"/>
        <v>0</v>
      </c>
    </row>
    <row r="71" spans="1:21" x14ac:dyDescent="0.35">
      <c r="A71">
        <v>6000137533</v>
      </c>
      <c r="B71" t="s">
        <v>230</v>
      </c>
      <c r="C71" t="s">
        <v>230</v>
      </c>
      <c r="D71" s="34" t="s">
        <v>413</v>
      </c>
      <c r="E71" s="208">
        <v>45762</v>
      </c>
      <c r="F71" s="1"/>
      <c r="G71" t="s">
        <v>400</v>
      </c>
      <c r="H71" t="s">
        <v>245</v>
      </c>
      <c r="I71" s="208">
        <v>45782</v>
      </c>
      <c r="J71" t="s">
        <v>201</v>
      </c>
      <c r="K71" t="s">
        <v>241</v>
      </c>
      <c r="L71" t="s">
        <v>171</v>
      </c>
      <c r="M71" t="s">
        <v>414</v>
      </c>
      <c r="N71" t="s">
        <v>237</v>
      </c>
      <c r="O71" t="s">
        <v>230</v>
      </c>
      <c r="P71" s="193" t="str">
        <f>IF(OR(AND(A71&lt;&gt;"",COUNTIF(Bugs!B:B,A71)&gt;0),AND(B71&lt;&gt;"",COUNTIF(Bugs!A:A,B71)&gt;0)),"Y","")</f>
        <v/>
      </c>
      <c r="Q71" s="193" t="str">
        <f>IF(OR(
    AND(COUNTIF(Bugs!A:A,B71)&gt;0,ISNUMBER(SEARCH("x",INDEX(Bugs!C:C,MATCH(B71,Bugs!A:A,0))))),
    AND(COUNTIF(Bugs!B:B,B71)&gt;0,ISNUMBER(SEARCH("x",INDEX(Bugs!C:C,MATCH(B71,Bugs!B:B,0))))),
    AND(COUNTIF(Bugs!A:A,B71)&gt;0,ISNUMBER(SEARCH("x",INDEX(Bugs!D:D,MATCH(B71,Bugs!A:A,0))))),
    AND(COUNTIF(Bugs!B:B,B71)&gt;0,ISNUMBER(SEARCH("x",INDEX(Bugs!D:D,MATCH(B71,Bugs!B:B,0)))))
),"Y","")</f>
        <v/>
      </c>
      <c r="R71">
        <f ca="1">IF(OR(ISNUMBER(MATCH(L71,MasterData!$D$3:$D$18,0)),ISNUMBER(MATCH(L71,MasterData!$C$3:$C$18,0))),
    DATEDIF(E71,I71,"d"),
    DATEDIF(E71,TODAY(),"d"))</f>
        <v>20</v>
      </c>
      <c r="S71">
        <f t="shared" ca="1" si="3"/>
        <v>0</v>
      </c>
      <c r="T71">
        <f t="shared" ca="1" si="4"/>
        <v>1</v>
      </c>
      <c r="U71">
        <f t="shared" ca="1" si="5"/>
        <v>0</v>
      </c>
    </row>
    <row r="72" spans="1:21" x14ac:dyDescent="0.35">
      <c r="A72">
        <v>6000137544</v>
      </c>
      <c r="B72" t="s">
        <v>415</v>
      </c>
      <c r="C72" t="s">
        <v>230</v>
      </c>
      <c r="D72" s="34" t="s">
        <v>247</v>
      </c>
      <c r="E72" s="208">
        <v>45762</v>
      </c>
      <c r="F72" s="1"/>
      <c r="G72" t="s">
        <v>268</v>
      </c>
      <c r="H72" t="s">
        <v>233</v>
      </c>
      <c r="I72" s="208">
        <v>45821</v>
      </c>
      <c r="J72" t="s">
        <v>234</v>
      </c>
      <c r="K72" t="s">
        <v>235</v>
      </c>
      <c r="L72" t="s">
        <v>171</v>
      </c>
      <c r="M72" t="s">
        <v>416</v>
      </c>
      <c r="N72" t="s">
        <v>237</v>
      </c>
      <c r="O72" t="s">
        <v>230</v>
      </c>
      <c r="P72" s="193" t="str">
        <f>IF(OR(AND(A72&lt;&gt;"",COUNTIF(Bugs!B:B,A72)&gt;0),AND(B72&lt;&gt;"",COUNTIF(Bugs!A:A,B72)&gt;0)),"Y","")</f>
        <v/>
      </c>
      <c r="Q72" s="193" t="str">
        <f>IF(OR(
    AND(COUNTIF(Bugs!A:A,B72)&gt;0,ISNUMBER(SEARCH("x",INDEX(Bugs!C:C,MATCH(B72,Bugs!A:A,0))))),
    AND(COUNTIF(Bugs!B:B,B72)&gt;0,ISNUMBER(SEARCH("x",INDEX(Bugs!C:C,MATCH(B72,Bugs!B:B,0))))),
    AND(COUNTIF(Bugs!A:A,B72)&gt;0,ISNUMBER(SEARCH("x",INDEX(Bugs!D:D,MATCH(B72,Bugs!A:A,0))))),
    AND(COUNTIF(Bugs!B:B,B72)&gt;0,ISNUMBER(SEARCH("x",INDEX(Bugs!D:D,MATCH(B72,Bugs!B:B,0)))))
),"Y","")</f>
        <v/>
      </c>
      <c r="R72">
        <f ca="1">IF(OR(ISNUMBER(MATCH(L72,MasterData!$D$3:$D$18,0)),ISNUMBER(MATCH(L72,MasterData!$C$3:$C$18,0))),
    DATEDIF(E72,I72,"d"),
    DATEDIF(E72,TODAY(),"d"))</f>
        <v>59</v>
      </c>
      <c r="S72">
        <f t="shared" ca="1" si="3"/>
        <v>0</v>
      </c>
      <c r="T72">
        <f t="shared" ca="1" si="4"/>
        <v>0</v>
      </c>
      <c r="U72">
        <f t="shared" ca="1" si="5"/>
        <v>1</v>
      </c>
    </row>
    <row r="73" spans="1:21" x14ac:dyDescent="0.35">
      <c r="A73">
        <v>6000137636</v>
      </c>
      <c r="B73" t="s">
        <v>417</v>
      </c>
      <c r="C73" t="s">
        <v>230</v>
      </c>
      <c r="D73" s="34" t="s">
        <v>274</v>
      </c>
      <c r="E73" s="208">
        <v>45763</v>
      </c>
      <c r="F73" s="1"/>
      <c r="G73" t="s">
        <v>321</v>
      </c>
      <c r="H73" t="s">
        <v>240</v>
      </c>
      <c r="I73" s="208">
        <v>45782</v>
      </c>
      <c r="J73" t="s">
        <v>234</v>
      </c>
      <c r="K73" t="s">
        <v>347</v>
      </c>
      <c r="L73" t="s">
        <v>171</v>
      </c>
      <c r="M73" t="s">
        <v>418</v>
      </c>
      <c r="N73" t="s">
        <v>237</v>
      </c>
      <c r="O73" t="s">
        <v>230</v>
      </c>
      <c r="P73" s="193" t="str">
        <f>IF(OR(AND(A73&lt;&gt;"",COUNTIF(Bugs!B:B,A73)&gt;0),AND(B73&lt;&gt;"",COUNTIF(Bugs!A:A,B73)&gt;0)),"Y","")</f>
        <v/>
      </c>
      <c r="Q73" s="193" t="str">
        <f>IF(OR(
    AND(COUNTIF(Bugs!A:A,B73)&gt;0,ISNUMBER(SEARCH("x",INDEX(Bugs!C:C,MATCH(B73,Bugs!A:A,0))))),
    AND(COUNTIF(Bugs!B:B,B73)&gt;0,ISNUMBER(SEARCH("x",INDEX(Bugs!C:C,MATCH(B73,Bugs!B:B,0))))),
    AND(COUNTIF(Bugs!A:A,B73)&gt;0,ISNUMBER(SEARCH("x",INDEX(Bugs!D:D,MATCH(B73,Bugs!A:A,0))))),
    AND(COUNTIF(Bugs!B:B,B73)&gt;0,ISNUMBER(SEARCH("x",INDEX(Bugs!D:D,MATCH(B73,Bugs!B:B,0)))))
),"Y","")</f>
        <v/>
      </c>
      <c r="R73">
        <f ca="1">IF(OR(ISNUMBER(MATCH(L73,MasterData!$D$3:$D$18,0)),ISNUMBER(MATCH(L73,MasterData!$C$3:$C$18,0))),
    DATEDIF(E73,I73,"d"),
    DATEDIF(E73,TODAY(),"d"))</f>
        <v>19</v>
      </c>
      <c r="S73">
        <f t="shared" ca="1" si="3"/>
        <v>0</v>
      </c>
      <c r="T73">
        <f t="shared" ca="1" si="4"/>
        <v>1</v>
      </c>
      <c r="U73">
        <f t="shared" ca="1" si="5"/>
        <v>0</v>
      </c>
    </row>
    <row r="74" spans="1:21" x14ac:dyDescent="0.35">
      <c r="A74">
        <v>6000137924</v>
      </c>
      <c r="B74" t="s">
        <v>419</v>
      </c>
      <c r="C74" t="s">
        <v>230</v>
      </c>
      <c r="D74" s="34" t="s">
        <v>231</v>
      </c>
      <c r="E74" s="208">
        <v>45769</v>
      </c>
      <c r="F74" s="1"/>
      <c r="G74" t="s">
        <v>420</v>
      </c>
      <c r="H74" t="s">
        <v>240</v>
      </c>
      <c r="I74" s="208">
        <v>45782</v>
      </c>
      <c r="J74" t="s">
        <v>234</v>
      </c>
      <c r="K74" t="s">
        <v>235</v>
      </c>
      <c r="L74" t="s">
        <v>171</v>
      </c>
      <c r="M74" t="s">
        <v>421</v>
      </c>
      <c r="N74" t="s">
        <v>237</v>
      </c>
      <c r="O74" t="s">
        <v>230</v>
      </c>
      <c r="P74" s="193" t="str">
        <f>IF(OR(AND(A74&lt;&gt;"",COUNTIF(Bugs!B:B,A74)&gt;0),AND(B74&lt;&gt;"",COUNTIF(Bugs!A:A,B74)&gt;0)),"Y","")</f>
        <v/>
      </c>
      <c r="Q74" s="193" t="str">
        <f>IF(OR(
    AND(COUNTIF(Bugs!A:A,B74)&gt;0,ISNUMBER(SEARCH("x",INDEX(Bugs!C:C,MATCH(B74,Bugs!A:A,0))))),
    AND(COUNTIF(Bugs!B:B,B74)&gt;0,ISNUMBER(SEARCH("x",INDEX(Bugs!C:C,MATCH(B74,Bugs!B:B,0))))),
    AND(COUNTIF(Bugs!A:A,B74)&gt;0,ISNUMBER(SEARCH("x",INDEX(Bugs!D:D,MATCH(B74,Bugs!A:A,0))))),
    AND(COUNTIF(Bugs!B:B,B74)&gt;0,ISNUMBER(SEARCH("x",INDEX(Bugs!D:D,MATCH(B74,Bugs!B:B,0)))))
),"Y","")</f>
        <v/>
      </c>
      <c r="R74">
        <f ca="1">IF(OR(ISNUMBER(MATCH(L74,MasterData!$D$3:$D$18,0)),ISNUMBER(MATCH(L74,MasterData!$C$3:$C$18,0))),
    DATEDIF(E74,I74,"d"),
    DATEDIF(E74,TODAY(),"d"))</f>
        <v>13</v>
      </c>
      <c r="S74">
        <f t="shared" ca="1" si="3"/>
        <v>0</v>
      </c>
      <c r="T74">
        <f t="shared" ca="1" si="4"/>
        <v>1</v>
      </c>
      <c r="U74">
        <f t="shared" ca="1" si="5"/>
        <v>0</v>
      </c>
    </row>
    <row r="75" spans="1:21" x14ac:dyDescent="0.35">
      <c r="A75">
        <v>6000138263</v>
      </c>
      <c r="B75" t="s">
        <v>230</v>
      </c>
      <c r="C75" t="s">
        <v>230</v>
      </c>
      <c r="D75" s="34" t="s">
        <v>274</v>
      </c>
      <c r="E75" s="208">
        <v>45771</v>
      </c>
      <c r="F75" s="1"/>
      <c r="G75" t="s">
        <v>422</v>
      </c>
      <c r="H75" t="s">
        <v>245</v>
      </c>
      <c r="I75" s="208">
        <v>45850</v>
      </c>
      <c r="J75" t="s">
        <v>201</v>
      </c>
      <c r="K75" t="s">
        <v>241</v>
      </c>
      <c r="L75" t="s">
        <v>171</v>
      </c>
      <c r="M75" t="s">
        <v>423</v>
      </c>
      <c r="N75" t="s">
        <v>237</v>
      </c>
      <c r="O75" t="s">
        <v>230</v>
      </c>
      <c r="P75" s="193" t="str">
        <f>IF(OR(AND(A75&lt;&gt;"",COUNTIF(Bugs!B:B,A75)&gt;0),AND(B75&lt;&gt;"",COUNTIF(Bugs!A:A,B75)&gt;0)),"Y","")</f>
        <v/>
      </c>
      <c r="Q75" s="193" t="str">
        <f>IF(OR(
    AND(COUNTIF(Bugs!A:A,B75)&gt;0,ISNUMBER(SEARCH("x",INDEX(Bugs!C:C,MATCH(B75,Bugs!A:A,0))))),
    AND(COUNTIF(Bugs!B:B,B75)&gt;0,ISNUMBER(SEARCH("x",INDEX(Bugs!C:C,MATCH(B75,Bugs!B:B,0))))),
    AND(COUNTIF(Bugs!A:A,B75)&gt;0,ISNUMBER(SEARCH("x",INDEX(Bugs!D:D,MATCH(B75,Bugs!A:A,0))))),
    AND(COUNTIF(Bugs!B:B,B75)&gt;0,ISNUMBER(SEARCH("x",INDEX(Bugs!D:D,MATCH(B75,Bugs!B:B,0)))))
),"Y","")</f>
        <v/>
      </c>
      <c r="R75">
        <f ca="1">IF(OR(ISNUMBER(MATCH(L75,MasterData!$D$3:$D$18,0)),ISNUMBER(MATCH(L75,MasterData!$C$3:$C$18,0))),
    DATEDIF(E75,I75,"d"),
    DATEDIF(E75,TODAY(),"d"))</f>
        <v>79</v>
      </c>
      <c r="S75">
        <f t="shared" ca="1" si="3"/>
        <v>0</v>
      </c>
      <c r="T75">
        <f t="shared" ca="1" si="4"/>
        <v>0</v>
      </c>
      <c r="U75">
        <f t="shared" ca="1" si="5"/>
        <v>1</v>
      </c>
    </row>
    <row r="76" spans="1:21" x14ac:dyDescent="0.35">
      <c r="A76">
        <v>6000138316</v>
      </c>
      <c r="B76" t="s">
        <v>424</v>
      </c>
      <c r="C76" t="s">
        <v>230</v>
      </c>
      <c r="D76" s="34" t="s">
        <v>254</v>
      </c>
      <c r="E76" s="208">
        <v>45772</v>
      </c>
      <c r="F76" s="1"/>
      <c r="G76" t="s">
        <v>357</v>
      </c>
      <c r="H76" t="s">
        <v>245</v>
      </c>
      <c r="I76" s="208">
        <v>45779</v>
      </c>
      <c r="J76" t="s">
        <v>234</v>
      </c>
      <c r="K76" t="s">
        <v>241</v>
      </c>
      <c r="L76" t="s">
        <v>171</v>
      </c>
      <c r="M76" t="s">
        <v>425</v>
      </c>
      <c r="N76" t="s">
        <v>237</v>
      </c>
      <c r="O76" t="s">
        <v>230</v>
      </c>
      <c r="P76" s="193" t="str">
        <f>IF(OR(AND(A76&lt;&gt;"",COUNTIF(Bugs!B:B,A76)&gt;0),AND(B76&lt;&gt;"",COUNTIF(Bugs!A:A,B76)&gt;0)),"Y","")</f>
        <v/>
      </c>
      <c r="Q76" s="193" t="str">
        <f>IF(OR(
    AND(COUNTIF(Bugs!A:A,B76)&gt;0,ISNUMBER(SEARCH("x",INDEX(Bugs!C:C,MATCH(B76,Bugs!A:A,0))))),
    AND(COUNTIF(Bugs!B:B,B76)&gt;0,ISNUMBER(SEARCH("x",INDEX(Bugs!C:C,MATCH(B76,Bugs!B:B,0))))),
    AND(COUNTIF(Bugs!A:A,B76)&gt;0,ISNUMBER(SEARCH("x",INDEX(Bugs!D:D,MATCH(B76,Bugs!A:A,0))))),
    AND(COUNTIF(Bugs!B:B,B76)&gt;0,ISNUMBER(SEARCH("x",INDEX(Bugs!D:D,MATCH(B76,Bugs!B:B,0)))))
),"Y","")</f>
        <v/>
      </c>
      <c r="R76">
        <f ca="1">IF(OR(ISNUMBER(MATCH(L76,MasterData!$D$3:$D$18,0)),ISNUMBER(MATCH(L76,MasterData!$C$3:$C$18,0))),
    DATEDIF(E76,I76,"d"),
    DATEDIF(E76,TODAY(),"d"))</f>
        <v>7</v>
      </c>
      <c r="S76">
        <f t="shared" ca="1" si="3"/>
        <v>1</v>
      </c>
      <c r="T76">
        <f t="shared" ca="1" si="4"/>
        <v>0</v>
      </c>
      <c r="U76">
        <f t="shared" ca="1" si="5"/>
        <v>0</v>
      </c>
    </row>
    <row r="77" spans="1:21" x14ac:dyDescent="0.35">
      <c r="A77">
        <v>6000138428</v>
      </c>
      <c r="B77" t="s">
        <v>426</v>
      </c>
      <c r="C77" t="s">
        <v>230</v>
      </c>
      <c r="D77" s="34" t="s">
        <v>254</v>
      </c>
      <c r="E77" s="208">
        <v>45772</v>
      </c>
      <c r="F77" s="1"/>
      <c r="G77" t="s">
        <v>357</v>
      </c>
      <c r="H77" t="s">
        <v>233</v>
      </c>
      <c r="I77" s="208">
        <v>45848</v>
      </c>
      <c r="J77" t="s">
        <v>234</v>
      </c>
      <c r="K77" t="s">
        <v>235</v>
      </c>
      <c r="L77" t="s">
        <v>171</v>
      </c>
      <c r="M77" t="s">
        <v>427</v>
      </c>
      <c r="N77" t="s">
        <v>237</v>
      </c>
      <c r="O77" t="s">
        <v>230</v>
      </c>
      <c r="P77" s="193" t="str">
        <f>IF(OR(AND(A77&lt;&gt;"",COUNTIF(Bugs!B:B,A77)&gt;0),AND(B77&lt;&gt;"",COUNTIF(Bugs!A:A,B77)&gt;0)),"Y","")</f>
        <v/>
      </c>
      <c r="Q77" s="193" t="str">
        <f>IF(OR(
    AND(COUNTIF(Bugs!A:A,B77)&gt;0,ISNUMBER(SEARCH("x",INDEX(Bugs!C:C,MATCH(B77,Bugs!A:A,0))))),
    AND(COUNTIF(Bugs!B:B,B77)&gt;0,ISNUMBER(SEARCH("x",INDEX(Bugs!C:C,MATCH(B77,Bugs!B:B,0))))),
    AND(COUNTIF(Bugs!A:A,B77)&gt;0,ISNUMBER(SEARCH("x",INDEX(Bugs!D:D,MATCH(B77,Bugs!A:A,0))))),
    AND(COUNTIF(Bugs!B:B,B77)&gt;0,ISNUMBER(SEARCH("x",INDEX(Bugs!D:D,MATCH(B77,Bugs!B:B,0)))))
),"Y","")</f>
        <v/>
      </c>
      <c r="R77">
        <f ca="1">IF(OR(ISNUMBER(MATCH(L77,MasterData!$D$3:$D$18,0)),ISNUMBER(MATCH(L77,MasterData!$C$3:$C$18,0))),
    DATEDIF(E77,I77,"d"),
    DATEDIF(E77,TODAY(),"d"))</f>
        <v>76</v>
      </c>
      <c r="S77">
        <f t="shared" ca="1" si="3"/>
        <v>0</v>
      </c>
      <c r="T77">
        <f t="shared" ca="1" si="4"/>
        <v>0</v>
      </c>
      <c r="U77">
        <f t="shared" ca="1" si="5"/>
        <v>1</v>
      </c>
    </row>
    <row r="78" spans="1:21" x14ac:dyDescent="0.35">
      <c r="A78">
        <v>6000138437</v>
      </c>
      <c r="B78" t="s">
        <v>428</v>
      </c>
      <c r="C78" t="s">
        <v>230</v>
      </c>
      <c r="D78" s="34" t="s">
        <v>254</v>
      </c>
      <c r="E78" s="208">
        <v>45772</v>
      </c>
      <c r="F78" s="1"/>
      <c r="G78" t="s">
        <v>357</v>
      </c>
      <c r="H78" t="s">
        <v>245</v>
      </c>
      <c r="I78" s="208">
        <v>45845</v>
      </c>
      <c r="J78" t="s">
        <v>234</v>
      </c>
      <c r="K78" t="s">
        <v>241</v>
      </c>
      <c r="L78" t="s">
        <v>171</v>
      </c>
      <c r="M78" t="s">
        <v>429</v>
      </c>
      <c r="N78" t="s">
        <v>237</v>
      </c>
      <c r="O78" t="s">
        <v>230</v>
      </c>
      <c r="P78" s="193" t="str">
        <f>IF(OR(AND(A78&lt;&gt;"",COUNTIF(Bugs!B:B,A78)&gt;0),AND(B78&lt;&gt;"",COUNTIF(Bugs!A:A,B78)&gt;0)),"Y","")</f>
        <v/>
      </c>
      <c r="Q78" s="193" t="str">
        <f>IF(OR(
    AND(COUNTIF(Bugs!A:A,B78)&gt;0,ISNUMBER(SEARCH("x",INDEX(Bugs!C:C,MATCH(B78,Bugs!A:A,0))))),
    AND(COUNTIF(Bugs!B:B,B78)&gt;0,ISNUMBER(SEARCH("x",INDEX(Bugs!C:C,MATCH(B78,Bugs!B:B,0))))),
    AND(COUNTIF(Bugs!A:A,B78)&gt;0,ISNUMBER(SEARCH("x",INDEX(Bugs!D:D,MATCH(B78,Bugs!A:A,0))))),
    AND(COUNTIF(Bugs!B:B,B78)&gt;0,ISNUMBER(SEARCH("x",INDEX(Bugs!D:D,MATCH(B78,Bugs!B:B,0)))))
),"Y","")</f>
        <v/>
      </c>
      <c r="R78">
        <f ca="1">IF(OR(ISNUMBER(MATCH(L78,MasterData!$D$3:$D$18,0)),ISNUMBER(MATCH(L78,MasterData!$C$3:$C$18,0))),
    DATEDIF(E78,I78,"d"),
    DATEDIF(E78,TODAY(),"d"))</f>
        <v>73</v>
      </c>
      <c r="S78">
        <f t="shared" ca="1" si="3"/>
        <v>0</v>
      </c>
      <c r="T78">
        <f t="shared" ca="1" si="4"/>
        <v>0</v>
      </c>
      <c r="U78">
        <f t="shared" ca="1" si="5"/>
        <v>1</v>
      </c>
    </row>
    <row r="79" spans="1:21" x14ac:dyDescent="0.35">
      <c r="A79">
        <v>6000138440</v>
      </c>
      <c r="B79" t="s">
        <v>430</v>
      </c>
      <c r="C79" t="s">
        <v>230</v>
      </c>
      <c r="D79" s="34" t="s">
        <v>254</v>
      </c>
      <c r="E79" s="208">
        <v>45772</v>
      </c>
      <c r="F79" s="1"/>
      <c r="G79" t="s">
        <v>357</v>
      </c>
      <c r="H79" t="s">
        <v>245</v>
      </c>
      <c r="I79" s="208">
        <v>45786</v>
      </c>
      <c r="J79" t="s">
        <v>234</v>
      </c>
      <c r="K79" t="s">
        <v>235</v>
      </c>
      <c r="L79" t="s">
        <v>171</v>
      </c>
      <c r="M79" t="s">
        <v>431</v>
      </c>
      <c r="N79" t="s">
        <v>237</v>
      </c>
      <c r="O79" t="s">
        <v>230</v>
      </c>
      <c r="P79" s="193" t="str">
        <f>IF(OR(AND(A79&lt;&gt;"",COUNTIF(Bugs!B:B,A79)&gt;0),AND(B79&lt;&gt;"",COUNTIF(Bugs!A:A,B79)&gt;0)),"Y","")</f>
        <v/>
      </c>
      <c r="Q79" s="193" t="str">
        <f>IF(OR(
    AND(COUNTIF(Bugs!A:A,B79)&gt;0,ISNUMBER(SEARCH("x",INDEX(Bugs!C:C,MATCH(B79,Bugs!A:A,0))))),
    AND(COUNTIF(Bugs!B:B,B79)&gt;0,ISNUMBER(SEARCH("x",INDEX(Bugs!C:C,MATCH(B79,Bugs!B:B,0))))),
    AND(COUNTIF(Bugs!A:A,B79)&gt;0,ISNUMBER(SEARCH("x",INDEX(Bugs!D:D,MATCH(B79,Bugs!A:A,0))))),
    AND(COUNTIF(Bugs!B:B,B79)&gt;0,ISNUMBER(SEARCH("x",INDEX(Bugs!D:D,MATCH(B79,Bugs!B:B,0)))))
),"Y","")</f>
        <v/>
      </c>
      <c r="R79">
        <f ca="1">IF(OR(ISNUMBER(MATCH(L79,MasterData!$D$3:$D$18,0)),ISNUMBER(MATCH(L79,MasterData!$C$3:$C$18,0))),
    DATEDIF(E79,I79,"d"),
    DATEDIF(E79,TODAY(),"d"))</f>
        <v>14</v>
      </c>
      <c r="S79">
        <f t="shared" ca="1" si="3"/>
        <v>0</v>
      </c>
      <c r="T79">
        <f t="shared" ca="1" si="4"/>
        <v>1</v>
      </c>
      <c r="U79">
        <f t="shared" ca="1" si="5"/>
        <v>0</v>
      </c>
    </row>
    <row r="80" spans="1:21" x14ac:dyDescent="0.35">
      <c r="A80">
        <v>6000138454</v>
      </c>
      <c r="B80" t="s">
        <v>637</v>
      </c>
      <c r="D80" s="34" t="s">
        <v>274</v>
      </c>
      <c r="E80" s="208">
        <v>45772</v>
      </c>
      <c r="F80" s="1"/>
      <c r="G80" t="s">
        <v>329</v>
      </c>
      <c r="H80" s="35" t="s">
        <v>638</v>
      </c>
      <c r="I80" s="208">
        <v>45854</v>
      </c>
      <c r="J80" t="s">
        <v>234</v>
      </c>
      <c r="K80" t="s">
        <v>347</v>
      </c>
      <c r="L80" t="s">
        <v>171</v>
      </c>
      <c r="M80" t="s">
        <v>639</v>
      </c>
      <c r="N80" t="s">
        <v>237</v>
      </c>
      <c r="P80" s="193" t="str">
        <f>IF(OR(AND(A80&lt;&gt;"",COUNTIF(Bugs!B:B,A80)&gt;0),AND(B80&lt;&gt;"",COUNTIF(Bugs!A:A,B80)&gt;0)),"Y","")</f>
        <v/>
      </c>
      <c r="Q80" s="193" t="str">
        <f>IF(OR(
    AND(COUNTIF(Bugs!A:A,B80)&gt;0,ISNUMBER(SEARCH("x",INDEX(Bugs!C:C,MATCH(B80,Bugs!A:A,0))))),
    AND(COUNTIF(Bugs!B:B,B80)&gt;0,ISNUMBER(SEARCH("x",INDEX(Bugs!C:C,MATCH(B80,Bugs!B:B,0))))),
    AND(COUNTIF(Bugs!A:A,B80)&gt;0,ISNUMBER(SEARCH("x",INDEX(Bugs!D:D,MATCH(B80,Bugs!A:A,0))))),
    AND(COUNTIF(Bugs!B:B,B80)&gt;0,ISNUMBER(SEARCH("x",INDEX(Bugs!D:D,MATCH(B80,Bugs!B:B,0)))))
),"Y","")</f>
        <v/>
      </c>
      <c r="R80">
        <f ca="1">IF(OR(ISNUMBER(MATCH(L80,MasterData!$D$3:$D$18,0)),ISNUMBER(MATCH(L80,MasterData!$C$3:$C$18,0))),
    DATEDIF(E80,I80,"d"),
    DATEDIF(E80,TODAY(),"d"))</f>
        <v>82</v>
      </c>
      <c r="S80">
        <f t="shared" ca="1" si="3"/>
        <v>0</v>
      </c>
      <c r="T80">
        <f t="shared" ca="1" si="4"/>
        <v>0</v>
      </c>
      <c r="U80">
        <f t="shared" ca="1" si="5"/>
        <v>1</v>
      </c>
    </row>
    <row r="81" spans="1:21" x14ac:dyDescent="0.35">
      <c r="A81">
        <v>6000138481</v>
      </c>
      <c r="B81" t="s">
        <v>432</v>
      </c>
      <c r="C81" t="s">
        <v>230</v>
      </c>
      <c r="D81" s="34" t="s">
        <v>231</v>
      </c>
      <c r="E81" s="208">
        <v>45775</v>
      </c>
      <c r="F81" s="1"/>
      <c r="G81" t="s">
        <v>300</v>
      </c>
      <c r="H81" t="s">
        <v>245</v>
      </c>
      <c r="I81" s="208">
        <v>45786</v>
      </c>
      <c r="J81" t="s">
        <v>234</v>
      </c>
      <c r="K81" t="s">
        <v>241</v>
      </c>
      <c r="L81" t="s">
        <v>171</v>
      </c>
      <c r="M81" t="s">
        <v>433</v>
      </c>
      <c r="N81" t="s">
        <v>237</v>
      </c>
      <c r="O81" t="s">
        <v>230</v>
      </c>
      <c r="P81" s="193" t="str">
        <f>IF(OR(AND(A81&lt;&gt;"",COUNTIF(Bugs!B:B,A81)&gt;0),AND(B81&lt;&gt;"",COUNTIF(Bugs!A:A,B81)&gt;0)),"Y","")</f>
        <v/>
      </c>
      <c r="Q81" s="193" t="str">
        <f>IF(OR(
    AND(COUNTIF(Bugs!A:A,B81)&gt;0,ISNUMBER(SEARCH("x",INDEX(Bugs!C:C,MATCH(B81,Bugs!A:A,0))))),
    AND(COUNTIF(Bugs!B:B,B81)&gt;0,ISNUMBER(SEARCH("x",INDEX(Bugs!C:C,MATCH(B81,Bugs!B:B,0))))),
    AND(COUNTIF(Bugs!A:A,B81)&gt;0,ISNUMBER(SEARCH("x",INDEX(Bugs!D:D,MATCH(B81,Bugs!A:A,0))))),
    AND(COUNTIF(Bugs!B:B,B81)&gt;0,ISNUMBER(SEARCH("x",INDEX(Bugs!D:D,MATCH(B81,Bugs!B:B,0)))))
),"Y","")</f>
        <v/>
      </c>
      <c r="R81">
        <f ca="1">IF(OR(ISNUMBER(MATCH(L81,MasterData!$D$3:$D$18,0)),ISNUMBER(MATCH(L81,MasterData!$C$3:$C$18,0))),
    DATEDIF(E81,I81,"d"),
    DATEDIF(E81,TODAY(),"d"))</f>
        <v>11</v>
      </c>
      <c r="S81">
        <f t="shared" ca="1" si="3"/>
        <v>0</v>
      </c>
      <c r="T81">
        <f t="shared" ca="1" si="4"/>
        <v>1</v>
      </c>
      <c r="U81">
        <f t="shared" ca="1" si="5"/>
        <v>0</v>
      </c>
    </row>
    <row r="82" spans="1:21" x14ac:dyDescent="0.35">
      <c r="A82">
        <v>6000138500</v>
      </c>
      <c r="B82" t="s">
        <v>434</v>
      </c>
      <c r="C82" t="s">
        <v>230</v>
      </c>
      <c r="D82" s="34" t="s">
        <v>254</v>
      </c>
      <c r="E82" s="208">
        <v>45775</v>
      </c>
      <c r="F82" s="1"/>
      <c r="G82" t="s">
        <v>255</v>
      </c>
      <c r="H82" t="s">
        <v>233</v>
      </c>
      <c r="I82" s="208">
        <v>45832</v>
      </c>
      <c r="J82" t="s">
        <v>234</v>
      </c>
      <c r="K82" t="s">
        <v>241</v>
      </c>
      <c r="L82" t="s">
        <v>171</v>
      </c>
      <c r="M82" t="s">
        <v>435</v>
      </c>
      <c r="N82" t="s">
        <v>237</v>
      </c>
      <c r="O82" t="s">
        <v>230</v>
      </c>
      <c r="P82" s="193" t="str">
        <f>IF(OR(AND(A82&lt;&gt;"",COUNTIF(Bugs!B:B,A82)&gt;0),AND(B82&lt;&gt;"",COUNTIF(Bugs!A:A,B82)&gt;0)),"Y","")</f>
        <v/>
      </c>
      <c r="Q82" s="193" t="str">
        <f>IF(OR(
    AND(COUNTIF(Bugs!A:A,B82)&gt;0,ISNUMBER(SEARCH("x",INDEX(Bugs!C:C,MATCH(B82,Bugs!A:A,0))))),
    AND(COUNTIF(Bugs!B:B,B82)&gt;0,ISNUMBER(SEARCH("x",INDEX(Bugs!C:C,MATCH(B82,Bugs!B:B,0))))),
    AND(COUNTIF(Bugs!A:A,B82)&gt;0,ISNUMBER(SEARCH("x",INDEX(Bugs!D:D,MATCH(B82,Bugs!A:A,0))))),
    AND(COUNTIF(Bugs!B:B,B82)&gt;0,ISNUMBER(SEARCH("x",INDEX(Bugs!D:D,MATCH(B82,Bugs!B:B,0)))))
),"Y","")</f>
        <v/>
      </c>
      <c r="R82">
        <f ca="1">IF(OR(ISNUMBER(MATCH(L82,MasterData!$D$3:$D$18,0)),ISNUMBER(MATCH(L82,MasterData!$C$3:$C$18,0))),
    DATEDIF(E82,I82,"d"),
    DATEDIF(E82,TODAY(),"d"))</f>
        <v>57</v>
      </c>
      <c r="S82">
        <f t="shared" ca="1" si="3"/>
        <v>0</v>
      </c>
      <c r="T82">
        <f t="shared" ca="1" si="4"/>
        <v>0</v>
      </c>
      <c r="U82">
        <f t="shared" ca="1" si="5"/>
        <v>1</v>
      </c>
    </row>
    <row r="83" spans="1:21" x14ac:dyDescent="0.35">
      <c r="A83">
        <v>6000138582</v>
      </c>
      <c r="B83" t="s">
        <v>436</v>
      </c>
      <c r="C83" t="s">
        <v>230</v>
      </c>
      <c r="D83" s="34" t="s">
        <v>231</v>
      </c>
      <c r="E83" s="208">
        <v>45775</v>
      </c>
      <c r="F83" s="1"/>
      <c r="G83" t="s">
        <v>293</v>
      </c>
      <c r="H83" t="s">
        <v>245</v>
      </c>
      <c r="I83" s="208">
        <v>45824</v>
      </c>
      <c r="J83" t="s">
        <v>234</v>
      </c>
      <c r="K83" t="s">
        <v>235</v>
      </c>
      <c r="L83" t="s">
        <v>171</v>
      </c>
      <c r="M83" t="s">
        <v>437</v>
      </c>
      <c r="N83" t="s">
        <v>237</v>
      </c>
      <c r="O83" t="s">
        <v>230</v>
      </c>
      <c r="P83" s="193" t="str">
        <f>IF(OR(AND(A83&lt;&gt;"",COUNTIF(Bugs!B:B,A83)&gt;0),AND(B83&lt;&gt;"",COUNTIF(Bugs!A:A,B83)&gt;0)),"Y","")</f>
        <v/>
      </c>
      <c r="Q83" s="193" t="str">
        <f>IF(OR(
    AND(COUNTIF(Bugs!A:A,B83)&gt;0,ISNUMBER(SEARCH("x",INDEX(Bugs!C:C,MATCH(B83,Bugs!A:A,0))))),
    AND(COUNTIF(Bugs!B:B,B83)&gt;0,ISNUMBER(SEARCH("x",INDEX(Bugs!C:C,MATCH(B83,Bugs!B:B,0))))),
    AND(COUNTIF(Bugs!A:A,B83)&gt;0,ISNUMBER(SEARCH("x",INDEX(Bugs!D:D,MATCH(B83,Bugs!A:A,0))))),
    AND(COUNTIF(Bugs!B:B,B83)&gt;0,ISNUMBER(SEARCH("x",INDEX(Bugs!D:D,MATCH(B83,Bugs!B:B,0)))))
),"Y","")</f>
        <v/>
      </c>
      <c r="R83">
        <f ca="1">IF(OR(ISNUMBER(MATCH(L83,MasterData!$D$3:$D$18,0)),ISNUMBER(MATCH(L83,MasterData!$C$3:$C$18,0))),
    DATEDIF(E83,I83,"d"),
    DATEDIF(E83,TODAY(),"d"))</f>
        <v>49</v>
      </c>
      <c r="S83">
        <f t="shared" ca="1" si="3"/>
        <v>0</v>
      </c>
      <c r="T83">
        <f t="shared" ca="1" si="4"/>
        <v>0</v>
      </c>
      <c r="U83">
        <f t="shared" ca="1" si="5"/>
        <v>1</v>
      </c>
    </row>
    <row r="84" spans="1:21" x14ac:dyDescent="0.35">
      <c r="A84">
        <v>6000138600</v>
      </c>
      <c r="B84" t="s">
        <v>438</v>
      </c>
      <c r="C84" t="s">
        <v>230</v>
      </c>
      <c r="D84" s="34" t="s">
        <v>274</v>
      </c>
      <c r="E84" s="208">
        <v>45775</v>
      </c>
      <c r="F84" s="1"/>
      <c r="G84" t="s">
        <v>439</v>
      </c>
      <c r="H84" t="s">
        <v>245</v>
      </c>
      <c r="I84" s="208">
        <v>45812</v>
      </c>
      <c r="J84" t="s">
        <v>234</v>
      </c>
      <c r="K84" t="s">
        <v>241</v>
      </c>
      <c r="L84" t="s">
        <v>171</v>
      </c>
      <c r="M84" t="s">
        <v>440</v>
      </c>
      <c r="N84" t="s">
        <v>237</v>
      </c>
      <c r="O84" t="s">
        <v>230</v>
      </c>
      <c r="P84" s="193" t="str">
        <f>IF(OR(AND(A84&lt;&gt;"",COUNTIF(Bugs!B:B,A84)&gt;0),AND(B84&lt;&gt;"",COUNTIF(Bugs!A:A,B84)&gt;0)),"Y","")</f>
        <v/>
      </c>
      <c r="Q84" s="193" t="str">
        <f>IF(OR(
    AND(COUNTIF(Bugs!A:A,B84)&gt;0,ISNUMBER(SEARCH("x",INDEX(Bugs!C:C,MATCH(B84,Bugs!A:A,0))))),
    AND(COUNTIF(Bugs!B:B,B84)&gt;0,ISNUMBER(SEARCH("x",INDEX(Bugs!C:C,MATCH(B84,Bugs!B:B,0))))),
    AND(COUNTIF(Bugs!A:A,B84)&gt;0,ISNUMBER(SEARCH("x",INDEX(Bugs!D:D,MATCH(B84,Bugs!A:A,0))))),
    AND(COUNTIF(Bugs!B:B,B84)&gt;0,ISNUMBER(SEARCH("x",INDEX(Bugs!D:D,MATCH(B84,Bugs!B:B,0)))))
),"Y","")</f>
        <v/>
      </c>
      <c r="R84">
        <f ca="1">IF(OR(ISNUMBER(MATCH(L84,MasterData!$D$3:$D$18,0)),ISNUMBER(MATCH(L84,MasterData!$C$3:$C$18,0))),
    DATEDIF(E84,I84,"d"),
    DATEDIF(E84,TODAY(),"d"))</f>
        <v>37</v>
      </c>
      <c r="S84">
        <f t="shared" ca="1" si="3"/>
        <v>0</v>
      </c>
      <c r="T84">
        <f t="shared" ca="1" si="4"/>
        <v>0</v>
      </c>
      <c r="U84">
        <f t="shared" ca="1" si="5"/>
        <v>1</v>
      </c>
    </row>
    <row r="85" spans="1:21" x14ac:dyDescent="0.35">
      <c r="A85">
        <v>6000138844</v>
      </c>
      <c r="B85" t="s">
        <v>441</v>
      </c>
      <c r="C85" t="s">
        <v>230</v>
      </c>
      <c r="D85" s="34" t="s">
        <v>231</v>
      </c>
      <c r="E85" s="208">
        <v>45777</v>
      </c>
      <c r="F85" s="1"/>
      <c r="G85" t="s">
        <v>300</v>
      </c>
      <c r="H85" t="s">
        <v>245</v>
      </c>
      <c r="I85" s="208">
        <v>45807</v>
      </c>
      <c r="J85" t="s">
        <v>201</v>
      </c>
      <c r="K85" t="s">
        <v>241</v>
      </c>
      <c r="L85" t="s">
        <v>171</v>
      </c>
      <c r="M85" t="s">
        <v>442</v>
      </c>
      <c r="N85" t="s">
        <v>237</v>
      </c>
      <c r="O85" t="s">
        <v>230</v>
      </c>
      <c r="P85" s="193" t="str">
        <f>IF(OR(AND(A85&lt;&gt;"",COUNTIF(Bugs!B:B,A85)&gt;0),AND(B85&lt;&gt;"",COUNTIF(Bugs!A:A,B85)&gt;0)),"Y","")</f>
        <v/>
      </c>
      <c r="Q85" s="193" t="str">
        <f>IF(OR(
    AND(COUNTIF(Bugs!A:A,B85)&gt;0,ISNUMBER(SEARCH("x",INDEX(Bugs!C:C,MATCH(B85,Bugs!A:A,0))))),
    AND(COUNTIF(Bugs!B:B,B85)&gt;0,ISNUMBER(SEARCH("x",INDEX(Bugs!C:C,MATCH(B85,Bugs!B:B,0))))),
    AND(COUNTIF(Bugs!A:A,B85)&gt;0,ISNUMBER(SEARCH("x",INDEX(Bugs!D:D,MATCH(B85,Bugs!A:A,0))))),
    AND(COUNTIF(Bugs!B:B,B85)&gt;0,ISNUMBER(SEARCH("x",INDEX(Bugs!D:D,MATCH(B85,Bugs!B:B,0)))))
),"Y","")</f>
        <v/>
      </c>
      <c r="R85">
        <f ca="1">IF(OR(ISNUMBER(MATCH(L85,MasterData!$D$3:$D$18,0)),ISNUMBER(MATCH(L85,MasterData!$C$3:$C$18,0))),
    DATEDIF(E85,I85,"d"),
    DATEDIF(E85,TODAY(),"d"))</f>
        <v>30</v>
      </c>
      <c r="S85">
        <f t="shared" ca="1" si="3"/>
        <v>0</v>
      </c>
      <c r="T85">
        <f t="shared" ca="1" si="4"/>
        <v>1</v>
      </c>
      <c r="U85">
        <f t="shared" ca="1" si="5"/>
        <v>0</v>
      </c>
    </row>
    <row r="86" spans="1:21" x14ac:dyDescent="0.35">
      <c r="A86">
        <v>6000138916</v>
      </c>
      <c r="B86" t="s">
        <v>230</v>
      </c>
      <c r="C86" t="s">
        <v>230</v>
      </c>
      <c r="D86" s="34" t="s">
        <v>231</v>
      </c>
      <c r="E86" s="208">
        <v>45779</v>
      </c>
      <c r="F86" s="1"/>
      <c r="G86" t="s">
        <v>248</v>
      </c>
      <c r="H86" t="s">
        <v>245</v>
      </c>
      <c r="I86" s="208">
        <v>45817</v>
      </c>
      <c r="J86" t="s">
        <v>201</v>
      </c>
      <c r="K86" t="s">
        <v>241</v>
      </c>
      <c r="L86" t="s">
        <v>171</v>
      </c>
      <c r="M86" t="s">
        <v>443</v>
      </c>
      <c r="N86" t="s">
        <v>237</v>
      </c>
      <c r="O86" t="s">
        <v>230</v>
      </c>
      <c r="P86" s="193" t="str">
        <f>IF(OR(AND(A86&lt;&gt;"",COUNTIF(Bugs!B:B,A86)&gt;0),AND(B86&lt;&gt;"",COUNTIF(Bugs!A:A,B86)&gt;0)),"Y","")</f>
        <v/>
      </c>
      <c r="Q86" s="193" t="str">
        <f>IF(OR(
    AND(COUNTIF(Bugs!A:A,B86)&gt;0,ISNUMBER(SEARCH("x",INDEX(Bugs!C:C,MATCH(B86,Bugs!A:A,0))))),
    AND(COUNTIF(Bugs!B:B,B86)&gt;0,ISNUMBER(SEARCH("x",INDEX(Bugs!C:C,MATCH(B86,Bugs!B:B,0))))),
    AND(COUNTIF(Bugs!A:A,B86)&gt;0,ISNUMBER(SEARCH("x",INDEX(Bugs!D:D,MATCH(B86,Bugs!A:A,0))))),
    AND(COUNTIF(Bugs!B:B,B86)&gt;0,ISNUMBER(SEARCH("x",INDEX(Bugs!D:D,MATCH(B86,Bugs!B:B,0)))))
),"Y","")</f>
        <v/>
      </c>
      <c r="R86">
        <f ca="1">IF(OR(ISNUMBER(MATCH(L86,MasterData!$D$3:$D$18,0)),ISNUMBER(MATCH(L86,MasterData!$C$3:$C$18,0))),
    DATEDIF(E86,I86,"d"),
    DATEDIF(E86,TODAY(),"d"))</f>
        <v>38</v>
      </c>
      <c r="S86">
        <f t="shared" ca="1" si="3"/>
        <v>0</v>
      </c>
      <c r="T86">
        <f t="shared" ca="1" si="4"/>
        <v>0</v>
      </c>
      <c r="U86">
        <f t="shared" ca="1" si="5"/>
        <v>1</v>
      </c>
    </row>
    <row r="87" spans="1:21" x14ac:dyDescent="0.35">
      <c r="A87">
        <v>6000139044</v>
      </c>
      <c r="B87" t="s">
        <v>444</v>
      </c>
      <c r="C87" t="s">
        <v>230</v>
      </c>
      <c r="D87" s="34" t="s">
        <v>254</v>
      </c>
      <c r="E87" s="208">
        <v>45782</v>
      </c>
      <c r="F87" s="1"/>
      <c r="G87" t="s">
        <v>357</v>
      </c>
      <c r="H87" t="s">
        <v>233</v>
      </c>
      <c r="I87" s="208">
        <v>45805</v>
      </c>
      <c r="J87" t="s">
        <v>234</v>
      </c>
      <c r="K87" t="s">
        <v>241</v>
      </c>
      <c r="L87" t="s">
        <v>171</v>
      </c>
      <c r="M87" t="s">
        <v>445</v>
      </c>
      <c r="N87" t="s">
        <v>237</v>
      </c>
      <c r="O87" t="s">
        <v>230</v>
      </c>
      <c r="P87" s="193" t="str">
        <f>IF(OR(AND(A87&lt;&gt;"",COUNTIF(Bugs!B:B,A87)&gt;0),AND(B87&lt;&gt;"",COUNTIF(Bugs!A:A,B87)&gt;0)),"Y","")</f>
        <v/>
      </c>
      <c r="Q87" s="193" t="str">
        <f>IF(OR(
    AND(COUNTIF(Bugs!A:A,B87)&gt;0,ISNUMBER(SEARCH("x",INDEX(Bugs!C:C,MATCH(B87,Bugs!A:A,0))))),
    AND(COUNTIF(Bugs!B:B,B87)&gt;0,ISNUMBER(SEARCH("x",INDEX(Bugs!C:C,MATCH(B87,Bugs!B:B,0))))),
    AND(COUNTIF(Bugs!A:A,B87)&gt;0,ISNUMBER(SEARCH("x",INDEX(Bugs!D:D,MATCH(B87,Bugs!A:A,0))))),
    AND(COUNTIF(Bugs!B:B,B87)&gt;0,ISNUMBER(SEARCH("x",INDEX(Bugs!D:D,MATCH(B87,Bugs!B:B,0)))))
),"Y","")</f>
        <v/>
      </c>
      <c r="R87">
        <f ca="1">IF(OR(ISNUMBER(MATCH(L87,MasterData!$D$3:$D$18,0)),ISNUMBER(MATCH(L87,MasterData!$C$3:$C$18,0))),
    DATEDIF(E87,I87,"d"),
    DATEDIF(E87,TODAY(),"d"))</f>
        <v>23</v>
      </c>
      <c r="S87">
        <f t="shared" ca="1" si="3"/>
        <v>0</v>
      </c>
      <c r="T87">
        <f t="shared" ca="1" si="4"/>
        <v>1</v>
      </c>
      <c r="U87">
        <f t="shared" ca="1" si="5"/>
        <v>0</v>
      </c>
    </row>
    <row r="88" spans="1:21" x14ac:dyDescent="0.35">
      <c r="A88">
        <v>6000139205</v>
      </c>
      <c r="B88" t="s">
        <v>446</v>
      </c>
      <c r="C88" t="s">
        <v>230</v>
      </c>
      <c r="D88" s="34" t="s">
        <v>231</v>
      </c>
      <c r="E88" s="208">
        <v>45783</v>
      </c>
      <c r="F88" s="1"/>
      <c r="G88" t="s">
        <v>329</v>
      </c>
      <c r="H88" t="s">
        <v>233</v>
      </c>
      <c r="I88" s="208">
        <v>45812</v>
      </c>
      <c r="J88" t="s">
        <v>234</v>
      </c>
      <c r="K88" t="s">
        <v>235</v>
      </c>
      <c r="L88" t="s">
        <v>171</v>
      </c>
      <c r="M88" t="s">
        <v>447</v>
      </c>
      <c r="N88" t="s">
        <v>237</v>
      </c>
      <c r="O88" t="s">
        <v>230</v>
      </c>
      <c r="P88" s="193" t="str">
        <f>IF(OR(AND(A88&lt;&gt;"",COUNTIF(Bugs!B:B,A88)&gt;0),AND(B88&lt;&gt;"",COUNTIF(Bugs!A:A,B88)&gt;0)),"Y","")</f>
        <v/>
      </c>
      <c r="Q88" s="193" t="str">
        <f>IF(OR(
    AND(COUNTIF(Bugs!A:A,B88)&gt;0,ISNUMBER(SEARCH("x",INDEX(Bugs!C:C,MATCH(B88,Bugs!A:A,0))))),
    AND(COUNTIF(Bugs!B:B,B88)&gt;0,ISNUMBER(SEARCH("x",INDEX(Bugs!C:C,MATCH(B88,Bugs!B:B,0))))),
    AND(COUNTIF(Bugs!A:A,B88)&gt;0,ISNUMBER(SEARCH("x",INDEX(Bugs!D:D,MATCH(B88,Bugs!A:A,0))))),
    AND(COUNTIF(Bugs!B:B,B88)&gt;0,ISNUMBER(SEARCH("x",INDEX(Bugs!D:D,MATCH(B88,Bugs!B:B,0)))))
),"Y","")</f>
        <v/>
      </c>
      <c r="R88">
        <f ca="1">IF(OR(ISNUMBER(MATCH(L88,MasterData!$D$3:$D$18,0)),ISNUMBER(MATCH(L88,MasterData!$C$3:$C$18,0))),
    DATEDIF(E88,I88,"d"),
    DATEDIF(E88,TODAY(),"d"))</f>
        <v>29</v>
      </c>
      <c r="S88">
        <f t="shared" ca="1" si="3"/>
        <v>0</v>
      </c>
      <c r="T88">
        <f t="shared" ca="1" si="4"/>
        <v>1</v>
      </c>
      <c r="U88">
        <f t="shared" ca="1" si="5"/>
        <v>0</v>
      </c>
    </row>
    <row r="89" spans="1:21" x14ac:dyDescent="0.35">
      <c r="A89">
        <v>6000139326</v>
      </c>
      <c r="B89" t="s">
        <v>448</v>
      </c>
      <c r="C89" t="s">
        <v>230</v>
      </c>
      <c r="D89" s="34" t="s">
        <v>449</v>
      </c>
      <c r="E89" s="208">
        <v>45784</v>
      </c>
      <c r="F89" s="1"/>
      <c r="G89" t="s">
        <v>450</v>
      </c>
      <c r="H89" t="s">
        <v>245</v>
      </c>
      <c r="I89" s="208">
        <v>45791</v>
      </c>
      <c r="J89" t="s">
        <v>234</v>
      </c>
      <c r="K89" t="s">
        <v>241</v>
      </c>
      <c r="L89" t="s">
        <v>171</v>
      </c>
      <c r="M89" t="s">
        <v>451</v>
      </c>
      <c r="N89" t="s">
        <v>237</v>
      </c>
      <c r="O89" t="s">
        <v>230</v>
      </c>
      <c r="P89" s="193" t="str">
        <f>IF(OR(AND(A89&lt;&gt;"",COUNTIF(Bugs!B:B,A89)&gt;0),AND(B89&lt;&gt;"",COUNTIF(Bugs!A:A,B89)&gt;0)),"Y","")</f>
        <v/>
      </c>
      <c r="Q89" s="193" t="str">
        <f>IF(OR(
    AND(COUNTIF(Bugs!A:A,B89)&gt;0,ISNUMBER(SEARCH("x",INDEX(Bugs!C:C,MATCH(B89,Bugs!A:A,0))))),
    AND(COUNTIF(Bugs!B:B,B89)&gt;0,ISNUMBER(SEARCH("x",INDEX(Bugs!C:C,MATCH(B89,Bugs!B:B,0))))),
    AND(COUNTIF(Bugs!A:A,B89)&gt;0,ISNUMBER(SEARCH("x",INDEX(Bugs!D:D,MATCH(B89,Bugs!A:A,0))))),
    AND(COUNTIF(Bugs!B:B,B89)&gt;0,ISNUMBER(SEARCH("x",INDEX(Bugs!D:D,MATCH(B89,Bugs!B:B,0)))))
),"Y","")</f>
        <v/>
      </c>
      <c r="R89">
        <f ca="1">IF(OR(ISNUMBER(MATCH(L89,MasterData!$D$3:$D$18,0)),ISNUMBER(MATCH(L89,MasterData!$C$3:$C$18,0))),
    DATEDIF(E89,I89,"d"),
    DATEDIF(E89,TODAY(),"d"))</f>
        <v>7</v>
      </c>
      <c r="S89">
        <f t="shared" ca="1" si="3"/>
        <v>1</v>
      </c>
      <c r="T89">
        <f t="shared" ca="1" si="4"/>
        <v>0</v>
      </c>
      <c r="U89">
        <f t="shared" ca="1" si="5"/>
        <v>0</v>
      </c>
    </row>
    <row r="90" spans="1:21" x14ac:dyDescent="0.35">
      <c r="A90">
        <v>6000139329</v>
      </c>
      <c r="B90" t="s">
        <v>452</v>
      </c>
      <c r="C90" t="s">
        <v>230</v>
      </c>
      <c r="D90" s="34" t="s">
        <v>231</v>
      </c>
      <c r="E90" s="208">
        <v>45784</v>
      </c>
      <c r="F90" s="1"/>
      <c r="G90" t="s">
        <v>453</v>
      </c>
      <c r="H90" t="s">
        <v>240</v>
      </c>
      <c r="I90" s="208">
        <v>45812</v>
      </c>
      <c r="J90" t="s">
        <v>234</v>
      </c>
      <c r="K90" t="s">
        <v>235</v>
      </c>
      <c r="L90" t="s">
        <v>171</v>
      </c>
      <c r="M90" t="s">
        <v>454</v>
      </c>
      <c r="N90" t="s">
        <v>237</v>
      </c>
      <c r="O90" t="s">
        <v>230</v>
      </c>
      <c r="P90" s="193" t="str">
        <f>IF(OR(AND(A90&lt;&gt;"",COUNTIF(Bugs!B:B,A90)&gt;0),AND(B90&lt;&gt;"",COUNTIF(Bugs!A:A,B90)&gt;0)),"Y","")</f>
        <v/>
      </c>
      <c r="Q90" s="193" t="str">
        <f>IF(OR(
    AND(COUNTIF(Bugs!A:A,B90)&gt;0,ISNUMBER(SEARCH("x",INDEX(Bugs!C:C,MATCH(B90,Bugs!A:A,0))))),
    AND(COUNTIF(Bugs!B:B,B90)&gt;0,ISNUMBER(SEARCH("x",INDEX(Bugs!C:C,MATCH(B90,Bugs!B:B,0))))),
    AND(COUNTIF(Bugs!A:A,B90)&gt;0,ISNUMBER(SEARCH("x",INDEX(Bugs!D:D,MATCH(B90,Bugs!A:A,0))))),
    AND(COUNTIF(Bugs!B:B,B90)&gt;0,ISNUMBER(SEARCH("x",INDEX(Bugs!D:D,MATCH(B90,Bugs!B:B,0)))))
),"Y","")</f>
        <v/>
      </c>
      <c r="R90">
        <f ca="1">IF(OR(ISNUMBER(MATCH(L90,MasterData!$D$3:$D$18,0)),ISNUMBER(MATCH(L90,MasterData!$C$3:$C$18,0))),
    DATEDIF(E90,I90,"d"),
    DATEDIF(E90,TODAY(),"d"))</f>
        <v>28</v>
      </c>
      <c r="S90">
        <f t="shared" ca="1" si="3"/>
        <v>0</v>
      </c>
      <c r="T90">
        <f t="shared" ca="1" si="4"/>
        <v>1</v>
      </c>
      <c r="U90">
        <f t="shared" ca="1" si="5"/>
        <v>0</v>
      </c>
    </row>
    <row r="91" spans="1:21" x14ac:dyDescent="0.35">
      <c r="A91">
        <v>6000139369</v>
      </c>
      <c r="B91" t="s">
        <v>455</v>
      </c>
      <c r="C91" t="s">
        <v>230</v>
      </c>
      <c r="D91" s="34" t="s">
        <v>254</v>
      </c>
      <c r="E91" s="208">
        <v>45785</v>
      </c>
      <c r="F91" s="1"/>
      <c r="G91" t="s">
        <v>357</v>
      </c>
      <c r="H91" t="s">
        <v>233</v>
      </c>
      <c r="I91" s="208">
        <v>45870</v>
      </c>
      <c r="J91" t="s">
        <v>234</v>
      </c>
      <c r="K91" t="s">
        <v>241</v>
      </c>
      <c r="L91" t="s">
        <v>171</v>
      </c>
      <c r="M91" t="s">
        <v>458</v>
      </c>
      <c r="N91" t="s">
        <v>237</v>
      </c>
      <c r="O91" t="s">
        <v>230</v>
      </c>
      <c r="P91" s="193" t="str">
        <f>IF(OR(AND(A91&lt;&gt;"",COUNTIF(Bugs!B:B,A91)&gt;0),AND(B91&lt;&gt;"",COUNTIF(Bugs!A:A,B91)&gt;0)),"Y","")</f>
        <v/>
      </c>
      <c r="Q91" s="193" t="str">
        <f>IF(OR(
    AND(COUNTIF(Bugs!A:A,B91)&gt;0,ISNUMBER(SEARCH("x",INDEX(Bugs!C:C,MATCH(B91,Bugs!A:A,0))))),
    AND(COUNTIF(Bugs!B:B,B91)&gt;0,ISNUMBER(SEARCH("x",INDEX(Bugs!C:C,MATCH(B91,Bugs!B:B,0))))),
    AND(COUNTIF(Bugs!A:A,B91)&gt;0,ISNUMBER(SEARCH("x",INDEX(Bugs!D:D,MATCH(B91,Bugs!A:A,0))))),
    AND(COUNTIF(Bugs!B:B,B91)&gt;0,ISNUMBER(SEARCH("x",INDEX(Bugs!D:D,MATCH(B91,Bugs!B:B,0)))))
),"Y","")</f>
        <v/>
      </c>
      <c r="R91">
        <f ca="1">IF(OR(ISNUMBER(MATCH(L91,MasterData!$D$3:$D$18,0)),ISNUMBER(MATCH(L91,MasterData!$C$3:$C$18,0))),
    DATEDIF(E91,I91,"d"),
    DATEDIF(E91,TODAY(),"d"))</f>
        <v>85</v>
      </c>
      <c r="S91">
        <f t="shared" ca="1" si="3"/>
        <v>0</v>
      </c>
      <c r="T91">
        <f t="shared" ca="1" si="4"/>
        <v>0</v>
      </c>
      <c r="U91">
        <f t="shared" ca="1" si="5"/>
        <v>1</v>
      </c>
    </row>
    <row r="92" spans="1:21" x14ac:dyDescent="0.35">
      <c r="A92">
        <v>6000139374</v>
      </c>
      <c r="B92" t="s">
        <v>230</v>
      </c>
      <c r="C92" t="s">
        <v>230</v>
      </c>
      <c r="D92" s="34" t="s">
        <v>254</v>
      </c>
      <c r="E92" s="208">
        <v>45784</v>
      </c>
      <c r="F92" s="1"/>
      <c r="G92" t="s">
        <v>400</v>
      </c>
      <c r="H92" t="s">
        <v>240</v>
      </c>
      <c r="I92" s="208">
        <v>45973</v>
      </c>
      <c r="J92" t="s">
        <v>245</v>
      </c>
      <c r="K92" t="s">
        <v>241</v>
      </c>
      <c r="L92" t="s">
        <v>171</v>
      </c>
      <c r="M92" t="s">
        <v>459</v>
      </c>
      <c r="N92" t="s">
        <v>237</v>
      </c>
      <c r="O92" t="s">
        <v>230</v>
      </c>
      <c r="P92" s="193" t="str">
        <f>IF(OR(AND(A92&lt;&gt;"",COUNTIF(Bugs!B:B,A92)&gt;0),AND(B92&lt;&gt;"",COUNTIF(Bugs!A:A,B92)&gt;0)),"Y","")</f>
        <v>Y</v>
      </c>
      <c r="Q92" s="193" t="str">
        <f>IF(OR(
    AND(COUNTIF(Bugs!A:A,B92)&gt;0,ISNUMBER(SEARCH("x",INDEX(Bugs!C:C,MATCH(B92,Bugs!A:A,0))))),
    AND(COUNTIF(Bugs!B:B,B92)&gt;0,ISNUMBER(SEARCH("x",INDEX(Bugs!C:C,MATCH(B92,Bugs!B:B,0))))),
    AND(COUNTIF(Bugs!A:A,B92)&gt;0,ISNUMBER(SEARCH("x",INDEX(Bugs!D:D,MATCH(B92,Bugs!A:A,0))))),
    AND(COUNTIF(Bugs!B:B,B92)&gt;0,ISNUMBER(SEARCH("x",INDEX(Bugs!D:D,MATCH(B92,Bugs!B:B,0)))))
),"Y","")</f>
        <v/>
      </c>
      <c r="R92">
        <f ca="1">IF(OR(ISNUMBER(MATCH(L92,MasterData!$D$3:$D$18,0)),ISNUMBER(MATCH(L92,MasterData!$C$3:$C$18,0))),
    DATEDIF(E92,I92,"d"),
    DATEDIF(E92,TODAY(),"d"))</f>
        <v>189</v>
      </c>
      <c r="S92">
        <f t="shared" ca="1" si="3"/>
        <v>0</v>
      </c>
      <c r="T92">
        <f t="shared" ca="1" si="4"/>
        <v>0</v>
      </c>
      <c r="U92">
        <f t="shared" ca="1" si="5"/>
        <v>1</v>
      </c>
    </row>
    <row r="93" spans="1:21" x14ac:dyDescent="0.35">
      <c r="A93">
        <v>6000139577</v>
      </c>
      <c r="B93" t="s">
        <v>460</v>
      </c>
      <c r="C93" t="s">
        <v>230</v>
      </c>
      <c r="D93" s="34" t="s">
        <v>251</v>
      </c>
      <c r="E93" s="208">
        <v>45786</v>
      </c>
      <c r="F93" s="1"/>
      <c r="G93" t="s">
        <v>461</v>
      </c>
      <c r="H93" t="s">
        <v>233</v>
      </c>
      <c r="I93" s="208">
        <v>45793</v>
      </c>
      <c r="J93" t="s">
        <v>234</v>
      </c>
      <c r="K93" t="s">
        <v>347</v>
      </c>
      <c r="L93" t="s">
        <v>171</v>
      </c>
      <c r="M93" t="s">
        <v>462</v>
      </c>
      <c r="N93" t="s">
        <v>237</v>
      </c>
      <c r="O93" t="s">
        <v>230</v>
      </c>
      <c r="P93" s="193" t="str">
        <f>IF(OR(AND(A93&lt;&gt;"",COUNTIF(Bugs!B:B,A93)&gt;0),AND(B93&lt;&gt;"",COUNTIF(Bugs!A:A,B93)&gt;0)),"Y","")</f>
        <v/>
      </c>
      <c r="Q93" s="193" t="str">
        <f>IF(OR(
    AND(COUNTIF(Bugs!A:A,B93)&gt;0,ISNUMBER(SEARCH("x",INDEX(Bugs!C:C,MATCH(B93,Bugs!A:A,0))))),
    AND(COUNTIF(Bugs!B:B,B93)&gt;0,ISNUMBER(SEARCH("x",INDEX(Bugs!C:C,MATCH(B93,Bugs!B:B,0))))),
    AND(COUNTIF(Bugs!A:A,B93)&gt;0,ISNUMBER(SEARCH("x",INDEX(Bugs!D:D,MATCH(B93,Bugs!A:A,0))))),
    AND(COUNTIF(Bugs!B:B,B93)&gt;0,ISNUMBER(SEARCH("x",INDEX(Bugs!D:D,MATCH(B93,Bugs!B:B,0)))))
),"Y","")</f>
        <v/>
      </c>
      <c r="R93">
        <f ca="1">IF(OR(ISNUMBER(MATCH(L93,MasterData!$D$3:$D$18,0)),ISNUMBER(MATCH(L93,MasterData!$C$3:$C$18,0))),
    DATEDIF(E93,I93,"d"),
    DATEDIF(E93,TODAY(),"d"))</f>
        <v>7</v>
      </c>
      <c r="S93">
        <f t="shared" ca="1" si="3"/>
        <v>1</v>
      </c>
      <c r="T93">
        <f t="shared" ca="1" si="4"/>
        <v>0</v>
      </c>
      <c r="U93">
        <f t="shared" ca="1" si="5"/>
        <v>0</v>
      </c>
    </row>
    <row r="94" spans="1:21" x14ac:dyDescent="0.35">
      <c r="A94">
        <v>6000139584</v>
      </c>
      <c r="B94" t="s">
        <v>463</v>
      </c>
      <c r="C94" t="s">
        <v>230</v>
      </c>
      <c r="D94" s="34" t="s">
        <v>254</v>
      </c>
      <c r="E94" s="208">
        <v>45786</v>
      </c>
      <c r="F94" s="1"/>
      <c r="G94" t="s">
        <v>357</v>
      </c>
      <c r="H94" t="s">
        <v>233</v>
      </c>
      <c r="I94" s="208">
        <v>45797</v>
      </c>
      <c r="J94" t="s">
        <v>234</v>
      </c>
      <c r="K94" t="s">
        <v>241</v>
      </c>
      <c r="L94" t="s">
        <v>171</v>
      </c>
      <c r="M94" t="s">
        <v>464</v>
      </c>
      <c r="N94" t="s">
        <v>237</v>
      </c>
      <c r="O94" t="s">
        <v>230</v>
      </c>
      <c r="P94" s="193" t="str">
        <f>IF(OR(AND(A94&lt;&gt;"",COUNTIF(Bugs!B:B,A94)&gt;0),AND(B94&lt;&gt;"",COUNTIF(Bugs!A:A,B94)&gt;0)),"Y","")</f>
        <v/>
      </c>
      <c r="Q94" s="193" t="str">
        <f>IF(OR(
    AND(COUNTIF(Bugs!A:A,B94)&gt;0,ISNUMBER(SEARCH("x",INDEX(Bugs!C:C,MATCH(B94,Bugs!A:A,0))))),
    AND(COUNTIF(Bugs!B:B,B94)&gt;0,ISNUMBER(SEARCH("x",INDEX(Bugs!C:C,MATCH(B94,Bugs!B:B,0))))),
    AND(COUNTIF(Bugs!A:A,B94)&gt;0,ISNUMBER(SEARCH("x",INDEX(Bugs!D:D,MATCH(B94,Bugs!A:A,0))))),
    AND(COUNTIF(Bugs!B:B,B94)&gt;0,ISNUMBER(SEARCH("x",INDEX(Bugs!D:D,MATCH(B94,Bugs!B:B,0)))))
),"Y","")</f>
        <v/>
      </c>
      <c r="R94">
        <f ca="1">IF(OR(ISNUMBER(MATCH(L94,MasterData!$D$3:$D$18,0)),ISNUMBER(MATCH(L94,MasterData!$C$3:$C$18,0))),
    DATEDIF(E94,I94,"d"),
    DATEDIF(E94,TODAY(),"d"))</f>
        <v>11</v>
      </c>
      <c r="S94">
        <f t="shared" ca="1" si="3"/>
        <v>0</v>
      </c>
      <c r="T94">
        <f t="shared" ca="1" si="4"/>
        <v>1</v>
      </c>
      <c r="U94">
        <f t="shared" ca="1" si="5"/>
        <v>0</v>
      </c>
    </row>
    <row r="95" spans="1:21" x14ac:dyDescent="0.35">
      <c r="A95">
        <v>6000139600</v>
      </c>
      <c r="B95" t="s">
        <v>465</v>
      </c>
      <c r="C95" t="s">
        <v>230</v>
      </c>
      <c r="D95" s="34" t="s">
        <v>254</v>
      </c>
      <c r="E95" s="208">
        <v>45786</v>
      </c>
      <c r="F95" s="1"/>
      <c r="G95" t="s">
        <v>357</v>
      </c>
      <c r="H95" t="s">
        <v>240</v>
      </c>
      <c r="I95" s="208">
        <v>45811</v>
      </c>
      <c r="J95" t="s">
        <v>234</v>
      </c>
      <c r="K95" t="s">
        <v>347</v>
      </c>
      <c r="L95" t="s">
        <v>171</v>
      </c>
      <c r="M95" t="s">
        <v>466</v>
      </c>
      <c r="N95" t="s">
        <v>237</v>
      </c>
      <c r="O95" t="s">
        <v>230</v>
      </c>
      <c r="P95" s="193" t="str">
        <f>IF(OR(AND(A95&lt;&gt;"",COUNTIF(Bugs!B:B,A95)&gt;0),AND(B95&lt;&gt;"",COUNTIF(Bugs!A:A,B95)&gt;0)),"Y","")</f>
        <v/>
      </c>
      <c r="Q95" s="193" t="str">
        <f>IF(OR(
    AND(COUNTIF(Bugs!A:A,B95)&gt;0,ISNUMBER(SEARCH("x",INDEX(Bugs!C:C,MATCH(B95,Bugs!A:A,0))))),
    AND(COUNTIF(Bugs!B:B,B95)&gt;0,ISNUMBER(SEARCH("x",INDEX(Bugs!C:C,MATCH(B95,Bugs!B:B,0))))),
    AND(COUNTIF(Bugs!A:A,B95)&gt;0,ISNUMBER(SEARCH("x",INDEX(Bugs!D:D,MATCH(B95,Bugs!A:A,0))))),
    AND(COUNTIF(Bugs!B:B,B95)&gt;0,ISNUMBER(SEARCH("x",INDEX(Bugs!D:D,MATCH(B95,Bugs!B:B,0)))))
),"Y","")</f>
        <v/>
      </c>
      <c r="R95">
        <f ca="1">IF(OR(ISNUMBER(MATCH(L95,MasterData!$D$3:$D$18,0)),ISNUMBER(MATCH(L95,MasterData!$C$3:$C$18,0))),
    DATEDIF(E95,I95,"d"),
    DATEDIF(E95,TODAY(),"d"))</f>
        <v>25</v>
      </c>
      <c r="S95">
        <f t="shared" ca="1" si="3"/>
        <v>0</v>
      </c>
      <c r="T95">
        <f t="shared" ca="1" si="4"/>
        <v>1</v>
      </c>
      <c r="U95">
        <f t="shared" ca="1" si="5"/>
        <v>0</v>
      </c>
    </row>
    <row r="96" spans="1:21" x14ac:dyDescent="0.35">
      <c r="A96">
        <v>6000139702</v>
      </c>
      <c r="B96" t="s">
        <v>230</v>
      </c>
      <c r="C96" t="s">
        <v>230</v>
      </c>
      <c r="D96" s="34" t="s">
        <v>251</v>
      </c>
      <c r="E96" s="208">
        <v>45789</v>
      </c>
      <c r="F96" s="1"/>
      <c r="G96" t="s">
        <v>400</v>
      </c>
      <c r="H96" t="s">
        <v>240</v>
      </c>
      <c r="I96" s="208">
        <v>45810</v>
      </c>
      <c r="J96" t="s">
        <v>201</v>
      </c>
      <c r="K96" t="s">
        <v>347</v>
      </c>
      <c r="L96" t="s">
        <v>171</v>
      </c>
      <c r="M96" t="s">
        <v>467</v>
      </c>
      <c r="N96" t="s">
        <v>237</v>
      </c>
      <c r="O96" t="s">
        <v>230</v>
      </c>
      <c r="P96" s="193" t="str">
        <f>IF(OR(AND(A96&lt;&gt;"",COUNTIF(Bugs!B:B,A96)&gt;0),AND(B96&lt;&gt;"",COUNTIF(Bugs!A:A,B96)&gt;0)),"Y","")</f>
        <v/>
      </c>
      <c r="Q96" s="193" t="str">
        <f>IF(OR(
    AND(COUNTIF(Bugs!A:A,B96)&gt;0,ISNUMBER(SEARCH("x",INDEX(Bugs!C:C,MATCH(B96,Bugs!A:A,0))))),
    AND(COUNTIF(Bugs!B:B,B96)&gt;0,ISNUMBER(SEARCH("x",INDEX(Bugs!C:C,MATCH(B96,Bugs!B:B,0))))),
    AND(COUNTIF(Bugs!A:A,B96)&gt;0,ISNUMBER(SEARCH("x",INDEX(Bugs!D:D,MATCH(B96,Bugs!A:A,0))))),
    AND(COUNTIF(Bugs!B:B,B96)&gt;0,ISNUMBER(SEARCH("x",INDEX(Bugs!D:D,MATCH(B96,Bugs!B:B,0)))))
),"Y","")</f>
        <v/>
      </c>
      <c r="R96">
        <f ca="1">IF(OR(ISNUMBER(MATCH(L96,MasterData!$D$3:$D$18,0)),ISNUMBER(MATCH(L96,MasterData!$C$3:$C$18,0))),
    DATEDIF(E96,I96,"d"),
    DATEDIF(E96,TODAY(),"d"))</f>
        <v>21</v>
      </c>
      <c r="S96">
        <f t="shared" ca="1" si="3"/>
        <v>0</v>
      </c>
      <c r="T96">
        <f t="shared" ca="1" si="4"/>
        <v>1</v>
      </c>
      <c r="U96">
        <f t="shared" ca="1" si="5"/>
        <v>0</v>
      </c>
    </row>
    <row r="97" spans="1:21" x14ac:dyDescent="0.35">
      <c r="A97">
        <v>6000139704</v>
      </c>
      <c r="B97" t="s">
        <v>468</v>
      </c>
      <c r="C97" t="s">
        <v>230</v>
      </c>
      <c r="D97" s="34" t="s">
        <v>251</v>
      </c>
      <c r="E97" s="208">
        <v>45789</v>
      </c>
      <c r="F97" s="1"/>
      <c r="G97" t="s">
        <v>469</v>
      </c>
      <c r="H97" t="s">
        <v>245</v>
      </c>
      <c r="I97" s="208">
        <v>45797</v>
      </c>
      <c r="J97" t="s">
        <v>234</v>
      </c>
      <c r="K97" t="s">
        <v>235</v>
      </c>
      <c r="L97" t="s">
        <v>171</v>
      </c>
      <c r="M97" t="s">
        <v>470</v>
      </c>
      <c r="N97" t="s">
        <v>237</v>
      </c>
      <c r="O97" t="s">
        <v>230</v>
      </c>
      <c r="P97" s="193" t="str">
        <f>IF(OR(AND(A97&lt;&gt;"",COUNTIF(Bugs!B:B,A97)&gt;0),AND(B97&lt;&gt;"",COUNTIF(Bugs!A:A,B97)&gt;0)),"Y","")</f>
        <v/>
      </c>
      <c r="Q97" s="193" t="str">
        <f>IF(OR(
    AND(COUNTIF(Bugs!A:A,B97)&gt;0,ISNUMBER(SEARCH("x",INDEX(Bugs!C:C,MATCH(B97,Bugs!A:A,0))))),
    AND(COUNTIF(Bugs!B:B,B97)&gt;0,ISNUMBER(SEARCH("x",INDEX(Bugs!C:C,MATCH(B97,Bugs!B:B,0))))),
    AND(COUNTIF(Bugs!A:A,B97)&gt;0,ISNUMBER(SEARCH("x",INDEX(Bugs!D:D,MATCH(B97,Bugs!A:A,0))))),
    AND(COUNTIF(Bugs!B:B,B97)&gt;0,ISNUMBER(SEARCH("x",INDEX(Bugs!D:D,MATCH(B97,Bugs!B:B,0)))))
),"Y","")</f>
        <v/>
      </c>
      <c r="R97">
        <f ca="1">IF(OR(ISNUMBER(MATCH(L97,MasterData!$D$3:$D$18,0)),ISNUMBER(MATCH(L97,MasterData!$C$3:$C$18,0))),
    DATEDIF(E97,I97,"d"),
    DATEDIF(E97,TODAY(),"d"))</f>
        <v>8</v>
      </c>
      <c r="S97">
        <f t="shared" ca="1" si="3"/>
        <v>0</v>
      </c>
      <c r="T97">
        <f t="shared" ca="1" si="4"/>
        <v>1</v>
      </c>
      <c r="U97">
        <f t="shared" ca="1" si="5"/>
        <v>0</v>
      </c>
    </row>
    <row r="98" spans="1:21" x14ac:dyDescent="0.35">
      <c r="A98">
        <v>6000139963</v>
      </c>
      <c r="B98" t="s">
        <v>471</v>
      </c>
      <c r="C98" t="s">
        <v>230</v>
      </c>
      <c r="D98" s="34" t="s">
        <v>247</v>
      </c>
      <c r="E98" s="208">
        <v>45791</v>
      </c>
      <c r="F98" s="1"/>
      <c r="G98" t="s">
        <v>268</v>
      </c>
      <c r="H98" t="s">
        <v>377</v>
      </c>
      <c r="I98" s="208">
        <v>45805</v>
      </c>
      <c r="J98" t="s">
        <v>234</v>
      </c>
      <c r="K98" t="s">
        <v>347</v>
      </c>
      <c r="L98" t="s">
        <v>171</v>
      </c>
      <c r="M98" t="s">
        <v>472</v>
      </c>
      <c r="N98" t="s">
        <v>237</v>
      </c>
      <c r="O98" t="s">
        <v>230</v>
      </c>
      <c r="P98" s="193" t="str">
        <f>IF(OR(AND(A98&lt;&gt;"",COUNTIF(Bugs!B:B,A98)&gt;0),AND(B98&lt;&gt;"",COUNTIF(Bugs!A:A,B98)&gt;0)),"Y","")</f>
        <v/>
      </c>
      <c r="Q98" s="193" t="str">
        <f>IF(OR(
    AND(COUNTIF(Bugs!A:A,B98)&gt;0,ISNUMBER(SEARCH("x",INDEX(Bugs!C:C,MATCH(B98,Bugs!A:A,0))))),
    AND(COUNTIF(Bugs!B:B,B98)&gt;0,ISNUMBER(SEARCH("x",INDEX(Bugs!C:C,MATCH(B98,Bugs!B:B,0))))),
    AND(COUNTIF(Bugs!A:A,B98)&gt;0,ISNUMBER(SEARCH("x",INDEX(Bugs!D:D,MATCH(B98,Bugs!A:A,0))))),
    AND(COUNTIF(Bugs!B:B,B98)&gt;0,ISNUMBER(SEARCH("x",INDEX(Bugs!D:D,MATCH(B98,Bugs!B:B,0)))))
),"Y","")</f>
        <v/>
      </c>
      <c r="R98">
        <f ca="1">IF(OR(ISNUMBER(MATCH(L98,MasterData!$D$3:$D$18,0)),ISNUMBER(MATCH(L98,MasterData!$C$3:$C$18,0))),
    DATEDIF(E98,I98,"d"),
    DATEDIF(E98,TODAY(),"d"))</f>
        <v>14</v>
      </c>
      <c r="S98">
        <f t="shared" ca="1" si="3"/>
        <v>0</v>
      </c>
      <c r="T98">
        <f t="shared" ca="1" si="4"/>
        <v>1</v>
      </c>
      <c r="U98">
        <f t="shared" ca="1" si="5"/>
        <v>0</v>
      </c>
    </row>
    <row r="99" spans="1:21" x14ac:dyDescent="0.35">
      <c r="A99">
        <v>6000139986</v>
      </c>
      <c r="B99" t="s">
        <v>473</v>
      </c>
      <c r="C99" t="s">
        <v>230</v>
      </c>
      <c r="D99" s="34" t="s">
        <v>254</v>
      </c>
      <c r="E99" s="208">
        <v>45791</v>
      </c>
      <c r="F99" s="1"/>
      <c r="G99" t="s">
        <v>255</v>
      </c>
      <c r="H99" t="s">
        <v>240</v>
      </c>
      <c r="I99" s="208">
        <v>45805</v>
      </c>
      <c r="J99" t="s">
        <v>234</v>
      </c>
      <c r="K99" t="s">
        <v>347</v>
      </c>
      <c r="L99" t="s">
        <v>171</v>
      </c>
      <c r="M99" t="s">
        <v>474</v>
      </c>
      <c r="N99" t="s">
        <v>237</v>
      </c>
      <c r="O99" t="s">
        <v>230</v>
      </c>
      <c r="P99" s="193" t="str">
        <f>IF(OR(AND(A99&lt;&gt;"",COUNTIF(Bugs!B:B,A99)&gt;0),AND(B99&lt;&gt;"",COUNTIF(Bugs!A:A,B99)&gt;0)),"Y","")</f>
        <v/>
      </c>
      <c r="Q99" s="193" t="str">
        <f>IF(OR(
    AND(COUNTIF(Bugs!A:A,B99)&gt;0,ISNUMBER(SEARCH("x",INDEX(Bugs!C:C,MATCH(B99,Bugs!A:A,0))))),
    AND(COUNTIF(Bugs!B:B,B99)&gt;0,ISNUMBER(SEARCH("x",INDEX(Bugs!C:C,MATCH(B99,Bugs!B:B,0))))),
    AND(COUNTIF(Bugs!A:A,B99)&gt;0,ISNUMBER(SEARCH("x",INDEX(Bugs!D:D,MATCH(B99,Bugs!A:A,0))))),
    AND(COUNTIF(Bugs!B:B,B99)&gt;0,ISNUMBER(SEARCH("x",INDEX(Bugs!D:D,MATCH(B99,Bugs!B:B,0)))))
),"Y","")</f>
        <v/>
      </c>
      <c r="R99">
        <f ca="1">IF(OR(ISNUMBER(MATCH(L99,MasterData!$D$3:$D$18,0)),ISNUMBER(MATCH(L99,MasterData!$C$3:$C$18,0))),
    DATEDIF(E99,I99,"d"),
    DATEDIF(E99,TODAY(),"d"))</f>
        <v>14</v>
      </c>
      <c r="S99">
        <f t="shared" ca="1" si="3"/>
        <v>0</v>
      </c>
      <c r="T99">
        <f t="shared" ca="1" si="4"/>
        <v>1</v>
      </c>
      <c r="U99">
        <f t="shared" ca="1" si="5"/>
        <v>0</v>
      </c>
    </row>
    <row r="100" spans="1:21" x14ac:dyDescent="0.35">
      <c r="A100">
        <v>6000140063</v>
      </c>
      <c r="B100" t="s">
        <v>5</v>
      </c>
      <c r="C100" t="s">
        <v>230</v>
      </c>
      <c r="D100" s="34" t="s">
        <v>231</v>
      </c>
      <c r="E100" s="208">
        <v>45792</v>
      </c>
      <c r="F100" s="1"/>
      <c r="G100" t="s">
        <v>300</v>
      </c>
      <c r="H100" t="s">
        <v>245</v>
      </c>
      <c r="I100" s="208">
        <v>45891</v>
      </c>
      <c r="J100" t="s">
        <v>234</v>
      </c>
      <c r="K100" t="s">
        <v>241</v>
      </c>
      <c r="L100" t="s">
        <v>171</v>
      </c>
      <c r="M100" t="s">
        <v>475</v>
      </c>
      <c r="N100" t="s">
        <v>237</v>
      </c>
      <c r="O100" t="s">
        <v>230</v>
      </c>
      <c r="P100" s="193" t="str">
        <f>IF(OR(AND(A100&lt;&gt;"",COUNTIF(Bugs!B:B,A100)&gt;0),AND(B100&lt;&gt;"",COUNTIF(Bugs!A:A,B100)&gt;0)),"Y","")</f>
        <v>Y</v>
      </c>
      <c r="Q100" s="193" t="str">
        <f>IF(OR(
    AND(COUNTIF(Bugs!A:A,B100)&gt;0,ISNUMBER(SEARCH("x",INDEX(Bugs!C:C,MATCH(B100,Bugs!A:A,0))))),
    AND(COUNTIF(Bugs!B:B,B100)&gt;0,ISNUMBER(SEARCH("x",INDEX(Bugs!C:C,MATCH(B100,Bugs!B:B,0))))),
    AND(COUNTIF(Bugs!A:A,B100)&gt;0,ISNUMBER(SEARCH("x",INDEX(Bugs!D:D,MATCH(B100,Bugs!A:A,0))))),
    AND(COUNTIF(Bugs!B:B,B100)&gt;0,ISNUMBER(SEARCH("x",INDEX(Bugs!D:D,MATCH(B100,Bugs!B:B,0)))))
),"Y","")</f>
        <v/>
      </c>
      <c r="R100">
        <f ca="1">IF(OR(ISNUMBER(MATCH(L100,MasterData!$D$3:$D$18,0)),ISNUMBER(MATCH(L100,MasterData!$C$3:$C$18,0))),
    DATEDIF(E100,I100,"d"),
    DATEDIF(E100,TODAY(),"d"))</f>
        <v>99</v>
      </c>
      <c r="S100">
        <f t="shared" ca="1" si="3"/>
        <v>0</v>
      </c>
      <c r="T100">
        <f t="shared" ca="1" si="4"/>
        <v>0</v>
      </c>
      <c r="U100">
        <f t="shared" ca="1" si="5"/>
        <v>1</v>
      </c>
    </row>
    <row r="101" spans="1:21" x14ac:dyDescent="0.35">
      <c r="A101">
        <v>6000140103</v>
      </c>
      <c r="B101" t="s">
        <v>476</v>
      </c>
      <c r="C101" t="s">
        <v>230</v>
      </c>
      <c r="D101" s="34" t="s">
        <v>274</v>
      </c>
      <c r="E101" s="208">
        <v>45792</v>
      </c>
      <c r="F101" s="1"/>
      <c r="G101" t="s">
        <v>354</v>
      </c>
      <c r="H101" t="s">
        <v>240</v>
      </c>
      <c r="I101" s="208">
        <v>45800</v>
      </c>
      <c r="J101" t="s">
        <v>234</v>
      </c>
      <c r="K101" t="s">
        <v>347</v>
      </c>
      <c r="L101" t="s">
        <v>171</v>
      </c>
      <c r="M101" t="s">
        <v>477</v>
      </c>
      <c r="N101" t="s">
        <v>237</v>
      </c>
      <c r="O101" t="s">
        <v>230</v>
      </c>
      <c r="P101" s="193" t="str">
        <f>IF(OR(AND(A101&lt;&gt;"",COUNTIF(Bugs!B:B,A101)&gt;0),AND(B101&lt;&gt;"",COUNTIF(Bugs!A:A,B101)&gt;0)),"Y","")</f>
        <v/>
      </c>
      <c r="Q101" s="193" t="str">
        <f>IF(OR(
    AND(COUNTIF(Bugs!A:A,B101)&gt;0,ISNUMBER(SEARCH("x",INDEX(Bugs!C:C,MATCH(B101,Bugs!A:A,0))))),
    AND(COUNTIF(Bugs!B:B,B101)&gt;0,ISNUMBER(SEARCH("x",INDEX(Bugs!C:C,MATCH(B101,Bugs!B:B,0))))),
    AND(COUNTIF(Bugs!A:A,B101)&gt;0,ISNUMBER(SEARCH("x",INDEX(Bugs!D:D,MATCH(B101,Bugs!A:A,0))))),
    AND(COUNTIF(Bugs!B:B,B101)&gt;0,ISNUMBER(SEARCH("x",INDEX(Bugs!D:D,MATCH(B101,Bugs!B:B,0)))))
),"Y","")</f>
        <v/>
      </c>
      <c r="R101">
        <f ca="1">IF(OR(ISNUMBER(MATCH(L101,MasterData!$D$3:$D$18,0)),ISNUMBER(MATCH(L101,MasterData!$C$3:$C$18,0))),
    DATEDIF(E101,I101,"d"),
    DATEDIF(E101,TODAY(),"d"))</f>
        <v>8</v>
      </c>
      <c r="S101">
        <f t="shared" ca="1" si="3"/>
        <v>0</v>
      </c>
      <c r="T101">
        <f t="shared" ca="1" si="4"/>
        <v>1</v>
      </c>
      <c r="U101">
        <f t="shared" ca="1" si="5"/>
        <v>0</v>
      </c>
    </row>
    <row r="102" spans="1:21" x14ac:dyDescent="0.35">
      <c r="A102">
        <v>6000140225</v>
      </c>
      <c r="B102" t="s">
        <v>230</v>
      </c>
      <c r="C102" t="s">
        <v>230</v>
      </c>
      <c r="D102" s="34" t="s">
        <v>231</v>
      </c>
      <c r="E102" s="208">
        <v>45793</v>
      </c>
      <c r="F102" s="1"/>
      <c r="G102" t="s">
        <v>248</v>
      </c>
      <c r="H102" t="s">
        <v>245</v>
      </c>
      <c r="I102" s="208">
        <v>45817</v>
      </c>
      <c r="J102" t="s">
        <v>201</v>
      </c>
      <c r="K102" t="s">
        <v>241</v>
      </c>
      <c r="L102" t="s">
        <v>171</v>
      </c>
      <c r="M102" t="s">
        <v>478</v>
      </c>
      <c r="N102" t="s">
        <v>237</v>
      </c>
      <c r="O102" t="s">
        <v>230</v>
      </c>
      <c r="P102" s="193" t="str">
        <f>IF(OR(AND(A102&lt;&gt;"",COUNTIF(Bugs!B:B,A102)&gt;0),AND(B102&lt;&gt;"",COUNTIF(Bugs!A:A,B102)&gt;0)),"Y","")</f>
        <v/>
      </c>
      <c r="Q102" s="193" t="str">
        <f>IF(OR(
    AND(COUNTIF(Bugs!A:A,B102)&gt;0,ISNUMBER(SEARCH("x",INDEX(Bugs!C:C,MATCH(B102,Bugs!A:A,0))))),
    AND(COUNTIF(Bugs!B:B,B102)&gt;0,ISNUMBER(SEARCH("x",INDEX(Bugs!C:C,MATCH(B102,Bugs!B:B,0))))),
    AND(COUNTIF(Bugs!A:A,B102)&gt;0,ISNUMBER(SEARCH("x",INDEX(Bugs!D:D,MATCH(B102,Bugs!A:A,0))))),
    AND(COUNTIF(Bugs!B:B,B102)&gt;0,ISNUMBER(SEARCH("x",INDEX(Bugs!D:D,MATCH(B102,Bugs!B:B,0)))))
),"Y","")</f>
        <v/>
      </c>
      <c r="R102">
        <f ca="1">IF(OR(ISNUMBER(MATCH(L102,MasterData!$D$3:$D$18,0)),ISNUMBER(MATCH(L102,MasterData!$C$3:$C$18,0))),
    DATEDIF(E102,I102,"d"),
    DATEDIF(E102,TODAY(),"d"))</f>
        <v>24</v>
      </c>
      <c r="S102">
        <f t="shared" ca="1" si="3"/>
        <v>0</v>
      </c>
      <c r="T102">
        <f t="shared" ca="1" si="4"/>
        <v>1</v>
      </c>
      <c r="U102">
        <f t="shared" ca="1" si="5"/>
        <v>0</v>
      </c>
    </row>
    <row r="103" spans="1:21" x14ac:dyDescent="0.35">
      <c r="A103">
        <v>6000140321</v>
      </c>
      <c r="B103" t="s">
        <v>479</v>
      </c>
      <c r="C103" t="s">
        <v>230</v>
      </c>
      <c r="D103" s="34" t="s">
        <v>480</v>
      </c>
      <c r="E103" s="208">
        <v>45796</v>
      </c>
      <c r="F103" s="1"/>
      <c r="G103" t="s">
        <v>329</v>
      </c>
      <c r="H103" t="s">
        <v>240</v>
      </c>
      <c r="I103" s="208">
        <v>45805</v>
      </c>
      <c r="J103" t="s">
        <v>234</v>
      </c>
      <c r="K103" t="s">
        <v>241</v>
      </c>
      <c r="L103" t="s">
        <v>171</v>
      </c>
      <c r="M103" t="s">
        <v>481</v>
      </c>
      <c r="N103" t="s">
        <v>237</v>
      </c>
      <c r="O103" t="s">
        <v>230</v>
      </c>
      <c r="P103" s="193" t="str">
        <f>IF(OR(AND(A103&lt;&gt;"",COUNTIF(Bugs!B:B,A103)&gt;0),AND(B103&lt;&gt;"",COUNTIF(Bugs!A:A,B103)&gt;0)),"Y","")</f>
        <v/>
      </c>
      <c r="Q103" s="193" t="str">
        <f>IF(OR(
    AND(COUNTIF(Bugs!A:A,B103)&gt;0,ISNUMBER(SEARCH("x",INDEX(Bugs!C:C,MATCH(B103,Bugs!A:A,0))))),
    AND(COUNTIF(Bugs!B:B,B103)&gt;0,ISNUMBER(SEARCH("x",INDEX(Bugs!C:C,MATCH(B103,Bugs!B:B,0))))),
    AND(COUNTIF(Bugs!A:A,B103)&gt;0,ISNUMBER(SEARCH("x",INDEX(Bugs!D:D,MATCH(B103,Bugs!A:A,0))))),
    AND(COUNTIF(Bugs!B:B,B103)&gt;0,ISNUMBER(SEARCH("x",INDEX(Bugs!D:D,MATCH(B103,Bugs!B:B,0)))))
),"Y","")</f>
        <v/>
      </c>
      <c r="R103">
        <f ca="1">IF(OR(ISNUMBER(MATCH(L103,MasterData!$D$3:$D$18,0)),ISNUMBER(MATCH(L103,MasterData!$C$3:$C$18,0))),
    DATEDIF(E103,I103,"d"),
    DATEDIF(E103,TODAY(),"d"))</f>
        <v>9</v>
      </c>
      <c r="S103">
        <f t="shared" ca="1" si="3"/>
        <v>0</v>
      </c>
      <c r="T103">
        <f t="shared" ca="1" si="4"/>
        <v>1</v>
      </c>
      <c r="U103">
        <f t="shared" ca="1" si="5"/>
        <v>0</v>
      </c>
    </row>
    <row r="104" spans="1:21" x14ac:dyDescent="0.35">
      <c r="A104">
        <v>6000140327</v>
      </c>
      <c r="B104" t="s">
        <v>482</v>
      </c>
      <c r="C104" t="s">
        <v>230</v>
      </c>
      <c r="D104" s="34" t="s">
        <v>480</v>
      </c>
      <c r="E104" s="208">
        <v>45796</v>
      </c>
      <c r="F104" s="1">
        <v>45798</v>
      </c>
      <c r="G104" t="s">
        <v>329</v>
      </c>
      <c r="H104" t="s">
        <v>233</v>
      </c>
      <c r="I104" s="208">
        <v>45805</v>
      </c>
      <c r="J104" t="s">
        <v>234</v>
      </c>
      <c r="K104" t="s">
        <v>241</v>
      </c>
      <c r="L104" t="s">
        <v>171</v>
      </c>
      <c r="M104" t="s">
        <v>483</v>
      </c>
      <c r="N104" t="s">
        <v>237</v>
      </c>
      <c r="O104" t="s">
        <v>230</v>
      </c>
      <c r="P104" s="193" t="str">
        <f>IF(OR(AND(A104&lt;&gt;"",COUNTIF(Bugs!B:B,A104)&gt;0),AND(B104&lt;&gt;"",COUNTIF(Bugs!A:A,B104)&gt;0)),"Y","")</f>
        <v/>
      </c>
      <c r="Q104" s="193" t="str">
        <f>IF(OR(
    AND(COUNTIF(Bugs!A:A,B104)&gt;0,ISNUMBER(SEARCH("x",INDEX(Bugs!C:C,MATCH(B104,Bugs!A:A,0))))),
    AND(COUNTIF(Bugs!B:B,B104)&gt;0,ISNUMBER(SEARCH("x",INDEX(Bugs!C:C,MATCH(B104,Bugs!B:B,0))))),
    AND(COUNTIF(Bugs!A:A,B104)&gt;0,ISNUMBER(SEARCH("x",INDEX(Bugs!D:D,MATCH(B104,Bugs!A:A,0))))),
    AND(COUNTIF(Bugs!B:B,B104)&gt;0,ISNUMBER(SEARCH("x",INDEX(Bugs!D:D,MATCH(B104,Bugs!B:B,0)))))
),"Y","")</f>
        <v/>
      </c>
      <c r="R104">
        <f ca="1">IF(OR(ISNUMBER(MATCH(L104,MasterData!$D$3:$D$18,0)),ISNUMBER(MATCH(L104,MasterData!$C$3:$C$18,0))),
    DATEDIF(E104,I104,"d"),
    DATEDIF(E104,TODAY(),"d"))</f>
        <v>9</v>
      </c>
      <c r="S104">
        <f t="shared" ca="1" si="3"/>
        <v>0</v>
      </c>
      <c r="T104">
        <f t="shared" ca="1" si="4"/>
        <v>1</v>
      </c>
      <c r="U104">
        <f t="shared" ca="1" si="5"/>
        <v>0</v>
      </c>
    </row>
    <row r="105" spans="1:21" x14ac:dyDescent="0.35">
      <c r="A105">
        <v>6000140374</v>
      </c>
      <c r="B105" t="s">
        <v>484</v>
      </c>
      <c r="C105" t="s">
        <v>230</v>
      </c>
      <c r="D105" s="34" t="s">
        <v>254</v>
      </c>
      <c r="E105" s="208">
        <v>45796</v>
      </c>
      <c r="F105" s="1"/>
      <c r="G105" t="s">
        <v>255</v>
      </c>
      <c r="H105" t="s">
        <v>240</v>
      </c>
      <c r="I105" s="208">
        <v>45812</v>
      </c>
      <c r="J105" t="s">
        <v>234</v>
      </c>
      <c r="K105" t="s">
        <v>241</v>
      </c>
      <c r="L105" t="s">
        <v>171</v>
      </c>
      <c r="M105" t="s">
        <v>485</v>
      </c>
      <c r="N105" t="s">
        <v>237</v>
      </c>
      <c r="O105" t="s">
        <v>230</v>
      </c>
      <c r="P105" s="193" t="str">
        <f>IF(OR(AND(A105&lt;&gt;"",COUNTIF(Bugs!B:B,A105)&gt;0),AND(B105&lt;&gt;"",COUNTIF(Bugs!A:A,B105)&gt;0)),"Y","")</f>
        <v/>
      </c>
      <c r="Q105" s="193" t="str">
        <f>IF(OR(
    AND(COUNTIF(Bugs!A:A,B105)&gt;0,ISNUMBER(SEARCH("x",INDEX(Bugs!C:C,MATCH(B105,Bugs!A:A,0))))),
    AND(COUNTIF(Bugs!B:B,B105)&gt;0,ISNUMBER(SEARCH("x",INDEX(Bugs!C:C,MATCH(B105,Bugs!B:B,0))))),
    AND(COUNTIF(Bugs!A:A,B105)&gt;0,ISNUMBER(SEARCH("x",INDEX(Bugs!D:D,MATCH(B105,Bugs!A:A,0))))),
    AND(COUNTIF(Bugs!B:B,B105)&gt;0,ISNUMBER(SEARCH("x",INDEX(Bugs!D:D,MATCH(B105,Bugs!B:B,0)))))
),"Y","")</f>
        <v/>
      </c>
      <c r="R105">
        <f ca="1">IF(OR(ISNUMBER(MATCH(L105,MasterData!$D$3:$D$18,0)),ISNUMBER(MATCH(L105,MasterData!$C$3:$C$18,0))),
    DATEDIF(E105,I105,"d"),
    DATEDIF(E105,TODAY(),"d"))</f>
        <v>16</v>
      </c>
      <c r="S105">
        <f t="shared" ca="1" si="3"/>
        <v>0</v>
      </c>
      <c r="T105">
        <f t="shared" ca="1" si="4"/>
        <v>1</v>
      </c>
      <c r="U105">
        <f t="shared" ca="1" si="5"/>
        <v>0</v>
      </c>
    </row>
    <row r="106" spans="1:21" x14ac:dyDescent="0.35">
      <c r="A106">
        <v>6000140405</v>
      </c>
      <c r="B106" t="s">
        <v>230</v>
      </c>
      <c r="C106" t="s">
        <v>230</v>
      </c>
      <c r="D106" s="34" t="s">
        <v>231</v>
      </c>
      <c r="E106" s="208">
        <v>45796</v>
      </c>
      <c r="F106" s="1"/>
      <c r="G106" t="s">
        <v>248</v>
      </c>
      <c r="H106" t="s">
        <v>245</v>
      </c>
      <c r="I106" s="208">
        <v>45842</v>
      </c>
      <c r="J106" t="s">
        <v>201</v>
      </c>
      <c r="K106" t="s">
        <v>241</v>
      </c>
      <c r="L106" t="s">
        <v>171</v>
      </c>
      <c r="M106" t="s">
        <v>486</v>
      </c>
      <c r="N106" t="s">
        <v>237</v>
      </c>
      <c r="O106" t="s">
        <v>230</v>
      </c>
      <c r="P106" s="193" t="str">
        <f>IF(OR(AND(A106&lt;&gt;"",COUNTIF(Bugs!B:B,A106)&gt;0),AND(B106&lt;&gt;"",COUNTIF(Bugs!A:A,B106)&gt;0)),"Y","")</f>
        <v/>
      </c>
      <c r="Q106" s="193" t="str">
        <f>IF(OR(
    AND(COUNTIF(Bugs!A:A,B106)&gt;0,ISNUMBER(SEARCH("x",INDEX(Bugs!C:C,MATCH(B106,Bugs!A:A,0))))),
    AND(COUNTIF(Bugs!B:B,B106)&gt;0,ISNUMBER(SEARCH("x",INDEX(Bugs!C:C,MATCH(B106,Bugs!B:B,0))))),
    AND(COUNTIF(Bugs!A:A,B106)&gt;0,ISNUMBER(SEARCH("x",INDEX(Bugs!D:D,MATCH(B106,Bugs!A:A,0))))),
    AND(COUNTIF(Bugs!B:B,B106)&gt;0,ISNUMBER(SEARCH("x",INDEX(Bugs!D:D,MATCH(B106,Bugs!B:B,0)))))
),"Y","")</f>
        <v/>
      </c>
      <c r="R106">
        <f ca="1">IF(OR(ISNUMBER(MATCH(L106,MasterData!$D$3:$D$18,0)),ISNUMBER(MATCH(L106,MasterData!$C$3:$C$18,0))),
    DATEDIF(E106,I106,"d"),
    DATEDIF(E106,TODAY(),"d"))</f>
        <v>46</v>
      </c>
      <c r="S106">
        <f t="shared" ca="1" si="3"/>
        <v>0</v>
      </c>
      <c r="T106">
        <f t="shared" ca="1" si="4"/>
        <v>0</v>
      </c>
      <c r="U106">
        <f t="shared" ca="1" si="5"/>
        <v>1</v>
      </c>
    </row>
    <row r="107" spans="1:21" x14ac:dyDescent="0.35">
      <c r="A107">
        <v>6000140433</v>
      </c>
      <c r="B107" t="s">
        <v>487</v>
      </c>
      <c r="C107" t="s">
        <v>230</v>
      </c>
      <c r="D107" s="34" t="s">
        <v>231</v>
      </c>
      <c r="E107" s="208">
        <v>45796</v>
      </c>
      <c r="F107" s="1"/>
      <c r="G107" t="s">
        <v>488</v>
      </c>
      <c r="H107" t="s">
        <v>245</v>
      </c>
      <c r="I107" s="208">
        <v>45807</v>
      </c>
      <c r="J107" t="s">
        <v>234</v>
      </c>
      <c r="K107" t="s">
        <v>235</v>
      </c>
      <c r="L107" t="s">
        <v>171</v>
      </c>
      <c r="M107" t="s">
        <v>489</v>
      </c>
      <c r="N107" t="s">
        <v>237</v>
      </c>
      <c r="O107" t="s">
        <v>230</v>
      </c>
      <c r="P107" s="193" t="str">
        <f>IF(OR(AND(A107&lt;&gt;"",COUNTIF(Bugs!B:B,A107)&gt;0),AND(B107&lt;&gt;"",COUNTIF(Bugs!A:A,B107)&gt;0)),"Y","")</f>
        <v/>
      </c>
      <c r="Q107" s="193" t="str">
        <f>IF(OR(
    AND(COUNTIF(Bugs!A:A,B107)&gt;0,ISNUMBER(SEARCH("x",INDEX(Bugs!C:C,MATCH(B107,Bugs!A:A,0))))),
    AND(COUNTIF(Bugs!B:B,B107)&gt;0,ISNUMBER(SEARCH("x",INDEX(Bugs!C:C,MATCH(B107,Bugs!B:B,0))))),
    AND(COUNTIF(Bugs!A:A,B107)&gt;0,ISNUMBER(SEARCH("x",INDEX(Bugs!D:D,MATCH(B107,Bugs!A:A,0))))),
    AND(COUNTIF(Bugs!B:B,B107)&gt;0,ISNUMBER(SEARCH("x",INDEX(Bugs!D:D,MATCH(B107,Bugs!B:B,0)))))
),"Y","")</f>
        <v/>
      </c>
      <c r="R107">
        <f ca="1">IF(OR(ISNUMBER(MATCH(L107,MasterData!$D$3:$D$18,0)),ISNUMBER(MATCH(L107,MasterData!$C$3:$C$18,0))),
    DATEDIF(E107,I107,"d"),
    DATEDIF(E107,TODAY(),"d"))</f>
        <v>11</v>
      </c>
      <c r="S107">
        <f t="shared" ca="1" si="3"/>
        <v>0</v>
      </c>
      <c r="T107">
        <f t="shared" ca="1" si="4"/>
        <v>1</v>
      </c>
      <c r="U107">
        <f t="shared" ca="1" si="5"/>
        <v>0</v>
      </c>
    </row>
    <row r="108" spans="1:21" x14ac:dyDescent="0.35">
      <c r="A108">
        <v>6000140519</v>
      </c>
      <c r="B108" t="s">
        <v>490</v>
      </c>
      <c r="C108" t="s">
        <v>230</v>
      </c>
      <c r="D108" s="34" t="s">
        <v>274</v>
      </c>
      <c r="E108" s="208">
        <v>45797</v>
      </c>
      <c r="F108" s="1"/>
      <c r="G108" t="s">
        <v>275</v>
      </c>
      <c r="H108" t="s">
        <v>245</v>
      </c>
      <c r="I108" s="208">
        <v>45813</v>
      </c>
      <c r="J108" t="s">
        <v>234</v>
      </c>
      <c r="K108" t="s">
        <v>235</v>
      </c>
      <c r="L108" t="s">
        <v>171</v>
      </c>
      <c r="M108" t="s">
        <v>491</v>
      </c>
      <c r="N108" t="s">
        <v>237</v>
      </c>
      <c r="O108" t="s">
        <v>230</v>
      </c>
      <c r="P108" s="193" t="str">
        <f>IF(OR(AND(A108&lt;&gt;"",COUNTIF(Bugs!B:B,A108)&gt;0),AND(B108&lt;&gt;"",COUNTIF(Bugs!A:A,B108)&gt;0)),"Y","")</f>
        <v/>
      </c>
      <c r="Q108" s="193" t="str">
        <f>IF(OR(
    AND(COUNTIF(Bugs!A:A,B108)&gt;0,ISNUMBER(SEARCH("x",INDEX(Bugs!C:C,MATCH(B108,Bugs!A:A,0))))),
    AND(COUNTIF(Bugs!B:B,B108)&gt;0,ISNUMBER(SEARCH("x",INDEX(Bugs!C:C,MATCH(B108,Bugs!B:B,0))))),
    AND(COUNTIF(Bugs!A:A,B108)&gt;0,ISNUMBER(SEARCH("x",INDEX(Bugs!D:D,MATCH(B108,Bugs!A:A,0))))),
    AND(COUNTIF(Bugs!B:B,B108)&gt;0,ISNUMBER(SEARCH("x",INDEX(Bugs!D:D,MATCH(B108,Bugs!B:B,0)))))
),"Y","")</f>
        <v/>
      </c>
      <c r="R108">
        <f ca="1">IF(OR(ISNUMBER(MATCH(L108,MasterData!$D$3:$D$18,0)),ISNUMBER(MATCH(L108,MasterData!$C$3:$C$18,0))),
    DATEDIF(E108,I108,"d"),
    DATEDIF(E108,TODAY(),"d"))</f>
        <v>16</v>
      </c>
      <c r="S108">
        <f t="shared" ca="1" si="3"/>
        <v>0</v>
      </c>
      <c r="T108">
        <f t="shared" ca="1" si="4"/>
        <v>1</v>
      </c>
      <c r="U108">
        <f t="shared" ca="1" si="5"/>
        <v>0</v>
      </c>
    </row>
    <row r="109" spans="1:21" x14ac:dyDescent="0.35">
      <c r="A109">
        <v>6000140636</v>
      </c>
      <c r="B109" t="s">
        <v>492</v>
      </c>
      <c r="C109" t="s">
        <v>230</v>
      </c>
      <c r="D109" s="34" t="s">
        <v>274</v>
      </c>
      <c r="E109" s="208">
        <v>45797</v>
      </c>
      <c r="F109" s="1"/>
      <c r="G109" t="s">
        <v>321</v>
      </c>
      <c r="H109" t="s">
        <v>245</v>
      </c>
      <c r="I109" s="208">
        <v>45807</v>
      </c>
      <c r="J109" t="s">
        <v>234</v>
      </c>
      <c r="K109" t="s">
        <v>241</v>
      </c>
      <c r="L109" t="s">
        <v>171</v>
      </c>
      <c r="M109" t="s">
        <v>493</v>
      </c>
      <c r="N109" t="s">
        <v>237</v>
      </c>
      <c r="O109" t="s">
        <v>230</v>
      </c>
      <c r="P109" s="193" t="str">
        <f>IF(OR(AND(A109&lt;&gt;"",COUNTIF(Bugs!B:B,A109)&gt;0),AND(B109&lt;&gt;"",COUNTIF(Bugs!A:A,B109)&gt;0)),"Y","")</f>
        <v/>
      </c>
      <c r="Q109" s="193" t="str">
        <f>IF(OR(
    AND(COUNTIF(Bugs!A:A,B109)&gt;0,ISNUMBER(SEARCH("x",INDEX(Bugs!C:C,MATCH(B109,Bugs!A:A,0))))),
    AND(COUNTIF(Bugs!B:B,B109)&gt;0,ISNUMBER(SEARCH("x",INDEX(Bugs!C:C,MATCH(B109,Bugs!B:B,0))))),
    AND(COUNTIF(Bugs!A:A,B109)&gt;0,ISNUMBER(SEARCH("x",INDEX(Bugs!D:D,MATCH(B109,Bugs!A:A,0))))),
    AND(COUNTIF(Bugs!B:B,B109)&gt;0,ISNUMBER(SEARCH("x",INDEX(Bugs!D:D,MATCH(B109,Bugs!B:B,0)))))
),"Y","")</f>
        <v/>
      </c>
      <c r="R109">
        <f ca="1">IF(OR(ISNUMBER(MATCH(L109,MasterData!$D$3:$D$18,0)),ISNUMBER(MATCH(L109,MasterData!$C$3:$C$18,0))),
    DATEDIF(E109,I109,"d"),
    DATEDIF(E109,TODAY(),"d"))</f>
        <v>10</v>
      </c>
      <c r="S109">
        <f t="shared" ca="1" si="3"/>
        <v>0</v>
      </c>
      <c r="T109">
        <f t="shared" ca="1" si="4"/>
        <v>1</v>
      </c>
      <c r="U109">
        <f t="shared" ca="1" si="5"/>
        <v>0</v>
      </c>
    </row>
    <row r="110" spans="1:21" x14ac:dyDescent="0.35">
      <c r="A110">
        <v>6000140745</v>
      </c>
      <c r="B110" t="s">
        <v>494</v>
      </c>
      <c r="C110" t="s">
        <v>230</v>
      </c>
      <c r="D110" s="34" t="s">
        <v>254</v>
      </c>
      <c r="E110" s="208">
        <v>45798</v>
      </c>
      <c r="F110" s="1"/>
      <c r="G110" t="s">
        <v>357</v>
      </c>
      <c r="H110" t="s">
        <v>245</v>
      </c>
      <c r="I110" s="208">
        <v>45839</v>
      </c>
      <c r="J110" t="s">
        <v>234</v>
      </c>
      <c r="K110" t="s">
        <v>235</v>
      </c>
      <c r="L110" t="s">
        <v>171</v>
      </c>
      <c r="M110" t="s">
        <v>495</v>
      </c>
      <c r="N110" t="s">
        <v>237</v>
      </c>
      <c r="O110" t="s">
        <v>230</v>
      </c>
      <c r="P110" s="193" t="str">
        <f>IF(OR(AND(A110&lt;&gt;"",COUNTIF(Bugs!B:B,A110)&gt;0),AND(B110&lt;&gt;"",COUNTIF(Bugs!A:A,B110)&gt;0)),"Y","")</f>
        <v/>
      </c>
      <c r="Q110" s="193" t="str">
        <f>IF(OR(
    AND(COUNTIF(Bugs!A:A,B110)&gt;0,ISNUMBER(SEARCH("x",INDEX(Bugs!C:C,MATCH(B110,Bugs!A:A,0))))),
    AND(COUNTIF(Bugs!B:B,B110)&gt;0,ISNUMBER(SEARCH("x",INDEX(Bugs!C:C,MATCH(B110,Bugs!B:B,0))))),
    AND(COUNTIF(Bugs!A:A,B110)&gt;0,ISNUMBER(SEARCH("x",INDEX(Bugs!D:D,MATCH(B110,Bugs!A:A,0))))),
    AND(COUNTIF(Bugs!B:B,B110)&gt;0,ISNUMBER(SEARCH("x",INDEX(Bugs!D:D,MATCH(B110,Bugs!B:B,0)))))
),"Y","")</f>
        <v/>
      </c>
      <c r="R110">
        <f ca="1">IF(OR(ISNUMBER(MATCH(L110,MasterData!$D$3:$D$18,0)),ISNUMBER(MATCH(L110,MasterData!$C$3:$C$18,0))),
    DATEDIF(E110,I110,"d"),
    DATEDIF(E110,TODAY(),"d"))</f>
        <v>41</v>
      </c>
      <c r="S110">
        <f t="shared" ca="1" si="3"/>
        <v>0</v>
      </c>
      <c r="T110">
        <f t="shared" ca="1" si="4"/>
        <v>0</v>
      </c>
      <c r="U110">
        <f t="shared" ca="1" si="5"/>
        <v>1</v>
      </c>
    </row>
    <row r="111" spans="1:21" x14ac:dyDescent="0.35">
      <c r="A111">
        <v>6000140747</v>
      </c>
      <c r="B111" t="s">
        <v>496</v>
      </c>
      <c r="C111" t="s">
        <v>230</v>
      </c>
      <c r="D111" s="34" t="s">
        <v>247</v>
      </c>
      <c r="E111" s="208">
        <v>45798</v>
      </c>
      <c r="F111" s="1">
        <v>45804</v>
      </c>
      <c r="G111" t="s">
        <v>268</v>
      </c>
      <c r="H111" t="s">
        <v>245</v>
      </c>
      <c r="I111" s="208">
        <v>45811</v>
      </c>
      <c r="J111" t="s">
        <v>234</v>
      </c>
      <c r="K111" t="s">
        <v>241</v>
      </c>
      <c r="L111" t="s">
        <v>171</v>
      </c>
      <c r="M111" t="s">
        <v>497</v>
      </c>
      <c r="N111" t="s">
        <v>237</v>
      </c>
      <c r="O111" t="s">
        <v>230</v>
      </c>
      <c r="P111" s="193" t="str">
        <f>IF(OR(AND(A111&lt;&gt;"",COUNTIF(Bugs!B:B,A111)&gt;0),AND(B111&lt;&gt;"",COUNTIF(Bugs!A:A,B111)&gt;0)),"Y","")</f>
        <v/>
      </c>
      <c r="Q111" s="193" t="str">
        <f>IF(OR(
    AND(COUNTIF(Bugs!A:A,B111)&gt;0,ISNUMBER(SEARCH("x",INDEX(Bugs!C:C,MATCH(B111,Bugs!A:A,0))))),
    AND(COUNTIF(Bugs!B:B,B111)&gt;0,ISNUMBER(SEARCH("x",INDEX(Bugs!C:C,MATCH(B111,Bugs!B:B,0))))),
    AND(COUNTIF(Bugs!A:A,B111)&gt;0,ISNUMBER(SEARCH("x",INDEX(Bugs!D:D,MATCH(B111,Bugs!A:A,0))))),
    AND(COUNTIF(Bugs!B:B,B111)&gt;0,ISNUMBER(SEARCH("x",INDEX(Bugs!D:D,MATCH(B111,Bugs!B:B,0)))))
),"Y","")</f>
        <v/>
      </c>
      <c r="R111">
        <f ca="1">IF(OR(ISNUMBER(MATCH(L111,MasterData!$D$3:$D$18,0)),ISNUMBER(MATCH(L111,MasterData!$C$3:$C$18,0))),
    DATEDIF(E111,I111,"d"),
    DATEDIF(E111,TODAY(),"d"))</f>
        <v>13</v>
      </c>
      <c r="S111">
        <f t="shared" ca="1" si="3"/>
        <v>0</v>
      </c>
      <c r="T111">
        <f t="shared" ca="1" si="4"/>
        <v>1</v>
      </c>
      <c r="U111">
        <f t="shared" ca="1" si="5"/>
        <v>0</v>
      </c>
    </row>
    <row r="112" spans="1:21" x14ac:dyDescent="0.35">
      <c r="A112">
        <v>6000140763</v>
      </c>
      <c r="B112" t="s">
        <v>498</v>
      </c>
      <c r="C112" t="s">
        <v>230</v>
      </c>
      <c r="D112" s="34" t="s">
        <v>247</v>
      </c>
      <c r="E112" s="208">
        <v>45798</v>
      </c>
      <c r="F112" s="1">
        <v>45806</v>
      </c>
      <c r="G112" t="s">
        <v>268</v>
      </c>
      <c r="H112" t="s">
        <v>245</v>
      </c>
      <c r="I112" s="208">
        <v>45807</v>
      </c>
      <c r="J112" t="s">
        <v>234</v>
      </c>
      <c r="K112" t="s">
        <v>241</v>
      </c>
      <c r="L112" t="s">
        <v>171</v>
      </c>
      <c r="M112" t="s">
        <v>499</v>
      </c>
      <c r="N112" t="s">
        <v>237</v>
      </c>
      <c r="O112" t="s">
        <v>230</v>
      </c>
      <c r="P112" s="193" t="str">
        <f>IF(OR(AND(A112&lt;&gt;"",COUNTIF(Bugs!B:B,A112)&gt;0),AND(B112&lt;&gt;"",COUNTIF(Bugs!A:A,B112)&gt;0)),"Y","")</f>
        <v/>
      </c>
      <c r="Q112" s="193" t="str">
        <f>IF(OR(
    AND(COUNTIF(Bugs!A:A,B112)&gt;0,ISNUMBER(SEARCH("x",INDEX(Bugs!C:C,MATCH(B112,Bugs!A:A,0))))),
    AND(COUNTIF(Bugs!B:B,B112)&gt;0,ISNUMBER(SEARCH("x",INDEX(Bugs!C:C,MATCH(B112,Bugs!B:B,0))))),
    AND(COUNTIF(Bugs!A:A,B112)&gt;0,ISNUMBER(SEARCH("x",INDEX(Bugs!D:D,MATCH(B112,Bugs!A:A,0))))),
    AND(COUNTIF(Bugs!B:B,B112)&gt;0,ISNUMBER(SEARCH("x",INDEX(Bugs!D:D,MATCH(B112,Bugs!B:B,0)))))
),"Y","")</f>
        <v/>
      </c>
      <c r="R112">
        <f ca="1">IF(OR(ISNUMBER(MATCH(L112,MasterData!$D$3:$D$18,0)),ISNUMBER(MATCH(L112,MasterData!$C$3:$C$18,0))),
    DATEDIF(E112,I112,"d"),
    DATEDIF(E112,TODAY(),"d"))</f>
        <v>9</v>
      </c>
      <c r="S112">
        <f t="shared" ca="1" si="3"/>
        <v>0</v>
      </c>
      <c r="T112">
        <f t="shared" ca="1" si="4"/>
        <v>1</v>
      </c>
      <c r="U112">
        <f t="shared" ca="1" si="5"/>
        <v>0</v>
      </c>
    </row>
    <row r="113" spans="1:21" x14ac:dyDescent="0.35">
      <c r="A113">
        <v>6000140765</v>
      </c>
      <c r="B113" t="s">
        <v>500</v>
      </c>
      <c r="C113" t="s">
        <v>230</v>
      </c>
      <c r="D113" s="34" t="s">
        <v>247</v>
      </c>
      <c r="E113" s="208">
        <v>45798</v>
      </c>
      <c r="F113" s="1">
        <v>45804</v>
      </c>
      <c r="G113" t="s">
        <v>268</v>
      </c>
      <c r="H113" t="s">
        <v>245</v>
      </c>
      <c r="I113" s="208">
        <v>45813</v>
      </c>
      <c r="J113" t="s">
        <v>234</v>
      </c>
      <c r="K113" t="s">
        <v>241</v>
      </c>
      <c r="L113" t="s">
        <v>171</v>
      </c>
      <c r="M113" t="s">
        <v>501</v>
      </c>
      <c r="N113" t="s">
        <v>237</v>
      </c>
      <c r="O113" t="s">
        <v>230</v>
      </c>
      <c r="P113" s="193" t="str">
        <f>IF(OR(AND(A113&lt;&gt;"",COUNTIF(Bugs!B:B,A113)&gt;0),AND(B113&lt;&gt;"",COUNTIF(Bugs!A:A,B113)&gt;0)),"Y","")</f>
        <v/>
      </c>
      <c r="Q113" s="193" t="str">
        <f>IF(OR(
    AND(COUNTIF(Bugs!A:A,B113)&gt;0,ISNUMBER(SEARCH("x",INDEX(Bugs!C:C,MATCH(B113,Bugs!A:A,0))))),
    AND(COUNTIF(Bugs!B:B,B113)&gt;0,ISNUMBER(SEARCH("x",INDEX(Bugs!C:C,MATCH(B113,Bugs!B:B,0))))),
    AND(COUNTIF(Bugs!A:A,B113)&gt;0,ISNUMBER(SEARCH("x",INDEX(Bugs!D:D,MATCH(B113,Bugs!A:A,0))))),
    AND(COUNTIF(Bugs!B:B,B113)&gt;0,ISNUMBER(SEARCH("x",INDEX(Bugs!D:D,MATCH(B113,Bugs!B:B,0)))))
),"Y","")</f>
        <v/>
      </c>
      <c r="R113">
        <f ca="1">IF(OR(ISNUMBER(MATCH(L113,MasterData!$D$3:$D$18,0)),ISNUMBER(MATCH(L113,MasterData!$C$3:$C$18,0))),
    DATEDIF(E113,I113,"d"),
    DATEDIF(E113,TODAY(),"d"))</f>
        <v>15</v>
      </c>
      <c r="S113">
        <f t="shared" ca="1" si="3"/>
        <v>0</v>
      </c>
      <c r="T113">
        <f t="shared" ca="1" si="4"/>
        <v>1</v>
      </c>
      <c r="U113">
        <f t="shared" ca="1" si="5"/>
        <v>0</v>
      </c>
    </row>
    <row r="114" spans="1:21" x14ac:dyDescent="0.35">
      <c r="A114">
        <v>6000140809</v>
      </c>
      <c r="B114" t="s">
        <v>502</v>
      </c>
      <c r="D114" s="34" t="s">
        <v>247</v>
      </c>
      <c r="E114" s="208">
        <v>45798</v>
      </c>
      <c r="F114" s="1">
        <v>45811</v>
      </c>
      <c r="G114" t="s">
        <v>268</v>
      </c>
      <c r="H114" t="s">
        <v>503</v>
      </c>
      <c r="I114" s="208">
        <v>45824</v>
      </c>
      <c r="J114" t="s">
        <v>234</v>
      </c>
      <c r="K114" t="s">
        <v>241</v>
      </c>
      <c r="L114" t="s">
        <v>171</v>
      </c>
      <c r="M114" t="s">
        <v>504</v>
      </c>
      <c r="N114" t="s">
        <v>237</v>
      </c>
      <c r="P114" s="193" t="str">
        <f>IF(OR(AND(A114&lt;&gt;"",COUNTIF(Bugs!B:B,A114)&gt;0),AND(B114&lt;&gt;"",COUNTIF(Bugs!A:A,B114)&gt;0)),"Y","")</f>
        <v/>
      </c>
      <c r="Q114" s="193" t="str">
        <f>IF(OR(
    AND(COUNTIF(Bugs!A:A,B114)&gt;0,ISNUMBER(SEARCH("x",INDEX(Bugs!C:C,MATCH(B114,Bugs!A:A,0))))),
    AND(COUNTIF(Bugs!B:B,B114)&gt;0,ISNUMBER(SEARCH("x",INDEX(Bugs!C:C,MATCH(B114,Bugs!B:B,0))))),
    AND(COUNTIF(Bugs!A:A,B114)&gt;0,ISNUMBER(SEARCH("x",INDEX(Bugs!D:D,MATCH(B114,Bugs!A:A,0))))),
    AND(COUNTIF(Bugs!B:B,B114)&gt;0,ISNUMBER(SEARCH("x",INDEX(Bugs!D:D,MATCH(B114,Bugs!B:B,0)))))
),"Y","")</f>
        <v/>
      </c>
      <c r="R114">
        <f ca="1">IF(OR(ISNUMBER(MATCH(L114,MasterData!$D$3:$D$18,0)),ISNUMBER(MATCH(L114,MasterData!$C$3:$C$18,0))),
    DATEDIF(E114,I114,"d"),
    DATEDIF(E114,TODAY(),"d"))</f>
        <v>26</v>
      </c>
      <c r="S114">
        <f t="shared" ca="1" si="3"/>
        <v>0</v>
      </c>
      <c r="T114">
        <f t="shared" ca="1" si="4"/>
        <v>1</v>
      </c>
      <c r="U114">
        <f t="shared" ca="1" si="5"/>
        <v>0</v>
      </c>
    </row>
    <row r="115" spans="1:21" x14ac:dyDescent="0.35">
      <c r="A115">
        <v>6000140812</v>
      </c>
      <c r="B115" t="s">
        <v>505</v>
      </c>
      <c r="C115" t="s">
        <v>230</v>
      </c>
      <c r="D115" s="34" t="s">
        <v>506</v>
      </c>
      <c r="E115" s="208">
        <v>45798</v>
      </c>
      <c r="F115" s="1"/>
      <c r="G115" t="s">
        <v>507</v>
      </c>
      <c r="H115" t="s">
        <v>240</v>
      </c>
      <c r="I115" s="208">
        <v>45806</v>
      </c>
      <c r="J115" t="s">
        <v>234</v>
      </c>
      <c r="K115" t="s">
        <v>241</v>
      </c>
      <c r="L115" t="s">
        <v>171</v>
      </c>
      <c r="M115" t="s">
        <v>508</v>
      </c>
      <c r="N115" t="s">
        <v>237</v>
      </c>
      <c r="O115" t="s">
        <v>230</v>
      </c>
      <c r="P115" s="193" t="str">
        <f>IF(OR(AND(A115&lt;&gt;"",COUNTIF(Bugs!B:B,A115)&gt;0),AND(B115&lt;&gt;"",COUNTIF(Bugs!A:A,B115)&gt;0)),"Y","")</f>
        <v/>
      </c>
      <c r="Q115" s="193" t="str">
        <f>IF(OR(
    AND(COUNTIF(Bugs!A:A,B115)&gt;0,ISNUMBER(SEARCH("x",INDEX(Bugs!C:C,MATCH(B115,Bugs!A:A,0))))),
    AND(COUNTIF(Bugs!B:B,B115)&gt;0,ISNUMBER(SEARCH("x",INDEX(Bugs!C:C,MATCH(B115,Bugs!B:B,0))))),
    AND(COUNTIF(Bugs!A:A,B115)&gt;0,ISNUMBER(SEARCH("x",INDEX(Bugs!D:D,MATCH(B115,Bugs!A:A,0))))),
    AND(COUNTIF(Bugs!B:B,B115)&gt;0,ISNUMBER(SEARCH("x",INDEX(Bugs!D:D,MATCH(B115,Bugs!B:B,0)))))
),"Y","")</f>
        <v/>
      </c>
      <c r="R115">
        <f ca="1">IF(OR(ISNUMBER(MATCH(L115,MasterData!$D$3:$D$18,0)),ISNUMBER(MATCH(L115,MasterData!$C$3:$C$18,0))),
    DATEDIF(E115,I115,"d"),
    DATEDIF(E115,TODAY(),"d"))</f>
        <v>8</v>
      </c>
      <c r="S115">
        <f t="shared" ca="1" si="3"/>
        <v>0</v>
      </c>
      <c r="T115">
        <f t="shared" ca="1" si="4"/>
        <v>1</v>
      </c>
      <c r="U115">
        <f t="shared" ca="1" si="5"/>
        <v>0</v>
      </c>
    </row>
    <row r="116" spans="1:21" x14ac:dyDescent="0.35">
      <c r="A116">
        <v>6000140821</v>
      </c>
      <c r="B116" t="s">
        <v>230</v>
      </c>
      <c r="C116" t="s">
        <v>230</v>
      </c>
      <c r="D116" s="34" t="s">
        <v>251</v>
      </c>
      <c r="E116" s="208">
        <v>45798</v>
      </c>
      <c r="F116" s="1"/>
      <c r="G116" t="s">
        <v>422</v>
      </c>
      <c r="H116" t="s">
        <v>240</v>
      </c>
      <c r="I116" s="208">
        <v>45813</v>
      </c>
      <c r="J116" t="s">
        <v>201</v>
      </c>
      <c r="K116" t="s">
        <v>235</v>
      </c>
      <c r="L116" t="s">
        <v>171</v>
      </c>
      <c r="M116" t="s">
        <v>509</v>
      </c>
      <c r="N116" t="s">
        <v>237</v>
      </c>
      <c r="O116" t="s">
        <v>230</v>
      </c>
      <c r="P116" s="193" t="str">
        <f>IF(OR(AND(A116&lt;&gt;"",COUNTIF(Bugs!B:B,A116)&gt;0),AND(B116&lt;&gt;"",COUNTIF(Bugs!A:A,B116)&gt;0)),"Y","")</f>
        <v/>
      </c>
      <c r="Q116" s="193" t="str">
        <f>IF(OR(
    AND(COUNTIF(Bugs!A:A,B116)&gt;0,ISNUMBER(SEARCH("x",INDEX(Bugs!C:C,MATCH(B116,Bugs!A:A,0))))),
    AND(COUNTIF(Bugs!B:B,B116)&gt;0,ISNUMBER(SEARCH("x",INDEX(Bugs!C:C,MATCH(B116,Bugs!B:B,0))))),
    AND(COUNTIF(Bugs!A:A,B116)&gt;0,ISNUMBER(SEARCH("x",INDEX(Bugs!D:D,MATCH(B116,Bugs!A:A,0))))),
    AND(COUNTIF(Bugs!B:B,B116)&gt;0,ISNUMBER(SEARCH("x",INDEX(Bugs!D:D,MATCH(B116,Bugs!B:B,0)))))
),"Y","")</f>
        <v/>
      </c>
      <c r="R116">
        <f ca="1">IF(OR(ISNUMBER(MATCH(L116,MasterData!$D$3:$D$18,0)),ISNUMBER(MATCH(L116,MasterData!$C$3:$C$18,0))),
    DATEDIF(E116,I116,"d"),
    DATEDIF(E116,TODAY(),"d"))</f>
        <v>15</v>
      </c>
      <c r="S116">
        <f t="shared" ca="1" si="3"/>
        <v>0</v>
      </c>
      <c r="T116">
        <f t="shared" ca="1" si="4"/>
        <v>1</v>
      </c>
      <c r="U116">
        <f t="shared" ca="1" si="5"/>
        <v>0</v>
      </c>
    </row>
    <row r="117" spans="1:21" x14ac:dyDescent="0.35">
      <c r="A117">
        <v>6000140852</v>
      </c>
      <c r="B117" t="s">
        <v>510</v>
      </c>
      <c r="C117" t="s">
        <v>230</v>
      </c>
      <c r="D117" s="34" t="s">
        <v>511</v>
      </c>
      <c r="E117" s="208">
        <v>45799</v>
      </c>
      <c r="F117" s="1"/>
      <c r="G117" t="s">
        <v>512</v>
      </c>
      <c r="H117" t="s">
        <v>245</v>
      </c>
      <c r="I117" s="208">
        <v>45807</v>
      </c>
      <c r="J117" t="s">
        <v>234</v>
      </c>
      <c r="K117" t="s">
        <v>235</v>
      </c>
      <c r="L117" t="s">
        <v>171</v>
      </c>
      <c r="M117" t="s">
        <v>513</v>
      </c>
      <c r="N117" t="s">
        <v>237</v>
      </c>
      <c r="O117" t="s">
        <v>230</v>
      </c>
      <c r="P117" s="193" t="str">
        <f>IF(OR(AND(A117&lt;&gt;"",COUNTIF(Bugs!B:B,A117)&gt;0),AND(B117&lt;&gt;"",COUNTIF(Bugs!A:A,B117)&gt;0)),"Y","")</f>
        <v/>
      </c>
      <c r="Q117" s="193" t="str">
        <f>IF(OR(
    AND(COUNTIF(Bugs!A:A,B117)&gt;0,ISNUMBER(SEARCH("x",INDEX(Bugs!C:C,MATCH(B117,Bugs!A:A,0))))),
    AND(COUNTIF(Bugs!B:B,B117)&gt;0,ISNUMBER(SEARCH("x",INDEX(Bugs!C:C,MATCH(B117,Bugs!B:B,0))))),
    AND(COUNTIF(Bugs!A:A,B117)&gt;0,ISNUMBER(SEARCH("x",INDEX(Bugs!D:D,MATCH(B117,Bugs!A:A,0))))),
    AND(COUNTIF(Bugs!B:B,B117)&gt;0,ISNUMBER(SEARCH("x",INDEX(Bugs!D:D,MATCH(B117,Bugs!B:B,0)))))
),"Y","")</f>
        <v/>
      </c>
      <c r="R117">
        <f ca="1">IF(OR(ISNUMBER(MATCH(L117,MasterData!$D$3:$D$18,0)),ISNUMBER(MATCH(L117,MasterData!$C$3:$C$18,0))),
    DATEDIF(E117,I117,"d"),
    DATEDIF(E117,TODAY(),"d"))</f>
        <v>8</v>
      </c>
      <c r="S117">
        <f t="shared" ca="1" si="3"/>
        <v>0</v>
      </c>
      <c r="T117">
        <f t="shared" ca="1" si="4"/>
        <v>1</v>
      </c>
      <c r="U117">
        <f t="shared" ca="1" si="5"/>
        <v>0</v>
      </c>
    </row>
    <row r="118" spans="1:21" x14ac:dyDescent="0.35">
      <c r="A118">
        <v>6000140887</v>
      </c>
      <c r="B118" t="s">
        <v>514</v>
      </c>
      <c r="C118" t="s">
        <v>230</v>
      </c>
      <c r="D118" s="34" t="s">
        <v>254</v>
      </c>
      <c r="E118" s="208">
        <v>45799</v>
      </c>
      <c r="F118" s="1">
        <v>45803</v>
      </c>
      <c r="G118" t="s">
        <v>357</v>
      </c>
      <c r="H118" t="s">
        <v>240</v>
      </c>
      <c r="I118" s="208">
        <v>45811</v>
      </c>
      <c r="J118" t="s">
        <v>234</v>
      </c>
      <c r="K118" t="s">
        <v>241</v>
      </c>
      <c r="L118" t="s">
        <v>171</v>
      </c>
      <c r="M118" t="s">
        <v>515</v>
      </c>
      <c r="N118" t="s">
        <v>237</v>
      </c>
      <c r="O118" t="s">
        <v>230</v>
      </c>
      <c r="P118" s="193" t="str">
        <f>IF(OR(AND(A118&lt;&gt;"",COUNTIF(Bugs!B:B,A118)&gt;0),AND(B118&lt;&gt;"",COUNTIF(Bugs!A:A,B118)&gt;0)),"Y","")</f>
        <v/>
      </c>
      <c r="Q118" s="193" t="str">
        <f>IF(OR(
    AND(COUNTIF(Bugs!A:A,B118)&gt;0,ISNUMBER(SEARCH("x",INDEX(Bugs!C:C,MATCH(B118,Bugs!A:A,0))))),
    AND(COUNTIF(Bugs!B:B,B118)&gt;0,ISNUMBER(SEARCH("x",INDEX(Bugs!C:C,MATCH(B118,Bugs!B:B,0))))),
    AND(COUNTIF(Bugs!A:A,B118)&gt;0,ISNUMBER(SEARCH("x",INDEX(Bugs!D:D,MATCH(B118,Bugs!A:A,0))))),
    AND(COUNTIF(Bugs!B:B,B118)&gt;0,ISNUMBER(SEARCH("x",INDEX(Bugs!D:D,MATCH(B118,Bugs!B:B,0)))))
),"Y","")</f>
        <v/>
      </c>
      <c r="R118">
        <f ca="1">IF(OR(ISNUMBER(MATCH(L118,MasterData!$D$3:$D$18,0)),ISNUMBER(MATCH(L118,MasterData!$C$3:$C$18,0))),
    DATEDIF(E118,I118,"d"),
    DATEDIF(E118,TODAY(),"d"))</f>
        <v>12</v>
      </c>
      <c r="S118">
        <f t="shared" ca="1" si="3"/>
        <v>0</v>
      </c>
      <c r="T118">
        <f t="shared" ca="1" si="4"/>
        <v>1</v>
      </c>
      <c r="U118">
        <f t="shared" ca="1" si="5"/>
        <v>0</v>
      </c>
    </row>
    <row r="119" spans="1:21" x14ac:dyDescent="0.35">
      <c r="A119">
        <v>6000141017</v>
      </c>
      <c r="B119" t="s">
        <v>516</v>
      </c>
      <c r="C119" t="s">
        <v>230</v>
      </c>
      <c r="D119" s="34" t="s">
        <v>247</v>
      </c>
      <c r="E119" s="208">
        <v>45800</v>
      </c>
      <c r="F119" s="1"/>
      <c r="G119" t="s">
        <v>268</v>
      </c>
      <c r="H119" t="s">
        <v>230</v>
      </c>
      <c r="I119" s="208">
        <v>45847</v>
      </c>
      <c r="J119" t="s">
        <v>234</v>
      </c>
      <c r="K119" t="s">
        <v>235</v>
      </c>
      <c r="L119" t="s">
        <v>171</v>
      </c>
      <c r="M119" t="s">
        <v>517</v>
      </c>
      <c r="N119" t="s">
        <v>237</v>
      </c>
      <c r="O119" t="s">
        <v>230</v>
      </c>
      <c r="P119" s="193" t="str">
        <f>IF(OR(AND(A119&lt;&gt;"",COUNTIF(Bugs!B:B,A119)&gt;0),AND(B119&lt;&gt;"",COUNTIF(Bugs!A:A,B119)&gt;0)),"Y","")</f>
        <v/>
      </c>
      <c r="Q119" s="193" t="str">
        <f>IF(OR(
    AND(COUNTIF(Bugs!A:A,B119)&gt;0,ISNUMBER(SEARCH("x",INDEX(Bugs!C:C,MATCH(B119,Bugs!A:A,0))))),
    AND(COUNTIF(Bugs!B:B,B119)&gt;0,ISNUMBER(SEARCH("x",INDEX(Bugs!C:C,MATCH(B119,Bugs!B:B,0))))),
    AND(COUNTIF(Bugs!A:A,B119)&gt;0,ISNUMBER(SEARCH("x",INDEX(Bugs!D:D,MATCH(B119,Bugs!A:A,0))))),
    AND(COUNTIF(Bugs!B:B,B119)&gt;0,ISNUMBER(SEARCH("x",INDEX(Bugs!D:D,MATCH(B119,Bugs!B:B,0)))))
),"Y","")</f>
        <v/>
      </c>
      <c r="R119">
        <f ca="1">IF(OR(ISNUMBER(MATCH(L119,MasterData!$D$3:$D$18,0)),ISNUMBER(MATCH(L119,MasterData!$C$3:$C$18,0))),
    DATEDIF(E119,I119,"d"),
    DATEDIF(E119,TODAY(),"d"))</f>
        <v>47</v>
      </c>
      <c r="S119">
        <f t="shared" ca="1" si="3"/>
        <v>0</v>
      </c>
      <c r="T119">
        <f t="shared" ca="1" si="4"/>
        <v>0</v>
      </c>
      <c r="U119">
        <f t="shared" ca="1" si="5"/>
        <v>1</v>
      </c>
    </row>
    <row r="120" spans="1:21" x14ac:dyDescent="0.35">
      <c r="A120">
        <v>6000141018</v>
      </c>
      <c r="B120" t="s">
        <v>518</v>
      </c>
      <c r="C120" t="s">
        <v>230</v>
      </c>
      <c r="D120" s="34" t="s">
        <v>519</v>
      </c>
      <c r="E120" s="208">
        <v>45800</v>
      </c>
      <c r="F120" s="1"/>
      <c r="G120" t="s">
        <v>520</v>
      </c>
      <c r="H120" t="s">
        <v>233</v>
      </c>
      <c r="I120" s="208">
        <v>45832</v>
      </c>
      <c r="J120" t="s">
        <v>234</v>
      </c>
      <c r="K120" t="s">
        <v>235</v>
      </c>
      <c r="L120" t="s">
        <v>171</v>
      </c>
      <c r="M120" t="s">
        <v>521</v>
      </c>
      <c r="N120" t="s">
        <v>237</v>
      </c>
      <c r="O120" t="s">
        <v>230</v>
      </c>
      <c r="P120" s="193" t="str">
        <f>IF(OR(AND(A120&lt;&gt;"",COUNTIF(Bugs!B:B,A120)&gt;0),AND(B120&lt;&gt;"",COUNTIF(Bugs!A:A,B120)&gt;0)),"Y","")</f>
        <v/>
      </c>
      <c r="Q120" s="193" t="str">
        <f>IF(OR(
    AND(COUNTIF(Bugs!A:A,B120)&gt;0,ISNUMBER(SEARCH("x",INDEX(Bugs!C:C,MATCH(B120,Bugs!A:A,0))))),
    AND(COUNTIF(Bugs!B:B,B120)&gt;0,ISNUMBER(SEARCH("x",INDEX(Bugs!C:C,MATCH(B120,Bugs!B:B,0))))),
    AND(COUNTIF(Bugs!A:A,B120)&gt;0,ISNUMBER(SEARCH("x",INDEX(Bugs!D:D,MATCH(B120,Bugs!A:A,0))))),
    AND(COUNTIF(Bugs!B:B,B120)&gt;0,ISNUMBER(SEARCH("x",INDEX(Bugs!D:D,MATCH(B120,Bugs!B:B,0)))))
),"Y","")</f>
        <v/>
      </c>
      <c r="R120">
        <f ca="1">IF(OR(ISNUMBER(MATCH(L120,MasterData!$D$3:$D$18,0)),ISNUMBER(MATCH(L120,MasterData!$C$3:$C$18,0))),
    DATEDIF(E120,I120,"d"),
    DATEDIF(E120,TODAY(),"d"))</f>
        <v>32</v>
      </c>
      <c r="S120">
        <f t="shared" ca="1" si="3"/>
        <v>0</v>
      </c>
      <c r="T120">
        <f t="shared" ca="1" si="4"/>
        <v>0</v>
      </c>
      <c r="U120">
        <f t="shared" ca="1" si="5"/>
        <v>1</v>
      </c>
    </row>
    <row r="121" spans="1:21" x14ac:dyDescent="0.35">
      <c r="A121">
        <v>6000141038</v>
      </c>
      <c r="B121" t="s">
        <v>522</v>
      </c>
      <c r="C121" t="s">
        <v>230</v>
      </c>
      <c r="D121" s="34" t="s">
        <v>231</v>
      </c>
      <c r="E121" s="208">
        <v>45800</v>
      </c>
      <c r="F121" s="1"/>
      <c r="G121" t="s">
        <v>232</v>
      </c>
      <c r="H121" t="s">
        <v>240</v>
      </c>
      <c r="I121" s="208">
        <v>45811</v>
      </c>
      <c r="J121" t="s">
        <v>234</v>
      </c>
      <c r="K121" t="s">
        <v>235</v>
      </c>
      <c r="L121" t="s">
        <v>171</v>
      </c>
      <c r="M121" t="s">
        <v>523</v>
      </c>
      <c r="N121" t="s">
        <v>237</v>
      </c>
      <c r="O121" t="s">
        <v>230</v>
      </c>
      <c r="P121" s="193" t="str">
        <f>IF(OR(AND(A121&lt;&gt;"",COUNTIF(Bugs!B:B,A121)&gt;0),AND(B121&lt;&gt;"",COUNTIF(Bugs!A:A,B121)&gt;0)),"Y","")</f>
        <v/>
      </c>
      <c r="Q121" s="193" t="str">
        <f>IF(OR(
    AND(COUNTIF(Bugs!A:A,B121)&gt;0,ISNUMBER(SEARCH("x",INDEX(Bugs!C:C,MATCH(B121,Bugs!A:A,0))))),
    AND(COUNTIF(Bugs!B:B,B121)&gt;0,ISNUMBER(SEARCH("x",INDEX(Bugs!C:C,MATCH(B121,Bugs!B:B,0))))),
    AND(COUNTIF(Bugs!A:A,B121)&gt;0,ISNUMBER(SEARCH("x",INDEX(Bugs!D:D,MATCH(B121,Bugs!A:A,0))))),
    AND(COUNTIF(Bugs!B:B,B121)&gt;0,ISNUMBER(SEARCH("x",INDEX(Bugs!D:D,MATCH(B121,Bugs!B:B,0)))))
),"Y","")</f>
        <v/>
      </c>
      <c r="R121">
        <f ca="1">IF(OR(ISNUMBER(MATCH(L121,MasterData!$D$3:$D$18,0)),ISNUMBER(MATCH(L121,MasterData!$C$3:$C$18,0))),
    DATEDIF(E121,I121,"d"),
    DATEDIF(E121,TODAY(),"d"))</f>
        <v>11</v>
      </c>
      <c r="S121">
        <f t="shared" ca="1" si="3"/>
        <v>0</v>
      </c>
      <c r="T121">
        <f t="shared" ca="1" si="4"/>
        <v>1</v>
      </c>
      <c r="U121">
        <f t="shared" ca="1" si="5"/>
        <v>0</v>
      </c>
    </row>
    <row r="122" spans="1:21" x14ac:dyDescent="0.35">
      <c r="A122">
        <v>6000141080</v>
      </c>
      <c r="B122" t="s">
        <v>524</v>
      </c>
      <c r="C122" t="s">
        <v>230</v>
      </c>
      <c r="D122" s="34" t="s">
        <v>274</v>
      </c>
      <c r="E122" s="208">
        <v>45800</v>
      </c>
      <c r="F122" s="1"/>
      <c r="G122" t="s">
        <v>321</v>
      </c>
      <c r="H122" t="s">
        <v>245</v>
      </c>
      <c r="I122" s="208">
        <v>45810</v>
      </c>
      <c r="J122" t="s">
        <v>234</v>
      </c>
      <c r="K122" t="s">
        <v>241</v>
      </c>
      <c r="L122" t="s">
        <v>171</v>
      </c>
      <c r="M122" t="s">
        <v>525</v>
      </c>
      <c r="N122" t="s">
        <v>237</v>
      </c>
      <c r="O122" t="s">
        <v>230</v>
      </c>
      <c r="P122" s="193" t="str">
        <f>IF(OR(AND(A122&lt;&gt;"",COUNTIF(Bugs!B:B,A122)&gt;0),AND(B122&lt;&gt;"",COUNTIF(Bugs!A:A,B122)&gt;0)),"Y","")</f>
        <v/>
      </c>
      <c r="Q122" s="193" t="str">
        <f>IF(OR(
    AND(COUNTIF(Bugs!A:A,B122)&gt;0,ISNUMBER(SEARCH("x",INDEX(Bugs!C:C,MATCH(B122,Bugs!A:A,0))))),
    AND(COUNTIF(Bugs!B:B,B122)&gt;0,ISNUMBER(SEARCH("x",INDEX(Bugs!C:C,MATCH(B122,Bugs!B:B,0))))),
    AND(COUNTIF(Bugs!A:A,B122)&gt;0,ISNUMBER(SEARCH("x",INDEX(Bugs!D:D,MATCH(B122,Bugs!A:A,0))))),
    AND(COUNTIF(Bugs!B:B,B122)&gt;0,ISNUMBER(SEARCH("x",INDEX(Bugs!D:D,MATCH(B122,Bugs!B:B,0)))))
),"Y","")</f>
        <v/>
      </c>
      <c r="R122">
        <f ca="1">IF(OR(ISNUMBER(MATCH(L122,MasterData!$D$3:$D$18,0)),ISNUMBER(MATCH(L122,MasterData!$C$3:$C$18,0))),
    DATEDIF(E122,I122,"d"),
    DATEDIF(E122,TODAY(),"d"))</f>
        <v>10</v>
      </c>
      <c r="S122">
        <f t="shared" ca="1" si="3"/>
        <v>0</v>
      </c>
      <c r="T122">
        <f t="shared" ca="1" si="4"/>
        <v>1</v>
      </c>
      <c r="U122">
        <f t="shared" ca="1" si="5"/>
        <v>0</v>
      </c>
    </row>
    <row r="123" spans="1:21" x14ac:dyDescent="0.35">
      <c r="A123">
        <v>6000141241</v>
      </c>
      <c r="B123" t="s">
        <v>526</v>
      </c>
      <c r="C123" t="s">
        <v>230</v>
      </c>
      <c r="D123" s="34" t="s">
        <v>480</v>
      </c>
      <c r="E123" s="208">
        <v>45803</v>
      </c>
      <c r="F123" s="1"/>
      <c r="G123" t="s">
        <v>329</v>
      </c>
      <c r="H123" t="s">
        <v>240</v>
      </c>
      <c r="I123" s="208">
        <v>45847</v>
      </c>
      <c r="J123" t="s">
        <v>234</v>
      </c>
      <c r="K123" t="s">
        <v>235</v>
      </c>
      <c r="L123" t="s">
        <v>171</v>
      </c>
      <c r="M123" t="s">
        <v>527</v>
      </c>
      <c r="N123" t="s">
        <v>237</v>
      </c>
      <c r="O123" t="s">
        <v>230</v>
      </c>
      <c r="P123" s="193" t="str">
        <f>IF(OR(AND(A123&lt;&gt;"",COUNTIF(Bugs!B:B,A123)&gt;0),AND(B123&lt;&gt;"",COUNTIF(Bugs!A:A,B123)&gt;0)),"Y","")</f>
        <v/>
      </c>
      <c r="Q123" s="193" t="str">
        <f>IF(OR(
    AND(COUNTIF(Bugs!A:A,B123)&gt;0,ISNUMBER(SEARCH("x",INDEX(Bugs!C:C,MATCH(B123,Bugs!A:A,0))))),
    AND(COUNTIF(Bugs!B:B,B123)&gt;0,ISNUMBER(SEARCH("x",INDEX(Bugs!C:C,MATCH(B123,Bugs!B:B,0))))),
    AND(COUNTIF(Bugs!A:A,B123)&gt;0,ISNUMBER(SEARCH("x",INDEX(Bugs!D:D,MATCH(B123,Bugs!A:A,0))))),
    AND(COUNTIF(Bugs!B:B,B123)&gt;0,ISNUMBER(SEARCH("x",INDEX(Bugs!D:D,MATCH(B123,Bugs!B:B,0)))))
),"Y","")</f>
        <v/>
      </c>
      <c r="R123">
        <f ca="1">IF(OR(ISNUMBER(MATCH(L123,MasterData!$D$3:$D$18,0)),ISNUMBER(MATCH(L123,MasterData!$C$3:$C$18,0))),
    DATEDIF(E123,I123,"d"),
    DATEDIF(E123,TODAY(),"d"))</f>
        <v>44</v>
      </c>
      <c r="S123">
        <f t="shared" ca="1" si="3"/>
        <v>0</v>
      </c>
      <c r="T123">
        <f t="shared" ca="1" si="4"/>
        <v>0</v>
      </c>
      <c r="U123">
        <f t="shared" ca="1" si="5"/>
        <v>1</v>
      </c>
    </row>
    <row r="124" spans="1:21" x14ac:dyDescent="0.35">
      <c r="A124">
        <v>6000141291</v>
      </c>
      <c r="B124" t="s">
        <v>528</v>
      </c>
      <c r="C124" t="s">
        <v>230</v>
      </c>
      <c r="D124" s="34" t="s">
        <v>251</v>
      </c>
      <c r="E124" s="208">
        <v>45803</v>
      </c>
      <c r="F124" s="1"/>
      <c r="G124" t="s">
        <v>529</v>
      </c>
      <c r="H124" t="s">
        <v>230</v>
      </c>
      <c r="I124" s="208">
        <v>45811</v>
      </c>
      <c r="J124" t="s">
        <v>234</v>
      </c>
      <c r="K124" t="s">
        <v>235</v>
      </c>
      <c r="L124" t="s">
        <v>171</v>
      </c>
      <c r="M124" t="s">
        <v>530</v>
      </c>
      <c r="N124" t="s">
        <v>237</v>
      </c>
      <c r="O124" t="s">
        <v>230</v>
      </c>
      <c r="P124" s="193" t="str">
        <f>IF(OR(AND(A124&lt;&gt;"",COUNTIF(Bugs!B:B,A124)&gt;0),AND(B124&lt;&gt;"",COUNTIF(Bugs!A:A,B124)&gt;0)),"Y","")</f>
        <v/>
      </c>
      <c r="Q124" s="193" t="str">
        <f>IF(OR(
    AND(COUNTIF(Bugs!A:A,B124)&gt;0,ISNUMBER(SEARCH("x",INDEX(Bugs!C:C,MATCH(B124,Bugs!A:A,0))))),
    AND(COUNTIF(Bugs!B:B,B124)&gt;0,ISNUMBER(SEARCH("x",INDEX(Bugs!C:C,MATCH(B124,Bugs!B:B,0))))),
    AND(COUNTIF(Bugs!A:A,B124)&gt;0,ISNUMBER(SEARCH("x",INDEX(Bugs!D:D,MATCH(B124,Bugs!A:A,0))))),
    AND(COUNTIF(Bugs!B:B,B124)&gt;0,ISNUMBER(SEARCH("x",INDEX(Bugs!D:D,MATCH(B124,Bugs!B:B,0)))))
),"Y","")</f>
        <v/>
      </c>
      <c r="R124">
        <f ca="1">IF(OR(ISNUMBER(MATCH(L124,MasterData!$D$3:$D$18,0)),ISNUMBER(MATCH(L124,MasterData!$C$3:$C$18,0))),
    DATEDIF(E124,I124,"d"),
    DATEDIF(E124,TODAY(),"d"))</f>
        <v>8</v>
      </c>
      <c r="S124">
        <f t="shared" ca="1" si="3"/>
        <v>0</v>
      </c>
      <c r="T124">
        <f t="shared" ca="1" si="4"/>
        <v>1</v>
      </c>
      <c r="U124">
        <f t="shared" ca="1" si="5"/>
        <v>0</v>
      </c>
    </row>
    <row r="125" spans="1:21" x14ac:dyDescent="0.35">
      <c r="A125">
        <v>6000141328</v>
      </c>
      <c r="B125" t="s">
        <v>531</v>
      </c>
      <c r="C125" t="s">
        <v>230</v>
      </c>
      <c r="D125" s="34" t="s">
        <v>480</v>
      </c>
      <c r="E125" s="208">
        <v>45804</v>
      </c>
      <c r="F125" s="1">
        <v>45805</v>
      </c>
      <c r="G125" t="s">
        <v>354</v>
      </c>
      <c r="H125" t="s">
        <v>240</v>
      </c>
      <c r="I125" s="208">
        <v>45811</v>
      </c>
      <c r="J125" t="s">
        <v>234</v>
      </c>
      <c r="K125" t="s">
        <v>347</v>
      </c>
      <c r="L125" t="s">
        <v>171</v>
      </c>
      <c r="M125" t="s">
        <v>532</v>
      </c>
      <c r="N125" t="s">
        <v>237</v>
      </c>
      <c r="O125" t="s">
        <v>230</v>
      </c>
      <c r="P125" s="193" t="str">
        <f>IF(OR(AND(A125&lt;&gt;"",COUNTIF(Bugs!B:B,A125)&gt;0),AND(B125&lt;&gt;"",COUNTIF(Bugs!A:A,B125)&gt;0)),"Y","")</f>
        <v/>
      </c>
      <c r="Q125" s="193" t="str">
        <f>IF(OR(
    AND(COUNTIF(Bugs!A:A,B125)&gt;0,ISNUMBER(SEARCH("x",INDEX(Bugs!C:C,MATCH(B125,Bugs!A:A,0))))),
    AND(COUNTIF(Bugs!B:B,B125)&gt;0,ISNUMBER(SEARCH("x",INDEX(Bugs!C:C,MATCH(B125,Bugs!B:B,0))))),
    AND(COUNTIF(Bugs!A:A,B125)&gt;0,ISNUMBER(SEARCH("x",INDEX(Bugs!D:D,MATCH(B125,Bugs!A:A,0))))),
    AND(COUNTIF(Bugs!B:B,B125)&gt;0,ISNUMBER(SEARCH("x",INDEX(Bugs!D:D,MATCH(B125,Bugs!B:B,0)))))
),"Y","")</f>
        <v/>
      </c>
      <c r="R125">
        <f ca="1">IF(OR(ISNUMBER(MATCH(L125,MasterData!$D$3:$D$18,0)),ISNUMBER(MATCH(L125,MasterData!$C$3:$C$18,0))),
    DATEDIF(E125,I125,"d"),
    DATEDIF(E125,TODAY(),"d"))</f>
        <v>7</v>
      </c>
      <c r="S125">
        <f t="shared" ca="1" si="3"/>
        <v>1</v>
      </c>
      <c r="T125">
        <f t="shared" ca="1" si="4"/>
        <v>0</v>
      </c>
      <c r="U125">
        <f t="shared" ca="1" si="5"/>
        <v>0</v>
      </c>
    </row>
    <row r="126" spans="1:21" x14ac:dyDescent="0.35">
      <c r="A126">
        <v>6000141409</v>
      </c>
      <c r="B126" t="s">
        <v>533</v>
      </c>
      <c r="C126" t="s">
        <v>230</v>
      </c>
      <c r="D126" s="34" t="s">
        <v>506</v>
      </c>
      <c r="E126" s="208">
        <v>45804</v>
      </c>
      <c r="F126" s="1"/>
      <c r="G126" t="s">
        <v>534</v>
      </c>
      <c r="H126" t="s">
        <v>240</v>
      </c>
      <c r="I126" s="208">
        <v>45812</v>
      </c>
      <c r="J126" t="s">
        <v>234</v>
      </c>
      <c r="K126" t="s">
        <v>235</v>
      </c>
      <c r="L126" t="s">
        <v>171</v>
      </c>
      <c r="M126" t="s">
        <v>535</v>
      </c>
      <c r="N126" t="s">
        <v>237</v>
      </c>
      <c r="O126" t="s">
        <v>230</v>
      </c>
      <c r="P126" s="193" t="str">
        <f>IF(OR(AND(A126&lt;&gt;"",COUNTIF(Bugs!B:B,A126)&gt;0),AND(B126&lt;&gt;"",COUNTIF(Bugs!A:A,B126)&gt;0)),"Y","")</f>
        <v/>
      </c>
      <c r="Q126" s="193" t="str">
        <f>IF(OR(
    AND(COUNTIF(Bugs!A:A,B126)&gt;0,ISNUMBER(SEARCH("x",INDEX(Bugs!C:C,MATCH(B126,Bugs!A:A,0))))),
    AND(COUNTIF(Bugs!B:B,B126)&gt;0,ISNUMBER(SEARCH("x",INDEX(Bugs!C:C,MATCH(B126,Bugs!B:B,0))))),
    AND(COUNTIF(Bugs!A:A,B126)&gt;0,ISNUMBER(SEARCH("x",INDEX(Bugs!D:D,MATCH(B126,Bugs!A:A,0))))),
    AND(COUNTIF(Bugs!B:B,B126)&gt;0,ISNUMBER(SEARCH("x",INDEX(Bugs!D:D,MATCH(B126,Bugs!B:B,0)))))
),"Y","")</f>
        <v/>
      </c>
      <c r="R126">
        <f ca="1">IF(OR(ISNUMBER(MATCH(L126,MasterData!$D$3:$D$18,0)),ISNUMBER(MATCH(L126,MasterData!$C$3:$C$18,0))),
    DATEDIF(E126,I126,"d"),
    DATEDIF(E126,TODAY(),"d"))</f>
        <v>8</v>
      </c>
      <c r="S126">
        <f t="shared" ca="1" si="3"/>
        <v>0</v>
      </c>
      <c r="T126">
        <f t="shared" ca="1" si="4"/>
        <v>1</v>
      </c>
      <c r="U126">
        <f t="shared" ca="1" si="5"/>
        <v>0</v>
      </c>
    </row>
    <row r="127" spans="1:21" x14ac:dyDescent="0.35">
      <c r="A127">
        <v>6000141456</v>
      </c>
      <c r="B127" t="s">
        <v>536</v>
      </c>
      <c r="C127" t="s">
        <v>230</v>
      </c>
      <c r="D127" s="34" t="s">
        <v>254</v>
      </c>
      <c r="E127" s="208">
        <v>45804</v>
      </c>
      <c r="F127" s="1"/>
      <c r="G127" t="s">
        <v>537</v>
      </c>
      <c r="H127" t="s">
        <v>240</v>
      </c>
      <c r="I127" s="208">
        <v>45846</v>
      </c>
      <c r="J127" t="s">
        <v>234</v>
      </c>
      <c r="K127" t="s">
        <v>235</v>
      </c>
      <c r="L127" t="s">
        <v>171</v>
      </c>
      <c r="M127" t="s">
        <v>538</v>
      </c>
      <c r="N127" t="s">
        <v>237</v>
      </c>
      <c r="O127" t="s">
        <v>230</v>
      </c>
      <c r="P127" s="193" t="str">
        <f>IF(OR(AND(A127&lt;&gt;"",COUNTIF(Bugs!B:B,A127)&gt;0),AND(B127&lt;&gt;"",COUNTIF(Bugs!A:A,B127)&gt;0)),"Y","")</f>
        <v/>
      </c>
      <c r="Q127" s="193" t="str">
        <f>IF(OR(
    AND(COUNTIF(Bugs!A:A,B127)&gt;0,ISNUMBER(SEARCH("x",INDEX(Bugs!C:C,MATCH(B127,Bugs!A:A,0))))),
    AND(COUNTIF(Bugs!B:B,B127)&gt;0,ISNUMBER(SEARCH("x",INDEX(Bugs!C:C,MATCH(B127,Bugs!B:B,0))))),
    AND(COUNTIF(Bugs!A:A,B127)&gt;0,ISNUMBER(SEARCH("x",INDEX(Bugs!D:D,MATCH(B127,Bugs!A:A,0))))),
    AND(COUNTIF(Bugs!B:B,B127)&gt;0,ISNUMBER(SEARCH("x",INDEX(Bugs!D:D,MATCH(B127,Bugs!B:B,0)))))
),"Y","")</f>
        <v/>
      </c>
      <c r="R127">
        <f ca="1">IF(OR(ISNUMBER(MATCH(L127,MasterData!$D$3:$D$18,0)),ISNUMBER(MATCH(L127,MasterData!$C$3:$C$18,0))),
    DATEDIF(E127,I127,"d"),
    DATEDIF(E127,TODAY(),"d"))</f>
        <v>42</v>
      </c>
      <c r="S127">
        <f t="shared" ca="1" si="3"/>
        <v>0</v>
      </c>
      <c r="T127">
        <f t="shared" ca="1" si="4"/>
        <v>0</v>
      </c>
      <c r="U127">
        <f t="shared" ca="1" si="5"/>
        <v>1</v>
      </c>
    </row>
    <row r="128" spans="1:21" x14ac:dyDescent="0.35">
      <c r="A128">
        <v>6000141519</v>
      </c>
      <c r="B128" t="s">
        <v>539</v>
      </c>
      <c r="C128" t="s">
        <v>230</v>
      </c>
      <c r="D128" s="34" t="s">
        <v>247</v>
      </c>
      <c r="E128" s="208">
        <v>45805</v>
      </c>
      <c r="F128" s="1"/>
      <c r="G128" t="s">
        <v>453</v>
      </c>
      <c r="H128" t="s">
        <v>240</v>
      </c>
      <c r="I128" s="208">
        <v>45819</v>
      </c>
      <c r="J128" t="s">
        <v>234</v>
      </c>
      <c r="K128" t="s">
        <v>235</v>
      </c>
      <c r="L128" t="s">
        <v>171</v>
      </c>
      <c r="M128" t="s">
        <v>540</v>
      </c>
      <c r="N128" t="s">
        <v>237</v>
      </c>
      <c r="O128" t="s">
        <v>230</v>
      </c>
      <c r="P128" s="193" t="str">
        <f>IF(OR(AND(A128&lt;&gt;"",COUNTIF(Bugs!B:B,A128)&gt;0),AND(B128&lt;&gt;"",COUNTIF(Bugs!A:A,B128)&gt;0)),"Y","")</f>
        <v/>
      </c>
      <c r="Q128" s="193" t="str">
        <f>IF(OR(
    AND(COUNTIF(Bugs!A:A,B128)&gt;0,ISNUMBER(SEARCH("x",INDEX(Bugs!C:C,MATCH(B128,Bugs!A:A,0))))),
    AND(COUNTIF(Bugs!B:B,B128)&gt;0,ISNUMBER(SEARCH("x",INDEX(Bugs!C:C,MATCH(B128,Bugs!B:B,0))))),
    AND(COUNTIF(Bugs!A:A,B128)&gt;0,ISNUMBER(SEARCH("x",INDEX(Bugs!D:D,MATCH(B128,Bugs!A:A,0))))),
    AND(COUNTIF(Bugs!B:B,B128)&gt;0,ISNUMBER(SEARCH("x",INDEX(Bugs!D:D,MATCH(B128,Bugs!B:B,0)))))
),"Y","")</f>
        <v/>
      </c>
      <c r="R128">
        <f ca="1">IF(OR(ISNUMBER(MATCH(L128,MasterData!$D$3:$D$18,0)),ISNUMBER(MATCH(L128,MasterData!$C$3:$C$18,0))),
    DATEDIF(E128,I128,"d"),
    DATEDIF(E128,TODAY(),"d"))</f>
        <v>14</v>
      </c>
      <c r="S128">
        <f t="shared" ca="1" si="3"/>
        <v>0</v>
      </c>
      <c r="T128">
        <f t="shared" ca="1" si="4"/>
        <v>1</v>
      </c>
      <c r="U128">
        <f t="shared" ca="1" si="5"/>
        <v>0</v>
      </c>
    </row>
    <row r="129" spans="1:21" x14ac:dyDescent="0.35">
      <c r="A129">
        <v>6000141525</v>
      </c>
      <c r="B129" t="s">
        <v>541</v>
      </c>
      <c r="C129" t="s">
        <v>230</v>
      </c>
      <c r="D129" s="34" t="s">
        <v>274</v>
      </c>
      <c r="E129" s="208">
        <v>45805</v>
      </c>
      <c r="F129" s="1"/>
      <c r="G129" t="s">
        <v>321</v>
      </c>
      <c r="H129" t="s">
        <v>245</v>
      </c>
      <c r="I129" s="208">
        <v>45813</v>
      </c>
      <c r="J129" t="s">
        <v>234</v>
      </c>
      <c r="K129" t="s">
        <v>241</v>
      </c>
      <c r="L129" t="s">
        <v>171</v>
      </c>
      <c r="M129" t="s">
        <v>542</v>
      </c>
      <c r="N129" t="s">
        <v>237</v>
      </c>
      <c r="O129" t="s">
        <v>230</v>
      </c>
      <c r="P129" s="193" t="str">
        <f>IF(OR(AND(A129&lt;&gt;"",COUNTIF(Bugs!B:B,A129)&gt;0),AND(B129&lt;&gt;"",COUNTIF(Bugs!A:A,B129)&gt;0)),"Y","")</f>
        <v/>
      </c>
      <c r="Q129" s="193" t="str">
        <f>IF(OR(
    AND(COUNTIF(Bugs!A:A,B129)&gt;0,ISNUMBER(SEARCH("x",INDEX(Bugs!C:C,MATCH(B129,Bugs!A:A,0))))),
    AND(COUNTIF(Bugs!B:B,B129)&gt;0,ISNUMBER(SEARCH("x",INDEX(Bugs!C:C,MATCH(B129,Bugs!B:B,0))))),
    AND(COUNTIF(Bugs!A:A,B129)&gt;0,ISNUMBER(SEARCH("x",INDEX(Bugs!D:D,MATCH(B129,Bugs!A:A,0))))),
    AND(COUNTIF(Bugs!B:B,B129)&gt;0,ISNUMBER(SEARCH("x",INDEX(Bugs!D:D,MATCH(B129,Bugs!B:B,0)))))
),"Y","")</f>
        <v/>
      </c>
      <c r="R129">
        <f ca="1">IF(OR(ISNUMBER(MATCH(L129,MasterData!$D$3:$D$18,0)),ISNUMBER(MATCH(L129,MasterData!$C$3:$C$18,0))),
    DATEDIF(E129,I129,"d"),
    DATEDIF(E129,TODAY(),"d"))</f>
        <v>8</v>
      </c>
      <c r="S129">
        <f t="shared" ca="1" si="3"/>
        <v>0</v>
      </c>
      <c r="T129">
        <f t="shared" ca="1" si="4"/>
        <v>1</v>
      </c>
      <c r="U129">
        <f t="shared" ca="1" si="5"/>
        <v>0</v>
      </c>
    </row>
    <row r="130" spans="1:21" x14ac:dyDescent="0.35">
      <c r="A130">
        <v>6000141527</v>
      </c>
      <c r="B130" t="s">
        <v>543</v>
      </c>
      <c r="C130" t="s">
        <v>230</v>
      </c>
      <c r="D130" s="34" t="s">
        <v>274</v>
      </c>
      <c r="E130" s="208">
        <v>45805</v>
      </c>
      <c r="F130" s="1"/>
      <c r="G130" t="s">
        <v>544</v>
      </c>
      <c r="H130" t="s">
        <v>245</v>
      </c>
      <c r="I130" s="208">
        <v>45813</v>
      </c>
      <c r="J130" t="s">
        <v>234</v>
      </c>
      <c r="K130" t="s">
        <v>235</v>
      </c>
      <c r="L130" t="s">
        <v>171</v>
      </c>
      <c r="M130" t="s">
        <v>545</v>
      </c>
      <c r="N130" t="s">
        <v>237</v>
      </c>
      <c r="O130" t="s">
        <v>230</v>
      </c>
      <c r="P130" s="193" t="str">
        <f>IF(OR(AND(A130&lt;&gt;"",COUNTIF(Bugs!B:B,A130)&gt;0),AND(B130&lt;&gt;"",COUNTIF(Bugs!A:A,B130)&gt;0)),"Y","")</f>
        <v/>
      </c>
      <c r="Q130" s="193" t="str">
        <f>IF(OR(
    AND(COUNTIF(Bugs!A:A,B130)&gt;0,ISNUMBER(SEARCH("x",INDEX(Bugs!C:C,MATCH(B130,Bugs!A:A,0))))),
    AND(COUNTIF(Bugs!B:B,B130)&gt;0,ISNUMBER(SEARCH("x",INDEX(Bugs!C:C,MATCH(B130,Bugs!B:B,0))))),
    AND(COUNTIF(Bugs!A:A,B130)&gt;0,ISNUMBER(SEARCH("x",INDEX(Bugs!D:D,MATCH(B130,Bugs!A:A,0))))),
    AND(COUNTIF(Bugs!B:B,B130)&gt;0,ISNUMBER(SEARCH("x",INDEX(Bugs!D:D,MATCH(B130,Bugs!B:B,0)))))
),"Y","")</f>
        <v/>
      </c>
      <c r="R130">
        <f ca="1">IF(OR(ISNUMBER(MATCH(L130,MasterData!$D$3:$D$18,0)),ISNUMBER(MATCH(L130,MasterData!$C$3:$C$18,0))),
    DATEDIF(E130,I130,"d"),
    DATEDIF(E130,TODAY(),"d"))</f>
        <v>8</v>
      </c>
      <c r="S130">
        <f t="shared" ca="1" si="3"/>
        <v>0</v>
      </c>
      <c r="T130">
        <f t="shared" ca="1" si="4"/>
        <v>1</v>
      </c>
      <c r="U130">
        <f t="shared" ca="1" si="5"/>
        <v>0</v>
      </c>
    </row>
    <row r="131" spans="1:21" x14ac:dyDescent="0.35">
      <c r="A131">
        <v>6000141568</v>
      </c>
      <c r="B131" t="s">
        <v>230</v>
      </c>
      <c r="C131" t="s">
        <v>230</v>
      </c>
      <c r="D131" s="34">
        <v>3003</v>
      </c>
      <c r="E131" s="208">
        <v>45805</v>
      </c>
      <c r="F131" s="1"/>
      <c r="G131" t="s">
        <v>400</v>
      </c>
      <c r="H131" t="s">
        <v>245</v>
      </c>
      <c r="I131" s="208">
        <v>45843</v>
      </c>
      <c r="J131" t="s">
        <v>201</v>
      </c>
      <c r="K131" t="s">
        <v>241</v>
      </c>
      <c r="L131" t="s">
        <v>171</v>
      </c>
      <c r="M131" t="s">
        <v>546</v>
      </c>
      <c r="N131" t="s">
        <v>237</v>
      </c>
      <c r="O131" t="s">
        <v>230</v>
      </c>
      <c r="P131" s="193" t="str">
        <f>IF(OR(AND(A131&lt;&gt;"",COUNTIF(Bugs!B:B,A131)&gt;0),AND(B131&lt;&gt;"",COUNTIF(Bugs!A:A,B131)&gt;0)),"Y","")</f>
        <v/>
      </c>
      <c r="Q131" s="193" t="str">
        <f>IF(OR(
    AND(COUNTIF(Bugs!A:A,B131)&gt;0,ISNUMBER(SEARCH("x",INDEX(Bugs!C:C,MATCH(B131,Bugs!A:A,0))))),
    AND(COUNTIF(Bugs!B:B,B131)&gt;0,ISNUMBER(SEARCH("x",INDEX(Bugs!C:C,MATCH(B131,Bugs!B:B,0))))),
    AND(COUNTIF(Bugs!A:A,B131)&gt;0,ISNUMBER(SEARCH("x",INDEX(Bugs!D:D,MATCH(B131,Bugs!A:A,0))))),
    AND(COUNTIF(Bugs!B:B,B131)&gt;0,ISNUMBER(SEARCH("x",INDEX(Bugs!D:D,MATCH(B131,Bugs!B:B,0)))))
),"Y","")</f>
        <v/>
      </c>
      <c r="R131">
        <f ca="1">IF(OR(ISNUMBER(MATCH(L131,MasterData!$D$3:$D$18,0)),ISNUMBER(MATCH(L131,MasterData!$C$3:$C$18,0))),
    DATEDIF(E131,I131,"d"),
    DATEDIF(E131,TODAY(),"d"))</f>
        <v>38</v>
      </c>
      <c r="S131">
        <f t="shared" ref="S131:S191" ca="1" si="6">IF(AND($R131&gt;=0,$R131&lt;=7),1,0)</f>
        <v>0</v>
      </c>
      <c r="T131">
        <f t="shared" ref="T131:T191" ca="1" si="7">IF(AND($R131&gt;7,R131&lt;=30),1,0)</f>
        <v>0</v>
      </c>
      <c r="U131">
        <f t="shared" ref="U131:U191" ca="1" si="8">IF($R131&gt;30,1,0)</f>
        <v>1</v>
      </c>
    </row>
    <row r="132" spans="1:21" x14ac:dyDescent="0.35">
      <c r="A132">
        <v>6000141573</v>
      </c>
      <c r="B132" t="s">
        <v>547</v>
      </c>
      <c r="C132" t="s">
        <v>230</v>
      </c>
      <c r="D132" s="34" t="s">
        <v>480</v>
      </c>
      <c r="E132" s="208">
        <v>45805</v>
      </c>
      <c r="F132" s="1"/>
      <c r="G132" t="s">
        <v>275</v>
      </c>
      <c r="H132" t="s">
        <v>233</v>
      </c>
      <c r="I132" s="208">
        <v>45835</v>
      </c>
      <c r="J132" t="s">
        <v>234</v>
      </c>
      <c r="K132" t="s">
        <v>241</v>
      </c>
      <c r="L132" t="s">
        <v>171</v>
      </c>
      <c r="M132" t="s">
        <v>548</v>
      </c>
      <c r="N132" t="s">
        <v>237</v>
      </c>
      <c r="O132" t="s">
        <v>230</v>
      </c>
      <c r="P132" s="193" t="str">
        <f>IF(OR(AND(A132&lt;&gt;"",COUNTIF(Bugs!B:B,A132)&gt;0),AND(B132&lt;&gt;"",COUNTIF(Bugs!A:A,B132)&gt;0)),"Y","")</f>
        <v/>
      </c>
      <c r="Q132" s="193" t="str">
        <f>IF(OR(
    AND(COUNTIF(Bugs!A:A,B132)&gt;0,ISNUMBER(SEARCH("x",INDEX(Bugs!C:C,MATCH(B132,Bugs!A:A,0))))),
    AND(COUNTIF(Bugs!B:B,B132)&gt;0,ISNUMBER(SEARCH("x",INDEX(Bugs!C:C,MATCH(B132,Bugs!B:B,0))))),
    AND(COUNTIF(Bugs!A:A,B132)&gt;0,ISNUMBER(SEARCH("x",INDEX(Bugs!D:D,MATCH(B132,Bugs!A:A,0))))),
    AND(COUNTIF(Bugs!B:B,B132)&gt;0,ISNUMBER(SEARCH("x",INDEX(Bugs!D:D,MATCH(B132,Bugs!B:B,0)))))
),"Y","")</f>
        <v/>
      </c>
      <c r="R132">
        <f ca="1">IF(OR(ISNUMBER(MATCH(L132,MasterData!$D$3:$D$18,0)),ISNUMBER(MATCH(L132,MasterData!$C$3:$C$18,0))),
    DATEDIF(E132,I132,"d"),
    DATEDIF(E132,TODAY(),"d"))</f>
        <v>30</v>
      </c>
      <c r="S132">
        <f t="shared" ca="1" si="6"/>
        <v>0</v>
      </c>
      <c r="T132">
        <f t="shared" ca="1" si="7"/>
        <v>1</v>
      </c>
      <c r="U132">
        <f t="shared" ca="1" si="8"/>
        <v>0</v>
      </c>
    </row>
    <row r="133" spans="1:21" x14ac:dyDescent="0.35">
      <c r="A133">
        <v>6000141657</v>
      </c>
      <c r="B133" t="s">
        <v>549</v>
      </c>
      <c r="C133" t="s">
        <v>230</v>
      </c>
      <c r="D133" s="34" t="s">
        <v>231</v>
      </c>
      <c r="E133" s="208">
        <v>45806</v>
      </c>
      <c r="F133" s="1"/>
      <c r="G133" t="s">
        <v>453</v>
      </c>
      <c r="H133" t="s">
        <v>233</v>
      </c>
      <c r="I133" s="208">
        <v>45839</v>
      </c>
      <c r="J133" t="s">
        <v>234</v>
      </c>
      <c r="K133" t="s">
        <v>235</v>
      </c>
      <c r="L133" t="s">
        <v>171</v>
      </c>
      <c r="M133" t="s">
        <v>550</v>
      </c>
      <c r="N133" t="s">
        <v>237</v>
      </c>
      <c r="O133" t="s">
        <v>230</v>
      </c>
      <c r="P133" s="193" t="str">
        <f>IF(OR(AND(A133&lt;&gt;"",COUNTIF(Bugs!B:B,A133)&gt;0),AND(B133&lt;&gt;"",COUNTIF(Bugs!A:A,B133)&gt;0)),"Y","")</f>
        <v/>
      </c>
      <c r="Q133" s="193" t="str">
        <f>IF(OR(
    AND(COUNTIF(Bugs!A:A,B133)&gt;0,ISNUMBER(SEARCH("x",INDEX(Bugs!C:C,MATCH(B133,Bugs!A:A,0))))),
    AND(COUNTIF(Bugs!B:B,B133)&gt;0,ISNUMBER(SEARCH("x",INDEX(Bugs!C:C,MATCH(B133,Bugs!B:B,0))))),
    AND(COUNTIF(Bugs!A:A,B133)&gt;0,ISNUMBER(SEARCH("x",INDEX(Bugs!D:D,MATCH(B133,Bugs!A:A,0))))),
    AND(COUNTIF(Bugs!B:B,B133)&gt;0,ISNUMBER(SEARCH("x",INDEX(Bugs!D:D,MATCH(B133,Bugs!B:B,0)))))
),"Y","")</f>
        <v/>
      </c>
      <c r="R133">
        <f ca="1">IF(OR(ISNUMBER(MATCH(L133,MasterData!$D$3:$D$18,0)),ISNUMBER(MATCH(L133,MasterData!$C$3:$C$18,0))),
    DATEDIF(E133,I133,"d"),
    DATEDIF(E133,TODAY(),"d"))</f>
        <v>33</v>
      </c>
      <c r="S133">
        <f t="shared" ca="1" si="6"/>
        <v>0</v>
      </c>
      <c r="T133">
        <f t="shared" ca="1" si="7"/>
        <v>0</v>
      </c>
      <c r="U133">
        <f t="shared" ca="1" si="8"/>
        <v>1</v>
      </c>
    </row>
    <row r="134" spans="1:21" x14ac:dyDescent="0.35">
      <c r="A134">
        <v>6000141721</v>
      </c>
      <c r="B134" t="s">
        <v>551</v>
      </c>
      <c r="C134" t="s">
        <v>230</v>
      </c>
      <c r="D134" s="34" t="s">
        <v>480</v>
      </c>
      <c r="E134" s="208">
        <v>45807</v>
      </c>
      <c r="F134" s="1"/>
      <c r="G134" t="s">
        <v>552</v>
      </c>
      <c r="H134" t="s">
        <v>240</v>
      </c>
      <c r="I134" s="208">
        <v>45814</v>
      </c>
      <c r="J134" t="s">
        <v>234</v>
      </c>
      <c r="K134" t="s">
        <v>241</v>
      </c>
      <c r="L134" t="s">
        <v>171</v>
      </c>
      <c r="M134" t="s">
        <v>553</v>
      </c>
      <c r="N134" t="s">
        <v>237</v>
      </c>
      <c r="O134" t="s">
        <v>230</v>
      </c>
      <c r="P134" s="193" t="str">
        <f>IF(OR(AND(A134&lt;&gt;"",COUNTIF(Bugs!B:B,A134)&gt;0),AND(B134&lt;&gt;"",COUNTIF(Bugs!A:A,B134)&gt;0)),"Y","")</f>
        <v/>
      </c>
      <c r="Q134" s="193" t="str">
        <f>IF(OR(
    AND(COUNTIF(Bugs!A:A,B134)&gt;0,ISNUMBER(SEARCH("x",INDEX(Bugs!C:C,MATCH(B134,Bugs!A:A,0))))),
    AND(COUNTIF(Bugs!B:B,B134)&gt;0,ISNUMBER(SEARCH("x",INDEX(Bugs!C:C,MATCH(B134,Bugs!B:B,0))))),
    AND(COUNTIF(Bugs!A:A,B134)&gt;0,ISNUMBER(SEARCH("x",INDEX(Bugs!D:D,MATCH(B134,Bugs!A:A,0))))),
    AND(COUNTIF(Bugs!B:B,B134)&gt;0,ISNUMBER(SEARCH("x",INDEX(Bugs!D:D,MATCH(B134,Bugs!B:B,0)))))
),"Y","")</f>
        <v/>
      </c>
      <c r="R134">
        <f ca="1">IF(OR(ISNUMBER(MATCH(L134,MasterData!$D$3:$D$18,0)),ISNUMBER(MATCH(L134,MasterData!$C$3:$C$18,0))),
    DATEDIF(E134,I134,"d"),
    DATEDIF(E134,TODAY(),"d"))</f>
        <v>7</v>
      </c>
      <c r="S134">
        <f t="shared" ca="1" si="6"/>
        <v>1</v>
      </c>
      <c r="T134">
        <f t="shared" ca="1" si="7"/>
        <v>0</v>
      </c>
      <c r="U134">
        <f t="shared" ca="1" si="8"/>
        <v>0</v>
      </c>
    </row>
    <row r="135" spans="1:21" x14ac:dyDescent="0.35">
      <c r="A135">
        <v>6000141724</v>
      </c>
      <c r="B135" t="s">
        <v>554</v>
      </c>
      <c r="C135" t="s">
        <v>230</v>
      </c>
      <c r="D135" s="34" t="s">
        <v>480</v>
      </c>
      <c r="E135" s="208">
        <v>45807</v>
      </c>
      <c r="F135" s="1"/>
      <c r="G135" t="s">
        <v>275</v>
      </c>
      <c r="H135" t="s">
        <v>240</v>
      </c>
      <c r="I135" s="208">
        <v>45814</v>
      </c>
      <c r="J135" t="s">
        <v>234</v>
      </c>
      <c r="K135" t="s">
        <v>347</v>
      </c>
      <c r="L135" t="s">
        <v>171</v>
      </c>
      <c r="M135" t="s">
        <v>555</v>
      </c>
      <c r="N135" t="s">
        <v>237</v>
      </c>
      <c r="O135" t="s">
        <v>230</v>
      </c>
      <c r="P135" s="193" t="str">
        <f>IF(OR(AND(A135&lt;&gt;"",COUNTIF(Bugs!B:B,A135)&gt;0),AND(B135&lt;&gt;"",COUNTIF(Bugs!A:A,B135)&gt;0)),"Y","")</f>
        <v/>
      </c>
      <c r="Q135" s="193" t="str">
        <f>IF(OR(
    AND(COUNTIF(Bugs!A:A,B135)&gt;0,ISNUMBER(SEARCH("x",INDEX(Bugs!C:C,MATCH(B135,Bugs!A:A,0))))),
    AND(COUNTIF(Bugs!B:B,B135)&gt;0,ISNUMBER(SEARCH("x",INDEX(Bugs!C:C,MATCH(B135,Bugs!B:B,0))))),
    AND(COUNTIF(Bugs!A:A,B135)&gt;0,ISNUMBER(SEARCH("x",INDEX(Bugs!D:D,MATCH(B135,Bugs!A:A,0))))),
    AND(COUNTIF(Bugs!B:B,B135)&gt;0,ISNUMBER(SEARCH("x",INDEX(Bugs!D:D,MATCH(B135,Bugs!B:B,0)))))
),"Y","")</f>
        <v/>
      </c>
      <c r="R135">
        <f ca="1">IF(OR(ISNUMBER(MATCH(L135,MasterData!$D$3:$D$18,0)),ISNUMBER(MATCH(L135,MasterData!$C$3:$C$18,0))),
    DATEDIF(E135,I135,"d"),
    DATEDIF(E135,TODAY(),"d"))</f>
        <v>7</v>
      </c>
      <c r="S135">
        <f t="shared" ca="1" si="6"/>
        <v>1</v>
      </c>
      <c r="T135">
        <f t="shared" ca="1" si="7"/>
        <v>0</v>
      </c>
      <c r="U135">
        <f t="shared" ca="1" si="8"/>
        <v>0</v>
      </c>
    </row>
    <row r="136" spans="1:21" x14ac:dyDescent="0.35">
      <c r="A136">
        <v>6000141747</v>
      </c>
      <c r="B136" t="s">
        <v>556</v>
      </c>
      <c r="C136" t="s">
        <v>230</v>
      </c>
      <c r="D136" s="34" t="s">
        <v>254</v>
      </c>
      <c r="E136" s="208">
        <v>45807</v>
      </c>
      <c r="F136" s="1">
        <v>45812</v>
      </c>
      <c r="G136" t="s">
        <v>255</v>
      </c>
      <c r="H136" t="s">
        <v>240</v>
      </c>
      <c r="I136" s="208">
        <v>45820</v>
      </c>
      <c r="J136" t="s">
        <v>234</v>
      </c>
      <c r="K136" t="s">
        <v>347</v>
      </c>
      <c r="L136" t="s">
        <v>171</v>
      </c>
      <c r="M136" t="s">
        <v>557</v>
      </c>
      <c r="N136" t="s">
        <v>237</v>
      </c>
      <c r="O136" t="s">
        <v>230</v>
      </c>
      <c r="P136" s="193" t="str">
        <f>IF(OR(AND(A136&lt;&gt;"",COUNTIF(Bugs!B:B,A136)&gt;0),AND(B136&lt;&gt;"",COUNTIF(Bugs!A:A,B136)&gt;0)),"Y","")</f>
        <v/>
      </c>
      <c r="Q136" s="193" t="str">
        <f>IF(OR(
    AND(COUNTIF(Bugs!A:A,B136)&gt;0,ISNUMBER(SEARCH("x",INDEX(Bugs!C:C,MATCH(B136,Bugs!A:A,0))))),
    AND(COUNTIF(Bugs!B:B,B136)&gt;0,ISNUMBER(SEARCH("x",INDEX(Bugs!C:C,MATCH(B136,Bugs!B:B,0))))),
    AND(COUNTIF(Bugs!A:A,B136)&gt;0,ISNUMBER(SEARCH("x",INDEX(Bugs!D:D,MATCH(B136,Bugs!A:A,0))))),
    AND(COUNTIF(Bugs!B:B,B136)&gt;0,ISNUMBER(SEARCH("x",INDEX(Bugs!D:D,MATCH(B136,Bugs!B:B,0)))))
),"Y","")</f>
        <v/>
      </c>
      <c r="R136">
        <f ca="1">IF(OR(ISNUMBER(MATCH(L136,MasterData!$D$3:$D$18,0)),ISNUMBER(MATCH(L136,MasterData!$C$3:$C$18,0))),
    DATEDIF(E136,I136,"d"),
    DATEDIF(E136,TODAY(),"d"))</f>
        <v>13</v>
      </c>
      <c r="S136">
        <f t="shared" ca="1" si="6"/>
        <v>0</v>
      </c>
      <c r="T136">
        <f t="shared" ca="1" si="7"/>
        <v>1</v>
      </c>
      <c r="U136">
        <f t="shared" ca="1" si="8"/>
        <v>0</v>
      </c>
    </row>
    <row r="137" spans="1:21" x14ac:dyDescent="0.35">
      <c r="A137">
        <v>6000141793</v>
      </c>
      <c r="B137" t="s">
        <v>558</v>
      </c>
      <c r="C137" t="s">
        <v>230</v>
      </c>
      <c r="D137" s="34" t="s">
        <v>480</v>
      </c>
      <c r="E137" s="208">
        <v>45810</v>
      </c>
      <c r="F137" s="1">
        <v>45828</v>
      </c>
      <c r="G137" t="s">
        <v>559</v>
      </c>
      <c r="H137" t="s">
        <v>233</v>
      </c>
      <c r="I137" s="208">
        <v>45833</v>
      </c>
      <c r="J137" t="s">
        <v>234</v>
      </c>
      <c r="K137" t="s">
        <v>241</v>
      </c>
      <c r="L137" t="s">
        <v>171</v>
      </c>
      <c r="M137" t="s">
        <v>561</v>
      </c>
      <c r="N137" t="s">
        <v>237</v>
      </c>
      <c r="O137" t="s">
        <v>230</v>
      </c>
      <c r="P137" s="193" t="str">
        <f>IF(OR(AND(A137&lt;&gt;"",COUNTIF(Bugs!B:B,A137)&gt;0),AND(B137&lt;&gt;"",COUNTIF(Bugs!A:A,B137)&gt;0)),"Y","")</f>
        <v/>
      </c>
      <c r="Q137" s="193" t="str">
        <f>IF(OR(
    AND(COUNTIF(Bugs!A:A,B137)&gt;0,ISNUMBER(SEARCH("x",INDEX(Bugs!C:C,MATCH(B137,Bugs!A:A,0))))),
    AND(COUNTIF(Bugs!B:B,B137)&gt;0,ISNUMBER(SEARCH("x",INDEX(Bugs!C:C,MATCH(B137,Bugs!B:B,0))))),
    AND(COUNTIF(Bugs!A:A,B137)&gt;0,ISNUMBER(SEARCH("x",INDEX(Bugs!D:D,MATCH(B137,Bugs!A:A,0))))),
    AND(COUNTIF(Bugs!B:B,B137)&gt;0,ISNUMBER(SEARCH("x",INDEX(Bugs!D:D,MATCH(B137,Bugs!B:B,0)))))
),"Y","")</f>
        <v/>
      </c>
      <c r="R137">
        <f ca="1">IF(OR(ISNUMBER(MATCH(L137,MasterData!$D$3:$D$18,0)),ISNUMBER(MATCH(L137,MasterData!$C$3:$C$18,0))),
    DATEDIF(E137,I137,"d"),
    DATEDIF(E137,TODAY(),"d"))</f>
        <v>23</v>
      </c>
      <c r="S137">
        <f t="shared" ca="1" si="6"/>
        <v>0</v>
      </c>
      <c r="T137">
        <f t="shared" ca="1" si="7"/>
        <v>1</v>
      </c>
      <c r="U137">
        <f t="shared" ca="1" si="8"/>
        <v>0</v>
      </c>
    </row>
    <row r="138" spans="1:21" x14ac:dyDescent="0.35">
      <c r="A138">
        <v>6000141959</v>
      </c>
      <c r="B138" t="s">
        <v>562</v>
      </c>
      <c r="C138" t="s">
        <v>230</v>
      </c>
      <c r="D138" s="34" t="s">
        <v>506</v>
      </c>
      <c r="E138" s="208">
        <v>45811</v>
      </c>
      <c r="F138" s="1"/>
      <c r="G138" t="s">
        <v>507</v>
      </c>
      <c r="H138" t="s">
        <v>233</v>
      </c>
      <c r="I138" s="208">
        <v>45819</v>
      </c>
      <c r="J138" t="s">
        <v>234</v>
      </c>
      <c r="K138" t="s">
        <v>235</v>
      </c>
      <c r="L138" t="s">
        <v>171</v>
      </c>
      <c r="M138" t="s">
        <v>563</v>
      </c>
      <c r="N138" t="s">
        <v>237</v>
      </c>
      <c r="O138" t="s">
        <v>230</v>
      </c>
      <c r="P138" s="193" t="str">
        <f>IF(OR(AND(A138&lt;&gt;"",COUNTIF(Bugs!B:B,A138)&gt;0),AND(B138&lt;&gt;"",COUNTIF(Bugs!A:A,B138)&gt;0)),"Y","")</f>
        <v/>
      </c>
      <c r="Q138" s="193" t="str">
        <f>IF(OR(
    AND(COUNTIF(Bugs!A:A,B138)&gt;0,ISNUMBER(SEARCH("x",INDEX(Bugs!C:C,MATCH(B138,Bugs!A:A,0))))),
    AND(COUNTIF(Bugs!B:B,B138)&gt;0,ISNUMBER(SEARCH("x",INDEX(Bugs!C:C,MATCH(B138,Bugs!B:B,0))))),
    AND(COUNTIF(Bugs!A:A,B138)&gt;0,ISNUMBER(SEARCH("x",INDEX(Bugs!D:D,MATCH(B138,Bugs!A:A,0))))),
    AND(COUNTIF(Bugs!B:B,B138)&gt;0,ISNUMBER(SEARCH("x",INDEX(Bugs!D:D,MATCH(B138,Bugs!B:B,0)))))
),"Y","")</f>
        <v/>
      </c>
      <c r="R138">
        <f ca="1">IF(OR(ISNUMBER(MATCH(L138,MasterData!$D$3:$D$18,0)),ISNUMBER(MATCH(L138,MasterData!$C$3:$C$18,0))),
    DATEDIF(E138,I138,"d"),
    DATEDIF(E138,TODAY(),"d"))</f>
        <v>8</v>
      </c>
      <c r="S138">
        <f t="shared" ca="1" si="6"/>
        <v>0</v>
      </c>
      <c r="T138">
        <f t="shared" ca="1" si="7"/>
        <v>1</v>
      </c>
      <c r="U138">
        <f t="shared" ca="1" si="8"/>
        <v>0</v>
      </c>
    </row>
    <row r="139" spans="1:21" x14ac:dyDescent="0.35">
      <c r="A139">
        <v>6000142018</v>
      </c>
      <c r="B139" t="s">
        <v>564</v>
      </c>
      <c r="C139" t="s">
        <v>230</v>
      </c>
      <c r="D139" s="34" t="s">
        <v>231</v>
      </c>
      <c r="E139" s="208">
        <v>45811</v>
      </c>
      <c r="F139" s="1">
        <v>45817</v>
      </c>
      <c r="G139" t="s">
        <v>293</v>
      </c>
      <c r="H139" t="s">
        <v>377</v>
      </c>
      <c r="I139" s="208">
        <v>45819</v>
      </c>
      <c r="J139" t="s">
        <v>234</v>
      </c>
      <c r="K139" t="s">
        <v>241</v>
      </c>
      <c r="L139" t="s">
        <v>171</v>
      </c>
      <c r="M139" t="s">
        <v>565</v>
      </c>
      <c r="N139" t="s">
        <v>237</v>
      </c>
      <c r="O139" t="s">
        <v>230</v>
      </c>
      <c r="P139" s="193" t="str">
        <f>IF(OR(AND(A139&lt;&gt;"",COUNTIF(Bugs!B:B,A139)&gt;0),AND(B139&lt;&gt;"",COUNTIF(Bugs!A:A,B139)&gt;0)),"Y","")</f>
        <v/>
      </c>
      <c r="Q139" s="193" t="str">
        <f>IF(OR(
    AND(COUNTIF(Bugs!A:A,B139)&gt;0,ISNUMBER(SEARCH("x",INDEX(Bugs!C:C,MATCH(B139,Bugs!A:A,0))))),
    AND(COUNTIF(Bugs!B:B,B139)&gt;0,ISNUMBER(SEARCH("x",INDEX(Bugs!C:C,MATCH(B139,Bugs!B:B,0))))),
    AND(COUNTIF(Bugs!A:A,B139)&gt;0,ISNUMBER(SEARCH("x",INDEX(Bugs!D:D,MATCH(B139,Bugs!A:A,0))))),
    AND(COUNTIF(Bugs!B:B,B139)&gt;0,ISNUMBER(SEARCH("x",INDEX(Bugs!D:D,MATCH(B139,Bugs!B:B,0)))))
),"Y","")</f>
        <v/>
      </c>
      <c r="R139">
        <f ca="1">IF(OR(ISNUMBER(MATCH(L139,MasterData!$D$3:$D$18,0)),ISNUMBER(MATCH(L139,MasterData!$C$3:$C$18,0))),
    DATEDIF(E139,I139,"d"),
    DATEDIF(E139,TODAY(),"d"))</f>
        <v>8</v>
      </c>
      <c r="S139">
        <f t="shared" ca="1" si="6"/>
        <v>0</v>
      </c>
      <c r="T139">
        <f t="shared" ca="1" si="7"/>
        <v>1</v>
      </c>
      <c r="U139">
        <f t="shared" ca="1" si="8"/>
        <v>0</v>
      </c>
    </row>
    <row r="140" spans="1:21" x14ac:dyDescent="0.35">
      <c r="A140">
        <v>6000142063</v>
      </c>
      <c r="B140" t="s">
        <v>566</v>
      </c>
      <c r="C140" t="s">
        <v>230</v>
      </c>
      <c r="D140" s="34" t="s">
        <v>480</v>
      </c>
      <c r="E140" s="208">
        <v>45811</v>
      </c>
      <c r="F140" s="1"/>
      <c r="G140" t="s">
        <v>329</v>
      </c>
      <c r="H140" t="s">
        <v>233</v>
      </c>
      <c r="I140" s="208">
        <v>45819</v>
      </c>
      <c r="J140" t="s">
        <v>234</v>
      </c>
      <c r="K140" t="s">
        <v>241</v>
      </c>
      <c r="L140" t="s">
        <v>171</v>
      </c>
      <c r="M140" t="s">
        <v>567</v>
      </c>
      <c r="N140" t="s">
        <v>237</v>
      </c>
      <c r="O140" t="s">
        <v>230</v>
      </c>
      <c r="P140" s="193" t="str">
        <f>IF(OR(AND(A140&lt;&gt;"",COUNTIF(Bugs!B:B,A140)&gt;0),AND(B140&lt;&gt;"",COUNTIF(Bugs!A:A,B140)&gt;0)),"Y","")</f>
        <v/>
      </c>
      <c r="Q140" s="193" t="str">
        <f>IF(OR(
    AND(COUNTIF(Bugs!A:A,B140)&gt;0,ISNUMBER(SEARCH("x",INDEX(Bugs!C:C,MATCH(B140,Bugs!A:A,0))))),
    AND(COUNTIF(Bugs!B:B,B140)&gt;0,ISNUMBER(SEARCH("x",INDEX(Bugs!C:C,MATCH(B140,Bugs!B:B,0))))),
    AND(COUNTIF(Bugs!A:A,B140)&gt;0,ISNUMBER(SEARCH("x",INDEX(Bugs!D:D,MATCH(B140,Bugs!A:A,0))))),
    AND(COUNTIF(Bugs!B:B,B140)&gt;0,ISNUMBER(SEARCH("x",INDEX(Bugs!D:D,MATCH(B140,Bugs!B:B,0)))))
),"Y","")</f>
        <v/>
      </c>
      <c r="R140">
        <f ca="1">IF(OR(ISNUMBER(MATCH(L140,MasterData!$D$3:$D$18,0)),ISNUMBER(MATCH(L140,MasterData!$C$3:$C$18,0))),
    DATEDIF(E140,I140,"d"),
    DATEDIF(E140,TODAY(),"d"))</f>
        <v>8</v>
      </c>
      <c r="S140">
        <f t="shared" ca="1" si="6"/>
        <v>0</v>
      </c>
      <c r="T140">
        <f t="shared" ca="1" si="7"/>
        <v>1</v>
      </c>
      <c r="U140">
        <f t="shared" ca="1" si="8"/>
        <v>0</v>
      </c>
    </row>
    <row r="141" spans="1:21" x14ac:dyDescent="0.35">
      <c r="A141">
        <v>6000142101</v>
      </c>
      <c r="B141" t="s">
        <v>568</v>
      </c>
      <c r="C141" t="s">
        <v>230</v>
      </c>
      <c r="D141" s="34" t="s">
        <v>506</v>
      </c>
      <c r="E141" s="208">
        <v>45812</v>
      </c>
      <c r="F141" s="1"/>
      <c r="G141" t="s">
        <v>534</v>
      </c>
      <c r="H141" t="s">
        <v>233</v>
      </c>
      <c r="I141" s="208">
        <v>45846</v>
      </c>
      <c r="J141" t="s">
        <v>234</v>
      </c>
      <c r="K141" t="s">
        <v>235</v>
      </c>
      <c r="L141" t="s">
        <v>171</v>
      </c>
      <c r="M141" t="s">
        <v>569</v>
      </c>
      <c r="N141" t="s">
        <v>237</v>
      </c>
      <c r="O141" t="s">
        <v>230</v>
      </c>
      <c r="P141" s="193" t="str">
        <f>IF(OR(AND(A141&lt;&gt;"",COUNTIF(Bugs!B:B,A141)&gt;0),AND(B141&lt;&gt;"",COUNTIF(Bugs!A:A,B141)&gt;0)),"Y","")</f>
        <v/>
      </c>
      <c r="Q141" s="193" t="str">
        <f>IF(OR(
    AND(COUNTIF(Bugs!A:A,B141)&gt;0,ISNUMBER(SEARCH("x",INDEX(Bugs!C:C,MATCH(B141,Bugs!A:A,0))))),
    AND(COUNTIF(Bugs!B:B,B141)&gt;0,ISNUMBER(SEARCH("x",INDEX(Bugs!C:C,MATCH(B141,Bugs!B:B,0))))),
    AND(COUNTIF(Bugs!A:A,B141)&gt;0,ISNUMBER(SEARCH("x",INDEX(Bugs!D:D,MATCH(B141,Bugs!A:A,0))))),
    AND(COUNTIF(Bugs!B:B,B141)&gt;0,ISNUMBER(SEARCH("x",INDEX(Bugs!D:D,MATCH(B141,Bugs!B:B,0)))))
),"Y","")</f>
        <v/>
      </c>
      <c r="R141">
        <f ca="1">IF(OR(ISNUMBER(MATCH(L141,MasterData!$D$3:$D$18,0)),ISNUMBER(MATCH(L141,MasterData!$C$3:$C$18,0))),
    DATEDIF(E141,I141,"d"),
    DATEDIF(E141,TODAY(),"d"))</f>
        <v>34</v>
      </c>
      <c r="S141">
        <f t="shared" ca="1" si="6"/>
        <v>0</v>
      </c>
      <c r="T141">
        <f t="shared" ca="1" si="7"/>
        <v>0</v>
      </c>
      <c r="U141">
        <f t="shared" ca="1" si="8"/>
        <v>1</v>
      </c>
    </row>
    <row r="142" spans="1:21" x14ac:dyDescent="0.35">
      <c r="A142">
        <v>6000142210</v>
      </c>
      <c r="B142" t="s">
        <v>570</v>
      </c>
      <c r="C142" t="s">
        <v>230</v>
      </c>
      <c r="D142" s="34" t="s">
        <v>449</v>
      </c>
      <c r="E142" s="208">
        <v>45812</v>
      </c>
      <c r="F142" s="1"/>
      <c r="G142" t="s">
        <v>450</v>
      </c>
      <c r="H142" t="s">
        <v>233</v>
      </c>
      <c r="I142" s="208">
        <v>45820</v>
      </c>
      <c r="J142" t="s">
        <v>234</v>
      </c>
      <c r="K142" t="s">
        <v>241</v>
      </c>
      <c r="L142" t="s">
        <v>171</v>
      </c>
      <c r="M142" t="s">
        <v>571</v>
      </c>
      <c r="N142" t="s">
        <v>237</v>
      </c>
      <c r="O142" t="s">
        <v>230</v>
      </c>
      <c r="P142" s="193" t="str">
        <f>IF(OR(AND(A142&lt;&gt;"",COUNTIF(Bugs!B:B,A142)&gt;0),AND(B142&lt;&gt;"",COUNTIF(Bugs!A:A,B142)&gt;0)),"Y","")</f>
        <v/>
      </c>
      <c r="Q142" s="193" t="str">
        <f>IF(OR(
    AND(COUNTIF(Bugs!A:A,B142)&gt;0,ISNUMBER(SEARCH("x",INDEX(Bugs!C:C,MATCH(B142,Bugs!A:A,0))))),
    AND(COUNTIF(Bugs!B:B,B142)&gt;0,ISNUMBER(SEARCH("x",INDEX(Bugs!C:C,MATCH(B142,Bugs!B:B,0))))),
    AND(COUNTIF(Bugs!A:A,B142)&gt;0,ISNUMBER(SEARCH("x",INDEX(Bugs!D:D,MATCH(B142,Bugs!A:A,0))))),
    AND(COUNTIF(Bugs!B:B,B142)&gt;0,ISNUMBER(SEARCH("x",INDEX(Bugs!D:D,MATCH(B142,Bugs!B:B,0)))))
),"Y","")</f>
        <v/>
      </c>
      <c r="R142">
        <f ca="1">IF(OR(ISNUMBER(MATCH(L142,MasterData!$D$3:$D$18,0)),ISNUMBER(MATCH(L142,MasterData!$C$3:$C$18,0))),
    DATEDIF(E142,I142,"d"),
    DATEDIF(E142,TODAY(),"d"))</f>
        <v>8</v>
      </c>
      <c r="S142">
        <f t="shared" ca="1" si="6"/>
        <v>0</v>
      </c>
      <c r="T142">
        <f t="shared" ca="1" si="7"/>
        <v>1</v>
      </c>
      <c r="U142">
        <f t="shared" ca="1" si="8"/>
        <v>0</v>
      </c>
    </row>
    <row r="143" spans="1:21" x14ac:dyDescent="0.35">
      <c r="A143">
        <v>6000142258</v>
      </c>
      <c r="B143" t="s">
        <v>572</v>
      </c>
      <c r="C143" t="s">
        <v>230</v>
      </c>
      <c r="D143" s="34" t="s">
        <v>254</v>
      </c>
      <c r="E143" s="208">
        <v>45812</v>
      </c>
      <c r="F143" s="1"/>
      <c r="G143" t="s">
        <v>268</v>
      </c>
      <c r="H143" t="s">
        <v>233</v>
      </c>
      <c r="I143" s="208">
        <v>45831</v>
      </c>
      <c r="J143" t="s">
        <v>234</v>
      </c>
      <c r="K143" t="s">
        <v>235</v>
      </c>
      <c r="L143" t="s">
        <v>171</v>
      </c>
      <c r="M143" t="s">
        <v>573</v>
      </c>
      <c r="N143" t="s">
        <v>237</v>
      </c>
      <c r="O143" t="s">
        <v>230</v>
      </c>
      <c r="P143" s="193" t="str">
        <f>IF(OR(AND(A143&lt;&gt;"",COUNTIF(Bugs!B:B,A143)&gt;0),AND(B143&lt;&gt;"",COUNTIF(Bugs!A:A,B143)&gt;0)),"Y","")</f>
        <v/>
      </c>
      <c r="Q143" s="193" t="str">
        <f>IF(OR(
    AND(COUNTIF(Bugs!A:A,B143)&gt;0,ISNUMBER(SEARCH("x",INDEX(Bugs!C:C,MATCH(B143,Bugs!A:A,0))))),
    AND(COUNTIF(Bugs!B:B,B143)&gt;0,ISNUMBER(SEARCH("x",INDEX(Bugs!C:C,MATCH(B143,Bugs!B:B,0))))),
    AND(COUNTIF(Bugs!A:A,B143)&gt;0,ISNUMBER(SEARCH("x",INDEX(Bugs!D:D,MATCH(B143,Bugs!A:A,0))))),
    AND(COUNTIF(Bugs!B:B,B143)&gt;0,ISNUMBER(SEARCH("x",INDEX(Bugs!D:D,MATCH(B143,Bugs!B:B,0)))))
),"Y","")</f>
        <v/>
      </c>
      <c r="R143">
        <f ca="1">IF(OR(ISNUMBER(MATCH(L143,MasterData!$D$3:$D$18,0)),ISNUMBER(MATCH(L143,MasterData!$C$3:$C$18,0))),
    DATEDIF(E143,I143,"d"),
    DATEDIF(E143,TODAY(),"d"))</f>
        <v>19</v>
      </c>
      <c r="S143">
        <f t="shared" ca="1" si="6"/>
        <v>0</v>
      </c>
      <c r="T143">
        <f t="shared" ca="1" si="7"/>
        <v>1</v>
      </c>
      <c r="U143">
        <f t="shared" ca="1" si="8"/>
        <v>0</v>
      </c>
    </row>
    <row r="144" spans="1:21" x14ac:dyDescent="0.35">
      <c r="A144">
        <v>6000142276</v>
      </c>
      <c r="B144" t="s">
        <v>574</v>
      </c>
      <c r="C144" t="s">
        <v>230</v>
      </c>
      <c r="D144" s="34" t="s">
        <v>506</v>
      </c>
      <c r="E144" s="208">
        <v>45812</v>
      </c>
      <c r="F144" s="1"/>
      <c r="G144" t="s">
        <v>575</v>
      </c>
      <c r="H144" t="s">
        <v>233</v>
      </c>
      <c r="I144" s="208">
        <v>45855</v>
      </c>
      <c r="J144" t="s">
        <v>234</v>
      </c>
      <c r="K144" t="s">
        <v>235</v>
      </c>
      <c r="L144" t="s">
        <v>171</v>
      </c>
      <c r="M144" t="s">
        <v>576</v>
      </c>
      <c r="N144" t="s">
        <v>237</v>
      </c>
      <c r="O144" t="s">
        <v>230</v>
      </c>
      <c r="P144" s="193" t="str">
        <f>IF(OR(AND(A144&lt;&gt;"",COUNTIF(Bugs!B:B,A144)&gt;0),AND(B144&lt;&gt;"",COUNTIF(Bugs!A:A,B144)&gt;0)),"Y","")</f>
        <v/>
      </c>
      <c r="Q144" s="193" t="str">
        <f>IF(OR(
    AND(COUNTIF(Bugs!A:A,B144)&gt;0,ISNUMBER(SEARCH("x",INDEX(Bugs!C:C,MATCH(B144,Bugs!A:A,0))))),
    AND(COUNTIF(Bugs!B:B,B144)&gt;0,ISNUMBER(SEARCH("x",INDEX(Bugs!C:C,MATCH(B144,Bugs!B:B,0))))),
    AND(COUNTIF(Bugs!A:A,B144)&gt;0,ISNUMBER(SEARCH("x",INDEX(Bugs!D:D,MATCH(B144,Bugs!A:A,0))))),
    AND(COUNTIF(Bugs!B:B,B144)&gt;0,ISNUMBER(SEARCH("x",INDEX(Bugs!D:D,MATCH(B144,Bugs!B:B,0)))))
),"Y","")</f>
        <v/>
      </c>
      <c r="R144">
        <f ca="1">IF(OR(ISNUMBER(MATCH(L144,MasterData!$D$3:$D$18,0)),ISNUMBER(MATCH(L144,MasterData!$C$3:$C$18,0))),
    DATEDIF(E144,I144,"d"),
    DATEDIF(E144,TODAY(),"d"))</f>
        <v>43</v>
      </c>
      <c r="S144">
        <f t="shared" ca="1" si="6"/>
        <v>0</v>
      </c>
      <c r="T144">
        <f t="shared" ca="1" si="7"/>
        <v>0</v>
      </c>
      <c r="U144">
        <f t="shared" ca="1" si="8"/>
        <v>1</v>
      </c>
    </row>
    <row r="145" spans="1:22" x14ac:dyDescent="0.35">
      <c r="A145">
        <v>6000142286</v>
      </c>
      <c r="B145" t="s">
        <v>600</v>
      </c>
      <c r="C145" t="s">
        <v>230</v>
      </c>
      <c r="D145" s="34" t="s">
        <v>231</v>
      </c>
      <c r="E145" s="208">
        <v>45813</v>
      </c>
      <c r="F145" s="1"/>
      <c r="G145" t="s">
        <v>318</v>
      </c>
      <c r="H145" t="s">
        <v>233</v>
      </c>
      <c r="I145" s="208">
        <v>45840</v>
      </c>
      <c r="J145" t="s">
        <v>234</v>
      </c>
      <c r="K145" t="s">
        <v>241</v>
      </c>
      <c r="L145" t="s">
        <v>171</v>
      </c>
      <c r="M145" t="s">
        <v>319</v>
      </c>
      <c r="N145" t="s">
        <v>237</v>
      </c>
      <c r="O145" t="s">
        <v>230</v>
      </c>
      <c r="P145" s="193" t="str">
        <f>IF(OR(AND(A145&lt;&gt;"",COUNTIF(Bugs!B:B,A145)&gt;0),AND(B145&lt;&gt;"",COUNTIF(Bugs!A:A,B145)&gt;0)),"Y","")</f>
        <v/>
      </c>
      <c r="Q145" s="193" t="str">
        <f>IF(OR(
    AND(COUNTIF(Bugs!A:A,B145)&gt;0,ISNUMBER(SEARCH("x",INDEX(Bugs!C:C,MATCH(B145,Bugs!A:A,0))))),
    AND(COUNTIF(Bugs!B:B,B145)&gt;0,ISNUMBER(SEARCH("x",INDEX(Bugs!C:C,MATCH(B145,Bugs!B:B,0))))),
    AND(COUNTIF(Bugs!A:A,B145)&gt;0,ISNUMBER(SEARCH("x",INDEX(Bugs!D:D,MATCH(B145,Bugs!A:A,0))))),
    AND(COUNTIF(Bugs!B:B,B145)&gt;0,ISNUMBER(SEARCH("x",INDEX(Bugs!D:D,MATCH(B145,Bugs!B:B,0)))))
),"Y","")</f>
        <v/>
      </c>
      <c r="R145">
        <f ca="1">IF(OR(ISNUMBER(MATCH(L145,MasterData!$D$3:$D$18,0)),ISNUMBER(MATCH(L145,MasterData!$C$3:$C$18,0))),
    DATEDIF(E145,I145,"d"),
    DATEDIF(E145,TODAY(),"d"))</f>
        <v>27</v>
      </c>
      <c r="S145">
        <f t="shared" ca="1" si="6"/>
        <v>0</v>
      </c>
      <c r="T145">
        <f t="shared" ca="1" si="7"/>
        <v>1</v>
      </c>
      <c r="U145">
        <f t="shared" ca="1" si="8"/>
        <v>0</v>
      </c>
    </row>
    <row r="146" spans="1:22" x14ac:dyDescent="0.35">
      <c r="A146">
        <v>6000142434</v>
      </c>
      <c r="B146" t="s">
        <v>7</v>
      </c>
      <c r="C146" t="s">
        <v>230</v>
      </c>
      <c r="D146" s="34" t="s">
        <v>251</v>
      </c>
      <c r="E146" s="208">
        <v>45813</v>
      </c>
      <c r="F146" s="1">
        <v>45828</v>
      </c>
      <c r="G146" t="s">
        <v>577</v>
      </c>
      <c r="H146" t="s">
        <v>233</v>
      </c>
      <c r="I146" s="208">
        <v>45992</v>
      </c>
      <c r="J146" t="s">
        <v>560</v>
      </c>
      <c r="K146" t="s">
        <v>347</v>
      </c>
      <c r="L146" t="s">
        <v>171</v>
      </c>
      <c r="M146" t="s">
        <v>578</v>
      </c>
      <c r="N146" t="s">
        <v>237</v>
      </c>
      <c r="O146" t="s">
        <v>230</v>
      </c>
      <c r="P146" s="193" t="str">
        <f>IF(OR(AND(A146&lt;&gt;"",COUNTIF(Bugs!B:B,A146)&gt;0),AND(B146&lt;&gt;"",COUNTIF(Bugs!A:A,B146)&gt;0)),"Y","")</f>
        <v>Y</v>
      </c>
      <c r="Q146" s="193" t="str">
        <f>IF(OR(
    AND(COUNTIF(Bugs!A:A,B146)&gt;0,ISNUMBER(SEARCH("x",INDEX(Bugs!C:C,MATCH(B146,Bugs!A:A,0))))),
    AND(COUNTIF(Bugs!B:B,B146)&gt;0,ISNUMBER(SEARCH("x",INDEX(Bugs!C:C,MATCH(B146,Bugs!B:B,0))))),
    AND(COUNTIF(Bugs!A:A,B146)&gt;0,ISNUMBER(SEARCH("x",INDEX(Bugs!D:D,MATCH(B146,Bugs!A:A,0))))),
    AND(COUNTIF(Bugs!B:B,B146)&gt;0,ISNUMBER(SEARCH("x",INDEX(Bugs!D:D,MATCH(B146,Bugs!B:B,0)))))
),"Y","")</f>
        <v/>
      </c>
      <c r="R146">
        <v>-1</v>
      </c>
      <c r="S146">
        <f t="shared" si="6"/>
        <v>0</v>
      </c>
      <c r="T146">
        <f t="shared" si="7"/>
        <v>0</v>
      </c>
      <c r="U146">
        <f t="shared" si="8"/>
        <v>0</v>
      </c>
      <c r="V146" t="s">
        <v>1325</v>
      </c>
    </row>
    <row r="147" spans="1:22" x14ac:dyDescent="0.35">
      <c r="A147">
        <v>6000142441</v>
      </c>
      <c r="B147" t="s">
        <v>6</v>
      </c>
      <c r="C147" t="s">
        <v>230</v>
      </c>
      <c r="D147" s="34" t="s">
        <v>231</v>
      </c>
      <c r="E147" s="208">
        <v>45813</v>
      </c>
      <c r="F147" s="1"/>
      <c r="G147" t="s">
        <v>453</v>
      </c>
      <c r="H147" t="s">
        <v>233</v>
      </c>
      <c r="I147" s="208">
        <v>45910</v>
      </c>
      <c r="J147" t="s">
        <v>591</v>
      </c>
      <c r="K147" t="s">
        <v>235</v>
      </c>
      <c r="L147" t="s">
        <v>171</v>
      </c>
      <c r="M147" t="s">
        <v>579</v>
      </c>
      <c r="N147" t="s">
        <v>237</v>
      </c>
      <c r="O147" t="s">
        <v>230</v>
      </c>
      <c r="P147" s="193" t="str">
        <f>IF(OR(AND(A147&lt;&gt;"",COUNTIF(Bugs!B:B,A147)&gt;0),AND(B147&lt;&gt;"",COUNTIF(Bugs!A:A,B147)&gt;0)),"Y","")</f>
        <v>Y</v>
      </c>
      <c r="Q147" s="193" t="str">
        <f>IF(OR(
    AND(COUNTIF(Bugs!A:A,B147)&gt;0,ISNUMBER(SEARCH("x",INDEX(Bugs!C:C,MATCH(B147,Bugs!A:A,0))))),
    AND(COUNTIF(Bugs!B:B,B147)&gt;0,ISNUMBER(SEARCH("x",INDEX(Bugs!C:C,MATCH(B147,Bugs!B:B,0))))),
    AND(COUNTIF(Bugs!A:A,B147)&gt;0,ISNUMBER(SEARCH("x",INDEX(Bugs!D:D,MATCH(B147,Bugs!A:A,0))))),
    AND(COUNTIF(Bugs!B:B,B147)&gt;0,ISNUMBER(SEARCH("x",INDEX(Bugs!D:D,MATCH(B147,Bugs!B:B,0)))))
),"Y","")</f>
        <v/>
      </c>
      <c r="R147">
        <f ca="1">IF(OR(ISNUMBER(MATCH(L147,MasterData!$D$3:$D$18,0)),ISNUMBER(MATCH(L147,MasterData!$C$3:$C$18,0))),
    DATEDIF(E147,I147,"d"),
    DATEDIF(E147,TODAY(),"d"))</f>
        <v>97</v>
      </c>
      <c r="S147">
        <f t="shared" ca="1" si="6"/>
        <v>0</v>
      </c>
      <c r="T147">
        <f t="shared" ca="1" si="7"/>
        <v>0</v>
      </c>
      <c r="U147">
        <f t="shared" ca="1" si="8"/>
        <v>1</v>
      </c>
    </row>
    <row r="148" spans="1:22" x14ac:dyDescent="0.35">
      <c r="A148">
        <v>6000142523</v>
      </c>
      <c r="B148" t="s">
        <v>580</v>
      </c>
      <c r="C148" t="s">
        <v>230</v>
      </c>
      <c r="D148" s="34" t="s">
        <v>581</v>
      </c>
      <c r="E148" s="208">
        <v>45814</v>
      </c>
      <c r="F148" s="1"/>
      <c r="G148" t="s">
        <v>582</v>
      </c>
      <c r="H148" t="s">
        <v>233</v>
      </c>
      <c r="I148" s="208">
        <v>45821</v>
      </c>
      <c r="J148" t="s">
        <v>234</v>
      </c>
      <c r="K148" t="s">
        <v>241</v>
      </c>
      <c r="L148" t="s">
        <v>171</v>
      </c>
      <c r="M148" t="s">
        <v>583</v>
      </c>
      <c r="N148" t="s">
        <v>237</v>
      </c>
      <c r="O148" t="s">
        <v>230</v>
      </c>
      <c r="P148" s="193" t="str">
        <f>IF(OR(AND(A148&lt;&gt;"",COUNTIF(Bugs!B:B,A148)&gt;0),AND(B148&lt;&gt;"",COUNTIF(Bugs!A:A,B148)&gt;0)),"Y","")</f>
        <v/>
      </c>
      <c r="Q148" s="193" t="str">
        <f>IF(OR(
    AND(COUNTIF(Bugs!A:A,B148)&gt;0,ISNUMBER(SEARCH("x",INDEX(Bugs!C:C,MATCH(B148,Bugs!A:A,0))))),
    AND(COUNTIF(Bugs!B:B,B148)&gt;0,ISNUMBER(SEARCH("x",INDEX(Bugs!C:C,MATCH(B148,Bugs!B:B,0))))),
    AND(COUNTIF(Bugs!A:A,B148)&gt;0,ISNUMBER(SEARCH("x",INDEX(Bugs!D:D,MATCH(B148,Bugs!A:A,0))))),
    AND(COUNTIF(Bugs!B:B,B148)&gt;0,ISNUMBER(SEARCH("x",INDEX(Bugs!D:D,MATCH(B148,Bugs!B:B,0)))))
),"Y","")</f>
        <v/>
      </c>
      <c r="R148">
        <f ca="1">IF(OR(ISNUMBER(MATCH(L148,MasterData!$D$3:$D$18,0)),ISNUMBER(MATCH(L148,MasterData!$C$3:$C$18,0))),
    DATEDIF(E148,I148,"d"),
    DATEDIF(E148,TODAY(),"d"))</f>
        <v>7</v>
      </c>
      <c r="S148">
        <f t="shared" ca="1" si="6"/>
        <v>1</v>
      </c>
      <c r="T148">
        <f t="shared" ca="1" si="7"/>
        <v>0</v>
      </c>
      <c r="U148">
        <f t="shared" ca="1" si="8"/>
        <v>0</v>
      </c>
    </row>
    <row r="149" spans="1:22" x14ac:dyDescent="0.35">
      <c r="A149">
        <v>6000142666</v>
      </c>
      <c r="B149" t="s">
        <v>584</v>
      </c>
      <c r="C149" t="s">
        <v>230</v>
      </c>
      <c r="D149" s="34" t="s">
        <v>480</v>
      </c>
      <c r="E149" s="208">
        <v>45818</v>
      </c>
      <c r="F149" s="1"/>
      <c r="G149" t="s">
        <v>552</v>
      </c>
      <c r="H149" t="s">
        <v>233</v>
      </c>
      <c r="I149" s="208">
        <v>45833</v>
      </c>
      <c r="J149" t="s">
        <v>234</v>
      </c>
      <c r="K149" t="s">
        <v>241</v>
      </c>
      <c r="L149" t="s">
        <v>171</v>
      </c>
      <c r="M149" t="s">
        <v>585</v>
      </c>
      <c r="N149" t="s">
        <v>237</v>
      </c>
      <c r="O149" t="s">
        <v>230</v>
      </c>
      <c r="P149" s="193" t="str">
        <f>IF(OR(AND(A149&lt;&gt;"",COUNTIF(Bugs!B:B,A149)&gt;0),AND(B149&lt;&gt;"",COUNTIF(Bugs!A:A,B149)&gt;0)),"Y","")</f>
        <v/>
      </c>
      <c r="Q149" s="193" t="str">
        <f>IF(OR(
    AND(COUNTIF(Bugs!A:A,B149)&gt;0,ISNUMBER(SEARCH("x",INDEX(Bugs!C:C,MATCH(B149,Bugs!A:A,0))))),
    AND(COUNTIF(Bugs!B:B,B149)&gt;0,ISNUMBER(SEARCH("x",INDEX(Bugs!C:C,MATCH(B149,Bugs!B:B,0))))),
    AND(COUNTIF(Bugs!A:A,B149)&gt;0,ISNUMBER(SEARCH("x",INDEX(Bugs!D:D,MATCH(B149,Bugs!A:A,0))))),
    AND(COUNTIF(Bugs!B:B,B149)&gt;0,ISNUMBER(SEARCH("x",INDEX(Bugs!D:D,MATCH(B149,Bugs!B:B,0)))))
),"Y","")</f>
        <v/>
      </c>
      <c r="R149">
        <f ca="1">IF(OR(ISNUMBER(MATCH(L149,MasterData!$D$3:$D$18,0)),ISNUMBER(MATCH(L149,MasterData!$C$3:$C$18,0))),
    DATEDIF(E149,I149,"d"),
    DATEDIF(E149,TODAY(),"d"))</f>
        <v>15</v>
      </c>
      <c r="S149">
        <f t="shared" ca="1" si="6"/>
        <v>0</v>
      </c>
      <c r="T149">
        <f t="shared" ca="1" si="7"/>
        <v>1</v>
      </c>
      <c r="U149">
        <f t="shared" ca="1" si="8"/>
        <v>0</v>
      </c>
    </row>
    <row r="150" spans="1:22" x14ac:dyDescent="0.35">
      <c r="A150">
        <v>6000142675</v>
      </c>
      <c r="B150" t="s">
        <v>230</v>
      </c>
      <c r="C150" t="s">
        <v>230</v>
      </c>
      <c r="D150" s="34" t="s">
        <v>254</v>
      </c>
      <c r="E150" s="208">
        <v>45818</v>
      </c>
      <c r="F150" s="1"/>
      <c r="G150" t="s">
        <v>400</v>
      </c>
      <c r="H150" t="s">
        <v>233</v>
      </c>
      <c r="I150" s="208">
        <v>45857</v>
      </c>
      <c r="J150" t="s">
        <v>245</v>
      </c>
      <c r="K150" t="s">
        <v>241</v>
      </c>
      <c r="L150" t="s">
        <v>171</v>
      </c>
      <c r="M150" t="s">
        <v>586</v>
      </c>
      <c r="N150" t="s">
        <v>237</v>
      </c>
      <c r="O150" t="s">
        <v>230</v>
      </c>
      <c r="P150" s="193" t="str">
        <f>IF(OR(AND(A150&lt;&gt;"",COUNTIF(Bugs!B:B,A150)&gt;0),AND(B150&lt;&gt;"",COUNTIF(Bugs!A:A,B150)&gt;0)),"Y","")</f>
        <v/>
      </c>
      <c r="Q150" s="193" t="str">
        <f>IF(OR(
    AND(COUNTIF(Bugs!A:A,B150)&gt;0,ISNUMBER(SEARCH("x",INDEX(Bugs!C:C,MATCH(B150,Bugs!A:A,0))))),
    AND(COUNTIF(Bugs!B:B,B150)&gt;0,ISNUMBER(SEARCH("x",INDEX(Bugs!C:C,MATCH(B150,Bugs!B:B,0))))),
    AND(COUNTIF(Bugs!A:A,B150)&gt;0,ISNUMBER(SEARCH("x",INDEX(Bugs!D:D,MATCH(B150,Bugs!A:A,0))))),
    AND(COUNTIF(Bugs!B:B,B150)&gt;0,ISNUMBER(SEARCH("x",INDEX(Bugs!D:D,MATCH(B150,Bugs!B:B,0)))))
),"Y","")</f>
        <v/>
      </c>
      <c r="R150">
        <f ca="1">IF(OR(ISNUMBER(MATCH(L150,MasterData!$D$3:$D$18,0)),ISNUMBER(MATCH(L150,MasterData!$C$3:$C$18,0))),
    DATEDIF(E150,I150,"d"),
    DATEDIF(E150,TODAY(),"d"))</f>
        <v>39</v>
      </c>
      <c r="S150">
        <f t="shared" ca="1" si="6"/>
        <v>0</v>
      </c>
      <c r="T150">
        <f t="shared" ca="1" si="7"/>
        <v>0</v>
      </c>
      <c r="U150">
        <f t="shared" ca="1" si="8"/>
        <v>1</v>
      </c>
    </row>
    <row r="151" spans="1:22" x14ac:dyDescent="0.35">
      <c r="A151">
        <v>6000142684</v>
      </c>
      <c r="B151" t="s">
        <v>587</v>
      </c>
      <c r="C151" t="s">
        <v>230</v>
      </c>
      <c r="D151" s="34" t="s">
        <v>251</v>
      </c>
      <c r="E151" s="208">
        <v>45818</v>
      </c>
      <c r="F151" s="1"/>
      <c r="G151" t="s">
        <v>588</v>
      </c>
      <c r="H151" t="s">
        <v>233</v>
      </c>
      <c r="I151" s="208">
        <v>45825</v>
      </c>
      <c r="J151" t="s">
        <v>234</v>
      </c>
      <c r="K151" t="s">
        <v>235</v>
      </c>
      <c r="L151" t="s">
        <v>171</v>
      </c>
      <c r="M151" t="s">
        <v>589</v>
      </c>
      <c r="N151" t="s">
        <v>237</v>
      </c>
      <c r="O151" t="s">
        <v>230</v>
      </c>
      <c r="P151" s="193" t="str">
        <f>IF(OR(AND(A151&lt;&gt;"",COUNTIF(Bugs!B:B,A151)&gt;0),AND(B151&lt;&gt;"",COUNTIF(Bugs!A:A,B151)&gt;0)),"Y","")</f>
        <v/>
      </c>
      <c r="Q151" s="193" t="str">
        <f>IF(OR(
    AND(COUNTIF(Bugs!A:A,B151)&gt;0,ISNUMBER(SEARCH("x",INDEX(Bugs!C:C,MATCH(B151,Bugs!A:A,0))))),
    AND(COUNTIF(Bugs!B:B,B151)&gt;0,ISNUMBER(SEARCH("x",INDEX(Bugs!C:C,MATCH(B151,Bugs!B:B,0))))),
    AND(COUNTIF(Bugs!A:A,B151)&gt;0,ISNUMBER(SEARCH("x",INDEX(Bugs!D:D,MATCH(B151,Bugs!A:A,0))))),
    AND(COUNTIF(Bugs!B:B,B151)&gt;0,ISNUMBER(SEARCH("x",INDEX(Bugs!D:D,MATCH(B151,Bugs!B:B,0)))))
),"Y","")</f>
        <v/>
      </c>
      <c r="R151">
        <f ca="1">IF(OR(ISNUMBER(MATCH(L151,MasterData!$D$3:$D$18,0)),ISNUMBER(MATCH(L151,MasterData!$C$3:$C$18,0))),
    DATEDIF(E151,I151,"d"),
    DATEDIF(E151,TODAY(),"d"))</f>
        <v>7</v>
      </c>
      <c r="S151">
        <f t="shared" ca="1" si="6"/>
        <v>1</v>
      </c>
      <c r="T151">
        <f t="shared" ca="1" si="7"/>
        <v>0</v>
      </c>
      <c r="U151">
        <f t="shared" ca="1" si="8"/>
        <v>0</v>
      </c>
    </row>
    <row r="152" spans="1:22" x14ac:dyDescent="0.35">
      <c r="A152">
        <v>6000142800</v>
      </c>
      <c r="B152" t="s">
        <v>590</v>
      </c>
      <c r="C152" t="s">
        <v>230</v>
      </c>
      <c r="D152" s="34" t="s">
        <v>480</v>
      </c>
      <c r="E152" s="208">
        <v>45819</v>
      </c>
      <c r="F152" s="1"/>
      <c r="G152" t="s">
        <v>552</v>
      </c>
      <c r="H152" t="s">
        <v>233</v>
      </c>
      <c r="I152" s="208">
        <v>45840</v>
      </c>
      <c r="J152" t="s">
        <v>234</v>
      </c>
      <c r="K152" t="s">
        <v>241</v>
      </c>
      <c r="L152" t="s">
        <v>171</v>
      </c>
      <c r="M152" t="s">
        <v>592</v>
      </c>
      <c r="N152" t="s">
        <v>237</v>
      </c>
      <c r="O152" t="s">
        <v>230</v>
      </c>
      <c r="P152" s="193" t="str">
        <f>IF(OR(AND(A152&lt;&gt;"",COUNTIF(Bugs!B:B,A152)&gt;0),AND(B152&lt;&gt;"",COUNTIF(Bugs!A:A,B152)&gt;0)),"Y","")</f>
        <v/>
      </c>
      <c r="Q152" s="193" t="str">
        <f>IF(OR(
    AND(COUNTIF(Bugs!A:A,B152)&gt;0,ISNUMBER(SEARCH("x",INDEX(Bugs!C:C,MATCH(B152,Bugs!A:A,0))))),
    AND(COUNTIF(Bugs!B:B,B152)&gt;0,ISNUMBER(SEARCH("x",INDEX(Bugs!C:C,MATCH(B152,Bugs!B:B,0))))),
    AND(COUNTIF(Bugs!A:A,B152)&gt;0,ISNUMBER(SEARCH("x",INDEX(Bugs!D:D,MATCH(B152,Bugs!A:A,0))))),
    AND(COUNTIF(Bugs!B:B,B152)&gt;0,ISNUMBER(SEARCH("x",INDEX(Bugs!D:D,MATCH(B152,Bugs!B:B,0)))))
),"Y","")</f>
        <v/>
      </c>
      <c r="R152">
        <f ca="1">IF(OR(ISNUMBER(MATCH(L152,MasterData!$D$3:$D$18,0)),ISNUMBER(MATCH(L152,MasterData!$C$3:$C$18,0))),
    DATEDIF(E152,I152,"d"),
    DATEDIF(E152,TODAY(),"d"))</f>
        <v>21</v>
      </c>
      <c r="S152">
        <f t="shared" ca="1" si="6"/>
        <v>0</v>
      </c>
      <c r="T152">
        <f t="shared" ca="1" si="7"/>
        <v>1</v>
      </c>
      <c r="U152">
        <f t="shared" ca="1" si="8"/>
        <v>0</v>
      </c>
    </row>
    <row r="153" spans="1:22" x14ac:dyDescent="0.35">
      <c r="A153">
        <v>6000142856</v>
      </c>
      <c r="B153" t="s">
        <v>593</v>
      </c>
      <c r="C153" t="s">
        <v>230</v>
      </c>
      <c r="D153" s="34" t="s">
        <v>594</v>
      </c>
      <c r="E153" s="208">
        <v>45819</v>
      </c>
      <c r="F153" s="1"/>
      <c r="G153" t="s">
        <v>552</v>
      </c>
      <c r="H153" t="s">
        <v>230</v>
      </c>
      <c r="I153" s="208">
        <v>45826</v>
      </c>
      <c r="J153" t="s">
        <v>234</v>
      </c>
      <c r="K153" t="s">
        <v>241</v>
      </c>
      <c r="L153" t="s">
        <v>171</v>
      </c>
      <c r="M153" t="s">
        <v>595</v>
      </c>
      <c r="N153" t="s">
        <v>237</v>
      </c>
      <c r="O153" t="s">
        <v>230</v>
      </c>
      <c r="P153" s="193" t="str">
        <f>IF(OR(AND(A153&lt;&gt;"",COUNTIF(Bugs!B:B,A153)&gt;0),AND(B153&lt;&gt;"",COUNTIF(Bugs!A:A,B153)&gt;0)),"Y","")</f>
        <v/>
      </c>
      <c r="Q153" s="193" t="str">
        <f>IF(OR(
    AND(COUNTIF(Bugs!A:A,B153)&gt;0,ISNUMBER(SEARCH("x",INDEX(Bugs!C:C,MATCH(B153,Bugs!A:A,0))))),
    AND(COUNTIF(Bugs!B:B,B153)&gt;0,ISNUMBER(SEARCH("x",INDEX(Bugs!C:C,MATCH(B153,Bugs!B:B,0))))),
    AND(COUNTIF(Bugs!A:A,B153)&gt;0,ISNUMBER(SEARCH("x",INDEX(Bugs!D:D,MATCH(B153,Bugs!A:A,0))))),
    AND(COUNTIF(Bugs!B:B,B153)&gt;0,ISNUMBER(SEARCH("x",INDEX(Bugs!D:D,MATCH(B153,Bugs!B:B,0)))))
),"Y","")</f>
        <v/>
      </c>
      <c r="R153">
        <f ca="1">IF(OR(ISNUMBER(MATCH(L153,MasterData!$D$3:$D$18,0)),ISNUMBER(MATCH(L153,MasterData!$C$3:$C$18,0))),
    DATEDIF(E153,I153,"d"),
    DATEDIF(E153,TODAY(),"d"))</f>
        <v>7</v>
      </c>
      <c r="S153">
        <f t="shared" ca="1" si="6"/>
        <v>1</v>
      </c>
      <c r="T153">
        <f t="shared" ca="1" si="7"/>
        <v>0</v>
      </c>
      <c r="U153">
        <f t="shared" ca="1" si="8"/>
        <v>0</v>
      </c>
    </row>
    <row r="154" spans="1:22" x14ac:dyDescent="0.35">
      <c r="A154">
        <v>6000142896</v>
      </c>
      <c r="B154" t="s">
        <v>230</v>
      </c>
      <c r="C154" t="s">
        <v>230</v>
      </c>
      <c r="D154" s="34" t="s">
        <v>254</v>
      </c>
      <c r="E154" s="208">
        <v>45819</v>
      </c>
      <c r="F154" s="1"/>
      <c r="G154" t="s">
        <v>400</v>
      </c>
      <c r="H154" t="s">
        <v>240</v>
      </c>
      <c r="I154" s="208">
        <v>45992</v>
      </c>
      <c r="J154" t="s">
        <v>631</v>
      </c>
      <c r="K154" t="s">
        <v>347</v>
      </c>
      <c r="L154" t="s">
        <v>171</v>
      </c>
      <c r="M154" t="s">
        <v>596</v>
      </c>
      <c r="N154" t="s">
        <v>237</v>
      </c>
      <c r="O154" t="s">
        <v>230</v>
      </c>
      <c r="P154" s="193" t="str">
        <f>IF(OR(AND(A154&lt;&gt;"",COUNTIF(Bugs!B:B,A154)&gt;0),AND(B154&lt;&gt;"",COUNTIF(Bugs!A:A,B154)&gt;0)),"Y","")</f>
        <v>Y</v>
      </c>
      <c r="Q154" s="193" t="str">
        <f>IF(OR(
    AND(COUNTIF(Bugs!A:A,B154)&gt;0,ISNUMBER(SEARCH("x",INDEX(Bugs!C:C,MATCH(B154,Bugs!A:A,0))))),
    AND(COUNTIF(Bugs!B:B,B154)&gt;0,ISNUMBER(SEARCH("x",INDEX(Bugs!C:C,MATCH(B154,Bugs!B:B,0))))),
    AND(COUNTIF(Bugs!A:A,B154)&gt;0,ISNUMBER(SEARCH("x",INDEX(Bugs!D:D,MATCH(B154,Bugs!A:A,0))))),
    AND(COUNTIF(Bugs!B:B,B154)&gt;0,ISNUMBER(SEARCH("x",INDEX(Bugs!D:D,MATCH(B154,Bugs!B:B,0)))))
),"Y","")</f>
        <v/>
      </c>
      <c r="R154">
        <v>-1</v>
      </c>
      <c r="S154">
        <f t="shared" si="6"/>
        <v>0</v>
      </c>
      <c r="T154">
        <f t="shared" si="7"/>
        <v>0</v>
      </c>
      <c r="U154">
        <f t="shared" si="8"/>
        <v>0</v>
      </c>
      <c r="V154" t="s">
        <v>1326</v>
      </c>
    </row>
    <row r="155" spans="1:22" x14ac:dyDescent="0.35">
      <c r="A155">
        <v>6000142903</v>
      </c>
      <c r="B155" t="s">
        <v>230</v>
      </c>
      <c r="C155" t="s">
        <v>230</v>
      </c>
      <c r="D155" s="34" t="s">
        <v>251</v>
      </c>
      <c r="E155" s="208">
        <v>45819</v>
      </c>
      <c r="F155" s="1">
        <v>45842</v>
      </c>
      <c r="G155" t="s">
        <v>601</v>
      </c>
      <c r="H155" t="s">
        <v>233</v>
      </c>
      <c r="I155" s="208">
        <v>45833</v>
      </c>
      <c r="J155" t="s">
        <v>620</v>
      </c>
      <c r="K155" t="s">
        <v>241</v>
      </c>
      <c r="L155" t="s">
        <v>171</v>
      </c>
      <c r="M155" t="s">
        <v>603</v>
      </c>
      <c r="N155" t="s">
        <v>237</v>
      </c>
      <c r="O155" t="s">
        <v>230</v>
      </c>
      <c r="P155" s="193" t="str">
        <f>IF(OR(AND(A155&lt;&gt;"",COUNTIF(Bugs!B:B,A155)&gt;0),AND(B155&lt;&gt;"",COUNTIF(Bugs!A:A,B155)&gt;0)),"Y","")</f>
        <v/>
      </c>
      <c r="Q155" s="193" t="str">
        <f>IF(OR(
    AND(COUNTIF(Bugs!A:A,B155)&gt;0,ISNUMBER(SEARCH("x",INDEX(Bugs!C:C,MATCH(B155,Bugs!A:A,0))))),
    AND(COUNTIF(Bugs!B:B,B155)&gt;0,ISNUMBER(SEARCH("x",INDEX(Bugs!C:C,MATCH(B155,Bugs!B:B,0))))),
    AND(COUNTIF(Bugs!A:A,B155)&gt;0,ISNUMBER(SEARCH("x",INDEX(Bugs!D:D,MATCH(B155,Bugs!A:A,0))))),
    AND(COUNTIF(Bugs!B:B,B155)&gt;0,ISNUMBER(SEARCH("x",INDEX(Bugs!D:D,MATCH(B155,Bugs!B:B,0)))))
),"Y","")</f>
        <v/>
      </c>
      <c r="R155">
        <f ca="1">IF(OR(ISNUMBER(MATCH(L155,MasterData!$D$3:$D$18,0)),ISNUMBER(MATCH(L155,MasterData!$C$3:$C$18,0))),
    DATEDIF(E155,I155,"d"),
    DATEDIF(E155,TODAY(),"d"))</f>
        <v>14</v>
      </c>
      <c r="S155">
        <f t="shared" ca="1" si="6"/>
        <v>0</v>
      </c>
      <c r="T155">
        <f t="shared" ca="1" si="7"/>
        <v>1</v>
      </c>
      <c r="U155">
        <f t="shared" ca="1" si="8"/>
        <v>0</v>
      </c>
    </row>
    <row r="156" spans="1:22" x14ac:dyDescent="0.35">
      <c r="A156">
        <v>6000143191</v>
      </c>
      <c r="B156" t="s">
        <v>230</v>
      </c>
      <c r="C156" t="s">
        <v>230</v>
      </c>
      <c r="D156" s="34" t="s">
        <v>254</v>
      </c>
      <c r="E156" s="208">
        <v>45821</v>
      </c>
      <c r="F156" s="1"/>
      <c r="G156" t="s">
        <v>400</v>
      </c>
      <c r="H156" t="s">
        <v>240</v>
      </c>
      <c r="I156" s="208">
        <v>45845</v>
      </c>
      <c r="J156" t="s">
        <v>201</v>
      </c>
      <c r="K156" t="s">
        <v>241</v>
      </c>
      <c r="L156" t="s">
        <v>171</v>
      </c>
      <c r="M156" t="s">
        <v>597</v>
      </c>
      <c r="N156" t="s">
        <v>237</v>
      </c>
      <c r="O156" t="s">
        <v>230</v>
      </c>
      <c r="P156" s="193" t="str">
        <f>IF(OR(AND(A156&lt;&gt;"",COUNTIF(Bugs!B:B,A156)&gt;0),AND(B156&lt;&gt;"",COUNTIF(Bugs!A:A,B156)&gt;0)),"Y","")</f>
        <v/>
      </c>
      <c r="Q156" s="193" t="str">
        <f>IF(OR(
    AND(COUNTIF(Bugs!A:A,B156)&gt;0,ISNUMBER(SEARCH("x",INDEX(Bugs!C:C,MATCH(B156,Bugs!A:A,0))))),
    AND(COUNTIF(Bugs!B:B,B156)&gt;0,ISNUMBER(SEARCH("x",INDEX(Bugs!C:C,MATCH(B156,Bugs!B:B,0))))),
    AND(COUNTIF(Bugs!A:A,B156)&gt;0,ISNUMBER(SEARCH("x",INDEX(Bugs!D:D,MATCH(B156,Bugs!A:A,0))))),
    AND(COUNTIF(Bugs!B:B,B156)&gt;0,ISNUMBER(SEARCH("x",INDEX(Bugs!D:D,MATCH(B156,Bugs!B:B,0)))))
),"Y","")</f>
        <v/>
      </c>
      <c r="R156">
        <f ca="1">IF(OR(ISNUMBER(MATCH(L156,MasterData!$D$3:$D$18,0)),ISNUMBER(MATCH(L156,MasterData!$C$3:$C$18,0))),
    DATEDIF(E156,I156,"d"),
    DATEDIF(E156,TODAY(),"d"))</f>
        <v>24</v>
      </c>
      <c r="S156">
        <f t="shared" ca="1" si="6"/>
        <v>0</v>
      </c>
      <c r="T156">
        <f t="shared" ca="1" si="7"/>
        <v>1</v>
      </c>
      <c r="U156">
        <f t="shared" ca="1" si="8"/>
        <v>0</v>
      </c>
    </row>
    <row r="157" spans="1:22" x14ac:dyDescent="0.35">
      <c r="A157">
        <v>6000143230</v>
      </c>
      <c r="B157" t="s">
        <v>230</v>
      </c>
      <c r="C157" t="s">
        <v>230</v>
      </c>
      <c r="D157" s="34" t="s">
        <v>254</v>
      </c>
      <c r="E157" s="208">
        <v>45821</v>
      </c>
      <c r="F157" s="1"/>
      <c r="G157" t="s">
        <v>400</v>
      </c>
      <c r="H157" t="s">
        <v>233</v>
      </c>
      <c r="I157" s="208">
        <v>45845</v>
      </c>
      <c r="J157" t="s">
        <v>201</v>
      </c>
      <c r="K157" t="s">
        <v>241</v>
      </c>
      <c r="L157" t="s">
        <v>171</v>
      </c>
      <c r="M157" t="s">
        <v>598</v>
      </c>
      <c r="N157" t="s">
        <v>237</v>
      </c>
      <c r="O157" t="s">
        <v>230</v>
      </c>
      <c r="P157" s="193" t="str">
        <f>IF(OR(AND(A157&lt;&gt;"",COUNTIF(Bugs!B:B,A157)&gt;0),AND(B157&lt;&gt;"",COUNTIF(Bugs!A:A,B157)&gt;0)),"Y","")</f>
        <v/>
      </c>
      <c r="Q157" s="193" t="str">
        <f>IF(OR(
    AND(COUNTIF(Bugs!A:A,B157)&gt;0,ISNUMBER(SEARCH("x",INDEX(Bugs!C:C,MATCH(B157,Bugs!A:A,0))))),
    AND(COUNTIF(Bugs!B:B,B157)&gt;0,ISNUMBER(SEARCH("x",INDEX(Bugs!C:C,MATCH(B157,Bugs!B:B,0))))),
    AND(COUNTIF(Bugs!A:A,B157)&gt;0,ISNUMBER(SEARCH("x",INDEX(Bugs!D:D,MATCH(B157,Bugs!A:A,0))))),
    AND(COUNTIF(Bugs!B:B,B157)&gt;0,ISNUMBER(SEARCH("x",INDEX(Bugs!D:D,MATCH(B157,Bugs!B:B,0)))))
),"Y","")</f>
        <v/>
      </c>
      <c r="R157">
        <f ca="1">IF(OR(ISNUMBER(MATCH(L157,MasterData!$D$3:$D$18,0)),ISNUMBER(MATCH(L157,MasterData!$C$3:$C$18,0))),
    DATEDIF(E157,I157,"d"),
    DATEDIF(E157,TODAY(),"d"))</f>
        <v>24</v>
      </c>
      <c r="S157">
        <f t="shared" ca="1" si="6"/>
        <v>0</v>
      </c>
      <c r="T157">
        <f t="shared" ca="1" si="7"/>
        <v>1</v>
      </c>
      <c r="U157">
        <f t="shared" ca="1" si="8"/>
        <v>0</v>
      </c>
    </row>
    <row r="158" spans="1:22" x14ac:dyDescent="0.35">
      <c r="A158">
        <v>6000143231</v>
      </c>
      <c r="B158" t="s">
        <v>230</v>
      </c>
      <c r="C158" t="s">
        <v>230</v>
      </c>
      <c r="D158" s="34" t="s">
        <v>254</v>
      </c>
      <c r="E158" s="208">
        <v>45821</v>
      </c>
      <c r="F158" s="1"/>
      <c r="G158" t="s">
        <v>400</v>
      </c>
      <c r="H158" t="s">
        <v>233</v>
      </c>
      <c r="I158" s="208">
        <v>45848</v>
      </c>
      <c r="J158" t="s">
        <v>631</v>
      </c>
      <c r="K158" t="s">
        <v>241</v>
      </c>
      <c r="L158" t="s">
        <v>171</v>
      </c>
      <c r="M158" t="s">
        <v>599</v>
      </c>
      <c r="N158" t="s">
        <v>237</v>
      </c>
      <c r="O158" t="s">
        <v>230</v>
      </c>
      <c r="P158" s="193" t="str">
        <f>IF(OR(AND(A158&lt;&gt;"",COUNTIF(Bugs!B:B,A158)&gt;0),AND(B158&lt;&gt;"",COUNTIF(Bugs!A:A,B158)&gt;0)),"Y","")</f>
        <v/>
      </c>
      <c r="Q158" s="193" t="str">
        <f>IF(OR(
    AND(COUNTIF(Bugs!A:A,B158)&gt;0,ISNUMBER(SEARCH("x",INDEX(Bugs!C:C,MATCH(B158,Bugs!A:A,0))))),
    AND(COUNTIF(Bugs!B:B,B158)&gt;0,ISNUMBER(SEARCH("x",INDEX(Bugs!C:C,MATCH(B158,Bugs!B:B,0))))),
    AND(COUNTIF(Bugs!A:A,B158)&gt;0,ISNUMBER(SEARCH("x",INDEX(Bugs!D:D,MATCH(B158,Bugs!A:A,0))))),
    AND(COUNTIF(Bugs!B:B,B158)&gt;0,ISNUMBER(SEARCH("x",INDEX(Bugs!D:D,MATCH(B158,Bugs!B:B,0)))))
),"Y","")</f>
        <v/>
      </c>
      <c r="R158">
        <f ca="1">IF(OR(ISNUMBER(MATCH(L158,MasterData!$D$3:$D$18,0)),ISNUMBER(MATCH(L158,MasterData!$C$3:$C$18,0))),
    DATEDIF(E158,I158,"d"),
    DATEDIF(E158,TODAY(),"d"))</f>
        <v>27</v>
      </c>
      <c r="S158">
        <f t="shared" ca="1" si="6"/>
        <v>0</v>
      </c>
      <c r="T158">
        <f t="shared" ca="1" si="7"/>
        <v>1</v>
      </c>
      <c r="U158">
        <f t="shared" ca="1" si="8"/>
        <v>0</v>
      </c>
    </row>
    <row r="159" spans="1:22" x14ac:dyDescent="0.35">
      <c r="A159">
        <v>6000143290</v>
      </c>
      <c r="B159" t="s">
        <v>230</v>
      </c>
      <c r="C159" t="s">
        <v>230</v>
      </c>
      <c r="D159" s="34" t="s">
        <v>254</v>
      </c>
      <c r="E159" s="208">
        <v>45824</v>
      </c>
      <c r="F159" s="1"/>
      <c r="G159" t="s">
        <v>400</v>
      </c>
      <c r="H159" t="s">
        <v>604</v>
      </c>
      <c r="I159" s="208">
        <v>45845</v>
      </c>
      <c r="J159" t="s">
        <v>201</v>
      </c>
      <c r="K159" t="s">
        <v>241</v>
      </c>
      <c r="L159" t="s">
        <v>171</v>
      </c>
      <c r="M159" t="s">
        <v>605</v>
      </c>
      <c r="N159" t="s">
        <v>237</v>
      </c>
      <c r="O159" t="s">
        <v>230</v>
      </c>
      <c r="P159" s="193" t="str">
        <f>IF(OR(AND(A159&lt;&gt;"",COUNTIF(Bugs!B:B,A159)&gt;0),AND(B159&lt;&gt;"",COUNTIF(Bugs!A:A,B159)&gt;0)),"Y","")</f>
        <v/>
      </c>
      <c r="Q159" s="193" t="str">
        <f>IF(OR(
    AND(COUNTIF(Bugs!A:A,B159)&gt;0,ISNUMBER(SEARCH("x",INDEX(Bugs!C:C,MATCH(B159,Bugs!A:A,0))))),
    AND(COUNTIF(Bugs!B:B,B159)&gt;0,ISNUMBER(SEARCH("x",INDEX(Bugs!C:C,MATCH(B159,Bugs!B:B,0))))),
    AND(COUNTIF(Bugs!A:A,B159)&gt;0,ISNUMBER(SEARCH("x",INDEX(Bugs!D:D,MATCH(B159,Bugs!A:A,0))))),
    AND(COUNTIF(Bugs!B:B,B159)&gt;0,ISNUMBER(SEARCH("x",INDEX(Bugs!D:D,MATCH(B159,Bugs!B:B,0)))))
),"Y","")</f>
        <v/>
      </c>
      <c r="R159">
        <f ca="1">IF(OR(ISNUMBER(MATCH(L159,MasterData!$D$3:$D$18,0)),ISNUMBER(MATCH(L159,MasterData!$C$3:$C$18,0))),
    DATEDIF(E159,I159,"d"),
    DATEDIF(E159,TODAY(),"d"))</f>
        <v>21</v>
      </c>
      <c r="S159">
        <f t="shared" ca="1" si="6"/>
        <v>0</v>
      </c>
      <c r="T159">
        <f t="shared" ca="1" si="7"/>
        <v>1</v>
      </c>
      <c r="U159">
        <f t="shared" ca="1" si="8"/>
        <v>0</v>
      </c>
    </row>
    <row r="160" spans="1:22" x14ac:dyDescent="0.35">
      <c r="A160">
        <v>6000143344</v>
      </c>
      <c r="B160" t="s">
        <v>606</v>
      </c>
      <c r="C160" t="s">
        <v>230</v>
      </c>
      <c r="D160" s="34" t="s">
        <v>594</v>
      </c>
      <c r="E160" s="208">
        <v>45824</v>
      </c>
      <c r="F160" s="1"/>
      <c r="G160" t="s">
        <v>607</v>
      </c>
      <c r="H160" t="s">
        <v>233</v>
      </c>
      <c r="I160" s="208">
        <v>45832</v>
      </c>
      <c r="J160" t="s">
        <v>234</v>
      </c>
      <c r="K160" t="s">
        <v>241</v>
      </c>
      <c r="L160" t="s">
        <v>171</v>
      </c>
      <c r="M160" t="s">
        <v>608</v>
      </c>
      <c r="N160" t="s">
        <v>237</v>
      </c>
      <c r="O160" t="s">
        <v>230</v>
      </c>
      <c r="P160" s="193" t="str">
        <f>IF(OR(AND(A160&lt;&gt;"",COUNTIF(Bugs!B:B,A160)&gt;0),AND(B160&lt;&gt;"",COUNTIF(Bugs!A:A,B160)&gt;0)),"Y","")</f>
        <v/>
      </c>
      <c r="Q160" s="193" t="str">
        <f>IF(OR(
    AND(COUNTIF(Bugs!A:A,B160)&gt;0,ISNUMBER(SEARCH("x",INDEX(Bugs!C:C,MATCH(B160,Bugs!A:A,0))))),
    AND(COUNTIF(Bugs!B:B,B160)&gt;0,ISNUMBER(SEARCH("x",INDEX(Bugs!C:C,MATCH(B160,Bugs!B:B,0))))),
    AND(COUNTIF(Bugs!A:A,B160)&gt;0,ISNUMBER(SEARCH("x",INDEX(Bugs!D:D,MATCH(B160,Bugs!A:A,0))))),
    AND(COUNTIF(Bugs!B:B,B160)&gt;0,ISNUMBER(SEARCH("x",INDEX(Bugs!D:D,MATCH(B160,Bugs!B:B,0)))))
),"Y","")</f>
        <v/>
      </c>
      <c r="R160">
        <f ca="1">IF(OR(ISNUMBER(MATCH(L160,MasterData!$D$3:$D$18,0)),ISNUMBER(MATCH(L160,MasterData!$C$3:$C$18,0))),
    DATEDIF(E160,I160,"d"),
    DATEDIF(E160,TODAY(),"d"))</f>
        <v>8</v>
      </c>
      <c r="S160">
        <f t="shared" ca="1" si="6"/>
        <v>0</v>
      </c>
      <c r="T160">
        <f t="shared" ca="1" si="7"/>
        <v>1</v>
      </c>
      <c r="U160">
        <f t="shared" ca="1" si="8"/>
        <v>0</v>
      </c>
    </row>
    <row r="161" spans="1:21" x14ac:dyDescent="0.35">
      <c r="A161">
        <v>6000143384</v>
      </c>
      <c r="B161" t="s">
        <v>609</v>
      </c>
      <c r="C161" t="s">
        <v>230</v>
      </c>
      <c r="D161" s="34" t="s">
        <v>480</v>
      </c>
      <c r="E161" s="208">
        <v>45824</v>
      </c>
      <c r="F161" s="1"/>
      <c r="G161" t="s">
        <v>329</v>
      </c>
      <c r="H161" t="s">
        <v>233</v>
      </c>
      <c r="I161" s="208">
        <v>45833</v>
      </c>
      <c r="J161" t="s">
        <v>234</v>
      </c>
      <c r="K161" t="s">
        <v>241</v>
      </c>
      <c r="L161" t="s">
        <v>171</v>
      </c>
      <c r="M161" t="s">
        <v>610</v>
      </c>
      <c r="N161" t="s">
        <v>237</v>
      </c>
      <c r="O161" t="s">
        <v>230</v>
      </c>
      <c r="P161" s="193" t="str">
        <f>IF(OR(AND(A161&lt;&gt;"",COUNTIF(Bugs!B:B,A161)&gt;0),AND(B161&lt;&gt;"",COUNTIF(Bugs!A:A,B161)&gt;0)),"Y","")</f>
        <v/>
      </c>
      <c r="Q161" s="193" t="str">
        <f>IF(OR(
    AND(COUNTIF(Bugs!A:A,B161)&gt;0,ISNUMBER(SEARCH("x",INDEX(Bugs!C:C,MATCH(B161,Bugs!A:A,0))))),
    AND(COUNTIF(Bugs!B:B,B161)&gt;0,ISNUMBER(SEARCH("x",INDEX(Bugs!C:C,MATCH(B161,Bugs!B:B,0))))),
    AND(COUNTIF(Bugs!A:A,B161)&gt;0,ISNUMBER(SEARCH("x",INDEX(Bugs!D:D,MATCH(B161,Bugs!A:A,0))))),
    AND(COUNTIF(Bugs!B:B,B161)&gt;0,ISNUMBER(SEARCH("x",INDEX(Bugs!D:D,MATCH(B161,Bugs!B:B,0)))))
),"Y","")</f>
        <v/>
      </c>
      <c r="R161">
        <f ca="1">IF(OR(ISNUMBER(MATCH(L161,MasterData!$D$3:$D$18,0)),ISNUMBER(MATCH(L161,MasterData!$C$3:$C$18,0))),
    DATEDIF(E161,I161,"d"),
    DATEDIF(E161,TODAY(),"d"))</f>
        <v>9</v>
      </c>
      <c r="S161">
        <f t="shared" ca="1" si="6"/>
        <v>0</v>
      </c>
      <c r="T161">
        <f t="shared" ca="1" si="7"/>
        <v>1</v>
      </c>
      <c r="U161">
        <f t="shared" ca="1" si="8"/>
        <v>0</v>
      </c>
    </row>
    <row r="162" spans="1:21" x14ac:dyDescent="0.35">
      <c r="A162">
        <v>6000143505</v>
      </c>
      <c r="B162" t="s">
        <v>230</v>
      </c>
      <c r="C162" t="s">
        <v>230</v>
      </c>
      <c r="D162" s="34" t="s">
        <v>480</v>
      </c>
      <c r="E162" s="208">
        <v>45825</v>
      </c>
      <c r="F162" s="1"/>
      <c r="G162" t="s">
        <v>611</v>
      </c>
      <c r="H162" t="s">
        <v>233</v>
      </c>
      <c r="I162" s="208">
        <v>45852</v>
      </c>
      <c r="J162" t="s">
        <v>256</v>
      </c>
      <c r="K162" t="s">
        <v>241</v>
      </c>
      <c r="L162" t="s">
        <v>171</v>
      </c>
      <c r="M162" t="s">
        <v>612</v>
      </c>
      <c r="N162" t="s">
        <v>237</v>
      </c>
      <c r="O162" t="s">
        <v>230</v>
      </c>
      <c r="P162" s="193" t="str">
        <f>IF(OR(AND(A162&lt;&gt;"",COUNTIF(Bugs!B:B,A162)&gt;0),AND(B162&lt;&gt;"",COUNTIF(Bugs!A:A,B162)&gt;0)),"Y","")</f>
        <v/>
      </c>
      <c r="Q162" s="193" t="str">
        <f>IF(OR(
    AND(COUNTIF(Bugs!A:A,B162)&gt;0,ISNUMBER(SEARCH("x",INDEX(Bugs!C:C,MATCH(B162,Bugs!A:A,0))))),
    AND(COUNTIF(Bugs!B:B,B162)&gt;0,ISNUMBER(SEARCH("x",INDEX(Bugs!C:C,MATCH(B162,Bugs!B:B,0))))),
    AND(COUNTIF(Bugs!A:A,B162)&gt;0,ISNUMBER(SEARCH("x",INDEX(Bugs!D:D,MATCH(B162,Bugs!A:A,0))))),
    AND(COUNTIF(Bugs!B:B,B162)&gt;0,ISNUMBER(SEARCH("x",INDEX(Bugs!D:D,MATCH(B162,Bugs!B:B,0)))))
),"Y","")</f>
        <v/>
      </c>
      <c r="R162">
        <f ca="1">IF(OR(ISNUMBER(MATCH(L162,MasterData!$D$3:$D$18,0)),ISNUMBER(MATCH(L162,MasterData!$C$3:$C$18,0))),
    DATEDIF(E162,I162,"d"),
    DATEDIF(E162,TODAY(),"d"))</f>
        <v>27</v>
      </c>
      <c r="S162">
        <f t="shared" ca="1" si="6"/>
        <v>0</v>
      </c>
      <c r="T162">
        <f t="shared" ca="1" si="7"/>
        <v>1</v>
      </c>
      <c r="U162">
        <f t="shared" ca="1" si="8"/>
        <v>0</v>
      </c>
    </row>
    <row r="163" spans="1:21" x14ac:dyDescent="0.35">
      <c r="A163">
        <v>6000143525</v>
      </c>
      <c r="B163" t="s">
        <v>230</v>
      </c>
      <c r="C163" t="s">
        <v>230</v>
      </c>
      <c r="D163" s="34" t="s">
        <v>480</v>
      </c>
      <c r="E163" s="208">
        <v>45825</v>
      </c>
      <c r="F163" s="1"/>
      <c r="G163" t="s">
        <v>613</v>
      </c>
      <c r="H163" t="s">
        <v>233</v>
      </c>
      <c r="I163" s="208">
        <v>45842</v>
      </c>
      <c r="J163" t="s">
        <v>201</v>
      </c>
      <c r="K163" t="s">
        <v>241</v>
      </c>
      <c r="L163" t="s">
        <v>171</v>
      </c>
      <c r="M163" t="s">
        <v>614</v>
      </c>
      <c r="N163" t="s">
        <v>237</v>
      </c>
      <c r="O163" t="s">
        <v>230</v>
      </c>
      <c r="P163" s="193" t="str">
        <f>IF(OR(AND(A163&lt;&gt;"",COUNTIF(Bugs!B:B,A163)&gt;0),AND(B163&lt;&gt;"",COUNTIF(Bugs!A:A,B163)&gt;0)),"Y","")</f>
        <v/>
      </c>
      <c r="Q163" s="193" t="str">
        <f>IF(OR(
    AND(COUNTIF(Bugs!A:A,B163)&gt;0,ISNUMBER(SEARCH("x",INDEX(Bugs!C:C,MATCH(B163,Bugs!A:A,0))))),
    AND(COUNTIF(Bugs!B:B,B163)&gt;0,ISNUMBER(SEARCH("x",INDEX(Bugs!C:C,MATCH(B163,Bugs!B:B,0))))),
    AND(COUNTIF(Bugs!A:A,B163)&gt;0,ISNUMBER(SEARCH("x",INDEX(Bugs!D:D,MATCH(B163,Bugs!A:A,0))))),
    AND(COUNTIF(Bugs!B:B,B163)&gt;0,ISNUMBER(SEARCH("x",INDEX(Bugs!D:D,MATCH(B163,Bugs!B:B,0)))))
),"Y","")</f>
        <v/>
      </c>
      <c r="R163">
        <f ca="1">IF(OR(ISNUMBER(MATCH(L163,MasterData!$D$3:$D$18,0)),ISNUMBER(MATCH(L163,MasterData!$C$3:$C$18,0))),
    DATEDIF(E163,I163,"d"),
    DATEDIF(E163,TODAY(),"d"))</f>
        <v>17</v>
      </c>
      <c r="S163">
        <f t="shared" ca="1" si="6"/>
        <v>0</v>
      </c>
      <c r="T163">
        <f t="shared" ca="1" si="7"/>
        <v>1</v>
      </c>
      <c r="U163">
        <f t="shared" ca="1" si="8"/>
        <v>0</v>
      </c>
    </row>
    <row r="164" spans="1:21" x14ac:dyDescent="0.35">
      <c r="A164">
        <v>6000143567</v>
      </c>
      <c r="B164" t="s">
        <v>615</v>
      </c>
      <c r="C164" t="s">
        <v>230</v>
      </c>
      <c r="D164" s="34" t="s">
        <v>231</v>
      </c>
      <c r="E164" s="208">
        <v>45826</v>
      </c>
      <c r="F164" s="1"/>
      <c r="G164" t="s">
        <v>293</v>
      </c>
      <c r="H164" t="s">
        <v>245</v>
      </c>
      <c r="I164" s="208">
        <v>45833</v>
      </c>
      <c r="J164" t="s">
        <v>234</v>
      </c>
      <c r="K164" t="s">
        <v>241</v>
      </c>
      <c r="L164" t="s">
        <v>171</v>
      </c>
      <c r="M164" t="s">
        <v>616</v>
      </c>
      <c r="N164" t="s">
        <v>237</v>
      </c>
      <c r="O164" t="s">
        <v>230</v>
      </c>
      <c r="P164" s="193" t="str">
        <f>IF(OR(AND(A164&lt;&gt;"",COUNTIF(Bugs!B:B,A164)&gt;0),AND(B164&lt;&gt;"",COUNTIF(Bugs!A:A,B164)&gt;0)),"Y","")</f>
        <v/>
      </c>
      <c r="Q164" s="193" t="str">
        <f>IF(OR(
    AND(COUNTIF(Bugs!A:A,B164)&gt;0,ISNUMBER(SEARCH("x",INDEX(Bugs!C:C,MATCH(B164,Bugs!A:A,0))))),
    AND(COUNTIF(Bugs!B:B,B164)&gt;0,ISNUMBER(SEARCH("x",INDEX(Bugs!C:C,MATCH(B164,Bugs!B:B,0))))),
    AND(COUNTIF(Bugs!A:A,B164)&gt;0,ISNUMBER(SEARCH("x",INDEX(Bugs!D:D,MATCH(B164,Bugs!A:A,0))))),
    AND(COUNTIF(Bugs!B:B,B164)&gt;0,ISNUMBER(SEARCH("x",INDEX(Bugs!D:D,MATCH(B164,Bugs!B:B,0)))))
),"Y","")</f>
        <v/>
      </c>
      <c r="R164">
        <f ca="1">IF(OR(ISNUMBER(MATCH(L164,MasterData!$D$3:$D$18,0)),ISNUMBER(MATCH(L164,MasterData!$C$3:$C$18,0))),
    DATEDIF(E164,I164,"d"),
    DATEDIF(E164,TODAY(),"d"))</f>
        <v>7</v>
      </c>
      <c r="S164">
        <f t="shared" ca="1" si="6"/>
        <v>1</v>
      </c>
      <c r="T164">
        <f t="shared" ca="1" si="7"/>
        <v>0</v>
      </c>
      <c r="U164">
        <f t="shared" ca="1" si="8"/>
        <v>0</v>
      </c>
    </row>
    <row r="165" spans="1:21" x14ac:dyDescent="0.35">
      <c r="A165">
        <v>6000143642</v>
      </c>
      <c r="B165" t="s">
        <v>230</v>
      </c>
      <c r="C165" t="s">
        <v>230</v>
      </c>
      <c r="D165" s="34" t="s">
        <v>251</v>
      </c>
      <c r="E165" s="208">
        <v>45826</v>
      </c>
      <c r="F165" s="1"/>
      <c r="G165" t="s">
        <v>400</v>
      </c>
      <c r="H165" t="s">
        <v>233</v>
      </c>
      <c r="I165" s="208">
        <v>45836</v>
      </c>
      <c r="J165" t="s">
        <v>201</v>
      </c>
      <c r="K165" t="s">
        <v>241</v>
      </c>
      <c r="L165" t="s">
        <v>171</v>
      </c>
      <c r="M165" t="s">
        <v>617</v>
      </c>
      <c r="N165" t="s">
        <v>237</v>
      </c>
      <c r="O165" t="s">
        <v>230</v>
      </c>
      <c r="P165" s="193" t="str">
        <f>IF(OR(AND(A165&lt;&gt;"",COUNTIF(Bugs!B:B,A165)&gt;0),AND(B165&lt;&gt;"",COUNTIF(Bugs!A:A,B165)&gt;0)),"Y","")</f>
        <v/>
      </c>
      <c r="Q165" s="193" t="str">
        <f>IF(OR(
    AND(COUNTIF(Bugs!A:A,B165)&gt;0,ISNUMBER(SEARCH("x",INDEX(Bugs!C:C,MATCH(B165,Bugs!A:A,0))))),
    AND(COUNTIF(Bugs!B:B,B165)&gt;0,ISNUMBER(SEARCH("x",INDEX(Bugs!C:C,MATCH(B165,Bugs!B:B,0))))),
    AND(COUNTIF(Bugs!A:A,B165)&gt;0,ISNUMBER(SEARCH("x",INDEX(Bugs!D:D,MATCH(B165,Bugs!A:A,0))))),
    AND(COUNTIF(Bugs!B:B,B165)&gt;0,ISNUMBER(SEARCH("x",INDEX(Bugs!D:D,MATCH(B165,Bugs!B:B,0)))))
),"Y","")</f>
        <v/>
      </c>
      <c r="R165">
        <f ca="1">IF(OR(ISNUMBER(MATCH(L165,MasterData!$D$3:$D$18,0)),ISNUMBER(MATCH(L165,MasterData!$C$3:$C$18,0))),
    DATEDIF(E165,I165,"d"),
    DATEDIF(E165,TODAY(),"d"))</f>
        <v>10</v>
      </c>
      <c r="S165">
        <f t="shared" ca="1" si="6"/>
        <v>0</v>
      </c>
      <c r="T165">
        <f t="shared" ca="1" si="7"/>
        <v>1</v>
      </c>
      <c r="U165">
        <f t="shared" ca="1" si="8"/>
        <v>0</v>
      </c>
    </row>
    <row r="166" spans="1:21" x14ac:dyDescent="0.35">
      <c r="B166" t="s">
        <v>8</v>
      </c>
      <c r="D166" s="34" t="s">
        <v>660</v>
      </c>
      <c r="E166" s="208">
        <v>45826</v>
      </c>
      <c r="F166" s="1"/>
      <c r="G166" t="s">
        <v>661</v>
      </c>
      <c r="I166" s="208">
        <v>46003.499571759261</v>
      </c>
      <c r="K166" t="s">
        <v>235</v>
      </c>
      <c r="L166" t="s">
        <v>171</v>
      </c>
      <c r="M166" t="s">
        <v>662</v>
      </c>
      <c r="N166" t="s">
        <v>237</v>
      </c>
      <c r="P166" s="193" t="str">
        <f>IF(OR(AND(A166&lt;&gt;"",COUNTIF(Bugs!B:B,A166)&gt;0),AND(B166&lt;&gt;"",COUNTIF(Bugs!A:A,B166)&gt;0)),"Y","")</f>
        <v>Y</v>
      </c>
      <c r="Q166" s="193" t="str">
        <f>IF(OR(
    AND(COUNTIF(Bugs!A:A,B166)&gt;0,ISNUMBER(SEARCH("x",INDEX(Bugs!C:C,MATCH(B166,Bugs!A:A,0))))),
    AND(COUNTIF(Bugs!B:B,B166)&gt;0,ISNUMBER(SEARCH("x",INDEX(Bugs!C:C,MATCH(B166,Bugs!B:B,0))))),
    AND(COUNTIF(Bugs!A:A,B166)&gt;0,ISNUMBER(SEARCH("x",INDEX(Bugs!D:D,MATCH(B166,Bugs!A:A,0))))),
    AND(COUNTIF(Bugs!B:B,B166)&gt;0,ISNUMBER(SEARCH("x",INDEX(Bugs!D:D,MATCH(B166,Bugs!B:B,0)))))
),"Y","")</f>
        <v>Y</v>
      </c>
      <c r="R166">
        <f ca="1">IF(OR(ISNUMBER(MATCH(L166,MasterData!$D$3:$D$18,0)),ISNUMBER(MATCH(L166,MasterData!$C$3:$C$18,0))),
    DATEDIF(E166,I166,"d"),
    DATEDIF(E166,TODAY(),"d"))</f>
        <v>177</v>
      </c>
      <c r="S166">
        <f ca="1">IF(AND($R166&gt;=0,$R166&lt;=7),1,0)</f>
        <v>0</v>
      </c>
      <c r="T166">
        <f ca="1">IF(AND($R166&gt;7,R166&lt;=30),1,0)</f>
        <v>0</v>
      </c>
      <c r="U166">
        <f ca="1">IF($R166&gt;30,1,0)</f>
        <v>1</v>
      </c>
    </row>
    <row r="167" spans="1:21" x14ac:dyDescent="0.35">
      <c r="A167">
        <v>6000144089</v>
      </c>
      <c r="B167" t="s">
        <v>230</v>
      </c>
      <c r="C167" t="s">
        <v>230</v>
      </c>
      <c r="D167" s="34" t="s">
        <v>231</v>
      </c>
      <c r="E167" s="208">
        <v>45833</v>
      </c>
      <c r="F167" s="1"/>
      <c r="G167" t="s">
        <v>248</v>
      </c>
      <c r="H167" t="s">
        <v>245</v>
      </c>
      <c r="I167" s="208">
        <v>45843</v>
      </c>
      <c r="J167" t="s">
        <v>201</v>
      </c>
      <c r="K167" t="s">
        <v>241</v>
      </c>
      <c r="L167" t="s">
        <v>171</v>
      </c>
      <c r="M167" t="s">
        <v>621</v>
      </c>
      <c r="N167" t="s">
        <v>237</v>
      </c>
      <c r="O167" t="s">
        <v>230</v>
      </c>
      <c r="P167" s="193" t="str">
        <f>IF(OR(AND(A167&lt;&gt;"",COUNTIF(Bugs!B:B,A167)&gt;0),AND(B167&lt;&gt;"",COUNTIF(Bugs!A:A,B167)&gt;0)),"Y","")</f>
        <v/>
      </c>
      <c r="Q167" s="193" t="str">
        <f>IF(OR(
    AND(COUNTIF(Bugs!A:A,B167)&gt;0,ISNUMBER(SEARCH("x",INDEX(Bugs!C:C,MATCH(B167,Bugs!A:A,0))))),
    AND(COUNTIF(Bugs!B:B,B167)&gt;0,ISNUMBER(SEARCH("x",INDEX(Bugs!C:C,MATCH(B167,Bugs!B:B,0))))),
    AND(COUNTIF(Bugs!A:A,B167)&gt;0,ISNUMBER(SEARCH("x",INDEX(Bugs!D:D,MATCH(B167,Bugs!A:A,0))))),
    AND(COUNTIF(Bugs!B:B,B167)&gt;0,ISNUMBER(SEARCH("x",INDEX(Bugs!D:D,MATCH(B167,Bugs!B:B,0)))))
),"Y","")</f>
        <v/>
      </c>
      <c r="R167">
        <f ca="1">IF(OR(ISNUMBER(MATCH(L167,MasterData!$D$3:$D$18,0)),ISNUMBER(MATCH(L167,MasterData!$C$3:$C$18,0))),
    DATEDIF(E167,I167,"d"),
    DATEDIF(E167,TODAY(),"d"))</f>
        <v>10</v>
      </c>
      <c r="S167">
        <f t="shared" ca="1" si="6"/>
        <v>0</v>
      </c>
      <c r="T167">
        <f t="shared" ca="1" si="7"/>
        <v>1</v>
      </c>
      <c r="U167">
        <f t="shared" ca="1" si="8"/>
        <v>0</v>
      </c>
    </row>
    <row r="168" spans="1:21" x14ac:dyDescent="0.35">
      <c r="A168">
        <v>6000144129</v>
      </c>
      <c r="B168" t="s">
        <v>230</v>
      </c>
      <c r="C168" t="s">
        <v>230</v>
      </c>
      <c r="D168" s="34" t="s">
        <v>231</v>
      </c>
      <c r="E168" s="208">
        <v>45833</v>
      </c>
      <c r="F168" s="1"/>
      <c r="G168" t="s">
        <v>248</v>
      </c>
      <c r="H168" t="s">
        <v>245</v>
      </c>
      <c r="I168" s="208">
        <v>45843</v>
      </c>
      <c r="J168" t="s">
        <v>201</v>
      </c>
      <c r="K168" t="s">
        <v>241</v>
      </c>
      <c r="L168" t="s">
        <v>171</v>
      </c>
      <c r="M168" t="s">
        <v>622</v>
      </c>
      <c r="N168" t="s">
        <v>237</v>
      </c>
      <c r="O168" t="s">
        <v>230</v>
      </c>
      <c r="P168" s="193" t="str">
        <f>IF(OR(AND(A168&lt;&gt;"",COUNTIF(Bugs!B:B,A168)&gt;0),AND(B168&lt;&gt;"",COUNTIF(Bugs!A:A,B168)&gt;0)),"Y","")</f>
        <v/>
      </c>
      <c r="Q168" s="193" t="str">
        <f>IF(OR(
    AND(COUNTIF(Bugs!A:A,B168)&gt;0,ISNUMBER(SEARCH("x",INDEX(Bugs!C:C,MATCH(B168,Bugs!A:A,0))))),
    AND(COUNTIF(Bugs!B:B,B168)&gt;0,ISNUMBER(SEARCH("x",INDEX(Bugs!C:C,MATCH(B168,Bugs!B:B,0))))),
    AND(COUNTIF(Bugs!A:A,B168)&gt;0,ISNUMBER(SEARCH("x",INDEX(Bugs!D:D,MATCH(B168,Bugs!A:A,0))))),
    AND(COUNTIF(Bugs!B:B,B168)&gt;0,ISNUMBER(SEARCH("x",INDEX(Bugs!D:D,MATCH(B168,Bugs!B:B,0)))))
),"Y","")</f>
        <v/>
      </c>
      <c r="R168">
        <f ca="1">IF(OR(ISNUMBER(MATCH(L168,MasterData!$D$3:$D$18,0)),ISNUMBER(MATCH(L168,MasterData!$C$3:$C$18,0))),
    DATEDIF(E168,I168,"d"),
    DATEDIF(E168,TODAY(),"d"))</f>
        <v>10</v>
      </c>
      <c r="S168">
        <f t="shared" ca="1" si="6"/>
        <v>0</v>
      </c>
      <c r="T168">
        <f t="shared" ca="1" si="7"/>
        <v>1</v>
      </c>
      <c r="U168">
        <f t="shared" ca="1" si="8"/>
        <v>0</v>
      </c>
    </row>
    <row r="169" spans="1:21" x14ac:dyDescent="0.35">
      <c r="A169">
        <v>6000144490</v>
      </c>
      <c r="B169" t="s">
        <v>625</v>
      </c>
      <c r="C169" t="s">
        <v>230</v>
      </c>
      <c r="D169" s="34" t="s">
        <v>231</v>
      </c>
      <c r="E169" s="208">
        <v>45838</v>
      </c>
      <c r="F169" s="1"/>
      <c r="G169" t="s">
        <v>248</v>
      </c>
      <c r="H169" t="s">
        <v>245</v>
      </c>
      <c r="I169" s="208">
        <v>45876</v>
      </c>
      <c r="J169" t="s">
        <v>245</v>
      </c>
      <c r="K169" t="s">
        <v>241</v>
      </c>
      <c r="L169" t="s">
        <v>171</v>
      </c>
      <c r="M169" t="s">
        <v>626</v>
      </c>
      <c r="N169" t="s">
        <v>237</v>
      </c>
      <c r="O169" t="s">
        <v>230</v>
      </c>
      <c r="P169" s="193" t="str">
        <f>IF(OR(AND(A169&lt;&gt;"",COUNTIF(Bugs!B:B,A169)&gt;0),AND(B169&lt;&gt;"",COUNTIF(Bugs!A:A,B169)&gt;0)),"Y","")</f>
        <v/>
      </c>
      <c r="Q169" s="193" t="str">
        <f>IF(OR(
    AND(COUNTIF(Bugs!A:A,B169)&gt;0,ISNUMBER(SEARCH("x",INDEX(Bugs!C:C,MATCH(B169,Bugs!A:A,0))))),
    AND(COUNTIF(Bugs!B:B,B169)&gt;0,ISNUMBER(SEARCH("x",INDEX(Bugs!C:C,MATCH(B169,Bugs!B:B,0))))),
    AND(COUNTIF(Bugs!A:A,B169)&gt;0,ISNUMBER(SEARCH("x",INDEX(Bugs!D:D,MATCH(B169,Bugs!A:A,0))))),
    AND(COUNTIF(Bugs!B:B,B169)&gt;0,ISNUMBER(SEARCH("x",INDEX(Bugs!D:D,MATCH(B169,Bugs!B:B,0)))))
),"Y","")</f>
        <v/>
      </c>
      <c r="R169">
        <f ca="1">IF(OR(ISNUMBER(MATCH(L169,MasterData!$D$3:$D$18,0)),ISNUMBER(MATCH(L169,MasterData!$C$3:$C$18,0))),
    DATEDIF(E169,I169,"d"),
    DATEDIF(E169,TODAY(),"d"))</f>
        <v>38</v>
      </c>
      <c r="S169">
        <f t="shared" ca="1" si="6"/>
        <v>0</v>
      </c>
      <c r="T169">
        <f t="shared" ca="1" si="7"/>
        <v>0</v>
      </c>
      <c r="U169">
        <f t="shared" ca="1" si="8"/>
        <v>1</v>
      </c>
    </row>
    <row r="170" spans="1:21" x14ac:dyDescent="0.35">
      <c r="A170">
        <v>6000144523</v>
      </c>
      <c r="B170" t="s">
        <v>627</v>
      </c>
      <c r="C170" t="s">
        <v>230</v>
      </c>
      <c r="D170" s="34" t="s">
        <v>254</v>
      </c>
      <c r="E170" s="208">
        <v>45838</v>
      </c>
      <c r="F170" s="1"/>
      <c r="G170" t="s">
        <v>268</v>
      </c>
      <c r="H170" t="s">
        <v>240</v>
      </c>
      <c r="I170" s="208">
        <v>45859</v>
      </c>
      <c r="J170" t="s">
        <v>245</v>
      </c>
      <c r="K170" t="s">
        <v>235</v>
      </c>
      <c r="L170" t="s">
        <v>171</v>
      </c>
      <c r="M170" t="s">
        <v>629</v>
      </c>
      <c r="N170" t="s">
        <v>237</v>
      </c>
      <c r="O170" t="s">
        <v>230</v>
      </c>
      <c r="P170" s="193" t="str">
        <f>IF(OR(AND(A170&lt;&gt;"",COUNTIF(Bugs!B:B,A170)&gt;0),AND(B170&lt;&gt;"",COUNTIF(Bugs!A:A,B170)&gt;0)),"Y","")</f>
        <v/>
      </c>
      <c r="Q170" s="193" t="str">
        <f>IF(OR(
    AND(COUNTIF(Bugs!A:A,B170)&gt;0,ISNUMBER(SEARCH("x",INDEX(Bugs!C:C,MATCH(B170,Bugs!A:A,0))))),
    AND(COUNTIF(Bugs!B:B,B170)&gt;0,ISNUMBER(SEARCH("x",INDEX(Bugs!C:C,MATCH(B170,Bugs!B:B,0))))),
    AND(COUNTIF(Bugs!A:A,B170)&gt;0,ISNUMBER(SEARCH("x",INDEX(Bugs!D:D,MATCH(B170,Bugs!A:A,0))))),
    AND(COUNTIF(Bugs!B:B,B170)&gt;0,ISNUMBER(SEARCH("x",INDEX(Bugs!D:D,MATCH(B170,Bugs!B:B,0)))))
),"Y","")</f>
        <v/>
      </c>
      <c r="R170">
        <f ca="1">IF(OR(ISNUMBER(MATCH(L170,MasterData!$D$3:$D$18,0)),ISNUMBER(MATCH(L170,MasterData!$C$3:$C$18,0))),
    DATEDIF(E170,I170,"d"),
    DATEDIF(E170,TODAY(),"d"))</f>
        <v>21</v>
      </c>
      <c r="S170">
        <f t="shared" ca="1" si="6"/>
        <v>0</v>
      </c>
      <c r="T170">
        <f t="shared" ca="1" si="7"/>
        <v>1</v>
      </c>
      <c r="U170">
        <f t="shared" ca="1" si="8"/>
        <v>0</v>
      </c>
    </row>
    <row r="171" spans="1:21" x14ac:dyDescent="0.35">
      <c r="A171">
        <v>6000144785</v>
      </c>
      <c r="B171" t="s">
        <v>632</v>
      </c>
      <c r="C171" t="s">
        <v>230</v>
      </c>
      <c r="D171" s="34" t="s">
        <v>231</v>
      </c>
      <c r="E171" s="208">
        <v>45840</v>
      </c>
      <c r="F171" s="1"/>
      <c r="G171" t="s">
        <v>248</v>
      </c>
      <c r="H171" t="s">
        <v>245</v>
      </c>
      <c r="I171" s="208">
        <v>45858</v>
      </c>
      <c r="J171" t="s">
        <v>245</v>
      </c>
      <c r="K171" t="s">
        <v>235</v>
      </c>
      <c r="L171" t="s">
        <v>171</v>
      </c>
      <c r="M171" t="s">
        <v>633</v>
      </c>
      <c r="N171" t="s">
        <v>237</v>
      </c>
      <c r="O171" t="s">
        <v>230</v>
      </c>
      <c r="P171" s="193" t="str">
        <f>IF(OR(AND(A171&lt;&gt;"",COUNTIF(Bugs!B:B,A171)&gt;0),AND(B171&lt;&gt;"",COUNTIF(Bugs!A:A,B171)&gt;0)),"Y","")</f>
        <v/>
      </c>
      <c r="Q171" s="193" t="str">
        <f>IF(OR(
    AND(COUNTIF(Bugs!A:A,B171)&gt;0,ISNUMBER(SEARCH("x",INDEX(Bugs!C:C,MATCH(B171,Bugs!A:A,0))))),
    AND(COUNTIF(Bugs!B:B,B171)&gt;0,ISNUMBER(SEARCH("x",INDEX(Bugs!C:C,MATCH(B171,Bugs!B:B,0))))),
    AND(COUNTIF(Bugs!A:A,B171)&gt;0,ISNUMBER(SEARCH("x",INDEX(Bugs!D:D,MATCH(B171,Bugs!A:A,0))))),
    AND(COUNTIF(Bugs!B:B,B171)&gt;0,ISNUMBER(SEARCH("x",INDEX(Bugs!D:D,MATCH(B171,Bugs!B:B,0)))))
),"Y","")</f>
        <v/>
      </c>
      <c r="R171">
        <f ca="1">IF(OR(ISNUMBER(MATCH(L171,MasterData!$D$3:$D$18,0)),ISNUMBER(MATCH(L171,MasterData!$C$3:$C$18,0))),
    DATEDIF(E171,I171,"d"),
    DATEDIF(E171,TODAY(),"d"))</f>
        <v>18</v>
      </c>
      <c r="S171">
        <f t="shared" ca="1" si="6"/>
        <v>0</v>
      </c>
      <c r="T171">
        <f t="shared" ca="1" si="7"/>
        <v>1</v>
      </c>
      <c r="U171">
        <f t="shared" ca="1" si="8"/>
        <v>0</v>
      </c>
    </row>
    <row r="172" spans="1:21" x14ac:dyDescent="0.35">
      <c r="A172">
        <v>6000144855</v>
      </c>
      <c r="B172" t="s">
        <v>230</v>
      </c>
      <c r="C172" t="s">
        <v>230</v>
      </c>
      <c r="D172" s="34" t="s">
        <v>251</v>
      </c>
      <c r="E172" s="208">
        <v>45841</v>
      </c>
      <c r="F172" s="1"/>
      <c r="G172" t="s">
        <v>400</v>
      </c>
      <c r="H172" t="s">
        <v>230</v>
      </c>
      <c r="I172" s="208">
        <v>45860</v>
      </c>
      <c r="J172" t="s">
        <v>201</v>
      </c>
      <c r="K172" t="s">
        <v>241</v>
      </c>
      <c r="L172" t="s">
        <v>171</v>
      </c>
      <c r="M172" t="s">
        <v>634</v>
      </c>
      <c r="N172" t="s">
        <v>237</v>
      </c>
      <c r="O172" t="s">
        <v>230</v>
      </c>
      <c r="P172" s="193" t="str">
        <f>IF(OR(AND(A172&lt;&gt;"",COUNTIF(Bugs!B:B,A172)&gt;0),AND(B172&lt;&gt;"",COUNTIF(Bugs!A:A,B172)&gt;0)),"Y","")</f>
        <v/>
      </c>
      <c r="Q172" s="193" t="str">
        <f>IF(OR(
    AND(COUNTIF(Bugs!A:A,B172)&gt;0,ISNUMBER(SEARCH("x",INDEX(Bugs!C:C,MATCH(B172,Bugs!A:A,0))))),
    AND(COUNTIF(Bugs!B:B,B172)&gt;0,ISNUMBER(SEARCH("x",INDEX(Bugs!C:C,MATCH(B172,Bugs!B:B,0))))),
    AND(COUNTIF(Bugs!A:A,B172)&gt;0,ISNUMBER(SEARCH("x",INDEX(Bugs!D:D,MATCH(B172,Bugs!A:A,0))))),
    AND(COUNTIF(Bugs!B:B,B172)&gt;0,ISNUMBER(SEARCH("x",INDEX(Bugs!D:D,MATCH(B172,Bugs!B:B,0)))))
),"Y","")</f>
        <v/>
      </c>
      <c r="R172">
        <f ca="1">IF(OR(ISNUMBER(MATCH(L172,MasterData!$D$3:$D$18,0)),ISNUMBER(MATCH(L172,MasterData!$C$3:$C$18,0))),
    DATEDIF(E172,I172,"d"),
    DATEDIF(E172,TODAY(),"d"))</f>
        <v>19</v>
      </c>
      <c r="S172">
        <f t="shared" ca="1" si="6"/>
        <v>0</v>
      </c>
      <c r="T172">
        <f t="shared" ca="1" si="7"/>
        <v>1</v>
      </c>
      <c r="U172">
        <f t="shared" ca="1" si="8"/>
        <v>0</v>
      </c>
    </row>
    <row r="173" spans="1:21" x14ac:dyDescent="0.35">
      <c r="A173">
        <v>6000144869</v>
      </c>
      <c r="B173" t="s">
        <v>635</v>
      </c>
      <c r="C173" t="s">
        <v>230</v>
      </c>
      <c r="D173" s="34" t="s">
        <v>231</v>
      </c>
      <c r="E173" s="208">
        <v>45841</v>
      </c>
      <c r="F173" s="1"/>
      <c r="G173" t="s">
        <v>248</v>
      </c>
      <c r="H173" t="s">
        <v>245</v>
      </c>
      <c r="I173" s="208">
        <v>45870</v>
      </c>
      <c r="J173" t="s">
        <v>234</v>
      </c>
      <c r="K173" t="s">
        <v>235</v>
      </c>
      <c r="L173" t="s">
        <v>171</v>
      </c>
      <c r="M173" t="s">
        <v>636</v>
      </c>
      <c r="N173" t="s">
        <v>237</v>
      </c>
      <c r="O173" t="s">
        <v>230</v>
      </c>
      <c r="P173" s="193" t="str">
        <f>IF(OR(AND(A173&lt;&gt;"",COUNTIF(Bugs!B:B,A173)&gt;0),AND(B173&lt;&gt;"",COUNTIF(Bugs!A:A,B173)&gt;0)),"Y","")</f>
        <v/>
      </c>
      <c r="Q173" s="193" t="str">
        <f>IF(OR(
    AND(COUNTIF(Bugs!A:A,B173)&gt;0,ISNUMBER(SEARCH("x",INDEX(Bugs!C:C,MATCH(B173,Bugs!A:A,0))))),
    AND(COUNTIF(Bugs!B:B,B173)&gt;0,ISNUMBER(SEARCH("x",INDEX(Bugs!C:C,MATCH(B173,Bugs!B:B,0))))),
    AND(COUNTIF(Bugs!A:A,B173)&gt;0,ISNUMBER(SEARCH("x",INDEX(Bugs!D:D,MATCH(B173,Bugs!A:A,0))))),
    AND(COUNTIF(Bugs!B:B,B173)&gt;0,ISNUMBER(SEARCH("x",INDEX(Bugs!D:D,MATCH(B173,Bugs!B:B,0)))))
),"Y","")</f>
        <v/>
      </c>
      <c r="R173">
        <f ca="1">IF(OR(ISNUMBER(MATCH(L173,MasterData!$D$3:$D$18,0)),ISNUMBER(MATCH(L173,MasterData!$C$3:$C$18,0))),
    DATEDIF(E173,I173,"d"),
    DATEDIF(E173,TODAY(),"d"))</f>
        <v>29</v>
      </c>
      <c r="S173">
        <f t="shared" ca="1" si="6"/>
        <v>0</v>
      </c>
      <c r="T173">
        <f t="shared" ca="1" si="7"/>
        <v>1</v>
      </c>
      <c r="U173">
        <f t="shared" ca="1" si="8"/>
        <v>0</v>
      </c>
    </row>
    <row r="174" spans="1:21" x14ac:dyDescent="0.35">
      <c r="A174">
        <v>6000145148</v>
      </c>
      <c r="B174" t="s">
        <v>644</v>
      </c>
      <c r="C174" t="s">
        <v>230</v>
      </c>
      <c r="D174" s="34" t="s">
        <v>480</v>
      </c>
      <c r="E174" s="208">
        <v>45845</v>
      </c>
      <c r="F174" s="1"/>
      <c r="G174" t="s">
        <v>552</v>
      </c>
      <c r="H174" t="s">
        <v>245</v>
      </c>
      <c r="I174" s="208">
        <v>45853</v>
      </c>
      <c r="J174" t="s">
        <v>245</v>
      </c>
      <c r="K174" t="s">
        <v>241</v>
      </c>
      <c r="L174" t="s">
        <v>171</v>
      </c>
      <c r="M174" t="s">
        <v>645</v>
      </c>
      <c r="N174" t="s">
        <v>237</v>
      </c>
      <c r="O174" t="s">
        <v>230</v>
      </c>
      <c r="P174" s="193" t="str">
        <f>IF(OR(AND(A174&lt;&gt;"",COUNTIF(Bugs!B:B,A174)&gt;0),AND(B174&lt;&gt;"",COUNTIF(Bugs!A:A,B174)&gt;0)),"Y","")</f>
        <v/>
      </c>
      <c r="Q174" s="193" t="str">
        <f>IF(OR(
    AND(COUNTIF(Bugs!A:A,B174)&gt;0,ISNUMBER(SEARCH("x",INDEX(Bugs!C:C,MATCH(B174,Bugs!A:A,0))))),
    AND(COUNTIF(Bugs!B:B,B174)&gt;0,ISNUMBER(SEARCH("x",INDEX(Bugs!C:C,MATCH(B174,Bugs!B:B,0))))),
    AND(COUNTIF(Bugs!A:A,B174)&gt;0,ISNUMBER(SEARCH("x",INDEX(Bugs!D:D,MATCH(B174,Bugs!A:A,0))))),
    AND(COUNTIF(Bugs!B:B,B174)&gt;0,ISNUMBER(SEARCH("x",INDEX(Bugs!D:D,MATCH(B174,Bugs!B:B,0)))))
),"Y","")</f>
        <v/>
      </c>
      <c r="R174">
        <f ca="1">IF(OR(ISNUMBER(MATCH(L174,MasterData!$D$3:$D$18,0)),ISNUMBER(MATCH(L174,MasterData!$C$3:$C$18,0))),
    DATEDIF(E174,I174,"d"),
    DATEDIF(E174,TODAY(),"d"))</f>
        <v>8</v>
      </c>
      <c r="S174">
        <f t="shared" ca="1" si="6"/>
        <v>0</v>
      </c>
      <c r="T174">
        <f t="shared" ca="1" si="7"/>
        <v>1</v>
      </c>
      <c r="U174">
        <f t="shared" ca="1" si="8"/>
        <v>0</v>
      </c>
    </row>
    <row r="175" spans="1:21" x14ac:dyDescent="0.35">
      <c r="A175">
        <v>6000145298</v>
      </c>
      <c r="B175" t="s">
        <v>230</v>
      </c>
      <c r="C175" t="s">
        <v>230</v>
      </c>
      <c r="D175" s="34" t="s">
        <v>231</v>
      </c>
      <c r="E175" s="208">
        <v>45846</v>
      </c>
      <c r="F175" s="1"/>
      <c r="G175" t="s">
        <v>248</v>
      </c>
      <c r="H175" t="s">
        <v>245</v>
      </c>
      <c r="I175" s="208">
        <v>45856</v>
      </c>
      <c r="J175" t="s">
        <v>245</v>
      </c>
      <c r="K175" t="s">
        <v>241</v>
      </c>
      <c r="L175" t="s">
        <v>171</v>
      </c>
      <c r="M175" t="s">
        <v>486</v>
      </c>
      <c r="N175" t="s">
        <v>237</v>
      </c>
      <c r="O175" t="s">
        <v>230</v>
      </c>
      <c r="P175" s="193" t="str">
        <f>IF(OR(AND(A175&lt;&gt;"",COUNTIF(Bugs!B:B,A175)&gt;0),AND(B175&lt;&gt;"",COUNTIF(Bugs!A:A,B175)&gt;0)),"Y","")</f>
        <v/>
      </c>
      <c r="Q175" s="193" t="str">
        <f>IF(OR(
    AND(COUNTIF(Bugs!A:A,B175)&gt;0,ISNUMBER(SEARCH("x",INDEX(Bugs!C:C,MATCH(B175,Bugs!A:A,0))))),
    AND(COUNTIF(Bugs!B:B,B175)&gt;0,ISNUMBER(SEARCH("x",INDEX(Bugs!C:C,MATCH(B175,Bugs!B:B,0))))),
    AND(COUNTIF(Bugs!A:A,B175)&gt;0,ISNUMBER(SEARCH("x",INDEX(Bugs!D:D,MATCH(B175,Bugs!A:A,0))))),
    AND(COUNTIF(Bugs!B:B,B175)&gt;0,ISNUMBER(SEARCH("x",INDEX(Bugs!D:D,MATCH(B175,Bugs!B:B,0)))))
),"Y","")</f>
        <v/>
      </c>
      <c r="R175">
        <f ca="1">IF(OR(ISNUMBER(MATCH(L175,MasterData!$D$3:$D$18,0)),ISNUMBER(MATCH(L175,MasterData!$C$3:$C$18,0))),
    DATEDIF(E175,I175,"d"),
    DATEDIF(E175,TODAY(),"d"))</f>
        <v>10</v>
      </c>
      <c r="S175">
        <f t="shared" ca="1" si="6"/>
        <v>0</v>
      </c>
      <c r="T175">
        <f t="shared" ca="1" si="7"/>
        <v>1</v>
      </c>
      <c r="U175">
        <f t="shared" ca="1" si="8"/>
        <v>0</v>
      </c>
    </row>
    <row r="176" spans="1:21" x14ac:dyDescent="0.35">
      <c r="A176">
        <v>6000145337</v>
      </c>
      <c r="B176" t="s">
        <v>646</v>
      </c>
      <c r="C176" t="s">
        <v>230</v>
      </c>
      <c r="D176" s="34" t="s">
        <v>231</v>
      </c>
      <c r="E176" s="208">
        <v>45846</v>
      </c>
      <c r="F176" s="1"/>
      <c r="G176" t="s">
        <v>248</v>
      </c>
      <c r="H176" t="s">
        <v>245</v>
      </c>
      <c r="I176" s="208">
        <v>45873</v>
      </c>
      <c r="J176" t="s">
        <v>234</v>
      </c>
      <c r="K176" t="s">
        <v>235</v>
      </c>
      <c r="L176" t="s">
        <v>171</v>
      </c>
      <c r="M176" t="s">
        <v>486</v>
      </c>
      <c r="N176" t="s">
        <v>237</v>
      </c>
      <c r="O176" t="s">
        <v>230</v>
      </c>
      <c r="P176" s="193" t="str">
        <f>IF(OR(AND(A176&lt;&gt;"",COUNTIF(Bugs!B:B,A176)&gt;0),AND(B176&lt;&gt;"",COUNTIF(Bugs!A:A,B176)&gt;0)),"Y","")</f>
        <v/>
      </c>
      <c r="Q176" s="193" t="str">
        <f>IF(OR(
    AND(COUNTIF(Bugs!A:A,B176)&gt;0,ISNUMBER(SEARCH("x",INDEX(Bugs!C:C,MATCH(B176,Bugs!A:A,0))))),
    AND(COUNTIF(Bugs!B:B,B176)&gt;0,ISNUMBER(SEARCH("x",INDEX(Bugs!C:C,MATCH(B176,Bugs!B:B,0))))),
    AND(COUNTIF(Bugs!A:A,B176)&gt;0,ISNUMBER(SEARCH("x",INDEX(Bugs!D:D,MATCH(B176,Bugs!A:A,0))))),
    AND(COUNTIF(Bugs!B:B,B176)&gt;0,ISNUMBER(SEARCH("x",INDEX(Bugs!D:D,MATCH(B176,Bugs!B:B,0)))))
),"Y","")</f>
        <v/>
      </c>
      <c r="R176">
        <f ca="1">IF(OR(ISNUMBER(MATCH(L176,MasterData!$D$3:$D$18,0)),ISNUMBER(MATCH(L176,MasterData!$C$3:$C$18,0))),
    DATEDIF(E176,I176,"d"),
    DATEDIF(E176,TODAY(),"d"))</f>
        <v>27</v>
      </c>
      <c r="S176">
        <f t="shared" ca="1" si="6"/>
        <v>0</v>
      </c>
      <c r="T176">
        <f t="shared" ca="1" si="7"/>
        <v>1</v>
      </c>
      <c r="U176">
        <f t="shared" ca="1" si="8"/>
        <v>0</v>
      </c>
    </row>
    <row r="177" spans="1:21" x14ac:dyDescent="0.35">
      <c r="A177">
        <v>6000145415</v>
      </c>
      <c r="B177" t="s">
        <v>647</v>
      </c>
      <c r="C177" t="s">
        <v>230</v>
      </c>
      <c r="D177" s="34" t="s">
        <v>254</v>
      </c>
      <c r="E177" s="208">
        <v>45847</v>
      </c>
      <c r="F177" s="1"/>
      <c r="G177" t="s">
        <v>268</v>
      </c>
      <c r="H177" t="s">
        <v>230</v>
      </c>
      <c r="I177" s="208">
        <v>45876</v>
      </c>
      <c r="J177" t="s">
        <v>245</v>
      </c>
      <c r="K177" t="s">
        <v>241</v>
      </c>
      <c r="L177" t="s">
        <v>171</v>
      </c>
      <c r="M177" t="s">
        <v>648</v>
      </c>
      <c r="N177" t="s">
        <v>237</v>
      </c>
      <c r="O177" t="s">
        <v>230</v>
      </c>
      <c r="P177" s="193" t="str">
        <f>IF(OR(AND(A177&lt;&gt;"",COUNTIF(Bugs!B:B,A177)&gt;0),AND(B177&lt;&gt;"",COUNTIF(Bugs!A:A,B177)&gt;0)),"Y","")</f>
        <v/>
      </c>
      <c r="Q177" s="193" t="str">
        <f>IF(OR(
    AND(COUNTIF(Bugs!A:A,B177)&gt;0,ISNUMBER(SEARCH("x",INDEX(Bugs!C:C,MATCH(B177,Bugs!A:A,0))))),
    AND(COUNTIF(Bugs!B:B,B177)&gt;0,ISNUMBER(SEARCH("x",INDEX(Bugs!C:C,MATCH(B177,Bugs!B:B,0))))),
    AND(COUNTIF(Bugs!A:A,B177)&gt;0,ISNUMBER(SEARCH("x",INDEX(Bugs!D:D,MATCH(B177,Bugs!A:A,0))))),
    AND(COUNTIF(Bugs!B:B,B177)&gt;0,ISNUMBER(SEARCH("x",INDEX(Bugs!D:D,MATCH(B177,Bugs!B:B,0)))))
),"Y","")</f>
        <v/>
      </c>
      <c r="R177">
        <f ca="1">IF(OR(ISNUMBER(MATCH(L177,MasterData!$D$3:$D$18,0)),ISNUMBER(MATCH(L177,MasterData!$C$3:$C$18,0))),
    DATEDIF(E177,I177,"d"),
    DATEDIF(E177,TODAY(),"d"))</f>
        <v>29</v>
      </c>
      <c r="S177">
        <f t="shared" ca="1" si="6"/>
        <v>0</v>
      </c>
      <c r="T177">
        <f t="shared" ca="1" si="7"/>
        <v>1</v>
      </c>
      <c r="U177">
        <f t="shared" ca="1" si="8"/>
        <v>0</v>
      </c>
    </row>
    <row r="178" spans="1:21" x14ac:dyDescent="0.35">
      <c r="A178">
        <v>6000146508</v>
      </c>
      <c r="B178" t="s">
        <v>640</v>
      </c>
      <c r="D178" s="34" t="s">
        <v>254</v>
      </c>
      <c r="E178" s="208">
        <v>45825</v>
      </c>
      <c r="F178" s="1"/>
      <c r="G178" t="s">
        <v>641</v>
      </c>
      <c r="I178" s="208">
        <v>45895.441759259258</v>
      </c>
      <c r="K178" t="s">
        <v>241</v>
      </c>
      <c r="L178" t="s">
        <v>171</v>
      </c>
      <c r="M178" t="s">
        <v>642</v>
      </c>
      <c r="N178" t="s">
        <v>237</v>
      </c>
      <c r="P178" s="193" t="str">
        <f>IF(OR(AND(A178&lt;&gt;"",COUNTIF(Bugs!B:B,A178)&gt;0),AND(B178&lt;&gt;"",COUNTIF(Bugs!A:A,B178)&gt;0)),"Y","")</f>
        <v/>
      </c>
      <c r="Q178" s="193" t="str">
        <f>IF(OR(
    AND(COUNTIF(Bugs!A:A,B178)&gt;0,ISNUMBER(SEARCH("x",INDEX(Bugs!C:C,MATCH(B178,Bugs!A:A,0))))),
    AND(COUNTIF(Bugs!B:B,B178)&gt;0,ISNUMBER(SEARCH("x",INDEX(Bugs!C:C,MATCH(B178,Bugs!B:B,0))))),
    AND(COUNTIF(Bugs!A:A,B178)&gt;0,ISNUMBER(SEARCH("x",INDEX(Bugs!D:D,MATCH(B178,Bugs!A:A,0))))),
    AND(COUNTIF(Bugs!B:B,B178)&gt;0,ISNUMBER(SEARCH("x",INDEX(Bugs!D:D,MATCH(B178,Bugs!B:B,0)))))
),"Y","")</f>
        <v/>
      </c>
      <c r="R178">
        <f ca="1">IF(OR(ISNUMBER(MATCH(L178,MasterData!$D$3:$D$18,0)),ISNUMBER(MATCH(L178,MasterData!$C$3:$C$18,0))),
    DATEDIF(E178,I178,"d"),
    DATEDIF(E178,TODAY(),"d"))</f>
        <v>70</v>
      </c>
      <c r="S178">
        <f t="shared" ca="1" si="6"/>
        <v>0</v>
      </c>
      <c r="T178">
        <f t="shared" ca="1" si="7"/>
        <v>0</v>
      </c>
      <c r="U178">
        <f t="shared" ca="1" si="8"/>
        <v>1</v>
      </c>
    </row>
    <row r="179" spans="1:21" x14ac:dyDescent="0.35">
      <c r="B179" t="s">
        <v>663</v>
      </c>
      <c r="D179" s="34">
        <v>3010</v>
      </c>
      <c r="E179" s="208">
        <v>45826</v>
      </c>
      <c r="F179" s="1"/>
      <c r="G179" t="s">
        <v>664</v>
      </c>
      <c r="I179" s="208">
        <v>45854</v>
      </c>
      <c r="K179" t="s">
        <v>235</v>
      </c>
      <c r="L179" t="s">
        <v>171</v>
      </c>
      <c r="M179" t="s">
        <v>665</v>
      </c>
      <c r="N179" t="s">
        <v>237</v>
      </c>
      <c r="P179" s="193" t="str">
        <f>IF(OR(AND(A179&lt;&gt;"",COUNTIF(Bugs!B:B,A179)&gt;0),AND(B179&lt;&gt;"",COUNTIF(Bugs!A:A,B179)&gt;0)),"Y","")</f>
        <v/>
      </c>
      <c r="Q179" s="193" t="str">
        <f>IF(OR(
    AND(COUNTIF(Bugs!A:A,B179)&gt;0,ISNUMBER(SEARCH("x",INDEX(Bugs!C:C,MATCH(B179,Bugs!A:A,0))))),
    AND(COUNTIF(Bugs!B:B,B179)&gt;0,ISNUMBER(SEARCH("x",INDEX(Bugs!C:C,MATCH(B179,Bugs!B:B,0))))),
    AND(COUNTIF(Bugs!A:A,B179)&gt;0,ISNUMBER(SEARCH("x",INDEX(Bugs!D:D,MATCH(B179,Bugs!A:A,0))))),
    AND(COUNTIF(Bugs!B:B,B179)&gt;0,ISNUMBER(SEARCH("x",INDEX(Bugs!D:D,MATCH(B179,Bugs!B:B,0)))))
),"Y","")</f>
        <v/>
      </c>
      <c r="R179">
        <f ca="1">IF(OR(ISNUMBER(MATCH(L179,MasterData!$D$3:$D$18,0)),ISNUMBER(MATCH(L179,MasterData!$C$3:$C$18,0))),
    DATEDIF(E179,I179,"d"),
    DATEDIF(E179,TODAY(),"d"))</f>
        <v>28</v>
      </c>
      <c r="S179">
        <f t="shared" ca="1" si="6"/>
        <v>0</v>
      </c>
      <c r="T179">
        <f t="shared" ca="1" si="7"/>
        <v>1</v>
      </c>
      <c r="U179">
        <f t="shared" ca="1" si="8"/>
        <v>0</v>
      </c>
    </row>
    <row r="180" spans="1:21" x14ac:dyDescent="0.35">
      <c r="B180" t="s">
        <v>666</v>
      </c>
      <c r="D180" s="34">
        <v>3010</v>
      </c>
      <c r="E180" s="208">
        <v>45828</v>
      </c>
      <c r="F180" s="1"/>
      <c r="G180" t="s">
        <v>667</v>
      </c>
      <c r="I180" s="208">
        <v>45854</v>
      </c>
      <c r="K180" t="s">
        <v>235</v>
      </c>
      <c r="L180" t="s">
        <v>171</v>
      </c>
      <c r="M180" t="s">
        <v>668</v>
      </c>
      <c r="N180" t="s">
        <v>237</v>
      </c>
      <c r="P180" s="193" t="str">
        <f>IF(OR(AND(A180&lt;&gt;"",COUNTIF(Bugs!B:B,A180)&gt;0),AND(B180&lt;&gt;"",COUNTIF(Bugs!A:A,B180)&gt;0)),"Y","")</f>
        <v/>
      </c>
      <c r="Q180" s="193" t="str">
        <f>IF(OR(
    AND(COUNTIF(Bugs!A:A,B180)&gt;0,ISNUMBER(SEARCH("x",INDEX(Bugs!C:C,MATCH(B180,Bugs!A:A,0))))),
    AND(COUNTIF(Bugs!B:B,B180)&gt;0,ISNUMBER(SEARCH("x",INDEX(Bugs!C:C,MATCH(B180,Bugs!B:B,0))))),
    AND(COUNTIF(Bugs!A:A,B180)&gt;0,ISNUMBER(SEARCH("x",INDEX(Bugs!D:D,MATCH(B180,Bugs!A:A,0))))),
    AND(COUNTIF(Bugs!B:B,B180)&gt;0,ISNUMBER(SEARCH("x",INDEX(Bugs!D:D,MATCH(B180,Bugs!B:B,0)))))
),"Y","")</f>
        <v/>
      </c>
      <c r="R180">
        <f ca="1">IF(OR(ISNUMBER(MATCH(L180,MasterData!$D$3:$D$18,0)),ISNUMBER(MATCH(L180,MasterData!$C$3:$C$18,0))),
    DATEDIF(E180,I180,"d"),
    DATEDIF(E180,TODAY(),"d"))</f>
        <v>26</v>
      </c>
      <c r="S180">
        <f t="shared" ca="1" si="6"/>
        <v>0</v>
      </c>
      <c r="T180">
        <f t="shared" ca="1" si="7"/>
        <v>1</v>
      </c>
      <c r="U180">
        <f t="shared" ca="1" si="8"/>
        <v>0</v>
      </c>
    </row>
    <row r="181" spans="1:21" x14ac:dyDescent="0.35">
      <c r="B181" t="s">
        <v>10</v>
      </c>
      <c r="D181" s="34" t="s">
        <v>231</v>
      </c>
      <c r="E181" s="208">
        <v>45828</v>
      </c>
      <c r="F181" s="1"/>
      <c r="G181" t="s">
        <v>669</v>
      </c>
      <c r="I181" s="208">
        <v>45895.398414351854</v>
      </c>
      <c r="K181" t="s">
        <v>235</v>
      </c>
      <c r="L181" t="s">
        <v>171</v>
      </c>
      <c r="M181" t="s">
        <v>670</v>
      </c>
      <c r="N181" t="s">
        <v>237</v>
      </c>
      <c r="P181" s="193" t="str">
        <f>IF(OR(AND(A181&lt;&gt;"",COUNTIF(Bugs!B:B,A181)&gt;0),AND(B181&lt;&gt;"",COUNTIF(Bugs!A:A,B181)&gt;0)),"Y","")</f>
        <v>Y</v>
      </c>
      <c r="Q181" s="193" t="str">
        <f>IF(OR(
    AND(COUNTIF(Bugs!A:A,B181)&gt;0,ISNUMBER(SEARCH("x",INDEX(Bugs!C:C,MATCH(B181,Bugs!A:A,0))))),
    AND(COUNTIF(Bugs!B:B,B181)&gt;0,ISNUMBER(SEARCH("x",INDEX(Bugs!C:C,MATCH(B181,Bugs!B:B,0))))),
    AND(COUNTIF(Bugs!A:A,B181)&gt;0,ISNUMBER(SEARCH("x",INDEX(Bugs!D:D,MATCH(B181,Bugs!A:A,0))))),
    AND(COUNTIF(Bugs!B:B,B181)&gt;0,ISNUMBER(SEARCH("x",INDEX(Bugs!D:D,MATCH(B181,Bugs!B:B,0)))))
),"Y","")</f>
        <v/>
      </c>
      <c r="R181">
        <f ca="1">IF(OR(ISNUMBER(MATCH(L181,MasterData!$D$3:$D$18,0)),ISNUMBER(MATCH(L181,MasterData!$C$3:$C$18,0))),
    DATEDIF(E181,I181,"d"),
    DATEDIF(E181,TODAY(),"d"))</f>
        <v>67</v>
      </c>
      <c r="S181">
        <f t="shared" ca="1" si="6"/>
        <v>0</v>
      </c>
      <c r="T181">
        <f t="shared" ca="1" si="7"/>
        <v>0</v>
      </c>
      <c r="U181">
        <f t="shared" ca="1" si="8"/>
        <v>1</v>
      </c>
    </row>
    <row r="182" spans="1:21" x14ac:dyDescent="0.35">
      <c r="B182" t="s">
        <v>11</v>
      </c>
      <c r="D182" s="34">
        <v>3014</v>
      </c>
      <c r="E182" s="208">
        <v>45840</v>
      </c>
      <c r="F182" s="1"/>
      <c r="G182" t="s">
        <v>649</v>
      </c>
      <c r="H182" t="s">
        <v>650</v>
      </c>
      <c r="I182" s="208">
        <v>45883</v>
      </c>
      <c r="J182" t="s">
        <v>650</v>
      </c>
      <c r="K182" t="s">
        <v>235</v>
      </c>
      <c r="L182" t="s">
        <v>171</v>
      </c>
      <c r="M182" t="s">
        <v>651</v>
      </c>
      <c r="N182" t="s">
        <v>237</v>
      </c>
      <c r="P182" s="193" t="str">
        <f>IF(OR(AND(A182&lt;&gt;"",COUNTIF(Bugs!B:B,A182)&gt;0),AND(B182&lt;&gt;"",COUNTIF(Bugs!A:A,B182)&gt;0)),"Y","")</f>
        <v>Y</v>
      </c>
      <c r="Q182" s="193" t="str">
        <f>IF(OR(
    AND(COUNTIF(Bugs!A:A,B182)&gt;0,ISNUMBER(SEARCH("x",INDEX(Bugs!C:C,MATCH(B182,Bugs!A:A,0))))),
    AND(COUNTIF(Bugs!B:B,B182)&gt;0,ISNUMBER(SEARCH("x",INDEX(Bugs!C:C,MATCH(B182,Bugs!B:B,0))))),
    AND(COUNTIF(Bugs!A:A,B182)&gt;0,ISNUMBER(SEARCH("x",INDEX(Bugs!D:D,MATCH(B182,Bugs!A:A,0))))),
    AND(COUNTIF(Bugs!B:B,B182)&gt;0,ISNUMBER(SEARCH("x",INDEX(Bugs!D:D,MATCH(B182,Bugs!B:B,0)))))
),"Y","")</f>
        <v/>
      </c>
      <c r="R182">
        <f ca="1">IF(OR(ISNUMBER(MATCH(L182,MasterData!$D$3:$D$18,0)),ISNUMBER(MATCH(L182,MasterData!$C$3:$C$18,0))),
    DATEDIF(E182,I182,"d"),
    DATEDIF(E182,TODAY(),"d"))</f>
        <v>43</v>
      </c>
      <c r="S182">
        <f t="shared" ca="1" si="6"/>
        <v>0</v>
      </c>
      <c r="T182">
        <f t="shared" ca="1" si="7"/>
        <v>0</v>
      </c>
      <c r="U182">
        <f t="shared" ca="1" si="8"/>
        <v>1</v>
      </c>
    </row>
    <row r="183" spans="1:21" x14ac:dyDescent="0.35">
      <c r="B183" t="s">
        <v>671</v>
      </c>
      <c r="D183" s="34">
        <v>7092</v>
      </c>
      <c r="E183" s="208">
        <v>45841</v>
      </c>
      <c r="F183" s="1"/>
      <c r="G183" t="s">
        <v>672</v>
      </c>
      <c r="I183" s="208">
        <v>45859</v>
      </c>
      <c r="K183" t="s">
        <v>241</v>
      </c>
      <c r="L183" t="s">
        <v>171</v>
      </c>
      <c r="M183" t="s">
        <v>673</v>
      </c>
      <c r="N183" t="s">
        <v>237</v>
      </c>
      <c r="P183" s="193" t="str">
        <f>IF(OR(AND(A183&lt;&gt;"",COUNTIF(Bugs!B:B,A183)&gt;0),AND(B183&lt;&gt;"",COUNTIF(Bugs!A:A,B183)&gt;0)),"Y","")</f>
        <v/>
      </c>
      <c r="Q183" s="193" t="str">
        <f>IF(OR(
    AND(COUNTIF(Bugs!A:A,B183)&gt;0,ISNUMBER(SEARCH("x",INDEX(Bugs!C:C,MATCH(B183,Bugs!A:A,0))))),
    AND(COUNTIF(Bugs!B:B,B183)&gt;0,ISNUMBER(SEARCH("x",INDEX(Bugs!C:C,MATCH(B183,Bugs!B:B,0))))),
    AND(COUNTIF(Bugs!A:A,B183)&gt;0,ISNUMBER(SEARCH("x",INDEX(Bugs!D:D,MATCH(B183,Bugs!A:A,0))))),
    AND(COUNTIF(Bugs!B:B,B183)&gt;0,ISNUMBER(SEARCH("x",INDEX(Bugs!D:D,MATCH(B183,Bugs!B:B,0)))))
),"Y","")</f>
        <v/>
      </c>
      <c r="R183">
        <f ca="1">IF(OR(ISNUMBER(MATCH(L183,MasterData!$D$3:$D$18,0)),ISNUMBER(MATCH(L183,MasterData!$C$3:$C$18,0))),
    DATEDIF(E183,I183,"d"),
    DATEDIF(E183,TODAY(),"d"))</f>
        <v>18</v>
      </c>
      <c r="S183">
        <f t="shared" ca="1" si="6"/>
        <v>0</v>
      </c>
      <c r="T183">
        <f t="shared" ca="1" si="7"/>
        <v>1</v>
      </c>
      <c r="U183">
        <f t="shared" ca="1" si="8"/>
        <v>0</v>
      </c>
    </row>
    <row r="184" spans="1:21" x14ac:dyDescent="0.35">
      <c r="B184" t="s">
        <v>12</v>
      </c>
      <c r="D184" s="34" t="s">
        <v>231</v>
      </c>
      <c r="E184" s="208">
        <v>45845</v>
      </c>
      <c r="F184" s="1"/>
      <c r="G184" t="s">
        <v>669</v>
      </c>
      <c r="I184" s="208">
        <v>45901</v>
      </c>
      <c r="K184" t="s">
        <v>235</v>
      </c>
      <c r="L184" t="s">
        <v>171</v>
      </c>
      <c r="M184" t="s">
        <v>674</v>
      </c>
      <c r="N184" t="s">
        <v>237</v>
      </c>
      <c r="P184" s="193" t="str">
        <f>IF(OR(AND(A184&lt;&gt;"",COUNTIF(Bugs!B:B,A184)&gt;0),AND(B184&lt;&gt;"",COUNTIF(Bugs!A:A,B184)&gt;0)),"Y","")</f>
        <v>Y</v>
      </c>
      <c r="Q184" s="193" t="str">
        <f>IF(OR(
    AND(COUNTIF(Bugs!A:A,B184)&gt;0,ISNUMBER(SEARCH("x",INDEX(Bugs!C:C,MATCH(B184,Bugs!A:A,0))))),
    AND(COUNTIF(Bugs!B:B,B184)&gt;0,ISNUMBER(SEARCH("x",INDEX(Bugs!C:C,MATCH(B184,Bugs!B:B,0))))),
    AND(COUNTIF(Bugs!A:A,B184)&gt;0,ISNUMBER(SEARCH("x",INDEX(Bugs!D:D,MATCH(B184,Bugs!A:A,0))))),
    AND(COUNTIF(Bugs!B:B,B184)&gt;0,ISNUMBER(SEARCH("x",INDEX(Bugs!D:D,MATCH(B184,Bugs!B:B,0)))))
),"Y","")</f>
        <v/>
      </c>
      <c r="R184">
        <f ca="1">IF(OR(ISNUMBER(MATCH(L184,MasterData!$D$3:$D$18,0)),ISNUMBER(MATCH(L184,MasterData!$C$3:$C$18,0))),
    DATEDIF(E184,I184,"d"),
    DATEDIF(E184,TODAY(),"d"))</f>
        <v>56</v>
      </c>
      <c r="S184">
        <f t="shared" ca="1" si="6"/>
        <v>0</v>
      </c>
      <c r="T184">
        <f t="shared" ca="1" si="7"/>
        <v>0</v>
      </c>
      <c r="U184">
        <f t="shared" ca="1" si="8"/>
        <v>1</v>
      </c>
    </row>
    <row r="185" spans="1:21" x14ac:dyDescent="0.35">
      <c r="B185" t="s">
        <v>675</v>
      </c>
      <c r="D185" s="34">
        <v>3014</v>
      </c>
      <c r="E185" s="208">
        <v>45845</v>
      </c>
      <c r="F185" s="1"/>
      <c r="G185" t="s">
        <v>676</v>
      </c>
      <c r="I185" s="208">
        <v>45859</v>
      </c>
      <c r="K185" t="s">
        <v>347</v>
      </c>
      <c r="L185" t="s">
        <v>171</v>
      </c>
      <c r="M185" t="s">
        <v>677</v>
      </c>
      <c r="N185" t="s">
        <v>237</v>
      </c>
      <c r="P185" s="193" t="str">
        <f>IF(OR(AND(A185&lt;&gt;"",COUNTIF(Bugs!B:B,A185)&gt;0),AND(B185&lt;&gt;"",COUNTIF(Bugs!A:A,B185)&gt;0)),"Y","")</f>
        <v/>
      </c>
      <c r="Q185" s="193" t="str">
        <f>IF(OR(
    AND(COUNTIF(Bugs!A:A,B185)&gt;0,ISNUMBER(SEARCH("x",INDEX(Bugs!C:C,MATCH(B185,Bugs!A:A,0))))),
    AND(COUNTIF(Bugs!B:B,B185)&gt;0,ISNUMBER(SEARCH("x",INDEX(Bugs!C:C,MATCH(B185,Bugs!B:B,0))))),
    AND(COUNTIF(Bugs!A:A,B185)&gt;0,ISNUMBER(SEARCH("x",INDEX(Bugs!D:D,MATCH(B185,Bugs!A:A,0))))),
    AND(COUNTIF(Bugs!B:B,B185)&gt;0,ISNUMBER(SEARCH("x",INDEX(Bugs!D:D,MATCH(B185,Bugs!B:B,0)))))
),"Y","")</f>
        <v/>
      </c>
      <c r="R185">
        <f ca="1">IF(OR(ISNUMBER(MATCH(L185,MasterData!$D$3:$D$18,0)),ISNUMBER(MATCH(L185,MasterData!$C$3:$C$18,0))),
    DATEDIF(E185,I185,"d"),
    DATEDIF(E185,TODAY(),"d"))</f>
        <v>14</v>
      </c>
      <c r="S185">
        <f t="shared" ca="1" si="6"/>
        <v>0</v>
      </c>
      <c r="T185">
        <f t="shared" ca="1" si="7"/>
        <v>1</v>
      </c>
      <c r="U185">
        <f t="shared" ca="1" si="8"/>
        <v>0</v>
      </c>
    </row>
    <row r="186" spans="1:21" x14ac:dyDescent="0.35">
      <c r="B186" t="s">
        <v>13</v>
      </c>
      <c r="D186" s="34">
        <v>3014</v>
      </c>
      <c r="E186" s="208">
        <v>45846</v>
      </c>
      <c r="F186" s="1"/>
      <c r="G186" t="s">
        <v>652</v>
      </c>
      <c r="H186" t="s">
        <v>240</v>
      </c>
      <c r="I186" s="208">
        <v>45938</v>
      </c>
      <c r="J186" t="s">
        <v>245</v>
      </c>
      <c r="K186" t="s">
        <v>241</v>
      </c>
      <c r="L186" t="s">
        <v>171</v>
      </c>
      <c r="M186" t="s">
        <v>653</v>
      </c>
      <c r="N186" t="s">
        <v>237</v>
      </c>
      <c r="P186" s="193" t="str">
        <f>IF(OR(AND(A186&lt;&gt;"",COUNTIF(Bugs!B:B,A186)&gt;0),AND(B186&lt;&gt;"",COUNTIF(Bugs!A:A,B186)&gt;0)),"Y","")</f>
        <v>Y</v>
      </c>
      <c r="Q186" s="193" t="str">
        <f>IF(OR(
    AND(COUNTIF(Bugs!A:A,B186)&gt;0,ISNUMBER(SEARCH("x",INDEX(Bugs!C:C,MATCH(B186,Bugs!A:A,0))))),
    AND(COUNTIF(Bugs!B:B,B186)&gt;0,ISNUMBER(SEARCH("x",INDEX(Bugs!C:C,MATCH(B186,Bugs!B:B,0))))),
    AND(COUNTIF(Bugs!A:A,B186)&gt;0,ISNUMBER(SEARCH("x",INDEX(Bugs!D:D,MATCH(B186,Bugs!A:A,0))))),
    AND(COUNTIF(Bugs!B:B,B186)&gt;0,ISNUMBER(SEARCH("x",INDEX(Bugs!D:D,MATCH(B186,Bugs!B:B,0)))))
),"Y","")</f>
        <v>Y</v>
      </c>
      <c r="R186">
        <f ca="1">IF(OR(ISNUMBER(MATCH(L186,MasterData!$D$3:$D$18,0)),ISNUMBER(MATCH(L186,MasterData!$C$3:$C$18,0))),
    DATEDIF(E186,I186,"d"),
    DATEDIF(E186,TODAY(),"d"))</f>
        <v>92</v>
      </c>
      <c r="S186">
        <f t="shared" ca="1" si="6"/>
        <v>0</v>
      </c>
      <c r="T186">
        <f t="shared" ca="1" si="7"/>
        <v>0</v>
      </c>
      <c r="U186">
        <f t="shared" ca="1" si="8"/>
        <v>1</v>
      </c>
    </row>
    <row r="187" spans="1:21" x14ac:dyDescent="0.35">
      <c r="B187" t="s">
        <v>654</v>
      </c>
      <c r="D187" s="34">
        <v>3014</v>
      </c>
      <c r="E187" s="208">
        <v>45847</v>
      </c>
      <c r="F187" s="1"/>
      <c r="G187" t="s">
        <v>652</v>
      </c>
      <c r="H187" t="s">
        <v>245</v>
      </c>
      <c r="I187" s="208">
        <v>45854</v>
      </c>
      <c r="J187" t="s">
        <v>245</v>
      </c>
      <c r="K187" t="s">
        <v>347</v>
      </c>
      <c r="L187" t="s">
        <v>171</v>
      </c>
      <c r="M187" t="s">
        <v>655</v>
      </c>
      <c r="N187" t="s">
        <v>237</v>
      </c>
      <c r="P187" s="193" t="str">
        <f>IF(OR(AND(A187&lt;&gt;"",COUNTIF(Bugs!B:B,A187)&gt;0),AND(B187&lt;&gt;"",COUNTIF(Bugs!A:A,B187)&gt;0)),"Y","")</f>
        <v/>
      </c>
      <c r="Q187" s="193" t="str">
        <f>IF(OR(
    AND(COUNTIF(Bugs!A:A,B187)&gt;0,ISNUMBER(SEARCH("x",INDEX(Bugs!C:C,MATCH(B187,Bugs!A:A,0))))),
    AND(COUNTIF(Bugs!B:B,B187)&gt;0,ISNUMBER(SEARCH("x",INDEX(Bugs!C:C,MATCH(B187,Bugs!B:B,0))))),
    AND(COUNTIF(Bugs!A:A,B187)&gt;0,ISNUMBER(SEARCH("x",INDEX(Bugs!D:D,MATCH(B187,Bugs!A:A,0))))),
    AND(COUNTIF(Bugs!B:B,B187)&gt;0,ISNUMBER(SEARCH("x",INDEX(Bugs!D:D,MATCH(B187,Bugs!B:B,0)))))
),"Y","")</f>
        <v/>
      </c>
      <c r="R187">
        <f ca="1">IF(OR(ISNUMBER(MATCH(L187,MasterData!$D$3:$D$18,0)),ISNUMBER(MATCH(L187,MasterData!$C$3:$C$18,0))),
    DATEDIF(E187,I187,"d"),
    DATEDIF(E187,TODAY(),"d"))</f>
        <v>7</v>
      </c>
      <c r="S187">
        <f t="shared" ca="1" si="6"/>
        <v>1</v>
      </c>
      <c r="T187">
        <f t="shared" ca="1" si="7"/>
        <v>0</v>
      </c>
      <c r="U187">
        <f t="shared" ca="1" si="8"/>
        <v>0</v>
      </c>
    </row>
    <row r="188" spans="1:21" x14ac:dyDescent="0.35">
      <c r="B188" t="s">
        <v>656</v>
      </c>
      <c r="D188" s="34">
        <v>3014</v>
      </c>
      <c r="E188" s="208">
        <v>45847</v>
      </c>
      <c r="F188" s="1"/>
      <c r="G188" t="s">
        <v>657</v>
      </c>
      <c r="H188" t="s">
        <v>658</v>
      </c>
      <c r="I188" s="208">
        <v>45854</v>
      </c>
      <c r="J188" t="s">
        <v>650</v>
      </c>
      <c r="K188" t="s">
        <v>241</v>
      </c>
      <c r="L188" t="s">
        <v>171</v>
      </c>
      <c r="M188" t="s">
        <v>659</v>
      </c>
      <c r="N188" t="s">
        <v>237</v>
      </c>
      <c r="P188" s="193" t="str">
        <f>IF(OR(AND(A188&lt;&gt;"",COUNTIF(Bugs!B:B,A188)&gt;0),AND(B188&lt;&gt;"",COUNTIF(Bugs!A:A,B188)&gt;0)),"Y","")</f>
        <v/>
      </c>
      <c r="Q188" s="193" t="str">
        <f>IF(OR(
    AND(COUNTIF(Bugs!A:A,B188)&gt;0,ISNUMBER(SEARCH("x",INDEX(Bugs!C:C,MATCH(B188,Bugs!A:A,0))))),
    AND(COUNTIF(Bugs!B:B,B188)&gt;0,ISNUMBER(SEARCH("x",INDEX(Bugs!C:C,MATCH(B188,Bugs!B:B,0))))),
    AND(COUNTIF(Bugs!A:A,B188)&gt;0,ISNUMBER(SEARCH("x",INDEX(Bugs!D:D,MATCH(B188,Bugs!A:A,0))))),
    AND(COUNTIF(Bugs!B:B,B188)&gt;0,ISNUMBER(SEARCH("x",INDEX(Bugs!D:D,MATCH(B188,Bugs!B:B,0)))))
),"Y","")</f>
        <v/>
      </c>
      <c r="R188">
        <f ca="1">IF(OR(ISNUMBER(MATCH(L188,MasterData!$D$3:$D$18,0)),ISNUMBER(MATCH(L188,MasterData!$C$3:$C$18,0))),
    DATEDIF(E188,I188,"d"),
    DATEDIF(E188,TODAY(),"d"))</f>
        <v>7</v>
      </c>
      <c r="S188">
        <f t="shared" ca="1" si="6"/>
        <v>1</v>
      </c>
      <c r="T188">
        <f t="shared" ca="1" si="7"/>
        <v>0</v>
      </c>
      <c r="U188">
        <f t="shared" ca="1" si="8"/>
        <v>0</v>
      </c>
    </row>
    <row r="189" spans="1:21" x14ac:dyDescent="0.35">
      <c r="B189" t="s">
        <v>678</v>
      </c>
      <c r="D189" s="34">
        <v>3009</v>
      </c>
      <c r="E189" s="208">
        <v>45846</v>
      </c>
      <c r="F189" s="1"/>
      <c r="G189" t="s">
        <v>679</v>
      </c>
      <c r="I189" s="208">
        <v>45863</v>
      </c>
      <c r="K189" t="s">
        <v>235</v>
      </c>
      <c r="L189" t="s">
        <v>171</v>
      </c>
      <c r="M189" t="s">
        <v>680</v>
      </c>
      <c r="N189" t="s">
        <v>237</v>
      </c>
      <c r="P189" s="193" t="str">
        <f>IF(OR(AND(A189&lt;&gt;"",COUNTIF(Bugs!B:B,A189)&gt;0),AND(B189&lt;&gt;"",COUNTIF(Bugs!A:A,B189)&gt;0)),"Y","")</f>
        <v/>
      </c>
      <c r="Q189" s="193" t="str">
        <f>IF(OR(
    AND(COUNTIF(Bugs!A:A,B189)&gt;0,ISNUMBER(SEARCH("x",INDEX(Bugs!C:C,MATCH(B189,Bugs!A:A,0))))),
    AND(COUNTIF(Bugs!B:B,B189)&gt;0,ISNUMBER(SEARCH("x",INDEX(Bugs!C:C,MATCH(B189,Bugs!B:B,0))))),
    AND(COUNTIF(Bugs!A:A,B189)&gt;0,ISNUMBER(SEARCH("x",INDEX(Bugs!D:D,MATCH(B189,Bugs!A:A,0))))),
    AND(COUNTIF(Bugs!B:B,B189)&gt;0,ISNUMBER(SEARCH("x",INDEX(Bugs!D:D,MATCH(B189,Bugs!B:B,0)))))
),"Y","")</f>
        <v/>
      </c>
      <c r="R189">
        <f ca="1">IF(OR(ISNUMBER(MATCH(L189,MasterData!$D$3:$D$18,0)),ISNUMBER(MATCH(L189,MasterData!$C$3:$C$18,0))),
    DATEDIF(E189,I189,"d"),
    DATEDIF(E189,TODAY(),"d"))</f>
        <v>17</v>
      </c>
      <c r="S189">
        <f t="shared" ca="1" si="6"/>
        <v>0</v>
      </c>
      <c r="T189">
        <f t="shared" ca="1" si="7"/>
        <v>1</v>
      </c>
      <c r="U189">
        <f t="shared" ca="1" si="8"/>
        <v>0</v>
      </c>
    </row>
    <row r="190" spans="1:21" x14ac:dyDescent="0.35">
      <c r="B190" t="s">
        <v>685</v>
      </c>
      <c r="D190" s="34" t="s">
        <v>254</v>
      </c>
      <c r="E190" s="208">
        <v>45852</v>
      </c>
      <c r="F190" s="1"/>
      <c r="G190" t="s">
        <v>686</v>
      </c>
      <c r="I190" s="208">
        <v>45866</v>
      </c>
      <c r="K190" t="s">
        <v>235</v>
      </c>
      <c r="L190" t="s">
        <v>171</v>
      </c>
      <c r="M190" t="s">
        <v>687</v>
      </c>
      <c r="N190" t="s">
        <v>237</v>
      </c>
      <c r="P190" s="193" t="str">
        <f>IF(OR(AND(A190&lt;&gt;"",COUNTIF(Bugs!B:B,A190)&gt;0),AND(B190&lt;&gt;"",COUNTIF(Bugs!A:A,B190)&gt;0)),"Y","")</f>
        <v/>
      </c>
      <c r="Q190" s="193" t="str">
        <f>IF(OR(
    AND(COUNTIF(Bugs!A:A,B190)&gt;0,ISNUMBER(SEARCH("x",INDEX(Bugs!C:C,MATCH(B190,Bugs!A:A,0))))),
    AND(COUNTIF(Bugs!B:B,B190)&gt;0,ISNUMBER(SEARCH("x",INDEX(Bugs!C:C,MATCH(B190,Bugs!B:B,0))))),
    AND(COUNTIF(Bugs!A:A,B190)&gt;0,ISNUMBER(SEARCH("x",INDEX(Bugs!D:D,MATCH(B190,Bugs!A:A,0))))),
    AND(COUNTIF(Bugs!B:B,B190)&gt;0,ISNUMBER(SEARCH("x",INDEX(Bugs!D:D,MATCH(B190,Bugs!B:B,0)))))
),"Y","")</f>
        <v/>
      </c>
      <c r="R190">
        <f ca="1">IF(OR(ISNUMBER(MATCH(L190,MasterData!$D$3:$D$18,0)),ISNUMBER(MATCH(L190,MasterData!$C$3:$C$18,0))),
    DATEDIF(E190,I190,"d"),
    DATEDIF(E190,TODAY(),"d"))</f>
        <v>14</v>
      </c>
      <c r="S190">
        <f t="shared" ca="1" si="6"/>
        <v>0</v>
      </c>
      <c r="T190">
        <f t="shared" ca="1" si="7"/>
        <v>1</v>
      </c>
      <c r="U190">
        <f t="shared" ca="1" si="8"/>
        <v>0</v>
      </c>
    </row>
    <row r="191" spans="1:21" x14ac:dyDescent="0.35">
      <c r="B191" t="s">
        <v>688</v>
      </c>
      <c r="D191" s="34">
        <v>3014</v>
      </c>
      <c r="E191" s="208">
        <v>45852</v>
      </c>
      <c r="F191" s="1"/>
      <c r="G191" t="s">
        <v>689</v>
      </c>
      <c r="I191" s="208">
        <v>45859</v>
      </c>
      <c r="K191" t="s">
        <v>241</v>
      </c>
      <c r="L191" t="s">
        <v>171</v>
      </c>
      <c r="M191" t="s">
        <v>690</v>
      </c>
      <c r="N191" t="s">
        <v>237</v>
      </c>
      <c r="P191" s="193" t="str">
        <f>IF(OR(AND(A191&lt;&gt;"",COUNTIF(Bugs!B:B,A191)&gt;0),AND(B191&lt;&gt;"",COUNTIF(Bugs!A:A,B191)&gt;0)),"Y","")</f>
        <v/>
      </c>
      <c r="Q191" s="193" t="str">
        <f>IF(OR(
    AND(COUNTIF(Bugs!A:A,B191)&gt;0,ISNUMBER(SEARCH("x",INDEX(Bugs!C:C,MATCH(B191,Bugs!A:A,0))))),
    AND(COUNTIF(Bugs!B:B,B191)&gt;0,ISNUMBER(SEARCH("x",INDEX(Bugs!C:C,MATCH(B191,Bugs!B:B,0))))),
    AND(COUNTIF(Bugs!A:A,B191)&gt;0,ISNUMBER(SEARCH("x",INDEX(Bugs!D:D,MATCH(B191,Bugs!A:A,0))))),
    AND(COUNTIF(Bugs!B:B,B191)&gt;0,ISNUMBER(SEARCH("x",INDEX(Bugs!D:D,MATCH(B191,Bugs!B:B,0)))))
),"Y","")</f>
        <v/>
      </c>
      <c r="R191">
        <f ca="1">IF(OR(ISNUMBER(MATCH(L191,MasterData!$D$3:$D$18,0)),ISNUMBER(MATCH(L191,MasterData!$C$3:$C$18,0))),
    DATEDIF(E191,I191,"d"),
    DATEDIF(E191,TODAY(),"d"))</f>
        <v>7</v>
      </c>
      <c r="S191">
        <f t="shared" ca="1" si="6"/>
        <v>1</v>
      </c>
      <c r="T191">
        <f t="shared" ca="1" si="7"/>
        <v>0</v>
      </c>
      <c r="U191">
        <f t="shared" ca="1" si="8"/>
        <v>0</v>
      </c>
    </row>
    <row r="192" spans="1:21" x14ac:dyDescent="0.35">
      <c r="B192" t="s">
        <v>14</v>
      </c>
      <c r="D192" s="34">
        <v>3014</v>
      </c>
      <c r="E192" s="208">
        <v>45853</v>
      </c>
      <c r="F192" s="1"/>
      <c r="G192" t="s">
        <v>676</v>
      </c>
      <c r="I192" s="208">
        <v>45875</v>
      </c>
      <c r="K192" t="s">
        <v>347</v>
      </c>
      <c r="L192" t="s">
        <v>171</v>
      </c>
      <c r="M192" t="s">
        <v>684</v>
      </c>
      <c r="N192" t="s">
        <v>237</v>
      </c>
      <c r="P192" s="193" t="str">
        <f>IF(OR(AND(A192&lt;&gt;"",COUNTIF(Bugs!B:B,A192)&gt;0),AND(B192&lt;&gt;"",COUNTIF(Bugs!A:A,B192)&gt;0)),"Y","")</f>
        <v>Y</v>
      </c>
      <c r="Q192" s="193" t="str">
        <f>IF(OR(
    AND(COUNTIF(Bugs!A:A,B192)&gt;0,ISNUMBER(SEARCH("x",INDEX(Bugs!C:C,MATCH(B192,Bugs!A:A,0))))),
    AND(COUNTIF(Bugs!B:B,B192)&gt;0,ISNUMBER(SEARCH("x",INDEX(Bugs!C:C,MATCH(B192,Bugs!B:B,0))))),
    AND(COUNTIF(Bugs!A:A,B192)&gt;0,ISNUMBER(SEARCH("x",INDEX(Bugs!D:D,MATCH(B192,Bugs!A:A,0))))),
    AND(COUNTIF(Bugs!B:B,B192)&gt;0,ISNUMBER(SEARCH("x",INDEX(Bugs!D:D,MATCH(B192,Bugs!B:B,0)))))
),"Y","")</f>
        <v>Y</v>
      </c>
      <c r="R192">
        <f ca="1">IF(OR(ISNUMBER(MATCH(L192,MasterData!$D$3:$D$18,0)),ISNUMBER(MATCH(L192,MasterData!$C$3:$C$18,0))),
    DATEDIF(E192,I192,"d"),
    DATEDIF(E192,TODAY(),"d"))</f>
        <v>22</v>
      </c>
      <c r="S192">
        <f ca="1">IF(AND($R192&gt;=0,$R192&lt;=7),1,0)</f>
        <v>0</v>
      </c>
      <c r="T192">
        <f ca="1">IF(AND($R192&gt;7,R192&lt;=30),1,0)</f>
        <v>1</v>
      </c>
      <c r="U192">
        <f ca="1">IF($R192&gt;30,1,0)</f>
        <v>0</v>
      </c>
    </row>
    <row r="193" spans="1:21" x14ac:dyDescent="0.35">
      <c r="B193" t="s">
        <v>691</v>
      </c>
      <c r="D193" s="34" t="s">
        <v>254</v>
      </c>
      <c r="E193" s="208">
        <v>45854</v>
      </c>
      <c r="F193" s="1"/>
      <c r="G193" t="s">
        <v>692</v>
      </c>
      <c r="I193" s="208">
        <v>45862</v>
      </c>
      <c r="K193" t="s">
        <v>235</v>
      </c>
      <c r="L193" t="s">
        <v>171</v>
      </c>
      <c r="M193" t="s">
        <v>693</v>
      </c>
      <c r="N193" t="s">
        <v>237</v>
      </c>
      <c r="P193" s="193" t="str">
        <f>IF(OR(AND(A193&lt;&gt;"",COUNTIF(Bugs!B:B,A193)&gt;0),AND(B193&lt;&gt;"",COUNTIF(Bugs!A:A,B193)&gt;0)),"Y","")</f>
        <v/>
      </c>
      <c r="Q193" s="193" t="str">
        <f>IF(OR(
    AND(COUNTIF(Bugs!A:A,B193)&gt;0,ISNUMBER(SEARCH("x",INDEX(Bugs!C:C,MATCH(B193,Bugs!A:A,0))))),
    AND(COUNTIF(Bugs!B:B,B193)&gt;0,ISNUMBER(SEARCH("x",INDEX(Bugs!C:C,MATCH(B193,Bugs!B:B,0))))),
    AND(COUNTIF(Bugs!A:A,B193)&gt;0,ISNUMBER(SEARCH("x",INDEX(Bugs!D:D,MATCH(B193,Bugs!A:A,0))))),
    AND(COUNTIF(Bugs!B:B,B193)&gt;0,ISNUMBER(SEARCH("x",INDEX(Bugs!D:D,MATCH(B193,Bugs!B:B,0)))))
),"Y","")</f>
        <v/>
      </c>
      <c r="R193">
        <f ca="1">IF(OR(ISNUMBER(MATCH(L193,MasterData!$D$3:$D$18,0)),ISNUMBER(MATCH(L193,MasterData!$C$3:$C$18,0))),
    DATEDIF(E193,I193,"d"),
    DATEDIF(E193,TODAY(),"d"))</f>
        <v>8</v>
      </c>
      <c r="S193">
        <f t="shared" ref="S193:S199" ca="1" si="9">IF(AND($R193&gt;=0,$R193&lt;=7),1,0)</f>
        <v>0</v>
      </c>
      <c r="T193">
        <f t="shared" ref="T193:T199" ca="1" si="10">IF(AND($R193&gt;7,R193&lt;=30),1,0)</f>
        <v>1</v>
      </c>
      <c r="U193">
        <f t="shared" ref="U193:U199" ca="1" si="11">IF($R193&gt;30,1,0)</f>
        <v>0</v>
      </c>
    </row>
    <row r="194" spans="1:21" x14ac:dyDescent="0.35">
      <c r="B194" t="s">
        <v>15</v>
      </c>
      <c r="D194" s="34">
        <v>3014</v>
      </c>
      <c r="E194" s="208">
        <v>45856</v>
      </c>
      <c r="F194" s="1"/>
      <c r="G194" t="s">
        <v>686</v>
      </c>
      <c r="I194" s="208">
        <v>45874</v>
      </c>
      <c r="K194" t="s">
        <v>235</v>
      </c>
      <c r="L194" t="s">
        <v>171</v>
      </c>
      <c r="M194" t="s">
        <v>697</v>
      </c>
      <c r="N194" t="s">
        <v>237</v>
      </c>
      <c r="P194" s="193" t="str">
        <f>IF(OR(AND(A194&lt;&gt;"",COUNTIF(Bugs!B:B,A194)&gt;0),AND(B194&lt;&gt;"",COUNTIF(Bugs!A:A,B194)&gt;0)),"Y","")</f>
        <v>Y</v>
      </c>
      <c r="Q194" s="193" t="str">
        <f>IF(OR(
    AND(COUNTIF(Bugs!A:A,B194)&gt;0,ISNUMBER(SEARCH("x",INDEX(Bugs!C:C,MATCH(B194,Bugs!A:A,0))))),
    AND(COUNTIF(Bugs!B:B,B194)&gt;0,ISNUMBER(SEARCH("x",INDEX(Bugs!C:C,MATCH(B194,Bugs!B:B,0))))),
    AND(COUNTIF(Bugs!A:A,B194)&gt;0,ISNUMBER(SEARCH("x",INDEX(Bugs!D:D,MATCH(B194,Bugs!A:A,0))))),
    AND(COUNTIF(Bugs!B:B,B194)&gt;0,ISNUMBER(SEARCH("x",INDEX(Bugs!D:D,MATCH(B194,Bugs!B:B,0)))))
),"Y","")</f>
        <v>Y</v>
      </c>
      <c r="R194">
        <f ca="1">IF(OR(ISNUMBER(MATCH(L194,MasterData!$D$3:$D$18,0)),ISNUMBER(MATCH(L194,MasterData!$C$3:$C$18,0))),
    DATEDIF(E194,I194,"d"),
    DATEDIF(E194,TODAY(),"d"))</f>
        <v>18</v>
      </c>
      <c r="S194">
        <f t="shared" ca="1" si="9"/>
        <v>0</v>
      </c>
      <c r="T194">
        <f t="shared" ca="1" si="10"/>
        <v>1</v>
      </c>
      <c r="U194">
        <f t="shared" ca="1" si="11"/>
        <v>0</v>
      </c>
    </row>
    <row r="195" spans="1:21" x14ac:dyDescent="0.35">
      <c r="A195">
        <v>6000146356</v>
      </c>
      <c r="B195" t="s">
        <v>698</v>
      </c>
      <c r="D195" s="34">
        <v>3014</v>
      </c>
      <c r="E195" s="208">
        <v>45859</v>
      </c>
      <c r="F195" s="1"/>
      <c r="G195" t="s">
        <v>699</v>
      </c>
      <c r="H195" t="s">
        <v>245</v>
      </c>
      <c r="I195" s="208">
        <v>45866</v>
      </c>
      <c r="K195" t="s">
        <v>241</v>
      </c>
      <c r="L195" t="s">
        <v>171</v>
      </c>
      <c r="M195" t="s">
        <v>700</v>
      </c>
      <c r="N195" t="s">
        <v>237</v>
      </c>
      <c r="P195" s="193" t="str">
        <f>IF(OR(AND(A195&lt;&gt;"",COUNTIF(Bugs!B:B,A195)&gt;0),AND(B195&lt;&gt;"",COUNTIF(Bugs!A:A,B195)&gt;0)),"Y","")</f>
        <v/>
      </c>
      <c r="Q195" s="193" t="str">
        <f>IF(OR(
    AND(COUNTIF(Bugs!A:A,B195)&gt;0,ISNUMBER(SEARCH("x",INDEX(Bugs!C:C,MATCH(B195,Bugs!A:A,0))))),
    AND(COUNTIF(Bugs!B:B,B195)&gt;0,ISNUMBER(SEARCH("x",INDEX(Bugs!C:C,MATCH(B195,Bugs!B:B,0))))),
    AND(COUNTIF(Bugs!A:A,B195)&gt;0,ISNUMBER(SEARCH("x",INDEX(Bugs!D:D,MATCH(B195,Bugs!A:A,0))))),
    AND(COUNTIF(Bugs!B:B,B195)&gt;0,ISNUMBER(SEARCH("x",INDEX(Bugs!D:D,MATCH(B195,Bugs!B:B,0)))))
),"Y","")</f>
        <v/>
      </c>
      <c r="R195">
        <f ca="1">IF(OR(ISNUMBER(MATCH(L195,MasterData!$D$3:$D$18,0)),ISNUMBER(MATCH(L195,MasterData!$C$3:$C$18,0))),
    DATEDIF(E195,I195,"d"),
    DATEDIF(E195,TODAY(),"d"))</f>
        <v>7</v>
      </c>
      <c r="S195">
        <f ca="1">IF(AND($R195&gt;=0,$R195&lt;=7),1,0)</f>
        <v>1</v>
      </c>
      <c r="T195">
        <f ca="1">IF(AND($R195&gt;7,R195&lt;=30),1,0)</f>
        <v>0</v>
      </c>
      <c r="U195">
        <f ca="1">IF($R195&gt;30,1,0)</f>
        <v>0</v>
      </c>
    </row>
    <row r="196" spans="1:21" x14ac:dyDescent="0.35">
      <c r="B196" t="s">
        <v>16</v>
      </c>
      <c r="D196" s="34">
        <v>3014</v>
      </c>
      <c r="E196" s="208">
        <v>45859</v>
      </c>
      <c r="F196" s="1"/>
      <c r="G196" t="s">
        <v>689</v>
      </c>
      <c r="I196" s="208">
        <v>45869</v>
      </c>
      <c r="K196" t="s">
        <v>235</v>
      </c>
      <c r="L196" t="s">
        <v>171</v>
      </c>
      <c r="M196" t="s">
        <v>701</v>
      </c>
      <c r="N196" t="s">
        <v>237</v>
      </c>
      <c r="P196" s="193" t="str">
        <f>IF(OR(AND(A196&lt;&gt;"",COUNTIF(Bugs!B:B,A196)&gt;0),AND(B196&lt;&gt;"",COUNTIF(Bugs!A:A,B196)&gt;0)),"Y","")</f>
        <v>Y</v>
      </c>
      <c r="Q196" s="193" t="str">
        <f>IF(OR(
    AND(COUNTIF(Bugs!A:A,B196)&gt;0,ISNUMBER(SEARCH("x",INDEX(Bugs!C:C,MATCH(B196,Bugs!A:A,0))))),
    AND(COUNTIF(Bugs!B:B,B196)&gt;0,ISNUMBER(SEARCH("x",INDEX(Bugs!C:C,MATCH(B196,Bugs!B:B,0))))),
    AND(COUNTIF(Bugs!A:A,B196)&gt;0,ISNUMBER(SEARCH("x",INDEX(Bugs!D:D,MATCH(B196,Bugs!A:A,0))))),
    AND(COUNTIF(Bugs!B:B,B196)&gt;0,ISNUMBER(SEARCH("x",INDEX(Bugs!D:D,MATCH(B196,Bugs!B:B,0)))))
),"Y","")</f>
        <v>Y</v>
      </c>
      <c r="R196">
        <f ca="1">IF(OR(ISNUMBER(MATCH(L196,MasterData!$D$3:$D$18,0)),ISNUMBER(MATCH(L196,MasterData!$C$3:$C$18,0))),
    DATEDIF(E196,I196,"d"),
    DATEDIF(E196,TODAY(),"d"))</f>
        <v>10</v>
      </c>
      <c r="S196">
        <f t="shared" ca="1" si="9"/>
        <v>0</v>
      </c>
      <c r="T196">
        <f t="shared" ca="1" si="10"/>
        <v>1</v>
      </c>
      <c r="U196">
        <f t="shared" ca="1" si="11"/>
        <v>0</v>
      </c>
    </row>
    <row r="197" spans="1:21" x14ac:dyDescent="0.35">
      <c r="B197" t="s">
        <v>17</v>
      </c>
      <c r="D197" s="34" t="s">
        <v>480</v>
      </c>
      <c r="E197" s="208">
        <v>45859</v>
      </c>
      <c r="F197" s="1"/>
      <c r="G197" t="s">
        <v>702</v>
      </c>
      <c r="I197" s="208">
        <v>45874</v>
      </c>
      <c r="K197" t="s">
        <v>235</v>
      </c>
      <c r="L197" t="s">
        <v>171</v>
      </c>
      <c r="M197" t="s">
        <v>703</v>
      </c>
      <c r="N197" t="s">
        <v>237</v>
      </c>
      <c r="P197" s="193" t="str">
        <f>IF(OR(AND(A197&lt;&gt;"",COUNTIF(Bugs!B:B,A197)&gt;0),AND(B197&lt;&gt;"",COUNTIF(Bugs!A:A,B197)&gt;0)),"Y","")</f>
        <v>Y</v>
      </c>
      <c r="Q197" s="193" t="str">
        <f>IF(OR(
    AND(COUNTIF(Bugs!A:A,B197)&gt;0,ISNUMBER(SEARCH("x",INDEX(Bugs!C:C,MATCH(B197,Bugs!A:A,0))))),
    AND(COUNTIF(Bugs!B:B,B197)&gt;0,ISNUMBER(SEARCH("x",INDEX(Bugs!C:C,MATCH(B197,Bugs!B:B,0))))),
    AND(COUNTIF(Bugs!A:A,B197)&gt;0,ISNUMBER(SEARCH("x",INDEX(Bugs!D:D,MATCH(B197,Bugs!A:A,0))))),
    AND(COUNTIF(Bugs!B:B,B197)&gt;0,ISNUMBER(SEARCH("x",INDEX(Bugs!D:D,MATCH(B197,Bugs!B:B,0)))))
),"Y","")</f>
        <v>Y</v>
      </c>
      <c r="R197">
        <f ca="1">IF(OR(ISNUMBER(MATCH(L197,MasterData!$D$3:$D$18,0)),ISNUMBER(MATCH(L197,MasterData!$C$3:$C$18,0))),
    DATEDIF(E197,I197,"d"),
    DATEDIF(E197,TODAY(),"d"))</f>
        <v>15</v>
      </c>
      <c r="S197">
        <f t="shared" ca="1" si="9"/>
        <v>0</v>
      </c>
      <c r="T197">
        <f t="shared" ca="1" si="10"/>
        <v>1</v>
      </c>
      <c r="U197">
        <f t="shared" ca="1" si="11"/>
        <v>0</v>
      </c>
    </row>
    <row r="198" spans="1:21" x14ac:dyDescent="0.35">
      <c r="A198">
        <v>6000147166</v>
      </c>
      <c r="B198" t="s">
        <v>18</v>
      </c>
      <c r="D198" s="34" t="s">
        <v>660</v>
      </c>
      <c r="E198" s="208">
        <v>45862</v>
      </c>
      <c r="F198" s="1"/>
      <c r="G198" t="s">
        <v>704</v>
      </c>
      <c r="I198" s="208">
        <v>45882</v>
      </c>
      <c r="K198" t="s">
        <v>235</v>
      </c>
      <c r="L198" t="s">
        <v>171</v>
      </c>
      <c r="M198" t="s">
        <v>705</v>
      </c>
      <c r="N198" t="s">
        <v>237</v>
      </c>
      <c r="P198" s="193" t="str">
        <f>IF(OR(AND(A198&lt;&gt;"",COUNTIF(Bugs!B:B,A198)&gt;0),AND(B198&lt;&gt;"",COUNTIF(Bugs!A:A,B198)&gt;0)),"Y","")</f>
        <v>Y</v>
      </c>
      <c r="Q198" s="193" t="str">
        <f>IF(OR(
    AND(COUNTIF(Bugs!A:A,B198)&gt;0,ISNUMBER(SEARCH("x",INDEX(Bugs!C:C,MATCH(B198,Bugs!A:A,0))))),
    AND(COUNTIF(Bugs!B:B,B198)&gt;0,ISNUMBER(SEARCH("x",INDEX(Bugs!C:C,MATCH(B198,Bugs!B:B,0))))),
    AND(COUNTIF(Bugs!A:A,B198)&gt;0,ISNUMBER(SEARCH("x",INDEX(Bugs!D:D,MATCH(B198,Bugs!A:A,0))))),
    AND(COUNTIF(Bugs!B:B,B198)&gt;0,ISNUMBER(SEARCH("x",INDEX(Bugs!D:D,MATCH(B198,Bugs!B:B,0)))))
),"Y","")</f>
        <v/>
      </c>
      <c r="R198">
        <f ca="1">IF(OR(ISNUMBER(MATCH(L198,MasterData!$D$3:$D$18,0)),ISNUMBER(MATCH(L198,MasterData!$C$3:$C$18,0))),
    DATEDIF(E198,I198,"d"),
    DATEDIF(E198,TODAY(),"d"))</f>
        <v>20</v>
      </c>
      <c r="S198">
        <f t="shared" ca="1" si="9"/>
        <v>0</v>
      </c>
      <c r="T198">
        <f t="shared" ca="1" si="10"/>
        <v>1</v>
      </c>
      <c r="U198">
        <f t="shared" ca="1" si="11"/>
        <v>0</v>
      </c>
    </row>
    <row r="199" spans="1:21" x14ac:dyDescent="0.35">
      <c r="B199" t="s">
        <v>706</v>
      </c>
      <c r="D199" s="34" t="s">
        <v>480</v>
      </c>
      <c r="E199" s="208">
        <v>45862</v>
      </c>
      <c r="F199" s="1"/>
      <c r="G199" t="s">
        <v>689</v>
      </c>
      <c r="I199" s="208">
        <v>45867</v>
      </c>
      <c r="K199" t="s">
        <v>241</v>
      </c>
      <c r="L199" t="s">
        <v>171</v>
      </c>
      <c r="M199" t="s">
        <v>707</v>
      </c>
      <c r="N199" t="s">
        <v>237</v>
      </c>
      <c r="P199" s="193" t="str">
        <f>IF(OR(AND(A199&lt;&gt;"",COUNTIF(Bugs!B:B,A199)&gt;0),AND(B199&lt;&gt;"",COUNTIF(Bugs!A:A,B199)&gt;0)),"Y","")</f>
        <v/>
      </c>
      <c r="Q199" s="193" t="str">
        <f>IF(OR(
    AND(COUNTIF(Bugs!A:A,B199)&gt;0,ISNUMBER(SEARCH("x",INDEX(Bugs!C:C,MATCH(B199,Bugs!A:A,0))))),
    AND(COUNTIF(Bugs!B:B,B199)&gt;0,ISNUMBER(SEARCH("x",INDEX(Bugs!C:C,MATCH(B199,Bugs!B:B,0))))),
    AND(COUNTIF(Bugs!A:A,B199)&gt;0,ISNUMBER(SEARCH("x",INDEX(Bugs!D:D,MATCH(B199,Bugs!A:A,0))))),
    AND(COUNTIF(Bugs!B:B,B199)&gt;0,ISNUMBER(SEARCH("x",INDEX(Bugs!D:D,MATCH(B199,Bugs!B:B,0)))))
),"Y","")</f>
        <v/>
      </c>
      <c r="R199">
        <f ca="1">IF(OR(ISNUMBER(MATCH(L199,MasterData!$D$3:$D$18,0)),ISNUMBER(MATCH(L199,MasterData!$C$3:$C$18,0))),
    DATEDIF(E199,I199,"d"),
    DATEDIF(E199,TODAY(),"d"))</f>
        <v>5</v>
      </c>
      <c r="S199">
        <f t="shared" ca="1" si="9"/>
        <v>1</v>
      </c>
      <c r="T199">
        <f t="shared" ca="1" si="10"/>
        <v>0</v>
      </c>
      <c r="U199">
        <f t="shared" ca="1" si="11"/>
        <v>0</v>
      </c>
    </row>
    <row r="200" spans="1:21" x14ac:dyDescent="0.35">
      <c r="B200" t="s">
        <v>19</v>
      </c>
      <c r="D200" s="34">
        <v>3003</v>
      </c>
      <c r="E200" s="208">
        <v>45863</v>
      </c>
      <c r="F200" s="1"/>
      <c r="G200" t="s">
        <v>692</v>
      </c>
      <c r="I200" s="208">
        <v>45874</v>
      </c>
      <c r="K200" t="s">
        <v>241</v>
      </c>
      <c r="L200" t="s">
        <v>171</v>
      </c>
      <c r="M200" t="s">
        <v>708</v>
      </c>
      <c r="N200" t="s">
        <v>237</v>
      </c>
      <c r="P200" s="193" t="str">
        <f>IF(OR(AND(A200&lt;&gt;"",COUNTIF(Bugs!B:B,A200)&gt;0),AND(B200&lt;&gt;"",COUNTIF(Bugs!A:A,B200)&gt;0)),"Y","")</f>
        <v>Y</v>
      </c>
      <c r="Q200" s="193" t="str">
        <f>IF(OR(
    AND(COUNTIF(Bugs!A:A,B200)&gt;0,ISNUMBER(SEARCH("x",INDEX(Bugs!C:C,MATCH(B200,Bugs!A:A,0))))),
    AND(COUNTIF(Bugs!B:B,B200)&gt;0,ISNUMBER(SEARCH("x",INDEX(Bugs!C:C,MATCH(B200,Bugs!B:B,0))))),
    AND(COUNTIF(Bugs!A:A,B200)&gt;0,ISNUMBER(SEARCH("x",INDEX(Bugs!D:D,MATCH(B200,Bugs!A:A,0))))),
    AND(COUNTIF(Bugs!B:B,B200)&gt;0,ISNUMBER(SEARCH("x",INDEX(Bugs!D:D,MATCH(B200,Bugs!B:B,0)))))
),"Y","")</f>
        <v>Y</v>
      </c>
      <c r="R200">
        <f ca="1">IF(OR(ISNUMBER(MATCH(L200,MasterData!$D$3:$D$18,0)),ISNUMBER(MATCH(L200,MasterData!$C$3:$C$18,0))),
    DATEDIF(E200,I200,"d"),
    DATEDIF(E200,TODAY(),"d"))</f>
        <v>11</v>
      </c>
      <c r="S200">
        <f ca="1">IF(AND($R200&gt;=0,$R200&lt;=7),1,0)</f>
        <v>0</v>
      </c>
      <c r="T200">
        <f ca="1">IF(AND($R200&gt;7,R200&lt;=30),1,0)</f>
        <v>1</v>
      </c>
      <c r="U200">
        <f ca="1">IF($R200&gt;30,1,0)</f>
        <v>0</v>
      </c>
    </row>
    <row r="201" spans="1:21" x14ac:dyDescent="0.35">
      <c r="B201" t="s">
        <v>709</v>
      </c>
      <c r="D201" s="34" t="s">
        <v>231</v>
      </c>
      <c r="E201" s="208">
        <v>45867</v>
      </c>
      <c r="F201" s="1"/>
      <c r="G201" t="s">
        <v>710</v>
      </c>
      <c r="I201" s="208">
        <v>45869</v>
      </c>
      <c r="K201" t="s">
        <v>235</v>
      </c>
      <c r="L201" t="s">
        <v>171</v>
      </c>
      <c r="M201" t="s">
        <v>711</v>
      </c>
      <c r="N201" t="s">
        <v>237</v>
      </c>
      <c r="P201" s="193" t="str">
        <f>IF(OR(AND(A201&lt;&gt;"",COUNTIF(Bugs!B:B,A201)&gt;0),AND(B201&lt;&gt;"",COUNTIF(Bugs!A:A,B201)&gt;0)),"Y","")</f>
        <v/>
      </c>
      <c r="Q201" s="193" t="str">
        <f>IF(OR(
    AND(COUNTIF(Bugs!A:A,B201)&gt;0,ISNUMBER(SEARCH("x",INDEX(Bugs!C:C,MATCH(B201,Bugs!A:A,0))))),
    AND(COUNTIF(Bugs!B:B,B201)&gt;0,ISNUMBER(SEARCH("x",INDEX(Bugs!C:C,MATCH(B201,Bugs!B:B,0))))),
    AND(COUNTIF(Bugs!A:A,B201)&gt;0,ISNUMBER(SEARCH("x",INDEX(Bugs!D:D,MATCH(B201,Bugs!A:A,0))))),
    AND(COUNTIF(Bugs!B:B,B201)&gt;0,ISNUMBER(SEARCH("x",INDEX(Bugs!D:D,MATCH(B201,Bugs!B:B,0)))))
),"Y","")</f>
        <v/>
      </c>
      <c r="R201">
        <f ca="1">IF(OR(ISNUMBER(MATCH(L201,MasterData!$D$3:$D$18,0)),ISNUMBER(MATCH(L201,MasterData!$C$3:$C$18,0))),
    DATEDIF(E201,I201,"d"),
    DATEDIF(E201,TODAY(),"d"))</f>
        <v>2</v>
      </c>
      <c r="S201">
        <f t="shared" ref="S201:S264" ca="1" si="12">IF(AND($R201&gt;=0,$R201&lt;=7),1,0)</f>
        <v>1</v>
      </c>
      <c r="T201">
        <f t="shared" ref="T201:T264" ca="1" si="13">IF(AND($R201&gt;7,R201&lt;=30),1,0)</f>
        <v>0</v>
      </c>
      <c r="U201">
        <f t="shared" ref="U201:U264" ca="1" si="14">IF($R201&gt;30,1,0)</f>
        <v>0</v>
      </c>
    </row>
    <row r="202" spans="1:21" x14ac:dyDescent="0.35">
      <c r="B202" t="s">
        <v>712</v>
      </c>
      <c r="D202" s="34" t="s">
        <v>480</v>
      </c>
      <c r="E202" s="208">
        <v>45867</v>
      </c>
      <c r="F202" s="1"/>
      <c r="G202" t="s">
        <v>699</v>
      </c>
      <c r="I202" s="208">
        <v>45868</v>
      </c>
      <c r="K202" t="s">
        <v>241</v>
      </c>
      <c r="L202" t="s">
        <v>171</v>
      </c>
      <c r="M202" t="s">
        <v>713</v>
      </c>
      <c r="N202" t="s">
        <v>237</v>
      </c>
      <c r="P202" s="193" t="str">
        <f>IF(OR(AND(A202&lt;&gt;"",COUNTIF(Bugs!B:B,A202)&gt;0),AND(B202&lt;&gt;"",COUNTIF(Bugs!A:A,B202)&gt;0)),"Y","")</f>
        <v/>
      </c>
      <c r="Q202" s="193" t="str">
        <f>IF(OR(
    AND(COUNTIF(Bugs!A:A,B202)&gt;0,ISNUMBER(SEARCH("x",INDEX(Bugs!C:C,MATCH(B202,Bugs!A:A,0))))),
    AND(COUNTIF(Bugs!B:B,B202)&gt;0,ISNUMBER(SEARCH("x",INDEX(Bugs!C:C,MATCH(B202,Bugs!B:B,0))))),
    AND(COUNTIF(Bugs!A:A,B202)&gt;0,ISNUMBER(SEARCH("x",INDEX(Bugs!D:D,MATCH(B202,Bugs!A:A,0))))),
    AND(COUNTIF(Bugs!B:B,B202)&gt;0,ISNUMBER(SEARCH("x",INDEX(Bugs!D:D,MATCH(B202,Bugs!B:B,0)))))
),"Y","")</f>
        <v/>
      </c>
      <c r="R202">
        <f ca="1">IF(OR(ISNUMBER(MATCH(L202,MasterData!$D$3:$D$18,0)),ISNUMBER(MATCH(L202,MasterData!$C$3:$C$18,0))),
    DATEDIF(E202,I202,"d"),
    DATEDIF(E202,TODAY(),"d"))</f>
        <v>1</v>
      </c>
      <c r="S202">
        <f t="shared" ca="1" si="12"/>
        <v>1</v>
      </c>
      <c r="T202">
        <f t="shared" ca="1" si="13"/>
        <v>0</v>
      </c>
      <c r="U202">
        <f t="shared" ca="1" si="14"/>
        <v>0</v>
      </c>
    </row>
    <row r="203" spans="1:21" x14ac:dyDescent="0.35">
      <c r="B203" t="s">
        <v>714</v>
      </c>
      <c r="D203" s="34" t="s">
        <v>231</v>
      </c>
      <c r="E203" s="208">
        <v>45867</v>
      </c>
      <c r="F203" s="1"/>
      <c r="G203" t="s">
        <v>715</v>
      </c>
      <c r="I203" s="208">
        <v>45896.52511574074</v>
      </c>
      <c r="K203" t="s">
        <v>235</v>
      </c>
      <c r="L203" t="s">
        <v>171</v>
      </c>
      <c r="M203" t="s">
        <v>716</v>
      </c>
      <c r="N203" t="s">
        <v>237</v>
      </c>
      <c r="P203" s="193" t="str">
        <f>IF(OR(AND(A203&lt;&gt;"",COUNTIF(Bugs!B:B,A203)&gt;0),AND(B203&lt;&gt;"",COUNTIF(Bugs!A:A,B203)&gt;0)),"Y","")</f>
        <v/>
      </c>
      <c r="Q203" s="193" t="str">
        <f>IF(OR(
    AND(COUNTIF(Bugs!A:A,B203)&gt;0,ISNUMBER(SEARCH("x",INDEX(Bugs!C:C,MATCH(B203,Bugs!A:A,0))))),
    AND(COUNTIF(Bugs!B:B,B203)&gt;0,ISNUMBER(SEARCH("x",INDEX(Bugs!C:C,MATCH(B203,Bugs!B:B,0))))),
    AND(COUNTIF(Bugs!A:A,B203)&gt;0,ISNUMBER(SEARCH("x",INDEX(Bugs!D:D,MATCH(B203,Bugs!A:A,0))))),
    AND(COUNTIF(Bugs!B:B,B203)&gt;0,ISNUMBER(SEARCH("x",INDEX(Bugs!D:D,MATCH(B203,Bugs!B:B,0)))))
),"Y","")</f>
        <v/>
      </c>
      <c r="R203">
        <f ca="1">IF(OR(ISNUMBER(MATCH(L203,MasterData!$D$3:$D$18,0)),ISNUMBER(MATCH(L203,MasterData!$C$3:$C$18,0))),
    DATEDIF(E203,I203,"d"),
    DATEDIF(E203,TODAY(),"d"))</f>
        <v>29</v>
      </c>
      <c r="S203">
        <f t="shared" ca="1" si="12"/>
        <v>0</v>
      </c>
      <c r="T203">
        <f t="shared" ca="1" si="13"/>
        <v>1</v>
      </c>
      <c r="U203">
        <f t="shared" ca="1" si="14"/>
        <v>0</v>
      </c>
    </row>
    <row r="204" spans="1:21" x14ac:dyDescent="0.35">
      <c r="B204" t="s">
        <v>20</v>
      </c>
      <c r="D204" s="34" t="s">
        <v>717</v>
      </c>
      <c r="E204" s="208">
        <v>45868</v>
      </c>
      <c r="F204" s="1"/>
      <c r="G204" t="s">
        <v>718</v>
      </c>
      <c r="I204" s="208">
        <v>45895.570856481485</v>
      </c>
      <c r="K204" t="s">
        <v>241</v>
      </c>
      <c r="L204" t="s">
        <v>171</v>
      </c>
      <c r="M204" t="s">
        <v>719</v>
      </c>
      <c r="N204" t="s">
        <v>237</v>
      </c>
      <c r="P204" s="193" t="str">
        <f>IF(OR(AND(A204&lt;&gt;"",COUNTIF(Bugs!B:B,A204)&gt;0),AND(B204&lt;&gt;"",COUNTIF(Bugs!A:A,B204)&gt;0)),"Y","")</f>
        <v>Y</v>
      </c>
      <c r="Q204" s="193" t="str">
        <f>IF(OR(
    AND(COUNTIF(Bugs!A:A,B204)&gt;0,ISNUMBER(SEARCH("x",INDEX(Bugs!C:C,MATCH(B204,Bugs!A:A,0))))),
    AND(COUNTIF(Bugs!B:B,B204)&gt;0,ISNUMBER(SEARCH("x",INDEX(Bugs!C:C,MATCH(B204,Bugs!B:B,0))))),
    AND(COUNTIF(Bugs!A:A,B204)&gt;0,ISNUMBER(SEARCH("x",INDEX(Bugs!D:D,MATCH(B204,Bugs!A:A,0))))),
    AND(COUNTIF(Bugs!B:B,B204)&gt;0,ISNUMBER(SEARCH("x",INDEX(Bugs!D:D,MATCH(B204,Bugs!B:B,0)))))
),"Y","")</f>
        <v/>
      </c>
      <c r="R204">
        <f ca="1">IF(OR(ISNUMBER(MATCH(L204,MasterData!$D$3:$D$18,0)),ISNUMBER(MATCH(L204,MasterData!$C$3:$C$18,0))),
    DATEDIF(E204,I204,"d"),
    DATEDIF(E204,TODAY(),"d"))</f>
        <v>27</v>
      </c>
      <c r="S204">
        <f t="shared" ca="1" si="12"/>
        <v>0</v>
      </c>
      <c r="T204">
        <f t="shared" ca="1" si="13"/>
        <v>1</v>
      </c>
      <c r="U204">
        <f t="shared" ca="1" si="14"/>
        <v>0</v>
      </c>
    </row>
    <row r="205" spans="1:21" x14ac:dyDescent="0.35">
      <c r="B205" t="s">
        <v>21</v>
      </c>
      <c r="D205" s="34">
        <v>3366</v>
      </c>
      <c r="E205" s="208">
        <v>45868</v>
      </c>
      <c r="F205" s="1"/>
      <c r="G205" t="s">
        <v>720</v>
      </c>
      <c r="I205" s="208">
        <v>45895.400914351849</v>
      </c>
      <c r="K205" t="s">
        <v>241</v>
      </c>
      <c r="L205" t="s">
        <v>171</v>
      </c>
      <c r="M205" t="s">
        <v>721</v>
      </c>
      <c r="N205" t="s">
        <v>237</v>
      </c>
      <c r="P205" s="193" t="str">
        <f>IF(OR(AND(A205&lt;&gt;"",COUNTIF(Bugs!B:B,A205)&gt;0),AND(B205&lt;&gt;"",COUNTIF(Bugs!A:A,B205)&gt;0)),"Y","")</f>
        <v>Y</v>
      </c>
      <c r="Q205" s="193" t="str">
        <f>IF(OR(
    AND(COUNTIF(Bugs!A:A,B205)&gt;0,ISNUMBER(SEARCH("x",INDEX(Bugs!C:C,MATCH(B205,Bugs!A:A,0))))),
    AND(COUNTIF(Bugs!B:B,B205)&gt;0,ISNUMBER(SEARCH("x",INDEX(Bugs!C:C,MATCH(B205,Bugs!B:B,0))))),
    AND(COUNTIF(Bugs!A:A,B205)&gt;0,ISNUMBER(SEARCH("x",INDEX(Bugs!D:D,MATCH(B205,Bugs!A:A,0))))),
    AND(COUNTIF(Bugs!B:B,B205)&gt;0,ISNUMBER(SEARCH("x",INDEX(Bugs!D:D,MATCH(B205,Bugs!B:B,0)))))
),"Y","")</f>
        <v>Y</v>
      </c>
      <c r="R205">
        <f ca="1">IF(OR(ISNUMBER(MATCH(L205,MasterData!$D$3:$D$18,0)),ISNUMBER(MATCH(L205,MasterData!$C$3:$C$18,0))),
    DATEDIF(E205,I205,"d"),
    DATEDIF(E205,TODAY(),"d"))</f>
        <v>27</v>
      </c>
      <c r="S205">
        <f t="shared" ca="1" si="12"/>
        <v>0</v>
      </c>
      <c r="T205">
        <f t="shared" ca="1" si="13"/>
        <v>1</v>
      </c>
      <c r="U205">
        <f t="shared" ca="1" si="14"/>
        <v>0</v>
      </c>
    </row>
    <row r="206" spans="1:21" x14ac:dyDescent="0.35">
      <c r="B206" t="s">
        <v>22</v>
      </c>
      <c r="D206" s="34" t="s">
        <v>717</v>
      </c>
      <c r="E206" s="208">
        <v>45869</v>
      </c>
      <c r="G206" t="s">
        <v>722</v>
      </c>
      <c r="I206" s="208">
        <v>45870</v>
      </c>
      <c r="K206" t="s">
        <v>235</v>
      </c>
      <c r="L206" t="s">
        <v>171</v>
      </c>
      <c r="M206" t="s">
        <v>723</v>
      </c>
      <c r="N206" t="s">
        <v>237</v>
      </c>
      <c r="P206" s="193" t="str">
        <f>IF(OR(AND(A206&lt;&gt;"",COUNTIF(Bugs!B:B,A206)&gt;0),AND(B206&lt;&gt;"",COUNTIF(Bugs!A:A,B206)&gt;0)),"Y","")</f>
        <v>Y</v>
      </c>
      <c r="Q206" s="193" t="str">
        <f>IF(OR(
    AND(COUNTIF(Bugs!A:A,B206)&gt;0,ISNUMBER(SEARCH("x",INDEX(Bugs!C:C,MATCH(B206,Bugs!A:A,0))))),
    AND(COUNTIF(Bugs!B:B,B206)&gt;0,ISNUMBER(SEARCH("x",INDEX(Bugs!C:C,MATCH(B206,Bugs!B:B,0))))),
    AND(COUNTIF(Bugs!A:A,B206)&gt;0,ISNUMBER(SEARCH("x",INDEX(Bugs!D:D,MATCH(B206,Bugs!A:A,0))))),
    AND(COUNTIF(Bugs!B:B,B206)&gt;0,ISNUMBER(SEARCH("x",INDEX(Bugs!D:D,MATCH(B206,Bugs!B:B,0)))))
),"Y","")</f>
        <v>Y</v>
      </c>
      <c r="R206">
        <f ca="1">IF(OR(ISNUMBER(MATCH(L206,MasterData!$D$3:$D$18,0)),ISNUMBER(MATCH(L206,MasterData!$C$3:$C$18,0))),
    DATEDIF(E206,I206,"d"),
    DATEDIF(E206,TODAY(),"d"))</f>
        <v>1</v>
      </c>
      <c r="S206">
        <f t="shared" ca="1" si="12"/>
        <v>1</v>
      </c>
      <c r="T206">
        <f t="shared" ca="1" si="13"/>
        <v>0</v>
      </c>
      <c r="U206">
        <f t="shared" ca="1" si="14"/>
        <v>0</v>
      </c>
    </row>
    <row r="207" spans="1:21" x14ac:dyDescent="0.35">
      <c r="B207" t="s">
        <v>23</v>
      </c>
      <c r="D207" s="34" t="s">
        <v>480</v>
      </c>
      <c r="E207" s="208">
        <v>45870</v>
      </c>
      <c r="G207" t="s">
        <v>724</v>
      </c>
      <c r="I207" s="208">
        <v>45881</v>
      </c>
      <c r="K207" t="s">
        <v>235</v>
      </c>
      <c r="L207" t="s">
        <v>171</v>
      </c>
      <c r="M207" t="s">
        <v>725</v>
      </c>
      <c r="N207" t="s">
        <v>237</v>
      </c>
      <c r="P207" s="193" t="str">
        <f>IF(OR(AND(A207&lt;&gt;"",COUNTIF(Bugs!B:B,A207)&gt;0),AND(B207&lt;&gt;"",COUNTIF(Bugs!A:A,B207)&gt;0)),"Y","")</f>
        <v>Y</v>
      </c>
      <c r="Q207" s="193" t="str">
        <f>IF(OR(
    AND(COUNTIF(Bugs!A:A,B207)&gt;0,ISNUMBER(SEARCH("x",INDEX(Bugs!C:C,MATCH(B207,Bugs!A:A,0))))),
    AND(COUNTIF(Bugs!B:B,B207)&gt;0,ISNUMBER(SEARCH("x",INDEX(Bugs!C:C,MATCH(B207,Bugs!B:B,0))))),
    AND(COUNTIF(Bugs!A:A,B207)&gt;0,ISNUMBER(SEARCH("x",INDEX(Bugs!D:D,MATCH(B207,Bugs!A:A,0))))),
    AND(COUNTIF(Bugs!B:B,B207)&gt;0,ISNUMBER(SEARCH("x",INDEX(Bugs!D:D,MATCH(B207,Bugs!B:B,0)))))
),"Y","")</f>
        <v/>
      </c>
      <c r="R207">
        <f ca="1">IF(OR(ISNUMBER(MATCH(L207,MasterData!$D$3:$D$18,0)),ISNUMBER(MATCH(L207,MasterData!$C$3:$C$18,0))),
    DATEDIF(E207,I207,"d"),
    DATEDIF(E207,TODAY(),"d"))</f>
        <v>11</v>
      </c>
      <c r="S207">
        <f t="shared" ca="1" si="12"/>
        <v>0</v>
      </c>
      <c r="T207">
        <f t="shared" ca="1" si="13"/>
        <v>1</v>
      </c>
      <c r="U207">
        <f t="shared" ca="1" si="14"/>
        <v>0</v>
      </c>
    </row>
    <row r="208" spans="1:21" x14ac:dyDescent="0.35">
      <c r="B208" t="s">
        <v>24</v>
      </c>
      <c r="D208" s="34" t="s">
        <v>254</v>
      </c>
      <c r="E208" s="208">
        <v>45873</v>
      </c>
      <c r="G208" t="s">
        <v>727</v>
      </c>
      <c r="I208" s="208">
        <v>45874</v>
      </c>
      <c r="K208" t="s">
        <v>241</v>
      </c>
      <c r="L208" t="s">
        <v>171</v>
      </c>
      <c r="M208" t="s">
        <v>728</v>
      </c>
      <c r="N208" t="s">
        <v>237</v>
      </c>
      <c r="P208" s="193" t="str">
        <f>IF(OR(AND(A208&lt;&gt;"",COUNTIF(Bugs!B:B,A208)&gt;0),AND(B208&lt;&gt;"",COUNTIF(Bugs!A:A,B208)&gt;0)),"Y","")</f>
        <v>Y</v>
      </c>
      <c r="Q208" s="193" t="str">
        <f>IF(OR(
    AND(COUNTIF(Bugs!A:A,B208)&gt;0,ISNUMBER(SEARCH("x",INDEX(Bugs!C:C,MATCH(B208,Bugs!A:A,0))))),
    AND(COUNTIF(Bugs!B:B,B208)&gt;0,ISNUMBER(SEARCH("x",INDEX(Bugs!C:C,MATCH(B208,Bugs!B:B,0))))),
    AND(COUNTIF(Bugs!A:A,B208)&gt;0,ISNUMBER(SEARCH("x",INDEX(Bugs!D:D,MATCH(B208,Bugs!A:A,0))))),
    AND(COUNTIF(Bugs!B:B,B208)&gt;0,ISNUMBER(SEARCH("x",INDEX(Bugs!D:D,MATCH(B208,Bugs!B:B,0)))))
),"Y","")</f>
        <v/>
      </c>
      <c r="R208">
        <f ca="1">IF(OR(ISNUMBER(MATCH(L208,MasterData!$D$3:$D$18,0)),ISNUMBER(MATCH(L208,MasterData!$C$3:$C$18,0))),
    DATEDIF(E208,I208,"d"),
    DATEDIF(E208,TODAY(),"d"))</f>
        <v>1</v>
      </c>
      <c r="S208">
        <f t="shared" ca="1" si="12"/>
        <v>1</v>
      </c>
      <c r="T208">
        <f t="shared" ca="1" si="13"/>
        <v>0</v>
      </c>
      <c r="U208">
        <f t="shared" ca="1" si="14"/>
        <v>0</v>
      </c>
    </row>
    <row r="209" spans="2:21" x14ac:dyDescent="0.35">
      <c r="B209" t="s">
        <v>25</v>
      </c>
      <c r="D209" s="34">
        <v>5975</v>
      </c>
      <c r="E209" s="208">
        <v>45876</v>
      </c>
      <c r="G209" t="s">
        <v>248</v>
      </c>
      <c r="H209" t="s">
        <v>245</v>
      </c>
      <c r="I209" s="208">
        <v>45980.327187499999</v>
      </c>
      <c r="K209" t="s">
        <v>241</v>
      </c>
      <c r="L209" t="s">
        <v>171</v>
      </c>
      <c r="M209" t="s">
        <v>729</v>
      </c>
      <c r="N209" t="s">
        <v>237</v>
      </c>
      <c r="P209" s="193" t="str">
        <f>IF(OR(AND(A209&lt;&gt;"",COUNTIF(Bugs!B:B,A209)&gt;0),AND(B209&lt;&gt;"",COUNTIF(Bugs!A:A,B209)&gt;0)),"Y","")</f>
        <v>Y</v>
      </c>
      <c r="Q209" s="193" t="str">
        <f>IF(OR(
    AND(COUNTIF(Bugs!A:A,B209)&gt;0,ISNUMBER(SEARCH("x",INDEX(Bugs!C:C,MATCH(B209,Bugs!A:A,0))))),
    AND(COUNTIF(Bugs!B:B,B209)&gt;0,ISNUMBER(SEARCH("x",INDEX(Bugs!C:C,MATCH(B209,Bugs!B:B,0))))),
    AND(COUNTIF(Bugs!A:A,B209)&gt;0,ISNUMBER(SEARCH("x",INDEX(Bugs!D:D,MATCH(B209,Bugs!A:A,0))))),
    AND(COUNTIF(Bugs!B:B,B209)&gt;0,ISNUMBER(SEARCH("x",INDEX(Bugs!D:D,MATCH(B209,Bugs!B:B,0)))))
),"Y","")</f>
        <v/>
      </c>
      <c r="R209">
        <f ca="1">IF(OR(ISNUMBER(MATCH(L209,MasterData!$D$3:$D$18,0)),ISNUMBER(MATCH(L209,MasterData!$C$3:$C$18,0))),
    DATEDIF(E209,I209,"d"),
    DATEDIF(E209,TODAY(),"d"))</f>
        <v>104</v>
      </c>
      <c r="S209">
        <f t="shared" ca="1" si="12"/>
        <v>0</v>
      </c>
      <c r="T209">
        <f t="shared" ca="1" si="13"/>
        <v>0</v>
      </c>
      <c r="U209">
        <f t="shared" ca="1" si="14"/>
        <v>1</v>
      </c>
    </row>
    <row r="210" spans="2:21" x14ac:dyDescent="0.35">
      <c r="B210" t="s">
        <v>26</v>
      </c>
      <c r="D210" s="34">
        <v>5975</v>
      </c>
      <c r="E210" s="208">
        <v>45876</v>
      </c>
      <c r="G210" t="s">
        <v>248</v>
      </c>
      <c r="H210" t="s">
        <v>245</v>
      </c>
      <c r="I210" s="208">
        <v>45897.422789351855</v>
      </c>
      <c r="K210" t="s">
        <v>241</v>
      </c>
      <c r="L210" t="s">
        <v>171</v>
      </c>
      <c r="M210" t="s">
        <v>729</v>
      </c>
      <c r="N210" t="s">
        <v>237</v>
      </c>
      <c r="P210" s="193" t="str">
        <f>IF(OR(AND(A210&lt;&gt;"",COUNTIF(Bugs!B:B,A210)&gt;0),AND(B210&lt;&gt;"",COUNTIF(Bugs!A:A,B210)&gt;0)),"Y","")</f>
        <v>Y</v>
      </c>
      <c r="Q210" s="193" t="str">
        <f>IF(OR(
    AND(COUNTIF(Bugs!A:A,B210)&gt;0,ISNUMBER(SEARCH("x",INDEX(Bugs!C:C,MATCH(B210,Bugs!A:A,0))))),
    AND(COUNTIF(Bugs!B:B,B210)&gt;0,ISNUMBER(SEARCH("x",INDEX(Bugs!C:C,MATCH(B210,Bugs!B:B,0))))),
    AND(COUNTIF(Bugs!A:A,B210)&gt;0,ISNUMBER(SEARCH("x",INDEX(Bugs!D:D,MATCH(B210,Bugs!A:A,0))))),
    AND(COUNTIF(Bugs!B:B,B210)&gt;0,ISNUMBER(SEARCH("x",INDEX(Bugs!D:D,MATCH(B210,Bugs!B:B,0)))))
),"Y","")</f>
        <v/>
      </c>
      <c r="R210">
        <f ca="1">IF(OR(ISNUMBER(MATCH(L210,MasterData!$D$3:$D$18,0)),ISNUMBER(MATCH(L210,MasterData!$C$3:$C$18,0))),
    DATEDIF(E210,I210,"d"),
    DATEDIF(E210,TODAY(),"d"))</f>
        <v>21</v>
      </c>
      <c r="S210">
        <f t="shared" ca="1" si="12"/>
        <v>0</v>
      </c>
      <c r="T210">
        <f t="shared" ca="1" si="13"/>
        <v>1</v>
      </c>
      <c r="U210">
        <f t="shared" ca="1" si="14"/>
        <v>0</v>
      </c>
    </row>
    <row r="211" spans="2:21" x14ac:dyDescent="0.35">
      <c r="B211" t="s">
        <v>730</v>
      </c>
      <c r="D211" s="34">
        <v>5975</v>
      </c>
      <c r="E211" s="208">
        <v>45877</v>
      </c>
      <c r="G211" t="s">
        <v>248</v>
      </c>
      <c r="H211" t="s">
        <v>245</v>
      </c>
      <c r="I211" s="208">
        <v>45896.544803240744</v>
      </c>
      <c r="K211" t="s">
        <v>241</v>
      </c>
      <c r="L211" t="s">
        <v>171</v>
      </c>
      <c r="M211" t="s">
        <v>731</v>
      </c>
      <c r="N211" t="s">
        <v>237</v>
      </c>
      <c r="P211" s="193" t="str">
        <f>IF(OR(AND(A211&lt;&gt;"",COUNTIF(Bugs!B:B,A211)&gt;0),AND(B211&lt;&gt;"",COUNTIF(Bugs!A:A,B211)&gt;0)),"Y","")</f>
        <v/>
      </c>
      <c r="Q211" s="193" t="str">
        <f>IF(OR(
    AND(COUNTIF(Bugs!A:A,B211)&gt;0,ISNUMBER(SEARCH("x",INDEX(Bugs!C:C,MATCH(B211,Bugs!A:A,0))))),
    AND(COUNTIF(Bugs!B:B,B211)&gt;0,ISNUMBER(SEARCH("x",INDEX(Bugs!C:C,MATCH(B211,Bugs!B:B,0))))),
    AND(COUNTIF(Bugs!A:A,B211)&gt;0,ISNUMBER(SEARCH("x",INDEX(Bugs!D:D,MATCH(B211,Bugs!A:A,0))))),
    AND(COUNTIF(Bugs!B:B,B211)&gt;0,ISNUMBER(SEARCH("x",INDEX(Bugs!D:D,MATCH(B211,Bugs!B:B,0)))))
),"Y","")</f>
        <v/>
      </c>
      <c r="R211">
        <f ca="1">IF(OR(ISNUMBER(MATCH(L211,MasterData!$D$3:$D$18,0)),ISNUMBER(MATCH(L211,MasterData!$C$3:$C$18,0))),
    DATEDIF(E211,I211,"d"),
    DATEDIF(E211,TODAY(),"d"))</f>
        <v>19</v>
      </c>
      <c r="S211">
        <f t="shared" ca="1" si="12"/>
        <v>0</v>
      </c>
      <c r="T211">
        <f t="shared" ca="1" si="13"/>
        <v>1</v>
      </c>
      <c r="U211">
        <f t="shared" ca="1" si="14"/>
        <v>0</v>
      </c>
    </row>
    <row r="212" spans="2:21" x14ac:dyDescent="0.35">
      <c r="B212" t="s">
        <v>732</v>
      </c>
      <c r="D212" s="34" t="s">
        <v>480</v>
      </c>
      <c r="E212" s="208">
        <v>45881</v>
      </c>
      <c r="G212" t="s">
        <v>733</v>
      </c>
      <c r="I212" s="208">
        <v>45881</v>
      </c>
      <c r="K212" t="s">
        <v>347</v>
      </c>
      <c r="L212" t="s">
        <v>171</v>
      </c>
      <c r="M212" t="s">
        <v>734</v>
      </c>
      <c r="N212" t="s">
        <v>237</v>
      </c>
      <c r="P212" s="193" t="str">
        <f>IF(OR(AND(A212&lt;&gt;"",COUNTIF(Bugs!B:B,A212)&gt;0),AND(B212&lt;&gt;"",COUNTIF(Bugs!A:A,B212)&gt;0)),"Y","")</f>
        <v/>
      </c>
      <c r="Q212" s="193" t="str">
        <f>IF(OR(
    AND(COUNTIF(Bugs!A:A,B212)&gt;0,ISNUMBER(SEARCH("x",INDEX(Bugs!C:C,MATCH(B212,Bugs!A:A,0))))),
    AND(COUNTIF(Bugs!B:B,B212)&gt;0,ISNUMBER(SEARCH("x",INDEX(Bugs!C:C,MATCH(B212,Bugs!B:B,0))))),
    AND(COUNTIF(Bugs!A:A,B212)&gt;0,ISNUMBER(SEARCH("x",INDEX(Bugs!D:D,MATCH(B212,Bugs!A:A,0))))),
    AND(COUNTIF(Bugs!B:B,B212)&gt;0,ISNUMBER(SEARCH("x",INDEX(Bugs!D:D,MATCH(B212,Bugs!B:B,0)))))
),"Y","")</f>
        <v/>
      </c>
      <c r="R212">
        <f ca="1">IF(OR(ISNUMBER(MATCH(L212,MasterData!$D$3:$D$18,0)),ISNUMBER(MATCH(L212,MasterData!$C$3:$C$18,0))),
    DATEDIF(E212,I212,"d"),
    DATEDIF(E212,TODAY(),"d"))</f>
        <v>0</v>
      </c>
      <c r="S212">
        <f t="shared" ca="1" si="12"/>
        <v>1</v>
      </c>
      <c r="T212">
        <f t="shared" ca="1" si="13"/>
        <v>0</v>
      </c>
      <c r="U212">
        <f t="shared" ca="1" si="14"/>
        <v>0</v>
      </c>
    </row>
    <row r="213" spans="2:21" x14ac:dyDescent="0.35">
      <c r="B213" t="s">
        <v>27</v>
      </c>
      <c r="D213" s="34" t="s">
        <v>717</v>
      </c>
      <c r="E213" s="208">
        <v>45881</v>
      </c>
      <c r="G213" t="s">
        <v>735</v>
      </c>
      <c r="H213" t="s">
        <v>736</v>
      </c>
      <c r="I213" s="208">
        <v>45910</v>
      </c>
      <c r="K213" t="s">
        <v>241</v>
      </c>
      <c r="L213" t="s">
        <v>171</v>
      </c>
      <c r="M213" t="s">
        <v>737</v>
      </c>
      <c r="N213" t="s">
        <v>237</v>
      </c>
      <c r="P213" s="193" t="str">
        <f>IF(OR(AND(A213&lt;&gt;"",COUNTIF(Bugs!B:B,A213)&gt;0),AND(B213&lt;&gt;"",COUNTIF(Bugs!A:A,B213)&gt;0)),"Y","")</f>
        <v>Y</v>
      </c>
      <c r="Q213" s="193" t="str">
        <f>IF(OR(
    AND(COUNTIF(Bugs!A:A,B213)&gt;0,ISNUMBER(SEARCH("x",INDEX(Bugs!C:C,MATCH(B213,Bugs!A:A,0))))),
    AND(COUNTIF(Bugs!B:B,B213)&gt;0,ISNUMBER(SEARCH("x",INDEX(Bugs!C:C,MATCH(B213,Bugs!B:B,0))))),
    AND(COUNTIF(Bugs!A:A,B213)&gt;0,ISNUMBER(SEARCH("x",INDEX(Bugs!D:D,MATCH(B213,Bugs!A:A,0))))),
    AND(COUNTIF(Bugs!B:B,B213)&gt;0,ISNUMBER(SEARCH("x",INDEX(Bugs!D:D,MATCH(B213,Bugs!B:B,0)))))
),"Y","")</f>
        <v/>
      </c>
      <c r="R213">
        <f ca="1">IF(OR(ISNUMBER(MATCH(L213,MasterData!$D$3:$D$18,0)),ISNUMBER(MATCH(L213,MasterData!$C$3:$C$18,0))),
    DATEDIF(E213,I213,"d"),
    DATEDIF(E213,TODAY(),"d"))</f>
        <v>29</v>
      </c>
      <c r="S213">
        <f t="shared" ca="1" si="12"/>
        <v>0</v>
      </c>
      <c r="T213">
        <f t="shared" ca="1" si="13"/>
        <v>1</v>
      </c>
      <c r="U213">
        <f t="shared" ca="1" si="14"/>
        <v>0</v>
      </c>
    </row>
    <row r="214" spans="2:21" x14ac:dyDescent="0.35">
      <c r="B214" t="s">
        <v>28</v>
      </c>
      <c r="D214" s="34">
        <v>3014</v>
      </c>
      <c r="E214" s="208">
        <v>45882</v>
      </c>
      <c r="G214" t="s">
        <v>738</v>
      </c>
      <c r="H214" t="s">
        <v>736</v>
      </c>
      <c r="I214" s="208">
        <v>45915</v>
      </c>
      <c r="K214" t="s">
        <v>235</v>
      </c>
      <c r="L214" t="s">
        <v>171</v>
      </c>
      <c r="M214" t="s">
        <v>739</v>
      </c>
      <c r="N214" t="s">
        <v>237</v>
      </c>
      <c r="P214" s="193" t="str">
        <f>IF(OR(AND(A214&lt;&gt;"",COUNTIF(Bugs!B:B,A214)&gt;0),AND(B214&lt;&gt;"",COUNTIF(Bugs!A:A,B214)&gt;0)),"Y","")</f>
        <v>Y</v>
      </c>
      <c r="Q214" s="193" t="str">
        <f>IF(OR(
    AND(COUNTIF(Bugs!A:A,B214)&gt;0,ISNUMBER(SEARCH("x",INDEX(Bugs!C:C,MATCH(B214,Bugs!A:A,0))))),
    AND(COUNTIF(Bugs!B:B,B214)&gt;0,ISNUMBER(SEARCH("x",INDEX(Bugs!C:C,MATCH(B214,Bugs!B:B,0))))),
    AND(COUNTIF(Bugs!A:A,B214)&gt;0,ISNUMBER(SEARCH("x",INDEX(Bugs!D:D,MATCH(B214,Bugs!A:A,0))))),
    AND(COUNTIF(Bugs!B:B,B214)&gt;0,ISNUMBER(SEARCH("x",INDEX(Bugs!D:D,MATCH(B214,Bugs!B:B,0)))))
),"Y","")</f>
        <v/>
      </c>
      <c r="R214">
        <f ca="1">IF(OR(ISNUMBER(MATCH(L214,MasterData!$D$3:$D$18,0)),ISNUMBER(MATCH(L214,MasterData!$C$3:$C$18,0))),
    DATEDIF(E214,I214,"d"),
    DATEDIF(E214,TODAY(),"d"))</f>
        <v>33</v>
      </c>
      <c r="S214">
        <f t="shared" ca="1" si="12"/>
        <v>0</v>
      </c>
      <c r="T214">
        <f t="shared" ca="1" si="13"/>
        <v>0</v>
      </c>
      <c r="U214">
        <f t="shared" ca="1" si="14"/>
        <v>1</v>
      </c>
    </row>
    <row r="215" spans="2:21" x14ac:dyDescent="0.35">
      <c r="B215" t="s">
        <v>740</v>
      </c>
      <c r="D215" s="34">
        <v>3014</v>
      </c>
      <c r="E215" s="208">
        <v>45884.675428240742</v>
      </c>
      <c r="G215" t="s">
        <v>741</v>
      </c>
      <c r="I215" s="208">
        <v>45895.349780092591</v>
      </c>
      <c r="J215" t="s">
        <v>742</v>
      </c>
      <c r="K215" t="s">
        <v>235</v>
      </c>
      <c r="L215" t="s">
        <v>171</v>
      </c>
      <c r="M215" t="s">
        <v>743</v>
      </c>
      <c r="N215" t="s">
        <v>744</v>
      </c>
      <c r="P215" s="193" t="str">
        <f>IF(OR(AND(A215&lt;&gt;"",COUNTIF(Bugs!B:B,A215)&gt;0),AND(B215&lt;&gt;"",COUNTIF(Bugs!A:A,B215)&gt;0)),"Y","")</f>
        <v/>
      </c>
      <c r="Q215" s="193" t="str">
        <f>IF(OR(
    AND(COUNTIF(Bugs!A:A,B215)&gt;0,ISNUMBER(SEARCH("x",INDEX(Bugs!C:C,MATCH(B215,Bugs!A:A,0))))),
    AND(COUNTIF(Bugs!B:B,B215)&gt;0,ISNUMBER(SEARCH("x",INDEX(Bugs!C:C,MATCH(B215,Bugs!B:B,0))))),
    AND(COUNTIF(Bugs!A:A,B215)&gt;0,ISNUMBER(SEARCH("x",INDEX(Bugs!D:D,MATCH(B215,Bugs!A:A,0))))),
    AND(COUNTIF(Bugs!B:B,B215)&gt;0,ISNUMBER(SEARCH("x",INDEX(Bugs!D:D,MATCH(B215,Bugs!B:B,0)))))
),"Y","")</f>
        <v/>
      </c>
      <c r="R215">
        <f ca="1">IF(OR(ISNUMBER(MATCH(L215,MasterData!$D$3:$D$18,0)),ISNUMBER(MATCH(L215,MasterData!$C$3:$C$18,0))),
    DATEDIF(E215,I215,"d"),
    DATEDIF(E215,TODAY(),"d"))</f>
        <v>11</v>
      </c>
      <c r="S215">
        <f t="shared" ca="1" si="12"/>
        <v>0</v>
      </c>
      <c r="T215">
        <f t="shared" ca="1" si="13"/>
        <v>1</v>
      </c>
      <c r="U215">
        <f t="shared" ca="1" si="14"/>
        <v>0</v>
      </c>
    </row>
    <row r="216" spans="2:21" x14ac:dyDescent="0.35">
      <c r="B216" t="s">
        <v>745</v>
      </c>
      <c r="D216" s="34" t="s">
        <v>746</v>
      </c>
      <c r="E216" s="208">
        <v>45887.449328703704</v>
      </c>
      <c r="G216" t="s">
        <v>738</v>
      </c>
      <c r="I216" s="208">
        <v>45916</v>
      </c>
      <c r="J216" t="s">
        <v>747</v>
      </c>
      <c r="K216" t="s">
        <v>235</v>
      </c>
      <c r="L216" t="s">
        <v>171</v>
      </c>
      <c r="M216" t="s">
        <v>748</v>
      </c>
      <c r="N216" t="s">
        <v>744</v>
      </c>
      <c r="P216" s="193" t="str">
        <f>IF(OR(AND(A216&lt;&gt;"",COUNTIF(Bugs!B:B,A216)&gt;0),AND(B216&lt;&gt;"",COUNTIF(Bugs!A:A,B216)&gt;0)),"Y","")</f>
        <v/>
      </c>
      <c r="Q216" s="193" t="str">
        <f>IF(OR(
    AND(COUNTIF(Bugs!A:A,B216)&gt;0,ISNUMBER(SEARCH("x",INDEX(Bugs!C:C,MATCH(B216,Bugs!A:A,0))))),
    AND(COUNTIF(Bugs!B:B,B216)&gt;0,ISNUMBER(SEARCH("x",INDEX(Bugs!C:C,MATCH(B216,Bugs!B:B,0))))),
    AND(COUNTIF(Bugs!A:A,B216)&gt;0,ISNUMBER(SEARCH("x",INDEX(Bugs!D:D,MATCH(B216,Bugs!A:A,0))))),
    AND(COUNTIF(Bugs!B:B,B216)&gt;0,ISNUMBER(SEARCH("x",INDEX(Bugs!D:D,MATCH(B216,Bugs!B:B,0)))))
),"Y","")</f>
        <v/>
      </c>
      <c r="R216">
        <f ca="1">IF(OR(ISNUMBER(MATCH(L216,MasterData!$D$3:$D$18,0)),ISNUMBER(MATCH(L216,MasterData!$C$3:$C$18,0))),
    DATEDIF(E216,I216,"d"),
    DATEDIF(E216,TODAY(),"d"))</f>
        <v>29</v>
      </c>
      <c r="S216">
        <f t="shared" ca="1" si="12"/>
        <v>0</v>
      </c>
      <c r="T216">
        <f t="shared" ca="1" si="13"/>
        <v>1</v>
      </c>
      <c r="U216">
        <f t="shared" ca="1" si="14"/>
        <v>0</v>
      </c>
    </row>
    <row r="217" spans="2:21" x14ac:dyDescent="0.35">
      <c r="B217" t="s">
        <v>29</v>
      </c>
      <c r="D217" s="34" t="s">
        <v>254</v>
      </c>
      <c r="E217" s="208">
        <v>45887.466793981483</v>
      </c>
      <c r="G217" t="s">
        <v>749</v>
      </c>
      <c r="I217" s="208">
        <v>45903</v>
      </c>
      <c r="J217" t="s">
        <v>747</v>
      </c>
      <c r="K217" t="s">
        <v>241</v>
      </c>
      <c r="L217" t="s">
        <v>171</v>
      </c>
      <c r="M217" t="s">
        <v>750</v>
      </c>
      <c r="N217" t="s">
        <v>744</v>
      </c>
      <c r="P217" s="193" t="str">
        <f>IF(OR(AND(A217&lt;&gt;"",COUNTIF(Bugs!B:B,A217)&gt;0),AND(B217&lt;&gt;"",COUNTIF(Bugs!A:A,B217)&gt;0)),"Y","")</f>
        <v>Y</v>
      </c>
      <c r="Q217" s="193" t="str">
        <f>IF(OR(
    AND(COUNTIF(Bugs!A:A,B217)&gt;0,ISNUMBER(SEARCH("x",INDEX(Bugs!C:C,MATCH(B217,Bugs!A:A,0))))),
    AND(COUNTIF(Bugs!B:B,B217)&gt;0,ISNUMBER(SEARCH("x",INDEX(Bugs!C:C,MATCH(B217,Bugs!B:B,0))))),
    AND(COUNTIF(Bugs!A:A,B217)&gt;0,ISNUMBER(SEARCH("x",INDEX(Bugs!D:D,MATCH(B217,Bugs!A:A,0))))),
    AND(COUNTIF(Bugs!B:B,B217)&gt;0,ISNUMBER(SEARCH("x",INDEX(Bugs!D:D,MATCH(B217,Bugs!B:B,0)))))
),"Y","")</f>
        <v/>
      </c>
      <c r="R217">
        <f ca="1">IF(OR(ISNUMBER(MATCH(L217,MasterData!$D$3:$D$18,0)),ISNUMBER(MATCH(L217,MasterData!$C$3:$C$18,0))),
    DATEDIF(E217,I217,"d"),
    DATEDIF(E217,TODAY(),"d"))</f>
        <v>16</v>
      </c>
      <c r="S217">
        <f t="shared" ca="1" si="12"/>
        <v>0</v>
      </c>
      <c r="T217">
        <f t="shared" ca="1" si="13"/>
        <v>1</v>
      </c>
      <c r="U217">
        <f t="shared" ca="1" si="14"/>
        <v>0</v>
      </c>
    </row>
    <row r="218" spans="2:21" x14ac:dyDescent="0.35">
      <c r="B218" t="s">
        <v>751</v>
      </c>
      <c r="D218" s="34">
        <v>3010</v>
      </c>
      <c r="E218" s="208">
        <v>45887.607604166667</v>
      </c>
      <c r="G218" t="s">
        <v>752</v>
      </c>
      <c r="I218" s="208">
        <v>45891.336944444447</v>
      </c>
      <c r="J218" t="s">
        <v>753</v>
      </c>
      <c r="K218" t="s">
        <v>241</v>
      </c>
      <c r="L218" t="s">
        <v>171</v>
      </c>
      <c r="M218" t="s">
        <v>754</v>
      </c>
      <c r="N218" t="s">
        <v>744</v>
      </c>
      <c r="P218" s="193" t="str">
        <f>IF(OR(AND(A218&lt;&gt;"",COUNTIF(Bugs!B:B,A218)&gt;0),AND(B218&lt;&gt;"",COUNTIF(Bugs!A:A,B218)&gt;0)),"Y","")</f>
        <v/>
      </c>
      <c r="Q218" s="193" t="str">
        <f>IF(OR(
    AND(COUNTIF(Bugs!A:A,B218)&gt;0,ISNUMBER(SEARCH("x",INDEX(Bugs!C:C,MATCH(B218,Bugs!A:A,0))))),
    AND(COUNTIF(Bugs!B:B,B218)&gt;0,ISNUMBER(SEARCH("x",INDEX(Bugs!C:C,MATCH(B218,Bugs!B:B,0))))),
    AND(COUNTIF(Bugs!A:A,B218)&gt;0,ISNUMBER(SEARCH("x",INDEX(Bugs!D:D,MATCH(B218,Bugs!A:A,0))))),
    AND(COUNTIF(Bugs!B:B,B218)&gt;0,ISNUMBER(SEARCH("x",INDEX(Bugs!D:D,MATCH(B218,Bugs!B:B,0)))))
),"Y","")</f>
        <v/>
      </c>
      <c r="R218">
        <f ca="1">IF(OR(ISNUMBER(MATCH(L218,MasterData!$D$3:$D$18,0)),ISNUMBER(MATCH(L218,MasterData!$C$3:$C$18,0))),
    DATEDIF(E218,I218,"d"),
    DATEDIF(E218,TODAY(),"d"))</f>
        <v>4</v>
      </c>
      <c r="S218">
        <f t="shared" ca="1" si="12"/>
        <v>1</v>
      </c>
      <c r="T218">
        <f t="shared" ca="1" si="13"/>
        <v>0</v>
      </c>
      <c r="U218">
        <f t="shared" ca="1" si="14"/>
        <v>0</v>
      </c>
    </row>
    <row r="219" spans="2:21" x14ac:dyDescent="0.35">
      <c r="B219" t="s">
        <v>30</v>
      </c>
      <c r="D219" s="34" t="s">
        <v>254</v>
      </c>
      <c r="E219" s="208">
        <v>45887.680798611109</v>
      </c>
      <c r="G219" t="s">
        <v>755</v>
      </c>
      <c r="I219" s="208">
        <v>45903</v>
      </c>
      <c r="J219" t="s">
        <v>753</v>
      </c>
      <c r="K219" t="s">
        <v>241</v>
      </c>
      <c r="L219" t="s">
        <v>171</v>
      </c>
      <c r="M219" t="s">
        <v>756</v>
      </c>
      <c r="N219" t="s">
        <v>744</v>
      </c>
      <c r="P219" s="193" t="str">
        <f>IF(OR(AND(A219&lt;&gt;"",COUNTIF(Bugs!B:B,A219)&gt;0),AND(B219&lt;&gt;"",COUNTIF(Bugs!A:A,B219)&gt;0)),"Y","")</f>
        <v>Y</v>
      </c>
      <c r="Q219" s="193" t="str">
        <f>IF(OR(
    AND(COUNTIF(Bugs!A:A,B219)&gt;0,ISNUMBER(SEARCH("x",INDEX(Bugs!C:C,MATCH(B219,Bugs!A:A,0))))),
    AND(COUNTIF(Bugs!B:B,B219)&gt;0,ISNUMBER(SEARCH("x",INDEX(Bugs!C:C,MATCH(B219,Bugs!B:B,0))))),
    AND(COUNTIF(Bugs!A:A,B219)&gt;0,ISNUMBER(SEARCH("x",INDEX(Bugs!D:D,MATCH(B219,Bugs!A:A,0))))),
    AND(COUNTIF(Bugs!B:B,B219)&gt;0,ISNUMBER(SEARCH("x",INDEX(Bugs!D:D,MATCH(B219,Bugs!B:B,0)))))
),"Y","")</f>
        <v>Y</v>
      </c>
      <c r="R219">
        <f ca="1">IF(OR(ISNUMBER(MATCH(L219,MasterData!$D$3:$D$18,0)),ISNUMBER(MATCH(L219,MasterData!$C$3:$C$18,0))),
    DATEDIF(E219,I219,"d"),
    DATEDIF(E219,TODAY(),"d"))</f>
        <v>16</v>
      </c>
      <c r="S219">
        <f t="shared" ca="1" si="12"/>
        <v>0</v>
      </c>
      <c r="T219">
        <f t="shared" ca="1" si="13"/>
        <v>1</v>
      </c>
      <c r="U219">
        <f t="shared" ca="1" si="14"/>
        <v>0</v>
      </c>
    </row>
    <row r="220" spans="2:21" x14ac:dyDescent="0.35">
      <c r="B220" t="s">
        <v>31</v>
      </c>
      <c r="D220" s="34">
        <v>3003</v>
      </c>
      <c r="E220" s="208">
        <v>45887.701516203706</v>
      </c>
      <c r="G220" t="s">
        <v>755</v>
      </c>
      <c r="I220" s="208">
        <v>45903</v>
      </c>
      <c r="J220" t="s">
        <v>753</v>
      </c>
      <c r="K220" t="s">
        <v>241</v>
      </c>
      <c r="L220" t="s">
        <v>171</v>
      </c>
      <c r="M220" t="s">
        <v>757</v>
      </c>
      <c r="N220" t="s">
        <v>744</v>
      </c>
      <c r="P220" s="193" t="str">
        <f>IF(OR(AND(A220&lt;&gt;"",COUNTIF(Bugs!B:B,A220)&gt;0),AND(B220&lt;&gt;"",COUNTIF(Bugs!A:A,B220)&gt;0)),"Y","")</f>
        <v>Y</v>
      </c>
      <c r="Q220" s="193" t="str">
        <f>IF(OR(
    AND(COUNTIF(Bugs!A:A,B220)&gt;0,ISNUMBER(SEARCH("x",INDEX(Bugs!C:C,MATCH(B220,Bugs!A:A,0))))),
    AND(COUNTIF(Bugs!B:B,B220)&gt;0,ISNUMBER(SEARCH("x",INDEX(Bugs!C:C,MATCH(B220,Bugs!B:B,0))))),
    AND(COUNTIF(Bugs!A:A,B220)&gt;0,ISNUMBER(SEARCH("x",INDEX(Bugs!D:D,MATCH(B220,Bugs!A:A,0))))),
    AND(COUNTIF(Bugs!B:B,B220)&gt;0,ISNUMBER(SEARCH("x",INDEX(Bugs!D:D,MATCH(B220,Bugs!B:B,0)))))
),"Y","")</f>
        <v>Y</v>
      </c>
      <c r="R220">
        <f ca="1">IF(OR(ISNUMBER(MATCH(L220,MasterData!$D$3:$D$18,0)),ISNUMBER(MATCH(L220,MasterData!$C$3:$C$18,0))),
    DATEDIF(E220,I220,"d"),
    DATEDIF(E220,TODAY(),"d"))</f>
        <v>16</v>
      </c>
      <c r="S220">
        <f t="shared" ca="1" si="12"/>
        <v>0</v>
      </c>
      <c r="T220">
        <f t="shared" ca="1" si="13"/>
        <v>1</v>
      </c>
      <c r="U220">
        <f t="shared" ca="1" si="14"/>
        <v>0</v>
      </c>
    </row>
    <row r="221" spans="2:21" x14ac:dyDescent="0.35">
      <c r="B221" t="s">
        <v>758</v>
      </c>
      <c r="D221" s="34">
        <v>3366</v>
      </c>
      <c r="E221" s="208">
        <v>45887.842199074075</v>
      </c>
      <c r="G221" t="s">
        <v>759</v>
      </c>
      <c r="I221" s="208">
        <v>45896.525173611109</v>
      </c>
      <c r="J221" t="s">
        <v>760</v>
      </c>
      <c r="K221" t="s">
        <v>235</v>
      </c>
      <c r="L221" t="s">
        <v>171</v>
      </c>
      <c r="M221" t="s">
        <v>761</v>
      </c>
      <c r="N221" t="s">
        <v>744</v>
      </c>
      <c r="P221" s="193" t="str">
        <f>IF(OR(AND(A221&lt;&gt;"",COUNTIF(Bugs!B:B,A221)&gt;0),AND(B221&lt;&gt;"",COUNTIF(Bugs!A:A,B221)&gt;0)),"Y","")</f>
        <v/>
      </c>
      <c r="Q221" s="193" t="str">
        <f>IF(OR(
    AND(COUNTIF(Bugs!A:A,B221)&gt;0,ISNUMBER(SEARCH("x",INDEX(Bugs!C:C,MATCH(B221,Bugs!A:A,0))))),
    AND(COUNTIF(Bugs!B:B,B221)&gt;0,ISNUMBER(SEARCH("x",INDEX(Bugs!C:C,MATCH(B221,Bugs!B:B,0))))),
    AND(COUNTIF(Bugs!A:A,B221)&gt;0,ISNUMBER(SEARCH("x",INDEX(Bugs!D:D,MATCH(B221,Bugs!A:A,0))))),
    AND(COUNTIF(Bugs!B:B,B221)&gt;0,ISNUMBER(SEARCH("x",INDEX(Bugs!D:D,MATCH(B221,Bugs!B:B,0)))))
),"Y","")</f>
        <v/>
      </c>
      <c r="R221">
        <f ca="1">IF(OR(ISNUMBER(MATCH(L221,MasterData!$D$3:$D$18,0)),ISNUMBER(MATCH(L221,MasterData!$C$3:$C$18,0))),
    DATEDIF(E221,I221,"d"),
    DATEDIF(E221,TODAY(),"d"))</f>
        <v>9</v>
      </c>
      <c r="S221">
        <f t="shared" ca="1" si="12"/>
        <v>0</v>
      </c>
      <c r="T221">
        <f t="shared" ca="1" si="13"/>
        <v>1</v>
      </c>
      <c r="U221">
        <f t="shared" ca="1" si="14"/>
        <v>0</v>
      </c>
    </row>
    <row r="222" spans="2:21" x14ac:dyDescent="0.35">
      <c r="B222" t="s">
        <v>762</v>
      </c>
      <c r="D222" s="34" t="s">
        <v>746</v>
      </c>
      <c r="E222" s="208">
        <v>45888.412893518522</v>
      </c>
      <c r="G222" t="s">
        <v>738</v>
      </c>
      <c r="I222" s="208">
        <v>45905.405312499999</v>
      </c>
      <c r="J222" t="s">
        <v>747</v>
      </c>
      <c r="K222" t="s">
        <v>235</v>
      </c>
      <c r="L222" t="s">
        <v>171</v>
      </c>
      <c r="M222" t="s">
        <v>763</v>
      </c>
      <c r="N222" t="s">
        <v>744</v>
      </c>
      <c r="P222" s="193" t="str">
        <f>IF(OR(AND(A222&lt;&gt;"",COUNTIF(Bugs!B:B,A222)&gt;0),AND(B222&lt;&gt;"",COUNTIF(Bugs!A:A,B222)&gt;0)),"Y","")</f>
        <v/>
      </c>
      <c r="Q222" s="193" t="str">
        <f>IF(OR(
    AND(COUNTIF(Bugs!A:A,B222)&gt;0,ISNUMBER(SEARCH("x",INDEX(Bugs!C:C,MATCH(B222,Bugs!A:A,0))))),
    AND(COUNTIF(Bugs!B:B,B222)&gt;0,ISNUMBER(SEARCH("x",INDEX(Bugs!C:C,MATCH(B222,Bugs!B:B,0))))),
    AND(COUNTIF(Bugs!A:A,B222)&gt;0,ISNUMBER(SEARCH("x",INDEX(Bugs!D:D,MATCH(B222,Bugs!A:A,0))))),
    AND(COUNTIF(Bugs!B:B,B222)&gt;0,ISNUMBER(SEARCH("x",INDEX(Bugs!D:D,MATCH(B222,Bugs!B:B,0)))))
),"Y","")</f>
        <v/>
      </c>
      <c r="R222">
        <f ca="1">IF(OR(ISNUMBER(MATCH(L222,MasterData!$D$3:$D$18,0)),ISNUMBER(MATCH(L222,MasterData!$C$3:$C$18,0))),
    DATEDIF(E222,I222,"d"),
    DATEDIF(E222,TODAY(),"d"))</f>
        <v>17</v>
      </c>
      <c r="S222">
        <f t="shared" ca="1" si="12"/>
        <v>0</v>
      </c>
      <c r="T222">
        <f t="shared" ca="1" si="13"/>
        <v>1</v>
      </c>
      <c r="U222">
        <f t="shared" ca="1" si="14"/>
        <v>0</v>
      </c>
    </row>
    <row r="223" spans="2:21" x14ac:dyDescent="0.35">
      <c r="B223" t="s">
        <v>32</v>
      </c>
      <c r="D223" s="34">
        <v>3003</v>
      </c>
      <c r="E223" s="208">
        <v>45889.527708333335</v>
      </c>
      <c r="G223" t="s">
        <v>749</v>
      </c>
      <c r="I223" s="208">
        <v>45911.536944444444</v>
      </c>
      <c r="J223" t="s">
        <v>753</v>
      </c>
      <c r="K223" t="s">
        <v>347</v>
      </c>
      <c r="L223" t="s">
        <v>171</v>
      </c>
      <c r="M223" t="s">
        <v>764</v>
      </c>
      <c r="N223" t="s">
        <v>744</v>
      </c>
      <c r="P223" s="193" t="str">
        <f>IF(OR(AND(A223&lt;&gt;"",COUNTIF(Bugs!B:B,A223)&gt;0),AND(B223&lt;&gt;"",COUNTIF(Bugs!A:A,B223)&gt;0)),"Y","")</f>
        <v>Y</v>
      </c>
      <c r="Q223" s="193" t="str">
        <f>IF(OR(
    AND(COUNTIF(Bugs!A:A,B223)&gt;0,ISNUMBER(SEARCH("x",INDEX(Bugs!C:C,MATCH(B223,Bugs!A:A,0))))),
    AND(COUNTIF(Bugs!B:B,B223)&gt;0,ISNUMBER(SEARCH("x",INDEX(Bugs!C:C,MATCH(B223,Bugs!B:B,0))))),
    AND(COUNTIF(Bugs!A:A,B223)&gt;0,ISNUMBER(SEARCH("x",INDEX(Bugs!D:D,MATCH(B223,Bugs!A:A,0))))),
    AND(COUNTIF(Bugs!B:B,B223)&gt;0,ISNUMBER(SEARCH("x",INDEX(Bugs!D:D,MATCH(B223,Bugs!B:B,0)))))
),"Y","")</f>
        <v>Y</v>
      </c>
      <c r="R223">
        <f ca="1">IF(OR(ISNUMBER(MATCH(L223,MasterData!$D$3:$D$18,0)),ISNUMBER(MATCH(L223,MasterData!$C$3:$C$18,0))),
    DATEDIF(E223,I223,"d"),
    DATEDIF(E223,TODAY(),"d"))</f>
        <v>22</v>
      </c>
      <c r="S223">
        <f t="shared" ca="1" si="12"/>
        <v>0</v>
      </c>
      <c r="T223">
        <f t="shared" ca="1" si="13"/>
        <v>1</v>
      </c>
      <c r="U223">
        <f t="shared" ca="1" si="14"/>
        <v>0</v>
      </c>
    </row>
    <row r="224" spans="2:21" x14ac:dyDescent="0.35">
      <c r="B224" t="s">
        <v>765</v>
      </c>
      <c r="D224" s="34" t="s">
        <v>717</v>
      </c>
      <c r="E224" s="208">
        <v>45889.974976851852</v>
      </c>
      <c r="G224" t="s">
        <v>766</v>
      </c>
      <c r="I224" s="208">
        <v>45926.382384259261</v>
      </c>
      <c r="J224" t="s">
        <v>760</v>
      </c>
      <c r="K224" t="s">
        <v>347</v>
      </c>
      <c r="L224" t="s">
        <v>171</v>
      </c>
      <c r="M224" t="s">
        <v>767</v>
      </c>
      <c r="N224" t="s">
        <v>744</v>
      </c>
      <c r="P224" s="193" t="str">
        <f>IF(OR(AND(A224&lt;&gt;"",COUNTIF(Bugs!B:B,A224)&gt;0),AND(B224&lt;&gt;"",COUNTIF(Bugs!A:A,B224)&gt;0)),"Y","")</f>
        <v/>
      </c>
      <c r="Q224" s="193" t="str">
        <f>IF(OR(
    AND(COUNTIF(Bugs!A:A,B224)&gt;0,ISNUMBER(SEARCH("x",INDEX(Bugs!C:C,MATCH(B224,Bugs!A:A,0))))),
    AND(COUNTIF(Bugs!B:B,B224)&gt;0,ISNUMBER(SEARCH("x",INDEX(Bugs!C:C,MATCH(B224,Bugs!B:B,0))))),
    AND(COUNTIF(Bugs!A:A,B224)&gt;0,ISNUMBER(SEARCH("x",INDEX(Bugs!D:D,MATCH(B224,Bugs!A:A,0))))),
    AND(COUNTIF(Bugs!B:B,B224)&gt;0,ISNUMBER(SEARCH("x",INDEX(Bugs!D:D,MATCH(B224,Bugs!B:B,0)))))
),"Y","")</f>
        <v/>
      </c>
      <c r="R224">
        <f ca="1">IF(OR(ISNUMBER(MATCH(L224,MasterData!$D$3:$D$18,0)),ISNUMBER(MATCH(L224,MasterData!$C$3:$C$18,0))),
    DATEDIF(E224,I224,"d"),
    DATEDIF(E224,TODAY(),"d"))</f>
        <v>37</v>
      </c>
      <c r="S224">
        <f t="shared" ca="1" si="12"/>
        <v>0</v>
      </c>
      <c r="T224">
        <f t="shared" ca="1" si="13"/>
        <v>0</v>
      </c>
      <c r="U224">
        <f t="shared" ca="1" si="14"/>
        <v>1</v>
      </c>
    </row>
    <row r="225" spans="2:21" x14ac:dyDescent="0.35">
      <c r="B225" t="s">
        <v>768</v>
      </c>
      <c r="D225" s="34" t="s">
        <v>480</v>
      </c>
      <c r="E225" s="208">
        <v>45890.36917824074</v>
      </c>
      <c r="G225" t="s">
        <v>769</v>
      </c>
      <c r="I225" s="208">
        <v>45898.44</v>
      </c>
      <c r="J225" t="s">
        <v>753</v>
      </c>
      <c r="K225" t="s">
        <v>235</v>
      </c>
      <c r="L225" t="s">
        <v>171</v>
      </c>
      <c r="M225" t="s">
        <v>770</v>
      </c>
      <c r="N225" t="s">
        <v>771</v>
      </c>
      <c r="P225" s="193" t="str">
        <f>IF(OR(AND(A225&lt;&gt;"",COUNTIF(Bugs!B:B,A225)&gt;0),AND(B225&lt;&gt;"",COUNTIF(Bugs!A:A,B225)&gt;0)),"Y","")</f>
        <v/>
      </c>
      <c r="Q225" s="193" t="str">
        <f>IF(OR(
    AND(COUNTIF(Bugs!A:A,B225)&gt;0,ISNUMBER(SEARCH("x",INDEX(Bugs!C:C,MATCH(B225,Bugs!A:A,0))))),
    AND(COUNTIF(Bugs!B:B,B225)&gt;0,ISNUMBER(SEARCH("x",INDEX(Bugs!C:C,MATCH(B225,Bugs!B:B,0))))),
    AND(COUNTIF(Bugs!A:A,B225)&gt;0,ISNUMBER(SEARCH("x",INDEX(Bugs!D:D,MATCH(B225,Bugs!A:A,0))))),
    AND(COUNTIF(Bugs!B:B,B225)&gt;0,ISNUMBER(SEARCH("x",INDEX(Bugs!D:D,MATCH(B225,Bugs!B:B,0)))))
),"Y","")</f>
        <v/>
      </c>
      <c r="R225">
        <f ca="1">IF(OR(ISNUMBER(MATCH(L225,MasterData!$D$3:$D$18,0)),ISNUMBER(MATCH(L225,MasterData!$C$3:$C$18,0))),
    DATEDIF(E225,I225,"d"),
    DATEDIF(E225,TODAY(),"d"))</f>
        <v>8</v>
      </c>
      <c r="S225">
        <f t="shared" ca="1" si="12"/>
        <v>0</v>
      </c>
      <c r="T225">
        <f t="shared" ca="1" si="13"/>
        <v>1</v>
      </c>
      <c r="U225">
        <f t="shared" ca="1" si="14"/>
        <v>0</v>
      </c>
    </row>
    <row r="226" spans="2:21" x14ac:dyDescent="0.35">
      <c r="B226" t="s">
        <v>33</v>
      </c>
      <c r="D226" s="34" t="s">
        <v>480</v>
      </c>
      <c r="E226" s="208">
        <v>45890.637569444443</v>
      </c>
      <c r="G226" t="s">
        <v>649</v>
      </c>
      <c r="I226" s="208">
        <v>45931.442662037036</v>
      </c>
      <c r="J226" t="s">
        <v>753</v>
      </c>
      <c r="K226" t="s">
        <v>241</v>
      </c>
      <c r="L226" t="s">
        <v>171</v>
      </c>
      <c r="M226" t="s">
        <v>772</v>
      </c>
      <c r="N226" t="s">
        <v>744</v>
      </c>
      <c r="P226" s="193" t="str">
        <f>IF(OR(AND(A226&lt;&gt;"",COUNTIF(Bugs!B:B,A226)&gt;0),AND(B226&lt;&gt;"",COUNTIF(Bugs!A:A,B226)&gt;0)),"Y","")</f>
        <v>Y</v>
      </c>
      <c r="Q226" s="193" t="str">
        <f>IF(OR(
    AND(COUNTIF(Bugs!A:A,B226)&gt;0,ISNUMBER(SEARCH("x",INDEX(Bugs!C:C,MATCH(B226,Bugs!A:A,0))))),
    AND(COUNTIF(Bugs!B:B,B226)&gt;0,ISNUMBER(SEARCH("x",INDEX(Bugs!C:C,MATCH(B226,Bugs!B:B,0))))),
    AND(COUNTIF(Bugs!A:A,B226)&gt;0,ISNUMBER(SEARCH("x",INDEX(Bugs!D:D,MATCH(B226,Bugs!A:A,0))))),
    AND(COUNTIF(Bugs!B:B,B226)&gt;0,ISNUMBER(SEARCH("x",INDEX(Bugs!D:D,MATCH(B226,Bugs!B:B,0)))))
),"Y","")</f>
        <v/>
      </c>
      <c r="R226">
        <f ca="1">IF(OR(ISNUMBER(MATCH(L226,MasterData!$D$3:$D$18,0)),ISNUMBER(MATCH(L226,MasterData!$C$3:$C$18,0))),
    DATEDIF(E226,I226,"d"),
    DATEDIF(E226,TODAY(),"d"))</f>
        <v>41</v>
      </c>
      <c r="S226">
        <f t="shared" ca="1" si="12"/>
        <v>0</v>
      </c>
      <c r="T226">
        <f t="shared" ca="1" si="13"/>
        <v>0</v>
      </c>
      <c r="U226">
        <f t="shared" ca="1" si="14"/>
        <v>1</v>
      </c>
    </row>
    <row r="227" spans="2:21" x14ac:dyDescent="0.35">
      <c r="B227" t="s">
        <v>41</v>
      </c>
      <c r="D227" s="34" t="s">
        <v>746</v>
      </c>
      <c r="E227" s="208">
        <v>45891.361898148149</v>
      </c>
      <c r="G227" t="s">
        <v>773</v>
      </c>
      <c r="I227" s="208">
        <v>45894.525810185187</v>
      </c>
      <c r="J227" t="s">
        <v>753</v>
      </c>
      <c r="K227" t="s">
        <v>235</v>
      </c>
      <c r="L227" t="s">
        <v>171</v>
      </c>
      <c r="M227" t="s">
        <v>774</v>
      </c>
      <c r="N227" t="s">
        <v>744</v>
      </c>
      <c r="P227" s="193" t="str">
        <f>IF(OR(AND(A227&lt;&gt;"",COUNTIF(Bugs!B:B,A227)&gt;0),AND(B227&lt;&gt;"",COUNTIF(Bugs!A:A,B227)&gt;0)),"Y","")</f>
        <v>Y</v>
      </c>
      <c r="Q227" s="193" t="str">
        <f>IF(OR(
    AND(COUNTIF(Bugs!A:A,B227)&gt;0,ISNUMBER(SEARCH("x",INDEX(Bugs!C:C,MATCH(B227,Bugs!A:A,0))))),
    AND(COUNTIF(Bugs!B:B,B227)&gt;0,ISNUMBER(SEARCH("x",INDEX(Bugs!C:C,MATCH(B227,Bugs!B:B,0))))),
    AND(COUNTIF(Bugs!A:A,B227)&gt;0,ISNUMBER(SEARCH("x",INDEX(Bugs!D:D,MATCH(B227,Bugs!A:A,0))))),
    AND(COUNTIF(Bugs!B:B,B227)&gt;0,ISNUMBER(SEARCH("x",INDEX(Bugs!D:D,MATCH(B227,Bugs!B:B,0)))))
),"Y","")</f>
        <v/>
      </c>
      <c r="R227">
        <f ca="1">IF(OR(ISNUMBER(MATCH(L227,MasterData!$D$3:$D$18,0)),ISNUMBER(MATCH(L227,MasterData!$C$3:$C$18,0))),
    DATEDIF(E227,I227,"d"),
    DATEDIF(E227,TODAY(),"d"))</f>
        <v>3</v>
      </c>
      <c r="S227">
        <f t="shared" ca="1" si="12"/>
        <v>1</v>
      </c>
      <c r="T227">
        <f t="shared" ca="1" si="13"/>
        <v>0</v>
      </c>
      <c r="U227">
        <f t="shared" ca="1" si="14"/>
        <v>0</v>
      </c>
    </row>
    <row r="228" spans="2:21" x14ac:dyDescent="0.35">
      <c r="B228" t="s">
        <v>775</v>
      </c>
      <c r="D228" s="34" t="s">
        <v>746</v>
      </c>
      <c r="E228" s="208">
        <v>45891.448854166665</v>
      </c>
      <c r="G228" t="s">
        <v>776</v>
      </c>
      <c r="I228" s="208">
        <v>45891.521145833336</v>
      </c>
      <c r="J228" t="s">
        <v>753</v>
      </c>
      <c r="K228" t="s">
        <v>241</v>
      </c>
      <c r="L228" t="s">
        <v>171</v>
      </c>
      <c r="M228" t="s">
        <v>777</v>
      </c>
      <c r="N228" t="s">
        <v>744</v>
      </c>
      <c r="P228" s="193" t="str">
        <f>IF(OR(AND(A228&lt;&gt;"",COUNTIF(Bugs!B:B,A228)&gt;0),AND(B228&lt;&gt;"",COUNTIF(Bugs!A:A,B228)&gt;0)),"Y","")</f>
        <v/>
      </c>
      <c r="Q228" s="193" t="str">
        <f>IF(OR(
    AND(COUNTIF(Bugs!A:A,B228)&gt;0,ISNUMBER(SEARCH("x",INDEX(Bugs!C:C,MATCH(B228,Bugs!A:A,0))))),
    AND(COUNTIF(Bugs!B:B,B228)&gt;0,ISNUMBER(SEARCH("x",INDEX(Bugs!C:C,MATCH(B228,Bugs!B:B,0))))),
    AND(COUNTIF(Bugs!A:A,B228)&gt;0,ISNUMBER(SEARCH("x",INDEX(Bugs!D:D,MATCH(B228,Bugs!A:A,0))))),
    AND(COUNTIF(Bugs!B:B,B228)&gt;0,ISNUMBER(SEARCH("x",INDEX(Bugs!D:D,MATCH(B228,Bugs!B:B,0)))))
),"Y","")</f>
        <v/>
      </c>
      <c r="R228">
        <f ca="1">IF(OR(ISNUMBER(MATCH(L228,MasterData!$D$3:$D$18,0)),ISNUMBER(MATCH(L228,MasterData!$C$3:$C$18,0))),
    DATEDIF(E228,I228,"d"),
    DATEDIF(E228,TODAY(),"d"))</f>
        <v>0</v>
      </c>
      <c r="S228">
        <f t="shared" ca="1" si="12"/>
        <v>1</v>
      </c>
      <c r="T228">
        <f t="shared" ca="1" si="13"/>
        <v>0</v>
      </c>
      <c r="U228">
        <f t="shared" ca="1" si="14"/>
        <v>0</v>
      </c>
    </row>
    <row r="229" spans="2:21" x14ac:dyDescent="0.35">
      <c r="B229" t="s">
        <v>35</v>
      </c>
      <c r="D229" s="34" t="s">
        <v>746</v>
      </c>
      <c r="E229" s="208">
        <v>45891.829895833333</v>
      </c>
      <c r="G229" t="s">
        <v>778</v>
      </c>
      <c r="I229" s="208">
        <v>45901.364317129628</v>
      </c>
      <c r="J229" t="s">
        <v>753</v>
      </c>
      <c r="K229" t="s">
        <v>235</v>
      </c>
      <c r="L229" t="s">
        <v>171</v>
      </c>
      <c r="M229" t="s">
        <v>779</v>
      </c>
      <c r="N229" t="s">
        <v>744</v>
      </c>
      <c r="P229" s="193" t="str">
        <f>IF(OR(AND(A229&lt;&gt;"",COUNTIF(Bugs!B:B,A229)&gt;0),AND(B229&lt;&gt;"",COUNTIF(Bugs!A:A,B229)&gt;0)),"Y","")</f>
        <v>Y</v>
      </c>
      <c r="Q229" s="193" t="str">
        <f>IF(OR(
    AND(COUNTIF(Bugs!A:A,B229)&gt;0,ISNUMBER(SEARCH("x",INDEX(Bugs!C:C,MATCH(B229,Bugs!A:A,0))))),
    AND(COUNTIF(Bugs!B:B,B229)&gt;0,ISNUMBER(SEARCH("x",INDEX(Bugs!C:C,MATCH(B229,Bugs!B:B,0))))),
    AND(COUNTIF(Bugs!A:A,B229)&gt;0,ISNUMBER(SEARCH("x",INDEX(Bugs!D:D,MATCH(B229,Bugs!A:A,0))))),
    AND(COUNTIF(Bugs!B:B,B229)&gt;0,ISNUMBER(SEARCH("x",INDEX(Bugs!D:D,MATCH(B229,Bugs!B:B,0)))))
),"Y","")</f>
        <v/>
      </c>
      <c r="R229">
        <f ca="1">IF(OR(ISNUMBER(MATCH(L229,MasterData!$D$3:$D$18,0)),ISNUMBER(MATCH(L229,MasterData!$C$3:$C$18,0))),
    DATEDIF(E229,I229,"d"),
    DATEDIF(E229,TODAY(),"d"))</f>
        <v>10</v>
      </c>
      <c r="S229">
        <f t="shared" ca="1" si="12"/>
        <v>0</v>
      </c>
      <c r="T229">
        <f t="shared" ca="1" si="13"/>
        <v>1</v>
      </c>
      <c r="U229">
        <f t="shared" ca="1" si="14"/>
        <v>0</v>
      </c>
    </row>
    <row r="230" spans="2:21" x14ac:dyDescent="0.35">
      <c r="B230" t="s">
        <v>38</v>
      </c>
      <c r="D230" s="34" t="s">
        <v>746</v>
      </c>
      <c r="E230" s="208">
        <v>45891.837696759256</v>
      </c>
      <c r="G230" t="s">
        <v>778</v>
      </c>
      <c r="I230" s="208">
        <v>45939.335069444445</v>
      </c>
      <c r="J230" t="s">
        <v>753</v>
      </c>
      <c r="K230" t="s">
        <v>235</v>
      </c>
      <c r="L230" t="s">
        <v>171</v>
      </c>
      <c r="M230" t="s">
        <v>780</v>
      </c>
      <c r="N230" t="s">
        <v>744</v>
      </c>
      <c r="P230" s="193" t="str">
        <f>IF(OR(AND(A230&lt;&gt;"",COUNTIF(Bugs!B:B,A230)&gt;0),AND(B230&lt;&gt;"",COUNTIF(Bugs!A:A,B230)&gt;0)),"Y","")</f>
        <v>Y</v>
      </c>
      <c r="Q230" s="193" t="str">
        <f>IF(OR(
    AND(COUNTIF(Bugs!A:A,B230)&gt;0,ISNUMBER(SEARCH("x",INDEX(Bugs!C:C,MATCH(B230,Bugs!A:A,0))))),
    AND(COUNTIF(Bugs!B:B,B230)&gt;0,ISNUMBER(SEARCH("x",INDEX(Bugs!C:C,MATCH(B230,Bugs!B:B,0))))),
    AND(COUNTIF(Bugs!A:A,B230)&gt;0,ISNUMBER(SEARCH("x",INDEX(Bugs!D:D,MATCH(B230,Bugs!A:A,0))))),
    AND(COUNTIF(Bugs!B:B,B230)&gt;0,ISNUMBER(SEARCH("x",INDEX(Bugs!D:D,MATCH(B230,Bugs!B:B,0)))))
),"Y","")</f>
        <v/>
      </c>
      <c r="R230">
        <f ca="1">IF(OR(ISNUMBER(MATCH(L230,MasterData!$D$3:$D$18,0)),ISNUMBER(MATCH(L230,MasterData!$C$3:$C$18,0))),
    DATEDIF(E230,I230,"d"),
    DATEDIF(E230,TODAY(),"d"))</f>
        <v>48</v>
      </c>
      <c r="S230">
        <f t="shared" ca="1" si="12"/>
        <v>0</v>
      </c>
      <c r="T230">
        <f t="shared" ca="1" si="13"/>
        <v>0</v>
      </c>
      <c r="U230">
        <f t="shared" ca="1" si="14"/>
        <v>1</v>
      </c>
    </row>
    <row r="231" spans="2:21" x14ac:dyDescent="0.35">
      <c r="B231" t="s">
        <v>36</v>
      </c>
      <c r="D231" s="34" t="s">
        <v>746</v>
      </c>
      <c r="E231" s="208">
        <v>45891.859375</v>
      </c>
      <c r="G231" t="s">
        <v>778</v>
      </c>
      <c r="I231" s="208">
        <v>45945.332777777781</v>
      </c>
      <c r="J231" t="s">
        <v>753</v>
      </c>
      <c r="K231" t="s">
        <v>235</v>
      </c>
      <c r="L231" t="s">
        <v>171</v>
      </c>
      <c r="M231" t="s">
        <v>781</v>
      </c>
      <c r="N231" t="s">
        <v>744</v>
      </c>
      <c r="P231" s="193" t="str">
        <f>IF(OR(AND(A231&lt;&gt;"",COUNTIF(Bugs!B:B,A231)&gt;0),AND(B231&lt;&gt;"",COUNTIF(Bugs!A:A,B231)&gt;0)),"Y","")</f>
        <v>Y</v>
      </c>
      <c r="Q231" s="193" t="str">
        <f>IF(OR(
    AND(COUNTIF(Bugs!A:A,B231)&gt;0,ISNUMBER(SEARCH("x",INDEX(Bugs!C:C,MATCH(B231,Bugs!A:A,0))))),
    AND(COUNTIF(Bugs!B:B,B231)&gt;0,ISNUMBER(SEARCH("x",INDEX(Bugs!C:C,MATCH(B231,Bugs!B:B,0))))),
    AND(COUNTIF(Bugs!A:A,B231)&gt;0,ISNUMBER(SEARCH("x",INDEX(Bugs!D:D,MATCH(B231,Bugs!A:A,0))))),
    AND(COUNTIF(Bugs!B:B,B231)&gt;0,ISNUMBER(SEARCH("x",INDEX(Bugs!D:D,MATCH(B231,Bugs!B:B,0)))))
),"Y","")</f>
        <v>Y</v>
      </c>
      <c r="R231">
        <f ca="1">IF(OR(ISNUMBER(MATCH(L231,MasterData!$D$3:$D$18,0)),ISNUMBER(MATCH(L231,MasterData!$C$3:$C$18,0))),
    DATEDIF(E231,I231,"d"),
    DATEDIF(E231,TODAY(),"d"))</f>
        <v>54</v>
      </c>
      <c r="S231">
        <f t="shared" ca="1" si="12"/>
        <v>0</v>
      </c>
      <c r="T231">
        <f t="shared" ca="1" si="13"/>
        <v>0</v>
      </c>
      <c r="U231">
        <f t="shared" ca="1" si="14"/>
        <v>1</v>
      </c>
    </row>
    <row r="232" spans="2:21" x14ac:dyDescent="0.35">
      <c r="B232" t="s">
        <v>37</v>
      </c>
      <c r="D232" s="34" t="s">
        <v>746</v>
      </c>
      <c r="E232" s="208">
        <v>45891.867268518516</v>
      </c>
      <c r="G232" t="s">
        <v>778</v>
      </c>
      <c r="I232" s="208">
        <v>45945.332777777781</v>
      </c>
      <c r="J232" t="s">
        <v>753</v>
      </c>
      <c r="K232" t="s">
        <v>235</v>
      </c>
      <c r="L232" t="s">
        <v>171</v>
      </c>
      <c r="M232" t="s">
        <v>782</v>
      </c>
      <c r="N232" t="s">
        <v>744</v>
      </c>
      <c r="P232" s="193" t="str">
        <f>IF(OR(AND(A232&lt;&gt;"",COUNTIF(Bugs!B:B,A232)&gt;0),AND(B232&lt;&gt;"",COUNTIF(Bugs!A:A,B232)&gt;0)),"Y","")</f>
        <v>Y</v>
      </c>
      <c r="Q232" s="193" t="str">
        <f>IF(OR(
    AND(COUNTIF(Bugs!A:A,B232)&gt;0,ISNUMBER(SEARCH("x",INDEX(Bugs!C:C,MATCH(B232,Bugs!A:A,0))))),
    AND(COUNTIF(Bugs!B:B,B232)&gt;0,ISNUMBER(SEARCH("x",INDEX(Bugs!C:C,MATCH(B232,Bugs!B:B,0))))),
    AND(COUNTIF(Bugs!A:A,B232)&gt;0,ISNUMBER(SEARCH("x",INDEX(Bugs!D:D,MATCH(B232,Bugs!A:A,0))))),
    AND(COUNTIF(Bugs!B:B,B232)&gt;0,ISNUMBER(SEARCH("x",INDEX(Bugs!D:D,MATCH(B232,Bugs!B:B,0)))))
),"Y","")</f>
        <v>Y</v>
      </c>
      <c r="R232">
        <f ca="1">IF(OR(ISNUMBER(MATCH(L232,MasterData!$D$3:$D$18,0)),ISNUMBER(MATCH(L232,MasterData!$C$3:$C$18,0))),
    DATEDIF(E232,I232,"d"),
    DATEDIF(E232,TODAY(),"d"))</f>
        <v>54</v>
      </c>
      <c r="S232">
        <f t="shared" ca="1" si="12"/>
        <v>0</v>
      </c>
      <c r="T232">
        <f t="shared" ca="1" si="13"/>
        <v>0</v>
      </c>
      <c r="U232">
        <f t="shared" ca="1" si="14"/>
        <v>1</v>
      </c>
    </row>
    <row r="233" spans="2:21" x14ac:dyDescent="0.35">
      <c r="B233" t="s">
        <v>39</v>
      </c>
      <c r="D233" s="34">
        <v>3014</v>
      </c>
      <c r="E233" s="208">
        <v>45891.879328703704</v>
      </c>
      <c r="G233" t="s">
        <v>778</v>
      </c>
      <c r="I233" s="208">
        <v>45894.375335648147</v>
      </c>
      <c r="J233" t="s">
        <v>753</v>
      </c>
      <c r="K233" t="s">
        <v>235</v>
      </c>
      <c r="L233" t="s">
        <v>164</v>
      </c>
      <c r="M233" t="s">
        <v>783</v>
      </c>
      <c r="N233" t="s">
        <v>744</v>
      </c>
      <c r="P233" s="193" t="str">
        <f>IF(OR(AND(A233&lt;&gt;"",COUNTIF(Bugs!B:B,A233)&gt;0),AND(B233&lt;&gt;"",COUNTIF(Bugs!A:A,B233)&gt;0)),"Y","")</f>
        <v>Y</v>
      </c>
      <c r="Q233" s="193" t="str">
        <f>IF(OR(
    AND(COUNTIF(Bugs!A:A,B233)&gt;0,ISNUMBER(SEARCH("x",INDEX(Bugs!C:C,MATCH(B233,Bugs!A:A,0))))),
    AND(COUNTIF(Bugs!B:B,B233)&gt;0,ISNUMBER(SEARCH("x",INDEX(Bugs!C:C,MATCH(B233,Bugs!B:B,0))))),
    AND(COUNTIF(Bugs!A:A,B233)&gt;0,ISNUMBER(SEARCH("x",INDEX(Bugs!D:D,MATCH(B233,Bugs!A:A,0))))),
    AND(COUNTIF(Bugs!B:B,B233)&gt;0,ISNUMBER(SEARCH("x",INDEX(Bugs!D:D,MATCH(B233,Bugs!B:B,0)))))
),"Y","")</f>
        <v>Y</v>
      </c>
      <c r="R233">
        <f ca="1">IF(OR(ISNUMBER(MATCH(L233,MasterData!$D$3:$D$18,0)),ISNUMBER(MATCH(L233,MasterData!$C$3:$C$18,0))),
    DATEDIF(E233,I233,"d"),
    DATEDIF(E233,TODAY(),"d"))</f>
        <v>116</v>
      </c>
      <c r="S233">
        <f t="shared" ca="1" si="12"/>
        <v>0</v>
      </c>
      <c r="T233">
        <f t="shared" ca="1" si="13"/>
        <v>0</v>
      </c>
      <c r="U233">
        <f t="shared" ca="1" si="14"/>
        <v>1</v>
      </c>
    </row>
    <row r="234" spans="2:21" x14ac:dyDescent="0.35">
      <c r="B234" t="s">
        <v>40</v>
      </c>
      <c r="D234" s="34" t="s">
        <v>746</v>
      </c>
      <c r="E234" s="208">
        <v>45894.349247685182</v>
      </c>
      <c r="G234" t="s">
        <v>738</v>
      </c>
      <c r="I234" s="208">
        <v>45938</v>
      </c>
      <c r="J234" t="s">
        <v>747</v>
      </c>
      <c r="K234" t="s">
        <v>235</v>
      </c>
      <c r="L234" t="s">
        <v>171</v>
      </c>
      <c r="M234" t="s">
        <v>784</v>
      </c>
      <c r="N234" t="s">
        <v>744</v>
      </c>
      <c r="P234" s="193" t="str">
        <f>IF(OR(AND(A234&lt;&gt;"",COUNTIF(Bugs!B:B,A234)&gt;0),AND(B234&lt;&gt;"",COUNTIF(Bugs!A:A,B234)&gt;0)),"Y","")</f>
        <v>Y</v>
      </c>
      <c r="Q234" s="193" t="str">
        <f>IF(OR(
    AND(COUNTIF(Bugs!A:A,B234)&gt;0,ISNUMBER(SEARCH("x",INDEX(Bugs!C:C,MATCH(B234,Bugs!A:A,0))))),
    AND(COUNTIF(Bugs!B:B,B234)&gt;0,ISNUMBER(SEARCH("x",INDEX(Bugs!C:C,MATCH(B234,Bugs!B:B,0))))),
    AND(COUNTIF(Bugs!A:A,B234)&gt;0,ISNUMBER(SEARCH("x",INDEX(Bugs!D:D,MATCH(B234,Bugs!A:A,0))))),
    AND(COUNTIF(Bugs!B:B,B234)&gt;0,ISNUMBER(SEARCH("x",INDEX(Bugs!D:D,MATCH(B234,Bugs!B:B,0)))))
),"Y","")</f>
        <v/>
      </c>
      <c r="R234">
        <f ca="1">IF(OR(ISNUMBER(MATCH(L234,MasterData!$D$3:$D$18,0)),ISNUMBER(MATCH(L234,MasterData!$C$3:$C$18,0))),
    DATEDIF(E234,I234,"d"),
    DATEDIF(E234,TODAY(),"d"))</f>
        <v>44</v>
      </c>
      <c r="S234">
        <f t="shared" ca="1" si="12"/>
        <v>0</v>
      </c>
      <c r="T234">
        <f t="shared" ca="1" si="13"/>
        <v>0</v>
      </c>
      <c r="U234">
        <f t="shared" ca="1" si="14"/>
        <v>1</v>
      </c>
    </row>
    <row r="235" spans="2:21" x14ac:dyDescent="0.35">
      <c r="B235" t="s">
        <v>785</v>
      </c>
      <c r="D235" s="34">
        <v>3009</v>
      </c>
      <c r="E235" s="208">
        <v>45894.382754629631</v>
      </c>
      <c r="G235" t="s">
        <v>786</v>
      </c>
      <c r="I235" s="208">
        <v>45897.4924537037</v>
      </c>
      <c r="J235" t="s">
        <v>753</v>
      </c>
      <c r="K235" t="s">
        <v>235</v>
      </c>
      <c r="L235" t="s">
        <v>171</v>
      </c>
      <c r="M235" t="s">
        <v>787</v>
      </c>
      <c r="N235" t="s">
        <v>744</v>
      </c>
      <c r="P235" s="193" t="str">
        <f>IF(OR(AND(A235&lt;&gt;"",COUNTIF(Bugs!B:B,A235)&gt;0),AND(B235&lt;&gt;"",COUNTIF(Bugs!A:A,B235)&gt;0)),"Y","")</f>
        <v/>
      </c>
      <c r="Q235" s="193" t="str">
        <f>IF(OR(
    AND(COUNTIF(Bugs!A:A,B235)&gt;0,ISNUMBER(SEARCH("x",INDEX(Bugs!C:C,MATCH(B235,Bugs!A:A,0))))),
    AND(COUNTIF(Bugs!B:B,B235)&gt;0,ISNUMBER(SEARCH("x",INDEX(Bugs!C:C,MATCH(B235,Bugs!B:B,0))))),
    AND(COUNTIF(Bugs!A:A,B235)&gt;0,ISNUMBER(SEARCH("x",INDEX(Bugs!D:D,MATCH(B235,Bugs!A:A,0))))),
    AND(COUNTIF(Bugs!B:B,B235)&gt;0,ISNUMBER(SEARCH("x",INDEX(Bugs!D:D,MATCH(B235,Bugs!B:B,0)))))
),"Y","")</f>
        <v/>
      </c>
      <c r="R235">
        <f ca="1">IF(OR(ISNUMBER(MATCH(L235,MasterData!$D$3:$D$18,0)),ISNUMBER(MATCH(L235,MasterData!$C$3:$C$18,0))),
    DATEDIF(E235,I235,"d"),
    DATEDIF(E235,TODAY(),"d"))</f>
        <v>3</v>
      </c>
      <c r="S235">
        <f t="shared" ca="1" si="12"/>
        <v>1</v>
      </c>
      <c r="T235">
        <f t="shared" ca="1" si="13"/>
        <v>0</v>
      </c>
      <c r="U235">
        <f t="shared" ca="1" si="14"/>
        <v>0</v>
      </c>
    </row>
    <row r="236" spans="2:21" x14ac:dyDescent="0.35">
      <c r="B236" t="s">
        <v>42</v>
      </c>
      <c r="D236" s="34">
        <v>3009</v>
      </c>
      <c r="E236" s="208">
        <v>45894.397002314814</v>
      </c>
      <c r="G236" t="s">
        <v>786</v>
      </c>
      <c r="I236" s="208">
        <v>45895.396203703705</v>
      </c>
      <c r="J236" t="s">
        <v>753</v>
      </c>
      <c r="K236" t="s">
        <v>235</v>
      </c>
      <c r="L236" t="s">
        <v>171</v>
      </c>
      <c r="M236" t="s">
        <v>788</v>
      </c>
      <c r="N236" t="s">
        <v>744</v>
      </c>
      <c r="P236" s="193" t="str">
        <f>IF(OR(AND(A236&lt;&gt;"",COUNTIF(Bugs!B:B,A236)&gt;0),AND(B236&lt;&gt;"",COUNTIF(Bugs!A:A,B236)&gt;0)),"Y","")</f>
        <v>Y</v>
      </c>
      <c r="Q236" s="193" t="str">
        <f>IF(OR(
    AND(COUNTIF(Bugs!A:A,B236)&gt;0,ISNUMBER(SEARCH("x",INDEX(Bugs!C:C,MATCH(B236,Bugs!A:A,0))))),
    AND(COUNTIF(Bugs!B:B,B236)&gt;0,ISNUMBER(SEARCH("x",INDEX(Bugs!C:C,MATCH(B236,Bugs!B:B,0))))),
    AND(COUNTIF(Bugs!A:A,B236)&gt;0,ISNUMBER(SEARCH("x",INDEX(Bugs!D:D,MATCH(B236,Bugs!A:A,0))))),
    AND(COUNTIF(Bugs!B:B,B236)&gt;0,ISNUMBER(SEARCH("x",INDEX(Bugs!D:D,MATCH(B236,Bugs!B:B,0)))))
),"Y","")</f>
        <v>Y</v>
      </c>
      <c r="R236">
        <f ca="1">IF(OR(ISNUMBER(MATCH(L236,MasterData!$D$3:$D$18,0)),ISNUMBER(MATCH(L236,MasterData!$C$3:$C$18,0))),
    DATEDIF(E236,I236,"d"),
    DATEDIF(E236,TODAY(),"d"))</f>
        <v>1</v>
      </c>
      <c r="S236">
        <f t="shared" ca="1" si="12"/>
        <v>1</v>
      </c>
      <c r="T236">
        <f t="shared" ca="1" si="13"/>
        <v>0</v>
      </c>
      <c r="U236">
        <f t="shared" ca="1" si="14"/>
        <v>0</v>
      </c>
    </row>
    <row r="237" spans="2:21" x14ac:dyDescent="0.35">
      <c r="B237" t="s">
        <v>789</v>
      </c>
      <c r="D237" s="34" t="s">
        <v>480</v>
      </c>
      <c r="E237" s="208">
        <v>45895.431354166663</v>
      </c>
      <c r="G237" t="s">
        <v>652</v>
      </c>
      <c r="I237" s="208">
        <v>45897.504745370374</v>
      </c>
      <c r="J237" t="s">
        <v>753</v>
      </c>
      <c r="K237" t="s">
        <v>241</v>
      </c>
      <c r="L237" t="s">
        <v>171</v>
      </c>
      <c r="M237" t="s">
        <v>790</v>
      </c>
      <c r="N237" t="s">
        <v>744</v>
      </c>
      <c r="P237" s="193" t="str">
        <f>IF(OR(AND(A237&lt;&gt;"",COUNTIF(Bugs!B:B,A237)&gt;0),AND(B237&lt;&gt;"",COUNTIF(Bugs!A:A,B237)&gt;0)),"Y","")</f>
        <v/>
      </c>
      <c r="Q237" s="193" t="str">
        <f>IF(OR(
    AND(COUNTIF(Bugs!A:A,B237)&gt;0,ISNUMBER(SEARCH("x",INDEX(Bugs!C:C,MATCH(B237,Bugs!A:A,0))))),
    AND(COUNTIF(Bugs!B:B,B237)&gt;0,ISNUMBER(SEARCH("x",INDEX(Bugs!C:C,MATCH(B237,Bugs!B:B,0))))),
    AND(COUNTIF(Bugs!A:A,B237)&gt;0,ISNUMBER(SEARCH("x",INDEX(Bugs!D:D,MATCH(B237,Bugs!A:A,0))))),
    AND(COUNTIF(Bugs!B:B,B237)&gt;0,ISNUMBER(SEARCH("x",INDEX(Bugs!D:D,MATCH(B237,Bugs!B:B,0)))))
),"Y","")</f>
        <v/>
      </c>
      <c r="R237">
        <f ca="1">IF(OR(ISNUMBER(MATCH(L237,MasterData!$D$3:$D$18,0)),ISNUMBER(MATCH(L237,MasterData!$C$3:$C$18,0))),
    DATEDIF(E237,I237,"d"),
    DATEDIF(E237,TODAY(),"d"))</f>
        <v>2</v>
      </c>
      <c r="S237">
        <f t="shared" ca="1" si="12"/>
        <v>1</v>
      </c>
      <c r="T237">
        <f t="shared" ca="1" si="13"/>
        <v>0</v>
      </c>
      <c r="U237">
        <f t="shared" ca="1" si="14"/>
        <v>0</v>
      </c>
    </row>
    <row r="238" spans="2:21" x14ac:dyDescent="0.35">
      <c r="B238" t="s">
        <v>791</v>
      </c>
      <c r="D238" s="34" t="s">
        <v>746</v>
      </c>
      <c r="E238" s="208">
        <v>45896.384687500002</v>
      </c>
      <c r="G238" t="s">
        <v>738</v>
      </c>
      <c r="I238" s="208">
        <v>45967.40148148148</v>
      </c>
      <c r="J238" t="s">
        <v>747</v>
      </c>
      <c r="K238" t="s">
        <v>235</v>
      </c>
      <c r="L238" t="s">
        <v>171</v>
      </c>
      <c r="M238" t="s">
        <v>792</v>
      </c>
      <c r="N238" t="s">
        <v>744</v>
      </c>
      <c r="P238" s="193" t="str">
        <f>IF(OR(AND(A238&lt;&gt;"",COUNTIF(Bugs!B:B,A238)&gt;0),AND(B238&lt;&gt;"",COUNTIF(Bugs!A:A,B238)&gt;0)),"Y","")</f>
        <v/>
      </c>
      <c r="Q238" s="193" t="str">
        <f>IF(OR(
    AND(COUNTIF(Bugs!A:A,B238)&gt;0,ISNUMBER(SEARCH("x",INDEX(Bugs!C:C,MATCH(B238,Bugs!A:A,0))))),
    AND(COUNTIF(Bugs!B:B,B238)&gt;0,ISNUMBER(SEARCH("x",INDEX(Bugs!C:C,MATCH(B238,Bugs!B:B,0))))),
    AND(COUNTIF(Bugs!A:A,B238)&gt;0,ISNUMBER(SEARCH("x",INDEX(Bugs!D:D,MATCH(B238,Bugs!A:A,0))))),
    AND(COUNTIF(Bugs!B:B,B238)&gt;0,ISNUMBER(SEARCH("x",INDEX(Bugs!D:D,MATCH(B238,Bugs!B:B,0)))))
),"Y","")</f>
        <v/>
      </c>
      <c r="R238">
        <f ca="1">IF(OR(ISNUMBER(MATCH(L238,MasterData!$D$3:$D$18,0)),ISNUMBER(MATCH(L238,MasterData!$C$3:$C$18,0))),
    DATEDIF(E238,I238,"d"),
    DATEDIF(E238,TODAY(),"d"))</f>
        <v>71</v>
      </c>
      <c r="S238">
        <f t="shared" ca="1" si="12"/>
        <v>0</v>
      </c>
      <c r="T238">
        <f t="shared" ca="1" si="13"/>
        <v>0</v>
      </c>
      <c r="U238">
        <f t="shared" ca="1" si="14"/>
        <v>1</v>
      </c>
    </row>
    <row r="239" spans="2:21" x14ac:dyDescent="0.35">
      <c r="B239" t="s">
        <v>43</v>
      </c>
      <c r="D239" s="34">
        <v>3014</v>
      </c>
      <c r="E239" s="208">
        <v>45896.644363425927</v>
      </c>
      <c r="G239" t="s">
        <v>652</v>
      </c>
      <c r="I239" s="208">
        <v>45939.497881944444</v>
      </c>
      <c r="J239" t="s">
        <v>753</v>
      </c>
      <c r="K239" t="s">
        <v>241</v>
      </c>
      <c r="L239" t="s">
        <v>171</v>
      </c>
      <c r="M239" t="s">
        <v>793</v>
      </c>
      <c r="N239" t="s">
        <v>744</v>
      </c>
      <c r="P239" s="193" t="str">
        <f>IF(OR(AND(A239&lt;&gt;"",COUNTIF(Bugs!B:B,A239)&gt;0),AND(B239&lt;&gt;"",COUNTIF(Bugs!A:A,B239)&gt;0)),"Y","")</f>
        <v>Y</v>
      </c>
      <c r="Q239" s="193" t="str">
        <f>IF(OR(
    AND(COUNTIF(Bugs!A:A,B239)&gt;0,ISNUMBER(SEARCH("x",INDEX(Bugs!C:C,MATCH(B239,Bugs!A:A,0))))),
    AND(COUNTIF(Bugs!B:B,B239)&gt;0,ISNUMBER(SEARCH("x",INDEX(Bugs!C:C,MATCH(B239,Bugs!B:B,0))))),
    AND(COUNTIF(Bugs!A:A,B239)&gt;0,ISNUMBER(SEARCH("x",INDEX(Bugs!D:D,MATCH(B239,Bugs!A:A,0))))),
    AND(COUNTIF(Bugs!B:B,B239)&gt;0,ISNUMBER(SEARCH("x",INDEX(Bugs!D:D,MATCH(B239,Bugs!B:B,0)))))
),"Y","")</f>
        <v/>
      </c>
      <c r="R239">
        <f ca="1">IF(OR(ISNUMBER(MATCH(L239,MasterData!$D$3:$D$18,0)),ISNUMBER(MATCH(L239,MasterData!$C$3:$C$18,0))),
    DATEDIF(E239,I239,"d"),
    DATEDIF(E239,TODAY(),"d"))</f>
        <v>43</v>
      </c>
      <c r="S239">
        <f t="shared" ca="1" si="12"/>
        <v>0</v>
      </c>
      <c r="T239">
        <f t="shared" ca="1" si="13"/>
        <v>0</v>
      </c>
      <c r="U239">
        <f t="shared" ca="1" si="14"/>
        <v>1</v>
      </c>
    </row>
    <row r="240" spans="2:21" x14ac:dyDescent="0.35">
      <c r="B240" t="s">
        <v>794</v>
      </c>
      <c r="D240" s="34">
        <v>3011</v>
      </c>
      <c r="E240" s="208">
        <v>45896.646574074075</v>
      </c>
      <c r="G240" t="s">
        <v>795</v>
      </c>
      <c r="I240" s="208">
        <v>45903</v>
      </c>
      <c r="J240" t="s">
        <v>753</v>
      </c>
      <c r="K240" t="s">
        <v>241</v>
      </c>
      <c r="L240" t="s">
        <v>171</v>
      </c>
      <c r="M240" t="s">
        <v>796</v>
      </c>
      <c r="N240" t="s">
        <v>744</v>
      </c>
      <c r="P240" s="193" t="str">
        <f>IF(OR(AND(A240&lt;&gt;"",COUNTIF(Bugs!B:B,A240)&gt;0),AND(B240&lt;&gt;"",COUNTIF(Bugs!A:A,B240)&gt;0)),"Y","")</f>
        <v/>
      </c>
      <c r="Q240" s="193" t="str">
        <f>IF(OR(
    AND(COUNTIF(Bugs!A:A,B240)&gt;0,ISNUMBER(SEARCH("x",INDEX(Bugs!C:C,MATCH(B240,Bugs!A:A,0))))),
    AND(COUNTIF(Bugs!B:B,B240)&gt;0,ISNUMBER(SEARCH("x",INDEX(Bugs!C:C,MATCH(B240,Bugs!B:B,0))))),
    AND(COUNTIF(Bugs!A:A,B240)&gt;0,ISNUMBER(SEARCH("x",INDEX(Bugs!D:D,MATCH(B240,Bugs!A:A,0))))),
    AND(COUNTIF(Bugs!B:B,B240)&gt;0,ISNUMBER(SEARCH("x",INDEX(Bugs!D:D,MATCH(B240,Bugs!B:B,0)))))
),"Y","")</f>
        <v/>
      </c>
      <c r="R240">
        <f ca="1">IF(OR(ISNUMBER(MATCH(L240,MasterData!$D$3:$D$18,0)),ISNUMBER(MATCH(L240,MasterData!$C$3:$C$18,0))),
    DATEDIF(E240,I240,"d"),
    DATEDIF(E240,TODAY(),"d"))</f>
        <v>7</v>
      </c>
      <c r="S240">
        <f t="shared" ca="1" si="12"/>
        <v>1</v>
      </c>
      <c r="T240">
        <f t="shared" ca="1" si="13"/>
        <v>0</v>
      </c>
      <c r="U240">
        <f t="shared" ca="1" si="14"/>
        <v>0</v>
      </c>
    </row>
    <row r="241" spans="2:21" x14ac:dyDescent="0.35">
      <c r="B241" t="s">
        <v>800</v>
      </c>
      <c r="D241" s="34" t="s">
        <v>254</v>
      </c>
      <c r="E241" s="208">
        <v>45898</v>
      </c>
      <c r="G241" t="s">
        <v>801</v>
      </c>
      <c r="I241" s="208">
        <v>45904</v>
      </c>
      <c r="K241" t="s">
        <v>235</v>
      </c>
      <c r="L241" t="s">
        <v>171</v>
      </c>
      <c r="M241" t="s">
        <v>802</v>
      </c>
      <c r="N241" t="s">
        <v>237</v>
      </c>
      <c r="P241" s="193" t="str">
        <f>IF(OR(AND(A241&lt;&gt;"",COUNTIF(Bugs!B:B,A241)&gt;0),AND(B241&lt;&gt;"",COUNTIF(Bugs!A:A,B241)&gt;0)),"Y","")</f>
        <v/>
      </c>
      <c r="Q241" s="193" t="str">
        <f>IF(OR(
    AND(COUNTIF(Bugs!A:A,B241)&gt;0,ISNUMBER(SEARCH("x",INDEX(Bugs!C:C,MATCH(B241,Bugs!A:A,0))))),
    AND(COUNTIF(Bugs!B:B,B241)&gt;0,ISNUMBER(SEARCH("x",INDEX(Bugs!C:C,MATCH(B241,Bugs!B:B,0))))),
    AND(COUNTIF(Bugs!A:A,B241)&gt;0,ISNUMBER(SEARCH("x",INDEX(Bugs!D:D,MATCH(B241,Bugs!A:A,0))))),
    AND(COUNTIF(Bugs!B:B,B241)&gt;0,ISNUMBER(SEARCH("x",INDEX(Bugs!D:D,MATCH(B241,Bugs!B:B,0)))))
),"Y","")</f>
        <v/>
      </c>
      <c r="R241">
        <f ca="1">IF(OR(ISNUMBER(MATCH(L241,MasterData!$D$3:$D$18,0)),ISNUMBER(MATCH(L241,MasterData!$C$3:$C$18,0))),
    DATEDIF(E241,I241,"d"),
    DATEDIF(E241,TODAY(),"d"))</f>
        <v>6</v>
      </c>
      <c r="S241">
        <f t="shared" ca="1" si="12"/>
        <v>1</v>
      </c>
      <c r="T241">
        <f t="shared" ca="1" si="13"/>
        <v>0</v>
      </c>
      <c r="U241">
        <f t="shared" ca="1" si="14"/>
        <v>0</v>
      </c>
    </row>
    <row r="242" spans="2:21" x14ac:dyDescent="0.35">
      <c r="B242" t="s">
        <v>803</v>
      </c>
      <c r="D242" s="34">
        <v>3014</v>
      </c>
      <c r="E242" s="208">
        <v>45833</v>
      </c>
      <c r="G242" t="s">
        <v>804</v>
      </c>
      <c r="I242" s="208">
        <v>45938</v>
      </c>
      <c r="K242" t="s">
        <v>241</v>
      </c>
      <c r="L242" t="s">
        <v>171</v>
      </c>
      <c r="M242" t="s">
        <v>805</v>
      </c>
      <c r="N242" t="s">
        <v>237</v>
      </c>
      <c r="P242" s="193" t="str">
        <f>IF(OR(AND(A242&lt;&gt;"",COUNTIF(Bugs!B:B,A242)&gt;0),AND(B242&lt;&gt;"",COUNTIF(Bugs!A:A,B242)&gt;0)),"Y","")</f>
        <v/>
      </c>
      <c r="Q242" s="193" t="str">
        <f>IF(OR(
    AND(COUNTIF(Bugs!A:A,B242)&gt;0,ISNUMBER(SEARCH("x",INDEX(Bugs!C:C,MATCH(B242,Bugs!A:A,0))))),
    AND(COUNTIF(Bugs!B:B,B242)&gt;0,ISNUMBER(SEARCH("x",INDEX(Bugs!C:C,MATCH(B242,Bugs!B:B,0))))),
    AND(COUNTIF(Bugs!A:A,B242)&gt;0,ISNUMBER(SEARCH("x",INDEX(Bugs!D:D,MATCH(B242,Bugs!A:A,0))))),
    AND(COUNTIF(Bugs!B:B,B242)&gt;0,ISNUMBER(SEARCH("x",INDEX(Bugs!D:D,MATCH(B242,Bugs!B:B,0)))))
),"Y","")</f>
        <v/>
      </c>
      <c r="R242">
        <f ca="1">IF(OR(ISNUMBER(MATCH(L242,MasterData!$D$3:$D$18,0)),ISNUMBER(MATCH(L242,MasterData!$C$3:$C$18,0))),
    DATEDIF(E242,I242,"d"),
    DATEDIF(E242,TODAY(),"d"))</f>
        <v>105</v>
      </c>
      <c r="S242">
        <f t="shared" ca="1" si="12"/>
        <v>0</v>
      </c>
      <c r="T242">
        <f t="shared" ca="1" si="13"/>
        <v>0</v>
      </c>
      <c r="U242">
        <f t="shared" ca="1" si="14"/>
        <v>1</v>
      </c>
    </row>
    <row r="243" spans="2:21" x14ac:dyDescent="0.35">
      <c r="B243" t="s">
        <v>44</v>
      </c>
      <c r="D243" s="34" t="s">
        <v>746</v>
      </c>
      <c r="E243" s="208">
        <v>45901</v>
      </c>
      <c r="G243" t="s">
        <v>806</v>
      </c>
      <c r="I243" s="208">
        <v>45927</v>
      </c>
      <c r="K243" t="s">
        <v>241</v>
      </c>
      <c r="L243" t="s">
        <v>171</v>
      </c>
      <c r="M243" t="s">
        <v>807</v>
      </c>
      <c r="N243" t="s">
        <v>237</v>
      </c>
      <c r="P243" s="193" t="str">
        <f>IF(OR(AND(A243&lt;&gt;"",COUNTIF(Bugs!B:B,A243)&gt;0),AND(B243&lt;&gt;"",COUNTIF(Bugs!A:A,B243)&gt;0)),"Y","")</f>
        <v>Y</v>
      </c>
      <c r="Q243" s="193" t="str">
        <f>IF(OR(
    AND(COUNTIF(Bugs!A:A,B243)&gt;0,ISNUMBER(SEARCH("x",INDEX(Bugs!C:C,MATCH(B243,Bugs!A:A,0))))),
    AND(COUNTIF(Bugs!B:B,B243)&gt;0,ISNUMBER(SEARCH("x",INDEX(Bugs!C:C,MATCH(B243,Bugs!B:B,0))))),
    AND(COUNTIF(Bugs!A:A,B243)&gt;0,ISNUMBER(SEARCH("x",INDEX(Bugs!D:D,MATCH(B243,Bugs!A:A,0))))),
    AND(COUNTIF(Bugs!B:B,B243)&gt;0,ISNUMBER(SEARCH("x",INDEX(Bugs!D:D,MATCH(B243,Bugs!B:B,0)))))
),"Y","")</f>
        <v/>
      </c>
      <c r="R243">
        <f ca="1">IF(OR(ISNUMBER(MATCH(L243,MasterData!$D$3:$D$18,0)),ISNUMBER(MATCH(L243,MasterData!$C$3:$C$18,0))),
    DATEDIF(E243,I243,"d"),
    DATEDIF(E243,TODAY(),"d"))</f>
        <v>26</v>
      </c>
      <c r="S243">
        <f t="shared" ca="1" si="12"/>
        <v>0</v>
      </c>
      <c r="T243">
        <f t="shared" ca="1" si="13"/>
        <v>1</v>
      </c>
      <c r="U243">
        <f t="shared" ca="1" si="14"/>
        <v>0</v>
      </c>
    </row>
    <row r="244" spans="2:21" x14ac:dyDescent="0.35">
      <c r="B244" t="s">
        <v>808</v>
      </c>
      <c r="D244" s="34" t="s">
        <v>480</v>
      </c>
      <c r="E244" s="208">
        <v>45901</v>
      </c>
      <c r="G244" t="s">
        <v>733</v>
      </c>
      <c r="I244" s="208">
        <v>45910</v>
      </c>
      <c r="K244" t="s">
        <v>235</v>
      </c>
      <c r="L244" t="s">
        <v>171</v>
      </c>
      <c r="M244" t="s">
        <v>809</v>
      </c>
      <c r="N244" t="s">
        <v>237</v>
      </c>
      <c r="P244" s="193" t="str">
        <f>IF(OR(AND(A244&lt;&gt;"",COUNTIF(Bugs!B:B,A244)&gt;0),AND(B244&lt;&gt;"",COUNTIF(Bugs!A:A,B244)&gt;0)),"Y","")</f>
        <v/>
      </c>
      <c r="Q244" s="193" t="str">
        <f>IF(OR(
    AND(COUNTIF(Bugs!A:A,B244)&gt;0,ISNUMBER(SEARCH("x",INDEX(Bugs!C:C,MATCH(B244,Bugs!A:A,0))))),
    AND(COUNTIF(Bugs!B:B,B244)&gt;0,ISNUMBER(SEARCH("x",INDEX(Bugs!C:C,MATCH(B244,Bugs!B:B,0))))),
    AND(COUNTIF(Bugs!A:A,B244)&gt;0,ISNUMBER(SEARCH("x",INDEX(Bugs!D:D,MATCH(B244,Bugs!A:A,0))))),
    AND(COUNTIF(Bugs!B:B,B244)&gt;0,ISNUMBER(SEARCH("x",INDEX(Bugs!D:D,MATCH(B244,Bugs!B:B,0)))))
),"Y","")</f>
        <v/>
      </c>
      <c r="R244">
        <f ca="1">IF(OR(ISNUMBER(MATCH(L244,MasterData!$D$3:$D$18,0)),ISNUMBER(MATCH(L244,MasterData!$C$3:$C$18,0))),
    DATEDIF(E244,I244,"d"),
    DATEDIF(E244,TODAY(),"d"))</f>
        <v>9</v>
      </c>
      <c r="S244">
        <f t="shared" ca="1" si="12"/>
        <v>0</v>
      </c>
      <c r="T244">
        <f t="shared" ca="1" si="13"/>
        <v>1</v>
      </c>
      <c r="U244">
        <f t="shared" ca="1" si="14"/>
        <v>0</v>
      </c>
    </row>
    <row r="245" spans="2:21" x14ac:dyDescent="0.35">
      <c r="B245" t="s">
        <v>810</v>
      </c>
      <c r="D245" s="34">
        <v>3014</v>
      </c>
      <c r="E245" s="208">
        <v>45901</v>
      </c>
      <c r="G245" t="s">
        <v>804</v>
      </c>
      <c r="I245" s="208">
        <v>45909</v>
      </c>
      <c r="K245" t="s">
        <v>347</v>
      </c>
      <c r="L245" t="s">
        <v>171</v>
      </c>
      <c r="M245" t="s">
        <v>811</v>
      </c>
      <c r="N245" t="s">
        <v>237</v>
      </c>
      <c r="P245" s="193" t="str">
        <f>IF(OR(AND(A245&lt;&gt;"",COUNTIF(Bugs!B:B,A245)&gt;0),AND(B245&lt;&gt;"",COUNTIF(Bugs!A:A,B245)&gt;0)),"Y","")</f>
        <v/>
      </c>
      <c r="Q245" s="193" t="str">
        <f>IF(OR(
    AND(COUNTIF(Bugs!A:A,B245)&gt;0,ISNUMBER(SEARCH("x",INDEX(Bugs!C:C,MATCH(B245,Bugs!A:A,0))))),
    AND(COUNTIF(Bugs!B:B,B245)&gt;0,ISNUMBER(SEARCH("x",INDEX(Bugs!C:C,MATCH(B245,Bugs!B:B,0))))),
    AND(COUNTIF(Bugs!A:A,B245)&gt;0,ISNUMBER(SEARCH("x",INDEX(Bugs!D:D,MATCH(B245,Bugs!A:A,0))))),
    AND(COUNTIF(Bugs!B:B,B245)&gt;0,ISNUMBER(SEARCH("x",INDEX(Bugs!D:D,MATCH(B245,Bugs!B:B,0)))))
),"Y","")</f>
        <v/>
      </c>
      <c r="R245">
        <f ca="1">IF(OR(ISNUMBER(MATCH(L245,MasterData!$D$3:$D$18,0)),ISNUMBER(MATCH(L245,MasterData!$C$3:$C$18,0))),
    DATEDIF(E245,I245,"d"),
    DATEDIF(E245,TODAY(),"d"))</f>
        <v>8</v>
      </c>
      <c r="S245">
        <f t="shared" ca="1" si="12"/>
        <v>0</v>
      </c>
      <c r="T245">
        <f t="shared" ca="1" si="13"/>
        <v>1</v>
      </c>
      <c r="U245">
        <f t="shared" ca="1" si="14"/>
        <v>0</v>
      </c>
    </row>
    <row r="246" spans="2:21" x14ac:dyDescent="0.35">
      <c r="B246" t="s">
        <v>812</v>
      </c>
      <c r="D246" s="34" t="s">
        <v>717</v>
      </c>
      <c r="E246" s="208">
        <v>45901</v>
      </c>
      <c r="G246" t="s">
        <v>813</v>
      </c>
      <c r="I246" s="208">
        <v>45910</v>
      </c>
      <c r="K246" t="s">
        <v>235</v>
      </c>
      <c r="L246" t="s">
        <v>171</v>
      </c>
      <c r="M246" t="s">
        <v>814</v>
      </c>
      <c r="N246" t="s">
        <v>237</v>
      </c>
      <c r="P246" s="193" t="str">
        <f>IF(OR(AND(A246&lt;&gt;"",COUNTIF(Bugs!B:B,A246)&gt;0),AND(B246&lt;&gt;"",COUNTIF(Bugs!A:A,B246)&gt;0)),"Y","")</f>
        <v/>
      </c>
      <c r="Q246" s="193" t="str">
        <f>IF(OR(
    AND(COUNTIF(Bugs!A:A,B246)&gt;0,ISNUMBER(SEARCH("x",INDEX(Bugs!C:C,MATCH(B246,Bugs!A:A,0))))),
    AND(COUNTIF(Bugs!B:B,B246)&gt;0,ISNUMBER(SEARCH("x",INDEX(Bugs!C:C,MATCH(B246,Bugs!B:B,0))))),
    AND(COUNTIF(Bugs!A:A,B246)&gt;0,ISNUMBER(SEARCH("x",INDEX(Bugs!D:D,MATCH(B246,Bugs!A:A,0))))),
    AND(COUNTIF(Bugs!B:B,B246)&gt;0,ISNUMBER(SEARCH("x",INDEX(Bugs!D:D,MATCH(B246,Bugs!B:B,0)))))
),"Y","")</f>
        <v/>
      </c>
      <c r="R246">
        <f ca="1">IF(OR(ISNUMBER(MATCH(L246,MasterData!$D$3:$D$18,0)),ISNUMBER(MATCH(L246,MasterData!$C$3:$C$18,0))),
    DATEDIF(E246,I246,"d"),
    DATEDIF(E246,TODAY(),"d"))</f>
        <v>9</v>
      </c>
      <c r="S246">
        <f t="shared" ca="1" si="12"/>
        <v>0</v>
      </c>
      <c r="T246">
        <f t="shared" ca="1" si="13"/>
        <v>1</v>
      </c>
      <c r="U246">
        <f t="shared" ca="1" si="14"/>
        <v>0</v>
      </c>
    </row>
    <row r="247" spans="2:21" x14ac:dyDescent="0.35">
      <c r="B247" t="s">
        <v>815</v>
      </c>
      <c r="D247" s="34">
        <v>3010</v>
      </c>
      <c r="E247" s="208">
        <v>45902</v>
      </c>
      <c r="G247" t="s">
        <v>816</v>
      </c>
      <c r="I247" s="208">
        <v>45910</v>
      </c>
      <c r="K247" t="s">
        <v>235</v>
      </c>
      <c r="L247" t="s">
        <v>171</v>
      </c>
      <c r="M247" t="s">
        <v>817</v>
      </c>
      <c r="N247" t="s">
        <v>237</v>
      </c>
      <c r="P247" s="193" t="str">
        <f>IF(OR(AND(A247&lt;&gt;"",COUNTIF(Bugs!B:B,A247)&gt;0),AND(B247&lt;&gt;"",COUNTIF(Bugs!A:A,B247)&gt;0)),"Y","")</f>
        <v/>
      </c>
      <c r="Q247" s="193" t="str">
        <f>IF(OR(
    AND(COUNTIF(Bugs!A:A,B247)&gt;0,ISNUMBER(SEARCH("x",INDEX(Bugs!C:C,MATCH(B247,Bugs!A:A,0))))),
    AND(COUNTIF(Bugs!B:B,B247)&gt;0,ISNUMBER(SEARCH("x",INDEX(Bugs!C:C,MATCH(B247,Bugs!B:B,0))))),
    AND(COUNTIF(Bugs!A:A,B247)&gt;0,ISNUMBER(SEARCH("x",INDEX(Bugs!D:D,MATCH(B247,Bugs!A:A,0))))),
    AND(COUNTIF(Bugs!B:B,B247)&gt;0,ISNUMBER(SEARCH("x",INDEX(Bugs!D:D,MATCH(B247,Bugs!B:B,0)))))
),"Y","")</f>
        <v/>
      </c>
      <c r="R247">
        <f ca="1">IF(OR(ISNUMBER(MATCH(L247,MasterData!$D$3:$D$18,0)),ISNUMBER(MATCH(L247,MasterData!$C$3:$C$18,0))),
    DATEDIF(E247,I247,"d"),
    DATEDIF(E247,TODAY(),"d"))</f>
        <v>8</v>
      </c>
      <c r="S247">
        <f t="shared" ca="1" si="12"/>
        <v>0</v>
      </c>
      <c r="T247">
        <f t="shared" ca="1" si="13"/>
        <v>1</v>
      </c>
      <c r="U247">
        <f t="shared" ca="1" si="14"/>
        <v>0</v>
      </c>
    </row>
    <row r="248" spans="2:21" x14ac:dyDescent="0.35">
      <c r="B248" t="s">
        <v>45</v>
      </c>
      <c r="D248" s="34" t="s">
        <v>746</v>
      </c>
      <c r="E248" s="208">
        <v>45902</v>
      </c>
      <c r="G248" t="s">
        <v>818</v>
      </c>
      <c r="I248" s="208">
        <v>45926</v>
      </c>
      <c r="K248" t="s">
        <v>241</v>
      </c>
      <c r="L248" t="s">
        <v>171</v>
      </c>
      <c r="M248" t="s">
        <v>819</v>
      </c>
      <c r="N248" t="s">
        <v>237</v>
      </c>
      <c r="P248" s="193" t="str">
        <f>IF(OR(AND(A248&lt;&gt;"",COUNTIF(Bugs!B:B,A248)&gt;0),AND(B248&lt;&gt;"",COUNTIF(Bugs!A:A,B248)&gt;0)),"Y","")</f>
        <v>Y</v>
      </c>
      <c r="Q248" s="193" t="str">
        <f>IF(OR(
    AND(COUNTIF(Bugs!A:A,B248)&gt;0,ISNUMBER(SEARCH("x",INDEX(Bugs!C:C,MATCH(B248,Bugs!A:A,0))))),
    AND(COUNTIF(Bugs!B:B,B248)&gt;0,ISNUMBER(SEARCH("x",INDEX(Bugs!C:C,MATCH(B248,Bugs!B:B,0))))),
    AND(COUNTIF(Bugs!A:A,B248)&gt;0,ISNUMBER(SEARCH("x",INDEX(Bugs!D:D,MATCH(B248,Bugs!A:A,0))))),
    AND(COUNTIF(Bugs!B:B,B248)&gt;0,ISNUMBER(SEARCH("x",INDEX(Bugs!D:D,MATCH(B248,Bugs!B:B,0)))))
),"Y","")</f>
        <v>Y</v>
      </c>
      <c r="R248">
        <f ca="1">IF(OR(ISNUMBER(MATCH(L248,MasterData!$D$3:$D$18,0)),ISNUMBER(MATCH(L248,MasterData!$C$3:$C$18,0))),
    DATEDIF(E248,I248,"d"),
    DATEDIF(E248,TODAY(),"d"))</f>
        <v>24</v>
      </c>
      <c r="S248">
        <f t="shared" ca="1" si="12"/>
        <v>0</v>
      </c>
      <c r="T248">
        <f t="shared" ca="1" si="13"/>
        <v>1</v>
      </c>
      <c r="U248">
        <f t="shared" ca="1" si="14"/>
        <v>0</v>
      </c>
    </row>
    <row r="249" spans="2:21" x14ac:dyDescent="0.35">
      <c r="B249" t="s">
        <v>820</v>
      </c>
      <c r="D249" s="34" t="s">
        <v>480</v>
      </c>
      <c r="E249" s="208">
        <v>45903</v>
      </c>
      <c r="G249" t="s">
        <v>821</v>
      </c>
      <c r="I249" s="208">
        <v>45967</v>
      </c>
      <c r="K249" t="s">
        <v>235</v>
      </c>
      <c r="L249" t="s">
        <v>171</v>
      </c>
      <c r="M249" t="s">
        <v>822</v>
      </c>
      <c r="N249" t="s">
        <v>237</v>
      </c>
      <c r="P249" s="193" t="str">
        <f>IF(OR(AND(A249&lt;&gt;"",COUNTIF(Bugs!B:B,A249)&gt;0),AND(B249&lt;&gt;"",COUNTIF(Bugs!A:A,B249)&gt;0)),"Y","")</f>
        <v/>
      </c>
      <c r="Q249" s="193" t="str">
        <f>IF(OR(
    AND(COUNTIF(Bugs!A:A,B249)&gt;0,ISNUMBER(SEARCH("x",INDEX(Bugs!C:C,MATCH(B249,Bugs!A:A,0))))),
    AND(COUNTIF(Bugs!B:B,B249)&gt;0,ISNUMBER(SEARCH("x",INDEX(Bugs!C:C,MATCH(B249,Bugs!B:B,0))))),
    AND(COUNTIF(Bugs!A:A,B249)&gt;0,ISNUMBER(SEARCH("x",INDEX(Bugs!D:D,MATCH(B249,Bugs!A:A,0))))),
    AND(COUNTIF(Bugs!B:B,B249)&gt;0,ISNUMBER(SEARCH("x",INDEX(Bugs!D:D,MATCH(B249,Bugs!B:B,0)))))
),"Y","")</f>
        <v/>
      </c>
      <c r="R249">
        <f ca="1">IF(OR(ISNUMBER(MATCH(L249,MasterData!$D$3:$D$18,0)),ISNUMBER(MATCH(L249,MasterData!$C$3:$C$18,0))),
    DATEDIF(E249,I249,"d"),
    DATEDIF(E249,TODAY(),"d"))</f>
        <v>64</v>
      </c>
      <c r="S249">
        <f t="shared" ca="1" si="12"/>
        <v>0</v>
      </c>
      <c r="T249">
        <f t="shared" ca="1" si="13"/>
        <v>0</v>
      </c>
      <c r="U249">
        <f t="shared" ca="1" si="14"/>
        <v>1</v>
      </c>
    </row>
    <row r="250" spans="2:21" x14ac:dyDescent="0.35">
      <c r="B250" t="s">
        <v>46</v>
      </c>
      <c r="D250" s="34">
        <v>5026</v>
      </c>
      <c r="E250" s="208">
        <v>45903</v>
      </c>
      <c r="G250" t="s">
        <v>823</v>
      </c>
      <c r="I250" s="208">
        <v>45924</v>
      </c>
      <c r="K250" t="s">
        <v>235</v>
      </c>
      <c r="L250" t="s">
        <v>171</v>
      </c>
      <c r="M250" t="s">
        <v>824</v>
      </c>
      <c r="N250" t="s">
        <v>237</v>
      </c>
      <c r="P250" s="193" t="str">
        <f>IF(OR(AND(A250&lt;&gt;"",COUNTIF(Bugs!B:B,A250)&gt;0),AND(B250&lt;&gt;"",COUNTIF(Bugs!A:A,B250)&gt;0)),"Y","")</f>
        <v>Y</v>
      </c>
      <c r="Q250" s="193" t="str">
        <f>IF(OR(
    AND(COUNTIF(Bugs!A:A,B250)&gt;0,ISNUMBER(SEARCH("x",INDEX(Bugs!C:C,MATCH(B250,Bugs!A:A,0))))),
    AND(COUNTIF(Bugs!B:B,B250)&gt;0,ISNUMBER(SEARCH("x",INDEX(Bugs!C:C,MATCH(B250,Bugs!B:B,0))))),
    AND(COUNTIF(Bugs!A:A,B250)&gt;0,ISNUMBER(SEARCH("x",INDEX(Bugs!D:D,MATCH(B250,Bugs!A:A,0))))),
    AND(COUNTIF(Bugs!B:B,B250)&gt;0,ISNUMBER(SEARCH("x",INDEX(Bugs!D:D,MATCH(B250,Bugs!B:B,0)))))
),"Y","")</f>
        <v/>
      </c>
      <c r="R250">
        <f ca="1">IF(OR(ISNUMBER(MATCH(L250,MasterData!$D$3:$D$18,0)),ISNUMBER(MATCH(L250,MasterData!$C$3:$C$18,0))),
    DATEDIF(E250,I250,"d"),
    DATEDIF(E250,TODAY(),"d"))</f>
        <v>21</v>
      </c>
      <c r="S250">
        <f t="shared" ca="1" si="12"/>
        <v>0</v>
      </c>
      <c r="T250">
        <f t="shared" ca="1" si="13"/>
        <v>1</v>
      </c>
      <c r="U250">
        <f t="shared" ca="1" si="14"/>
        <v>0</v>
      </c>
    </row>
    <row r="251" spans="2:21" x14ac:dyDescent="0.35">
      <c r="B251" t="s">
        <v>825</v>
      </c>
      <c r="D251" s="34">
        <v>3010</v>
      </c>
      <c r="E251" s="208">
        <v>45903</v>
      </c>
      <c r="G251" t="s">
        <v>826</v>
      </c>
      <c r="I251" s="208">
        <v>45916</v>
      </c>
      <c r="K251" t="s">
        <v>235</v>
      </c>
      <c r="L251" t="s">
        <v>171</v>
      </c>
      <c r="M251" t="s">
        <v>827</v>
      </c>
      <c r="N251" t="s">
        <v>237</v>
      </c>
      <c r="P251" s="193" t="str">
        <f>IF(OR(AND(A251&lt;&gt;"",COUNTIF(Bugs!B:B,A251)&gt;0),AND(B251&lt;&gt;"",COUNTIF(Bugs!A:A,B251)&gt;0)),"Y","")</f>
        <v/>
      </c>
      <c r="Q251" s="193" t="str">
        <f>IF(OR(
    AND(COUNTIF(Bugs!A:A,B251)&gt;0,ISNUMBER(SEARCH("x",INDEX(Bugs!C:C,MATCH(B251,Bugs!A:A,0))))),
    AND(COUNTIF(Bugs!B:B,B251)&gt;0,ISNUMBER(SEARCH("x",INDEX(Bugs!C:C,MATCH(B251,Bugs!B:B,0))))),
    AND(COUNTIF(Bugs!A:A,B251)&gt;0,ISNUMBER(SEARCH("x",INDEX(Bugs!D:D,MATCH(B251,Bugs!A:A,0))))),
    AND(COUNTIF(Bugs!B:B,B251)&gt;0,ISNUMBER(SEARCH("x",INDEX(Bugs!D:D,MATCH(B251,Bugs!B:B,0)))))
),"Y","")</f>
        <v/>
      </c>
      <c r="R251">
        <f ca="1">IF(OR(ISNUMBER(MATCH(L251,MasterData!$D$3:$D$18,0)),ISNUMBER(MATCH(L251,MasterData!$C$3:$C$18,0))),
    DATEDIF(E251,I251,"d"),
    DATEDIF(E251,TODAY(),"d"))</f>
        <v>13</v>
      </c>
      <c r="S251">
        <f t="shared" ca="1" si="12"/>
        <v>0</v>
      </c>
      <c r="T251">
        <f t="shared" ca="1" si="13"/>
        <v>1</v>
      </c>
      <c r="U251">
        <f t="shared" ca="1" si="14"/>
        <v>0</v>
      </c>
    </row>
    <row r="252" spans="2:21" x14ac:dyDescent="0.35">
      <c r="B252" t="s">
        <v>828</v>
      </c>
      <c r="D252" s="34" t="s">
        <v>717</v>
      </c>
      <c r="E252" s="208">
        <v>45904</v>
      </c>
      <c r="G252" t="s">
        <v>829</v>
      </c>
      <c r="I252" s="208">
        <v>45904</v>
      </c>
      <c r="K252" t="s">
        <v>235</v>
      </c>
      <c r="L252" t="s">
        <v>171</v>
      </c>
      <c r="M252" t="s">
        <v>830</v>
      </c>
      <c r="N252" t="s">
        <v>237</v>
      </c>
      <c r="P252" s="193" t="str">
        <f>IF(OR(AND(A252&lt;&gt;"",COUNTIF(Bugs!B:B,A252)&gt;0),AND(B252&lt;&gt;"",COUNTIF(Bugs!A:A,B252)&gt;0)),"Y","")</f>
        <v/>
      </c>
      <c r="Q252" s="193" t="str">
        <f>IF(OR(
    AND(COUNTIF(Bugs!A:A,B252)&gt;0,ISNUMBER(SEARCH("x",INDEX(Bugs!C:C,MATCH(B252,Bugs!A:A,0))))),
    AND(COUNTIF(Bugs!B:B,B252)&gt;0,ISNUMBER(SEARCH("x",INDEX(Bugs!C:C,MATCH(B252,Bugs!B:B,0))))),
    AND(COUNTIF(Bugs!A:A,B252)&gt;0,ISNUMBER(SEARCH("x",INDEX(Bugs!D:D,MATCH(B252,Bugs!A:A,0))))),
    AND(COUNTIF(Bugs!B:B,B252)&gt;0,ISNUMBER(SEARCH("x",INDEX(Bugs!D:D,MATCH(B252,Bugs!B:B,0)))))
),"Y","")</f>
        <v/>
      </c>
      <c r="R252">
        <f ca="1">IF(OR(ISNUMBER(MATCH(L252,MasterData!$D$3:$D$18,0)),ISNUMBER(MATCH(L252,MasterData!$C$3:$C$18,0))),
    DATEDIF(E252,I252,"d"),
    DATEDIF(E252,TODAY(),"d"))</f>
        <v>0</v>
      </c>
      <c r="S252">
        <f t="shared" ca="1" si="12"/>
        <v>1</v>
      </c>
      <c r="T252">
        <f t="shared" ca="1" si="13"/>
        <v>0</v>
      </c>
      <c r="U252">
        <f t="shared" ca="1" si="14"/>
        <v>0</v>
      </c>
    </row>
    <row r="253" spans="2:21" x14ac:dyDescent="0.35">
      <c r="B253" t="s">
        <v>831</v>
      </c>
      <c r="D253" s="34" t="s">
        <v>480</v>
      </c>
      <c r="E253" s="208">
        <v>45904</v>
      </c>
      <c r="G253" t="s">
        <v>738</v>
      </c>
      <c r="I253" s="208">
        <v>45908</v>
      </c>
      <c r="K253" t="s">
        <v>235</v>
      </c>
      <c r="L253" t="s">
        <v>171</v>
      </c>
      <c r="M253" t="s">
        <v>832</v>
      </c>
      <c r="N253" t="s">
        <v>237</v>
      </c>
      <c r="P253" s="193" t="str">
        <f>IF(OR(AND(A253&lt;&gt;"",COUNTIF(Bugs!B:B,A253)&gt;0),AND(B253&lt;&gt;"",COUNTIF(Bugs!A:A,B253)&gt;0)),"Y","")</f>
        <v/>
      </c>
      <c r="Q253" s="193" t="str">
        <f>IF(OR(
    AND(COUNTIF(Bugs!A:A,B253)&gt;0,ISNUMBER(SEARCH("x",INDEX(Bugs!C:C,MATCH(B253,Bugs!A:A,0))))),
    AND(COUNTIF(Bugs!B:B,B253)&gt;0,ISNUMBER(SEARCH("x",INDEX(Bugs!C:C,MATCH(B253,Bugs!B:B,0))))),
    AND(COUNTIF(Bugs!A:A,B253)&gt;0,ISNUMBER(SEARCH("x",INDEX(Bugs!D:D,MATCH(B253,Bugs!A:A,0))))),
    AND(COUNTIF(Bugs!B:B,B253)&gt;0,ISNUMBER(SEARCH("x",INDEX(Bugs!D:D,MATCH(B253,Bugs!B:B,0)))))
),"Y","")</f>
        <v/>
      </c>
      <c r="R253">
        <f ca="1">IF(OR(ISNUMBER(MATCH(L253,MasterData!$D$3:$D$18,0)),ISNUMBER(MATCH(L253,MasterData!$C$3:$C$18,0))),
    DATEDIF(E253,I253,"d"),
    DATEDIF(E253,TODAY(),"d"))</f>
        <v>4</v>
      </c>
      <c r="S253">
        <f t="shared" ca="1" si="12"/>
        <v>1</v>
      </c>
      <c r="T253">
        <f t="shared" ca="1" si="13"/>
        <v>0</v>
      </c>
      <c r="U253">
        <f t="shared" ca="1" si="14"/>
        <v>0</v>
      </c>
    </row>
    <row r="254" spans="2:21" x14ac:dyDescent="0.35">
      <c r="B254" t="s">
        <v>47</v>
      </c>
      <c r="D254" s="34" t="s">
        <v>746</v>
      </c>
      <c r="E254" s="208">
        <v>45904</v>
      </c>
      <c r="G254" t="s">
        <v>658</v>
      </c>
      <c r="I254" s="208">
        <v>45922</v>
      </c>
      <c r="K254" t="s">
        <v>241</v>
      </c>
      <c r="L254" t="s">
        <v>171</v>
      </c>
      <c r="M254" t="s">
        <v>833</v>
      </c>
      <c r="N254" t="s">
        <v>237</v>
      </c>
      <c r="P254" s="193" t="str">
        <f>IF(OR(AND(A254&lt;&gt;"",COUNTIF(Bugs!B:B,A254)&gt;0),AND(B254&lt;&gt;"",COUNTIF(Bugs!A:A,B254)&gt;0)),"Y","")</f>
        <v>Y</v>
      </c>
      <c r="Q254" s="193" t="str">
        <f>IF(OR(
    AND(COUNTIF(Bugs!A:A,B254)&gt;0,ISNUMBER(SEARCH("x",INDEX(Bugs!C:C,MATCH(B254,Bugs!A:A,0))))),
    AND(COUNTIF(Bugs!B:B,B254)&gt;0,ISNUMBER(SEARCH("x",INDEX(Bugs!C:C,MATCH(B254,Bugs!B:B,0))))),
    AND(COUNTIF(Bugs!A:A,B254)&gt;0,ISNUMBER(SEARCH("x",INDEX(Bugs!D:D,MATCH(B254,Bugs!A:A,0))))),
    AND(COUNTIF(Bugs!B:B,B254)&gt;0,ISNUMBER(SEARCH("x",INDEX(Bugs!D:D,MATCH(B254,Bugs!B:B,0)))))
),"Y","")</f>
        <v>Y</v>
      </c>
      <c r="R254">
        <f ca="1">IF(OR(ISNUMBER(MATCH(L254,MasterData!$D$3:$D$18,0)),ISNUMBER(MATCH(L254,MasterData!$C$3:$C$18,0))),
    DATEDIF(E254,I254,"d"),
    DATEDIF(E254,TODAY(),"d"))</f>
        <v>18</v>
      </c>
      <c r="S254">
        <f t="shared" ca="1" si="12"/>
        <v>0</v>
      </c>
      <c r="T254">
        <f t="shared" ca="1" si="13"/>
        <v>1</v>
      </c>
      <c r="U254">
        <f t="shared" ca="1" si="14"/>
        <v>0</v>
      </c>
    </row>
    <row r="255" spans="2:21" x14ac:dyDescent="0.35">
      <c r="B255" t="s">
        <v>51</v>
      </c>
      <c r="D255" s="34">
        <v>3014</v>
      </c>
      <c r="E255" s="208">
        <v>45905</v>
      </c>
      <c r="G255" t="s">
        <v>834</v>
      </c>
      <c r="I255" s="208">
        <v>45905</v>
      </c>
      <c r="K255" t="s">
        <v>241</v>
      </c>
      <c r="L255" t="s">
        <v>164</v>
      </c>
      <c r="M255" t="s">
        <v>835</v>
      </c>
      <c r="N255" t="s">
        <v>237</v>
      </c>
      <c r="P255" s="193" t="str">
        <f>IF(OR(AND(A255&lt;&gt;"",COUNTIF(Bugs!B:B,A255)&gt;0),AND(B255&lt;&gt;"",COUNTIF(Bugs!A:A,B255)&gt;0)),"Y","")</f>
        <v>Y</v>
      </c>
      <c r="Q255" s="193" t="str">
        <f>IF(OR(
    AND(COUNTIF(Bugs!A:A,B255)&gt;0,ISNUMBER(SEARCH("x",INDEX(Bugs!C:C,MATCH(B255,Bugs!A:A,0))))),
    AND(COUNTIF(Bugs!B:B,B255)&gt;0,ISNUMBER(SEARCH("x",INDEX(Bugs!C:C,MATCH(B255,Bugs!B:B,0))))),
    AND(COUNTIF(Bugs!A:A,B255)&gt;0,ISNUMBER(SEARCH("x",INDEX(Bugs!D:D,MATCH(B255,Bugs!A:A,0))))),
    AND(COUNTIF(Bugs!B:B,B255)&gt;0,ISNUMBER(SEARCH("x",INDEX(Bugs!D:D,MATCH(B255,Bugs!B:B,0)))))
),"Y","")</f>
        <v>Y</v>
      </c>
      <c r="R255">
        <f ca="1">IF(OR(ISNUMBER(MATCH(L255,MasterData!$D$3:$D$18,0)),ISNUMBER(MATCH(L255,MasterData!$C$3:$C$18,0))),
    DATEDIF(E255,I255,"d"),
    DATEDIF(E255,TODAY(),"d"))</f>
        <v>102</v>
      </c>
      <c r="S255">
        <f t="shared" ca="1" si="12"/>
        <v>0</v>
      </c>
      <c r="T255">
        <f t="shared" ca="1" si="13"/>
        <v>0</v>
      </c>
      <c r="U255">
        <f t="shared" ca="1" si="14"/>
        <v>1</v>
      </c>
    </row>
    <row r="256" spans="2:21" x14ac:dyDescent="0.35">
      <c r="B256" t="s">
        <v>836</v>
      </c>
      <c r="D256" s="34" t="s">
        <v>717</v>
      </c>
      <c r="E256" s="208">
        <v>45909</v>
      </c>
      <c r="G256" t="s">
        <v>837</v>
      </c>
      <c r="I256" s="208">
        <v>45919</v>
      </c>
      <c r="K256" t="s">
        <v>241</v>
      </c>
      <c r="L256" t="s">
        <v>171</v>
      </c>
      <c r="M256" t="s">
        <v>838</v>
      </c>
      <c r="N256" t="s">
        <v>237</v>
      </c>
      <c r="P256" s="193" t="str">
        <f>IF(OR(AND(A256&lt;&gt;"",COUNTIF(Bugs!B:B,A256)&gt;0),AND(B256&lt;&gt;"",COUNTIF(Bugs!A:A,B256)&gt;0)),"Y","")</f>
        <v/>
      </c>
      <c r="Q256" s="193" t="str">
        <f>IF(OR(
    AND(COUNTIF(Bugs!A:A,B256)&gt;0,ISNUMBER(SEARCH("x",INDEX(Bugs!C:C,MATCH(B256,Bugs!A:A,0))))),
    AND(COUNTIF(Bugs!B:B,B256)&gt;0,ISNUMBER(SEARCH("x",INDEX(Bugs!C:C,MATCH(B256,Bugs!B:B,0))))),
    AND(COUNTIF(Bugs!A:A,B256)&gt;0,ISNUMBER(SEARCH("x",INDEX(Bugs!D:D,MATCH(B256,Bugs!A:A,0))))),
    AND(COUNTIF(Bugs!B:B,B256)&gt;0,ISNUMBER(SEARCH("x",INDEX(Bugs!D:D,MATCH(B256,Bugs!B:B,0)))))
),"Y","")</f>
        <v/>
      </c>
      <c r="R256">
        <f ca="1">IF(OR(ISNUMBER(MATCH(L256,MasterData!$D$3:$D$18,0)),ISNUMBER(MATCH(L256,MasterData!$C$3:$C$18,0))),
    DATEDIF(E256,I256,"d"),
    DATEDIF(E256,TODAY(),"d"))</f>
        <v>10</v>
      </c>
      <c r="S256">
        <f t="shared" ca="1" si="12"/>
        <v>0</v>
      </c>
      <c r="T256">
        <f t="shared" ca="1" si="13"/>
        <v>1</v>
      </c>
      <c r="U256">
        <f t="shared" ca="1" si="14"/>
        <v>0</v>
      </c>
    </row>
    <row r="257" spans="2:21" x14ac:dyDescent="0.35">
      <c r="B257" t="s">
        <v>48</v>
      </c>
      <c r="D257" s="34" t="s">
        <v>746</v>
      </c>
      <c r="E257" s="208">
        <v>45909</v>
      </c>
      <c r="G257" t="s">
        <v>839</v>
      </c>
      <c r="I257" s="208">
        <v>45909</v>
      </c>
      <c r="K257" t="s">
        <v>347</v>
      </c>
      <c r="L257" t="s">
        <v>164</v>
      </c>
      <c r="M257" t="s">
        <v>840</v>
      </c>
      <c r="N257" t="s">
        <v>237</v>
      </c>
      <c r="P257" s="193" t="str">
        <f>IF(OR(AND(A257&lt;&gt;"",COUNTIF(Bugs!B:B,A257)&gt;0),AND(B257&lt;&gt;"",COUNTIF(Bugs!A:A,B257)&gt;0)),"Y","")</f>
        <v>Y</v>
      </c>
      <c r="Q257" s="193" t="str">
        <f>IF(OR(
    AND(COUNTIF(Bugs!A:A,B257)&gt;0,ISNUMBER(SEARCH("x",INDEX(Bugs!C:C,MATCH(B257,Bugs!A:A,0))))),
    AND(COUNTIF(Bugs!B:B,B257)&gt;0,ISNUMBER(SEARCH("x",INDEX(Bugs!C:C,MATCH(B257,Bugs!B:B,0))))),
    AND(COUNTIF(Bugs!A:A,B257)&gt;0,ISNUMBER(SEARCH("x",INDEX(Bugs!D:D,MATCH(B257,Bugs!A:A,0))))),
    AND(COUNTIF(Bugs!B:B,B257)&gt;0,ISNUMBER(SEARCH("x",INDEX(Bugs!D:D,MATCH(B257,Bugs!B:B,0)))))
),"Y","")</f>
        <v/>
      </c>
      <c r="R257">
        <f ca="1">IF(OR(ISNUMBER(MATCH(L257,MasterData!$D$3:$D$18,0)),ISNUMBER(MATCH(L257,MasterData!$C$3:$C$18,0))),
    DATEDIF(E257,I257,"d"),
    DATEDIF(E257,TODAY(),"d"))</f>
        <v>98</v>
      </c>
      <c r="S257">
        <f t="shared" ca="1" si="12"/>
        <v>0</v>
      </c>
      <c r="T257">
        <f t="shared" ca="1" si="13"/>
        <v>0</v>
      </c>
      <c r="U257">
        <f t="shared" ca="1" si="14"/>
        <v>1</v>
      </c>
    </row>
    <row r="258" spans="2:21" x14ac:dyDescent="0.35">
      <c r="B258" t="s">
        <v>841</v>
      </c>
      <c r="D258" s="34" t="s">
        <v>480</v>
      </c>
      <c r="E258" s="208">
        <v>45910</v>
      </c>
      <c r="G258" t="s">
        <v>842</v>
      </c>
      <c r="I258" s="208">
        <v>45917</v>
      </c>
      <c r="K258" t="s">
        <v>235</v>
      </c>
      <c r="L258" t="s">
        <v>171</v>
      </c>
      <c r="M258" t="s">
        <v>843</v>
      </c>
      <c r="N258" t="s">
        <v>237</v>
      </c>
      <c r="P258" s="193" t="str">
        <f>IF(OR(AND(A258&lt;&gt;"",COUNTIF(Bugs!B:B,A258)&gt;0),AND(B258&lt;&gt;"",COUNTIF(Bugs!A:A,B258)&gt;0)),"Y","")</f>
        <v/>
      </c>
      <c r="Q258" s="193" t="str">
        <f>IF(OR(
    AND(COUNTIF(Bugs!A:A,B258)&gt;0,ISNUMBER(SEARCH("x",INDEX(Bugs!C:C,MATCH(B258,Bugs!A:A,0))))),
    AND(COUNTIF(Bugs!B:B,B258)&gt;0,ISNUMBER(SEARCH("x",INDEX(Bugs!C:C,MATCH(B258,Bugs!B:B,0))))),
    AND(COUNTIF(Bugs!A:A,B258)&gt;0,ISNUMBER(SEARCH("x",INDEX(Bugs!D:D,MATCH(B258,Bugs!A:A,0))))),
    AND(COUNTIF(Bugs!B:B,B258)&gt;0,ISNUMBER(SEARCH("x",INDEX(Bugs!D:D,MATCH(B258,Bugs!B:B,0)))))
),"Y","")</f>
        <v/>
      </c>
      <c r="R258">
        <f ca="1">IF(OR(ISNUMBER(MATCH(L258,MasterData!$D$3:$D$18,0)),ISNUMBER(MATCH(L258,MasterData!$C$3:$C$18,0))),
    DATEDIF(E258,I258,"d"),
    DATEDIF(E258,TODAY(),"d"))</f>
        <v>7</v>
      </c>
      <c r="S258">
        <f t="shared" ca="1" si="12"/>
        <v>1</v>
      </c>
      <c r="T258">
        <f t="shared" ca="1" si="13"/>
        <v>0</v>
      </c>
      <c r="U258">
        <f t="shared" ca="1" si="14"/>
        <v>0</v>
      </c>
    </row>
    <row r="259" spans="2:21" x14ac:dyDescent="0.35">
      <c r="B259" t="s">
        <v>844</v>
      </c>
      <c r="D259" s="34" t="s">
        <v>746</v>
      </c>
      <c r="E259" s="208">
        <v>45911</v>
      </c>
      <c r="G259" t="s">
        <v>839</v>
      </c>
      <c r="I259" s="208">
        <v>45938</v>
      </c>
      <c r="K259" t="s">
        <v>241</v>
      </c>
      <c r="L259" t="s">
        <v>171</v>
      </c>
      <c r="M259" t="s">
        <v>845</v>
      </c>
      <c r="N259" t="s">
        <v>237</v>
      </c>
      <c r="P259" s="193" t="str">
        <f>IF(OR(AND(A259&lt;&gt;"",COUNTIF(Bugs!B:B,A259)&gt;0),AND(B259&lt;&gt;"",COUNTIF(Bugs!A:A,B259)&gt;0)),"Y","")</f>
        <v/>
      </c>
      <c r="Q259" s="193" t="str">
        <f>IF(OR(
    AND(COUNTIF(Bugs!A:A,B259)&gt;0,ISNUMBER(SEARCH("x",INDEX(Bugs!C:C,MATCH(B259,Bugs!A:A,0))))),
    AND(COUNTIF(Bugs!B:B,B259)&gt;0,ISNUMBER(SEARCH("x",INDEX(Bugs!C:C,MATCH(B259,Bugs!B:B,0))))),
    AND(COUNTIF(Bugs!A:A,B259)&gt;0,ISNUMBER(SEARCH("x",INDEX(Bugs!D:D,MATCH(B259,Bugs!A:A,0))))),
    AND(COUNTIF(Bugs!B:B,B259)&gt;0,ISNUMBER(SEARCH("x",INDEX(Bugs!D:D,MATCH(B259,Bugs!B:B,0)))))
),"Y","")</f>
        <v/>
      </c>
      <c r="R259">
        <f ca="1">IF(OR(ISNUMBER(MATCH(L259,MasterData!$D$3:$D$18,0)),ISNUMBER(MATCH(L259,MasterData!$C$3:$C$18,0))),
    DATEDIF(E259,I259,"d"),
    DATEDIF(E259,TODAY(),"d"))</f>
        <v>27</v>
      </c>
      <c r="S259">
        <f t="shared" ca="1" si="12"/>
        <v>0</v>
      </c>
      <c r="T259">
        <f t="shared" ca="1" si="13"/>
        <v>1</v>
      </c>
      <c r="U259">
        <f t="shared" ca="1" si="14"/>
        <v>0</v>
      </c>
    </row>
    <row r="260" spans="2:21" x14ac:dyDescent="0.35">
      <c r="B260" t="s">
        <v>49</v>
      </c>
      <c r="D260" s="34">
        <v>3014</v>
      </c>
      <c r="E260" s="208">
        <v>45911</v>
      </c>
      <c r="G260" t="s">
        <v>846</v>
      </c>
      <c r="I260" s="208">
        <v>45924</v>
      </c>
      <c r="K260" t="s">
        <v>241</v>
      </c>
      <c r="L260" t="s">
        <v>171</v>
      </c>
      <c r="M260" t="s">
        <v>847</v>
      </c>
      <c r="N260" t="s">
        <v>237</v>
      </c>
      <c r="P260" s="193" t="str">
        <f>IF(OR(AND(A260&lt;&gt;"",COUNTIF(Bugs!B:B,A260)&gt;0),AND(B260&lt;&gt;"",COUNTIF(Bugs!A:A,B260)&gt;0)),"Y","")</f>
        <v>Y</v>
      </c>
      <c r="Q260" s="193" t="str">
        <f>IF(OR(
    AND(COUNTIF(Bugs!A:A,B260)&gt;0,ISNUMBER(SEARCH("x",INDEX(Bugs!C:C,MATCH(B260,Bugs!A:A,0))))),
    AND(COUNTIF(Bugs!B:B,B260)&gt;0,ISNUMBER(SEARCH("x",INDEX(Bugs!C:C,MATCH(B260,Bugs!B:B,0))))),
    AND(COUNTIF(Bugs!A:A,B260)&gt;0,ISNUMBER(SEARCH("x",INDEX(Bugs!D:D,MATCH(B260,Bugs!A:A,0))))),
    AND(COUNTIF(Bugs!B:B,B260)&gt;0,ISNUMBER(SEARCH("x",INDEX(Bugs!D:D,MATCH(B260,Bugs!B:B,0)))))
),"Y","")</f>
        <v>Y</v>
      </c>
      <c r="R260">
        <f ca="1">IF(OR(ISNUMBER(MATCH(L260,MasterData!$D$3:$D$18,0)),ISNUMBER(MATCH(L260,MasterData!$C$3:$C$18,0))),
    DATEDIF(E260,I260,"d"),
    DATEDIF(E260,TODAY(),"d"))</f>
        <v>13</v>
      </c>
      <c r="S260">
        <f t="shared" ca="1" si="12"/>
        <v>0</v>
      </c>
      <c r="T260">
        <f t="shared" ca="1" si="13"/>
        <v>1</v>
      </c>
      <c r="U260">
        <f t="shared" ca="1" si="14"/>
        <v>0</v>
      </c>
    </row>
    <row r="261" spans="2:21" x14ac:dyDescent="0.35">
      <c r="B261" t="s">
        <v>50</v>
      </c>
      <c r="D261" s="34" t="s">
        <v>746</v>
      </c>
      <c r="E261" s="208">
        <v>45972</v>
      </c>
      <c r="G261" t="s">
        <v>848</v>
      </c>
      <c r="I261" s="208">
        <v>45980</v>
      </c>
      <c r="K261" t="s">
        <v>235</v>
      </c>
      <c r="L261" t="s">
        <v>171</v>
      </c>
      <c r="M261" t="s">
        <v>849</v>
      </c>
      <c r="N261" t="s">
        <v>237</v>
      </c>
      <c r="P261" s="193" t="str">
        <f>IF(OR(AND(A261&lt;&gt;"",COUNTIF(Bugs!B:B,A261)&gt;0),AND(B261&lt;&gt;"",COUNTIF(Bugs!A:A,B261)&gt;0)),"Y","")</f>
        <v>Y</v>
      </c>
      <c r="Q261" s="193" t="str">
        <f>IF(OR(
    AND(COUNTIF(Bugs!A:A,B261)&gt;0,ISNUMBER(SEARCH("x",INDEX(Bugs!C:C,MATCH(B261,Bugs!A:A,0))))),
    AND(COUNTIF(Bugs!B:B,B261)&gt;0,ISNUMBER(SEARCH("x",INDEX(Bugs!C:C,MATCH(B261,Bugs!B:B,0))))),
    AND(COUNTIF(Bugs!A:A,B261)&gt;0,ISNUMBER(SEARCH("x",INDEX(Bugs!D:D,MATCH(B261,Bugs!A:A,0))))),
    AND(COUNTIF(Bugs!B:B,B261)&gt;0,ISNUMBER(SEARCH("x",INDEX(Bugs!D:D,MATCH(B261,Bugs!B:B,0)))))
),"Y","")</f>
        <v/>
      </c>
      <c r="R261">
        <f ca="1">IF(OR(ISNUMBER(MATCH(L261,MasterData!$D$3:$D$18,0)),ISNUMBER(MATCH(L261,MasterData!$C$3:$C$18,0))),
    DATEDIF(E261,I261,"d"),
    DATEDIF(E261,TODAY(),"d"))</f>
        <v>8</v>
      </c>
      <c r="S261">
        <f t="shared" ca="1" si="12"/>
        <v>0</v>
      </c>
      <c r="T261">
        <f t="shared" ca="1" si="13"/>
        <v>1</v>
      </c>
      <c r="U261">
        <f t="shared" ca="1" si="14"/>
        <v>0</v>
      </c>
    </row>
    <row r="262" spans="2:21" x14ac:dyDescent="0.35">
      <c r="B262" t="s">
        <v>850</v>
      </c>
      <c r="D262" s="34" t="s">
        <v>480</v>
      </c>
      <c r="E262" s="208">
        <v>45911</v>
      </c>
      <c r="G262" t="s">
        <v>848</v>
      </c>
      <c r="I262" s="208">
        <v>45911</v>
      </c>
      <c r="K262" t="s">
        <v>241</v>
      </c>
      <c r="L262" t="s">
        <v>171</v>
      </c>
      <c r="M262" t="s">
        <v>851</v>
      </c>
      <c r="N262" t="s">
        <v>237</v>
      </c>
      <c r="P262" s="193" t="str">
        <f>IF(OR(AND(A262&lt;&gt;"",COUNTIF(Bugs!B:B,A262)&gt;0),AND(B262&lt;&gt;"",COUNTIF(Bugs!A:A,B262)&gt;0)),"Y","")</f>
        <v/>
      </c>
      <c r="Q262" s="193" t="str">
        <f>IF(OR(
    AND(COUNTIF(Bugs!A:A,B262)&gt;0,ISNUMBER(SEARCH("x",INDEX(Bugs!C:C,MATCH(B262,Bugs!A:A,0))))),
    AND(COUNTIF(Bugs!B:B,B262)&gt;0,ISNUMBER(SEARCH("x",INDEX(Bugs!C:C,MATCH(B262,Bugs!B:B,0))))),
    AND(COUNTIF(Bugs!A:A,B262)&gt;0,ISNUMBER(SEARCH("x",INDEX(Bugs!D:D,MATCH(B262,Bugs!A:A,0))))),
    AND(COUNTIF(Bugs!B:B,B262)&gt;0,ISNUMBER(SEARCH("x",INDEX(Bugs!D:D,MATCH(B262,Bugs!B:B,0)))))
),"Y","")</f>
        <v/>
      </c>
      <c r="R262">
        <f ca="1">IF(OR(ISNUMBER(MATCH(L262,MasterData!$D$3:$D$18,0)),ISNUMBER(MATCH(L262,MasterData!$C$3:$C$18,0))),
    DATEDIF(E262,I262,"d"),
    DATEDIF(E262,TODAY(),"d"))</f>
        <v>0</v>
      </c>
      <c r="S262">
        <f t="shared" ca="1" si="12"/>
        <v>1</v>
      </c>
      <c r="T262">
        <f t="shared" ca="1" si="13"/>
        <v>0</v>
      </c>
      <c r="U262">
        <f t="shared" ca="1" si="14"/>
        <v>0</v>
      </c>
    </row>
    <row r="263" spans="2:21" x14ac:dyDescent="0.35">
      <c r="B263" t="s">
        <v>852</v>
      </c>
      <c r="D263" s="34">
        <v>3003</v>
      </c>
      <c r="E263" s="208">
        <v>45912</v>
      </c>
      <c r="G263" t="s">
        <v>853</v>
      </c>
      <c r="I263" s="208">
        <v>45917</v>
      </c>
      <c r="K263" t="s">
        <v>241</v>
      </c>
      <c r="L263" t="s">
        <v>171</v>
      </c>
      <c r="M263" t="s">
        <v>854</v>
      </c>
      <c r="N263" t="s">
        <v>237</v>
      </c>
      <c r="P263" s="193" t="str">
        <f>IF(OR(AND(A263&lt;&gt;"",COUNTIF(Bugs!B:B,A263)&gt;0),AND(B263&lt;&gt;"",COUNTIF(Bugs!A:A,B263)&gt;0)),"Y","")</f>
        <v/>
      </c>
      <c r="Q263" s="193" t="str">
        <f>IF(OR(
    AND(COUNTIF(Bugs!A:A,B263)&gt;0,ISNUMBER(SEARCH("x",INDEX(Bugs!C:C,MATCH(B263,Bugs!A:A,0))))),
    AND(COUNTIF(Bugs!B:B,B263)&gt;0,ISNUMBER(SEARCH("x",INDEX(Bugs!C:C,MATCH(B263,Bugs!B:B,0))))),
    AND(COUNTIF(Bugs!A:A,B263)&gt;0,ISNUMBER(SEARCH("x",INDEX(Bugs!D:D,MATCH(B263,Bugs!A:A,0))))),
    AND(COUNTIF(Bugs!B:B,B263)&gt;0,ISNUMBER(SEARCH("x",INDEX(Bugs!D:D,MATCH(B263,Bugs!B:B,0)))))
),"Y","")</f>
        <v/>
      </c>
      <c r="R263">
        <f ca="1">IF(OR(ISNUMBER(MATCH(L263,MasterData!$D$3:$D$18,0)),ISNUMBER(MATCH(L263,MasterData!$C$3:$C$18,0))),
    DATEDIF(E263,I263,"d"),
    DATEDIF(E263,TODAY(),"d"))</f>
        <v>5</v>
      </c>
      <c r="S263">
        <f t="shared" ca="1" si="12"/>
        <v>1</v>
      </c>
      <c r="T263">
        <f t="shared" ca="1" si="13"/>
        <v>0</v>
      </c>
      <c r="U263">
        <f t="shared" ca="1" si="14"/>
        <v>0</v>
      </c>
    </row>
    <row r="264" spans="2:21" x14ac:dyDescent="0.35">
      <c r="B264" t="s">
        <v>855</v>
      </c>
      <c r="D264" s="34" t="s">
        <v>480</v>
      </c>
      <c r="E264" s="208">
        <v>45915</v>
      </c>
      <c r="G264" t="s">
        <v>834</v>
      </c>
      <c r="I264" s="208">
        <v>45937</v>
      </c>
      <c r="K264" t="s">
        <v>241</v>
      </c>
      <c r="L264" t="s">
        <v>171</v>
      </c>
      <c r="M264" t="s">
        <v>856</v>
      </c>
      <c r="N264" t="s">
        <v>237</v>
      </c>
      <c r="P264" s="193" t="str">
        <f>IF(OR(AND(A264&lt;&gt;"",COUNTIF(Bugs!B:B,A264)&gt;0),AND(B264&lt;&gt;"",COUNTIF(Bugs!A:A,B264)&gt;0)),"Y","")</f>
        <v/>
      </c>
      <c r="Q264" s="193" t="str">
        <f>IF(OR(
    AND(COUNTIF(Bugs!A:A,B264)&gt;0,ISNUMBER(SEARCH("x",INDEX(Bugs!C:C,MATCH(B264,Bugs!A:A,0))))),
    AND(COUNTIF(Bugs!B:B,B264)&gt;0,ISNUMBER(SEARCH("x",INDEX(Bugs!C:C,MATCH(B264,Bugs!B:B,0))))),
    AND(COUNTIF(Bugs!A:A,B264)&gt;0,ISNUMBER(SEARCH("x",INDEX(Bugs!D:D,MATCH(B264,Bugs!A:A,0))))),
    AND(COUNTIF(Bugs!B:B,B264)&gt;0,ISNUMBER(SEARCH("x",INDEX(Bugs!D:D,MATCH(B264,Bugs!B:B,0)))))
),"Y","")</f>
        <v/>
      </c>
      <c r="R264">
        <f ca="1">IF(OR(ISNUMBER(MATCH(L264,MasterData!$D$3:$D$18,0)),ISNUMBER(MATCH(L264,MasterData!$C$3:$C$18,0))),
    DATEDIF(E264,I264,"d"),
    DATEDIF(E264,TODAY(),"d"))</f>
        <v>22</v>
      </c>
      <c r="S264">
        <f t="shared" ca="1" si="12"/>
        <v>0</v>
      </c>
      <c r="T264">
        <f t="shared" ca="1" si="13"/>
        <v>1</v>
      </c>
      <c r="U264">
        <f t="shared" ca="1" si="14"/>
        <v>0</v>
      </c>
    </row>
    <row r="265" spans="2:21" x14ac:dyDescent="0.35">
      <c r="B265" t="s">
        <v>857</v>
      </c>
      <c r="D265" s="34" t="s">
        <v>480</v>
      </c>
      <c r="E265" s="208">
        <v>45916</v>
      </c>
      <c r="G265" t="s">
        <v>245</v>
      </c>
      <c r="I265" s="208">
        <v>45924</v>
      </c>
      <c r="K265" t="s">
        <v>241</v>
      </c>
      <c r="L265" t="s">
        <v>171</v>
      </c>
      <c r="M265" t="s">
        <v>858</v>
      </c>
      <c r="N265" t="s">
        <v>237</v>
      </c>
      <c r="P265" s="193" t="str">
        <f>IF(OR(AND(A265&lt;&gt;"",COUNTIF(Bugs!B:B,A265)&gt;0),AND(B265&lt;&gt;"",COUNTIF(Bugs!A:A,B265)&gt;0)),"Y","")</f>
        <v/>
      </c>
      <c r="Q265" s="193" t="str">
        <f>IF(OR(
    AND(COUNTIF(Bugs!A:A,B265)&gt;0,ISNUMBER(SEARCH("x",INDEX(Bugs!C:C,MATCH(B265,Bugs!A:A,0))))),
    AND(COUNTIF(Bugs!B:B,B265)&gt;0,ISNUMBER(SEARCH("x",INDEX(Bugs!C:C,MATCH(B265,Bugs!B:B,0))))),
    AND(COUNTIF(Bugs!A:A,B265)&gt;0,ISNUMBER(SEARCH("x",INDEX(Bugs!D:D,MATCH(B265,Bugs!A:A,0))))),
    AND(COUNTIF(Bugs!B:B,B265)&gt;0,ISNUMBER(SEARCH("x",INDEX(Bugs!D:D,MATCH(B265,Bugs!B:B,0)))))
),"Y","")</f>
        <v/>
      </c>
      <c r="R265">
        <f ca="1">IF(OR(ISNUMBER(MATCH(L265,MasterData!$D$3:$D$18,0)),ISNUMBER(MATCH(L265,MasterData!$C$3:$C$18,0))),
    DATEDIF(E265,I265,"d"),
    DATEDIF(E265,TODAY(),"d"))</f>
        <v>8</v>
      </c>
      <c r="S265">
        <f t="shared" ref="S265:S328" ca="1" si="15">IF(AND($R265&gt;=0,$R265&lt;=7),1,0)</f>
        <v>0</v>
      </c>
      <c r="T265">
        <f t="shared" ref="T265:T328" ca="1" si="16">IF(AND($R265&gt;7,R265&lt;=30),1,0)</f>
        <v>1</v>
      </c>
      <c r="U265">
        <f t="shared" ref="U265:U328" ca="1" si="17">IF($R265&gt;30,1,0)</f>
        <v>0</v>
      </c>
    </row>
    <row r="266" spans="2:21" x14ac:dyDescent="0.35">
      <c r="B266" t="s">
        <v>859</v>
      </c>
      <c r="D266" s="34" t="s">
        <v>746</v>
      </c>
      <c r="E266" s="208">
        <v>45916</v>
      </c>
      <c r="G266" t="s">
        <v>839</v>
      </c>
      <c r="I266" s="208">
        <v>45924</v>
      </c>
      <c r="K266" t="s">
        <v>241</v>
      </c>
      <c r="L266" t="s">
        <v>171</v>
      </c>
      <c r="M266" t="s">
        <v>860</v>
      </c>
      <c r="N266" t="s">
        <v>237</v>
      </c>
      <c r="P266" s="193" t="str">
        <f>IF(OR(AND(A266&lt;&gt;"",COUNTIF(Bugs!B:B,A266)&gt;0),AND(B266&lt;&gt;"",COUNTIF(Bugs!A:A,B266)&gt;0)),"Y","")</f>
        <v/>
      </c>
      <c r="Q266" s="193" t="str">
        <f>IF(OR(
    AND(COUNTIF(Bugs!A:A,B266)&gt;0,ISNUMBER(SEARCH("x",INDEX(Bugs!C:C,MATCH(B266,Bugs!A:A,0))))),
    AND(COUNTIF(Bugs!B:B,B266)&gt;0,ISNUMBER(SEARCH("x",INDEX(Bugs!C:C,MATCH(B266,Bugs!B:B,0))))),
    AND(COUNTIF(Bugs!A:A,B266)&gt;0,ISNUMBER(SEARCH("x",INDEX(Bugs!D:D,MATCH(B266,Bugs!A:A,0))))),
    AND(COUNTIF(Bugs!B:B,B266)&gt;0,ISNUMBER(SEARCH("x",INDEX(Bugs!D:D,MATCH(B266,Bugs!B:B,0)))))
),"Y","")</f>
        <v/>
      </c>
      <c r="R266">
        <f ca="1">IF(OR(ISNUMBER(MATCH(L266,MasterData!$D$3:$D$18,0)),ISNUMBER(MATCH(L266,MasterData!$C$3:$C$18,0))),
    DATEDIF(E266,I266,"d"),
    DATEDIF(E266,TODAY(),"d"))</f>
        <v>8</v>
      </c>
      <c r="S266">
        <f t="shared" ca="1" si="15"/>
        <v>0</v>
      </c>
      <c r="T266">
        <f t="shared" ca="1" si="16"/>
        <v>1</v>
      </c>
      <c r="U266">
        <f t="shared" ca="1" si="17"/>
        <v>0</v>
      </c>
    </row>
    <row r="267" spans="2:21" x14ac:dyDescent="0.35">
      <c r="B267" t="s">
        <v>861</v>
      </c>
      <c r="D267" s="34" t="s">
        <v>480</v>
      </c>
      <c r="E267" s="208">
        <v>45916</v>
      </c>
      <c r="G267" t="s">
        <v>862</v>
      </c>
      <c r="I267" s="208">
        <v>45927</v>
      </c>
      <c r="K267" t="s">
        <v>347</v>
      </c>
      <c r="L267" t="s">
        <v>171</v>
      </c>
      <c r="M267" t="s">
        <v>863</v>
      </c>
      <c r="N267" t="s">
        <v>237</v>
      </c>
      <c r="P267" s="193" t="str">
        <f>IF(OR(AND(A267&lt;&gt;"",COUNTIF(Bugs!B:B,A267)&gt;0),AND(B267&lt;&gt;"",COUNTIF(Bugs!A:A,B267)&gt;0)),"Y","")</f>
        <v/>
      </c>
      <c r="Q267" s="193" t="str">
        <f>IF(OR(
    AND(COUNTIF(Bugs!A:A,B267)&gt;0,ISNUMBER(SEARCH("x",INDEX(Bugs!C:C,MATCH(B267,Bugs!A:A,0))))),
    AND(COUNTIF(Bugs!B:B,B267)&gt;0,ISNUMBER(SEARCH("x",INDEX(Bugs!C:C,MATCH(B267,Bugs!B:B,0))))),
    AND(COUNTIF(Bugs!A:A,B267)&gt;0,ISNUMBER(SEARCH("x",INDEX(Bugs!D:D,MATCH(B267,Bugs!A:A,0))))),
    AND(COUNTIF(Bugs!B:B,B267)&gt;0,ISNUMBER(SEARCH("x",INDEX(Bugs!D:D,MATCH(B267,Bugs!B:B,0)))))
),"Y","")</f>
        <v/>
      </c>
      <c r="R267">
        <f ca="1">IF(OR(ISNUMBER(MATCH(L267,MasterData!$D$3:$D$18,0)),ISNUMBER(MATCH(L267,MasterData!$C$3:$C$18,0))),
    DATEDIF(E267,I267,"d"),
    DATEDIF(E267,TODAY(),"d"))</f>
        <v>11</v>
      </c>
      <c r="S267">
        <f t="shared" ca="1" si="15"/>
        <v>0</v>
      </c>
      <c r="T267">
        <f t="shared" ca="1" si="16"/>
        <v>1</v>
      </c>
      <c r="U267">
        <f t="shared" ca="1" si="17"/>
        <v>0</v>
      </c>
    </row>
    <row r="268" spans="2:21" x14ac:dyDescent="0.35">
      <c r="B268" t="s">
        <v>864</v>
      </c>
      <c r="D268" s="34" t="s">
        <v>480</v>
      </c>
      <c r="E268" s="208">
        <v>45916</v>
      </c>
      <c r="G268" t="s">
        <v>862</v>
      </c>
      <c r="I268" s="208">
        <v>45917</v>
      </c>
      <c r="K268" t="s">
        <v>347</v>
      </c>
      <c r="L268" t="s">
        <v>171</v>
      </c>
      <c r="M268" t="s">
        <v>865</v>
      </c>
      <c r="N268" t="s">
        <v>237</v>
      </c>
      <c r="P268" s="193" t="str">
        <f>IF(OR(AND(A268&lt;&gt;"",COUNTIF(Bugs!B:B,A268)&gt;0),AND(B268&lt;&gt;"",COUNTIF(Bugs!A:A,B268)&gt;0)),"Y","")</f>
        <v/>
      </c>
      <c r="Q268" s="193" t="str">
        <f>IF(OR(
    AND(COUNTIF(Bugs!A:A,B268)&gt;0,ISNUMBER(SEARCH("x",INDEX(Bugs!C:C,MATCH(B268,Bugs!A:A,0))))),
    AND(COUNTIF(Bugs!B:B,B268)&gt;0,ISNUMBER(SEARCH("x",INDEX(Bugs!C:C,MATCH(B268,Bugs!B:B,0))))),
    AND(COUNTIF(Bugs!A:A,B268)&gt;0,ISNUMBER(SEARCH("x",INDEX(Bugs!D:D,MATCH(B268,Bugs!A:A,0))))),
    AND(COUNTIF(Bugs!B:B,B268)&gt;0,ISNUMBER(SEARCH("x",INDEX(Bugs!D:D,MATCH(B268,Bugs!B:B,0)))))
),"Y","")</f>
        <v/>
      </c>
      <c r="R268">
        <f ca="1">IF(OR(ISNUMBER(MATCH(L268,MasterData!$D$3:$D$18,0)),ISNUMBER(MATCH(L268,MasterData!$C$3:$C$18,0))),
    DATEDIF(E268,I268,"d"),
    DATEDIF(E268,TODAY(),"d"))</f>
        <v>1</v>
      </c>
      <c r="S268">
        <f t="shared" ca="1" si="15"/>
        <v>1</v>
      </c>
      <c r="T268">
        <f t="shared" ca="1" si="16"/>
        <v>0</v>
      </c>
      <c r="U268">
        <f t="shared" ca="1" si="17"/>
        <v>0</v>
      </c>
    </row>
    <row r="269" spans="2:21" x14ac:dyDescent="0.35">
      <c r="B269" t="s">
        <v>52</v>
      </c>
      <c r="D269" s="34">
        <v>3009</v>
      </c>
      <c r="E269" s="208">
        <v>45917</v>
      </c>
      <c r="G269" t="s">
        <v>866</v>
      </c>
      <c r="I269" s="208">
        <v>45965</v>
      </c>
      <c r="K269" t="s">
        <v>235</v>
      </c>
      <c r="L269" t="s">
        <v>171</v>
      </c>
      <c r="M269" t="s">
        <v>867</v>
      </c>
      <c r="N269" t="s">
        <v>237</v>
      </c>
      <c r="P269" s="193" t="str">
        <f>IF(OR(AND(A269&lt;&gt;"",COUNTIF(Bugs!B:B,A269)&gt;0),AND(B269&lt;&gt;"",COUNTIF(Bugs!A:A,B269)&gt;0)),"Y","")</f>
        <v>Y</v>
      </c>
      <c r="Q269" s="193" t="str">
        <f>IF(OR(
    AND(COUNTIF(Bugs!A:A,B269)&gt;0,ISNUMBER(SEARCH("x",INDEX(Bugs!C:C,MATCH(B269,Bugs!A:A,0))))),
    AND(COUNTIF(Bugs!B:B,B269)&gt;0,ISNUMBER(SEARCH("x",INDEX(Bugs!C:C,MATCH(B269,Bugs!B:B,0))))),
    AND(COUNTIF(Bugs!A:A,B269)&gt;0,ISNUMBER(SEARCH("x",INDEX(Bugs!D:D,MATCH(B269,Bugs!A:A,0))))),
    AND(COUNTIF(Bugs!B:B,B269)&gt;0,ISNUMBER(SEARCH("x",INDEX(Bugs!D:D,MATCH(B269,Bugs!B:B,0)))))
),"Y","")</f>
        <v>Y</v>
      </c>
      <c r="R269">
        <f ca="1">IF(OR(ISNUMBER(MATCH(L269,MasterData!$D$3:$D$18,0)),ISNUMBER(MATCH(L269,MasterData!$C$3:$C$18,0))),
    DATEDIF(E269,I269,"d"),
    DATEDIF(E269,TODAY(),"d"))</f>
        <v>48</v>
      </c>
      <c r="S269">
        <f ca="1">IF(AND($R269&gt;=0,$R269&lt;=7),1,0)</f>
        <v>0</v>
      </c>
      <c r="T269">
        <f ca="1">IF(AND($R269&gt;7,R269&lt;=30),1,0)</f>
        <v>0</v>
      </c>
      <c r="U269">
        <f ca="1">IF($R269&gt;30,1,0)</f>
        <v>1</v>
      </c>
    </row>
    <row r="270" spans="2:21" x14ac:dyDescent="0.35">
      <c r="B270" t="s">
        <v>868</v>
      </c>
      <c r="D270" s="34">
        <v>5240</v>
      </c>
      <c r="E270" s="208">
        <v>45917</v>
      </c>
      <c r="G270" t="s">
        <v>869</v>
      </c>
      <c r="I270" s="208">
        <v>45918</v>
      </c>
      <c r="K270" t="s">
        <v>235</v>
      </c>
      <c r="L270" t="s">
        <v>171</v>
      </c>
      <c r="M270" t="s">
        <v>870</v>
      </c>
      <c r="N270" t="s">
        <v>237</v>
      </c>
      <c r="P270" s="193" t="str">
        <f>IF(OR(AND(A270&lt;&gt;"",COUNTIF(Bugs!B:B,A270)&gt;0),AND(B270&lt;&gt;"",COUNTIF(Bugs!A:A,B270)&gt;0)),"Y","")</f>
        <v/>
      </c>
      <c r="Q270" s="193" t="str">
        <f>IF(OR(
    AND(COUNTIF(Bugs!A:A,B270)&gt;0,ISNUMBER(SEARCH("x",INDEX(Bugs!C:C,MATCH(B270,Bugs!A:A,0))))),
    AND(COUNTIF(Bugs!B:B,B270)&gt;0,ISNUMBER(SEARCH("x",INDEX(Bugs!C:C,MATCH(B270,Bugs!B:B,0))))),
    AND(COUNTIF(Bugs!A:A,B270)&gt;0,ISNUMBER(SEARCH("x",INDEX(Bugs!D:D,MATCH(B270,Bugs!A:A,0))))),
    AND(COUNTIF(Bugs!B:B,B270)&gt;0,ISNUMBER(SEARCH("x",INDEX(Bugs!D:D,MATCH(B270,Bugs!B:B,0)))))
),"Y","")</f>
        <v/>
      </c>
      <c r="R270">
        <f ca="1">IF(OR(ISNUMBER(MATCH(L270,MasterData!$D$3:$D$18,0)),ISNUMBER(MATCH(L270,MasterData!$C$3:$C$18,0))),
    DATEDIF(E270,I270,"d"),
    DATEDIF(E270,TODAY(),"d"))</f>
        <v>1</v>
      </c>
      <c r="S270">
        <f t="shared" ca="1" si="15"/>
        <v>1</v>
      </c>
      <c r="T270">
        <f t="shared" ca="1" si="16"/>
        <v>0</v>
      </c>
      <c r="U270">
        <f t="shared" ca="1" si="17"/>
        <v>0</v>
      </c>
    </row>
    <row r="271" spans="2:21" x14ac:dyDescent="0.35">
      <c r="B271" t="s">
        <v>871</v>
      </c>
      <c r="D271" s="34">
        <v>3366</v>
      </c>
      <c r="E271" s="208">
        <v>45918</v>
      </c>
      <c r="G271" t="s">
        <v>720</v>
      </c>
      <c r="I271" s="208">
        <v>45919</v>
      </c>
      <c r="K271" t="s">
        <v>235</v>
      </c>
      <c r="L271" t="s">
        <v>171</v>
      </c>
      <c r="M271" t="s">
        <v>872</v>
      </c>
      <c r="N271" t="s">
        <v>237</v>
      </c>
      <c r="P271" s="193" t="str">
        <f>IF(OR(AND(A271&lt;&gt;"",COUNTIF(Bugs!B:B,A271)&gt;0),AND(B271&lt;&gt;"",COUNTIF(Bugs!A:A,B271)&gt;0)),"Y","")</f>
        <v/>
      </c>
      <c r="Q271" s="193" t="str">
        <f>IF(OR(
    AND(COUNTIF(Bugs!A:A,B271)&gt;0,ISNUMBER(SEARCH("x",INDEX(Bugs!C:C,MATCH(B271,Bugs!A:A,0))))),
    AND(COUNTIF(Bugs!B:B,B271)&gt;0,ISNUMBER(SEARCH("x",INDEX(Bugs!C:C,MATCH(B271,Bugs!B:B,0))))),
    AND(COUNTIF(Bugs!A:A,B271)&gt;0,ISNUMBER(SEARCH("x",INDEX(Bugs!D:D,MATCH(B271,Bugs!A:A,0))))),
    AND(COUNTIF(Bugs!B:B,B271)&gt;0,ISNUMBER(SEARCH("x",INDEX(Bugs!D:D,MATCH(B271,Bugs!B:B,0)))))
),"Y","")</f>
        <v/>
      </c>
      <c r="R271">
        <f ca="1">IF(OR(ISNUMBER(MATCH(L271,MasterData!$D$3:$D$18,0)),ISNUMBER(MATCH(L271,MasterData!$C$3:$C$18,0))),
    DATEDIF(E271,I271,"d"),
    DATEDIF(E271,TODAY(),"d"))</f>
        <v>1</v>
      </c>
      <c r="S271">
        <f t="shared" ca="1" si="15"/>
        <v>1</v>
      </c>
      <c r="T271">
        <f t="shared" ca="1" si="16"/>
        <v>0</v>
      </c>
      <c r="U271">
        <f t="shared" ca="1" si="17"/>
        <v>0</v>
      </c>
    </row>
    <row r="272" spans="2:21" x14ac:dyDescent="0.35">
      <c r="B272" t="s">
        <v>873</v>
      </c>
      <c r="D272" s="34">
        <v>3366</v>
      </c>
      <c r="E272" s="208">
        <v>45918</v>
      </c>
      <c r="G272" t="s">
        <v>720</v>
      </c>
      <c r="I272" s="208">
        <v>45919</v>
      </c>
      <c r="K272" t="s">
        <v>235</v>
      </c>
      <c r="L272" t="s">
        <v>171</v>
      </c>
      <c r="M272" t="s">
        <v>874</v>
      </c>
      <c r="N272" t="s">
        <v>237</v>
      </c>
      <c r="P272" s="193" t="str">
        <f>IF(OR(AND(A272&lt;&gt;"",COUNTIF(Bugs!B:B,A272)&gt;0),AND(B272&lt;&gt;"",COUNTIF(Bugs!A:A,B272)&gt;0)),"Y","")</f>
        <v/>
      </c>
      <c r="Q272" s="193" t="str">
        <f>IF(OR(
    AND(COUNTIF(Bugs!A:A,B272)&gt;0,ISNUMBER(SEARCH("x",INDEX(Bugs!C:C,MATCH(B272,Bugs!A:A,0))))),
    AND(COUNTIF(Bugs!B:B,B272)&gt;0,ISNUMBER(SEARCH("x",INDEX(Bugs!C:C,MATCH(B272,Bugs!B:B,0))))),
    AND(COUNTIF(Bugs!A:A,B272)&gt;0,ISNUMBER(SEARCH("x",INDEX(Bugs!D:D,MATCH(B272,Bugs!A:A,0))))),
    AND(COUNTIF(Bugs!B:B,B272)&gt;0,ISNUMBER(SEARCH("x",INDEX(Bugs!D:D,MATCH(B272,Bugs!B:B,0)))))
),"Y","")</f>
        <v/>
      </c>
      <c r="R272">
        <f ca="1">IF(OR(ISNUMBER(MATCH(L272,MasterData!$D$3:$D$18,0)),ISNUMBER(MATCH(L272,MasterData!$C$3:$C$18,0))),
    DATEDIF(E272,I272,"d"),
    DATEDIF(E272,TODAY(),"d"))</f>
        <v>1</v>
      </c>
      <c r="S272">
        <f t="shared" ca="1" si="15"/>
        <v>1</v>
      </c>
      <c r="T272">
        <f t="shared" ca="1" si="16"/>
        <v>0</v>
      </c>
      <c r="U272">
        <f t="shared" ca="1" si="17"/>
        <v>0</v>
      </c>
    </row>
    <row r="273" spans="2:21" x14ac:dyDescent="0.35">
      <c r="B273" t="s">
        <v>875</v>
      </c>
      <c r="D273" s="34" t="s">
        <v>660</v>
      </c>
      <c r="E273" s="208">
        <v>45918</v>
      </c>
      <c r="G273" t="s">
        <v>876</v>
      </c>
      <c r="I273" s="208">
        <v>45922</v>
      </c>
      <c r="K273" t="s">
        <v>235</v>
      </c>
      <c r="L273" t="s">
        <v>171</v>
      </c>
      <c r="M273" t="s">
        <v>877</v>
      </c>
      <c r="N273" t="s">
        <v>237</v>
      </c>
      <c r="P273" s="193" t="str">
        <f>IF(OR(AND(A273&lt;&gt;"",COUNTIF(Bugs!B:B,A273)&gt;0),AND(B273&lt;&gt;"",COUNTIF(Bugs!A:A,B273)&gt;0)),"Y","")</f>
        <v/>
      </c>
      <c r="Q273" s="193" t="str">
        <f>IF(OR(
    AND(COUNTIF(Bugs!A:A,B273)&gt;0,ISNUMBER(SEARCH("x",INDEX(Bugs!C:C,MATCH(B273,Bugs!A:A,0))))),
    AND(COUNTIF(Bugs!B:B,B273)&gt;0,ISNUMBER(SEARCH("x",INDEX(Bugs!C:C,MATCH(B273,Bugs!B:B,0))))),
    AND(COUNTIF(Bugs!A:A,B273)&gt;0,ISNUMBER(SEARCH("x",INDEX(Bugs!D:D,MATCH(B273,Bugs!A:A,0))))),
    AND(COUNTIF(Bugs!B:B,B273)&gt;0,ISNUMBER(SEARCH("x",INDEX(Bugs!D:D,MATCH(B273,Bugs!B:B,0)))))
),"Y","")</f>
        <v/>
      </c>
      <c r="R273">
        <f ca="1">IF(OR(ISNUMBER(MATCH(L273,MasterData!$D$3:$D$18,0)),ISNUMBER(MATCH(L273,MasterData!$C$3:$C$18,0))),
    DATEDIF(E273,I273,"d"),
    DATEDIF(E273,TODAY(),"d"))</f>
        <v>4</v>
      </c>
      <c r="S273">
        <f t="shared" ca="1" si="15"/>
        <v>1</v>
      </c>
      <c r="T273">
        <f t="shared" ca="1" si="16"/>
        <v>0</v>
      </c>
      <c r="U273">
        <f t="shared" ca="1" si="17"/>
        <v>0</v>
      </c>
    </row>
    <row r="274" spans="2:21" x14ac:dyDescent="0.35">
      <c r="B274" t="s">
        <v>881</v>
      </c>
      <c r="D274" s="34" t="s">
        <v>717</v>
      </c>
      <c r="E274" s="208">
        <v>45919</v>
      </c>
      <c r="G274" t="s">
        <v>882</v>
      </c>
      <c r="I274" s="208">
        <v>45924</v>
      </c>
      <c r="K274" t="s">
        <v>241</v>
      </c>
      <c r="L274" t="s">
        <v>171</v>
      </c>
      <c r="M274" t="s">
        <v>883</v>
      </c>
      <c r="N274" t="s">
        <v>237</v>
      </c>
      <c r="P274" s="193" t="str">
        <f>IF(OR(AND(A274&lt;&gt;"",COUNTIF(Bugs!B:B,A274)&gt;0),AND(B274&lt;&gt;"",COUNTIF(Bugs!A:A,B274)&gt;0)),"Y","")</f>
        <v/>
      </c>
      <c r="Q274" s="193" t="str">
        <f>IF(OR(
    AND(COUNTIF(Bugs!A:A,B274)&gt;0,ISNUMBER(SEARCH("x",INDEX(Bugs!C:C,MATCH(B274,Bugs!A:A,0))))),
    AND(COUNTIF(Bugs!B:B,B274)&gt;0,ISNUMBER(SEARCH("x",INDEX(Bugs!C:C,MATCH(B274,Bugs!B:B,0))))),
    AND(COUNTIF(Bugs!A:A,B274)&gt;0,ISNUMBER(SEARCH("x",INDEX(Bugs!D:D,MATCH(B274,Bugs!A:A,0))))),
    AND(COUNTIF(Bugs!B:B,B274)&gt;0,ISNUMBER(SEARCH("x",INDEX(Bugs!D:D,MATCH(B274,Bugs!B:B,0)))))
),"Y","")</f>
        <v/>
      </c>
      <c r="R274">
        <f ca="1">IF(OR(ISNUMBER(MATCH(L274,MasterData!$D$3:$D$18,0)),ISNUMBER(MATCH(L274,MasterData!$C$3:$C$18,0))),
    DATEDIF(E274,I274,"d"),
    DATEDIF(E274,TODAY(),"d"))</f>
        <v>5</v>
      </c>
      <c r="S274">
        <f t="shared" ca="1" si="15"/>
        <v>1</v>
      </c>
      <c r="T274">
        <f t="shared" ca="1" si="16"/>
        <v>0</v>
      </c>
      <c r="U274">
        <f t="shared" ca="1" si="17"/>
        <v>0</v>
      </c>
    </row>
    <row r="275" spans="2:21" x14ac:dyDescent="0.35">
      <c r="B275" t="s">
        <v>54</v>
      </c>
      <c r="D275" s="34" t="s">
        <v>480</v>
      </c>
      <c r="E275" s="208">
        <v>45922</v>
      </c>
      <c r="G275" t="s">
        <v>715</v>
      </c>
      <c r="I275" s="208">
        <v>45924</v>
      </c>
      <c r="K275" t="s">
        <v>235</v>
      </c>
      <c r="L275" t="s">
        <v>171</v>
      </c>
      <c r="M275" t="s">
        <v>884</v>
      </c>
      <c r="N275" t="s">
        <v>237</v>
      </c>
      <c r="P275" s="193" t="str">
        <f>IF(OR(AND(A275&lt;&gt;"",COUNTIF(Bugs!B:B,A275)&gt;0),AND(B275&lt;&gt;"",COUNTIF(Bugs!A:A,B275)&gt;0)),"Y","")</f>
        <v>Y</v>
      </c>
      <c r="Q275" s="193" t="str">
        <f>IF(OR(
    AND(COUNTIF(Bugs!A:A,B275)&gt;0,ISNUMBER(SEARCH("x",INDEX(Bugs!C:C,MATCH(B275,Bugs!A:A,0))))),
    AND(COUNTIF(Bugs!B:B,B275)&gt;0,ISNUMBER(SEARCH("x",INDEX(Bugs!C:C,MATCH(B275,Bugs!B:B,0))))),
    AND(COUNTIF(Bugs!A:A,B275)&gt;0,ISNUMBER(SEARCH("x",INDEX(Bugs!D:D,MATCH(B275,Bugs!A:A,0))))),
    AND(COUNTIF(Bugs!B:B,B275)&gt;0,ISNUMBER(SEARCH("x",INDEX(Bugs!D:D,MATCH(B275,Bugs!B:B,0)))))
),"Y","")</f>
        <v>Y</v>
      </c>
      <c r="R275">
        <f ca="1">IF(OR(ISNUMBER(MATCH(L275,MasterData!$D$3:$D$18,0)),ISNUMBER(MATCH(L275,MasterData!$C$3:$C$18,0))),
    DATEDIF(E275,I275,"d"),
    DATEDIF(E275,TODAY(),"d"))</f>
        <v>2</v>
      </c>
      <c r="S275">
        <f t="shared" ca="1" si="15"/>
        <v>1</v>
      </c>
      <c r="T275">
        <f t="shared" ca="1" si="16"/>
        <v>0</v>
      </c>
      <c r="U275">
        <f t="shared" ca="1" si="17"/>
        <v>0</v>
      </c>
    </row>
    <row r="276" spans="2:21" x14ac:dyDescent="0.35">
      <c r="B276" t="s">
        <v>885</v>
      </c>
      <c r="D276" s="34" t="s">
        <v>746</v>
      </c>
      <c r="E276" s="208">
        <v>45922</v>
      </c>
      <c r="G276" t="s">
        <v>886</v>
      </c>
      <c r="I276" s="208">
        <v>45923</v>
      </c>
      <c r="K276" t="s">
        <v>235</v>
      </c>
      <c r="L276" t="s">
        <v>171</v>
      </c>
      <c r="M276" t="s">
        <v>887</v>
      </c>
      <c r="N276" t="s">
        <v>237</v>
      </c>
      <c r="P276" s="193" t="str">
        <f>IF(OR(AND(A276&lt;&gt;"",COUNTIF(Bugs!B:B,A276)&gt;0),AND(B276&lt;&gt;"",COUNTIF(Bugs!A:A,B276)&gt;0)),"Y","")</f>
        <v/>
      </c>
      <c r="Q276" s="193" t="str">
        <f>IF(OR(
    AND(COUNTIF(Bugs!A:A,B276)&gt;0,ISNUMBER(SEARCH("x",INDEX(Bugs!C:C,MATCH(B276,Bugs!A:A,0))))),
    AND(COUNTIF(Bugs!B:B,B276)&gt;0,ISNUMBER(SEARCH("x",INDEX(Bugs!C:C,MATCH(B276,Bugs!B:B,0))))),
    AND(COUNTIF(Bugs!A:A,B276)&gt;0,ISNUMBER(SEARCH("x",INDEX(Bugs!D:D,MATCH(B276,Bugs!A:A,0))))),
    AND(COUNTIF(Bugs!B:B,B276)&gt;0,ISNUMBER(SEARCH("x",INDEX(Bugs!D:D,MATCH(B276,Bugs!B:B,0)))))
),"Y","")</f>
        <v/>
      </c>
      <c r="R276">
        <f ca="1">IF(OR(ISNUMBER(MATCH(L276,MasterData!$D$3:$D$18,0)),ISNUMBER(MATCH(L276,MasterData!$C$3:$C$18,0))),
    DATEDIF(E276,I276,"d"),
    DATEDIF(E276,TODAY(),"d"))</f>
        <v>1</v>
      </c>
      <c r="S276">
        <f t="shared" ca="1" si="15"/>
        <v>1</v>
      </c>
      <c r="T276">
        <f t="shared" ca="1" si="16"/>
        <v>0</v>
      </c>
      <c r="U276">
        <f t="shared" ca="1" si="17"/>
        <v>0</v>
      </c>
    </row>
    <row r="277" spans="2:21" x14ac:dyDescent="0.35">
      <c r="B277" t="s">
        <v>888</v>
      </c>
      <c r="D277" s="34">
        <v>3010</v>
      </c>
      <c r="E277" s="208">
        <v>45922</v>
      </c>
      <c r="G277" t="s">
        <v>816</v>
      </c>
      <c r="I277" s="208">
        <v>45926</v>
      </c>
      <c r="K277" t="s">
        <v>241</v>
      </c>
      <c r="L277" t="s">
        <v>171</v>
      </c>
      <c r="M277" t="s">
        <v>889</v>
      </c>
      <c r="N277" t="s">
        <v>237</v>
      </c>
      <c r="P277" s="193" t="str">
        <f>IF(OR(AND(A277&lt;&gt;"",COUNTIF(Bugs!B:B,A277)&gt;0),AND(B277&lt;&gt;"",COUNTIF(Bugs!A:A,B277)&gt;0)),"Y","")</f>
        <v/>
      </c>
      <c r="Q277" s="193" t="str">
        <f>IF(OR(
    AND(COUNTIF(Bugs!A:A,B277)&gt;0,ISNUMBER(SEARCH("x",INDEX(Bugs!C:C,MATCH(B277,Bugs!A:A,0))))),
    AND(COUNTIF(Bugs!B:B,B277)&gt;0,ISNUMBER(SEARCH("x",INDEX(Bugs!C:C,MATCH(B277,Bugs!B:B,0))))),
    AND(COUNTIF(Bugs!A:A,B277)&gt;0,ISNUMBER(SEARCH("x",INDEX(Bugs!D:D,MATCH(B277,Bugs!A:A,0))))),
    AND(COUNTIF(Bugs!B:B,B277)&gt;0,ISNUMBER(SEARCH("x",INDEX(Bugs!D:D,MATCH(B277,Bugs!B:B,0)))))
),"Y","")</f>
        <v/>
      </c>
      <c r="R277">
        <f ca="1">IF(OR(ISNUMBER(MATCH(L277,MasterData!$D$3:$D$18,0)),ISNUMBER(MATCH(L277,MasterData!$C$3:$C$18,0))),
    DATEDIF(E277,I277,"d"),
    DATEDIF(E277,TODAY(),"d"))</f>
        <v>4</v>
      </c>
      <c r="S277">
        <f t="shared" ca="1" si="15"/>
        <v>1</v>
      </c>
      <c r="T277">
        <f t="shared" ca="1" si="16"/>
        <v>0</v>
      </c>
      <c r="U277">
        <f t="shared" ca="1" si="17"/>
        <v>0</v>
      </c>
    </row>
    <row r="278" spans="2:21" x14ac:dyDescent="0.35">
      <c r="B278" t="s">
        <v>55</v>
      </c>
      <c r="D278" s="34" t="s">
        <v>480</v>
      </c>
      <c r="E278" s="208">
        <v>45922</v>
      </c>
      <c r="G278" t="s">
        <v>715</v>
      </c>
      <c r="I278" s="208">
        <v>45923</v>
      </c>
      <c r="K278" t="s">
        <v>235</v>
      </c>
      <c r="L278" t="s">
        <v>171</v>
      </c>
      <c r="M278" t="s">
        <v>890</v>
      </c>
      <c r="N278" t="s">
        <v>237</v>
      </c>
      <c r="P278" s="193" t="str">
        <f>IF(OR(AND(A278&lt;&gt;"",COUNTIF(Bugs!B:B,A278)&gt;0),AND(B278&lt;&gt;"",COUNTIF(Bugs!A:A,B278)&gt;0)),"Y","")</f>
        <v>Y</v>
      </c>
      <c r="Q278" s="193" t="str">
        <f>IF(OR(
    AND(COUNTIF(Bugs!A:A,B278)&gt;0,ISNUMBER(SEARCH("x",INDEX(Bugs!C:C,MATCH(B278,Bugs!A:A,0))))),
    AND(COUNTIF(Bugs!B:B,B278)&gt;0,ISNUMBER(SEARCH("x",INDEX(Bugs!C:C,MATCH(B278,Bugs!B:B,0))))),
    AND(COUNTIF(Bugs!A:A,B278)&gt;0,ISNUMBER(SEARCH("x",INDEX(Bugs!D:D,MATCH(B278,Bugs!A:A,0))))),
    AND(COUNTIF(Bugs!B:B,B278)&gt;0,ISNUMBER(SEARCH("x",INDEX(Bugs!D:D,MATCH(B278,Bugs!B:B,0)))))
),"Y","")</f>
        <v>Y</v>
      </c>
      <c r="R278">
        <f ca="1">IF(OR(ISNUMBER(MATCH(L278,MasterData!$D$3:$D$18,0)),ISNUMBER(MATCH(L278,MasterData!$C$3:$C$18,0))),
    DATEDIF(E278,I278,"d"),
    DATEDIF(E278,TODAY(),"d"))</f>
        <v>1</v>
      </c>
      <c r="S278">
        <f t="shared" ca="1" si="15"/>
        <v>1</v>
      </c>
      <c r="T278">
        <f t="shared" ca="1" si="16"/>
        <v>0</v>
      </c>
      <c r="U278">
        <f t="shared" ca="1" si="17"/>
        <v>0</v>
      </c>
    </row>
    <row r="279" spans="2:21" x14ac:dyDescent="0.35">
      <c r="B279" t="s">
        <v>891</v>
      </c>
      <c r="D279" s="34">
        <v>5026</v>
      </c>
      <c r="E279" s="208">
        <v>45922</v>
      </c>
      <c r="G279" t="s">
        <v>892</v>
      </c>
      <c r="I279" s="208">
        <v>45939</v>
      </c>
      <c r="K279" t="s">
        <v>235</v>
      </c>
      <c r="L279" t="s">
        <v>171</v>
      </c>
      <c r="M279" t="s">
        <v>893</v>
      </c>
      <c r="N279" t="s">
        <v>237</v>
      </c>
      <c r="P279" s="193" t="str">
        <f>IF(OR(AND(A279&lt;&gt;"",COUNTIF(Bugs!B:B,A279)&gt;0),AND(B279&lt;&gt;"",COUNTIF(Bugs!A:A,B279)&gt;0)),"Y","")</f>
        <v/>
      </c>
      <c r="Q279" s="193" t="str">
        <f>IF(OR(
    AND(COUNTIF(Bugs!A:A,B279)&gt;0,ISNUMBER(SEARCH("x",INDEX(Bugs!C:C,MATCH(B279,Bugs!A:A,0))))),
    AND(COUNTIF(Bugs!B:B,B279)&gt;0,ISNUMBER(SEARCH("x",INDEX(Bugs!C:C,MATCH(B279,Bugs!B:B,0))))),
    AND(COUNTIF(Bugs!A:A,B279)&gt;0,ISNUMBER(SEARCH("x",INDEX(Bugs!D:D,MATCH(B279,Bugs!A:A,0))))),
    AND(COUNTIF(Bugs!B:B,B279)&gt;0,ISNUMBER(SEARCH("x",INDEX(Bugs!D:D,MATCH(B279,Bugs!B:B,0)))))
),"Y","")</f>
        <v/>
      </c>
      <c r="R279">
        <f ca="1">IF(OR(ISNUMBER(MATCH(L279,MasterData!$D$3:$D$18,0)),ISNUMBER(MATCH(L279,MasterData!$C$3:$C$18,0))),
    DATEDIF(E279,I279,"d"),
    DATEDIF(E279,TODAY(),"d"))</f>
        <v>17</v>
      </c>
      <c r="S279">
        <f t="shared" ca="1" si="15"/>
        <v>0</v>
      </c>
      <c r="T279">
        <f t="shared" ca="1" si="16"/>
        <v>1</v>
      </c>
      <c r="U279">
        <f t="shared" ca="1" si="17"/>
        <v>0</v>
      </c>
    </row>
    <row r="280" spans="2:21" x14ac:dyDescent="0.35">
      <c r="B280" t="s">
        <v>56</v>
      </c>
      <c r="D280" s="34" t="s">
        <v>480</v>
      </c>
      <c r="E280" s="208">
        <v>45922</v>
      </c>
      <c r="G280" t="s">
        <v>715</v>
      </c>
      <c r="I280" s="208">
        <v>45925</v>
      </c>
      <c r="K280" t="s">
        <v>235</v>
      </c>
      <c r="L280" t="s">
        <v>171</v>
      </c>
      <c r="M280" t="s">
        <v>894</v>
      </c>
      <c r="N280" t="s">
        <v>237</v>
      </c>
      <c r="P280" s="193" t="str">
        <f>IF(OR(AND(A280&lt;&gt;"",COUNTIF(Bugs!B:B,A280)&gt;0),AND(B280&lt;&gt;"",COUNTIF(Bugs!A:A,B280)&gt;0)),"Y","")</f>
        <v>Y</v>
      </c>
      <c r="Q280" s="193" t="str">
        <f>IF(OR(
    AND(COUNTIF(Bugs!A:A,B280)&gt;0,ISNUMBER(SEARCH("x",INDEX(Bugs!C:C,MATCH(B280,Bugs!A:A,0))))),
    AND(COUNTIF(Bugs!B:B,B280)&gt;0,ISNUMBER(SEARCH("x",INDEX(Bugs!C:C,MATCH(B280,Bugs!B:B,0))))),
    AND(COUNTIF(Bugs!A:A,B280)&gt;0,ISNUMBER(SEARCH("x",INDEX(Bugs!D:D,MATCH(B280,Bugs!A:A,0))))),
    AND(COUNTIF(Bugs!B:B,B280)&gt;0,ISNUMBER(SEARCH("x",INDEX(Bugs!D:D,MATCH(B280,Bugs!B:B,0)))))
),"Y","")</f>
        <v>Y</v>
      </c>
      <c r="R280">
        <f ca="1">IF(OR(ISNUMBER(MATCH(L280,MasterData!$D$3:$D$18,0)),ISNUMBER(MATCH(L280,MasterData!$C$3:$C$18,0))),
    DATEDIF(E280,I280,"d"),
    DATEDIF(E280,TODAY(),"d"))</f>
        <v>3</v>
      </c>
      <c r="S280">
        <f t="shared" ca="1" si="15"/>
        <v>1</v>
      </c>
      <c r="T280">
        <f t="shared" ca="1" si="16"/>
        <v>0</v>
      </c>
      <c r="U280">
        <f t="shared" ca="1" si="17"/>
        <v>0</v>
      </c>
    </row>
    <row r="281" spans="2:21" x14ac:dyDescent="0.35">
      <c r="B281" t="s">
        <v>895</v>
      </c>
      <c r="D281" s="34">
        <v>7092</v>
      </c>
      <c r="E281" s="208">
        <v>45922</v>
      </c>
      <c r="G281" t="s">
        <v>896</v>
      </c>
      <c r="I281" s="208">
        <v>45927</v>
      </c>
      <c r="K281" t="s">
        <v>241</v>
      </c>
      <c r="L281" t="s">
        <v>171</v>
      </c>
      <c r="M281" t="s">
        <v>897</v>
      </c>
      <c r="N281" t="s">
        <v>237</v>
      </c>
      <c r="P281" s="193" t="str">
        <f>IF(OR(AND(A281&lt;&gt;"",COUNTIF(Bugs!B:B,A281)&gt;0),AND(B281&lt;&gt;"",COUNTIF(Bugs!A:A,B281)&gt;0)),"Y","")</f>
        <v/>
      </c>
      <c r="Q281" s="193" t="str">
        <f>IF(OR(
    AND(COUNTIF(Bugs!A:A,B281)&gt;0,ISNUMBER(SEARCH("x",INDEX(Bugs!C:C,MATCH(B281,Bugs!A:A,0))))),
    AND(COUNTIF(Bugs!B:B,B281)&gt;0,ISNUMBER(SEARCH("x",INDEX(Bugs!C:C,MATCH(B281,Bugs!B:B,0))))),
    AND(COUNTIF(Bugs!A:A,B281)&gt;0,ISNUMBER(SEARCH("x",INDEX(Bugs!D:D,MATCH(B281,Bugs!A:A,0))))),
    AND(COUNTIF(Bugs!B:B,B281)&gt;0,ISNUMBER(SEARCH("x",INDEX(Bugs!D:D,MATCH(B281,Bugs!B:B,0)))))
),"Y","")</f>
        <v/>
      </c>
      <c r="R281">
        <f ca="1">IF(OR(ISNUMBER(MATCH(L281,MasterData!$D$3:$D$18,0)),ISNUMBER(MATCH(L281,MasterData!$C$3:$C$18,0))),
    DATEDIF(E281,I281,"d"),
    DATEDIF(E281,TODAY(),"d"))</f>
        <v>5</v>
      </c>
      <c r="S281">
        <f t="shared" ca="1" si="15"/>
        <v>1</v>
      </c>
      <c r="T281">
        <f t="shared" ca="1" si="16"/>
        <v>0</v>
      </c>
      <c r="U281">
        <f t="shared" ca="1" si="17"/>
        <v>0</v>
      </c>
    </row>
    <row r="282" spans="2:21" x14ac:dyDescent="0.35">
      <c r="B282" t="s">
        <v>57</v>
      </c>
      <c r="D282" s="34" t="s">
        <v>480</v>
      </c>
      <c r="E282" s="208">
        <v>45922</v>
      </c>
      <c r="G282" t="s">
        <v>715</v>
      </c>
      <c r="I282" s="208">
        <v>45923</v>
      </c>
      <c r="K282" t="s">
        <v>235</v>
      </c>
      <c r="L282" t="s">
        <v>171</v>
      </c>
      <c r="M282" t="s">
        <v>898</v>
      </c>
      <c r="N282" t="s">
        <v>237</v>
      </c>
      <c r="P282" s="193" t="str">
        <f>IF(OR(AND(A282&lt;&gt;"",COUNTIF(Bugs!B:B,A282)&gt;0),AND(B282&lt;&gt;"",COUNTIF(Bugs!A:A,B282)&gt;0)),"Y","")</f>
        <v>Y</v>
      </c>
      <c r="Q282" s="193" t="str">
        <f>IF(OR(
    AND(COUNTIF(Bugs!A:A,B282)&gt;0,ISNUMBER(SEARCH("x",INDEX(Bugs!C:C,MATCH(B282,Bugs!A:A,0))))),
    AND(COUNTIF(Bugs!B:B,B282)&gt;0,ISNUMBER(SEARCH("x",INDEX(Bugs!C:C,MATCH(B282,Bugs!B:B,0))))),
    AND(COUNTIF(Bugs!A:A,B282)&gt;0,ISNUMBER(SEARCH("x",INDEX(Bugs!D:D,MATCH(B282,Bugs!A:A,0))))),
    AND(COUNTIF(Bugs!B:B,B282)&gt;0,ISNUMBER(SEARCH("x",INDEX(Bugs!D:D,MATCH(B282,Bugs!B:B,0)))))
),"Y","")</f>
        <v>Y</v>
      </c>
      <c r="R282">
        <f ca="1">IF(OR(ISNUMBER(MATCH(L282,MasterData!$D$3:$D$18,0)),ISNUMBER(MATCH(L282,MasterData!$C$3:$C$18,0))),
    DATEDIF(E282,I282,"d"),
    DATEDIF(E282,TODAY(),"d"))</f>
        <v>1</v>
      </c>
      <c r="S282">
        <f t="shared" ca="1" si="15"/>
        <v>1</v>
      </c>
      <c r="T282">
        <f t="shared" ca="1" si="16"/>
        <v>0</v>
      </c>
      <c r="U282">
        <f t="shared" ca="1" si="17"/>
        <v>0</v>
      </c>
    </row>
    <row r="283" spans="2:21" x14ac:dyDescent="0.35">
      <c r="B283" t="s">
        <v>58</v>
      </c>
      <c r="D283" s="34" t="s">
        <v>717</v>
      </c>
      <c r="E283" s="208">
        <v>45923</v>
      </c>
      <c r="G283" t="s">
        <v>715</v>
      </c>
      <c r="I283" s="208">
        <v>45925</v>
      </c>
      <c r="K283" t="s">
        <v>235</v>
      </c>
      <c r="L283" t="s">
        <v>171</v>
      </c>
      <c r="M283" t="s">
        <v>899</v>
      </c>
      <c r="N283" t="s">
        <v>237</v>
      </c>
      <c r="P283" s="193" t="str">
        <f>IF(OR(AND(A283&lt;&gt;"",COUNTIF(Bugs!B:B,A283)&gt;0),AND(B283&lt;&gt;"",COUNTIF(Bugs!A:A,B283)&gt;0)),"Y","")</f>
        <v>Y</v>
      </c>
      <c r="Q283" s="193" t="str">
        <f>IF(OR(
    AND(COUNTIF(Bugs!A:A,B283)&gt;0,ISNUMBER(SEARCH("x",INDEX(Bugs!C:C,MATCH(B283,Bugs!A:A,0))))),
    AND(COUNTIF(Bugs!B:B,B283)&gt;0,ISNUMBER(SEARCH("x",INDEX(Bugs!C:C,MATCH(B283,Bugs!B:B,0))))),
    AND(COUNTIF(Bugs!A:A,B283)&gt;0,ISNUMBER(SEARCH("x",INDEX(Bugs!D:D,MATCH(B283,Bugs!A:A,0))))),
    AND(COUNTIF(Bugs!B:B,B283)&gt;0,ISNUMBER(SEARCH("x",INDEX(Bugs!D:D,MATCH(B283,Bugs!B:B,0)))))
),"Y","")</f>
        <v>Y</v>
      </c>
      <c r="R283">
        <f ca="1">IF(OR(ISNUMBER(MATCH(L283,MasterData!$D$3:$D$18,0)),ISNUMBER(MATCH(L283,MasterData!$C$3:$C$18,0))),
    DATEDIF(E283,I283,"d"),
    DATEDIF(E283,TODAY(),"d"))</f>
        <v>2</v>
      </c>
      <c r="S283">
        <f t="shared" ca="1" si="15"/>
        <v>1</v>
      </c>
      <c r="T283">
        <f t="shared" ca="1" si="16"/>
        <v>0</v>
      </c>
      <c r="U283">
        <f t="shared" ca="1" si="17"/>
        <v>0</v>
      </c>
    </row>
    <row r="284" spans="2:21" x14ac:dyDescent="0.35">
      <c r="B284" t="s">
        <v>900</v>
      </c>
      <c r="D284" s="34" t="s">
        <v>746</v>
      </c>
      <c r="E284" s="208">
        <v>45924</v>
      </c>
      <c r="G284" t="s">
        <v>886</v>
      </c>
      <c r="I284" s="208">
        <v>45927</v>
      </c>
      <c r="K284" t="s">
        <v>235</v>
      </c>
      <c r="L284" t="s">
        <v>171</v>
      </c>
      <c r="M284" t="s">
        <v>901</v>
      </c>
      <c r="N284" t="s">
        <v>237</v>
      </c>
      <c r="P284" s="193" t="str">
        <f>IF(OR(AND(A284&lt;&gt;"",COUNTIF(Bugs!B:B,A284)&gt;0),AND(B284&lt;&gt;"",COUNTIF(Bugs!A:A,B284)&gt;0)),"Y","")</f>
        <v/>
      </c>
      <c r="Q284" s="193" t="str">
        <f>IF(OR(
    AND(COUNTIF(Bugs!A:A,B284)&gt;0,ISNUMBER(SEARCH("x",INDEX(Bugs!C:C,MATCH(B284,Bugs!A:A,0))))),
    AND(COUNTIF(Bugs!B:B,B284)&gt;0,ISNUMBER(SEARCH("x",INDEX(Bugs!C:C,MATCH(B284,Bugs!B:B,0))))),
    AND(COUNTIF(Bugs!A:A,B284)&gt;0,ISNUMBER(SEARCH("x",INDEX(Bugs!D:D,MATCH(B284,Bugs!A:A,0))))),
    AND(COUNTIF(Bugs!B:B,B284)&gt;0,ISNUMBER(SEARCH("x",INDEX(Bugs!D:D,MATCH(B284,Bugs!B:B,0)))))
),"Y","")</f>
        <v/>
      </c>
      <c r="R284">
        <f ca="1">IF(OR(ISNUMBER(MATCH(L284,MasterData!$D$3:$D$18,0)),ISNUMBER(MATCH(L284,MasterData!$C$3:$C$18,0))),
    DATEDIF(E284,I284,"d"),
    DATEDIF(E284,TODAY(),"d"))</f>
        <v>3</v>
      </c>
      <c r="S284">
        <f t="shared" ca="1" si="15"/>
        <v>1</v>
      </c>
      <c r="T284">
        <f t="shared" ca="1" si="16"/>
        <v>0</v>
      </c>
      <c r="U284">
        <f t="shared" ca="1" si="17"/>
        <v>0</v>
      </c>
    </row>
    <row r="285" spans="2:21" x14ac:dyDescent="0.35">
      <c r="B285" t="s">
        <v>902</v>
      </c>
      <c r="D285" s="34" t="s">
        <v>717</v>
      </c>
      <c r="E285" s="208">
        <v>45924</v>
      </c>
      <c r="G285" t="s">
        <v>816</v>
      </c>
      <c r="I285" s="208">
        <v>45924</v>
      </c>
      <c r="K285" t="s">
        <v>235</v>
      </c>
      <c r="L285" t="s">
        <v>171</v>
      </c>
      <c r="M285" t="s">
        <v>903</v>
      </c>
      <c r="N285" t="s">
        <v>237</v>
      </c>
      <c r="P285" s="193" t="str">
        <f>IF(OR(AND(A285&lt;&gt;"",COUNTIF(Bugs!B:B,A285)&gt;0),AND(B285&lt;&gt;"",COUNTIF(Bugs!A:A,B285)&gt;0)),"Y","")</f>
        <v/>
      </c>
      <c r="Q285" s="193" t="str">
        <f>IF(OR(
    AND(COUNTIF(Bugs!A:A,B285)&gt;0,ISNUMBER(SEARCH("x",INDEX(Bugs!C:C,MATCH(B285,Bugs!A:A,0))))),
    AND(COUNTIF(Bugs!B:B,B285)&gt;0,ISNUMBER(SEARCH("x",INDEX(Bugs!C:C,MATCH(B285,Bugs!B:B,0))))),
    AND(COUNTIF(Bugs!A:A,B285)&gt;0,ISNUMBER(SEARCH("x",INDEX(Bugs!D:D,MATCH(B285,Bugs!A:A,0))))),
    AND(COUNTIF(Bugs!B:B,B285)&gt;0,ISNUMBER(SEARCH("x",INDEX(Bugs!D:D,MATCH(B285,Bugs!B:B,0)))))
),"Y","")</f>
        <v/>
      </c>
      <c r="R285">
        <f ca="1">IF(OR(ISNUMBER(MATCH(L285,MasterData!$D$3:$D$18,0)),ISNUMBER(MATCH(L285,MasterData!$C$3:$C$18,0))),
    DATEDIF(E285,I285,"d"),
    DATEDIF(E285,TODAY(),"d"))</f>
        <v>0</v>
      </c>
      <c r="S285">
        <f t="shared" ca="1" si="15"/>
        <v>1</v>
      </c>
      <c r="T285">
        <f t="shared" ca="1" si="16"/>
        <v>0</v>
      </c>
      <c r="U285">
        <f t="shared" ca="1" si="17"/>
        <v>0</v>
      </c>
    </row>
    <row r="286" spans="2:21" x14ac:dyDescent="0.35">
      <c r="B286" t="s">
        <v>59</v>
      </c>
      <c r="D286" s="34" t="s">
        <v>717</v>
      </c>
      <c r="E286" s="208">
        <v>45924</v>
      </c>
      <c r="G286" t="s">
        <v>715</v>
      </c>
      <c r="I286" s="208">
        <v>45925</v>
      </c>
      <c r="K286" t="s">
        <v>235</v>
      </c>
      <c r="L286" t="s">
        <v>171</v>
      </c>
      <c r="M286" t="s">
        <v>904</v>
      </c>
      <c r="N286" t="s">
        <v>237</v>
      </c>
      <c r="P286" s="193" t="str">
        <f>IF(OR(AND(A286&lt;&gt;"",COUNTIF(Bugs!B:B,A286)&gt;0),AND(B286&lt;&gt;"",COUNTIF(Bugs!A:A,B286)&gt;0)),"Y","")</f>
        <v>Y</v>
      </c>
      <c r="Q286" s="193" t="str">
        <f>IF(OR(
    AND(COUNTIF(Bugs!A:A,B286)&gt;0,ISNUMBER(SEARCH("x",INDEX(Bugs!C:C,MATCH(B286,Bugs!A:A,0))))),
    AND(COUNTIF(Bugs!B:B,B286)&gt;0,ISNUMBER(SEARCH("x",INDEX(Bugs!C:C,MATCH(B286,Bugs!B:B,0))))),
    AND(COUNTIF(Bugs!A:A,B286)&gt;0,ISNUMBER(SEARCH("x",INDEX(Bugs!D:D,MATCH(B286,Bugs!A:A,0))))),
    AND(COUNTIF(Bugs!B:B,B286)&gt;0,ISNUMBER(SEARCH("x",INDEX(Bugs!D:D,MATCH(B286,Bugs!B:B,0)))))
),"Y","")</f>
        <v>Y</v>
      </c>
      <c r="R286">
        <f ca="1">IF(OR(ISNUMBER(MATCH(L286,MasterData!$D$3:$D$18,0)),ISNUMBER(MATCH(L286,MasterData!$C$3:$C$18,0))),
    DATEDIF(E286,I286,"d"),
    DATEDIF(E286,TODAY(),"d"))</f>
        <v>1</v>
      </c>
      <c r="S286">
        <f t="shared" ca="1" si="15"/>
        <v>1</v>
      </c>
      <c r="T286">
        <f t="shared" ca="1" si="16"/>
        <v>0</v>
      </c>
      <c r="U286">
        <f t="shared" ca="1" si="17"/>
        <v>0</v>
      </c>
    </row>
    <row r="287" spans="2:21" x14ac:dyDescent="0.35">
      <c r="B287" t="s">
        <v>60</v>
      </c>
      <c r="D287" s="34">
        <v>3366</v>
      </c>
      <c r="E287" s="208">
        <v>45924</v>
      </c>
      <c r="G287" t="s">
        <v>905</v>
      </c>
      <c r="I287" s="208">
        <v>45961</v>
      </c>
      <c r="K287" t="s">
        <v>235</v>
      </c>
      <c r="L287" t="s">
        <v>171</v>
      </c>
      <c r="M287" t="s">
        <v>906</v>
      </c>
      <c r="N287" t="s">
        <v>237</v>
      </c>
      <c r="P287" s="193" t="str">
        <f>IF(OR(AND(A287&lt;&gt;"",COUNTIF(Bugs!B:B,A287)&gt;0),AND(B287&lt;&gt;"",COUNTIF(Bugs!A:A,B287)&gt;0)),"Y","")</f>
        <v>Y</v>
      </c>
      <c r="Q287" s="193" t="str">
        <f>IF(OR(
    AND(COUNTIF(Bugs!A:A,B287)&gt;0,ISNUMBER(SEARCH("x",INDEX(Bugs!C:C,MATCH(B287,Bugs!A:A,0))))),
    AND(COUNTIF(Bugs!B:B,B287)&gt;0,ISNUMBER(SEARCH("x",INDEX(Bugs!C:C,MATCH(B287,Bugs!B:B,0))))),
    AND(COUNTIF(Bugs!A:A,B287)&gt;0,ISNUMBER(SEARCH("x",INDEX(Bugs!D:D,MATCH(B287,Bugs!A:A,0))))),
    AND(COUNTIF(Bugs!B:B,B287)&gt;0,ISNUMBER(SEARCH("x",INDEX(Bugs!D:D,MATCH(B287,Bugs!B:B,0)))))
),"Y","")</f>
        <v/>
      </c>
      <c r="R287">
        <f ca="1">IF(OR(ISNUMBER(MATCH(L287,MasterData!$D$3:$D$18,0)),ISNUMBER(MATCH(L287,MasterData!$C$3:$C$18,0))),
    DATEDIF(E287,I287,"d"),
    DATEDIF(E287,TODAY(),"d"))</f>
        <v>37</v>
      </c>
      <c r="S287">
        <f t="shared" ca="1" si="15"/>
        <v>0</v>
      </c>
      <c r="T287">
        <f t="shared" ca="1" si="16"/>
        <v>0</v>
      </c>
      <c r="U287">
        <f t="shared" ca="1" si="17"/>
        <v>1</v>
      </c>
    </row>
    <row r="288" spans="2:21" x14ac:dyDescent="0.35">
      <c r="B288" t="s">
        <v>61</v>
      </c>
      <c r="D288" s="34" t="s">
        <v>717</v>
      </c>
      <c r="E288" s="208">
        <v>45924</v>
      </c>
      <c r="G288" t="s">
        <v>715</v>
      </c>
      <c r="I288" s="208">
        <v>45926</v>
      </c>
      <c r="K288" t="s">
        <v>235</v>
      </c>
      <c r="L288" t="s">
        <v>171</v>
      </c>
      <c r="M288" t="s">
        <v>907</v>
      </c>
      <c r="N288" t="s">
        <v>237</v>
      </c>
      <c r="P288" s="193" t="str">
        <f>IF(OR(AND(A288&lt;&gt;"",COUNTIF(Bugs!B:B,A288)&gt;0),AND(B288&lt;&gt;"",COUNTIF(Bugs!A:A,B288)&gt;0)),"Y","")</f>
        <v>Y</v>
      </c>
      <c r="Q288" s="193" t="str">
        <f>IF(OR(
    AND(COUNTIF(Bugs!A:A,B288)&gt;0,ISNUMBER(SEARCH("x",INDEX(Bugs!C:C,MATCH(B288,Bugs!A:A,0))))),
    AND(COUNTIF(Bugs!B:B,B288)&gt;0,ISNUMBER(SEARCH("x",INDEX(Bugs!C:C,MATCH(B288,Bugs!B:B,0))))),
    AND(COUNTIF(Bugs!A:A,B288)&gt;0,ISNUMBER(SEARCH("x",INDEX(Bugs!D:D,MATCH(B288,Bugs!A:A,0))))),
    AND(COUNTIF(Bugs!B:B,B288)&gt;0,ISNUMBER(SEARCH("x",INDEX(Bugs!D:D,MATCH(B288,Bugs!B:B,0)))))
),"Y","")</f>
        <v>Y</v>
      </c>
      <c r="R288">
        <f ca="1">IF(OR(ISNUMBER(MATCH(L288,MasterData!$D$3:$D$18,0)),ISNUMBER(MATCH(L288,MasterData!$C$3:$C$18,0))),
    DATEDIF(E288,I288,"d"),
    DATEDIF(E288,TODAY(),"d"))</f>
        <v>2</v>
      </c>
      <c r="S288">
        <f t="shared" ca="1" si="15"/>
        <v>1</v>
      </c>
      <c r="T288">
        <f t="shared" ca="1" si="16"/>
        <v>0</v>
      </c>
      <c r="U288">
        <f t="shared" ca="1" si="17"/>
        <v>0</v>
      </c>
    </row>
    <row r="289" spans="2:21" x14ac:dyDescent="0.35">
      <c r="B289" t="s">
        <v>62</v>
      </c>
      <c r="D289" s="34" t="s">
        <v>717</v>
      </c>
      <c r="E289" s="208">
        <v>45924</v>
      </c>
      <c r="G289" t="s">
        <v>715</v>
      </c>
      <c r="I289" s="208">
        <v>45925</v>
      </c>
      <c r="K289" t="s">
        <v>235</v>
      </c>
      <c r="L289" t="s">
        <v>171</v>
      </c>
      <c r="M289" t="s">
        <v>908</v>
      </c>
      <c r="N289" t="s">
        <v>237</v>
      </c>
      <c r="P289" s="193" t="str">
        <f>IF(OR(AND(A289&lt;&gt;"",COUNTIF(Bugs!B:B,A289)&gt;0),AND(B289&lt;&gt;"",COUNTIF(Bugs!A:A,B289)&gt;0)),"Y","")</f>
        <v>Y</v>
      </c>
      <c r="Q289" s="193" t="str">
        <f>IF(OR(
    AND(COUNTIF(Bugs!A:A,B289)&gt;0,ISNUMBER(SEARCH("x",INDEX(Bugs!C:C,MATCH(B289,Bugs!A:A,0))))),
    AND(COUNTIF(Bugs!B:B,B289)&gt;0,ISNUMBER(SEARCH("x",INDEX(Bugs!C:C,MATCH(B289,Bugs!B:B,0))))),
    AND(COUNTIF(Bugs!A:A,B289)&gt;0,ISNUMBER(SEARCH("x",INDEX(Bugs!D:D,MATCH(B289,Bugs!A:A,0))))),
    AND(COUNTIF(Bugs!B:B,B289)&gt;0,ISNUMBER(SEARCH("x",INDEX(Bugs!D:D,MATCH(B289,Bugs!B:B,0)))))
),"Y","")</f>
        <v>Y</v>
      </c>
      <c r="R289">
        <f ca="1">IF(OR(ISNUMBER(MATCH(L289,MasterData!$D$3:$D$18,0)),ISNUMBER(MATCH(L289,MasterData!$C$3:$C$18,0))),
    DATEDIF(E289,I289,"d"),
    DATEDIF(E289,TODAY(),"d"))</f>
        <v>1</v>
      </c>
      <c r="S289">
        <f t="shared" ca="1" si="15"/>
        <v>1</v>
      </c>
      <c r="T289">
        <f t="shared" ca="1" si="16"/>
        <v>0</v>
      </c>
      <c r="U289">
        <f t="shared" ca="1" si="17"/>
        <v>0</v>
      </c>
    </row>
    <row r="290" spans="2:21" x14ac:dyDescent="0.35">
      <c r="B290" t="s">
        <v>63</v>
      </c>
      <c r="D290" s="34" t="s">
        <v>480</v>
      </c>
      <c r="E290" s="208">
        <v>45925</v>
      </c>
      <c r="G290" t="s">
        <v>804</v>
      </c>
      <c r="I290" s="208">
        <v>45979</v>
      </c>
      <c r="K290" t="s">
        <v>241</v>
      </c>
      <c r="L290" t="s">
        <v>171</v>
      </c>
      <c r="M290" t="s">
        <v>909</v>
      </c>
      <c r="N290" t="s">
        <v>237</v>
      </c>
      <c r="P290" s="193" t="str">
        <f>IF(OR(AND(A290&lt;&gt;"",COUNTIF(Bugs!B:B,A290)&gt;0),AND(B290&lt;&gt;"",COUNTIF(Bugs!A:A,B290)&gt;0)),"Y","")</f>
        <v>Y</v>
      </c>
      <c r="Q290" s="193" t="str">
        <f>IF(OR(
    AND(COUNTIF(Bugs!A:A,B290)&gt;0,ISNUMBER(SEARCH("x",INDEX(Bugs!C:C,MATCH(B290,Bugs!A:A,0))))),
    AND(COUNTIF(Bugs!B:B,B290)&gt;0,ISNUMBER(SEARCH("x",INDEX(Bugs!C:C,MATCH(B290,Bugs!B:B,0))))),
    AND(COUNTIF(Bugs!A:A,B290)&gt;0,ISNUMBER(SEARCH("x",INDEX(Bugs!D:D,MATCH(B290,Bugs!A:A,0))))),
    AND(COUNTIF(Bugs!B:B,B290)&gt;0,ISNUMBER(SEARCH("x",INDEX(Bugs!D:D,MATCH(B290,Bugs!B:B,0)))))
),"Y","")</f>
        <v/>
      </c>
      <c r="R290">
        <f ca="1">IF(OR(ISNUMBER(MATCH(L290,MasterData!$D$3:$D$18,0)),ISNUMBER(MATCH(L290,MasterData!$C$3:$C$18,0))),
    DATEDIF(E290,I290,"d"),
    DATEDIF(E290,TODAY(),"d"))</f>
        <v>54</v>
      </c>
      <c r="S290">
        <f t="shared" ca="1" si="15"/>
        <v>0</v>
      </c>
      <c r="T290">
        <f t="shared" ca="1" si="16"/>
        <v>0</v>
      </c>
      <c r="U290">
        <f t="shared" ca="1" si="17"/>
        <v>1</v>
      </c>
    </row>
    <row r="291" spans="2:21" x14ac:dyDescent="0.35">
      <c r="B291" t="s">
        <v>910</v>
      </c>
      <c r="D291" s="34">
        <v>3366</v>
      </c>
      <c r="E291" s="208">
        <v>45925</v>
      </c>
      <c r="G291" t="s">
        <v>911</v>
      </c>
      <c r="I291" s="208">
        <v>45926</v>
      </c>
      <c r="K291" t="s">
        <v>235</v>
      </c>
      <c r="L291" t="s">
        <v>171</v>
      </c>
      <c r="M291" t="s">
        <v>912</v>
      </c>
      <c r="N291" t="s">
        <v>237</v>
      </c>
      <c r="P291" s="193" t="str">
        <f>IF(OR(AND(A291&lt;&gt;"",COUNTIF(Bugs!B:B,A291)&gt;0),AND(B291&lt;&gt;"",COUNTIF(Bugs!A:A,B291)&gt;0)),"Y","")</f>
        <v/>
      </c>
      <c r="Q291" s="193" t="str">
        <f>IF(OR(
    AND(COUNTIF(Bugs!A:A,B291)&gt;0,ISNUMBER(SEARCH("x",INDEX(Bugs!C:C,MATCH(B291,Bugs!A:A,0))))),
    AND(COUNTIF(Bugs!B:B,B291)&gt;0,ISNUMBER(SEARCH("x",INDEX(Bugs!C:C,MATCH(B291,Bugs!B:B,0))))),
    AND(COUNTIF(Bugs!A:A,B291)&gt;0,ISNUMBER(SEARCH("x",INDEX(Bugs!D:D,MATCH(B291,Bugs!A:A,0))))),
    AND(COUNTIF(Bugs!B:B,B291)&gt;0,ISNUMBER(SEARCH("x",INDEX(Bugs!D:D,MATCH(B291,Bugs!B:B,0)))))
),"Y","")</f>
        <v/>
      </c>
      <c r="R291">
        <f ca="1">IF(OR(ISNUMBER(MATCH(L291,MasterData!$D$3:$D$18,0)),ISNUMBER(MATCH(L291,MasterData!$C$3:$C$18,0))),
    DATEDIF(E291,I291,"d"),
    DATEDIF(E291,TODAY(),"d"))</f>
        <v>1</v>
      </c>
      <c r="S291">
        <f t="shared" ca="1" si="15"/>
        <v>1</v>
      </c>
      <c r="T291">
        <f t="shared" ca="1" si="16"/>
        <v>0</v>
      </c>
      <c r="U291">
        <f t="shared" ca="1" si="17"/>
        <v>0</v>
      </c>
    </row>
    <row r="292" spans="2:21" x14ac:dyDescent="0.35">
      <c r="B292" t="s">
        <v>64</v>
      </c>
      <c r="D292" s="34" t="s">
        <v>717</v>
      </c>
      <c r="E292" s="208">
        <v>45925</v>
      </c>
      <c r="G292" t="s">
        <v>715</v>
      </c>
      <c r="I292" s="208">
        <v>45926</v>
      </c>
      <c r="K292" t="s">
        <v>235</v>
      </c>
      <c r="L292" t="s">
        <v>171</v>
      </c>
      <c r="M292" t="s">
        <v>913</v>
      </c>
      <c r="N292" t="s">
        <v>237</v>
      </c>
      <c r="P292" s="193" t="str">
        <f>IF(OR(AND(A292&lt;&gt;"",COUNTIF(Bugs!B:B,A292)&gt;0),AND(B292&lt;&gt;"",COUNTIF(Bugs!A:A,B292)&gt;0)),"Y","")</f>
        <v>Y</v>
      </c>
      <c r="Q292" s="193" t="str">
        <f>IF(OR(
    AND(COUNTIF(Bugs!A:A,B292)&gt;0,ISNUMBER(SEARCH("x",INDEX(Bugs!C:C,MATCH(B292,Bugs!A:A,0))))),
    AND(COUNTIF(Bugs!B:B,B292)&gt;0,ISNUMBER(SEARCH("x",INDEX(Bugs!C:C,MATCH(B292,Bugs!B:B,0))))),
    AND(COUNTIF(Bugs!A:A,B292)&gt;0,ISNUMBER(SEARCH("x",INDEX(Bugs!D:D,MATCH(B292,Bugs!A:A,0))))),
    AND(COUNTIF(Bugs!B:B,B292)&gt;0,ISNUMBER(SEARCH("x",INDEX(Bugs!D:D,MATCH(B292,Bugs!B:B,0)))))
),"Y","")</f>
        <v>Y</v>
      </c>
      <c r="R292">
        <f ca="1">IF(OR(ISNUMBER(MATCH(L292,MasterData!$D$3:$D$18,0)),ISNUMBER(MATCH(L292,MasterData!$C$3:$C$18,0))),
    DATEDIF(E292,I292,"d"),
    DATEDIF(E292,TODAY(),"d"))</f>
        <v>1</v>
      </c>
      <c r="S292">
        <f t="shared" ca="1" si="15"/>
        <v>1</v>
      </c>
      <c r="T292">
        <f t="shared" ca="1" si="16"/>
        <v>0</v>
      </c>
      <c r="U292">
        <f t="shared" ca="1" si="17"/>
        <v>0</v>
      </c>
    </row>
    <row r="293" spans="2:21" x14ac:dyDescent="0.35">
      <c r="B293" t="s">
        <v>914</v>
      </c>
      <c r="D293" s="34" t="s">
        <v>746</v>
      </c>
      <c r="E293" s="208">
        <v>45925</v>
      </c>
      <c r="G293" t="s">
        <v>715</v>
      </c>
      <c r="I293" s="208">
        <v>45925</v>
      </c>
      <c r="K293" t="s">
        <v>241</v>
      </c>
      <c r="L293" t="s">
        <v>171</v>
      </c>
      <c r="M293" t="s">
        <v>915</v>
      </c>
      <c r="N293" t="s">
        <v>237</v>
      </c>
      <c r="P293" s="193" t="str">
        <f>IF(OR(AND(A293&lt;&gt;"",COUNTIF(Bugs!B:B,A293)&gt;0),AND(B293&lt;&gt;"",COUNTIF(Bugs!A:A,B293)&gt;0)),"Y","")</f>
        <v/>
      </c>
      <c r="Q293" s="193" t="str">
        <f>IF(OR(
    AND(COUNTIF(Bugs!A:A,B293)&gt;0,ISNUMBER(SEARCH("x",INDEX(Bugs!C:C,MATCH(B293,Bugs!A:A,0))))),
    AND(COUNTIF(Bugs!B:B,B293)&gt;0,ISNUMBER(SEARCH("x",INDEX(Bugs!C:C,MATCH(B293,Bugs!B:B,0))))),
    AND(COUNTIF(Bugs!A:A,B293)&gt;0,ISNUMBER(SEARCH("x",INDEX(Bugs!D:D,MATCH(B293,Bugs!A:A,0))))),
    AND(COUNTIF(Bugs!B:B,B293)&gt;0,ISNUMBER(SEARCH("x",INDEX(Bugs!D:D,MATCH(B293,Bugs!B:B,0)))))
),"Y","")</f>
        <v/>
      </c>
      <c r="R293">
        <f ca="1">IF(OR(ISNUMBER(MATCH(L293,MasterData!$D$3:$D$18,0)),ISNUMBER(MATCH(L293,MasterData!$C$3:$C$18,0))),
    DATEDIF(E293,I293,"d"),
    DATEDIF(E293,TODAY(),"d"))</f>
        <v>0</v>
      </c>
      <c r="S293">
        <f t="shared" ca="1" si="15"/>
        <v>1</v>
      </c>
      <c r="T293">
        <f t="shared" ca="1" si="16"/>
        <v>0</v>
      </c>
      <c r="U293">
        <f t="shared" ca="1" si="17"/>
        <v>0</v>
      </c>
    </row>
    <row r="294" spans="2:21" x14ac:dyDescent="0.35">
      <c r="B294" t="s">
        <v>65</v>
      </c>
      <c r="D294" s="34">
        <v>3014</v>
      </c>
      <c r="E294" s="208">
        <v>45925</v>
      </c>
      <c r="G294" t="s">
        <v>916</v>
      </c>
      <c r="I294" s="208">
        <v>45925</v>
      </c>
      <c r="K294" t="s">
        <v>347</v>
      </c>
      <c r="L294" t="s">
        <v>171</v>
      </c>
      <c r="M294" t="s">
        <v>917</v>
      </c>
      <c r="N294" t="s">
        <v>237</v>
      </c>
      <c r="P294" s="193" t="str">
        <f>IF(OR(AND(A294&lt;&gt;"",COUNTIF(Bugs!B:B,A294)&gt;0),AND(B294&lt;&gt;"",COUNTIF(Bugs!A:A,B294)&gt;0)),"Y","")</f>
        <v>Y</v>
      </c>
      <c r="Q294" s="193" t="str">
        <f>IF(OR(
    AND(COUNTIF(Bugs!A:A,B294)&gt;0,ISNUMBER(SEARCH("x",INDEX(Bugs!C:C,MATCH(B294,Bugs!A:A,0))))),
    AND(COUNTIF(Bugs!B:B,B294)&gt;0,ISNUMBER(SEARCH("x",INDEX(Bugs!C:C,MATCH(B294,Bugs!B:B,0))))),
    AND(COUNTIF(Bugs!A:A,B294)&gt;0,ISNUMBER(SEARCH("x",INDEX(Bugs!D:D,MATCH(B294,Bugs!A:A,0))))),
    AND(COUNTIF(Bugs!B:B,B294)&gt;0,ISNUMBER(SEARCH("x",INDEX(Bugs!D:D,MATCH(B294,Bugs!B:B,0)))))
),"Y","")</f>
        <v>Y</v>
      </c>
      <c r="R294">
        <f ca="1">IF(OR(ISNUMBER(MATCH(L294,MasterData!$D$3:$D$18,0)),ISNUMBER(MATCH(L294,MasterData!$C$3:$C$18,0))),
    DATEDIF(E294,I294,"d"),
    DATEDIF(E294,TODAY(),"d"))</f>
        <v>0</v>
      </c>
      <c r="S294">
        <f t="shared" ca="1" si="15"/>
        <v>1</v>
      </c>
      <c r="T294">
        <f t="shared" ca="1" si="16"/>
        <v>0</v>
      </c>
      <c r="U294">
        <f t="shared" ca="1" si="17"/>
        <v>0</v>
      </c>
    </row>
    <row r="295" spans="2:21" x14ac:dyDescent="0.35">
      <c r="B295" t="s">
        <v>66</v>
      </c>
      <c r="D295" s="34">
        <v>3003</v>
      </c>
      <c r="E295" s="208">
        <v>45925</v>
      </c>
      <c r="G295" t="s">
        <v>853</v>
      </c>
      <c r="I295" s="208">
        <v>45986</v>
      </c>
      <c r="K295" t="s">
        <v>241</v>
      </c>
      <c r="L295" t="s">
        <v>171</v>
      </c>
      <c r="M295" t="s">
        <v>918</v>
      </c>
      <c r="N295" t="s">
        <v>237</v>
      </c>
      <c r="P295" s="193" t="str">
        <f>IF(OR(AND(A295&lt;&gt;"",COUNTIF(Bugs!B:B,A295)&gt;0),AND(B295&lt;&gt;"",COUNTIF(Bugs!A:A,B295)&gt;0)),"Y","")</f>
        <v>Y</v>
      </c>
      <c r="Q295" s="193" t="str">
        <f>IF(OR(
    AND(COUNTIF(Bugs!A:A,B295)&gt;0,ISNUMBER(SEARCH("x",INDEX(Bugs!C:C,MATCH(B295,Bugs!A:A,0))))),
    AND(COUNTIF(Bugs!B:B,B295)&gt;0,ISNUMBER(SEARCH("x",INDEX(Bugs!C:C,MATCH(B295,Bugs!B:B,0))))),
    AND(COUNTIF(Bugs!A:A,B295)&gt;0,ISNUMBER(SEARCH("x",INDEX(Bugs!D:D,MATCH(B295,Bugs!A:A,0))))),
    AND(COUNTIF(Bugs!B:B,B295)&gt;0,ISNUMBER(SEARCH("x",INDEX(Bugs!D:D,MATCH(B295,Bugs!B:B,0)))))
),"Y","")</f>
        <v>Y</v>
      </c>
      <c r="R295">
        <f ca="1">IF(OR(ISNUMBER(MATCH(L295,MasterData!$D$3:$D$18,0)),ISNUMBER(MATCH(L295,MasterData!$C$3:$C$18,0))),
    DATEDIF(E295,I295,"d"),
    DATEDIF(E295,TODAY(),"d"))</f>
        <v>61</v>
      </c>
      <c r="S295">
        <f t="shared" ca="1" si="15"/>
        <v>0</v>
      </c>
      <c r="T295">
        <f t="shared" ca="1" si="16"/>
        <v>0</v>
      </c>
      <c r="U295">
        <f t="shared" ca="1" si="17"/>
        <v>1</v>
      </c>
    </row>
    <row r="296" spans="2:21" x14ac:dyDescent="0.35">
      <c r="B296" t="s">
        <v>919</v>
      </c>
      <c r="D296" s="34">
        <v>3014</v>
      </c>
      <c r="E296" s="208">
        <v>45925</v>
      </c>
      <c r="G296" t="s">
        <v>715</v>
      </c>
      <c r="I296" s="208">
        <v>45926</v>
      </c>
      <c r="K296" t="s">
        <v>235</v>
      </c>
      <c r="L296" t="s">
        <v>171</v>
      </c>
      <c r="M296" t="s">
        <v>920</v>
      </c>
      <c r="N296" t="s">
        <v>237</v>
      </c>
      <c r="P296" s="193" t="str">
        <f>IF(OR(AND(A296&lt;&gt;"",COUNTIF(Bugs!B:B,A296)&gt;0),AND(B296&lt;&gt;"",COUNTIF(Bugs!A:A,B296)&gt;0)),"Y","")</f>
        <v/>
      </c>
      <c r="Q296" s="193" t="str">
        <f>IF(OR(
    AND(COUNTIF(Bugs!A:A,B296)&gt;0,ISNUMBER(SEARCH("x",INDEX(Bugs!C:C,MATCH(B296,Bugs!A:A,0))))),
    AND(COUNTIF(Bugs!B:B,B296)&gt;0,ISNUMBER(SEARCH("x",INDEX(Bugs!C:C,MATCH(B296,Bugs!B:B,0))))),
    AND(COUNTIF(Bugs!A:A,B296)&gt;0,ISNUMBER(SEARCH("x",INDEX(Bugs!D:D,MATCH(B296,Bugs!A:A,0))))),
    AND(COUNTIF(Bugs!B:B,B296)&gt;0,ISNUMBER(SEARCH("x",INDEX(Bugs!D:D,MATCH(B296,Bugs!B:B,0)))))
),"Y","")</f>
        <v/>
      </c>
      <c r="R296">
        <f ca="1">IF(OR(ISNUMBER(MATCH(L296,MasterData!$D$3:$D$18,0)),ISNUMBER(MATCH(L296,MasterData!$C$3:$C$18,0))),
    DATEDIF(E296,I296,"d"),
    DATEDIF(E296,TODAY(),"d"))</f>
        <v>1</v>
      </c>
      <c r="S296">
        <f t="shared" ca="1" si="15"/>
        <v>1</v>
      </c>
      <c r="T296">
        <f t="shared" ca="1" si="16"/>
        <v>0</v>
      </c>
      <c r="U296">
        <f t="shared" ca="1" si="17"/>
        <v>0</v>
      </c>
    </row>
    <row r="297" spans="2:21" x14ac:dyDescent="0.35">
      <c r="B297" t="s">
        <v>921</v>
      </c>
      <c r="D297" s="34">
        <v>3014</v>
      </c>
      <c r="E297" s="208">
        <v>45925</v>
      </c>
      <c r="G297" t="s">
        <v>916</v>
      </c>
      <c r="I297" s="208">
        <v>45926</v>
      </c>
      <c r="K297" t="s">
        <v>347</v>
      </c>
      <c r="L297" t="s">
        <v>171</v>
      </c>
      <c r="M297" t="s">
        <v>922</v>
      </c>
      <c r="N297" t="s">
        <v>237</v>
      </c>
      <c r="P297" s="193" t="str">
        <f>IF(OR(AND(A297&lt;&gt;"",COUNTIF(Bugs!B:B,A297)&gt;0),AND(B297&lt;&gt;"",COUNTIF(Bugs!A:A,B297)&gt;0)),"Y","")</f>
        <v/>
      </c>
      <c r="Q297" s="193" t="str">
        <f>IF(OR(
    AND(COUNTIF(Bugs!A:A,B297)&gt;0,ISNUMBER(SEARCH("x",INDEX(Bugs!C:C,MATCH(B297,Bugs!A:A,0))))),
    AND(COUNTIF(Bugs!B:B,B297)&gt;0,ISNUMBER(SEARCH("x",INDEX(Bugs!C:C,MATCH(B297,Bugs!B:B,0))))),
    AND(COUNTIF(Bugs!A:A,B297)&gt;0,ISNUMBER(SEARCH("x",INDEX(Bugs!D:D,MATCH(B297,Bugs!A:A,0))))),
    AND(COUNTIF(Bugs!B:B,B297)&gt;0,ISNUMBER(SEARCH("x",INDEX(Bugs!D:D,MATCH(B297,Bugs!B:B,0)))))
),"Y","")</f>
        <v/>
      </c>
      <c r="R297">
        <f ca="1">IF(OR(ISNUMBER(MATCH(L297,MasterData!$D$3:$D$18,0)),ISNUMBER(MATCH(L297,MasterData!$C$3:$C$18,0))),
    DATEDIF(E297,I297,"d"),
    DATEDIF(E297,TODAY(),"d"))</f>
        <v>1</v>
      </c>
      <c r="S297">
        <f t="shared" ca="1" si="15"/>
        <v>1</v>
      </c>
      <c r="T297">
        <f t="shared" ca="1" si="16"/>
        <v>0</v>
      </c>
      <c r="U297">
        <f t="shared" ca="1" si="17"/>
        <v>0</v>
      </c>
    </row>
    <row r="298" spans="2:21" x14ac:dyDescent="0.35">
      <c r="B298" t="s">
        <v>923</v>
      </c>
      <c r="D298" s="34">
        <v>3014</v>
      </c>
      <c r="E298" s="208">
        <v>45925</v>
      </c>
      <c r="G298" t="s">
        <v>924</v>
      </c>
      <c r="I298" s="208">
        <v>45926</v>
      </c>
      <c r="K298" t="s">
        <v>235</v>
      </c>
      <c r="L298" t="s">
        <v>171</v>
      </c>
      <c r="M298" t="s">
        <v>925</v>
      </c>
      <c r="N298" t="s">
        <v>237</v>
      </c>
      <c r="P298" s="193" t="str">
        <f>IF(OR(AND(A298&lt;&gt;"",COUNTIF(Bugs!B:B,A298)&gt;0),AND(B298&lt;&gt;"",COUNTIF(Bugs!A:A,B298)&gt;0)),"Y","")</f>
        <v/>
      </c>
      <c r="Q298" s="193" t="str">
        <f>IF(OR(
    AND(COUNTIF(Bugs!A:A,B298)&gt;0,ISNUMBER(SEARCH("x",INDEX(Bugs!C:C,MATCH(B298,Bugs!A:A,0))))),
    AND(COUNTIF(Bugs!B:B,B298)&gt;0,ISNUMBER(SEARCH("x",INDEX(Bugs!C:C,MATCH(B298,Bugs!B:B,0))))),
    AND(COUNTIF(Bugs!A:A,B298)&gt;0,ISNUMBER(SEARCH("x",INDEX(Bugs!D:D,MATCH(B298,Bugs!A:A,0))))),
    AND(COUNTIF(Bugs!B:B,B298)&gt;0,ISNUMBER(SEARCH("x",INDEX(Bugs!D:D,MATCH(B298,Bugs!B:B,0)))))
),"Y","")</f>
        <v/>
      </c>
      <c r="R298">
        <f ca="1">IF(OR(ISNUMBER(MATCH(L298,MasterData!$D$3:$D$18,0)),ISNUMBER(MATCH(L298,MasterData!$C$3:$C$18,0))),
    DATEDIF(E298,I298,"d"),
    DATEDIF(E298,TODAY(),"d"))</f>
        <v>1</v>
      </c>
      <c r="S298">
        <f t="shared" ca="1" si="15"/>
        <v>1</v>
      </c>
      <c r="T298">
        <f t="shared" ca="1" si="16"/>
        <v>0</v>
      </c>
      <c r="U298">
        <f t="shared" ca="1" si="17"/>
        <v>0</v>
      </c>
    </row>
    <row r="299" spans="2:21" x14ac:dyDescent="0.35">
      <c r="B299" t="s">
        <v>67</v>
      </c>
      <c r="D299" s="34" t="s">
        <v>746</v>
      </c>
      <c r="E299" s="208">
        <v>45926</v>
      </c>
      <c r="G299" t="s">
        <v>816</v>
      </c>
      <c r="I299" s="208">
        <v>45938</v>
      </c>
      <c r="K299" t="s">
        <v>235</v>
      </c>
      <c r="L299" t="s">
        <v>171</v>
      </c>
      <c r="M299" t="s">
        <v>926</v>
      </c>
      <c r="N299" t="s">
        <v>237</v>
      </c>
      <c r="P299" s="193" t="str">
        <f>IF(OR(AND(A299&lt;&gt;"",COUNTIF(Bugs!B:B,A299)&gt;0),AND(B299&lt;&gt;"",COUNTIF(Bugs!A:A,B299)&gt;0)),"Y","")</f>
        <v>Y</v>
      </c>
      <c r="Q299" s="193" t="str">
        <f>IF(OR(
    AND(COUNTIF(Bugs!A:A,B299)&gt;0,ISNUMBER(SEARCH("x",INDEX(Bugs!C:C,MATCH(B299,Bugs!A:A,0))))),
    AND(COUNTIF(Bugs!B:B,B299)&gt;0,ISNUMBER(SEARCH("x",INDEX(Bugs!C:C,MATCH(B299,Bugs!B:B,0))))),
    AND(COUNTIF(Bugs!A:A,B299)&gt;0,ISNUMBER(SEARCH("x",INDEX(Bugs!D:D,MATCH(B299,Bugs!A:A,0))))),
    AND(COUNTIF(Bugs!B:B,B299)&gt;0,ISNUMBER(SEARCH("x",INDEX(Bugs!D:D,MATCH(B299,Bugs!B:B,0)))))
),"Y","")</f>
        <v/>
      </c>
      <c r="R299">
        <f ca="1">IF(OR(ISNUMBER(MATCH(L299,MasterData!$D$3:$D$18,0)),ISNUMBER(MATCH(L299,MasterData!$C$3:$C$18,0))),
    DATEDIF(E299,I299,"d"),
    DATEDIF(E299,TODAY(),"d"))</f>
        <v>12</v>
      </c>
      <c r="S299">
        <f t="shared" ca="1" si="15"/>
        <v>0</v>
      </c>
      <c r="T299">
        <f t="shared" ca="1" si="16"/>
        <v>1</v>
      </c>
      <c r="U299">
        <f t="shared" ca="1" si="17"/>
        <v>0</v>
      </c>
    </row>
    <row r="300" spans="2:21" x14ac:dyDescent="0.35">
      <c r="B300" t="s">
        <v>68</v>
      </c>
      <c r="D300" s="34">
        <v>3014</v>
      </c>
      <c r="E300" s="208">
        <v>45926</v>
      </c>
      <c r="G300" t="s">
        <v>715</v>
      </c>
      <c r="I300" s="208">
        <v>45927</v>
      </c>
      <c r="K300" t="s">
        <v>235</v>
      </c>
      <c r="L300" t="s">
        <v>171</v>
      </c>
      <c r="M300" t="s">
        <v>927</v>
      </c>
      <c r="N300" t="s">
        <v>237</v>
      </c>
      <c r="P300" s="193" t="str">
        <f>IF(OR(AND(A300&lt;&gt;"",COUNTIF(Bugs!B:B,A300)&gt;0),AND(B300&lt;&gt;"",COUNTIF(Bugs!A:A,B300)&gt;0)),"Y","")</f>
        <v>Y</v>
      </c>
      <c r="Q300" s="193" t="str">
        <f>IF(OR(
    AND(COUNTIF(Bugs!A:A,B300)&gt;0,ISNUMBER(SEARCH("x",INDEX(Bugs!C:C,MATCH(B300,Bugs!A:A,0))))),
    AND(COUNTIF(Bugs!B:B,B300)&gt;0,ISNUMBER(SEARCH("x",INDEX(Bugs!C:C,MATCH(B300,Bugs!B:B,0))))),
    AND(COUNTIF(Bugs!A:A,B300)&gt;0,ISNUMBER(SEARCH("x",INDEX(Bugs!D:D,MATCH(B300,Bugs!A:A,0))))),
    AND(COUNTIF(Bugs!B:B,B300)&gt;0,ISNUMBER(SEARCH("x",INDEX(Bugs!D:D,MATCH(B300,Bugs!B:B,0)))))
),"Y","")</f>
        <v>Y</v>
      </c>
      <c r="R300">
        <f ca="1">IF(OR(ISNUMBER(MATCH(L300,MasterData!$D$3:$D$18,0)),ISNUMBER(MATCH(L300,MasterData!$C$3:$C$18,0))),
    DATEDIF(E300,I300,"d"),
    DATEDIF(E300,TODAY(),"d"))</f>
        <v>1</v>
      </c>
      <c r="S300">
        <f t="shared" ca="1" si="15"/>
        <v>1</v>
      </c>
      <c r="T300">
        <f t="shared" ca="1" si="16"/>
        <v>0</v>
      </c>
      <c r="U300">
        <f t="shared" ca="1" si="17"/>
        <v>0</v>
      </c>
    </row>
    <row r="301" spans="2:21" x14ac:dyDescent="0.35">
      <c r="B301" t="s">
        <v>928</v>
      </c>
      <c r="D301" s="34">
        <v>3014</v>
      </c>
      <c r="E301" s="208">
        <v>45926</v>
      </c>
      <c r="G301" t="s">
        <v>715</v>
      </c>
      <c r="I301" s="208">
        <v>45926</v>
      </c>
      <c r="K301" t="s">
        <v>235</v>
      </c>
      <c r="L301" t="s">
        <v>171</v>
      </c>
      <c r="M301" t="s">
        <v>929</v>
      </c>
      <c r="N301" t="s">
        <v>237</v>
      </c>
      <c r="P301" s="193" t="str">
        <f>IF(OR(AND(A301&lt;&gt;"",COUNTIF(Bugs!B:B,A301)&gt;0),AND(B301&lt;&gt;"",COUNTIF(Bugs!A:A,B301)&gt;0)),"Y","")</f>
        <v/>
      </c>
      <c r="Q301" s="193" t="str">
        <f>IF(OR(
    AND(COUNTIF(Bugs!A:A,B301)&gt;0,ISNUMBER(SEARCH("x",INDEX(Bugs!C:C,MATCH(B301,Bugs!A:A,0))))),
    AND(COUNTIF(Bugs!B:B,B301)&gt;0,ISNUMBER(SEARCH("x",INDEX(Bugs!C:C,MATCH(B301,Bugs!B:B,0))))),
    AND(COUNTIF(Bugs!A:A,B301)&gt;0,ISNUMBER(SEARCH("x",INDEX(Bugs!D:D,MATCH(B301,Bugs!A:A,0))))),
    AND(COUNTIF(Bugs!B:B,B301)&gt;0,ISNUMBER(SEARCH("x",INDEX(Bugs!D:D,MATCH(B301,Bugs!B:B,0)))))
),"Y","")</f>
        <v/>
      </c>
      <c r="R301">
        <f ca="1">IF(OR(ISNUMBER(MATCH(L301,MasterData!$D$3:$D$18,0)),ISNUMBER(MATCH(L301,MasterData!$C$3:$C$18,0))),
    DATEDIF(E301,I301,"d"),
    DATEDIF(E301,TODAY(),"d"))</f>
        <v>0</v>
      </c>
      <c r="S301">
        <f t="shared" ca="1" si="15"/>
        <v>1</v>
      </c>
      <c r="T301">
        <f t="shared" ca="1" si="16"/>
        <v>0</v>
      </c>
      <c r="U301">
        <f t="shared" ca="1" si="17"/>
        <v>0</v>
      </c>
    </row>
    <row r="302" spans="2:21" x14ac:dyDescent="0.35">
      <c r="B302" t="s">
        <v>69</v>
      </c>
      <c r="D302" s="34">
        <v>3014</v>
      </c>
      <c r="E302" s="208">
        <v>45926</v>
      </c>
      <c r="G302" t="s">
        <v>715</v>
      </c>
      <c r="I302" s="208">
        <v>45980</v>
      </c>
      <c r="K302" t="s">
        <v>235</v>
      </c>
      <c r="L302" t="s">
        <v>171</v>
      </c>
      <c r="M302" t="s">
        <v>930</v>
      </c>
      <c r="N302" t="s">
        <v>237</v>
      </c>
      <c r="P302" s="193" t="str">
        <f>IF(OR(AND(A302&lt;&gt;"",COUNTIF(Bugs!B:B,A302)&gt;0),AND(B302&lt;&gt;"",COUNTIF(Bugs!A:A,B302)&gt;0)),"Y","")</f>
        <v>Y</v>
      </c>
      <c r="Q302" s="193" t="str">
        <f>IF(OR(
    AND(COUNTIF(Bugs!A:A,B302)&gt;0,ISNUMBER(SEARCH("x",INDEX(Bugs!C:C,MATCH(B302,Bugs!A:A,0))))),
    AND(COUNTIF(Bugs!B:B,B302)&gt;0,ISNUMBER(SEARCH("x",INDEX(Bugs!C:C,MATCH(B302,Bugs!B:B,0))))),
    AND(COUNTIF(Bugs!A:A,B302)&gt;0,ISNUMBER(SEARCH("x",INDEX(Bugs!D:D,MATCH(B302,Bugs!A:A,0))))),
    AND(COUNTIF(Bugs!B:B,B302)&gt;0,ISNUMBER(SEARCH("x",INDEX(Bugs!D:D,MATCH(B302,Bugs!B:B,0)))))
),"Y","")</f>
        <v>Y</v>
      </c>
      <c r="R302">
        <f ca="1">IF(OR(ISNUMBER(MATCH(L302,MasterData!$D$3:$D$18,0)),ISNUMBER(MATCH(L302,MasterData!$C$3:$C$18,0))),
    DATEDIF(E302,I302,"d"),
    DATEDIF(E302,TODAY(),"d"))</f>
        <v>54</v>
      </c>
      <c r="S302">
        <f t="shared" ca="1" si="15"/>
        <v>0</v>
      </c>
      <c r="T302">
        <f t="shared" ca="1" si="16"/>
        <v>0</v>
      </c>
      <c r="U302">
        <f t="shared" ca="1" si="17"/>
        <v>1</v>
      </c>
    </row>
    <row r="303" spans="2:21" x14ac:dyDescent="0.35">
      <c r="B303" t="s">
        <v>70</v>
      </c>
      <c r="D303" s="34">
        <v>3014</v>
      </c>
      <c r="E303" s="208">
        <v>45927</v>
      </c>
      <c r="G303" t="s">
        <v>715</v>
      </c>
      <c r="I303" s="208">
        <v>45986</v>
      </c>
      <c r="K303" t="s">
        <v>235</v>
      </c>
      <c r="L303" t="s">
        <v>171</v>
      </c>
      <c r="M303" t="s">
        <v>931</v>
      </c>
      <c r="N303" t="s">
        <v>237</v>
      </c>
      <c r="P303" s="193" t="str">
        <f>IF(OR(AND(A303&lt;&gt;"",COUNTIF(Bugs!B:B,A303)&gt;0),AND(B303&lt;&gt;"",COUNTIF(Bugs!A:A,B303)&gt;0)),"Y","")</f>
        <v>Y</v>
      </c>
      <c r="Q303" s="193" t="str">
        <f>IF(OR(
    AND(COUNTIF(Bugs!A:A,B303)&gt;0,ISNUMBER(SEARCH("x",INDEX(Bugs!C:C,MATCH(B303,Bugs!A:A,0))))),
    AND(COUNTIF(Bugs!B:B,B303)&gt;0,ISNUMBER(SEARCH("x",INDEX(Bugs!C:C,MATCH(B303,Bugs!B:B,0))))),
    AND(COUNTIF(Bugs!A:A,B303)&gt;0,ISNUMBER(SEARCH("x",INDEX(Bugs!D:D,MATCH(B303,Bugs!A:A,0))))),
    AND(COUNTIF(Bugs!B:B,B303)&gt;0,ISNUMBER(SEARCH("x",INDEX(Bugs!D:D,MATCH(B303,Bugs!B:B,0)))))
),"Y","")</f>
        <v>Y</v>
      </c>
      <c r="R303">
        <f ca="1">IF(OR(ISNUMBER(MATCH(L303,MasterData!$D$3:$D$18,0)),ISNUMBER(MATCH(L303,MasterData!$C$3:$C$18,0))),
    DATEDIF(E303,I303,"d"),
    DATEDIF(E303,TODAY(),"d"))</f>
        <v>59</v>
      </c>
      <c r="S303">
        <f t="shared" ca="1" si="15"/>
        <v>0</v>
      </c>
      <c r="T303">
        <f t="shared" ca="1" si="16"/>
        <v>0</v>
      </c>
      <c r="U303">
        <f t="shared" ca="1" si="17"/>
        <v>1</v>
      </c>
    </row>
    <row r="304" spans="2:21" x14ac:dyDescent="0.35">
      <c r="B304" t="s">
        <v>932</v>
      </c>
      <c r="D304" s="34">
        <v>3014</v>
      </c>
      <c r="E304" s="208">
        <v>45927</v>
      </c>
      <c r="G304" t="s">
        <v>715</v>
      </c>
      <c r="I304" s="208">
        <v>45930</v>
      </c>
      <c r="K304" t="s">
        <v>235</v>
      </c>
      <c r="L304" t="s">
        <v>171</v>
      </c>
      <c r="M304" t="s">
        <v>933</v>
      </c>
      <c r="N304" t="s">
        <v>237</v>
      </c>
      <c r="P304" s="193" t="str">
        <f>IF(OR(AND(A304&lt;&gt;"",COUNTIF(Bugs!B:B,A304)&gt;0),AND(B304&lt;&gt;"",COUNTIF(Bugs!A:A,B304)&gt;0)),"Y","")</f>
        <v/>
      </c>
      <c r="Q304" s="193" t="str">
        <f>IF(OR(
    AND(COUNTIF(Bugs!A:A,B304)&gt;0,ISNUMBER(SEARCH("x",INDEX(Bugs!C:C,MATCH(B304,Bugs!A:A,0))))),
    AND(COUNTIF(Bugs!B:B,B304)&gt;0,ISNUMBER(SEARCH("x",INDEX(Bugs!C:C,MATCH(B304,Bugs!B:B,0))))),
    AND(COUNTIF(Bugs!A:A,B304)&gt;0,ISNUMBER(SEARCH("x",INDEX(Bugs!D:D,MATCH(B304,Bugs!A:A,0))))),
    AND(COUNTIF(Bugs!B:B,B304)&gt;0,ISNUMBER(SEARCH("x",INDEX(Bugs!D:D,MATCH(B304,Bugs!B:B,0)))))
),"Y","")</f>
        <v/>
      </c>
      <c r="R304">
        <f ca="1">IF(OR(ISNUMBER(MATCH(L304,MasterData!$D$3:$D$18,0)),ISNUMBER(MATCH(L304,MasterData!$C$3:$C$18,0))),
    DATEDIF(E304,I304,"d"),
    DATEDIF(E304,TODAY(),"d"))</f>
        <v>3</v>
      </c>
      <c r="S304">
        <f t="shared" ca="1" si="15"/>
        <v>1</v>
      </c>
      <c r="T304">
        <f t="shared" ca="1" si="16"/>
        <v>0</v>
      </c>
      <c r="U304">
        <f t="shared" ca="1" si="17"/>
        <v>0</v>
      </c>
    </row>
    <row r="305" spans="2:21" x14ac:dyDescent="0.35">
      <c r="B305" t="s">
        <v>71</v>
      </c>
      <c r="D305" s="34">
        <v>3014</v>
      </c>
      <c r="E305" s="208">
        <v>45928</v>
      </c>
      <c r="G305" t="s">
        <v>715</v>
      </c>
      <c r="I305" s="208">
        <v>45939</v>
      </c>
      <c r="K305" t="s">
        <v>235</v>
      </c>
      <c r="L305" t="s">
        <v>171</v>
      </c>
      <c r="M305" t="s">
        <v>934</v>
      </c>
      <c r="N305" t="s">
        <v>237</v>
      </c>
      <c r="P305" s="193" t="str">
        <f>IF(OR(AND(A305&lt;&gt;"",COUNTIF(Bugs!B:B,A305)&gt;0),AND(B305&lt;&gt;"",COUNTIF(Bugs!A:A,B305)&gt;0)),"Y","")</f>
        <v>Y</v>
      </c>
      <c r="Q305" s="193" t="str">
        <f>IF(OR(
    AND(COUNTIF(Bugs!A:A,B305)&gt;0,ISNUMBER(SEARCH("x",INDEX(Bugs!C:C,MATCH(B305,Bugs!A:A,0))))),
    AND(COUNTIF(Bugs!B:B,B305)&gt;0,ISNUMBER(SEARCH("x",INDEX(Bugs!C:C,MATCH(B305,Bugs!B:B,0))))),
    AND(COUNTIF(Bugs!A:A,B305)&gt;0,ISNUMBER(SEARCH("x",INDEX(Bugs!D:D,MATCH(B305,Bugs!A:A,0))))),
    AND(COUNTIF(Bugs!B:B,B305)&gt;0,ISNUMBER(SEARCH("x",INDEX(Bugs!D:D,MATCH(B305,Bugs!B:B,0)))))
),"Y","")</f>
        <v/>
      </c>
      <c r="R305">
        <f ca="1">IF(OR(ISNUMBER(MATCH(L305,MasterData!$D$3:$D$18,0)),ISNUMBER(MATCH(L305,MasterData!$C$3:$C$18,0))),
    DATEDIF(E305,I305,"d"),
    DATEDIF(E305,TODAY(),"d"))</f>
        <v>11</v>
      </c>
      <c r="S305">
        <f t="shared" ca="1" si="15"/>
        <v>0</v>
      </c>
      <c r="T305">
        <f t="shared" ca="1" si="16"/>
        <v>1</v>
      </c>
      <c r="U305">
        <f t="shared" ca="1" si="17"/>
        <v>0</v>
      </c>
    </row>
    <row r="306" spans="2:21" x14ac:dyDescent="0.35">
      <c r="B306" t="s">
        <v>72</v>
      </c>
      <c r="D306" s="34">
        <v>3014</v>
      </c>
      <c r="E306" s="208">
        <v>45928</v>
      </c>
      <c r="G306" t="s">
        <v>715</v>
      </c>
      <c r="I306" s="208">
        <v>45929</v>
      </c>
      <c r="K306" t="s">
        <v>235</v>
      </c>
      <c r="L306" t="s">
        <v>171</v>
      </c>
      <c r="M306" t="s">
        <v>935</v>
      </c>
      <c r="N306" t="s">
        <v>237</v>
      </c>
      <c r="P306" s="193" t="str">
        <f>IF(OR(AND(A306&lt;&gt;"",COUNTIF(Bugs!B:B,A306)&gt;0),AND(B306&lt;&gt;"",COUNTIF(Bugs!A:A,B306)&gt;0)),"Y","")</f>
        <v>Y</v>
      </c>
      <c r="Q306" s="193" t="str">
        <f>IF(OR(
    AND(COUNTIF(Bugs!A:A,B306)&gt;0,ISNUMBER(SEARCH("x",INDEX(Bugs!C:C,MATCH(B306,Bugs!A:A,0))))),
    AND(COUNTIF(Bugs!B:B,B306)&gt;0,ISNUMBER(SEARCH("x",INDEX(Bugs!C:C,MATCH(B306,Bugs!B:B,0))))),
    AND(COUNTIF(Bugs!A:A,B306)&gt;0,ISNUMBER(SEARCH("x",INDEX(Bugs!D:D,MATCH(B306,Bugs!A:A,0))))),
    AND(COUNTIF(Bugs!B:B,B306)&gt;0,ISNUMBER(SEARCH("x",INDEX(Bugs!D:D,MATCH(B306,Bugs!B:B,0)))))
),"Y","")</f>
        <v/>
      </c>
      <c r="R306">
        <f ca="1">IF(OR(ISNUMBER(MATCH(L306,MasterData!$D$3:$D$18,0)),ISNUMBER(MATCH(L306,MasterData!$C$3:$C$18,0))),
    DATEDIF(E306,I306,"d"),
    DATEDIF(E306,TODAY(),"d"))</f>
        <v>1</v>
      </c>
      <c r="S306">
        <f t="shared" ca="1" si="15"/>
        <v>1</v>
      </c>
      <c r="T306">
        <f t="shared" ca="1" si="16"/>
        <v>0</v>
      </c>
      <c r="U306">
        <f t="shared" ca="1" si="17"/>
        <v>0</v>
      </c>
    </row>
    <row r="307" spans="2:21" x14ac:dyDescent="0.35">
      <c r="B307" t="s">
        <v>73</v>
      </c>
      <c r="D307" s="34">
        <v>3014</v>
      </c>
      <c r="E307" s="208">
        <v>45928</v>
      </c>
      <c r="G307" t="s">
        <v>804</v>
      </c>
      <c r="I307" s="208">
        <v>45930</v>
      </c>
      <c r="K307" t="s">
        <v>235</v>
      </c>
      <c r="L307" t="s">
        <v>171</v>
      </c>
      <c r="M307" t="s">
        <v>936</v>
      </c>
      <c r="N307" t="s">
        <v>237</v>
      </c>
      <c r="P307" s="193" t="str">
        <f>IF(OR(AND(A307&lt;&gt;"",COUNTIF(Bugs!B:B,A307)&gt;0),AND(B307&lt;&gt;"",COUNTIF(Bugs!A:A,B307)&gt;0)),"Y","")</f>
        <v>Y</v>
      </c>
      <c r="Q307" s="193" t="str">
        <f>IF(OR(
    AND(COUNTIF(Bugs!A:A,B307)&gt;0,ISNUMBER(SEARCH("x",INDEX(Bugs!C:C,MATCH(B307,Bugs!A:A,0))))),
    AND(COUNTIF(Bugs!B:B,B307)&gt;0,ISNUMBER(SEARCH("x",INDEX(Bugs!C:C,MATCH(B307,Bugs!B:B,0))))),
    AND(COUNTIF(Bugs!A:A,B307)&gt;0,ISNUMBER(SEARCH("x",INDEX(Bugs!D:D,MATCH(B307,Bugs!A:A,0))))),
    AND(COUNTIF(Bugs!B:B,B307)&gt;0,ISNUMBER(SEARCH("x",INDEX(Bugs!D:D,MATCH(B307,Bugs!B:B,0)))))
),"Y","")</f>
        <v/>
      </c>
      <c r="R307">
        <f ca="1">IF(OR(ISNUMBER(MATCH(L307,MasterData!$D$3:$D$18,0)),ISNUMBER(MATCH(L307,MasterData!$C$3:$C$18,0))),
    DATEDIF(E307,I307,"d"),
    DATEDIF(E307,TODAY(),"d"))</f>
        <v>2</v>
      </c>
      <c r="S307">
        <f t="shared" ca="1" si="15"/>
        <v>1</v>
      </c>
      <c r="T307">
        <f t="shared" ca="1" si="16"/>
        <v>0</v>
      </c>
      <c r="U307">
        <f t="shared" ca="1" si="17"/>
        <v>0</v>
      </c>
    </row>
    <row r="308" spans="2:21" x14ac:dyDescent="0.35">
      <c r="B308" t="s">
        <v>74</v>
      </c>
      <c r="D308" s="34">
        <v>3014</v>
      </c>
      <c r="E308" s="208">
        <v>45929</v>
      </c>
      <c r="G308" t="s">
        <v>834</v>
      </c>
      <c r="I308" s="208">
        <v>45929</v>
      </c>
      <c r="K308" t="s">
        <v>241</v>
      </c>
      <c r="L308" t="s">
        <v>171</v>
      </c>
      <c r="M308" t="s">
        <v>937</v>
      </c>
      <c r="N308" t="s">
        <v>237</v>
      </c>
      <c r="P308" s="193" t="str">
        <f>IF(OR(AND(A308&lt;&gt;"",COUNTIF(Bugs!B:B,A308)&gt;0),AND(B308&lt;&gt;"",COUNTIF(Bugs!A:A,B308)&gt;0)),"Y","")</f>
        <v>Y</v>
      </c>
      <c r="Q308" s="193" t="str">
        <f>IF(OR(
    AND(COUNTIF(Bugs!A:A,B308)&gt;0,ISNUMBER(SEARCH("x",INDEX(Bugs!C:C,MATCH(B308,Bugs!A:A,0))))),
    AND(COUNTIF(Bugs!B:B,B308)&gt;0,ISNUMBER(SEARCH("x",INDEX(Bugs!C:C,MATCH(B308,Bugs!B:B,0))))),
    AND(COUNTIF(Bugs!A:A,B308)&gt;0,ISNUMBER(SEARCH("x",INDEX(Bugs!D:D,MATCH(B308,Bugs!A:A,0))))),
    AND(COUNTIF(Bugs!B:B,B308)&gt;0,ISNUMBER(SEARCH("x",INDEX(Bugs!D:D,MATCH(B308,Bugs!B:B,0)))))
),"Y","")</f>
        <v/>
      </c>
      <c r="R308">
        <f ca="1">IF(OR(ISNUMBER(MATCH(L308,MasterData!$D$3:$D$18,0)),ISNUMBER(MATCH(L308,MasterData!$C$3:$C$18,0))),
    DATEDIF(E308,I308,"d"),
    DATEDIF(E308,TODAY(),"d"))</f>
        <v>0</v>
      </c>
      <c r="S308">
        <f t="shared" ca="1" si="15"/>
        <v>1</v>
      </c>
      <c r="T308">
        <f t="shared" ca="1" si="16"/>
        <v>0</v>
      </c>
      <c r="U308">
        <f t="shared" ca="1" si="17"/>
        <v>0</v>
      </c>
    </row>
    <row r="309" spans="2:21" x14ac:dyDescent="0.35">
      <c r="B309" t="s">
        <v>75</v>
      </c>
      <c r="D309" s="34">
        <v>3014</v>
      </c>
      <c r="E309" s="208">
        <v>45929</v>
      </c>
      <c r="G309" t="s">
        <v>715</v>
      </c>
      <c r="I309" s="208">
        <v>45929</v>
      </c>
      <c r="K309" t="s">
        <v>241</v>
      </c>
      <c r="L309" t="s">
        <v>171</v>
      </c>
      <c r="M309" t="s">
        <v>938</v>
      </c>
      <c r="N309" t="s">
        <v>237</v>
      </c>
      <c r="P309" s="193" t="str">
        <f>IF(OR(AND(A309&lt;&gt;"",COUNTIF(Bugs!B:B,A309)&gt;0),AND(B309&lt;&gt;"",COUNTIF(Bugs!A:A,B309)&gt;0)),"Y","")</f>
        <v>Y</v>
      </c>
      <c r="Q309" s="193" t="str">
        <f>IF(OR(
    AND(COUNTIF(Bugs!A:A,B309)&gt;0,ISNUMBER(SEARCH("x",INDEX(Bugs!C:C,MATCH(B309,Bugs!A:A,0))))),
    AND(COUNTIF(Bugs!B:B,B309)&gt;0,ISNUMBER(SEARCH("x",INDEX(Bugs!C:C,MATCH(B309,Bugs!B:B,0))))),
    AND(COUNTIF(Bugs!A:A,B309)&gt;0,ISNUMBER(SEARCH("x",INDEX(Bugs!D:D,MATCH(B309,Bugs!A:A,0))))),
    AND(COUNTIF(Bugs!B:B,B309)&gt;0,ISNUMBER(SEARCH("x",INDEX(Bugs!D:D,MATCH(B309,Bugs!B:B,0)))))
),"Y","")</f>
        <v/>
      </c>
      <c r="R309">
        <f ca="1">IF(OR(ISNUMBER(MATCH(L309,MasterData!$D$3:$D$18,0)),ISNUMBER(MATCH(L309,MasterData!$C$3:$C$18,0))),
    DATEDIF(E309,I309,"d"),
    DATEDIF(E309,TODAY(),"d"))</f>
        <v>0</v>
      </c>
      <c r="S309">
        <f t="shared" ca="1" si="15"/>
        <v>1</v>
      </c>
      <c r="T309">
        <f t="shared" ca="1" si="16"/>
        <v>0</v>
      </c>
      <c r="U309">
        <f t="shared" ca="1" si="17"/>
        <v>0</v>
      </c>
    </row>
    <row r="310" spans="2:21" x14ac:dyDescent="0.35">
      <c r="B310" t="s">
        <v>76</v>
      </c>
      <c r="D310" s="34">
        <v>3014</v>
      </c>
      <c r="E310" s="208">
        <v>45929</v>
      </c>
      <c r="G310" t="s">
        <v>715</v>
      </c>
      <c r="I310" s="208">
        <v>45929</v>
      </c>
      <c r="K310" t="s">
        <v>235</v>
      </c>
      <c r="L310" t="s">
        <v>171</v>
      </c>
      <c r="M310" t="s">
        <v>939</v>
      </c>
      <c r="N310" t="s">
        <v>237</v>
      </c>
      <c r="P310" s="193" t="str">
        <f>IF(OR(AND(A310&lt;&gt;"",COUNTIF(Bugs!B:B,A310)&gt;0),AND(B310&lt;&gt;"",COUNTIF(Bugs!A:A,B310)&gt;0)),"Y","")</f>
        <v>Y</v>
      </c>
      <c r="Q310" s="193" t="str">
        <f>IF(OR(
    AND(COUNTIF(Bugs!A:A,B310)&gt;0,ISNUMBER(SEARCH("x",INDEX(Bugs!C:C,MATCH(B310,Bugs!A:A,0))))),
    AND(COUNTIF(Bugs!B:B,B310)&gt;0,ISNUMBER(SEARCH("x",INDEX(Bugs!C:C,MATCH(B310,Bugs!B:B,0))))),
    AND(COUNTIF(Bugs!A:A,B310)&gt;0,ISNUMBER(SEARCH("x",INDEX(Bugs!D:D,MATCH(B310,Bugs!A:A,0))))),
    AND(COUNTIF(Bugs!B:B,B310)&gt;0,ISNUMBER(SEARCH("x",INDEX(Bugs!D:D,MATCH(B310,Bugs!B:B,0)))))
),"Y","")</f>
        <v/>
      </c>
      <c r="R310">
        <f ca="1">IF(OR(ISNUMBER(MATCH(L310,MasterData!$D$3:$D$18,0)),ISNUMBER(MATCH(L310,MasterData!$C$3:$C$18,0))),
    DATEDIF(E310,I310,"d"),
    DATEDIF(E310,TODAY(),"d"))</f>
        <v>0</v>
      </c>
      <c r="S310">
        <f t="shared" ca="1" si="15"/>
        <v>1</v>
      </c>
      <c r="T310">
        <f t="shared" ca="1" si="16"/>
        <v>0</v>
      </c>
      <c r="U310">
        <f t="shared" ca="1" si="17"/>
        <v>0</v>
      </c>
    </row>
    <row r="311" spans="2:21" x14ac:dyDescent="0.35">
      <c r="B311" t="s">
        <v>77</v>
      </c>
      <c r="D311" s="34" t="s">
        <v>746</v>
      </c>
      <c r="E311" s="208">
        <v>45929</v>
      </c>
      <c r="G311" t="s">
        <v>940</v>
      </c>
      <c r="I311" s="208">
        <v>45933</v>
      </c>
      <c r="K311" t="s">
        <v>235</v>
      </c>
      <c r="L311" t="s">
        <v>171</v>
      </c>
      <c r="M311" t="s">
        <v>941</v>
      </c>
      <c r="N311" t="s">
        <v>237</v>
      </c>
      <c r="P311" s="193" t="str">
        <f>IF(OR(AND(A311&lt;&gt;"",COUNTIF(Bugs!B:B,A311)&gt;0),AND(B311&lt;&gt;"",COUNTIF(Bugs!A:A,B311)&gt;0)),"Y","")</f>
        <v>Y</v>
      </c>
      <c r="Q311" s="193" t="str">
        <f>IF(OR(
    AND(COUNTIF(Bugs!A:A,B311)&gt;0,ISNUMBER(SEARCH("x",INDEX(Bugs!C:C,MATCH(B311,Bugs!A:A,0))))),
    AND(COUNTIF(Bugs!B:B,B311)&gt;0,ISNUMBER(SEARCH("x",INDEX(Bugs!C:C,MATCH(B311,Bugs!B:B,0))))),
    AND(COUNTIF(Bugs!A:A,B311)&gt;0,ISNUMBER(SEARCH("x",INDEX(Bugs!D:D,MATCH(B311,Bugs!A:A,0))))),
    AND(COUNTIF(Bugs!B:B,B311)&gt;0,ISNUMBER(SEARCH("x",INDEX(Bugs!D:D,MATCH(B311,Bugs!B:B,0)))))
),"Y","")</f>
        <v/>
      </c>
      <c r="R311">
        <f ca="1">IF(OR(ISNUMBER(MATCH(L311,MasterData!$D$3:$D$18,0)),ISNUMBER(MATCH(L311,MasterData!$C$3:$C$18,0))),
    DATEDIF(E311,I311,"d"),
    DATEDIF(E311,TODAY(),"d"))</f>
        <v>4</v>
      </c>
      <c r="S311">
        <f t="shared" ca="1" si="15"/>
        <v>1</v>
      </c>
      <c r="T311">
        <f t="shared" ca="1" si="16"/>
        <v>0</v>
      </c>
      <c r="U311">
        <f t="shared" ca="1" si="17"/>
        <v>0</v>
      </c>
    </row>
    <row r="312" spans="2:21" x14ac:dyDescent="0.35">
      <c r="B312" t="s">
        <v>78</v>
      </c>
      <c r="D312" s="34" t="s">
        <v>746</v>
      </c>
      <c r="E312" s="208">
        <v>45929</v>
      </c>
      <c r="G312" t="s">
        <v>816</v>
      </c>
      <c r="I312" s="208">
        <v>45931</v>
      </c>
      <c r="K312" t="s">
        <v>235</v>
      </c>
      <c r="L312" t="s">
        <v>171</v>
      </c>
      <c r="M312" t="s">
        <v>942</v>
      </c>
      <c r="N312" t="s">
        <v>237</v>
      </c>
      <c r="P312" s="193" t="str">
        <f>IF(OR(AND(A312&lt;&gt;"",COUNTIF(Bugs!B:B,A312)&gt;0),AND(B312&lt;&gt;"",COUNTIF(Bugs!A:A,B312)&gt;0)),"Y","")</f>
        <v>Y</v>
      </c>
      <c r="Q312" s="193" t="str">
        <f>IF(OR(
    AND(COUNTIF(Bugs!A:A,B312)&gt;0,ISNUMBER(SEARCH("x",INDEX(Bugs!C:C,MATCH(B312,Bugs!A:A,0))))),
    AND(COUNTIF(Bugs!B:B,B312)&gt;0,ISNUMBER(SEARCH("x",INDEX(Bugs!C:C,MATCH(B312,Bugs!B:B,0))))),
    AND(COUNTIF(Bugs!A:A,B312)&gt;0,ISNUMBER(SEARCH("x",INDEX(Bugs!D:D,MATCH(B312,Bugs!A:A,0))))),
    AND(COUNTIF(Bugs!B:B,B312)&gt;0,ISNUMBER(SEARCH("x",INDEX(Bugs!D:D,MATCH(B312,Bugs!B:B,0)))))
),"Y","")</f>
        <v/>
      </c>
      <c r="R312">
        <f ca="1">IF(OR(ISNUMBER(MATCH(L312,MasterData!$D$3:$D$18,0)),ISNUMBER(MATCH(L312,MasterData!$C$3:$C$18,0))),
    DATEDIF(E312,I312,"d"),
    DATEDIF(E312,TODAY(),"d"))</f>
        <v>2</v>
      </c>
      <c r="S312">
        <f t="shared" ca="1" si="15"/>
        <v>1</v>
      </c>
      <c r="T312">
        <f t="shared" ca="1" si="16"/>
        <v>0</v>
      </c>
      <c r="U312">
        <f t="shared" ca="1" si="17"/>
        <v>0</v>
      </c>
    </row>
    <row r="313" spans="2:21" x14ac:dyDescent="0.35">
      <c r="B313" t="s">
        <v>79</v>
      </c>
      <c r="D313" s="34">
        <v>3014</v>
      </c>
      <c r="E313" s="208">
        <v>45929</v>
      </c>
      <c r="G313" t="s">
        <v>804</v>
      </c>
      <c r="I313" s="208">
        <v>45986</v>
      </c>
      <c r="K313" t="s">
        <v>241</v>
      </c>
      <c r="L313" t="s">
        <v>171</v>
      </c>
      <c r="M313" t="s">
        <v>943</v>
      </c>
      <c r="N313" t="s">
        <v>237</v>
      </c>
      <c r="P313" s="193" t="str">
        <f>IF(OR(AND(A313&lt;&gt;"",COUNTIF(Bugs!B:B,A313)&gt;0),AND(B313&lt;&gt;"",COUNTIF(Bugs!A:A,B313)&gt;0)),"Y","")</f>
        <v>Y</v>
      </c>
      <c r="Q313" s="193" t="str">
        <f>IF(OR(
    AND(COUNTIF(Bugs!A:A,B313)&gt;0,ISNUMBER(SEARCH("x",INDEX(Bugs!C:C,MATCH(B313,Bugs!A:A,0))))),
    AND(COUNTIF(Bugs!B:B,B313)&gt;0,ISNUMBER(SEARCH("x",INDEX(Bugs!C:C,MATCH(B313,Bugs!B:B,0))))),
    AND(COUNTIF(Bugs!A:A,B313)&gt;0,ISNUMBER(SEARCH("x",INDEX(Bugs!D:D,MATCH(B313,Bugs!A:A,0))))),
    AND(COUNTIF(Bugs!B:B,B313)&gt;0,ISNUMBER(SEARCH("x",INDEX(Bugs!D:D,MATCH(B313,Bugs!B:B,0)))))
),"Y","")</f>
        <v>Y</v>
      </c>
      <c r="R313">
        <f ca="1">IF(OR(ISNUMBER(MATCH(L313,MasterData!$D$3:$D$18,0)),ISNUMBER(MATCH(L313,MasterData!$C$3:$C$18,0))),
    DATEDIF(E313,I313,"d"),
    DATEDIF(E313,TODAY(),"d"))</f>
        <v>57</v>
      </c>
      <c r="S313">
        <f t="shared" ca="1" si="15"/>
        <v>0</v>
      </c>
      <c r="T313">
        <f t="shared" ca="1" si="16"/>
        <v>0</v>
      </c>
      <c r="U313">
        <f t="shared" ca="1" si="17"/>
        <v>1</v>
      </c>
    </row>
    <row r="314" spans="2:21" x14ac:dyDescent="0.35">
      <c r="B314" t="s">
        <v>80</v>
      </c>
      <c r="D314" s="34">
        <v>3014</v>
      </c>
      <c r="E314" s="208">
        <v>45929</v>
      </c>
      <c r="G314" t="s">
        <v>804</v>
      </c>
      <c r="I314" s="208">
        <v>45929</v>
      </c>
      <c r="K314" t="s">
        <v>241</v>
      </c>
      <c r="L314" t="s">
        <v>164</v>
      </c>
      <c r="M314" t="s">
        <v>944</v>
      </c>
      <c r="N314" t="s">
        <v>237</v>
      </c>
      <c r="P314" s="193" t="str">
        <f>IF(OR(AND(A314&lt;&gt;"",COUNTIF(Bugs!B:B,A314)&gt;0),AND(B314&lt;&gt;"",COUNTIF(Bugs!A:A,B314)&gt;0)),"Y","")</f>
        <v>Y</v>
      </c>
      <c r="Q314" s="193" t="str">
        <f>IF(OR(
    AND(COUNTIF(Bugs!A:A,B314)&gt;0,ISNUMBER(SEARCH("x",INDEX(Bugs!C:C,MATCH(B314,Bugs!A:A,0))))),
    AND(COUNTIF(Bugs!B:B,B314)&gt;0,ISNUMBER(SEARCH("x",INDEX(Bugs!C:C,MATCH(B314,Bugs!B:B,0))))),
    AND(COUNTIF(Bugs!A:A,B314)&gt;0,ISNUMBER(SEARCH("x",INDEX(Bugs!D:D,MATCH(B314,Bugs!A:A,0))))),
    AND(COUNTIF(Bugs!B:B,B314)&gt;0,ISNUMBER(SEARCH("x",INDEX(Bugs!D:D,MATCH(B314,Bugs!B:B,0)))))
),"Y","")</f>
        <v>Y</v>
      </c>
      <c r="R314">
        <f ca="1">IF(OR(ISNUMBER(MATCH(L314,MasterData!$D$3:$D$18,0)),ISNUMBER(MATCH(L314,MasterData!$C$3:$C$18,0))),
    DATEDIF(E314,I314,"d"),
    DATEDIF(E314,TODAY(),"d"))</f>
        <v>78</v>
      </c>
      <c r="S314">
        <f t="shared" ca="1" si="15"/>
        <v>0</v>
      </c>
      <c r="T314">
        <f t="shared" ca="1" si="16"/>
        <v>0</v>
      </c>
      <c r="U314">
        <f t="shared" ca="1" si="17"/>
        <v>1</v>
      </c>
    </row>
    <row r="315" spans="2:21" x14ac:dyDescent="0.35">
      <c r="B315" t="s">
        <v>81</v>
      </c>
      <c r="D315" s="34" t="s">
        <v>254</v>
      </c>
      <c r="E315" s="208">
        <v>45929</v>
      </c>
      <c r="G315" t="s">
        <v>816</v>
      </c>
      <c r="I315" s="208">
        <v>45939</v>
      </c>
      <c r="K315" t="s">
        <v>241</v>
      </c>
      <c r="L315" t="s">
        <v>171</v>
      </c>
      <c r="M315" t="s">
        <v>945</v>
      </c>
      <c r="N315" t="s">
        <v>237</v>
      </c>
      <c r="P315" s="193" t="str">
        <f>IF(OR(AND(A315&lt;&gt;"",COUNTIF(Bugs!B:B,A315)&gt;0),AND(B315&lt;&gt;"",COUNTIF(Bugs!A:A,B315)&gt;0)),"Y","")</f>
        <v>Y</v>
      </c>
      <c r="Q315" s="193" t="str">
        <f>IF(OR(
    AND(COUNTIF(Bugs!A:A,B315)&gt;0,ISNUMBER(SEARCH("x",INDEX(Bugs!C:C,MATCH(B315,Bugs!A:A,0))))),
    AND(COUNTIF(Bugs!B:B,B315)&gt;0,ISNUMBER(SEARCH("x",INDEX(Bugs!C:C,MATCH(B315,Bugs!B:B,0))))),
    AND(COUNTIF(Bugs!A:A,B315)&gt;0,ISNUMBER(SEARCH("x",INDEX(Bugs!D:D,MATCH(B315,Bugs!A:A,0))))),
    AND(COUNTIF(Bugs!B:B,B315)&gt;0,ISNUMBER(SEARCH("x",INDEX(Bugs!D:D,MATCH(B315,Bugs!B:B,0)))))
),"Y","")</f>
        <v>Y</v>
      </c>
      <c r="R315">
        <f ca="1">IF(OR(ISNUMBER(MATCH(L315,MasterData!$D$3:$D$18,0)),ISNUMBER(MATCH(L315,MasterData!$C$3:$C$18,0))),
    DATEDIF(E315,I315,"d"),
    DATEDIF(E315,TODAY(),"d"))</f>
        <v>10</v>
      </c>
      <c r="S315">
        <f t="shared" ca="1" si="15"/>
        <v>0</v>
      </c>
      <c r="T315">
        <f t="shared" ca="1" si="16"/>
        <v>1</v>
      </c>
      <c r="U315">
        <f t="shared" ca="1" si="17"/>
        <v>0</v>
      </c>
    </row>
    <row r="316" spans="2:21" x14ac:dyDescent="0.35">
      <c r="B316" t="s">
        <v>946</v>
      </c>
      <c r="D316" s="34">
        <v>3006</v>
      </c>
      <c r="E316" s="208">
        <v>45929</v>
      </c>
      <c r="G316" t="s">
        <v>947</v>
      </c>
      <c r="I316" s="208">
        <v>45938</v>
      </c>
      <c r="K316" t="s">
        <v>241</v>
      </c>
      <c r="L316" t="s">
        <v>171</v>
      </c>
      <c r="M316" t="s">
        <v>948</v>
      </c>
      <c r="N316" t="s">
        <v>237</v>
      </c>
      <c r="P316" s="193" t="str">
        <f>IF(OR(AND(A316&lt;&gt;"",COUNTIF(Bugs!B:B,A316)&gt;0),AND(B316&lt;&gt;"",COUNTIF(Bugs!A:A,B316)&gt;0)),"Y","")</f>
        <v/>
      </c>
      <c r="Q316" s="193" t="str">
        <f>IF(OR(
    AND(COUNTIF(Bugs!A:A,B316)&gt;0,ISNUMBER(SEARCH("x",INDEX(Bugs!C:C,MATCH(B316,Bugs!A:A,0))))),
    AND(COUNTIF(Bugs!B:B,B316)&gt;0,ISNUMBER(SEARCH("x",INDEX(Bugs!C:C,MATCH(B316,Bugs!B:B,0))))),
    AND(COUNTIF(Bugs!A:A,B316)&gt;0,ISNUMBER(SEARCH("x",INDEX(Bugs!D:D,MATCH(B316,Bugs!A:A,0))))),
    AND(COUNTIF(Bugs!B:B,B316)&gt;0,ISNUMBER(SEARCH("x",INDEX(Bugs!D:D,MATCH(B316,Bugs!B:B,0)))))
),"Y","")</f>
        <v/>
      </c>
      <c r="R316">
        <f ca="1">IF(OR(ISNUMBER(MATCH(L316,MasterData!$D$3:$D$18,0)),ISNUMBER(MATCH(L316,MasterData!$C$3:$C$18,0))),
    DATEDIF(E316,I316,"d"),
    DATEDIF(E316,TODAY(),"d"))</f>
        <v>9</v>
      </c>
      <c r="S316">
        <f t="shared" ca="1" si="15"/>
        <v>0</v>
      </c>
      <c r="T316">
        <f t="shared" ca="1" si="16"/>
        <v>1</v>
      </c>
      <c r="U316">
        <f t="shared" ca="1" si="17"/>
        <v>0</v>
      </c>
    </row>
    <row r="317" spans="2:21" x14ac:dyDescent="0.35">
      <c r="B317" t="s">
        <v>949</v>
      </c>
      <c r="D317" s="34" t="s">
        <v>254</v>
      </c>
      <c r="E317" s="208">
        <v>45930</v>
      </c>
      <c r="G317" t="s">
        <v>727</v>
      </c>
      <c r="I317" s="208">
        <v>45946</v>
      </c>
      <c r="K317" t="s">
        <v>235</v>
      </c>
      <c r="L317" t="s">
        <v>171</v>
      </c>
      <c r="M317" t="s">
        <v>950</v>
      </c>
      <c r="N317" t="s">
        <v>237</v>
      </c>
      <c r="P317" s="193" t="str">
        <f>IF(OR(AND(A317&lt;&gt;"",COUNTIF(Bugs!B:B,A317)&gt;0),AND(B317&lt;&gt;"",COUNTIF(Bugs!A:A,B317)&gt;0)),"Y","")</f>
        <v/>
      </c>
      <c r="Q317" s="193" t="str">
        <f>IF(OR(
    AND(COUNTIF(Bugs!A:A,B317)&gt;0,ISNUMBER(SEARCH("x",INDEX(Bugs!C:C,MATCH(B317,Bugs!A:A,0))))),
    AND(COUNTIF(Bugs!B:B,B317)&gt;0,ISNUMBER(SEARCH("x",INDEX(Bugs!C:C,MATCH(B317,Bugs!B:B,0))))),
    AND(COUNTIF(Bugs!A:A,B317)&gt;0,ISNUMBER(SEARCH("x",INDEX(Bugs!D:D,MATCH(B317,Bugs!A:A,0))))),
    AND(COUNTIF(Bugs!B:B,B317)&gt;0,ISNUMBER(SEARCH("x",INDEX(Bugs!D:D,MATCH(B317,Bugs!B:B,0)))))
),"Y","")</f>
        <v/>
      </c>
      <c r="R317">
        <f ca="1">IF(OR(ISNUMBER(MATCH(L317,MasterData!$D$3:$D$18,0)),ISNUMBER(MATCH(L317,MasterData!$C$3:$C$18,0))),
    DATEDIF(E317,I317,"d"),
    DATEDIF(E317,TODAY(),"d"))</f>
        <v>16</v>
      </c>
      <c r="S317">
        <f t="shared" ca="1" si="15"/>
        <v>0</v>
      </c>
      <c r="T317">
        <f t="shared" ca="1" si="16"/>
        <v>1</v>
      </c>
      <c r="U317">
        <f t="shared" ca="1" si="17"/>
        <v>0</v>
      </c>
    </row>
    <row r="318" spans="2:21" x14ac:dyDescent="0.35">
      <c r="B318" t="s">
        <v>951</v>
      </c>
      <c r="D318" s="34">
        <v>5975</v>
      </c>
      <c r="E318" s="208">
        <v>45930</v>
      </c>
      <c r="G318" t="s">
        <v>710</v>
      </c>
      <c r="I318" s="208">
        <v>45931</v>
      </c>
      <c r="K318" t="s">
        <v>235</v>
      </c>
      <c r="L318" t="s">
        <v>171</v>
      </c>
      <c r="M318" t="s">
        <v>952</v>
      </c>
      <c r="N318" t="s">
        <v>237</v>
      </c>
      <c r="P318" s="193" t="str">
        <f>IF(OR(AND(A318&lt;&gt;"",COUNTIF(Bugs!B:B,A318)&gt;0),AND(B318&lt;&gt;"",COUNTIF(Bugs!A:A,B318)&gt;0)),"Y","")</f>
        <v/>
      </c>
      <c r="Q318" s="193" t="str">
        <f>IF(OR(
    AND(COUNTIF(Bugs!A:A,B318)&gt;0,ISNUMBER(SEARCH("x",INDEX(Bugs!C:C,MATCH(B318,Bugs!A:A,0))))),
    AND(COUNTIF(Bugs!B:B,B318)&gt;0,ISNUMBER(SEARCH("x",INDEX(Bugs!C:C,MATCH(B318,Bugs!B:B,0))))),
    AND(COUNTIF(Bugs!A:A,B318)&gt;0,ISNUMBER(SEARCH("x",INDEX(Bugs!D:D,MATCH(B318,Bugs!A:A,0))))),
    AND(COUNTIF(Bugs!B:B,B318)&gt;0,ISNUMBER(SEARCH("x",INDEX(Bugs!D:D,MATCH(B318,Bugs!B:B,0)))))
),"Y","")</f>
        <v/>
      </c>
      <c r="R318">
        <f ca="1">IF(OR(ISNUMBER(MATCH(L318,MasterData!$D$3:$D$18,0)),ISNUMBER(MATCH(L318,MasterData!$C$3:$C$18,0))),
    DATEDIF(E318,I318,"d"),
    DATEDIF(E318,TODAY(),"d"))</f>
        <v>1</v>
      </c>
      <c r="S318">
        <f t="shared" ca="1" si="15"/>
        <v>1</v>
      </c>
      <c r="T318">
        <f t="shared" ca="1" si="16"/>
        <v>0</v>
      </c>
      <c r="U318">
        <f t="shared" ca="1" si="17"/>
        <v>0</v>
      </c>
    </row>
    <row r="319" spans="2:21" x14ac:dyDescent="0.35">
      <c r="B319" t="s">
        <v>953</v>
      </c>
      <c r="D319" s="34" t="s">
        <v>480</v>
      </c>
      <c r="E319" s="208">
        <v>45930</v>
      </c>
      <c r="G319" t="s">
        <v>848</v>
      </c>
      <c r="I319" s="208">
        <v>45936</v>
      </c>
      <c r="K319" t="s">
        <v>347</v>
      </c>
      <c r="L319" t="s">
        <v>171</v>
      </c>
      <c r="M319" t="s">
        <v>954</v>
      </c>
      <c r="N319" t="s">
        <v>237</v>
      </c>
      <c r="P319" s="193" t="str">
        <f>IF(OR(AND(A319&lt;&gt;"",COUNTIF(Bugs!B:B,A319)&gt;0),AND(B319&lt;&gt;"",COUNTIF(Bugs!A:A,B319)&gt;0)),"Y","")</f>
        <v/>
      </c>
      <c r="Q319" s="193" t="str">
        <f>IF(OR(
    AND(COUNTIF(Bugs!A:A,B319)&gt;0,ISNUMBER(SEARCH("x",INDEX(Bugs!C:C,MATCH(B319,Bugs!A:A,0))))),
    AND(COUNTIF(Bugs!B:B,B319)&gt;0,ISNUMBER(SEARCH("x",INDEX(Bugs!C:C,MATCH(B319,Bugs!B:B,0))))),
    AND(COUNTIF(Bugs!A:A,B319)&gt;0,ISNUMBER(SEARCH("x",INDEX(Bugs!D:D,MATCH(B319,Bugs!A:A,0))))),
    AND(COUNTIF(Bugs!B:B,B319)&gt;0,ISNUMBER(SEARCH("x",INDEX(Bugs!D:D,MATCH(B319,Bugs!B:B,0)))))
),"Y","")</f>
        <v/>
      </c>
      <c r="R319">
        <f ca="1">IF(OR(ISNUMBER(MATCH(L319,MasterData!$D$3:$D$18,0)),ISNUMBER(MATCH(L319,MasterData!$C$3:$C$18,0))),
    DATEDIF(E319,I319,"d"),
    DATEDIF(E319,TODAY(),"d"))</f>
        <v>6</v>
      </c>
      <c r="S319">
        <f t="shared" ca="1" si="15"/>
        <v>1</v>
      </c>
      <c r="T319">
        <f t="shared" ca="1" si="16"/>
        <v>0</v>
      </c>
      <c r="U319">
        <f t="shared" ca="1" si="17"/>
        <v>0</v>
      </c>
    </row>
    <row r="320" spans="2:21" x14ac:dyDescent="0.35">
      <c r="B320" t="s">
        <v>955</v>
      </c>
      <c r="D320" s="34">
        <v>3014</v>
      </c>
      <c r="E320" s="208">
        <v>45930</v>
      </c>
      <c r="G320" t="s">
        <v>804</v>
      </c>
      <c r="I320" s="208">
        <v>45936</v>
      </c>
      <c r="K320" t="s">
        <v>235</v>
      </c>
      <c r="L320" t="s">
        <v>171</v>
      </c>
      <c r="M320" t="s">
        <v>956</v>
      </c>
      <c r="N320" t="s">
        <v>237</v>
      </c>
      <c r="P320" s="193" t="str">
        <f>IF(OR(AND(A320&lt;&gt;"",COUNTIF(Bugs!B:B,A320)&gt;0),AND(B320&lt;&gt;"",COUNTIF(Bugs!A:A,B320)&gt;0)),"Y","")</f>
        <v/>
      </c>
      <c r="Q320" s="193" t="str">
        <f>IF(OR(
    AND(COUNTIF(Bugs!A:A,B320)&gt;0,ISNUMBER(SEARCH("x",INDEX(Bugs!C:C,MATCH(B320,Bugs!A:A,0))))),
    AND(COUNTIF(Bugs!B:B,B320)&gt;0,ISNUMBER(SEARCH("x",INDEX(Bugs!C:C,MATCH(B320,Bugs!B:B,0))))),
    AND(COUNTIF(Bugs!A:A,B320)&gt;0,ISNUMBER(SEARCH("x",INDEX(Bugs!D:D,MATCH(B320,Bugs!A:A,0))))),
    AND(COUNTIF(Bugs!B:B,B320)&gt;0,ISNUMBER(SEARCH("x",INDEX(Bugs!D:D,MATCH(B320,Bugs!B:B,0)))))
),"Y","")</f>
        <v/>
      </c>
      <c r="R320">
        <f ca="1">IF(OR(ISNUMBER(MATCH(L320,MasterData!$D$3:$D$18,0)),ISNUMBER(MATCH(L320,MasterData!$C$3:$C$18,0))),
    DATEDIF(E320,I320,"d"),
    DATEDIF(E320,TODAY(),"d"))</f>
        <v>6</v>
      </c>
      <c r="S320">
        <f t="shared" ca="1" si="15"/>
        <v>1</v>
      </c>
      <c r="T320">
        <f t="shared" ca="1" si="16"/>
        <v>0</v>
      </c>
      <c r="U320">
        <f t="shared" ca="1" si="17"/>
        <v>0</v>
      </c>
    </row>
    <row r="321" spans="2:21" x14ac:dyDescent="0.35">
      <c r="B321" t="s">
        <v>957</v>
      </c>
      <c r="D321" s="34" t="s">
        <v>480</v>
      </c>
      <c r="E321" s="208">
        <v>45931</v>
      </c>
      <c r="G321" t="s">
        <v>715</v>
      </c>
      <c r="I321" s="208">
        <v>45931</v>
      </c>
      <c r="K321" t="s">
        <v>241</v>
      </c>
      <c r="L321" t="s">
        <v>171</v>
      </c>
      <c r="M321" t="s">
        <v>958</v>
      </c>
      <c r="N321" t="s">
        <v>237</v>
      </c>
      <c r="P321" s="193" t="str">
        <f>IF(OR(AND(A321&lt;&gt;"",COUNTIF(Bugs!B:B,A321)&gt;0),AND(B321&lt;&gt;"",COUNTIF(Bugs!A:A,B321)&gt;0)),"Y","")</f>
        <v/>
      </c>
      <c r="Q321" s="193" t="str">
        <f>IF(OR(
    AND(COUNTIF(Bugs!A:A,B321)&gt;0,ISNUMBER(SEARCH("x",INDEX(Bugs!C:C,MATCH(B321,Bugs!A:A,0))))),
    AND(COUNTIF(Bugs!B:B,B321)&gt;0,ISNUMBER(SEARCH("x",INDEX(Bugs!C:C,MATCH(B321,Bugs!B:B,0))))),
    AND(COUNTIF(Bugs!A:A,B321)&gt;0,ISNUMBER(SEARCH("x",INDEX(Bugs!D:D,MATCH(B321,Bugs!A:A,0))))),
    AND(COUNTIF(Bugs!B:B,B321)&gt;0,ISNUMBER(SEARCH("x",INDEX(Bugs!D:D,MATCH(B321,Bugs!B:B,0)))))
),"Y","")</f>
        <v/>
      </c>
      <c r="R321">
        <f ca="1">IF(OR(ISNUMBER(MATCH(L321,MasterData!$D$3:$D$18,0)),ISNUMBER(MATCH(L321,MasterData!$C$3:$C$18,0))),
    DATEDIF(E321,I321,"d"),
    DATEDIF(E321,TODAY(),"d"))</f>
        <v>0</v>
      </c>
      <c r="S321">
        <f t="shared" ca="1" si="15"/>
        <v>1</v>
      </c>
      <c r="T321">
        <f t="shared" ca="1" si="16"/>
        <v>0</v>
      </c>
      <c r="U321">
        <f t="shared" ca="1" si="17"/>
        <v>0</v>
      </c>
    </row>
    <row r="322" spans="2:21" x14ac:dyDescent="0.35">
      <c r="B322" t="s">
        <v>959</v>
      </c>
      <c r="D322" s="34">
        <v>3003</v>
      </c>
      <c r="E322" s="208">
        <v>45931</v>
      </c>
      <c r="G322" t="s">
        <v>727</v>
      </c>
      <c r="I322" s="208">
        <v>45931</v>
      </c>
      <c r="K322" t="s">
        <v>235</v>
      </c>
      <c r="L322" t="s">
        <v>171</v>
      </c>
      <c r="M322" t="s">
        <v>960</v>
      </c>
      <c r="N322" t="s">
        <v>237</v>
      </c>
      <c r="P322" s="193" t="str">
        <f>IF(OR(AND(A322&lt;&gt;"",COUNTIF(Bugs!B:B,A322)&gt;0),AND(B322&lt;&gt;"",COUNTIF(Bugs!A:A,B322)&gt;0)),"Y","")</f>
        <v/>
      </c>
      <c r="Q322" s="193" t="str">
        <f>IF(OR(
    AND(COUNTIF(Bugs!A:A,B322)&gt;0,ISNUMBER(SEARCH("x",INDEX(Bugs!C:C,MATCH(B322,Bugs!A:A,0))))),
    AND(COUNTIF(Bugs!B:B,B322)&gt;0,ISNUMBER(SEARCH("x",INDEX(Bugs!C:C,MATCH(B322,Bugs!B:B,0))))),
    AND(COUNTIF(Bugs!A:A,B322)&gt;0,ISNUMBER(SEARCH("x",INDEX(Bugs!D:D,MATCH(B322,Bugs!A:A,0))))),
    AND(COUNTIF(Bugs!B:B,B322)&gt;0,ISNUMBER(SEARCH("x",INDEX(Bugs!D:D,MATCH(B322,Bugs!B:B,0)))))
),"Y","")</f>
        <v/>
      </c>
      <c r="R322">
        <f ca="1">IF(OR(ISNUMBER(MATCH(L322,MasterData!$D$3:$D$18,0)),ISNUMBER(MATCH(L322,MasterData!$C$3:$C$18,0))),
    DATEDIF(E322,I322,"d"),
    DATEDIF(E322,TODAY(),"d"))</f>
        <v>0</v>
      </c>
      <c r="S322">
        <f t="shared" ca="1" si="15"/>
        <v>1</v>
      </c>
      <c r="T322">
        <f t="shared" ca="1" si="16"/>
        <v>0</v>
      </c>
      <c r="U322">
        <f t="shared" ca="1" si="17"/>
        <v>0</v>
      </c>
    </row>
    <row r="323" spans="2:21" x14ac:dyDescent="0.35">
      <c r="B323" t="s">
        <v>961</v>
      </c>
      <c r="D323" s="34" t="s">
        <v>480</v>
      </c>
      <c r="E323" s="208">
        <v>45931</v>
      </c>
      <c r="G323" t="s">
        <v>804</v>
      </c>
      <c r="I323" s="208">
        <v>45936</v>
      </c>
      <c r="K323" t="s">
        <v>241</v>
      </c>
      <c r="L323" t="s">
        <v>171</v>
      </c>
      <c r="M323" t="s">
        <v>962</v>
      </c>
      <c r="N323" t="s">
        <v>237</v>
      </c>
      <c r="P323" s="193" t="str">
        <f>IF(OR(AND(A323&lt;&gt;"",COUNTIF(Bugs!B:B,A323)&gt;0),AND(B323&lt;&gt;"",COUNTIF(Bugs!A:A,B323)&gt;0)),"Y","")</f>
        <v/>
      </c>
      <c r="Q323" s="193" t="str">
        <f>IF(OR(
    AND(COUNTIF(Bugs!A:A,B323)&gt;0,ISNUMBER(SEARCH("x",INDEX(Bugs!C:C,MATCH(B323,Bugs!A:A,0))))),
    AND(COUNTIF(Bugs!B:B,B323)&gt;0,ISNUMBER(SEARCH("x",INDEX(Bugs!C:C,MATCH(B323,Bugs!B:B,0))))),
    AND(COUNTIF(Bugs!A:A,B323)&gt;0,ISNUMBER(SEARCH("x",INDEX(Bugs!D:D,MATCH(B323,Bugs!A:A,0))))),
    AND(COUNTIF(Bugs!B:B,B323)&gt;0,ISNUMBER(SEARCH("x",INDEX(Bugs!D:D,MATCH(B323,Bugs!B:B,0)))))
),"Y","")</f>
        <v/>
      </c>
      <c r="R323">
        <f ca="1">IF(OR(ISNUMBER(MATCH(L323,MasterData!$D$3:$D$18,0)),ISNUMBER(MATCH(L323,MasterData!$C$3:$C$18,0))),
    DATEDIF(E323,I323,"d"),
    DATEDIF(E323,TODAY(),"d"))</f>
        <v>5</v>
      </c>
      <c r="S323">
        <f t="shared" ca="1" si="15"/>
        <v>1</v>
      </c>
      <c r="T323">
        <f t="shared" ca="1" si="16"/>
        <v>0</v>
      </c>
      <c r="U323">
        <f t="shared" ca="1" si="17"/>
        <v>0</v>
      </c>
    </row>
    <row r="324" spans="2:21" x14ac:dyDescent="0.35">
      <c r="B324" t="s">
        <v>963</v>
      </c>
      <c r="D324" s="34" t="s">
        <v>746</v>
      </c>
      <c r="E324" s="208">
        <v>45931</v>
      </c>
      <c r="G324" t="s">
        <v>816</v>
      </c>
      <c r="I324" s="208">
        <v>45931</v>
      </c>
      <c r="K324" t="s">
        <v>235</v>
      </c>
      <c r="L324" t="s">
        <v>171</v>
      </c>
      <c r="M324" t="s">
        <v>965</v>
      </c>
      <c r="N324" t="s">
        <v>237</v>
      </c>
      <c r="P324" s="193" t="str">
        <f>IF(OR(AND(A324&lt;&gt;"",COUNTIF(Bugs!B:B,A324)&gt;0),AND(B324&lt;&gt;"",COUNTIF(Bugs!A:A,B324)&gt;0)),"Y","")</f>
        <v/>
      </c>
      <c r="Q324" s="193" t="str">
        <f>IF(OR(
    AND(COUNTIF(Bugs!A:A,B324)&gt;0,ISNUMBER(SEARCH("x",INDEX(Bugs!C:C,MATCH(B324,Bugs!A:A,0))))),
    AND(COUNTIF(Bugs!B:B,B324)&gt;0,ISNUMBER(SEARCH("x",INDEX(Bugs!C:C,MATCH(B324,Bugs!B:B,0))))),
    AND(COUNTIF(Bugs!A:A,B324)&gt;0,ISNUMBER(SEARCH("x",INDEX(Bugs!D:D,MATCH(B324,Bugs!A:A,0))))),
    AND(COUNTIF(Bugs!B:B,B324)&gt;0,ISNUMBER(SEARCH("x",INDEX(Bugs!D:D,MATCH(B324,Bugs!B:B,0)))))
),"Y","")</f>
        <v/>
      </c>
      <c r="R324">
        <f ca="1">IF(OR(ISNUMBER(MATCH(L324,MasterData!$D$3:$D$18,0)),ISNUMBER(MATCH(L324,MasterData!$C$3:$C$18,0))),
    DATEDIF(E324,I324,"d"),
    DATEDIF(E324,TODAY(),"d"))</f>
        <v>0</v>
      </c>
      <c r="S324">
        <f t="shared" ca="1" si="15"/>
        <v>1</v>
      </c>
      <c r="T324">
        <f t="shared" ca="1" si="16"/>
        <v>0</v>
      </c>
      <c r="U324">
        <f t="shared" ca="1" si="17"/>
        <v>0</v>
      </c>
    </row>
    <row r="325" spans="2:21" x14ac:dyDescent="0.35">
      <c r="B325" t="s">
        <v>966</v>
      </c>
      <c r="D325" s="34" t="s">
        <v>717</v>
      </c>
      <c r="E325" s="208">
        <v>45931</v>
      </c>
      <c r="G325" t="s">
        <v>967</v>
      </c>
      <c r="I325" s="208">
        <v>45931</v>
      </c>
      <c r="K325" t="s">
        <v>235</v>
      </c>
      <c r="L325" t="s">
        <v>171</v>
      </c>
      <c r="M325" t="s">
        <v>968</v>
      </c>
      <c r="N325" t="s">
        <v>237</v>
      </c>
      <c r="P325" s="193" t="str">
        <f>IF(OR(AND(A325&lt;&gt;"",COUNTIF(Bugs!B:B,A325)&gt;0),AND(B325&lt;&gt;"",COUNTIF(Bugs!A:A,B325)&gt;0)),"Y","")</f>
        <v/>
      </c>
      <c r="Q325" s="193" t="str">
        <f>IF(OR(
    AND(COUNTIF(Bugs!A:A,B325)&gt;0,ISNUMBER(SEARCH("x",INDEX(Bugs!C:C,MATCH(B325,Bugs!A:A,0))))),
    AND(COUNTIF(Bugs!B:B,B325)&gt;0,ISNUMBER(SEARCH("x",INDEX(Bugs!C:C,MATCH(B325,Bugs!B:B,0))))),
    AND(COUNTIF(Bugs!A:A,B325)&gt;0,ISNUMBER(SEARCH("x",INDEX(Bugs!D:D,MATCH(B325,Bugs!A:A,0))))),
    AND(COUNTIF(Bugs!B:B,B325)&gt;0,ISNUMBER(SEARCH("x",INDEX(Bugs!D:D,MATCH(B325,Bugs!B:B,0)))))
),"Y","")</f>
        <v/>
      </c>
      <c r="R325">
        <f ca="1">IF(OR(ISNUMBER(MATCH(L325,MasterData!$D$3:$D$18,0)),ISNUMBER(MATCH(L325,MasterData!$C$3:$C$18,0))),
    DATEDIF(E325,I325,"d"),
    DATEDIF(E325,TODAY(),"d"))</f>
        <v>0</v>
      </c>
      <c r="S325">
        <f t="shared" ca="1" si="15"/>
        <v>1</v>
      </c>
      <c r="T325">
        <f t="shared" ca="1" si="16"/>
        <v>0</v>
      </c>
      <c r="U325">
        <f t="shared" ca="1" si="17"/>
        <v>0</v>
      </c>
    </row>
    <row r="326" spans="2:21" x14ac:dyDescent="0.35">
      <c r="B326" t="s">
        <v>969</v>
      </c>
      <c r="D326" s="34" t="s">
        <v>480</v>
      </c>
      <c r="E326" s="208">
        <v>45931</v>
      </c>
      <c r="G326" t="s">
        <v>715</v>
      </c>
      <c r="I326" s="208">
        <v>45931</v>
      </c>
      <c r="K326" t="s">
        <v>241</v>
      </c>
      <c r="L326" t="s">
        <v>171</v>
      </c>
      <c r="M326" t="s">
        <v>970</v>
      </c>
      <c r="N326" t="s">
        <v>237</v>
      </c>
      <c r="P326" s="193" t="str">
        <f>IF(OR(AND(A326&lt;&gt;"",COUNTIF(Bugs!B:B,A326)&gt;0),AND(B326&lt;&gt;"",COUNTIF(Bugs!A:A,B326)&gt;0)),"Y","")</f>
        <v/>
      </c>
      <c r="Q326" s="193" t="str">
        <f>IF(OR(
    AND(COUNTIF(Bugs!A:A,B326)&gt;0,ISNUMBER(SEARCH("x",INDEX(Bugs!C:C,MATCH(B326,Bugs!A:A,0))))),
    AND(COUNTIF(Bugs!B:B,B326)&gt;0,ISNUMBER(SEARCH("x",INDEX(Bugs!C:C,MATCH(B326,Bugs!B:B,0))))),
    AND(COUNTIF(Bugs!A:A,B326)&gt;0,ISNUMBER(SEARCH("x",INDEX(Bugs!D:D,MATCH(B326,Bugs!A:A,0))))),
    AND(COUNTIF(Bugs!B:B,B326)&gt;0,ISNUMBER(SEARCH("x",INDEX(Bugs!D:D,MATCH(B326,Bugs!B:B,0)))))
),"Y","")</f>
        <v/>
      </c>
      <c r="R326">
        <f ca="1">IF(OR(ISNUMBER(MATCH(L326,MasterData!$D$3:$D$18,0)),ISNUMBER(MATCH(L326,MasterData!$C$3:$C$18,0))),
    DATEDIF(E326,I326,"d"),
    DATEDIF(E326,TODAY(),"d"))</f>
        <v>0</v>
      </c>
      <c r="S326">
        <f t="shared" ca="1" si="15"/>
        <v>1</v>
      </c>
      <c r="T326">
        <f t="shared" ca="1" si="16"/>
        <v>0</v>
      </c>
      <c r="U326">
        <f t="shared" ca="1" si="17"/>
        <v>0</v>
      </c>
    </row>
    <row r="327" spans="2:21" x14ac:dyDescent="0.35">
      <c r="B327" t="s">
        <v>971</v>
      </c>
      <c r="D327" s="34" t="s">
        <v>480</v>
      </c>
      <c r="E327" s="208">
        <v>45932</v>
      </c>
      <c r="G327" t="s">
        <v>715</v>
      </c>
      <c r="I327" s="208">
        <v>45932</v>
      </c>
      <c r="K327" t="s">
        <v>241</v>
      </c>
      <c r="L327" t="s">
        <v>171</v>
      </c>
      <c r="M327" t="s">
        <v>972</v>
      </c>
      <c r="N327" t="s">
        <v>237</v>
      </c>
      <c r="P327" s="193" t="str">
        <f>IF(OR(AND(A327&lt;&gt;"",COUNTIF(Bugs!B:B,A327)&gt;0),AND(B327&lt;&gt;"",COUNTIF(Bugs!A:A,B327)&gt;0)),"Y","")</f>
        <v/>
      </c>
      <c r="Q327" s="193" t="str">
        <f>IF(OR(
    AND(COUNTIF(Bugs!A:A,B327)&gt;0,ISNUMBER(SEARCH("x",INDEX(Bugs!C:C,MATCH(B327,Bugs!A:A,0))))),
    AND(COUNTIF(Bugs!B:B,B327)&gt;0,ISNUMBER(SEARCH("x",INDEX(Bugs!C:C,MATCH(B327,Bugs!B:B,0))))),
    AND(COUNTIF(Bugs!A:A,B327)&gt;0,ISNUMBER(SEARCH("x",INDEX(Bugs!D:D,MATCH(B327,Bugs!A:A,0))))),
    AND(COUNTIF(Bugs!B:B,B327)&gt;0,ISNUMBER(SEARCH("x",INDEX(Bugs!D:D,MATCH(B327,Bugs!B:B,0)))))
),"Y","")</f>
        <v/>
      </c>
      <c r="R327">
        <f ca="1">IF(OR(ISNUMBER(MATCH(L327,MasterData!$D$3:$D$18,0)),ISNUMBER(MATCH(L327,MasterData!$C$3:$C$18,0))),
    DATEDIF(E327,I327,"d"),
    DATEDIF(E327,TODAY(),"d"))</f>
        <v>0</v>
      </c>
      <c r="S327">
        <f t="shared" ca="1" si="15"/>
        <v>1</v>
      </c>
      <c r="T327">
        <f t="shared" ca="1" si="16"/>
        <v>0</v>
      </c>
      <c r="U327">
        <f t="shared" ca="1" si="17"/>
        <v>0</v>
      </c>
    </row>
    <row r="328" spans="2:21" x14ac:dyDescent="0.35">
      <c r="B328" t="s">
        <v>973</v>
      </c>
      <c r="D328" s="34" t="s">
        <v>480</v>
      </c>
      <c r="E328" s="208">
        <v>45932</v>
      </c>
      <c r="G328" t="s">
        <v>974</v>
      </c>
      <c r="I328" s="208">
        <v>45936</v>
      </c>
      <c r="K328" t="s">
        <v>241</v>
      </c>
      <c r="L328" t="s">
        <v>171</v>
      </c>
      <c r="M328" t="s">
        <v>975</v>
      </c>
      <c r="N328" t="s">
        <v>237</v>
      </c>
      <c r="P328" s="193" t="str">
        <f>IF(OR(AND(A328&lt;&gt;"",COUNTIF(Bugs!B:B,A328)&gt;0),AND(B328&lt;&gt;"",COUNTIF(Bugs!A:A,B328)&gt;0)),"Y","")</f>
        <v/>
      </c>
      <c r="Q328" s="193" t="str">
        <f>IF(OR(
    AND(COUNTIF(Bugs!A:A,B328)&gt;0,ISNUMBER(SEARCH("x",INDEX(Bugs!C:C,MATCH(B328,Bugs!A:A,0))))),
    AND(COUNTIF(Bugs!B:B,B328)&gt;0,ISNUMBER(SEARCH("x",INDEX(Bugs!C:C,MATCH(B328,Bugs!B:B,0))))),
    AND(COUNTIF(Bugs!A:A,B328)&gt;0,ISNUMBER(SEARCH("x",INDEX(Bugs!D:D,MATCH(B328,Bugs!A:A,0))))),
    AND(COUNTIF(Bugs!B:B,B328)&gt;0,ISNUMBER(SEARCH("x",INDEX(Bugs!D:D,MATCH(B328,Bugs!B:B,0)))))
),"Y","")</f>
        <v/>
      </c>
      <c r="R328">
        <f ca="1">IF(OR(ISNUMBER(MATCH(L328,MasterData!$D$3:$D$18,0)),ISNUMBER(MATCH(L328,MasterData!$C$3:$C$18,0))),
    DATEDIF(E328,I328,"d"),
    DATEDIF(E328,TODAY(),"d"))</f>
        <v>4</v>
      </c>
      <c r="S328">
        <f t="shared" ca="1" si="15"/>
        <v>1</v>
      </c>
      <c r="T328">
        <f t="shared" ca="1" si="16"/>
        <v>0</v>
      </c>
      <c r="U328">
        <f t="shared" ca="1" si="17"/>
        <v>0</v>
      </c>
    </row>
    <row r="329" spans="2:21" x14ac:dyDescent="0.35">
      <c r="B329" t="s">
        <v>976</v>
      </c>
      <c r="D329" s="34" t="s">
        <v>717</v>
      </c>
      <c r="E329" s="208">
        <v>45932</v>
      </c>
      <c r="G329" t="s">
        <v>715</v>
      </c>
      <c r="I329" s="208">
        <v>45933</v>
      </c>
      <c r="K329" t="s">
        <v>235</v>
      </c>
      <c r="L329" t="s">
        <v>171</v>
      </c>
      <c r="M329" t="s">
        <v>977</v>
      </c>
      <c r="N329" t="s">
        <v>237</v>
      </c>
      <c r="P329" s="193" t="str">
        <f>IF(OR(AND(A329&lt;&gt;"",COUNTIF(Bugs!B:B,A329)&gt;0),AND(B329&lt;&gt;"",COUNTIF(Bugs!A:A,B329)&gt;0)),"Y","")</f>
        <v/>
      </c>
      <c r="Q329" s="193" t="str">
        <f>IF(OR(
    AND(COUNTIF(Bugs!A:A,B329)&gt;0,ISNUMBER(SEARCH("x",INDEX(Bugs!C:C,MATCH(B329,Bugs!A:A,0))))),
    AND(COUNTIF(Bugs!B:B,B329)&gt;0,ISNUMBER(SEARCH("x",INDEX(Bugs!C:C,MATCH(B329,Bugs!B:B,0))))),
    AND(COUNTIF(Bugs!A:A,B329)&gt;0,ISNUMBER(SEARCH("x",INDEX(Bugs!D:D,MATCH(B329,Bugs!A:A,0))))),
    AND(COUNTIF(Bugs!B:B,B329)&gt;0,ISNUMBER(SEARCH("x",INDEX(Bugs!D:D,MATCH(B329,Bugs!B:B,0)))))
),"Y","")</f>
        <v/>
      </c>
      <c r="R329">
        <f ca="1">IF(OR(ISNUMBER(MATCH(L329,MasterData!$D$3:$D$18,0)),ISNUMBER(MATCH(L329,MasterData!$C$3:$C$18,0))),
    DATEDIF(E329,I329,"d"),
    DATEDIF(E329,TODAY(),"d"))</f>
        <v>1</v>
      </c>
      <c r="S329">
        <f t="shared" ref="S329:S392" ca="1" si="18">IF(AND($R329&gt;=0,$R329&lt;=7),1,0)</f>
        <v>1</v>
      </c>
      <c r="T329">
        <f t="shared" ref="T329:T392" ca="1" si="19">IF(AND($R329&gt;7,R329&lt;=30),1,0)</f>
        <v>0</v>
      </c>
      <c r="U329">
        <f t="shared" ref="U329:U392" ca="1" si="20">IF($R329&gt;30,1,0)</f>
        <v>0</v>
      </c>
    </row>
    <row r="330" spans="2:21" x14ac:dyDescent="0.35">
      <c r="B330" t="s">
        <v>979</v>
      </c>
      <c r="D330" s="34" t="s">
        <v>717</v>
      </c>
      <c r="E330" s="208">
        <v>45936</v>
      </c>
      <c r="G330" t="s">
        <v>718</v>
      </c>
      <c r="I330" s="208">
        <v>45938</v>
      </c>
      <c r="K330" t="s">
        <v>241</v>
      </c>
      <c r="L330" t="s">
        <v>171</v>
      </c>
      <c r="M330" t="s">
        <v>980</v>
      </c>
      <c r="N330" t="s">
        <v>237</v>
      </c>
      <c r="P330" s="193" t="str">
        <f>IF(OR(AND(A330&lt;&gt;"",COUNTIF(Bugs!B:B,A330)&gt;0),AND(B330&lt;&gt;"",COUNTIF(Bugs!A:A,B330)&gt;0)),"Y","")</f>
        <v/>
      </c>
      <c r="Q330" s="193" t="str">
        <f>IF(OR(
    AND(COUNTIF(Bugs!A:A,B330)&gt;0,ISNUMBER(SEARCH("x",INDEX(Bugs!C:C,MATCH(B330,Bugs!A:A,0))))),
    AND(COUNTIF(Bugs!B:B,B330)&gt;0,ISNUMBER(SEARCH("x",INDEX(Bugs!C:C,MATCH(B330,Bugs!B:B,0))))),
    AND(COUNTIF(Bugs!A:A,B330)&gt;0,ISNUMBER(SEARCH("x",INDEX(Bugs!D:D,MATCH(B330,Bugs!A:A,0))))),
    AND(COUNTIF(Bugs!B:B,B330)&gt;0,ISNUMBER(SEARCH("x",INDEX(Bugs!D:D,MATCH(B330,Bugs!B:B,0)))))
),"Y","")</f>
        <v/>
      </c>
      <c r="R330">
        <f ca="1">IF(OR(ISNUMBER(MATCH(L330,MasterData!$D$3:$D$18,0)),ISNUMBER(MATCH(L330,MasterData!$C$3:$C$18,0))),
    DATEDIF(E330,I330,"d"),
    DATEDIF(E330,TODAY(),"d"))</f>
        <v>2</v>
      </c>
      <c r="S330">
        <f t="shared" ca="1" si="18"/>
        <v>1</v>
      </c>
      <c r="T330">
        <f t="shared" ca="1" si="19"/>
        <v>0</v>
      </c>
      <c r="U330">
        <f t="shared" ca="1" si="20"/>
        <v>0</v>
      </c>
    </row>
    <row r="331" spans="2:21" x14ac:dyDescent="0.35">
      <c r="B331" t="s">
        <v>981</v>
      </c>
      <c r="D331" s="34">
        <v>3014</v>
      </c>
      <c r="E331" s="208">
        <v>45936</v>
      </c>
      <c r="G331" t="s">
        <v>982</v>
      </c>
      <c r="I331" s="208">
        <v>45936</v>
      </c>
      <c r="K331" t="s">
        <v>235</v>
      </c>
      <c r="L331" t="s">
        <v>171</v>
      </c>
      <c r="M331" t="s">
        <v>983</v>
      </c>
      <c r="N331" t="s">
        <v>237</v>
      </c>
      <c r="P331" s="193" t="str">
        <f>IF(OR(AND(A331&lt;&gt;"",COUNTIF(Bugs!B:B,A331)&gt;0),AND(B331&lt;&gt;"",COUNTIF(Bugs!A:A,B331)&gt;0)),"Y","")</f>
        <v/>
      </c>
      <c r="Q331" s="193" t="str">
        <f>IF(OR(
    AND(COUNTIF(Bugs!A:A,B331)&gt;0,ISNUMBER(SEARCH("x",INDEX(Bugs!C:C,MATCH(B331,Bugs!A:A,0))))),
    AND(COUNTIF(Bugs!B:B,B331)&gt;0,ISNUMBER(SEARCH("x",INDEX(Bugs!C:C,MATCH(B331,Bugs!B:B,0))))),
    AND(COUNTIF(Bugs!A:A,B331)&gt;0,ISNUMBER(SEARCH("x",INDEX(Bugs!D:D,MATCH(B331,Bugs!A:A,0))))),
    AND(COUNTIF(Bugs!B:B,B331)&gt;0,ISNUMBER(SEARCH("x",INDEX(Bugs!D:D,MATCH(B331,Bugs!B:B,0)))))
),"Y","")</f>
        <v/>
      </c>
      <c r="R331">
        <f ca="1">IF(OR(ISNUMBER(MATCH(L331,MasterData!$D$3:$D$18,0)),ISNUMBER(MATCH(L331,MasterData!$C$3:$C$18,0))),
    DATEDIF(E331,I331,"d"),
    DATEDIF(E331,TODAY(),"d"))</f>
        <v>0</v>
      </c>
      <c r="S331">
        <f t="shared" ca="1" si="18"/>
        <v>1</v>
      </c>
      <c r="T331">
        <f t="shared" ca="1" si="19"/>
        <v>0</v>
      </c>
      <c r="U331">
        <f t="shared" ca="1" si="20"/>
        <v>0</v>
      </c>
    </row>
    <row r="332" spans="2:21" x14ac:dyDescent="0.35">
      <c r="B332" t="s">
        <v>82</v>
      </c>
      <c r="D332" s="34" t="s">
        <v>480</v>
      </c>
      <c r="E332" s="208">
        <v>45936</v>
      </c>
      <c r="G332" t="s">
        <v>715</v>
      </c>
      <c r="I332" s="208">
        <v>45986</v>
      </c>
      <c r="K332" t="s">
        <v>235</v>
      </c>
      <c r="L332" t="s">
        <v>171</v>
      </c>
      <c r="M332" t="s">
        <v>984</v>
      </c>
      <c r="N332" t="s">
        <v>237</v>
      </c>
      <c r="P332" s="193" t="str">
        <f>IF(OR(AND(A332&lt;&gt;"",COUNTIF(Bugs!B:B,A332)&gt;0),AND(B332&lt;&gt;"",COUNTIF(Bugs!A:A,B332)&gt;0)),"Y","")</f>
        <v>Y</v>
      </c>
      <c r="Q332" s="193" t="str">
        <f>IF(OR(
    AND(COUNTIF(Bugs!A:A,B332)&gt;0,ISNUMBER(SEARCH("x",INDEX(Bugs!C:C,MATCH(B332,Bugs!A:A,0))))),
    AND(COUNTIF(Bugs!B:B,B332)&gt;0,ISNUMBER(SEARCH("x",INDEX(Bugs!C:C,MATCH(B332,Bugs!B:B,0))))),
    AND(COUNTIF(Bugs!A:A,B332)&gt;0,ISNUMBER(SEARCH("x",INDEX(Bugs!D:D,MATCH(B332,Bugs!A:A,0))))),
    AND(COUNTIF(Bugs!B:B,B332)&gt;0,ISNUMBER(SEARCH("x",INDEX(Bugs!D:D,MATCH(B332,Bugs!B:B,0)))))
),"Y","")</f>
        <v>Y</v>
      </c>
      <c r="R332">
        <f ca="1">IF(OR(ISNUMBER(MATCH(L332,MasterData!$D$3:$D$18,0)),ISNUMBER(MATCH(L332,MasterData!$C$3:$C$18,0))),
    DATEDIF(E332,I332,"d"),
    DATEDIF(E332,TODAY(),"d"))</f>
        <v>50</v>
      </c>
      <c r="S332">
        <f t="shared" ca="1" si="18"/>
        <v>0</v>
      </c>
      <c r="T332">
        <f t="shared" ca="1" si="19"/>
        <v>0</v>
      </c>
      <c r="U332">
        <f t="shared" ca="1" si="20"/>
        <v>1</v>
      </c>
    </row>
    <row r="333" spans="2:21" x14ac:dyDescent="0.35">
      <c r="B333" t="s">
        <v>985</v>
      </c>
      <c r="D333" s="34">
        <v>3014</v>
      </c>
      <c r="E333" s="208">
        <v>45936</v>
      </c>
      <c r="G333" t="s">
        <v>982</v>
      </c>
      <c r="I333" s="208">
        <v>45938</v>
      </c>
      <c r="K333" t="s">
        <v>241</v>
      </c>
      <c r="L333" t="s">
        <v>171</v>
      </c>
      <c r="M333" t="s">
        <v>986</v>
      </c>
      <c r="N333" t="s">
        <v>237</v>
      </c>
      <c r="P333" s="193" t="str">
        <f>IF(OR(AND(A333&lt;&gt;"",COUNTIF(Bugs!B:B,A333)&gt;0),AND(B333&lt;&gt;"",COUNTIF(Bugs!A:A,B333)&gt;0)),"Y","")</f>
        <v/>
      </c>
      <c r="Q333" s="193" t="str">
        <f>IF(OR(
    AND(COUNTIF(Bugs!A:A,B333)&gt;0,ISNUMBER(SEARCH("x",INDEX(Bugs!C:C,MATCH(B333,Bugs!A:A,0))))),
    AND(COUNTIF(Bugs!B:B,B333)&gt;0,ISNUMBER(SEARCH("x",INDEX(Bugs!C:C,MATCH(B333,Bugs!B:B,0))))),
    AND(COUNTIF(Bugs!A:A,B333)&gt;0,ISNUMBER(SEARCH("x",INDEX(Bugs!D:D,MATCH(B333,Bugs!A:A,0))))),
    AND(COUNTIF(Bugs!B:B,B333)&gt;0,ISNUMBER(SEARCH("x",INDEX(Bugs!D:D,MATCH(B333,Bugs!B:B,0)))))
),"Y","")</f>
        <v/>
      </c>
      <c r="R333">
        <f ca="1">IF(OR(ISNUMBER(MATCH(L333,MasterData!$D$3:$D$18,0)),ISNUMBER(MATCH(L333,MasterData!$C$3:$C$18,0))),
    DATEDIF(E333,I333,"d"),
    DATEDIF(E333,TODAY(),"d"))</f>
        <v>2</v>
      </c>
      <c r="S333">
        <f t="shared" ca="1" si="18"/>
        <v>1</v>
      </c>
      <c r="T333">
        <f t="shared" ca="1" si="19"/>
        <v>0</v>
      </c>
      <c r="U333">
        <f t="shared" ca="1" si="20"/>
        <v>0</v>
      </c>
    </row>
    <row r="334" spans="2:21" x14ac:dyDescent="0.35">
      <c r="B334" t="s">
        <v>987</v>
      </c>
      <c r="D334" s="34">
        <v>3366</v>
      </c>
      <c r="E334" s="208">
        <v>45937</v>
      </c>
      <c r="G334" t="s">
        <v>905</v>
      </c>
      <c r="I334" s="208">
        <v>45938</v>
      </c>
      <c r="K334" t="s">
        <v>235</v>
      </c>
      <c r="L334" t="s">
        <v>171</v>
      </c>
      <c r="M334" t="s">
        <v>988</v>
      </c>
      <c r="N334" t="s">
        <v>237</v>
      </c>
      <c r="P334" s="193" t="str">
        <f>IF(OR(AND(A334&lt;&gt;"",COUNTIF(Bugs!B:B,A334)&gt;0),AND(B334&lt;&gt;"",COUNTIF(Bugs!A:A,B334)&gt;0)),"Y","")</f>
        <v/>
      </c>
      <c r="Q334" s="193" t="str">
        <f>IF(OR(
    AND(COUNTIF(Bugs!A:A,B334)&gt;0,ISNUMBER(SEARCH("x",INDEX(Bugs!C:C,MATCH(B334,Bugs!A:A,0))))),
    AND(COUNTIF(Bugs!B:B,B334)&gt;0,ISNUMBER(SEARCH("x",INDEX(Bugs!C:C,MATCH(B334,Bugs!B:B,0))))),
    AND(COUNTIF(Bugs!A:A,B334)&gt;0,ISNUMBER(SEARCH("x",INDEX(Bugs!D:D,MATCH(B334,Bugs!A:A,0))))),
    AND(COUNTIF(Bugs!B:B,B334)&gt;0,ISNUMBER(SEARCH("x",INDEX(Bugs!D:D,MATCH(B334,Bugs!B:B,0)))))
),"Y","")</f>
        <v/>
      </c>
      <c r="R334">
        <f ca="1">IF(OR(ISNUMBER(MATCH(L334,MasterData!$D$3:$D$18,0)),ISNUMBER(MATCH(L334,MasterData!$C$3:$C$18,0))),
    DATEDIF(E334,I334,"d"),
    DATEDIF(E334,TODAY(),"d"))</f>
        <v>1</v>
      </c>
      <c r="S334">
        <f t="shared" ca="1" si="18"/>
        <v>1</v>
      </c>
      <c r="T334">
        <f t="shared" ca="1" si="19"/>
        <v>0</v>
      </c>
      <c r="U334">
        <f t="shared" ca="1" si="20"/>
        <v>0</v>
      </c>
    </row>
    <row r="335" spans="2:21" x14ac:dyDescent="0.35">
      <c r="B335" t="s">
        <v>989</v>
      </c>
      <c r="D335" s="34" t="s">
        <v>480</v>
      </c>
      <c r="E335" s="208">
        <v>45937</v>
      </c>
      <c r="G335" t="s">
        <v>715</v>
      </c>
      <c r="I335" s="208">
        <v>45939</v>
      </c>
      <c r="K335" t="s">
        <v>241</v>
      </c>
      <c r="L335" t="s">
        <v>171</v>
      </c>
      <c r="M335" t="s">
        <v>990</v>
      </c>
      <c r="N335" t="s">
        <v>237</v>
      </c>
      <c r="P335" s="193" t="str">
        <f>IF(OR(AND(A335&lt;&gt;"",COUNTIF(Bugs!B:B,A335)&gt;0),AND(B335&lt;&gt;"",COUNTIF(Bugs!A:A,B335)&gt;0)),"Y","")</f>
        <v/>
      </c>
      <c r="Q335" s="193" t="str">
        <f>IF(OR(
    AND(COUNTIF(Bugs!A:A,B335)&gt;0,ISNUMBER(SEARCH("x",INDEX(Bugs!C:C,MATCH(B335,Bugs!A:A,0))))),
    AND(COUNTIF(Bugs!B:B,B335)&gt;0,ISNUMBER(SEARCH("x",INDEX(Bugs!C:C,MATCH(B335,Bugs!B:B,0))))),
    AND(COUNTIF(Bugs!A:A,B335)&gt;0,ISNUMBER(SEARCH("x",INDEX(Bugs!D:D,MATCH(B335,Bugs!A:A,0))))),
    AND(COUNTIF(Bugs!B:B,B335)&gt;0,ISNUMBER(SEARCH("x",INDEX(Bugs!D:D,MATCH(B335,Bugs!B:B,0)))))
),"Y","")</f>
        <v/>
      </c>
      <c r="R335">
        <f ca="1">IF(OR(ISNUMBER(MATCH(L335,MasterData!$D$3:$D$18,0)),ISNUMBER(MATCH(L335,MasterData!$C$3:$C$18,0))),
    DATEDIF(E335,I335,"d"),
    DATEDIF(E335,TODAY(),"d"))</f>
        <v>2</v>
      </c>
      <c r="S335">
        <f t="shared" ca="1" si="18"/>
        <v>1</v>
      </c>
      <c r="T335">
        <f t="shared" ca="1" si="19"/>
        <v>0</v>
      </c>
      <c r="U335">
        <f t="shared" ca="1" si="20"/>
        <v>0</v>
      </c>
    </row>
    <row r="336" spans="2:21" x14ac:dyDescent="0.35">
      <c r="B336" t="s">
        <v>991</v>
      </c>
      <c r="D336" s="34" t="s">
        <v>480</v>
      </c>
      <c r="E336" s="208">
        <v>45937</v>
      </c>
      <c r="G336" t="s">
        <v>886</v>
      </c>
      <c r="I336" s="208">
        <v>45938</v>
      </c>
      <c r="K336" t="s">
        <v>235</v>
      </c>
      <c r="L336" t="s">
        <v>171</v>
      </c>
      <c r="M336" t="s">
        <v>992</v>
      </c>
      <c r="N336" t="s">
        <v>237</v>
      </c>
      <c r="P336" s="193" t="str">
        <f>IF(OR(AND(A336&lt;&gt;"",COUNTIF(Bugs!B:B,A336)&gt;0),AND(B336&lt;&gt;"",COUNTIF(Bugs!A:A,B336)&gt;0)),"Y","")</f>
        <v/>
      </c>
      <c r="Q336" s="193" t="str">
        <f>IF(OR(
    AND(COUNTIF(Bugs!A:A,B336)&gt;0,ISNUMBER(SEARCH("x",INDEX(Bugs!C:C,MATCH(B336,Bugs!A:A,0))))),
    AND(COUNTIF(Bugs!B:B,B336)&gt;0,ISNUMBER(SEARCH("x",INDEX(Bugs!C:C,MATCH(B336,Bugs!B:B,0))))),
    AND(COUNTIF(Bugs!A:A,B336)&gt;0,ISNUMBER(SEARCH("x",INDEX(Bugs!D:D,MATCH(B336,Bugs!A:A,0))))),
    AND(COUNTIF(Bugs!B:B,B336)&gt;0,ISNUMBER(SEARCH("x",INDEX(Bugs!D:D,MATCH(B336,Bugs!B:B,0)))))
),"Y","")</f>
        <v/>
      </c>
      <c r="R336">
        <f ca="1">IF(OR(ISNUMBER(MATCH(L336,MasterData!$D$3:$D$18,0)),ISNUMBER(MATCH(L336,MasterData!$C$3:$C$18,0))),
    DATEDIF(E336,I336,"d"),
    DATEDIF(E336,TODAY(),"d"))</f>
        <v>1</v>
      </c>
      <c r="S336">
        <f t="shared" ca="1" si="18"/>
        <v>1</v>
      </c>
      <c r="T336">
        <f t="shared" ca="1" si="19"/>
        <v>0</v>
      </c>
      <c r="U336">
        <f t="shared" ca="1" si="20"/>
        <v>0</v>
      </c>
    </row>
    <row r="337" spans="2:21" x14ac:dyDescent="0.35">
      <c r="B337" t="s">
        <v>993</v>
      </c>
      <c r="D337" s="34">
        <v>3014</v>
      </c>
      <c r="E337" s="208">
        <v>45937</v>
      </c>
      <c r="G337" t="s">
        <v>715</v>
      </c>
      <c r="I337" s="208">
        <v>45947</v>
      </c>
      <c r="K337" t="s">
        <v>235</v>
      </c>
      <c r="L337" t="s">
        <v>171</v>
      </c>
      <c r="M337" t="s">
        <v>994</v>
      </c>
      <c r="N337" t="s">
        <v>237</v>
      </c>
      <c r="P337" s="193" t="str">
        <f>IF(OR(AND(A337&lt;&gt;"",COUNTIF(Bugs!B:B,A337)&gt;0),AND(B337&lt;&gt;"",COUNTIF(Bugs!A:A,B337)&gt;0)),"Y","")</f>
        <v/>
      </c>
      <c r="Q337" s="193" t="str">
        <f>IF(OR(
    AND(COUNTIF(Bugs!A:A,B337)&gt;0,ISNUMBER(SEARCH("x",INDEX(Bugs!C:C,MATCH(B337,Bugs!A:A,0))))),
    AND(COUNTIF(Bugs!B:B,B337)&gt;0,ISNUMBER(SEARCH("x",INDEX(Bugs!C:C,MATCH(B337,Bugs!B:B,0))))),
    AND(COUNTIF(Bugs!A:A,B337)&gt;0,ISNUMBER(SEARCH("x",INDEX(Bugs!D:D,MATCH(B337,Bugs!A:A,0))))),
    AND(COUNTIF(Bugs!B:B,B337)&gt;0,ISNUMBER(SEARCH("x",INDEX(Bugs!D:D,MATCH(B337,Bugs!B:B,0)))))
),"Y","")</f>
        <v/>
      </c>
      <c r="R337">
        <f ca="1">IF(OR(ISNUMBER(MATCH(L337,MasterData!$D$3:$D$18,0)),ISNUMBER(MATCH(L337,MasterData!$C$3:$C$18,0))),
    DATEDIF(E337,I337,"d"),
    DATEDIF(E337,TODAY(),"d"))</f>
        <v>10</v>
      </c>
      <c r="S337">
        <f t="shared" ca="1" si="18"/>
        <v>0</v>
      </c>
      <c r="T337">
        <f t="shared" ca="1" si="19"/>
        <v>1</v>
      </c>
      <c r="U337">
        <f t="shared" ca="1" si="20"/>
        <v>0</v>
      </c>
    </row>
    <row r="338" spans="2:21" x14ac:dyDescent="0.35">
      <c r="B338" t="s">
        <v>995</v>
      </c>
      <c r="D338" s="34">
        <v>3014</v>
      </c>
      <c r="E338" s="208">
        <v>45937</v>
      </c>
      <c r="G338" t="s">
        <v>715</v>
      </c>
      <c r="I338" s="208">
        <v>45938</v>
      </c>
      <c r="K338" t="s">
        <v>241</v>
      </c>
      <c r="L338" t="s">
        <v>171</v>
      </c>
      <c r="M338" t="s">
        <v>996</v>
      </c>
      <c r="N338" t="s">
        <v>237</v>
      </c>
      <c r="P338" s="193" t="str">
        <f>IF(OR(AND(A338&lt;&gt;"",COUNTIF(Bugs!B:B,A338)&gt;0),AND(B338&lt;&gt;"",COUNTIF(Bugs!A:A,B338)&gt;0)),"Y","")</f>
        <v/>
      </c>
      <c r="Q338" s="193" t="str">
        <f>IF(OR(
    AND(COUNTIF(Bugs!A:A,B338)&gt;0,ISNUMBER(SEARCH("x",INDEX(Bugs!C:C,MATCH(B338,Bugs!A:A,0))))),
    AND(COUNTIF(Bugs!B:B,B338)&gt;0,ISNUMBER(SEARCH("x",INDEX(Bugs!C:C,MATCH(B338,Bugs!B:B,0))))),
    AND(COUNTIF(Bugs!A:A,B338)&gt;0,ISNUMBER(SEARCH("x",INDEX(Bugs!D:D,MATCH(B338,Bugs!A:A,0))))),
    AND(COUNTIF(Bugs!B:B,B338)&gt;0,ISNUMBER(SEARCH("x",INDEX(Bugs!D:D,MATCH(B338,Bugs!B:B,0)))))
),"Y","")</f>
        <v/>
      </c>
      <c r="R338">
        <f ca="1">IF(OR(ISNUMBER(MATCH(L338,MasterData!$D$3:$D$18,0)),ISNUMBER(MATCH(L338,MasterData!$C$3:$C$18,0))),
    DATEDIF(E338,I338,"d"),
    DATEDIF(E338,TODAY(),"d"))</f>
        <v>1</v>
      </c>
      <c r="S338">
        <f t="shared" ca="1" si="18"/>
        <v>1</v>
      </c>
      <c r="T338">
        <f t="shared" ca="1" si="19"/>
        <v>0</v>
      </c>
      <c r="U338">
        <f t="shared" ca="1" si="20"/>
        <v>0</v>
      </c>
    </row>
    <row r="339" spans="2:21" x14ac:dyDescent="0.35">
      <c r="B339" t="s">
        <v>83</v>
      </c>
      <c r="D339" s="34">
        <v>3014</v>
      </c>
      <c r="E339" s="208">
        <v>45937</v>
      </c>
      <c r="G339" t="s">
        <v>715</v>
      </c>
      <c r="I339" s="208">
        <v>45943</v>
      </c>
      <c r="K339" t="s">
        <v>235</v>
      </c>
      <c r="L339" t="s">
        <v>171</v>
      </c>
      <c r="M339" t="s">
        <v>997</v>
      </c>
      <c r="N339" t="s">
        <v>237</v>
      </c>
      <c r="P339" s="193" t="str">
        <f>IF(OR(AND(A339&lt;&gt;"",COUNTIF(Bugs!B:B,A339)&gt;0),AND(B339&lt;&gt;"",COUNTIF(Bugs!A:A,B339)&gt;0)),"Y","")</f>
        <v>Y</v>
      </c>
      <c r="Q339" s="193" t="str">
        <f>IF(OR(
    AND(COUNTIF(Bugs!A:A,B339)&gt;0,ISNUMBER(SEARCH("x",INDEX(Bugs!C:C,MATCH(B339,Bugs!A:A,0))))),
    AND(COUNTIF(Bugs!B:B,B339)&gt;0,ISNUMBER(SEARCH("x",INDEX(Bugs!C:C,MATCH(B339,Bugs!B:B,0))))),
    AND(COUNTIF(Bugs!A:A,B339)&gt;0,ISNUMBER(SEARCH("x",INDEX(Bugs!D:D,MATCH(B339,Bugs!A:A,0))))),
    AND(COUNTIF(Bugs!B:B,B339)&gt;0,ISNUMBER(SEARCH("x",INDEX(Bugs!D:D,MATCH(B339,Bugs!B:B,0)))))
),"Y","")</f>
        <v>Y</v>
      </c>
      <c r="R339">
        <f ca="1">IF(OR(ISNUMBER(MATCH(L339,MasterData!$D$3:$D$18,0)),ISNUMBER(MATCH(L339,MasterData!$C$3:$C$18,0))),
    DATEDIF(E339,I339,"d"),
    DATEDIF(E339,TODAY(),"d"))</f>
        <v>6</v>
      </c>
      <c r="S339">
        <f t="shared" ca="1" si="18"/>
        <v>1</v>
      </c>
      <c r="T339">
        <f t="shared" ca="1" si="19"/>
        <v>0</v>
      </c>
      <c r="U339">
        <f t="shared" ca="1" si="20"/>
        <v>0</v>
      </c>
    </row>
    <row r="340" spans="2:21" x14ac:dyDescent="0.35">
      <c r="B340" t="s">
        <v>84</v>
      </c>
      <c r="D340" s="34" t="s">
        <v>746</v>
      </c>
      <c r="E340" s="208">
        <v>45938</v>
      </c>
      <c r="G340" t="s">
        <v>816</v>
      </c>
      <c r="I340" s="208">
        <v>45967</v>
      </c>
      <c r="K340" t="s">
        <v>235</v>
      </c>
      <c r="L340" t="s">
        <v>171</v>
      </c>
      <c r="M340" t="s">
        <v>998</v>
      </c>
      <c r="N340" t="s">
        <v>237</v>
      </c>
      <c r="P340" s="193" t="str">
        <f>IF(OR(AND(A340&lt;&gt;"",COUNTIF(Bugs!B:B,A340)&gt;0),AND(B340&lt;&gt;"",COUNTIF(Bugs!A:A,B340)&gt;0)),"Y","")</f>
        <v>Y</v>
      </c>
      <c r="Q340" s="193" t="str">
        <f>IF(OR(
    AND(COUNTIF(Bugs!A:A,B340)&gt;0,ISNUMBER(SEARCH("x",INDEX(Bugs!C:C,MATCH(B340,Bugs!A:A,0))))),
    AND(COUNTIF(Bugs!B:B,B340)&gt;0,ISNUMBER(SEARCH("x",INDEX(Bugs!C:C,MATCH(B340,Bugs!B:B,0))))),
    AND(COUNTIF(Bugs!A:A,B340)&gt;0,ISNUMBER(SEARCH("x",INDEX(Bugs!D:D,MATCH(B340,Bugs!A:A,0))))),
    AND(COUNTIF(Bugs!B:B,B340)&gt;0,ISNUMBER(SEARCH("x",INDEX(Bugs!D:D,MATCH(B340,Bugs!B:B,0)))))
),"Y","")</f>
        <v>Y</v>
      </c>
      <c r="R340">
        <f ca="1">IF(OR(ISNUMBER(MATCH(L340,MasterData!$D$3:$D$18,0)),ISNUMBER(MATCH(L340,MasterData!$C$3:$C$18,0))),
    DATEDIF(E340,I340,"d"),
    DATEDIF(E340,TODAY(),"d"))</f>
        <v>29</v>
      </c>
      <c r="S340">
        <f t="shared" ca="1" si="18"/>
        <v>0</v>
      </c>
      <c r="T340">
        <f t="shared" ca="1" si="19"/>
        <v>1</v>
      </c>
      <c r="U340">
        <f t="shared" ca="1" si="20"/>
        <v>0</v>
      </c>
    </row>
    <row r="341" spans="2:21" x14ac:dyDescent="0.35">
      <c r="B341" t="s">
        <v>85</v>
      </c>
      <c r="D341" s="34" t="s">
        <v>480</v>
      </c>
      <c r="E341" s="208">
        <v>45938</v>
      </c>
      <c r="G341" t="s">
        <v>834</v>
      </c>
      <c r="I341" s="208">
        <v>45939</v>
      </c>
      <c r="K341" t="s">
        <v>235</v>
      </c>
      <c r="L341" t="s">
        <v>171</v>
      </c>
      <c r="M341" t="s">
        <v>999</v>
      </c>
      <c r="N341" t="s">
        <v>237</v>
      </c>
      <c r="P341" s="193" t="str">
        <f>IF(OR(AND(A341&lt;&gt;"",COUNTIF(Bugs!B:B,A341)&gt;0),AND(B341&lt;&gt;"",COUNTIF(Bugs!A:A,B341)&gt;0)),"Y","")</f>
        <v>Y</v>
      </c>
      <c r="Q341" s="193" t="str">
        <f>IF(OR(
    AND(COUNTIF(Bugs!A:A,B341)&gt;0,ISNUMBER(SEARCH("x",INDEX(Bugs!C:C,MATCH(B341,Bugs!A:A,0))))),
    AND(COUNTIF(Bugs!B:B,B341)&gt;0,ISNUMBER(SEARCH("x",INDEX(Bugs!C:C,MATCH(B341,Bugs!B:B,0))))),
    AND(COUNTIF(Bugs!A:A,B341)&gt;0,ISNUMBER(SEARCH("x",INDEX(Bugs!D:D,MATCH(B341,Bugs!A:A,0))))),
    AND(COUNTIF(Bugs!B:B,B341)&gt;0,ISNUMBER(SEARCH("x",INDEX(Bugs!D:D,MATCH(B341,Bugs!B:B,0)))))
),"Y","")</f>
        <v>Y</v>
      </c>
      <c r="R341">
        <f ca="1">IF(OR(ISNUMBER(MATCH(L341,MasterData!$D$3:$D$18,0)),ISNUMBER(MATCH(L341,MasterData!$C$3:$C$18,0))),
    DATEDIF(E341,I341,"d"),
    DATEDIF(E341,TODAY(),"d"))</f>
        <v>1</v>
      </c>
      <c r="S341">
        <f t="shared" ca="1" si="18"/>
        <v>1</v>
      </c>
      <c r="T341">
        <f t="shared" ca="1" si="19"/>
        <v>0</v>
      </c>
      <c r="U341">
        <f t="shared" ca="1" si="20"/>
        <v>0</v>
      </c>
    </row>
    <row r="342" spans="2:21" x14ac:dyDescent="0.35">
      <c r="B342" t="s">
        <v>1000</v>
      </c>
      <c r="D342" s="34">
        <v>3014</v>
      </c>
      <c r="E342" s="208">
        <v>45938</v>
      </c>
      <c r="G342" t="s">
        <v>882</v>
      </c>
      <c r="I342" s="208">
        <v>45939</v>
      </c>
      <c r="K342" t="s">
        <v>235</v>
      </c>
      <c r="L342" t="s">
        <v>171</v>
      </c>
      <c r="M342" t="s">
        <v>1001</v>
      </c>
      <c r="N342" t="s">
        <v>237</v>
      </c>
      <c r="P342" s="193" t="str">
        <f>IF(OR(AND(A342&lt;&gt;"",COUNTIF(Bugs!B:B,A342)&gt;0),AND(B342&lt;&gt;"",COUNTIF(Bugs!A:A,B342)&gt;0)),"Y","")</f>
        <v/>
      </c>
      <c r="Q342" s="193" t="str">
        <f>IF(OR(
    AND(COUNTIF(Bugs!A:A,B342)&gt;0,ISNUMBER(SEARCH("x",INDEX(Bugs!C:C,MATCH(B342,Bugs!A:A,0))))),
    AND(COUNTIF(Bugs!B:B,B342)&gt;0,ISNUMBER(SEARCH("x",INDEX(Bugs!C:C,MATCH(B342,Bugs!B:B,0))))),
    AND(COUNTIF(Bugs!A:A,B342)&gt;0,ISNUMBER(SEARCH("x",INDEX(Bugs!D:D,MATCH(B342,Bugs!A:A,0))))),
    AND(COUNTIF(Bugs!B:B,B342)&gt;0,ISNUMBER(SEARCH("x",INDEX(Bugs!D:D,MATCH(B342,Bugs!B:B,0)))))
),"Y","")</f>
        <v/>
      </c>
      <c r="R342">
        <f ca="1">IF(OR(ISNUMBER(MATCH(L342,MasterData!$D$3:$D$18,0)),ISNUMBER(MATCH(L342,MasterData!$C$3:$C$18,0))),
    DATEDIF(E342,I342,"d"),
    DATEDIF(E342,TODAY(),"d"))</f>
        <v>1</v>
      </c>
      <c r="S342">
        <f t="shared" ca="1" si="18"/>
        <v>1</v>
      </c>
      <c r="T342">
        <f t="shared" ca="1" si="19"/>
        <v>0</v>
      </c>
      <c r="U342">
        <f t="shared" ca="1" si="20"/>
        <v>0</v>
      </c>
    </row>
    <row r="343" spans="2:21" x14ac:dyDescent="0.35">
      <c r="B343" t="s">
        <v>1002</v>
      </c>
      <c r="D343" s="34">
        <v>3014</v>
      </c>
      <c r="E343" s="208">
        <v>45939</v>
      </c>
      <c r="G343" t="s">
        <v>715</v>
      </c>
      <c r="I343" s="208">
        <v>45939</v>
      </c>
      <c r="K343" t="s">
        <v>241</v>
      </c>
      <c r="L343" t="s">
        <v>171</v>
      </c>
      <c r="M343" t="s">
        <v>1003</v>
      </c>
      <c r="N343" t="s">
        <v>237</v>
      </c>
      <c r="P343" s="193" t="str">
        <f>IF(OR(AND(A343&lt;&gt;"",COUNTIF(Bugs!B:B,A343)&gt;0),AND(B343&lt;&gt;"",COUNTIF(Bugs!A:A,B343)&gt;0)),"Y","")</f>
        <v/>
      </c>
      <c r="Q343" s="193" t="str">
        <f>IF(OR(
    AND(COUNTIF(Bugs!A:A,B343)&gt;0,ISNUMBER(SEARCH("x",INDEX(Bugs!C:C,MATCH(B343,Bugs!A:A,0))))),
    AND(COUNTIF(Bugs!B:B,B343)&gt;0,ISNUMBER(SEARCH("x",INDEX(Bugs!C:C,MATCH(B343,Bugs!B:B,0))))),
    AND(COUNTIF(Bugs!A:A,B343)&gt;0,ISNUMBER(SEARCH("x",INDEX(Bugs!D:D,MATCH(B343,Bugs!A:A,0))))),
    AND(COUNTIF(Bugs!B:B,B343)&gt;0,ISNUMBER(SEARCH("x",INDEX(Bugs!D:D,MATCH(B343,Bugs!B:B,0)))))
),"Y","")</f>
        <v/>
      </c>
      <c r="R343">
        <f ca="1">IF(OR(ISNUMBER(MATCH(L343,MasterData!$D$3:$D$18,0)),ISNUMBER(MATCH(L343,MasterData!$C$3:$C$18,0))),
    DATEDIF(E343,I343,"d"),
    DATEDIF(E343,TODAY(),"d"))</f>
        <v>0</v>
      </c>
      <c r="S343">
        <f t="shared" ca="1" si="18"/>
        <v>1</v>
      </c>
      <c r="T343">
        <f t="shared" ca="1" si="19"/>
        <v>0</v>
      </c>
      <c r="U343">
        <f t="shared" ca="1" si="20"/>
        <v>0</v>
      </c>
    </row>
    <row r="344" spans="2:21" x14ac:dyDescent="0.35">
      <c r="B344" t="s">
        <v>1004</v>
      </c>
      <c r="D344" s="34" t="s">
        <v>746</v>
      </c>
      <c r="E344" s="208">
        <v>45940</v>
      </c>
      <c r="G344" t="s">
        <v>886</v>
      </c>
      <c r="I344" s="208">
        <v>45940</v>
      </c>
      <c r="K344" t="s">
        <v>235</v>
      </c>
      <c r="L344" t="s">
        <v>171</v>
      </c>
      <c r="M344" t="s">
        <v>1005</v>
      </c>
      <c r="N344" t="s">
        <v>237</v>
      </c>
      <c r="P344" s="193" t="str">
        <f>IF(OR(AND(A344&lt;&gt;"",COUNTIF(Bugs!B:B,A344)&gt;0),AND(B344&lt;&gt;"",COUNTIF(Bugs!A:A,B344)&gt;0)),"Y","")</f>
        <v/>
      </c>
      <c r="Q344" s="193" t="str">
        <f>IF(OR(
    AND(COUNTIF(Bugs!A:A,B344)&gt;0,ISNUMBER(SEARCH("x",INDEX(Bugs!C:C,MATCH(B344,Bugs!A:A,0))))),
    AND(COUNTIF(Bugs!B:B,B344)&gt;0,ISNUMBER(SEARCH("x",INDEX(Bugs!C:C,MATCH(B344,Bugs!B:B,0))))),
    AND(COUNTIF(Bugs!A:A,B344)&gt;0,ISNUMBER(SEARCH("x",INDEX(Bugs!D:D,MATCH(B344,Bugs!A:A,0))))),
    AND(COUNTIF(Bugs!B:B,B344)&gt;0,ISNUMBER(SEARCH("x",INDEX(Bugs!D:D,MATCH(B344,Bugs!B:B,0)))))
),"Y","")</f>
        <v/>
      </c>
      <c r="R344">
        <f ca="1">IF(OR(ISNUMBER(MATCH(L344,MasterData!$D$3:$D$18,0)),ISNUMBER(MATCH(L344,MasterData!$C$3:$C$18,0))),
    DATEDIF(E344,I344,"d"),
    DATEDIF(E344,TODAY(),"d"))</f>
        <v>0</v>
      </c>
      <c r="S344">
        <f t="shared" ca="1" si="18"/>
        <v>1</v>
      </c>
      <c r="T344">
        <f t="shared" ca="1" si="19"/>
        <v>0</v>
      </c>
      <c r="U344">
        <f t="shared" ca="1" si="20"/>
        <v>0</v>
      </c>
    </row>
    <row r="345" spans="2:21" x14ac:dyDescent="0.35">
      <c r="B345" t="s">
        <v>1006</v>
      </c>
      <c r="D345" s="34">
        <v>3014</v>
      </c>
      <c r="E345" s="208">
        <v>45940</v>
      </c>
      <c r="G345" t="s">
        <v>715</v>
      </c>
      <c r="I345" s="208">
        <v>45943</v>
      </c>
      <c r="K345" t="s">
        <v>235</v>
      </c>
      <c r="L345" t="s">
        <v>171</v>
      </c>
      <c r="M345" t="s">
        <v>1007</v>
      </c>
      <c r="N345" t="s">
        <v>237</v>
      </c>
      <c r="P345" s="193" t="str">
        <f>IF(OR(AND(A345&lt;&gt;"",COUNTIF(Bugs!B:B,A345)&gt;0),AND(B345&lt;&gt;"",COUNTIF(Bugs!A:A,B345)&gt;0)),"Y","")</f>
        <v/>
      </c>
      <c r="Q345" s="193" t="str">
        <f>IF(OR(
    AND(COUNTIF(Bugs!A:A,B345)&gt;0,ISNUMBER(SEARCH("x",INDEX(Bugs!C:C,MATCH(B345,Bugs!A:A,0))))),
    AND(COUNTIF(Bugs!B:B,B345)&gt;0,ISNUMBER(SEARCH("x",INDEX(Bugs!C:C,MATCH(B345,Bugs!B:B,0))))),
    AND(COUNTIF(Bugs!A:A,B345)&gt;0,ISNUMBER(SEARCH("x",INDEX(Bugs!D:D,MATCH(B345,Bugs!A:A,0))))),
    AND(COUNTIF(Bugs!B:B,B345)&gt;0,ISNUMBER(SEARCH("x",INDEX(Bugs!D:D,MATCH(B345,Bugs!B:B,0)))))
),"Y","")</f>
        <v/>
      </c>
      <c r="R345">
        <f ca="1">IF(OR(ISNUMBER(MATCH(L345,MasterData!$D$3:$D$18,0)),ISNUMBER(MATCH(L345,MasterData!$C$3:$C$18,0))),
    DATEDIF(E345,I345,"d"),
    DATEDIF(E345,TODAY(),"d"))</f>
        <v>3</v>
      </c>
      <c r="S345">
        <f t="shared" ca="1" si="18"/>
        <v>1</v>
      </c>
      <c r="T345">
        <f t="shared" ca="1" si="19"/>
        <v>0</v>
      </c>
      <c r="U345">
        <f t="shared" ca="1" si="20"/>
        <v>0</v>
      </c>
    </row>
    <row r="346" spans="2:21" x14ac:dyDescent="0.35">
      <c r="B346" t="s">
        <v>1008</v>
      </c>
      <c r="D346" s="34" t="s">
        <v>660</v>
      </c>
      <c r="E346" s="208">
        <v>45940</v>
      </c>
      <c r="G346" t="s">
        <v>876</v>
      </c>
      <c r="I346" s="208">
        <v>45952</v>
      </c>
      <c r="K346" t="s">
        <v>235</v>
      </c>
      <c r="L346" t="s">
        <v>171</v>
      </c>
      <c r="M346" t="s">
        <v>1009</v>
      </c>
      <c r="N346" t="s">
        <v>237</v>
      </c>
      <c r="P346" s="193" t="str">
        <f>IF(OR(AND(A346&lt;&gt;"",COUNTIF(Bugs!B:B,A346)&gt;0),AND(B346&lt;&gt;"",COUNTIF(Bugs!A:A,B346)&gt;0)),"Y","")</f>
        <v/>
      </c>
      <c r="Q346" s="193" t="str">
        <f>IF(OR(
    AND(COUNTIF(Bugs!A:A,B346)&gt;0,ISNUMBER(SEARCH("x",INDEX(Bugs!C:C,MATCH(B346,Bugs!A:A,0))))),
    AND(COUNTIF(Bugs!B:B,B346)&gt;0,ISNUMBER(SEARCH("x",INDEX(Bugs!C:C,MATCH(B346,Bugs!B:B,0))))),
    AND(COUNTIF(Bugs!A:A,B346)&gt;0,ISNUMBER(SEARCH("x",INDEX(Bugs!D:D,MATCH(B346,Bugs!A:A,0))))),
    AND(COUNTIF(Bugs!B:B,B346)&gt;0,ISNUMBER(SEARCH("x",INDEX(Bugs!D:D,MATCH(B346,Bugs!B:B,0)))))
),"Y","")</f>
        <v/>
      </c>
      <c r="R346">
        <f ca="1">IF(OR(ISNUMBER(MATCH(L346,MasterData!$D$3:$D$18,0)),ISNUMBER(MATCH(L346,MasterData!$C$3:$C$18,0))),
    DATEDIF(E346,I346,"d"),
    DATEDIF(E346,TODAY(),"d"))</f>
        <v>12</v>
      </c>
      <c r="S346">
        <f t="shared" ca="1" si="18"/>
        <v>0</v>
      </c>
      <c r="T346">
        <f t="shared" ca="1" si="19"/>
        <v>1</v>
      </c>
      <c r="U346">
        <f t="shared" ca="1" si="20"/>
        <v>0</v>
      </c>
    </row>
    <row r="347" spans="2:21" x14ac:dyDescent="0.35">
      <c r="B347" t="s">
        <v>1010</v>
      </c>
      <c r="D347" s="34">
        <v>3014</v>
      </c>
      <c r="E347" s="208">
        <v>45940</v>
      </c>
      <c r="G347" t="s">
        <v>715</v>
      </c>
      <c r="I347" s="208">
        <v>45952</v>
      </c>
      <c r="K347" t="s">
        <v>235</v>
      </c>
      <c r="L347" t="s">
        <v>171</v>
      </c>
      <c r="M347" t="s">
        <v>1011</v>
      </c>
      <c r="N347" t="s">
        <v>237</v>
      </c>
      <c r="P347" s="193" t="str">
        <f>IF(OR(AND(A347&lt;&gt;"",COUNTIF(Bugs!B:B,A347)&gt;0),AND(B347&lt;&gt;"",COUNTIF(Bugs!A:A,B347)&gt;0)),"Y","")</f>
        <v/>
      </c>
      <c r="Q347" s="193" t="str">
        <f>IF(OR(
    AND(COUNTIF(Bugs!A:A,B347)&gt;0,ISNUMBER(SEARCH("x",INDEX(Bugs!C:C,MATCH(B347,Bugs!A:A,0))))),
    AND(COUNTIF(Bugs!B:B,B347)&gt;0,ISNUMBER(SEARCH("x",INDEX(Bugs!C:C,MATCH(B347,Bugs!B:B,0))))),
    AND(COUNTIF(Bugs!A:A,B347)&gt;0,ISNUMBER(SEARCH("x",INDEX(Bugs!D:D,MATCH(B347,Bugs!A:A,0))))),
    AND(COUNTIF(Bugs!B:B,B347)&gt;0,ISNUMBER(SEARCH("x",INDEX(Bugs!D:D,MATCH(B347,Bugs!B:B,0)))))
),"Y","")</f>
        <v/>
      </c>
      <c r="R347">
        <f ca="1">IF(OR(ISNUMBER(MATCH(L347,MasterData!$D$3:$D$18,0)),ISNUMBER(MATCH(L347,MasterData!$C$3:$C$18,0))),
    DATEDIF(E347,I347,"d"),
    DATEDIF(E347,TODAY(),"d"))</f>
        <v>12</v>
      </c>
      <c r="S347">
        <f t="shared" ca="1" si="18"/>
        <v>0</v>
      </c>
      <c r="T347">
        <f t="shared" ca="1" si="19"/>
        <v>1</v>
      </c>
      <c r="U347">
        <f t="shared" ca="1" si="20"/>
        <v>0</v>
      </c>
    </row>
    <row r="348" spans="2:21" x14ac:dyDescent="0.35">
      <c r="B348" t="s">
        <v>1012</v>
      </c>
      <c r="D348" s="34" t="s">
        <v>746</v>
      </c>
      <c r="E348" s="208">
        <v>45943</v>
      </c>
      <c r="G348" t="s">
        <v>1013</v>
      </c>
      <c r="I348" s="208">
        <v>45944</v>
      </c>
      <c r="K348" t="s">
        <v>235</v>
      </c>
      <c r="L348" t="s">
        <v>171</v>
      </c>
      <c r="M348" t="s">
        <v>1014</v>
      </c>
      <c r="N348" t="s">
        <v>237</v>
      </c>
      <c r="P348" s="193" t="str">
        <f>IF(OR(AND(A348&lt;&gt;"",COUNTIF(Bugs!B:B,A348)&gt;0),AND(B348&lt;&gt;"",COUNTIF(Bugs!A:A,B348)&gt;0)),"Y","")</f>
        <v/>
      </c>
      <c r="Q348" s="193" t="str">
        <f>IF(OR(
    AND(COUNTIF(Bugs!A:A,B348)&gt;0,ISNUMBER(SEARCH("x",INDEX(Bugs!C:C,MATCH(B348,Bugs!A:A,0))))),
    AND(COUNTIF(Bugs!B:B,B348)&gt;0,ISNUMBER(SEARCH("x",INDEX(Bugs!C:C,MATCH(B348,Bugs!B:B,0))))),
    AND(COUNTIF(Bugs!A:A,B348)&gt;0,ISNUMBER(SEARCH("x",INDEX(Bugs!D:D,MATCH(B348,Bugs!A:A,0))))),
    AND(COUNTIF(Bugs!B:B,B348)&gt;0,ISNUMBER(SEARCH("x",INDEX(Bugs!D:D,MATCH(B348,Bugs!B:B,0)))))
),"Y","")</f>
        <v/>
      </c>
      <c r="R348">
        <f ca="1">IF(OR(ISNUMBER(MATCH(L348,MasterData!$D$3:$D$18,0)),ISNUMBER(MATCH(L348,MasterData!$C$3:$C$18,0))),
    DATEDIF(E348,I348,"d"),
    DATEDIF(E348,TODAY(),"d"))</f>
        <v>1</v>
      </c>
      <c r="S348">
        <f t="shared" ca="1" si="18"/>
        <v>1</v>
      </c>
      <c r="T348">
        <f t="shared" ca="1" si="19"/>
        <v>0</v>
      </c>
      <c r="U348">
        <f t="shared" ca="1" si="20"/>
        <v>0</v>
      </c>
    </row>
    <row r="349" spans="2:21" x14ac:dyDescent="0.35">
      <c r="B349" t="s">
        <v>86</v>
      </c>
      <c r="D349" s="34">
        <v>3014</v>
      </c>
      <c r="E349" s="208">
        <v>45943</v>
      </c>
      <c r="G349" t="s">
        <v>715</v>
      </c>
      <c r="I349" s="208">
        <v>45996</v>
      </c>
      <c r="K349" t="s">
        <v>235</v>
      </c>
      <c r="L349" t="s">
        <v>171</v>
      </c>
      <c r="M349" t="s">
        <v>1015</v>
      </c>
      <c r="N349" t="s">
        <v>237</v>
      </c>
      <c r="P349" s="193" t="str">
        <f>IF(OR(AND(A349&lt;&gt;"",COUNTIF(Bugs!B:B,A349)&gt;0),AND(B349&lt;&gt;"",COUNTIF(Bugs!A:A,B349)&gt;0)),"Y","")</f>
        <v>Y</v>
      </c>
      <c r="Q349" s="193" t="str">
        <f>IF(OR(
    AND(COUNTIF(Bugs!A:A,B349)&gt;0,ISNUMBER(SEARCH("x",INDEX(Bugs!C:C,MATCH(B349,Bugs!A:A,0))))),
    AND(COUNTIF(Bugs!B:B,B349)&gt;0,ISNUMBER(SEARCH("x",INDEX(Bugs!C:C,MATCH(B349,Bugs!B:B,0))))),
    AND(COUNTIF(Bugs!A:A,B349)&gt;0,ISNUMBER(SEARCH("x",INDEX(Bugs!D:D,MATCH(B349,Bugs!A:A,0))))),
    AND(COUNTIF(Bugs!B:B,B349)&gt;0,ISNUMBER(SEARCH("x",INDEX(Bugs!D:D,MATCH(B349,Bugs!B:B,0)))))
),"Y","")</f>
        <v/>
      </c>
      <c r="R349">
        <f ca="1">IF(OR(ISNUMBER(MATCH(L349,MasterData!$D$3:$D$18,0)),ISNUMBER(MATCH(L349,MasterData!$C$3:$C$18,0))),
    DATEDIF(E349,I349,"d"),
    DATEDIF(E349,TODAY(),"d"))</f>
        <v>53</v>
      </c>
      <c r="S349">
        <f t="shared" ca="1" si="18"/>
        <v>0</v>
      </c>
      <c r="T349">
        <f t="shared" ca="1" si="19"/>
        <v>0</v>
      </c>
      <c r="U349">
        <f t="shared" ca="1" si="20"/>
        <v>1</v>
      </c>
    </row>
    <row r="350" spans="2:21" x14ac:dyDescent="0.35">
      <c r="B350" t="s">
        <v>87</v>
      </c>
      <c r="D350" s="34" t="s">
        <v>746</v>
      </c>
      <c r="E350" s="208">
        <v>45944</v>
      </c>
      <c r="G350" t="s">
        <v>816</v>
      </c>
      <c r="I350" s="208">
        <v>45944</v>
      </c>
      <c r="K350" t="s">
        <v>235</v>
      </c>
      <c r="L350" t="s">
        <v>164</v>
      </c>
      <c r="M350" t="s">
        <v>1016</v>
      </c>
      <c r="N350" t="s">
        <v>237</v>
      </c>
      <c r="P350" s="193" t="str">
        <f>IF(OR(AND(A350&lt;&gt;"",COUNTIF(Bugs!B:B,A350)&gt;0),AND(B350&lt;&gt;"",COUNTIF(Bugs!A:A,B350)&gt;0)),"Y","")</f>
        <v>Y</v>
      </c>
      <c r="Q350" s="193" t="str">
        <f>IF(OR(
    AND(COUNTIF(Bugs!A:A,B350)&gt;0,ISNUMBER(SEARCH("x",INDEX(Bugs!C:C,MATCH(B350,Bugs!A:A,0))))),
    AND(COUNTIF(Bugs!B:B,B350)&gt;0,ISNUMBER(SEARCH("x",INDEX(Bugs!C:C,MATCH(B350,Bugs!B:B,0))))),
    AND(COUNTIF(Bugs!A:A,B350)&gt;0,ISNUMBER(SEARCH("x",INDEX(Bugs!D:D,MATCH(B350,Bugs!A:A,0))))),
    AND(COUNTIF(Bugs!B:B,B350)&gt;0,ISNUMBER(SEARCH("x",INDEX(Bugs!D:D,MATCH(B350,Bugs!B:B,0)))))
),"Y","")</f>
        <v>Y</v>
      </c>
      <c r="R350">
        <f ca="1">IF(OR(ISNUMBER(MATCH(L350,MasterData!$D$3:$D$18,0)),ISNUMBER(MATCH(L350,MasterData!$C$3:$C$18,0))),
    DATEDIF(E350,I350,"d"),
    DATEDIF(E350,TODAY(),"d"))</f>
        <v>63</v>
      </c>
      <c r="S350">
        <f t="shared" ca="1" si="18"/>
        <v>0</v>
      </c>
      <c r="T350">
        <f t="shared" ca="1" si="19"/>
        <v>0</v>
      </c>
      <c r="U350">
        <f t="shared" ca="1" si="20"/>
        <v>1</v>
      </c>
    </row>
    <row r="351" spans="2:21" x14ac:dyDescent="0.35">
      <c r="B351" t="s">
        <v>1017</v>
      </c>
      <c r="D351" s="34">
        <v>3014</v>
      </c>
      <c r="E351" s="208">
        <v>45944</v>
      </c>
      <c r="G351" t="s">
        <v>834</v>
      </c>
      <c r="I351" s="208">
        <v>45946</v>
      </c>
      <c r="K351" t="s">
        <v>241</v>
      </c>
      <c r="L351" t="s">
        <v>171</v>
      </c>
      <c r="M351" t="s">
        <v>1018</v>
      </c>
      <c r="N351" t="s">
        <v>237</v>
      </c>
      <c r="P351" s="193" t="str">
        <f>IF(OR(AND(A351&lt;&gt;"",COUNTIF(Bugs!B:B,A351)&gt;0),AND(B351&lt;&gt;"",COUNTIF(Bugs!A:A,B351)&gt;0)),"Y","")</f>
        <v/>
      </c>
      <c r="Q351" s="193" t="str">
        <f>IF(OR(
    AND(COUNTIF(Bugs!A:A,B351)&gt;0,ISNUMBER(SEARCH("x",INDEX(Bugs!C:C,MATCH(B351,Bugs!A:A,0))))),
    AND(COUNTIF(Bugs!B:B,B351)&gt;0,ISNUMBER(SEARCH("x",INDEX(Bugs!C:C,MATCH(B351,Bugs!B:B,0))))),
    AND(COUNTIF(Bugs!A:A,B351)&gt;0,ISNUMBER(SEARCH("x",INDEX(Bugs!D:D,MATCH(B351,Bugs!A:A,0))))),
    AND(COUNTIF(Bugs!B:B,B351)&gt;0,ISNUMBER(SEARCH("x",INDEX(Bugs!D:D,MATCH(B351,Bugs!B:B,0)))))
),"Y","")</f>
        <v/>
      </c>
      <c r="R351">
        <f ca="1">IF(OR(ISNUMBER(MATCH(L351,MasterData!$D$3:$D$18,0)),ISNUMBER(MATCH(L351,MasterData!$C$3:$C$18,0))),
    DATEDIF(E351,I351,"d"),
    DATEDIF(E351,TODAY(),"d"))</f>
        <v>2</v>
      </c>
      <c r="S351">
        <f t="shared" ca="1" si="18"/>
        <v>1</v>
      </c>
      <c r="T351">
        <f t="shared" ca="1" si="19"/>
        <v>0</v>
      </c>
      <c r="U351">
        <f t="shared" ca="1" si="20"/>
        <v>0</v>
      </c>
    </row>
    <row r="352" spans="2:21" x14ac:dyDescent="0.35">
      <c r="B352" t="s">
        <v>1019</v>
      </c>
      <c r="D352" s="34" t="s">
        <v>746</v>
      </c>
      <c r="E352" s="208">
        <v>45944</v>
      </c>
      <c r="G352" t="s">
        <v>886</v>
      </c>
      <c r="I352" s="208">
        <v>45946</v>
      </c>
      <c r="K352" t="s">
        <v>235</v>
      </c>
      <c r="L352" t="s">
        <v>171</v>
      </c>
      <c r="M352" t="s">
        <v>1020</v>
      </c>
      <c r="N352" t="s">
        <v>237</v>
      </c>
      <c r="P352" s="193" t="str">
        <f>IF(OR(AND(A352&lt;&gt;"",COUNTIF(Bugs!B:B,A352)&gt;0),AND(B352&lt;&gt;"",COUNTIF(Bugs!A:A,B352)&gt;0)),"Y","")</f>
        <v/>
      </c>
      <c r="Q352" s="193" t="str">
        <f>IF(OR(
    AND(COUNTIF(Bugs!A:A,B352)&gt;0,ISNUMBER(SEARCH("x",INDEX(Bugs!C:C,MATCH(B352,Bugs!A:A,0))))),
    AND(COUNTIF(Bugs!B:B,B352)&gt;0,ISNUMBER(SEARCH("x",INDEX(Bugs!C:C,MATCH(B352,Bugs!B:B,0))))),
    AND(COUNTIF(Bugs!A:A,B352)&gt;0,ISNUMBER(SEARCH("x",INDEX(Bugs!D:D,MATCH(B352,Bugs!A:A,0))))),
    AND(COUNTIF(Bugs!B:B,B352)&gt;0,ISNUMBER(SEARCH("x",INDEX(Bugs!D:D,MATCH(B352,Bugs!B:B,0)))))
),"Y","")</f>
        <v/>
      </c>
      <c r="R352">
        <f ca="1">IF(OR(ISNUMBER(MATCH(L352,MasterData!$D$3:$D$18,0)),ISNUMBER(MATCH(L352,MasterData!$C$3:$C$18,0))),
    DATEDIF(E352,I352,"d"),
    DATEDIF(E352,TODAY(),"d"))</f>
        <v>2</v>
      </c>
      <c r="S352">
        <f t="shared" ca="1" si="18"/>
        <v>1</v>
      </c>
      <c r="T352">
        <f t="shared" ca="1" si="19"/>
        <v>0</v>
      </c>
      <c r="U352">
        <f t="shared" ca="1" si="20"/>
        <v>0</v>
      </c>
    </row>
    <row r="353" spans="1:21" x14ac:dyDescent="0.35">
      <c r="B353" t="s">
        <v>88</v>
      </c>
      <c r="D353" s="34">
        <v>3014</v>
      </c>
      <c r="E353" s="208">
        <v>45945</v>
      </c>
      <c r="G353" t="s">
        <v>1021</v>
      </c>
      <c r="I353" s="208">
        <v>45945</v>
      </c>
      <c r="K353" t="s">
        <v>347</v>
      </c>
      <c r="L353" t="s">
        <v>171</v>
      </c>
      <c r="M353" t="s">
        <v>1022</v>
      </c>
      <c r="N353" t="s">
        <v>237</v>
      </c>
      <c r="P353" s="193" t="str">
        <f>IF(OR(AND(A353&lt;&gt;"",COUNTIF(Bugs!B:B,A353)&gt;0),AND(B353&lt;&gt;"",COUNTIF(Bugs!A:A,B353)&gt;0)),"Y","")</f>
        <v>Y</v>
      </c>
      <c r="Q353" s="193" t="str">
        <f>IF(OR(
    AND(COUNTIF(Bugs!A:A,B353)&gt;0,ISNUMBER(SEARCH("x",INDEX(Bugs!C:C,MATCH(B353,Bugs!A:A,0))))),
    AND(COUNTIF(Bugs!B:B,B353)&gt;0,ISNUMBER(SEARCH("x",INDEX(Bugs!C:C,MATCH(B353,Bugs!B:B,0))))),
    AND(COUNTIF(Bugs!A:A,B353)&gt;0,ISNUMBER(SEARCH("x",INDEX(Bugs!D:D,MATCH(B353,Bugs!A:A,0))))),
    AND(COUNTIF(Bugs!B:B,B353)&gt;0,ISNUMBER(SEARCH("x",INDEX(Bugs!D:D,MATCH(B353,Bugs!B:B,0)))))
),"Y","")</f>
        <v/>
      </c>
      <c r="R353">
        <f ca="1">IF(OR(ISNUMBER(MATCH(L353,MasterData!$D$3:$D$18,0)),ISNUMBER(MATCH(L353,MasterData!$C$3:$C$18,0))),
    DATEDIF(E353,I353,"d"),
    DATEDIF(E353,TODAY(),"d"))</f>
        <v>0</v>
      </c>
      <c r="S353">
        <f t="shared" ca="1" si="18"/>
        <v>1</v>
      </c>
      <c r="T353">
        <f t="shared" ca="1" si="19"/>
        <v>0</v>
      </c>
      <c r="U353">
        <f t="shared" ca="1" si="20"/>
        <v>0</v>
      </c>
    </row>
    <row r="354" spans="1:21" x14ac:dyDescent="0.35">
      <c r="B354" t="s">
        <v>89</v>
      </c>
      <c r="D354" s="34">
        <v>3014</v>
      </c>
      <c r="E354" s="208">
        <v>45947</v>
      </c>
      <c r="G354" t="s">
        <v>982</v>
      </c>
      <c r="I354" s="208">
        <v>45981</v>
      </c>
      <c r="K354" t="s">
        <v>241</v>
      </c>
      <c r="L354" t="s">
        <v>171</v>
      </c>
      <c r="M354" t="s">
        <v>1023</v>
      </c>
      <c r="N354" t="s">
        <v>237</v>
      </c>
      <c r="P354" s="193" t="str">
        <f>IF(OR(AND(A354&lt;&gt;"",COUNTIF(Bugs!B:B,A354)&gt;0),AND(B354&lt;&gt;"",COUNTIF(Bugs!A:A,B354)&gt;0)),"Y","")</f>
        <v>Y</v>
      </c>
      <c r="Q354" s="193" t="str">
        <f>IF(OR(
    AND(COUNTIF(Bugs!A:A,B354)&gt;0,ISNUMBER(SEARCH("x",INDEX(Bugs!C:C,MATCH(B354,Bugs!A:A,0))))),
    AND(COUNTIF(Bugs!B:B,B354)&gt;0,ISNUMBER(SEARCH("x",INDEX(Bugs!C:C,MATCH(B354,Bugs!B:B,0))))),
    AND(COUNTIF(Bugs!A:A,B354)&gt;0,ISNUMBER(SEARCH("x",INDEX(Bugs!D:D,MATCH(B354,Bugs!A:A,0))))),
    AND(COUNTIF(Bugs!B:B,B354)&gt;0,ISNUMBER(SEARCH("x",INDEX(Bugs!D:D,MATCH(B354,Bugs!B:B,0)))))
),"Y","")</f>
        <v/>
      </c>
      <c r="R354">
        <f ca="1">IF(OR(ISNUMBER(MATCH(L354,MasterData!$D$3:$D$18,0)),ISNUMBER(MATCH(L354,MasterData!$C$3:$C$18,0))),
    DATEDIF(E354,I354,"d"),
    DATEDIF(E354,TODAY(),"d"))</f>
        <v>34</v>
      </c>
      <c r="S354">
        <f t="shared" ca="1" si="18"/>
        <v>0</v>
      </c>
      <c r="T354">
        <f t="shared" ca="1" si="19"/>
        <v>0</v>
      </c>
      <c r="U354">
        <f t="shared" ca="1" si="20"/>
        <v>1</v>
      </c>
    </row>
    <row r="355" spans="1:21" x14ac:dyDescent="0.35">
      <c r="B355" t="s">
        <v>90</v>
      </c>
      <c r="D355" s="34" t="s">
        <v>746</v>
      </c>
      <c r="E355" s="208">
        <v>45950</v>
      </c>
      <c r="G355" t="s">
        <v>816</v>
      </c>
      <c r="I355" s="208">
        <v>45986</v>
      </c>
      <c r="K355" t="s">
        <v>235</v>
      </c>
      <c r="L355" t="s">
        <v>171</v>
      </c>
      <c r="M355" t="s">
        <v>1024</v>
      </c>
      <c r="N355" t="s">
        <v>237</v>
      </c>
      <c r="P355" s="193" t="str">
        <f>IF(OR(AND(A355&lt;&gt;"",COUNTIF(Bugs!B:B,A355)&gt;0),AND(B355&lt;&gt;"",COUNTIF(Bugs!A:A,B355)&gt;0)),"Y","")</f>
        <v>Y</v>
      </c>
      <c r="Q355" s="193" t="str">
        <f>IF(OR(
    AND(COUNTIF(Bugs!A:A,B355)&gt;0,ISNUMBER(SEARCH("x",INDEX(Bugs!C:C,MATCH(B355,Bugs!A:A,0))))),
    AND(COUNTIF(Bugs!B:B,B355)&gt;0,ISNUMBER(SEARCH("x",INDEX(Bugs!C:C,MATCH(B355,Bugs!B:B,0))))),
    AND(COUNTIF(Bugs!A:A,B355)&gt;0,ISNUMBER(SEARCH("x",INDEX(Bugs!D:D,MATCH(B355,Bugs!A:A,0))))),
    AND(COUNTIF(Bugs!B:B,B355)&gt;0,ISNUMBER(SEARCH("x",INDEX(Bugs!D:D,MATCH(B355,Bugs!B:B,0)))))
),"Y","")</f>
        <v/>
      </c>
      <c r="R355">
        <f ca="1">IF(OR(ISNUMBER(MATCH(L355,MasterData!$D$3:$D$18,0)),ISNUMBER(MATCH(L355,MasterData!$C$3:$C$18,0))),
    DATEDIF(E355,I355,"d"),
    DATEDIF(E355,TODAY(),"d"))</f>
        <v>36</v>
      </c>
      <c r="S355">
        <f t="shared" ca="1" si="18"/>
        <v>0</v>
      </c>
      <c r="T355">
        <f t="shared" ca="1" si="19"/>
        <v>0</v>
      </c>
      <c r="U355">
        <f t="shared" ca="1" si="20"/>
        <v>1</v>
      </c>
    </row>
    <row r="356" spans="1:21" x14ac:dyDescent="0.35">
      <c r="B356" t="s">
        <v>1025</v>
      </c>
      <c r="D356" s="34">
        <v>3014</v>
      </c>
      <c r="E356" s="208">
        <v>45950</v>
      </c>
      <c r="G356" t="s">
        <v>1026</v>
      </c>
      <c r="I356" s="208">
        <v>45965</v>
      </c>
      <c r="K356" t="s">
        <v>347</v>
      </c>
      <c r="L356" t="s">
        <v>171</v>
      </c>
      <c r="M356" t="s">
        <v>1027</v>
      </c>
      <c r="N356" t="s">
        <v>237</v>
      </c>
      <c r="P356" s="193" t="str">
        <f>IF(OR(AND(A356&lt;&gt;"",COUNTIF(Bugs!B:B,A356)&gt;0),AND(B356&lt;&gt;"",COUNTIF(Bugs!A:A,B356)&gt;0)),"Y","")</f>
        <v/>
      </c>
      <c r="Q356" s="193" t="str">
        <f>IF(OR(
    AND(COUNTIF(Bugs!A:A,B356)&gt;0,ISNUMBER(SEARCH("x",INDEX(Bugs!C:C,MATCH(B356,Bugs!A:A,0))))),
    AND(COUNTIF(Bugs!B:B,B356)&gt;0,ISNUMBER(SEARCH("x",INDEX(Bugs!C:C,MATCH(B356,Bugs!B:B,0))))),
    AND(COUNTIF(Bugs!A:A,B356)&gt;0,ISNUMBER(SEARCH("x",INDEX(Bugs!D:D,MATCH(B356,Bugs!A:A,0))))),
    AND(COUNTIF(Bugs!B:B,B356)&gt;0,ISNUMBER(SEARCH("x",INDEX(Bugs!D:D,MATCH(B356,Bugs!B:B,0)))))
),"Y","")</f>
        <v/>
      </c>
      <c r="R356">
        <f ca="1">IF(OR(ISNUMBER(MATCH(L356,MasterData!$D$3:$D$18,0)),ISNUMBER(MATCH(L356,MasterData!$C$3:$C$18,0))),
    DATEDIF(E356,I356,"d"),
    DATEDIF(E356,TODAY(),"d"))</f>
        <v>15</v>
      </c>
      <c r="S356">
        <f t="shared" ca="1" si="18"/>
        <v>0</v>
      </c>
      <c r="T356">
        <f t="shared" ca="1" si="19"/>
        <v>1</v>
      </c>
      <c r="U356">
        <f t="shared" ca="1" si="20"/>
        <v>0</v>
      </c>
    </row>
    <row r="357" spans="1:21" x14ac:dyDescent="0.35">
      <c r="A357" s="72"/>
      <c r="B357" s="72" t="s">
        <v>91</v>
      </c>
      <c r="C357" s="72"/>
      <c r="D357" s="180">
        <v>3003</v>
      </c>
      <c r="E357" s="209">
        <v>45950</v>
      </c>
      <c r="F357" s="72"/>
      <c r="G357" s="72" t="s">
        <v>816</v>
      </c>
      <c r="H357" s="72"/>
      <c r="I357" s="209">
        <v>45960</v>
      </c>
      <c r="J357" s="72"/>
      <c r="K357" s="72" t="s">
        <v>235</v>
      </c>
      <c r="L357" s="72" t="s">
        <v>171</v>
      </c>
      <c r="M357" s="72" t="s">
        <v>1028</v>
      </c>
      <c r="N357" s="72" t="s">
        <v>237</v>
      </c>
      <c r="P357" s="193" t="str">
        <f>IF(OR(AND(A357&lt;&gt;"",COUNTIF(Bugs!B:B,A357)&gt;0),AND(B357&lt;&gt;"",COUNTIF(Bugs!A:A,B357)&gt;0)),"Y","")</f>
        <v>Y</v>
      </c>
      <c r="Q357" s="193" t="str">
        <f>IF(OR(
    AND(COUNTIF(Bugs!A:A,B357)&gt;0,ISNUMBER(SEARCH("x",INDEX(Bugs!C:C,MATCH(B357,Bugs!A:A,0))))),
    AND(COUNTIF(Bugs!B:B,B357)&gt;0,ISNUMBER(SEARCH("x",INDEX(Bugs!C:C,MATCH(B357,Bugs!B:B,0))))),
    AND(COUNTIF(Bugs!A:A,B357)&gt;0,ISNUMBER(SEARCH("x",INDEX(Bugs!D:D,MATCH(B357,Bugs!A:A,0))))),
    AND(COUNTIF(Bugs!B:B,B357)&gt;0,ISNUMBER(SEARCH("x",INDEX(Bugs!D:D,MATCH(B357,Bugs!B:B,0)))))
),"Y","")</f>
        <v>Y</v>
      </c>
      <c r="R357">
        <f ca="1">IF(OR(ISNUMBER(MATCH(L357,MasterData!$D$3:$D$18,0)),ISNUMBER(MATCH(L357,MasterData!$C$3:$C$18,0))),
    DATEDIF(E357,I357,"d"),
    DATEDIF(E357,TODAY(),"d"))</f>
        <v>10</v>
      </c>
      <c r="S357">
        <f t="shared" ca="1" si="18"/>
        <v>0</v>
      </c>
      <c r="T357">
        <f t="shared" ca="1" si="19"/>
        <v>1</v>
      </c>
      <c r="U357">
        <f t="shared" ca="1" si="20"/>
        <v>0</v>
      </c>
    </row>
    <row r="358" spans="1:21" x14ac:dyDescent="0.35">
      <c r="B358" t="s">
        <v>1030</v>
      </c>
      <c r="D358" s="34">
        <v>3009</v>
      </c>
      <c r="E358" s="208">
        <v>45950</v>
      </c>
      <c r="G358" t="s">
        <v>866</v>
      </c>
      <c r="I358" s="208">
        <v>45951</v>
      </c>
      <c r="K358" t="s">
        <v>235</v>
      </c>
      <c r="L358" t="s">
        <v>171</v>
      </c>
      <c r="M358" t="s">
        <v>1031</v>
      </c>
      <c r="N358" t="s">
        <v>237</v>
      </c>
      <c r="P358" s="193" t="str">
        <f>IF(OR(AND(A358&lt;&gt;"",COUNTIF(Bugs!B:B,A358)&gt;0),AND(B358&lt;&gt;"",COUNTIF(Bugs!A:A,B358)&gt;0)),"Y","")</f>
        <v/>
      </c>
      <c r="Q358" s="193" t="str">
        <f>IF(OR(
    AND(COUNTIF(Bugs!A:A,B358)&gt;0,ISNUMBER(SEARCH("x",INDEX(Bugs!C:C,MATCH(B358,Bugs!A:A,0))))),
    AND(COUNTIF(Bugs!B:B,B358)&gt;0,ISNUMBER(SEARCH("x",INDEX(Bugs!C:C,MATCH(B358,Bugs!B:B,0))))),
    AND(COUNTIF(Bugs!A:A,B358)&gt;0,ISNUMBER(SEARCH("x",INDEX(Bugs!D:D,MATCH(B358,Bugs!A:A,0))))),
    AND(COUNTIF(Bugs!B:B,B358)&gt;0,ISNUMBER(SEARCH("x",INDEX(Bugs!D:D,MATCH(B358,Bugs!B:B,0)))))
),"Y","")</f>
        <v/>
      </c>
      <c r="R358">
        <f ca="1">IF(OR(ISNUMBER(MATCH(L358,MasterData!$D$3:$D$18,0)),ISNUMBER(MATCH(L358,MasterData!$C$3:$C$18,0))),
    DATEDIF(E358,I358,"d"),
    DATEDIF(E358,TODAY(),"d"))</f>
        <v>1</v>
      </c>
      <c r="S358">
        <f t="shared" ca="1" si="18"/>
        <v>1</v>
      </c>
      <c r="T358">
        <f t="shared" ca="1" si="19"/>
        <v>0</v>
      </c>
      <c r="U358">
        <f t="shared" ca="1" si="20"/>
        <v>0</v>
      </c>
    </row>
    <row r="359" spans="1:21" x14ac:dyDescent="0.35">
      <c r="B359" t="s">
        <v>92</v>
      </c>
      <c r="D359" s="34">
        <v>3014</v>
      </c>
      <c r="E359" s="208">
        <v>45950</v>
      </c>
      <c r="G359" t="s">
        <v>715</v>
      </c>
      <c r="I359" s="208">
        <v>45950</v>
      </c>
      <c r="K359" t="s">
        <v>235</v>
      </c>
      <c r="L359" t="s">
        <v>164</v>
      </c>
      <c r="M359" t="s">
        <v>1032</v>
      </c>
      <c r="N359" t="s">
        <v>237</v>
      </c>
      <c r="P359" s="193" t="str">
        <f>IF(OR(AND(A359&lt;&gt;"",COUNTIF(Bugs!B:B,A359)&gt;0),AND(B359&lt;&gt;"",COUNTIF(Bugs!A:A,B359)&gt;0)),"Y","")</f>
        <v>Y</v>
      </c>
      <c r="Q359" s="193" t="str">
        <f>IF(OR(
    AND(COUNTIF(Bugs!A:A,B359)&gt;0,ISNUMBER(SEARCH("x",INDEX(Bugs!C:C,MATCH(B359,Bugs!A:A,0))))),
    AND(COUNTIF(Bugs!B:B,B359)&gt;0,ISNUMBER(SEARCH("x",INDEX(Bugs!C:C,MATCH(B359,Bugs!B:B,0))))),
    AND(COUNTIF(Bugs!A:A,B359)&gt;0,ISNUMBER(SEARCH("x",INDEX(Bugs!D:D,MATCH(B359,Bugs!A:A,0))))),
    AND(COUNTIF(Bugs!B:B,B359)&gt;0,ISNUMBER(SEARCH("x",INDEX(Bugs!D:D,MATCH(B359,Bugs!B:B,0)))))
),"Y","")</f>
        <v>Y</v>
      </c>
      <c r="R359">
        <f ca="1">IF(OR(ISNUMBER(MATCH(L359,MasterData!$D$3:$D$18,0)),ISNUMBER(MATCH(L359,MasterData!$C$3:$C$18,0))),
    DATEDIF(E359,I359,"d"),
    DATEDIF(E359,TODAY(),"d"))</f>
        <v>57</v>
      </c>
      <c r="S359">
        <f t="shared" ca="1" si="18"/>
        <v>0</v>
      </c>
      <c r="T359">
        <f t="shared" ca="1" si="19"/>
        <v>0</v>
      </c>
      <c r="U359">
        <f t="shared" ca="1" si="20"/>
        <v>1</v>
      </c>
    </row>
    <row r="360" spans="1:21" x14ac:dyDescent="0.35">
      <c r="A360" s="72"/>
      <c r="B360" s="72" t="s">
        <v>93</v>
      </c>
      <c r="C360" s="72"/>
      <c r="D360" s="180" t="s">
        <v>660</v>
      </c>
      <c r="E360" s="209">
        <v>45950</v>
      </c>
      <c r="F360" s="72"/>
      <c r="G360" s="72" t="s">
        <v>715</v>
      </c>
      <c r="H360" s="72"/>
      <c r="I360" s="209">
        <v>45961</v>
      </c>
      <c r="J360" s="72"/>
      <c r="K360" s="72" t="s">
        <v>235</v>
      </c>
      <c r="L360" s="72" t="s">
        <v>171</v>
      </c>
      <c r="M360" s="72" t="s">
        <v>1033</v>
      </c>
      <c r="N360" s="72" t="s">
        <v>237</v>
      </c>
      <c r="P360" s="193" t="str">
        <f>IF(OR(AND(A360&lt;&gt;"",COUNTIF(Bugs!B:B,A360)&gt;0),AND(B360&lt;&gt;"",COUNTIF(Bugs!A:A,B360)&gt;0)),"Y","")</f>
        <v>Y</v>
      </c>
      <c r="Q360" s="193" t="str">
        <f>IF(OR(
    AND(COUNTIF(Bugs!A:A,B360)&gt;0,ISNUMBER(SEARCH("x",INDEX(Bugs!C:C,MATCH(B360,Bugs!A:A,0))))),
    AND(COUNTIF(Bugs!B:B,B360)&gt;0,ISNUMBER(SEARCH("x",INDEX(Bugs!C:C,MATCH(B360,Bugs!B:B,0))))),
    AND(COUNTIF(Bugs!A:A,B360)&gt;0,ISNUMBER(SEARCH("x",INDEX(Bugs!D:D,MATCH(B360,Bugs!A:A,0))))),
    AND(COUNTIF(Bugs!B:B,B360)&gt;0,ISNUMBER(SEARCH("x",INDEX(Bugs!D:D,MATCH(B360,Bugs!B:B,0)))))
),"Y","")</f>
        <v/>
      </c>
      <c r="R360">
        <f ca="1">IF(OR(ISNUMBER(MATCH(L360,MasterData!$D$3:$D$18,0)),ISNUMBER(MATCH(L360,MasterData!$C$3:$C$18,0))),
    DATEDIF(E360,I360,"d"),
    DATEDIF(E360,TODAY(),"d"))</f>
        <v>11</v>
      </c>
      <c r="S360">
        <f t="shared" ca="1" si="18"/>
        <v>0</v>
      </c>
      <c r="T360">
        <f t="shared" ca="1" si="19"/>
        <v>1</v>
      </c>
      <c r="U360">
        <f t="shared" ca="1" si="20"/>
        <v>0</v>
      </c>
    </row>
    <row r="361" spans="1:21" x14ac:dyDescent="0.35">
      <c r="B361" t="s">
        <v>1034</v>
      </c>
      <c r="D361" s="34" t="s">
        <v>660</v>
      </c>
      <c r="E361" s="208">
        <v>45950</v>
      </c>
      <c r="G361" t="s">
        <v>715</v>
      </c>
      <c r="I361" s="208">
        <v>45950</v>
      </c>
      <c r="K361" t="s">
        <v>235</v>
      </c>
      <c r="L361" t="s">
        <v>164</v>
      </c>
      <c r="M361" t="s">
        <v>1035</v>
      </c>
      <c r="N361" t="s">
        <v>237</v>
      </c>
      <c r="P361" s="193" t="str">
        <f>IF(OR(AND(A361&lt;&gt;"",COUNTIF(Bugs!B:B,A361)&gt;0),AND(B361&lt;&gt;"",COUNTIF(Bugs!A:A,B361)&gt;0)),"Y","")</f>
        <v/>
      </c>
      <c r="Q361" s="193" t="str">
        <f>IF(OR(
    AND(COUNTIF(Bugs!A:A,B361)&gt;0,ISNUMBER(SEARCH("x",INDEX(Bugs!C:C,MATCH(B361,Bugs!A:A,0))))),
    AND(COUNTIF(Bugs!B:B,B361)&gt;0,ISNUMBER(SEARCH("x",INDEX(Bugs!C:C,MATCH(B361,Bugs!B:B,0))))),
    AND(COUNTIF(Bugs!A:A,B361)&gt;0,ISNUMBER(SEARCH("x",INDEX(Bugs!D:D,MATCH(B361,Bugs!A:A,0))))),
    AND(COUNTIF(Bugs!B:B,B361)&gt;0,ISNUMBER(SEARCH("x",INDEX(Bugs!D:D,MATCH(B361,Bugs!B:B,0)))))
),"Y","")</f>
        <v/>
      </c>
      <c r="R361">
        <f ca="1">IF(OR(ISNUMBER(MATCH(L361,MasterData!$D$3:$D$18,0)),ISNUMBER(MATCH(L361,MasterData!$C$3:$C$18,0))),
    DATEDIF(E361,I361,"d"),
    DATEDIF(E361,TODAY(),"d"))</f>
        <v>57</v>
      </c>
      <c r="S361">
        <f t="shared" ca="1" si="18"/>
        <v>0</v>
      </c>
      <c r="T361">
        <f t="shared" ca="1" si="19"/>
        <v>0</v>
      </c>
      <c r="U361">
        <f t="shared" ca="1" si="20"/>
        <v>1</v>
      </c>
    </row>
    <row r="362" spans="1:21" x14ac:dyDescent="0.35">
      <c r="B362" t="s">
        <v>1036</v>
      </c>
      <c r="D362" s="34" t="s">
        <v>480</v>
      </c>
      <c r="E362" s="208">
        <v>45950</v>
      </c>
      <c r="G362" t="s">
        <v>715</v>
      </c>
      <c r="I362" s="208">
        <v>45953</v>
      </c>
      <c r="K362" t="s">
        <v>235</v>
      </c>
      <c r="L362" t="s">
        <v>171</v>
      </c>
      <c r="M362" t="s">
        <v>1037</v>
      </c>
      <c r="N362" t="s">
        <v>237</v>
      </c>
      <c r="P362" s="193" t="str">
        <f>IF(OR(AND(A362&lt;&gt;"",COUNTIF(Bugs!B:B,A362)&gt;0),AND(B362&lt;&gt;"",COUNTIF(Bugs!A:A,B362)&gt;0)),"Y","")</f>
        <v/>
      </c>
      <c r="Q362" s="193" t="str">
        <f>IF(OR(
    AND(COUNTIF(Bugs!A:A,B362)&gt;0,ISNUMBER(SEARCH("x",INDEX(Bugs!C:C,MATCH(B362,Bugs!A:A,0))))),
    AND(COUNTIF(Bugs!B:B,B362)&gt;0,ISNUMBER(SEARCH("x",INDEX(Bugs!C:C,MATCH(B362,Bugs!B:B,0))))),
    AND(COUNTIF(Bugs!A:A,B362)&gt;0,ISNUMBER(SEARCH("x",INDEX(Bugs!D:D,MATCH(B362,Bugs!A:A,0))))),
    AND(COUNTIF(Bugs!B:B,B362)&gt;0,ISNUMBER(SEARCH("x",INDEX(Bugs!D:D,MATCH(B362,Bugs!B:B,0)))))
),"Y","")</f>
        <v/>
      </c>
      <c r="R362">
        <f ca="1">IF(OR(ISNUMBER(MATCH(L362,MasterData!$D$3:$D$18,0)),ISNUMBER(MATCH(L362,MasterData!$C$3:$C$18,0))),
    DATEDIF(E362,I362,"d"),
    DATEDIF(E362,TODAY(),"d"))</f>
        <v>3</v>
      </c>
      <c r="S362">
        <f t="shared" ca="1" si="18"/>
        <v>1</v>
      </c>
      <c r="T362">
        <f t="shared" ca="1" si="19"/>
        <v>0</v>
      </c>
      <c r="U362">
        <f t="shared" ca="1" si="20"/>
        <v>0</v>
      </c>
    </row>
    <row r="363" spans="1:21" x14ac:dyDescent="0.35">
      <c r="B363" t="s">
        <v>1038</v>
      </c>
      <c r="D363" s="34" t="s">
        <v>480</v>
      </c>
      <c r="E363" s="208">
        <v>45951</v>
      </c>
      <c r="G363" t="s">
        <v>886</v>
      </c>
      <c r="I363" s="208">
        <v>45951</v>
      </c>
      <c r="K363" t="s">
        <v>235</v>
      </c>
      <c r="L363" t="s">
        <v>171</v>
      </c>
      <c r="M363" t="s">
        <v>1039</v>
      </c>
      <c r="N363" t="s">
        <v>237</v>
      </c>
      <c r="P363" s="193" t="str">
        <f>IF(OR(AND(A363&lt;&gt;"",COUNTIF(Bugs!B:B,A363)&gt;0),AND(B363&lt;&gt;"",COUNTIF(Bugs!A:A,B363)&gt;0)),"Y","")</f>
        <v/>
      </c>
      <c r="Q363" s="193" t="str">
        <f>IF(OR(
    AND(COUNTIF(Bugs!A:A,B363)&gt;0,ISNUMBER(SEARCH("x",INDEX(Bugs!C:C,MATCH(B363,Bugs!A:A,0))))),
    AND(COUNTIF(Bugs!B:B,B363)&gt;0,ISNUMBER(SEARCH("x",INDEX(Bugs!C:C,MATCH(B363,Bugs!B:B,0))))),
    AND(COUNTIF(Bugs!A:A,B363)&gt;0,ISNUMBER(SEARCH("x",INDEX(Bugs!D:D,MATCH(B363,Bugs!A:A,0))))),
    AND(COUNTIF(Bugs!B:B,B363)&gt;0,ISNUMBER(SEARCH("x",INDEX(Bugs!D:D,MATCH(B363,Bugs!B:B,0)))))
),"Y","")</f>
        <v/>
      </c>
      <c r="R363">
        <f ca="1">IF(OR(ISNUMBER(MATCH(L363,MasterData!$D$3:$D$18,0)),ISNUMBER(MATCH(L363,MasterData!$C$3:$C$18,0))),
    DATEDIF(E363,I363,"d"),
    DATEDIF(E363,TODAY(),"d"))</f>
        <v>0</v>
      </c>
      <c r="S363">
        <f t="shared" ca="1" si="18"/>
        <v>1</v>
      </c>
      <c r="T363">
        <f t="shared" ca="1" si="19"/>
        <v>0</v>
      </c>
      <c r="U363">
        <f t="shared" ca="1" si="20"/>
        <v>0</v>
      </c>
    </row>
    <row r="364" spans="1:21" x14ac:dyDescent="0.35">
      <c r="B364" t="s">
        <v>94</v>
      </c>
      <c r="D364" s="34" t="s">
        <v>480</v>
      </c>
      <c r="E364" s="208">
        <v>45951</v>
      </c>
      <c r="G364" t="s">
        <v>715</v>
      </c>
      <c r="I364" s="208">
        <v>45980</v>
      </c>
      <c r="K364" t="s">
        <v>235</v>
      </c>
      <c r="L364" t="s">
        <v>171</v>
      </c>
      <c r="M364" t="s">
        <v>1040</v>
      </c>
      <c r="N364" t="s">
        <v>237</v>
      </c>
      <c r="P364" s="193" t="str">
        <f>IF(OR(AND(A364&lt;&gt;"",COUNTIF(Bugs!B:B,A364)&gt;0),AND(B364&lt;&gt;"",COUNTIF(Bugs!A:A,B364)&gt;0)),"Y","")</f>
        <v>Y</v>
      </c>
      <c r="Q364" s="193" t="str">
        <f>IF(OR(
    AND(COUNTIF(Bugs!A:A,B364)&gt;0,ISNUMBER(SEARCH("x",INDEX(Bugs!C:C,MATCH(B364,Bugs!A:A,0))))),
    AND(COUNTIF(Bugs!B:B,B364)&gt;0,ISNUMBER(SEARCH("x",INDEX(Bugs!C:C,MATCH(B364,Bugs!B:B,0))))),
    AND(COUNTIF(Bugs!A:A,B364)&gt;0,ISNUMBER(SEARCH("x",INDEX(Bugs!D:D,MATCH(B364,Bugs!A:A,0))))),
    AND(COUNTIF(Bugs!B:B,B364)&gt;0,ISNUMBER(SEARCH("x",INDEX(Bugs!D:D,MATCH(B364,Bugs!B:B,0)))))
),"Y","")</f>
        <v/>
      </c>
      <c r="R364">
        <f ca="1">IF(OR(ISNUMBER(MATCH(L364,MasterData!$D$3:$D$18,0)),ISNUMBER(MATCH(L364,MasterData!$C$3:$C$18,0))),
    DATEDIF(E364,I364,"d"),
    DATEDIF(E364,TODAY(),"d"))</f>
        <v>29</v>
      </c>
      <c r="S364">
        <f t="shared" ca="1" si="18"/>
        <v>0</v>
      </c>
      <c r="T364">
        <f t="shared" ca="1" si="19"/>
        <v>1</v>
      </c>
      <c r="U364">
        <f t="shared" ca="1" si="20"/>
        <v>0</v>
      </c>
    </row>
    <row r="365" spans="1:21" x14ac:dyDescent="0.35">
      <c r="B365" t="s">
        <v>1041</v>
      </c>
      <c r="D365" s="34" t="s">
        <v>480</v>
      </c>
      <c r="E365" s="208">
        <v>45951</v>
      </c>
      <c r="G365" t="s">
        <v>715</v>
      </c>
      <c r="I365" s="208">
        <v>45951</v>
      </c>
      <c r="K365" t="s">
        <v>235</v>
      </c>
      <c r="L365" t="s">
        <v>171</v>
      </c>
      <c r="M365" t="s">
        <v>1042</v>
      </c>
      <c r="N365" t="s">
        <v>237</v>
      </c>
      <c r="P365" s="193" t="str">
        <f>IF(OR(AND(A365&lt;&gt;"",COUNTIF(Bugs!B:B,A365)&gt;0),AND(B365&lt;&gt;"",COUNTIF(Bugs!A:A,B365)&gt;0)),"Y","")</f>
        <v/>
      </c>
      <c r="Q365" s="193" t="str">
        <f>IF(OR(
    AND(COUNTIF(Bugs!A:A,B365)&gt;0,ISNUMBER(SEARCH("x",INDEX(Bugs!C:C,MATCH(B365,Bugs!A:A,0))))),
    AND(COUNTIF(Bugs!B:B,B365)&gt;0,ISNUMBER(SEARCH("x",INDEX(Bugs!C:C,MATCH(B365,Bugs!B:B,0))))),
    AND(COUNTIF(Bugs!A:A,B365)&gt;0,ISNUMBER(SEARCH("x",INDEX(Bugs!D:D,MATCH(B365,Bugs!A:A,0))))),
    AND(COUNTIF(Bugs!B:B,B365)&gt;0,ISNUMBER(SEARCH("x",INDEX(Bugs!D:D,MATCH(B365,Bugs!B:B,0)))))
),"Y","")</f>
        <v/>
      </c>
      <c r="R365">
        <f ca="1">IF(OR(ISNUMBER(MATCH(L365,MasterData!$D$3:$D$18,0)),ISNUMBER(MATCH(L365,MasterData!$C$3:$C$18,0))),
    DATEDIF(E365,I365,"d"),
    DATEDIF(E365,TODAY(),"d"))</f>
        <v>0</v>
      </c>
      <c r="S365">
        <f t="shared" ca="1" si="18"/>
        <v>1</v>
      </c>
      <c r="T365">
        <f t="shared" ca="1" si="19"/>
        <v>0</v>
      </c>
      <c r="U365">
        <f t="shared" ca="1" si="20"/>
        <v>0</v>
      </c>
    </row>
    <row r="366" spans="1:21" x14ac:dyDescent="0.35">
      <c r="B366" t="s">
        <v>95</v>
      </c>
      <c r="D366" s="34" t="s">
        <v>480</v>
      </c>
      <c r="E366" s="208">
        <v>45952</v>
      </c>
      <c r="G366" t="s">
        <v>715</v>
      </c>
      <c r="I366" s="208">
        <v>45980</v>
      </c>
      <c r="K366" t="s">
        <v>235</v>
      </c>
      <c r="L366" t="s">
        <v>171</v>
      </c>
      <c r="M366" t="s">
        <v>1043</v>
      </c>
      <c r="N366" t="s">
        <v>237</v>
      </c>
      <c r="P366" s="193" t="str">
        <f>IF(OR(AND(A366&lt;&gt;"",COUNTIF(Bugs!B:B,A366)&gt;0),AND(B366&lt;&gt;"",COUNTIF(Bugs!A:A,B366)&gt;0)),"Y","")</f>
        <v>Y</v>
      </c>
      <c r="Q366" s="193" t="str">
        <f>IF(OR(
    AND(COUNTIF(Bugs!A:A,B366)&gt;0,ISNUMBER(SEARCH("x",INDEX(Bugs!C:C,MATCH(B366,Bugs!A:A,0))))),
    AND(COUNTIF(Bugs!B:B,B366)&gt;0,ISNUMBER(SEARCH("x",INDEX(Bugs!C:C,MATCH(B366,Bugs!B:B,0))))),
    AND(COUNTIF(Bugs!A:A,B366)&gt;0,ISNUMBER(SEARCH("x",INDEX(Bugs!D:D,MATCH(B366,Bugs!A:A,0))))),
    AND(COUNTIF(Bugs!B:B,B366)&gt;0,ISNUMBER(SEARCH("x",INDEX(Bugs!D:D,MATCH(B366,Bugs!B:B,0)))))
),"Y","")</f>
        <v>Y</v>
      </c>
      <c r="R366">
        <f ca="1">IF(OR(ISNUMBER(MATCH(L366,MasterData!$D$3:$D$18,0)),ISNUMBER(MATCH(L366,MasterData!$C$3:$C$18,0))),
    DATEDIF(E366,I366,"d"),
    DATEDIF(E366,TODAY(),"d"))</f>
        <v>28</v>
      </c>
      <c r="S366">
        <f t="shared" ca="1" si="18"/>
        <v>0</v>
      </c>
      <c r="T366">
        <f t="shared" ca="1" si="19"/>
        <v>1</v>
      </c>
      <c r="U366">
        <f t="shared" ca="1" si="20"/>
        <v>0</v>
      </c>
    </row>
    <row r="367" spans="1:21" x14ac:dyDescent="0.35">
      <c r="B367" t="s">
        <v>96</v>
      </c>
      <c r="D367" s="34" t="s">
        <v>480</v>
      </c>
      <c r="E367" s="208">
        <v>45952</v>
      </c>
      <c r="G367" t="s">
        <v>715</v>
      </c>
      <c r="I367" s="208">
        <v>45964</v>
      </c>
      <c r="K367" t="s">
        <v>235</v>
      </c>
      <c r="L367" t="s">
        <v>171</v>
      </c>
      <c r="M367" t="s">
        <v>1044</v>
      </c>
      <c r="N367" t="s">
        <v>237</v>
      </c>
      <c r="P367" s="193" t="str">
        <f>IF(OR(AND(A367&lt;&gt;"",COUNTIF(Bugs!B:B,A367)&gt;0),AND(B367&lt;&gt;"",COUNTIF(Bugs!A:A,B367)&gt;0)),"Y","")</f>
        <v>Y</v>
      </c>
      <c r="Q367" s="193" t="str">
        <f>IF(OR(
    AND(COUNTIF(Bugs!A:A,B367)&gt;0,ISNUMBER(SEARCH("x",INDEX(Bugs!C:C,MATCH(B367,Bugs!A:A,0))))),
    AND(COUNTIF(Bugs!B:B,B367)&gt;0,ISNUMBER(SEARCH("x",INDEX(Bugs!C:C,MATCH(B367,Bugs!B:B,0))))),
    AND(COUNTIF(Bugs!A:A,B367)&gt;0,ISNUMBER(SEARCH("x",INDEX(Bugs!D:D,MATCH(B367,Bugs!A:A,0))))),
    AND(COUNTIF(Bugs!B:B,B367)&gt;0,ISNUMBER(SEARCH("x",INDEX(Bugs!D:D,MATCH(B367,Bugs!B:B,0)))))
),"Y","")</f>
        <v/>
      </c>
      <c r="R367">
        <f ca="1">IF(OR(ISNUMBER(MATCH(L367,MasterData!$D$3:$D$18,0)),ISNUMBER(MATCH(L367,MasterData!$C$3:$C$18,0))),
    DATEDIF(E367,I367,"d"),
    DATEDIF(E367,TODAY(),"d"))</f>
        <v>12</v>
      </c>
      <c r="S367">
        <f t="shared" ca="1" si="18"/>
        <v>0</v>
      </c>
      <c r="T367">
        <f t="shared" ca="1" si="19"/>
        <v>1</v>
      </c>
      <c r="U367">
        <f t="shared" ca="1" si="20"/>
        <v>0</v>
      </c>
    </row>
    <row r="368" spans="1:21" x14ac:dyDescent="0.35">
      <c r="B368" t="s">
        <v>97</v>
      </c>
      <c r="D368" s="34">
        <v>3014</v>
      </c>
      <c r="E368" s="208">
        <v>45952</v>
      </c>
      <c r="G368" t="s">
        <v>982</v>
      </c>
      <c r="I368" s="208">
        <v>45952</v>
      </c>
      <c r="K368" t="s">
        <v>241</v>
      </c>
      <c r="L368" t="s">
        <v>164</v>
      </c>
      <c r="M368" t="s">
        <v>1045</v>
      </c>
      <c r="N368" t="s">
        <v>237</v>
      </c>
      <c r="P368" s="193" t="str">
        <f>IF(OR(AND(A368&lt;&gt;"",COUNTIF(Bugs!B:B,A368)&gt;0),AND(B368&lt;&gt;"",COUNTIF(Bugs!A:A,B368)&gt;0)),"Y","")</f>
        <v>Y</v>
      </c>
      <c r="Q368" s="193" t="str">
        <f>IF(OR(
    AND(COUNTIF(Bugs!A:A,B368)&gt;0,ISNUMBER(SEARCH("x",INDEX(Bugs!C:C,MATCH(B368,Bugs!A:A,0))))),
    AND(COUNTIF(Bugs!B:B,B368)&gt;0,ISNUMBER(SEARCH("x",INDEX(Bugs!C:C,MATCH(B368,Bugs!B:B,0))))),
    AND(COUNTIF(Bugs!A:A,B368)&gt;0,ISNUMBER(SEARCH("x",INDEX(Bugs!D:D,MATCH(B368,Bugs!A:A,0))))),
    AND(COUNTIF(Bugs!B:B,B368)&gt;0,ISNUMBER(SEARCH("x",INDEX(Bugs!D:D,MATCH(B368,Bugs!B:B,0)))))
),"Y","")</f>
        <v>Y</v>
      </c>
      <c r="R368">
        <f ca="1">IF(OR(ISNUMBER(MATCH(L368,MasterData!$D$3:$D$18,0)),ISNUMBER(MATCH(L368,MasterData!$C$3:$C$18,0))),
    DATEDIF(E368,I368,"d"),
    DATEDIF(E368,TODAY(),"d"))</f>
        <v>55</v>
      </c>
      <c r="S368">
        <f t="shared" ca="1" si="18"/>
        <v>0</v>
      </c>
      <c r="T368">
        <f t="shared" ca="1" si="19"/>
        <v>0</v>
      </c>
      <c r="U368">
        <f t="shared" ca="1" si="20"/>
        <v>1</v>
      </c>
    </row>
    <row r="369" spans="1:21" x14ac:dyDescent="0.35">
      <c r="B369" t="s">
        <v>1046</v>
      </c>
      <c r="D369" s="34" t="s">
        <v>480</v>
      </c>
      <c r="E369" s="208">
        <v>45953</v>
      </c>
      <c r="G369" t="s">
        <v>804</v>
      </c>
      <c r="I369" s="208">
        <v>46003</v>
      </c>
      <c r="K369" t="s">
        <v>241</v>
      </c>
      <c r="L369" t="s">
        <v>171</v>
      </c>
      <c r="M369" t="s">
        <v>1047</v>
      </c>
      <c r="N369" t="s">
        <v>237</v>
      </c>
      <c r="P369" s="193" t="str">
        <f>IF(OR(AND(A369&lt;&gt;"",COUNTIF(Bugs!B:B,A369)&gt;0),AND(B369&lt;&gt;"",COUNTIF(Bugs!A:A,B369)&gt;0)),"Y","")</f>
        <v/>
      </c>
      <c r="Q369" s="193" t="str">
        <f>IF(OR(
    AND(COUNTIF(Bugs!A:A,B369)&gt;0,ISNUMBER(SEARCH("x",INDEX(Bugs!C:C,MATCH(B369,Bugs!A:A,0))))),
    AND(COUNTIF(Bugs!B:B,B369)&gt;0,ISNUMBER(SEARCH("x",INDEX(Bugs!C:C,MATCH(B369,Bugs!B:B,0))))),
    AND(COUNTIF(Bugs!A:A,B369)&gt;0,ISNUMBER(SEARCH("x",INDEX(Bugs!D:D,MATCH(B369,Bugs!A:A,0))))),
    AND(COUNTIF(Bugs!B:B,B369)&gt;0,ISNUMBER(SEARCH("x",INDEX(Bugs!D:D,MATCH(B369,Bugs!B:B,0)))))
),"Y","")</f>
        <v/>
      </c>
      <c r="R369">
        <f ca="1">IF(OR(ISNUMBER(MATCH(L369,MasterData!$D$3:$D$18,0)),ISNUMBER(MATCH(L369,MasterData!$C$3:$C$18,0))),
    DATEDIF(E369,I369,"d"),
    DATEDIF(E369,TODAY(),"d"))</f>
        <v>50</v>
      </c>
      <c r="S369">
        <f t="shared" ca="1" si="18"/>
        <v>0</v>
      </c>
      <c r="T369">
        <f t="shared" ca="1" si="19"/>
        <v>0</v>
      </c>
      <c r="U369">
        <f t="shared" ca="1" si="20"/>
        <v>1</v>
      </c>
    </row>
    <row r="370" spans="1:21" x14ac:dyDescent="0.35">
      <c r="A370" s="72"/>
      <c r="B370" s="72" t="s">
        <v>1048</v>
      </c>
      <c r="C370" s="72"/>
      <c r="D370" s="180" t="s">
        <v>480</v>
      </c>
      <c r="E370" s="209">
        <v>45953</v>
      </c>
      <c r="F370" s="72"/>
      <c r="G370" s="72" t="s">
        <v>804</v>
      </c>
      <c r="H370" s="72"/>
      <c r="I370" s="209">
        <v>45958</v>
      </c>
      <c r="J370" s="72"/>
      <c r="K370" s="72" t="s">
        <v>241</v>
      </c>
      <c r="L370" s="72" t="s">
        <v>171</v>
      </c>
      <c r="M370" s="72" t="s">
        <v>1049</v>
      </c>
      <c r="N370" s="72" t="s">
        <v>237</v>
      </c>
      <c r="P370" s="193" t="str">
        <f>IF(OR(AND(A370&lt;&gt;"",COUNTIF(Bugs!B:B,A370)&gt;0),AND(B370&lt;&gt;"",COUNTIF(Bugs!A:A,B370)&gt;0)),"Y","")</f>
        <v/>
      </c>
      <c r="Q370" s="193" t="str">
        <f>IF(OR(
    AND(COUNTIF(Bugs!A:A,B370)&gt;0,ISNUMBER(SEARCH("x",INDEX(Bugs!C:C,MATCH(B370,Bugs!A:A,0))))),
    AND(COUNTIF(Bugs!B:B,B370)&gt;0,ISNUMBER(SEARCH("x",INDEX(Bugs!C:C,MATCH(B370,Bugs!B:B,0))))),
    AND(COUNTIF(Bugs!A:A,B370)&gt;0,ISNUMBER(SEARCH("x",INDEX(Bugs!D:D,MATCH(B370,Bugs!A:A,0))))),
    AND(COUNTIF(Bugs!B:B,B370)&gt;0,ISNUMBER(SEARCH("x",INDEX(Bugs!D:D,MATCH(B370,Bugs!B:B,0)))))
),"Y","")</f>
        <v/>
      </c>
      <c r="R370">
        <f ca="1">IF(OR(ISNUMBER(MATCH(L370,MasterData!$D$3:$D$18,0)),ISNUMBER(MATCH(L370,MasterData!$C$3:$C$18,0))),
    DATEDIF(E370,I370,"d"),
    DATEDIF(E370,TODAY(),"d"))</f>
        <v>5</v>
      </c>
      <c r="S370">
        <f t="shared" ca="1" si="18"/>
        <v>1</v>
      </c>
      <c r="T370">
        <f t="shared" ca="1" si="19"/>
        <v>0</v>
      </c>
      <c r="U370">
        <f t="shared" ca="1" si="20"/>
        <v>0</v>
      </c>
    </row>
    <row r="371" spans="1:21" x14ac:dyDescent="0.35">
      <c r="B371" t="s">
        <v>98</v>
      </c>
      <c r="D371" s="34" t="s">
        <v>480</v>
      </c>
      <c r="E371" s="208">
        <v>45953</v>
      </c>
      <c r="G371" t="s">
        <v>804</v>
      </c>
      <c r="I371" s="208">
        <v>45954</v>
      </c>
      <c r="K371" t="s">
        <v>347</v>
      </c>
      <c r="L371" t="s">
        <v>171</v>
      </c>
      <c r="M371" t="s">
        <v>1050</v>
      </c>
      <c r="N371" t="s">
        <v>237</v>
      </c>
      <c r="P371" s="193" t="str">
        <f>IF(OR(AND(A371&lt;&gt;"",COUNTIF(Bugs!B:B,A371)&gt;0),AND(B371&lt;&gt;"",COUNTIF(Bugs!A:A,B371)&gt;0)),"Y","")</f>
        <v>Y</v>
      </c>
      <c r="Q371" s="193" t="str">
        <f>IF(OR(
    AND(COUNTIF(Bugs!A:A,B371)&gt;0,ISNUMBER(SEARCH("x",INDEX(Bugs!C:C,MATCH(B371,Bugs!A:A,0))))),
    AND(COUNTIF(Bugs!B:B,B371)&gt;0,ISNUMBER(SEARCH("x",INDEX(Bugs!C:C,MATCH(B371,Bugs!B:B,0))))),
    AND(COUNTIF(Bugs!A:A,B371)&gt;0,ISNUMBER(SEARCH("x",INDEX(Bugs!D:D,MATCH(B371,Bugs!A:A,0))))),
    AND(COUNTIF(Bugs!B:B,B371)&gt;0,ISNUMBER(SEARCH("x",INDEX(Bugs!D:D,MATCH(B371,Bugs!B:B,0)))))
),"Y","")</f>
        <v>Y</v>
      </c>
      <c r="R371">
        <f ca="1">IF(OR(ISNUMBER(MATCH(L371,MasterData!$D$3:$D$18,0)),ISNUMBER(MATCH(L371,MasterData!$C$3:$C$18,0))),
    DATEDIF(E371,I371,"d"),
    DATEDIF(E371,TODAY(),"d"))</f>
        <v>1</v>
      </c>
      <c r="S371">
        <f t="shared" ca="1" si="18"/>
        <v>1</v>
      </c>
      <c r="T371">
        <f t="shared" ca="1" si="19"/>
        <v>0</v>
      </c>
      <c r="U371">
        <f t="shared" ca="1" si="20"/>
        <v>0</v>
      </c>
    </row>
    <row r="372" spans="1:21" x14ac:dyDescent="0.35">
      <c r="B372" t="s">
        <v>1051</v>
      </c>
      <c r="D372" s="34" t="s">
        <v>1052</v>
      </c>
      <c r="E372" s="208">
        <v>45953</v>
      </c>
      <c r="G372" t="s">
        <v>1053</v>
      </c>
      <c r="I372" s="208">
        <v>45961</v>
      </c>
      <c r="K372" t="s">
        <v>241</v>
      </c>
      <c r="L372" t="s">
        <v>171</v>
      </c>
      <c r="M372" t="s">
        <v>1054</v>
      </c>
      <c r="N372" t="s">
        <v>237</v>
      </c>
      <c r="P372" s="193" t="str">
        <f>IF(OR(AND(A372&lt;&gt;"",COUNTIF(Bugs!B:B,A372)&gt;0),AND(B372&lt;&gt;"",COUNTIF(Bugs!A:A,B372)&gt;0)),"Y","")</f>
        <v/>
      </c>
      <c r="Q372" s="193" t="str">
        <f>IF(OR(
    AND(COUNTIF(Bugs!A:A,B372)&gt;0,ISNUMBER(SEARCH("x",INDEX(Bugs!C:C,MATCH(B372,Bugs!A:A,0))))),
    AND(COUNTIF(Bugs!B:B,B372)&gt;0,ISNUMBER(SEARCH("x",INDEX(Bugs!C:C,MATCH(B372,Bugs!B:B,0))))),
    AND(COUNTIF(Bugs!A:A,B372)&gt;0,ISNUMBER(SEARCH("x",INDEX(Bugs!D:D,MATCH(B372,Bugs!A:A,0))))),
    AND(COUNTIF(Bugs!B:B,B372)&gt;0,ISNUMBER(SEARCH("x",INDEX(Bugs!D:D,MATCH(B372,Bugs!B:B,0)))))
),"Y","")</f>
        <v/>
      </c>
      <c r="R372">
        <f ca="1">IF(OR(ISNUMBER(MATCH(L372,MasterData!$D$3:$D$18,0)),ISNUMBER(MATCH(L372,MasterData!$C$3:$C$18,0))),
    DATEDIF(E372,I372,"d"),
    DATEDIF(E372,TODAY(),"d"))</f>
        <v>8</v>
      </c>
      <c r="S372">
        <f t="shared" ca="1" si="18"/>
        <v>0</v>
      </c>
      <c r="T372">
        <f t="shared" ca="1" si="19"/>
        <v>1</v>
      </c>
      <c r="U372">
        <f t="shared" ca="1" si="20"/>
        <v>0</v>
      </c>
    </row>
    <row r="373" spans="1:21" x14ac:dyDescent="0.35">
      <c r="B373" t="s">
        <v>1055</v>
      </c>
      <c r="D373" s="34" t="s">
        <v>1052</v>
      </c>
      <c r="E373" s="208">
        <v>45953</v>
      </c>
      <c r="G373" t="s">
        <v>1053</v>
      </c>
      <c r="I373" s="208">
        <v>45954</v>
      </c>
      <c r="K373" t="s">
        <v>241</v>
      </c>
      <c r="L373" t="s">
        <v>171</v>
      </c>
      <c r="M373" t="s">
        <v>1056</v>
      </c>
      <c r="N373" t="s">
        <v>237</v>
      </c>
      <c r="P373" s="193" t="str">
        <f>IF(OR(AND(A373&lt;&gt;"",COUNTIF(Bugs!B:B,A373)&gt;0),AND(B373&lt;&gt;"",COUNTIF(Bugs!A:A,B373)&gt;0)),"Y","")</f>
        <v/>
      </c>
      <c r="Q373" s="193" t="str">
        <f>IF(OR(
    AND(COUNTIF(Bugs!A:A,B373)&gt;0,ISNUMBER(SEARCH("x",INDEX(Bugs!C:C,MATCH(B373,Bugs!A:A,0))))),
    AND(COUNTIF(Bugs!B:B,B373)&gt;0,ISNUMBER(SEARCH("x",INDEX(Bugs!C:C,MATCH(B373,Bugs!B:B,0))))),
    AND(COUNTIF(Bugs!A:A,B373)&gt;0,ISNUMBER(SEARCH("x",INDEX(Bugs!D:D,MATCH(B373,Bugs!A:A,0))))),
    AND(COUNTIF(Bugs!B:B,B373)&gt;0,ISNUMBER(SEARCH("x",INDEX(Bugs!D:D,MATCH(B373,Bugs!B:B,0)))))
),"Y","")</f>
        <v/>
      </c>
      <c r="R373">
        <f ca="1">IF(OR(ISNUMBER(MATCH(L373,MasterData!$D$3:$D$18,0)),ISNUMBER(MATCH(L373,MasterData!$C$3:$C$18,0))),
    DATEDIF(E373,I373,"d"),
    DATEDIF(E373,TODAY(),"d"))</f>
        <v>1</v>
      </c>
      <c r="S373">
        <f t="shared" ca="1" si="18"/>
        <v>1</v>
      </c>
      <c r="T373">
        <f t="shared" ca="1" si="19"/>
        <v>0</v>
      </c>
      <c r="U373">
        <f t="shared" ca="1" si="20"/>
        <v>0</v>
      </c>
    </row>
    <row r="374" spans="1:21" x14ac:dyDescent="0.35">
      <c r="B374" t="s">
        <v>99</v>
      </c>
      <c r="D374" s="34">
        <v>3014</v>
      </c>
      <c r="E374" s="208">
        <v>45953</v>
      </c>
      <c r="G374" t="s">
        <v>916</v>
      </c>
      <c r="I374" s="208">
        <v>45980</v>
      </c>
      <c r="K374" t="s">
        <v>241</v>
      </c>
      <c r="L374" t="s">
        <v>171</v>
      </c>
      <c r="M374" t="s">
        <v>1057</v>
      </c>
      <c r="N374" t="s">
        <v>237</v>
      </c>
      <c r="P374" s="193" t="str">
        <f>IF(OR(AND(A374&lt;&gt;"",COUNTIF(Bugs!B:B,A374)&gt;0),AND(B374&lt;&gt;"",COUNTIF(Bugs!A:A,B374)&gt;0)),"Y","")</f>
        <v>Y</v>
      </c>
      <c r="Q374" s="193" t="str">
        <f>IF(OR(
    AND(COUNTIF(Bugs!A:A,B374)&gt;0,ISNUMBER(SEARCH("x",INDEX(Bugs!C:C,MATCH(B374,Bugs!A:A,0))))),
    AND(COUNTIF(Bugs!B:B,B374)&gt;0,ISNUMBER(SEARCH("x",INDEX(Bugs!C:C,MATCH(B374,Bugs!B:B,0))))),
    AND(COUNTIF(Bugs!A:A,B374)&gt;0,ISNUMBER(SEARCH("x",INDEX(Bugs!D:D,MATCH(B374,Bugs!A:A,0))))),
    AND(COUNTIF(Bugs!B:B,B374)&gt;0,ISNUMBER(SEARCH("x",INDEX(Bugs!D:D,MATCH(B374,Bugs!B:B,0)))))
),"Y","")</f>
        <v>Y</v>
      </c>
      <c r="R374">
        <f ca="1">IF(OR(ISNUMBER(MATCH(L374,MasterData!$D$3:$D$18,0)),ISNUMBER(MATCH(L374,MasterData!$C$3:$C$18,0))),
    DATEDIF(E374,I374,"d"),
    DATEDIF(E374,TODAY(),"d"))</f>
        <v>27</v>
      </c>
      <c r="S374">
        <f t="shared" ca="1" si="18"/>
        <v>0</v>
      </c>
      <c r="T374">
        <f t="shared" ca="1" si="19"/>
        <v>1</v>
      </c>
      <c r="U374">
        <f t="shared" ca="1" si="20"/>
        <v>0</v>
      </c>
    </row>
    <row r="375" spans="1:21" x14ac:dyDescent="0.35">
      <c r="B375" t="s">
        <v>1058</v>
      </c>
      <c r="D375" s="34" t="s">
        <v>254</v>
      </c>
      <c r="E375" s="208">
        <v>45953</v>
      </c>
      <c r="G375" t="s">
        <v>727</v>
      </c>
      <c r="I375" s="208">
        <v>45954</v>
      </c>
      <c r="K375" t="s">
        <v>241</v>
      </c>
      <c r="L375" t="s">
        <v>171</v>
      </c>
      <c r="M375" t="s">
        <v>1059</v>
      </c>
      <c r="N375" t="s">
        <v>237</v>
      </c>
      <c r="P375" s="193" t="str">
        <f>IF(OR(AND(A375&lt;&gt;"",COUNTIF(Bugs!B:B,A375)&gt;0),AND(B375&lt;&gt;"",COUNTIF(Bugs!A:A,B375)&gt;0)),"Y","")</f>
        <v/>
      </c>
      <c r="Q375" s="193" t="str">
        <f>IF(OR(
    AND(COUNTIF(Bugs!A:A,B375)&gt;0,ISNUMBER(SEARCH("x",INDEX(Bugs!C:C,MATCH(B375,Bugs!A:A,0))))),
    AND(COUNTIF(Bugs!B:B,B375)&gt;0,ISNUMBER(SEARCH("x",INDEX(Bugs!C:C,MATCH(B375,Bugs!B:B,0))))),
    AND(COUNTIF(Bugs!A:A,B375)&gt;0,ISNUMBER(SEARCH("x",INDEX(Bugs!D:D,MATCH(B375,Bugs!A:A,0))))),
    AND(COUNTIF(Bugs!B:B,B375)&gt;0,ISNUMBER(SEARCH("x",INDEX(Bugs!D:D,MATCH(B375,Bugs!B:B,0)))))
),"Y","")</f>
        <v/>
      </c>
      <c r="R375">
        <f ca="1">IF(OR(ISNUMBER(MATCH(L375,MasterData!$D$3:$D$18,0)),ISNUMBER(MATCH(L375,MasterData!$C$3:$C$18,0))),
    DATEDIF(E375,I375,"d"),
    DATEDIF(E375,TODAY(),"d"))</f>
        <v>1</v>
      </c>
      <c r="S375">
        <f t="shared" ca="1" si="18"/>
        <v>1</v>
      </c>
      <c r="T375">
        <f t="shared" ca="1" si="19"/>
        <v>0</v>
      </c>
      <c r="U375">
        <f t="shared" ca="1" si="20"/>
        <v>0</v>
      </c>
    </row>
    <row r="376" spans="1:21" x14ac:dyDescent="0.35">
      <c r="B376" t="s">
        <v>100</v>
      </c>
      <c r="D376" s="34" t="s">
        <v>254</v>
      </c>
      <c r="E376" s="208">
        <v>45953</v>
      </c>
      <c r="G376" t="s">
        <v>727</v>
      </c>
      <c r="I376" s="208">
        <v>45973</v>
      </c>
      <c r="K376" t="s">
        <v>241</v>
      </c>
      <c r="L376" t="s">
        <v>171</v>
      </c>
      <c r="M376" t="s">
        <v>1060</v>
      </c>
      <c r="N376" t="s">
        <v>237</v>
      </c>
      <c r="P376" s="193" t="str">
        <f>IF(OR(AND(A376&lt;&gt;"",COUNTIF(Bugs!B:B,A376)&gt;0),AND(B376&lt;&gt;"",COUNTIF(Bugs!A:A,B376)&gt;0)),"Y","")</f>
        <v>Y</v>
      </c>
      <c r="Q376" s="193" t="str">
        <f>IF(OR(
    AND(COUNTIF(Bugs!A:A,B376)&gt;0,ISNUMBER(SEARCH("x",INDEX(Bugs!C:C,MATCH(B376,Bugs!A:A,0))))),
    AND(COUNTIF(Bugs!B:B,B376)&gt;0,ISNUMBER(SEARCH("x",INDEX(Bugs!C:C,MATCH(B376,Bugs!B:B,0))))),
    AND(COUNTIF(Bugs!A:A,B376)&gt;0,ISNUMBER(SEARCH("x",INDEX(Bugs!D:D,MATCH(B376,Bugs!A:A,0))))),
    AND(COUNTIF(Bugs!B:B,B376)&gt;0,ISNUMBER(SEARCH("x",INDEX(Bugs!D:D,MATCH(B376,Bugs!B:B,0)))))
),"Y","")</f>
        <v/>
      </c>
      <c r="R376">
        <f ca="1">IF(OR(ISNUMBER(MATCH(L376,MasterData!$D$3:$D$18,0)),ISNUMBER(MATCH(L376,MasterData!$C$3:$C$18,0))),
    DATEDIF(E376,I376,"d"),
    DATEDIF(E376,TODAY(),"d"))</f>
        <v>20</v>
      </c>
      <c r="S376">
        <f t="shared" ca="1" si="18"/>
        <v>0</v>
      </c>
      <c r="T376">
        <f t="shared" ca="1" si="19"/>
        <v>1</v>
      </c>
      <c r="U376">
        <f t="shared" ca="1" si="20"/>
        <v>0</v>
      </c>
    </row>
    <row r="377" spans="1:21" x14ac:dyDescent="0.35">
      <c r="B377" t="s">
        <v>1061</v>
      </c>
      <c r="D377" s="34">
        <v>3014</v>
      </c>
      <c r="E377" s="208">
        <v>45954</v>
      </c>
      <c r="G377" t="s">
        <v>834</v>
      </c>
      <c r="I377" s="208">
        <v>45957</v>
      </c>
      <c r="K377" t="s">
        <v>241</v>
      </c>
      <c r="L377" t="s">
        <v>171</v>
      </c>
      <c r="M377" t="s">
        <v>1062</v>
      </c>
      <c r="N377" t="s">
        <v>237</v>
      </c>
      <c r="P377" s="193" t="str">
        <f>IF(OR(AND(A377&lt;&gt;"",COUNTIF(Bugs!B:B,A377)&gt;0),AND(B377&lt;&gt;"",COUNTIF(Bugs!A:A,B377)&gt;0)),"Y","")</f>
        <v/>
      </c>
      <c r="Q377" s="193" t="str">
        <f>IF(OR(
    AND(COUNTIF(Bugs!A:A,B377)&gt;0,ISNUMBER(SEARCH("x",INDEX(Bugs!C:C,MATCH(B377,Bugs!A:A,0))))),
    AND(COUNTIF(Bugs!B:B,B377)&gt;0,ISNUMBER(SEARCH("x",INDEX(Bugs!C:C,MATCH(B377,Bugs!B:B,0))))),
    AND(COUNTIF(Bugs!A:A,B377)&gt;0,ISNUMBER(SEARCH("x",INDEX(Bugs!D:D,MATCH(B377,Bugs!A:A,0))))),
    AND(COUNTIF(Bugs!B:B,B377)&gt;0,ISNUMBER(SEARCH("x",INDEX(Bugs!D:D,MATCH(B377,Bugs!B:B,0)))))
),"Y","")</f>
        <v/>
      </c>
      <c r="R377">
        <f ca="1">IF(OR(ISNUMBER(MATCH(L377,MasterData!$D$3:$D$18,0)),ISNUMBER(MATCH(L377,MasterData!$C$3:$C$18,0))),
    DATEDIF(E377,I377,"d"),
    DATEDIF(E377,TODAY(),"d"))</f>
        <v>3</v>
      </c>
      <c r="S377">
        <f t="shared" ca="1" si="18"/>
        <v>1</v>
      </c>
      <c r="T377">
        <f t="shared" ca="1" si="19"/>
        <v>0</v>
      </c>
      <c r="U377">
        <f t="shared" ca="1" si="20"/>
        <v>0</v>
      </c>
    </row>
    <row r="378" spans="1:21" x14ac:dyDescent="0.35">
      <c r="B378" t="s">
        <v>1063</v>
      </c>
      <c r="D378" s="34" t="s">
        <v>746</v>
      </c>
      <c r="E378" s="208">
        <v>45955</v>
      </c>
      <c r="G378" t="s">
        <v>715</v>
      </c>
      <c r="I378" s="208">
        <v>45957</v>
      </c>
      <c r="K378" t="s">
        <v>235</v>
      </c>
      <c r="L378" t="s">
        <v>171</v>
      </c>
      <c r="M378" t="s">
        <v>1064</v>
      </c>
      <c r="N378" t="s">
        <v>237</v>
      </c>
      <c r="P378" s="193" t="str">
        <f>IF(OR(AND(A378&lt;&gt;"",COUNTIF(Bugs!B:B,A378)&gt;0),AND(B378&lt;&gt;"",COUNTIF(Bugs!A:A,B378)&gt;0)),"Y","")</f>
        <v/>
      </c>
      <c r="Q378" s="193" t="str">
        <f>IF(OR(
    AND(COUNTIF(Bugs!A:A,B378)&gt;0,ISNUMBER(SEARCH("x",INDEX(Bugs!C:C,MATCH(B378,Bugs!A:A,0))))),
    AND(COUNTIF(Bugs!B:B,B378)&gt;0,ISNUMBER(SEARCH("x",INDEX(Bugs!C:C,MATCH(B378,Bugs!B:B,0))))),
    AND(COUNTIF(Bugs!A:A,B378)&gt;0,ISNUMBER(SEARCH("x",INDEX(Bugs!D:D,MATCH(B378,Bugs!A:A,0))))),
    AND(COUNTIF(Bugs!B:B,B378)&gt;0,ISNUMBER(SEARCH("x",INDEX(Bugs!D:D,MATCH(B378,Bugs!B:B,0)))))
),"Y","")</f>
        <v/>
      </c>
      <c r="R378">
        <f ca="1">IF(OR(ISNUMBER(MATCH(L378,MasterData!$D$3:$D$18,0)),ISNUMBER(MATCH(L378,MasterData!$C$3:$C$18,0))),
    DATEDIF(E378,I378,"d"),
    DATEDIF(E378,TODAY(),"d"))</f>
        <v>2</v>
      </c>
      <c r="S378">
        <f t="shared" ca="1" si="18"/>
        <v>1</v>
      </c>
      <c r="T378">
        <f t="shared" ca="1" si="19"/>
        <v>0</v>
      </c>
      <c r="U378">
        <f t="shared" ca="1" si="20"/>
        <v>0</v>
      </c>
    </row>
    <row r="379" spans="1:21" x14ac:dyDescent="0.35">
      <c r="B379" t="s">
        <v>1065</v>
      </c>
      <c r="D379" s="34" t="s">
        <v>1066</v>
      </c>
      <c r="E379" s="208">
        <v>45957</v>
      </c>
      <c r="G379" t="s">
        <v>1067</v>
      </c>
      <c r="I379" s="208">
        <v>45960</v>
      </c>
      <c r="K379" t="s">
        <v>347</v>
      </c>
      <c r="L379" t="s">
        <v>171</v>
      </c>
      <c r="M379" t="s">
        <v>1068</v>
      </c>
      <c r="N379" t="s">
        <v>237</v>
      </c>
      <c r="P379" s="193" t="str">
        <f>IF(OR(AND(A379&lt;&gt;"",COUNTIF(Bugs!B:B,A379)&gt;0),AND(B379&lt;&gt;"",COUNTIF(Bugs!A:A,B379)&gt;0)),"Y","")</f>
        <v/>
      </c>
      <c r="Q379" s="193" t="str">
        <f>IF(OR(
    AND(COUNTIF(Bugs!A:A,B379)&gt;0,ISNUMBER(SEARCH("x",INDEX(Bugs!C:C,MATCH(B379,Bugs!A:A,0))))),
    AND(COUNTIF(Bugs!B:B,B379)&gt;0,ISNUMBER(SEARCH("x",INDEX(Bugs!C:C,MATCH(B379,Bugs!B:B,0))))),
    AND(COUNTIF(Bugs!A:A,B379)&gt;0,ISNUMBER(SEARCH("x",INDEX(Bugs!D:D,MATCH(B379,Bugs!A:A,0))))),
    AND(COUNTIF(Bugs!B:B,B379)&gt;0,ISNUMBER(SEARCH("x",INDEX(Bugs!D:D,MATCH(B379,Bugs!B:B,0)))))
),"Y","")</f>
        <v/>
      </c>
      <c r="R379">
        <f ca="1">IF(OR(ISNUMBER(MATCH(L379,MasterData!$D$3:$D$18,0)),ISNUMBER(MATCH(L379,MasterData!$C$3:$C$18,0))),
    DATEDIF(E379,I379,"d"),
    DATEDIF(E379,TODAY(),"d"))</f>
        <v>3</v>
      </c>
      <c r="S379">
        <f t="shared" ca="1" si="18"/>
        <v>1</v>
      </c>
      <c r="T379">
        <f t="shared" ca="1" si="19"/>
        <v>0</v>
      </c>
      <c r="U379">
        <f t="shared" ca="1" si="20"/>
        <v>0</v>
      </c>
    </row>
    <row r="380" spans="1:21" x14ac:dyDescent="0.35">
      <c r="B380" t="s">
        <v>101</v>
      </c>
      <c r="D380" s="34" t="s">
        <v>480</v>
      </c>
      <c r="E380" s="208">
        <v>45957</v>
      </c>
      <c r="G380" t="s">
        <v>715</v>
      </c>
      <c r="I380" s="208">
        <v>45964</v>
      </c>
      <c r="K380" t="s">
        <v>235</v>
      </c>
      <c r="L380" t="s">
        <v>171</v>
      </c>
      <c r="M380" t="s">
        <v>1069</v>
      </c>
      <c r="N380" t="s">
        <v>237</v>
      </c>
      <c r="P380" s="193" t="str">
        <f>IF(OR(AND(A380&lt;&gt;"",COUNTIF(Bugs!B:B,A380)&gt;0),AND(B380&lt;&gt;"",COUNTIF(Bugs!A:A,B380)&gt;0)),"Y","")</f>
        <v>Y</v>
      </c>
      <c r="Q380" s="193" t="str">
        <f>IF(OR(
    AND(COUNTIF(Bugs!A:A,B380)&gt;0,ISNUMBER(SEARCH("x",INDEX(Bugs!C:C,MATCH(B380,Bugs!A:A,0))))),
    AND(COUNTIF(Bugs!B:B,B380)&gt;0,ISNUMBER(SEARCH("x",INDEX(Bugs!C:C,MATCH(B380,Bugs!B:B,0))))),
    AND(COUNTIF(Bugs!A:A,B380)&gt;0,ISNUMBER(SEARCH("x",INDEX(Bugs!D:D,MATCH(B380,Bugs!A:A,0))))),
    AND(COUNTIF(Bugs!B:B,B380)&gt;0,ISNUMBER(SEARCH("x",INDEX(Bugs!D:D,MATCH(B380,Bugs!B:B,0)))))
),"Y","")</f>
        <v>Y</v>
      </c>
      <c r="R380">
        <f ca="1">IF(OR(ISNUMBER(MATCH(L380,MasterData!$D$3:$D$18,0)),ISNUMBER(MATCH(L380,MasterData!$C$3:$C$18,0))),
    DATEDIF(E380,I380,"d"),
    DATEDIF(E380,TODAY(),"d"))</f>
        <v>7</v>
      </c>
      <c r="S380">
        <f t="shared" ca="1" si="18"/>
        <v>1</v>
      </c>
      <c r="T380">
        <f t="shared" ca="1" si="19"/>
        <v>0</v>
      </c>
      <c r="U380">
        <f t="shared" ca="1" si="20"/>
        <v>0</v>
      </c>
    </row>
    <row r="381" spans="1:21" x14ac:dyDescent="0.35">
      <c r="B381" t="s">
        <v>102</v>
      </c>
      <c r="D381" s="34" t="s">
        <v>480</v>
      </c>
      <c r="E381" s="208">
        <v>45957</v>
      </c>
      <c r="G381" t="s">
        <v>715</v>
      </c>
      <c r="I381" s="208">
        <v>45986</v>
      </c>
      <c r="K381" t="s">
        <v>235</v>
      </c>
      <c r="L381" t="s">
        <v>171</v>
      </c>
      <c r="M381" t="s">
        <v>1070</v>
      </c>
      <c r="N381" t="s">
        <v>237</v>
      </c>
      <c r="P381" s="193" t="str">
        <f>IF(OR(AND(A381&lt;&gt;"",COUNTIF(Bugs!B:B,A381)&gt;0),AND(B381&lt;&gt;"",COUNTIF(Bugs!A:A,B381)&gt;0)),"Y","")</f>
        <v>Y</v>
      </c>
      <c r="Q381" s="193" t="str">
        <f>IF(OR(
    AND(COUNTIF(Bugs!A:A,B381)&gt;0,ISNUMBER(SEARCH("x",INDEX(Bugs!C:C,MATCH(B381,Bugs!A:A,0))))),
    AND(COUNTIF(Bugs!B:B,B381)&gt;0,ISNUMBER(SEARCH("x",INDEX(Bugs!C:C,MATCH(B381,Bugs!B:B,0))))),
    AND(COUNTIF(Bugs!A:A,B381)&gt;0,ISNUMBER(SEARCH("x",INDEX(Bugs!D:D,MATCH(B381,Bugs!A:A,0))))),
    AND(COUNTIF(Bugs!B:B,B381)&gt;0,ISNUMBER(SEARCH("x",INDEX(Bugs!D:D,MATCH(B381,Bugs!B:B,0)))))
),"Y","")</f>
        <v>Y</v>
      </c>
      <c r="R381">
        <f ca="1">IF(OR(ISNUMBER(MATCH(L381,MasterData!$D$3:$D$18,0)),ISNUMBER(MATCH(L381,MasterData!$C$3:$C$18,0))),
    DATEDIF(E381,I381,"d"),
    DATEDIF(E381,TODAY(),"d"))</f>
        <v>29</v>
      </c>
      <c r="S381">
        <f t="shared" ca="1" si="18"/>
        <v>0</v>
      </c>
      <c r="T381">
        <f t="shared" ca="1" si="19"/>
        <v>1</v>
      </c>
      <c r="U381">
        <f t="shared" ca="1" si="20"/>
        <v>0</v>
      </c>
    </row>
    <row r="382" spans="1:21" x14ac:dyDescent="0.35">
      <c r="B382" t="s">
        <v>1071</v>
      </c>
      <c r="D382" s="34" t="s">
        <v>480</v>
      </c>
      <c r="E382" s="208">
        <v>45957</v>
      </c>
      <c r="G382" t="s">
        <v>715</v>
      </c>
      <c r="I382" s="208">
        <v>45960</v>
      </c>
      <c r="K382" t="s">
        <v>235</v>
      </c>
      <c r="L382" t="s">
        <v>171</v>
      </c>
      <c r="M382" t="s">
        <v>1072</v>
      </c>
      <c r="N382" t="s">
        <v>237</v>
      </c>
      <c r="P382" s="193" t="str">
        <f>IF(OR(AND(A382&lt;&gt;"",COUNTIF(Bugs!B:B,A382)&gt;0),AND(B382&lt;&gt;"",COUNTIF(Bugs!A:A,B382)&gt;0)),"Y","")</f>
        <v/>
      </c>
      <c r="Q382" s="193" t="str">
        <f>IF(OR(
    AND(COUNTIF(Bugs!A:A,B382)&gt;0,ISNUMBER(SEARCH("x",INDEX(Bugs!C:C,MATCH(B382,Bugs!A:A,0))))),
    AND(COUNTIF(Bugs!B:B,B382)&gt;0,ISNUMBER(SEARCH("x",INDEX(Bugs!C:C,MATCH(B382,Bugs!B:B,0))))),
    AND(COUNTIF(Bugs!A:A,B382)&gt;0,ISNUMBER(SEARCH("x",INDEX(Bugs!D:D,MATCH(B382,Bugs!A:A,0))))),
    AND(COUNTIF(Bugs!B:B,B382)&gt;0,ISNUMBER(SEARCH("x",INDEX(Bugs!D:D,MATCH(B382,Bugs!B:B,0)))))
),"Y","")</f>
        <v/>
      </c>
      <c r="R382">
        <f ca="1">IF(OR(ISNUMBER(MATCH(L382,MasterData!$D$3:$D$18,0)),ISNUMBER(MATCH(L382,MasterData!$C$3:$C$18,0))),
    DATEDIF(E382,I382,"d"),
    DATEDIF(E382,TODAY(),"d"))</f>
        <v>3</v>
      </c>
      <c r="S382">
        <f t="shared" ca="1" si="18"/>
        <v>1</v>
      </c>
      <c r="T382">
        <f t="shared" ca="1" si="19"/>
        <v>0</v>
      </c>
      <c r="U382">
        <f t="shared" ca="1" si="20"/>
        <v>0</v>
      </c>
    </row>
    <row r="383" spans="1:21" x14ac:dyDescent="0.35">
      <c r="B383" t="s">
        <v>1073</v>
      </c>
      <c r="D383" s="34" t="s">
        <v>480</v>
      </c>
      <c r="E383" s="208">
        <v>45957</v>
      </c>
      <c r="G383" t="s">
        <v>715</v>
      </c>
      <c r="I383" s="208">
        <v>45960</v>
      </c>
      <c r="K383" t="s">
        <v>235</v>
      </c>
      <c r="L383" t="s">
        <v>171</v>
      </c>
      <c r="M383" t="s">
        <v>1074</v>
      </c>
      <c r="N383" t="s">
        <v>237</v>
      </c>
      <c r="P383" s="193" t="str">
        <f>IF(OR(AND(A383&lt;&gt;"",COUNTIF(Bugs!B:B,A383)&gt;0),AND(B383&lt;&gt;"",COUNTIF(Bugs!A:A,B383)&gt;0)),"Y","")</f>
        <v/>
      </c>
      <c r="Q383" s="193" t="str">
        <f>IF(OR(
    AND(COUNTIF(Bugs!A:A,B383)&gt;0,ISNUMBER(SEARCH("x",INDEX(Bugs!C:C,MATCH(B383,Bugs!A:A,0))))),
    AND(COUNTIF(Bugs!B:B,B383)&gt;0,ISNUMBER(SEARCH("x",INDEX(Bugs!C:C,MATCH(B383,Bugs!B:B,0))))),
    AND(COUNTIF(Bugs!A:A,B383)&gt;0,ISNUMBER(SEARCH("x",INDEX(Bugs!D:D,MATCH(B383,Bugs!A:A,0))))),
    AND(COUNTIF(Bugs!B:B,B383)&gt;0,ISNUMBER(SEARCH("x",INDEX(Bugs!D:D,MATCH(B383,Bugs!B:B,0)))))
),"Y","")</f>
        <v/>
      </c>
      <c r="R383">
        <f ca="1">IF(OR(ISNUMBER(MATCH(L383,MasterData!$D$3:$D$18,0)),ISNUMBER(MATCH(L383,MasterData!$C$3:$C$18,0))),
    DATEDIF(E383,I383,"d"),
    DATEDIF(E383,TODAY(),"d"))</f>
        <v>3</v>
      </c>
      <c r="S383">
        <f t="shared" ca="1" si="18"/>
        <v>1</v>
      </c>
      <c r="T383">
        <f t="shared" ca="1" si="19"/>
        <v>0</v>
      </c>
      <c r="U383">
        <f t="shared" ca="1" si="20"/>
        <v>0</v>
      </c>
    </row>
    <row r="384" spans="1:21" x14ac:dyDescent="0.35">
      <c r="B384" t="s">
        <v>1075</v>
      </c>
      <c r="D384" s="34" t="s">
        <v>480</v>
      </c>
      <c r="E384" s="208">
        <v>45958</v>
      </c>
      <c r="G384" t="s">
        <v>718</v>
      </c>
      <c r="I384" s="208">
        <v>45961</v>
      </c>
      <c r="K384" t="s">
        <v>241</v>
      </c>
      <c r="L384" t="s">
        <v>171</v>
      </c>
      <c r="M384" t="s">
        <v>1076</v>
      </c>
      <c r="N384" t="s">
        <v>237</v>
      </c>
      <c r="P384" s="193" t="str">
        <f>IF(OR(AND(A384&lt;&gt;"",COUNTIF(Bugs!B:B,A384)&gt;0),AND(B384&lt;&gt;"",COUNTIF(Bugs!A:A,B384)&gt;0)),"Y","")</f>
        <v/>
      </c>
      <c r="Q384" s="193" t="str">
        <f>IF(OR(
    AND(COUNTIF(Bugs!A:A,B384)&gt;0,ISNUMBER(SEARCH("x",INDEX(Bugs!C:C,MATCH(B384,Bugs!A:A,0))))),
    AND(COUNTIF(Bugs!B:B,B384)&gt;0,ISNUMBER(SEARCH("x",INDEX(Bugs!C:C,MATCH(B384,Bugs!B:B,0))))),
    AND(COUNTIF(Bugs!A:A,B384)&gt;0,ISNUMBER(SEARCH("x",INDEX(Bugs!D:D,MATCH(B384,Bugs!A:A,0))))),
    AND(COUNTIF(Bugs!B:B,B384)&gt;0,ISNUMBER(SEARCH("x",INDEX(Bugs!D:D,MATCH(B384,Bugs!B:B,0)))))
),"Y","")</f>
        <v/>
      </c>
      <c r="R384">
        <f ca="1">IF(OR(ISNUMBER(MATCH(L384,MasterData!$D$3:$D$18,0)),ISNUMBER(MATCH(L384,MasterData!$C$3:$C$18,0))),
    DATEDIF(E384,I384,"d"),
    DATEDIF(E384,TODAY(),"d"))</f>
        <v>3</v>
      </c>
      <c r="S384">
        <f t="shared" ca="1" si="18"/>
        <v>1</v>
      </c>
      <c r="T384">
        <f t="shared" ca="1" si="19"/>
        <v>0</v>
      </c>
      <c r="U384">
        <f t="shared" ca="1" si="20"/>
        <v>0</v>
      </c>
    </row>
    <row r="385" spans="1:21" x14ac:dyDescent="0.35">
      <c r="B385" t="s">
        <v>1077</v>
      </c>
      <c r="D385" s="34" t="s">
        <v>746</v>
      </c>
      <c r="E385" s="208">
        <v>45958</v>
      </c>
      <c r="G385" t="s">
        <v>715</v>
      </c>
      <c r="I385" s="208">
        <v>45959</v>
      </c>
      <c r="K385" t="s">
        <v>235</v>
      </c>
      <c r="L385" t="s">
        <v>171</v>
      </c>
      <c r="M385" t="s">
        <v>1078</v>
      </c>
      <c r="N385" t="s">
        <v>237</v>
      </c>
      <c r="P385" s="193" t="str">
        <f>IF(OR(AND(A385&lt;&gt;"",COUNTIF(Bugs!B:B,A385)&gt;0),AND(B385&lt;&gt;"",COUNTIF(Bugs!A:A,B385)&gt;0)),"Y","")</f>
        <v/>
      </c>
      <c r="Q385" s="193" t="str">
        <f>IF(OR(
    AND(COUNTIF(Bugs!A:A,B385)&gt;0,ISNUMBER(SEARCH("x",INDEX(Bugs!C:C,MATCH(B385,Bugs!A:A,0))))),
    AND(COUNTIF(Bugs!B:B,B385)&gt;0,ISNUMBER(SEARCH("x",INDEX(Bugs!C:C,MATCH(B385,Bugs!B:B,0))))),
    AND(COUNTIF(Bugs!A:A,B385)&gt;0,ISNUMBER(SEARCH("x",INDEX(Bugs!D:D,MATCH(B385,Bugs!A:A,0))))),
    AND(COUNTIF(Bugs!B:B,B385)&gt;0,ISNUMBER(SEARCH("x",INDEX(Bugs!D:D,MATCH(B385,Bugs!B:B,0)))))
),"Y","")</f>
        <v/>
      </c>
      <c r="R385">
        <f ca="1">IF(OR(ISNUMBER(MATCH(L385,MasterData!$D$3:$D$18,0)),ISNUMBER(MATCH(L385,MasterData!$C$3:$C$18,0))),
    DATEDIF(E385,I385,"d"),
    DATEDIF(E385,TODAY(),"d"))</f>
        <v>1</v>
      </c>
      <c r="S385">
        <f t="shared" ca="1" si="18"/>
        <v>1</v>
      </c>
      <c r="T385">
        <f t="shared" ca="1" si="19"/>
        <v>0</v>
      </c>
      <c r="U385">
        <f t="shared" ca="1" si="20"/>
        <v>0</v>
      </c>
    </row>
    <row r="386" spans="1:21" x14ac:dyDescent="0.35">
      <c r="B386" t="s">
        <v>1079</v>
      </c>
      <c r="D386" s="34" t="s">
        <v>254</v>
      </c>
      <c r="E386" s="208">
        <v>45958</v>
      </c>
      <c r="G386" t="s">
        <v>1080</v>
      </c>
      <c r="I386" s="208">
        <v>45965</v>
      </c>
      <c r="K386" t="s">
        <v>235</v>
      </c>
      <c r="L386" t="s">
        <v>171</v>
      </c>
      <c r="M386" t="s">
        <v>1081</v>
      </c>
      <c r="N386" t="s">
        <v>237</v>
      </c>
      <c r="P386" s="193" t="str">
        <f>IF(OR(AND(A386&lt;&gt;"",COUNTIF(Bugs!B:B,A386)&gt;0),AND(B386&lt;&gt;"",COUNTIF(Bugs!A:A,B386)&gt;0)),"Y","")</f>
        <v/>
      </c>
      <c r="Q386" s="193" t="str">
        <f>IF(OR(
    AND(COUNTIF(Bugs!A:A,B386)&gt;0,ISNUMBER(SEARCH("x",INDEX(Bugs!C:C,MATCH(B386,Bugs!A:A,0))))),
    AND(COUNTIF(Bugs!B:B,B386)&gt;0,ISNUMBER(SEARCH("x",INDEX(Bugs!C:C,MATCH(B386,Bugs!B:B,0))))),
    AND(COUNTIF(Bugs!A:A,B386)&gt;0,ISNUMBER(SEARCH("x",INDEX(Bugs!D:D,MATCH(B386,Bugs!A:A,0))))),
    AND(COUNTIF(Bugs!B:B,B386)&gt;0,ISNUMBER(SEARCH("x",INDEX(Bugs!D:D,MATCH(B386,Bugs!B:B,0)))))
),"Y","")</f>
        <v/>
      </c>
      <c r="R386">
        <f ca="1">IF(OR(ISNUMBER(MATCH(L386,MasterData!$D$3:$D$18,0)),ISNUMBER(MATCH(L386,MasterData!$C$3:$C$18,0))),
    DATEDIF(E386,I386,"d"),
    DATEDIF(E386,TODAY(),"d"))</f>
        <v>7</v>
      </c>
      <c r="S386">
        <f t="shared" ca="1" si="18"/>
        <v>1</v>
      </c>
      <c r="T386">
        <f t="shared" ca="1" si="19"/>
        <v>0</v>
      </c>
      <c r="U386">
        <f t="shared" ca="1" si="20"/>
        <v>0</v>
      </c>
    </row>
    <row r="387" spans="1:21" x14ac:dyDescent="0.35">
      <c r="B387" t="s">
        <v>103</v>
      </c>
      <c r="D387" s="34">
        <v>3014</v>
      </c>
      <c r="E387" s="208">
        <v>45958</v>
      </c>
      <c r="G387" t="s">
        <v>834</v>
      </c>
      <c r="I387" s="208">
        <v>45986</v>
      </c>
      <c r="K387" t="s">
        <v>241</v>
      </c>
      <c r="L387" t="s">
        <v>171</v>
      </c>
      <c r="M387" t="s">
        <v>1082</v>
      </c>
      <c r="N387" t="s">
        <v>237</v>
      </c>
      <c r="P387" s="193" t="str">
        <f>IF(OR(AND(A387&lt;&gt;"",COUNTIF(Bugs!B:B,A387)&gt;0),AND(B387&lt;&gt;"",COUNTIF(Bugs!A:A,B387)&gt;0)),"Y","")</f>
        <v>Y</v>
      </c>
      <c r="Q387" s="193" t="str">
        <f>IF(OR(
    AND(COUNTIF(Bugs!A:A,B387)&gt;0,ISNUMBER(SEARCH("x",INDEX(Bugs!C:C,MATCH(B387,Bugs!A:A,0))))),
    AND(COUNTIF(Bugs!B:B,B387)&gt;0,ISNUMBER(SEARCH("x",INDEX(Bugs!C:C,MATCH(B387,Bugs!B:B,0))))),
    AND(COUNTIF(Bugs!A:A,B387)&gt;0,ISNUMBER(SEARCH("x",INDEX(Bugs!D:D,MATCH(B387,Bugs!A:A,0))))),
    AND(COUNTIF(Bugs!B:B,B387)&gt;0,ISNUMBER(SEARCH("x",INDEX(Bugs!D:D,MATCH(B387,Bugs!B:B,0)))))
),"Y","")</f>
        <v>Y</v>
      </c>
      <c r="R387">
        <f ca="1">IF(OR(ISNUMBER(MATCH(L387,MasterData!$D$3:$D$18,0)),ISNUMBER(MATCH(L387,MasterData!$C$3:$C$18,0))),
    DATEDIF(E387,I387,"d"),
    DATEDIF(E387,TODAY(),"d"))</f>
        <v>28</v>
      </c>
      <c r="S387">
        <f t="shared" ca="1" si="18"/>
        <v>0</v>
      </c>
      <c r="T387">
        <f t="shared" ca="1" si="19"/>
        <v>1</v>
      </c>
      <c r="U387">
        <f t="shared" ca="1" si="20"/>
        <v>0</v>
      </c>
    </row>
    <row r="388" spans="1:21" x14ac:dyDescent="0.35">
      <c r="B388" t="s">
        <v>1083</v>
      </c>
      <c r="D388" s="34" t="s">
        <v>1066</v>
      </c>
      <c r="E388" s="208">
        <v>45958</v>
      </c>
      <c r="G388" t="s">
        <v>1084</v>
      </c>
      <c r="I388" s="208">
        <v>45981</v>
      </c>
      <c r="K388" t="s">
        <v>235</v>
      </c>
      <c r="L388" t="s">
        <v>171</v>
      </c>
      <c r="M388" t="s">
        <v>1085</v>
      </c>
      <c r="N388" t="s">
        <v>237</v>
      </c>
      <c r="P388" s="193" t="str">
        <f>IF(OR(AND(A388&lt;&gt;"",COUNTIF(Bugs!B:B,A388)&gt;0),AND(B388&lt;&gt;"",COUNTIF(Bugs!A:A,B388)&gt;0)),"Y","")</f>
        <v/>
      </c>
      <c r="Q388" s="193" t="str">
        <f>IF(OR(
    AND(COUNTIF(Bugs!A:A,B388)&gt;0,ISNUMBER(SEARCH("x",INDEX(Bugs!C:C,MATCH(B388,Bugs!A:A,0))))),
    AND(COUNTIF(Bugs!B:B,B388)&gt;0,ISNUMBER(SEARCH("x",INDEX(Bugs!C:C,MATCH(B388,Bugs!B:B,0))))),
    AND(COUNTIF(Bugs!A:A,B388)&gt;0,ISNUMBER(SEARCH("x",INDEX(Bugs!D:D,MATCH(B388,Bugs!A:A,0))))),
    AND(COUNTIF(Bugs!B:B,B388)&gt;0,ISNUMBER(SEARCH("x",INDEX(Bugs!D:D,MATCH(B388,Bugs!B:B,0)))))
),"Y","")</f>
        <v/>
      </c>
      <c r="R388">
        <f ca="1">IF(OR(ISNUMBER(MATCH(L388,MasterData!$D$3:$D$18,0)),ISNUMBER(MATCH(L388,MasterData!$C$3:$C$18,0))),
    DATEDIF(E388,I388,"d"),
    DATEDIF(E388,TODAY(),"d"))</f>
        <v>23</v>
      </c>
      <c r="S388">
        <f t="shared" ca="1" si="18"/>
        <v>0</v>
      </c>
      <c r="T388">
        <f t="shared" ca="1" si="19"/>
        <v>1</v>
      </c>
      <c r="U388">
        <f t="shared" ca="1" si="20"/>
        <v>0</v>
      </c>
    </row>
    <row r="389" spans="1:21" x14ac:dyDescent="0.35">
      <c r="B389" t="s">
        <v>104</v>
      </c>
      <c r="D389" s="34" t="s">
        <v>480</v>
      </c>
      <c r="E389" s="208">
        <v>45958</v>
      </c>
      <c r="G389" t="s">
        <v>715</v>
      </c>
      <c r="I389" s="208">
        <v>45959</v>
      </c>
      <c r="K389" t="s">
        <v>235</v>
      </c>
      <c r="L389" t="s">
        <v>171</v>
      </c>
      <c r="M389" t="s">
        <v>1086</v>
      </c>
      <c r="N389" t="s">
        <v>237</v>
      </c>
      <c r="P389" s="193" t="str">
        <f>IF(OR(AND(A389&lt;&gt;"",COUNTIF(Bugs!B:B,A389)&gt;0),AND(B389&lt;&gt;"",COUNTIF(Bugs!A:A,B389)&gt;0)),"Y","")</f>
        <v>Y</v>
      </c>
      <c r="Q389" s="193" t="str">
        <f>IF(OR(
    AND(COUNTIF(Bugs!A:A,B389)&gt;0,ISNUMBER(SEARCH("x",INDEX(Bugs!C:C,MATCH(B389,Bugs!A:A,0))))),
    AND(COUNTIF(Bugs!B:B,B389)&gt;0,ISNUMBER(SEARCH("x",INDEX(Bugs!C:C,MATCH(B389,Bugs!B:B,0))))),
    AND(COUNTIF(Bugs!A:A,B389)&gt;0,ISNUMBER(SEARCH("x",INDEX(Bugs!D:D,MATCH(B389,Bugs!A:A,0))))),
    AND(COUNTIF(Bugs!B:B,B389)&gt;0,ISNUMBER(SEARCH("x",INDEX(Bugs!D:D,MATCH(B389,Bugs!B:B,0)))))
),"Y","")</f>
        <v>Y</v>
      </c>
      <c r="R389">
        <f ca="1">IF(OR(ISNUMBER(MATCH(L389,MasterData!$D$3:$D$18,0)),ISNUMBER(MATCH(L389,MasterData!$C$3:$C$18,0))),
    DATEDIF(E389,I389,"d"),
    DATEDIF(E389,TODAY(),"d"))</f>
        <v>1</v>
      </c>
      <c r="S389">
        <f t="shared" ca="1" si="18"/>
        <v>1</v>
      </c>
      <c r="T389">
        <f t="shared" ca="1" si="19"/>
        <v>0</v>
      </c>
      <c r="U389">
        <f t="shared" ca="1" si="20"/>
        <v>0</v>
      </c>
    </row>
    <row r="390" spans="1:21" x14ac:dyDescent="0.35">
      <c r="B390" t="s">
        <v>1087</v>
      </c>
      <c r="D390" s="34" t="s">
        <v>480</v>
      </c>
      <c r="E390" s="208">
        <v>45958</v>
      </c>
      <c r="G390" t="s">
        <v>715</v>
      </c>
      <c r="I390" s="208">
        <v>45960</v>
      </c>
      <c r="K390" t="s">
        <v>235</v>
      </c>
      <c r="L390" t="s">
        <v>171</v>
      </c>
      <c r="M390" t="s">
        <v>1088</v>
      </c>
      <c r="N390" t="s">
        <v>237</v>
      </c>
      <c r="P390" s="193" t="str">
        <f>IF(OR(AND(A390&lt;&gt;"",COUNTIF(Bugs!B:B,A390)&gt;0),AND(B390&lt;&gt;"",COUNTIF(Bugs!A:A,B390)&gt;0)),"Y","")</f>
        <v/>
      </c>
      <c r="Q390" s="193" t="str">
        <f>IF(OR(
    AND(COUNTIF(Bugs!A:A,B390)&gt;0,ISNUMBER(SEARCH("x",INDEX(Bugs!C:C,MATCH(B390,Bugs!A:A,0))))),
    AND(COUNTIF(Bugs!B:B,B390)&gt;0,ISNUMBER(SEARCH("x",INDEX(Bugs!C:C,MATCH(B390,Bugs!B:B,0))))),
    AND(COUNTIF(Bugs!A:A,B390)&gt;0,ISNUMBER(SEARCH("x",INDEX(Bugs!D:D,MATCH(B390,Bugs!A:A,0))))),
    AND(COUNTIF(Bugs!B:B,B390)&gt;0,ISNUMBER(SEARCH("x",INDEX(Bugs!D:D,MATCH(B390,Bugs!B:B,0)))))
),"Y","")</f>
        <v/>
      </c>
      <c r="R390">
        <f ca="1">IF(OR(ISNUMBER(MATCH(L390,MasterData!$D$3:$D$18,0)),ISNUMBER(MATCH(L390,MasterData!$C$3:$C$18,0))),
    DATEDIF(E390,I390,"d"),
    DATEDIF(E390,TODAY(),"d"))</f>
        <v>2</v>
      </c>
      <c r="S390">
        <f t="shared" ca="1" si="18"/>
        <v>1</v>
      </c>
      <c r="T390">
        <f t="shared" ca="1" si="19"/>
        <v>0</v>
      </c>
      <c r="U390">
        <f t="shared" ca="1" si="20"/>
        <v>0</v>
      </c>
    </row>
    <row r="391" spans="1:21" x14ac:dyDescent="0.35">
      <c r="B391" t="s">
        <v>1089</v>
      </c>
      <c r="D391" s="34" t="s">
        <v>1066</v>
      </c>
      <c r="E391" s="208">
        <v>45959</v>
      </c>
      <c r="G391" t="s">
        <v>1090</v>
      </c>
      <c r="I391" s="208">
        <v>45959</v>
      </c>
      <c r="K391" t="s">
        <v>347</v>
      </c>
      <c r="L391" t="s">
        <v>171</v>
      </c>
      <c r="M391" t="s">
        <v>1091</v>
      </c>
      <c r="N391" t="s">
        <v>237</v>
      </c>
      <c r="P391" s="193" t="str">
        <f>IF(OR(AND(A391&lt;&gt;"",COUNTIF(Bugs!B:B,A391)&gt;0),AND(B391&lt;&gt;"",COUNTIF(Bugs!A:A,B391)&gt;0)),"Y","")</f>
        <v/>
      </c>
      <c r="Q391" s="193" t="str">
        <f>IF(OR(
    AND(COUNTIF(Bugs!A:A,B391)&gt;0,ISNUMBER(SEARCH("x",INDEX(Bugs!C:C,MATCH(B391,Bugs!A:A,0))))),
    AND(COUNTIF(Bugs!B:B,B391)&gt;0,ISNUMBER(SEARCH("x",INDEX(Bugs!C:C,MATCH(B391,Bugs!B:B,0))))),
    AND(COUNTIF(Bugs!A:A,B391)&gt;0,ISNUMBER(SEARCH("x",INDEX(Bugs!D:D,MATCH(B391,Bugs!A:A,0))))),
    AND(COUNTIF(Bugs!B:B,B391)&gt;0,ISNUMBER(SEARCH("x",INDEX(Bugs!D:D,MATCH(B391,Bugs!B:B,0)))))
),"Y","")</f>
        <v/>
      </c>
      <c r="R391">
        <f ca="1">IF(OR(ISNUMBER(MATCH(L391,MasterData!$D$3:$D$18,0)),ISNUMBER(MATCH(L391,MasterData!$C$3:$C$18,0))),
    DATEDIF(E391,I391,"d"),
    DATEDIF(E391,TODAY(),"d"))</f>
        <v>0</v>
      </c>
      <c r="S391">
        <f t="shared" ca="1" si="18"/>
        <v>1</v>
      </c>
      <c r="T391">
        <f t="shared" ca="1" si="19"/>
        <v>0</v>
      </c>
      <c r="U391">
        <f t="shared" ca="1" si="20"/>
        <v>0</v>
      </c>
    </row>
    <row r="392" spans="1:21" x14ac:dyDescent="0.35">
      <c r="B392" t="s">
        <v>105</v>
      </c>
      <c r="D392" s="34" t="s">
        <v>480</v>
      </c>
      <c r="E392" s="208">
        <v>45959</v>
      </c>
      <c r="G392" t="s">
        <v>715</v>
      </c>
      <c r="I392" s="208">
        <v>45960</v>
      </c>
      <c r="K392" t="s">
        <v>235</v>
      </c>
      <c r="L392" t="s">
        <v>171</v>
      </c>
      <c r="M392" t="s">
        <v>1092</v>
      </c>
      <c r="N392" t="s">
        <v>237</v>
      </c>
      <c r="P392" s="193" t="str">
        <f>IF(OR(AND(A392&lt;&gt;"",COUNTIF(Bugs!B:B,A392)&gt;0),AND(B392&lt;&gt;"",COUNTIF(Bugs!A:A,B392)&gt;0)),"Y","")</f>
        <v>Y</v>
      </c>
      <c r="Q392" s="193" t="str">
        <f>IF(OR(
    AND(COUNTIF(Bugs!A:A,B392)&gt;0,ISNUMBER(SEARCH("x",INDEX(Bugs!C:C,MATCH(B392,Bugs!A:A,0))))),
    AND(COUNTIF(Bugs!B:B,B392)&gt;0,ISNUMBER(SEARCH("x",INDEX(Bugs!C:C,MATCH(B392,Bugs!B:B,0))))),
    AND(COUNTIF(Bugs!A:A,B392)&gt;0,ISNUMBER(SEARCH("x",INDEX(Bugs!D:D,MATCH(B392,Bugs!A:A,0))))),
    AND(COUNTIF(Bugs!B:B,B392)&gt;0,ISNUMBER(SEARCH("x",INDEX(Bugs!D:D,MATCH(B392,Bugs!B:B,0)))))
),"Y","")</f>
        <v>Y</v>
      </c>
      <c r="R392">
        <f ca="1">IF(OR(ISNUMBER(MATCH(L392,MasterData!$D$3:$D$18,0)),ISNUMBER(MATCH(L392,MasterData!$C$3:$C$18,0))),
    DATEDIF(E392,I392,"d"),
    DATEDIF(E392,TODAY(),"d"))</f>
        <v>1</v>
      </c>
      <c r="S392">
        <f t="shared" ca="1" si="18"/>
        <v>1</v>
      </c>
      <c r="T392">
        <f t="shared" ca="1" si="19"/>
        <v>0</v>
      </c>
      <c r="U392">
        <f t="shared" ca="1" si="20"/>
        <v>0</v>
      </c>
    </row>
    <row r="393" spans="1:21" x14ac:dyDescent="0.35">
      <c r="B393" t="s">
        <v>106</v>
      </c>
      <c r="D393" s="34" t="s">
        <v>480</v>
      </c>
      <c r="E393" s="208">
        <v>45960</v>
      </c>
      <c r="G393" t="s">
        <v>715</v>
      </c>
      <c r="I393" s="208">
        <v>45992</v>
      </c>
      <c r="K393" t="s">
        <v>235</v>
      </c>
      <c r="L393" t="s">
        <v>171</v>
      </c>
      <c r="M393" t="s">
        <v>1093</v>
      </c>
      <c r="N393" t="s">
        <v>237</v>
      </c>
      <c r="P393" s="193" t="str">
        <f>IF(OR(AND(A393&lt;&gt;"",COUNTIF(Bugs!B:B,A393)&gt;0),AND(B393&lt;&gt;"",COUNTIF(Bugs!A:A,B393)&gt;0)),"Y","")</f>
        <v>Y</v>
      </c>
      <c r="Q393" s="193" t="str">
        <f>IF(OR(
    AND(COUNTIF(Bugs!A:A,B393)&gt;0,ISNUMBER(SEARCH("x",INDEX(Bugs!C:C,MATCH(B393,Bugs!A:A,0))))),
    AND(COUNTIF(Bugs!B:B,B393)&gt;0,ISNUMBER(SEARCH("x",INDEX(Bugs!C:C,MATCH(B393,Bugs!B:B,0))))),
    AND(COUNTIF(Bugs!A:A,B393)&gt;0,ISNUMBER(SEARCH("x",INDEX(Bugs!D:D,MATCH(B393,Bugs!A:A,0))))),
    AND(COUNTIF(Bugs!B:B,B393)&gt;0,ISNUMBER(SEARCH("x",INDEX(Bugs!D:D,MATCH(B393,Bugs!B:B,0)))))
),"Y","")</f>
        <v/>
      </c>
      <c r="R393">
        <f ca="1">IF(OR(ISNUMBER(MATCH(L393,MasterData!$D$3:$D$18,0)),ISNUMBER(MATCH(L393,MasterData!$C$3:$C$18,0))),
    DATEDIF(E393,I393,"d"),
    DATEDIF(E393,TODAY(),"d"))</f>
        <v>32</v>
      </c>
      <c r="S393">
        <f t="shared" ref="S393:S457" ca="1" si="21">IF(AND($R393&gt;=0,$R393&lt;=7),1,0)</f>
        <v>0</v>
      </c>
      <c r="T393">
        <f t="shared" ref="T393:T457" ca="1" si="22">IF(AND($R393&gt;7,R393&lt;=30),1,0)</f>
        <v>0</v>
      </c>
      <c r="U393">
        <f t="shared" ref="U393:U457" ca="1" si="23">IF($R393&gt;30,1,0)</f>
        <v>1</v>
      </c>
    </row>
    <row r="394" spans="1:21" x14ac:dyDescent="0.35">
      <c r="B394" t="s">
        <v>1094</v>
      </c>
      <c r="D394" s="34" t="s">
        <v>1066</v>
      </c>
      <c r="E394" s="208">
        <v>45960</v>
      </c>
      <c r="G394" t="s">
        <v>1095</v>
      </c>
      <c r="I394" s="208">
        <v>45981</v>
      </c>
      <c r="K394" t="s">
        <v>347</v>
      </c>
      <c r="L394" t="s">
        <v>171</v>
      </c>
      <c r="M394" t="s">
        <v>1096</v>
      </c>
      <c r="N394" t="s">
        <v>237</v>
      </c>
      <c r="P394" s="193" t="str">
        <f>IF(OR(AND(A394&lt;&gt;"",COUNTIF(Bugs!B:B,A394)&gt;0),AND(B394&lt;&gt;"",COUNTIF(Bugs!A:A,B394)&gt;0)),"Y","")</f>
        <v/>
      </c>
      <c r="Q394" s="193" t="str">
        <f>IF(OR(
    AND(COUNTIF(Bugs!A:A,B394)&gt;0,ISNUMBER(SEARCH("x",INDEX(Bugs!C:C,MATCH(B394,Bugs!A:A,0))))),
    AND(COUNTIF(Bugs!B:B,B394)&gt;0,ISNUMBER(SEARCH("x",INDEX(Bugs!C:C,MATCH(B394,Bugs!B:B,0))))),
    AND(COUNTIF(Bugs!A:A,B394)&gt;0,ISNUMBER(SEARCH("x",INDEX(Bugs!D:D,MATCH(B394,Bugs!A:A,0))))),
    AND(COUNTIF(Bugs!B:B,B394)&gt;0,ISNUMBER(SEARCH("x",INDEX(Bugs!D:D,MATCH(B394,Bugs!B:B,0)))))
),"Y","")</f>
        <v/>
      </c>
      <c r="R394">
        <f ca="1">IF(OR(ISNUMBER(MATCH(L394,MasterData!$D$3:$D$18,0)),ISNUMBER(MATCH(L394,MasterData!$C$3:$C$18,0))),
    DATEDIF(E394,I394,"d"),
    DATEDIF(E394,TODAY(),"d"))</f>
        <v>21</v>
      </c>
      <c r="S394">
        <f t="shared" ca="1" si="21"/>
        <v>0</v>
      </c>
      <c r="T394">
        <f t="shared" ca="1" si="22"/>
        <v>1</v>
      </c>
      <c r="U394">
        <f t="shared" ca="1" si="23"/>
        <v>0</v>
      </c>
    </row>
    <row r="395" spans="1:21" x14ac:dyDescent="0.35">
      <c r="B395" t="s">
        <v>107</v>
      </c>
      <c r="D395" s="34" t="s">
        <v>254</v>
      </c>
      <c r="E395" s="208">
        <v>45961</v>
      </c>
      <c r="G395" t="s">
        <v>853</v>
      </c>
      <c r="I395" s="208">
        <v>45966</v>
      </c>
      <c r="K395" t="s">
        <v>241</v>
      </c>
      <c r="L395" t="s">
        <v>164</v>
      </c>
      <c r="M395" t="s">
        <v>1097</v>
      </c>
      <c r="N395" t="s">
        <v>237</v>
      </c>
      <c r="P395" s="193" t="str">
        <f>IF(OR(AND(A395&lt;&gt;"",COUNTIF(Bugs!B:B,A395)&gt;0),AND(B395&lt;&gt;"",COUNTIF(Bugs!A:A,B395)&gt;0)),"Y","")</f>
        <v>Y</v>
      </c>
      <c r="Q395" s="193" t="str">
        <f>IF(OR(
    AND(COUNTIF(Bugs!A:A,B395)&gt;0,ISNUMBER(SEARCH("x",INDEX(Bugs!C:C,MATCH(B395,Bugs!A:A,0))))),
    AND(COUNTIF(Bugs!B:B,B395)&gt;0,ISNUMBER(SEARCH("x",INDEX(Bugs!C:C,MATCH(B395,Bugs!B:B,0))))),
    AND(COUNTIF(Bugs!A:A,B395)&gt;0,ISNUMBER(SEARCH("x",INDEX(Bugs!D:D,MATCH(B395,Bugs!A:A,0))))),
    AND(COUNTIF(Bugs!B:B,B395)&gt;0,ISNUMBER(SEARCH("x",INDEX(Bugs!D:D,MATCH(B395,Bugs!B:B,0)))))
),"Y","")</f>
        <v>Y</v>
      </c>
      <c r="R395">
        <f ca="1">IF(OR(ISNUMBER(MATCH(L395,MasterData!$D$3:$D$18,0)),ISNUMBER(MATCH(L395,MasterData!$C$3:$C$18,0))),
    DATEDIF(E395,I395,"d"),
    DATEDIF(E395,TODAY(),"d"))</f>
        <v>46</v>
      </c>
      <c r="S395">
        <f t="shared" ca="1" si="21"/>
        <v>0</v>
      </c>
      <c r="T395">
        <f t="shared" ca="1" si="22"/>
        <v>0</v>
      </c>
      <c r="U395">
        <f t="shared" ca="1" si="23"/>
        <v>1</v>
      </c>
    </row>
    <row r="396" spans="1:21" x14ac:dyDescent="0.35">
      <c r="B396" t="s">
        <v>1098</v>
      </c>
      <c r="D396" s="34" t="s">
        <v>254</v>
      </c>
      <c r="E396" s="208">
        <v>45961</v>
      </c>
      <c r="G396" t="s">
        <v>853</v>
      </c>
      <c r="I396" s="208">
        <v>45996</v>
      </c>
      <c r="K396" t="s">
        <v>241</v>
      </c>
      <c r="L396" t="s">
        <v>171</v>
      </c>
      <c r="M396" t="s">
        <v>1099</v>
      </c>
      <c r="N396" t="s">
        <v>237</v>
      </c>
      <c r="P396" s="193" t="str">
        <f>IF(OR(AND(A396&lt;&gt;"",COUNTIF(Bugs!B:B,A396)&gt;0),AND(B396&lt;&gt;"",COUNTIF(Bugs!A:A,B396)&gt;0)),"Y","")</f>
        <v/>
      </c>
      <c r="Q396" s="193" t="str">
        <f>IF(OR(
    AND(COUNTIF(Bugs!A:A,B396)&gt;0,ISNUMBER(SEARCH("x",INDEX(Bugs!C:C,MATCH(B396,Bugs!A:A,0))))),
    AND(COUNTIF(Bugs!B:B,B396)&gt;0,ISNUMBER(SEARCH("x",INDEX(Bugs!C:C,MATCH(B396,Bugs!B:B,0))))),
    AND(COUNTIF(Bugs!A:A,B396)&gt;0,ISNUMBER(SEARCH("x",INDEX(Bugs!D:D,MATCH(B396,Bugs!A:A,0))))),
    AND(COUNTIF(Bugs!B:B,B396)&gt;0,ISNUMBER(SEARCH("x",INDEX(Bugs!D:D,MATCH(B396,Bugs!B:B,0)))))
),"Y","")</f>
        <v/>
      </c>
      <c r="R396">
        <f ca="1">IF(OR(ISNUMBER(MATCH(L396,MasterData!$D$3:$D$18,0)),ISNUMBER(MATCH(L396,MasterData!$C$3:$C$18,0))),
    DATEDIF(E396,I396,"d"),
    DATEDIF(E396,TODAY(),"d"))</f>
        <v>35</v>
      </c>
      <c r="S396">
        <f t="shared" ca="1" si="21"/>
        <v>0</v>
      </c>
      <c r="T396">
        <f t="shared" ca="1" si="22"/>
        <v>0</v>
      </c>
      <c r="U396">
        <f t="shared" ca="1" si="23"/>
        <v>1</v>
      </c>
    </row>
    <row r="397" spans="1:21" x14ac:dyDescent="0.35">
      <c r="B397" t="s">
        <v>108</v>
      </c>
      <c r="D397" s="34" t="s">
        <v>480</v>
      </c>
      <c r="E397" s="208">
        <v>45961</v>
      </c>
      <c r="G397" t="s">
        <v>715</v>
      </c>
      <c r="I397" s="208">
        <v>45992</v>
      </c>
      <c r="K397" t="s">
        <v>241</v>
      </c>
      <c r="L397" t="s">
        <v>171</v>
      </c>
      <c r="M397" t="s">
        <v>1100</v>
      </c>
      <c r="N397" t="s">
        <v>237</v>
      </c>
      <c r="P397" s="193" t="str">
        <f>IF(OR(AND(A397&lt;&gt;"",COUNTIF(Bugs!B:B,A397)&gt;0),AND(B397&lt;&gt;"",COUNTIF(Bugs!A:A,B397)&gt;0)),"Y","")</f>
        <v>Y</v>
      </c>
      <c r="Q397" s="193" t="str">
        <f>IF(OR(
    AND(COUNTIF(Bugs!A:A,B397)&gt;0,ISNUMBER(SEARCH("x",INDEX(Bugs!C:C,MATCH(B397,Bugs!A:A,0))))),
    AND(COUNTIF(Bugs!B:B,B397)&gt;0,ISNUMBER(SEARCH("x",INDEX(Bugs!C:C,MATCH(B397,Bugs!B:B,0))))),
    AND(COUNTIF(Bugs!A:A,B397)&gt;0,ISNUMBER(SEARCH("x",INDEX(Bugs!D:D,MATCH(B397,Bugs!A:A,0))))),
    AND(COUNTIF(Bugs!B:B,B397)&gt;0,ISNUMBER(SEARCH("x",INDEX(Bugs!D:D,MATCH(B397,Bugs!B:B,0)))))
),"Y","")</f>
        <v>Y</v>
      </c>
      <c r="R397">
        <f ca="1">IF(OR(ISNUMBER(MATCH(L397,MasterData!$D$3:$D$18,0)),ISNUMBER(MATCH(L397,MasterData!$C$3:$C$18,0))),
    DATEDIF(E397,I397,"d"),
    DATEDIF(E397,TODAY(),"d"))</f>
        <v>31</v>
      </c>
      <c r="S397">
        <f t="shared" ca="1" si="21"/>
        <v>0</v>
      </c>
      <c r="T397">
        <f t="shared" ca="1" si="22"/>
        <v>0</v>
      </c>
      <c r="U397">
        <f t="shared" ca="1" si="23"/>
        <v>1</v>
      </c>
    </row>
    <row r="398" spans="1:21" x14ac:dyDescent="0.35">
      <c r="B398" t="s">
        <v>1101</v>
      </c>
      <c r="D398" s="34" t="s">
        <v>1052</v>
      </c>
      <c r="E398" s="208">
        <v>45961</v>
      </c>
      <c r="G398" t="s">
        <v>1053</v>
      </c>
      <c r="I398" s="208">
        <v>45964</v>
      </c>
      <c r="K398" t="s">
        <v>241</v>
      </c>
      <c r="L398" t="s">
        <v>171</v>
      </c>
      <c r="M398" t="s">
        <v>1102</v>
      </c>
      <c r="N398" t="s">
        <v>237</v>
      </c>
      <c r="P398" s="193" t="str">
        <f>IF(OR(AND(A398&lt;&gt;"",COUNTIF(Bugs!B:B,A398)&gt;0),AND(B398&lt;&gt;"",COUNTIF(Bugs!A:A,B398)&gt;0)),"Y","")</f>
        <v/>
      </c>
      <c r="Q398" s="193" t="str">
        <f>IF(OR(
    AND(COUNTIF(Bugs!A:A,B398)&gt;0,ISNUMBER(SEARCH("x",INDEX(Bugs!C:C,MATCH(B398,Bugs!A:A,0))))),
    AND(COUNTIF(Bugs!B:B,B398)&gt;0,ISNUMBER(SEARCH("x",INDEX(Bugs!C:C,MATCH(B398,Bugs!B:B,0))))),
    AND(COUNTIF(Bugs!A:A,B398)&gt;0,ISNUMBER(SEARCH("x",INDEX(Bugs!D:D,MATCH(B398,Bugs!A:A,0))))),
    AND(COUNTIF(Bugs!B:B,B398)&gt;0,ISNUMBER(SEARCH("x",INDEX(Bugs!D:D,MATCH(B398,Bugs!B:B,0)))))
),"Y","")</f>
        <v/>
      </c>
      <c r="R398">
        <f ca="1">IF(OR(ISNUMBER(MATCH(L398,MasterData!$D$3:$D$18,0)),ISNUMBER(MATCH(L398,MasterData!$C$3:$C$18,0))),
    DATEDIF(E398,I398,"d"),
    DATEDIF(E398,TODAY(),"d"))</f>
        <v>3</v>
      </c>
      <c r="S398">
        <f t="shared" ca="1" si="21"/>
        <v>1</v>
      </c>
      <c r="T398">
        <f t="shared" ca="1" si="22"/>
        <v>0</v>
      </c>
      <c r="U398">
        <f t="shared" ca="1" si="23"/>
        <v>0</v>
      </c>
    </row>
    <row r="399" spans="1:21" x14ac:dyDescent="0.35">
      <c r="B399" t="s">
        <v>109</v>
      </c>
      <c r="D399" s="34" t="s">
        <v>746</v>
      </c>
      <c r="E399" s="208">
        <v>45963</v>
      </c>
      <c r="G399" t="s">
        <v>715</v>
      </c>
      <c r="I399" s="208">
        <v>45964</v>
      </c>
      <c r="K399" t="s">
        <v>235</v>
      </c>
      <c r="L399" t="s">
        <v>171</v>
      </c>
      <c r="M399" t="s">
        <v>1103</v>
      </c>
      <c r="N399" t="s">
        <v>237</v>
      </c>
      <c r="P399" s="193" t="str">
        <f>IF(OR(AND(A399&lt;&gt;"",COUNTIF(Bugs!B:B,A399)&gt;0),AND(B399&lt;&gt;"",COUNTIF(Bugs!A:A,B399)&gt;0)),"Y","")</f>
        <v>Y</v>
      </c>
      <c r="Q399" s="193" t="str">
        <f>IF(OR(
    AND(COUNTIF(Bugs!A:A,B399)&gt;0,ISNUMBER(SEARCH("x",INDEX(Bugs!C:C,MATCH(B399,Bugs!A:A,0))))),
    AND(COUNTIF(Bugs!B:B,B399)&gt;0,ISNUMBER(SEARCH("x",INDEX(Bugs!C:C,MATCH(B399,Bugs!B:B,0))))),
    AND(COUNTIF(Bugs!A:A,B399)&gt;0,ISNUMBER(SEARCH("x",INDEX(Bugs!D:D,MATCH(B399,Bugs!A:A,0))))),
    AND(COUNTIF(Bugs!B:B,B399)&gt;0,ISNUMBER(SEARCH("x",INDEX(Bugs!D:D,MATCH(B399,Bugs!B:B,0)))))
),"Y","")</f>
        <v>Y</v>
      </c>
      <c r="R399">
        <f ca="1">IF(OR(ISNUMBER(MATCH(L399,MasterData!$D$3:$D$18,0)),ISNUMBER(MATCH(L399,MasterData!$C$3:$C$18,0))),
    DATEDIF(E399,I399,"d"),
    DATEDIF(E399,TODAY(),"d"))</f>
        <v>1</v>
      </c>
      <c r="S399">
        <f t="shared" ca="1" si="21"/>
        <v>1</v>
      </c>
      <c r="T399">
        <f t="shared" ca="1" si="22"/>
        <v>0</v>
      </c>
      <c r="U399">
        <f t="shared" ca="1" si="23"/>
        <v>0</v>
      </c>
    </row>
    <row r="400" spans="1:21" x14ac:dyDescent="0.35">
      <c r="A400" s="72"/>
      <c r="B400" s="72" t="s">
        <v>1105</v>
      </c>
      <c r="C400" s="72"/>
      <c r="D400" s="180" t="s">
        <v>746</v>
      </c>
      <c r="E400" s="209">
        <v>45964</v>
      </c>
      <c r="F400" s="72"/>
      <c r="G400" s="72" t="s">
        <v>816</v>
      </c>
      <c r="H400" s="72"/>
      <c r="I400" s="209">
        <v>45971</v>
      </c>
      <c r="J400" s="72"/>
      <c r="K400" s="72" t="s">
        <v>235</v>
      </c>
      <c r="L400" s="72" t="s">
        <v>171</v>
      </c>
      <c r="M400" s="72" t="s">
        <v>1106</v>
      </c>
      <c r="N400" s="72" t="s">
        <v>237</v>
      </c>
      <c r="P400" s="193" t="str">
        <f>IF(OR(AND(A400&lt;&gt;"",COUNTIF(Bugs!B:B,A400)&gt;0),AND(B400&lt;&gt;"",COUNTIF(Bugs!A:A,B400)&gt;0)),"Y","")</f>
        <v/>
      </c>
      <c r="Q400" s="193" t="str">
        <f>IF(OR(
    AND(COUNTIF(Bugs!A:A,B400)&gt;0,ISNUMBER(SEARCH("x",INDEX(Bugs!C:C,MATCH(B400,Bugs!A:A,0))))),
    AND(COUNTIF(Bugs!B:B,B400)&gt;0,ISNUMBER(SEARCH("x",INDEX(Bugs!C:C,MATCH(B400,Bugs!B:B,0))))),
    AND(COUNTIF(Bugs!A:A,B400)&gt;0,ISNUMBER(SEARCH("x",INDEX(Bugs!D:D,MATCH(B400,Bugs!A:A,0))))),
    AND(COUNTIF(Bugs!B:B,B400)&gt;0,ISNUMBER(SEARCH("x",INDEX(Bugs!D:D,MATCH(B400,Bugs!B:B,0)))))
),"Y","")</f>
        <v/>
      </c>
      <c r="R400">
        <f ca="1">IF(OR(ISNUMBER(MATCH(L400,MasterData!$D$3:$D$18,0)),ISNUMBER(MATCH(L400,MasterData!$C$3:$C$18,0))),
    DATEDIF(E400,I400,"d"),
    DATEDIF(E400,TODAY(),"d"))</f>
        <v>7</v>
      </c>
      <c r="S400">
        <f t="shared" ca="1" si="21"/>
        <v>1</v>
      </c>
      <c r="T400">
        <f t="shared" ca="1" si="22"/>
        <v>0</v>
      </c>
      <c r="U400">
        <f t="shared" ca="1" si="23"/>
        <v>0</v>
      </c>
    </row>
    <row r="401" spans="1:21" x14ac:dyDescent="0.35">
      <c r="B401" t="s">
        <v>110</v>
      </c>
      <c r="D401" s="34" t="s">
        <v>480</v>
      </c>
      <c r="E401" s="208">
        <v>45964</v>
      </c>
      <c r="G401" t="s">
        <v>834</v>
      </c>
      <c r="I401" s="208">
        <v>45964</v>
      </c>
      <c r="K401" t="s">
        <v>241</v>
      </c>
      <c r="L401" t="s">
        <v>171</v>
      </c>
      <c r="M401" t="s">
        <v>1107</v>
      </c>
      <c r="N401" t="s">
        <v>237</v>
      </c>
      <c r="P401" s="193" t="str">
        <f>IF(OR(AND(A401&lt;&gt;"",COUNTIF(Bugs!B:B,A401)&gt;0),AND(B401&lt;&gt;"",COUNTIF(Bugs!A:A,B401)&gt;0)),"Y","")</f>
        <v>Y</v>
      </c>
      <c r="Q401" s="193" t="str">
        <f>IF(OR(
    AND(COUNTIF(Bugs!A:A,B401)&gt;0,ISNUMBER(SEARCH("x",INDEX(Bugs!C:C,MATCH(B401,Bugs!A:A,0))))),
    AND(COUNTIF(Bugs!B:B,B401)&gt;0,ISNUMBER(SEARCH("x",INDEX(Bugs!C:C,MATCH(B401,Bugs!B:B,0))))),
    AND(COUNTIF(Bugs!A:A,B401)&gt;0,ISNUMBER(SEARCH("x",INDEX(Bugs!D:D,MATCH(B401,Bugs!A:A,0))))),
    AND(COUNTIF(Bugs!B:B,B401)&gt;0,ISNUMBER(SEARCH("x",INDEX(Bugs!D:D,MATCH(B401,Bugs!B:B,0)))))
),"Y","")</f>
        <v>Y</v>
      </c>
      <c r="R401">
        <f ca="1">IF(OR(ISNUMBER(MATCH(L401,MasterData!$D$3:$D$18,0)),ISNUMBER(MATCH(L401,MasterData!$C$3:$C$18,0))),
    DATEDIF(E401,I401,"d"),
    DATEDIF(E401,TODAY(),"d"))</f>
        <v>0</v>
      </c>
      <c r="S401">
        <f t="shared" ca="1" si="21"/>
        <v>1</v>
      </c>
      <c r="T401">
        <f t="shared" ca="1" si="22"/>
        <v>0</v>
      </c>
      <c r="U401">
        <f t="shared" ca="1" si="23"/>
        <v>0</v>
      </c>
    </row>
    <row r="402" spans="1:21" x14ac:dyDescent="0.35">
      <c r="B402" t="s">
        <v>1108</v>
      </c>
      <c r="D402" s="34" t="s">
        <v>480</v>
      </c>
      <c r="E402" s="208">
        <v>45964</v>
      </c>
      <c r="G402" t="s">
        <v>715</v>
      </c>
      <c r="I402" s="208">
        <v>45965</v>
      </c>
      <c r="K402" t="s">
        <v>235</v>
      </c>
      <c r="L402" t="s">
        <v>171</v>
      </c>
      <c r="M402" t="s">
        <v>1109</v>
      </c>
      <c r="N402" t="s">
        <v>237</v>
      </c>
      <c r="P402" s="193" t="str">
        <f>IF(OR(AND(A402&lt;&gt;"",COUNTIF(Bugs!B:B,A402)&gt;0),AND(B402&lt;&gt;"",COUNTIF(Bugs!A:A,B402)&gt;0)),"Y","")</f>
        <v/>
      </c>
      <c r="Q402" s="193" t="str">
        <f>IF(OR(
    AND(COUNTIF(Bugs!A:A,B402)&gt;0,ISNUMBER(SEARCH("x",INDEX(Bugs!C:C,MATCH(B402,Bugs!A:A,0))))),
    AND(COUNTIF(Bugs!B:B,B402)&gt;0,ISNUMBER(SEARCH("x",INDEX(Bugs!C:C,MATCH(B402,Bugs!B:B,0))))),
    AND(COUNTIF(Bugs!A:A,B402)&gt;0,ISNUMBER(SEARCH("x",INDEX(Bugs!D:D,MATCH(B402,Bugs!A:A,0))))),
    AND(COUNTIF(Bugs!B:B,B402)&gt;0,ISNUMBER(SEARCH("x",INDEX(Bugs!D:D,MATCH(B402,Bugs!B:B,0)))))
),"Y","")</f>
        <v/>
      </c>
      <c r="R402">
        <f ca="1">IF(OR(ISNUMBER(MATCH(L402,MasterData!$D$3:$D$18,0)),ISNUMBER(MATCH(L402,MasterData!$C$3:$C$18,0))),
    DATEDIF(E402,I402,"d"),
    DATEDIF(E402,TODAY(),"d"))</f>
        <v>1</v>
      </c>
      <c r="S402">
        <f t="shared" ca="1" si="21"/>
        <v>1</v>
      </c>
      <c r="T402">
        <f t="shared" ca="1" si="22"/>
        <v>0</v>
      </c>
      <c r="U402">
        <f t="shared" ca="1" si="23"/>
        <v>0</v>
      </c>
    </row>
    <row r="403" spans="1:21" x14ac:dyDescent="0.35">
      <c r="B403" t="s">
        <v>1110</v>
      </c>
      <c r="D403" s="34" t="s">
        <v>1066</v>
      </c>
      <c r="E403" s="208">
        <v>45964</v>
      </c>
      <c r="G403" t="s">
        <v>1111</v>
      </c>
      <c r="I403" s="208">
        <v>45967</v>
      </c>
      <c r="K403" t="s">
        <v>235</v>
      </c>
      <c r="L403" t="s">
        <v>171</v>
      </c>
      <c r="M403" t="s">
        <v>1112</v>
      </c>
      <c r="N403" t="s">
        <v>237</v>
      </c>
      <c r="P403" s="193" t="str">
        <f>IF(OR(AND(A403&lt;&gt;"",COUNTIF(Bugs!B:B,A403)&gt;0),AND(B403&lt;&gt;"",COUNTIF(Bugs!A:A,B403)&gt;0)),"Y","")</f>
        <v/>
      </c>
      <c r="Q403" s="193" t="str">
        <f>IF(OR(
    AND(COUNTIF(Bugs!A:A,B403)&gt;0,ISNUMBER(SEARCH("x",INDEX(Bugs!C:C,MATCH(B403,Bugs!A:A,0))))),
    AND(COUNTIF(Bugs!B:B,B403)&gt;0,ISNUMBER(SEARCH("x",INDEX(Bugs!C:C,MATCH(B403,Bugs!B:B,0))))),
    AND(COUNTIF(Bugs!A:A,B403)&gt;0,ISNUMBER(SEARCH("x",INDEX(Bugs!D:D,MATCH(B403,Bugs!A:A,0))))),
    AND(COUNTIF(Bugs!B:B,B403)&gt;0,ISNUMBER(SEARCH("x",INDEX(Bugs!D:D,MATCH(B403,Bugs!B:B,0)))))
),"Y","")</f>
        <v/>
      </c>
      <c r="R403">
        <f ca="1">IF(OR(ISNUMBER(MATCH(L403,MasterData!$D$3:$D$18,0)),ISNUMBER(MATCH(L403,MasterData!$C$3:$C$18,0))),
    DATEDIF(E403,I403,"d"),
    DATEDIF(E403,TODAY(),"d"))</f>
        <v>3</v>
      </c>
      <c r="S403">
        <f t="shared" ca="1" si="21"/>
        <v>1</v>
      </c>
      <c r="T403">
        <f t="shared" ca="1" si="22"/>
        <v>0</v>
      </c>
      <c r="U403">
        <f t="shared" ca="1" si="23"/>
        <v>0</v>
      </c>
    </row>
    <row r="404" spans="1:21" x14ac:dyDescent="0.35">
      <c r="B404" t="s">
        <v>1113</v>
      </c>
      <c r="D404" s="34" t="s">
        <v>1066</v>
      </c>
      <c r="E404" s="208">
        <v>45965</v>
      </c>
      <c r="G404" t="s">
        <v>1114</v>
      </c>
      <c r="I404" s="208">
        <v>45967</v>
      </c>
      <c r="K404" t="s">
        <v>241</v>
      </c>
      <c r="L404" t="s">
        <v>171</v>
      </c>
      <c r="M404" t="s">
        <v>1115</v>
      </c>
      <c r="N404" t="s">
        <v>237</v>
      </c>
      <c r="P404" s="193" t="str">
        <f>IF(OR(AND(A404&lt;&gt;"",COUNTIF(Bugs!B:B,A404)&gt;0),AND(B404&lt;&gt;"",COUNTIF(Bugs!A:A,B404)&gt;0)),"Y","")</f>
        <v/>
      </c>
      <c r="Q404" s="193" t="str">
        <f>IF(OR(
    AND(COUNTIF(Bugs!A:A,B404)&gt;0,ISNUMBER(SEARCH("x",INDEX(Bugs!C:C,MATCH(B404,Bugs!A:A,0))))),
    AND(COUNTIF(Bugs!B:B,B404)&gt;0,ISNUMBER(SEARCH("x",INDEX(Bugs!C:C,MATCH(B404,Bugs!B:B,0))))),
    AND(COUNTIF(Bugs!A:A,B404)&gt;0,ISNUMBER(SEARCH("x",INDEX(Bugs!D:D,MATCH(B404,Bugs!A:A,0))))),
    AND(COUNTIF(Bugs!B:B,B404)&gt;0,ISNUMBER(SEARCH("x",INDEX(Bugs!D:D,MATCH(B404,Bugs!B:B,0)))))
),"Y","")</f>
        <v/>
      </c>
      <c r="R404">
        <f ca="1">IF(OR(ISNUMBER(MATCH(L404,MasterData!$D$3:$D$18,0)),ISNUMBER(MATCH(L404,MasterData!$C$3:$C$18,0))),
    DATEDIF(E404,I404,"d"),
    DATEDIF(E404,TODAY(),"d"))</f>
        <v>2</v>
      </c>
      <c r="S404">
        <f t="shared" ca="1" si="21"/>
        <v>1</v>
      </c>
      <c r="T404">
        <f t="shared" ca="1" si="22"/>
        <v>0</v>
      </c>
      <c r="U404">
        <f t="shared" ca="1" si="23"/>
        <v>0</v>
      </c>
    </row>
    <row r="405" spans="1:21" x14ac:dyDescent="0.35">
      <c r="B405" t="s">
        <v>1116</v>
      </c>
      <c r="D405" s="34" t="s">
        <v>1066</v>
      </c>
      <c r="E405" s="208">
        <v>45965</v>
      </c>
      <c r="G405" t="s">
        <v>1117</v>
      </c>
      <c r="I405" s="208">
        <v>45966</v>
      </c>
      <c r="K405" t="s">
        <v>347</v>
      </c>
      <c r="L405" t="s">
        <v>171</v>
      </c>
      <c r="M405" t="s">
        <v>1118</v>
      </c>
      <c r="N405" t="s">
        <v>237</v>
      </c>
      <c r="P405" s="193" t="str">
        <f>IF(OR(AND(A405&lt;&gt;"",COUNTIF(Bugs!B:B,A405)&gt;0),AND(B405&lt;&gt;"",COUNTIF(Bugs!A:A,B405)&gt;0)),"Y","")</f>
        <v/>
      </c>
      <c r="Q405" s="193" t="str">
        <f>IF(OR(
    AND(COUNTIF(Bugs!A:A,B405)&gt;0,ISNUMBER(SEARCH("x",INDEX(Bugs!C:C,MATCH(B405,Bugs!A:A,0))))),
    AND(COUNTIF(Bugs!B:B,B405)&gt;0,ISNUMBER(SEARCH("x",INDEX(Bugs!C:C,MATCH(B405,Bugs!B:B,0))))),
    AND(COUNTIF(Bugs!A:A,B405)&gt;0,ISNUMBER(SEARCH("x",INDEX(Bugs!D:D,MATCH(B405,Bugs!A:A,0))))),
    AND(COUNTIF(Bugs!B:B,B405)&gt;0,ISNUMBER(SEARCH("x",INDEX(Bugs!D:D,MATCH(B405,Bugs!B:B,0)))))
),"Y","")</f>
        <v/>
      </c>
      <c r="R405">
        <f ca="1">IF(OR(ISNUMBER(MATCH(L405,MasterData!$D$3:$D$18,0)),ISNUMBER(MATCH(L405,MasterData!$C$3:$C$18,0))),
    DATEDIF(E405,I405,"d"),
    DATEDIF(E405,TODAY(),"d"))</f>
        <v>1</v>
      </c>
      <c r="S405">
        <f t="shared" ca="1" si="21"/>
        <v>1</v>
      </c>
      <c r="T405">
        <f t="shared" ca="1" si="22"/>
        <v>0</v>
      </c>
      <c r="U405">
        <f t="shared" ca="1" si="23"/>
        <v>0</v>
      </c>
    </row>
    <row r="406" spans="1:21" x14ac:dyDescent="0.35">
      <c r="B406" t="s">
        <v>1119</v>
      </c>
      <c r="D406" s="34" t="s">
        <v>1066</v>
      </c>
      <c r="E406" s="208">
        <v>45965</v>
      </c>
      <c r="G406" t="s">
        <v>1095</v>
      </c>
      <c r="I406" s="208">
        <v>45965</v>
      </c>
      <c r="K406" t="s">
        <v>235</v>
      </c>
      <c r="L406" t="s">
        <v>171</v>
      </c>
      <c r="M406" t="s">
        <v>1120</v>
      </c>
      <c r="N406" t="s">
        <v>237</v>
      </c>
      <c r="P406" s="193" t="str">
        <f>IF(OR(AND(A406&lt;&gt;"",COUNTIF(Bugs!B:B,A406)&gt;0),AND(B406&lt;&gt;"",COUNTIF(Bugs!A:A,B406)&gt;0)),"Y","")</f>
        <v/>
      </c>
      <c r="Q406" s="193" t="str">
        <f>IF(OR(
    AND(COUNTIF(Bugs!A:A,B406)&gt;0,ISNUMBER(SEARCH("x",INDEX(Bugs!C:C,MATCH(B406,Bugs!A:A,0))))),
    AND(COUNTIF(Bugs!B:B,B406)&gt;0,ISNUMBER(SEARCH("x",INDEX(Bugs!C:C,MATCH(B406,Bugs!B:B,0))))),
    AND(COUNTIF(Bugs!A:A,B406)&gt;0,ISNUMBER(SEARCH("x",INDEX(Bugs!D:D,MATCH(B406,Bugs!A:A,0))))),
    AND(COUNTIF(Bugs!B:B,B406)&gt;0,ISNUMBER(SEARCH("x",INDEX(Bugs!D:D,MATCH(B406,Bugs!B:B,0)))))
),"Y","")</f>
        <v/>
      </c>
      <c r="R406">
        <f ca="1">IF(OR(ISNUMBER(MATCH(L406,MasterData!$D$3:$D$18,0)),ISNUMBER(MATCH(L406,MasterData!$C$3:$C$18,0))),
    DATEDIF(E406,I406,"d"),
    DATEDIF(E406,TODAY(),"d"))</f>
        <v>0</v>
      </c>
      <c r="S406">
        <f t="shared" ca="1" si="21"/>
        <v>1</v>
      </c>
      <c r="T406">
        <f t="shared" ca="1" si="22"/>
        <v>0</v>
      </c>
      <c r="U406">
        <f t="shared" ca="1" si="23"/>
        <v>0</v>
      </c>
    </row>
    <row r="407" spans="1:21" x14ac:dyDescent="0.35">
      <c r="B407" t="s">
        <v>1121</v>
      </c>
      <c r="D407" s="34" t="s">
        <v>1066</v>
      </c>
      <c r="E407" s="208">
        <v>45965</v>
      </c>
      <c r="G407" t="s">
        <v>1122</v>
      </c>
      <c r="I407" s="208">
        <v>45967</v>
      </c>
      <c r="K407" t="s">
        <v>347</v>
      </c>
      <c r="L407" t="s">
        <v>171</v>
      </c>
      <c r="M407" t="s">
        <v>1123</v>
      </c>
      <c r="N407" t="s">
        <v>237</v>
      </c>
      <c r="P407" s="193" t="str">
        <f>IF(OR(AND(A407&lt;&gt;"",COUNTIF(Bugs!B:B,A407)&gt;0),AND(B407&lt;&gt;"",COUNTIF(Bugs!A:A,B407)&gt;0)),"Y","")</f>
        <v/>
      </c>
      <c r="Q407" s="193" t="str">
        <f>IF(OR(
    AND(COUNTIF(Bugs!A:A,B407)&gt;0,ISNUMBER(SEARCH("x",INDEX(Bugs!C:C,MATCH(B407,Bugs!A:A,0))))),
    AND(COUNTIF(Bugs!B:B,B407)&gt;0,ISNUMBER(SEARCH("x",INDEX(Bugs!C:C,MATCH(B407,Bugs!B:B,0))))),
    AND(COUNTIF(Bugs!A:A,B407)&gt;0,ISNUMBER(SEARCH("x",INDEX(Bugs!D:D,MATCH(B407,Bugs!A:A,0))))),
    AND(COUNTIF(Bugs!B:B,B407)&gt;0,ISNUMBER(SEARCH("x",INDEX(Bugs!D:D,MATCH(B407,Bugs!B:B,0)))))
),"Y","")</f>
        <v/>
      </c>
      <c r="R407">
        <f ca="1">IF(OR(ISNUMBER(MATCH(L407,MasterData!$D$3:$D$18,0)),ISNUMBER(MATCH(L407,MasterData!$C$3:$C$18,0))),
    DATEDIF(E407,I407,"d"),
    DATEDIF(E407,TODAY(),"d"))</f>
        <v>2</v>
      </c>
      <c r="S407">
        <f t="shared" ca="1" si="21"/>
        <v>1</v>
      </c>
      <c r="T407">
        <f t="shared" ca="1" si="22"/>
        <v>0</v>
      </c>
      <c r="U407">
        <f t="shared" ca="1" si="23"/>
        <v>0</v>
      </c>
    </row>
    <row r="408" spans="1:21" x14ac:dyDescent="0.35">
      <c r="B408" t="s">
        <v>1124</v>
      </c>
      <c r="D408" s="34" t="s">
        <v>1066</v>
      </c>
      <c r="E408" s="208">
        <v>45965</v>
      </c>
      <c r="G408" t="s">
        <v>1122</v>
      </c>
      <c r="I408" s="208">
        <v>45980</v>
      </c>
      <c r="K408" t="s">
        <v>241</v>
      </c>
      <c r="L408" t="s">
        <v>171</v>
      </c>
      <c r="M408" t="s">
        <v>1125</v>
      </c>
      <c r="N408" t="s">
        <v>237</v>
      </c>
      <c r="P408" s="193" t="str">
        <f>IF(OR(AND(A408&lt;&gt;"",COUNTIF(Bugs!B:B,A408)&gt;0),AND(B408&lt;&gt;"",COUNTIF(Bugs!A:A,B408)&gt;0)),"Y","")</f>
        <v/>
      </c>
      <c r="Q408" s="193" t="str">
        <f>IF(OR(
    AND(COUNTIF(Bugs!A:A,B408)&gt;0,ISNUMBER(SEARCH("x",INDEX(Bugs!C:C,MATCH(B408,Bugs!A:A,0))))),
    AND(COUNTIF(Bugs!B:B,B408)&gt;0,ISNUMBER(SEARCH("x",INDEX(Bugs!C:C,MATCH(B408,Bugs!B:B,0))))),
    AND(COUNTIF(Bugs!A:A,B408)&gt;0,ISNUMBER(SEARCH("x",INDEX(Bugs!D:D,MATCH(B408,Bugs!A:A,0))))),
    AND(COUNTIF(Bugs!B:B,B408)&gt;0,ISNUMBER(SEARCH("x",INDEX(Bugs!D:D,MATCH(B408,Bugs!B:B,0)))))
),"Y","")</f>
        <v/>
      </c>
      <c r="R408">
        <f ca="1">IF(OR(ISNUMBER(MATCH(L408,MasterData!$D$3:$D$18,0)),ISNUMBER(MATCH(L408,MasterData!$C$3:$C$18,0))),
    DATEDIF(E408,I408,"d"),
    DATEDIF(E408,TODAY(),"d"))</f>
        <v>15</v>
      </c>
      <c r="S408">
        <f t="shared" ca="1" si="21"/>
        <v>0</v>
      </c>
      <c r="T408">
        <f t="shared" ca="1" si="22"/>
        <v>1</v>
      </c>
      <c r="U408">
        <f t="shared" ca="1" si="23"/>
        <v>0</v>
      </c>
    </row>
    <row r="409" spans="1:21" x14ac:dyDescent="0.35">
      <c r="B409" t="s">
        <v>1126</v>
      </c>
      <c r="D409" s="34" t="s">
        <v>480</v>
      </c>
      <c r="E409" s="208">
        <v>45965</v>
      </c>
      <c r="G409" t="s">
        <v>1127</v>
      </c>
      <c r="I409" s="208">
        <v>45980</v>
      </c>
      <c r="K409" t="s">
        <v>241</v>
      </c>
      <c r="L409" t="s">
        <v>171</v>
      </c>
      <c r="M409" t="s">
        <v>1128</v>
      </c>
      <c r="N409" t="s">
        <v>237</v>
      </c>
      <c r="P409" s="193" t="str">
        <f>IF(OR(AND(A409&lt;&gt;"",COUNTIF(Bugs!B:B,A409)&gt;0),AND(B409&lt;&gt;"",COUNTIF(Bugs!A:A,B409)&gt;0)),"Y","")</f>
        <v/>
      </c>
      <c r="Q409" s="193" t="str">
        <f>IF(OR(
    AND(COUNTIF(Bugs!A:A,B409)&gt;0,ISNUMBER(SEARCH("x",INDEX(Bugs!C:C,MATCH(B409,Bugs!A:A,0))))),
    AND(COUNTIF(Bugs!B:B,B409)&gt;0,ISNUMBER(SEARCH("x",INDEX(Bugs!C:C,MATCH(B409,Bugs!B:B,0))))),
    AND(COUNTIF(Bugs!A:A,B409)&gt;0,ISNUMBER(SEARCH("x",INDEX(Bugs!D:D,MATCH(B409,Bugs!A:A,0))))),
    AND(COUNTIF(Bugs!B:B,B409)&gt;0,ISNUMBER(SEARCH("x",INDEX(Bugs!D:D,MATCH(B409,Bugs!B:B,0)))))
),"Y","")</f>
        <v/>
      </c>
      <c r="R409">
        <f ca="1">IF(OR(ISNUMBER(MATCH(L409,MasterData!$D$3:$D$18,0)),ISNUMBER(MATCH(L409,MasterData!$C$3:$C$18,0))),
    DATEDIF(E409,I409,"d"),
    DATEDIF(E409,TODAY(),"d"))</f>
        <v>15</v>
      </c>
      <c r="S409">
        <f t="shared" ca="1" si="21"/>
        <v>0</v>
      </c>
      <c r="T409">
        <f t="shared" ca="1" si="22"/>
        <v>1</v>
      </c>
      <c r="U409">
        <f t="shared" ca="1" si="23"/>
        <v>0</v>
      </c>
    </row>
    <row r="410" spans="1:21" x14ac:dyDescent="0.35">
      <c r="B410" t="s">
        <v>1129</v>
      </c>
      <c r="D410" s="34" t="s">
        <v>480</v>
      </c>
      <c r="E410" s="208">
        <v>45965</v>
      </c>
      <c r="G410" t="s">
        <v>715</v>
      </c>
      <c r="I410" s="208">
        <v>45966</v>
      </c>
      <c r="K410" t="s">
        <v>235</v>
      </c>
      <c r="L410" t="s">
        <v>171</v>
      </c>
      <c r="M410" t="s">
        <v>1130</v>
      </c>
      <c r="N410" t="s">
        <v>237</v>
      </c>
      <c r="P410" s="193" t="str">
        <f>IF(OR(AND(A410&lt;&gt;"",COUNTIF(Bugs!B:B,A410)&gt;0),AND(B410&lt;&gt;"",COUNTIF(Bugs!A:A,B410)&gt;0)),"Y","")</f>
        <v/>
      </c>
      <c r="Q410" s="193" t="str">
        <f>IF(OR(
    AND(COUNTIF(Bugs!A:A,B410)&gt;0,ISNUMBER(SEARCH("x",INDEX(Bugs!C:C,MATCH(B410,Bugs!A:A,0))))),
    AND(COUNTIF(Bugs!B:B,B410)&gt;0,ISNUMBER(SEARCH("x",INDEX(Bugs!C:C,MATCH(B410,Bugs!B:B,0))))),
    AND(COUNTIF(Bugs!A:A,B410)&gt;0,ISNUMBER(SEARCH("x",INDEX(Bugs!D:D,MATCH(B410,Bugs!A:A,0))))),
    AND(COUNTIF(Bugs!B:B,B410)&gt;0,ISNUMBER(SEARCH("x",INDEX(Bugs!D:D,MATCH(B410,Bugs!B:B,0)))))
),"Y","")</f>
        <v/>
      </c>
      <c r="R410">
        <f ca="1">IF(OR(ISNUMBER(MATCH(L410,MasterData!$D$3:$D$18,0)),ISNUMBER(MATCH(L410,MasterData!$C$3:$C$18,0))),
    DATEDIF(E410,I410,"d"),
    DATEDIF(E410,TODAY(),"d"))</f>
        <v>1</v>
      </c>
      <c r="S410">
        <f t="shared" ca="1" si="21"/>
        <v>1</v>
      </c>
      <c r="T410">
        <f t="shared" ca="1" si="22"/>
        <v>0</v>
      </c>
      <c r="U410">
        <f t="shared" ca="1" si="23"/>
        <v>0</v>
      </c>
    </row>
    <row r="411" spans="1:21" x14ac:dyDescent="0.35">
      <c r="A411" s="72"/>
      <c r="B411" s="72" t="s">
        <v>111</v>
      </c>
      <c r="C411" s="72"/>
      <c r="D411" s="180" t="s">
        <v>480</v>
      </c>
      <c r="E411" s="209">
        <v>45965</v>
      </c>
      <c r="F411" s="72"/>
      <c r="G411" s="72" t="s">
        <v>715</v>
      </c>
      <c r="H411" s="72"/>
      <c r="I411" s="209">
        <v>45973</v>
      </c>
      <c r="J411" s="72"/>
      <c r="K411" s="72" t="s">
        <v>235</v>
      </c>
      <c r="L411" t="s">
        <v>171</v>
      </c>
      <c r="M411" s="72" t="s">
        <v>1131</v>
      </c>
      <c r="N411" s="72" t="s">
        <v>237</v>
      </c>
      <c r="P411" s="193" t="str">
        <f>IF(OR(AND(A411&lt;&gt;"",COUNTIF(Bugs!B:B,A411)&gt;0),AND(B411&lt;&gt;"",COUNTIF(Bugs!A:A,B411)&gt;0)),"Y","")</f>
        <v>Y</v>
      </c>
      <c r="Q411" s="193" t="str">
        <f>IF(OR(
    AND(COUNTIF(Bugs!A:A,B411)&gt;0,ISNUMBER(SEARCH("x",INDEX(Bugs!C:C,MATCH(B411,Bugs!A:A,0))))),
    AND(COUNTIF(Bugs!B:B,B411)&gt;0,ISNUMBER(SEARCH("x",INDEX(Bugs!C:C,MATCH(B411,Bugs!B:B,0))))),
    AND(COUNTIF(Bugs!A:A,B411)&gt;0,ISNUMBER(SEARCH("x",INDEX(Bugs!D:D,MATCH(B411,Bugs!A:A,0))))),
    AND(COUNTIF(Bugs!B:B,B411)&gt;0,ISNUMBER(SEARCH("x",INDEX(Bugs!D:D,MATCH(B411,Bugs!B:B,0)))))
),"Y","")</f>
        <v/>
      </c>
      <c r="R411">
        <f ca="1">IF(OR(ISNUMBER(MATCH(L411,MasterData!$D$3:$D$18,0)),ISNUMBER(MATCH(L411,MasterData!$C$3:$C$18,0))),
    DATEDIF(E411,I411,"d"),
    DATEDIF(E411,TODAY(),"d"))</f>
        <v>8</v>
      </c>
      <c r="S411">
        <f t="shared" ca="1" si="21"/>
        <v>0</v>
      </c>
      <c r="T411">
        <f t="shared" ca="1" si="22"/>
        <v>1</v>
      </c>
      <c r="U411">
        <f t="shared" ca="1" si="23"/>
        <v>0</v>
      </c>
    </row>
    <row r="412" spans="1:21" x14ac:dyDescent="0.35">
      <c r="B412" t="s">
        <v>1132</v>
      </c>
      <c r="D412" s="34" t="s">
        <v>1066</v>
      </c>
      <c r="E412" s="208">
        <v>45966</v>
      </c>
      <c r="G412" t="s">
        <v>1122</v>
      </c>
      <c r="I412" s="208">
        <v>45986</v>
      </c>
      <c r="K412" t="s">
        <v>241</v>
      </c>
      <c r="L412" t="s">
        <v>164</v>
      </c>
      <c r="M412" t="s">
        <v>1133</v>
      </c>
      <c r="N412" t="s">
        <v>237</v>
      </c>
      <c r="P412" s="193" t="str">
        <f>IF(OR(AND(A412&lt;&gt;"",COUNTIF(Bugs!B:B,A412)&gt;0),AND(B412&lt;&gt;"",COUNTIF(Bugs!A:A,B412)&gt;0)),"Y","")</f>
        <v/>
      </c>
      <c r="Q412" s="193" t="str">
        <f>IF(OR(
    AND(COUNTIF(Bugs!A:A,B412)&gt;0,ISNUMBER(SEARCH("x",INDEX(Bugs!C:C,MATCH(B412,Bugs!A:A,0))))),
    AND(COUNTIF(Bugs!B:B,B412)&gt;0,ISNUMBER(SEARCH("x",INDEX(Bugs!C:C,MATCH(B412,Bugs!B:B,0))))),
    AND(COUNTIF(Bugs!A:A,B412)&gt;0,ISNUMBER(SEARCH("x",INDEX(Bugs!D:D,MATCH(B412,Bugs!A:A,0))))),
    AND(COUNTIF(Bugs!B:B,B412)&gt;0,ISNUMBER(SEARCH("x",INDEX(Bugs!D:D,MATCH(B412,Bugs!B:B,0)))))
),"Y","")</f>
        <v/>
      </c>
      <c r="R412">
        <f ca="1">IF(OR(ISNUMBER(MATCH(L412,MasterData!$D$3:$D$18,0)),ISNUMBER(MATCH(L412,MasterData!$C$3:$C$18,0))),
    DATEDIF(E412,I412,"d"),
    DATEDIF(E412,TODAY(),"d"))</f>
        <v>41</v>
      </c>
      <c r="S412">
        <f t="shared" ca="1" si="21"/>
        <v>0</v>
      </c>
      <c r="T412">
        <f t="shared" ca="1" si="22"/>
        <v>0</v>
      </c>
      <c r="U412">
        <f t="shared" ca="1" si="23"/>
        <v>1</v>
      </c>
    </row>
    <row r="413" spans="1:21" x14ac:dyDescent="0.35">
      <c r="B413" t="s">
        <v>1134</v>
      </c>
      <c r="D413" s="34" t="s">
        <v>1066</v>
      </c>
      <c r="E413" s="208">
        <v>45966</v>
      </c>
      <c r="G413" t="s">
        <v>1122</v>
      </c>
      <c r="I413" s="208">
        <v>45978</v>
      </c>
      <c r="K413" t="s">
        <v>241</v>
      </c>
      <c r="L413" t="s">
        <v>164</v>
      </c>
      <c r="M413" t="s">
        <v>1135</v>
      </c>
      <c r="N413" t="s">
        <v>237</v>
      </c>
      <c r="P413" s="193" t="str">
        <f>IF(OR(AND(A413&lt;&gt;"",COUNTIF(Bugs!B:B,A413)&gt;0),AND(B413&lt;&gt;"",COUNTIF(Bugs!A:A,B413)&gt;0)),"Y","")</f>
        <v/>
      </c>
      <c r="Q413" s="193" t="str">
        <f>IF(OR(
    AND(COUNTIF(Bugs!A:A,B413)&gt;0,ISNUMBER(SEARCH("x",INDEX(Bugs!C:C,MATCH(B413,Bugs!A:A,0))))),
    AND(COUNTIF(Bugs!B:B,B413)&gt;0,ISNUMBER(SEARCH("x",INDEX(Bugs!C:C,MATCH(B413,Bugs!B:B,0))))),
    AND(COUNTIF(Bugs!A:A,B413)&gt;0,ISNUMBER(SEARCH("x",INDEX(Bugs!D:D,MATCH(B413,Bugs!A:A,0))))),
    AND(COUNTIF(Bugs!B:B,B413)&gt;0,ISNUMBER(SEARCH("x",INDEX(Bugs!D:D,MATCH(B413,Bugs!B:B,0)))))
),"Y","")</f>
        <v/>
      </c>
      <c r="R413">
        <f ca="1">IF(OR(ISNUMBER(MATCH(L413,MasterData!$D$3:$D$18,0)),ISNUMBER(MATCH(L413,MasterData!$C$3:$C$18,0))),
    DATEDIF(E413,I413,"d"),
    DATEDIF(E413,TODAY(),"d"))</f>
        <v>41</v>
      </c>
      <c r="S413">
        <f t="shared" ca="1" si="21"/>
        <v>0</v>
      </c>
      <c r="T413">
        <f t="shared" ca="1" si="22"/>
        <v>0</v>
      </c>
      <c r="U413">
        <f t="shared" ca="1" si="23"/>
        <v>1</v>
      </c>
    </row>
    <row r="414" spans="1:21" x14ac:dyDescent="0.35">
      <c r="B414" t="s">
        <v>1136</v>
      </c>
      <c r="D414" s="34" t="s">
        <v>746</v>
      </c>
      <c r="E414" s="208">
        <v>45966</v>
      </c>
      <c r="G414" t="s">
        <v>715</v>
      </c>
      <c r="I414" s="208">
        <v>45966</v>
      </c>
      <c r="K414" t="s">
        <v>235</v>
      </c>
      <c r="L414" t="s">
        <v>171</v>
      </c>
      <c r="M414" t="s">
        <v>1137</v>
      </c>
      <c r="N414" t="s">
        <v>237</v>
      </c>
      <c r="P414" s="193" t="str">
        <f>IF(OR(AND(A414&lt;&gt;"",COUNTIF(Bugs!B:B,A414)&gt;0),AND(B414&lt;&gt;"",COUNTIF(Bugs!A:A,B414)&gt;0)),"Y","")</f>
        <v/>
      </c>
      <c r="Q414" s="193" t="str">
        <f>IF(OR(
    AND(COUNTIF(Bugs!A:A,B414)&gt;0,ISNUMBER(SEARCH("x",INDEX(Bugs!C:C,MATCH(B414,Bugs!A:A,0))))),
    AND(COUNTIF(Bugs!B:B,B414)&gt;0,ISNUMBER(SEARCH("x",INDEX(Bugs!C:C,MATCH(B414,Bugs!B:B,0))))),
    AND(COUNTIF(Bugs!A:A,B414)&gt;0,ISNUMBER(SEARCH("x",INDEX(Bugs!D:D,MATCH(B414,Bugs!A:A,0))))),
    AND(COUNTIF(Bugs!B:B,B414)&gt;0,ISNUMBER(SEARCH("x",INDEX(Bugs!D:D,MATCH(B414,Bugs!B:B,0)))))
),"Y","")</f>
        <v/>
      </c>
      <c r="R414">
        <f ca="1">IF(OR(ISNUMBER(MATCH(L414,MasterData!$D$3:$D$18,0)),ISNUMBER(MATCH(L414,MasterData!$C$3:$C$18,0))),
    DATEDIF(E414,I414,"d"),
    DATEDIF(E414,TODAY(),"d"))</f>
        <v>0</v>
      </c>
      <c r="S414">
        <f t="shared" ca="1" si="21"/>
        <v>1</v>
      </c>
      <c r="T414">
        <f t="shared" ca="1" si="22"/>
        <v>0</v>
      </c>
      <c r="U414">
        <f t="shared" ca="1" si="23"/>
        <v>0</v>
      </c>
    </row>
    <row r="415" spans="1:21" x14ac:dyDescent="0.35">
      <c r="A415" s="72"/>
      <c r="B415" s="72" t="s">
        <v>1138</v>
      </c>
      <c r="C415" s="72"/>
      <c r="D415" s="180" t="s">
        <v>1066</v>
      </c>
      <c r="E415" s="209">
        <v>45966</v>
      </c>
      <c r="F415" s="72"/>
      <c r="G415" s="72" t="s">
        <v>1090</v>
      </c>
      <c r="H415" s="72"/>
      <c r="I415" s="209">
        <v>45973</v>
      </c>
      <c r="J415" s="72"/>
      <c r="K415" s="72" t="s">
        <v>235</v>
      </c>
      <c r="L415" t="s">
        <v>171</v>
      </c>
      <c r="M415" s="72" t="s">
        <v>1139</v>
      </c>
      <c r="N415" s="72" t="s">
        <v>237</v>
      </c>
      <c r="P415" s="193" t="str">
        <f>IF(OR(AND(A415&lt;&gt;"",COUNTIF(Bugs!B:B,A415)&gt;0),AND(B415&lt;&gt;"",COUNTIF(Bugs!A:A,B415)&gt;0)),"Y","")</f>
        <v/>
      </c>
      <c r="Q415" s="193" t="str">
        <f>IF(OR(
    AND(COUNTIF(Bugs!A:A,B415)&gt;0,ISNUMBER(SEARCH("x",INDEX(Bugs!C:C,MATCH(B415,Bugs!A:A,0))))),
    AND(COUNTIF(Bugs!B:B,B415)&gt;0,ISNUMBER(SEARCH("x",INDEX(Bugs!C:C,MATCH(B415,Bugs!B:B,0))))),
    AND(COUNTIF(Bugs!A:A,B415)&gt;0,ISNUMBER(SEARCH("x",INDEX(Bugs!D:D,MATCH(B415,Bugs!A:A,0))))),
    AND(COUNTIF(Bugs!B:B,B415)&gt;0,ISNUMBER(SEARCH("x",INDEX(Bugs!D:D,MATCH(B415,Bugs!B:B,0)))))
),"Y","")</f>
        <v/>
      </c>
      <c r="R415">
        <f ca="1">IF(OR(ISNUMBER(MATCH(L415,MasterData!$D$3:$D$18,0)),ISNUMBER(MATCH(L415,MasterData!$C$3:$C$18,0))),
    DATEDIF(E415,I415,"d"),
    DATEDIF(E415,TODAY(),"d"))</f>
        <v>7</v>
      </c>
      <c r="S415">
        <f t="shared" ca="1" si="21"/>
        <v>1</v>
      </c>
      <c r="T415">
        <f t="shared" ca="1" si="22"/>
        <v>0</v>
      </c>
      <c r="U415">
        <f t="shared" ca="1" si="23"/>
        <v>0</v>
      </c>
    </row>
    <row r="416" spans="1:21" x14ac:dyDescent="0.35">
      <c r="B416" t="s">
        <v>112</v>
      </c>
      <c r="D416" s="34" t="s">
        <v>480</v>
      </c>
      <c r="E416" s="208">
        <v>45966</v>
      </c>
      <c r="G416" t="s">
        <v>1140</v>
      </c>
      <c r="I416" s="208">
        <v>45966</v>
      </c>
      <c r="K416" t="s">
        <v>347</v>
      </c>
      <c r="L416" t="s">
        <v>164</v>
      </c>
      <c r="M416" t="s">
        <v>1141</v>
      </c>
      <c r="N416" t="s">
        <v>237</v>
      </c>
      <c r="P416" s="193" t="str">
        <f>IF(OR(AND(A416&lt;&gt;"",COUNTIF(Bugs!B:B,A416)&gt;0),AND(B416&lt;&gt;"",COUNTIF(Bugs!A:A,B416)&gt;0)),"Y","")</f>
        <v>Y</v>
      </c>
      <c r="Q416" s="193" t="str">
        <f>IF(OR(
    AND(COUNTIF(Bugs!A:A,B416)&gt;0,ISNUMBER(SEARCH("x",INDEX(Bugs!C:C,MATCH(B416,Bugs!A:A,0))))),
    AND(COUNTIF(Bugs!B:B,B416)&gt;0,ISNUMBER(SEARCH("x",INDEX(Bugs!C:C,MATCH(B416,Bugs!B:B,0))))),
    AND(COUNTIF(Bugs!A:A,B416)&gt;0,ISNUMBER(SEARCH("x",INDEX(Bugs!D:D,MATCH(B416,Bugs!A:A,0))))),
    AND(COUNTIF(Bugs!B:B,B416)&gt;0,ISNUMBER(SEARCH("x",INDEX(Bugs!D:D,MATCH(B416,Bugs!B:B,0)))))
),"Y","")</f>
        <v>Y</v>
      </c>
      <c r="R416">
        <f ca="1">IF(OR(ISNUMBER(MATCH(L416,MasterData!$D$3:$D$18,0)),ISNUMBER(MATCH(L416,MasterData!$C$3:$C$18,0))),
    DATEDIF(E416,I416,"d"),
    DATEDIF(E416,TODAY(),"d"))</f>
        <v>41</v>
      </c>
      <c r="S416">
        <f t="shared" ca="1" si="21"/>
        <v>0</v>
      </c>
      <c r="T416">
        <f t="shared" ca="1" si="22"/>
        <v>0</v>
      </c>
      <c r="U416">
        <f t="shared" ca="1" si="23"/>
        <v>1</v>
      </c>
    </row>
    <row r="417" spans="1:21" x14ac:dyDescent="0.35">
      <c r="B417" t="s">
        <v>113</v>
      </c>
      <c r="D417" s="34" t="s">
        <v>746</v>
      </c>
      <c r="E417" s="208">
        <v>45966</v>
      </c>
      <c r="G417" t="s">
        <v>816</v>
      </c>
      <c r="I417" s="208">
        <v>45966</v>
      </c>
      <c r="K417" t="s">
        <v>235</v>
      </c>
      <c r="L417" t="s">
        <v>164</v>
      </c>
      <c r="M417" t="s">
        <v>1143</v>
      </c>
      <c r="N417" t="s">
        <v>237</v>
      </c>
      <c r="P417" s="193" t="str">
        <f>IF(OR(AND(A417&lt;&gt;"",COUNTIF(Bugs!B:B,A417)&gt;0),AND(B417&lt;&gt;"",COUNTIF(Bugs!A:A,B417)&gt;0)),"Y","")</f>
        <v>Y</v>
      </c>
      <c r="Q417" s="193" t="str">
        <f>IF(OR(
    AND(COUNTIF(Bugs!A:A,B417)&gt;0,ISNUMBER(SEARCH("x",INDEX(Bugs!C:C,MATCH(B417,Bugs!A:A,0))))),
    AND(COUNTIF(Bugs!B:B,B417)&gt;0,ISNUMBER(SEARCH("x",INDEX(Bugs!C:C,MATCH(B417,Bugs!B:B,0))))),
    AND(COUNTIF(Bugs!A:A,B417)&gt;0,ISNUMBER(SEARCH("x",INDEX(Bugs!D:D,MATCH(B417,Bugs!A:A,0))))),
    AND(COUNTIF(Bugs!B:B,B417)&gt;0,ISNUMBER(SEARCH("x",INDEX(Bugs!D:D,MATCH(B417,Bugs!B:B,0)))))
),"Y","")</f>
        <v>Y</v>
      </c>
      <c r="R417">
        <f ca="1">IF(OR(ISNUMBER(MATCH(L417,MasterData!$D$3:$D$18,0)),ISNUMBER(MATCH(L417,MasterData!$C$3:$C$18,0))),
    DATEDIF(E417,I417,"d"),
    DATEDIF(E417,TODAY(),"d"))</f>
        <v>41</v>
      </c>
      <c r="S417">
        <f t="shared" ca="1" si="21"/>
        <v>0</v>
      </c>
      <c r="T417">
        <f t="shared" ca="1" si="22"/>
        <v>0</v>
      </c>
      <c r="U417">
        <f t="shared" ca="1" si="23"/>
        <v>1</v>
      </c>
    </row>
    <row r="418" spans="1:21" x14ac:dyDescent="0.35">
      <c r="B418" t="s">
        <v>1144</v>
      </c>
      <c r="D418" s="34" t="s">
        <v>746</v>
      </c>
      <c r="E418" s="208">
        <v>45966</v>
      </c>
      <c r="G418" t="s">
        <v>715</v>
      </c>
      <c r="I418" s="208">
        <v>45968</v>
      </c>
      <c r="K418" t="s">
        <v>235</v>
      </c>
      <c r="L418" t="s">
        <v>171</v>
      </c>
      <c r="M418" t="s">
        <v>1145</v>
      </c>
      <c r="N418" t="s">
        <v>237</v>
      </c>
      <c r="P418" s="193" t="str">
        <f>IF(OR(AND(A418&lt;&gt;"",COUNTIF(Bugs!B:B,A418)&gt;0),AND(B418&lt;&gt;"",COUNTIF(Bugs!A:A,B418)&gt;0)),"Y","")</f>
        <v/>
      </c>
      <c r="Q418" s="193" t="str">
        <f>IF(OR(
    AND(COUNTIF(Bugs!A:A,B418)&gt;0,ISNUMBER(SEARCH("x",INDEX(Bugs!C:C,MATCH(B418,Bugs!A:A,0))))),
    AND(COUNTIF(Bugs!B:B,B418)&gt;0,ISNUMBER(SEARCH("x",INDEX(Bugs!C:C,MATCH(B418,Bugs!B:B,0))))),
    AND(COUNTIF(Bugs!A:A,B418)&gt;0,ISNUMBER(SEARCH("x",INDEX(Bugs!D:D,MATCH(B418,Bugs!A:A,0))))),
    AND(COUNTIF(Bugs!B:B,B418)&gt;0,ISNUMBER(SEARCH("x",INDEX(Bugs!D:D,MATCH(B418,Bugs!B:B,0)))))
),"Y","")</f>
        <v/>
      </c>
      <c r="R418">
        <f ca="1">IF(OR(ISNUMBER(MATCH(L418,MasterData!$D$3:$D$18,0)),ISNUMBER(MATCH(L418,MasterData!$C$3:$C$18,0))),
    DATEDIF(E418,I418,"d"),
    DATEDIF(E418,TODAY(),"d"))</f>
        <v>2</v>
      </c>
      <c r="S418">
        <f t="shared" ca="1" si="21"/>
        <v>1</v>
      </c>
      <c r="T418">
        <f t="shared" ca="1" si="22"/>
        <v>0</v>
      </c>
      <c r="U418">
        <f t="shared" ca="1" si="23"/>
        <v>0</v>
      </c>
    </row>
    <row r="419" spans="1:21" x14ac:dyDescent="0.35">
      <c r="A419" s="72"/>
      <c r="B419" s="72" t="s">
        <v>114</v>
      </c>
      <c r="C419" s="72"/>
      <c r="D419" s="180" t="s">
        <v>480</v>
      </c>
      <c r="E419" s="209">
        <v>45967</v>
      </c>
      <c r="F419" s="72"/>
      <c r="G419" s="72" t="s">
        <v>715</v>
      </c>
      <c r="H419" s="72"/>
      <c r="I419" s="209">
        <v>45971</v>
      </c>
      <c r="J419" s="72"/>
      <c r="K419" s="72" t="s">
        <v>235</v>
      </c>
      <c r="L419" t="s">
        <v>171</v>
      </c>
      <c r="M419" s="72" t="s">
        <v>1146</v>
      </c>
      <c r="N419" s="72" t="s">
        <v>237</v>
      </c>
      <c r="P419" s="193" t="str">
        <f>IF(OR(AND(A419&lt;&gt;"",COUNTIF(Bugs!B:B,A419)&gt;0),AND(B419&lt;&gt;"",COUNTIF(Bugs!A:A,B419)&gt;0)),"Y","")</f>
        <v>Y</v>
      </c>
      <c r="Q419" s="193" t="str">
        <f>IF(OR(
    AND(COUNTIF(Bugs!A:A,B419)&gt;0,ISNUMBER(SEARCH("x",INDEX(Bugs!C:C,MATCH(B419,Bugs!A:A,0))))),
    AND(COUNTIF(Bugs!B:B,B419)&gt;0,ISNUMBER(SEARCH("x",INDEX(Bugs!C:C,MATCH(B419,Bugs!B:B,0))))),
    AND(COUNTIF(Bugs!A:A,B419)&gt;0,ISNUMBER(SEARCH("x",INDEX(Bugs!D:D,MATCH(B419,Bugs!A:A,0))))),
    AND(COUNTIF(Bugs!B:B,B419)&gt;0,ISNUMBER(SEARCH("x",INDEX(Bugs!D:D,MATCH(B419,Bugs!B:B,0)))))
),"Y","")</f>
        <v>Y</v>
      </c>
      <c r="R419">
        <f ca="1">IF(OR(ISNUMBER(MATCH(L419,MasterData!$D$3:$D$18,0)),ISNUMBER(MATCH(L419,MasterData!$C$3:$C$18,0))),
    DATEDIF(E419,I419,"d"),
    DATEDIF(E419,TODAY(),"d"))</f>
        <v>4</v>
      </c>
      <c r="S419">
        <f t="shared" ca="1" si="21"/>
        <v>1</v>
      </c>
      <c r="T419">
        <f t="shared" ca="1" si="22"/>
        <v>0</v>
      </c>
      <c r="U419">
        <f t="shared" ca="1" si="23"/>
        <v>0</v>
      </c>
    </row>
    <row r="420" spans="1:21" x14ac:dyDescent="0.35">
      <c r="A420" s="72"/>
      <c r="B420" s="72" t="s">
        <v>1147</v>
      </c>
      <c r="C420" s="72"/>
      <c r="D420" s="180" t="s">
        <v>1066</v>
      </c>
      <c r="E420" s="209">
        <v>45967</v>
      </c>
      <c r="F420" s="72"/>
      <c r="G420" s="72" t="s">
        <v>1095</v>
      </c>
      <c r="H420" s="72"/>
      <c r="I420" s="209">
        <v>45971</v>
      </c>
      <c r="J420" s="72"/>
      <c r="K420" s="72" t="s">
        <v>235</v>
      </c>
      <c r="L420" t="s">
        <v>171</v>
      </c>
      <c r="M420" s="72" t="s">
        <v>1148</v>
      </c>
      <c r="N420" s="72" t="s">
        <v>237</v>
      </c>
      <c r="P420" s="193" t="str">
        <f>IF(OR(AND(A420&lt;&gt;"",COUNTIF(Bugs!B:B,A420)&gt;0),AND(B420&lt;&gt;"",COUNTIF(Bugs!A:A,B420)&gt;0)),"Y","")</f>
        <v/>
      </c>
      <c r="Q420" s="193" t="str">
        <f>IF(OR(
    AND(COUNTIF(Bugs!A:A,B420)&gt;0,ISNUMBER(SEARCH("x",INDEX(Bugs!C:C,MATCH(B420,Bugs!A:A,0))))),
    AND(COUNTIF(Bugs!B:B,B420)&gt;0,ISNUMBER(SEARCH("x",INDEX(Bugs!C:C,MATCH(B420,Bugs!B:B,0))))),
    AND(COUNTIF(Bugs!A:A,B420)&gt;0,ISNUMBER(SEARCH("x",INDEX(Bugs!D:D,MATCH(B420,Bugs!A:A,0))))),
    AND(COUNTIF(Bugs!B:B,B420)&gt;0,ISNUMBER(SEARCH("x",INDEX(Bugs!D:D,MATCH(B420,Bugs!B:B,0)))))
),"Y","")</f>
        <v/>
      </c>
      <c r="R420">
        <f ca="1">IF(OR(ISNUMBER(MATCH(L420,MasterData!$D$3:$D$18,0)),ISNUMBER(MATCH(L420,MasterData!$C$3:$C$18,0))),
    DATEDIF(E420,I420,"d"),
    DATEDIF(E420,TODAY(),"d"))</f>
        <v>4</v>
      </c>
      <c r="S420">
        <f t="shared" ca="1" si="21"/>
        <v>1</v>
      </c>
      <c r="T420">
        <f t="shared" ca="1" si="22"/>
        <v>0</v>
      </c>
      <c r="U420">
        <f t="shared" ca="1" si="23"/>
        <v>0</v>
      </c>
    </row>
    <row r="421" spans="1:21" x14ac:dyDescent="0.35">
      <c r="B421" t="s">
        <v>1149</v>
      </c>
      <c r="D421" s="34" t="s">
        <v>480</v>
      </c>
      <c r="E421" s="208">
        <v>45967</v>
      </c>
      <c r="G421" t="s">
        <v>715</v>
      </c>
      <c r="I421" s="208">
        <v>45968</v>
      </c>
      <c r="K421" t="s">
        <v>235</v>
      </c>
      <c r="L421" t="s">
        <v>171</v>
      </c>
      <c r="M421" t="s">
        <v>1150</v>
      </c>
      <c r="N421" t="s">
        <v>237</v>
      </c>
      <c r="P421" s="193" t="str">
        <f>IF(OR(AND(A421&lt;&gt;"",COUNTIF(Bugs!B:B,A421)&gt;0),AND(B421&lt;&gt;"",COUNTIF(Bugs!A:A,B421)&gt;0)),"Y","")</f>
        <v/>
      </c>
      <c r="Q421" s="193" t="str">
        <f>IF(OR(
    AND(COUNTIF(Bugs!A:A,B421)&gt;0,ISNUMBER(SEARCH("x",INDEX(Bugs!C:C,MATCH(B421,Bugs!A:A,0))))),
    AND(COUNTIF(Bugs!B:B,B421)&gt;0,ISNUMBER(SEARCH("x",INDEX(Bugs!C:C,MATCH(B421,Bugs!B:B,0))))),
    AND(COUNTIF(Bugs!A:A,B421)&gt;0,ISNUMBER(SEARCH("x",INDEX(Bugs!D:D,MATCH(B421,Bugs!A:A,0))))),
    AND(COUNTIF(Bugs!B:B,B421)&gt;0,ISNUMBER(SEARCH("x",INDEX(Bugs!D:D,MATCH(B421,Bugs!B:B,0)))))
),"Y","")</f>
        <v/>
      </c>
      <c r="R421">
        <f ca="1">IF(OR(ISNUMBER(MATCH(L421,MasterData!$D$3:$D$18,0)),ISNUMBER(MATCH(L421,MasterData!$C$3:$C$18,0))),
    DATEDIF(E421,I421,"d"),
    DATEDIF(E421,TODAY(),"d"))</f>
        <v>1</v>
      </c>
      <c r="S421">
        <f t="shared" ca="1" si="21"/>
        <v>1</v>
      </c>
      <c r="T421">
        <f t="shared" ca="1" si="22"/>
        <v>0</v>
      </c>
      <c r="U421">
        <f t="shared" ca="1" si="23"/>
        <v>0</v>
      </c>
    </row>
    <row r="422" spans="1:21" x14ac:dyDescent="0.35">
      <c r="B422" t="s">
        <v>115</v>
      </c>
      <c r="D422" s="34" t="s">
        <v>1052</v>
      </c>
      <c r="E422" s="208">
        <v>45968</v>
      </c>
      <c r="G422" t="s">
        <v>1151</v>
      </c>
      <c r="I422" s="208">
        <v>45981</v>
      </c>
      <c r="K422" t="s">
        <v>235</v>
      </c>
      <c r="L422" t="s">
        <v>171</v>
      </c>
      <c r="M422" t="s">
        <v>1152</v>
      </c>
      <c r="N422" t="s">
        <v>237</v>
      </c>
      <c r="P422" s="193" t="str">
        <f>IF(OR(AND(A422&lt;&gt;"",COUNTIF(Bugs!B:B,A422)&gt;0),AND(B422&lt;&gt;"",COUNTIF(Bugs!A:A,B422)&gt;0)),"Y","")</f>
        <v>Y</v>
      </c>
      <c r="Q422" s="193" t="str">
        <f>IF(OR(
    AND(COUNTIF(Bugs!A:A,B422)&gt;0,ISNUMBER(SEARCH("x",INDEX(Bugs!C:C,MATCH(B422,Bugs!A:A,0))))),
    AND(COUNTIF(Bugs!B:B,B422)&gt;0,ISNUMBER(SEARCH("x",INDEX(Bugs!C:C,MATCH(B422,Bugs!B:B,0))))),
    AND(COUNTIF(Bugs!A:A,B422)&gt;0,ISNUMBER(SEARCH("x",INDEX(Bugs!D:D,MATCH(B422,Bugs!A:A,0))))),
    AND(COUNTIF(Bugs!B:B,B422)&gt;0,ISNUMBER(SEARCH("x",INDEX(Bugs!D:D,MATCH(B422,Bugs!B:B,0)))))
),"Y","")</f>
        <v>Y</v>
      </c>
      <c r="R422">
        <f ca="1">IF(OR(ISNUMBER(MATCH(L422,MasterData!$D$3:$D$18,0)),ISNUMBER(MATCH(L422,MasterData!$C$3:$C$18,0))),
    DATEDIF(E422,I422,"d"),
    DATEDIF(E422,TODAY(),"d"))</f>
        <v>13</v>
      </c>
      <c r="S422">
        <f t="shared" ca="1" si="21"/>
        <v>0</v>
      </c>
      <c r="T422">
        <f t="shared" ca="1" si="22"/>
        <v>1</v>
      </c>
      <c r="U422">
        <f t="shared" ca="1" si="23"/>
        <v>0</v>
      </c>
    </row>
    <row r="423" spans="1:21" x14ac:dyDescent="0.35">
      <c r="A423" s="72"/>
      <c r="B423" s="72" t="s">
        <v>1153</v>
      </c>
      <c r="C423" s="72"/>
      <c r="D423" s="180" t="s">
        <v>1052</v>
      </c>
      <c r="E423" s="209">
        <v>45968</v>
      </c>
      <c r="F423" s="72"/>
      <c r="G423" s="72" t="s">
        <v>1154</v>
      </c>
      <c r="H423" s="72"/>
      <c r="I423" s="209">
        <v>45973</v>
      </c>
      <c r="J423" s="72"/>
      <c r="K423" s="72" t="s">
        <v>241</v>
      </c>
      <c r="L423" t="s">
        <v>171</v>
      </c>
      <c r="M423" s="72" t="s">
        <v>1155</v>
      </c>
      <c r="N423" s="72" t="s">
        <v>237</v>
      </c>
      <c r="P423" s="193" t="str">
        <f>IF(OR(AND(A423&lt;&gt;"",COUNTIF(Bugs!B:B,A423)&gt;0),AND(B423&lt;&gt;"",COUNTIF(Bugs!A:A,B423)&gt;0)),"Y","")</f>
        <v/>
      </c>
      <c r="Q423" s="193" t="str">
        <f>IF(OR(
    AND(COUNTIF(Bugs!A:A,B423)&gt;0,ISNUMBER(SEARCH("x",INDEX(Bugs!C:C,MATCH(B423,Bugs!A:A,0))))),
    AND(COUNTIF(Bugs!B:B,B423)&gt;0,ISNUMBER(SEARCH("x",INDEX(Bugs!C:C,MATCH(B423,Bugs!B:B,0))))),
    AND(COUNTIF(Bugs!A:A,B423)&gt;0,ISNUMBER(SEARCH("x",INDEX(Bugs!D:D,MATCH(B423,Bugs!A:A,0))))),
    AND(COUNTIF(Bugs!B:B,B423)&gt;0,ISNUMBER(SEARCH("x",INDEX(Bugs!D:D,MATCH(B423,Bugs!B:B,0)))))
),"Y","")</f>
        <v/>
      </c>
      <c r="R423">
        <f ca="1">IF(OR(ISNUMBER(MATCH(L423,MasterData!$D$3:$D$18,0)),ISNUMBER(MATCH(L423,MasterData!$C$3:$C$18,0))),
    DATEDIF(E423,I423,"d"),
    DATEDIF(E423,TODAY(),"d"))</f>
        <v>5</v>
      </c>
      <c r="S423">
        <f t="shared" ca="1" si="21"/>
        <v>1</v>
      </c>
      <c r="T423">
        <f t="shared" ca="1" si="22"/>
        <v>0</v>
      </c>
      <c r="U423">
        <f t="shared" ca="1" si="23"/>
        <v>0</v>
      </c>
    </row>
    <row r="424" spans="1:21" x14ac:dyDescent="0.35">
      <c r="A424" s="72"/>
      <c r="B424" s="72" t="s">
        <v>1156</v>
      </c>
      <c r="C424" s="72"/>
      <c r="D424" s="180" t="s">
        <v>1052</v>
      </c>
      <c r="E424" s="209">
        <v>45968</v>
      </c>
      <c r="F424" s="72"/>
      <c r="G424" s="72" t="s">
        <v>1154</v>
      </c>
      <c r="H424" s="72"/>
      <c r="I424" s="209">
        <v>45975</v>
      </c>
      <c r="J424" s="72"/>
      <c r="K424" s="72" t="s">
        <v>241</v>
      </c>
      <c r="L424" t="s">
        <v>171</v>
      </c>
      <c r="M424" s="72" t="s">
        <v>1157</v>
      </c>
      <c r="N424" s="72" t="s">
        <v>237</v>
      </c>
      <c r="P424" s="193" t="str">
        <f>IF(OR(AND(A424&lt;&gt;"",COUNTIF(Bugs!B:B,A424)&gt;0),AND(B424&lt;&gt;"",COUNTIF(Bugs!A:A,B424)&gt;0)),"Y","")</f>
        <v/>
      </c>
      <c r="Q424" s="193" t="str">
        <f>IF(OR(
    AND(COUNTIF(Bugs!A:A,B424)&gt;0,ISNUMBER(SEARCH("x",INDEX(Bugs!C:C,MATCH(B424,Bugs!A:A,0))))),
    AND(COUNTIF(Bugs!B:B,B424)&gt;0,ISNUMBER(SEARCH("x",INDEX(Bugs!C:C,MATCH(B424,Bugs!B:B,0))))),
    AND(COUNTIF(Bugs!A:A,B424)&gt;0,ISNUMBER(SEARCH("x",INDEX(Bugs!D:D,MATCH(B424,Bugs!A:A,0))))),
    AND(COUNTIF(Bugs!B:B,B424)&gt;0,ISNUMBER(SEARCH("x",INDEX(Bugs!D:D,MATCH(B424,Bugs!B:B,0)))))
),"Y","")</f>
        <v/>
      </c>
      <c r="R424">
        <f ca="1">IF(OR(ISNUMBER(MATCH(L424,MasterData!$D$3:$D$18,0)),ISNUMBER(MATCH(L424,MasterData!$C$3:$C$18,0))),
    DATEDIF(E424,I424,"d"),
    DATEDIF(E424,TODAY(),"d"))</f>
        <v>7</v>
      </c>
      <c r="S424">
        <f t="shared" ca="1" si="21"/>
        <v>1</v>
      </c>
      <c r="T424">
        <f t="shared" ca="1" si="22"/>
        <v>0</v>
      </c>
      <c r="U424">
        <f t="shared" ca="1" si="23"/>
        <v>0</v>
      </c>
    </row>
    <row r="425" spans="1:21" x14ac:dyDescent="0.35">
      <c r="A425" s="72"/>
      <c r="B425" s="72" t="s">
        <v>1158</v>
      </c>
      <c r="C425" s="72"/>
      <c r="D425" s="180" t="s">
        <v>1052</v>
      </c>
      <c r="E425" s="209">
        <v>45968</v>
      </c>
      <c r="F425" s="72"/>
      <c r="G425" s="72" t="s">
        <v>1154</v>
      </c>
      <c r="H425" s="72"/>
      <c r="I425" s="209">
        <v>45973</v>
      </c>
      <c r="J425" s="72"/>
      <c r="K425" s="72" t="s">
        <v>241</v>
      </c>
      <c r="L425" t="s">
        <v>171</v>
      </c>
      <c r="M425" s="72" t="s">
        <v>1159</v>
      </c>
      <c r="N425" s="72" t="s">
        <v>237</v>
      </c>
      <c r="P425" s="193" t="str">
        <f>IF(OR(AND(A425&lt;&gt;"",COUNTIF(Bugs!B:B,A425)&gt;0),AND(B425&lt;&gt;"",COUNTIF(Bugs!A:A,B425)&gt;0)),"Y","")</f>
        <v/>
      </c>
      <c r="Q425" s="193" t="str">
        <f>IF(OR(
    AND(COUNTIF(Bugs!A:A,B425)&gt;0,ISNUMBER(SEARCH("x",INDEX(Bugs!C:C,MATCH(B425,Bugs!A:A,0))))),
    AND(COUNTIF(Bugs!B:B,B425)&gt;0,ISNUMBER(SEARCH("x",INDEX(Bugs!C:C,MATCH(B425,Bugs!B:B,0))))),
    AND(COUNTIF(Bugs!A:A,B425)&gt;0,ISNUMBER(SEARCH("x",INDEX(Bugs!D:D,MATCH(B425,Bugs!A:A,0))))),
    AND(COUNTIF(Bugs!B:B,B425)&gt;0,ISNUMBER(SEARCH("x",INDEX(Bugs!D:D,MATCH(B425,Bugs!B:B,0)))))
),"Y","")</f>
        <v/>
      </c>
      <c r="R425">
        <f ca="1">IF(OR(ISNUMBER(MATCH(L425,MasterData!$D$3:$D$18,0)),ISNUMBER(MATCH(L425,MasterData!$C$3:$C$18,0))),
    DATEDIF(E425,I425,"d"),
    DATEDIF(E425,TODAY(),"d"))</f>
        <v>5</v>
      </c>
      <c r="S425">
        <f t="shared" ca="1" si="21"/>
        <v>1</v>
      </c>
      <c r="T425">
        <f t="shared" ca="1" si="22"/>
        <v>0</v>
      </c>
      <c r="U425">
        <f t="shared" ca="1" si="23"/>
        <v>0</v>
      </c>
    </row>
    <row r="426" spans="1:21" x14ac:dyDescent="0.35">
      <c r="B426" t="s">
        <v>1160</v>
      </c>
      <c r="D426" s="34" t="s">
        <v>1052</v>
      </c>
      <c r="E426" s="208">
        <v>45968</v>
      </c>
      <c r="G426" t="s">
        <v>1154</v>
      </c>
      <c r="I426" s="208">
        <v>45978</v>
      </c>
      <c r="K426" t="s">
        <v>241</v>
      </c>
      <c r="L426" t="s">
        <v>164</v>
      </c>
      <c r="M426" t="s">
        <v>1161</v>
      </c>
      <c r="N426" t="s">
        <v>237</v>
      </c>
      <c r="P426" s="193" t="str">
        <f>IF(OR(AND(A426&lt;&gt;"",COUNTIF(Bugs!B:B,A426)&gt;0),AND(B426&lt;&gt;"",COUNTIF(Bugs!A:A,B426)&gt;0)),"Y","")</f>
        <v/>
      </c>
      <c r="Q426" s="193" t="str">
        <f>IF(OR(
    AND(COUNTIF(Bugs!A:A,B426)&gt;0,ISNUMBER(SEARCH("x",INDEX(Bugs!C:C,MATCH(B426,Bugs!A:A,0))))),
    AND(COUNTIF(Bugs!B:B,B426)&gt;0,ISNUMBER(SEARCH("x",INDEX(Bugs!C:C,MATCH(B426,Bugs!B:B,0))))),
    AND(COUNTIF(Bugs!A:A,B426)&gt;0,ISNUMBER(SEARCH("x",INDEX(Bugs!D:D,MATCH(B426,Bugs!A:A,0))))),
    AND(COUNTIF(Bugs!B:B,B426)&gt;0,ISNUMBER(SEARCH("x",INDEX(Bugs!D:D,MATCH(B426,Bugs!B:B,0)))))
),"Y","")</f>
        <v/>
      </c>
      <c r="R426">
        <f ca="1">IF(OR(ISNUMBER(MATCH(L426,MasterData!$D$3:$D$18,0)),ISNUMBER(MATCH(L426,MasterData!$C$3:$C$18,0))),
    DATEDIF(E426,I426,"d"),
    DATEDIF(E426,TODAY(),"d"))</f>
        <v>39</v>
      </c>
      <c r="S426">
        <f t="shared" ca="1" si="21"/>
        <v>0</v>
      </c>
      <c r="T426">
        <f t="shared" ca="1" si="22"/>
        <v>0</v>
      </c>
      <c r="U426">
        <f t="shared" ca="1" si="23"/>
        <v>1</v>
      </c>
    </row>
    <row r="427" spans="1:21" x14ac:dyDescent="0.35">
      <c r="B427" t="s">
        <v>1162</v>
      </c>
      <c r="D427" s="34" t="s">
        <v>1052</v>
      </c>
      <c r="E427" s="208">
        <v>45968</v>
      </c>
      <c r="G427" t="s">
        <v>1154</v>
      </c>
      <c r="I427" s="208">
        <v>45968</v>
      </c>
      <c r="K427" t="s">
        <v>241</v>
      </c>
      <c r="L427" t="s">
        <v>171</v>
      </c>
      <c r="M427" t="s">
        <v>1163</v>
      </c>
      <c r="N427" t="s">
        <v>237</v>
      </c>
      <c r="P427" s="193" t="str">
        <f>IF(OR(AND(A427&lt;&gt;"",COUNTIF(Bugs!B:B,A427)&gt;0),AND(B427&lt;&gt;"",COUNTIF(Bugs!A:A,B427)&gt;0)),"Y","")</f>
        <v/>
      </c>
      <c r="Q427" s="193" t="str">
        <f>IF(OR(
    AND(COUNTIF(Bugs!A:A,B427)&gt;0,ISNUMBER(SEARCH("x",INDEX(Bugs!C:C,MATCH(B427,Bugs!A:A,0))))),
    AND(COUNTIF(Bugs!B:B,B427)&gt;0,ISNUMBER(SEARCH("x",INDEX(Bugs!C:C,MATCH(B427,Bugs!B:B,0))))),
    AND(COUNTIF(Bugs!A:A,B427)&gt;0,ISNUMBER(SEARCH("x",INDEX(Bugs!D:D,MATCH(B427,Bugs!A:A,0))))),
    AND(COUNTIF(Bugs!B:B,B427)&gt;0,ISNUMBER(SEARCH("x",INDEX(Bugs!D:D,MATCH(B427,Bugs!B:B,0)))))
),"Y","")</f>
        <v/>
      </c>
      <c r="R427">
        <f ca="1">IF(OR(ISNUMBER(MATCH(L427,MasterData!$D$3:$D$18,0)),ISNUMBER(MATCH(L427,MasterData!$C$3:$C$18,0))),
    DATEDIF(E427,I427,"d"),
    DATEDIF(E427,TODAY(),"d"))</f>
        <v>0</v>
      </c>
      <c r="S427">
        <f t="shared" ca="1" si="21"/>
        <v>1</v>
      </c>
      <c r="T427">
        <f t="shared" ca="1" si="22"/>
        <v>0</v>
      </c>
      <c r="U427">
        <f t="shared" ca="1" si="23"/>
        <v>0</v>
      </c>
    </row>
    <row r="428" spans="1:21" x14ac:dyDescent="0.35">
      <c r="A428" s="72"/>
      <c r="B428" s="72" t="s">
        <v>1164</v>
      </c>
      <c r="C428" s="72"/>
      <c r="D428" s="180">
        <v>3009</v>
      </c>
      <c r="E428" s="209">
        <v>45968</v>
      </c>
      <c r="F428" s="72"/>
      <c r="G428" s="72" t="s">
        <v>866</v>
      </c>
      <c r="H428" s="72"/>
      <c r="I428" s="209">
        <v>45973</v>
      </c>
      <c r="J428" s="72"/>
      <c r="K428" s="72" t="s">
        <v>235</v>
      </c>
      <c r="L428" t="s">
        <v>171</v>
      </c>
      <c r="M428" s="72" t="s">
        <v>1165</v>
      </c>
      <c r="N428" s="72" t="s">
        <v>237</v>
      </c>
      <c r="P428" s="193" t="str">
        <f>IF(OR(AND(A428&lt;&gt;"",COUNTIF(Bugs!B:B,A428)&gt;0),AND(B428&lt;&gt;"",COUNTIF(Bugs!A:A,B428)&gt;0)),"Y","")</f>
        <v/>
      </c>
      <c r="Q428" s="193" t="str">
        <f>IF(OR(
    AND(COUNTIF(Bugs!A:A,B428)&gt;0,ISNUMBER(SEARCH("x",INDEX(Bugs!C:C,MATCH(B428,Bugs!A:A,0))))),
    AND(COUNTIF(Bugs!B:B,B428)&gt;0,ISNUMBER(SEARCH("x",INDEX(Bugs!C:C,MATCH(B428,Bugs!B:B,0))))),
    AND(COUNTIF(Bugs!A:A,B428)&gt;0,ISNUMBER(SEARCH("x",INDEX(Bugs!D:D,MATCH(B428,Bugs!A:A,0))))),
    AND(COUNTIF(Bugs!B:B,B428)&gt;0,ISNUMBER(SEARCH("x",INDEX(Bugs!D:D,MATCH(B428,Bugs!B:B,0)))))
),"Y","")</f>
        <v/>
      </c>
      <c r="R428">
        <f ca="1">IF(OR(ISNUMBER(MATCH(L428,MasterData!$D$3:$D$18,0)),ISNUMBER(MATCH(L428,MasterData!$C$3:$C$18,0))),
    DATEDIF(E428,I428,"d"),
    DATEDIF(E428,TODAY(),"d"))</f>
        <v>5</v>
      </c>
      <c r="S428">
        <f t="shared" ca="1" si="21"/>
        <v>1</v>
      </c>
      <c r="T428">
        <f t="shared" ca="1" si="22"/>
        <v>0</v>
      </c>
      <c r="U428">
        <f t="shared" ca="1" si="23"/>
        <v>0</v>
      </c>
    </row>
    <row r="429" spans="1:21" x14ac:dyDescent="0.35">
      <c r="B429" t="s">
        <v>116</v>
      </c>
      <c r="D429" s="34" t="s">
        <v>254</v>
      </c>
      <c r="E429" s="208">
        <v>45968</v>
      </c>
      <c r="G429" t="s">
        <v>853</v>
      </c>
      <c r="I429" s="208">
        <v>45980</v>
      </c>
      <c r="K429" t="s">
        <v>347</v>
      </c>
      <c r="L429" t="s">
        <v>171</v>
      </c>
      <c r="M429" t="s">
        <v>1166</v>
      </c>
      <c r="N429" t="s">
        <v>237</v>
      </c>
      <c r="P429" s="193" t="str">
        <f>IF(OR(AND(A429&lt;&gt;"",COUNTIF(Bugs!B:B,A429)&gt;0),AND(B429&lt;&gt;"",COUNTIF(Bugs!A:A,B429)&gt;0)),"Y","")</f>
        <v>Y</v>
      </c>
      <c r="Q429" s="193" t="str">
        <f>IF(OR(
    AND(COUNTIF(Bugs!A:A,B429)&gt;0,ISNUMBER(SEARCH("x",INDEX(Bugs!C:C,MATCH(B429,Bugs!A:A,0))))),
    AND(COUNTIF(Bugs!B:B,B429)&gt;0,ISNUMBER(SEARCH("x",INDEX(Bugs!C:C,MATCH(B429,Bugs!B:B,0))))),
    AND(COUNTIF(Bugs!A:A,B429)&gt;0,ISNUMBER(SEARCH("x",INDEX(Bugs!D:D,MATCH(B429,Bugs!A:A,0))))),
    AND(COUNTIF(Bugs!B:B,B429)&gt;0,ISNUMBER(SEARCH("x",INDEX(Bugs!D:D,MATCH(B429,Bugs!B:B,0)))))
),"Y","")</f>
        <v>Y</v>
      </c>
      <c r="R429">
        <f ca="1">IF(OR(ISNUMBER(MATCH(L429,MasterData!$D$3:$D$18,0)),ISNUMBER(MATCH(L429,MasterData!$C$3:$C$18,0))),
    DATEDIF(E429,I429,"d"),
    DATEDIF(E429,TODAY(),"d"))</f>
        <v>12</v>
      </c>
      <c r="S429">
        <f t="shared" ca="1" si="21"/>
        <v>0</v>
      </c>
      <c r="T429">
        <f t="shared" ca="1" si="22"/>
        <v>1</v>
      </c>
      <c r="U429">
        <f t="shared" ca="1" si="23"/>
        <v>0</v>
      </c>
    </row>
    <row r="430" spans="1:21" x14ac:dyDescent="0.35">
      <c r="A430" s="72"/>
      <c r="B430" s="72" t="s">
        <v>117</v>
      </c>
      <c r="C430" s="72"/>
      <c r="D430" s="180" t="s">
        <v>746</v>
      </c>
      <c r="E430" s="209">
        <v>45970</v>
      </c>
      <c r="F430" s="72"/>
      <c r="G430" s="72" t="s">
        <v>715</v>
      </c>
      <c r="H430" s="72"/>
      <c r="I430" s="209">
        <v>45972</v>
      </c>
      <c r="J430" s="72"/>
      <c r="K430" s="72" t="s">
        <v>235</v>
      </c>
      <c r="L430" t="s">
        <v>171</v>
      </c>
      <c r="M430" s="72" t="s">
        <v>1167</v>
      </c>
      <c r="N430" s="72" t="s">
        <v>237</v>
      </c>
      <c r="P430" s="193" t="str">
        <f>IF(OR(AND(A430&lt;&gt;"",COUNTIF(Bugs!B:B,A430)&gt;0),AND(B430&lt;&gt;"",COUNTIF(Bugs!A:A,B430)&gt;0)),"Y","")</f>
        <v>Y</v>
      </c>
      <c r="Q430" s="193" t="str">
        <f>IF(OR(
    AND(COUNTIF(Bugs!A:A,B430)&gt;0,ISNUMBER(SEARCH("x",INDEX(Bugs!C:C,MATCH(B430,Bugs!A:A,0))))),
    AND(COUNTIF(Bugs!B:B,B430)&gt;0,ISNUMBER(SEARCH("x",INDEX(Bugs!C:C,MATCH(B430,Bugs!B:B,0))))),
    AND(COUNTIF(Bugs!A:A,B430)&gt;0,ISNUMBER(SEARCH("x",INDEX(Bugs!D:D,MATCH(B430,Bugs!A:A,0))))),
    AND(COUNTIF(Bugs!B:B,B430)&gt;0,ISNUMBER(SEARCH("x",INDEX(Bugs!D:D,MATCH(B430,Bugs!B:B,0)))))
),"Y","")</f>
        <v>Y</v>
      </c>
      <c r="R430">
        <f ca="1">IF(OR(ISNUMBER(MATCH(L430,MasterData!$D$3:$D$18,0)),ISNUMBER(MATCH(L430,MasterData!$C$3:$C$18,0))),
    DATEDIF(E430,I430,"d"),
    DATEDIF(E430,TODAY(),"d"))</f>
        <v>2</v>
      </c>
      <c r="S430">
        <f t="shared" ca="1" si="21"/>
        <v>1</v>
      </c>
      <c r="T430">
        <f t="shared" ca="1" si="22"/>
        <v>0</v>
      </c>
      <c r="U430">
        <f t="shared" ca="1" si="23"/>
        <v>0</v>
      </c>
    </row>
    <row r="431" spans="1:21" x14ac:dyDescent="0.35">
      <c r="A431" s="72"/>
      <c r="B431" s="72" t="s">
        <v>1168</v>
      </c>
      <c r="C431" s="72"/>
      <c r="D431" s="180" t="s">
        <v>480</v>
      </c>
      <c r="E431" s="209">
        <v>45970</v>
      </c>
      <c r="F431" s="72"/>
      <c r="G431" s="72" t="s">
        <v>715</v>
      </c>
      <c r="H431" s="72"/>
      <c r="I431" s="209">
        <v>45972</v>
      </c>
      <c r="J431" s="72"/>
      <c r="K431" s="72" t="s">
        <v>235</v>
      </c>
      <c r="L431" t="s">
        <v>171</v>
      </c>
      <c r="M431" s="72" t="s">
        <v>1169</v>
      </c>
      <c r="N431" s="72" t="s">
        <v>237</v>
      </c>
      <c r="P431" s="193" t="str">
        <f>IF(OR(AND(A431&lt;&gt;"",COUNTIF(Bugs!B:B,A431)&gt;0),AND(B431&lt;&gt;"",COUNTIF(Bugs!A:A,B431)&gt;0)),"Y","")</f>
        <v/>
      </c>
      <c r="Q431" s="193" t="str">
        <f>IF(OR(
    AND(COUNTIF(Bugs!A:A,B431)&gt;0,ISNUMBER(SEARCH("x",INDEX(Bugs!C:C,MATCH(B431,Bugs!A:A,0))))),
    AND(COUNTIF(Bugs!B:B,B431)&gt;0,ISNUMBER(SEARCH("x",INDEX(Bugs!C:C,MATCH(B431,Bugs!B:B,0))))),
    AND(COUNTIF(Bugs!A:A,B431)&gt;0,ISNUMBER(SEARCH("x",INDEX(Bugs!D:D,MATCH(B431,Bugs!A:A,0))))),
    AND(COUNTIF(Bugs!B:B,B431)&gt;0,ISNUMBER(SEARCH("x",INDEX(Bugs!D:D,MATCH(B431,Bugs!B:B,0)))))
),"Y","")</f>
        <v/>
      </c>
      <c r="R431">
        <f ca="1">IF(OR(ISNUMBER(MATCH(L431,MasterData!$D$3:$D$18,0)),ISNUMBER(MATCH(L431,MasterData!$C$3:$C$18,0))),
    DATEDIF(E431,I431,"d"),
    DATEDIF(E431,TODAY(),"d"))</f>
        <v>2</v>
      </c>
      <c r="S431">
        <f t="shared" ca="1" si="21"/>
        <v>1</v>
      </c>
      <c r="T431">
        <f t="shared" ca="1" si="22"/>
        <v>0</v>
      </c>
      <c r="U431">
        <f t="shared" ca="1" si="23"/>
        <v>0</v>
      </c>
    </row>
    <row r="432" spans="1:21" x14ac:dyDescent="0.35">
      <c r="B432" t="s">
        <v>1170</v>
      </c>
      <c r="D432" s="34" t="s">
        <v>1066</v>
      </c>
      <c r="E432" s="208">
        <v>45971</v>
      </c>
      <c r="G432" t="s">
        <v>1095</v>
      </c>
      <c r="I432" s="208">
        <v>45972</v>
      </c>
      <c r="K432" t="s">
        <v>235</v>
      </c>
      <c r="L432" t="s">
        <v>171</v>
      </c>
      <c r="M432" t="s">
        <v>1171</v>
      </c>
      <c r="N432" t="s">
        <v>237</v>
      </c>
      <c r="P432" s="193" t="str">
        <f>IF(OR(AND(A432&lt;&gt;"",COUNTIF(Bugs!B:B,A432)&gt;0),AND(B432&lt;&gt;"",COUNTIF(Bugs!A:A,B432)&gt;0)),"Y","")</f>
        <v/>
      </c>
      <c r="Q432" s="193" t="str">
        <f>IF(OR(
    AND(COUNTIF(Bugs!A:A,B432)&gt;0,ISNUMBER(SEARCH("x",INDEX(Bugs!C:C,MATCH(B432,Bugs!A:A,0))))),
    AND(COUNTIF(Bugs!B:B,B432)&gt;0,ISNUMBER(SEARCH("x",INDEX(Bugs!C:C,MATCH(B432,Bugs!B:B,0))))),
    AND(COUNTIF(Bugs!A:A,B432)&gt;0,ISNUMBER(SEARCH("x",INDEX(Bugs!D:D,MATCH(B432,Bugs!A:A,0))))),
    AND(COUNTIF(Bugs!B:B,B432)&gt;0,ISNUMBER(SEARCH("x",INDEX(Bugs!D:D,MATCH(B432,Bugs!B:B,0)))))
),"Y","")</f>
        <v/>
      </c>
      <c r="R432">
        <f ca="1">IF(OR(ISNUMBER(MATCH(L432,MasterData!$D$3:$D$18,0)),ISNUMBER(MATCH(L432,MasterData!$C$3:$C$18,0))),
    DATEDIF(E432,I432,"d"),
    DATEDIF(E432,TODAY(),"d"))</f>
        <v>1</v>
      </c>
      <c r="S432">
        <f t="shared" ca="1" si="21"/>
        <v>1</v>
      </c>
      <c r="T432">
        <f t="shared" ca="1" si="22"/>
        <v>0</v>
      </c>
      <c r="U432">
        <f t="shared" ca="1" si="23"/>
        <v>0</v>
      </c>
    </row>
    <row r="433" spans="2:21" x14ac:dyDescent="0.35">
      <c r="B433" t="s">
        <v>1172</v>
      </c>
      <c r="D433" s="34" t="s">
        <v>480</v>
      </c>
      <c r="E433" s="208">
        <v>45971</v>
      </c>
      <c r="G433" t="s">
        <v>715</v>
      </c>
      <c r="I433" s="208">
        <v>45972</v>
      </c>
      <c r="K433" t="s">
        <v>235</v>
      </c>
      <c r="L433" t="s">
        <v>171</v>
      </c>
      <c r="M433" t="s">
        <v>1173</v>
      </c>
      <c r="N433" t="s">
        <v>237</v>
      </c>
      <c r="P433" s="193" t="str">
        <f>IF(OR(AND(A433&lt;&gt;"",COUNTIF(Bugs!B:B,A433)&gt;0),AND(B433&lt;&gt;"",COUNTIF(Bugs!A:A,B433)&gt;0)),"Y","")</f>
        <v/>
      </c>
      <c r="Q433" s="193" t="str">
        <f>IF(OR(
    AND(COUNTIF(Bugs!A:A,B433)&gt;0,ISNUMBER(SEARCH("x",INDEX(Bugs!C:C,MATCH(B433,Bugs!A:A,0))))),
    AND(COUNTIF(Bugs!B:B,B433)&gt;0,ISNUMBER(SEARCH("x",INDEX(Bugs!C:C,MATCH(B433,Bugs!B:B,0))))),
    AND(COUNTIF(Bugs!A:A,B433)&gt;0,ISNUMBER(SEARCH("x",INDEX(Bugs!D:D,MATCH(B433,Bugs!A:A,0))))),
    AND(COUNTIF(Bugs!B:B,B433)&gt;0,ISNUMBER(SEARCH("x",INDEX(Bugs!D:D,MATCH(B433,Bugs!B:B,0)))))
),"Y","")</f>
        <v/>
      </c>
      <c r="R433">
        <f ca="1">IF(OR(ISNUMBER(MATCH(L433,MasterData!$D$3:$D$18,0)),ISNUMBER(MATCH(L433,MasterData!$C$3:$C$18,0))),
    DATEDIF(E433,I433,"d"),
    DATEDIF(E433,TODAY(),"d"))</f>
        <v>1</v>
      </c>
      <c r="S433">
        <f t="shared" ca="1" si="21"/>
        <v>1</v>
      </c>
      <c r="T433">
        <f t="shared" ca="1" si="22"/>
        <v>0</v>
      </c>
      <c r="U433">
        <f t="shared" ca="1" si="23"/>
        <v>0</v>
      </c>
    </row>
    <row r="434" spans="2:21" x14ac:dyDescent="0.35">
      <c r="B434" t="s">
        <v>1174</v>
      </c>
      <c r="D434" s="34" t="s">
        <v>660</v>
      </c>
      <c r="E434" s="208">
        <v>45971</v>
      </c>
      <c r="G434" t="s">
        <v>876</v>
      </c>
      <c r="I434" s="208">
        <v>45986</v>
      </c>
      <c r="K434" t="s">
        <v>235</v>
      </c>
      <c r="L434" t="s">
        <v>171</v>
      </c>
      <c r="M434" t="s">
        <v>1175</v>
      </c>
      <c r="N434" t="s">
        <v>237</v>
      </c>
      <c r="P434" s="193" t="str">
        <f>IF(OR(AND(A434&lt;&gt;"",COUNTIF(Bugs!B:B,A434)&gt;0),AND(B434&lt;&gt;"",COUNTIF(Bugs!A:A,B434)&gt;0)),"Y","")</f>
        <v/>
      </c>
      <c r="Q434" s="193" t="str">
        <f>IF(OR(
    AND(COUNTIF(Bugs!A:A,B434)&gt;0,ISNUMBER(SEARCH("x",INDEX(Bugs!C:C,MATCH(B434,Bugs!A:A,0))))),
    AND(COUNTIF(Bugs!B:B,B434)&gt;0,ISNUMBER(SEARCH("x",INDEX(Bugs!C:C,MATCH(B434,Bugs!B:B,0))))),
    AND(COUNTIF(Bugs!A:A,B434)&gt;0,ISNUMBER(SEARCH("x",INDEX(Bugs!D:D,MATCH(B434,Bugs!A:A,0))))),
    AND(COUNTIF(Bugs!B:B,B434)&gt;0,ISNUMBER(SEARCH("x",INDEX(Bugs!D:D,MATCH(B434,Bugs!B:B,0)))))
),"Y","")</f>
        <v/>
      </c>
      <c r="R434">
        <f ca="1">IF(OR(ISNUMBER(MATCH(L434,MasterData!$D$3:$D$18,0)),ISNUMBER(MATCH(L434,MasterData!$C$3:$C$18,0))),
    DATEDIF(E434,I434,"d"),
    DATEDIF(E434,TODAY(),"d"))</f>
        <v>15</v>
      </c>
      <c r="S434">
        <f t="shared" ca="1" si="21"/>
        <v>0</v>
      </c>
      <c r="T434">
        <f t="shared" ca="1" si="22"/>
        <v>1</v>
      </c>
      <c r="U434">
        <f t="shared" ca="1" si="23"/>
        <v>0</v>
      </c>
    </row>
    <row r="435" spans="2:21" x14ac:dyDescent="0.35">
      <c r="B435" t="s">
        <v>1176</v>
      </c>
      <c r="D435" s="34" t="s">
        <v>480</v>
      </c>
      <c r="E435" s="208">
        <v>45972</v>
      </c>
      <c r="G435" t="s">
        <v>834</v>
      </c>
      <c r="I435" s="208">
        <v>45972</v>
      </c>
      <c r="K435" t="s">
        <v>241</v>
      </c>
      <c r="L435" t="s">
        <v>171</v>
      </c>
      <c r="M435" t="s">
        <v>1177</v>
      </c>
      <c r="N435" t="s">
        <v>237</v>
      </c>
      <c r="P435" s="193" t="str">
        <f>IF(OR(AND(A435&lt;&gt;"",COUNTIF(Bugs!B:B,A435)&gt;0),AND(B435&lt;&gt;"",COUNTIF(Bugs!A:A,B435)&gt;0)),"Y","")</f>
        <v/>
      </c>
      <c r="Q435" s="193" t="str">
        <f>IF(OR(
    AND(COUNTIF(Bugs!A:A,B435)&gt;0,ISNUMBER(SEARCH("x",INDEX(Bugs!C:C,MATCH(B435,Bugs!A:A,0))))),
    AND(COUNTIF(Bugs!B:B,B435)&gt;0,ISNUMBER(SEARCH("x",INDEX(Bugs!C:C,MATCH(B435,Bugs!B:B,0))))),
    AND(COUNTIF(Bugs!A:A,B435)&gt;0,ISNUMBER(SEARCH("x",INDEX(Bugs!D:D,MATCH(B435,Bugs!A:A,0))))),
    AND(COUNTIF(Bugs!B:B,B435)&gt;0,ISNUMBER(SEARCH("x",INDEX(Bugs!D:D,MATCH(B435,Bugs!B:B,0)))))
),"Y","")</f>
        <v/>
      </c>
      <c r="R435">
        <f ca="1">IF(OR(ISNUMBER(MATCH(L435,MasterData!$D$3:$D$18,0)),ISNUMBER(MATCH(L435,MasterData!$C$3:$C$18,0))),
    DATEDIF(E435,I435,"d"),
    DATEDIF(E435,TODAY(),"d"))</f>
        <v>0</v>
      </c>
      <c r="S435">
        <f t="shared" ca="1" si="21"/>
        <v>1</v>
      </c>
      <c r="T435">
        <f t="shared" ca="1" si="22"/>
        <v>0</v>
      </c>
      <c r="U435">
        <f t="shared" ca="1" si="23"/>
        <v>0</v>
      </c>
    </row>
    <row r="436" spans="2:21" x14ac:dyDescent="0.35">
      <c r="B436" t="s">
        <v>118</v>
      </c>
      <c r="D436" s="34" t="s">
        <v>480</v>
      </c>
      <c r="E436" s="208">
        <v>45972</v>
      </c>
      <c r="G436" t="s">
        <v>715</v>
      </c>
      <c r="I436" s="208">
        <v>45980</v>
      </c>
      <c r="K436" t="s">
        <v>235</v>
      </c>
      <c r="L436" t="s">
        <v>171</v>
      </c>
      <c r="M436" t="s">
        <v>1178</v>
      </c>
      <c r="N436" t="s">
        <v>237</v>
      </c>
      <c r="P436" s="193" t="str">
        <f>IF(OR(AND(A436&lt;&gt;"",COUNTIF(Bugs!B:B,A436)&gt;0),AND(B436&lt;&gt;"",COUNTIF(Bugs!A:A,B436)&gt;0)),"Y","")</f>
        <v>Y</v>
      </c>
      <c r="Q436" s="193" t="str">
        <f>IF(OR(
    AND(COUNTIF(Bugs!A:A,B436)&gt;0,ISNUMBER(SEARCH("x",INDEX(Bugs!C:C,MATCH(B436,Bugs!A:A,0))))),
    AND(COUNTIF(Bugs!B:B,B436)&gt;0,ISNUMBER(SEARCH("x",INDEX(Bugs!C:C,MATCH(B436,Bugs!B:B,0))))),
    AND(COUNTIF(Bugs!A:A,B436)&gt;0,ISNUMBER(SEARCH("x",INDEX(Bugs!D:D,MATCH(B436,Bugs!A:A,0))))),
    AND(COUNTIF(Bugs!B:B,B436)&gt;0,ISNUMBER(SEARCH("x",INDEX(Bugs!D:D,MATCH(B436,Bugs!B:B,0)))))
),"Y","")</f>
        <v>Y</v>
      </c>
      <c r="R436">
        <f ca="1">IF(OR(ISNUMBER(MATCH(L436,MasterData!$D$3:$D$18,0)),ISNUMBER(MATCH(L436,MasterData!$C$3:$C$18,0))),
    DATEDIF(E436,I436,"d"),
    DATEDIF(E436,TODAY(),"d"))</f>
        <v>8</v>
      </c>
      <c r="S436">
        <f t="shared" ca="1" si="21"/>
        <v>0</v>
      </c>
      <c r="T436">
        <f t="shared" ca="1" si="22"/>
        <v>1</v>
      </c>
      <c r="U436">
        <f t="shared" ca="1" si="23"/>
        <v>0</v>
      </c>
    </row>
    <row r="437" spans="2:21" x14ac:dyDescent="0.35">
      <c r="B437" t="s">
        <v>119</v>
      </c>
      <c r="D437" s="34" t="s">
        <v>480</v>
      </c>
      <c r="E437" s="208">
        <v>45972</v>
      </c>
      <c r="G437" t="s">
        <v>715</v>
      </c>
      <c r="I437" s="208">
        <v>45973</v>
      </c>
      <c r="K437" t="s">
        <v>235</v>
      </c>
      <c r="L437" t="s">
        <v>171</v>
      </c>
      <c r="M437" t="s">
        <v>1179</v>
      </c>
      <c r="N437" t="s">
        <v>237</v>
      </c>
      <c r="P437" s="193" t="str">
        <f>IF(OR(AND(A437&lt;&gt;"",COUNTIF(Bugs!B:B,A437)&gt;0),AND(B437&lt;&gt;"",COUNTIF(Bugs!A:A,B437)&gt;0)),"Y","")</f>
        <v>Y</v>
      </c>
      <c r="Q437" s="193" t="str">
        <f>IF(OR(
    AND(COUNTIF(Bugs!A:A,B437)&gt;0,ISNUMBER(SEARCH("x",INDEX(Bugs!C:C,MATCH(B437,Bugs!A:A,0))))),
    AND(COUNTIF(Bugs!B:B,B437)&gt;0,ISNUMBER(SEARCH("x",INDEX(Bugs!C:C,MATCH(B437,Bugs!B:B,0))))),
    AND(COUNTIF(Bugs!A:A,B437)&gt;0,ISNUMBER(SEARCH("x",INDEX(Bugs!D:D,MATCH(B437,Bugs!A:A,0))))),
    AND(COUNTIF(Bugs!B:B,B437)&gt;0,ISNUMBER(SEARCH("x",INDEX(Bugs!D:D,MATCH(B437,Bugs!B:B,0)))))
),"Y","")</f>
        <v/>
      </c>
      <c r="R437">
        <f ca="1">IF(OR(ISNUMBER(MATCH(L437,MasterData!$D$3:$D$18,0)),ISNUMBER(MATCH(L437,MasterData!$C$3:$C$18,0))),
    DATEDIF(E437,I437,"d"),
    DATEDIF(E437,TODAY(),"d"))</f>
        <v>1</v>
      </c>
      <c r="S437">
        <f t="shared" ca="1" si="21"/>
        <v>1</v>
      </c>
      <c r="T437">
        <f t="shared" ca="1" si="22"/>
        <v>0</v>
      </c>
      <c r="U437">
        <f t="shared" ca="1" si="23"/>
        <v>0</v>
      </c>
    </row>
    <row r="438" spans="2:21" x14ac:dyDescent="0.35">
      <c r="B438" t="s">
        <v>1180</v>
      </c>
      <c r="D438" s="34" t="s">
        <v>480</v>
      </c>
      <c r="E438" s="208">
        <v>45973</v>
      </c>
      <c r="G438" t="s">
        <v>715</v>
      </c>
      <c r="I438" s="208">
        <v>45973</v>
      </c>
      <c r="K438" t="s">
        <v>235</v>
      </c>
      <c r="L438" t="s">
        <v>171</v>
      </c>
      <c r="M438" t="s">
        <v>1181</v>
      </c>
      <c r="N438" t="s">
        <v>237</v>
      </c>
      <c r="P438" s="193" t="str">
        <f>IF(OR(AND(A438&lt;&gt;"",COUNTIF(Bugs!B:B,A438)&gt;0),AND(B438&lt;&gt;"",COUNTIF(Bugs!A:A,B438)&gt;0)),"Y","")</f>
        <v/>
      </c>
      <c r="Q438" s="193" t="str">
        <f>IF(OR(
    AND(COUNTIF(Bugs!A:A,B438)&gt;0,ISNUMBER(SEARCH("x",INDEX(Bugs!C:C,MATCH(B438,Bugs!A:A,0))))),
    AND(COUNTIF(Bugs!B:B,B438)&gt;0,ISNUMBER(SEARCH("x",INDEX(Bugs!C:C,MATCH(B438,Bugs!B:B,0))))),
    AND(COUNTIF(Bugs!A:A,B438)&gt;0,ISNUMBER(SEARCH("x",INDEX(Bugs!D:D,MATCH(B438,Bugs!A:A,0))))),
    AND(COUNTIF(Bugs!B:B,B438)&gt;0,ISNUMBER(SEARCH("x",INDEX(Bugs!D:D,MATCH(B438,Bugs!B:B,0)))))
),"Y","")</f>
        <v/>
      </c>
      <c r="R438">
        <f ca="1">IF(OR(ISNUMBER(MATCH(L438,MasterData!$D$3:$D$18,0)),ISNUMBER(MATCH(L438,MasterData!$C$3:$C$18,0))),
    DATEDIF(E438,I438,"d"),
    DATEDIF(E438,TODAY(),"d"))</f>
        <v>0</v>
      </c>
      <c r="S438">
        <f t="shared" ca="1" si="21"/>
        <v>1</v>
      </c>
      <c r="T438">
        <f t="shared" ca="1" si="22"/>
        <v>0</v>
      </c>
      <c r="U438">
        <f t="shared" ca="1" si="23"/>
        <v>0</v>
      </c>
    </row>
    <row r="439" spans="2:21" x14ac:dyDescent="0.35">
      <c r="B439" t="s">
        <v>120</v>
      </c>
      <c r="D439" s="34" t="s">
        <v>254</v>
      </c>
      <c r="E439" s="208">
        <v>45973</v>
      </c>
      <c r="G439" t="s">
        <v>853</v>
      </c>
      <c r="I439" s="208">
        <v>45973</v>
      </c>
      <c r="K439" t="s">
        <v>241</v>
      </c>
      <c r="L439" t="s">
        <v>171</v>
      </c>
      <c r="M439" t="s">
        <v>1182</v>
      </c>
      <c r="N439" t="s">
        <v>237</v>
      </c>
      <c r="P439" s="193" t="str">
        <f>IF(OR(AND(A439&lt;&gt;"",COUNTIF(Bugs!B:B,A439)&gt;0),AND(B439&lt;&gt;"",COUNTIF(Bugs!A:A,B439)&gt;0)),"Y","")</f>
        <v>Y</v>
      </c>
      <c r="Q439" s="193" t="str">
        <f>IF(OR(
    AND(COUNTIF(Bugs!A:A,B439)&gt;0,ISNUMBER(SEARCH("x",INDEX(Bugs!C:C,MATCH(B439,Bugs!A:A,0))))),
    AND(COUNTIF(Bugs!B:B,B439)&gt;0,ISNUMBER(SEARCH("x",INDEX(Bugs!C:C,MATCH(B439,Bugs!B:B,0))))),
    AND(COUNTIF(Bugs!A:A,B439)&gt;0,ISNUMBER(SEARCH("x",INDEX(Bugs!D:D,MATCH(B439,Bugs!A:A,0))))),
    AND(COUNTIF(Bugs!B:B,B439)&gt;0,ISNUMBER(SEARCH("x",INDEX(Bugs!D:D,MATCH(B439,Bugs!B:B,0)))))
),"Y","")</f>
        <v>Y</v>
      </c>
      <c r="R439">
        <f ca="1">IF(OR(ISNUMBER(MATCH(L439,MasterData!$D$3:$D$18,0)),ISNUMBER(MATCH(L439,MasterData!$C$3:$C$18,0))),
    DATEDIF(E439,I439,"d"),
    DATEDIF(E439,TODAY(),"d"))</f>
        <v>0</v>
      </c>
      <c r="S439">
        <f t="shared" ca="1" si="21"/>
        <v>1</v>
      </c>
      <c r="T439">
        <f t="shared" ca="1" si="22"/>
        <v>0</v>
      </c>
      <c r="U439">
        <f t="shared" ca="1" si="23"/>
        <v>0</v>
      </c>
    </row>
    <row r="440" spans="2:21" x14ac:dyDescent="0.35">
      <c r="B440" t="s">
        <v>1183</v>
      </c>
      <c r="D440" s="34" t="s">
        <v>1184</v>
      </c>
      <c r="E440" s="208">
        <v>45973</v>
      </c>
      <c r="G440" t="s">
        <v>806</v>
      </c>
      <c r="I440" s="208">
        <v>45994</v>
      </c>
      <c r="K440" t="s">
        <v>235</v>
      </c>
      <c r="L440" t="s">
        <v>171</v>
      </c>
      <c r="M440" t="s">
        <v>1185</v>
      </c>
      <c r="N440" t="s">
        <v>237</v>
      </c>
      <c r="P440" s="193" t="str">
        <f>IF(OR(AND(A440&lt;&gt;"",COUNTIF(Bugs!B:B,A440)&gt;0),AND(B440&lt;&gt;"",COUNTIF(Bugs!A:A,B440)&gt;0)),"Y","")</f>
        <v/>
      </c>
      <c r="Q440" s="193" t="str">
        <f>IF(OR(
    AND(COUNTIF(Bugs!A:A,B440)&gt;0,ISNUMBER(SEARCH("x",INDEX(Bugs!C:C,MATCH(B440,Bugs!A:A,0))))),
    AND(COUNTIF(Bugs!B:B,B440)&gt;0,ISNUMBER(SEARCH("x",INDEX(Bugs!C:C,MATCH(B440,Bugs!B:B,0))))),
    AND(COUNTIF(Bugs!A:A,B440)&gt;0,ISNUMBER(SEARCH("x",INDEX(Bugs!D:D,MATCH(B440,Bugs!A:A,0))))),
    AND(COUNTIF(Bugs!B:B,B440)&gt;0,ISNUMBER(SEARCH("x",INDEX(Bugs!D:D,MATCH(B440,Bugs!B:B,0)))))
),"Y","")</f>
        <v/>
      </c>
      <c r="R440">
        <f ca="1">IF(OR(ISNUMBER(MATCH(L440,MasterData!$D$3:$D$18,0)),ISNUMBER(MATCH(L440,MasterData!$C$3:$C$18,0))),
    DATEDIF(E440,I440,"d"),
    DATEDIF(E440,TODAY(),"d"))</f>
        <v>21</v>
      </c>
      <c r="S440">
        <f t="shared" ca="1" si="21"/>
        <v>0</v>
      </c>
      <c r="T440">
        <f t="shared" ca="1" si="22"/>
        <v>1</v>
      </c>
      <c r="U440">
        <f t="shared" ca="1" si="23"/>
        <v>0</v>
      </c>
    </row>
    <row r="441" spans="2:21" x14ac:dyDescent="0.35">
      <c r="B441" t="s">
        <v>1186</v>
      </c>
      <c r="D441" s="34" t="s">
        <v>480</v>
      </c>
      <c r="E441" s="208">
        <v>45973</v>
      </c>
      <c r="G441" t="s">
        <v>715</v>
      </c>
      <c r="I441" s="208">
        <v>45973</v>
      </c>
      <c r="K441" t="s">
        <v>235</v>
      </c>
      <c r="L441" t="s">
        <v>171</v>
      </c>
      <c r="M441" t="s">
        <v>1187</v>
      </c>
      <c r="N441" t="s">
        <v>237</v>
      </c>
      <c r="P441" s="193" t="str">
        <f>IF(OR(AND(A441&lt;&gt;"",COUNTIF(Bugs!B:B,A441)&gt;0),AND(B441&lt;&gt;"",COUNTIF(Bugs!A:A,B441)&gt;0)),"Y","")</f>
        <v/>
      </c>
      <c r="Q441" s="193" t="str">
        <f>IF(OR(
    AND(COUNTIF(Bugs!A:A,B441)&gt;0,ISNUMBER(SEARCH("x",INDEX(Bugs!C:C,MATCH(B441,Bugs!A:A,0))))),
    AND(COUNTIF(Bugs!B:B,B441)&gt;0,ISNUMBER(SEARCH("x",INDEX(Bugs!C:C,MATCH(B441,Bugs!B:B,0))))),
    AND(COUNTIF(Bugs!A:A,B441)&gt;0,ISNUMBER(SEARCH("x",INDEX(Bugs!D:D,MATCH(B441,Bugs!A:A,0))))),
    AND(COUNTIF(Bugs!B:B,B441)&gt;0,ISNUMBER(SEARCH("x",INDEX(Bugs!D:D,MATCH(B441,Bugs!B:B,0)))))
),"Y","")</f>
        <v/>
      </c>
      <c r="R441">
        <f ca="1">IF(OR(ISNUMBER(MATCH(L441,MasterData!$D$3:$D$18,0)),ISNUMBER(MATCH(L441,MasterData!$C$3:$C$18,0))),
    DATEDIF(E441,I441,"d"),
    DATEDIF(E441,TODAY(),"d"))</f>
        <v>0</v>
      </c>
      <c r="S441">
        <f t="shared" ca="1" si="21"/>
        <v>1</v>
      </c>
      <c r="T441">
        <f t="shared" ca="1" si="22"/>
        <v>0</v>
      </c>
      <c r="U441">
        <f t="shared" ca="1" si="23"/>
        <v>0</v>
      </c>
    </row>
    <row r="442" spans="2:21" x14ac:dyDescent="0.35">
      <c r="B442" t="s">
        <v>1188</v>
      </c>
      <c r="D442" s="34">
        <v>3009</v>
      </c>
      <c r="E442" s="208">
        <v>45973</v>
      </c>
      <c r="G442" t="s">
        <v>866</v>
      </c>
      <c r="I442" s="208">
        <v>45986</v>
      </c>
      <c r="K442" t="s">
        <v>235</v>
      </c>
      <c r="L442" t="s">
        <v>171</v>
      </c>
      <c r="M442" t="s">
        <v>1189</v>
      </c>
      <c r="N442" t="s">
        <v>237</v>
      </c>
      <c r="P442" s="193" t="str">
        <f>IF(OR(AND(A442&lt;&gt;"",COUNTIF(Bugs!B:B,A442)&gt;0),AND(B442&lt;&gt;"",COUNTIF(Bugs!A:A,B442)&gt;0)),"Y","")</f>
        <v/>
      </c>
      <c r="Q442" s="193" t="str">
        <f>IF(OR(
    AND(COUNTIF(Bugs!A:A,B442)&gt;0,ISNUMBER(SEARCH("x",INDEX(Bugs!C:C,MATCH(B442,Bugs!A:A,0))))),
    AND(COUNTIF(Bugs!B:B,B442)&gt;0,ISNUMBER(SEARCH("x",INDEX(Bugs!C:C,MATCH(B442,Bugs!B:B,0))))),
    AND(COUNTIF(Bugs!A:A,B442)&gt;0,ISNUMBER(SEARCH("x",INDEX(Bugs!D:D,MATCH(B442,Bugs!A:A,0))))),
    AND(COUNTIF(Bugs!B:B,B442)&gt;0,ISNUMBER(SEARCH("x",INDEX(Bugs!D:D,MATCH(B442,Bugs!B:B,0)))))
),"Y","")</f>
        <v/>
      </c>
      <c r="R442">
        <f ca="1">IF(OR(ISNUMBER(MATCH(L442,MasterData!$D$3:$D$18,0)),ISNUMBER(MATCH(L442,MasterData!$C$3:$C$18,0))),
    DATEDIF(E442,I442,"d"),
    DATEDIF(E442,TODAY(),"d"))</f>
        <v>13</v>
      </c>
      <c r="S442">
        <f t="shared" ca="1" si="21"/>
        <v>0</v>
      </c>
      <c r="T442">
        <f t="shared" ca="1" si="22"/>
        <v>1</v>
      </c>
      <c r="U442">
        <f t="shared" ca="1" si="23"/>
        <v>0</v>
      </c>
    </row>
    <row r="443" spans="2:21" x14ac:dyDescent="0.35">
      <c r="B443" t="s">
        <v>1190</v>
      </c>
      <c r="D443" s="34" t="s">
        <v>1052</v>
      </c>
      <c r="E443" s="208">
        <v>45973</v>
      </c>
      <c r="G443" t="s">
        <v>1191</v>
      </c>
      <c r="I443" s="208">
        <v>45974</v>
      </c>
      <c r="K443" t="s">
        <v>241</v>
      </c>
      <c r="L443" t="s">
        <v>171</v>
      </c>
      <c r="M443" t="s">
        <v>1192</v>
      </c>
      <c r="N443" t="s">
        <v>237</v>
      </c>
      <c r="P443" s="193" t="str">
        <f>IF(OR(AND(A443&lt;&gt;"",COUNTIF(Bugs!B:B,A443)&gt;0),AND(B443&lt;&gt;"",COUNTIF(Bugs!A:A,B443)&gt;0)),"Y","")</f>
        <v/>
      </c>
      <c r="Q443" s="193" t="str">
        <f>IF(OR(
    AND(COUNTIF(Bugs!A:A,B443)&gt;0,ISNUMBER(SEARCH("x",INDEX(Bugs!C:C,MATCH(B443,Bugs!A:A,0))))),
    AND(COUNTIF(Bugs!B:B,B443)&gt;0,ISNUMBER(SEARCH("x",INDEX(Bugs!C:C,MATCH(B443,Bugs!B:B,0))))),
    AND(COUNTIF(Bugs!A:A,B443)&gt;0,ISNUMBER(SEARCH("x",INDEX(Bugs!D:D,MATCH(B443,Bugs!A:A,0))))),
    AND(COUNTIF(Bugs!B:B,B443)&gt;0,ISNUMBER(SEARCH("x",INDEX(Bugs!D:D,MATCH(B443,Bugs!B:B,0)))))
),"Y","")</f>
        <v/>
      </c>
      <c r="R443">
        <f ca="1">IF(OR(ISNUMBER(MATCH(L443,MasterData!$D$3:$D$18,0)),ISNUMBER(MATCH(L443,MasterData!$C$3:$C$18,0))),
    DATEDIF(E443,I443,"d"),
    DATEDIF(E443,TODAY(),"d"))</f>
        <v>1</v>
      </c>
      <c r="S443">
        <f t="shared" ca="1" si="21"/>
        <v>1</v>
      </c>
      <c r="T443">
        <f t="shared" ca="1" si="22"/>
        <v>0</v>
      </c>
      <c r="U443">
        <f t="shared" ca="1" si="23"/>
        <v>0</v>
      </c>
    </row>
    <row r="444" spans="2:21" x14ac:dyDescent="0.35">
      <c r="B444" t="s">
        <v>1193</v>
      </c>
      <c r="D444" s="34" t="s">
        <v>1052</v>
      </c>
      <c r="E444" s="208">
        <v>45973</v>
      </c>
      <c r="G444" t="s">
        <v>1191</v>
      </c>
      <c r="I444" s="208">
        <v>45975</v>
      </c>
      <c r="K444" t="s">
        <v>241</v>
      </c>
      <c r="L444" t="s">
        <v>171</v>
      </c>
      <c r="M444" t="s">
        <v>1194</v>
      </c>
      <c r="N444" t="s">
        <v>237</v>
      </c>
      <c r="P444" s="193" t="str">
        <f>IF(OR(AND(A444&lt;&gt;"",COUNTIF(Bugs!B:B,A444)&gt;0),AND(B444&lt;&gt;"",COUNTIF(Bugs!A:A,B444)&gt;0)),"Y","")</f>
        <v/>
      </c>
      <c r="Q444" s="193" t="str">
        <f>IF(OR(
    AND(COUNTIF(Bugs!A:A,B444)&gt;0,ISNUMBER(SEARCH("x",INDEX(Bugs!C:C,MATCH(B444,Bugs!A:A,0))))),
    AND(COUNTIF(Bugs!B:B,B444)&gt;0,ISNUMBER(SEARCH("x",INDEX(Bugs!C:C,MATCH(B444,Bugs!B:B,0))))),
    AND(COUNTIF(Bugs!A:A,B444)&gt;0,ISNUMBER(SEARCH("x",INDEX(Bugs!D:D,MATCH(B444,Bugs!A:A,0))))),
    AND(COUNTIF(Bugs!B:B,B444)&gt;0,ISNUMBER(SEARCH("x",INDEX(Bugs!D:D,MATCH(B444,Bugs!B:B,0)))))
),"Y","")</f>
        <v/>
      </c>
      <c r="R444">
        <f ca="1">IF(OR(ISNUMBER(MATCH(L444,MasterData!$D$3:$D$18,0)),ISNUMBER(MATCH(L444,MasterData!$C$3:$C$18,0))),
    DATEDIF(E444,I444,"d"),
    DATEDIF(E444,TODAY(),"d"))</f>
        <v>2</v>
      </c>
      <c r="S444">
        <f t="shared" ca="1" si="21"/>
        <v>1</v>
      </c>
      <c r="T444">
        <f t="shared" ca="1" si="22"/>
        <v>0</v>
      </c>
      <c r="U444">
        <f t="shared" ca="1" si="23"/>
        <v>0</v>
      </c>
    </row>
    <row r="445" spans="2:21" x14ac:dyDescent="0.35">
      <c r="B445" t="s">
        <v>1195</v>
      </c>
      <c r="D445" s="34" t="s">
        <v>480</v>
      </c>
      <c r="E445" s="208">
        <v>45973</v>
      </c>
      <c r="G445" t="s">
        <v>715</v>
      </c>
      <c r="I445" s="208">
        <v>45973</v>
      </c>
      <c r="K445" t="s">
        <v>235</v>
      </c>
      <c r="L445" t="s">
        <v>171</v>
      </c>
      <c r="M445" t="s">
        <v>1196</v>
      </c>
      <c r="N445" t="s">
        <v>237</v>
      </c>
      <c r="P445" s="193" t="str">
        <f>IF(OR(AND(A445&lt;&gt;"",COUNTIF(Bugs!B:B,A445)&gt;0),AND(B445&lt;&gt;"",COUNTIF(Bugs!A:A,B445)&gt;0)),"Y","")</f>
        <v/>
      </c>
      <c r="Q445" s="193" t="str">
        <f>IF(OR(
    AND(COUNTIF(Bugs!A:A,B445)&gt;0,ISNUMBER(SEARCH("x",INDEX(Bugs!C:C,MATCH(B445,Bugs!A:A,0))))),
    AND(COUNTIF(Bugs!B:B,B445)&gt;0,ISNUMBER(SEARCH("x",INDEX(Bugs!C:C,MATCH(B445,Bugs!B:B,0))))),
    AND(COUNTIF(Bugs!A:A,B445)&gt;0,ISNUMBER(SEARCH("x",INDEX(Bugs!D:D,MATCH(B445,Bugs!A:A,0))))),
    AND(COUNTIF(Bugs!B:B,B445)&gt;0,ISNUMBER(SEARCH("x",INDEX(Bugs!D:D,MATCH(B445,Bugs!B:B,0)))))
),"Y","")</f>
        <v/>
      </c>
      <c r="R445">
        <f ca="1">IF(OR(ISNUMBER(MATCH(L445,MasterData!$D$3:$D$18,0)),ISNUMBER(MATCH(L445,MasterData!$C$3:$C$18,0))),
    DATEDIF(E445,I445,"d"),
    DATEDIF(E445,TODAY(),"d"))</f>
        <v>0</v>
      </c>
      <c r="S445">
        <f t="shared" ca="1" si="21"/>
        <v>1</v>
      </c>
      <c r="T445">
        <f t="shared" ca="1" si="22"/>
        <v>0</v>
      </c>
      <c r="U445">
        <f t="shared" ca="1" si="23"/>
        <v>0</v>
      </c>
    </row>
    <row r="446" spans="2:21" x14ac:dyDescent="0.35">
      <c r="B446" t="s">
        <v>1197</v>
      </c>
      <c r="D446" s="34" t="s">
        <v>746</v>
      </c>
      <c r="E446" s="208">
        <v>45973</v>
      </c>
      <c r="G446" t="s">
        <v>886</v>
      </c>
      <c r="I446" s="208">
        <v>45973</v>
      </c>
      <c r="K446" t="s">
        <v>235</v>
      </c>
      <c r="L446" t="s">
        <v>171</v>
      </c>
      <c r="M446" t="s">
        <v>1198</v>
      </c>
      <c r="N446" t="s">
        <v>237</v>
      </c>
      <c r="P446" s="193" t="str">
        <f>IF(OR(AND(A446&lt;&gt;"",COUNTIF(Bugs!B:B,A446)&gt;0),AND(B446&lt;&gt;"",COUNTIF(Bugs!A:A,B446)&gt;0)),"Y","")</f>
        <v/>
      </c>
      <c r="Q446" s="193" t="str">
        <f>IF(OR(
    AND(COUNTIF(Bugs!A:A,B446)&gt;0,ISNUMBER(SEARCH("x",INDEX(Bugs!C:C,MATCH(B446,Bugs!A:A,0))))),
    AND(COUNTIF(Bugs!B:B,B446)&gt;0,ISNUMBER(SEARCH("x",INDEX(Bugs!C:C,MATCH(B446,Bugs!B:B,0))))),
    AND(COUNTIF(Bugs!A:A,B446)&gt;0,ISNUMBER(SEARCH("x",INDEX(Bugs!D:D,MATCH(B446,Bugs!A:A,0))))),
    AND(COUNTIF(Bugs!B:B,B446)&gt;0,ISNUMBER(SEARCH("x",INDEX(Bugs!D:D,MATCH(B446,Bugs!B:B,0)))))
),"Y","")</f>
        <v/>
      </c>
      <c r="R446">
        <f ca="1">IF(OR(ISNUMBER(MATCH(L446,MasterData!$D$3:$D$18,0)),ISNUMBER(MATCH(L446,MasterData!$C$3:$C$18,0))),
    DATEDIF(E446,I446,"d"),
    DATEDIF(E446,TODAY(),"d"))</f>
        <v>0</v>
      </c>
      <c r="S446">
        <f t="shared" ca="1" si="21"/>
        <v>1</v>
      </c>
      <c r="T446">
        <f t="shared" ca="1" si="22"/>
        <v>0</v>
      </c>
      <c r="U446">
        <f t="shared" ca="1" si="23"/>
        <v>0</v>
      </c>
    </row>
    <row r="447" spans="2:21" x14ac:dyDescent="0.35">
      <c r="B447" t="s">
        <v>1199</v>
      </c>
      <c r="D447" s="34" t="s">
        <v>1066</v>
      </c>
      <c r="E447" s="208">
        <v>45974</v>
      </c>
      <c r="G447" t="s">
        <v>1200</v>
      </c>
      <c r="I447" s="208">
        <v>45974</v>
      </c>
      <c r="K447" t="s">
        <v>241</v>
      </c>
      <c r="L447" t="s">
        <v>171</v>
      </c>
      <c r="M447" t="s">
        <v>1201</v>
      </c>
      <c r="N447" t="s">
        <v>237</v>
      </c>
      <c r="P447" s="193" t="str">
        <f>IF(OR(AND(A447&lt;&gt;"",COUNTIF(Bugs!B:B,A447)&gt;0),AND(B447&lt;&gt;"",COUNTIF(Bugs!A:A,B447)&gt;0)),"Y","")</f>
        <v/>
      </c>
      <c r="Q447" s="193" t="str">
        <f>IF(OR(
    AND(COUNTIF(Bugs!A:A,B447)&gt;0,ISNUMBER(SEARCH("x",INDEX(Bugs!C:C,MATCH(B447,Bugs!A:A,0))))),
    AND(COUNTIF(Bugs!B:B,B447)&gt;0,ISNUMBER(SEARCH("x",INDEX(Bugs!C:C,MATCH(B447,Bugs!B:B,0))))),
    AND(COUNTIF(Bugs!A:A,B447)&gt;0,ISNUMBER(SEARCH("x",INDEX(Bugs!D:D,MATCH(B447,Bugs!A:A,0))))),
    AND(COUNTIF(Bugs!B:B,B447)&gt;0,ISNUMBER(SEARCH("x",INDEX(Bugs!D:D,MATCH(B447,Bugs!B:B,0)))))
),"Y","")</f>
        <v/>
      </c>
      <c r="R447">
        <f ca="1">IF(OR(ISNUMBER(MATCH(L447,MasterData!$D$3:$D$18,0)),ISNUMBER(MATCH(L447,MasterData!$C$3:$C$18,0))),
    DATEDIF(E447,I447,"d"),
    DATEDIF(E447,TODAY(),"d"))</f>
        <v>0</v>
      </c>
      <c r="S447">
        <f t="shared" ca="1" si="21"/>
        <v>1</v>
      </c>
      <c r="T447">
        <f t="shared" ca="1" si="22"/>
        <v>0</v>
      </c>
      <c r="U447">
        <f t="shared" ca="1" si="23"/>
        <v>0</v>
      </c>
    </row>
    <row r="448" spans="2:21" x14ac:dyDescent="0.35">
      <c r="B448" t="s">
        <v>1202</v>
      </c>
      <c r="D448" s="34" t="s">
        <v>1184</v>
      </c>
      <c r="E448" s="208">
        <v>45974</v>
      </c>
      <c r="G448" t="s">
        <v>806</v>
      </c>
      <c r="I448" s="208">
        <v>45974</v>
      </c>
      <c r="K448" t="s">
        <v>235</v>
      </c>
      <c r="L448" t="s">
        <v>171</v>
      </c>
      <c r="M448" t="s">
        <v>1203</v>
      </c>
      <c r="N448" t="s">
        <v>237</v>
      </c>
      <c r="P448" s="193" t="str">
        <f>IF(OR(AND(A448&lt;&gt;"",COUNTIF(Bugs!B:B,A448)&gt;0),AND(B448&lt;&gt;"",COUNTIF(Bugs!A:A,B448)&gt;0)),"Y","")</f>
        <v/>
      </c>
      <c r="Q448" s="193" t="str">
        <f>IF(OR(
    AND(COUNTIF(Bugs!A:A,B448)&gt;0,ISNUMBER(SEARCH("x",INDEX(Bugs!C:C,MATCH(B448,Bugs!A:A,0))))),
    AND(COUNTIF(Bugs!B:B,B448)&gt;0,ISNUMBER(SEARCH("x",INDEX(Bugs!C:C,MATCH(B448,Bugs!B:B,0))))),
    AND(COUNTIF(Bugs!A:A,B448)&gt;0,ISNUMBER(SEARCH("x",INDEX(Bugs!D:D,MATCH(B448,Bugs!A:A,0))))),
    AND(COUNTIF(Bugs!B:B,B448)&gt;0,ISNUMBER(SEARCH("x",INDEX(Bugs!D:D,MATCH(B448,Bugs!B:B,0)))))
),"Y","")</f>
        <v/>
      </c>
      <c r="R448">
        <f ca="1">IF(OR(ISNUMBER(MATCH(L448,MasterData!$D$3:$D$18,0)),ISNUMBER(MATCH(L448,MasterData!$C$3:$C$18,0))),
    DATEDIF(E448,I448,"d"),
    DATEDIF(E448,TODAY(),"d"))</f>
        <v>0</v>
      </c>
      <c r="S448">
        <f t="shared" ca="1" si="21"/>
        <v>1</v>
      </c>
      <c r="T448">
        <f t="shared" ca="1" si="22"/>
        <v>0</v>
      </c>
      <c r="U448">
        <f t="shared" ca="1" si="23"/>
        <v>0</v>
      </c>
    </row>
    <row r="449" spans="2:22" x14ac:dyDescent="0.35">
      <c r="B449" t="s">
        <v>1204</v>
      </c>
      <c r="D449" s="34" t="s">
        <v>480</v>
      </c>
      <c r="E449" s="208">
        <v>45974</v>
      </c>
      <c r="G449" t="s">
        <v>804</v>
      </c>
      <c r="I449" s="208">
        <v>45980</v>
      </c>
      <c r="K449" t="s">
        <v>241</v>
      </c>
      <c r="L449" t="s">
        <v>171</v>
      </c>
      <c r="M449" t="s">
        <v>1205</v>
      </c>
      <c r="N449" t="s">
        <v>237</v>
      </c>
      <c r="P449" s="193" t="str">
        <f>IF(OR(AND(A449&lt;&gt;"",COUNTIF(Bugs!B:B,A449)&gt;0),AND(B449&lt;&gt;"",COUNTIF(Bugs!A:A,B449)&gt;0)),"Y","")</f>
        <v/>
      </c>
      <c r="Q449" s="193" t="str">
        <f>IF(OR(
    AND(COUNTIF(Bugs!A:A,B449)&gt;0,ISNUMBER(SEARCH("x",INDEX(Bugs!C:C,MATCH(B449,Bugs!A:A,0))))),
    AND(COUNTIF(Bugs!B:B,B449)&gt;0,ISNUMBER(SEARCH("x",INDEX(Bugs!C:C,MATCH(B449,Bugs!B:B,0))))),
    AND(COUNTIF(Bugs!A:A,B449)&gt;0,ISNUMBER(SEARCH("x",INDEX(Bugs!D:D,MATCH(B449,Bugs!A:A,0))))),
    AND(COUNTIF(Bugs!B:B,B449)&gt;0,ISNUMBER(SEARCH("x",INDEX(Bugs!D:D,MATCH(B449,Bugs!B:B,0)))))
),"Y","")</f>
        <v/>
      </c>
      <c r="R449">
        <f ca="1">IF(OR(ISNUMBER(MATCH(L449,MasterData!$D$3:$D$18,0)),ISNUMBER(MATCH(L449,MasterData!$C$3:$C$18,0))),
    DATEDIF(E449,I449,"d"),
    DATEDIF(E449,TODAY(),"d"))</f>
        <v>6</v>
      </c>
      <c r="S449">
        <f t="shared" ca="1" si="21"/>
        <v>1</v>
      </c>
      <c r="T449">
        <f t="shared" ca="1" si="22"/>
        <v>0</v>
      </c>
      <c r="U449">
        <f t="shared" ca="1" si="23"/>
        <v>0</v>
      </c>
    </row>
    <row r="450" spans="2:22" x14ac:dyDescent="0.35">
      <c r="B450" t="s">
        <v>121</v>
      </c>
      <c r="D450" s="34" t="s">
        <v>480</v>
      </c>
      <c r="E450" s="208">
        <v>45974</v>
      </c>
      <c r="G450" t="s">
        <v>715</v>
      </c>
      <c r="I450" s="208">
        <v>45992</v>
      </c>
      <c r="K450" t="s">
        <v>235</v>
      </c>
      <c r="L450" t="s">
        <v>171</v>
      </c>
      <c r="M450" t="s">
        <v>1206</v>
      </c>
      <c r="N450" t="s">
        <v>237</v>
      </c>
      <c r="P450" s="193" t="str">
        <f>IF(OR(AND(A450&lt;&gt;"",COUNTIF(Bugs!B:B,A450)&gt;0),AND(B450&lt;&gt;"",COUNTIF(Bugs!A:A,B450)&gt;0)),"Y","")</f>
        <v>Y</v>
      </c>
      <c r="Q450" s="193" t="str">
        <f>IF(OR(
    AND(COUNTIF(Bugs!A:A,B450)&gt;0,ISNUMBER(SEARCH("x",INDEX(Bugs!C:C,MATCH(B450,Bugs!A:A,0))))),
    AND(COUNTIF(Bugs!B:B,B450)&gt;0,ISNUMBER(SEARCH("x",INDEX(Bugs!C:C,MATCH(B450,Bugs!B:B,0))))),
    AND(COUNTIF(Bugs!A:A,B450)&gt;0,ISNUMBER(SEARCH("x",INDEX(Bugs!D:D,MATCH(B450,Bugs!A:A,0))))),
    AND(COUNTIF(Bugs!B:B,B450)&gt;0,ISNUMBER(SEARCH("x",INDEX(Bugs!D:D,MATCH(B450,Bugs!B:B,0)))))
),"Y","")</f>
        <v/>
      </c>
      <c r="R450">
        <f ca="1">IF(OR(ISNUMBER(MATCH(L450,MasterData!$D$3:$D$18,0)),ISNUMBER(MATCH(L450,MasterData!$C$3:$C$18,0))),
    DATEDIF(E450,I450,"d"),
    DATEDIF(E450,TODAY(),"d"))</f>
        <v>18</v>
      </c>
      <c r="S450">
        <f t="shared" ca="1" si="21"/>
        <v>0</v>
      </c>
      <c r="T450">
        <f t="shared" ca="1" si="22"/>
        <v>1</v>
      </c>
      <c r="U450">
        <f t="shared" ca="1" si="23"/>
        <v>0</v>
      </c>
    </row>
    <row r="451" spans="2:22" x14ac:dyDescent="0.35">
      <c r="B451" t="s">
        <v>1209</v>
      </c>
      <c r="D451" s="34" t="s">
        <v>480</v>
      </c>
      <c r="E451" s="208">
        <v>45975</v>
      </c>
      <c r="G451" t="s">
        <v>804</v>
      </c>
      <c r="I451" s="208">
        <v>45982</v>
      </c>
      <c r="K451" t="s">
        <v>235</v>
      </c>
      <c r="L451" t="s">
        <v>171</v>
      </c>
      <c r="M451" t="s">
        <v>1210</v>
      </c>
      <c r="N451" t="s">
        <v>237</v>
      </c>
      <c r="P451" s="193" t="str">
        <f>IF(OR(AND(A451&lt;&gt;"",COUNTIF(Bugs!B:B,A451)&gt;0),AND(B451&lt;&gt;"",COUNTIF(Bugs!A:A,B451)&gt;0)),"Y","")</f>
        <v/>
      </c>
      <c r="Q451" s="193" t="str">
        <f>IF(OR(
    AND(COUNTIF(Bugs!A:A,B451)&gt;0,ISNUMBER(SEARCH("x",INDEX(Bugs!C:C,MATCH(B451,Bugs!A:A,0))))),
    AND(COUNTIF(Bugs!B:B,B451)&gt;0,ISNUMBER(SEARCH("x",INDEX(Bugs!C:C,MATCH(B451,Bugs!B:B,0))))),
    AND(COUNTIF(Bugs!A:A,B451)&gt;0,ISNUMBER(SEARCH("x",INDEX(Bugs!D:D,MATCH(B451,Bugs!A:A,0))))),
    AND(COUNTIF(Bugs!B:B,B451)&gt;0,ISNUMBER(SEARCH("x",INDEX(Bugs!D:D,MATCH(B451,Bugs!B:B,0)))))
),"Y","")</f>
        <v/>
      </c>
      <c r="R451">
        <f ca="1">IF(OR(ISNUMBER(MATCH(L451,MasterData!$D$3:$D$18,0)),ISNUMBER(MATCH(L451,MasterData!$C$3:$C$18,0))),
    DATEDIF(E451,I451,"d"),
    DATEDIF(E451,TODAY(),"d"))</f>
        <v>7</v>
      </c>
      <c r="S451">
        <f t="shared" ca="1" si="21"/>
        <v>1</v>
      </c>
      <c r="T451">
        <f t="shared" ca="1" si="22"/>
        <v>0</v>
      </c>
      <c r="U451">
        <f t="shared" ca="1" si="23"/>
        <v>0</v>
      </c>
    </row>
    <row r="452" spans="2:22" x14ac:dyDescent="0.35">
      <c r="B452" t="s">
        <v>1211</v>
      </c>
      <c r="D452" s="34" t="s">
        <v>480</v>
      </c>
      <c r="E452" s="208">
        <v>45975</v>
      </c>
      <c r="G452" t="s">
        <v>715</v>
      </c>
      <c r="I452" s="208">
        <v>45979</v>
      </c>
      <c r="K452" t="s">
        <v>235</v>
      </c>
      <c r="L452" t="s">
        <v>171</v>
      </c>
      <c r="M452" t="s">
        <v>1212</v>
      </c>
      <c r="N452" t="s">
        <v>237</v>
      </c>
      <c r="P452" s="193" t="str">
        <f>IF(OR(AND(A452&lt;&gt;"",COUNTIF(Bugs!B:B,A452)&gt;0),AND(B452&lt;&gt;"",COUNTIF(Bugs!A:A,B452)&gt;0)),"Y","")</f>
        <v/>
      </c>
      <c r="Q452" s="193" t="str">
        <f>IF(OR(
    AND(COUNTIF(Bugs!A:A,B452)&gt;0,ISNUMBER(SEARCH("x",INDEX(Bugs!C:C,MATCH(B452,Bugs!A:A,0))))),
    AND(COUNTIF(Bugs!B:B,B452)&gt;0,ISNUMBER(SEARCH("x",INDEX(Bugs!C:C,MATCH(B452,Bugs!B:B,0))))),
    AND(COUNTIF(Bugs!A:A,B452)&gt;0,ISNUMBER(SEARCH("x",INDEX(Bugs!D:D,MATCH(B452,Bugs!A:A,0))))),
    AND(COUNTIF(Bugs!B:B,B452)&gt;0,ISNUMBER(SEARCH("x",INDEX(Bugs!D:D,MATCH(B452,Bugs!B:B,0)))))
),"Y","")</f>
        <v/>
      </c>
      <c r="R452">
        <f ca="1">IF(OR(ISNUMBER(MATCH(L452,MasterData!$D$3:$D$18,0)),ISNUMBER(MATCH(L452,MasterData!$C$3:$C$18,0))),
    DATEDIF(E452,I452,"d"),
    DATEDIF(E452,TODAY(),"d"))</f>
        <v>4</v>
      </c>
      <c r="S452">
        <f t="shared" ca="1" si="21"/>
        <v>1</v>
      </c>
      <c r="T452">
        <f t="shared" ca="1" si="22"/>
        <v>0</v>
      </c>
      <c r="U452">
        <f t="shared" ca="1" si="23"/>
        <v>0</v>
      </c>
    </row>
    <row r="453" spans="2:22" x14ac:dyDescent="0.35">
      <c r="B453" t="s">
        <v>1207</v>
      </c>
      <c r="D453" s="34" t="s">
        <v>480</v>
      </c>
      <c r="E453" s="208">
        <v>45975</v>
      </c>
      <c r="G453" t="s">
        <v>804</v>
      </c>
      <c r="I453" s="208">
        <v>46003</v>
      </c>
      <c r="K453" t="s">
        <v>235</v>
      </c>
      <c r="L453" t="s">
        <v>171</v>
      </c>
      <c r="M453" t="s">
        <v>1208</v>
      </c>
      <c r="N453" t="s">
        <v>237</v>
      </c>
      <c r="P453" s="193" t="str">
        <f>IF(OR(AND(A453&lt;&gt;"",COUNTIF(Bugs!B:B,A453)&gt;0),AND(B453&lt;&gt;"",COUNTIF(Bugs!A:A,B453)&gt;0)),"Y","")</f>
        <v/>
      </c>
      <c r="Q453" s="193" t="str">
        <f>IF(OR(
    AND(COUNTIF(Bugs!A:A,B453)&gt;0,ISNUMBER(SEARCH("x",INDEX(Bugs!C:C,MATCH(B453,Bugs!A:A,0))))),
    AND(COUNTIF(Bugs!B:B,B453)&gt;0,ISNUMBER(SEARCH("x",INDEX(Bugs!C:C,MATCH(B453,Bugs!B:B,0))))),
    AND(COUNTIF(Bugs!A:A,B453)&gt;0,ISNUMBER(SEARCH("x",INDEX(Bugs!D:D,MATCH(B453,Bugs!A:A,0))))),
    AND(COUNTIF(Bugs!B:B,B453)&gt;0,ISNUMBER(SEARCH("x",INDEX(Bugs!D:D,MATCH(B453,Bugs!B:B,0)))))
),"Y","")</f>
        <v/>
      </c>
      <c r="R453">
        <f ca="1">IF(OR(ISNUMBER(MATCH(L453,MasterData!$D$3:$D$18,0)),ISNUMBER(MATCH(L453,MasterData!$C$3:$C$18,0))),
    DATEDIF(E453,I453,"d"),
    DATEDIF(E453,TODAY(),"d"))</f>
        <v>28</v>
      </c>
      <c r="S453">
        <f ca="1">IF(AND($R453&gt;=0,$R453&lt;=7),1,0)</f>
        <v>0</v>
      </c>
      <c r="T453">
        <f ca="1">IF(AND($R453&gt;7,R453&lt;=30),1,0)</f>
        <v>1</v>
      </c>
      <c r="U453">
        <f ca="1">IF($R453&gt;30,1,0)</f>
        <v>0</v>
      </c>
    </row>
    <row r="454" spans="2:22" x14ac:dyDescent="0.35">
      <c r="B454" t="s">
        <v>122</v>
      </c>
      <c r="D454" s="34" t="s">
        <v>480</v>
      </c>
      <c r="E454" s="208">
        <v>45975</v>
      </c>
      <c r="G454" t="s">
        <v>804</v>
      </c>
      <c r="I454" s="208">
        <v>45981</v>
      </c>
      <c r="K454" t="s">
        <v>235</v>
      </c>
      <c r="L454" t="s">
        <v>171</v>
      </c>
      <c r="M454" t="s">
        <v>1213</v>
      </c>
      <c r="N454" t="s">
        <v>237</v>
      </c>
      <c r="P454" s="193" t="str">
        <f>IF(OR(AND(A454&lt;&gt;"",COUNTIF(Bugs!B:B,A454)&gt;0),AND(B454&lt;&gt;"",COUNTIF(Bugs!A:A,B454)&gt;0)),"Y","")</f>
        <v>Y</v>
      </c>
      <c r="Q454" s="193" t="str">
        <f>IF(OR(
    AND(COUNTIF(Bugs!A:A,B454)&gt;0,ISNUMBER(SEARCH("x",INDEX(Bugs!C:C,MATCH(B454,Bugs!A:A,0))))),
    AND(COUNTIF(Bugs!B:B,B454)&gt;0,ISNUMBER(SEARCH("x",INDEX(Bugs!C:C,MATCH(B454,Bugs!B:B,0))))),
    AND(COUNTIF(Bugs!A:A,B454)&gt;0,ISNUMBER(SEARCH("x",INDEX(Bugs!D:D,MATCH(B454,Bugs!A:A,0))))),
    AND(COUNTIF(Bugs!B:B,B454)&gt;0,ISNUMBER(SEARCH("x",INDEX(Bugs!D:D,MATCH(B454,Bugs!B:B,0)))))
),"Y","")</f>
        <v/>
      </c>
      <c r="R454">
        <f ca="1">IF(OR(ISNUMBER(MATCH(L454,MasterData!$D$3:$D$18,0)),ISNUMBER(MATCH(L454,MasterData!$C$3:$C$18,0))),
    DATEDIF(E454,I454,"d"),
    DATEDIF(E454,TODAY(),"d"))</f>
        <v>6</v>
      </c>
      <c r="S454">
        <f t="shared" ca="1" si="21"/>
        <v>1</v>
      </c>
      <c r="T454">
        <f t="shared" ca="1" si="22"/>
        <v>0</v>
      </c>
      <c r="U454">
        <f t="shared" ca="1" si="23"/>
        <v>0</v>
      </c>
    </row>
    <row r="455" spans="2:22" x14ac:dyDescent="0.35">
      <c r="B455" t="s">
        <v>123</v>
      </c>
      <c r="D455" s="34" t="s">
        <v>480</v>
      </c>
      <c r="E455" s="208">
        <v>45975</v>
      </c>
      <c r="G455" t="s">
        <v>715</v>
      </c>
      <c r="I455" s="208">
        <v>45980</v>
      </c>
      <c r="K455" t="s">
        <v>235</v>
      </c>
      <c r="L455" t="s">
        <v>171</v>
      </c>
      <c r="M455" t="s">
        <v>1214</v>
      </c>
      <c r="N455" t="s">
        <v>237</v>
      </c>
      <c r="P455" s="193" t="str">
        <f>IF(OR(AND(A455&lt;&gt;"",COUNTIF(Bugs!B:B,A455)&gt;0),AND(B455&lt;&gt;"",COUNTIF(Bugs!A:A,B455)&gt;0)),"Y","")</f>
        <v>Y</v>
      </c>
      <c r="Q455" s="193" t="str">
        <f>IF(OR(
    AND(COUNTIF(Bugs!A:A,B455)&gt;0,ISNUMBER(SEARCH("x",INDEX(Bugs!C:C,MATCH(B455,Bugs!A:A,0))))),
    AND(COUNTIF(Bugs!B:B,B455)&gt;0,ISNUMBER(SEARCH("x",INDEX(Bugs!C:C,MATCH(B455,Bugs!B:B,0))))),
    AND(COUNTIF(Bugs!A:A,B455)&gt;0,ISNUMBER(SEARCH("x",INDEX(Bugs!D:D,MATCH(B455,Bugs!A:A,0))))),
    AND(COUNTIF(Bugs!B:B,B455)&gt;0,ISNUMBER(SEARCH("x",INDEX(Bugs!D:D,MATCH(B455,Bugs!B:B,0)))))
),"Y","")</f>
        <v>Y</v>
      </c>
      <c r="R455">
        <f ca="1">IF(OR(ISNUMBER(MATCH(L455,MasterData!$D$3:$D$18,0)),ISNUMBER(MATCH(L455,MasterData!$C$3:$C$18,0))),
    DATEDIF(E455,I455,"d"),
    DATEDIF(E455,TODAY(),"d"))</f>
        <v>5</v>
      </c>
      <c r="S455">
        <f t="shared" ca="1" si="21"/>
        <v>1</v>
      </c>
      <c r="T455">
        <f t="shared" ca="1" si="22"/>
        <v>0</v>
      </c>
      <c r="U455">
        <f t="shared" ca="1" si="23"/>
        <v>0</v>
      </c>
    </row>
    <row r="456" spans="2:22" x14ac:dyDescent="0.35">
      <c r="B456" t="s">
        <v>124</v>
      </c>
      <c r="D456" s="34" t="s">
        <v>1066</v>
      </c>
      <c r="E456" s="208">
        <v>45976</v>
      </c>
      <c r="G456" t="s">
        <v>1095</v>
      </c>
      <c r="I456" s="208">
        <v>45980</v>
      </c>
      <c r="K456" t="s">
        <v>241</v>
      </c>
      <c r="L456" t="s">
        <v>171</v>
      </c>
      <c r="M456" t="s">
        <v>1215</v>
      </c>
      <c r="N456" t="s">
        <v>237</v>
      </c>
      <c r="P456" s="193" t="str">
        <f>IF(OR(AND(A456&lt;&gt;"",COUNTIF(Bugs!B:B,A456)&gt;0),AND(B456&lt;&gt;"",COUNTIF(Bugs!A:A,B456)&gt;0)),"Y","")</f>
        <v>Y</v>
      </c>
      <c r="Q456" s="193" t="str">
        <f>IF(OR(
    AND(COUNTIF(Bugs!A:A,B456)&gt;0,ISNUMBER(SEARCH("x",INDEX(Bugs!C:C,MATCH(B456,Bugs!A:A,0))))),
    AND(COUNTIF(Bugs!B:B,B456)&gt;0,ISNUMBER(SEARCH("x",INDEX(Bugs!C:C,MATCH(B456,Bugs!B:B,0))))),
    AND(COUNTIF(Bugs!A:A,B456)&gt;0,ISNUMBER(SEARCH("x",INDEX(Bugs!D:D,MATCH(B456,Bugs!A:A,0))))),
    AND(COUNTIF(Bugs!B:B,B456)&gt;0,ISNUMBER(SEARCH("x",INDEX(Bugs!D:D,MATCH(B456,Bugs!B:B,0)))))
),"Y","")</f>
        <v>Y</v>
      </c>
      <c r="R456">
        <f ca="1">IF(OR(ISNUMBER(MATCH(L456,MasterData!$D$3:$D$18,0)),ISNUMBER(MATCH(L456,MasterData!$C$3:$C$18,0))),
    DATEDIF(E456,I456,"d"),
    DATEDIF(E456,TODAY(),"d"))</f>
        <v>4</v>
      </c>
      <c r="S456">
        <f t="shared" ca="1" si="21"/>
        <v>1</v>
      </c>
      <c r="T456">
        <f t="shared" ca="1" si="22"/>
        <v>0</v>
      </c>
      <c r="U456">
        <f t="shared" ca="1" si="23"/>
        <v>0</v>
      </c>
    </row>
    <row r="457" spans="2:22" x14ac:dyDescent="0.35">
      <c r="B457" t="s">
        <v>1216</v>
      </c>
      <c r="D457" s="34" t="s">
        <v>480</v>
      </c>
      <c r="E457" s="208">
        <v>45978</v>
      </c>
      <c r="G457" t="s">
        <v>715</v>
      </c>
      <c r="I457" s="208">
        <v>45979</v>
      </c>
      <c r="K457" t="s">
        <v>235</v>
      </c>
      <c r="L457" t="s">
        <v>171</v>
      </c>
      <c r="M457" t="s">
        <v>1217</v>
      </c>
      <c r="N457" t="s">
        <v>237</v>
      </c>
      <c r="P457" s="193" t="str">
        <f>IF(OR(AND(A457&lt;&gt;"",COUNTIF(Bugs!B:B,A457)&gt;0),AND(B457&lt;&gt;"",COUNTIF(Bugs!A:A,B457)&gt;0)),"Y","")</f>
        <v/>
      </c>
      <c r="Q457" s="193" t="str">
        <f>IF(OR(
    AND(COUNTIF(Bugs!A:A,B457)&gt;0,ISNUMBER(SEARCH("x",INDEX(Bugs!C:C,MATCH(B457,Bugs!A:A,0))))),
    AND(COUNTIF(Bugs!B:B,B457)&gt;0,ISNUMBER(SEARCH("x",INDEX(Bugs!C:C,MATCH(B457,Bugs!B:B,0))))),
    AND(COUNTIF(Bugs!A:A,B457)&gt;0,ISNUMBER(SEARCH("x",INDEX(Bugs!D:D,MATCH(B457,Bugs!A:A,0))))),
    AND(COUNTIF(Bugs!B:B,B457)&gt;0,ISNUMBER(SEARCH("x",INDEX(Bugs!D:D,MATCH(B457,Bugs!B:B,0)))))
),"Y","")</f>
        <v/>
      </c>
      <c r="R457">
        <f ca="1">IF(OR(ISNUMBER(MATCH(L457,MasterData!$D$3:$D$18,0)),ISNUMBER(MATCH(L457,MasterData!$C$3:$C$18,0))),
    DATEDIF(E457,I457,"d"),
    DATEDIF(E457,TODAY(),"d"))</f>
        <v>1</v>
      </c>
      <c r="S457">
        <f t="shared" ca="1" si="21"/>
        <v>1</v>
      </c>
      <c r="T457">
        <f t="shared" ca="1" si="22"/>
        <v>0</v>
      </c>
      <c r="U457">
        <f t="shared" ca="1" si="23"/>
        <v>0</v>
      </c>
      <c r="V457" t="s">
        <v>1218</v>
      </c>
    </row>
    <row r="458" spans="2:22" x14ac:dyDescent="0.35">
      <c r="B458" t="s">
        <v>125</v>
      </c>
      <c r="D458" s="34" t="s">
        <v>746</v>
      </c>
      <c r="E458" s="208">
        <v>45978</v>
      </c>
      <c r="G458" t="s">
        <v>715</v>
      </c>
      <c r="I458" s="208">
        <v>45978</v>
      </c>
      <c r="K458" t="s">
        <v>241</v>
      </c>
      <c r="L458" t="s">
        <v>164</v>
      </c>
      <c r="M458" t="s">
        <v>1219</v>
      </c>
      <c r="N458" t="s">
        <v>237</v>
      </c>
      <c r="P458" s="193" t="str">
        <f>IF(OR(AND(A458&lt;&gt;"",COUNTIF(Bugs!B:B,A458)&gt;0),AND(B458&lt;&gt;"",COUNTIF(Bugs!A:A,B458)&gt;0)),"Y","")</f>
        <v>Y</v>
      </c>
      <c r="Q458" s="193" t="str">
        <f>IF(OR(
    AND(COUNTIF(Bugs!A:A,B458)&gt;0,ISNUMBER(SEARCH("x",INDEX(Bugs!C:C,MATCH(B458,Bugs!A:A,0))))),
    AND(COUNTIF(Bugs!B:B,B458)&gt;0,ISNUMBER(SEARCH("x",INDEX(Bugs!C:C,MATCH(B458,Bugs!B:B,0))))),
    AND(COUNTIF(Bugs!A:A,B458)&gt;0,ISNUMBER(SEARCH("x",INDEX(Bugs!D:D,MATCH(B458,Bugs!A:A,0))))),
    AND(COUNTIF(Bugs!B:B,B458)&gt;0,ISNUMBER(SEARCH("x",INDEX(Bugs!D:D,MATCH(B458,Bugs!B:B,0)))))
),"Y","")</f>
        <v/>
      </c>
      <c r="R458">
        <f ca="1">IF(OR(ISNUMBER(MATCH(L458,MasterData!$D$3:$D$18,0)),ISNUMBER(MATCH(L458,MasterData!$C$3:$C$18,0))),
    DATEDIF(E458,I458,"d"),
    DATEDIF(E458,TODAY(),"d"))</f>
        <v>29</v>
      </c>
      <c r="S458">
        <f t="shared" ref="S458:S522" ca="1" si="24">IF(AND($R458&gt;=0,$R458&lt;=7),1,0)</f>
        <v>0</v>
      </c>
      <c r="T458">
        <f t="shared" ref="T458:T521" ca="1" si="25">IF(AND($R458&gt;7,R458&lt;=30),1,0)</f>
        <v>1</v>
      </c>
      <c r="U458">
        <f t="shared" ref="U458:U522" ca="1" si="26">IF($R458&gt;30,1,0)</f>
        <v>0</v>
      </c>
    </row>
    <row r="459" spans="2:22" x14ac:dyDescent="0.35">
      <c r="B459" t="s">
        <v>126</v>
      </c>
      <c r="D459" s="34" t="s">
        <v>480</v>
      </c>
      <c r="E459" s="208">
        <v>45978</v>
      </c>
      <c r="G459" t="s">
        <v>715</v>
      </c>
      <c r="I459" s="208">
        <v>45979</v>
      </c>
      <c r="K459" t="s">
        <v>241</v>
      </c>
      <c r="L459" t="s">
        <v>171</v>
      </c>
      <c r="M459" t="s">
        <v>1220</v>
      </c>
      <c r="N459" t="s">
        <v>237</v>
      </c>
      <c r="P459" s="193" t="str">
        <f>IF(OR(AND(A459&lt;&gt;"",COUNTIF(Bugs!B:B,A459)&gt;0),AND(B459&lt;&gt;"",COUNTIF(Bugs!A:A,B459)&gt;0)),"Y","")</f>
        <v>Y</v>
      </c>
      <c r="Q459" s="193" t="str">
        <f>IF(OR(
    AND(COUNTIF(Bugs!A:A,B459)&gt;0,ISNUMBER(SEARCH("x",INDEX(Bugs!C:C,MATCH(B459,Bugs!A:A,0))))),
    AND(COUNTIF(Bugs!B:B,B459)&gt;0,ISNUMBER(SEARCH("x",INDEX(Bugs!C:C,MATCH(B459,Bugs!B:B,0))))),
    AND(COUNTIF(Bugs!A:A,B459)&gt;0,ISNUMBER(SEARCH("x",INDEX(Bugs!D:D,MATCH(B459,Bugs!A:A,0))))),
    AND(COUNTIF(Bugs!B:B,B459)&gt;0,ISNUMBER(SEARCH("x",INDEX(Bugs!D:D,MATCH(B459,Bugs!B:B,0)))))
),"Y","")</f>
        <v>Y</v>
      </c>
      <c r="R459">
        <f ca="1">IF(OR(ISNUMBER(MATCH(L459,MasterData!$D$3:$D$18,0)),ISNUMBER(MATCH(L459,MasterData!$C$3:$C$18,0))),
    DATEDIF(E459,I459,"d"),
    DATEDIF(E459,TODAY(),"d"))</f>
        <v>1</v>
      </c>
      <c r="S459">
        <f t="shared" ca="1" si="24"/>
        <v>1</v>
      </c>
      <c r="T459">
        <f t="shared" ca="1" si="25"/>
        <v>0</v>
      </c>
      <c r="U459">
        <f t="shared" ca="1" si="26"/>
        <v>0</v>
      </c>
    </row>
    <row r="460" spans="2:22" x14ac:dyDescent="0.35">
      <c r="B460" t="s">
        <v>1221</v>
      </c>
      <c r="D460" s="34" t="s">
        <v>746</v>
      </c>
      <c r="E460" s="208">
        <v>45978</v>
      </c>
      <c r="G460" t="s">
        <v>1222</v>
      </c>
      <c r="I460" s="208">
        <v>45978</v>
      </c>
      <c r="K460" t="s">
        <v>235</v>
      </c>
      <c r="L460" t="s">
        <v>171</v>
      </c>
      <c r="M460" t="s">
        <v>1223</v>
      </c>
      <c r="N460" t="s">
        <v>237</v>
      </c>
      <c r="P460" s="193" t="str">
        <f>IF(OR(AND(A460&lt;&gt;"",COUNTIF(Bugs!B:B,A460)&gt;0),AND(B460&lt;&gt;"",COUNTIF(Bugs!A:A,B460)&gt;0)),"Y","")</f>
        <v/>
      </c>
      <c r="Q460" s="193" t="str">
        <f>IF(OR(
    AND(COUNTIF(Bugs!A:A,B460)&gt;0,ISNUMBER(SEARCH("x",INDEX(Bugs!C:C,MATCH(B460,Bugs!A:A,0))))),
    AND(COUNTIF(Bugs!B:B,B460)&gt;0,ISNUMBER(SEARCH("x",INDEX(Bugs!C:C,MATCH(B460,Bugs!B:B,0))))),
    AND(COUNTIF(Bugs!A:A,B460)&gt;0,ISNUMBER(SEARCH("x",INDEX(Bugs!D:D,MATCH(B460,Bugs!A:A,0))))),
    AND(COUNTIF(Bugs!B:B,B460)&gt;0,ISNUMBER(SEARCH("x",INDEX(Bugs!D:D,MATCH(B460,Bugs!B:B,0)))))
),"Y","")</f>
        <v/>
      </c>
      <c r="R460">
        <f ca="1">IF(OR(ISNUMBER(MATCH(L460,MasterData!$D$3:$D$18,0)),ISNUMBER(MATCH(L460,MasterData!$C$3:$C$18,0))),
    DATEDIF(E460,I460,"d"),
    DATEDIF(E460,TODAY(),"d"))</f>
        <v>0</v>
      </c>
      <c r="S460">
        <f t="shared" ca="1" si="24"/>
        <v>1</v>
      </c>
      <c r="T460">
        <f t="shared" ca="1" si="25"/>
        <v>0</v>
      </c>
      <c r="U460">
        <f t="shared" ca="1" si="26"/>
        <v>0</v>
      </c>
    </row>
    <row r="461" spans="2:22" x14ac:dyDescent="0.35">
      <c r="B461" t="s">
        <v>1224</v>
      </c>
      <c r="D461" s="34" t="s">
        <v>746</v>
      </c>
      <c r="E461" s="208">
        <v>45978</v>
      </c>
      <c r="G461" t="s">
        <v>1225</v>
      </c>
      <c r="I461" s="208">
        <v>45986</v>
      </c>
      <c r="K461" t="s">
        <v>235</v>
      </c>
      <c r="L461" t="s">
        <v>171</v>
      </c>
      <c r="M461" t="s">
        <v>1226</v>
      </c>
      <c r="N461" t="s">
        <v>237</v>
      </c>
      <c r="P461" s="193" t="str">
        <f>IF(OR(AND(A461&lt;&gt;"",COUNTIF(Bugs!B:B,A461)&gt;0),AND(B461&lt;&gt;"",COUNTIF(Bugs!A:A,B461)&gt;0)),"Y","")</f>
        <v/>
      </c>
      <c r="Q461" s="193" t="str">
        <f>IF(OR(
    AND(COUNTIF(Bugs!A:A,B461)&gt;0,ISNUMBER(SEARCH("x",INDEX(Bugs!C:C,MATCH(B461,Bugs!A:A,0))))),
    AND(COUNTIF(Bugs!B:B,B461)&gt;0,ISNUMBER(SEARCH("x",INDEX(Bugs!C:C,MATCH(B461,Bugs!B:B,0))))),
    AND(COUNTIF(Bugs!A:A,B461)&gt;0,ISNUMBER(SEARCH("x",INDEX(Bugs!D:D,MATCH(B461,Bugs!A:A,0))))),
    AND(COUNTIF(Bugs!B:B,B461)&gt;0,ISNUMBER(SEARCH("x",INDEX(Bugs!D:D,MATCH(B461,Bugs!B:B,0)))))
),"Y","")</f>
        <v/>
      </c>
      <c r="R461">
        <f ca="1">IF(OR(ISNUMBER(MATCH(L461,MasterData!$D$3:$D$18,0)),ISNUMBER(MATCH(L461,MasterData!$C$3:$C$18,0))),
    DATEDIF(E461,I461,"d"),
    DATEDIF(E461,TODAY(),"d"))</f>
        <v>8</v>
      </c>
      <c r="S461">
        <f t="shared" ca="1" si="24"/>
        <v>0</v>
      </c>
      <c r="T461">
        <f t="shared" ca="1" si="25"/>
        <v>1</v>
      </c>
      <c r="U461">
        <f t="shared" ca="1" si="26"/>
        <v>0</v>
      </c>
    </row>
    <row r="462" spans="2:22" x14ac:dyDescent="0.35">
      <c r="B462" t="s">
        <v>1227</v>
      </c>
      <c r="D462" s="34" t="s">
        <v>746</v>
      </c>
      <c r="E462" s="208">
        <v>45978</v>
      </c>
      <c r="G462" t="s">
        <v>1228</v>
      </c>
      <c r="I462" s="208">
        <v>45979</v>
      </c>
      <c r="K462" t="s">
        <v>241</v>
      </c>
      <c r="L462" t="s">
        <v>171</v>
      </c>
      <c r="M462" t="s">
        <v>1229</v>
      </c>
      <c r="N462" t="s">
        <v>237</v>
      </c>
      <c r="P462" s="193" t="str">
        <f>IF(OR(AND(A462&lt;&gt;"",COUNTIF(Bugs!B:B,A462)&gt;0),AND(B462&lt;&gt;"",COUNTIF(Bugs!A:A,B462)&gt;0)),"Y","")</f>
        <v/>
      </c>
      <c r="Q462" s="193" t="str">
        <f>IF(OR(
    AND(COUNTIF(Bugs!A:A,B462)&gt;0,ISNUMBER(SEARCH("x",INDEX(Bugs!C:C,MATCH(B462,Bugs!A:A,0))))),
    AND(COUNTIF(Bugs!B:B,B462)&gt;0,ISNUMBER(SEARCH("x",INDEX(Bugs!C:C,MATCH(B462,Bugs!B:B,0))))),
    AND(COUNTIF(Bugs!A:A,B462)&gt;0,ISNUMBER(SEARCH("x",INDEX(Bugs!D:D,MATCH(B462,Bugs!A:A,0))))),
    AND(COUNTIF(Bugs!B:B,B462)&gt;0,ISNUMBER(SEARCH("x",INDEX(Bugs!D:D,MATCH(B462,Bugs!B:B,0)))))
),"Y","")</f>
        <v/>
      </c>
      <c r="R462">
        <f ca="1">IF(OR(ISNUMBER(MATCH(L462,MasterData!$D$3:$D$18,0)),ISNUMBER(MATCH(L462,MasterData!$C$3:$C$18,0))),
    DATEDIF(E462,I462,"d"),
    DATEDIF(E462,TODAY(),"d"))</f>
        <v>1</v>
      </c>
      <c r="S462">
        <f t="shared" ca="1" si="24"/>
        <v>1</v>
      </c>
      <c r="T462">
        <f t="shared" ca="1" si="25"/>
        <v>0</v>
      </c>
      <c r="U462">
        <f t="shared" ca="1" si="26"/>
        <v>0</v>
      </c>
    </row>
    <row r="463" spans="2:22" x14ac:dyDescent="0.35">
      <c r="B463" t="s">
        <v>127</v>
      </c>
      <c r="D463" s="34" t="s">
        <v>480</v>
      </c>
      <c r="E463" s="208">
        <v>45978</v>
      </c>
      <c r="G463" t="s">
        <v>715</v>
      </c>
      <c r="I463" s="208">
        <v>45992</v>
      </c>
      <c r="K463" t="s">
        <v>235</v>
      </c>
      <c r="L463" t="s">
        <v>171</v>
      </c>
      <c r="M463" t="s">
        <v>1230</v>
      </c>
      <c r="N463" t="s">
        <v>237</v>
      </c>
      <c r="P463" s="193" t="str">
        <f>IF(OR(AND(A463&lt;&gt;"",COUNTIF(Bugs!B:B,A463)&gt;0),AND(B463&lt;&gt;"",COUNTIF(Bugs!A:A,B463)&gt;0)),"Y","")</f>
        <v>Y</v>
      </c>
      <c r="Q463" s="193" t="str">
        <f>IF(OR(
    AND(COUNTIF(Bugs!A:A,B463)&gt;0,ISNUMBER(SEARCH("x",INDEX(Bugs!C:C,MATCH(B463,Bugs!A:A,0))))),
    AND(COUNTIF(Bugs!B:B,B463)&gt;0,ISNUMBER(SEARCH("x",INDEX(Bugs!C:C,MATCH(B463,Bugs!B:B,0))))),
    AND(COUNTIF(Bugs!A:A,B463)&gt;0,ISNUMBER(SEARCH("x",INDEX(Bugs!D:D,MATCH(B463,Bugs!A:A,0))))),
    AND(COUNTIF(Bugs!B:B,B463)&gt;0,ISNUMBER(SEARCH("x",INDEX(Bugs!D:D,MATCH(B463,Bugs!B:B,0)))))
),"Y","")</f>
        <v>Y</v>
      </c>
      <c r="R463">
        <f ca="1">IF(OR(ISNUMBER(MATCH(L463,MasterData!$D$3:$D$18,0)),ISNUMBER(MATCH(L463,MasterData!$C$3:$C$18,0))),
    DATEDIF(E463,I463,"d"),
    DATEDIF(E463,TODAY(),"d"))</f>
        <v>14</v>
      </c>
      <c r="S463">
        <f t="shared" ca="1" si="24"/>
        <v>0</v>
      </c>
      <c r="T463">
        <f t="shared" ca="1" si="25"/>
        <v>1</v>
      </c>
      <c r="U463">
        <f t="shared" ca="1" si="26"/>
        <v>0</v>
      </c>
    </row>
    <row r="464" spans="2:22" x14ac:dyDescent="0.35">
      <c r="B464" t="s">
        <v>128</v>
      </c>
      <c r="D464" s="34" t="s">
        <v>480</v>
      </c>
      <c r="E464" s="208">
        <v>45978</v>
      </c>
      <c r="G464" t="s">
        <v>715</v>
      </c>
      <c r="I464" s="208">
        <v>45992</v>
      </c>
      <c r="K464" t="s">
        <v>235</v>
      </c>
      <c r="L464" t="s">
        <v>171</v>
      </c>
      <c r="M464" t="s">
        <v>1231</v>
      </c>
      <c r="N464" t="s">
        <v>237</v>
      </c>
      <c r="P464" s="193" t="str">
        <f>IF(OR(AND(A464&lt;&gt;"",COUNTIF(Bugs!B:B,A464)&gt;0),AND(B464&lt;&gt;"",COUNTIF(Bugs!A:A,B464)&gt;0)),"Y","")</f>
        <v>Y</v>
      </c>
      <c r="Q464" s="193" t="str">
        <f>IF(OR(
    AND(COUNTIF(Bugs!A:A,B464)&gt;0,ISNUMBER(SEARCH("x",INDEX(Bugs!C:C,MATCH(B464,Bugs!A:A,0))))),
    AND(COUNTIF(Bugs!B:B,B464)&gt;0,ISNUMBER(SEARCH("x",INDEX(Bugs!C:C,MATCH(B464,Bugs!B:B,0))))),
    AND(COUNTIF(Bugs!A:A,B464)&gt;0,ISNUMBER(SEARCH("x",INDEX(Bugs!D:D,MATCH(B464,Bugs!A:A,0))))),
    AND(COUNTIF(Bugs!B:B,B464)&gt;0,ISNUMBER(SEARCH("x",INDEX(Bugs!D:D,MATCH(B464,Bugs!B:B,0)))))
),"Y","")</f>
        <v>Y</v>
      </c>
      <c r="R464">
        <f ca="1">IF(OR(ISNUMBER(MATCH(L464,MasterData!$D$3:$D$18,0)),ISNUMBER(MATCH(L464,MasterData!$C$3:$C$18,0))),
    DATEDIF(E464,I464,"d"),
    DATEDIF(E464,TODAY(),"d"))</f>
        <v>14</v>
      </c>
      <c r="S464">
        <f t="shared" ca="1" si="24"/>
        <v>0</v>
      </c>
      <c r="T464">
        <f t="shared" ca="1" si="25"/>
        <v>1</v>
      </c>
      <c r="U464">
        <f t="shared" ca="1" si="26"/>
        <v>0</v>
      </c>
    </row>
    <row r="465" spans="2:21" x14ac:dyDescent="0.35">
      <c r="B465" t="s">
        <v>1232</v>
      </c>
      <c r="D465" s="34" t="s">
        <v>480</v>
      </c>
      <c r="E465" s="208">
        <v>45979</v>
      </c>
      <c r="G465" t="s">
        <v>834</v>
      </c>
      <c r="I465" s="208">
        <v>45979</v>
      </c>
      <c r="K465" t="s">
        <v>241</v>
      </c>
      <c r="L465" t="s">
        <v>171</v>
      </c>
      <c r="M465" t="s">
        <v>1233</v>
      </c>
      <c r="N465" t="s">
        <v>237</v>
      </c>
      <c r="P465" s="193" t="str">
        <f>IF(OR(AND(A465&lt;&gt;"",COUNTIF(Bugs!B:B,A465)&gt;0),AND(B465&lt;&gt;"",COUNTIF(Bugs!A:A,B465)&gt;0)),"Y","")</f>
        <v/>
      </c>
      <c r="Q465" s="193" t="str">
        <f>IF(OR(
    AND(COUNTIF(Bugs!A:A,B465)&gt;0,ISNUMBER(SEARCH("x",INDEX(Bugs!C:C,MATCH(B465,Bugs!A:A,0))))),
    AND(COUNTIF(Bugs!B:B,B465)&gt;0,ISNUMBER(SEARCH("x",INDEX(Bugs!C:C,MATCH(B465,Bugs!B:B,0))))),
    AND(COUNTIF(Bugs!A:A,B465)&gt;0,ISNUMBER(SEARCH("x",INDEX(Bugs!D:D,MATCH(B465,Bugs!A:A,0))))),
    AND(COUNTIF(Bugs!B:B,B465)&gt;0,ISNUMBER(SEARCH("x",INDEX(Bugs!D:D,MATCH(B465,Bugs!B:B,0)))))
),"Y","")</f>
        <v/>
      </c>
      <c r="R465">
        <f ca="1">IF(OR(ISNUMBER(MATCH(L465,MasterData!$D$3:$D$18,0)),ISNUMBER(MATCH(L465,MasterData!$C$3:$C$18,0))),
    DATEDIF(E465,I465,"d"),
    DATEDIF(E465,TODAY(),"d"))</f>
        <v>0</v>
      </c>
      <c r="S465">
        <f t="shared" ca="1" si="24"/>
        <v>1</v>
      </c>
      <c r="T465">
        <f t="shared" ca="1" si="25"/>
        <v>0</v>
      </c>
      <c r="U465">
        <f t="shared" ca="1" si="26"/>
        <v>0</v>
      </c>
    </row>
    <row r="466" spans="2:21" x14ac:dyDescent="0.35">
      <c r="B466" t="s">
        <v>129</v>
      </c>
      <c r="D466" s="34" t="s">
        <v>746</v>
      </c>
      <c r="E466" s="208">
        <v>45979</v>
      </c>
      <c r="G466" t="s">
        <v>715</v>
      </c>
      <c r="I466" s="208">
        <v>45994</v>
      </c>
      <c r="K466" t="s">
        <v>235</v>
      </c>
      <c r="L466" t="s">
        <v>171</v>
      </c>
      <c r="M466" t="s">
        <v>1234</v>
      </c>
      <c r="N466" t="s">
        <v>237</v>
      </c>
      <c r="P466" s="193" t="str">
        <f>IF(OR(AND(A466&lt;&gt;"",COUNTIF(Bugs!B:B,A466)&gt;0),AND(B466&lt;&gt;"",COUNTIF(Bugs!A:A,B466)&gt;0)),"Y","")</f>
        <v>Y</v>
      </c>
      <c r="Q466" s="193" t="str">
        <f>IF(OR(
    AND(COUNTIF(Bugs!A:A,B466)&gt;0,ISNUMBER(SEARCH("x",INDEX(Bugs!C:C,MATCH(B466,Bugs!A:A,0))))),
    AND(COUNTIF(Bugs!B:B,B466)&gt;0,ISNUMBER(SEARCH("x",INDEX(Bugs!C:C,MATCH(B466,Bugs!B:B,0))))),
    AND(COUNTIF(Bugs!A:A,B466)&gt;0,ISNUMBER(SEARCH("x",INDEX(Bugs!D:D,MATCH(B466,Bugs!A:A,0))))),
    AND(COUNTIF(Bugs!B:B,B466)&gt;0,ISNUMBER(SEARCH("x",INDEX(Bugs!D:D,MATCH(B466,Bugs!B:B,0)))))
),"Y","")</f>
        <v>Y</v>
      </c>
      <c r="R466">
        <f ca="1">IF(OR(ISNUMBER(MATCH(L466,MasterData!$D$3:$D$18,0)),ISNUMBER(MATCH(L466,MasterData!$C$3:$C$18,0))),
    DATEDIF(E466,I466,"d"),
    DATEDIF(E466,TODAY(),"d"))</f>
        <v>15</v>
      </c>
      <c r="S466">
        <f t="shared" ca="1" si="24"/>
        <v>0</v>
      </c>
      <c r="T466">
        <f t="shared" ca="1" si="25"/>
        <v>1</v>
      </c>
      <c r="U466">
        <f t="shared" ca="1" si="26"/>
        <v>0</v>
      </c>
    </row>
    <row r="467" spans="2:21" x14ac:dyDescent="0.35">
      <c r="B467" t="s">
        <v>1235</v>
      </c>
      <c r="D467" s="34" t="s">
        <v>746</v>
      </c>
      <c r="E467" s="208">
        <v>45979</v>
      </c>
      <c r="G467" t="s">
        <v>1236</v>
      </c>
      <c r="I467" s="208">
        <v>45980</v>
      </c>
      <c r="K467" t="s">
        <v>241</v>
      </c>
      <c r="L467" t="s">
        <v>171</v>
      </c>
      <c r="M467" t="s">
        <v>1237</v>
      </c>
      <c r="N467" t="s">
        <v>237</v>
      </c>
      <c r="P467" s="193" t="str">
        <f>IF(OR(AND(A467&lt;&gt;"",COUNTIF(Bugs!B:B,A467)&gt;0),AND(B467&lt;&gt;"",COUNTIF(Bugs!A:A,B467)&gt;0)),"Y","")</f>
        <v/>
      </c>
      <c r="Q467" s="193" t="str">
        <f>IF(OR(
    AND(COUNTIF(Bugs!A:A,B467)&gt;0,ISNUMBER(SEARCH("x",INDEX(Bugs!C:C,MATCH(B467,Bugs!A:A,0))))),
    AND(COUNTIF(Bugs!B:B,B467)&gt;0,ISNUMBER(SEARCH("x",INDEX(Bugs!C:C,MATCH(B467,Bugs!B:B,0))))),
    AND(COUNTIF(Bugs!A:A,B467)&gt;0,ISNUMBER(SEARCH("x",INDEX(Bugs!D:D,MATCH(B467,Bugs!A:A,0))))),
    AND(COUNTIF(Bugs!B:B,B467)&gt;0,ISNUMBER(SEARCH("x",INDEX(Bugs!D:D,MATCH(B467,Bugs!B:B,0)))))
),"Y","")</f>
        <v/>
      </c>
      <c r="R467">
        <f ca="1">IF(OR(ISNUMBER(MATCH(L467,MasterData!$D$3:$D$18,0)),ISNUMBER(MATCH(L467,MasterData!$C$3:$C$18,0))),
    DATEDIF(E467,I467,"d"),
    DATEDIF(E467,TODAY(),"d"))</f>
        <v>1</v>
      </c>
      <c r="S467">
        <f t="shared" ca="1" si="24"/>
        <v>1</v>
      </c>
      <c r="T467">
        <f t="shared" ca="1" si="25"/>
        <v>0</v>
      </c>
      <c r="U467">
        <f t="shared" ca="1" si="26"/>
        <v>0</v>
      </c>
    </row>
    <row r="468" spans="2:21" x14ac:dyDescent="0.35">
      <c r="B468" t="s">
        <v>1238</v>
      </c>
      <c r="D468" s="34" t="s">
        <v>746</v>
      </c>
      <c r="E468" s="208">
        <v>45979</v>
      </c>
      <c r="G468" t="s">
        <v>818</v>
      </c>
      <c r="I468" s="208">
        <v>45981</v>
      </c>
      <c r="K468" t="s">
        <v>241</v>
      </c>
      <c r="L468" t="s">
        <v>164</v>
      </c>
      <c r="M468" t="s">
        <v>1239</v>
      </c>
      <c r="N468" t="s">
        <v>237</v>
      </c>
      <c r="P468" s="193" t="str">
        <f>IF(OR(AND(A468&lt;&gt;"",COUNTIF(Bugs!B:B,A468)&gt;0),AND(B468&lt;&gt;"",COUNTIF(Bugs!A:A,B468)&gt;0)),"Y","")</f>
        <v/>
      </c>
      <c r="Q468" s="193" t="str">
        <f>IF(OR(
    AND(COUNTIF(Bugs!A:A,B468)&gt;0,ISNUMBER(SEARCH("x",INDEX(Bugs!C:C,MATCH(B468,Bugs!A:A,0))))),
    AND(COUNTIF(Bugs!B:B,B468)&gt;0,ISNUMBER(SEARCH("x",INDEX(Bugs!C:C,MATCH(B468,Bugs!B:B,0))))),
    AND(COUNTIF(Bugs!A:A,B468)&gt;0,ISNUMBER(SEARCH("x",INDEX(Bugs!D:D,MATCH(B468,Bugs!A:A,0))))),
    AND(COUNTIF(Bugs!B:B,B468)&gt;0,ISNUMBER(SEARCH("x",INDEX(Bugs!D:D,MATCH(B468,Bugs!B:B,0)))))
),"Y","")</f>
        <v/>
      </c>
      <c r="R468">
        <f ca="1">IF(OR(ISNUMBER(MATCH(L468,MasterData!$D$3:$D$18,0)),ISNUMBER(MATCH(L468,MasterData!$C$3:$C$18,0))),
    DATEDIF(E468,I468,"d"),
    DATEDIF(E468,TODAY(),"d"))</f>
        <v>28</v>
      </c>
      <c r="S468">
        <f t="shared" ca="1" si="24"/>
        <v>0</v>
      </c>
      <c r="T468">
        <f t="shared" ca="1" si="25"/>
        <v>1</v>
      </c>
      <c r="U468">
        <f t="shared" ca="1" si="26"/>
        <v>0</v>
      </c>
    </row>
    <row r="469" spans="2:21" x14ac:dyDescent="0.35">
      <c r="B469" t="s">
        <v>1240</v>
      </c>
      <c r="D469" s="34" t="s">
        <v>480</v>
      </c>
      <c r="E469" s="208">
        <v>45979</v>
      </c>
      <c r="G469" t="s">
        <v>715</v>
      </c>
      <c r="I469" s="208">
        <v>45980</v>
      </c>
      <c r="K469" t="s">
        <v>235</v>
      </c>
      <c r="L469" t="s">
        <v>171</v>
      </c>
      <c r="M469" t="s">
        <v>1241</v>
      </c>
      <c r="N469" t="s">
        <v>237</v>
      </c>
      <c r="P469" s="193" t="str">
        <f>IF(OR(AND(A469&lt;&gt;"",COUNTIF(Bugs!B:B,A469)&gt;0),AND(B469&lt;&gt;"",COUNTIF(Bugs!A:A,B469)&gt;0)),"Y","")</f>
        <v/>
      </c>
      <c r="Q469" s="193" t="str">
        <f>IF(OR(
    AND(COUNTIF(Bugs!A:A,B469)&gt;0,ISNUMBER(SEARCH("x",INDEX(Bugs!C:C,MATCH(B469,Bugs!A:A,0))))),
    AND(COUNTIF(Bugs!B:B,B469)&gt;0,ISNUMBER(SEARCH("x",INDEX(Bugs!C:C,MATCH(B469,Bugs!B:B,0))))),
    AND(COUNTIF(Bugs!A:A,B469)&gt;0,ISNUMBER(SEARCH("x",INDEX(Bugs!D:D,MATCH(B469,Bugs!A:A,0))))),
    AND(COUNTIF(Bugs!B:B,B469)&gt;0,ISNUMBER(SEARCH("x",INDEX(Bugs!D:D,MATCH(B469,Bugs!B:B,0)))))
),"Y","")</f>
        <v/>
      </c>
      <c r="R469">
        <f ca="1">IF(OR(ISNUMBER(MATCH(L469,MasterData!$D$3:$D$18,0)),ISNUMBER(MATCH(L469,MasterData!$C$3:$C$18,0))),
    DATEDIF(E469,I469,"d"),
    DATEDIF(E469,TODAY(),"d"))</f>
        <v>1</v>
      </c>
      <c r="S469">
        <f t="shared" ca="1" si="24"/>
        <v>1</v>
      </c>
      <c r="T469">
        <f t="shared" ca="1" si="25"/>
        <v>0</v>
      </c>
      <c r="U469">
        <f t="shared" ca="1" si="26"/>
        <v>0</v>
      </c>
    </row>
    <row r="470" spans="2:21" x14ac:dyDescent="0.35">
      <c r="B470" t="s">
        <v>1242</v>
      </c>
      <c r="D470" s="34" t="s">
        <v>480</v>
      </c>
      <c r="E470" s="208">
        <v>45980</v>
      </c>
      <c r="G470" t="s">
        <v>715</v>
      </c>
      <c r="I470" s="208">
        <v>45980</v>
      </c>
      <c r="K470" t="s">
        <v>235</v>
      </c>
      <c r="L470" t="s">
        <v>171</v>
      </c>
      <c r="M470" t="s">
        <v>1243</v>
      </c>
      <c r="N470" t="s">
        <v>237</v>
      </c>
      <c r="P470" s="193" t="str">
        <f>IF(OR(AND(A470&lt;&gt;"",COUNTIF(Bugs!B:B,A470)&gt;0),AND(B470&lt;&gt;"",COUNTIF(Bugs!A:A,B470)&gt;0)),"Y","")</f>
        <v/>
      </c>
      <c r="Q470" s="193" t="str">
        <f>IF(OR(
    AND(COUNTIF(Bugs!A:A,B470)&gt;0,ISNUMBER(SEARCH("x",INDEX(Bugs!C:C,MATCH(B470,Bugs!A:A,0))))),
    AND(COUNTIF(Bugs!B:B,B470)&gt;0,ISNUMBER(SEARCH("x",INDEX(Bugs!C:C,MATCH(B470,Bugs!B:B,0))))),
    AND(COUNTIF(Bugs!A:A,B470)&gt;0,ISNUMBER(SEARCH("x",INDEX(Bugs!D:D,MATCH(B470,Bugs!A:A,0))))),
    AND(COUNTIF(Bugs!B:B,B470)&gt;0,ISNUMBER(SEARCH("x",INDEX(Bugs!D:D,MATCH(B470,Bugs!B:B,0)))))
),"Y","")</f>
        <v/>
      </c>
      <c r="R470">
        <f ca="1">IF(OR(ISNUMBER(MATCH(L470,MasterData!$D$3:$D$18,0)),ISNUMBER(MATCH(L470,MasterData!$C$3:$C$18,0))),
    DATEDIF(E470,I470,"d"),
    DATEDIF(E470,TODAY(),"d"))</f>
        <v>0</v>
      </c>
      <c r="S470">
        <f t="shared" ca="1" si="24"/>
        <v>1</v>
      </c>
      <c r="T470">
        <f t="shared" ca="1" si="25"/>
        <v>0</v>
      </c>
      <c r="U470">
        <f t="shared" ca="1" si="26"/>
        <v>0</v>
      </c>
    </row>
    <row r="471" spans="2:21" x14ac:dyDescent="0.35">
      <c r="B471" t="s">
        <v>1244</v>
      </c>
      <c r="D471" s="34" t="s">
        <v>480</v>
      </c>
      <c r="E471" s="208">
        <v>45980</v>
      </c>
      <c r="G471" t="s">
        <v>834</v>
      </c>
      <c r="I471" s="208">
        <v>45980</v>
      </c>
      <c r="K471" t="s">
        <v>241</v>
      </c>
      <c r="L471" t="s">
        <v>171</v>
      </c>
      <c r="M471" t="s">
        <v>1245</v>
      </c>
      <c r="N471" t="s">
        <v>237</v>
      </c>
      <c r="P471" s="193" t="str">
        <f>IF(OR(AND(A471&lt;&gt;"",COUNTIF(Bugs!B:B,A471)&gt;0),AND(B471&lt;&gt;"",COUNTIF(Bugs!A:A,B471)&gt;0)),"Y","")</f>
        <v/>
      </c>
      <c r="Q471" s="193" t="str">
        <f>IF(OR(
    AND(COUNTIF(Bugs!A:A,B471)&gt;0,ISNUMBER(SEARCH("x",INDEX(Bugs!C:C,MATCH(B471,Bugs!A:A,0))))),
    AND(COUNTIF(Bugs!B:B,B471)&gt;0,ISNUMBER(SEARCH("x",INDEX(Bugs!C:C,MATCH(B471,Bugs!B:B,0))))),
    AND(COUNTIF(Bugs!A:A,B471)&gt;0,ISNUMBER(SEARCH("x",INDEX(Bugs!D:D,MATCH(B471,Bugs!A:A,0))))),
    AND(COUNTIF(Bugs!B:B,B471)&gt;0,ISNUMBER(SEARCH("x",INDEX(Bugs!D:D,MATCH(B471,Bugs!B:B,0)))))
),"Y","")</f>
        <v/>
      </c>
      <c r="R471">
        <f ca="1">IF(OR(ISNUMBER(MATCH(L471,MasterData!$D$3:$D$18,0)),ISNUMBER(MATCH(L471,MasterData!$C$3:$C$18,0))),
    DATEDIF(E471,I471,"d"),
    DATEDIF(E471,TODAY(),"d"))</f>
        <v>0</v>
      </c>
      <c r="S471">
        <f t="shared" ca="1" si="24"/>
        <v>1</v>
      </c>
      <c r="T471">
        <f t="shared" ca="1" si="25"/>
        <v>0</v>
      </c>
      <c r="U471">
        <f t="shared" ca="1" si="26"/>
        <v>0</v>
      </c>
    </row>
    <row r="472" spans="2:21" x14ac:dyDescent="0.35">
      <c r="B472" t="s">
        <v>130</v>
      </c>
      <c r="D472" s="34" t="s">
        <v>746</v>
      </c>
      <c r="E472" s="208">
        <v>45980</v>
      </c>
      <c r="G472" t="s">
        <v>715</v>
      </c>
      <c r="I472" s="208">
        <v>45992</v>
      </c>
      <c r="K472" t="s">
        <v>235</v>
      </c>
      <c r="L472" t="s">
        <v>171</v>
      </c>
      <c r="M472" t="s">
        <v>1246</v>
      </c>
      <c r="N472" t="s">
        <v>237</v>
      </c>
      <c r="P472" s="193" t="str">
        <f>IF(OR(AND(A472&lt;&gt;"",COUNTIF(Bugs!B:B,A472)&gt;0),AND(B472&lt;&gt;"",COUNTIF(Bugs!A:A,B472)&gt;0)),"Y","")</f>
        <v>Y</v>
      </c>
      <c r="Q472" s="193" t="str">
        <f>IF(OR(
    AND(COUNTIF(Bugs!A:A,B472)&gt;0,ISNUMBER(SEARCH("x",INDEX(Bugs!C:C,MATCH(B472,Bugs!A:A,0))))),
    AND(COUNTIF(Bugs!B:B,B472)&gt;0,ISNUMBER(SEARCH("x",INDEX(Bugs!C:C,MATCH(B472,Bugs!B:B,0))))),
    AND(COUNTIF(Bugs!A:A,B472)&gt;0,ISNUMBER(SEARCH("x",INDEX(Bugs!D:D,MATCH(B472,Bugs!A:A,0))))),
    AND(COUNTIF(Bugs!B:B,B472)&gt;0,ISNUMBER(SEARCH("x",INDEX(Bugs!D:D,MATCH(B472,Bugs!B:B,0)))))
),"Y","")</f>
        <v>Y</v>
      </c>
      <c r="R472">
        <f ca="1">IF(OR(ISNUMBER(MATCH(L472,MasterData!$D$3:$D$18,0)),ISNUMBER(MATCH(L472,MasterData!$C$3:$C$18,0))),
    DATEDIF(E472,I472,"d"),
    DATEDIF(E472,TODAY(),"d"))</f>
        <v>12</v>
      </c>
      <c r="S472">
        <f t="shared" ca="1" si="24"/>
        <v>0</v>
      </c>
      <c r="T472">
        <f t="shared" ca="1" si="25"/>
        <v>1</v>
      </c>
      <c r="U472">
        <f t="shared" ca="1" si="26"/>
        <v>0</v>
      </c>
    </row>
    <row r="473" spans="2:21" x14ac:dyDescent="0.35">
      <c r="B473" t="s">
        <v>1247</v>
      </c>
      <c r="D473" s="34" t="s">
        <v>1066</v>
      </c>
      <c r="E473" s="208">
        <v>45980</v>
      </c>
      <c r="G473" t="s">
        <v>1248</v>
      </c>
      <c r="I473" s="208">
        <v>45981</v>
      </c>
      <c r="K473" t="s">
        <v>235</v>
      </c>
      <c r="L473" t="s">
        <v>171</v>
      </c>
      <c r="M473" t="s">
        <v>1249</v>
      </c>
      <c r="N473" t="s">
        <v>237</v>
      </c>
      <c r="P473" s="193" t="str">
        <f>IF(OR(AND(A473&lt;&gt;"",COUNTIF(Bugs!B:B,A473)&gt;0),AND(B473&lt;&gt;"",COUNTIF(Bugs!A:A,B473)&gt;0)),"Y","")</f>
        <v/>
      </c>
      <c r="Q473" s="193" t="str">
        <f>IF(OR(
    AND(COUNTIF(Bugs!A:A,B473)&gt;0,ISNUMBER(SEARCH("x",INDEX(Bugs!C:C,MATCH(B473,Bugs!A:A,0))))),
    AND(COUNTIF(Bugs!B:B,B473)&gt;0,ISNUMBER(SEARCH("x",INDEX(Bugs!C:C,MATCH(B473,Bugs!B:B,0))))),
    AND(COUNTIF(Bugs!A:A,B473)&gt;0,ISNUMBER(SEARCH("x",INDEX(Bugs!D:D,MATCH(B473,Bugs!A:A,0))))),
    AND(COUNTIF(Bugs!B:B,B473)&gt;0,ISNUMBER(SEARCH("x",INDEX(Bugs!D:D,MATCH(B473,Bugs!B:B,0)))))
),"Y","")</f>
        <v/>
      </c>
      <c r="R473">
        <f ca="1">IF(OR(ISNUMBER(MATCH(L473,MasterData!$D$3:$D$18,0)),ISNUMBER(MATCH(L473,MasterData!$C$3:$C$18,0))),
    DATEDIF(E473,I473,"d"),
    DATEDIF(E473,TODAY(),"d"))</f>
        <v>1</v>
      </c>
      <c r="S473">
        <f t="shared" ca="1" si="24"/>
        <v>1</v>
      </c>
      <c r="T473">
        <f t="shared" ca="1" si="25"/>
        <v>0</v>
      </c>
      <c r="U473">
        <f t="shared" ca="1" si="26"/>
        <v>0</v>
      </c>
    </row>
    <row r="474" spans="2:21" x14ac:dyDescent="0.35">
      <c r="B474" t="s">
        <v>1250</v>
      </c>
      <c r="D474" s="34" t="s">
        <v>1066</v>
      </c>
      <c r="E474" s="208">
        <v>45980</v>
      </c>
      <c r="G474" t="s">
        <v>1248</v>
      </c>
      <c r="I474" s="208">
        <v>45981</v>
      </c>
      <c r="K474" t="s">
        <v>235</v>
      </c>
      <c r="L474" t="s">
        <v>171</v>
      </c>
      <c r="M474" t="s">
        <v>1251</v>
      </c>
      <c r="N474" t="s">
        <v>237</v>
      </c>
      <c r="P474" s="193" t="str">
        <f>IF(OR(AND(A474&lt;&gt;"",COUNTIF(Bugs!B:B,A474)&gt;0),AND(B474&lt;&gt;"",COUNTIF(Bugs!A:A,B474)&gt;0)),"Y","")</f>
        <v/>
      </c>
      <c r="Q474" s="193" t="str">
        <f>IF(OR(
    AND(COUNTIF(Bugs!A:A,B474)&gt;0,ISNUMBER(SEARCH("x",INDEX(Bugs!C:C,MATCH(B474,Bugs!A:A,0))))),
    AND(COUNTIF(Bugs!B:B,B474)&gt;0,ISNUMBER(SEARCH("x",INDEX(Bugs!C:C,MATCH(B474,Bugs!B:B,0))))),
    AND(COUNTIF(Bugs!A:A,B474)&gt;0,ISNUMBER(SEARCH("x",INDEX(Bugs!D:D,MATCH(B474,Bugs!A:A,0))))),
    AND(COUNTIF(Bugs!B:B,B474)&gt;0,ISNUMBER(SEARCH("x",INDEX(Bugs!D:D,MATCH(B474,Bugs!B:B,0)))))
),"Y","")</f>
        <v/>
      </c>
      <c r="R474">
        <f ca="1">IF(OR(ISNUMBER(MATCH(L474,MasterData!$D$3:$D$18,0)),ISNUMBER(MATCH(L474,MasterData!$C$3:$C$18,0))),
    DATEDIF(E474,I474,"d"),
    DATEDIF(E474,TODAY(),"d"))</f>
        <v>1</v>
      </c>
      <c r="S474">
        <f t="shared" ca="1" si="24"/>
        <v>1</v>
      </c>
      <c r="T474">
        <f t="shared" ca="1" si="25"/>
        <v>0</v>
      </c>
      <c r="U474">
        <f t="shared" ca="1" si="26"/>
        <v>0</v>
      </c>
    </row>
    <row r="475" spans="2:21" x14ac:dyDescent="0.35">
      <c r="B475" t="s">
        <v>1252</v>
      </c>
      <c r="D475" s="34" t="s">
        <v>480</v>
      </c>
      <c r="E475" s="208">
        <v>45981</v>
      </c>
      <c r="G475" t="s">
        <v>834</v>
      </c>
      <c r="I475" s="208">
        <v>45981</v>
      </c>
      <c r="K475" t="s">
        <v>241</v>
      </c>
      <c r="L475" t="s">
        <v>171</v>
      </c>
      <c r="M475" t="s">
        <v>1253</v>
      </c>
      <c r="N475" t="s">
        <v>237</v>
      </c>
      <c r="P475" s="193" t="str">
        <f>IF(OR(AND(A475&lt;&gt;"",COUNTIF(Bugs!B:B,A475)&gt;0),AND(B475&lt;&gt;"",COUNTIF(Bugs!A:A,B475)&gt;0)),"Y","")</f>
        <v/>
      </c>
      <c r="Q475" s="193" t="str">
        <f>IF(OR(
    AND(COUNTIF(Bugs!A:A,B475)&gt;0,ISNUMBER(SEARCH("x",INDEX(Bugs!C:C,MATCH(B475,Bugs!A:A,0))))),
    AND(COUNTIF(Bugs!B:B,B475)&gt;0,ISNUMBER(SEARCH("x",INDEX(Bugs!C:C,MATCH(B475,Bugs!B:B,0))))),
    AND(COUNTIF(Bugs!A:A,B475)&gt;0,ISNUMBER(SEARCH("x",INDEX(Bugs!D:D,MATCH(B475,Bugs!A:A,0))))),
    AND(COUNTIF(Bugs!B:B,B475)&gt;0,ISNUMBER(SEARCH("x",INDEX(Bugs!D:D,MATCH(B475,Bugs!B:B,0)))))
),"Y","")</f>
        <v/>
      </c>
      <c r="R475">
        <f ca="1">IF(OR(ISNUMBER(MATCH(L475,MasterData!$D$3:$D$18,0)),ISNUMBER(MATCH(L475,MasterData!$C$3:$C$18,0))),
    DATEDIF(E475,I475,"d"),
    DATEDIF(E475,TODAY(),"d"))</f>
        <v>0</v>
      </c>
      <c r="S475">
        <f t="shared" ca="1" si="24"/>
        <v>1</v>
      </c>
      <c r="T475">
        <f t="shared" ca="1" si="25"/>
        <v>0</v>
      </c>
      <c r="U475">
        <f t="shared" ca="1" si="26"/>
        <v>0</v>
      </c>
    </row>
    <row r="476" spans="2:21" x14ac:dyDescent="0.35">
      <c r="B476" t="s">
        <v>1254</v>
      </c>
      <c r="D476" s="34" t="s">
        <v>1052</v>
      </c>
      <c r="E476" s="208">
        <v>45981</v>
      </c>
      <c r="G476" t="s">
        <v>1255</v>
      </c>
      <c r="I476" s="208">
        <v>45981</v>
      </c>
      <c r="K476" t="s">
        <v>347</v>
      </c>
      <c r="L476" t="s">
        <v>171</v>
      </c>
      <c r="M476" t="s">
        <v>1256</v>
      </c>
      <c r="N476" t="s">
        <v>237</v>
      </c>
      <c r="P476" s="193" t="str">
        <f>IF(OR(AND(A476&lt;&gt;"",COUNTIF(Bugs!B:B,A476)&gt;0),AND(B476&lt;&gt;"",COUNTIF(Bugs!A:A,B476)&gt;0)),"Y","")</f>
        <v/>
      </c>
      <c r="Q476" s="193" t="str">
        <f>IF(OR(
    AND(COUNTIF(Bugs!A:A,B476)&gt;0,ISNUMBER(SEARCH("x",INDEX(Bugs!C:C,MATCH(B476,Bugs!A:A,0))))),
    AND(COUNTIF(Bugs!B:B,B476)&gt;0,ISNUMBER(SEARCH("x",INDEX(Bugs!C:C,MATCH(B476,Bugs!B:B,0))))),
    AND(COUNTIF(Bugs!A:A,B476)&gt;0,ISNUMBER(SEARCH("x",INDEX(Bugs!D:D,MATCH(B476,Bugs!A:A,0))))),
    AND(COUNTIF(Bugs!B:B,B476)&gt;0,ISNUMBER(SEARCH("x",INDEX(Bugs!D:D,MATCH(B476,Bugs!B:B,0)))))
),"Y","")</f>
        <v/>
      </c>
      <c r="R476">
        <f ca="1">IF(OR(ISNUMBER(MATCH(L476,MasterData!$D$3:$D$18,0)),ISNUMBER(MATCH(L476,MasterData!$C$3:$C$18,0))),
    DATEDIF(E476,I476,"d"),
    DATEDIF(E476,TODAY(),"d"))</f>
        <v>0</v>
      </c>
      <c r="S476">
        <f t="shared" ca="1" si="24"/>
        <v>1</v>
      </c>
      <c r="T476">
        <f t="shared" ca="1" si="25"/>
        <v>0</v>
      </c>
      <c r="U476">
        <f t="shared" ca="1" si="26"/>
        <v>0</v>
      </c>
    </row>
    <row r="477" spans="2:21" x14ac:dyDescent="0.35">
      <c r="B477" t="s">
        <v>131</v>
      </c>
      <c r="D477" s="34" t="s">
        <v>746</v>
      </c>
      <c r="E477" s="208">
        <v>45982</v>
      </c>
      <c r="G477" t="s">
        <v>876</v>
      </c>
      <c r="I477" s="208">
        <v>45986</v>
      </c>
      <c r="K477" t="s">
        <v>235</v>
      </c>
      <c r="L477" t="s">
        <v>171</v>
      </c>
      <c r="M477" t="s">
        <v>1257</v>
      </c>
      <c r="N477" t="s">
        <v>237</v>
      </c>
      <c r="P477" s="193" t="str">
        <f>IF(OR(AND(A477&lt;&gt;"",COUNTIF(Bugs!B:B,A477)&gt;0),AND(B477&lt;&gt;"",COUNTIF(Bugs!A:A,B477)&gt;0)),"Y","")</f>
        <v>Y</v>
      </c>
      <c r="Q477" s="193" t="str">
        <f>IF(OR(
    AND(COUNTIF(Bugs!A:A,B477)&gt;0,ISNUMBER(SEARCH("x",INDEX(Bugs!C:C,MATCH(B477,Bugs!A:A,0))))),
    AND(COUNTIF(Bugs!B:B,B477)&gt;0,ISNUMBER(SEARCH("x",INDEX(Bugs!C:C,MATCH(B477,Bugs!B:B,0))))),
    AND(COUNTIF(Bugs!A:A,B477)&gt;0,ISNUMBER(SEARCH("x",INDEX(Bugs!D:D,MATCH(B477,Bugs!A:A,0))))),
    AND(COUNTIF(Bugs!B:B,B477)&gt;0,ISNUMBER(SEARCH("x",INDEX(Bugs!D:D,MATCH(B477,Bugs!B:B,0)))))
),"Y","")</f>
        <v/>
      </c>
      <c r="R477">
        <f ca="1">IF(OR(ISNUMBER(MATCH(L477,MasterData!$D$3:$D$18,0)),ISNUMBER(MATCH(L477,MasterData!$C$3:$C$18,0))),
    DATEDIF(E477,I477,"d"),
    DATEDIF(E477,TODAY(),"d"))</f>
        <v>4</v>
      </c>
      <c r="S477">
        <f t="shared" ca="1" si="24"/>
        <v>1</v>
      </c>
      <c r="T477">
        <f t="shared" ca="1" si="25"/>
        <v>0</v>
      </c>
      <c r="U477">
        <f t="shared" ca="1" si="26"/>
        <v>0</v>
      </c>
    </row>
    <row r="478" spans="2:21" x14ac:dyDescent="0.35">
      <c r="B478" t="s">
        <v>132</v>
      </c>
      <c r="D478" s="34" t="s">
        <v>480</v>
      </c>
      <c r="E478" s="208">
        <v>45982</v>
      </c>
      <c r="G478" t="s">
        <v>715</v>
      </c>
      <c r="I478" s="208">
        <v>45996</v>
      </c>
      <c r="K478" t="s">
        <v>235</v>
      </c>
      <c r="L478" t="s">
        <v>171</v>
      </c>
      <c r="M478" t="s">
        <v>1258</v>
      </c>
      <c r="N478" t="s">
        <v>237</v>
      </c>
      <c r="P478" s="193" t="str">
        <f>IF(OR(AND(A478&lt;&gt;"",COUNTIF(Bugs!B:B,A478)&gt;0),AND(B478&lt;&gt;"",COUNTIF(Bugs!A:A,B478)&gt;0)),"Y","")</f>
        <v>Y</v>
      </c>
      <c r="Q478" s="193" t="str">
        <f>IF(OR(
    AND(COUNTIF(Bugs!A:A,B478)&gt;0,ISNUMBER(SEARCH("x",INDEX(Bugs!C:C,MATCH(B478,Bugs!A:A,0))))),
    AND(COUNTIF(Bugs!B:B,B478)&gt;0,ISNUMBER(SEARCH("x",INDEX(Bugs!C:C,MATCH(B478,Bugs!B:B,0))))),
    AND(COUNTIF(Bugs!A:A,B478)&gt;0,ISNUMBER(SEARCH("x",INDEX(Bugs!D:D,MATCH(B478,Bugs!A:A,0))))),
    AND(COUNTIF(Bugs!B:B,B478)&gt;0,ISNUMBER(SEARCH("x",INDEX(Bugs!D:D,MATCH(B478,Bugs!B:B,0)))))
),"Y","")</f>
        <v>Y</v>
      </c>
      <c r="R478">
        <f ca="1">IF(OR(ISNUMBER(MATCH(L478,MasterData!$D$3:$D$18,0)),ISNUMBER(MATCH(L478,MasterData!$C$3:$C$18,0))),
    DATEDIF(E478,I478,"d"),
    DATEDIF(E478,TODAY(),"d"))</f>
        <v>14</v>
      </c>
      <c r="S478">
        <f t="shared" ca="1" si="24"/>
        <v>0</v>
      </c>
      <c r="T478">
        <f t="shared" ca="1" si="25"/>
        <v>1</v>
      </c>
      <c r="U478">
        <f t="shared" ca="1" si="26"/>
        <v>0</v>
      </c>
    </row>
    <row r="479" spans="2:21" x14ac:dyDescent="0.35">
      <c r="B479" t="s">
        <v>1259</v>
      </c>
      <c r="D479" s="34" t="s">
        <v>480</v>
      </c>
      <c r="E479" s="208">
        <v>45982</v>
      </c>
      <c r="G479" t="s">
        <v>715</v>
      </c>
      <c r="I479" s="208">
        <v>45982</v>
      </c>
      <c r="K479" t="s">
        <v>235</v>
      </c>
      <c r="L479" t="s">
        <v>171</v>
      </c>
      <c r="M479" t="s">
        <v>1260</v>
      </c>
      <c r="N479" t="s">
        <v>237</v>
      </c>
      <c r="P479" s="193" t="str">
        <f>IF(OR(AND(A479&lt;&gt;"",COUNTIF(Bugs!B:B,A479)&gt;0),AND(B479&lt;&gt;"",COUNTIF(Bugs!A:A,B479)&gt;0)),"Y","")</f>
        <v/>
      </c>
      <c r="Q479" s="193" t="str">
        <f>IF(OR(
    AND(COUNTIF(Bugs!A:A,B479)&gt;0,ISNUMBER(SEARCH("x",INDEX(Bugs!C:C,MATCH(B479,Bugs!A:A,0))))),
    AND(COUNTIF(Bugs!B:B,B479)&gt;0,ISNUMBER(SEARCH("x",INDEX(Bugs!C:C,MATCH(B479,Bugs!B:B,0))))),
    AND(COUNTIF(Bugs!A:A,B479)&gt;0,ISNUMBER(SEARCH("x",INDEX(Bugs!D:D,MATCH(B479,Bugs!A:A,0))))),
    AND(COUNTIF(Bugs!B:B,B479)&gt;0,ISNUMBER(SEARCH("x",INDEX(Bugs!D:D,MATCH(B479,Bugs!B:B,0)))))
),"Y","")</f>
        <v/>
      </c>
      <c r="R479">
        <f ca="1">IF(OR(ISNUMBER(MATCH(L479,MasterData!$D$3:$D$18,0)),ISNUMBER(MATCH(L479,MasterData!$C$3:$C$18,0))),
    DATEDIF(E479,I479,"d"),
    DATEDIF(E479,TODAY(),"d"))</f>
        <v>0</v>
      </c>
      <c r="S479">
        <f t="shared" ca="1" si="24"/>
        <v>1</v>
      </c>
      <c r="T479">
        <f t="shared" ca="1" si="25"/>
        <v>0</v>
      </c>
      <c r="U479">
        <f t="shared" ca="1" si="26"/>
        <v>0</v>
      </c>
    </row>
    <row r="480" spans="2:21" x14ac:dyDescent="0.35">
      <c r="B480" t="s">
        <v>133</v>
      </c>
      <c r="D480" s="34">
        <v>3003</v>
      </c>
      <c r="E480" s="208">
        <v>45982</v>
      </c>
      <c r="G480" t="s">
        <v>715</v>
      </c>
      <c r="I480" s="208">
        <v>45982</v>
      </c>
      <c r="K480" t="s">
        <v>235</v>
      </c>
      <c r="L480" t="s">
        <v>164</v>
      </c>
      <c r="M480" t="s">
        <v>1261</v>
      </c>
      <c r="N480" t="s">
        <v>237</v>
      </c>
      <c r="P480" s="193" t="str">
        <f>IF(OR(AND(A480&lt;&gt;"",COUNTIF(Bugs!B:B,A480)&gt;0),AND(B480&lt;&gt;"",COUNTIF(Bugs!A:A,B480)&gt;0)),"Y","")</f>
        <v>Y</v>
      </c>
      <c r="Q480" s="193" t="str">
        <f>IF(OR(
    AND(COUNTIF(Bugs!A:A,B480)&gt;0,ISNUMBER(SEARCH("x",INDEX(Bugs!C:C,MATCH(B480,Bugs!A:A,0))))),
    AND(COUNTIF(Bugs!B:B,B480)&gt;0,ISNUMBER(SEARCH("x",INDEX(Bugs!C:C,MATCH(B480,Bugs!B:B,0))))),
    AND(COUNTIF(Bugs!A:A,B480)&gt;0,ISNUMBER(SEARCH("x",INDEX(Bugs!D:D,MATCH(B480,Bugs!A:A,0))))),
    AND(COUNTIF(Bugs!B:B,B480)&gt;0,ISNUMBER(SEARCH("x",INDEX(Bugs!D:D,MATCH(B480,Bugs!B:B,0)))))
),"Y","")</f>
        <v>Y</v>
      </c>
      <c r="R480">
        <f ca="1">IF(OR(ISNUMBER(MATCH(L480,MasterData!$D$3:$D$18,0)),ISNUMBER(MATCH(L480,MasterData!$C$3:$C$18,0))),
    DATEDIF(E480,I480,"d"),
    DATEDIF(E480,TODAY(),"d"))</f>
        <v>25</v>
      </c>
      <c r="S480">
        <f t="shared" ca="1" si="24"/>
        <v>0</v>
      </c>
      <c r="T480">
        <f t="shared" ca="1" si="25"/>
        <v>1</v>
      </c>
      <c r="U480">
        <f t="shared" ca="1" si="26"/>
        <v>0</v>
      </c>
    </row>
    <row r="481" spans="2:21" x14ac:dyDescent="0.35">
      <c r="B481" t="s">
        <v>1262</v>
      </c>
      <c r="D481" s="34" t="s">
        <v>1066</v>
      </c>
      <c r="E481" s="208">
        <v>45982</v>
      </c>
      <c r="G481" t="s">
        <v>1111</v>
      </c>
      <c r="I481" s="208">
        <v>45986</v>
      </c>
      <c r="K481" t="s">
        <v>241</v>
      </c>
      <c r="L481" t="s">
        <v>171</v>
      </c>
      <c r="M481" t="s">
        <v>1263</v>
      </c>
      <c r="N481" t="s">
        <v>237</v>
      </c>
      <c r="P481" s="193" t="str">
        <f>IF(OR(AND(A481&lt;&gt;"",COUNTIF(Bugs!B:B,A481)&gt;0),AND(B481&lt;&gt;"",COUNTIF(Bugs!A:A,B481)&gt;0)),"Y","")</f>
        <v/>
      </c>
      <c r="Q481" s="193" t="str">
        <f>IF(OR(
    AND(COUNTIF(Bugs!A:A,B481)&gt;0,ISNUMBER(SEARCH("x",INDEX(Bugs!C:C,MATCH(B481,Bugs!A:A,0))))),
    AND(COUNTIF(Bugs!B:B,B481)&gt;0,ISNUMBER(SEARCH("x",INDEX(Bugs!C:C,MATCH(B481,Bugs!B:B,0))))),
    AND(COUNTIF(Bugs!A:A,B481)&gt;0,ISNUMBER(SEARCH("x",INDEX(Bugs!D:D,MATCH(B481,Bugs!A:A,0))))),
    AND(COUNTIF(Bugs!B:B,B481)&gt;0,ISNUMBER(SEARCH("x",INDEX(Bugs!D:D,MATCH(B481,Bugs!B:B,0)))))
),"Y","")</f>
        <v/>
      </c>
      <c r="R481">
        <f ca="1">IF(OR(ISNUMBER(MATCH(L481,MasterData!$D$3:$D$18,0)),ISNUMBER(MATCH(L481,MasterData!$C$3:$C$18,0))),
    DATEDIF(E481,I481,"d"),
    DATEDIF(E481,TODAY(),"d"))</f>
        <v>4</v>
      </c>
      <c r="S481">
        <f t="shared" ca="1" si="24"/>
        <v>1</v>
      </c>
      <c r="T481">
        <f t="shared" ca="1" si="25"/>
        <v>0</v>
      </c>
      <c r="U481">
        <f t="shared" ca="1" si="26"/>
        <v>0</v>
      </c>
    </row>
    <row r="482" spans="2:21" x14ac:dyDescent="0.35">
      <c r="B482" t="s">
        <v>134</v>
      </c>
      <c r="D482" s="34">
        <v>3009</v>
      </c>
      <c r="E482" s="208">
        <v>45982</v>
      </c>
      <c r="G482" t="s">
        <v>866</v>
      </c>
      <c r="I482" s="208">
        <v>45982</v>
      </c>
      <c r="K482" t="s">
        <v>235</v>
      </c>
      <c r="L482" t="s">
        <v>164</v>
      </c>
      <c r="M482" t="s">
        <v>1189</v>
      </c>
      <c r="N482" t="s">
        <v>237</v>
      </c>
      <c r="P482" s="193" t="str">
        <f>IF(OR(AND(A482&lt;&gt;"",COUNTIF(Bugs!B:B,A482)&gt;0),AND(B482&lt;&gt;"",COUNTIF(Bugs!A:A,B482)&gt;0)),"Y","")</f>
        <v>Y</v>
      </c>
      <c r="Q482" s="193" t="str">
        <f>IF(OR(
    AND(COUNTIF(Bugs!A:A,B482)&gt;0,ISNUMBER(SEARCH("x",INDEX(Bugs!C:C,MATCH(B482,Bugs!A:A,0))))),
    AND(COUNTIF(Bugs!B:B,B482)&gt;0,ISNUMBER(SEARCH("x",INDEX(Bugs!C:C,MATCH(B482,Bugs!B:B,0))))),
    AND(COUNTIF(Bugs!A:A,B482)&gt;0,ISNUMBER(SEARCH("x",INDEX(Bugs!D:D,MATCH(B482,Bugs!A:A,0))))),
    AND(COUNTIF(Bugs!B:B,B482)&gt;0,ISNUMBER(SEARCH("x",INDEX(Bugs!D:D,MATCH(B482,Bugs!B:B,0)))))
),"Y","")</f>
        <v/>
      </c>
      <c r="R482">
        <f ca="1">IF(OR(ISNUMBER(MATCH(L482,MasterData!$D$3:$D$18,0)),ISNUMBER(MATCH(L482,MasterData!$C$3:$C$18,0))),
    DATEDIF(E482,I482,"d"),
    DATEDIF(E482,TODAY(),"d"))</f>
        <v>25</v>
      </c>
      <c r="S482">
        <f t="shared" ca="1" si="24"/>
        <v>0</v>
      </c>
      <c r="T482">
        <f t="shared" ca="1" si="25"/>
        <v>1</v>
      </c>
      <c r="U482">
        <f t="shared" ca="1" si="26"/>
        <v>0</v>
      </c>
    </row>
    <row r="483" spans="2:21" x14ac:dyDescent="0.35">
      <c r="B483" t="s">
        <v>135</v>
      </c>
      <c r="D483" s="34" t="s">
        <v>746</v>
      </c>
      <c r="E483" s="208">
        <v>45985</v>
      </c>
      <c r="G483" t="s">
        <v>715</v>
      </c>
      <c r="I483" s="208">
        <v>45985</v>
      </c>
      <c r="K483" t="s">
        <v>235</v>
      </c>
      <c r="L483" t="s">
        <v>164</v>
      </c>
      <c r="M483" t="s">
        <v>1264</v>
      </c>
      <c r="N483" t="s">
        <v>237</v>
      </c>
      <c r="P483" s="193" t="str">
        <f>IF(OR(AND(A483&lt;&gt;"",COUNTIF(Bugs!B:B,A483)&gt;0),AND(B483&lt;&gt;"",COUNTIF(Bugs!A:A,B483)&gt;0)),"Y","")</f>
        <v>Y</v>
      </c>
      <c r="Q483" s="193" t="str">
        <f>IF(OR(
    AND(COUNTIF(Bugs!A:A,B483)&gt;0,ISNUMBER(SEARCH("x",INDEX(Bugs!C:C,MATCH(B483,Bugs!A:A,0))))),
    AND(COUNTIF(Bugs!B:B,B483)&gt;0,ISNUMBER(SEARCH("x",INDEX(Bugs!C:C,MATCH(B483,Bugs!B:B,0))))),
    AND(COUNTIF(Bugs!A:A,B483)&gt;0,ISNUMBER(SEARCH("x",INDEX(Bugs!D:D,MATCH(B483,Bugs!A:A,0))))),
    AND(COUNTIF(Bugs!B:B,B483)&gt;0,ISNUMBER(SEARCH("x",INDEX(Bugs!D:D,MATCH(B483,Bugs!B:B,0)))))
),"Y","")</f>
        <v>Y</v>
      </c>
      <c r="R483">
        <f ca="1">IF(OR(ISNUMBER(MATCH(L483,MasterData!$D$3:$D$18,0)),ISNUMBER(MATCH(L483,MasterData!$C$3:$C$18,0))),
    DATEDIF(E483,I483,"d"),
    DATEDIF(E483,TODAY(),"d"))</f>
        <v>22</v>
      </c>
      <c r="S483">
        <f t="shared" ca="1" si="24"/>
        <v>0</v>
      </c>
      <c r="T483">
        <f t="shared" ca="1" si="25"/>
        <v>1</v>
      </c>
      <c r="U483">
        <f t="shared" ca="1" si="26"/>
        <v>0</v>
      </c>
    </row>
    <row r="484" spans="2:21" x14ac:dyDescent="0.35">
      <c r="B484" t="s">
        <v>1265</v>
      </c>
      <c r="D484" s="34" t="s">
        <v>480</v>
      </c>
      <c r="E484" s="208">
        <v>45985</v>
      </c>
      <c r="G484" t="s">
        <v>715</v>
      </c>
      <c r="I484" s="208">
        <v>45995</v>
      </c>
      <c r="K484" t="s">
        <v>235</v>
      </c>
      <c r="L484" t="s">
        <v>171</v>
      </c>
      <c r="M484" t="s">
        <v>1266</v>
      </c>
      <c r="N484" t="s">
        <v>237</v>
      </c>
      <c r="P484" s="193" t="str">
        <f>IF(OR(AND(A484&lt;&gt;"",COUNTIF(Bugs!B:B,A484)&gt;0),AND(B484&lt;&gt;"",COUNTIF(Bugs!A:A,B484)&gt;0)),"Y","")</f>
        <v/>
      </c>
      <c r="Q484" s="193" t="str">
        <f>IF(OR(
    AND(COUNTIF(Bugs!A:A,B484)&gt;0,ISNUMBER(SEARCH("x",INDEX(Bugs!C:C,MATCH(B484,Bugs!A:A,0))))),
    AND(COUNTIF(Bugs!B:B,B484)&gt;0,ISNUMBER(SEARCH("x",INDEX(Bugs!C:C,MATCH(B484,Bugs!B:B,0))))),
    AND(COUNTIF(Bugs!A:A,B484)&gt;0,ISNUMBER(SEARCH("x",INDEX(Bugs!D:D,MATCH(B484,Bugs!A:A,0))))),
    AND(COUNTIF(Bugs!B:B,B484)&gt;0,ISNUMBER(SEARCH("x",INDEX(Bugs!D:D,MATCH(B484,Bugs!B:B,0)))))
),"Y","")</f>
        <v/>
      </c>
      <c r="R484">
        <f ca="1">IF(OR(ISNUMBER(MATCH(L484,MasterData!$D$3:$D$18,0)),ISNUMBER(MATCH(L484,MasterData!$C$3:$C$18,0))),
    DATEDIF(E484,I484,"d"),
    DATEDIF(E484,TODAY(),"d"))</f>
        <v>10</v>
      </c>
      <c r="S484">
        <f t="shared" ca="1" si="24"/>
        <v>0</v>
      </c>
      <c r="T484">
        <f t="shared" ca="1" si="25"/>
        <v>1</v>
      </c>
      <c r="U484">
        <f t="shared" ca="1" si="26"/>
        <v>0</v>
      </c>
    </row>
    <row r="485" spans="2:21" x14ac:dyDescent="0.35">
      <c r="B485" t="s">
        <v>1267</v>
      </c>
      <c r="D485" s="34">
        <v>3364</v>
      </c>
      <c r="E485" s="208">
        <v>45985</v>
      </c>
      <c r="G485" t="s">
        <v>1268</v>
      </c>
      <c r="I485" s="208">
        <v>45986</v>
      </c>
      <c r="K485" t="s">
        <v>241</v>
      </c>
      <c r="L485" t="s">
        <v>171</v>
      </c>
      <c r="M485" t="s">
        <v>1269</v>
      </c>
      <c r="N485" t="s">
        <v>237</v>
      </c>
      <c r="P485" s="193" t="str">
        <f>IF(OR(AND(A485&lt;&gt;"",COUNTIF(Bugs!B:B,A485)&gt;0),AND(B485&lt;&gt;"",COUNTIF(Bugs!A:A,B485)&gt;0)),"Y","")</f>
        <v/>
      </c>
      <c r="Q485" s="193" t="str">
        <f>IF(OR(
    AND(COUNTIF(Bugs!A:A,B485)&gt;0,ISNUMBER(SEARCH("x",INDEX(Bugs!C:C,MATCH(B485,Bugs!A:A,0))))),
    AND(COUNTIF(Bugs!B:B,B485)&gt;0,ISNUMBER(SEARCH("x",INDEX(Bugs!C:C,MATCH(B485,Bugs!B:B,0))))),
    AND(COUNTIF(Bugs!A:A,B485)&gt;0,ISNUMBER(SEARCH("x",INDEX(Bugs!D:D,MATCH(B485,Bugs!A:A,0))))),
    AND(COUNTIF(Bugs!B:B,B485)&gt;0,ISNUMBER(SEARCH("x",INDEX(Bugs!D:D,MATCH(B485,Bugs!B:B,0)))))
),"Y","")</f>
        <v/>
      </c>
      <c r="R485">
        <f ca="1">IF(OR(ISNUMBER(MATCH(L485,MasterData!$D$3:$D$18,0)),ISNUMBER(MATCH(L485,MasterData!$C$3:$C$18,0))),
    DATEDIF(E485,I485,"d"),
    DATEDIF(E485,TODAY(),"d"))</f>
        <v>1</v>
      </c>
      <c r="S485">
        <f t="shared" ca="1" si="24"/>
        <v>1</v>
      </c>
      <c r="T485">
        <f t="shared" ca="1" si="25"/>
        <v>0</v>
      </c>
      <c r="U485">
        <f t="shared" ca="1" si="26"/>
        <v>0</v>
      </c>
    </row>
    <row r="486" spans="2:21" x14ac:dyDescent="0.35">
      <c r="B486" t="s">
        <v>136</v>
      </c>
      <c r="D486" s="34" t="s">
        <v>480</v>
      </c>
      <c r="E486" s="208">
        <v>45986</v>
      </c>
      <c r="G486" t="s">
        <v>718</v>
      </c>
      <c r="I486" s="208">
        <v>46003</v>
      </c>
      <c r="K486" t="s">
        <v>241</v>
      </c>
      <c r="L486" t="s">
        <v>171</v>
      </c>
      <c r="M486" t="s">
        <v>1270</v>
      </c>
      <c r="N486" t="s">
        <v>237</v>
      </c>
      <c r="P486" s="193" t="str">
        <f>IF(OR(AND(A486&lt;&gt;"",COUNTIF(Bugs!B:B,A486)&gt;0),AND(B486&lt;&gt;"",COUNTIF(Bugs!A:A,B486)&gt;0)),"Y","")</f>
        <v>Y</v>
      </c>
      <c r="Q486" s="193" t="str">
        <f>IF(OR(
    AND(COUNTIF(Bugs!A:A,B486)&gt;0,ISNUMBER(SEARCH("x",INDEX(Bugs!C:C,MATCH(B486,Bugs!A:A,0))))),
    AND(COUNTIF(Bugs!B:B,B486)&gt;0,ISNUMBER(SEARCH("x",INDEX(Bugs!C:C,MATCH(B486,Bugs!B:B,0))))),
    AND(COUNTIF(Bugs!A:A,B486)&gt;0,ISNUMBER(SEARCH("x",INDEX(Bugs!D:D,MATCH(B486,Bugs!A:A,0))))),
    AND(COUNTIF(Bugs!B:B,B486)&gt;0,ISNUMBER(SEARCH("x",INDEX(Bugs!D:D,MATCH(B486,Bugs!B:B,0)))))
),"Y","")</f>
        <v/>
      </c>
      <c r="R486">
        <f ca="1">IF(OR(ISNUMBER(MATCH(L486,MasterData!$D$3:$D$18,0)),ISNUMBER(MATCH(L486,MasterData!$C$3:$C$18,0))),
    DATEDIF(E486,I486,"d"),
    DATEDIF(E486,TODAY(),"d"))</f>
        <v>17</v>
      </c>
      <c r="S486">
        <f t="shared" ca="1" si="24"/>
        <v>0</v>
      </c>
      <c r="T486">
        <f t="shared" ca="1" si="25"/>
        <v>1</v>
      </c>
      <c r="U486">
        <f t="shared" ca="1" si="26"/>
        <v>0</v>
      </c>
    </row>
    <row r="487" spans="2:21" x14ac:dyDescent="0.35">
      <c r="B487" t="s">
        <v>137</v>
      </c>
      <c r="D487" s="34" t="s">
        <v>746</v>
      </c>
      <c r="E487" s="208">
        <v>45986</v>
      </c>
      <c r="G487" t="s">
        <v>816</v>
      </c>
      <c r="I487" s="208">
        <v>45986</v>
      </c>
      <c r="K487" t="s">
        <v>235</v>
      </c>
      <c r="L487" t="s">
        <v>164</v>
      </c>
      <c r="M487" t="s">
        <v>1271</v>
      </c>
      <c r="N487" t="s">
        <v>237</v>
      </c>
      <c r="P487" s="193" t="str">
        <f>IF(OR(AND(A487&lt;&gt;"",COUNTIF(Bugs!B:B,A487)&gt;0),AND(B487&lt;&gt;"",COUNTIF(Bugs!A:A,B487)&gt;0)),"Y","")</f>
        <v>Y</v>
      </c>
      <c r="Q487" s="193" t="str">
        <f>IF(OR(
    AND(COUNTIF(Bugs!A:A,B487)&gt;0,ISNUMBER(SEARCH("x",INDEX(Bugs!C:C,MATCH(B487,Bugs!A:A,0))))),
    AND(COUNTIF(Bugs!B:B,B487)&gt;0,ISNUMBER(SEARCH("x",INDEX(Bugs!C:C,MATCH(B487,Bugs!B:B,0))))),
    AND(COUNTIF(Bugs!A:A,B487)&gt;0,ISNUMBER(SEARCH("x",INDEX(Bugs!D:D,MATCH(B487,Bugs!A:A,0))))),
    AND(COUNTIF(Bugs!B:B,B487)&gt;0,ISNUMBER(SEARCH("x",INDEX(Bugs!D:D,MATCH(B487,Bugs!B:B,0)))))
),"Y","")</f>
        <v/>
      </c>
      <c r="R487">
        <f ca="1">IF(OR(ISNUMBER(MATCH(L487,MasterData!$D$3:$D$18,0)),ISNUMBER(MATCH(L487,MasterData!$C$3:$C$18,0))),
    DATEDIF(E487,I487,"d"),
    DATEDIF(E487,TODAY(),"d"))</f>
        <v>21</v>
      </c>
      <c r="S487">
        <f t="shared" ca="1" si="24"/>
        <v>0</v>
      </c>
      <c r="T487">
        <f t="shared" ca="1" si="25"/>
        <v>1</v>
      </c>
      <c r="U487">
        <f t="shared" ca="1" si="26"/>
        <v>0</v>
      </c>
    </row>
    <row r="488" spans="2:21" x14ac:dyDescent="0.35">
      <c r="B488" t="s">
        <v>1272</v>
      </c>
      <c r="D488" s="34" t="s">
        <v>1066</v>
      </c>
      <c r="E488" s="208">
        <v>45986</v>
      </c>
      <c r="G488" t="s">
        <v>1122</v>
      </c>
      <c r="I488" s="208">
        <v>46000</v>
      </c>
      <c r="K488" t="s">
        <v>241</v>
      </c>
      <c r="L488" t="s">
        <v>171</v>
      </c>
      <c r="M488" t="s">
        <v>1273</v>
      </c>
      <c r="N488" t="s">
        <v>237</v>
      </c>
      <c r="P488" s="193" t="str">
        <f>IF(OR(AND(A488&lt;&gt;"",COUNTIF(Bugs!B:B,A488)&gt;0),AND(B488&lt;&gt;"",COUNTIF(Bugs!A:A,B488)&gt;0)),"Y","")</f>
        <v/>
      </c>
      <c r="Q488" s="193" t="str">
        <f>IF(OR(
    AND(COUNTIF(Bugs!A:A,B488)&gt;0,ISNUMBER(SEARCH("x",INDEX(Bugs!C:C,MATCH(B488,Bugs!A:A,0))))),
    AND(COUNTIF(Bugs!B:B,B488)&gt;0,ISNUMBER(SEARCH("x",INDEX(Bugs!C:C,MATCH(B488,Bugs!B:B,0))))),
    AND(COUNTIF(Bugs!A:A,B488)&gt;0,ISNUMBER(SEARCH("x",INDEX(Bugs!D:D,MATCH(B488,Bugs!A:A,0))))),
    AND(COUNTIF(Bugs!B:B,B488)&gt;0,ISNUMBER(SEARCH("x",INDEX(Bugs!D:D,MATCH(B488,Bugs!B:B,0)))))
),"Y","")</f>
        <v/>
      </c>
      <c r="R488">
        <f ca="1">IF(OR(ISNUMBER(MATCH(L488,MasterData!$D$3:$D$18,0)),ISNUMBER(MATCH(L488,MasterData!$C$3:$C$18,0))),
    DATEDIF(E488,I488,"d"),
    DATEDIF(E488,TODAY(),"d"))</f>
        <v>14</v>
      </c>
      <c r="S488">
        <f t="shared" ca="1" si="24"/>
        <v>0</v>
      </c>
      <c r="T488">
        <f t="shared" ca="1" si="25"/>
        <v>1</v>
      </c>
      <c r="U488">
        <f t="shared" ca="1" si="26"/>
        <v>0</v>
      </c>
    </row>
    <row r="489" spans="2:21" x14ac:dyDescent="0.35">
      <c r="B489" t="s">
        <v>1274</v>
      </c>
      <c r="D489" s="34" t="s">
        <v>480</v>
      </c>
      <c r="E489" s="208">
        <v>45986</v>
      </c>
      <c r="G489" t="s">
        <v>718</v>
      </c>
      <c r="I489" s="208">
        <v>45989</v>
      </c>
      <c r="K489" t="s">
        <v>241</v>
      </c>
      <c r="L489" t="s">
        <v>171</v>
      </c>
      <c r="M489" t="s">
        <v>1275</v>
      </c>
      <c r="N489" t="s">
        <v>237</v>
      </c>
      <c r="P489" s="193" t="str">
        <f>IF(OR(AND(A489&lt;&gt;"",COUNTIF(Bugs!B:B,A489)&gt;0),AND(B489&lt;&gt;"",COUNTIF(Bugs!A:A,B489)&gt;0)),"Y","")</f>
        <v/>
      </c>
      <c r="Q489" s="193" t="str">
        <f>IF(OR(
    AND(COUNTIF(Bugs!A:A,B489)&gt;0,ISNUMBER(SEARCH("x",INDEX(Bugs!C:C,MATCH(B489,Bugs!A:A,0))))),
    AND(COUNTIF(Bugs!B:B,B489)&gt;0,ISNUMBER(SEARCH("x",INDEX(Bugs!C:C,MATCH(B489,Bugs!B:B,0))))),
    AND(COUNTIF(Bugs!A:A,B489)&gt;0,ISNUMBER(SEARCH("x",INDEX(Bugs!D:D,MATCH(B489,Bugs!A:A,0))))),
    AND(COUNTIF(Bugs!B:B,B489)&gt;0,ISNUMBER(SEARCH("x",INDEX(Bugs!D:D,MATCH(B489,Bugs!B:B,0)))))
),"Y","")</f>
        <v/>
      </c>
      <c r="R489">
        <f ca="1">IF(OR(ISNUMBER(MATCH(L489,MasterData!$D$3:$D$18,0)),ISNUMBER(MATCH(L489,MasterData!$C$3:$C$18,0))),
    DATEDIF(E489,I489,"d"),
    DATEDIF(E489,TODAY(),"d"))</f>
        <v>3</v>
      </c>
      <c r="S489">
        <f t="shared" ca="1" si="24"/>
        <v>1</v>
      </c>
      <c r="T489">
        <f t="shared" ca="1" si="25"/>
        <v>0</v>
      </c>
      <c r="U489">
        <f t="shared" ca="1" si="26"/>
        <v>0</v>
      </c>
    </row>
    <row r="490" spans="2:21" x14ac:dyDescent="0.35">
      <c r="B490" t="s">
        <v>1276</v>
      </c>
      <c r="D490" s="34" t="s">
        <v>480</v>
      </c>
      <c r="E490" s="208">
        <v>45986</v>
      </c>
      <c r="G490" t="s">
        <v>718</v>
      </c>
      <c r="I490" s="208">
        <v>45996</v>
      </c>
      <c r="K490" t="s">
        <v>241</v>
      </c>
      <c r="L490" t="s">
        <v>171</v>
      </c>
      <c r="M490" t="s">
        <v>1277</v>
      </c>
      <c r="N490" t="s">
        <v>237</v>
      </c>
      <c r="P490" s="193" t="str">
        <f>IF(OR(AND(A490&lt;&gt;"",COUNTIF(Bugs!B:B,A490)&gt;0),AND(B490&lt;&gt;"",COUNTIF(Bugs!A:A,B490)&gt;0)),"Y","")</f>
        <v/>
      </c>
      <c r="Q490" s="193" t="str">
        <f>IF(OR(
    AND(COUNTIF(Bugs!A:A,B490)&gt;0,ISNUMBER(SEARCH("x",INDEX(Bugs!C:C,MATCH(B490,Bugs!A:A,0))))),
    AND(COUNTIF(Bugs!B:B,B490)&gt;0,ISNUMBER(SEARCH("x",INDEX(Bugs!C:C,MATCH(B490,Bugs!B:B,0))))),
    AND(COUNTIF(Bugs!A:A,B490)&gt;0,ISNUMBER(SEARCH("x",INDEX(Bugs!D:D,MATCH(B490,Bugs!A:A,0))))),
    AND(COUNTIF(Bugs!B:B,B490)&gt;0,ISNUMBER(SEARCH("x",INDEX(Bugs!D:D,MATCH(B490,Bugs!B:B,0)))))
),"Y","")</f>
        <v/>
      </c>
      <c r="R490">
        <f ca="1">IF(OR(ISNUMBER(MATCH(L490,MasterData!$D$3:$D$18,0)),ISNUMBER(MATCH(L490,MasterData!$C$3:$C$18,0))),
    DATEDIF(E490,I490,"d"),
    DATEDIF(E490,TODAY(),"d"))</f>
        <v>10</v>
      </c>
      <c r="S490">
        <f t="shared" ca="1" si="24"/>
        <v>0</v>
      </c>
      <c r="T490">
        <f t="shared" ca="1" si="25"/>
        <v>1</v>
      </c>
      <c r="U490">
        <f t="shared" ca="1" si="26"/>
        <v>0</v>
      </c>
    </row>
    <row r="491" spans="2:21" x14ac:dyDescent="0.35">
      <c r="B491" t="s">
        <v>138</v>
      </c>
      <c r="D491" s="34" t="s">
        <v>480</v>
      </c>
      <c r="E491" s="208">
        <v>45986</v>
      </c>
      <c r="G491" t="s">
        <v>1278</v>
      </c>
      <c r="I491" s="208">
        <v>45986</v>
      </c>
      <c r="K491" t="s">
        <v>235</v>
      </c>
      <c r="L491" t="s">
        <v>164</v>
      </c>
      <c r="M491" t="s">
        <v>1279</v>
      </c>
      <c r="N491" t="s">
        <v>237</v>
      </c>
      <c r="P491" s="193" t="str">
        <f>IF(OR(AND(A491&lt;&gt;"",COUNTIF(Bugs!B:B,A491)&gt;0),AND(B491&lt;&gt;"",COUNTIF(Bugs!A:A,B491)&gt;0)),"Y","")</f>
        <v>Y</v>
      </c>
      <c r="Q491" s="193" t="str">
        <f>IF(OR(
    AND(COUNTIF(Bugs!A:A,B491)&gt;0,ISNUMBER(SEARCH("x",INDEX(Bugs!C:C,MATCH(B491,Bugs!A:A,0))))),
    AND(COUNTIF(Bugs!B:B,B491)&gt;0,ISNUMBER(SEARCH("x",INDEX(Bugs!C:C,MATCH(B491,Bugs!B:B,0))))),
    AND(COUNTIF(Bugs!A:A,B491)&gt;0,ISNUMBER(SEARCH("x",INDEX(Bugs!D:D,MATCH(B491,Bugs!A:A,0))))),
    AND(COUNTIF(Bugs!B:B,B491)&gt;0,ISNUMBER(SEARCH("x",INDEX(Bugs!D:D,MATCH(B491,Bugs!B:B,0)))))
),"Y","")</f>
        <v/>
      </c>
      <c r="R491">
        <f ca="1">IF(OR(ISNUMBER(MATCH(L491,MasterData!$D$3:$D$18,0)),ISNUMBER(MATCH(L491,MasterData!$C$3:$C$18,0))),
    DATEDIF(E491,I491,"d"),
    DATEDIF(E491,TODAY(),"d"))</f>
        <v>21</v>
      </c>
      <c r="S491">
        <f t="shared" ca="1" si="24"/>
        <v>0</v>
      </c>
      <c r="T491">
        <f t="shared" ca="1" si="25"/>
        <v>1</v>
      </c>
      <c r="U491">
        <f t="shared" ca="1" si="26"/>
        <v>0</v>
      </c>
    </row>
    <row r="492" spans="2:21" x14ac:dyDescent="0.35">
      <c r="B492" t="s">
        <v>1280</v>
      </c>
      <c r="D492" s="34" t="s">
        <v>1052</v>
      </c>
      <c r="E492" s="208">
        <v>45986</v>
      </c>
      <c r="G492" t="s">
        <v>1154</v>
      </c>
      <c r="I492" s="208">
        <v>45995</v>
      </c>
      <c r="K492" t="s">
        <v>347</v>
      </c>
      <c r="L492" t="s">
        <v>171</v>
      </c>
      <c r="M492" t="s">
        <v>1281</v>
      </c>
      <c r="N492" t="s">
        <v>237</v>
      </c>
      <c r="P492" s="193" t="str">
        <f>IF(OR(AND(A492&lt;&gt;"",COUNTIF(Bugs!B:B,A492)&gt;0),AND(B492&lt;&gt;"",COUNTIF(Bugs!A:A,B492)&gt;0)),"Y","")</f>
        <v/>
      </c>
      <c r="Q492" s="193" t="str">
        <f>IF(OR(
    AND(COUNTIF(Bugs!A:A,B492)&gt;0,ISNUMBER(SEARCH("x",INDEX(Bugs!C:C,MATCH(B492,Bugs!A:A,0))))),
    AND(COUNTIF(Bugs!B:B,B492)&gt;0,ISNUMBER(SEARCH("x",INDEX(Bugs!C:C,MATCH(B492,Bugs!B:B,0))))),
    AND(COUNTIF(Bugs!A:A,B492)&gt;0,ISNUMBER(SEARCH("x",INDEX(Bugs!D:D,MATCH(B492,Bugs!A:A,0))))),
    AND(COUNTIF(Bugs!B:B,B492)&gt;0,ISNUMBER(SEARCH("x",INDEX(Bugs!D:D,MATCH(B492,Bugs!B:B,0)))))
),"Y","")</f>
        <v/>
      </c>
      <c r="R492">
        <f ca="1">IF(OR(ISNUMBER(MATCH(L492,MasterData!$D$3:$D$18,0)),ISNUMBER(MATCH(L492,MasterData!$C$3:$C$18,0))),
    DATEDIF(E492,I492,"d"),
    DATEDIF(E492,TODAY(),"d"))</f>
        <v>9</v>
      </c>
      <c r="S492">
        <f t="shared" ca="1" si="24"/>
        <v>0</v>
      </c>
      <c r="T492">
        <f t="shared" ca="1" si="25"/>
        <v>1</v>
      </c>
      <c r="U492">
        <f t="shared" ca="1" si="26"/>
        <v>0</v>
      </c>
    </row>
    <row r="493" spans="2:21" x14ac:dyDescent="0.35">
      <c r="B493" t="s">
        <v>1282</v>
      </c>
      <c r="D493" s="34" t="s">
        <v>480</v>
      </c>
      <c r="E493" s="208">
        <v>45986</v>
      </c>
      <c r="G493" t="s">
        <v>834</v>
      </c>
      <c r="I493" s="208">
        <v>45987</v>
      </c>
      <c r="K493" t="s">
        <v>241</v>
      </c>
      <c r="L493" t="s">
        <v>171</v>
      </c>
      <c r="M493" t="s">
        <v>1283</v>
      </c>
      <c r="N493" t="s">
        <v>237</v>
      </c>
      <c r="P493" s="193" t="str">
        <f>IF(OR(AND(A493&lt;&gt;"",COUNTIF(Bugs!B:B,A493)&gt;0),AND(B493&lt;&gt;"",COUNTIF(Bugs!A:A,B493)&gt;0)),"Y","")</f>
        <v/>
      </c>
      <c r="Q493" s="193" t="str">
        <f>IF(OR(
    AND(COUNTIF(Bugs!A:A,B493)&gt;0,ISNUMBER(SEARCH("x",INDEX(Bugs!C:C,MATCH(B493,Bugs!A:A,0))))),
    AND(COUNTIF(Bugs!B:B,B493)&gt;0,ISNUMBER(SEARCH("x",INDEX(Bugs!C:C,MATCH(B493,Bugs!B:B,0))))),
    AND(COUNTIF(Bugs!A:A,B493)&gt;0,ISNUMBER(SEARCH("x",INDEX(Bugs!D:D,MATCH(B493,Bugs!A:A,0))))),
    AND(COUNTIF(Bugs!B:B,B493)&gt;0,ISNUMBER(SEARCH("x",INDEX(Bugs!D:D,MATCH(B493,Bugs!B:B,0)))))
),"Y","")</f>
        <v/>
      </c>
      <c r="R493">
        <f ca="1">IF(OR(ISNUMBER(MATCH(L493,MasterData!$D$3:$D$18,0)),ISNUMBER(MATCH(L493,MasterData!$C$3:$C$18,0))),
    DATEDIF(E493,I493,"d"),
    DATEDIF(E493,TODAY(),"d"))</f>
        <v>1</v>
      </c>
      <c r="S493">
        <f t="shared" ca="1" si="24"/>
        <v>1</v>
      </c>
      <c r="T493">
        <f t="shared" ca="1" si="25"/>
        <v>0</v>
      </c>
      <c r="U493">
        <f t="shared" ca="1" si="26"/>
        <v>0</v>
      </c>
    </row>
    <row r="494" spans="2:21" x14ac:dyDescent="0.35">
      <c r="B494" t="s">
        <v>1284</v>
      </c>
      <c r="D494" s="34" t="s">
        <v>746</v>
      </c>
      <c r="E494" s="208">
        <v>45987</v>
      </c>
      <c r="G494" t="s">
        <v>710</v>
      </c>
      <c r="I494" s="208">
        <v>45987</v>
      </c>
      <c r="K494" t="s">
        <v>241</v>
      </c>
      <c r="L494" t="s">
        <v>171</v>
      </c>
      <c r="M494" t="s">
        <v>1285</v>
      </c>
      <c r="N494" t="s">
        <v>237</v>
      </c>
      <c r="P494" s="193" t="str">
        <f>IF(OR(AND(A494&lt;&gt;"",COUNTIF(Bugs!B:B,A494)&gt;0),AND(B494&lt;&gt;"",COUNTIF(Bugs!A:A,B494)&gt;0)),"Y","")</f>
        <v/>
      </c>
      <c r="Q494" s="193" t="str">
        <f>IF(OR(
    AND(COUNTIF(Bugs!A:A,B494)&gt;0,ISNUMBER(SEARCH("x",INDEX(Bugs!C:C,MATCH(B494,Bugs!A:A,0))))),
    AND(COUNTIF(Bugs!B:B,B494)&gt;0,ISNUMBER(SEARCH("x",INDEX(Bugs!C:C,MATCH(B494,Bugs!B:B,0))))),
    AND(COUNTIF(Bugs!A:A,B494)&gt;0,ISNUMBER(SEARCH("x",INDEX(Bugs!D:D,MATCH(B494,Bugs!A:A,0))))),
    AND(COUNTIF(Bugs!B:B,B494)&gt;0,ISNUMBER(SEARCH("x",INDEX(Bugs!D:D,MATCH(B494,Bugs!B:B,0)))))
),"Y","")</f>
        <v/>
      </c>
      <c r="R494">
        <f ca="1">IF(OR(ISNUMBER(MATCH(L494,MasterData!$D$3:$D$18,0)),ISNUMBER(MATCH(L494,MasterData!$C$3:$C$18,0))),
    DATEDIF(E494,I494,"d"),
    DATEDIF(E494,TODAY(),"d"))</f>
        <v>0</v>
      </c>
      <c r="S494">
        <f t="shared" ca="1" si="24"/>
        <v>1</v>
      </c>
      <c r="T494">
        <f t="shared" ca="1" si="25"/>
        <v>0</v>
      </c>
      <c r="U494">
        <f t="shared" ca="1" si="26"/>
        <v>0</v>
      </c>
    </row>
    <row r="495" spans="2:21" x14ac:dyDescent="0.35">
      <c r="B495" t="s">
        <v>1286</v>
      </c>
      <c r="D495" s="34" t="s">
        <v>1052</v>
      </c>
      <c r="E495" s="208">
        <v>45987</v>
      </c>
      <c r="G495" t="s">
        <v>1154</v>
      </c>
      <c r="I495" s="208">
        <v>45995</v>
      </c>
      <c r="K495" t="s">
        <v>241</v>
      </c>
      <c r="L495" t="s">
        <v>171</v>
      </c>
      <c r="M495" t="s">
        <v>1163</v>
      </c>
      <c r="N495" t="s">
        <v>237</v>
      </c>
      <c r="P495" s="193" t="str">
        <f>IF(OR(AND(A495&lt;&gt;"",COUNTIF(Bugs!B:B,A495)&gt;0),AND(B495&lt;&gt;"",COUNTIF(Bugs!A:A,B495)&gt;0)),"Y","")</f>
        <v/>
      </c>
      <c r="Q495" s="193" t="str">
        <f>IF(OR(
    AND(COUNTIF(Bugs!A:A,B495)&gt;0,ISNUMBER(SEARCH("x",INDEX(Bugs!C:C,MATCH(B495,Bugs!A:A,0))))),
    AND(COUNTIF(Bugs!B:B,B495)&gt;0,ISNUMBER(SEARCH("x",INDEX(Bugs!C:C,MATCH(B495,Bugs!B:B,0))))),
    AND(COUNTIF(Bugs!A:A,B495)&gt;0,ISNUMBER(SEARCH("x",INDEX(Bugs!D:D,MATCH(B495,Bugs!A:A,0))))),
    AND(COUNTIF(Bugs!B:B,B495)&gt;0,ISNUMBER(SEARCH("x",INDEX(Bugs!D:D,MATCH(B495,Bugs!B:B,0)))))
),"Y","")</f>
        <v/>
      </c>
      <c r="R495">
        <f ca="1">IF(OR(ISNUMBER(MATCH(L495,MasterData!$D$3:$D$18,0)),ISNUMBER(MATCH(L495,MasterData!$C$3:$C$18,0))),
    DATEDIF(E495,I495,"d"),
    DATEDIF(E495,TODAY(),"d"))</f>
        <v>8</v>
      </c>
      <c r="S495">
        <f t="shared" ca="1" si="24"/>
        <v>0</v>
      </c>
      <c r="T495">
        <f t="shared" ca="1" si="25"/>
        <v>1</v>
      </c>
      <c r="U495">
        <f t="shared" ca="1" si="26"/>
        <v>0</v>
      </c>
    </row>
    <row r="496" spans="2:21" x14ac:dyDescent="0.35">
      <c r="B496" t="s">
        <v>1287</v>
      </c>
      <c r="D496" s="34" t="s">
        <v>1184</v>
      </c>
      <c r="E496" s="208">
        <v>45987</v>
      </c>
      <c r="G496" t="s">
        <v>806</v>
      </c>
      <c r="I496" s="208">
        <v>46003</v>
      </c>
      <c r="K496" t="s">
        <v>235</v>
      </c>
      <c r="L496" t="s">
        <v>171</v>
      </c>
      <c r="M496" t="s">
        <v>1289</v>
      </c>
      <c r="N496" t="s">
        <v>237</v>
      </c>
      <c r="P496" s="193" t="str">
        <f>IF(OR(AND(A496&lt;&gt;"",COUNTIF(Bugs!B:B,A496)&gt;0),AND(B496&lt;&gt;"",COUNTIF(Bugs!A:A,B496)&gt;0)),"Y","")</f>
        <v/>
      </c>
      <c r="Q496" s="193" t="str">
        <f>IF(OR(
    AND(COUNTIF(Bugs!A:A,B496)&gt;0,ISNUMBER(SEARCH("x",INDEX(Bugs!C:C,MATCH(B496,Bugs!A:A,0))))),
    AND(COUNTIF(Bugs!B:B,B496)&gt;0,ISNUMBER(SEARCH("x",INDEX(Bugs!C:C,MATCH(B496,Bugs!B:B,0))))),
    AND(COUNTIF(Bugs!A:A,B496)&gt;0,ISNUMBER(SEARCH("x",INDEX(Bugs!D:D,MATCH(B496,Bugs!A:A,0))))),
    AND(COUNTIF(Bugs!B:B,B496)&gt;0,ISNUMBER(SEARCH("x",INDEX(Bugs!D:D,MATCH(B496,Bugs!B:B,0)))))
),"Y","")</f>
        <v/>
      </c>
      <c r="R496">
        <f ca="1">IF(OR(ISNUMBER(MATCH(L496,MasterData!$D$3:$D$18,0)),ISNUMBER(MATCH(L496,MasterData!$C$3:$C$18,0))),
    DATEDIF(E496,I496,"d"),
    DATEDIF(E496,TODAY(),"d"))</f>
        <v>16</v>
      </c>
      <c r="S496">
        <f t="shared" ca="1" si="24"/>
        <v>0</v>
      </c>
      <c r="T496">
        <f t="shared" ca="1" si="25"/>
        <v>1</v>
      </c>
      <c r="U496">
        <f t="shared" ca="1" si="26"/>
        <v>0</v>
      </c>
    </row>
    <row r="497" spans="1:21" x14ac:dyDescent="0.35">
      <c r="B497" t="s">
        <v>1290</v>
      </c>
      <c r="D497" s="34" t="s">
        <v>746</v>
      </c>
      <c r="E497" s="208">
        <v>45988</v>
      </c>
      <c r="G497" t="s">
        <v>1291</v>
      </c>
      <c r="I497" s="208">
        <v>45988</v>
      </c>
      <c r="K497" t="s">
        <v>241</v>
      </c>
      <c r="L497" t="s">
        <v>171</v>
      </c>
      <c r="M497" t="s">
        <v>1292</v>
      </c>
      <c r="N497" t="s">
        <v>237</v>
      </c>
      <c r="P497" s="193" t="str">
        <f>IF(OR(AND(A497&lt;&gt;"",COUNTIF(Bugs!B:B,A497)&gt;0),AND(B497&lt;&gt;"",COUNTIF(Bugs!A:A,B497)&gt;0)),"Y","")</f>
        <v/>
      </c>
      <c r="Q497" s="193" t="str">
        <f>IF(OR(
    AND(COUNTIF(Bugs!A:A,B497)&gt;0,ISNUMBER(SEARCH("x",INDEX(Bugs!C:C,MATCH(B497,Bugs!A:A,0))))),
    AND(COUNTIF(Bugs!B:B,B497)&gt;0,ISNUMBER(SEARCH("x",INDEX(Bugs!C:C,MATCH(B497,Bugs!B:B,0))))),
    AND(COUNTIF(Bugs!A:A,B497)&gt;0,ISNUMBER(SEARCH("x",INDEX(Bugs!D:D,MATCH(B497,Bugs!A:A,0))))),
    AND(COUNTIF(Bugs!B:B,B497)&gt;0,ISNUMBER(SEARCH("x",INDEX(Bugs!D:D,MATCH(B497,Bugs!B:B,0)))))
),"Y","")</f>
        <v/>
      </c>
      <c r="R497">
        <f ca="1">IF(OR(ISNUMBER(MATCH(L497,MasterData!$D$3:$D$18,0)),ISNUMBER(MATCH(L497,MasterData!$C$3:$C$18,0))),
    DATEDIF(E497,I497,"d"),
    DATEDIF(E497,TODAY(),"d"))</f>
        <v>0</v>
      </c>
      <c r="S497">
        <f t="shared" ca="1" si="24"/>
        <v>1</v>
      </c>
      <c r="T497">
        <f t="shared" ca="1" si="25"/>
        <v>0</v>
      </c>
      <c r="U497">
        <f t="shared" ca="1" si="26"/>
        <v>0</v>
      </c>
    </row>
    <row r="498" spans="1:21" x14ac:dyDescent="0.35">
      <c r="B498" t="s">
        <v>1293</v>
      </c>
      <c r="D498" s="34" t="s">
        <v>480</v>
      </c>
      <c r="E498" s="208">
        <v>45988</v>
      </c>
      <c r="G498" t="s">
        <v>718</v>
      </c>
      <c r="I498" s="208">
        <v>45994</v>
      </c>
      <c r="K498" t="s">
        <v>241</v>
      </c>
      <c r="L498" t="s">
        <v>171</v>
      </c>
      <c r="M498" t="s">
        <v>1294</v>
      </c>
      <c r="N498" t="s">
        <v>237</v>
      </c>
      <c r="P498" s="193" t="str">
        <f>IF(OR(AND(A498&lt;&gt;"",COUNTIF(Bugs!B:B,A498)&gt;0),AND(B498&lt;&gt;"",COUNTIF(Bugs!A:A,B498)&gt;0)),"Y","")</f>
        <v/>
      </c>
      <c r="Q498" s="193" t="str">
        <f>IF(OR(
    AND(COUNTIF(Bugs!A:A,B498)&gt;0,ISNUMBER(SEARCH("x",INDEX(Bugs!C:C,MATCH(B498,Bugs!A:A,0))))),
    AND(COUNTIF(Bugs!B:B,B498)&gt;0,ISNUMBER(SEARCH("x",INDEX(Bugs!C:C,MATCH(B498,Bugs!B:B,0))))),
    AND(COUNTIF(Bugs!A:A,B498)&gt;0,ISNUMBER(SEARCH("x",INDEX(Bugs!D:D,MATCH(B498,Bugs!A:A,0))))),
    AND(COUNTIF(Bugs!B:B,B498)&gt;0,ISNUMBER(SEARCH("x",INDEX(Bugs!D:D,MATCH(B498,Bugs!B:B,0)))))
),"Y","")</f>
        <v/>
      </c>
      <c r="R498">
        <f ca="1">IF(OR(ISNUMBER(MATCH(L498,MasterData!$D$3:$D$18,0)),ISNUMBER(MATCH(L498,MasterData!$C$3:$C$18,0))),
    DATEDIF(E498,I498,"d"),
    DATEDIF(E498,TODAY(),"d"))</f>
        <v>6</v>
      </c>
      <c r="S498">
        <f t="shared" ca="1" si="24"/>
        <v>1</v>
      </c>
      <c r="T498">
        <f t="shared" ca="1" si="25"/>
        <v>0</v>
      </c>
      <c r="U498">
        <f t="shared" ca="1" si="26"/>
        <v>0</v>
      </c>
    </row>
    <row r="499" spans="1:21" x14ac:dyDescent="0.35">
      <c r="B499" t="s">
        <v>1295</v>
      </c>
      <c r="D499" s="34" t="s">
        <v>480</v>
      </c>
      <c r="E499" s="208">
        <v>45988</v>
      </c>
      <c r="G499" t="s">
        <v>1296</v>
      </c>
      <c r="I499" s="208">
        <v>45996</v>
      </c>
      <c r="K499" t="s">
        <v>241</v>
      </c>
      <c r="L499" t="s">
        <v>171</v>
      </c>
      <c r="M499" t="s">
        <v>1297</v>
      </c>
      <c r="N499" t="s">
        <v>237</v>
      </c>
      <c r="P499" s="193" t="str">
        <f>IF(OR(AND(A499&lt;&gt;"",COUNTIF(Bugs!B:B,A499)&gt;0),AND(B499&lt;&gt;"",COUNTIF(Bugs!A:A,B499)&gt;0)),"Y","")</f>
        <v/>
      </c>
      <c r="Q499" s="193" t="str">
        <f>IF(OR(
    AND(COUNTIF(Bugs!A:A,B499)&gt;0,ISNUMBER(SEARCH("x",INDEX(Bugs!C:C,MATCH(B499,Bugs!A:A,0))))),
    AND(COUNTIF(Bugs!B:B,B499)&gt;0,ISNUMBER(SEARCH("x",INDEX(Bugs!C:C,MATCH(B499,Bugs!B:B,0))))),
    AND(COUNTIF(Bugs!A:A,B499)&gt;0,ISNUMBER(SEARCH("x",INDEX(Bugs!D:D,MATCH(B499,Bugs!A:A,0))))),
    AND(COUNTIF(Bugs!B:B,B499)&gt;0,ISNUMBER(SEARCH("x",INDEX(Bugs!D:D,MATCH(B499,Bugs!B:B,0)))))
),"Y","")</f>
        <v/>
      </c>
      <c r="R499">
        <f ca="1">IF(OR(ISNUMBER(MATCH(L499,MasterData!$D$3:$D$18,0)),ISNUMBER(MATCH(L499,MasterData!$C$3:$C$18,0))),
    DATEDIF(E499,I499,"d"),
    DATEDIF(E499,TODAY(),"d"))</f>
        <v>8</v>
      </c>
      <c r="S499">
        <f t="shared" ca="1" si="24"/>
        <v>0</v>
      </c>
      <c r="T499">
        <f t="shared" ca="1" si="25"/>
        <v>1</v>
      </c>
      <c r="U499">
        <f t="shared" ca="1" si="26"/>
        <v>0</v>
      </c>
    </row>
    <row r="500" spans="1:21" x14ac:dyDescent="0.35">
      <c r="B500" t="s">
        <v>1298</v>
      </c>
      <c r="D500" s="34" t="s">
        <v>746</v>
      </c>
      <c r="E500" s="208">
        <v>45988</v>
      </c>
      <c r="G500" t="s">
        <v>1299</v>
      </c>
      <c r="I500" s="208">
        <v>45988</v>
      </c>
      <c r="K500" t="s">
        <v>235</v>
      </c>
      <c r="L500" t="s">
        <v>171</v>
      </c>
      <c r="M500" t="s">
        <v>1300</v>
      </c>
      <c r="N500" t="s">
        <v>237</v>
      </c>
      <c r="P500" s="193" t="str">
        <f>IF(OR(AND(A500&lt;&gt;"",COUNTIF(Bugs!B:B,A500)&gt;0),AND(B500&lt;&gt;"",COUNTIF(Bugs!A:A,B500)&gt;0)),"Y","")</f>
        <v/>
      </c>
      <c r="Q500" s="193" t="str">
        <f>IF(OR(
    AND(COUNTIF(Bugs!A:A,B500)&gt;0,ISNUMBER(SEARCH("x",INDEX(Bugs!C:C,MATCH(B500,Bugs!A:A,0))))),
    AND(COUNTIF(Bugs!B:B,B500)&gt;0,ISNUMBER(SEARCH("x",INDEX(Bugs!C:C,MATCH(B500,Bugs!B:B,0))))),
    AND(COUNTIF(Bugs!A:A,B500)&gt;0,ISNUMBER(SEARCH("x",INDEX(Bugs!D:D,MATCH(B500,Bugs!A:A,0))))),
    AND(COUNTIF(Bugs!B:B,B500)&gt;0,ISNUMBER(SEARCH("x",INDEX(Bugs!D:D,MATCH(B500,Bugs!B:B,0)))))
),"Y","")</f>
        <v/>
      </c>
      <c r="R500">
        <f ca="1">IF(OR(ISNUMBER(MATCH(L500,MasterData!$D$3:$D$18,0)),ISNUMBER(MATCH(L500,MasterData!$C$3:$C$18,0))),
    DATEDIF(E500,I500,"d"),
    DATEDIF(E500,TODAY(),"d"))</f>
        <v>0</v>
      </c>
      <c r="S500">
        <f t="shared" ca="1" si="24"/>
        <v>1</v>
      </c>
      <c r="T500">
        <f t="shared" ca="1" si="25"/>
        <v>0</v>
      </c>
      <c r="U500">
        <f t="shared" ca="1" si="26"/>
        <v>0</v>
      </c>
    </row>
    <row r="501" spans="1:21" x14ac:dyDescent="0.35">
      <c r="B501" t="s">
        <v>139</v>
      </c>
      <c r="D501" s="34" t="s">
        <v>1066</v>
      </c>
      <c r="E501" s="208">
        <v>45988</v>
      </c>
      <c r="G501" t="s">
        <v>1095</v>
      </c>
      <c r="I501" s="208">
        <v>45988</v>
      </c>
      <c r="K501" t="s">
        <v>235</v>
      </c>
      <c r="L501" t="s">
        <v>164</v>
      </c>
      <c r="M501" t="s">
        <v>1301</v>
      </c>
      <c r="N501" t="s">
        <v>237</v>
      </c>
      <c r="P501" s="193" t="str">
        <f>IF(OR(AND(A501&lt;&gt;"",COUNTIF(Bugs!B:B,A501)&gt;0),AND(B501&lt;&gt;"",COUNTIF(Bugs!A:A,B501)&gt;0)),"Y","")</f>
        <v>Y</v>
      </c>
      <c r="Q501" s="193" t="str">
        <f>IF(OR(
    AND(COUNTIF(Bugs!A:A,B501)&gt;0,ISNUMBER(SEARCH("x",INDEX(Bugs!C:C,MATCH(B501,Bugs!A:A,0))))),
    AND(COUNTIF(Bugs!B:B,B501)&gt;0,ISNUMBER(SEARCH("x",INDEX(Bugs!C:C,MATCH(B501,Bugs!B:B,0))))),
    AND(COUNTIF(Bugs!A:A,B501)&gt;0,ISNUMBER(SEARCH("x",INDEX(Bugs!D:D,MATCH(B501,Bugs!A:A,0))))),
    AND(COUNTIF(Bugs!B:B,B501)&gt;0,ISNUMBER(SEARCH("x",INDEX(Bugs!D:D,MATCH(B501,Bugs!B:B,0)))))
),"Y","")</f>
        <v/>
      </c>
      <c r="R501">
        <f ca="1">IF(OR(ISNUMBER(MATCH(L501,MasterData!$D$3:$D$18,0)),ISNUMBER(MATCH(L501,MasterData!$C$3:$C$18,0))),
    DATEDIF(E501,I501,"d"),
    DATEDIF(E501,TODAY(),"d"))</f>
        <v>19</v>
      </c>
      <c r="S501">
        <f t="shared" ca="1" si="24"/>
        <v>0</v>
      </c>
      <c r="T501">
        <f t="shared" ca="1" si="25"/>
        <v>1</v>
      </c>
      <c r="U501">
        <f t="shared" ca="1" si="26"/>
        <v>0</v>
      </c>
    </row>
    <row r="502" spans="1:21" x14ac:dyDescent="0.35">
      <c r="B502" t="s">
        <v>1302</v>
      </c>
      <c r="D502" s="34" t="s">
        <v>1066</v>
      </c>
      <c r="E502" s="208">
        <v>45988</v>
      </c>
      <c r="G502" t="s">
        <v>1303</v>
      </c>
      <c r="I502" s="208">
        <v>45995</v>
      </c>
      <c r="K502" t="s">
        <v>235</v>
      </c>
      <c r="L502" t="s">
        <v>171</v>
      </c>
      <c r="M502" t="s">
        <v>1304</v>
      </c>
      <c r="N502" t="s">
        <v>237</v>
      </c>
      <c r="P502" s="193" t="str">
        <f>IF(OR(AND(A502&lt;&gt;"",COUNTIF(Bugs!B:B,A502)&gt;0),AND(B502&lt;&gt;"",COUNTIF(Bugs!A:A,B502)&gt;0)),"Y","")</f>
        <v/>
      </c>
      <c r="Q502" s="193" t="str">
        <f>IF(OR(
    AND(COUNTIF(Bugs!A:A,B502)&gt;0,ISNUMBER(SEARCH("x",INDEX(Bugs!C:C,MATCH(B502,Bugs!A:A,0))))),
    AND(COUNTIF(Bugs!B:B,B502)&gt;0,ISNUMBER(SEARCH("x",INDEX(Bugs!C:C,MATCH(B502,Bugs!B:B,0))))),
    AND(COUNTIF(Bugs!A:A,B502)&gt;0,ISNUMBER(SEARCH("x",INDEX(Bugs!D:D,MATCH(B502,Bugs!A:A,0))))),
    AND(COUNTIF(Bugs!B:B,B502)&gt;0,ISNUMBER(SEARCH("x",INDEX(Bugs!D:D,MATCH(B502,Bugs!B:B,0)))))
),"Y","")</f>
        <v/>
      </c>
      <c r="R502">
        <f ca="1">IF(OR(ISNUMBER(MATCH(L502,MasterData!$D$3:$D$18,0)),ISNUMBER(MATCH(L502,MasterData!$C$3:$C$18,0))),
    DATEDIF(E502,I502,"d"),
    DATEDIF(E502,TODAY(),"d"))</f>
        <v>7</v>
      </c>
      <c r="S502">
        <f t="shared" ca="1" si="24"/>
        <v>1</v>
      </c>
      <c r="T502">
        <f t="shared" ca="1" si="25"/>
        <v>0</v>
      </c>
      <c r="U502">
        <f t="shared" ca="1" si="26"/>
        <v>0</v>
      </c>
    </row>
    <row r="503" spans="1:21" x14ac:dyDescent="0.35">
      <c r="B503" t="s">
        <v>1305</v>
      </c>
      <c r="D503" s="34" t="s">
        <v>480</v>
      </c>
      <c r="E503" s="208">
        <v>45988</v>
      </c>
      <c r="G503" t="s">
        <v>1307</v>
      </c>
      <c r="I503" s="208">
        <v>45996</v>
      </c>
      <c r="K503" t="s">
        <v>241</v>
      </c>
      <c r="L503" t="s">
        <v>171</v>
      </c>
      <c r="M503" t="s">
        <v>1308</v>
      </c>
      <c r="N503" t="s">
        <v>237</v>
      </c>
      <c r="P503" s="193" t="str">
        <f>IF(OR(AND(A503&lt;&gt;"",COUNTIF(Bugs!B:B,A503)&gt;0),AND(B503&lt;&gt;"",COUNTIF(Bugs!A:A,B503)&gt;0)),"Y","")</f>
        <v/>
      </c>
      <c r="Q503" s="193" t="str">
        <f>IF(OR(
    AND(COUNTIF(Bugs!A:A,B503)&gt;0,ISNUMBER(SEARCH("x",INDEX(Bugs!C:C,MATCH(B503,Bugs!A:A,0))))),
    AND(COUNTIF(Bugs!B:B,B503)&gt;0,ISNUMBER(SEARCH("x",INDEX(Bugs!C:C,MATCH(B503,Bugs!B:B,0))))),
    AND(COUNTIF(Bugs!A:A,B503)&gt;0,ISNUMBER(SEARCH("x",INDEX(Bugs!D:D,MATCH(B503,Bugs!A:A,0))))),
    AND(COUNTIF(Bugs!B:B,B503)&gt;0,ISNUMBER(SEARCH("x",INDEX(Bugs!D:D,MATCH(B503,Bugs!B:B,0)))))
),"Y","")</f>
        <v/>
      </c>
      <c r="R503">
        <f ca="1">IF(OR(ISNUMBER(MATCH(L503,MasterData!$D$3:$D$18,0)),ISNUMBER(MATCH(L503,MasterData!$C$3:$C$18,0))),
    DATEDIF(E503,I503,"d"),
    DATEDIF(E503,TODAY(),"d"))</f>
        <v>8</v>
      </c>
      <c r="S503">
        <f t="shared" ca="1" si="24"/>
        <v>0</v>
      </c>
      <c r="T503">
        <f t="shared" ca="1" si="25"/>
        <v>1</v>
      </c>
      <c r="U503">
        <f t="shared" ca="1" si="26"/>
        <v>0</v>
      </c>
    </row>
    <row r="504" spans="1:21" x14ac:dyDescent="0.35">
      <c r="B504" t="s">
        <v>1309</v>
      </c>
      <c r="D504" s="34" t="s">
        <v>746</v>
      </c>
      <c r="E504" s="208">
        <v>45988</v>
      </c>
      <c r="G504" t="s">
        <v>1310</v>
      </c>
      <c r="I504" s="208">
        <v>45988</v>
      </c>
      <c r="K504" t="s">
        <v>241</v>
      </c>
      <c r="L504" t="s">
        <v>164</v>
      </c>
      <c r="M504" t="s">
        <v>1311</v>
      </c>
      <c r="N504" t="s">
        <v>237</v>
      </c>
      <c r="P504" s="193" t="str">
        <f>IF(OR(AND(A504&lt;&gt;"",COUNTIF(Bugs!B:B,A504)&gt;0),AND(B504&lt;&gt;"",COUNTIF(Bugs!A:A,B504)&gt;0)),"Y","")</f>
        <v/>
      </c>
      <c r="Q504" s="193" t="str">
        <f>IF(OR(
    AND(COUNTIF(Bugs!A:A,B504)&gt;0,ISNUMBER(SEARCH("x",INDEX(Bugs!C:C,MATCH(B504,Bugs!A:A,0))))),
    AND(COUNTIF(Bugs!B:B,B504)&gt;0,ISNUMBER(SEARCH("x",INDEX(Bugs!C:C,MATCH(B504,Bugs!B:B,0))))),
    AND(COUNTIF(Bugs!A:A,B504)&gt;0,ISNUMBER(SEARCH("x",INDEX(Bugs!D:D,MATCH(B504,Bugs!A:A,0))))),
    AND(COUNTIF(Bugs!B:B,B504)&gt;0,ISNUMBER(SEARCH("x",INDEX(Bugs!D:D,MATCH(B504,Bugs!B:B,0)))))
),"Y","")</f>
        <v/>
      </c>
      <c r="R504">
        <f ca="1">IF(OR(ISNUMBER(MATCH(L504,MasterData!$D$3:$D$18,0)),ISNUMBER(MATCH(L504,MasterData!$C$3:$C$18,0))),
    DATEDIF(E504,I504,"d"),
    DATEDIF(E504,TODAY(),"d"))</f>
        <v>19</v>
      </c>
      <c r="S504">
        <f t="shared" ca="1" si="24"/>
        <v>0</v>
      </c>
      <c r="T504">
        <f t="shared" ca="1" si="25"/>
        <v>1</v>
      </c>
      <c r="U504">
        <f t="shared" ca="1" si="26"/>
        <v>0</v>
      </c>
    </row>
    <row r="505" spans="1:21" x14ac:dyDescent="0.35">
      <c r="B505" t="s">
        <v>140</v>
      </c>
      <c r="D505" s="34" t="s">
        <v>660</v>
      </c>
      <c r="E505" s="208">
        <v>45989</v>
      </c>
      <c r="G505" t="s">
        <v>876</v>
      </c>
      <c r="I505" s="208">
        <v>46001</v>
      </c>
      <c r="K505" t="s">
        <v>235</v>
      </c>
      <c r="L505" t="s">
        <v>171</v>
      </c>
      <c r="M505" t="s">
        <v>1312</v>
      </c>
      <c r="N505" t="s">
        <v>237</v>
      </c>
      <c r="P505" s="193" t="str">
        <f>IF(OR(AND(A505&lt;&gt;"",COUNTIF(Bugs!B:B,A505)&gt;0),AND(B505&lt;&gt;"",COUNTIF(Bugs!A:A,B505)&gt;0)),"Y","")</f>
        <v>Y</v>
      </c>
      <c r="Q505" s="193" t="str">
        <f>IF(OR(
    AND(COUNTIF(Bugs!A:A,B505)&gt;0,ISNUMBER(SEARCH("x",INDEX(Bugs!C:C,MATCH(B505,Bugs!A:A,0))))),
    AND(COUNTIF(Bugs!B:B,B505)&gt;0,ISNUMBER(SEARCH("x",INDEX(Bugs!C:C,MATCH(B505,Bugs!B:B,0))))),
    AND(COUNTIF(Bugs!A:A,B505)&gt;0,ISNUMBER(SEARCH("x",INDEX(Bugs!D:D,MATCH(B505,Bugs!A:A,0))))),
    AND(COUNTIF(Bugs!B:B,B505)&gt;0,ISNUMBER(SEARCH("x",INDEX(Bugs!D:D,MATCH(B505,Bugs!B:B,0)))))
),"Y","")</f>
        <v>Y</v>
      </c>
      <c r="R505">
        <f ca="1">IF(OR(ISNUMBER(MATCH(L505,MasterData!$D$3:$D$18,0)),ISNUMBER(MATCH(L505,MasterData!$C$3:$C$18,0))),
    DATEDIF(E505,I505,"d"),
    DATEDIF(E505,TODAY(),"d"))</f>
        <v>12</v>
      </c>
      <c r="S505">
        <f t="shared" ca="1" si="24"/>
        <v>0</v>
      </c>
      <c r="T505">
        <f t="shared" ca="1" si="25"/>
        <v>1</v>
      </c>
      <c r="U505">
        <f t="shared" ca="1" si="26"/>
        <v>0</v>
      </c>
    </row>
    <row r="506" spans="1:21" x14ac:dyDescent="0.35">
      <c r="B506" t="s">
        <v>1313</v>
      </c>
      <c r="D506" s="34" t="s">
        <v>1066</v>
      </c>
      <c r="E506" s="208">
        <v>45989</v>
      </c>
      <c r="G506" t="s">
        <v>1314</v>
      </c>
      <c r="I506" s="208">
        <v>45989</v>
      </c>
      <c r="K506" t="s">
        <v>347</v>
      </c>
      <c r="L506" t="s">
        <v>164</v>
      </c>
      <c r="M506" t="s">
        <v>1315</v>
      </c>
      <c r="N506" t="s">
        <v>237</v>
      </c>
      <c r="P506" s="193" t="str">
        <f>IF(OR(AND(A506&lt;&gt;"",COUNTIF(Bugs!B:B,A506)&gt;0),AND(B506&lt;&gt;"",COUNTIF(Bugs!A:A,B506)&gt;0)),"Y","")</f>
        <v/>
      </c>
      <c r="Q506" s="193" t="str">
        <f>IF(OR(
    AND(COUNTIF(Bugs!A:A,B506)&gt;0,ISNUMBER(SEARCH("x",INDEX(Bugs!C:C,MATCH(B506,Bugs!A:A,0))))),
    AND(COUNTIF(Bugs!B:B,B506)&gt;0,ISNUMBER(SEARCH("x",INDEX(Bugs!C:C,MATCH(B506,Bugs!B:B,0))))),
    AND(COUNTIF(Bugs!A:A,B506)&gt;0,ISNUMBER(SEARCH("x",INDEX(Bugs!D:D,MATCH(B506,Bugs!A:A,0))))),
    AND(COUNTIF(Bugs!B:B,B506)&gt;0,ISNUMBER(SEARCH("x",INDEX(Bugs!D:D,MATCH(B506,Bugs!B:B,0)))))
),"Y","")</f>
        <v/>
      </c>
      <c r="R506">
        <f ca="1">IF(OR(ISNUMBER(MATCH(L506,MasterData!$D$3:$D$18,0)),ISNUMBER(MATCH(L506,MasterData!$C$3:$C$18,0))),
    DATEDIF(E506,I506,"d"),
    DATEDIF(E506,TODAY(),"d"))</f>
        <v>18</v>
      </c>
      <c r="S506">
        <f t="shared" ca="1" si="24"/>
        <v>0</v>
      </c>
      <c r="T506">
        <f t="shared" ca="1" si="25"/>
        <v>1</v>
      </c>
      <c r="U506">
        <f t="shared" ca="1" si="26"/>
        <v>0</v>
      </c>
    </row>
    <row r="507" spans="1:21" x14ac:dyDescent="0.35">
      <c r="B507" t="s">
        <v>1316</v>
      </c>
      <c r="D507" s="235" t="s">
        <v>1184</v>
      </c>
      <c r="E507" s="208">
        <v>45989</v>
      </c>
      <c r="G507" t="s">
        <v>806</v>
      </c>
      <c r="I507" s="208">
        <v>45989</v>
      </c>
      <c r="K507" t="s">
        <v>235</v>
      </c>
      <c r="L507" t="s">
        <v>164</v>
      </c>
      <c r="M507" t="s">
        <v>1317</v>
      </c>
      <c r="N507" t="s">
        <v>237</v>
      </c>
      <c r="P507" s="193" t="str">
        <f>IF(OR(AND(A507&lt;&gt;"",COUNTIF(Bugs!B:B,A507)&gt;0),AND(B507&lt;&gt;"",COUNTIF(Bugs!A:A,B507)&gt;0)),"Y","")</f>
        <v/>
      </c>
      <c r="Q507" s="193" t="str">
        <f>IF(OR(
    AND(COUNTIF(Bugs!A:A,B507)&gt;0,ISNUMBER(SEARCH("x",INDEX(Bugs!C:C,MATCH(B507,Bugs!A:A,0))))),
    AND(COUNTIF(Bugs!B:B,B507)&gt;0,ISNUMBER(SEARCH("x",INDEX(Bugs!C:C,MATCH(B507,Bugs!B:B,0))))),
    AND(COUNTIF(Bugs!A:A,B507)&gt;0,ISNUMBER(SEARCH("x",INDEX(Bugs!D:D,MATCH(B507,Bugs!A:A,0))))),
    AND(COUNTIF(Bugs!B:B,B507)&gt;0,ISNUMBER(SEARCH("x",INDEX(Bugs!D:D,MATCH(B507,Bugs!B:B,0)))))
),"Y","")</f>
        <v/>
      </c>
      <c r="R507">
        <f ca="1">IF(OR(ISNUMBER(MATCH(L507,MasterData!$D$3:$D$18,0)),ISNUMBER(MATCH(L507,MasterData!$C$3:$C$18,0))),
    DATEDIF(E507,I507,"d"),
    DATEDIF(E507,TODAY(),"d"))</f>
        <v>18</v>
      </c>
      <c r="S507">
        <f t="shared" ca="1" si="24"/>
        <v>0</v>
      </c>
      <c r="T507">
        <f t="shared" ca="1" si="25"/>
        <v>1</v>
      </c>
      <c r="U507">
        <f t="shared" ca="1" si="26"/>
        <v>0</v>
      </c>
    </row>
    <row r="508" spans="1:21" x14ac:dyDescent="0.35">
      <c r="B508" t="s">
        <v>1318</v>
      </c>
      <c r="D508" s="235" t="s">
        <v>1184</v>
      </c>
      <c r="E508" s="208">
        <v>45989</v>
      </c>
      <c r="G508" t="s">
        <v>806</v>
      </c>
      <c r="I508" s="208">
        <v>45994</v>
      </c>
      <c r="K508" t="s">
        <v>235</v>
      </c>
      <c r="L508" t="s">
        <v>171</v>
      </c>
      <c r="M508" t="s">
        <v>1319</v>
      </c>
      <c r="N508" t="s">
        <v>237</v>
      </c>
      <c r="P508" s="193" t="str">
        <f>IF(OR(AND(A508&lt;&gt;"",COUNTIF(Bugs!B:B,A508)&gt;0),AND(B508&lt;&gt;"",COUNTIF(Bugs!A:A,B508)&gt;0)),"Y","")</f>
        <v/>
      </c>
      <c r="Q508" s="193" t="str">
        <f>IF(OR(
    AND(COUNTIF(Bugs!A:A,B508)&gt;0,ISNUMBER(SEARCH("x",INDEX(Bugs!C:C,MATCH(B508,Bugs!A:A,0))))),
    AND(COUNTIF(Bugs!B:B,B508)&gt;0,ISNUMBER(SEARCH("x",INDEX(Bugs!C:C,MATCH(B508,Bugs!B:B,0))))),
    AND(COUNTIF(Bugs!A:A,B508)&gt;0,ISNUMBER(SEARCH("x",INDEX(Bugs!D:D,MATCH(B508,Bugs!A:A,0))))),
    AND(COUNTIF(Bugs!B:B,B508)&gt;0,ISNUMBER(SEARCH("x",INDEX(Bugs!D:D,MATCH(B508,Bugs!B:B,0)))))
),"Y","")</f>
        <v/>
      </c>
      <c r="R508">
        <f ca="1">IF(OR(ISNUMBER(MATCH(L508,MasterData!$D$3:$D$18,0)),ISNUMBER(MATCH(L508,MasterData!$C$3:$C$18,0))),
    DATEDIF(E508,I508,"d"),
    DATEDIF(E508,TODAY(),"d"))</f>
        <v>5</v>
      </c>
      <c r="S508">
        <f t="shared" ca="1" si="24"/>
        <v>1</v>
      </c>
      <c r="T508">
        <f t="shared" ca="1" si="25"/>
        <v>0</v>
      </c>
      <c r="U508">
        <f t="shared" ca="1" si="26"/>
        <v>0</v>
      </c>
    </row>
    <row r="509" spans="1:21" x14ac:dyDescent="0.35">
      <c r="B509" t="s">
        <v>1320</v>
      </c>
      <c r="D509" s="34" t="s">
        <v>1052</v>
      </c>
      <c r="E509" s="208">
        <v>45989</v>
      </c>
      <c r="G509" t="s">
        <v>1321</v>
      </c>
      <c r="I509" s="208">
        <v>45996</v>
      </c>
      <c r="K509" t="s">
        <v>241</v>
      </c>
      <c r="L509" t="s">
        <v>171</v>
      </c>
      <c r="M509" t="s">
        <v>1322</v>
      </c>
      <c r="N509" t="s">
        <v>237</v>
      </c>
      <c r="P509" s="193" t="str">
        <f>IF(OR(AND(A509&lt;&gt;"",COUNTIF(Bugs!B:B,A509)&gt;0),AND(B509&lt;&gt;"",COUNTIF(Bugs!A:A,B509)&gt;0)),"Y","")</f>
        <v/>
      </c>
      <c r="Q509" s="193" t="str">
        <f>IF(OR(
    AND(COUNTIF(Bugs!A:A,B509)&gt;0,ISNUMBER(SEARCH("x",INDEX(Bugs!C:C,MATCH(B509,Bugs!A:A,0))))),
    AND(COUNTIF(Bugs!B:B,B509)&gt;0,ISNUMBER(SEARCH("x",INDEX(Bugs!C:C,MATCH(B509,Bugs!B:B,0))))),
    AND(COUNTIF(Bugs!A:A,B509)&gt;0,ISNUMBER(SEARCH("x",INDEX(Bugs!D:D,MATCH(B509,Bugs!A:A,0))))),
    AND(COUNTIF(Bugs!B:B,B509)&gt;0,ISNUMBER(SEARCH("x",INDEX(Bugs!D:D,MATCH(B509,Bugs!B:B,0)))))
),"Y","")</f>
        <v/>
      </c>
      <c r="R509">
        <f ca="1">IF(OR(ISNUMBER(MATCH(L509,MasterData!$D$3:$D$18,0)),ISNUMBER(MATCH(L509,MasterData!$C$3:$C$18,0))),
    DATEDIF(E509,I509,"d"),
    DATEDIF(E509,TODAY(),"d"))</f>
        <v>7</v>
      </c>
      <c r="S509">
        <f t="shared" ca="1" si="24"/>
        <v>1</v>
      </c>
      <c r="T509">
        <f t="shared" ca="1" si="25"/>
        <v>0</v>
      </c>
      <c r="U509">
        <f t="shared" ca="1" si="26"/>
        <v>0</v>
      </c>
    </row>
    <row r="510" spans="1:21" x14ac:dyDescent="0.35">
      <c r="B510" t="s">
        <v>1323</v>
      </c>
      <c r="D510" s="34" t="s">
        <v>480</v>
      </c>
      <c r="E510" s="208">
        <v>45991</v>
      </c>
      <c r="G510" t="s">
        <v>715</v>
      </c>
      <c r="I510" s="208">
        <v>45991</v>
      </c>
      <c r="K510" t="s">
        <v>235</v>
      </c>
      <c r="L510" t="s">
        <v>164</v>
      </c>
      <c r="M510" t="s">
        <v>1324</v>
      </c>
      <c r="N510" t="s">
        <v>237</v>
      </c>
      <c r="P510" s="193" t="str">
        <f>IF(OR(AND(A510&lt;&gt;"",COUNTIF(Bugs!B:B,A510)&gt;0),AND(B510&lt;&gt;"",COUNTIF(Bugs!A:A,B510)&gt;0)),"Y","")</f>
        <v/>
      </c>
      <c r="Q510" s="193" t="str">
        <f>IF(OR(
    AND(COUNTIF(Bugs!A:A,B510)&gt;0,ISNUMBER(SEARCH("x",INDEX(Bugs!C:C,MATCH(B510,Bugs!A:A,0))))),
    AND(COUNTIF(Bugs!B:B,B510)&gt;0,ISNUMBER(SEARCH("x",INDEX(Bugs!C:C,MATCH(B510,Bugs!B:B,0))))),
    AND(COUNTIF(Bugs!A:A,B510)&gt;0,ISNUMBER(SEARCH("x",INDEX(Bugs!D:D,MATCH(B510,Bugs!A:A,0))))),
    AND(COUNTIF(Bugs!B:B,B510)&gt;0,ISNUMBER(SEARCH("x",INDEX(Bugs!D:D,MATCH(B510,Bugs!B:B,0)))))
),"Y","")</f>
        <v/>
      </c>
      <c r="R510">
        <f ca="1">IF(OR(ISNUMBER(MATCH(L510,MasterData!$D$3:$D$18,0)),ISNUMBER(MATCH(L510,MasterData!$C$3:$C$18,0))),
    DATEDIF(E510,I510,"d"),
    DATEDIF(E510,TODAY(),"d"))</f>
        <v>16</v>
      </c>
      <c r="S510">
        <f t="shared" ca="1" si="24"/>
        <v>0</v>
      </c>
      <c r="T510">
        <f t="shared" ca="1" si="25"/>
        <v>1</v>
      </c>
      <c r="U510">
        <f t="shared" ca="1" si="26"/>
        <v>0</v>
      </c>
    </row>
    <row r="511" spans="1:21" x14ac:dyDescent="0.35">
      <c r="A511" t="s">
        <v>230</v>
      </c>
      <c r="B511" t="s">
        <v>1327</v>
      </c>
      <c r="C511" t="s">
        <v>230</v>
      </c>
      <c r="D511" s="34" t="s">
        <v>1052</v>
      </c>
      <c r="E511" s="208">
        <v>45992</v>
      </c>
      <c r="F511" t="s">
        <v>230</v>
      </c>
      <c r="G511" t="s">
        <v>1191</v>
      </c>
      <c r="H511" t="s">
        <v>230</v>
      </c>
      <c r="I511" s="208">
        <v>45993</v>
      </c>
      <c r="J511" t="s">
        <v>230</v>
      </c>
      <c r="K511" t="s">
        <v>241</v>
      </c>
      <c r="L511" t="s">
        <v>171</v>
      </c>
      <c r="M511" t="s">
        <v>1328</v>
      </c>
      <c r="N511" t="s">
        <v>237</v>
      </c>
      <c r="P511" s="193" t="str">
        <f>IF(OR(AND(A511&lt;&gt;"",COUNTIF(Bugs!B:B,A511)&gt;0),AND(B511&lt;&gt;"",COUNTIF(Bugs!A:A,B511)&gt;0)),"Y","")</f>
        <v/>
      </c>
      <c r="Q511" s="193" t="str">
        <f>IF(OR(
    AND(COUNTIF(Bugs!A:A,B511)&gt;0,ISNUMBER(SEARCH("x",INDEX(Bugs!C:C,MATCH(B511,Bugs!A:A,0))))),
    AND(COUNTIF(Bugs!B:B,B511)&gt;0,ISNUMBER(SEARCH("x",INDEX(Bugs!C:C,MATCH(B511,Bugs!B:B,0))))),
    AND(COUNTIF(Bugs!A:A,B511)&gt;0,ISNUMBER(SEARCH("x",INDEX(Bugs!D:D,MATCH(B511,Bugs!A:A,0))))),
    AND(COUNTIF(Bugs!B:B,B511)&gt;0,ISNUMBER(SEARCH("x",INDEX(Bugs!D:D,MATCH(B511,Bugs!B:B,0)))))
),"Y","")</f>
        <v/>
      </c>
      <c r="R511">
        <f ca="1">IF(OR(ISNUMBER(MATCH(L511,MasterData!$D$3:$D$18,0)),ISNUMBER(MATCH(L511,MasterData!$C$3:$C$18,0))),
    DATEDIF(E511,I511,"d"),
    DATEDIF(E511,TODAY(),"d"))</f>
        <v>1</v>
      </c>
      <c r="S511">
        <f t="shared" ca="1" si="24"/>
        <v>1</v>
      </c>
      <c r="T511">
        <f t="shared" ca="1" si="25"/>
        <v>0</v>
      </c>
      <c r="U511">
        <f t="shared" ca="1" si="26"/>
        <v>0</v>
      </c>
    </row>
    <row r="512" spans="1:21" x14ac:dyDescent="0.35">
      <c r="A512" t="s">
        <v>230</v>
      </c>
      <c r="B512" t="s">
        <v>1329</v>
      </c>
      <c r="C512" t="s">
        <v>230</v>
      </c>
      <c r="D512" s="34">
        <v>3003</v>
      </c>
      <c r="E512" s="208">
        <v>45992</v>
      </c>
      <c r="F512" t="s">
        <v>230</v>
      </c>
      <c r="G512" t="s">
        <v>853</v>
      </c>
      <c r="H512" t="s">
        <v>230</v>
      </c>
      <c r="I512" s="208">
        <v>45992</v>
      </c>
      <c r="J512" t="s">
        <v>230</v>
      </c>
      <c r="K512" t="s">
        <v>241</v>
      </c>
      <c r="L512" t="s">
        <v>164</v>
      </c>
      <c r="M512" t="s">
        <v>1330</v>
      </c>
      <c r="N512" t="s">
        <v>237</v>
      </c>
      <c r="P512" s="193" t="str">
        <f>IF(OR(AND(A512&lt;&gt;"",COUNTIF(Bugs!B:B,A512)&gt;0),AND(B512&lt;&gt;"",COUNTIF(Bugs!A:A,B512)&gt;0)),"Y","")</f>
        <v/>
      </c>
      <c r="Q512" s="193" t="str">
        <f>IF(OR(
    AND(COUNTIF(Bugs!A:A,B512)&gt;0,ISNUMBER(SEARCH("x",INDEX(Bugs!C:C,MATCH(B512,Bugs!A:A,0))))),
    AND(COUNTIF(Bugs!B:B,B512)&gt;0,ISNUMBER(SEARCH("x",INDEX(Bugs!C:C,MATCH(B512,Bugs!B:B,0))))),
    AND(COUNTIF(Bugs!A:A,B512)&gt;0,ISNUMBER(SEARCH("x",INDEX(Bugs!D:D,MATCH(B512,Bugs!A:A,0))))),
    AND(COUNTIF(Bugs!B:B,B512)&gt;0,ISNUMBER(SEARCH("x",INDEX(Bugs!D:D,MATCH(B512,Bugs!B:B,0)))))
),"Y","")</f>
        <v/>
      </c>
      <c r="R512">
        <f ca="1">IF(OR(ISNUMBER(MATCH(L512,MasterData!$D$3:$D$18,0)),ISNUMBER(MATCH(L512,MasterData!$C$3:$C$18,0))),
    DATEDIF(E512,I512,"d"),
    DATEDIF(E512,TODAY(),"d"))</f>
        <v>15</v>
      </c>
      <c r="S512">
        <f t="shared" ca="1" si="24"/>
        <v>0</v>
      </c>
      <c r="T512">
        <f t="shared" ca="1" si="25"/>
        <v>1</v>
      </c>
      <c r="U512">
        <f t="shared" ca="1" si="26"/>
        <v>0</v>
      </c>
    </row>
    <row r="513" spans="1:21" x14ac:dyDescent="0.35">
      <c r="A513" t="s">
        <v>230</v>
      </c>
      <c r="B513" t="s">
        <v>1331</v>
      </c>
      <c r="C513" t="s">
        <v>230</v>
      </c>
      <c r="D513" s="34">
        <v>3014</v>
      </c>
      <c r="E513" s="208">
        <v>45993</v>
      </c>
      <c r="F513" t="s">
        <v>230</v>
      </c>
      <c r="G513" t="s">
        <v>834</v>
      </c>
      <c r="H513" t="s">
        <v>230</v>
      </c>
      <c r="I513" s="208">
        <v>45993</v>
      </c>
      <c r="J513" t="s">
        <v>230</v>
      </c>
      <c r="K513" t="s">
        <v>241</v>
      </c>
      <c r="L513" t="s">
        <v>171</v>
      </c>
      <c r="M513" t="s">
        <v>1332</v>
      </c>
      <c r="N513" t="s">
        <v>237</v>
      </c>
      <c r="P513" s="193" t="str">
        <f>IF(OR(AND(A513&lt;&gt;"",COUNTIF(Bugs!B:B,A513)&gt;0),AND(B513&lt;&gt;"",COUNTIF(Bugs!A:A,B513)&gt;0)),"Y","")</f>
        <v/>
      </c>
      <c r="Q513" s="193" t="str">
        <f>IF(OR(
    AND(COUNTIF(Bugs!A:A,B513)&gt;0,ISNUMBER(SEARCH("x",INDEX(Bugs!C:C,MATCH(B513,Bugs!A:A,0))))),
    AND(COUNTIF(Bugs!B:B,B513)&gt;0,ISNUMBER(SEARCH("x",INDEX(Bugs!C:C,MATCH(B513,Bugs!B:B,0))))),
    AND(COUNTIF(Bugs!A:A,B513)&gt;0,ISNUMBER(SEARCH("x",INDEX(Bugs!D:D,MATCH(B513,Bugs!A:A,0))))),
    AND(COUNTIF(Bugs!B:B,B513)&gt;0,ISNUMBER(SEARCH("x",INDEX(Bugs!D:D,MATCH(B513,Bugs!B:B,0)))))
),"Y","")</f>
        <v/>
      </c>
      <c r="R513">
        <f ca="1">IF(OR(ISNUMBER(MATCH(L513,MasterData!$D$3:$D$18,0)),ISNUMBER(MATCH(L513,MasterData!$C$3:$C$18,0))),
    DATEDIF(E513,I513,"d"),
    DATEDIF(E513,TODAY(),"d"))</f>
        <v>0</v>
      </c>
      <c r="S513">
        <f t="shared" ca="1" si="24"/>
        <v>1</v>
      </c>
      <c r="T513">
        <f t="shared" ca="1" si="25"/>
        <v>0</v>
      </c>
      <c r="U513">
        <f t="shared" ca="1" si="26"/>
        <v>0</v>
      </c>
    </row>
    <row r="514" spans="1:21" x14ac:dyDescent="0.35">
      <c r="A514" t="s">
        <v>230</v>
      </c>
      <c r="B514" t="s">
        <v>141</v>
      </c>
      <c r="C514" t="s">
        <v>230</v>
      </c>
      <c r="D514" s="34">
        <v>3014</v>
      </c>
      <c r="E514" s="208">
        <v>45993</v>
      </c>
      <c r="F514" t="s">
        <v>230</v>
      </c>
      <c r="G514" t="s">
        <v>834</v>
      </c>
      <c r="H514" t="s">
        <v>230</v>
      </c>
      <c r="I514" s="208">
        <v>45993</v>
      </c>
      <c r="J514" t="s">
        <v>230</v>
      </c>
      <c r="K514" t="s">
        <v>241</v>
      </c>
      <c r="L514" t="s">
        <v>171</v>
      </c>
      <c r="M514" t="s">
        <v>1333</v>
      </c>
      <c r="N514" t="s">
        <v>237</v>
      </c>
      <c r="P514" s="193" t="str">
        <f>IF(OR(AND(A514&lt;&gt;"",COUNTIF(Bugs!B:B,A514)&gt;0),AND(B514&lt;&gt;"",COUNTIF(Bugs!A:A,B514)&gt;0)),"Y","")</f>
        <v>Y</v>
      </c>
      <c r="Q514" s="193" t="str">
        <f>IF(OR(
    AND(COUNTIF(Bugs!A:A,B514)&gt;0,ISNUMBER(SEARCH("x",INDEX(Bugs!C:C,MATCH(B514,Bugs!A:A,0))))),
    AND(COUNTIF(Bugs!B:B,B514)&gt;0,ISNUMBER(SEARCH("x",INDEX(Bugs!C:C,MATCH(B514,Bugs!B:B,0))))),
    AND(COUNTIF(Bugs!A:A,B514)&gt;0,ISNUMBER(SEARCH("x",INDEX(Bugs!D:D,MATCH(B514,Bugs!A:A,0))))),
    AND(COUNTIF(Bugs!B:B,B514)&gt;0,ISNUMBER(SEARCH("x",INDEX(Bugs!D:D,MATCH(B514,Bugs!B:B,0)))))
),"Y","")</f>
        <v>Y</v>
      </c>
      <c r="R514">
        <f ca="1">IF(OR(ISNUMBER(MATCH(L514,MasterData!$D$3:$D$18,0)),ISNUMBER(MATCH(L514,MasterData!$C$3:$C$18,0))),
    DATEDIF(E514,I514,"d"),
    DATEDIF(E514,TODAY(),"d"))</f>
        <v>0</v>
      </c>
      <c r="S514">
        <f t="shared" ca="1" si="24"/>
        <v>1</v>
      </c>
      <c r="T514">
        <f t="shared" ca="1" si="25"/>
        <v>0</v>
      </c>
      <c r="U514">
        <f t="shared" ca="1" si="26"/>
        <v>0</v>
      </c>
    </row>
    <row r="515" spans="1:21" x14ac:dyDescent="0.35">
      <c r="A515" t="s">
        <v>230</v>
      </c>
      <c r="B515" t="s">
        <v>1334</v>
      </c>
      <c r="C515" t="s">
        <v>230</v>
      </c>
      <c r="D515" s="34" t="s">
        <v>1066</v>
      </c>
      <c r="E515" s="208">
        <v>45993</v>
      </c>
      <c r="F515" t="s">
        <v>230</v>
      </c>
      <c r="G515" t="s">
        <v>1335</v>
      </c>
      <c r="H515" t="s">
        <v>230</v>
      </c>
      <c r="I515" s="208">
        <v>45993</v>
      </c>
      <c r="J515" t="s">
        <v>230</v>
      </c>
      <c r="K515" t="s">
        <v>347</v>
      </c>
      <c r="L515" t="s">
        <v>171</v>
      </c>
      <c r="M515" t="s">
        <v>1336</v>
      </c>
      <c r="N515" t="s">
        <v>237</v>
      </c>
      <c r="P515" s="193" t="str">
        <f>IF(OR(AND(A515&lt;&gt;"",COUNTIF(Bugs!B:B,A515)&gt;0),AND(B515&lt;&gt;"",COUNTIF(Bugs!A:A,B515)&gt;0)),"Y","")</f>
        <v/>
      </c>
      <c r="Q515" s="193" t="str">
        <f>IF(OR(
    AND(COUNTIF(Bugs!A:A,B515)&gt;0,ISNUMBER(SEARCH("x",INDEX(Bugs!C:C,MATCH(B515,Bugs!A:A,0))))),
    AND(COUNTIF(Bugs!B:B,B515)&gt;0,ISNUMBER(SEARCH("x",INDEX(Bugs!C:C,MATCH(B515,Bugs!B:B,0))))),
    AND(COUNTIF(Bugs!A:A,B515)&gt;0,ISNUMBER(SEARCH("x",INDEX(Bugs!D:D,MATCH(B515,Bugs!A:A,0))))),
    AND(COUNTIF(Bugs!B:B,B515)&gt;0,ISNUMBER(SEARCH("x",INDEX(Bugs!D:D,MATCH(B515,Bugs!B:B,0)))))
),"Y","")</f>
        <v/>
      </c>
      <c r="R515">
        <f ca="1">IF(OR(ISNUMBER(MATCH(L515,MasterData!$D$3:$D$18,0)),ISNUMBER(MATCH(L515,MasterData!$C$3:$C$18,0))),
    DATEDIF(E515,I515,"d"),
    DATEDIF(E515,TODAY(),"d"))</f>
        <v>0</v>
      </c>
      <c r="S515">
        <f t="shared" ca="1" si="24"/>
        <v>1</v>
      </c>
      <c r="T515">
        <f t="shared" ca="1" si="25"/>
        <v>0</v>
      </c>
      <c r="U515">
        <f t="shared" ca="1" si="26"/>
        <v>0</v>
      </c>
    </row>
    <row r="516" spans="1:21" x14ac:dyDescent="0.35">
      <c r="A516" t="s">
        <v>230</v>
      </c>
      <c r="B516" t="s">
        <v>1337</v>
      </c>
      <c r="C516" t="s">
        <v>230</v>
      </c>
      <c r="D516" s="34">
        <v>3014</v>
      </c>
      <c r="E516" s="208">
        <v>45993</v>
      </c>
      <c r="F516" t="s">
        <v>230</v>
      </c>
      <c r="G516" t="s">
        <v>834</v>
      </c>
      <c r="H516" t="s">
        <v>230</v>
      </c>
      <c r="I516" s="208">
        <v>45994</v>
      </c>
      <c r="J516" t="s">
        <v>230</v>
      </c>
      <c r="K516" t="s">
        <v>241</v>
      </c>
      <c r="L516" t="s">
        <v>171</v>
      </c>
      <c r="M516" t="s">
        <v>1338</v>
      </c>
      <c r="N516" t="s">
        <v>237</v>
      </c>
      <c r="P516" s="193" t="str">
        <f>IF(OR(AND(A516&lt;&gt;"",COUNTIF(Bugs!B:B,A516)&gt;0),AND(B516&lt;&gt;"",COUNTIF(Bugs!A:A,B516)&gt;0)),"Y","")</f>
        <v/>
      </c>
      <c r="Q516" s="193" t="str">
        <f>IF(OR(
    AND(COUNTIF(Bugs!A:A,B516)&gt;0,ISNUMBER(SEARCH("x",INDEX(Bugs!C:C,MATCH(B516,Bugs!A:A,0))))),
    AND(COUNTIF(Bugs!B:B,B516)&gt;0,ISNUMBER(SEARCH("x",INDEX(Bugs!C:C,MATCH(B516,Bugs!B:B,0))))),
    AND(COUNTIF(Bugs!A:A,B516)&gt;0,ISNUMBER(SEARCH("x",INDEX(Bugs!D:D,MATCH(B516,Bugs!A:A,0))))),
    AND(COUNTIF(Bugs!B:B,B516)&gt;0,ISNUMBER(SEARCH("x",INDEX(Bugs!D:D,MATCH(B516,Bugs!B:B,0)))))
),"Y","")</f>
        <v/>
      </c>
      <c r="R516">
        <f ca="1">IF(OR(ISNUMBER(MATCH(L516,MasterData!$D$3:$D$18,0)),ISNUMBER(MATCH(L516,MasterData!$C$3:$C$18,0))),
    DATEDIF(E516,I516,"d"),
    DATEDIF(E516,TODAY(),"d"))</f>
        <v>1</v>
      </c>
      <c r="S516">
        <f t="shared" ca="1" si="24"/>
        <v>1</v>
      </c>
      <c r="T516">
        <f t="shared" ca="1" si="25"/>
        <v>0</v>
      </c>
      <c r="U516">
        <f t="shared" ca="1" si="26"/>
        <v>0</v>
      </c>
    </row>
    <row r="517" spans="1:21" x14ac:dyDescent="0.35">
      <c r="A517" t="s">
        <v>230</v>
      </c>
      <c r="B517" t="s">
        <v>142</v>
      </c>
      <c r="C517" t="s">
        <v>230</v>
      </c>
      <c r="D517" s="34">
        <v>3014</v>
      </c>
      <c r="E517" s="208">
        <v>45993</v>
      </c>
      <c r="F517" t="s">
        <v>230</v>
      </c>
      <c r="G517" t="s">
        <v>834</v>
      </c>
      <c r="H517" t="s">
        <v>230</v>
      </c>
      <c r="I517" s="208">
        <v>45994</v>
      </c>
      <c r="J517" t="s">
        <v>230</v>
      </c>
      <c r="K517" t="s">
        <v>241</v>
      </c>
      <c r="L517" t="s">
        <v>171</v>
      </c>
      <c r="M517" t="s">
        <v>1339</v>
      </c>
      <c r="N517" t="s">
        <v>237</v>
      </c>
      <c r="P517" s="193" t="str">
        <f>IF(OR(AND(A517&lt;&gt;"",COUNTIF(Bugs!B:B,A517)&gt;0),AND(B517&lt;&gt;"",COUNTIF(Bugs!A:A,B517)&gt;0)),"Y","")</f>
        <v>Y</v>
      </c>
      <c r="Q517" s="193" t="str">
        <f>IF(OR(
    AND(COUNTIF(Bugs!A:A,B517)&gt;0,ISNUMBER(SEARCH("x",INDEX(Bugs!C:C,MATCH(B517,Bugs!A:A,0))))),
    AND(COUNTIF(Bugs!B:B,B517)&gt;0,ISNUMBER(SEARCH("x",INDEX(Bugs!C:C,MATCH(B517,Bugs!B:B,0))))),
    AND(COUNTIF(Bugs!A:A,B517)&gt;0,ISNUMBER(SEARCH("x",INDEX(Bugs!D:D,MATCH(B517,Bugs!A:A,0))))),
    AND(COUNTIF(Bugs!B:B,B517)&gt;0,ISNUMBER(SEARCH("x",INDEX(Bugs!D:D,MATCH(B517,Bugs!B:B,0)))))
),"Y","")</f>
        <v>Y</v>
      </c>
      <c r="R517">
        <f ca="1">IF(OR(ISNUMBER(MATCH(L517,MasterData!$D$3:$D$18,0)),ISNUMBER(MATCH(L517,MasterData!$C$3:$C$18,0))),
    DATEDIF(E517,I517,"d"),
    DATEDIF(E517,TODAY(),"d"))</f>
        <v>1</v>
      </c>
      <c r="S517">
        <f t="shared" ca="1" si="24"/>
        <v>1</v>
      </c>
      <c r="T517">
        <f t="shared" ca="1" si="25"/>
        <v>0</v>
      </c>
      <c r="U517">
        <f t="shared" ca="1" si="26"/>
        <v>0</v>
      </c>
    </row>
    <row r="518" spans="1:21" x14ac:dyDescent="0.35">
      <c r="A518" t="s">
        <v>230</v>
      </c>
      <c r="B518" t="s">
        <v>1340</v>
      </c>
      <c r="C518" t="s">
        <v>230</v>
      </c>
      <c r="D518" s="34" t="s">
        <v>1066</v>
      </c>
      <c r="E518" s="208">
        <v>45993</v>
      </c>
      <c r="F518" t="s">
        <v>230</v>
      </c>
      <c r="G518" t="s">
        <v>1122</v>
      </c>
      <c r="H518" t="s">
        <v>230</v>
      </c>
      <c r="I518" s="208">
        <v>45993</v>
      </c>
      <c r="J518" t="s">
        <v>230</v>
      </c>
      <c r="K518" t="s">
        <v>235</v>
      </c>
      <c r="L518" t="s">
        <v>164</v>
      </c>
      <c r="M518" t="s">
        <v>1341</v>
      </c>
      <c r="N518" t="s">
        <v>237</v>
      </c>
      <c r="P518" s="193" t="str">
        <f>IF(OR(AND(A518&lt;&gt;"",COUNTIF(Bugs!B:B,A518)&gt;0),AND(B518&lt;&gt;"",COUNTIF(Bugs!A:A,B518)&gt;0)),"Y","")</f>
        <v/>
      </c>
      <c r="Q518" s="193" t="str">
        <f>IF(OR(
    AND(COUNTIF(Bugs!A:A,B518)&gt;0,ISNUMBER(SEARCH("x",INDEX(Bugs!C:C,MATCH(B518,Bugs!A:A,0))))),
    AND(COUNTIF(Bugs!B:B,B518)&gt;0,ISNUMBER(SEARCH("x",INDEX(Bugs!C:C,MATCH(B518,Bugs!B:B,0))))),
    AND(COUNTIF(Bugs!A:A,B518)&gt;0,ISNUMBER(SEARCH("x",INDEX(Bugs!D:D,MATCH(B518,Bugs!A:A,0))))),
    AND(COUNTIF(Bugs!B:B,B518)&gt;0,ISNUMBER(SEARCH("x",INDEX(Bugs!D:D,MATCH(B518,Bugs!B:B,0)))))
),"Y","")</f>
        <v/>
      </c>
      <c r="R518">
        <f ca="1">IF(OR(ISNUMBER(MATCH(L518,MasterData!$D$3:$D$18,0)),ISNUMBER(MATCH(L518,MasterData!$C$3:$C$18,0))),
    DATEDIF(E518,I518,"d"),
    DATEDIF(E518,TODAY(),"d"))</f>
        <v>14</v>
      </c>
      <c r="S518">
        <f t="shared" ca="1" si="24"/>
        <v>0</v>
      </c>
      <c r="T518">
        <f t="shared" ca="1" si="25"/>
        <v>1</v>
      </c>
      <c r="U518">
        <f t="shared" ca="1" si="26"/>
        <v>0</v>
      </c>
    </row>
    <row r="519" spans="1:21" x14ac:dyDescent="0.35">
      <c r="A519" t="s">
        <v>230</v>
      </c>
      <c r="B519" t="s">
        <v>1342</v>
      </c>
      <c r="C519" t="s">
        <v>230</v>
      </c>
      <c r="D519" s="34" t="s">
        <v>1052</v>
      </c>
      <c r="E519" s="208">
        <v>45994</v>
      </c>
      <c r="F519" t="s">
        <v>230</v>
      </c>
      <c r="G519" t="s">
        <v>1154</v>
      </c>
      <c r="H519" t="s">
        <v>230</v>
      </c>
      <c r="I519" s="208">
        <v>46003</v>
      </c>
      <c r="J519" t="s">
        <v>230</v>
      </c>
      <c r="K519" t="s">
        <v>241</v>
      </c>
      <c r="L519" t="s">
        <v>171</v>
      </c>
      <c r="M519" t="s">
        <v>1343</v>
      </c>
      <c r="N519" t="s">
        <v>237</v>
      </c>
      <c r="P519" s="193" t="str">
        <f>IF(OR(AND(A519&lt;&gt;"",COUNTIF(Bugs!B:B,A519)&gt;0),AND(B519&lt;&gt;"",COUNTIF(Bugs!A:A,B519)&gt;0)),"Y","")</f>
        <v/>
      </c>
      <c r="Q519" s="193" t="str">
        <f>IF(OR(
    AND(COUNTIF(Bugs!A:A,B519)&gt;0,ISNUMBER(SEARCH("x",INDEX(Bugs!C:C,MATCH(B519,Bugs!A:A,0))))),
    AND(COUNTIF(Bugs!B:B,B519)&gt;0,ISNUMBER(SEARCH("x",INDEX(Bugs!C:C,MATCH(B519,Bugs!B:B,0))))),
    AND(COUNTIF(Bugs!A:A,B519)&gt;0,ISNUMBER(SEARCH("x",INDEX(Bugs!D:D,MATCH(B519,Bugs!A:A,0))))),
    AND(COUNTIF(Bugs!B:B,B519)&gt;0,ISNUMBER(SEARCH("x",INDEX(Bugs!D:D,MATCH(B519,Bugs!B:B,0)))))
),"Y","")</f>
        <v/>
      </c>
      <c r="R519">
        <f ca="1">IF(OR(ISNUMBER(MATCH(L519,MasterData!$D$3:$D$18,0)),ISNUMBER(MATCH(L519,MasterData!$C$3:$C$18,0))),
    DATEDIF(E519,I519,"d"),
    DATEDIF(E519,TODAY(),"d"))</f>
        <v>9</v>
      </c>
      <c r="S519">
        <f t="shared" ca="1" si="24"/>
        <v>0</v>
      </c>
      <c r="T519">
        <f t="shared" ca="1" si="25"/>
        <v>1</v>
      </c>
      <c r="U519">
        <f t="shared" ca="1" si="26"/>
        <v>0</v>
      </c>
    </row>
    <row r="520" spans="1:21" x14ac:dyDescent="0.35">
      <c r="A520" t="s">
        <v>230</v>
      </c>
      <c r="B520" t="s">
        <v>1344</v>
      </c>
      <c r="C520" t="s">
        <v>230</v>
      </c>
      <c r="D520" s="34" t="s">
        <v>480</v>
      </c>
      <c r="E520" s="208">
        <v>45994</v>
      </c>
      <c r="F520" t="s">
        <v>230</v>
      </c>
      <c r="G520" t="s">
        <v>834</v>
      </c>
      <c r="H520" t="s">
        <v>230</v>
      </c>
      <c r="I520" s="208">
        <v>45995</v>
      </c>
      <c r="J520" t="s">
        <v>230</v>
      </c>
      <c r="K520" t="s">
        <v>241</v>
      </c>
      <c r="L520" t="s">
        <v>171</v>
      </c>
      <c r="M520" t="s">
        <v>1345</v>
      </c>
      <c r="N520" t="s">
        <v>237</v>
      </c>
      <c r="P520" s="193" t="str">
        <f>IF(OR(AND(A520&lt;&gt;"",COUNTIF(Bugs!B:B,A520)&gt;0),AND(B520&lt;&gt;"",COUNTIF(Bugs!A:A,B520)&gt;0)),"Y","")</f>
        <v/>
      </c>
      <c r="Q520" s="193" t="str">
        <f>IF(OR(
    AND(COUNTIF(Bugs!A:A,B520)&gt;0,ISNUMBER(SEARCH("x",INDEX(Bugs!C:C,MATCH(B520,Bugs!A:A,0))))),
    AND(COUNTIF(Bugs!B:B,B520)&gt;0,ISNUMBER(SEARCH("x",INDEX(Bugs!C:C,MATCH(B520,Bugs!B:B,0))))),
    AND(COUNTIF(Bugs!A:A,B520)&gt;0,ISNUMBER(SEARCH("x",INDEX(Bugs!D:D,MATCH(B520,Bugs!A:A,0))))),
    AND(COUNTIF(Bugs!B:B,B520)&gt;0,ISNUMBER(SEARCH("x",INDEX(Bugs!D:D,MATCH(B520,Bugs!B:B,0)))))
),"Y","")</f>
        <v/>
      </c>
      <c r="R520">
        <f ca="1">IF(OR(ISNUMBER(MATCH(L520,MasterData!$D$3:$D$18,0)),ISNUMBER(MATCH(L520,MasterData!$C$3:$C$18,0))),
    DATEDIF(E520,I520,"d"),
    DATEDIF(E520,TODAY(),"d"))</f>
        <v>1</v>
      </c>
      <c r="S520">
        <f t="shared" ca="1" si="24"/>
        <v>1</v>
      </c>
      <c r="T520">
        <f t="shared" ca="1" si="25"/>
        <v>0</v>
      </c>
      <c r="U520">
        <f t="shared" ca="1" si="26"/>
        <v>0</v>
      </c>
    </row>
    <row r="521" spans="1:21" x14ac:dyDescent="0.35">
      <c r="A521" t="s">
        <v>230</v>
      </c>
      <c r="B521" t="s">
        <v>1346</v>
      </c>
      <c r="C521" t="s">
        <v>230</v>
      </c>
      <c r="D521" s="34" t="s">
        <v>1306</v>
      </c>
      <c r="E521" s="208">
        <v>45994</v>
      </c>
      <c r="F521" t="s">
        <v>230</v>
      </c>
      <c r="G521" t="s">
        <v>715</v>
      </c>
      <c r="H521" t="s">
        <v>230</v>
      </c>
      <c r="I521" s="208">
        <v>45995</v>
      </c>
      <c r="J521" t="s">
        <v>230</v>
      </c>
      <c r="K521" t="s">
        <v>235</v>
      </c>
      <c r="L521" t="s">
        <v>171</v>
      </c>
      <c r="M521" t="s">
        <v>1347</v>
      </c>
      <c r="N521" t="s">
        <v>237</v>
      </c>
      <c r="P521" s="193" t="str">
        <f>IF(OR(AND(A521&lt;&gt;"",COUNTIF(Bugs!B:B,A521)&gt;0),AND(B521&lt;&gt;"",COUNTIF(Bugs!A:A,B521)&gt;0)),"Y","")</f>
        <v/>
      </c>
      <c r="Q521" s="193" t="str">
        <f>IF(OR(
    AND(COUNTIF(Bugs!A:A,B521)&gt;0,ISNUMBER(SEARCH("x",INDEX(Bugs!C:C,MATCH(B521,Bugs!A:A,0))))),
    AND(COUNTIF(Bugs!B:B,B521)&gt;0,ISNUMBER(SEARCH("x",INDEX(Bugs!C:C,MATCH(B521,Bugs!B:B,0))))),
    AND(COUNTIF(Bugs!A:A,B521)&gt;0,ISNUMBER(SEARCH("x",INDEX(Bugs!D:D,MATCH(B521,Bugs!A:A,0))))),
    AND(COUNTIF(Bugs!B:B,B521)&gt;0,ISNUMBER(SEARCH("x",INDEX(Bugs!D:D,MATCH(B521,Bugs!B:B,0)))))
),"Y","")</f>
        <v/>
      </c>
      <c r="R521">
        <f ca="1">IF(OR(ISNUMBER(MATCH(L521,MasterData!$D$3:$D$18,0)),ISNUMBER(MATCH(L521,MasterData!$C$3:$C$18,0))),
    DATEDIF(E521,I521,"d"),
    DATEDIF(E521,TODAY(),"d"))</f>
        <v>1</v>
      </c>
      <c r="S521">
        <f t="shared" ca="1" si="24"/>
        <v>1</v>
      </c>
      <c r="T521">
        <f t="shared" ca="1" si="25"/>
        <v>0</v>
      </c>
      <c r="U521">
        <f t="shared" ca="1" si="26"/>
        <v>0</v>
      </c>
    </row>
    <row r="522" spans="1:21" x14ac:dyDescent="0.35">
      <c r="A522" t="s">
        <v>230</v>
      </c>
      <c r="B522" t="s">
        <v>1348</v>
      </c>
      <c r="C522" t="s">
        <v>230</v>
      </c>
      <c r="D522" s="34" t="s">
        <v>480</v>
      </c>
      <c r="E522" s="208">
        <v>45994</v>
      </c>
      <c r="F522" t="s">
        <v>230</v>
      </c>
      <c r="G522" t="s">
        <v>715</v>
      </c>
      <c r="H522" t="s">
        <v>230</v>
      </c>
      <c r="I522" s="208">
        <v>45995</v>
      </c>
      <c r="J522" t="s">
        <v>230</v>
      </c>
      <c r="K522" t="s">
        <v>235</v>
      </c>
      <c r="L522" t="s">
        <v>171</v>
      </c>
      <c r="M522" t="s">
        <v>1349</v>
      </c>
      <c r="N522" t="s">
        <v>237</v>
      </c>
      <c r="P522" s="193" t="str">
        <f>IF(OR(AND(A522&lt;&gt;"",COUNTIF(Bugs!B:B,A522)&gt;0),AND(B522&lt;&gt;"",COUNTIF(Bugs!A:A,B522)&gt;0)),"Y","")</f>
        <v/>
      </c>
      <c r="Q522" s="193" t="str">
        <f>IF(OR(
    AND(COUNTIF(Bugs!A:A,B522)&gt;0,ISNUMBER(SEARCH("x",INDEX(Bugs!C:C,MATCH(B522,Bugs!A:A,0))))),
    AND(COUNTIF(Bugs!B:B,B522)&gt;0,ISNUMBER(SEARCH("x",INDEX(Bugs!C:C,MATCH(B522,Bugs!B:B,0))))),
    AND(COUNTIF(Bugs!A:A,B522)&gt;0,ISNUMBER(SEARCH("x",INDEX(Bugs!D:D,MATCH(B522,Bugs!A:A,0))))),
    AND(COUNTIF(Bugs!B:B,B522)&gt;0,ISNUMBER(SEARCH("x",INDEX(Bugs!D:D,MATCH(B522,Bugs!B:B,0)))))
),"Y","")</f>
        <v/>
      </c>
      <c r="R522">
        <f ca="1">IF(OR(ISNUMBER(MATCH(L522,MasterData!$D$3:$D$18,0)),ISNUMBER(MATCH(L522,MasterData!$C$3:$C$18,0))),
    DATEDIF(E522,I522,"d"),
    DATEDIF(E522,TODAY(),"d"))</f>
        <v>1</v>
      </c>
      <c r="S522">
        <f t="shared" ca="1" si="24"/>
        <v>1</v>
      </c>
      <c r="T522">
        <f t="shared" ref="T522:T531" ca="1" si="27">IF(AND($R522&gt;7,R522&lt;=30),1,0)</f>
        <v>0</v>
      </c>
      <c r="U522">
        <f t="shared" ca="1" si="26"/>
        <v>0</v>
      </c>
    </row>
    <row r="523" spans="1:21" x14ac:dyDescent="0.35">
      <c r="A523" t="s">
        <v>230</v>
      </c>
      <c r="B523" t="s">
        <v>1350</v>
      </c>
      <c r="C523" t="s">
        <v>230</v>
      </c>
      <c r="D523" s="34" t="s">
        <v>480</v>
      </c>
      <c r="E523" s="208">
        <v>45995</v>
      </c>
      <c r="F523" t="s">
        <v>230</v>
      </c>
      <c r="G523" t="s">
        <v>1351</v>
      </c>
      <c r="H523" t="s">
        <v>230</v>
      </c>
      <c r="I523" s="208">
        <v>45995</v>
      </c>
      <c r="J523" t="s">
        <v>230</v>
      </c>
      <c r="K523" t="s">
        <v>241</v>
      </c>
      <c r="L523" t="s">
        <v>164</v>
      </c>
      <c r="M523" t="s">
        <v>1352</v>
      </c>
      <c r="N523" t="s">
        <v>237</v>
      </c>
      <c r="P523" s="193" t="str">
        <f>IF(OR(AND(A523&lt;&gt;"",COUNTIF(Bugs!B:B,A523)&gt;0),AND(B523&lt;&gt;"",COUNTIF(Bugs!A:A,B523)&gt;0)),"Y","")</f>
        <v/>
      </c>
      <c r="Q523" s="193" t="str">
        <f>IF(OR(
    AND(COUNTIF(Bugs!A:A,B523)&gt;0,ISNUMBER(SEARCH("x",INDEX(Bugs!C:C,MATCH(B523,Bugs!A:A,0))))),
    AND(COUNTIF(Bugs!B:B,B523)&gt;0,ISNUMBER(SEARCH("x",INDEX(Bugs!C:C,MATCH(B523,Bugs!B:B,0))))),
    AND(COUNTIF(Bugs!A:A,B523)&gt;0,ISNUMBER(SEARCH("x",INDEX(Bugs!D:D,MATCH(B523,Bugs!A:A,0))))),
    AND(COUNTIF(Bugs!B:B,B523)&gt;0,ISNUMBER(SEARCH("x",INDEX(Bugs!D:D,MATCH(B523,Bugs!B:B,0)))))
),"Y","")</f>
        <v/>
      </c>
      <c r="R523">
        <f ca="1">IF(OR(ISNUMBER(MATCH(L523,MasterData!$D$3:$D$18,0)),ISNUMBER(MATCH(L523,MasterData!$C$3:$C$18,0))),
    DATEDIF(E523,I523,"d"),
    DATEDIF(E523,TODAY(),"d"))</f>
        <v>12</v>
      </c>
      <c r="S523">
        <f t="shared" ref="S523:S562" ca="1" si="28">IF(AND($R523&gt;=0,$R523&lt;=7),1,0)</f>
        <v>0</v>
      </c>
      <c r="T523">
        <f t="shared" ca="1" si="27"/>
        <v>1</v>
      </c>
      <c r="U523">
        <f t="shared" ref="U523:U562" ca="1" si="29">IF($R523&gt;30,1,0)</f>
        <v>0</v>
      </c>
    </row>
    <row r="524" spans="1:21" x14ac:dyDescent="0.35">
      <c r="A524" t="s">
        <v>230</v>
      </c>
      <c r="B524" t="s">
        <v>143</v>
      </c>
      <c r="C524" t="s">
        <v>230</v>
      </c>
      <c r="D524" s="34" t="s">
        <v>1052</v>
      </c>
      <c r="E524" s="208">
        <v>45995</v>
      </c>
      <c r="F524" t="s">
        <v>230</v>
      </c>
      <c r="G524" t="s">
        <v>1255</v>
      </c>
      <c r="H524" t="s">
        <v>230</v>
      </c>
      <c r="I524" s="208">
        <v>45995</v>
      </c>
      <c r="J524" t="s">
        <v>230</v>
      </c>
      <c r="K524" t="s">
        <v>235</v>
      </c>
      <c r="L524" t="s">
        <v>164</v>
      </c>
      <c r="M524" t="s">
        <v>1353</v>
      </c>
      <c r="N524" t="s">
        <v>237</v>
      </c>
      <c r="P524" s="193" t="str">
        <f>IF(OR(AND(A524&lt;&gt;"",COUNTIF(Bugs!B:B,A524)&gt;0),AND(B524&lt;&gt;"",COUNTIF(Bugs!A:A,B524)&gt;0)),"Y","")</f>
        <v>Y</v>
      </c>
      <c r="Q524" s="193" t="str">
        <f>IF(OR(
    AND(COUNTIF(Bugs!A:A,B524)&gt;0,ISNUMBER(SEARCH("x",INDEX(Bugs!C:C,MATCH(B524,Bugs!A:A,0))))),
    AND(COUNTIF(Bugs!B:B,B524)&gt;0,ISNUMBER(SEARCH("x",INDEX(Bugs!C:C,MATCH(B524,Bugs!B:B,0))))),
    AND(COUNTIF(Bugs!A:A,B524)&gt;0,ISNUMBER(SEARCH("x",INDEX(Bugs!D:D,MATCH(B524,Bugs!A:A,0))))),
    AND(COUNTIF(Bugs!B:B,B524)&gt;0,ISNUMBER(SEARCH("x",INDEX(Bugs!D:D,MATCH(B524,Bugs!B:B,0)))))
),"Y","")</f>
        <v/>
      </c>
      <c r="R524">
        <f ca="1">IF(OR(ISNUMBER(MATCH(L524,MasterData!$D$3:$D$18,0)),ISNUMBER(MATCH(L524,MasterData!$C$3:$C$18,0))),
    DATEDIF(E524,I524,"d"),
    DATEDIF(E524,TODAY(),"d"))</f>
        <v>12</v>
      </c>
      <c r="S524">
        <f t="shared" ca="1" si="28"/>
        <v>0</v>
      </c>
      <c r="T524">
        <f t="shared" ca="1" si="27"/>
        <v>1</v>
      </c>
      <c r="U524">
        <f t="shared" ca="1" si="29"/>
        <v>0</v>
      </c>
    </row>
    <row r="525" spans="1:21" x14ac:dyDescent="0.35">
      <c r="A525" t="s">
        <v>230</v>
      </c>
      <c r="B525" t="s">
        <v>1354</v>
      </c>
      <c r="C525" t="s">
        <v>230</v>
      </c>
      <c r="D525" s="34" t="s">
        <v>746</v>
      </c>
      <c r="E525" s="208">
        <v>45995</v>
      </c>
      <c r="F525" t="s">
        <v>230</v>
      </c>
      <c r="G525" t="s">
        <v>816</v>
      </c>
      <c r="H525" t="s">
        <v>230</v>
      </c>
      <c r="I525" s="208">
        <v>45995</v>
      </c>
      <c r="J525" t="s">
        <v>230</v>
      </c>
      <c r="K525" t="s">
        <v>1355</v>
      </c>
      <c r="L525" t="s">
        <v>164</v>
      </c>
      <c r="M525" t="s">
        <v>1356</v>
      </c>
      <c r="N525" t="s">
        <v>237</v>
      </c>
      <c r="P525" s="193" t="str">
        <f>IF(OR(AND(A525&lt;&gt;"",COUNTIF(Bugs!B:B,A525)&gt;0),AND(B525&lt;&gt;"",COUNTIF(Bugs!A:A,B525)&gt;0)),"Y","")</f>
        <v/>
      </c>
      <c r="Q525" s="193" t="str">
        <f>IF(OR(
    AND(COUNTIF(Bugs!A:A,B525)&gt;0,ISNUMBER(SEARCH("x",INDEX(Bugs!C:C,MATCH(B525,Bugs!A:A,0))))),
    AND(COUNTIF(Bugs!B:B,B525)&gt;0,ISNUMBER(SEARCH("x",INDEX(Bugs!C:C,MATCH(B525,Bugs!B:B,0))))),
    AND(COUNTIF(Bugs!A:A,B525)&gt;0,ISNUMBER(SEARCH("x",INDEX(Bugs!D:D,MATCH(B525,Bugs!A:A,0))))),
    AND(COUNTIF(Bugs!B:B,B525)&gt;0,ISNUMBER(SEARCH("x",INDEX(Bugs!D:D,MATCH(B525,Bugs!B:B,0)))))
),"Y","")</f>
        <v/>
      </c>
      <c r="R525">
        <f ca="1">IF(OR(ISNUMBER(MATCH(L525,MasterData!$D$3:$D$18,0)),ISNUMBER(MATCH(L525,MasterData!$C$3:$C$18,0))),
    DATEDIF(E525,I525,"d"),
    DATEDIF(E525,TODAY(),"d"))</f>
        <v>12</v>
      </c>
      <c r="S525">
        <f t="shared" ca="1" si="28"/>
        <v>0</v>
      </c>
      <c r="T525">
        <f t="shared" ca="1" si="27"/>
        <v>1</v>
      </c>
      <c r="U525">
        <f t="shared" ca="1" si="29"/>
        <v>0</v>
      </c>
    </row>
    <row r="526" spans="1:21" x14ac:dyDescent="0.35">
      <c r="A526" t="s">
        <v>230</v>
      </c>
      <c r="B526" t="s">
        <v>1357</v>
      </c>
      <c r="C526" t="s">
        <v>230</v>
      </c>
      <c r="D526" s="34" t="s">
        <v>746</v>
      </c>
      <c r="E526" s="208">
        <v>45996</v>
      </c>
      <c r="F526" t="s">
        <v>230</v>
      </c>
      <c r="G526" t="s">
        <v>816</v>
      </c>
      <c r="H526" t="s">
        <v>230</v>
      </c>
      <c r="I526" s="208">
        <v>45996</v>
      </c>
      <c r="J526" t="s">
        <v>230</v>
      </c>
      <c r="K526" t="s">
        <v>1355</v>
      </c>
      <c r="L526" t="s">
        <v>164</v>
      </c>
      <c r="M526" t="s">
        <v>1358</v>
      </c>
      <c r="N526" t="s">
        <v>237</v>
      </c>
      <c r="P526" s="193" t="str">
        <f>IF(OR(AND(A526&lt;&gt;"",COUNTIF(Bugs!B:B,A526)&gt;0),AND(B526&lt;&gt;"",COUNTIF(Bugs!A:A,B526)&gt;0)),"Y","")</f>
        <v/>
      </c>
      <c r="Q526" s="193" t="str">
        <f>IF(OR(
    AND(COUNTIF(Bugs!A:A,B526)&gt;0,ISNUMBER(SEARCH("x",INDEX(Bugs!C:C,MATCH(B526,Bugs!A:A,0))))),
    AND(COUNTIF(Bugs!B:B,B526)&gt;0,ISNUMBER(SEARCH("x",INDEX(Bugs!C:C,MATCH(B526,Bugs!B:B,0))))),
    AND(COUNTIF(Bugs!A:A,B526)&gt;0,ISNUMBER(SEARCH("x",INDEX(Bugs!D:D,MATCH(B526,Bugs!A:A,0))))),
    AND(COUNTIF(Bugs!B:B,B526)&gt;0,ISNUMBER(SEARCH("x",INDEX(Bugs!D:D,MATCH(B526,Bugs!B:B,0)))))
),"Y","")</f>
        <v/>
      </c>
      <c r="R526">
        <f ca="1">IF(OR(ISNUMBER(MATCH(L526,MasterData!$D$3:$D$18,0)),ISNUMBER(MATCH(L526,MasterData!$C$3:$C$18,0))),
    DATEDIF(E526,I526,"d"),
    DATEDIF(E526,TODAY(),"d"))</f>
        <v>11</v>
      </c>
      <c r="S526">
        <f t="shared" ca="1" si="28"/>
        <v>0</v>
      </c>
      <c r="T526">
        <f t="shared" ca="1" si="27"/>
        <v>1</v>
      </c>
      <c r="U526">
        <f t="shared" ca="1" si="29"/>
        <v>0</v>
      </c>
    </row>
    <row r="527" spans="1:21" x14ac:dyDescent="0.35">
      <c r="A527" t="s">
        <v>230</v>
      </c>
      <c r="B527" t="s">
        <v>1359</v>
      </c>
      <c r="C527" t="s">
        <v>230</v>
      </c>
      <c r="D527" s="34" t="s">
        <v>1052</v>
      </c>
      <c r="E527" s="208">
        <v>45996</v>
      </c>
      <c r="F527" t="s">
        <v>230</v>
      </c>
      <c r="G527" t="s">
        <v>1154</v>
      </c>
      <c r="H527" t="s">
        <v>230</v>
      </c>
      <c r="I527" s="208">
        <v>45996</v>
      </c>
      <c r="J527" t="s">
        <v>230</v>
      </c>
      <c r="K527" t="s">
        <v>241</v>
      </c>
      <c r="L527" t="s">
        <v>164</v>
      </c>
      <c r="M527" t="s">
        <v>1360</v>
      </c>
      <c r="N527" t="s">
        <v>237</v>
      </c>
      <c r="P527" s="193" t="str">
        <f>IF(OR(AND(A527&lt;&gt;"",COUNTIF(Bugs!B:B,A527)&gt;0),AND(B527&lt;&gt;"",COUNTIF(Bugs!A:A,B527)&gt;0)),"Y","")</f>
        <v/>
      </c>
      <c r="Q527" s="193" t="str">
        <f>IF(OR(
    AND(COUNTIF(Bugs!A:A,B527)&gt;0,ISNUMBER(SEARCH("x",INDEX(Bugs!C:C,MATCH(B527,Bugs!A:A,0))))),
    AND(COUNTIF(Bugs!B:B,B527)&gt;0,ISNUMBER(SEARCH("x",INDEX(Bugs!C:C,MATCH(B527,Bugs!B:B,0))))),
    AND(COUNTIF(Bugs!A:A,B527)&gt;0,ISNUMBER(SEARCH("x",INDEX(Bugs!D:D,MATCH(B527,Bugs!A:A,0))))),
    AND(COUNTIF(Bugs!B:B,B527)&gt;0,ISNUMBER(SEARCH("x",INDEX(Bugs!D:D,MATCH(B527,Bugs!B:B,0)))))
),"Y","")</f>
        <v/>
      </c>
      <c r="R527">
        <f ca="1">IF(OR(ISNUMBER(MATCH(L527,MasterData!$D$3:$D$18,0)),ISNUMBER(MATCH(L527,MasterData!$C$3:$C$18,0))),
    DATEDIF(E527,I527,"d"),
    DATEDIF(E527,TODAY(),"d"))</f>
        <v>11</v>
      </c>
      <c r="S527">
        <f t="shared" ca="1" si="28"/>
        <v>0</v>
      </c>
      <c r="T527">
        <f t="shared" ca="1" si="27"/>
        <v>1</v>
      </c>
      <c r="U527">
        <f t="shared" ca="1" si="29"/>
        <v>0</v>
      </c>
    </row>
    <row r="528" spans="1:21" x14ac:dyDescent="0.35">
      <c r="B528" t="s">
        <v>1361</v>
      </c>
      <c r="D528" s="34" t="s">
        <v>746</v>
      </c>
      <c r="E528" s="208">
        <v>45996</v>
      </c>
      <c r="G528" t="s">
        <v>816</v>
      </c>
      <c r="I528" s="208">
        <v>46002</v>
      </c>
      <c r="K528" t="s">
        <v>235</v>
      </c>
      <c r="L528" t="s">
        <v>171</v>
      </c>
      <c r="M528" t="s">
        <v>1362</v>
      </c>
      <c r="N528" t="s">
        <v>237</v>
      </c>
      <c r="P528" s="193" t="str">
        <f>IF(OR(AND(A528&lt;&gt;"",COUNTIF(Bugs!B:B,A528)&gt;0),AND(B528&lt;&gt;"",COUNTIF(Bugs!A:A,B528)&gt;0)),"Y","")</f>
        <v/>
      </c>
      <c r="Q528" s="193" t="str">
        <f>IF(OR(
    AND(COUNTIF(Bugs!A:A,B528)&gt;0,ISNUMBER(SEARCH("x",INDEX(Bugs!C:C,MATCH(B528,Bugs!A:A,0))))),
    AND(COUNTIF(Bugs!B:B,B528)&gt;0,ISNUMBER(SEARCH("x",INDEX(Bugs!C:C,MATCH(B528,Bugs!B:B,0))))),
    AND(COUNTIF(Bugs!A:A,B528)&gt;0,ISNUMBER(SEARCH("x",INDEX(Bugs!D:D,MATCH(B528,Bugs!A:A,0))))),
    AND(COUNTIF(Bugs!B:B,B528)&gt;0,ISNUMBER(SEARCH("x",INDEX(Bugs!D:D,MATCH(B528,Bugs!B:B,0)))))
),"Y","")</f>
        <v/>
      </c>
      <c r="R528">
        <f ca="1">IF(OR(ISNUMBER(MATCH(L528,MasterData!$D$3:$D$18,0)),ISNUMBER(MATCH(L528,MasterData!$C$3:$C$18,0))),
    DATEDIF(E528,I528,"d"),
    DATEDIF(E528,TODAY(),"d"))</f>
        <v>6</v>
      </c>
      <c r="S528">
        <f t="shared" ca="1" si="28"/>
        <v>1</v>
      </c>
      <c r="T528">
        <f t="shared" ca="1" si="27"/>
        <v>0</v>
      </c>
      <c r="U528">
        <f t="shared" ca="1" si="29"/>
        <v>0</v>
      </c>
    </row>
    <row r="529" spans="2:21" x14ac:dyDescent="0.35">
      <c r="B529" t="s">
        <v>144</v>
      </c>
      <c r="D529" s="34" t="s">
        <v>480</v>
      </c>
      <c r="E529" s="208">
        <v>45996</v>
      </c>
      <c r="G529" t="s">
        <v>715</v>
      </c>
      <c r="I529" s="208">
        <v>45996</v>
      </c>
      <c r="K529" t="s">
        <v>235</v>
      </c>
      <c r="L529" t="s">
        <v>164</v>
      </c>
      <c r="M529" t="s">
        <v>1363</v>
      </c>
      <c r="N529" t="s">
        <v>237</v>
      </c>
      <c r="P529" s="193" t="str">
        <f>IF(OR(AND(A529&lt;&gt;"",COUNTIF(Bugs!B:B,A529)&gt;0),AND(B529&lt;&gt;"",COUNTIF(Bugs!A:A,B529)&gt;0)),"Y","")</f>
        <v>Y</v>
      </c>
      <c r="Q529" s="193" t="str">
        <f>IF(OR(
    AND(COUNTIF(Bugs!A:A,B529)&gt;0,ISNUMBER(SEARCH("x",INDEX(Bugs!C:C,MATCH(B529,Bugs!A:A,0))))),
    AND(COUNTIF(Bugs!B:B,B529)&gt;0,ISNUMBER(SEARCH("x",INDEX(Bugs!C:C,MATCH(B529,Bugs!B:B,0))))),
    AND(COUNTIF(Bugs!A:A,B529)&gt;0,ISNUMBER(SEARCH("x",INDEX(Bugs!D:D,MATCH(B529,Bugs!A:A,0))))),
    AND(COUNTIF(Bugs!B:B,B529)&gt;0,ISNUMBER(SEARCH("x",INDEX(Bugs!D:D,MATCH(B529,Bugs!B:B,0)))))
),"Y","")</f>
        <v>Y</v>
      </c>
      <c r="R529">
        <f ca="1">IF(OR(ISNUMBER(MATCH(L529,MasterData!$D$3:$D$18,0)),ISNUMBER(MATCH(L529,MasterData!$C$3:$C$18,0))),
    DATEDIF(E529,I529,"d"),
    DATEDIF(E529,TODAY(),"d"))</f>
        <v>11</v>
      </c>
      <c r="S529">
        <f t="shared" ca="1" si="28"/>
        <v>0</v>
      </c>
      <c r="T529">
        <f t="shared" ca="1" si="27"/>
        <v>1</v>
      </c>
      <c r="U529">
        <f t="shared" ca="1" si="29"/>
        <v>0</v>
      </c>
    </row>
    <row r="530" spans="2:21" x14ac:dyDescent="0.35">
      <c r="B530" t="s">
        <v>145</v>
      </c>
      <c r="D530" s="34">
        <v>3014</v>
      </c>
      <c r="E530" s="208">
        <v>45996</v>
      </c>
      <c r="G530" t="s">
        <v>715</v>
      </c>
      <c r="I530" s="208">
        <v>45996</v>
      </c>
      <c r="K530" t="s">
        <v>235</v>
      </c>
      <c r="L530" t="s">
        <v>164</v>
      </c>
      <c r="M530" t="s">
        <v>1364</v>
      </c>
      <c r="N530" t="s">
        <v>237</v>
      </c>
      <c r="P530" s="193" t="str">
        <f>IF(OR(AND(A530&lt;&gt;"",COUNTIF(Bugs!B:B,A530)&gt;0),AND(B530&lt;&gt;"",COUNTIF(Bugs!A:A,B530)&gt;0)),"Y","")</f>
        <v>Y</v>
      </c>
      <c r="Q530" s="193" t="str">
        <f>IF(OR(
    AND(COUNTIF(Bugs!A:A,B530)&gt;0,ISNUMBER(SEARCH("x",INDEX(Bugs!C:C,MATCH(B530,Bugs!A:A,0))))),
    AND(COUNTIF(Bugs!B:B,B530)&gt;0,ISNUMBER(SEARCH("x",INDEX(Bugs!C:C,MATCH(B530,Bugs!B:B,0))))),
    AND(COUNTIF(Bugs!A:A,B530)&gt;0,ISNUMBER(SEARCH("x",INDEX(Bugs!D:D,MATCH(B530,Bugs!A:A,0))))),
    AND(COUNTIF(Bugs!B:B,B530)&gt;0,ISNUMBER(SEARCH("x",INDEX(Bugs!D:D,MATCH(B530,Bugs!B:B,0)))))
),"Y","")</f>
        <v>Y</v>
      </c>
      <c r="R530">
        <f ca="1">IF(OR(ISNUMBER(MATCH(L530,MasterData!$D$3:$D$18,0)),ISNUMBER(MATCH(L530,MasterData!$C$3:$C$18,0))),
    DATEDIF(E530,I530,"d"),
    DATEDIF(E530,TODAY(),"d"))</f>
        <v>11</v>
      </c>
      <c r="S530">
        <f t="shared" ca="1" si="28"/>
        <v>0</v>
      </c>
      <c r="T530">
        <f t="shared" ca="1" si="27"/>
        <v>1</v>
      </c>
      <c r="U530">
        <f t="shared" ca="1" si="29"/>
        <v>0</v>
      </c>
    </row>
    <row r="531" spans="2:21" x14ac:dyDescent="0.35">
      <c r="B531" t="s">
        <v>1365</v>
      </c>
      <c r="D531" s="34" t="s">
        <v>480</v>
      </c>
      <c r="E531" s="208">
        <v>45996</v>
      </c>
      <c r="G531" t="s">
        <v>715</v>
      </c>
      <c r="I531" s="208">
        <v>46001</v>
      </c>
      <c r="K531" t="s">
        <v>235</v>
      </c>
      <c r="L531" t="s">
        <v>171</v>
      </c>
      <c r="M531" t="s">
        <v>1366</v>
      </c>
      <c r="N531" t="s">
        <v>237</v>
      </c>
      <c r="P531" s="193" t="str">
        <f>IF(OR(AND(A531&lt;&gt;"",COUNTIF(Bugs!B:B,A531)&gt;0),AND(B531&lt;&gt;"",COUNTIF(Bugs!A:A,B531)&gt;0)),"Y","")</f>
        <v/>
      </c>
      <c r="Q531" s="193" t="str">
        <f>IF(OR(
    AND(COUNTIF(Bugs!A:A,B531)&gt;0,ISNUMBER(SEARCH("x",INDEX(Bugs!C:C,MATCH(B531,Bugs!A:A,0))))),
    AND(COUNTIF(Bugs!B:B,B531)&gt;0,ISNUMBER(SEARCH("x",INDEX(Bugs!C:C,MATCH(B531,Bugs!B:B,0))))),
    AND(COUNTIF(Bugs!A:A,B531)&gt;0,ISNUMBER(SEARCH("x",INDEX(Bugs!D:D,MATCH(B531,Bugs!A:A,0))))),
    AND(COUNTIF(Bugs!B:B,B531)&gt;0,ISNUMBER(SEARCH("x",INDEX(Bugs!D:D,MATCH(B531,Bugs!B:B,0)))))
),"Y","")</f>
        <v/>
      </c>
      <c r="R531">
        <f ca="1">IF(OR(ISNUMBER(MATCH(L531,MasterData!$D$3:$D$18,0)),ISNUMBER(MATCH(L531,MasterData!$C$3:$C$18,0))),
    DATEDIF(E531,I531,"d"),
    DATEDIF(E531,TODAY(),"d"))</f>
        <v>5</v>
      </c>
      <c r="S531">
        <f t="shared" ca="1" si="28"/>
        <v>1</v>
      </c>
      <c r="T531">
        <f t="shared" ca="1" si="27"/>
        <v>0</v>
      </c>
      <c r="U531">
        <f t="shared" ca="1" si="29"/>
        <v>0</v>
      </c>
    </row>
    <row r="532" spans="2:21" x14ac:dyDescent="0.35">
      <c r="B532" t="s">
        <v>1367</v>
      </c>
      <c r="D532" s="34" t="s">
        <v>1066</v>
      </c>
      <c r="E532" s="208">
        <v>45999</v>
      </c>
      <c r="G532" t="s">
        <v>1368</v>
      </c>
      <c r="I532" s="208">
        <v>45999</v>
      </c>
      <c r="K532" t="s">
        <v>235</v>
      </c>
      <c r="L532" t="s">
        <v>171</v>
      </c>
      <c r="M532" t="s">
        <v>1369</v>
      </c>
      <c r="N532" t="s">
        <v>237</v>
      </c>
      <c r="P532" s="193" t="str">
        <f>IF(OR(AND(A532&lt;&gt;"",COUNTIF(Bugs!B:B,A532)&gt;0),AND(B532&lt;&gt;"",COUNTIF(Bugs!A:A,B532)&gt;0)),"Y","")</f>
        <v/>
      </c>
      <c r="Q532" s="193" t="str">
        <f>IF(OR(
    AND(COUNTIF(Bugs!A:A,B532)&gt;0,ISNUMBER(SEARCH("x",INDEX(Bugs!C:C,MATCH(B532,Bugs!A:A,0))))),
    AND(COUNTIF(Bugs!B:B,B532)&gt;0,ISNUMBER(SEARCH("x",INDEX(Bugs!C:C,MATCH(B532,Bugs!B:B,0))))),
    AND(COUNTIF(Bugs!A:A,B532)&gt;0,ISNUMBER(SEARCH("x",INDEX(Bugs!D:D,MATCH(B532,Bugs!A:A,0))))),
    AND(COUNTIF(Bugs!B:B,B532)&gt;0,ISNUMBER(SEARCH("x",INDEX(Bugs!D:D,MATCH(B532,Bugs!B:B,0)))))
),"Y","")</f>
        <v/>
      </c>
      <c r="R532">
        <f ca="1">IF(OR(ISNUMBER(MATCH(L532,MasterData!$D$3:$D$18,0)),ISNUMBER(MATCH(L532,MasterData!$C$3:$C$18,0))),
    DATEDIF(E532,I532,"d"),
    DATEDIF(E532,TODAY(),"d"))</f>
        <v>0</v>
      </c>
      <c r="S532">
        <f t="shared" ca="1" si="28"/>
        <v>1</v>
      </c>
      <c r="T532">
        <f t="shared" ref="T532:T550" ca="1" si="30">IF(AND($R532&gt;7,R532&lt;=30),1,0)</f>
        <v>0</v>
      </c>
      <c r="U532">
        <f t="shared" ca="1" si="29"/>
        <v>0</v>
      </c>
    </row>
    <row r="533" spans="2:21" x14ac:dyDescent="0.35">
      <c r="B533" t="s">
        <v>146</v>
      </c>
      <c r="D533" s="34" t="s">
        <v>746</v>
      </c>
      <c r="E533" s="208">
        <v>45999</v>
      </c>
      <c r="G533" t="s">
        <v>715</v>
      </c>
      <c r="I533" s="208">
        <v>45999</v>
      </c>
      <c r="K533" t="s">
        <v>235</v>
      </c>
      <c r="L533" t="s">
        <v>164</v>
      </c>
      <c r="M533" t="s">
        <v>1370</v>
      </c>
      <c r="N533" t="s">
        <v>237</v>
      </c>
      <c r="P533" s="193" t="str">
        <f>IF(OR(AND(A533&lt;&gt;"",COUNTIF(Bugs!B:B,A533)&gt;0),AND(B533&lt;&gt;"",COUNTIF(Bugs!A:A,B533)&gt;0)),"Y","")</f>
        <v>Y</v>
      </c>
      <c r="Q533" s="193" t="str">
        <f>IF(OR(
    AND(COUNTIF(Bugs!A:A,B533)&gt;0,ISNUMBER(SEARCH("x",INDEX(Bugs!C:C,MATCH(B533,Bugs!A:A,0))))),
    AND(COUNTIF(Bugs!B:B,B533)&gt;0,ISNUMBER(SEARCH("x",INDEX(Bugs!C:C,MATCH(B533,Bugs!B:B,0))))),
    AND(COUNTIF(Bugs!A:A,B533)&gt;0,ISNUMBER(SEARCH("x",INDEX(Bugs!D:D,MATCH(B533,Bugs!A:A,0))))),
    AND(COUNTIF(Bugs!B:B,B533)&gt;0,ISNUMBER(SEARCH("x",INDEX(Bugs!D:D,MATCH(B533,Bugs!B:B,0)))))
),"Y","")</f>
        <v>Y</v>
      </c>
      <c r="R533">
        <f ca="1">IF(OR(ISNUMBER(MATCH(L533,MasterData!$D$3:$D$18,0)),ISNUMBER(MATCH(L533,MasterData!$C$3:$C$18,0))),
    DATEDIF(E533,I533,"d"),
    DATEDIF(E533,TODAY(),"d"))</f>
        <v>8</v>
      </c>
      <c r="S533">
        <f t="shared" ca="1" si="28"/>
        <v>0</v>
      </c>
      <c r="T533">
        <f t="shared" ca="1" si="30"/>
        <v>1</v>
      </c>
      <c r="U533">
        <f t="shared" ca="1" si="29"/>
        <v>0</v>
      </c>
    </row>
    <row r="534" spans="2:21" x14ac:dyDescent="0.35">
      <c r="B534" t="s">
        <v>147</v>
      </c>
      <c r="D534" s="34" t="s">
        <v>480</v>
      </c>
      <c r="E534" s="208">
        <v>45999</v>
      </c>
      <c r="G534" t="s">
        <v>715</v>
      </c>
      <c r="I534" s="208">
        <v>45999</v>
      </c>
      <c r="K534" t="s">
        <v>235</v>
      </c>
      <c r="L534" t="s">
        <v>171</v>
      </c>
      <c r="M534" t="s">
        <v>1371</v>
      </c>
      <c r="N534" t="s">
        <v>237</v>
      </c>
      <c r="P534" s="193" t="str">
        <f>IF(OR(AND(A534&lt;&gt;"",COUNTIF(Bugs!B:B,A534)&gt;0),AND(B534&lt;&gt;"",COUNTIF(Bugs!A:A,B534)&gt;0)),"Y","")</f>
        <v>Y</v>
      </c>
      <c r="Q534" s="193" t="str">
        <f>IF(OR(
    AND(COUNTIF(Bugs!A:A,B534)&gt;0,ISNUMBER(SEARCH("x",INDEX(Bugs!C:C,MATCH(B534,Bugs!A:A,0))))),
    AND(COUNTIF(Bugs!B:B,B534)&gt;0,ISNUMBER(SEARCH("x",INDEX(Bugs!C:C,MATCH(B534,Bugs!B:B,0))))),
    AND(COUNTIF(Bugs!A:A,B534)&gt;0,ISNUMBER(SEARCH("x",INDEX(Bugs!D:D,MATCH(B534,Bugs!A:A,0))))),
    AND(COUNTIF(Bugs!B:B,B534)&gt;0,ISNUMBER(SEARCH("x",INDEX(Bugs!D:D,MATCH(B534,Bugs!B:B,0)))))
),"Y","")</f>
        <v>Y</v>
      </c>
      <c r="R534">
        <f ca="1">IF(OR(ISNUMBER(MATCH(L534,MasterData!$D$3:$D$18,0)),ISNUMBER(MATCH(L534,MasterData!$C$3:$C$18,0))),
    DATEDIF(E534,I534,"d"),
    DATEDIF(E534,TODAY(),"d"))</f>
        <v>0</v>
      </c>
      <c r="S534">
        <f t="shared" ca="1" si="28"/>
        <v>1</v>
      </c>
      <c r="T534">
        <f t="shared" ca="1" si="30"/>
        <v>0</v>
      </c>
      <c r="U534">
        <f t="shared" ca="1" si="29"/>
        <v>0</v>
      </c>
    </row>
    <row r="535" spans="2:21" x14ac:dyDescent="0.35">
      <c r="B535" t="s">
        <v>1372</v>
      </c>
      <c r="D535" s="34" t="s">
        <v>1066</v>
      </c>
      <c r="E535" s="208">
        <v>45999</v>
      </c>
      <c r="G535" t="s">
        <v>1095</v>
      </c>
      <c r="I535" s="208">
        <v>46001</v>
      </c>
      <c r="K535" t="s">
        <v>235</v>
      </c>
      <c r="L535" t="s">
        <v>171</v>
      </c>
      <c r="M535" t="s">
        <v>1373</v>
      </c>
      <c r="N535" t="s">
        <v>237</v>
      </c>
      <c r="P535" s="193" t="str">
        <f>IF(OR(AND(A535&lt;&gt;"",COUNTIF(Bugs!B:B,A535)&gt;0),AND(B535&lt;&gt;"",COUNTIF(Bugs!A:A,B535)&gt;0)),"Y","")</f>
        <v/>
      </c>
      <c r="Q535" s="193" t="str">
        <f>IF(OR(
    AND(COUNTIF(Bugs!A:A,B535)&gt;0,ISNUMBER(SEARCH("x",INDEX(Bugs!C:C,MATCH(B535,Bugs!A:A,0))))),
    AND(COUNTIF(Bugs!B:B,B535)&gt;0,ISNUMBER(SEARCH("x",INDEX(Bugs!C:C,MATCH(B535,Bugs!B:B,0))))),
    AND(COUNTIF(Bugs!A:A,B535)&gt;0,ISNUMBER(SEARCH("x",INDEX(Bugs!D:D,MATCH(B535,Bugs!A:A,0))))),
    AND(COUNTIF(Bugs!B:B,B535)&gt;0,ISNUMBER(SEARCH("x",INDEX(Bugs!D:D,MATCH(B535,Bugs!B:B,0)))))
),"Y","")</f>
        <v/>
      </c>
      <c r="R535">
        <f ca="1">IF(OR(ISNUMBER(MATCH(L535,MasterData!$D$3:$D$18,0)),ISNUMBER(MATCH(L535,MasterData!$C$3:$C$18,0))),
    DATEDIF(E535,I535,"d"),
    DATEDIF(E535,TODAY(),"d"))</f>
        <v>2</v>
      </c>
      <c r="S535">
        <f t="shared" ca="1" si="28"/>
        <v>1</v>
      </c>
      <c r="T535">
        <f t="shared" ca="1" si="30"/>
        <v>0</v>
      </c>
      <c r="U535">
        <f t="shared" ca="1" si="29"/>
        <v>0</v>
      </c>
    </row>
    <row r="536" spans="2:21" x14ac:dyDescent="0.35">
      <c r="B536" t="s">
        <v>148</v>
      </c>
      <c r="D536" s="34" t="s">
        <v>746</v>
      </c>
      <c r="E536" s="208">
        <v>45999</v>
      </c>
      <c r="G536" t="s">
        <v>1374</v>
      </c>
      <c r="I536" s="208">
        <v>45999</v>
      </c>
      <c r="K536" t="s">
        <v>241</v>
      </c>
      <c r="L536" t="s">
        <v>164</v>
      </c>
      <c r="M536" t="s">
        <v>1375</v>
      </c>
      <c r="N536" t="s">
        <v>237</v>
      </c>
      <c r="P536" s="193" t="str">
        <f>IF(OR(AND(A536&lt;&gt;"",COUNTIF(Bugs!B:B,A536)&gt;0),AND(B536&lt;&gt;"",COUNTIF(Bugs!A:A,B536)&gt;0)),"Y","")</f>
        <v>Y</v>
      </c>
      <c r="Q536" s="193" t="str">
        <f>IF(OR(
    AND(COUNTIF(Bugs!A:A,B536)&gt;0,ISNUMBER(SEARCH("x",INDEX(Bugs!C:C,MATCH(B536,Bugs!A:A,0))))),
    AND(COUNTIF(Bugs!B:B,B536)&gt;0,ISNUMBER(SEARCH("x",INDEX(Bugs!C:C,MATCH(B536,Bugs!B:B,0))))),
    AND(COUNTIF(Bugs!A:A,B536)&gt;0,ISNUMBER(SEARCH("x",INDEX(Bugs!D:D,MATCH(B536,Bugs!A:A,0))))),
    AND(COUNTIF(Bugs!B:B,B536)&gt;0,ISNUMBER(SEARCH("x",INDEX(Bugs!D:D,MATCH(B536,Bugs!B:B,0)))))
),"Y","")</f>
        <v>Y</v>
      </c>
      <c r="R536">
        <f ca="1">IF(OR(ISNUMBER(MATCH(L536,MasterData!$D$3:$D$18,0)),ISNUMBER(MATCH(L536,MasterData!$C$3:$C$18,0))),
    DATEDIF(E536,I536,"d"),
    DATEDIF(E536,TODAY(),"d"))</f>
        <v>8</v>
      </c>
      <c r="S536">
        <f t="shared" ca="1" si="28"/>
        <v>0</v>
      </c>
      <c r="T536">
        <f t="shared" ca="1" si="30"/>
        <v>1</v>
      </c>
      <c r="U536">
        <f t="shared" ca="1" si="29"/>
        <v>0</v>
      </c>
    </row>
    <row r="537" spans="2:21" x14ac:dyDescent="0.35">
      <c r="B537" t="s">
        <v>149</v>
      </c>
      <c r="D537" s="34" t="s">
        <v>480</v>
      </c>
      <c r="E537" s="208">
        <v>45999</v>
      </c>
      <c r="G537" t="s">
        <v>982</v>
      </c>
      <c r="I537" s="208">
        <v>45999</v>
      </c>
      <c r="K537" t="s">
        <v>235</v>
      </c>
      <c r="L537" t="s">
        <v>164</v>
      </c>
      <c r="M537" t="s">
        <v>1376</v>
      </c>
      <c r="N537" t="s">
        <v>237</v>
      </c>
      <c r="P537" s="193" t="str">
        <f>IF(OR(AND(A537&lt;&gt;"",COUNTIF(Bugs!B:B,A537)&gt;0),AND(B537&lt;&gt;"",COUNTIF(Bugs!A:A,B537)&gt;0)),"Y","")</f>
        <v>Y</v>
      </c>
      <c r="Q537" s="193" t="str">
        <f>IF(OR(
    AND(COUNTIF(Bugs!A:A,B537)&gt;0,ISNUMBER(SEARCH("x",INDEX(Bugs!C:C,MATCH(B537,Bugs!A:A,0))))),
    AND(COUNTIF(Bugs!B:B,B537)&gt;0,ISNUMBER(SEARCH("x",INDEX(Bugs!C:C,MATCH(B537,Bugs!B:B,0))))),
    AND(COUNTIF(Bugs!A:A,B537)&gt;0,ISNUMBER(SEARCH("x",INDEX(Bugs!D:D,MATCH(B537,Bugs!A:A,0))))),
    AND(COUNTIF(Bugs!B:B,B537)&gt;0,ISNUMBER(SEARCH("x",INDEX(Bugs!D:D,MATCH(B537,Bugs!B:B,0)))))
),"Y","")</f>
        <v>Y</v>
      </c>
      <c r="R537">
        <f ca="1">IF(OR(ISNUMBER(MATCH(L537,MasterData!$D$3:$D$18,0)),ISNUMBER(MATCH(L537,MasterData!$C$3:$C$18,0))),
    DATEDIF(E537,I537,"d"),
    DATEDIF(E537,TODAY(),"d"))</f>
        <v>8</v>
      </c>
      <c r="S537">
        <f t="shared" ca="1" si="28"/>
        <v>0</v>
      </c>
      <c r="T537">
        <f t="shared" ca="1" si="30"/>
        <v>1</v>
      </c>
      <c r="U537">
        <f t="shared" ca="1" si="29"/>
        <v>0</v>
      </c>
    </row>
    <row r="538" spans="2:21" x14ac:dyDescent="0.35">
      <c r="B538" t="s">
        <v>1377</v>
      </c>
      <c r="D538" s="34" t="s">
        <v>480</v>
      </c>
      <c r="E538" s="208">
        <v>45999</v>
      </c>
      <c r="G538" t="s">
        <v>1378</v>
      </c>
      <c r="I538" s="208">
        <v>46002</v>
      </c>
      <c r="K538" t="s">
        <v>347</v>
      </c>
      <c r="L538" t="s">
        <v>171</v>
      </c>
      <c r="M538" t="s">
        <v>1379</v>
      </c>
      <c r="N538" t="s">
        <v>237</v>
      </c>
      <c r="P538" s="193" t="str">
        <f>IF(OR(AND(A538&lt;&gt;"",COUNTIF(Bugs!B:B,A538)&gt;0),AND(B538&lt;&gt;"",COUNTIF(Bugs!A:A,B538)&gt;0)),"Y","")</f>
        <v/>
      </c>
      <c r="Q538" s="193" t="str">
        <f>IF(OR(
    AND(COUNTIF(Bugs!A:A,B538)&gt;0,ISNUMBER(SEARCH("x",INDEX(Bugs!C:C,MATCH(B538,Bugs!A:A,0))))),
    AND(COUNTIF(Bugs!B:B,B538)&gt;0,ISNUMBER(SEARCH("x",INDEX(Bugs!C:C,MATCH(B538,Bugs!B:B,0))))),
    AND(COUNTIF(Bugs!A:A,B538)&gt;0,ISNUMBER(SEARCH("x",INDEX(Bugs!D:D,MATCH(B538,Bugs!A:A,0))))),
    AND(COUNTIF(Bugs!B:B,B538)&gt;0,ISNUMBER(SEARCH("x",INDEX(Bugs!D:D,MATCH(B538,Bugs!B:B,0)))))
),"Y","")</f>
        <v/>
      </c>
      <c r="R538">
        <f ca="1">IF(OR(ISNUMBER(MATCH(L538,MasterData!$D$3:$D$18,0)),ISNUMBER(MATCH(L538,MasterData!$C$3:$C$18,0))),
    DATEDIF(E538,I538,"d"),
    DATEDIF(E538,TODAY(),"d"))</f>
        <v>3</v>
      </c>
      <c r="S538">
        <f t="shared" ca="1" si="28"/>
        <v>1</v>
      </c>
      <c r="T538">
        <f t="shared" ca="1" si="30"/>
        <v>0</v>
      </c>
      <c r="U538">
        <f t="shared" ca="1" si="29"/>
        <v>0</v>
      </c>
    </row>
    <row r="539" spans="2:21" x14ac:dyDescent="0.35">
      <c r="B539" t="s">
        <v>1380</v>
      </c>
      <c r="D539" s="34" t="s">
        <v>1066</v>
      </c>
      <c r="E539" s="208">
        <v>45999</v>
      </c>
      <c r="G539" t="s">
        <v>1381</v>
      </c>
      <c r="I539" s="208">
        <v>46002</v>
      </c>
      <c r="K539" t="s">
        <v>235</v>
      </c>
      <c r="L539" t="s">
        <v>171</v>
      </c>
      <c r="M539" t="s">
        <v>1382</v>
      </c>
      <c r="N539" t="s">
        <v>237</v>
      </c>
      <c r="P539" s="193" t="str">
        <f>IF(OR(AND(A539&lt;&gt;"",COUNTIF(Bugs!B:B,A539)&gt;0),AND(B539&lt;&gt;"",COUNTIF(Bugs!A:A,B539)&gt;0)),"Y","")</f>
        <v/>
      </c>
      <c r="Q539" s="193" t="str">
        <f>IF(OR(
    AND(COUNTIF(Bugs!A:A,B539)&gt;0,ISNUMBER(SEARCH("x",INDEX(Bugs!C:C,MATCH(B539,Bugs!A:A,0))))),
    AND(COUNTIF(Bugs!B:B,B539)&gt;0,ISNUMBER(SEARCH("x",INDEX(Bugs!C:C,MATCH(B539,Bugs!B:B,0))))),
    AND(COUNTIF(Bugs!A:A,B539)&gt;0,ISNUMBER(SEARCH("x",INDEX(Bugs!D:D,MATCH(B539,Bugs!A:A,0))))),
    AND(COUNTIF(Bugs!B:B,B539)&gt;0,ISNUMBER(SEARCH("x",INDEX(Bugs!D:D,MATCH(B539,Bugs!B:B,0)))))
),"Y","")</f>
        <v/>
      </c>
      <c r="R539">
        <f ca="1">IF(OR(ISNUMBER(MATCH(L539,MasterData!$D$3:$D$18,0)),ISNUMBER(MATCH(L539,MasterData!$C$3:$C$18,0))),
    DATEDIF(E539,I539,"d"),
    DATEDIF(E539,TODAY(),"d"))</f>
        <v>3</v>
      </c>
      <c r="S539">
        <f t="shared" ca="1" si="28"/>
        <v>1</v>
      </c>
      <c r="T539">
        <f t="shared" ca="1" si="30"/>
        <v>0</v>
      </c>
      <c r="U539">
        <f t="shared" ca="1" si="29"/>
        <v>0</v>
      </c>
    </row>
    <row r="540" spans="2:21" x14ac:dyDescent="0.35">
      <c r="B540" t="s">
        <v>1383</v>
      </c>
      <c r="D540" s="34" t="s">
        <v>480</v>
      </c>
      <c r="E540" s="208">
        <v>45999</v>
      </c>
      <c r="G540" t="s">
        <v>715</v>
      </c>
      <c r="I540" s="208">
        <v>46001</v>
      </c>
      <c r="K540" t="s">
        <v>235</v>
      </c>
      <c r="L540" t="s">
        <v>171</v>
      </c>
      <c r="M540" t="s">
        <v>1384</v>
      </c>
      <c r="N540" t="s">
        <v>237</v>
      </c>
      <c r="P540" s="193" t="str">
        <f>IF(OR(AND(A540&lt;&gt;"",COUNTIF(Bugs!B:B,A540)&gt;0),AND(B540&lt;&gt;"",COUNTIF(Bugs!A:A,B540)&gt;0)),"Y","")</f>
        <v/>
      </c>
      <c r="Q540" s="193" t="str">
        <f>IF(OR(
    AND(COUNTIF(Bugs!A:A,B540)&gt;0,ISNUMBER(SEARCH("x",INDEX(Bugs!C:C,MATCH(B540,Bugs!A:A,0))))),
    AND(COUNTIF(Bugs!B:B,B540)&gt;0,ISNUMBER(SEARCH("x",INDEX(Bugs!C:C,MATCH(B540,Bugs!B:B,0))))),
    AND(COUNTIF(Bugs!A:A,B540)&gt;0,ISNUMBER(SEARCH("x",INDEX(Bugs!D:D,MATCH(B540,Bugs!A:A,0))))),
    AND(COUNTIF(Bugs!B:B,B540)&gt;0,ISNUMBER(SEARCH("x",INDEX(Bugs!D:D,MATCH(B540,Bugs!B:B,0)))))
),"Y","")</f>
        <v/>
      </c>
      <c r="R540">
        <f ca="1">IF(OR(ISNUMBER(MATCH(L540,MasterData!$D$3:$D$18,0)),ISNUMBER(MATCH(L540,MasterData!$C$3:$C$18,0))),
    DATEDIF(E540,I540,"d"),
    DATEDIF(E540,TODAY(),"d"))</f>
        <v>2</v>
      </c>
      <c r="S540">
        <f t="shared" ca="1" si="28"/>
        <v>1</v>
      </c>
      <c r="T540">
        <f t="shared" ca="1" si="30"/>
        <v>0</v>
      </c>
      <c r="U540">
        <f t="shared" ca="1" si="29"/>
        <v>0</v>
      </c>
    </row>
    <row r="541" spans="2:21" x14ac:dyDescent="0.35">
      <c r="B541" t="s">
        <v>1385</v>
      </c>
      <c r="D541" s="34" t="s">
        <v>480</v>
      </c>
      <c r="E541" s="208">
        <v>45999</v>
      </c>
      <c r="G541" t="s">
        <v>715</v>
      </c>
      <c r="I541" s="208">
        <v>45999</v>
      </c>
      <c r="K541" t="s">
        <v>235</v>
      </c>
      <c r="L541" t="s">
        <v>171</v>
      </c>
      <c r="M541" t="s">
        <v>1386</v>
      </c>
      <c r="N541" t="s">
        <v>237</v>
      </c>
      <c r="P541" s="193" t="str">
        <f>IF(OR(AND(A541&lt;&gt;"",COUNTIF(Bugs!B:B,A541)&gt;0),AND(B541&lt;&gt;"",COUNTIF(Bugs!A:A,B541)&gt;0)),"Y","")</f>
        <v/>
      </c>
      <c r="Q541" s="193" t="str">
        <f>IF(OR(
    AND(COUNTIF(Bugs!A:A,B541)&gt;0,ISNUMBER(SEARCH("x",INDEX(Bugs!C:C,MATCH(B541,Bugs!A:A,0))))),
    AND(COUNTIF(Bugs!B:B,B541)&gt;0,ISNUMBER(SEARCH("x",INDEX(Bugs!C:C,MATCH(B541,Bugs!B:B,0))))),
    AND(COUNTIF(Bugs!A:A,B541)&gt;0,ISNUMBER(SEARCH("x",INDEX(Bugs!D:D,MATCH(B541,Bugs!A:A,0))))),
    AND(COUNTIF(Bugs!B:B,B541)&gt;0,ISNUMBER(SEARCH("x",INDEX(Bugs!D:D,MATCH(B541,Bugs!B:B,0)))))
),"Y","")</f>
        <v/>
      </c>
      <c r="R541">
        <f ca="1">IF(OR(ISNUMBER(MATCH(L541,MasterData!$D$3:$D$18,0)),ISNUMBER(MATCH(L541,MasterData!$C$3:$C$18,0))),
    DATEDIF(E541,I541,"d"),
    DATEDIF(E541,TODAY(),"d"))</f>
        <v>0</v>
      </c>
      <c r="S541">
        <f t="shared" ca="1" si="28"/>
        <v>1</v>
      </c>
      <c r="T541">
        <f t="shared" ca="1" si="30"/>
        <v>0</v>
      </c>
      <c r="U541">
        <f t="shared" ca="1" si="29"/>
        <v>0</v>
      </c>
    </row>
    <row r="542" spans="2:21" x14ac:dyDescent="0.35">
      <c r="B542" t="s">
        <v>1387</v>
      </c>
      <c r="D542" s="34" t="s">
        <v>1066</v>
      </c>
      <c r="E542" s="208">
        <v>46000</v>
      </c>
      <c r="G542" t="s">
        <v>1388</v>
      </c>
      <c r="I542" s="208">
        <v>46000</v>
      </c>
      <c r="K542" t="s">
        <v>347</v>
      </c>
      <c r="L542" t="s">
        <v>171</v>
      </c>
      <c r="M542" t="s">
        <v>1389</v>
      </c>
      <c r="N542" t="s">
        <v>237</v>
      </c>
      <c r="P542" s="193" t="str">
        <f>IF(OR(AND(A542&lt;&gt;"",COUNTIF(Bugs!B:B,A542)&gt;0),AND(B542&lt;&gt;"",COUNTIF(Bugs!A:A,B542)&gt;0)),"Y","")</f>
        <v/>
      </c>
      <c r="Q542" s="193" t="str">
        <f>IF(OR(
    AND(COUNTIF(Bugs!A:A,B542)&gt;0,ISNUMBER(SEARCH("x",INDEX(Bugs!C:C,MATCH(B542,Bugs!A:A,0))))),
    AND(COUNTIF(Bugs!B:B,B542)&gt;0,ISNUMBER(SEARCH("x",INDEX(Bugs!C:C,MATCH(B542,Bugs!B:B,0))))),
    AND(COUNTIF(Bugs!A:A,B542)&gt;0,ISNUMBER(SEARCH("x",INDEX(Bugs!D:D,MATCH(B542,Bugs!A:A,0))))),
    AND(COUNTIF(Bugs!B:B,B542)&gt;0,ISNUMBER(SEARCH("x",INDEX(Bugs!D:D,MATCH(B542,Bugs!B:B,0)))))
),"Y","")</f>
        <v/>
      </c>
      <c r="R542">
        <f ca="1">IF(OR(ISNUMBER(MATCH(L542,MasterData!$D$3:$D$18,0)),ISNUMBER(MATCH(L542,MasterData!$C$3:$C$18,0))),
    DATEDIF(E542,I542,"d"),
    DATEDIF(E542,TODAY(),"d"))</f>
        <v>0</v>
      </c>
      <c r="S542">
        <f t="shared" ca="1" si="28"/>
        <v>1</v>
      </c>
      <c r="T542">
        <f t="shared" ca="1" si="30"/>
        <v>0</v>
      </c>
      <c r="U542">
        <f t="shared" ca="1" si="29"/>
        <v>0</v>
      </c>
    </row>
    <row r="543" spans="2:21" x14ac:dyDescent="0.35">
      <c r="B543" t="s">
        <v>1390</v>
      </c>
      <c r="D543" s="34" t="s">
        <v>480</v>
      </c>
      <c r="E543" s="208">
        <v>46000</v>
      </c>
      <c r="G543" t="s">
        <v>804</v>
      </c>
      <c r="I543" s="208">
        <v>46000</v>
      </c>
      <c r="K543" t="s">
        <v>235</v>
      </c>
      <c r="L543" t="s">
        <v>171</v>
      </c>
      <c r="M543" t="s">
        <v>1391</v>
      </c>
      <c r="N543" t="s">
        <v>237</v>
      </c>
      <c r="P543" s="193" t="str">
        <f>IF(OR(AND(A543&lt;&gt;"",COUNTIF(Bugs!B:B,A543)&gt;0),AND(B543&lt;&gt;"",COUNTIF(Bugs!A:A,B543)&gt;0)),"Y","")</f>
        <v/>
      </c>
      <c r="Q543" s="193" t="str">
        <f>IF(OR(
    AND(COUNTIF(Bugs!A:A,B543)&gt;0,ISNUMBER(SEARCH("x",INDEX(Bugs!C:C,MATCH(B543,Bugs!A:A,0))))),
    AND(COUNTIF(Bugs!B:B,B543)&gt;0,ISNUMBER(SEARCH("x",INDEX(Bugs!C:C,MATCH(B543,Bugs!B:B,0))))),
    AND(COUNTIF(Bugs!A:A,B543)&gt;0,ISNUMBER(SEARCH("x",INDEX(Bugs!D:D,MATCH(B543,Bugs!A:A,0))))),
    AND(COUNTIF(Bugs!B:B,B543)&gt;0,ISNUMBER(SEARCH("x",INDEX(Bugs!D:D,MATCH(B543,Bugs!B:B,0)))))
),"Y","")</f>
        <v/>
      </c>
      <c r="R543">
        <f ca="1">IF(OR(ISNUMBER(MATCH(L543,MasterData!$D$3:$D$18,0)),ISNUMBER(MATCH(L543,MasterData!$C$3:$C$18,0))),
    DATEDIF(E543,I543,"d"),
    DATEDIF(E543,TODAY(),"d"))</f>
        <v>0</v>
      </c>
      <c r="S543">
        <f t="shared" ca="1" si="28"/>
        <v>1</v>
      </c>
      <c r="T543">
        <f t="shared" ca="1" si="30"/>
        <v>0</v>
      </c>
      <c r="U543">
        <f t="shared" ca="1" si="29"/>
        <v>0</v>
      </c>
    </row>
    <row r="544" spans="2:21" x14ac:dyDescent="0.35">
      <c r="B544" t="s">
        <v>150</v>
      </c>
      <c r="D544" s="34">
        <v>3014</v>
      </c>
      <c r="E544" s="208">
        <v>46000</v>
      </c>
      <c r="G544" t="s">
        <v>715</v>
      </c>
      <c r="I544" s="208">
        <v>46002</v>
      </c>
      <c r="K544" t="s">
        <v>241</v>
      </c>
      <c r="L544" t="s">
        <v>171</v>
      </c>
      <c r="M544" t="s">
        <v>1392</v>
      </c>
      <c r="N544" t="s">
        <v>237</v>
      </c>
      <c r="P544" s="193" t="str">
        <f>IF(OR(AND(A544&lt;&gt;"",COUNTIF(Bugs!B:B,A544)&gt;0),AND(B544&lt;&gt;"",COUNTIF(Bugs!A:A,B544)&gt;0)),"Y","")</f>
        <v>Y</v>
      </c>
      <c r="Q544" s="193" t="str">
        <f>IF(OR(
    AND(COUNTIF(Bugs!A:A,B544)&gt;0,ISNUMBER(SEARCH("x",INDEX(Bugs!C:C,MATCH(B544,Bugs!A:A,0))))),
    AND(COUNTIF(Bugs!B:B,B544)&gt;0,ISNUMBER(SEARCH("x",INDEX(Bugs!C:C,MATCH(B544,Bugs!B:B,0))))),
    AND(COUNTIF(Bugs!A:A,B544)&gt;0,ISNUMBER(SEARCH("x",INDEX(Bugs!D:D,MATCH(B544,Bugs!A:A,0))))),
    AND(COUNTIF(Bugs!B:B,B544)&gt;0,ISNUMBER(SEARCH("x",INDEX(Bugs!D:D,MATCH(B544,Bugs!B:B,0)))))
),"Y","")</f>
        <v>Y</v>
      </c>
      <c r="R544">
        <f ca="1">IF(OR(ISNUMBER(MATCH(L544,MasterData!$D$3:$D$18,0)),ISNUMBER(MATCH(L544,MasterData!$C$3:$C$18,0))),
    DATEDIF(E544,I544,"d"),
    DATEDIF(E544,TODAY(),"d"))</f>
        <v>2</v>
      </c>
      <c r="S544">
        <f t="shared" ca="1" si="28"/>
        <v>1</v>
      </c>
      <c r="T544">
        <f t="shared" ca="1" si="30"/>
        <v>0</v>
      </c>
      <c r="U544">
        <f t="shared" ca="1" si="29"/>
        <v>0</v>
      </c>
    </row>
    <row r="545" spans="2:21" x14ac:dyDescent="0.35">
      <c r="B545" t="s">
        <v>1393</v>
      </c>
      <c r="D545" s="34">
        <v>3014</v>
      </c>
      <c r="E545" s="208">
        <v>46000</v>
      </c>
      <c r="G545" t="s">
        <v>715</v>
      </c>
      <c r="I545" s="208">
        <v>46000</v>
      </c>
      <c r="K545" t="s">
        <v>235</v>
      </c>
      <c r="L545" t="s">
        <v>164</v>
      </c>
      <c r="M545" t="s">
        <v>1394</v>
      </c>
      <c r="N545" t="s">
        <v>237</v>
      </c>
      <c r="P545" s="193" t="str">
        <f>IF(OR(AND(A545&lt;&gt;"",COUNTIF(Bugs!B:B,A545)&gt;0),AND(B545&lt;&gt;"",COUNTIF(Bugs!A:A,B545)&gt;0)),"Y","")</f>
        <v/>
      </c>
      <c r="Q545" s="193" t="str">
        <f>IF(OR(
    AND(COUNTIF(Bugs!A:A,B545)&gt;0,ISNUMBER(SEARCH("x",INDEX(Bugs!C:C,MATCH(B545,Bugs!A:A,0))))),
    AND(COUNTIF(Bugs!B:B,B545)&gt;0,ISNUMBER(SEARCH("x",INDEX(Bugs!C:C,MATCH(B545,Bugs!B:B,0))))),
    AND(COUNTIF(Bugs!A:A,B545)&gt;0,ISNUMBER(SEARCH("x",INDEX(Bugs!D:D,MATCH(B545,Bugs!A:A,0))))),
    AND(COUNTIF(Bugs!B:B,B545)&gt;0,ISNUMBER(SEARCH("x",INDEX(Bugs!D:D,MATCH(B545,Bugs!B:B,0)))))
),"Y","")</f>
        <v/>
      </c>
      <c r="R545">
        <f ca="1">IF(OR(ISNUMBER(MATCH(L545,MasterData!$D$3:$D$18,0)),ISNUMBER(MATCH(L545,MasterData!$C$3:$C$18,0))),
    DATEDIF(E545,I545,"d"),
    DATEDIF(E545,TODAY(),"d"))</f>
        <v>7</v>
      </c>
      <c r="S545">
        <f t="shared" ca="1" si="28"/>
        <v>1</v>
      </c>
      <c r="T545">
        <f t="shared" ca="1" si="30"/>
        <v>0</v>
      </c>
      <c r="U545">
        <f t="shared" ca="1" si="29"/>
        <v>0</v>
      </c>
    </row>
    <row r="546" spans="2:21" x14ac:dyDescent="0.35">
      <c r="B546" t="s">
        <v>1395</v>
      </c>
      <c r="D546" s="34" t="s">
        <v>746</v>
      </c>
      <c r="E546" s="208">
        <v>46000</v>
      </c>
      <c r="G546" t="s">
        <v>886</v>
      </c>
      <c r="I546" s="208">
        <v>46001</v>
      </c>
      <c r="K546" t="s">
        <v>235</v>
      </c>
      <c r="L546" t="s">
        <v>171</v>
      </c>
      <c r="M546" t="s">
        <v>1396</v>
      </c>
      <c r="N546" t="s">
        <v>237</v>
      </c>
      <c r="P546" s="193" t="str">
        <f>IF(OR(AND(A546&lt;&gt;"",COUNTIF(Bugs!B:B,A546)&gt;0),AND(B546&lt;&gt;"",COUNTIF(Bugs!A:A,B546)&gt;0)),"Y","")</f>
        <v/>
      </c>
      <c r="Q546" s="193" t="str">
        <f>IF(OR(
    AND(COUNTIF(Bugs!A:A,B546)&gt;0,ISNUMBER(SEARCH("x",INDEX(Bugs!C:C,MATCH(B546,Bugs!A:A,0))))),
    AND(COUNTIF(Bugs!B:B,B546)&gt;0,ISNUMBER(SEARCH("x",INDEX(Bugs!C:C,MATCH(B546,Bugs!B:B,0))))),
    AND(COUNTIF(Bugs!A:A,B546)&gt;0,ISNUMBER(SEARCH("x",INDEX(Bugs!D:D,MATCH(B546,Bugs!A:A,0))))),
    AND(COUNTIF(Bugs!B:B,B546)&gt;0,ISNUMBER(SEARCH("x",INDEX(Bugs!D:D,MATCH(B546,Bugs!B:B,0)))))
),"Y","")</f>
        <v/>
      </c>
      <c r="R546">
        <f ca="1">IF(OR(ISNUMBER(MATCH(L546,MasterData!$D$3:$D$18,0)),ISNUMBER(MATCH(L546,MasterData!$C$3:$C$18,0))),
    DATEDIF(E546,I546,"d"),
    DATEDIF(E546,TODAY(),"d"))</f>
        <v>1</v>
      </c>
      <c r="S546">
        <f t="shared" ca="1" si="28"/>
        <v>1</v>
      </c>
      <c r="T546">
        <f t="shared" ca="1" si="30"/>
        <v>0</v>
      </c>
      <c r="U546">
        <f t="shared" ca="1" si="29"/>
        <v>0</v>
      </c>
    </row>
    <row r="547" spans="2:21" x14ac:dyDescent="0.35">
      <c r="B547" t="s">
        <v>151</v>
      </c>
      <c r="D547" s="34" t="s">
        <v>1066</v>
      </c>
      <c r="E547" s="208">
        <v>46001</v>
      </c>
      <c r="G547" t="s">
        <v>1397</v>
      </c>
      <c r="I547" s="208">
        <v>46002</v>
      </c>
      <c r="K547" t="s">
        <v>241</v>
      </c>
      <c r="L547" t="s">
        <v>171</v>
      </c>
      <c r="M547" t="s">
        <v>1398</v>
      </c>
      <c r="N547" t="s">
        <v>237</v>
      </c>
      <c r="P547" s="193" t="str">
        <f>IF(OR(AND(A547&lt;&gt;"",COUNTIF(Bugs!B:B,A547)&gt;0),AND(B547&lt;&gt;"",COUNTIF(Bugs!A:A,B547)&gt;0)),"Y","")</f>
        <v>Y</v>
      </c>
      <c r="Q547" s="193" t="str">
        <f>IF(OR(
    AND(COUNTIF(Bugs!A:A,B547)&gt;0,ISNUMBER(SEARCH("x",INDEX(Bugs!C:C,MATCH(B547,Bugs!A:A,0))))),
    AND(COUNTIF(Bugs!B:B,B547)&gt;0,ISNUMBER(SEARCH("x",INDEX(Bugs!C:C,MATCH(B547,Bugs!B:B,0))))),
    AND(COUNTIF(Bugs!A:A,B547)&gt;0,ISNUMBER(SEARCH("x",INDEX(Bugs!D:D,MATCH(B547,Bugs!A:A,0))))),
    AND(COUNTIF(Bugs!B:B,B547)&gt;0,ISNUMBER(SEARCH("x",INDEX(Bugs!D:D,MATCH(B547,Bugs!B:B,0)))))
),"Y","")</f>
        <v>Y</v>
      </c>
      <c r="R547">
        <f ca="1">IF(OR(ISNUMBER(MATCH(L547,MasterData!$D$3:$D$18,0)),ISNUMBER(MATCH(L547,MasterData!$C$3:$C$18,0))),
    DATEDIF(E547,I547,"d"),
    DATEDIF(E547,TODAY(),"d"))</f>
        <v>1</v>
      </c>
      <c r="S547">
        <f t="shared" ca="1" si="28"/>
        <v>1</v>
      </c>
      <c r="T547">
        <f t="shared" ca="1" si="30"/>
        <v>0</v>
      </c>
      <c r="U547">
        <f t="shared" ca="1" si="29"/>
        <v>0</v>
      </c>
    </row>
    <row r="548" spans="2:21" x14ac:dyDescent="0.35">
      <c r="B548" t="s">
        <v>1399</v>
      </c>
      <c r="D548" s="34" t="s">
        <v>480</v>
      </c>
      <c r="E548" s="208">
        <v>46001</v>
      </c>
      <c r="G548" t="s">
        <v>715</v>
      </c>
      <c r="I548" s="208">
        <v>46001</v>
      </c>
      <c r="K548" t="s">
        <v>235</v>
      </c>
      <c r="L548" t="s">
        <v>171</v>
      </c>
      <c r="M548" t="s">
        <v>1400</v>
      </c>
      <c r="N548" t="s">
        <v>237</v>
      </c>
      <c r="P548" s="193" t="str">
        <f>IF(OR(AND(A548&lt;&gt;"",COUNTIF(Bugs!B:B,A548)&gt;0),AND(B548&lt;&gt;"",COUNTIF(Bugs!A:A,B548)&gt;0)),"Y","")</f>
        <v/>
      </c>
      <c r="Q548" s="193" t="str">
        <f>IF(OR(
    AND(COUNTIF(Bugs!A:A,B548)&gt;0,ISNUMBER(SEARCH("x",INDEX(Bugs!C:C,MATCH(B548,Bugs!A:A,0))))),
    AND(COUNTIF(Bugs!B:B,B548)&gt;0,ISNUMBER(SEARCH("x",INDEX(Bugs!C:C,MATCH(B548,Bugs!B:B,0))))),
    AND(COUNTIF(Bugs!A:A,B548)&gt;0,ISNUMBER(SEARCH("x",INDEX(Bugs!D:D,MATCH(B548,Bugs!A:A,0))))),
    AND(COUNTIF(Bugs!B:B,B548)&gt;0,ISNUMBER(SEARCH("x",INDEX(Bugs!D:D,MATCH(B548,Bugs!B:B,0)))))
),"Y","")</f>
        <v/>
      </c>
      <c r="R548">
        <f ca="1">IF(OR(ISNUMBER(MATCH(L548,MasterData!$D$3:$D$18,0)),ISNUMBER(MATCH(L548,MasterData!$C$3:$C$18,0))),
    DATEDIF(E548,I548,"d"),
    DATEDIF(E548,TODAY(),"d"))</f>
        <v>0</v>
      </c>
      <c r="S548">
        <f t="shared" ca="1" si="28"/>
        <v>1</v>
      </c>
      <c r="T548">
        <f t="shared" ca="1" si="30"/>
        <v>0</v>
      </c>
      <c r="U548">
        <f t="shared" ca="1" si="29"/>
        <v>0</v>
      </c>
    </row>
    <row r="549" spans="2:21" x14ac:dyDescent="0.35">
      <c r="B549" t="s">
        <v>152</v>
      </c>
      <c r="D549" s="34" t="s">
        <v>1066</v>
      </c>
      <c r="E549" s="208">
        <v>46001</v>
      </c>
      <c r="G549" t="s">
        <v>1122</v>
      </c>
      <c r="I549" s="208">
        <v>46001</v>
      </c>
      <c r="K549" t="s">
        <v>235</v>
      </c>
      <c r="L549" t="s">
        <v>171</v>
      </c>
      <c r="M549" t="s">
        <v>1401</v>
      </c>
      <c r="N549" t="s">
        <v>237</v>
      </c>
      <c r="P549" s="193" t="str">
        <f>IF(OR(AND(A549&lt;&gt;"",COUNTIF(Bugs!B:B,A549)&gt;0),AND(B549&lt;&gt;"",COUNTIF(Bugs!A:A,B549)&gt;0)),"Y","")</f>
        <v>Y</v>
      </c>
      <c r="Q549" s="193" t="str">
        <f>IF(OR(
    AND(COUNTIF(Bugs!A:A,B549)&gt;0,ISNUMBER(SEARCH("x",INDEX(Bugs!C:C,MATCH(B549,Bugs!A:A,0))))),
    AND(COUNTIF(Bugs!B:B,B549)&gt;0,ISNUMBER(SEARCH("x",INDEX(Bugs!C:C,MATCH(B549,Bugs!B:B,0))))),
    AND(COUNTIF(Bugs!A:A,B549)&gt;0,ISNUMBER(SEARCH("x",INDEX(Bugs!D:D,MATCH(B549,Bugs!A:A,0))))),
    AND(COUNTIF(Bugs!B:B,B549)&gt;0,ISNUMBER(SEARCH("x",INDEX(Bugs!D:D,MATCH(B549,Bugs!B:B,0)))))
),"Y","")</f>
        <v>Y</v>
      </c>
      <c r="R549">
        <f ca="1">IF(OR(ISNUMBER(MATCH(L549,MasterData!$D$3:$D$18,0)),ISNUMBER(MATCH(L549,MasterData!$C$3:$C$18,0))),
    DATEDIF(E549,I549,"d"),
    DATEDIF(E549,TODAY(),"d"))</f>
        <v>0</v>
      </c>
      <c r="S549">
        <f t="shared" ca="1" si="28"/>
        <v>1</v>
      </c>
      <c r="T549">
        <f t="shared" ca="1" si="30"/>
        <v>0</v>
      </c>
      <c r="U549">
        <f t="shared" ca="1" si="29"/>
        <v>0</v>
      </c>
    </row>
    <row r="550" spans="2:21" x14ac:dyDescent="0.35">
      <c r="B550" t="s">
        <v>153</v>
      </c>
      <c r="D550" s="34" t="s">
        <v>1052</v>
      </c>
      <c r="E550" s="208">
        <v>46001</v>
      </c>
      <c r="G550" t="s">
        <v>1255</v>
      </c>
      <c r="I550" s="208">
        <v>46001</v>
      </c>
      <c r="K550" t="s">
        <v>241</v>
      </c>
      <c r="L550" t="s">
        <v>164</v>
      </c>
      <c r="M550" t="s">
        <v>1402</v>
      </c>
      <c r="N550" t="s">
        <v>237</v>
      </c>
      <c r="P550" s="193" t="str">
        <f>IF(OR(AND(A550&lt;&gt;"",COUNTIF(Bugs!B:B,A550)&gt;0),AND(B550&lt;&gt;"",COUNTIF(Bugs!A:A,B550)&gt;0)),"Y","")</f>
        <v>Y</v>
      </c>
      <c r="Q550" s="193" t="str">
        <f>IF(OR(
    AND(COUNTIF(Bugs!A:A,B550)&gt;0,ISNUMBER(SEARCH("x",INDEX(Bugs!C:C,MATCH(B550,Bugs!A:A,0))))),
    AND(COUNTIF(Bugs!B:B,B550)&gt;0,ISNUMBER(SEARCH("x",INDEX(Bugs!C:C,MATCH(B550,Bugs!B:B,0))))),
    AND(COUNTIF(Bugs!A:A,B550)&gt;0,ISNUMBER(SEARCH("x",INDEX(Bugs!D:D,MATCH(B550,Bugs!A:A,0))))),
    AND(COUNTIF(Bugs!B:B,B550)&gt;0,ISNUMBER(SEARCH("x",INDEX(Bugs!D:D,MATCH(B550,Bugs!B:B,0)))))
),"Y","")</f>
        <v/>
      </c>
      <c r="R550">
        <f ca="1">IF(OR(ISNUMBER(MATCH(L550,MasterData!$D$3:$D$18,0)),ISNUMBER(MATCH(L550,MasterData!$C$3:$C$18,0))),
    DATEDIF(E550,I550,"d"),
    DATEDIF(E550,TODAY(),"d"))</f>
        <v>6</v>
      </c>
      <c r="S550">
        <f t="shared" ca="1" si="28"/>
        <v>1</v>
      </c>
      <c r="T550">
        <f t="shared" ca="1" si="30"/>
        <v>0</v>
      </c>
      <c r="U550">
        <f t="shared" ca="1" si="29"/>
        <v>0</v>
      </c>
    </row>
    <row r="551" spans="2:21" x14ac:dyDescent="0.35">
      <c r="B551" t="s">
        <v>1403</v>
      </c>
      <c r="D551" s="34" t="s">
        <v>1066</v>
      </c>
      <c r="E551" s="208">
        <v>46002</v>
      </c>
      <c r="G551" t="s">
        <v>1314</v>
      </c>
      <c r="I551" s="208">
        <v>46002</v>
      </c>
      <c r="K551" t="s">
        <v>1404</v>
      </c>
      <c r="L551" t="s">
        <v>171</v>
      </c>
      <c r="M551" t="s">
        <v>1405</v>
      </c>
      <c r="N551" t="s">
        <v>237</v>
      </c>
      <c r="P551" s="193" t="str">
        <f>IF(OR(AND(A551&lt;&gt;"",COUNTIF(Bugs!B:B,A551)&gt;0),AND(B551&lt;&gt;"",COUNTIF(Bugs!A:A,B551)&gt;0)),"Y","")</f>
        <v/>
      </c>
      <c r="Q551" s="193" t="str">
        <f>IF(OR(
    AND(COUNTIF(Bugs!A:A,B551)&gt;0,ISNUMBER(SEARCH("x",INDEX(Bugs!C:C,MATCH(B551,Bugs!A:A,0))))),
    AND(COUNTIF(Bugs!B:B,B551)&gt;0,ISNUMBER(SEARCH("x",INDEX(Bugs!C:C,MATCH(B551,Bugs!B:B,0))))),
    AND(COUNTIF(Bugs!A:A,B551)&gt;0,ISNUMBER(SEARCH("x",INDEX(Bugs!D:D,MATCH(B551,Bugs!A:A,0))))),
    AND(COUNTIF(Bugs!B:B,B551)&gt;0,ISNUMBER(SEARCH("x",INDEX(Bugs!D:D,MATCH(B551,Bugs!B:B,0)))))
),"Y","")</f>
        <v/>
      </c>
      <c r="R551">
        <f ca="1">IF(OR(ISNUMBER(MATCH(L551,MasterData!$D$3:$D$18,0)),ISNUMBER(MATCH(L551,MasterData!$C$3:$C$18,0))),
    DATEDIF(E551,I551,"d"),
    DATEDIF(E551,TODAY(),"d"))</f>
        <v>0</v>
      </c>
      <c r="S551">
        <f t="shared" ca="1" si="28"/>
        <v>1</v>
      </c>
      <c r="T551">
        <f t="shared" ref="T551:T561" ca="1" si="31">IF(AND($R551&gt;7,R551&lt;=30),1,0)</f>
        <v>0</v>
      </c>
      <c r="U551">
        <f t="shared" ca="1" si="29"/>
        <v>0</v>
      </c>
    </row>
    <row r="552" spans="2:21" x14ac:dyDescent="0.35">
      <c r="B552" t="s">
        <v>1406</v>
      </c>
      <c r="D552" s="34" t="s">
        <v>660</v>
      </c>
      <c r="E552" s="208">
        <v>46002</v>
      </c>
      <c r="G552" t="s">
        <v>876</v>
      </c>
      <c r="I552" s="208">
        <v>46002</v>
      </c>
      <c r="K552" t="s">
        <v>1407</v>
      </c>
      <c r="L552" t="s">
        <v>171</v>
      </c>
      <c r="M552" t="s">
        <v>1408</v>
      </c>
      <c r="N552" t="s">
        <v>237</v>
      </c>
      <c r="P552" s="193" t="str">
        <f>IF(OR(AND(A552&lt;&gt;"",COUNTIF(Bugs!B:B,A552)&gt;0),AND(B552&lt;&gt;"",COUNTIF(Bugs!A:A,B552)&gt;0)),"Y","")</f>
        <v/>
      </c>
      <c r="Q552" s="193" t="str">
        <f>IF(OR(
    AND(COUNTIF(Bugs!A:A,B552)&gt;0,ISNUMBER(SEARCH("x",INDEX(Bugs!C:C,MATCH(B552,Bugs!A:A,0))))),
    AND(COUNTIF(Bugs!B:B,B552)&gt;0,ISNUMBER(SEARCH("x",INDEX(Bugs!C:C,MATCH(B552,Bugs!B:B,0))))),
    AND(COUNTIF(Bugs!A:A,B552)&gt;0,ISNUMBER(SEARCH("x",INDEX(Bugs!D:D,MATCH(B552,Bugs!A:A,0))))),
    AND(COUNTIF(Bugs!B:B,B552)&gt;0,ISNUMBER(SEARCH("x",INDEX(Bugs!D:D,MATCH(B552,Bugs!B:B,0)))))
),"Y","")</f>
        <v/>
      </c>
      <c r="R552">
        <f ca="1">IF(OR(ISNUMBER(MATCH(L552,MasterData!$D$3:$D$18,0)),ISNUMBER(MATCH(L552,MasterData!$C$3:$C$18,0))),
    DATEDIF(E552,I552,"d"),
    DATEDIF(E552,TODAY(),"d"))</f>
        <v>0</v>
      </c>
      <c r="S552">
        <f t="shared" ca="1" si="28"/>
        <v>1</v>
      </c>
      <c r="T552">
        <f t="shared" ca="1" si="31"/>
        <v>0</v>
      </c>
      <c r="U552">
        <f t="shared" ca="1" si="29"/>
        <v>0</v>
      </c>
    </row>
    <row r="553" spans="2:21" x14ac:dyDescent="0.35">
      <c r="B553" t="s">
        <v>1409</v>
      </c>
      <c r="D553" s="34" t="s">
        <v>746</v>
      </c>
      <c r="E553" s="208">
        <v>46002</v>
      </c>
      <c r="G553" t="s">
        <v>715</v>
      </c>
      <c r="I553" s="208">
        <v>46002</v>
      </c>
      <c r="K553" t="s">
        <v>1410</v>
      </c>
      <c r="L553" t="s">
        <v>164</v>
      </c>
      <c r="M553" t="s">
        <v>1411</v>
      </c>
      <c r="N553" t="s">
        <v>237</v>
      </c>
      <c r="P553" s="193" t="str">
        <f>IF(OR(AND(A553&lt;&gt;"",COUNTIF(Bugs!B:B,A553)&gt;0),AND(B553&lt;&gt;"",COUNTIF(Bugs!A:A,B553)&gt;0)),"Y","")</f>
        <v/>
      </c>
      <c r="Q553" s="193" t="str">
        <f>IF(OR(
    AND(COUNTIF(Bugs!A:A,B553)&gt;0,ISNUMBER(SEARCH("x",INDEX(Bugs!C:C,MATCH(B553,Bugs!A:A,0))))),
    AND(COUNTIF(Bugs!B:B,B553)&gt;0,ISNUMBER(SEARCH("x",INDEX(Bugs!C:C,MATCH(B553,Bugs!B:B,0))))),
    AND(COUNTIF(Bugs!A:A,B553)&gt;0,ISNUMBER(SEARCH("x",INDEX(Bugs!D:D,MATCH(B553,Bugs!A:A,0))))),
    AND(COUNTIF(Bugs!B:B,B553)&gt;0,ISNUMBER(SEARCH("x",INDEX(Bugs!D:D,MATCH(B553,Bugs!B:B,0)))))
),"Y","")</f>
        <v/>
      </c>
      <c r="R553">
        <f ca="1">IF(OR(ISNUMBER(MATCH(L553,MasterData!$D$3:$D$18,0)),ISNUMBER(MATCH(L553,MasterData!$C$3:$C$18,0))),
    DATEDIF(E553,I553,"d"),
    DATEDIF(E553,TODAY(),"d"))</f>
        <v>5</v>
      </c>
      <c r="S553">
        <f t="shared" ca="1" si="28"/>
        <v>1</v>
      </c>
      <c r="T553">
        <f t="shared" ca="1" si="31"/>
        <v>0</v>
      </c>
      <c r="U553">
        <f t="shared" ca="1" si="29"/>
        <v>0</v>
      </c>
    </row>
    <row r="554" spans="2:21" x14ac:dyDescent="0.35">
      <c r="B554" t="s">
        <v>155</v>
      </c>
      <c r="D554" s="34" t="s">
        <v>1052</v>
      </c>
      <c r="E554" s="208">
        <v>46002</v>
      </c>
      <c r="G554" t="s">
        <v>1053</v>
      </c>
      <c r="I554" s="208">
        <v>46002</v>
      </c>
      <c r="K554" t="s">
        <v>1407</v>
      </c>
      <c r="L554" t="s">
        <v>164</v>
      </c>
      <c r="M554" t="s">
        <v>1412</v>
      </c>
      <c r="N554" t="s">
        <v>237</v>
      </c>
      <c r="P554" s="193" t="str">
        <f>IF(OR(AND(A554&lt;&gt;"",COUNTIF(Bugs!B:B,A554)&gt;0),AND(B554&lt;&gt;"",COUNTIF(Bugs!A:A,B554)&gt;0)),"Y","")</f>
        <v>Y</v>
      </c>
      <c r="Q554" s="193" t="str">
        <f>IF(OR(
    AND(COUNTIF(Bugs!A:A,B554)&gt;0,ISNUMBER(SEARCH("x",INDEX(Bugs!C:C,MATCH(B554,Bugs!A:A,0))))),
    AND(COUNTIF(Bugs!B:B,B554)&gt;0,ISNUMBER(SEARCH("x",INDEX(Bugs!C:C,MATCH(B554,Bugs!B:B,0))))),
    AND(COUNTIF(Bugs!A:A,B554)&gt;0,ISNUMBER(SEARCH("x",INDEX(Bugs!D:D,MATCH(B554,Bugs!A:A,0))))),
    AND(COUNTIF(Bugs!B:B,B554)&gt;0,ISNUMBER(SEARCH("x",INDEX(Bugs!D:D,MATCH(B554,Bugs!B:B,0)))))
),"Y","")</f>
        <v>Y</v>
      </c>
      <c r="R554">
        <f ca="1">IF(OR(ISNUMBER(MATCH(L554,MasterData!$D$3:$D$18,0)),ISNUMBER(MATCH(L554,MasterData!$C$3:$C$18,0))),
    DATEDIF(E554,I554,"d"),
    DATEDIF(E554,TODAY(),"d"))</f>
        <v>5</v>
      </c>
      <c r="S554">
        <f t="shared" ca="1" si="28"/>
        <v>1</v>
      </c>
      <c r="T554">
        <f t="shared" ca="1" si="31"/>
        <v>0</v>
      </c>
      <c r="U554">
        <f t="shared" ca="1" si="29"/>
        <v>0</v>
      </c>
    </row>
    <row r="555" spans="2:21" x14ac:dyDescent="0.35">
      <c r="B555" t="s">
        <v>1413</v>
      </c>
      <c r="D555" s="34" t="s">
        <v>480</v>
      </c>
      <c r="E555" s="208">
        <v>46002</v>
      </c>
      <c r="G555" t="s">
        <v>715</v>
      </c>
      <c r="I555" s="208">
        <v>46002</v>
      </c>
      <c r="K555" t="s">
        <v>1410</v>
      </c>
      <c r="L555" t="s">
        <v>164</v>
      </c>
      <c r="M555" t="s">
        <v>1414</v>
      </c>
      <c r="N555" t="s">
        <v>237</v>
      </c>
      <c r="P555" s="193" t="str">
        <f>IF(OR(AND(A555&lt;&gt;"",COUNTIF(Bugs!B:B,A555)&gt;0),AND(B555&lt;&gt;"",COUNTIF(Bugs!A:A,B555)&gt;0)),"Y","")</f>
        <v/>
      </c>
      <c r="Q555" s="193" t="str">
        <f>IF(OR(
    AND(COUNTIF(Bugs!A:A,B555)&gt;0,ISNUMBER(SEARCH("x",INDEX(Bugs!C:C,MATCH(B555,Bugs!A:A,0))))),
    AND(COUNTIF(Bugs!B:B,B555)&gt;0,ISNUMBER(SEARCH("x",INDEX(Bugs!C:C,MATCH(B555,Bugs!B:B,0))))),
    AND(COUNTIF(Bugs!A:A,B555)&gt;0,ISNUMBER(SEARCH("x",INDEX(Bugs!D:D,MATCH(B555,Bugs!A:A,0))))),
    AND(COUNTIF(Bugs!B:B,B555)&gt;0,ISNUMBER(SEARCH("x",INDEX(Bugs!D:D,MATCH(B555,Bugs!B:B,0)))))
),"Y","")</f>
        <v/>
      </c>
      <c r="R555">
        <f ca="1">IF(OR(ISNUMBER(MATCH(L555,MasterData!$D$3:$D$18,0)),ISNUMBER(MATCH(L555,MasterData!$C$3:$C$18,0))),
    DATEDIF(E555,I555,"d"),
    DATEDIF(E555,TODAY(),"d"))</f>
        <v>5</v>
      </c>
      <c r="S555">
        <f t="shared" ca="1" si="28"/>
        <v>1</v>
      </c>
      <c r="T555">
        <f t="shared" ca="1" si="31"/>
        <v>0</v>
      </c>
      <c r="U555">
        <f t="shared" ca="1" si="29"/>
        <v>0</v>
      </c>
    </row>
    <row r="556" spans="2:21" x14ac:dyDescent="0.35">
      <c r="B556" t="s">
        <v>1415</v>
      </c>
      <c r="D556" s="34" t="s">
        <v>1052</v>
      </c>
      <c r="E556" s="208">
        <v>46002</v>
      </c>
      <c r="G556" t="s">
        <v>1053</v>
      </c>
      <c r="I556" s="208">
        <v>46002</v>
      </c>
      <c r="K556" t="s">
        <v>1407</v>
      </c>
      <c r="L556" t="s">
        <v>164</v>
      </c>
      <c r="M556" t="s">
        <v>1416</v>
      </c>
      <c r="N556" t="s">
        <v>237</v>
      </c>
      <c r="P556" s="193" t="str">
        <f>IF(OR(AND(A556&lt;&gt;"",COUNTIF(Bugs!B:B,A556)&gt;0),AND(B556&lt;&gt;"",COUNTIF(Bugs!A:A,B556)&gt;0)),"Y","")</f>
        <v/>
      </c>
      <c r="Q556" s="193" t="str">
        <f>IF(OR(
    AND(COUNTIF(Bugs!A:A,B556)&gt;0,ISNUMBER(SEARCH("x",INDEX(Bugs!C:C,MATCH(B556,Bugs!A:A,0))))),
    AND(COUNTIF(Bugs!B:B,B556)&gt;0,ISNUMBER(SEARCH("x",INDEX(Bugs!C:C,MATCH(B556,Bugs!B:B,0))))),
    AND(COUNTIF(Bugs!A:A,B556)&gt;0,ISNUMBER(SEARCH("x",INDEX(Bugs!D:D,MATCH(B556,Bugs!A:A,0))))),
    AND(COUNTIF(Bugs!B:B,B556)&gt;0,ISNUMBER(SEARCH("x",INDEX(Bugs!D:D,MATCH(B556,Bugs!B:B,0)))))
),"Y","")</f>
        <v/>
      </c>
      <c r="R556">
        <f ca="1">IF(OR(ISNUMBER(MATCH(L556,MasterData!$D$3:$D$18,0)),ISNUMBER(MATCH(L556,MasterData!$C$3:$C$18,0))),
    DATEDIF(E556,I556,"d"),
    DATEDIF(E556,TODAY(),"d"))</f>
        <v>5</v>
      </c>
      <c r="S556">
        <f t="shared" ca="1" si="28"/>
        <v>1</v>
      </c>
      <c r="T556">
        <f t="shared" ca="1" si="31"/>
        <v>0</v>
      </c>
      <c r="U556">
        <f t="shared" ca="1" si="29"/>
        <v>0</v>
      </c>
    </row>
    <row r="557" spans="2:21" x14ac:dyDescent="0.35">
      <c r="B557" t="s">
        <v>1417</v>
      </c>
      <c r="D557" s="34" t="s">
        <v>1418</v>
      </c>
      <c r="E557" s="208">
        <v>46002</v>
      </c>
      <c r="G557" t="s">
        <v>1255</v>
      </c>
      <c r="I557" s="208">
        <v>46003</v>
      </c>
      <c r="K557" t="s">
        <v>1404</v>
      </c>
      <c r="L557" t="s">
        <v>171</v>
      </c>
      <c r="M557" t="s">
        <v>1419</v>
      </c>
      <c r="N557" t="s">
        <v>237</v>
      </c>
      <c r="P557" s="193" t="str">
        <f>IF(OR(AND(A557&lt;&gt;"",COUNTIF(Bugs!B:B,A557)&gt;0),AND(B557&lt;&gt;"",COUNTIF(Bugs!A:A,B557)&gt;0)),"Y","")</f>
        <v/>
      </c>
      <c r="Q557" s="193" t="str">
        <f>IF(OR(
    AND(COUNTIF(Bugs!A:A,B557)&gt;0,ISNUMBER(SEARCH("x",INDEX(Bugs!C:C,MATCH(B557,Bugs!A:A,0))))),
    AND(COUNTIF(Bugs!B:B,B557)&gt;0,ISNUMBER(SEARCH("x",INDEX(Bugs!C:C,MATCH(B557,Bugs!B:B,0))))),
    AND(COUNTIF(Bugs!A:A,B557)&gt;0,ISNUMBER(SEARCH("x",INDEX(Bugs!D:D,MATCH(B557,Bugs!A:A,0))))),
    AND(COUNTIF(Bugs!B:B,B557)&gt;0,ISNUMBER(SEARCH("x",INDEX(Bugs!D:D,MATCH(B557,Bugs!B:B,0)))))
),"Y","")</f>
        <v/>
      </c>
      <c r="R557">
        <f ca="1">IF(OR(ISNUMBER(MATCH(L557,MasterData!$D$3:$D$18,0)),ISNUMBER(MATCH(L557,MasterData!$C$3:$C$18,0))),
    DATEDIF(E557,I557,"d"),
    DATEDIF(E557,TODAY(),"d"))</f>
        <v>1</v>
      </c>
      <c r="S557">
        <f t="shared" ca="1" si="28"/>
        <v>1</v>
      </c>
      <c r="T557">
        <f t="shared" ca="1" si="31"/>
        <v>0</v>
      </c>
      <c r="U557">
        <f t="shared" ca="1" si="29"/>
        <v>0</v>
      </c>
    </row>
    <row r="558" spans="2:21" x14ac:dyDescent="0.35">
      <c r="B558" t="s">
        <v>1420</v>
      </c>
      <c r="D558" s="34" t="s">
        <v>480</v>
      </c>
      <c r="E558" s="208">
        <v>46003</v>
      </c>
      <c r="G558" t="s">
        <v>804</v>
      </c>
      <c r="I558" s="208">
        <v>46003</v>
      </c>
      <c r="K558" t="s">
        <v>1407</v>
      </c>
      <c r="L558" t="s">
        <v>171</v>
      </c>
      <c r="M558" t="s">
        <v>1421</v>
      </c>
      <c r="N558" t="s">
        <v>237</v>
      </c>
      <c r="P558" s="193" t="str">
        <f>IF(OR(AND(A558&lt;&gt;"",COUNTIF(Bugs!B:B,A558)&gt;0),AND(B558&lt;&gt;"",COUNTIF(Bugs!A:A,B558)&gt;0)),"Y","")</f>
        <v/>
      </c>
      <c r="Q558" s="193" t="str">
        <f>IF(OR(
    AND(COUNTIF(Bugs!A:A,B558)&gt;0,ISNUMBER(SEARCH("x",INDEX(Bugs!C:C,MATCH(B558,Bugs!A:A,0))))),
    AND(COUNTIF(Bugs!B:B,B558)&gt;0,ISNUMBER(SEARCH("x",INDEX(Bugs!C:C,MATCH(B558,Bugs!B:B,0))))),
    AND(COUNTIF(Bugs!A:A,B558)&gt;0,ISNUMBER(SEARCH("x",INDEX(Bugs!D:D,MATCH(B558,Bugs!A:A,0))))),
    AND(COUNTIF(Bugs!B:B,B558)&gt;0,ISNUMBER(SEARCH("x",INDEX(Bugs!D:D,MATCH(B558,Bugs!B:B,0)))))
),"Y","")</f>
        <v/>
      </c>
      <c r="R558">
        <f ca="1">IF(OR(ISNUMBER(MATCH(L558,MasterData!$D$3:$D$18,0)),ISNUMBER(MATCH(L558,MasterData!$C$3:$C$18,0))),
    DATEDIF(E558,I558,"d"),
    DATEDIF(E558,TODAY(),"d"))</f>
        <v>0</v>
      </c>
      <c r="S558">
        <f t="shared" ca="1" si="28"/>
        <v>1</v>
      </c>
      <c r="T558">
        <f t="shared" ca="1" si="31"/>
        <v>0</v>
      </c>
      <c r="U558">
        <f t="shared" ca="1" si="29"/>
        <v>0</v>
      </c>
    </row>
    <row r="559" spans="2:21" x14ac:dyDescent="0.35">
      <c r="B559" t="s">
        <v>1422</v>
      </c>
      <c r="D559" s="34" t="s">
        <v>746</v>
      </c>
      <c r="E559" s="208">
        <v>46003</v>
      </c>
      <c r="G559" t="s">
        <v>886</v>
      </c>
      <c r="I559" s="208">
        <v>46003</v>
      </c>
      <c r="K559" t="s">
        <v>1410</v>
      </c>
      <c r="L559" t="s">
        <v>164</v>
      </c>
      <c r="M559" t="s">
        <v>1423</v>
      </c>
      <c r="N559" t="s">
        <v>237</v>
      </c>
      <c r="P559" s="193" t="str">
        <f>IF(OR(AND(A559&lt;&gt;"",COUNTIF(Bugs!B:B,A559)&gt;0),AND(B559&lt;&gt;"",COUNTIF(Bugs!A:A,B559)&gt;0)),"Y","")</f>
        <v/>
      </c>
      <c r="Q559" s="193" t="str">
        <f>IF(OR(
    AND(COUNTIF(Bugs!A:A,B559)&gt;0,ISNUMBER(SEARCH("x",INDEX(Bugs!C:C,MATCH(B559,Bugs!A:A,0))))),
    AND(COUNTIF(Bugs!B:B,B559)&gt;0,ISNUMBER(SEARCH("x",INDEX(Bugs!C:C,MATCH(B559,Bugs!B:B,0))))),
    AND(COUNTIF(Bugs!A:A,B559)&gt;0,ISNUMBER(SEARCH("x",INDEX(Bugs!D:D,MATCH(B559,Bugs!A:A,0))))),
    AND(COUNTIF(Bugs!B:B,B559)&gt;0,ISNUMBER(SEARCH("x",INDEX(Bugs!D:D,MATCH(B559,Bugs!B:B,0)))))
),"Y","")</f>
        <v/>
      </c>
      <c r="R559">
        <f ca="1">IF(OR(ISNUMBER(MATCH(L559,MasterData!$D$3:$D$18,0)),ISNUMBER(MATCH(L559,MasterData!$C$3:$C$18,0))),
    DATEDIF(E559,I559,"d"),
    DATEDIF(E559,TODAY(),"d"))</f>
        <v>4</v>
      </c>
      <c r="S559">
        <f ca="1">IF(AND($R559&gt;=0,$R559&lt;=7),1,0)</f>
        <v>1</v>
      </c>
      <c r="T559">
        <f ca="1">IF(AND($R559&gt;7,R559&lt;=30),1,0)</f>
        <v>0</v>
      </c>
      <c r="U559">
        <f ca="1">IF($R559&gt;30,1,0)</f>
        <v>0</v>
      </c>
    </row>
    <row r="560" spans="2:21" x14ac:dyDescent="0.35">
      <c r="B560" t="s">
        <v>1424</v>
      </c>
      <c r="D560" s="34" t="s">
        <v>480</v>
      </c>
      <c r="E560" s="208">
        <v>46005</v>
      </c>
      <c r="G560" t="s">
        <v>715</v>
      </c>
      <c r="I560" s="208">
        <v>46005</v>
      </c>
      <c r="K560" t="s">
        <v>1410</v>
      </c>
      <c r="L560" t="s">
        <v>164</v>
      </c>
      <c r="M560" t="s">
        <v>1425</v>
      </c>
      <c r="N560" t="s">
        <v>237</v>
      </c>
      <c r="P560" s="193" t="str">
        <f>IF(OR(AND(A560&lt;&gt;"",COUNTIF(Bugs!B:B,A560)&gt;0),AND(B560&lt;&gt;"",COUNTIF(Bugs!A:A,B560)&gt;0)),"Y","")</f>
        <v/>
      </c>
      <c r="Q560" s="193" t="str">
        <f>IF(OR(
    AND(COUNTIF(Bugs!A:A,B560)&gt;0,ISNUMBER(SEARCH("x",INDEX(Bugs!C:C,MATCH(B560,Bugs!A:A,0))))),
    AND(COUNTIF(Bugs!B:B,B560)&gt;0,ISNUMBER(SEARCH("x",INDEX(Bugs!C:C,MATCH(B560,Bugs!B:B,0))))),
    AND(COUNTIF(Bugs!A:A,B560)&gt;0,ISNUMBER(SEARCH("x",INDEX(Bugs!D:D,MATCH(B560,Bugs!A:A,0))))),
    AND(COUNTIF(Bugs!B:B,B560)&gt;0,ISNUMBER(SEARCH("x",INDEX(Bugs!D:D,MATCH(B560,Bugs!B:B,0)))))
),"Y","")</f>
        <v/>
      </c>
      <c r="R560">
        <f ca="1">IF(OR(ISNUMBER(MATCH(L560,MasterData!$D$3:$D$18,0)),ISNUMBER(MATCH(L560,MasterData!$C$3:$C$18,0))),
    DATEDIF(E560,I560,"d"),
    DATEDIF(E560,TODAY(),"d"))</f>
        <v>2</v>
      </c>
      <c r="S560">
        <f ca="1">IF(AND($R560&gt;=0,$R560&lt;=7),1,0)</f>
        <v>1</v>
      </c>
      <c r="T560">
        <f ca="1">IF(AND($R560&gt;7,R560&lt;=30),1,0)</f>
        <v>0</v>
      </c>
      <c r="U560">
        <f ca="1">IF($R560&gt;30,1,0)</f>
        <v>0</v>
      </c>
    </row>
    <row r="561" spans="2:21" x14ac:dyDescent="0.35">
      <c r="B561" t="s">
        <v>1426</v>
      </c>
      <c r="D561" s="34" t="s">
        <v>480</v>
      </c>
      <c r="E561" s="208">
        <v>46005</v>
      </c>
      <c r="G561" t="s">
        <v>715</v>
      </c>
      <c r="I561" s="208">
        <v>46005</v>
      </c>
      <c r="K561" t="s">
        <v>1410</v>
      </c>
      <c r="L561" t="s">
        <v>164</v>
      </c>
      <c r="M561" t="s">
        <v>1427</v>
      </c>
      <c r="N561" t="s">
        <v>237</v>
      </c>
      <c r="P561" s="193" t="str">
        <f>IF(OR(AND(A561&lt;&gt;"",COUNTIF(Bugs!B:B,A561)&gt;0),AND(B561&lt;&gt;"",COUNTIF(Bugs!A:A,B561)&gt;0)),"Y","")</f>
        <v/>
      </c>
      <c r="Q561" s="193" t="str">
        <f>IF(OR(
    AND(COUNTIF(Bugs!A:A,B561)&gt;0,ISNUMBER(SEARCH("x",INDEX(Bugs!C:C,MATCH(B561,Bugs!A:A,0))))),
    AND(COUNTIF(Bugs!B:B,B561)&gt;0,ISNUMBER(SEARCH("x",INDEX(Bugs!C:C,MATCH(B561,Bugs!B:B,0))))),
    AND(COUNTIF(Bugs!A:A,B561)&gt;0,ISNUMBER(SEARCH("x",INDEX(Bugs!D:D,MATCH(B561,Bugs!A:A,0))))),
    AND(COUNTIF(Bugs!B:B,B561)&gt;0,ISNUMBER(SEARCH("x",INDEX(Bugs!D:D,MATCH(B561,Bugs!B:B,0)))))
),"Y","")</f>
        <v/>
      </c>
      <c r="R561">
        <f ca="1">IF(OR(ISNUMBER(MATCH(L561,MasterData!$D$3:$D$18,0)),ISNUMBER(MATCH(L561,MasterData!$C$3:$C$18,0))),
    DATEDIF(E561,I561,"d"),
    DATEDIF(E561,TODAY(),"d"))</f>
        <v>2</v>
      </c>
      <c r="S561">
        <f t="shared" ca="1" si="28"/>
        <v>1</v>
      </c>
      <c r="T561">
        <f t="shared" ca="1" si="31"/>
        <v>0</v>
      </c>
      <c r="U561">
        <f t="shared" ca="1" si="29"/>
        <v>0</v>
      </c>
    </row>
    <row r="562" spans="2:21" x14ac:dyDescent="0.35">
      <c r="B562" t="s">
        <v>156</v>
      </c>
      <c r="D562" s="34" t="s">
        <v>480</v>
      </c>
      <c r="E562" s="208">
        <v>46005</v>
      </c>
      <c r="G562" t="s">
        <v>715</v>
      </c>
      <c r="I562" s="208">
        <v>46005</v>
      </c>
      <c r="K562" t="s">
        <v>1410</v>
      </c>
      <c r="L562" t="s">
        <v>164</v>
      </c>
      <c r="M562" t="s">
        <v>1428</v>
      </c>
      <c r="N562" t="s">
        <v>237</v>
      </c>
      <c r="P562" s="193" t="str">
        <f>IF(OR(AND(A562&lt;&gt;"",COUNTIF(Bugs!B:B,A562)&gt;0),AND(B562&lt;&gt;"",COUNTIF(Bugs!A:A,B562)&gt;0)),"Y","")</f>
        <v>Y</v>
      </c>
      <c r="Q562" s="193" t="str">
        <f>IF(OR(
    AND(COUNTIF(Bugs!A:A,B562)&gt;0,ISNUMBER(SEARCH("x",INDEX(Bugs!C:C,MATCH(B562,Bugs!A:A,0))))),
    AND(COUNTIF(Bugs!B:B,B562)&gt;0,ISNUMBER(SEARCH("x",INDEX(Bugs!C:C,MATCH(B562,Bugs!B:B,0))))),
    AND(COUNTIF(Bugs!A:A,B562)&gt;0,ISNUMBER(SEARCH("x",INDEX(Bugs!D:D,MATCH(B562,Bugs!A:A,0))))),
    AND(COUNTIF(Bugs!B:B,B562)&gt;0,ISNUMBER(SEARCH("x",INDEX(Bugs!D:D,MATCH(B562,Bugs!B:B,0)))))
),"Y","")</f>
        <v>Y</v>
      </c>
      <c r="R562">
        <f ca="1">IF(OR(ISNUMBER(MATCH(L562,MasterData!$D$3:$D$18,0)),ISNUMBER(MATCH(L562,MasterData!$C$3:$C$18,0))),
    DATEDIF(E562,I562,"d"),
    DATEDIF(E562,TODAY(),"d"))</f>
        <v>2</v>
      </c>
      <c r="S562">
        <f t="shared" ca="1" si="28"/>
        <v>1</v>
      </c>
      <c r="T562">
        <f t="shared" ref="T562" ca="1" si="32">IF(AND($R562&gt;7,R562&lt;=30),1,0)</f>
        <v>0</v>
      </c>
      <c r="U562">
        <f t="shared" ca="1" si="29"/>
        <v>0</v>
      </c>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BCA855C5-5568-4E64-8496-0EC27907F700}"/>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AA5977A6-523F-4C55-B89C-7B21614E5766}"/>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B626B802-F11E-4D77-955B-18C81537FEC1}"/>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EF8D880B-8A10-4511-97FF-833B0BCD6315}"/>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00750D12-E8D1-409D-9B8A-563E9B25ED46}"/>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EB056AB-772C-4E2F-838C-58B4292DAC23}"/>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D22D9F8-F3FF-43E6-8454-AFD49EB1D050}"/>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95ACCCA-BE78-4912-9979-2A8372D63E53}"/>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4CA5EA2-9BA0-4574-963E-14D390B6BF57}"/>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C4ACD81-1A0C-4E60-B2C5-A0768D8E6266}"/>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ED26069-587A-4D3B-B0EE-A1D74E6A0FA4}"/>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53218D9-801F-49A0-AA49-B86ACEE9B2A5}"/>
    <hyperlink ref="B241" r:id="rId13" display="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CF202750-6077-48FA-91A4-08146B017107}"/>
    <hyperlink ref="B244" r:id="rId14" display="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10607505-0860-4FC8-9E80-EC97FD9D3472}"/>
    <hyperlink ref="B245" r:id="rId15" display="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A9EB852C-D6F4-4B18-986B-EC002DC17416}"/>
    <hyperlink ref="B246" r:id="rId16" display="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xr:uid="{75BD2F5A-05AD-421F-989A-CF21F4743405}"/>
    <hyperlink ref="B247" r:id="rId17" display="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D329D618-C4EF-46FF-B491-B2E554C98B4E}"/>
    <hyperlink ref="B248" r:id="rId18" display="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685B9043-01BE-4DAF-8C76-C6116B357DD2}"/>
    <hyperlink ref="B242" r:id="rId19" display="https://myit.siemens.com/now/nav/ui/classic/params/target/incident.do%3Fsys_id%3Dc5156d00c3eea650fab2bc65e0013162%26sysparm_stack%3D%26sysparm_view%3D" xr:uid="{7C9931A8-FA3B-4465-BA54-2AC681A3D21C}"/>
    <hyperlink ref="B249" r:id="rId20" display="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8ABD975A-AA18-4C68-AB42-79DB4488C389}"/>
    <hyperlink ref="B250" r:id="rId21" display="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E6E1C3E2-51E4-4750-A863-14BD2F13D97B}"/>
    <hyperlink ref="B251" r:id="rId22" display="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3488AAB6-5FB0-4C94-87DE-B093B425B6E0}"/>
    <hyperlink ref="B253" r:id="rId23" display="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DDFB1459-92AB-493D-BB31-40686C76268F}"/>
    <hyperlink ref="B254" r:id="rId24" display="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4874D8BD-4843-4489-8B5C-446594058B86}"/>
    <hyperlink ref="B252" r:id="rId25" display="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21A769C-22A5-4E1B-91B7-C6874CFBCBB4}"/>
    <hyperlink ref="B255" r:id="rId26" display="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23EF23C-E3D3-44A1-926F-B6F0F414BD51}"/>
    <hyperlink ref="B256" r:id="rId27" display="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4564B5F-5478-43DD-879B-A601608F462C}"/>
    <hyperlink ref="B257" r:id="rId28" display="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BB46DFC9-B05A-4EDF-B551-2B41FEC6125F}"/>
    <hyperlink ref="B258" r:id="rId29" display="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4F01DA5-77B6-45DD-AD86-BC8AA9EE93EA}"/>
    <hyperlink ref="B259" r:id="rId30" display="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0E77BF9-E77F-4CB5-B25D-31009C258505}"/>
    <hyperlink ref="B260" r:id="rId31" display="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E8E73A5-EAEB-4340-84B6-8F474D4AFE69}"/>
    <hyperlink ref="B261" r:id="rId32" display="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458DECF-ACE2-4ACC-AF9F-DD7D32969264}"/>
    <hyperlink ref="B262" r:id="rId33" display="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494295C-2BC8-48BB-BFFC-ABB5925C8E90}"/>
    <hyperlink ref="B263" r:id="rId34" display="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7B18522-8082-485F-9C66-C41D314E4C6F}"/>
    <hyperlink ref="B264" r:id="rId35" display="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E579EA3-37D6-4552-B1D9-5236FD928EFB}"/>
    <hyperlink ref="B265" r:id="rId36" display="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EECFB35-CEAA-4F13-9B05-BFC2A1EDFA16}"/>
    <hyperlink ref="B266" r:id="rId37" display="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DB07DD5-B699-4810-9C4C-755459D99D76}"/>
    <hyperlink ref="B268" r:id="rId38" display="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727ACF5-8308-4D4D-82AE-74237A027822}"/>
    <hyperlink ref="B269" r:id="rId39" display="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3B67D57-09C5-483C-81E8-98167BB4D483}"/>
    <hyperlink ref="B270" r:id="rId40" display="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50F069C-3EBE-4AA5-9F76-FDBFEF267B98}"/>
    <hyperlink ref="B271" r:id="rId41" display="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51D2379-28C9-40AE-9754-F3E1733F2317}"/>
    <hyperlink ref="B272" r:id="rId42" display="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E72FE5C-F835-4B68-9628-B4BDE43CC055}"/>
    <hyperlink ref="B273" r:id="rId43" display="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83165C6-E223-4268-82FF-B376D3644DF2}"/>
    <hyperlink ref="B274" r:id="rId44" display="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032A955-1F62-4F49-957A-2FE083DDB91A}"/>
    <hyperlink ref="B275" r:id="rId45" display="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CD96B66-47AE-43ED-9891-8AE93D10C2AE}"/>
    <hyperlink ref="B276" r:id="rId46" display="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6528FC3-DF66-44FE-B8F8-63D00CA03423}"/>
    <hyperlink ref="B278" r:id="rId47" display="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89B8AF1-34C9-4BE7-AEE0-64A488712791}"/>
    <hyperlink ref="B279" r:id="rId48" display="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BAE0391-2427-4C2C-A651-02E6C3BAD703}"/>
    <hyperlink ref="B280" r:id="rId49" display="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BE3D7D1-19CD-43F0-933D-400D5CA84F72}"/>
    <hyperlink ref="B282" r:id="rId50" display="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53C4826-52E6-4CB3-BDD7-372809D1F5E8}"/>
    <hyperlink ref="B283" r:id="rId51" display="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5997E8E-93F2-4599-A190-70B4CFA93A20}"/>
    <hyperlink ref="B285" r:id="rId52" display="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6E56771-14CA-4133-8204-73A0D1B42498}"/>
    <hyperlink ref="B286" r:id="rId53" display="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B1AB741-6CDA-4A31-8AC0-2E3346B83A52}"/>
    <hyperlink ref="B287" r:id="rId54" display="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C8B5AED-6491-4950-BA5B-1665F256BC22}"/>
    <hyperlink ref="B288" r:id="rId55" display="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959F884-96EE-43A3-92A4-3EEF1DC8AAAF}"/>
    <hyperlink ref="B289" r:id="rId56" display="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2927A7F-A9E0-41D0-9EE2-86AD30503FA4}"/>
    <hyperlink ref="B290" r:id="rId57" display="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BD3D10C-D789-475E-8808-7D47D22DA778}"/>
    <hyperlink ref="B291" r:id="rId58" display="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9764158-2168-488E-BFA7-C485E3616746}"/>
    <hyperlink ref="B292" r:id="rId59" display="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180E193-5363-497D-A504-AC181679AA37}"/>
    <hyperlink ref="B293" r:id="rId60" display="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F006465-F55C-4CCD-BDB5-C5A7E36E3CA7}"/>
    <hyperlink ref="B294" r:id="rId61" display="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13C8DB5-CF91-41C3-B317-82E814EDB810}"/>
    <hyperlink ref="B295" r:id="rId62" display="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F6B9CA4-F93D-40EA-8B25-7B4A03962866}"/>
    <hyperlink ref="B297" r:id="rId63" display="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433AED4-73A5-4CD1-BC89-587526ABB9AF}"/>
    <hyperlink ref="B298" r:id="rId64" display="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6F1C54E2-BE1A-4CDE-9BFB-CD899D25AD9F}"/>
    <hyperlink ref="B299" r:id="rId65" display="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4D36A06-0C64-4086-A1BB-1A3901404408}"/>
    <hyperlink ref="B301" r:id="rId66" display="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8EA2FE16-9B06-4709-A2BD-03C6C780E212}"/>
    <hyperlink ref="B302" r:id="rId67" display="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7278DF87-F7D9-49B5-8662-DEF9AD43682D}"/>
    <hyperlink ref="B303" r:id="rId68" display="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91400922-77B2-4FD0-907E-DA0188A0DFCB}"/>
    <hyperlink ref="B304" r:id="rId69" display="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F2EC846-45DE-47C7-9984-964F85EE1749}"/>
    <hyperlink ref="B305" r:id="rId70" display="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AC8A6D5-C26E-4168-B92F-89066246726B}"/>
    <hyperlink ref="B306" r:id="rId71" display="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E7AD4F7-A1F0-46EC-BCA6-35C7A96DF3C1}"/>
    <hyperlink ref="B307" r:id="rId72" display="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2AA229-5776-4A0F-8C78-A8038744EA46}"/>
    <hyperlink ref="B308" r:id="rId73" display="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E2C4374-BA8C-4C2F-832C-DFEEDD8B3F91}"/>
    <hyperlink ref="B309" r:id="rId74" display="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140B219-4AAA-4527-BC06-63BC7FA01BB7}"/>
    <hyperlink ref="B310" r:id="rId75" display="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161D763-ADE5-444F-934C-B8D0F420C572}"/>
    <hyperlink ref="B311" r:id="rId76" display="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EE1CE7E-8518-4068-814F-A6CFC48DFDC0}"/>
    <hyperlink ref="B312" r:id="rId77" display="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D5EABD7-B575-4819-8971-F29754FF1D84}"/>
    <hyperlink ref="B313" r:id="rId78" display="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1CD8D07-AF80-4795-B318-D3D2DDAEB118}"/>
    <hyperlink ref="B314" r:id="rId79" display="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49C7815-6343-46BB-88E4-B5444EFE699D}"/>
    <hyperlink ref="B315" r:id="rId80" display="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1DB41532-A5B6-4974-BFC3-F00958B4E77B}"/>
    <hyperlink ref="B243" r:id="rId81" display="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2CE922CC-55DE-47F4-B5D8-3DE56B1F2707}"/>
    <hyperlink ref="B267" r:id="rId82" display="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35008F9-8FCD-48B6-B1FE-73FC07EEE98B}"/>
    <hyperlink ref="B277" r:id="rId83" display="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92DAF08-47B7-4032-8CA5-A73C26FE4DF4}"/>
    <hyperlink ref="B281" r:id="rId84" display="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9FD67FA-2429-41D0-9F76-E133EC53A3C0}"/>
    <hyperlink ref="B284" r:id="rId85" display="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29E4498-C1E4-4586-82C0-4083F44978AC}"/>
    <hyperlink ref="B300" r:id="rId86" display="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399978B0-3BD4-4E34-BDED-162301145ED3}"/>
    <hyperlink ref="B316" r:id="rId87" display="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8CB5EC3A-97A6-47E6-ADB6-DA92B962C753}"/>
    <hyperlink ref="B317" r:id="rId88" display="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AC6100C-629C-49CF-B400-A1A022F0820A}"/>
    <hyperlink ref="B318" r:id="rId89" display="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5363E41-906A-4267-A50B-77BBF7C73B2C}"/>
    <hyperlink ref="B319" r:id="rId90" display="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0B5EF3F-C24F-412B-B4B4-C6E11B9302E6}"/>
    <hyperlink ref="B320" r:id="rId91" display="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09290DB-7188-40FB-8D90-DEFCBABFCD8E}"/>
    <hyperlink ref="B321" r:id="rId92" display="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0B46F68-E97B-4116-94E5-39DABD6EB5DA}"/>
    <hyperlink ref="B322" r:id="rId93" display="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67C86AE-D333-4094-BB24-F82E62BD6DA8}"/>
    <hyperlink ref="B323" r:id="rId94" display="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6D46BC0-5E5C-491F-B1F9-95DEF8903762}"/>
    <hyperlink ref="B324" r:id="rId95" display="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4E145AE-FF37-4713-9F44-63D2D0A23C2E}"/>
    <hyperlink ref="B325" r:id="rId96" display="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634B0A5-91C3-4FBD-85FE-6E9ED8844D2C}"/>
    <hyperlink ref="B326" r:id="rId97" display="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46D2041-ACC4-4717-9FD6-0814962DC412}"/>
    <hyperlink ref="B327" r:id="rId98" display="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B6FB673-F58B-460E-94EB-4134E3A78E45}"/>
    <hyperlink ref="B328" r:id="rId99" display="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79BC07B-BF4D-4912-8F16-F0D88231C461}"/>
    <hyperlink ref="B329" r:id="rId100" display="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6F1AF3C7-F2A4-41BD-8C6F-1BF013BDDCC0}"/>
    <hyperlink ref="B330" r:id="rId101" display="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D29CB9B-E3F4-412C-B1F1-2387ED8D1D0D}"/>
    <hyperlink ref="B331" r:id="rId102" display="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31A032A-272A-4535-86D5-903FE049A882}"/>
    <hyperlink ref="B332" r:id="rId103" display="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E927172-A7ED-47EE-9D2C-9D1B07580FB9}"/>
    <hyperlink ref="B333" r:id="rId104" display="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41225FB-B372-4BEE-8085-5CB7C78BD302}"/>
    <hyperlink ref="B334" r:id="rId105" display="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F819217-CFBA-4FC9-8596-2E4F595B8C61}"/>
    <hyperlink ref="B335" r:id="rId106" display="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CCD6DB2-B277-439F-8722-0B20C8C1F45B}"/>
    <hyperlink ref="B336" r:id="rId107" display="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D3CDE32-D5AA-4FC5-A6E7-6D11079DD17A}"/>
    <hyperlink ref="B337" r:id="rId108" display="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FBCBBA-4617-4CF3-B200-50A40722F193}"/>
    <hyperlink ref="B338" r:id="rId109" display="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FFFA10B-5946-4088-93AE-6CFF6C858841}"/>
    <hyperlink ref="B339" r:id="rId110" display="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D5031E9-8572-45BD-97FF-994BF8F69693}"/>
    <hyperlink ref="B340" r:id="rId111" display="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BAC78E3-3A4C-4FFF-80D1-48806070E632}"/>
    <hyperlink ref="B341" r:id="rId112" display="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59CBDE0-F9C9-4084-A090-ECCD38928FC4}"/>
    <hyperlink ref="B342" r:id="rId113" display="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ED98706-090E-42F8-BED4-6AB6A77818A3}"/>
    <hyperlink ref="B343" r:id="rId114" display="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39C134D-A73F-4E61-A7B1-A97E93C8B111}"/>
    <hyperlink ref="B347" r:id="rId115" display="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C880AA5-3ED5-4D90-8D55-138D6C0AB64E}"/>
    <hyperlink ref="B346" r:id="rId116" display="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F19FFB0-3306-409B-AF4B-32FFE3B9AC3F}"/>
    <hyperlink ref="B345" r:id="rId117" display="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E73DB72-B261-47AC-9484-54F55F503482}"/>
    <hyperlink ref="B344" r:id="rId118" display="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41742B0-293A-4DDE-A9F2-1F29CBEE5C69}"/>
    <hyperlink ref="B348" r:id="rId119" display="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F0F7C6C-4E39-48D8-A335-14C856A85B3C}"/>
    <hyperlink ref="B349" r:id="rId120" display="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C4D8ABF-32DD-4BAD-BAF8-3C307F437932}"/>
    <hyperlink ref="B350" r:id="rId121" display="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B72FB56-FA91-498E-B88C-50564F9A86D8}"/>
    <hyperlink ref="B351" r:id="rId122" display="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854F883-091F-4390-AE38-685C8E80212D}"/>
    <hyperlink ref="B352" r:id="rId123" display="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1D9A71A-74D8-4A22-B3D4-330C7AF00E6F}"/>
    <hyperlink ref="B353" r:id="rId124" display="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D4188CF-9929-4707-9325-955D5BC9D99D}"/>
    <hyperlink ref="B354" r:id="rId125" display="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DBB5FE1-631F-4C18-8789-B0DD24D14217}"/>
    <hyperlink ref="B355" r:id="rId126" display="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45E8C26-9681-490E-B780-F2440866170F}"/>
    <hyperlink ref="B356" r:id="rId127" display="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597E4F2-70C9-446D-8CA6-59E601DC721F}"/>
    <hyperlink ref="B357" r:id="rId128" display="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D721479-E08F-4301-B5B4-CF1BDA9A2F46}"/>
    <hyperlink ref="B358" r:id="rId129" display="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BECA8D0-0C53-46C9-921F-9C5C19681A37}"/>
    <hyperlink ref="B359" r:id="rId130" display="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8679522-3C13-4C94-9F64-EDA6939D68CC}"/>
    <hyperlink ref="B360" r:id="rId131" display="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0614559-B595-4D04-8500-E5C6DBB03356}"/>
    <hyperlink ref="B361" r:id="rId132" display="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B47E643-52F8-41E2-B22A-DDE3A1F072CD}"/>
    <hyperlink ref="B362" r:id="rId133" display="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E87E446-459C-40DB-914B-EC574923997C}"/>
    <hyperlink ref="B363" r:id="rId134" display="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4C70393-8AD6-4B13-A70E-3A29264E33DE}"/>
    <hyperlink ref="B364" r:id="rId135" display="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1A969A4-7AD8-44DE-BDD1-307C2C0CF3C8}"/>
    <hyperlink ref="B365" r:id="rId136" display="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7F8D73D-87B3-4E5A-AB31-1439196E7937}"/>
    <hyperlink ref="B366" r:id="rId137" display="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3B99445-1978-4C3D-B220-7210EC9C1198}"/>
    <hyperlink ref="B367" r:id="rId138" display="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3A1ACFD-0B45-42DE-99E2-40C241D9ACC9}"/>
    <hyperlink ref="B368" r:id="rId139" display="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AD3C0771-50F6-4EFA-9E1D-265EF740BBF0}"/>
    <hyperlink ref="B369" r:id="rId140" display="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781D9D5E-6141-444D-8BC1-37D618CEB85E}"/>
    <hyperlink ref="B370" r:id="rId141" display="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AB294F0B-6C5A-4639-BA89-577C4910B735}"/>
    <hyperlink ref="B371" r:id="rId142" display="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B96DF18-D254-4EB7-A7E5-EDD94D5AF9BF}"/>
    <hyperlink ref="B372" r:id="rId143" display="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DF86217-F09C-470F-85CA-F46657AE13BF}"/>
    <hyperlink ref="B373" r:id="rId144" display="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CD3FAE0-8539-4FD2-A92A-CF579BF0FCDF}"/>
    <hyperlink ref="B374" r:id="rId145" display="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32C2F3E-415C-454B-92E0-145AE773C412}"/>
    <hyperlink ref="B375" r:id="rId146" display="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2CE0287-664B-4BF3-9612-8FC97DEE9E7B}"/>
    <hyperlink ref="B376" r:id="rId147" display="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A65E163-BE9F-4687-8507-37125173566B}"/>
    <hyperlink ref="B377" r:id="rId148" display="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94E3397-DC6A-43C1-92A0-61851BA97F1E}"/>
    <hyperlink ref="B378" r:id="rId149" display="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F2F261B-4D19-450C-A69C-802D40B1A2E8}"/>
    <hyperlink ref="B379" r:id="rId150" display="https://myit.siemens.com/incident.do?sys_id=e94da21ec374b698aeeeba75e00131b2&amp;sysparm_record_target=incident&amp;sysparm_record_row=9&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812A7DA-9E29-4816-A2A7-F82E8B9544C3}"/>
    <hyperlink ref="B380" r:id="rId151" display="https://myit.siemens.com/incident.do?sys_id=ba5a1f16c3f036d0a33a2fd9d00131b8&amp;sysparm_record_target=incident&amp;sysparm_record_row=8&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508C1BE-C2BB-441E-854D-38768172807A}"/>
    <hyperlink ref="B381" r:id="rId152" display="https://myit.siemens.com/incident.do?sys_id=d305ffdeeb3836182b7cff39cad0cd6e&amp;sysparm_record_target=incident&amp;sysparm_record_row=7&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87018BC-451C-47C3-A65C-22FDEBE0F1A1}"/>
    <hyperlink ref="B382" r:id="rId153" display="https://myit.siemens.com/incident.do?sys_id=d37c9026c3b0725032b8f7bc7a013156&amp;sysparm_record_target=incident&amp;sysparm_record_row=6&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A5DE133-B4DF-4F38-9687-26BE4C9215B8}"/>
    <hyperlink ref="B383" r:id="rId154" display="https://myit.siemens.com/incident.do?sys_id=c9c2e062c334725032b8f7bc7a013158&amp;sysparm_record_target=incident&amp;sysparm_record_row=5&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87284E3-C5EB-4C81-BD8F-3F636A1367C7}"/>
    <hyperlink ref="B384" r:id="rId155" display="https://myit.siemens.com/incident.do?sys_id=94af5fa6c378be98aeeeba75e00131cc&amp;sysparm_record_target=incident&amp;sysparm_record_row=2&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98ED61B-D6CD-441D-B312-BF5252717181}"/>
    <hyperlink ref="B385" r:id="rId156" display="https://myit.siemens.com/incident.do?sys_id=455588bac33c3ad0d812790f050131a1&amp;sysparm_record_target=incident&amp;sysparm_record_row=1&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D619FF3-F4FE-4BB7-A27A-0D4FB4E79503}"/>
    <hyperlink ref="B386" r:id="rId157" display="https://myit.siemens.com/incident.do?sys_id=0a8788bac338b210304cf7bc7a013192&amp;sysparm_record_target=incident&amp;sysparm_record_row=2&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208FA74-E497-4989-8951-B331EE367542}"/>
    <hyperlink ref="B432" r:id="rId158" display="https://myit.siemens.com/incident.do?sys_id=bb69157ec3893210a33a2fd9d00131d7&amp;sysparm_record_target=incident&amp;sysparm_record_row=2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5EB760F-AE61-4A70-9F2C-354DCA48C404}"/>
    <hyperlink ref="B433" r:id="rId159" display="https://myit.siemens.com/incident.do?sys_id=2c7b06f6c309b210a33a2fd9d0013152&amp;sysparm_record_target=incident&amp;sysparm_record_row=2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D101BD8-9318-4382-BBCB-666981A99AE2}"/>
    <hyperlink ref="B434" r:id="rId160" display="https://myit.siemens.com/incident.do?sys_id=d2f48af22b81b21028b1f01f5e91bff4&amp;sysparm_record_target=incident&amp;sysparm_record_row=2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5128BA8-0C7E-4354-BF00-D00DB77510BC}"/>
    <hyperlink ref="B435" r:id="rId161" display="https://myit.siemens.com/incident.do?sys_id=bba936c7eb0972102b7cff39cad0cdda&amp;sysparm_record_target=incident&amp;sysparm_record_row=2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43C28DD-7F42-41D9-BF13-ADFB57C24916}"/>
    <hyperlink ref="B436" r:id="rId162" display="https://myit.siemens.com/incident.do?sys_id=5056ab4b2bc17a1028b1f01f5e91bf5c&amp;sysparm_record_target=incident&amp;sysparm_record_row=2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E2A7534-355D-4669-8BDB-9CDE13070BB9}"/>
    <hyperlink ref="B437" r:id="rId163" display="https://myit.siemens.com/incident.do?sys_id=bc654d5bebc1b6102b7cff39cad0cd9b&amp;sysparm_record_target=incident&amp;sysparm_record_row=2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27CA963-377A-4626-868C-2CB57755141F}"/>
    <hyperlink ref="B438" r:id="rId164" display="https://myit.siemens.com/incident.do?sys_id=9fe2606f478db21009d14bad436d4363&amp;sysparm_record_target=incident&amp;sysparm_record_row=2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DE85124-F534-4825-8C64-2927158D8AFC}"/>
    <hyperlink ref="B439" r:id="rId165" display="https://myit.siemens.com/incident.do?sys_id=9b65a02b4741f21009d14bad436d4381&amp;sysparm_record_target=incident&amp;sysparm_record_row=1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55E900F-E4CB-46C0-9200-4C85FBBE9723}"/>
    <hyperlink ref="B440" r:id="rId166" display="https://myit.siemens.com/incident.do?sys_id=be48b8e747093250fc8b7816536d4344&amp;sysparm_record_target=incident&amp;sysparm_record_row=1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C2DA7D8-CAEA-4E3B-A9B9-D8EAA05F68D0}"/>
    <hyperlink ref="B441" r:id="rId167" display="https://myit.siemens.com/incident.do?sys_id=5b39782fc345fe10a33a2fd9d001319f&amp;sysparm_record_target=incident&amp;sysparm_record_row=1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8E027CC-ECFE-462E-A654-986AC58485E6}"/>
    <hyperlink ref="B442" r:id="rId168" display="https://myit.siemens.com/incident.do?sys_id=12a938ebeb8dba102b7cff39cad0cd9c&amp;sysparm_record_target=incident&amp;sysparm_record_row=1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AE0F180-9378-4BB6-A110-D1BEFF817C79}"/>
    <hyperlink ref="B443" r:id="rId169" display="https://myit.siemens.com/incident.do?sys_id=aa94c9ef474d3250fc8b7816536d43ca&amp;sysparm_record_target=incident&amp;sysparm_record_row=1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D1D7D06-BE95-4E4F-B078-C9EEFC0762D8}"/>
    <hyperlink ref="B444" r:id="rId170" display="https://myit.siemens.com/incident.do?sys_id=28c60daf478d3250fc8b7816536d4382&amp;sysparm_record_target=incident&amp;sysparm_record_row=1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A61DBDA-BFC9-4B57-B2B5-3FFA9E0E0D3C}"/>
    <hyperlink ref="B445" r:id="rId171" display="https://myit.siemens.com/incident.do?sys_id=4f2351a347c9361009d14bad436d4335&amp;sysparm_record_target=incident&amp;sysparm_record_row=1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6E4D43C-01C8-480B-91CA-E7617F09E9E8}"/>
    <hyperlink ref="B446" r:id="rId172" display="https://myit.siemens.com/incident.do?sys_id=c3d88eaf4789b250fc8b7816536d4338&amp;sysparm_record_target=incident&amp;sysparm_record_row=1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ED1958B-F624-48A1-AE04-6724CD623F63}"/>
    <hyperlink ref="B447" r:id="rId173" display="https://myit.siemens.com/incident.do?sys_id=6baaf43f3b4936502bf84834c3e45ab5&amp;sysparm_record_target=incident&amp;sysparm_record_row=1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8CEEC2E-4032-4CBE-9C37-82E5FF826B01}"/>
    <hyperlink ref="B448" r:id="rId174" display="https://myit.siemens.com/incident.do?sys_id=b2424eff3b0db6502bf84834c3e45a04&amp;sysparm_record_target=incident&amp;sysparm_record_row=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83DA5D3-B93B-457E-AA2A-9DB7CCBD6E51}"/>
    <hyperlink ref="B449" r:id="rId175" display="https://myit.siemens.com/incident.do?sys_id=9f2e0ffb934dba5082ee33fdfaba1081&amp;sysparm_record_target=incident&amp;sysparm_record_row=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DD6CADF-468F-478F-8147-3450E3F4DE73}"/>
    <hyperlink ref="B450" r:id="rId176" display="https://myit.siemens.com/incident.do?sys_id=9ef7f333eb4176502b7cff39cad0cd4e&amp;sysparm_record_target=incident&amp;sysparm_record_row=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8FF170C-8B69-4A00-B810-49361D803D0A}"/>
    <hyperlink ref="B453" r:id="rId177" display="https://myit.siemens.com/incident.do?sys_id=ca646640c391ba50a33a2fd9d00131e0&amp;sysparm_record_target=incident&amp;sysparm_record_row=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121A6ED-48DA-4C51-BD58-67F83B70929E}"/>
    <hyperlink ref="B452" r:id="rId178" display="https://myit.siemens.com/incident.do?sys_id=b7f45f082b99fa5028b1f01f5e91bfa0&amp;sysparm_record_target=incident&amp;sysparm_record_row=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1F39090-449F-4706-AA71-EF930F8A8043}"/>
    <hyperlink ref="B454" r:id="rId179" display="https://myit.siemens.com/incident.do?sys_id=3e472700c3d13e50a33a2fd9d00131f9&amp;sysparm_record_target=incident&amp;sysparm_record_row=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28B2112-99FE-47C2-A443-809D38984F9A}"/>
    <hyperlink ref="B455" r:id="rId180" display="https://myit.siemens.com/incident.do?sys_id=fea8cc98c3117e50a33a2fd9d00131ea&amp;sysparm_record_target=incident&amp;sysparm_record_row=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DDA87DD-E63D-42A2-912B-03D935EDFA43}"/>
    <hyperlink ref="B456" r:id="rId181" display="https://myit.siemens.com/incident.do?sys_id=6b88261ceb15fa502b7cff39cad0cd8d&amp;sysparm_record_target=incident&amp;sysparm_record_row=6&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6EEE20D-9AEB-4DA6-B91E-987E11DAE54C}"/>
    <hyperlink ref="B387" r:id="rId182" display="https://myit.siemens.com/incident.do?sys_id=d56fbe26c3303a94e1a0432ad001316e&amp;sysparm_record_target=incident&amp;sysparm_record_row=3&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B16CA91-DC3F-44C9-94FA-62E3DEF86765}"/>
    <hyperlink ref="B388" r:id="rId183" display="https://myit.siemens.com/incident.do?sys_id=028e1876c33cf21032b8f7bc7a013135&amp;sysparm_record_target=incident&amp;sysparm_record_row=1&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B61A925-2A43-4EEA-A612-9D8086645FC8}"/>
    <hyperlink ref="B389" r:id="rId184" display="https://myit.siemens.com/incident.do?sys_id=fcbd34fec3f4fad0d812790f05013137&amp;sysparm_record_target=incident&amp;sysparm_record_row=2&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FD84E10-2A20-4749-A49E-0C72FE3C9D87}"/>
    <hyperlink ref="B390" r:id="rId185" display="https://myit.siemens.com/incident.do?sys_id=446d8db2c37cfad0d812790f05013105&amp;sysparm_record_target=incident&amp;sysparm_record_row=1&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1B16D12-1C4C-44CB-87EB-CF79AB6D6B78}"/>
    <hyperlink ref="B391" r:id="rId186" display="https://myit.siemens.com/incident.do?sys_id=82f670cfc3f4ba10e1a0432ad0013197&amp;sysparm_record_target=incident&amp;sysparm_record_row=1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9600A08-D406-4450-9474-62914466CF7F}"/>
    <hyperlink ref="B392" r:id="rId187" display="https://myit.siemens.com/incident.do?sys_id=6a8dbc0393f47a1c82ee33fdfaba10cf&amp;sysparm_record_target=incident&amp;sysparm_record_row=13&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9CD23D5-4E87-4EFC-8013-9961A6D35FC9}"/>
    <hyperlink ref="B393" r:id="rId188" display="https://myit.siemens.com/incident.do?sys_id=cb57415fc3bc725032b8f7bc7a013161&amp;sysparm_record_target=incident&amp;sysparm_record_row=1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385D84A-7552-42BE-8F59-D7EA03D93C0C}"/>
    <hyperlink ref="B394" r:id="rId189" display="https://myit.siemens.com/now/nav/ui/classic/params/target/incident.do%3Fsys_id%3D1c65b095c3457290e1a0432ad00131be%26sysparm_stack%3D%26sysparm_view%3D" xr:uid="{8F279CC4-739A-4130-AD23-D97F645C96C4}"/>
    <hyperlink ref="B395" r:id="rId190" display="https://myit.siemens.com/incident.do?sys_id=08025eebc3f0fa50304cf7bc7a0131ca&amp;sysparm_record_target=incident&amp;sysparm_record_row=8&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09535D7-35F2-4C74-9F10-DB155911F9D0}"/>
    <hyperlink ref="B396" r:id="rId191" display="https://myit.siemens.com/incident.do?sys_id=c1f392e7c374fa50304cf7bc7a01318c&amp;sysparm_record_target=incident&amp;sysparm_record_row=7&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595B1F7-99ED-4672-B823-42513323E4D3}"/>
    <hyperlink ref="B397" r:id="rId192" display="https://myit.siemens.com/incident.do?sys_id=099e6ee7c370be50e1a0432ad00131a3&amp;sysparm_record_target=incident&amp;sysparm_record_row=6&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DB41ACF-8DB7-4C00-9A41-AB3A17CA5626}"/>
    <hyperlink ref="B398" r:id="rId193" display="https://myit.siemens.com/incident.do?sys_id=0a22faa7933c3e5c82ee33fdfaba1045&amp;sysparm_record_target=incident&amp;sysparm_record_row=5&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2C9CF8-7E18-406A-8862-7459FF4D1F1E}"/>
    <hyperlink ref="B399" r:id="rId194" display="https://myit.siemens.com/incident.do?sys_id=940c31109389361082ee33fdfaba10d1&amp;sysparm_record_target=incident&amp;sysparm_record_row=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347A86D-E6C0-407F-BE49-5A74911C9343}"/>
    <hyperlink ref="B400" r:id="rId195" display="https://myit.siemens.com/incident.do?sys_id=67760ae4c349ba10d812790f050131dd&amp;sysparm_record_target=incident&amp;sysparm_record_row=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7F2EE1C-C616-4C38-8C74-6848ACE2BA32}"/>
    <hyperlink ref="B401" r:id="rId196" display="https://myit.siemens.com/incident.do?sys_id=39a8c2a8c3497e10a33a2fd9d00131f0&amp;sysparm_record_target=incident&amp;sysparm_record_row=1&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21AE745-4E22-4BB1-8DF6-74679596F314}"/>
    <hyperlink ref="B403" r:id="rId197" display="https://myit.siemens.com/incident.do?sys_id=fc59b3acebc9be102b7cff39cad0cd38&amp;sysparm_record_target=incident&amp;sysparm_record_row=1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77DA230-191D-4034-906B-F3839472942B}"/>
    <hyperlink ref="B404" r:id="rId198" display="https://myit.siemens.com/incident.do?sys_id=5f646678c3c9b250d812790f050131e7&amp;sysparm_record_target=incident&amp;sysparm_record_row=1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5D4E3C6-C793-49A4-964A-E83CF76CC32E}"/>
    <hyperlink ref="B405" r:id="rId199" display="https://myit.siemens.com/incident.do?sys_id=3f7afa38c309f250d812790f050131c8&amp;sysparm_record_target=incident&amp;sysparm_record_row=1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62FDB70-465B-4DF5-86C3-6E1AB8A0FB57}"/>
    <hyperlink ref="B406" r:id="rId200" display="https://myit.siemens.com/incident.do?sys_id=c95c5f7cc349b25032b8f7bc7a0131bd&amp;sysparm_record_target=incident&amp;sysparm_record_row=1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2471A96-E478-43EC-8AF1-7881774532AA}"/>
    <hyperlink ref="B407" r:id="rId201" display="https://myit.siemens.com/incident.do?sys_id=fc646fb4c3493650e1a0432ad0013182&amp;sysparm_record_target=incident&amp;sysparm_record_row=1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751EAEC-6DEB-43F6-B787-2A4475A77AB2}"/>
    <hyperlink ref="B408" r:id="rId202" display="https://myit.siemens.com/incident.do?sys_id=7c556334c3893650e1a0432ad0013178&amp;sysparm_record_target=incident&amp;sysparm_record_row=10&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5D8BA8D-4B20-469F-86A0-A68D352978EE}"/>
    <hyperlink ref="B409" r:id="rId203" display="https://myit.siemens.com/incident.do?sys_id=2127e778c3c1f25032b8f7bc7a0131de&amp;sysparm_record_target=incident&amp;sysparm_record_row=9&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DF1791A-F09D-4410-8FD9-F484E035365B}"/>
    <hyperlink ref="B410" r:id="rId204" display="https://myit.siemens.com/incident.do?sys_id=9aac2770c3853a50aeeeba75e00131e5&amp;sysparm_record_target=incident&amp;sysparm_record_row=8&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24FCD1F-84AA-4B8A-AD99-0F7B2ECDC2C0}"/>
    <hyperlink ref="B411" r:id="rId205" display="https://myit.siemens.com/incident.do?sys_id=4acd88cdc3093a50d812790f05013178&amp;sysparm_record_target=incident&amp;sysparm_record_row=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8001FC9-8B56-415F-BDF3-A38D52B9B4ED}"/>
    <hyperlink ref="B412" r:id="rId206" display="https://myit.siemens.com/incident.do?sys_id=97743301c3c57e50e1a0432ad00131ae&amp;sysparm_record_target=incident&amp;sysparm_record_row=6&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56835A4-A94D-4BCA-90FA-4D422C43D819}"/>
    <hyperlink ref="B413" r:id="rId207" display="https://myit.siemens.com/incident.do?sys_id=26b6bb05c3497e50e1a0432ad0013140&amp;sysparm_record_target=incident&amp;sysparm_record_row=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5D36B3B-E8F3-4DD5-A37E-77F662EB6746}"/>
    <hyperlink ref="B414" r:id="rId208" display="https://myit.siemens.com/incident.do?sys_id=48f3dc91930dbe5082ee33fdfaba10c6&amp;sysparm_record_target=incident&amp;sysparm_record_row=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00148D9-215F-483F-A16A-4498E55D212E}"/>
    <hyperlink ref="B415" r:id="rId209" display="https://myit.siemens.com/incident.do?sys_id=4d989099c30d3290304cf7bc7a01318c&amp;sysparm_record_target=incident&amp;sysparm_record_row=3&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BE946A0-7D6D-4E12-8C4C-511E3F66A78B}"/>
    <hyperlink ref="B418" r:id="rId210" display="https://myit.siemens.com/incident.do?sys_id=5bc3f51dc301b690304cf7bc7a0131bb&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C4CF730-E26D-41CF-B6C6-A2D01E20C367}"/>
    <hyperlink ref="B419" r:id="rId211" display="https://myit.siemens.com/incident.do?sys_id=eac01169c3497e10d812790f05013164&amp;sysparm_record_target=incident&amp;sysparm_record_row=1&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E184AE6-65FF-4433-B92E-98ECAB8B32EB}"/>
    <hyperlink ref="B420" r:id="rId212" display="https://myit.siemens.com/incident.do?sys_id=aebc7d65c3c1fe103134790f05013158&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F868B29-4090-488E-9CBC-A3EA4554A549}"/>
    <hyperlink ref="B421" r:id="rId213" display="https://myit.siemens.com/incident.do?sys_id=2a5c7ea5c34df2503134790f0501317d&amp;sysparm_record_target=incident&amp;sysparm_record_row=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DC603E3-3EC9-4CFD-9814-D6EB34F2E872}"/>
    <hyperlink ref="B422" r:id="rId214" display="https://myit.siemens.com/incident.do?sys_id=d01cbe3dc389fe9032b8f7bc7a01316b&amp;sysparm_record_target=incident&amp;sysparm_record_row=3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1482BB5-7321-4D71-AC41-D18835A4CCBA}"/>
    <hyperlink ref="B423" r:id="rId215" display="https://myit.siemens.com/incident.do?sys_id=2d9f76b9c3c5ba50d812790f05013193&amp;sysparm_record_target=incident&amp;sysparm_record_row=3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0EA3797-1887-417C-B412-D823482BFA07}"/>
    <hyperlink ref="B424" r:id="rId216" display="https://myit.siemens.com/incident.do?sys_id=2b21c371c349ba50d812790f05013108&amp;sysparm_record_target=incident&amp;sysparm_record_row=3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A7D999C-BD68-4E2A-B5D2-490416A5CCA2}"/>
    <hyperlink ref="B425" r:id="rId217" display="https://myit.siemens.com/incident.do?sys_id=afa24775c389ba50d812790f05013195&amp;sysparm_record_target=incident&amp;sysparm_record_row=3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16C659D-9940-4E0B-BAAB-8F43CE40E57F}"/>
    <hyperlink ref="B426" r:id="rId218" display="https://myit.siemens.com/incident.do?sys_id=e927e3b9c3c53e50d812790f050131aa&amp;sysparm_record_target=incident&amp;sysparm_record_row=3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CEFEF16-2D44-48BA-8F46-0A6F73AD0A5F}"/>
    <hyperlink ref="B427" r:id="rId219" display="https://myit.siemens.com/incident.do?sys_id=42caebb9c3893e50d812790f05013190&amp;sysparm_record_target=incident&amp;sysparm_record_row=3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1848D11-AADE-4446-BAD1-312EAF625A73}"/>
    <hyperlink ref="B428" r:id="rId220" display="https://myit.siemens.com/incident.do?sys_id=095d5846c309fed0a33a2fd9d0013172&amp;sysparm_record_target=incident&amp;sysparm_record_row=3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50A5480-28EB-41C2-AA39-DE45E8457C5D}"/>
    <hyperlink ref="B429" r:id="rId221" display="https://myit.siemens.com/incident.do?sys_id=a2e541caebc93a102b7cff39cad0cdad&amp;sysparm_record_target=incident&amp;sysparm_record_row=2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51036E3-9359-45F1-8626-B79E387C146A}"/>
    <hyperlink ref="B430" r:id="rId222" display="https://myit.siemens.com/incident.do?sys_id=196fbc2ac3897210a33a2fd9d0013113&amp;sysparm_record_target=incident&amp;sysparm_record_row=2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81C7CE0-976F-4528-ABDA-DCA3E4E255BC}"/>
    <hyperlink ref="B431" r:id="rId223" display="https://myit.siemens.com/incident.do?sys_id=1bb10daac3897210a33a2fd9d0013163&amp;sysparm_record_target=incident&amp;sysparm_record_row=2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B355DE3-EF6F-438B-B6DF-29B1E45EFC35}"/>
    <hyperlink ref="B417" r:id="rId224" display="https://myit.siemens.com/incident.do?sys_id=77c0a411c305b290aeeeba75e00131d0&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F8A7FD7-F640-48E8-AD91-79F4DB5BBF31}"/>
    <hyperlink ref="B457" r:id="rId225" display="https://myit.siemens.com/incident.do?sys_id=8d8bedc5eb55be502b7cff39cad0cd40&amp;sysparm_record_target=incident&amp;sysparm_record_row=5&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CC63DAE-4075-4B20-80A6-8BA7522F8463}"/>
    <hyperlink ref="B458" r:id="rId226" display="https://myit.siemens.com/incident.do?sys_id=8cee2d0deb95be502b7cff39cad0cd09&amp;sysparm_record_target=incident&amp;sysparm_record_row=4&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18FE350-96C5-4E46-9232-8D7928B89512}"/>
    <hyperlink ref="B459" r:id="rId227" display="https://myit.siemens.com/incident.do?sys_id=2811b10debd5be502b7cff39cad0cd8f&amp;sysparm_record_target=incident&amp;sysparm_record_row=3&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A510E75-8EEB-4E8F-A20A-1DA9C9BF7FF8}"/>
    <hyperlink ref="B460" r:id="rId228" display="https://myit.siemens.com/incident.do?sys_id=b0493585ebd9be502b7cff39cad0cd9a&amp;sysparm_record_target=incident&amp;sysparm_record_row=2&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08F7A5F-5FB9-4058-910C-1E743F7F84BC}"/>
    <hyperlink ref="B461" r:id="rId229" display="https://myit.siemens.com/incident.do?sys_id=d83f86853b9db6902bf84834c3e45a9b&amp;sysparm_record_target=incident&amp;sysparm_record_row=1&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D6D1105-5B4A-4E6E-A40C-049F64BA57FF}"/>
    <hyperlink ref="B462" r:id="rId230" display="https://myit.siemens.com/incident.do?sys_id=80675f894759f290fc8b7816536d439a&amp;sysparm_record_target=incident&amp;sysparm_record_row=1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96DCB64-DB6D-400B-8C26-ECCAA7EF5B3F}"/>
    <hyperlink ref="B463" r:id="rId231" display="https://myit.siemens.com/incident.do?sys_id=7f54a011eb91f2902b7cff39cad0cdb6&amp;sysparm_record_target=incident&amp;sysparm_record_row=1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2C708B5-68E4-4EDF-B068-1684FA093662}"/>
    <hyperlink ref="B464" r:id="rId232" display="https://myit.siemens.com/incident.do?sys_id=7cc7ecd5eb91f2902b7cff39cad0cd71&amp;sysparm_record_target=incident&amp;sysparm_record_row=1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33A2933-D3BB-4D20-B114-1C8217494487}"/>
    <hyperlink ref="B465" r:id="rId233" display="https://myit.siemens.com/incident.do?sys_id=00dd6b9147d53a90fc8b7816536d4360&amp;sysparm_record_target=incident&amp;sysparm_record_row=12&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3F3E08-977A-4776-84FB-491912B94523}"/>
    <hyperlink ref="B466" r:id="rId234" display="https://myit.siemens.com/incident.do?sys_id=7e85b399c35932d0aeeeba75e0013150&amp;sysparm_record_target=incident&amp;sysparm_record_row=1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942B61E-B1E2-4BBF-9D35-C850E9F624BE}"/>
    <hyperlink ref="B467" r:id="rId235" display="https://myit.siemens.com/incident.do?sys_id=073194a147597a90fc8b7816536d4329&amp;sysparm_record_target=incident&amp;sysparm_record_row=10&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B0BC624-37BC-40FF-A413-4708012D62FA}"/>
    <hyperlink ref="B468" r:id="rId236" display="https://myit.siemens.com/incident.do?sys_id=81255ca1c3d9ba90a33a2fd9d0013193&amp;sysparm_record_target=incident&amp;sysparm_record_row=9&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CA28573-979B-4A16-8B5C-893746138D72}"/>
    <hyperlink ref="B469" r:id="rId237" display="https://myit.siemens.com/incident.do?sys_id=4284ede147d9be5009d14bad436d43e7&amp;sysparm_record_target=incident&amp;sysparm_record_row=8&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6190028-274E-4F0F-BB7F-E2140A27B26D}"/>
    <hyperlink ref="B470" r:id="rId238" display="https://myit.siemens.com/incident.do?sys_id=81bd0c31c31576d0aeeeba75e001317f&amp;sysparm_record_target=incident&amp;sysparm_record_row=6&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4BBBA1A-3843-40A9-BEF4-ADD8DBED2845}"/>
    <hyperlink ref="B471" r:id="rId239" display="https://myit.siemens.com/incident.do?sys_id=99a7d83d931132d082ee33fdfaba1043&amp;sysparm_record_target=incident&amp;sysparm_record_row=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60064AA-1BA5-4270-BE06-6A92B832551C}"/>
    <hyperlink ref="B472" r:id="rId240" display="https://myit.siemens.com/incident.do?sys_id=22e4b4f53b1176d02bf84834c3e45a62&amp;sysparm_record_target=incident&amp;sysparm_record_row=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FB92DF4-6D3F-49F9-B414-0D6D979AC166}"/>
    <hyperlink ref="B473" r:id="rId241" display="https://myit.siemens.com/incident.do?sys_id=e195c575ebdd7e902b7cff39cad0cd3b&amp;sysparm_record_target=incident&amp;sysparm_record_row=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04C0BE5-55C1-4175-A193-0CCFBA178C4E}"/>
    <hyperlink ref="B474" r:id="rId242" display="https://myit.siemens.com/incident.do?sys_id=3a3f0135eb95be902b7cff39cad0cdef&amp;sysparm_record_target=incident&amp;sysparm_record_row=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E005474-5BAB-4EC7-AE56-6872AE562DBC}"/>
    <hyperlink ref="B475" r:id="rId243" display="https://myit.siemens.com/incident.do?sys_id=4baa560e47d936d0fa7ff0be436d4309&amp;sysparm_record_target=incident&amp;sysparm_record_row=9&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EB4B978-17AC-4895-9B1C-CD4D657CC0CB}"/>
    <hyperlink ref="B476" r:id="rId244" display="https://myit.siemens.com/incident.do?sys_id=3359eacec355b6d0a33a2fd9d0013116&amp;sysparm_record_target=incident&amp;sysparm_record_row=8&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39BAAD4-DEF1-4FD2-9347-14BABE83AD06}"/>
    <hyperlink ref="B477" r:id="rId245" display="https://myit.siemens.com/incident.do?sys_id=977a161e4759fad0fc8b7816536d43d6&amp;sysparm_record_target=incident&amp;sysparm_record_row=7&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0425BC5-F6F3-469B-8CB3-A04BAE60D89D}"/>
    <hyperlink ref="B478" r:id="rId246" display="https://myit.siemens.com/incident.do?sys_id=71aef2d293957ed082ee33fdfaba101a&amp;sysparm_record_target=incident&amp;sysparm_record_row=5&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8B797DA-3242-4C8A-AE40-55AB51382E3C}"/>
    <hyperlink ref="B479" r:id="rId247" display="https://myit.siemens.com/incident.do?sys_id=c2821b929391bed082ee33fdfaba1039&amp;sysparm_record_target=incident&amp;sysparm_record_row=4&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385F0BA-D118-47A2-BC70-F90F9A5C30BD}"/>
    <hyperlink ref="B480" r:id="rId248" display="https://myit.siemens.com/incident.do?sys_id=913c63d69311fed082ee33fdfaba10af&amp;sysparm_record_target=incident&amp;sysparm_record_row=3&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5D1D16B-D3F3-4247-A2F9-1589E6851241}"/>
    <hyperlink ref="B481" r:id="rId249" display="https://myit.siemens.com/incident.do?sys_id=4dfaa356c311b614aeeeba75e0013187&amp;sysparm_record_target=incident&amp;sysparm_record_row=2&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96A5DCA-65CB-469E-9C1B-E6AF8FA62605}"/>
    <hyperlink ref="B482" r:id="rId250" display="https://myit.siemens.com/incident.do?sys_id=525db3d63b5936142bf84834c3e45a27&amp;sysparm_record_target=incident&amp;sysparm_record_row=1&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404F717-3747-4688-BFF1-358C8ACFE6AD}"/>
    <hyperlink ref="B451" r:id="rId251" display="https://myit.siemens.com/incident.do?sys_id=ae3e070cc3d5fa50a33a2fd9d0013186&amp;sysparm_record_target=incident&amp;sysparm_record_row=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EC7C66D-691F-41EB-A641-628152477021}"/>
    <hyperlink ref="B483" r:id="rId252" display="https://myit.siemens.com/incident.do?sys_id=f8ac971793597a1482ee33fdfaba1045&amp;sysparm_record_target=incident&amp;sysparm_record_row=1&amp;sysparm_record_rows=9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192F2DD-FC88-4D26-B773-E7193EDB897E}"/>
    <hyperlink ref="B484" r:id="rId253" display="https://myit.siemens.com/incident.do?sys_id=29ca0ce793d5ba1482ee33fdfaba10d2&amp;sysparm_record_target=incident&amp;sysparm_record_row=10&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869475D-D591-4739-AA3D-930862EC6648}"/>
    <hyperlink ref="B485" r:id="rId254" display="https://myit.siemens.com/incident.do?sys_id=e11114a3471d76d009d14bad436d43f4&amp;sysparm_record_target=incident&amp;sysparm_record_row=9&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35906C6-99B5-4675-8769-733953E63273}"/>
    <hyperlink ref="B486" r:id="rId255" display="https://myit.siemens.com/incident.do?sys_id=da0572a793913e1482ee33fdfaba109e&amp;sysparm_record_target=incident&amp;sysparm_record_row=8&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8230F0A-4DA4-42A7-AD40-DE5F1DDBA553}"/>
    <hyperlink ref="B487" r:id="rId256" display="https://myit.siemens.com/incident.do?sys_id=cae77a2793d13e1482ee33fdfaba1003&amp;sysparm_record_target=incident&amp;sysparm_record_row=7&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B4E8A9B-BCD3-4027-81D0-44673BCBCA82}"/>
    <hyperlink ref="B488" r:id="rId257" display="https://myit.siemens.com/incident.do?sys_id=dc3373af3b5136542bf84834c3e45ac0&amp;sysparm_record_target=incident&amp;sysparm_record_row=6&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8067802-560B-496A-8C88-4EC7C0B5333E}"/>
    <hyperlink ref="B489" r:id="rId258" display="https://myit.siemens.com/incident.do?sys_id=9095fba39315be1482ee33fdfaba1048&amp;sysparm_record_target=incident&amp;sysparm_record_row=5&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772A8C8-FFC4-4D37-BF13-39B76BA6FA79}"/>
    <hyperlink ref="B490" r:id="rId259" display="https://myit.siemens.com/incident.do?sys_id=cac737a39355be1482ee33fdfaba1008&amp;sysparm_record_target=incident&amp;sysparm_record_row=4&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65EA14B-5EF6-4DB0-887F-2BF3FD19F4C8}"/>
    <hyperlink ref="B491" r:id="rId260" display="https://myit.siemens.com/incident.do?sys_id=b051d8332b59761428b1f01f5e91bf86&amp;sysparm_record_target=incident&amp;sysparm_record_row=3&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54F14A2-E7C0-4205-84E4-C6E6DD30E7D0}"/>
    <hyperlink ref="B492" r:id="rId261" display="https://myit.siemens.com/incident.do?sys_id=cdf510bb47593a14fa7ff0be436d43cd&amp;sysparm_record_target=incident&amp;sysparm_record_row=2&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21C1001-E113-44AB-A25D-3E8B5CA8933E}"/>
    <hyperlink ref="B493" r:id="rId262" display="https://myit.siemens.com/incident.do?sys_id=4bc91037479d7254fc8b7816536d436f&amp;sysparm_record_target=incident&amp;sysparm_record_row=1&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A55B284-7D46-48DC-874B-9D96D32CAA3D}"/>
    <hyperlink ref="B494" r:id="rId263" display="https://myit.siemens.com/incident.do?sys_id=127c048493a1f25482ee33fdfaba1005&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B784EAA-AD98-4BF8-A831-33C1742376E1}"/>
    <hyperlink ref="B416" r:id="rId264" display="https://myit.siemens.com/now/nav/ui/classic/params/target/incident.do%3Fsys_id%3D24f8b253c338fe10a33a2fd9d00131b4%26sysparm_stack%3D%26sysparm_view%3D" xr:uid="{578EA91A-1AB8-4C24-AC28-0566BDD35209}"/>
    <hyperlink ref="B528" r:id="rId265" display="https://myit.siemens.com/incident.do?sys_id=dbd353b6eb6d3e502b7cff39cad0cdb2&amp;sysparm_record_target=incident&amp;sysparm_record_row=3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C6D8903-B645-467A-BD72-ABF9679071E4}"/>
    <hyperlink ref="B529" r:id="rId266" display="https://myit.siemens.com/incident.do?sys_id=fe66940bc36d7e50a33a2fd9d00131aa&amp;sysparm_record_target=incident&amp;sysparm_record_row=29&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5EE7892-C6A0-4DA8-872C-BC05C16D312A}"/>
    <hyperlink ref="B530" r:id="rId267" display="https://myit.siemens.com/incident.do?sys_id=76a8148fc36d7e50a33a2fd9d00131ea&amp;sysparm_record_target=incident&amp;sysparm_record_row=2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931FD71-653D-4CC0-B77B-18C69EC8A314}"/>
    <hyperlink ref="B531" r:id="rId268" display="https://myit.siemens.com/incident.do?sys_id=269f0403c32d7e50a33a2fd9d001315f&amp;sysparm_record_target=incident&amp;sysparm_record_row=30&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24E46E7-ED7C-450C-9008-2CF4E4F24A0B}"/>
    <hyperlink ref="B532" r:id="rId269" display="https://myit.siemens.com/incident.do?sys_id=e9f9413f3be1b6102bf84834c3e45a7b&amp;sysparm_record_target=incident&amp;sysparm_record_row=27&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DE306C9-40ED-443D-A447-6D2AB144B79D}"/>
    <hyperlink ref="B533" r:id="rId270" display="https://myit.siemens.com/incident.do?sys_id=ec7db97f47e1b610fc8b7816536d43f7&amp;sysparm_record_target=incident&amp;sysparm_record_row=26&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7DB7B82-4990-4114-AB7D-74656730362D}"/>
    <hyperlink ref="B534" r:id="rId271" display="https://myit.siemens.com/incident.do?sys_id=b51ff9b747657a10fa7ff0be436d434c&amp;sysparm_record_target=incident&amp;sysparm_record_row=25&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64FE6ED-3A8C-48A8-AAE3-5649271D2FAF}"/>
    <hyperlink ref="B535" r:id="rId272" display="https://myit.siemens.com/incident.do?sys_id=5f751a3f47edba10fa7ff0be436d43da&amp;sysparm_record_target=incident&amp;sysparm_record_row=23&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3893260-D57C-4024-9929-5FD27AD98C8D}"/>
    <hyperlink ref="B536" r:id="rId273" display="https://myit.siemens.com/incident.do?sys_id=c7f86e7783e1ba10d5311ecfeeaad354&amp;sysparm_record_target=incident&amp;sysparm_record_row=2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00A7D0D-E9BA-46CB-9484-F69220F3CBF1}"/>
    <hyperlink ref="B537" r:id="rId274" display="https://myit.siemens.com/incident.do?sys_id=1b6662bb47edfa5009d14bad436d4319&amp;sysparm_record_target=incident&amp;sysparm_record_row=21&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F59087E-8B9D-40BB-BB83-96F110BE44D1}"/>
    <hyperlink ref="B538" r:id="rId275" display="https://myit.siemens.com/incident.do?sys_id=5da7c73347a1be5009d14bad436d43e9&amp;sysparm_record_target=incident&amp;sysparm_record_row=19&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15E9D6A-5085-466C-B85D-AEF8AB8C1BD4}"/>
    <hyperlink ref="B539" r:id="rId276" display="https://myit.siemens.com/incident.do?sys_id=638953bf2be1fa1028b1f01f5e91bf28&amp;sysparm_record_target=incident&amp;sysparm_record_row=1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5690B8D-A4F9-485A-B319-CC0F51E36281}"/>
    <hyperlink ref="B540" r:id="rId277" display="https://myit.siemens.com/incident.do?sys_id=88b858c42b797e1028b1f01f5e91bff1&amp;sysparm_record_target=incident&amp;sysparm_record_row=15&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95FABC7-108F-4396-B81A-ABFE374003AC}"/>
    <hyperlink ref="B541" r:id="rId278" display="https://myit.siemens.com/incident.do?sys_id=cdfb244c47f9729009d14bad436d438e&amp;sysparm_record_target=incident&amp;sysparm_record_row=14&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67F6AD6-A48D-41CA-A411-A6C1E0B96017}"/>
    <hyperlink ref="B542" r:id="rId279" display="https://myit.siemens.com/incident.do?sys_id=a0aff60c93fdfe5082ee33fdfaba1002&amp;sysparm_record_target=incident&amp;sysparm_record_row=1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60DF2EC-E8F6-4080-AAA0-99DC91F7D179}"/>
    <hyperlink ref="B543" r:id="rId280" display="https://myit.siemens.com/incident.do?sys_id=26850bc83bbdf6902bf84834c3e45a25&amp;sysparm_record_target=incident&amp;sysparm_record_row=11&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2E1DEB6-1BC2-4450-9EDF-D0CFB5533602}"/>
    <hyperlink ref="B544" r:id="rId281" display="https://myit.siemens.com/incident.do?sys_id=c8255b8047b53a50fa7ff0be436d4310&amp;sysparm_record_target=incident&amp;sysparm_record_row=10&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052793C-7AC7-4C64-BE8B-59E093788DED}"/>
    <hyperlink ref="B545" r:id="rId282" display="https://myit.siemens.com/incident.do?sys_id=dd66270847f5f69009d14bad436d4353&amp;sysparm_record_target=incident&amp;sysparm_record_row=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BB52260-5313-4809-8215-2356C9927850}"/>
    <hyperlink ref="B546" r:id="rId283" display="https://myit.siemens.com/incident.do?sys_id=579f0c9447f1fa9009d14bad436d4383&amp;sysparm_record_target=incident&amp;sysparm_record_row=7&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1AAD29F-F847-4086-963D-DD8214C7B238}"/>
    <hyperlink ref="B547" r:id="rId284" display="https://myit.siemens.com/incident.do?sys_id=1c2cbb103bbd76d02bf84834c3e45ab3&amp;sysparm_record_target=incident&amp;sysparm_record_row=6&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7F90B7C-F51F-4335-8A30-84894A38FFF3}"/>
    <hyperlink ref="B548" r:id="rId285" display="https://myit.siemens.com/incident.do?sys_id=19ae3068c33d7610aeeeba75e0013102&amp;sysparm_record_target=incident&amp;sysparm_record_row=4&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D26891A-72EB-488A-83AB-D1087D9F121B}"/>
    <hyperlink ref="B549" r:id="rId286" display="https://myit.siemens.com/incident.do?sys_id=23a2d5e42b35b29028b1f01f5e91bfb0&amp;sysparm_record_target=incident&amp;sysparm_record_row=3&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5C60BBE-0F74-4E3A-AAA8-61AA4FBEE4FF}"/>
    <hyperlink ref="B550" r:id="rId287" display="https://myit.siemens.com/incident.do?sys_id=acade960477dfed009d14bad436d43d4&amp;sysparm_record_target=incident&amp;sysparm_record_row=1&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EDB28A1-AC7C-443A-9563-BC0D79DE4A83}"/>
    <hyperlink ref="B551" r:id="rId288" display="https://myit.siemens.com/incident.do?sys_id=1ac3ddbcebbdb2942b7cff39cad0cd08&amp;sysparm_record_target=incident&amp;sysparm_record_row=9&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12994DC-83AF-44CE-B34F-4EA3EDF0D5CA}"/>
    <hyperlink ref="B552" r:id="rId289" display="https://myit.siemens.com/incident.do?sys_id=7ee6a9704779b618fa7ff0be436d43e4&amp;sysparm_record_target=incident&amp;sysparm_record_row=7&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851CAEF-4230-46D6-97CA-D95BEDB8E809}"/>
    <hyperlink ref="B553" r:id="rId290" display="https://myit.siemens.com/incident.do?sys_id=ddd339f82bb5bad028b1f01f5e91bf37&amp;sysparm_record_target=incident&amp;sysparm_record_row=6&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60F7B93-95D5-4E2D-BDBB-7AB5A560B935}"/>
    <hyperlink ref="B554" r:id="rId291" display="https://myit.siemens.com/incident.do?sys_id=bc1beabc93b97a9482ee33fdfaba1025&amp;sysparm_record_target=incident&amp;sysparm_record_row=3&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7C18603-C33D-4F3D-97C7-A78784495BC5}"/>
    <hyperlink ref="B555" r:id="rId292" display="https://myit.siemens.com/incident.do?sys_id=662b32f8c3fdf2d0a33a2fd9d001311a&amp;sysparm_record_target=incident&amp;sysparm_record_row=2&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D6B2B6E-A4B0-47D3-80AF-6E4489B665FB}"/>
    <hyperlink ref="B556" r:id="rId293" display="https://myit.siemens.com/incident.do?sys_id=0afcc7f493bd3e9482ee33fdfaba1063&amp;sysparm_record_target=incident&amp;sysparm_record_row=1&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CC23B16-B061-4A05-9C17-B85BF3749266}"/>
    <hyperlink ref="B557" r:id="rId294" display="https://myit.siemens.com/incident.do?sys_id=15506ff493bd7e9482ee33fdfaba10cd&amp;sysparm_record_target=incident&amp;sysparm_record_row=17&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A4CF033-7A52-4A9E-A131-522BF2F817A3}"/>
    <hyperlink ref="B561" r:id="rId295" display="https://myit.siemens.com/incident.do?sys_id=521dcf393b753e582bf84834c3e45ac3&amp;sysparm_record_target=incident&amp;sysparm_record_row=10&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D753FEB-D9A1-4F5F-944E-C95B3AF74682}"/>
    <hyperlink ref="B559" r:id="rId296" display="https://myit.siemens.com/incident.do?sys_id=e833081947f97e9409d14bad436d43e7&amp;sysparm_record_target=incident&amp;sysparm_record_row=13&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89F52FB-6E0E-4558-8431-93287C9076A1}"/>
    <hyperlink ref="B560" r:id="rId297" display="https://myit.siemens.com/incident.do?sys_id=ac54d235c3bdfe14aeeeba75e00131e8&amp;sysparm_record_target=incident&amp;sysparm_record_row=11&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DCA16F1-0E79-4D59-A1B7-BA27C4B33AA7}"/>
    <hyperlink ref="B562" r:id="rId298" display="https://myit.siemens.com/incident.do?sys_id=9c3e473d3b753e582bf84834c3e45a19&amp;sysparm_record_target=incident&amp;sysparm_record_row=9&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4928271-D0CD-4724-B3DB-51295318168B}"/>
    <hyperlink ref="B558" r:id="rId299" display="https://myit.siemens.com/incident.do?sys_id=ce18620147bd365409d14bad436d437f&amp;sysparm_record_target=incident&amp;sysparm_record_row=15&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036B358-04A5-474E-835C-4683B09FE62E}"/>
  </hyperlinks>
  <pageMargins left="0.7" right="0.7" top="0.75" bottom="0.75" header="0.3" footer="0.3"/>
  <tableParts count="1">
    <tablePart r:id="rId300"/>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54694-87EE-45F3-BD83-B4B373A0D45F}">
  <dimension ref="A1:V566"/>
  <sheetViews>
    <sheetView topLeftCell="A124" zoomScale="55" zoomScaleNormal="55" workbookViewId="0">
      <selection activeCell="A146" sqref="A146"/>
    </sheetView>
  </sheetViews>
  <sheetFormatPr defaultRowHeight="14.5" x14ac:dyDescent="0.35"/>
  <cols>
    <col min="1" max="1" width="13.54296875" bestFit="1" customWidth="1"/>
    <col min="2" max="2" width="19.81640625" customWidth="1"/>
    <col min="3" max="3" width="13.81640625" customWidth="1"/>
    <col min="4" max="4" width="16.453125" customWidth="1"/>
    <col min="5" max="5" width="18.7265625" style="208" customWidth="1"/>
    <col min="6" max="6" width="12.453125" customWidth="1"/>
    <col min="7" max="7" width="60.7265625" customWidth="1"/>
    <col min="8" max="8" width="31" customWidth="1"/>
    <col min="9" max="9" width="19.54296875" customWidth="1"/>
    <col min="10" max="10" width="30.81640625" customWidth="1"/>
    <col min="11" max="11" width="12.453125" customWidth="1"/>
    <col min="12" max="12" width="17.453125" customWidth="1"/>
    <col min="13" max="13" width="81.1796875" customWidth="1"/>
    <col min="14" max="14" width="39.1796875" customWidth="1"/>
    <col min="15" max="15" width="14.7265625" bestFit="1" customWidth="1"/>
    <col min="16" max="16" width="13.7265625" style="193" bestFit="1" customWidth="1"/>
    <col min="17" max="17" width="13.7265625" style="193" customWidth="1"/>
    <col min="18" max="18" width="15.453125" bestFit="1" customWidth="1"/>
    <col min="19" max="19" width="13.81640625" bestFit="1" customWidth="1"/>
    <col min="20" max="20" width="14.7265625" bestFit="1" customWidth="1"/>
    <col min="21" max="21" width="14.453125" bestFit="1" customWidth="1"/>
  </cols>
  <sheetData>
    <row r="1" spans="1:21" x14ac:dyDescent="0.35">
      <c r="A1" t="s">
        <v>1</v>
      </c>
      <c r="B1" t="s">
        <v>0</v>
      </c>
      <c r="C1" t="s">
        <v>214</v>
      </c>
      <c r="D1" t="s">
        <v>215</v>
      </c>
      <c r="E1" s="208" t="s">
        <v>216</v>
      </c>
      <c r="F1" t="s">
        <v>217</v>
      </c>
      <c r="G1" t="s">
        <v>218</v>
      </c>
      <c r="H1" t="s">
        <v>219</v>
      </c>
      <c r="I1" t="s">
        <v>220</v>
      </c>
      <c r="J1" t="s">
        <v>221</v>
      </c>
      <c r="K1" t="s">
        <v>161</v>
      </c>
      <c r="L1" t="s">
        <v>222</v>
      </c>
      <c r="M1" t="s">
        <v>223</v>
      </c>
      <c r="N1" t="s">
        <v>224</v>
      </c>
      <c r="O1" t="s">
        <v>225</v>
      </c>
      <c r="P1" s="193" t="s">
        <v>797</v>
      </c>
      <c r="Q1" s="193" t="s">
        <v>978</v>
      </c>
      <c r="R1" t="s">
        <v>226</v>
      </c>
      <c r="S1" t="s">
        <v>694</v>
      </c>
      <c r="T1" t="s">
        <v>695</v>
      </c>
      <c r="U1" t="s">
        <v>696</v>
      </c>
    </row>
    <row r="2" spans="1:21" x14ac:dyDescent="0.35">
      <c r="A2">
        <v>6000127070</v>
      </c>
      <c r="B2" t="s">
        <v>229</v>
      </c>
      <c r="C2" t="s">
        <v>230</v>
      </c>
      <c r="D2" s="34" t="s">
        <v>231</v>
      </c>
      <c r="E2" s="208">
        <v>45663</v>
      </c>
      <c r="F2" s="1"/>
      <c r="G2" t="s">
        <v>232</v>
      </c>
      <c r="H2" t="s">
        <v>233</v>
      </c>
      <c r="I2" s="208">
        <v>45727</v>
      </c>
      <c r="J2" t="s">
        <v>234</v>
      </c>
      <c r="K2" t="s">
        <v>235</v>
      </c>
      <c r="L2" t="s">
        <v>171</v>
      </c>
      <c r="M2" t="s">
        <v>236</v>
      </c>
      <c r="N2" t="s">
        <v>237</v>
      </c>
      <c r="O2" t="s">
        <v>230</v>
      </c>
      <c r="P2" s="193" t="str">
        <f>IF(OR(AND(A2&lt;&gt;"",COUNTIF(Bugs!B:B,A2)&gt;0),AND(B2&lt;&gt;"",COUNTIF(Bugs!A:A,B2)&gt;0)),"Y","")</f>
        <v/>
      </c>
      <c r="Q2" s="193" t="str">
        <f>IF(OR(
    AND(COUNTIF(Bugs!A:A,B2)&gt;0,ISNUMBER(SEARCH("x",INDEX(Bugs!C:C,MATCH(B2,Bugs!A:A,0))))),
    AND(COUNTIF(Bugs!B:B,B2)&gt;0,ISNUMBER(SEARCH("x",INDEX(Bugs!C:C,MATCH(B2,Bugs!B:B,0))))),
    AND(COUNTIF(Bugs!A:A,B2)&gt;0,ISNUMBER(SEARCH("x",INDEX(Bugs!D:D,MATCH(B2,Bugs!A:A,0))))),
    AND(COUNTIF(Bugs!B:B,B2)&gt;0,ISNUMBER(SEARCH("x",INDEX(Bugs!D:D,MATCH(B2,Bugs!B:B,0)))))
),"Y","")</f>
        <v/>
      </c>
      <c r="R2">
        <f ca="1">IF(OR(ISNUMBER(MATCH(L2,MasterData!$D$3:$D$18,0)),ISNUMBER(MATCH(L2,MasterData!$C$3:$C$18,0))),
    DATEDIF(E2,I2,"d"),
    DATEDIF(E2,TODAY(),"d"))</f>
        <v>64</v>
      </c>
      <c r="S2">
        <f ca="1">IF(AND($R2&gt;=0,$R2&lt;=7),1,0)</f>
        <v>0</v>
      </c>
      <c r="T2">
        <f ca="1">IF(AND($R2&gt;7,R2&lt;=30),1,0)</f>
        <v>0</v>
      </c>
      <c r="U2">
        <f ca="1">IF($R2&gt;30,1,0)</f>
        <v>1</v>
      </c>
    </row>
    <row r="3" spans="1:21" x14ac:dyDescent="0.35">
      <c r="A3">
        <v>6000127209</v>
      </c>
      <c r="B3" t="s">
        <v>238</v>
      </c>
      <c r="C3" t="s">
        <v>230</v>
      </c>
      <c r="D3" s="34" t="s">
        <v>231</v>
      </c>
      <c r="E3" s="208">
        <v>45664</v>
      </c>
      <c r="F3" s="1"/>
      <c r="G3" t="s">
        <v>239</v>
      </c>
      <c r="H3" t="s">
        <v>240</v>
      </c>
      <c r="I3" s="208">
        <v>45673</v>
      </c>
      <c r="J3" t="s">
        <v>234</v>
      </c>
      <c r="K3" t="s">
        <v>241</v>
      </c>
      <c r="L3" t="s">
        <v>171</v>
      </c>
      <c r="M3" t="s">
        <v>242</v>
      </c>
      <c r="N3" t="s">
        <v>237</v>
      </c>
      <c r="O3" t="s">
        <v>230</v>
      </c>
      <c r="P3" s="193" t="str">
        <f>IF(OR(AND(A3&lt;&gt;"",COUNTIF(Bugs!B:B,A3)&gt;0),AND(B3&lt;&gt;"",COUNTIF(Bugs!A:A,B3)&gt;0)),"Y","")</f>
        <v/>
      </c>
      <c r="Q3" s="193" t="str">
        <f>IF(OR(
    AND(COUNTIF(Bugs!A:A,B3)&gt;0,ISNUMBER(SEARCH("x",INDEX(Bugs!C:C,MATCH(B3,Bugs!A:A,0))))),
    AND(COUNTIF(Bugs!B:B,B3)&gt;0,ISNUMBER(SEARCH("x",INDEX(Bugs!C:C,MATCH(B3,Bugs!B:B,0))))),
    AND(COUNTIF(Bugs!A:A,B3)&gt;0,ISNUMBER(SEARCH("x",INDEX(Bugs!D:D,MATCH(B3,Bugs!A:A,0))))),
    AND(COUNTIF(Bugs!B:B,B3)&gt;0,ISNUMBER(SEARCH("x",INDEX(Bugs!D:D,MATCH(B3,Bugs!B:B,0)))))
),"Y","")</f>
        <v/>
      </c>
      <c r="R3">
        <f ca="1">IF(OR(ISNUMBER(MATCH(L3,MasterData!$D$3:$D$18,0)),ISNUMBER(MATCH(L3,MasterData!$C$3:$C$18,0))),
    DATEDIF(E3,I3,"d"),
    DATEDIF(E3,TODAY(),"d"))</f>
        <v>9</v>
      </c>
      <c r="S3">
        <f t="shared" ref="S3:S66" ca="1" si="0">IF(AND($R3&gt;=0,$R3&lt;=7),1,0)</f>
        <v>0</v>
      </c>
      <c r="T3">
        <f t="shared" ref="T3:T66" ca="1" si="1">IF(AND($R3&gt;7,R3&lt;=30),1,0)</f>
        <v>1</v>
      </c>
      <c r="U3">
        <f t="shared" ref="U3:U66" ca="1" si="2">IF($R3&gt;30,1,0)</f>
        <v>0</v>
      </c>
    </row>
    <row r="4" spans="1:21" x14ac:dyDescent="0.35">
      <c r="A4">
        <v>6000127632</v>
      </c>
      <c r="B4" t="s">
        <v>243</v>
      </c>
      <c r="C4" t="s">
        <v>230</v>
      </c>
      <c r="D4" s="34" t="s">
        <v>231</v>
      </c>
      <c r="E4" s="208">
        <v>45667</v>
      </c>
      <c r="F4" s="1"/>
      <c r="G4" t="s">
        <v>244</v>
      </c>
      <c r="H4" t="s">
        <v>245</v>
      </c>
      <c r="I4" s="208">
        <v>45679</v>
      </c>
      <c r="J4" t="s">
        <v>234</v>
      </c>
      <c r="K4" t="s">
        <v>235</v>
      </c>
      <c r="L4" t="s">
        <v>171</v>
      </c>
      <c r="M4" t="s">
        <v>246</v>
      </c>
      <c r="N4" t="s">
        <v>237</v>
      </c>
      <c r="O4" t="s">
        <v>230</v>
      </c>
      <c r="P4" s="193" t="str">
        <f>IF(OR(AND(A4&lt;&gt;"",COUNTIF(Bugs!B:B,A4)&gt;0),AND(B4&lt;&gt;"",COUNTIF(Bugs!A:A,B4)&gt;0)),"Y","")</f>
        <v/>
      </c>
      <c r="Q4" s="193" t="str">
        <f>IF(OR(
    AND(COUNTIF(Bugs!A:A,B4)&gt;0,ISNUMBER(SEARCH("x",INDEX(Bugs!C:C,MATCH(B4,Bugs!A:A,0))))),
    AND(COUNTIF(Bugs!B:B,B4)&gt;0,ISNUMBER(SEARCH("x",INDEX(Bugs!C:C,MATCH(B4,Bugs!B:B,0))))),
    AND(COUNTIF(Bugs!A:A,B4)&gt;0,ISNUMBER(SEARCH("x",INDEX(Bugs!D:D,MATCH(B4,Bugs!A:A,0))))),
    AND(COUNTIF(Bugs!B:B,B4)&gt;0,ISNUMBER(SEARCH("x",INDEX(Bugs!D:D,MATCH(B4,Bugs!B:B,0)))))
),"Y","")</f>
        <v/>
      </c>
      <c r="R4">
        <f ca="1">IF(OR(ISNUMBER(MATCH(L4,MasterData!$D$3:$D$18,0)),ISNUMBER(MATCH(L4,MasterData!$C$3:$C$18,0))),
    DATEDIF(E4,I4,"d"),
    DATEDIF(E4,TODAY(),"d"))</f>
        <v>12</v>
      </c>
      <c r="S4">
        <f t="shared" ca="1" si="0"/>
        <v>0</v>
      </c>
      <c r="T4">
        <f t="shared" ca="1" si="1"/>
        <v>1</v>
      </c>
      <c r="U4">
        <f t="shared" ca="1" si="2"/>
        <v>0</v>
      </c>
    </row>
    <row r="5" spans="1:21" x14ac:dyDescent="0.35">
      <c r="A5">
        <v>6000128352</v>
      </c>
      <c r="B5" t="s">
        <v>230</v>
      </c>
      <c r="C5" t="s">
        <v>230</v>
      </c>
      <c r="D5" s="34" t="s">
        <v>247</v>
      </c>
      <c r="E5" s="208">
        <v>45674</v>
      </c>
      <c r="F5" s="1"/>
      <c r="G5" t="s">
        <v>248</v>
      </c>
      <c r="H5" t="s">
        <v>240</v>
      </c>
      <c r="I5" s="208">
        <v>45688</v>
      </c>
      <c r="J5" t="s">
        <v>201</v>
      </c>
      <c r="K5" t="s">
        <v>241</v>
      </c>
      <c r="L5" t="s">
        <v>171</v>
      </c>
      <c r="M5" t="s">
        <v>249</v>
      </c>
      <c r="N5" t="s">
        <v>237</v>
      </c>
      <c r="O5" t="s">
        <v>230</v>
      </c>
      <c r="P5" s="193" t="str">
        <f>IF(OR(AND(A5&lt;&gt;"",COUNTIF(Bugs!B:B,A5)&gt;0),AND(B5&lt;&gt;"",COUNTIF(Bugs!A:A,B5)&gt;0)),"Y","")</f>
        <v/>
      </c>
      <c r="Q5" s="193" t="str">
        <f>IF(OR(
    AND(COUNTIF(Bugs!A:A,B5)&gt;0,ISNUMBER(SEARCH("x",INDEX(Bugs!C:C,MATCH(B5,Bugs!A:A,0))))),
    AND(COUNTIF(Bugs!B:B,B5)&gt;0,ISNUMBER(SEARCH("x",INDEX(Bugs!C:C,MATCH(B5,Bugs!B:B,0))))),
    AND(COUNTIF(Bugs!A:A,B5)&gt;0,ISNUMBER(SEARCH("x",INDEX(Bugs!D:D,MATCH(B5,Bugs!A:A,0))))),
    AND(COUNTIF(Bugs!B:B,B5)&gt;0,ISNUMBER(SEARCH("x",INDEX(Bugs!D:D,MATCH(B5,Bugs!B:B,0)))))
),"Y","")</f>
        <v/>
      </c>
      <c r="R5">
        <f ca="1">IF(OR(ISNUMBER(MATCH(L5,MasterData!$D$3:$D$18,0)),ISNUMBER(MATCH(L5,MasterData!$C$3:$C$18,0))),
    DATEDIF(E5,I5,"d"),
    DATEDIF(E5,TODAY(),"d"))</f>
        <v>14</v>
      </c>
      <c r="S5">
        <f t="shared" ca="1" si="0"/>
        <v>0</v>
      </c>
      <c r="T5">
        <f t="shared" ca="1" si="1"/>
        <v>1</v>
      </c>
      <c r="U5">
        <f t="shared" ca="1" si="2"/>
        <v>0</v>
      </c>
    </row>
    <row r="6" spans="1:21" x14ac:dyDescent="0.35">
      <c r="A6">
        <v>6000128500</v>
      </c>
      <c r="B6" t="s">
        <v>250</v>
      </c>
      <c r="C6" t="s">
        <v>230</v>
      </c>
      <c r="D6" s="34" t="s">
        <v>251</v>
      </c>
      <c r="E6" s="208">
        <v>45677</v>
      </c>
      <c r="F6" s="1"/>
      <c r="G6" t="s">
        <v>252</v>
      </c>
      <c r="H6" t="s">
        <v>245</v>
      </c>
      <c r="I6" s="208">
        <v>45684</v>
      </c>
      <c r="J6" t="s">
        <v>234</v>
      </c>
      <c r="K6" t="s">
        <v>235</v>
      </c>
      <c r="L6" t="s">
        <v>171</v>
      </c>
      <c r="M6" t="s">
        <v>253</v>
      </c>
      <c r="N6" t="s">
        <v>237</v>
      </c>
      <c r="O6" t="s">
        <v>230</v>
      </c>
      <c r="P6" s="193" t="str">
        <f>IF(OR(AND(A6&lt;&gt;"",COUNTIF(Bugs!B:B,A6)&gt;0),AND(B6&lt;&gt;"",COUNTIF(Bugs!A:A,B6)&gt;0)),"Y","")</f>
        <v/>
      </c>
      <c r="Q6" s="193" t="str">
        <f>IF(OR(
    AND(COUNTIF(Bugs!A:A,B6)&gt;0,ISNUMBER(SEARCH("x",INDEX(Bugs!C:C,MATCH(B6,Bugs!A:A,0))))),
    AND(COUNTIF(Bugs!B:B,B6)&gt;0,ISNUMBER(SEARCH("x",INDEX(Bugs!C:C,MATCH(B6,Bugs!B:B,0))))),
    AND(COUNTIF(Bugs!A:A,B6)&gt;0,ISNUMBER(SEARCH("x",INDEX(Bugs!D:D,MATCH(B6,Bugs!A:A,0))))),
    AND(COUNTIF(Bugs!B:B,B6)&gt;0,ISNUMBER(SEARCH("x",INDEX(Bugs!D:D,MATCH(B6,Bugs!B:B,0)))))
),"Y","")</f>
        <v/>
      </c>
      <c r="R6">
        <f ca="1">IF(OR(ISNUMBER(MATCH(L6,MasterData!$D$3:$D$18,0)),ISNUMBER(MATCH(L6,MasterData!$C$3:$C$18,0))),
    DATEDIF(E6,I6,"d"),
    DATEDIF(E6,TODAY(),"d"))</f>
        <v>7</v>
      </c>
      <c r="S6">
        <f t="shared" ca="1" si="0"/>
        <v>1</v>
      </c>
      <c r="T6">
        <f t="shared" ca="1" si="1"/>
        <v>0</v>
      </c>
      <c r="U6">
        <f t="shared" ca="1" si="2"/>
        <v>0</v>
      </c>
    </row>
    <row r="7" spans="1:21" x14ac:dyDescent="0.35">
      <c r="A7">
        <v>6000128546</v>
      </c>
      <c r="B7" t="s">
        <v>4</v>
      </c>
      <c r="C7" t="s">
        <v>230</v>
      </c>
      <c r="D7" s="34" t="s">
        <v>254</v>
      </c>
      <c r="E7" s="208">
        <v>45677</v>
      </c>
      <c r="F7" s="1">
        <v>45947</v>
      </c>
      <c r="G7" t="s">
        <v>255</v>
      </c>
      <c r="H7" t="s">
        <v>245</v>
      </c>
      <c r="I7" s="208">
        <v>45875</v>
      </c>
      <c r="J7" t="s">
        <v>560</v>
      </c>
      <c r="K7" t="s">
        <v>241</v>
      </c>
      <c r="L7" t="s">
        <v>164</v>
      </c>
      <c r="M7" t="s">
        <v>257</v>
      </c>
      <c r="N7" t="s">
        <v>237</v>
      </c>
      <c r="O7" t="s">
        <v>230</v>
      </c>
      <c r="P7" s="193" t="str">
        <f>IF(OR(AND(A7&lt;&gt;"",COUNTIF(Bugs!B:B,A7)&gt;0),AND(B7&lt;&gt;"",COUNTIF(Bugs!A:A,B7)&gt;0)),"Y","")</f>
        <v>Y</v>
      </c>
      <c r="Q7" s="193" t="str">
        <f>IF(OR(
    AND(COUNTIF(Bugs!A:A,B7)&gt;0,ISNUMBER(SEARCH("x",INDEX(Bugs!C:C,MATCH(B7,Bugs!A:A,0))))),
    AND(COUNTIF(Bugs!B:B,B7)&gt;0,ISNUMBER(SEARCH("x",INDEX(Bugs!C:C,MATCH(B7,Bugs!B:B,0))))),
    AND(COUNTIF(Bugs!A:A,B7)&gt;0,ISNUMBER(SEARCH("x",INDEX(Bugs!D:D,MATCH(B7,Bugs!A:A,0))))),
    AND(COUNTIF(Bugs!B:B,B7)&gt;0,ISNUMBER(SEARCH("x",INDEX(Bugs!D:D,MATCH(B7,Bugs!B:B,0)))))
),"Y","")</f>
        <v/>
      </c>
      <c r="R7">
        <v>-1</v>
      </c>
      <c r="S7">
        <f t="shared" si="0"/>
        <v>0</v>
      </c>
      <c r="T7">
        <f t="shared" si="1"/>
        <v>0</v>
      </c>
      <c r="U7">
        <v>1</v>
      </c>
    </row>
    <row r="8" spans="1:21" x14ac:dyDescent="0.35">
      <c r="A8">
        <v>6000128759</v>
      </c>
      <c r="B8" t="s">
        <v>258</v>
      </c>
      <c r="C8" t="s">
        <v>230</v>
      </c>
      <c r="D8" s="34" t="s">
        <v>251</v>
      </c>
      <c r="E8" s="208">
        <v>45679</v>
      </c>
      <c r="F8" s="1"/>
      <c r="G8" t="s">
        <v>259</v>
      </c>
      <c r="H8" t="s">
        <v>245</v>
      </c>
      <c r="I8" s="208">
        <v>45686</v>
      </c>
      <c r="J8" t="s">
        <v>234</v>
      </c>
      <c r="K8" t="s">
        <v>235</v>
      </c>
      <c r="L8" t="s">
        <v>171</v>
      </c>
      <c r="M8" t="s">
        <v>260</v>
      </c>
      <c r="N8" t="s">
        <v>237</v>
      </c>
      <c r="O8" t="s">
        <v>230</v>
      </c>
      <c r="P8" s="193" t="str">
        <f>IF(OR(AND(A8&lt;&gt;"",COUNTIF(Bugs!B:B,A8)&gt;0),AND(B8&lt;&gt;"",COUNTIF(Bugs!A:A,B8)&gt;0)),"Y","")</f>
        <v/>
      </c>
      <c r="Q8" s="193" t="str">
        <f>IF(OR(
    AND(COUNTIF(Bugs!A:A,B8)&gt;0,ISNUMBER(SEARCH("x",INDEX(Bugs!C:C,MATCH(B8,Bugs!A:A,0))))),
    AND(COUNTIF(Bugs!B:B,B8)&gt;0,ISNUMBER(SEARCH("x",INDEX(Bugs!C:C,MATCH(B8,Bugs!B:B,0))))),
    AND(COUNTIF(Bugs!A:A,B8)&gt;0,ISNUMBER(SEARCH("x",INDEX(Bugs!D:D,MATCH(B8,Bugs!A:A,0))))),
    AND(COUNTIF(Bugs!B:B,B8)&gt;0,ISNUMBER(SEARCH("x",INDEX(Bugs!D:D,MATCH(B8,Bugs!B:B,0)))))
),"Y","")</f>
        <v/>
      </c>
      <c r="R8">
        <f ca="1">IF(OR(ISNUMBER(MATCH(L8,MasterData!$D$3:$D$18,0)),ISNUMBER(MATCH(L8,MasterData!$C$3:$C$18,0))),
    DATEDIF(E8,I8,"d"),
    DATEDIF(E8,TODAY(),"d"))</f>
        <v>7</v>
      </c>
      <c r="S8">
        <f t="shared" ca="1" si="0"/>
        <v>1</v>
      </c>
      <c r="T8">
        <f t="shared" ca="1" si="1"/>
        <v>0</v>
      </c>
      <c r="U8">
        <f t="shared" ca="1" si="2"/>
        <v>0</v>
      </c>
    </row>
    <row r="9" spans="1:21" x14ac:dyDescent="0.35">
      <c r="A9">
        <v>6000129022</v>
      </c>
      <c r="B9" t="s">
        <v>261</v>
      </c>
      <c r="C9" t="s">
        <v>230</v>
      </c>
      <c r="D9" s="34" t="s">
        <v>231</v>
      </c>
      <c r="E9" s="208">
        <v>45680</v>
      </c>
      <c r="F9" s="1"/>
      <c r="G9" t="s">
        <v>262</v>
      </c>
      <c r="H9" t="s">
        <v>245</v>
      </c>
      <c r="I9" s="208">
        <v>45705</v>
      </c>
      <c r="J9" t="s">
        <v>234</v>
      </c>
      <c r="K9" t="s">
        <v>235</v>
      </c>
      <c r="L9" t="s">
        <v>171</v>
      </c>
      <c r="M9" t="s">
        <v>263</v>
      </c>
      <c r="N9" t="s">
        <v>237</v>
      </c>
      <c r="O9" t="s">
        <v>230</v>
      </c>
      <c r="P9" s="193" t="str">
        <f>IF(OR(AND(A9&lt;&gt;"",COUNTIF(Bugs!B:B,A9)&gt;0),AND(B9&lt;&gt;"",COUNTIF(Bugs!A:A,B9)&gt;0)),"Y","")</f>
        <v/>
      </c>
      <c r="Q9" s="193" t="str">
        <f>IF(OR(
    AND(COUNTIF(Bugs!A:A,B9)&gt;0,ISNUMBER(SEARCH("x",INDEX(Bugs!C:C,MATCH(B9,Bugs!A:A,0))))),
    AND(COUNTIF(Bugs!B:B,B9)&gt;0,ISNUMBER(SEARCH("x",INDEX(Bugs!C:C,MATCH(B9,Bugs!B:B,0))))),
    AND(COUNTIF(Bugs!A:A,B9)&gt;0,ISNUMBER(SEARCH("x",INDEX(Bugs!D:D,MATCH(B9,Bugs!A:A,0))))),
    AND(COUNTIF(Bugs!B:B,B9)&gt;0,ISNUMBER(SEARCH("x",INDEX(Bugs!D:D,MATCH(B9,Bugs!B:B,0)))))
),"Y","")</f>
        <v/>
      </c>
      <c r="R9">
        <f ca="1">IF(OR(ISNUMBER(MATCH(L9,MasterData!$D$3:$D$18,0)),ISNUMBER(MATCH(L9,MasterData!$C$3:$C$18,0))),
    DATEDIF(E9,I9,"d"),
    DATEDIF(E9,TODAY(),"d"))</f>
        <v>25</v>
      </c>
      <c r="S9">
        <f t="shared" ca="1" si="0"/>
        <v>0</v>
      </c>
      <c r="T9">
        <f t="shared" ca="1" si="1"/>
        <v>1</v>
      </c>
      <c r="U9">
        <f t="shared" ca="1" si="2"/>
        <v>0</v>
      </c>
    </row>
    <row r="10" spans="1:21" x14ac:dyDescent="0.35">
      <c r="A10">
        <v>6000129245</v>
      </c>
      <c r="B10" t="s">
        <v>264</v>
      </c>
      <c r="C10" t="s">
        <v>230</v>
      </c>
      <c r="D10" s="34" t="s">
        <v>251</v>
      </c>
      <c r="E10" s="208">
        <v>45684</v>
      </c>
      <c r="F10" s="1"/>
      <c r="G10" t="s">
        <v>265</v>
      </c>
      <c r="H10" t="s">
        <v>245</v>
      </c>
      <c r="I10" s="208">
        <v>45691</v>
      </c>
      <c r="J10" t="s">
        <v>234</v>
      </c>
      <c r="K10" t="s">
        <v>235</v>
      </c>
      <c r="L10" t="s">
        <v>171</v>
      </c>
      <c r="M10" t="s">
        <v>266</v>
      </c>
      <c r="N10" t="s">
        <v>237</v>
      </c>
      <c r="O10" t="s">
        <v>230</v>
      </c>
      <c r="P10" s="193" t="str">
        <f>IF(OR(AND(A10&lt;&gt;"",COUNTIF(Bugs!B:B,A10)&gt;0),AND(B10&lt;&gt;"",COUNTIF(Bugs!A:A,B10)&gt;0)),"Y","")</f>
        <v/>
      </c>
      <c r="Q10" s="193" t="str">
        <f>IF(OR(
    AND(COUNTIF(Bugs!A:A,B10)&gt;0,ISNUMBER(SEARCH("x",INDEX(Bugs!C:C,MATCH(B10,Bugs!A:A,0))))),
    AND(COUNTIF(Bugs!B:B,B10)&gt;0,ISNUMBER(SEARCH("x",INDEX(Bugs!C:C,MATCH(B10,Bugs!B:B,0))))),
    AND(COUNTIF(Bugs!A:A,B10)&gt;0,ISNUMBER(SEARCH("x",INDEX(Bugs!D:D,MATCH(B10,Bugs!A:A,0))))),
    AND(COUNTIF(Bugs!B:B,B10)&gt;0,ISNUMBER(SEARCH("x",INDEX(Bugs!D:D,MATCH(B10,Bugs!B:B,0)))))
),"Y","")</f>
        <v/>
      </c>
      <c r="R10">
        <f ca="1">IF(OR(ISNUMBER(MATCH(L10,MasterData!$D$3:$D$18,0)),ISNUMBER(MATCH(L10,MasterData!$C$3:$C$18,0))),
    DATEDIF(E10,I10,"d"),
    DATEDIF(E10,TODAY(),"d"))</f>
        <v>7</v>
      </c>
      <c r="S10">
        <f t="shared" ca="1" si="0"/>
        <v>1</v>
      </c>
      <c r="T10">
        <f t="shared" ca="1" si="1"/>
        <v>0</v>
      </c>
      <c r="U10">
        <f t="shared" ca="1" si="2"/>
        <v>0</v>
      </c>
    </row>
    <row r="11" spans="1:21" x14ac:dyDescent="0.35">
      <c r="A11">
        <v>6000129304</v>
      </c>
      <c r="B11" t="s">
        <v>267</v>
      </c>
      <c r="C11" t="s">
        <v>230</v>
      </c>
      <c r="D11" s="34" t="s">
        <v>254</v>
      </c>
      <c r="E11" s="208">
        <v>45684</v>
      </c>
      <c r="F11" s="1"/>
      <c r="G11" t="s">
        <v>268</v>
      </c>
      <c r="H11" t="s">
        <v>240</v>
      </c>
      <c r="I11" s="208">
        <v>45693</v>
      </c>
      <c r="J11" t="s">
        <v>234</v>
      </c>
      <c r="K11" t="s">
        <v>235</v>
      </c>
      <c r="L11" t="s">
        <v>171</v>
      </c>
      <c r="M11" t="s">
        <v>269</v>
      </c>
      <c r="N11" t="s">
        <v>237</v>
      </c>
      <c r="O11" t="s">
        <v>230</v>
      </c>
      <c r="P11" s="193" t="str">
        <f>IF(OR(AND(A11&lt;&gt;"",COUNTIF(Bugs!B:B,A11)&gt;0),AND(B11&lt;&gt;"",COUNTIF(Bugs!A:A,B11)&gt;0)),"Y","")</f>
        <v/>
      </c>
      <c r="Q11" s="193" t="str">
        <f>IF(OR(
    AND(COUNTIF(Bugs!A:A,B11)&gt;0,ISNUMBER(SEARCH("x",INDEX(Bugs!C:C,MATCH(B11,Bugs!A:A,0))))),
    AND(COUNTIF(Bugs!B:B,B11)&gt;0,ISNUMBER(SEARCH("x",INDEX(Bugs!C:C,MATCH(B11,Bugs!B:B,0))))),
    AND(COUNTIF(Bugs!A:A,B11)&gt;0,ISNUMBER(SEARCH("x",INDEX(Bugs!D:D,MATCH(B11,Bugs!A:A,0))))),
    AND(COUNTIF(Bugs!B:B,B11)&gt;0,ISNUMBER(SEARCH("x",INDEX(Bugs!D:D,MATCH(B11,Bugs!B:B,0)))))
),"Y","")</f>
        <v/>
      </c>
      <c r="R11">
        <f ca="1">IF(OR(ISNUMBER(MATCH(L11,MasterData!$D$3:$D$18,0)),ISNUMBER(MATCH(L11,MasterData!$C$3:$C$18,0))),
    DATEDIF(E11,I11,"d"),
    DATEDIF(E11,TODAY(),"d"))</f>
        <v>9</v>
      </c>
      <c r="S11">
        <f t="shared" ca="1" si="0"/>
        <v>0</v>
      </c>
      <c r="T11">
        <f t="shared" ca="1" si="1"/>
        <v>1</v>
      </c>
      <c r="U11">
        <f t="shared" ca="1" si="2"/>
        <v>0</v>
      </c>
    </row>
    <row r="12" spans="1:21" x14ac:dyDescent="0.35">
      <c r="A12">
        <v>6000129653</v>
      </c>
      <c r="B12" t="s">
        <v>230</v>
      </c>
      <c r="C12" t="s">
        <v>230</v>
      </c>
      <c r="D12" s="34" t="s">
        <v>247</v>
      </c>
      <c r="E12" s="208">
        <v>45686</v>
      </c>
      <c r="F12" s="1"/>
      <c r="G12" t="s">
        <v>248</v>
      </c>
      <c r="H12" t="s">
        <v>245</v>
      </c>
      <c r="I12" s="208">
        <v>45782</v>
      </c>
      <c r="J12" t="s">
        <v>201</v>
      </c>
      <c r="K12" t="s">
        <v>241</v>
      </c>
      <c r="L12" t="s">
        <v>171</v>
      </c>
      <c r="M12" t="s">
        <v>270</v>
      </c>
      <c r="N12" t="s">
        <v>237</v>
      </c>
      <c r="O12" t="s">
        <v>230</v>
      </c>
      <c r="P12" s="193" t="str">
        <f>IF(OR(AND(A12&lt;&gt;"",COUNTIF(Bugs!B:B,A12)&gt;0),AND(B12&lt;&gt;"",COUNTIF(Bugs!A:A,B12)&gt;0)),"Y","")</f>
        <v/>
      </c>
      <c r="Q12" s="193" t="str">
        <f>IF(OR(
    AND(COUNTIF(Bugs!A:A,B12)&gt;0,ISNUMBER(SEARCH("x",INDEX(Bugs!C:C,MATCH(B12,Bugs!A:A,0))))),
    AND(COUNTIF(Bugs!B:B,B12)&gt;0,ISNUMBER(SEARCH("x",INDEX(Bugs!C:C,MATCH(B12,Bugs!B:B,0))))),
    AND(COUNTIF(Bugs!A:A,B12)&gt;0,ISNUMBER(SEARCH("x",INDEX(Bugs!D:D,MATCH(B12,Bugs!A:A,0))))),
    AND(COUNTIF(Bugs!B:B,B12)&gt;0,ISNUMBER(SEARCH("x",INDEX(Bugs!D:D,MATCH(B12,Bugs!B:B,0)))))
),"Y","")</f>
        <v/>
      </c>
      <c r="R12">
        <f ca="1">IF(OR(ISNUMBER(MATCH(L12,MasterData!$D$3:$D$18,0)),ISNUMBER(MATCH(L12,MasterData!$C$3:$C$18,0))),
    DATEDIF(E12,I12,"d"),
    DATEDIF(E12,TODAY(),"d"))</f>
        <v>96</v>
      </c>
      <c r="S12">
        <f t="shared" ca="1" si="0"/>
        <v>0</v>
      </c>
      <c r="T12">
        <f t="shared" ca="1" si="1"/>
        <v>0</v>
      </c>
      <c r="U12">
        <f t="shared" ca="1" si="2"/>
        <v>1</v>
      </c>
    </row>
    <row r="13" spans="1:21" x14ac:dyDescent="0.35">
      <c r="A13">
        <v>6000129990</v>
      </c>
      <c r="B13" t="s">
        <v>271</v>
      </c>
      <c r="C13" t="s">
        <v>230</v>
      </c>
      <c r="D13" s="34" t="s">
        <v>254</v>
      </c>
      <c r="E13" s="208">
        <v>45688</v>
      </c>
      <c r="F13" s="1"/>
      <c r="G13" t="s">
        <v>255</v>
      </c>
      <c r="H13" t="s">
        <v>240</v>
      </c>
      <c r="I13" s="208">
        <v>45699</v>
      </c>
      <c r="J13" t="s">
        <v>234</v>
      </c>
      <c r="K13" t="s">
        <v>241</v>
      </c>
      <c r="L13" t="s">
        <v>171</v>
      </c>
      <c r="M13" t="s">
        <v>272</v>
      </c>
      <c r="N13" t="s">
        <v>237</v>
      </c>
      <c r="O13" t="s">
        <v>230</v>
      </c>
      <c r="P13" s="193" t="str">
        <f>IF(OR(AND(A13&lt;&gt;"",COUNTIF(Bugs!B:B,A13)&gt;0),AND(B13&lt;&gt;"",COUNTIF(Bugs!A:A,B13)&gt;0)),"Y","")</f>
        <v/>
      </c>
      <c r="Q13" s="193" t="str">
        <f>IF(OR(
    AND(COUNTIF(Bugs!A:A,B13)&gt;0,ISNUMBER(SEARCH("x",INDEX(Bugs!C:C,MATCH(B13,Bugs!A:A,0))))),
    AND(COUNTIF(Bugs!B:B,B13)&gt;0,ISNUMBER(SEARCH("x",INDEX(Bugs!C:C,MATCH(B13,Bugs!B:B,0))))),
    AND(COUNTIF(Bugs!A:A,B13)&gt;0,ISNUMBER(SEARCH("x",INDEX(Bugs!D:D,MATCH(B13,Bugs!A:A,0))))),
    AND(COUNTIF(Bugs!B:B,B13)&gt;0,ISNUMBER(SEARCH("x",INDEX(Bugs!D:D,MATCH(B13,Bugs!B:B,0)))))
),"Y","")</f>
        <v/>
      </c>
      <c r="R13">
        <f ca="1">IF(OR(ISNUMBER(MATCH(L13,MasterData!$D$3:$D$18,0)),ISNUMBER(MATCH(L13,MasterData!$C$3:$C$18,0))),
    DATEDIF(E13,I13,"d"),
    DATEDIF(E13,TODAY(),"d"))</f>
        <v>11</v>
      </c>
      <c r="S13">
        <f t="shared" ca="1" si="0"/>
        <v>0</v>
      </c>
      <c r="T13">
        <f t="shared" ca="1" si="1"/>
        <v>1</v>
      </c>
      <c r="U13">
        <f t="shared" ca="1" si="2"/>
        <v>0</v>
      </c>
    </row>
    <row r="14" spans="1:21" x14ac:dyDescent="0.35">
      <c r="A14">
        <v>6000130122</v>
      </c>
      <c r="B14" t="s">
        <v>273</v>
      </c>
      <c r="C14" t="s">
        <v>230</v>
      </c>
      <c r="D14" s="34" t="s">
        <v>274</v>
      </c>
      <c r="E14" s="208">
        <v>45691</v>
      </c>
      <c r="F14" s="1"/>
      <c r="G14" t="s">
        <v>275</v>
      </c>
      <c r="H14" t="s">
        <v>233</v>
      </c>
      <c r="I14" s="208">
        <v>45708</v>
      </c>
      <c r="J14" t="s">
        <v>234</v>
      </c>
      <c r="K14" t="s">
        <v>241</v>
      </c>
      <c r="L14" t="s">
        <v>171</v>
      </c>
      <c r="M14" t="s">
        <v>276</v>
      </c>
      <c r="N14" t="s">
        <v>237</v>
      </c>
      <c r="O14" t="s">
        <v>230</v>
      </c>
      <c r="P14" s="193" t="str">
        <f>IF(OR(AND(A14&lt;&gt;"",COUNTIF(Bugs!B:B,A14)&gt;0),AND(B14&lt;&gt;"",COUNTIF(Bugs!A:A,B14)&gt;0)),"Y","")</f>
        <v/>
      </c>
      <c r="Q14" s="193" t="str">
        <f>IF(OR(
    AND(COUNTIF(Bugs!A:A,B14)&gt;0,ISNUMBER(SEARCH("x",INDEX(Bugs!C:C,MATCH(B14,Bugs!A:A,0))))),
    AND(COUNTIF(Bugs!B:B,B14)&gt;0,ISNUMBER(SEARCH("x",INDEX(Bugs!C:C,MATCH(B14,Bugs!B:B,0))))),
    AND(COUNTIF(Bugs!A:A,B14)&gt;0,ISNUMBER(SEARCH("x",INDEX(Bugs!D:D,MATCH(B14,Bugs!A:A,0))))),
    AND(COUNTIF(Bugs!B:B,B14)&gt;0,ISNUMBER(SEARCH("x",INDEX(Bugs!D:D,MATCH(B14,Bugs!B:B,0)))))
),"Y","")</f>
        <v/>
      </c>
      <c r="R14">
        <f ca="1">IF(OR(ISNUMBER(MATCH(L14,MasterData!$D$3:$D$18,0)),ISNUMBER(MATCH(L14,MasterData!$C$3:$C$18,0))),
    DATEDIF(E14,I14,"d"),
    DATEDIF(E14,TODAY(),"d"))</f>
        <v>17</v>
      </c>
      <c r="S14">
        <f t="shared" ca="1" si="0"/>
        <v>0</v>
      </c>
      <c r="T14">
        <f t="shared" ca="1" si="1"/>
        <v>1</v>
      </c>
      <c r="U14">
        <f t="shared" ca="1" si="2"/>
        <v>0</v>
      </c>
    </row>
    <row r="15" spans="1:21" x14ac:dyDescent="0.35">
      <c r="A15">
        <v>6000130131</v>
      </c>
      <c r="B15" t="s">
        <v>277</v>
      </c>
      <c r="C15" t="s">
        <v>230</v>
      </c>
      <c r="D15" s="34" t="s">
        <v>274</v>
      </c>
      <c r="E15" s="208">
        <v>45691</v>
      </c>
      <c r="F15" s="1"/>
      <c r="G15" t="s">
        <v>278</v>
      </c>
      <c r="H15" t="s">
        <v>233</v>
      </c>
      <c r="I15" s="208">
        <v>45708</v>
      </c>
      <c r="J15" t="s">
        <v>234</v>
      </c>
      <c r="K15" t="s">
        <v>241</v>
      </c>
      <c r="L15" t="s">
        <v>171</v>
      </c>
      <c r="M15" t="s">
        <v>279</v>
      </c>
      <c r="N15" t="s">
        <v>237</v>
      </c>
      <c r="O15" t="s">
        <v>230</v>
      </c>
      <c r="P15" s="193" t="str">
        <f>IF(OR(AND(A15&lt;&gt;"",COUNTIF(Bugs!B:B,A15)&gt;0),AND(B15&lt;&gt;"",COUNTIF(Bugs!A:A,B15)&gt;0)),"Y","")</f>
        <v/>
      </c>
      <c r="Q15" s="193" t="str">
        <f>IF(OR(
    AND(COUNTIF(Bugs!A:A,B15)&gt;0,ISNUMBER(SEARCH("x",INDEX(Bugs!C:C,MATCH(B15,Bugs!A:A,0))))),
    AND(COUNTIF(Bugs!B:B,B15)&gt;0,ISNUMBER(SEARCH("x",INDEX(Bugs!C:C,MATCH(B15,Bugs!B:B,0))))),
    AND(COUNTIF(Bugs!A:A,B15)&gt;0,ISNUMBER(SEARCH("x",INDEX(Bugs!D:D,MATCH(B15,Bugs!A:A,0))))),
    AND(COUNTIF(Bugs!B:B,B15)&gt;0,ISNUMBER(SEARCH("x",INDEX(Bugs!D:D,MATCH(B15,Bugs!B:B,0)))))
),"Y","")</f>
        <v/>
      </c>
      <c r="R15">
        <f ca="1">IF(OR(ISNUMBER(MATCH(L15,MasterData!$D$3:$D$18,0)),ISNUMBER(MATCH(L15,MasterData!$C$3:$C$18,0))),
    DATEDIF(E15,I15,"d"),
    DATEDIF(E15,TODAY(),"d"))</f>
        <v>17</v>
      </c>
      <c r="S15">
        <f t="shared" ca="1" si="0"/>
        <v>0</v>
      </c>
      <c r="T15">
        <f t="shared" ca="1" si="1"/>
        <v>1</v>
      </c>
      <c r="U15">
        <f t="shared" ca="1" si="2"/>
        <v>0</v>
      </c>
    </row>
    <row r="16" spans="1:21" x14ac:dyDescent="0.35">
      <c r="A16">
        <v>6000130842</v>
      </c>
      <c r="B16" t="s">
        <v>280</v>
      </c>
      <c r="C16" t="s">
        <v>230</v>
      </c>
      <c r="D16" s="34" t="s">
        <v>247</v>
      </c>
      <c r="E16" s="208">
        <v>45698</v>
      </c>
      <c r="F16" s="1"/>
      <c r="G16" t="s">
        <v>281</v>
      </c>
      <c r="H16" t="s">
        <v>240</v>
      </c>
      <c r="I16" s="208">
        <v>45831</v>
      </c>
      <c r="J16" t="s">
        <v>234</v>
      </c>
      <c r="K16" t="s">
        <v>241</v>
      </c>
      <c r="L16" t="s">
        <v>171</v>
      </c>
      <c r="M16" t="s">
        <v>282</v>
      </c>
      <c r="N16" t="s">
        <v>237</v>
      </c>
      <c r="O16" t="s">
        <v>230</v>
      </c>
      <c r="P16" s="193" t="str">
        <f>IF(OR(AND(A16&lt;&gt;"",COUNTIF(Bugs!B:B,A16)&gt;0),AND(B16&lt;&gt;"",COUNTIF(Bugs!A:A,B16)&gt;0)),"Y","")</f>
        <v/>
      </c>
      <c r="Q16" s="193" t="str">
        <f>IF(OR(
    AND(COUNTIF(Bugs!A:A,B16)&gt;0,ISNUMBER(SEARCH("x",INDEX(Bugs!C:C,MATCH(B16,Bugs!A:A,0))))),
    AND(COUNTIF(Bugs!B:B,B16)&gt;0,ISNUMBER(SEARCH("x",INDEX(Bugs!C:C,MATCH(B16,Bugs!B:B,0))))),
    AND(COUNTIF(Bugs!A:A,B16)&gt;0,ISNUMBER(SEARCH("x",INDEX(Bugs!D:D,MATCH(B16,Bugs!A:A,0))))),
    AND(COUNTIF(Bugs!B:B,B16)&gt;0,ISNUMBER(SEARCH("x",INDEX(Bugs!D:D,MATCH(B16,Bugs!B:B,0)))))
),"Y","")</f>
        <v/>
      </c>
      <c r="R16">
        <f ca="1">IF(OR(ISNUMBER(MATCH(L16,MasterData!$D$3:$D$18,0)),ISNUMBER(MATCH(L16,MasterData!$C$3:$C$18,0))),
    DATEDIF(E16,I16,"d"),
    DATEDIF(E16,TODAY(),"d"))</f>
        <v>133</v>
      </c>
      <c r="S16">
        <f t="shared" ca="1" si="0"/>
        <v>0</v>
      </c>
      <c r="T16">
        <f t="shared" ca="1" si="1"/>
        <v>0</v>
      </c>
      <c r="U16">
        <f t="shared" ca="1" si="2"/>
        <v>1</v>
      </c>
    </row>
    <row r="17" spans="1:21" x14ac:dyDescent="0.35">
      <c r="A17">
        <v>6000130889</v>
      </c>
      <c r="B17" t="s">
        <v>283</v>
      </c>
      <c r="C17" t="s">
        <v>230</v>
      </c>
      <c r="D17" s="34" t="s">
        <v>251</v>
      </c>
      <c r="E17" s="208">
        <v>45698</v>
      </c>
      <c r="F17" s="1"/>
      <c r="G17" t="s">
        <v>284</v>
      </c>
      <c r="H17" t="s">
        <v>233</v>
      </c>
      <c r="I17" s="208">
        <v>45705</v>
      </c>
      <c r="J17" t="s">
        <v>234</v>
      </c>
      <c r="K17" t="s">
        <v>241</v>
      </c>
      <c r="L17" t="s">
        <v>171</v>
      </c>
      <c r="M17" t="s">
        <v>285</v>
      </c>
      <c r="N17" t="s">
        <v>237</v>
      </c>
      <c r="O17" t="s">
        <v>230</v>
      </c>
      <c r="P17" s="193" t="str">
        <f>IF(OR(AND(A17&lt;&gt;"",COUNTIF(Bugs!B:B,A17)&gt;0),AND(B17&lt;&gt;"",COUNTIF(Bugs!A:A,B17)&gt;0)),"Y","")</f>
        <v/>
      </c>
      <c r="Q17" s="193" t="str">
        <f>IF(OR(
    AND(COUNTIF(Bugs!A:A,B17)&gt;0,ISNUMBER(SEARCH("x",INDEX(Bugs!C:C,MATCH(B17,Bugs!A:A,0))))),
    AND(COUNTIF(Bugs!B:B,B17)&gt;0,ISNUMBER(SEARCH("x",INDEX(Bugs!C:C,MATCH(B17,Bugs!B:B,0))))),
    AND(COUNTIF(Bugs!A:A,B17)&gt;0,ISNUMBER(SEARCH("x",INDEX(Bugs!D:D,MATCH(B17,Bugs!A:A,0))))),
    AND(COUNTIF(Bugs!B:B,B17)&gt;0,ISNUMBER(SEARCH("x",INDEX(Bugs!D:D,MATCH(B17,Bugs!B:B,0)))))
),"Y","")</f>
        <v/>
      </c>
      <c r="R17">
        <f ca="1">IF(OR(ISNUMBER(MATCH(L17,MasterData!$D$3:$D$18,0)),ISNUMBER(MATCH(L17,MasterData!$C$3:$C$18,0))),
    DATEDIF(E17,I17,"d"),
    DATEDIF(E17,TODAY(),"d"))</f>
        <v>7</v>
      </c>
      <c r="S17">
        <f t="shared" ca="1" si="0"/>
        <v>1</v>
      </c>
      <c r="T17">
        <f t="shared" ca="1" si="1"/>
        <v>0</v>
      </c>
      <c r="U17">
        <f t="shared" ca="1" si="2"/>
        <v>0</v>
      </c>
    </row>
    <row r="18" spans="1:21" x14ac:dyDescent="0.35">
      <c r="A18">
        <v>6000131438</v>
      </c>
      <c r="B18" t="s">
        <v>286</v>
      </c>
      <c r="C18" t="s">
        <v>230</v>
      </c>
      <c r="D18" s="34" t="s">
        <v>247</v>
      </c>
      <c r="E18" s="208">
        <v>45701</v>
      </c>
      <c r="F18" s="1"/>
      <c r="G18" t="s">
        <v>287</v>
      </c>
      <c r="H18" t="s">
        <v>401</v>
      </c>
      <c r="I18" s="208">
        <v>45831</v>
      </c>
      <c r="J18" t="s">
        <v>234</v>
      </c>
      <c r="K18" t="s">
        <v>241</v>
      </c>
      <c r="L18" t="s">
        <v>171</v>
      </c>
      <c r="M18" t="s">
        <v>289</v>
      </c>
      <c r="N18" t="s">
        <v>237</v>
      </c>
      <c r="O18" t="s">
        <v>230</v>
      </c>
      <c r="P18" s="193" t="str">
        <f>IF(OR(AND(A18&lt;&gt;"",COUNTIF(Bugs!B:B,A18)&gt;0),AND(B18&lt;&gt;"",COUNTIF(Bugs!A:A,B18)&gt;0)),"Y","")</f>
        <v/>
      </c>
      <c r="Q18" s="193" t="str">
        <f>IF(OR(
    AND(COUNTIF(Bugs!A:A,B18)&gt;0,ISNUMBER(SEARCH("x",INDEX(Bugs!C:C,MATCH(B18,Bugs!A:A,0))))),
    AND(COUNTIF(Bugs!B:B,B18)&gt;0,ISNUMBER(SEARCH("x",INDEX(Bugs!C:C,MATCH(B18,Bugs!B:B,0))))),
    AND(COUNTIF(Bugs!A:A,B18)&gt;0,ISNUMBER(SEARCH("x",INDEX(Bugs!D:D,MATCH(B18,Bugs!A:A,0))))),
    AND(COUNTIF(Bugs!B:B,B18)&gt;0,ISNUMBER(SEARCH("x",INDEX(Bugs!D:D,MATCH(B18,Bugs!B:B,0)))))
),"Y","")</f>
        <v/>
      </c>
      <c r="R18">
        <f ca="1">IF(OR(ISNUMBER(MATCH(L18,MasterData!$D$3:$D$18,0)),ISNUMBER(MATCH(L18,MasterData!$C$3:$C$18,0))),
    DATEDIF(E18,I18,"d"),
    DATEDIF(E18,TODAY(),"d"))</f>
        <v>130</v>
      </c>
      <c r="S18">
        <f t="shared" ca="1" si="0"/>
        <v>0</v>
      </c>
      <c r="T18">
        <f t="shared" ca="1" si="1"/>
        <v>0</v>
      </c>
      <c r="U18">
        <f t="shared" ca="1" si="2"/>
        <v>1</v>
      </c>
    </row>
    <row r="19" spans="1:21" x14ac:dyDescent="0.35">
      <c r="A19">
        <v>6000131514</v>
      </c>
      <c r="B19" t="s">
        <v>230</v>
      </c>
      <c r="C19" t="s">
        <v>230</v>
      </c>
      <c r="D19" s="34" t="s">
        <v>251</v>
      </c>
      <c r="E19" s="208">
        <v>45702</v>
      </c>
      <c r="F19" s="1"/>
      <c r="G19" t="s">
        <v>290</v>
      </c>
      <c r="H19" t="s">
        <v>233</v>
      </c>
      <c r="I19" s="208">
        <v>45723</v>
      </c>
      <c r="J19" t="s">
        <v>201</v>
      </c>
      <c r="K19" t="s">
        <v>241</v>
      </c>
      <c r="L19" t="s">
        <v>171</v>
      </c>
      <c r="M19" t="s">
        <v>291</v>
      </c>
      <c r="N19" t="s">
        <v>237</v>
      </c>
      <c r="O19" t="s">
        <v>230</v>
      </c>
      <c r="P19" s="193" t="str">
        <f>IF(OR(AND(A19&lt;&gt;"",COUNTIF(Bugs!B:B,A19)&gt;0),AND(B19&lt;&gt;"",COUNTIF(Bugs!A:A,B19)&gt;0)),"Y","")</f>
        <v/>
      </c>
      <c r="Q19" s="193" t="str">
        <f>IF(OR(
    AND(COUNTIF(Bugs!A:A,B19)&gt;0,ISNUMBER(SEARCH("x",INDEX(Bugs!C:C,MATCH(B19,Bugs!A:A,0))))),
    AND(COUNTIF(Bugs!B:B,B19)&gt;0,ISNUMBER(SEARCH("x",INDEX(Bugs!C:C,MATCH(B19,Bugs!B:B,0))))),
    AND(COUNTIF(Bugs!A:A,B19)&gt;0,ISNUMBER(SEARCH("x",INDEX(Bugs!D:D,MATCH(B19,Bugs!A:A,0))))),
    AND(COUNTIF(Bugs!B:B,B19)&gt;0,ISNUMBER(SEARCH("x",INDEX(Bugs!D:D,MATCH(B19,Bugs!B:B,0)))))
),"Y","")</f>
        <v/>
      </c>
      <c r="R19">
        <f ca="1">IF(OR(ISNUMBER(MATCH(L19,MasterData!$D$3:$D$18,0)),ISNUMBER(MATCH(L19,MasterData!$C$3:$C$18,0))),
    DATEDIF(E19,I19,"d"),
    DATEDIF(E19,TODAY(),"d"))</f>
        <v>21</v>
      </c>
      <c r="S19">
        <f t="shared" ca="1" si="0"/>
        <v>0</v>
      </c>
      <c r="T19">
        <f t="shared" ca="1" si="1"/>
        <v>1</v>
      </c>
      <c r="U19">
        <f t="shared" ca="1" si="2"/>
        <v>0</v>
      </c>
    </row>
    <row r="20" spans="1:21" x14ac:dyDescent="0.35">
      <c r="A20">
        <v>6000131715</v>
      </c>
      <c r="B20" t="s">
        <v>292</v>
      </c>
      <c r="C20" t="s">
        <v>230</v>
      </c>
      <c r="D20" s="34" t="s">
        <v>231</v>
      </c>
      <c r="E20" s="208">
        <v>45705</v>
      </c>
      <c r="F20" s="1"/>
      <c r="G20" t="s">
        <v>293</v>
      </c>
      <c r="H20" t="s">
        <v>233</v>
      </c>
      <c r="I20" s="208">
        <v>45713</v>
      </c>
      <c r="J20" t="s">
        <v>234</v>
      </c>
      <c r="K20" t="s">
        <v>235</v>
      </c>
      <c r="L20" t="s">
        <v>171</v>
      </c>
      <c r="M20" t="s">
        <v>294</v>
      </c>
      <c r="N20" t="s">
        <v>237</v>
      </c>
      <c r="O20" t="s">
        <v>230</v>
      </c>
      <c r="P20" s="193" t="str">
        <f>IF(OR(AND(A20&lt;&gt;"",COUNTIF(Bugs!B:B,A20)&gt;0),AND(B20&lt;&gt;"",COUNTIF(Bugs!A:A,B20)&gt;0)),"Y","")</f>
        <v/>
      </c>
      <c r="Q20" s="193" t="str">
        <f>IF(OR(
    AND(COUNTIF(Bugs!A:A,B20)&gt;0,ISNUMBER(SEARCH("x",INDEX(Bugs!C:C,MATCH(B20,Bugs!A:A,0))))),
    AND(COUNTIF(Bugs!B:B,B20)&gt;0,ISNUMBER(SEARCH("x",INDEX(Bugs!C:C,MATCH(B20,Bugs!B:B,0))))),
    AND(COUNTIF(Bugs!A:A,B20)&gt;0,ISNUMBER(SEARCH("x",INDEX(Bugs!D:D,MATCH(B20,Bugs!A:A,0))))),
    AND(COUNTIF(Bugs!B:B,B20)&gt;0,ISNUMBER(SEARCH("x",INDEX(Bugs!D:D,MATCH(B20,Bugs!B:B,0)))))
),"Y","")</f>
        <v/>
      </c>
      <c r="R20">
        <f ca="1">IF(OR(ISNUMBER(MATCH(L20,MasterData!$D$3:$D$18,0)),ISNUMBER(MATCH(L20,MasterData!$C$3:$C$18,0))),
    DATEDIF(E20,I20,"d"),
    DATEDIF(E20,TODAY(),"d"))</f>
        <v>8</v>
      </c>
      <c r="S20">
        <f t="shared" ca="1" si="0"/>
        <v>0</v>
      </c>
      <c r="T20">
        <f t="shared" ca="1" si="1"/>
        <v>1</v>
      </c>
      <c r="U20">
        <f t="shared" ca="1" si="2"/>
        <v>0</v>
      </c>
    </row>
    <row r="21" spans="1:21" x14ac:dyDescent="0.35">
      <c r="A21">
        <v>6000132000</v>
      </c>
      <c r="B21" t="s">
        <v>295</v>
      </c>
      <c r="C21" t="s">
        <v>230</v>
      </c>
      <c r="D21" s="34" t="s">
        <v>254</v>
      </c>
      <c r="E21" s="208">
        <v>45707</v>
      </c>
      <c r="F21" s="1"/>
      <c r="G21" t="s">
        <v>255</v>
      </c>
      <c r="H21" t="s">
        <v>240</v>
      </c>
      <c r="I21" s="208">
        <v>45735</v>
      </c>
      <c r="J21" t="s">
        <v>234</v>
      </c>
      <c r="K21" t="s">
        <v>241</v>
      </c>
      <c r="L21" t="s">
        <v>171</v>
      </c>
      <c r="M21" t="s">
        <v>296</v>
      </c>
      <c r="N21" t="s">
        <v>237</v>
      </c>
      <c r="O21" t="s">
        <v>230</v>
      </c>
      <c r="P21" s="193" t="str">
        <f>IF(OR(AND(A21&lt;&gt;"",COUNTIF(Bugs!B:B,A21)&gt;0),AND(B21&lt;&gt;"",COUNTIF(Bugs!A:A,B21)&gt;0)),"Y","")</f>
        <v/>
      </c>
      <c r="Q21" s="193" t="str">
        <f>IF(OR(
    AND(COUNTIF(Bugs!A:A,B21)&gt;0,ISNUMBER(SEARCH("x",INDEX(Bugs!C:C,MATCH(B21,Bugs!A:A,0))))),
    AND(COUNTIF(Bugs!B:B,B21)&gt;0,ISNUMBER(SEARCH("x",INDEX(Bugs!C:C,MATCH(B21,Bugs!B:B,0))))),
    AND(COUNTIF(Bugs!A:A,B21)&gt;0,ISNUMBER(SEARCH("x",INDEX(Bugs!D:D,MATCH(B21,Bugs!A:A,0))))),
    AND(COUNTIF(Bugs!B:B,B21)&gt;0,ISNUMBER(SEARCH("x",INDEX(Bugs!D:D,MATCH(B21,Bugs!B:B,0)))))
),"Y","")</f>
        <v/>
      </c>
      <c r="R21">
        <f ca="1">IF(OR(ISNUMBER(MATCH(L21,MasterData!$D$3:$D$18,0)),ISNUMBER(MATCH(L21,MasterData!$C$3:$C$18,0))),
    DATEDIF(E21,I21,"d"),
    DATEDIF(E21,TODAY(),"d"))</f>
        <v>28</v>
      </c>
      <c r="S21">
        <f t="shared" ca="1" si="0"/>
        <v>0</v>
      </c>
      <c r="T21">
        <f t="shared" ca="1" si="1"/>
        <v>1</v>
      </c>
      <c r="U21">
        <f t="shared" ca="1" si="2"/>
        <v>0</v>
      </c>
    </row>
    <row r="22" spans="1:21" x14ac:dyDescent="0.35">
      <c r="A22">
        <v>6000132651</v>
      </c>
      <c r="B22" t="s">
        <v>297</v>
      </c>
      <c r="C22" t="s">
        <v>230</v>
      </c>
      <c r="D22" s="34" t="s">
        <v>247</v>
      </c>
      <c r="E22" s="208">
        <v>45714</v>
      </c>
      <c r="F22" s="1"/>
      <c r="G22" t="s">
        <v>287</v>
      </c>
      <c r="H22" t="s">
        <v>240</v>
      </c>
      <c r="I22" s="208">
        <v>45723</v>
      </c>
      <c r="J22" t="s">
        <v>234</v>
      </c>
      <c r="K22" t="s">
        <v>235</v>
      </c>
      <c r="L22" t="s">
        <v>171</v>
      </c>
      <c r="M22" t="s">
        <v>298</v>
      </c>
      <c r="N22" t="s">
        <v>237</v>
      </c>
      <c r="O22" t="s">
        <v>230</v>
      </c>
      <c r="P22" s="193" t="str">
        <f>IF(OR(AND(A22&lt;&gt;"",COUNTIF(Bugs!B:B,A22)&gt;0),AND(B22&lt;&gt;"",COUNTIF(Bugs!A:A,B22)&gt;0)),"Y","")</f>
        <v/>
      </c>
      <c r="Q22" s="193" t="str">
        <f>IF(OR(
    AND(COUNTIF(Bugs!A:A,B22)&gt;0,ISNUMBER(SEARCH("x",INDEX(Bugs!C:C,MATCH(B22,Bugs!A:A,0))))),
    AND(COUNTIF(Bugs!B:B,B22)&gt;0,ISNUMBER(SEARCH("x",INDEX(Bugs!C:C,MATCH(B22,Bugs!B:B,0))))),
    AND(COUNTIF(Bugs!A:A,B22)&gt;0,ISNUMBER(SEARCH("x",INDEX(Bugs!D:D,MATCH(B22,Bugs!A:A,0))))),
    AND(COUNTIF(Bugs!B:B,B22)&gt;0,ISNUMBER(SEARCH("x",INDEX(Bugs!D:D,MATCH(B22,Bugs!B:B,0)))))
),"Y","")</f>
        <v/>
      </c>
      <c r="R22">
        <f ca="1">IF(OR(ISNUMBER(MATCH(L22,MasterData!$D$3:$D$18,0)),ISNUMBER(MATCH(L22,MasterData!$C$3:$C$18,0))),
    DATEDIF(E22,I22,"d"),
    DATEDIF(E22,TODAY(),"d"))</f>
        <v>9</v>
      </c>
      <c r="S22">
        <f t="shared" ca="1" si="0"/>
        <v>0</v>
      </c>
      <c r="T22">
        <f t="shared" ca="1" si="1"/>
        <v>1</v>
      </c>
      <c r="U22">
        <f t="shared" ca="1" si="2"/>
        <v>0</v>
      </c>
    </row>
    <row r="23" spans="1:21" x14ac:dyDescent="0.35">
      <c r="A23">
        <v>6000133013</v>
      </c>
      <c r="B23" t="s">
        <v>299</v>
      </c>
      <c r="C23" t="s">
        <v>230</v>
      </c>
      <c r="D23" s="34" t="s">
        <v>231</v>
      </c>
      <c r="E23" s="208">
        <v>45719</v>
      </c>
      <c r="F23" s="1"/>
      <c r="G23" t="s">
        <v>300</v>
      </c>
      <c r="H23" t="s">
        <v>245</v>
      </c>
      <c r="I23" s="208">
        <v>45734</v>
      </c>
      <c r="J23" t="s">
        <v>234</v>
      </c>
      <c r="K23" t="s">
        <v>235</v>
      </c>
      <c r="L23" t="s">
        <v>171</v>
      </c>
      <c r="M23" t="s">
        <v>301</v>
      </c>
      <c r="N23" t="s">
        <v>237</v>
      </c>
      <c r="O23" t="s">
        <v>230</v>
      </c>
      <c r="P23" s="193" t="str">
        <f>IF(OR(AND(A23&lt;&gt;"",COUNTIF(Bugs!B:B,A23)&gt;0),AND(B23&lt;&gt;"",COUNTIF(Bugs!A:A,B23)&gt;0)),"Y","")</f>
        <v/>
      </c>
      <c r="Q23" s="193" t="str">
        <f>IF(OR(
    AND(COUNTIF(Bugs!A:A,B23)&gt;0,ISNUMBER(SEARCH("x",INDEX(Bugs!C:C,MATCH(B23,Bugs!A:A,0))))),
    AND(COUNTIF(Bugs!B:B,B23)&gt;0,ISNUMBER(SEARCH("x",INDEX(Bugs!C:C,MATCH(B23,Bugs!B:B,0))))),
    AND(COUNTIF(Bugs!A:A,B23)&gt;0,ISNUMBER(SEARCH("x",INDEX(Bugs!D:D,MATCH(B23,Bugs!A:A,0))))),
    AND(COUNTIF(Bugs!B:B,B23)&gt;0,ISNUMBER(SEARCH("x",INDEX(Bugs!D:D,MATCH(B23,Bugs!B:B,0)))))
),"Y","")</f>
        <v/>
      </c>
      <c r="R23">
        <f ca="1">IF(OR(ISNUMBER(MATCH(L23,MasterData!$D$3:$D$18,0)),ISNUMBER(MATCH(L23,MasterData!$C$3:$C$18,0))),
    DATEDIF(E23,I23,"d"),
    DATEDIF(E23,TODAY(),"d"))</f>
        <v>15</v>
      </c>
      <c r="S23">
        <f t="shared" ca="1" si="0"/>
        <v>0</v>
      </c>
      <c r="T23">
        <f t="shared" ca="1" si="1"/>
        <v>1</v>
      </c>
      <c r="U23">
        <f t="shared" ca="1" si="2"/>
        <v>0</v>
      </c>
    </row>
    <row r="24" spans="1:21" x14ac:dyDescent="0.35">
      <c r="A24">
        <v>6000133061</v>
      </c>
      <c r="B24" t="s">
        <v>302</v>
      </c>
      <c r="C24" t="s">
        <v>230</v>
      </c>
      <c r="D24" s="34" t="s">
        <v>254</v>
      </c>
      <c r="E24" s="208">
        <v>45719</v>
      </c>
      <c r="F24" s="1"/>
      <c r="G24" t="s">
        <v>255</v>
      </c>
      <c r="H24" t="s">
        <v>245</v>
      </c>
      <c r="I24" s="208">
        <v>45735</v>
      </c>
      <c r="J24" t="s">
        <v>234</v>
      </c>
      <c r="K24" t="s">
        <v>241</v>
      </c>
      <c r="L24" t="s">
        <v>171</v>
      </c>
      <c r="M24" t="s">
        <v>303</v>
      </c>
      <c r="N24" t="s">
        <v>237</v>
      </c>
      <c r="O24" t="s">
        <v>230</v>
      </c>
      <c r="P24" s="193" t="str">
        <f>IF(OR(AND(A24&lt;&gt;"",COUNTIF(Bugs!B:B,A24)&gt;0),AND(B24&lt;&gt;"",COUNTIF(Bugs!A:A,B24)&gt;0)),"Y","")</f>
        <v/>
      </c>
      <c r="Q24" s="193" t="str">
        <f>IF(OR(
    AND(COUNTIF(Bugs!A:A,B24)&gt;0,ISNUMBER(SEARCH("x",INDEX(Bugs!C:C,MATCH(B24,Bugs!A:A,0))))),
    AND(COUNTIF(Bugs!B:B,B24)&gt;0,ISNUMBER(SEARCH("x",INDEX(Bugs!C:C,MATCH(B24,Bugs!B:B,0))))),
    AND(COUNTIF(Bugs!A:A,B24)&gt;0,ISNUMBER(SEARCH("x",INDEX(Bugs!D:D,MATCH(B24,Bugs!A:A,0))))),
    AND(COUNTIF(Bugs!B:B,B24)&gt;0,ISNUMBER(SEARCH("x",INDEX(Bugs!D:D,MATCH(B24,Bugs!B:B,0)))))
),"Y","")</f>
        <v/>
      </c>
      <c r="R24">
        <f ca="1">IF(OR(ISNUMBER(MATCH(L24,MasterData!$D$3:$D$18,0)),ISNUMBER(MATCH(L24,MasterData!$C$3:$C$18,0))),
    DATEDIF(E24,I24,"d"),
    DATEDIF(E24,TODAY(),"d"))</f>
        <v>16</v>
      </c>
      <c r="S24">
        <f t="shared" ca="1" si="0"/>
        <v>0</v>
      </c>
      <c r="T24">
        <f t="shared" ca="1" si="1"/>
        <v>1</v>
      </c>
      <c r="U24">
        <f t="shared" ca="1" si="2"/>
        <v>0</v>
      </c>
    </row>
    <row r="25" spans="1:21" x14ac:dyDescent="0.35">
      <c r="A25">
        <v>6000133063</v>
      </c>
      <c r="B25" t="s">
        <v>304</v>
      </c>
      <c r="C25" t="s">
        <v>230</v>
      </c>
      <c r="D25" s="34" t="s">
        <v>305</v>
      </c>
      <c r="E25" s="208">
        <v>45719</v>
      </c>
      <c r="F25" s="1"/>
      <c r="G25" t="s">
        <v>306</v>
      </c>
      <c r="H25" t="s">
        <v>245</v>
      </c>
      <c r="I25" s="208">
        <v>45778</v>
      </c>
      <c r="J25" t="s">
        <v>234</v>
      </c>
      <c r="K25" t="s">
        <v>235</v>
      </c>
      <c r="L25" t="s">
        <v>171</v>
      </c>
      <c r="M25" t="s">
        <v>307</v>
      </c>
      <c r="N25" t="s">
        <v>237</v>
      </c>
      <c r="O25" t="s">
        <v>230</v>
      </c>
      <c r="P25" s="193" t="str">
        <f>IF(OR(AND(A25&lt;&gt;"",COUNTIF(Bugs!B:B,A25)&gt;0),AND(B25&lt;&gt;"",COUNTIF(Bugs!A:A,B25)&gt;0)),"Y","")</f>
        <v/>
      </c>
      <c r="Q25" s="193" t="str">
        <f>IF(OR(
    AND(COUNTIF(Bugs!A:A,B25)&gt;0,ISNUMBER(SEARCH("x",INDEX(Bugs!C:C,MATCH(B25,Bugs!A:A,0))))),
    AND(COUNTIF(Bugs!B:B,B25)&gt;0,ISNUMBER(SEARCH("x",INDEX(Bugs!C:C,MATCH(B25,Bugs!B:B,0))))),
    AND(COUNTIF(Bugs!A:A,B25)&gt;0,ISNUMBER(SEARCH("x",INDEX(Bugs!D:D,MATCH(B25,Bugs!A:A,0))))),
    AND(COUNTIF(Bugs!B:B,B25)&gt;0,ISNUMBER(SEARCH("x",INDEX(Bugs!D:D,MATCH(B25,Bugs!B:B,0)))))
),"Y","")</f>
        <v/>
      </c>
      <c r="R25">
        <f ca="1">IF(OR(ISNUMBER(MATCH(L25,MasterData!$D$3:$D$18,0)),ISNUMBER(MATCH(L25,MasterData!$C$3:$C$18,0))),
    DATEDIF(E25,I25,"d"),
    DATEDIF(E25,TODAY(),"d"))</f>
        <v>59</v>
      </c>
      <c r="S25">
        <f t="shared" ca="1" si="0"/>
        <v>0</v>
      </c>
      <c r="T25">
        <f t="shared" ca="1" si="1"/>
        <v>0</v>
      </c>
      <c r="U25">
        <f t="shared" ca="1" si="2"/>
        <v>1</v>
      </c>
    </row>
    <row r="26" spans="1:21" x14ac:dyDescent="0.35">
      <c r="A26">
        <v>6000133075</v>
      </c>
      <c r="B26" t="s">
        <v>308</v>
      </c>
      <c r="C26" t="s">
        <v>230</v>
      </c>
      <c r="D26" s="34" t="s">
        <v>305</v>
      </c>
      <c r="E26" s="208">
        <v>45719</v>
      </c>
      <c r="F26" s="1"/>
      <c r="G26" t="s">
        <v>306</v>
      </c>
      <c r="H26" t="s">
        <v>240</v>
      </c>
      <c r="I26" s="208">
        <v>45758</v>
      </c>
      <c r="J26" t="s">
        <v>234</v>
      </c>
      <c r="K26" t="s">
        <v>235</v>
      </c>
      <c r="L26" t="s">
        <v>171</v>
      </c>
      <c r="M26" t="s">
        <v>309</v>
      </c>
      <c r="N26" t="s">
        <v>237</v>
      </c>
      <c r="O26" t="s">
        <v>230</v>
      </c>
      <c r="P26" s="193" t="str">
        <f>IF(OR(AND(A26&lt;&gt;"",COUNTIF(Bugs!B:B,A26)&gt;0),AND(B26&lt;&gt;"",COUNTIF(Bugs!A:A,B26)&gt;0)),"Y","")</f>
        <v/>
      </c>
      <c r="Q26" s="193" t="str">
        <f>IF(OR(
    AND(COUNTIF(Bugs!A:A,B26)&gt;0,ISNUMBER(SEARCH("x",INDEX(Bugs!C:C,MATCH(B26,Bugs!A:A,0))))),
    AND(COUNTIF(Bugs!B:B,B26)&gt;0,ISNUMBER(SEARCH("x",INDEX(Bugs!C:C,MATCH(B26,Bugs!B:B,0))))),
    AND(COUNTIF(Bugs!A:A,B26)&gt;0,ISNUMBER(SEARCH("x",INDEX(Bugs!D:D,MATCH(B26,Bugs!A:A,0))))),
    AND(COUNTIF(Bugs!B:B,B26)&gt;0,ISNUMBER(SEARCH("x",INDEX(Bugs!D:D,MATCH(B26,Bugs!B:B,0)))))
),"Y","")</f>
        <v/>
      </c>
      <c r="R26">
        <f ca="1">IF(OR(ISNUMBER(MATCH(L26,MasterData!$D$3:$D$18,0)),ISNUMBER(MATCH(L26,MasterData!$C$3:$C$18,0))),
    DATEDIF(E26,I26,"d"),
    DATEDIF(E26,TODAY(),"d"))</f>
        <v>39</v>
      </c>
      <c r="S26">
        <f t="shared" ca="1" si="0"/>
        <v>0</v>
      </c>
      <c r="T26">
        <f t="shared" ca="1" si="1"/>
        <v>0</v>
      </c>
      <c r="U26">
        <f t="shared" ca="1" si="2"/>
        <v>1</v>
      </c>
    </row>
    <row r="27" spans="1:21" x14ac:dyDescent="0.35">
      <c r="A27">
        <v>6000133085</v>
      </c>
      <c r="B27" t="s">
        <v>230</v>
      </c>
      <c r="C27" t="s">
        <v>230</v>
      </c>
      <c r="D27" s="34" t="s">
        <v>251</v>
      </c>
      <c r="E27" s="208">
        <v>45719</v>
      </c>
      <c r="F27" s="1"/>
      <c r="G27" t="s">
        <v>290</v>
      </c>
      <c r="H27" t="s">
        <v>240</v>
      </c>
      <c r="I27" s="208">
        <v>45731</v>
      </c>
      <c r="J27" t="s">
        <v>201</v>
      </c>
      <c r="K27" t="s">
        <v>241</v>
      </c>
      <c r="L27" t="s">
        <v>171</v>
      </c>
      <c r="M27" t="s">
        <v>310</v>
      </c>
      <c r="N27" t="s">
        <v>237</v>
      </c>
      <c r="O27" t="s">
        <v>230</v>
      </c>
      <c r="P27" s="193" t="str">
        <f>IF(OR(AND(A27&lt;&gt;"",COUNTIF(Bugs!B:B,A27)&gt;0),AND(B27&lt;&gt;"",COUNTIF(Bugs!A:A,B27)&gt;0)),"Y","")</f>
        <v/>
      </c>
      <c r="Q27" s="193" t="str">
        <f>IF(OR(
    AND(COUNTIF(Bugs!A:A,B27)&gt;0,ISNUMBER(SEARCH("x",INDEX(Bugs!C:C,MATCH(B27,Bugs!A:A,0))))),
    AND(COUNTIF(Bugs!B:B,B27)&gt;0,ISNUMBER(SEARCH("x",INDEX(Bugs!C:C,MATCH(B27,Bugs!B:B,0))))),
    AND(COUNTIF(Bugs!A:A,B27)&gt;0,ISNUMBER(SEARCH("x",INDEX(Bugs!D:D,MATCH(B27,Bugs!A:A,0))))),
    AND(COUNTIF(Bugs!B:B,B27)&gt;0,ISNUMBER(SEARCH("x",INDEX(Bugs!D:D,MATCH(B27,Bugs!B:B,0)))))
),"Y","")</f>
        <v/>
      </c>
      <c r="R27">
        <f ca="1">IF(OR(ISNUMBER(MATCH(L27,MasterData!$D$3:$D$18,0)),ISNUMBER(MATCH(L27,MasterData!$C$3:$C$18,0))),
    DATEDIF(E27,I27,"d"),
    DATEDIF(E27,TODAY(),"d"))</f>
        <v>12</v>
      </c>
      <c r="S27">
        <f t="shared" ca="1" si="0"/>
        <v>0</v>
      </c>
      <c r="T27">
        <f t="shared" ca="1" si="1"/>
        <v>1</v>
      </c>
      <c r="U27">
        <f t="shared" ca="1" si="2"/>
        <v>0</v>
      </c>
    </row>
    <row r="28" spans="1:21" x14ac:dyDescent="0.35">
      <c r="A28">
        <v>6000133086</v>
      </c>
      <c r="B28" t="s">
        <v>230</v>
      </c>
      <c r="C28" t="s">
        <v>230</v>
      </c>
      <c r="D28" s="34" t="s">
        <v>251</v>
      </c>
      <c r="E28" s="208">
        <v>45719</v>
      </c>
      <c r="F28" s="1"/>
      <c r="G28" t="s">
        <v>290</v>
      </c>
      <c r="H28" t="s">
        <v>240</v>
      </c>
      <c r="I28" s="208">
        <v>45773</v>
      </c>
      <c r="J28" t="s">
        <v>201</v>
      </c>
      <c r="K28" t="s">
        <v>241</v>
      </c>
      <c r="L28" t="s">
        <v>171</v>
      </c>
      <c r="M28" t="s">
        <v>311</v>
      </c>
      <c r="N28" t="s">
        <v>237</v>
      </c>
      <c r="O28" t="s">
        <v>230</v>
      </c>
      <c r="P28" s="193" t="str">
        <f>IF(OR(AND(A28&lt;&gt;"",COUNTIF(Bugs!B:B,A28)&gt;0),AND(B28&lt;&gt;"",COUNTIF(Bugs!A:A,B28)&gt;0)),"Y","")</f>
        <v/>
      </c>
      <c r="Q28" s="193" t="str">
        <f>IF(OR(
    AND(COUNTIF(Bugs!A:A,B28)&gt;0,ISNUMBER(SEARCH("x",INDEX(Bugs!C:C,MATCH(B28,Bugs!A:A,0))))),
    AND(COUNTIF(Bugs!B:B,B28)&gt;0,ISNUMBER(SEARCH("x",INDEX(Bugs!C:C,MATCH(B28,Bugs!B:B,0))))),
    AND(COUNTIF(Bugs!A:A,B28)&gt;0,ISNUMBER(SEARCH("x",INDEX(Bugs!D:D,MATCH(B28,Bugs!A:A,0))))),
    AND(COUNTIF(Bugs!B:B,B28)&gt;0,ISNUMBER(SEARCH("x",INDEX(Bugs!D:D,MATCH(B28,Bugs!B:B,0)))))
),"Y","")</f>
        <v/>
      </c>
      <c r="R28">
        <f ca="1">IF(OR(ISNUMBER(MATCH(L28,MasterData!$D$3:$D$18,0)),ISNUMBER(MATCH(L28,MasterData!$C$3:$C$18,0))),
    DATEDIF(E28,I28,"d"),
    DATEDIF(E28,TODAY(),"d"))</f>
        <v>54</v>
      </c>
      <c r="S28">
        <f t="shared" ca="1" si="0"/>
        <v>0</v>
      </c>
      <c r="T28">
        <f t="shared" ca="1" si="1"/>
        <v>0</v>
      </c>
      <c r="U28">
        <f t="shared" ca="1" si="2"/>
        <v>1</v>
      </c>
    </row>
    <row r="29" spans="1:21" x14ac:dyDescent="0.35">
      <c r="A29">
        <v>6000133087</v>
      </c>
      <c r="B29" t="s">
        <v>230</v>
      </c>
      <c r="C29" t="s">
        <v>230</v>
      </c>
      <c r="D29" s="34" t="s">
        <v>251</v>
      </c>
      <c r="E29" s="208">
        <v>45719</v>
      </c>
      <c r="F29" s="1"/>
      <c r="G29" t="s">
        <v>290</v>
      </c>
      <c r="H29" t="s">
        <v>245</v>
      </c>
      <c r="I29" s="208">
        <v>45807</v>
      </c>
      <c r="J29" t="s">
        <v>201</v>
      </c>
      <c r="K29" t="s">
        <v>241</v>
      </c>
      <c r="L29" t="s">
        <v>171</v>
      </c>
      <c r="M29" t="s">
        <v>312</v>
      </c>
      <c r="N29" t="s">
        <v>237</v>
      </c>
      <c r="O29" t="s">
        <v>230</v>
      </c>
      <c r="P29" s="193" t="str">
        <f>IF(OR(AND(A29&lt;&gt;"",COUNTIF(Bugs!B:B,A29)&gt;0),AND(B29&lt;&gt;"",COUNTIF(Bugs!A:A,B29)&gt;0)),"Y","")</f>
        <v/>
      </c>
      <c r="Q29" s="193" t="str">
        <f>IF(OR(
    AND(COUNTIF(Bugs!A:A,B29)&gt;0,ISNUMBER(SEARCH("x",INDEX(Bugs!C:C,MATCH(B29,Bugs!A:A,0))))),
    AND(COUNTIF(Bugs!B:B,B29)&gt;0,ISNUMBER(SEARCH("x",INDEX(Bugs!C:C,MATCH(B29,Bugs!B:B,0))))),
    AND(COUNTIF(Bugs!A:A,B29)&gt;0,ISNUMBER(SEARCH("x",INDEX(Bugs!D:D,MATCH(B29,Bugs!A:A,0))))),
    AND(COUNTIF(Bugs!B:B,B29)&gt;0,ISNUMBER(SEARCH("x",INDEX(Bugs!D:D,MATCH(B29,Bugs!B:B,0)))))
),"Y","")</f>
        <v/>
      </c>
      <c r="R29">
        <f ca="1">IF(OR(ISNUMBER(MATCH(L29,MasterData!$D$3:$D$18,0)),ISNUMBER(MATCH(L29,MasterData!$C$3:$C$18,0))),
    DATEDIF(E29,I29,"d"),
    DATEDIF(E29,TODAY(),"d"))</f>
        <v>88</v>
      </c>
      <c r="S29">
        <f t="shared" ca="1" si="0"/>
        <v>0</v>
      </c>
      <c r="T29">
        <f t="shared" ca="1" si="1"/>
        <v>0</v>
      </c>
      <c r="U29">
        <f t="shared" ca="1" si="2"/>
        <v>1</v>
      </c>
    </row>
    <row r="30" spans="1:21" x14ac:dyDescent="0.35">
      <c r="A30">
        <v>6000133442</v>
      </c>
      <c r="B30" t="s">
        <v>230</v>
      </c>
      <c r="C30" t="s">
        <v>230</v>
      </c>
      <c r="D30" s="34" t="s">
        <v>247</v>
      </c>
      <c r="E30" s="208">
        <v>45722</v>
      </c>
      <c r="F30" s="1"/>
      <c r="G30" t="s">
        <v>248</v>
      </c>
      <c r="H30" t="s">
        <v>245</v>
      </c>
      <c r="I30" s="208">
        <v>45786</v>
      </c>
      <c r="J30" t="s">
        <v>201</v>
      </c>
      <c r="K30" t="s">
        <v>241</v>
      </c>
      <c r="L30" t="s">
        <v>171</v>
      </c>
      <c r="M30" t="s">
        <v>313</v>
      </c>
      <c r="N30" t="s">
        <v>237</v>
      </c>
      <c r="O30" t="s">
        <v>230</v>
      </c>
      <c r="P30" s="193" t="str">
        <f>IF(OR(AND(A30&lt;&gt;"",COUNTIF(Bugs!B:B,A30)&gt;0),AND(B30&lt;&gt;"",COUNTIF(Bugs!A:A,B30)&gt;0)),"Y","")</f>
        <v/>
      </c>
      <c r="Q30" s="193" t="str">
        <f>IF(OR(
    AND(COUNTIF(Bugs!A:A,B30)&gt;0,ISNUMBER(SEARCH("x",INDEX(Bugs!C:C,MATCH(B30,Bugs!A:A,0))))),
    AND(COUNTIF(Bugs!B:B,B30)&gt;0,ISNUMBER(SEARCH("x",INDEX(Bugs!C:C,MATCH(B30,Bugs!B:B,0))))),
    AND(COUNTIF(Bugs!A:A,B30)&gt;0,ISNUMBER(SEARCH("x",INDEX(Bugs!D:D,MATCH(B30,Bugs!A:A,0))))),
    AND(COUNTIF(Bugs!B:B,B30)&gt;0,ISNUMBER(SEARCH("x",INDEX(Bugs!D:D,MATCH(B30,Bugs!B:B,0)))))
),"Y","")</f>
        <v/>
      </c>
      <c r="R30">
        <f ca="1">IF(OR(ISNUMBER(MATCH(L30,MasterData!$D$3:$D$18,0)),ISNUMBER(MATCH(L30,MasterData!$C$3:$C$18,0))),
    DATEDIF(E30,I30,"d"),
    DATEDIF(E30,TODAY(),"d"))</f>
        <v>64</v>
      </c>
      <c r="S30">
        <f t="shared" ca="1" si="0"/>
        <v>0</v>
      </c>
      <c r="T30">
        <f t="shared" ca="1" si="1"/>
        <v>0</v>
      </c>
      <c r="U30">
        <f t="shared" ca="1" si="2"/>
        <v>1</v>
      </c>
    </row>
    <row r="31" spans="1:21" x14ac:dyDescent="0.35">
      <c r="A31">
        <v>6000133644</v>
      </c>
      <c r="B31" t="s">
        <v>314</v>
      </c>
      <c r="C31" t="s">
        <v>230</v>
      </c>
      <c r="D31" s="34" t="s">
        <v>274</v>
      </c>
      <c r="E31" s="208">
        <v>45723</v>
      </c>
      <c r="F31" s="1"/>
      <c r="G31" t="s">
        <v>315</v>
      </c>
      <c r="H31" t="s">
        <v>240</v>
      </c>
      <c r="I31" s="208">
        <v>45903</v>
      </c>
      <c r="J31" t="s">
        <v>234</v>
      </c>
      <c r="K31" t="s">
        <v>241</v>
      </c>
      <c r="L31" t="s">
        <v>171</v>
      </c>
      <c r="M31" t="s">
        <v>316</v>
      </c>
      <c r="N31" t="s">
        <v>237</v>
      </c>
      <c r="O31" t="s">
        <v>230</v>
      </c>
      <c r="P31" s="193" t="str">
        <f>IF(OR(AND(A31&lt;&gt;"",COUNTIF(Bugs!B:B,A31)&gt;0),AND(B31&lt;&gt;"",COUNTIF(Bugs!A:A,B31)&gt;0)),"Y","")</f>
        <v/>
      </c>
      <c r="Q31" s="193" t="str">
        <f>IF(OR(
    AND(COUNTIF(Bugs!A:A,B31)&gt;0,ISNUMBER(SEARCH("x",INDEX(Bugs!C:C,MATCH(B31,Bugs!A:A,0))))),
    AND(COUNTIF(Bugs!B:B,B31)&gt;0,ISNUMBER(SEARCH("x",INDEX(Bugs!C:C,MATCH(B31,Bugs!B:B,0))))),
    AND(COUNTIF(Bugs!A:A,B31)&gt;0,ISNUMBER(SEARCH("x",INDEX(Bugs!D:D,MATCH(B31,Bugs!A:A,0))))),
    AND(COUNTIF(Bugs!B:B,B31)&gt;0,ISNUMBER(SEARCH("x",INDEX(Bugs!D:D,MATCH(B31,Bugs!B:B,0)))))
),"Y","")</f>
        <v/>
      </c>
      <c r="R31">
        <f ca="1">IF(OR(ISNUMBER(MATCH(L31,MasterData!$D$3:$D$18,0)),ISNUMBER(MATCH(L31,MasterData!$C$3:$C$18,0))),
    DATEDIF(E31,I31,"d"),
    DATEDIF(E31,TODAY(),"d"))</f>
        <v>180</v>
      </c>
      <c r="S31">
        <f t="shared" ca="1" si="0"/>
        <v>0</v>
      </c>
      <c r="T31">
        <f t="shared" ca="1" si="1"/>
        <v>0</v>
      </c>
      <c r="U31">
        <f t="shared" ca="1" si="2"/>
        <v>1</v>
      </c>
    </row>
    <row r="32" spans="1:21" x14ac:dyDescent="0.35">
      <c r="A32">
        <v>6000133647</v>
      </c>
      <c r="B32" t="s">
        <v>317</v>
      </c>
      <c r="C32" t="s">
        <v>230</v>
      </c>
      <c r="D32" s="34" t="s">
        <v>231</v>
      </c>
      <c r="E32" s="208">
        <v>45723</v>
      </c>
      <c r="F32" s="1"/>
      <c r="G32" t="s">
        <v>318</v>
      </c>
      <c r="H32" t="s">
        <v>245</v>
      </c>
      <c r="I32" s="208">
        <v>45733</v>
      </c>
      <c r="J32" t="s">
        <v>234</v>
      </c>
      <c r="K32" t="s">
        <v>235</v>
      </c>
      <c r="L32" t="s">
        <v>171</v>
      </c>
      <c r="M32" t="s">
        <v>319</v>
      </c>
      <c r="N32" t="s">
        <v>237</v>
      </c>
      <c r="O32" t="s">
        <v>230</v>
      </c>
      <c r="P32" s="193" t="str">
        <f>IF(OR(AND(A32&lt;&gt;"",COUNTIF(Bugs!B:B,A32)&gt;0),AND(B32&lt;&gt;"",COUNTIF(Bugs!A:A,B32)&gt;0)),"Y","")</f>
        <v/>
      </c>
      <c r="Q32" s="193" t="str">
        <f>IF(OR(
    AND(COUNTIF(Bugs!A:A,B32)&gt;0,ISNUMBER(SEARCH("x",INDEX(Bugs!C:C,MATCH(B32,Bugs!A:A,0))))),
    AND(COUNTIF(Bugs!B:B,B32)&gt;0,ISNUMBER(SEARCH("x",INDEX(Bugs!C:C,MATCH(B32,Bugs!B:B,0))))),
    AND(COUNTIF(Bugs!A:A,B32)&gt;0,ISNUMBER(SEARCH("x",INDEX(Bugs!D:D,MATCH(B32,Bugs!A:A,0))))),
    AND(COUNTIF(Bugs!B:B,B32)&gt;0,ISNUMBER(SEARCH("x",INDEX(Bugs!D:D,MATCH(B32,Bugs!B:B,0)))))
),"Y","")</f>
        <v/>
      </c>
      <c r="R32">
        <f ca="1">IF(OR(ISNUMBER(MATCH(L32,MasterData!$D$3:$D$18,0)),ISNUMBER(MATCH(L32,MasterData!$C$3:$C$18,0))),
    DATEDIF(E32,I32,"d"),
    DATEDIF(E32,TODAY(),"d"))</f>
        <v>10</v>
      </c>
      <c r="S32">
        <f t="shared" ca="1" si="0"/>
        <v>0</v>
      </c>
      <c r="T32">
        <f t="shared" ca="1" si="1"/>
        <v>1</v>
      </c>
      <c r="U32">
        <f t="shared" ca="1" si="2"/>
        <v>0</v>
      </c>
    </row>
    <row r="33" spans="1:21" x14ac:dyDescent="0.35">
      <c r="A33">
        <v>6000133780</v>
      </c>
      <c r="B33" t="s">
        <v>320</v>
      </c>
      <c r="C33" t="s">
        <v>230</v>
      </c>
      <c r="D33" s="34" t="s">
        <v>274</v>
      </c>
      <c r="E33" s="208">
        <v>45726</v>
      </c>
      <c r="F33" s="1"/>
      <c r="G33" t="s">
        <v>321</v>
      </c>
      <c r="H33" t="s">
        <v>240</v>
      </c>
      <c r="I33" s="208">
        <v>45741</v>
      </c>
      <c r="J33" t="s">
        <v>234</v>
      </c>
      <c r="K33" t="s">
        <v>235</v>
      </c>
      <c r="L33" t="s">
        <v>171</v>
      </c>
      <c r="M33" t="s">
        <v>322</v>
      </c>
      <c r="N33" t="s">
        <v>237</v>
      </c>
      <c r="O33" t="s">
        <v>230</v>
      </c>
      <c r="P33" s="193" t="str">
        <f>IF(OR(AND(A33&lt;&gt;"",COUNTIF(Bugs!B:B,A33)&gt;0),AND(B33&lt;&gt;"",COUNTIF(Bugs!A:A,B33)&gt;0)),"Y","")</f>
        <v/>
      </c>
      <c r="Q33" s="193" t="str">
        <f>IF(OR(
    AND(COUNTIF(Bugs!A:A,B33)&gt;0,ISNUMBER(SEARCH("x",INDEX(Bugs!C:C,MATCH(B33,Bugs!A:A,0))))),
    AND(COUNTIF(Bugs!B:B,B33)&gt;0,ISNUMBER(SEARCH("x",INDEX(Bugs!C:C,MATCH(B33,Bugs!B:B,0))))),
    AND(COUNTIF(Bugs!A:A,B33)&gt;0,ISNUMBER(SEARCH("x",INDEX(Bugs!D:D,MATCH(B33,Bugs!A:A,0))))),
    AND(COUNTIF(Bugs!B:B,B33)&gt;0,ISNUMBER(SEARCH("x",INDEX(Bugs!D:D,MATCH(B33,Bugs!B:B,0)))))
),"Y","")</f>
        <v/>
      </c>
      <c r="R33">
        <f ca="1">IF(OR(ISNUMBER(MATCH(L33,MasterData!$D$3:$D$18,0)),ISNUMBER(MATCH(L33,MasterData!$C$3:$C$18,0))),
    DATEDIF(E33,I33,"d"),
    DATEDIF(E33,TODAY(),"d"))</f>
        <v>15</v>
      </c>
      <c r="S33">
        <f t="shared" ca="1" si="0"/>
        <v>0</v>
      </c>
      <c r="T33">
        <f t="shared" ca="1" si="1"/>
        <v>1</v>
      </c>
      <c r="U33">
        <f t="shared" ca="1" si="2"/>
        <v>0</v>
      </c>
    </row>
    <row r="34" spans="1:21" x14ac:dyDescent="0.35">
      <c r="A34">
        <v>6000133782</v>
      </c>
      <c r="B34" t="s">
        <v>323</v>
      </c>
      <c r="C34" t="s">
        <v>230</v>
      </c>
      <c r="D34" s="34" t="s">
        <v>254</v>
      </c>
      <c r="E34" s="208">
        <v>45726</v>
      </c>
      <c r="F34" s="1"/>
      <c r="G34" t="s">
        <v>255</v>
      </c>
      <c r="H34" t="s">
        <v>240</v>
      </c>
      <c r="I34" s="208">
        <v>45735</v>
      </c>
      <c r="J34" t="s">
        <v>234</v>
      </c>
      <c r="K34" t="s">
        <v>241</v>
      </c>
      <c r="L34" t="s">
        <v>171</v>
      </c>
      <c r="M34" t="s">
        <v>324</v>
      </c>
      <c r="N34" t="s">
        <v>237</v>
      </c>
      <c r="O34" t="s">
        <v>230</v>
      </c>
      <c r="P34" s="193" t="str">
        <f>IF(OR(AND(A34&lt;&gt;"",COUNTIF(Bugs!B:B,A34)&gt;0),AND(B34&lt;&gt;"",COUNTIF(Bugs!A:A,B34)&gt;0)),"Y","")</f>
        <v/>
      </c>
      <c r="Q34" s="193" t="str">
        <f>IF(OR(
    AND(COUNTIF(Bugs!A:A,B34)&gt;0,ISNUMBER(SEARCH("x",INDEX(Bugs!C:C,MATCH(B34,Bugs!A:A,0))))),
    AND(COUNTIF(Bugs!B:B,B34)&gt;0,ISNUMBER(SEARCH("x",INDEX(Bugs!C:C,MATCH(B34,Bugs!B:B,0))))),
    AND(COUNTIF(Bugs!A:A,B34)&gt;0,ISNUMBER(SEARCH("x",INDEX(Bugs!D:D,MATCH(B34,Bugs!A:A,0))))),
    AND(COUNTIF(Bugs!B:B,B34)&gt;0,ISNUMBER(SEARCH("x",INDEX(Bugs!D:D,MATCH(B34,Bugs!B:B,0)))))
),"Y","")</f>
        <v/>
      </c>
      <c r="R34">
        <f ca="1">IF(OR(ISNUMBER(MATCH(L34,MasterData!$D$3:$D$18,0)),ISNUMBER(MATCH(L34,MasterData!$C$3:$C$18,0))),
    DATEDIF(E34,I34,"d"),
    DATEDIF(E34,TODAY(),"d"))</f>
        <v>9</v>
      </c>
      <c r="S34">
        <f t="shared" ca="1" si="0"/>
        <v>0</v>
      </c>
      <c r="T34">
        <f t="shared" ca="1" si="1"/>
        <v>1</v>
      </c>
      <c r="U34">
        <f t="shared" ca="1" si="2"/>
        <v>0</v>
      </c>
    </row>
    <row r="35" spans="1:21" x14ac:dyDescent="0.35">
      <c r="A35">
        <v>6000133815</v>
      </c>
      <c r="B35" t="s">
        <v>325</v>
      </c>
      <c r="C35" t="s">
        <v>230</v>
      </c>
      <c r="D35" s="34" t="s">
        <v>254</v>
      </c>
      <c r="E35" s="208">
        <v>45726</v>
      </c>
      <c r="F35" s="1"/>
      <c r="G35" t="s">
        <v>255</v>
      </c>
      <c r="H35" t="s">
        <v>240</v>
      </c>
      <c r="I35" s="208">
        <v>45748</v>
      </c>
      <c r="J35" t="s">
        <v>234</v>
      </c>
      <c r="K35" t="s">
        <v>241</v>
      </c>
      <c r="L35" t="s">
        <v>171</v>
      </c>
      <c r="M35" t="s">
        <v>326</v>
      </c>
      <c r="N35" t="s">
        <v>237</v>
      </c>
      <c r="O35" t="s">
        <v>230</v>
      </c>
      <c r="P35" s="193" t="str">
        <f>IF(OR(AND(A35&lt;&gt;"",COUNTIF(Bugs!B:B,A35)&gt;0),AND(B35&lt;&gt;"",COUNTIF(Bugs!A:A,B35)&gt;0)),"Y","")</f>
        <v/>
      </c>
      <c r="Q35" s="193" t="str">
        <f>IF(OR(
    AND(COUNTIF(Bugs!A:A,B35)&gt;0,ISNUMBER(SEARCH("x",INDEX(Bugs!C:C,MATCH(B35,Bugs!A:A,0))))),
    AND(COUNTIF(Bugs!B:B,B35)&gt;0,ISNUMBER(SEARCH("x",INDEX(Bugs!C:C,MATCH(B35,Bugs!B:B,0))))),
    AND(COUNTIF(Bugs!A:A,B35)&gt;0,ISNUMBER(SEARCH("x",INDEX(Bugs!D:D,MATCH(B35,Bugs!A:A,0))))),
    AND(COUNTIF(Bugs!B:B,B35)&gt;0,ISNUMBER(SEARCH("x",INDEX(Bugs!D:D,MATCH(B35,Bugs!B:B,0)))))
),"Y","")</f>
        <v/>
      </c>
      <c r="R35">
        <f ca="1">IF(OR(ISNUMBER(MATCH(L35,MasterData!$D$3:$D$18,0)),ISNUMBER(MATCH(L35,MasterData!$C$3:$C$18,0))),
    DATEDIF(E35,I35,"d"),
    DATEDIF(E35,TODAY(),"d"))</f>
        <v>22</v>
      </c>
      <c r="S35">
        <f t="shared" ca="1" si="0"/>
        <v>0</v>
      </c>
      <c r="T35">
        <f t="shared" ca="1" si="1"/>
        <v>1</v>
      </c>
      <c r="U35">
        <f t="shared" ca="1" si="2"/>
        <v>0</v>
      </c>
    </row>
    <row r="36" spans="1:21" x14ac:dyDescent="0.35">
      <c r="A36">
        <v>6000133897</v>
      </c>
      <c r="B36" t="s">
        <v>230</v>
      </c>
      <c r="C36" t="s">
        <v>230</v>
      </c>
      <c r="D36" s="34" t="s">
        <v>231</v>
      </c>
      <c r="E36" s="208">
        <v>45727</v>
      </c>
      <c r="F36" s="1"/>
      <c r="G36" t="s">
        <v>248</v>
      </c>
      <c r="H36" t="s">
        <v>240</v>
      </c>
      <c r="I36" s="208">
        <v>45751</v>
      </c>
      <c r="J36" t="s">
        <v>201</v>
      </c>
      <c r="K36" t="s">
        <v>241</v>
      </c>
      <c r="L36" t="s">
        <v>171</v>
      </c>
      <c r="M36" t="s">
        <v>327</v>
      </c>
      <c r="N36" t="s">
        <v>237</v>
      </c>
      <c r="O36" t="s">
        <v>230</v>
      </c>
      <c r="P36" s="193" t="str">
        <f>IF(OR(AND(A36&lt;&gt;"",COUNTIF(Bugs!B:B,A36)&gt;0),AND(B36&lt;&gt;"",COUNTIF(Bugs!A:A,B36)&gt;0)),"Y","")</f>
        <v/>
      </c>
      <c r="Q36" s="193" t="str">
        <f>IF(OR(
    AND(COUNTIF(Bugs!A:A,B36)&gt;0,ISNUMBER(SEARCH("x",INDEX(Bugs!C:C,MATCH(B36,Bugs!A:A,0))))),
    AND(COUNTIF(Bugs!B:B,B36)&gt;0,ISNUMBER(SEARCH("x",INDEX(Bugs!C:C,MATCH(B36,Bugs!B:B,0))))),
    AND(COUNTIF(Bugs!A:A,B36)&gt;0,ISNUMBER(SEARCH("x",INDEX(Bugs!D:D,MATCH(B36,Bugs!A:A,0))))),
    AND(COUNTIF(Bugs!B:B,B36)&gt;0,ISNUMBER(SEARCH("x",INDEX(Bugs!D:D,MATCH(B36,Bugs!B:B,0)))))
),"Y","")</f>
        <v/>
      </c>
      <c r="R36">
        <f ca="1">IF(OR(ISNUMBER(MATCH(L36,MasterData!$D$3:$D$18,0)),ISNUMBER(MATCH(L36,MasterData!$C$3:$C$18,0))),
    DATEDIF(E36,I36,"d"),
    DATEDIF(E36,TODAY(),"d"))</f>
        <v>24</v>
      </c>
      <c r="S36">
        <f t="shared" ca="1" si="0"/>
        <v>0</v>
      </c>
      <c r="T36">
        <f t="shared" ca="1" si="1"/>
        <v>1</v>
      </c>
      <c r="U36">
        <f t="shared" ca="1" si="2"/>
        <v>0</v>
      </c>
    </row>
    <row r="37" spans="1:21" x14ac:dyDescent="0.35">
      <c r="A37">
        <v>6000134052</v>
      </c>
      <c r="B37" t="s">
        <v>328</v>
      </c>
      <c r="D37" s="34">
        <v>3014</v>
      </c>
      <c r="E37" s="208">
        <v>45728</v>
      </c>
      <c r="F37" s="1"/>
      <c r="G37" t="s">
        <v>329</v>
      </c>
      <c r="H37" t="s">
        <v>330</v>
      </c>
      <c r="I37" s="208">
        <v>45852</v>
      </c>
      <c r="K37" t="s">
        <v>235</v>
      </c>
      <c r="L37" t="s">
        <v>171</v>
      </c>
      <c r="M37" t="s">
        <v>331</v>
      </c>
      <c r="N37" t="s">
        <v>332</v>
      </c>
      <c r="P37" s="193" t="str">
        <f>IF(OR(AND(A37&lt;&gt;"",COUNTIF(Bugs!B:B,A37)&gt;0),AND(B37&lt;&gt;"",COUNTIF(Bugs!A:A,B37)&gt;0)),"Y","")</f>
        <v/>
      </c>
      <c r="Q37" s="193" t="str">
        <f>IF(OR(
    AND(COUNTIF(Bugs!A:A,B37)&gt;0,ISNUMBER(SEARCH("x",INDEX(Bugs!C:C,MATCH(B37,Bugs!A:A,0))))),
    AND(COUNTIF(Bugs!B:B,B37)&gt;0,ISNUMBER(SEARCH("x",INDEX(Bugs!C:C,MATCH(B37,Bugs!B:B,0))))),
    AND(COUNTIF(Bugs!A:A,B37)&gt;0,ISNUMBER(SEARCH("x",INDEX(Bugs!D:D,MATCH(B37,Bugs!A:A,0))))),
    AND(COUNTIF(Bugs!B:B,B37)&gt;0,ISNUMBER(SEARCH("x",INDEX(Bugs!D:D,MATCH(B37,Bugs!B:B,0)))))
),"Y","")</f>
        <v/>
      </c>
      <c r="R37">
        <f ca="1">IF(OR(ISNUMBER(MATCH(L37,MasterData!$D$3:$D$18,0)),ISNUMBER(MATCH(L37,MasterData!$C$3:$C$18,0))),
    DATEDIF(E37,I37,"d"),
    DATEDIF(E37,TODAY(),"d"))</f>
        <v>124</v>
      </c>
      <c r="S37">
        <f t="shared" ca="1" si="0"/>
        <v>0</v>
      </c>
      <c r="T37">
        <f t="shared" ca="1" si="1"/>
        <v>0</v>
      </c>
      <c r="U37">
        <f t="shared" ca="1" si="2"/>
        <v>1</v>
      </c>
    </row>
    <row r="38" spans="1:21" x14ac:dyDescent="0.35">
      <c r="A38">
        <v>6000134157</v>
      </c>
      <c r="B38" t="s">
        <v>333</v>
      </c>
      <c r="C38" t="s">
        <v>230</v>
      </c>
      <c r="D38" s="34" t="s">
        <v>231</v>
      </c>
      <c r="E38" s="208">
        <v>45729</v>
      </c>
      <c r="F38" s="1"/>
      <c r="G38" t="s">
        <v>293</v>
      </c>
      <c r="H38" t="s">
        <v>245</v>
      </c>
      <c r="I38" s="208">
        <v>45737</v>
      </c>
      <c r="J38" t="s">
        <v>234</v>
      </c>
      <c r="K38" t="s">
        <v>235</v>
      </c>
      <c r="L38" t="s">
        <v>171</v>
      </c>
      <c r="M38" t="s">
        <v>334</v>
      </c>
      <c r="N38" t="s">
        <v>237</v>
      </c>
      <c r="O38" t="s">
        <v>230</v>
      </c>
      <c r="P38" s="193" t="str">
        <f>IF(OR(AND(A38&lt;&gt;"",COUNTIF(Bugs!B:B,A38)&gt;0),AND(B38&lt;&gt;"",COUNTIF(Bugs!A:A,B38)&gt;0)),"Y","")</f>
        <v/>
      </c>
      <c r="Q38" s="193" t="str">
        <f>IF(OR(
    AND(COUNTIF(Bugs!A:A,B38)&gt;0,ISNUMBER(SEARCH("x",INDEX(Bugs!C:C,MATCH(B38,Bugs!A:A,0))))),
    AND(COUNTIF(Bugs!B:B,B38)&gt;0,ISNUMBER(SEARCH("x",INDEX(Bugs!C:C,MATCH(B38,Bugs!B:B,0))))),
    AND(COUNTIF(Bugs!A:A,B38)&gt;0,ISNUMBER(SEARCH("x",INDEX(Bugs!D:D,MATCH(B38,Bugs!A:A,0))))),
    AND(COUNTIF(Bugs!B:B,B38)&gt;0,ISNUMBER(SEARCH("x",INDEX(Bugs!D:D,MATCH(B38,Bugs!B:B,0)))))
),"Y","")</f>
        <v/>
      </c>
      <c r="R38">
        <f ca="1">IF(OR(ISNUMBER(MATCH(L38,MasterData!$D$3:$D$18,0)),ISNUMBER(MATCH(L38,MasterData!$C$3:$C$18,0))),
    DATEDIF(E38,I38,"d"),
    DATEDIF(E38,TODAY(),"d"))</f>
        <v>8</v>
      </c>
      <c r="S38">
        <f t="shared" ca="1" si="0"/>
        <v>0</v>
      </c>
      <c r="T38">
        <f t="shared" ca="1" si="1"/>
        <v>1</v>
      </c>
      <c r="U38">
        <f t="shared" ca="1" si="2"/>
        <v>0</v>
      </c>
    </row>
    <row r="39" spans="1:21" x14ac:dyDescent="0.35">
      <c r="A39">
        <v>6000134167</v>
      </c>
      <c r="B39" t="s">
        <v>230</v>
      </c>
      <c r="C39" t="s">
        <v>230</v>
      </c>
      <c r="D39" s="34" t="s">
        <v>251</v>
      </c>
      <c r="E39" s="208">
        <v>45729</v>
      </c>
      <c r="F39" s="1"/>
      <c r="G39" t="s">
        <v>335</v>
      </c>
      <c r="H39" t="s">
        <v>240</v>
      </c>
      <c r="I39" s="208">
        <v>45792</v>
      </c>
      <c r="J39" t="s">
        <v>201</v>
      </c>
      <c r="K39" t="s">
        <v>241</v>
      </c>
      <c r="L39" t="s">
        <v>171</v>
      </c>
      <c r="M39" t="s">
        <v>336</v>
      </c>
      <c r="N39" t="s">
        <v>237</v>
      </c>
      <c r="O39" t="s">
        <v>230</v>
      </c>
      <c r="P39" s="193" t="str">
        <f>IF(OR(AND(A39&lt;&gt;"",COUNTIF(Bugs!B:B,A39)&gt;0),AND(B39&lt;&gt;"",COUNTIF(Bugs!A:A,B39)&gt;0)),"Y","")</f>
        <v/>
      </c>
      <c r="Q39" s="193" t="str">
        <f>IF(OR(
    AND(COUNTIF(Bugs!A:A,B39)&gt;0,ISNUMBER(SEARCH("x",INDEX(Bugs!C:C,MATCH(B39,Bugs!A:A,0))))),
    AND(COUNTIF(Bugs!B:B,B39)&gt;0,ISNUMBER(SEARCH("x",INDEX(Bugs!C:C,MATCH(B39,Bugs!B:B,0))))),
    AND(COUNTIF(Bugs!A:A,B39)&gt;0,ISNUMBER(SEARCH("x",INDEX(Bugs!D:D,MATCH(B39,Bugs!A:A,0))))),
    AND(COUNTIF(Bugs!B:B,B39)&gt;0,ISNUMBER(SEARCH("x",INDEX(Bugs!D:D,MATCH(B39,Bugs!B:B,0)))))
),"Y","")</f>
        <v/>
      </c>
      <c r="R39">
        <f ca="1">IF(OR(ISNUMBER(MATCH(L39,MasterData!$D$3:$D$18,0)),ISNUMBER(MATCH(L39,MasterData!$C$3:$C$18,0))),
    DATEDIF(E39,I39,"d"),
    DATEDIF(E39,TODAY(),"d"))</f>
        <v>63</v>
      </c>
      <c r="S39">
        <f t="shared" ca="1" si="0"/>
        <v>0</v>
      </c>
      <c r="T39">
        <f t="shared" ca="1" si="1"/>
        <v>0</v>
      </c>
      <c r="U39">
        <f t="shared" ca="1" si="2"/>
        <v>1</v>
      </c>
    </row>
    <row r="40" spans="1:21" x14ac:dyDescent="0.35">
      <c r="A40">
        <v>6000134304</v>
      </c>
      <c r="B40" t="s">
        <v>337</v>
      </c>
      <c r="C40" t="s">
        <v>230</v>
      </c>
      <c r="D40" s="34" t="s">
        <v>338</v>
      </c>
      <c r="E40" s="208">
        <v>45729</v>
      </c>
      <c r="F40" s="1"/>
      <c r="G40" t="s">
        <v>339</v>
      </c>
      <c r="H40" t="s">
        <v>245</v>
      </c>
      <c r="I40" s="208">
        <v>45782</v>
      </c>
      <c r="J40" t="s">
        <v>234</v>
      </c>
      <c r="K40" t="s">
        <v>235</v>
      </c>
      <c r="L40" t="s">
        <v>171</v>
      </c>
      <c r="M40" t="s">
        <v>340</v>
      </c>
      <c r="N40" t="s">
        <v>237</v>
      </c>
      <c r="O40" t="s">
        <v>230</v>
      </c>
      <c r="P40" s="193" t="str">
        <f>IF(OR(AND(A40&lt;&gt;"",COUNTIF(Bugs!B:B,A40)&gt;0),AND(B40&lt;&gt;"",COUNTIF(Bugs!A:A,B40)&gt;0)),"Y","")</f>
        <v/>
      </c>
      <c r="Q40" s="193" t="str">
        <f>IF(OR(
    AND(COUNTIF(Bugs!A:A,B40)&gt;0,ISNUMBER(SEARCH("x",INDEX(Bugs!C:C,MATCH(B40,Bugs!A:A,0))))),
    AND(COUNTIF(Bugs!B:B,B40)&gt;0,ISNUMBER(SEARCH("x",INDEX(Bugs!C:C,MATCH(B40,Bugs!B:B,0))))),
    AND(COUNTIF(Bugs!A:A,B40)&gt;0,ISNUMBER(SEARCH("x",INDEX(Bugs!D:D,MATCH(B40,Bugs!A:A,0))))),
    AND(COUNTIF(Bugs!B:B,B40)&gt;0,ISNUMBER(SEARCH("x",INDEX(Bugs!D:D,MATCH(B40,Bugs!B:B,0)))))
),"Y","")</f>
        <v/>
      </c>
      <c r="R40">
        <f ca="1">IF(OR(ISNUMBER(MATCH(L40,MasterData!$D$3:$D$18,0)),ISNUMBER(MATCH(L40,MasterData!$C$3:$C$18,0))),
    DATEDIF(E40,I40,"d"),
    DATEDIF(E40,TODAY(),"d"))</f>
        <v>53</v>
      </c>
      <c r="S40">
        <f t="shared" ca="1" si="0"/>
        <v>0</v>
      </c>
      <c r="T40">
        <f t="shared" ca="1" si="1"/>
        <v>0</v>
      </c>
      <c r="U40">
        <f t="shared" ca="1" si="2"/>
        <v>1</v>
      </c>
    </row>
    <row r="41" spans="1:21" x14ac:dyDescent="0.35">
      <c r="A41">
        <v>6000134423</v>
      </c>
      <c r="B41" t="s">
        <v>341</v>
      </c>
      <c r="C41" t="s">
        <v>230</v>
      </c>
      <c r="D41" s="34" t="s">
        <v>231</v>
      </c>
      <c r="E41" s="208">
        <v>45730</v>
      </c>
      <c r="F41" s="1"/>
      <c r="G41" t="s">
        <v>293</v>
      </c>
      <c r="H41" t="s">
        <v>245</v>
      </c>
      <c r="I41" s="208">
        <v>45748</v>
      </c>
      <c r="J41" t="s">
        <v>234</v>
      </c>
      <c r="K41" t="s">
        <v>235</v>
      </c>
      <c r="L41" t="s">
        <v>171</v>
      </c>
      <c r="M41" t="s">
        <v>342</v>
      </c>
      <c r="N41" t="s">
        <v>237</v>
      </c>
      <c r="O41" t="s">
        <v>230</v>
      </c>
      <c r="P41" s="193" t="str">
        <f>IF(OR(AND(A41&lt;&gt;"",COUNTIF(Bugs!B:B,A41)&gt;0),AND(B41&lt;&gt;"",COUNTIF(Bugs!A:A,B41)&gt;0)),"Y","")</f>
        <v/>
      </c>
      <c r="Q41" s="193" t="str">
        <f>IF(OR(
    AND(COUNTIF(Bugs!A:A,B41)&gt;0,ISNUMBER(SEARCH("x",INDEX(Bugs!C:C,MATCH(B41,Bugs!A:A,0))))),
    AND(COUNTIF(Bugs!B:B,B41)&gt;0,ISNUMBER(SEARCH("x",INDEX(Bugs!C:C,MATCH(B41,Bugs!B:B,0))))),
    AND(COUNTIF(Bugs!A:A,B41)&gt;0,ISNUMBER(SEARCH("x",INDEX(Bugs!D:D,MATCH(B41,Bugs!A:A,0))))),
    AND(COUNTIF(Bugs!B:B,B41)&gt;0,ISNUMBER(SEARCH("x",INDEX(Bugs!D:D,MATCH(B41,Bugs!B:B,0)))))
),"Y","")</f>
        <v/>
      </c>
      <c r="R41">
        <f ca="1">IF(OR(ISNUMBER(MATCH(L41,MasterData!$D$3:$D$18,0)),ISNUMBER(MATCH(L41,MasterData!$C$3:$C$18,0))),
    DATEDIF(E41,I41,"d"),
    DATEDIF(E41,TODAY(),"d"))</f>
        <v>18</v>
      </c>
      <c r="S41">
        <f t="shared" ca="1" si="0"/>
        <v>0</v>
      </c>
      <c r="T41">
        <f t="shared" ca="1" si="1"/>
        <v>1</v>
      </c>
      <c r="U41">
        <f t="shared" ca="1" si="2"/>
        <v>0</v>
      </c>
    </row>
    <row r="42" spans="1:21" x14ac:dyDescent="0.35">
      <c r="A42">
        <v>6000134460</v>
      </c>
      <c r="B42" t="s">
        <v>343</v>
      </c>
      <c r="C42" t="s">
        <v>230</v>
      </c>
      <c r="D42" s="34" t="s">
        <v>231</v>
      </c>
      <c r="E42" s="208">
        <v>45730</v>
      </c>
      <c r="F42" s="1"/>
      <c r="G42" t="s">
        <v>329</v>
      </c>
      <c r="H42" t="s">
        <v>240</v>
      </c>
      <c r="I42" s="208">
        <v>45748</v>
      </c>
      <c r="J42" t="s">
        <v>234</v>
      </c>
      <c r="K42" t="s">
        <v>235</v>
      </c>
      <c r="L42" t="s">
        <v>171</v>
      </c>
      <c r="M42" t="s">
        <v>344</v>
      </c>
      <c r="N42" t="s">
        <v>237</v>
      </c>
      <c r="O42" t="s">
        <v>230</v>
      </c>
      <c r="P42" s="193" t="str">
        <f>IF(OR(AND(A42&lt;&gt;"",COUNTIF(Bugs!B:B,A42)&gt;0),AND(B42&lt;&gt;"",COUNTIF(Bugs!A:A,B42)&gt;0)),"Y","")</f>
        <v/>
      </c>
      <c r="Q42" s="193" t="str">
        <f>IF(OR(
    AND(COUNTIF(Bugs!A:A,B42)&gt;0,ISNUMBER(SEARCH("x",INDEX(Bugs!C:C,MATCH(B42,Bugs!A:A,0))))),
    AND(COUNTIF(Bugs!B:B,B42)&gt;0,ISNUMBER(SEARCH("x",INDEX(Bugs!C:C,MATCH(B42,Bugs!B:B,0))))),
    AND(COUNTIF(Bugs!A:A,B42)&gt;0,ISNUMBER(SEARCH("x",INDEX(Bugs!D:D,MATCH(B42,Bugs!A:A,0))))),
    AND(COUNTIF(Bugs!B:B,B42)&gt;0,ISNUMBER(SEARCH("x",INDEX(Bugs!D:D,MATCH(B42,Bugs!B:B,0)))))
),"Y","")</f>
        <v/>
      </c>
      <c r="R42">
        <f ca="1">IF(OR(ISNUMBER(MATCH(L42,MasterData!$D$3:$D$18,0)),ISNUMBER(MATCH(L42,MasterData!$C$3:$C$18,0))),
    DATEDIF(E42,I42,"d"),
    DATEDIF(E42,TODAY(),"d"))</f>
        <v>18</v>
      </c>
      <c r="S42">
        <f t="shared" ca="1" si="0"/>
        <v>0</v>
      </c>
      <c r="T42">
        <f t="shared" ca="1" si="1"/>
        <v>1</v>
      </c>
      <c r="U42">
        <f t="shared" ca="1" si="2"/>
        <v>0</v>
      </c>
    </row>
    <row r="43" spans="1:21" x14ac:dyDescent="0.35">
      <c r="A43">
        <v>6000134543</v>
      </c>
      <c r="B43" t="s">
        <v>345</v>
      </c>
      <c r="C43" t="s">
        <v>230</v>
      </c>
      <c r="D43" s="34" t="s">
        <v>274</v>
      </c>
      <c r="E43" s="208">
        <v>45733</v>
      </c>
      <c r="F43" s="1"/>
      <c r="G43" t="s">
        <v>346</v>
      </c>
      <c r="H43" t="s">
        <v>240</v>
      </c>
      <c r="I43" s="208">
        <v>45754</v>
      </c>
      <c r="J43" t="s">
        <v>234</v>
      </c>
      <c r="K43" t="s">
        <v>347</v>
      </c>
      <c r="L43" t="s">
        <v>171</v>
      </c>
      <c r="M43" t="s">
        <v>348</v>
      </c>
      <c r="N43" t="s">
        <v>237</v>
      </c>
      <c r="O43" t="s">
        <v>230</v>
      </c>
      <c r="P43" s="193" t="str">
        <f>IF(OR(AND(A43&lt;&gt;"",COUNTIF(Bugs!B:B,A43)&gt;0),AND(B43&lt;&gt;"",COUNTIF(Bugs!A:A,B43)&gt;0)),"Y","")</f>
        <v/>
      </c>
      <c r="Q43" s="193" t="str">
        <f>IF(OR(
    AND(COUNTIF(Bugs!A:A,B43)&gt;0,ISNUMBER(SEARCH("x",INDEX(Bugs!C:C,MATCH(B43,Bugs!A:A,0))))),
    AND(COUNTIF(Bugs!B:B,B43)&gt;0,ISNUMBER(SEARCH("x",INDEX(Bugs!C:C,MATCH(B43,Bugs!B:B,0))))),
    AND(COUNTIF(Bugs!A:A,B43)&gt;0,ISNUMBER(SEARCH("x",INDEX(Bugs!D:D,MATCH(B43,Bugs!A:A,0))))),
    AND(COUNTIF(Bugs!B:B,B43)&gt;0,ISNUMBER(SEARCH("x",INDEX(Bugs!D:D,MATCH(B43,Bugs!B:B,0)))))
),"Y","")</f>
        <v/>
      </c>
      <c r="R43">
        <f ca="1">IF(OR(ISNUMBER(MATCH(L43,MasterData!$D$3:$D$18,0)),ISNUMBER(MATCH(L43,MasterData!$C$3:$C$18,0))),
    DATEDIF(E43,I43,"d"),
    DATEDIF(E43,TODAY(),"d"))</f>
        <v>21</v>
      </c>
      <c r="S43">
        <f t="shared" ca="1" si="0"/>
        <v>0</v>
      </c>
      <c r="T43">
        <f t="shared" ca="1" si="1"/>
        <v>1</v>
      </c>
      <c r="U43">
        <f t="shared" ca="1" si="2"/>
        <v>0</v>
      </c>
    </row>
    <row r="44" spans="1:21" x14ac:dyDescent="0.35">
      <c r="A44">
        <v>6000134731</v>
      </c>
      <c r="B44" t="s">
        <v>349</v>
      </c>
      <c r="C44" t="s">
        <v>230</v>
      </c>
      <c r="D44" s="34" t="s">
        <v>231</v>
      </c>
      <c r="E44" s="208">
        <v>45734</v>
      </c>
      <c r="F44" s="1"/>
      <c r="G44" t="s">
        <v>293</v>
      </c>
      <c r="H44" t="s">
        <v>245</v>
      </c>
      <c r="I44" s="208">
        <v>45743</v>
      </c>
      <c r="J44" t="s">
        <v>234</v>
      </c>
      <c r="K44" t="s">
        <v>235</v>
      </c>
      <c r="L44" t="s">
        <v>171</v>
      </c>
      <c r="M44" t="s">
        <v>350</v>
      </c>
      <c r="N44" t="s">
        <v>237</v>
      </c>
      <c r="O44" t="s">
        <v>230</v>
      </c>
      <c r="P44" s="193" t="str">
        <f>IF(OR(AND(A44&lt;&gt;"",COUNTIF(Bugs!B:B,A44)&gt;0),AND(B44&lt;&gt;"",COUNTIF(Bugs!A:A,B44)&gt;0)),"Y","")</f>
        <v/>
      </c>
      <c r="Q44" s="193" t="str">
        <f>IF(OR(
    AND(COUNTIF(Bugs!A:A,B44)&gt;0,ISNUMBER(SEARCH("x",INDEX(Bugs!C:C,MATCH(B44,Bugs!A:A,0))))),
    AND(COUNTIF(Bugs!B:B,B44)&gt;0,ISNUMBER(SEARCH("x",INDEX(Bugs!C:C,MATCH(B44,Bugs!B:B,0))))),
    AND(COUNTIF(Bugs!A:A,B44)&gt;0,ISNUMBER(SEARCH("x",INDEX(Bugs!D:D,MATCH(B44,Bugs!A:A,0))))),
    AND(COUNTIF(Bugs!B:B,B44)&gt;0,ISNUMBER(SEARCH("x",INDEX(Bugs!D:D,MATCH(B44,Bugs!B:B,0)))))
),"Y","")</f>
        <v/>
      </c>
      <c r="R44">
        <f ca="1">IF(OR(ISNUMBER(MATCH(L44,MasterData!$D$3:$D$18,0)),ISNUMBER(MATCH(L44,MasterData!$C$3:$C$18,0))),
    DATEDIF(E44,I44,"d"),
    DATEDIF(E44,TODAY(),"d"))</f>
        <v>9</v>
      </c>
      <c r="S44">
        <f t="shared" ca="1" si="0"/>
        <v>0</v>
      </c>
      <c r="T44">
        <f t="shared" ca="1" si="1"/>
        <v>1</v>
      </c>
      <c r="U44">
        <f t="shared" ca="1" si="2"/>
        <v>0</v>
      </c>
    </row>
    <row r="45" spans="1:21" x14ac:dyDescent="0.35">
      <c r="A45">
        <v>6000134816</v>
      </c>
      <c r="B45" t="s">
        <v>351</v>
      </c>
      <c r="C45" t="s">
        <v>230</v>
      </c>
      <c r="D45" s="34" t="s">
        <v>305</v>
      </c>
      <c r="E45" s="208">
        <v>45735</v>
      </c>
      <c r="F45" s="1"/>
      <c r="G45" t="s">
        <v>306</v>
      </c>
      <c r="H45" t="s">
        <v>245</v>
      </c>
      <c r="I45" s="208">
        <v>45762</v>
      </c>
      <c r="J45" t="s">
        <v>234</v>
      </c>
      <c r="K45" t="s">
        <v>235</v>
      </c>
      <c r="L45" t="s">
        <v>171</v>
      </c>
      <c r="M45" t="s">
        <v>352</v>
      </c>
      <c r="N45" t="s">
        <v>237</v>
      </c>
      <c r="O45" t="s">
        <v>230</v>
      </c>
      <c r="P45" s="193" t="str">
        <f>IF(OR(AND(A45&lt;&gt;"",COUNTIF(Bugs!B:B,A45)&gt;0),AND(B45&lt;&gt;"",COUNTIF(Bugs!A:A,B45)&gt;0)),"Y","")</f>
        <v/>
      </c>
      <c r="Q45" s="193" t="str">
        <f>IF(OR(
    AND(COUNTIF(Bugs!A:A,B45)&gt;0,ISNUMBER(SEARCH("x",INDEX(Bugs!C:C,MATCH(B45,Bugs!A:A,0))))),
    AND(COUNTIF(Bugs!B:B,B45)&gt;0,ISNUMBER(SEARCH("x",INDEX(Bugs!C:C,MATCH(B45,Bugs!B:B,0))))),
    AND(COUNTIF(Bugs!A:A,B45)&gt;0,ISNUMBER(SEARCH("x",INDEX(Bugs!D:D,MATCH(B45,Bugs!A:A,0))))),
    AND(COUNTIF(Bugs!B:B,B45)&gt;0,ISNUMBER(SEARCH("x",INDEX(Bugs!D:D,MATCH(B45,Bugs!B:B,0)))))
),"Y","")</f>
        <v/>
      </c>
      <c r="R45">
        <f ca="1">IF(OR(ISNUMBER(MATCH(L45,MasterData!$D$3:$D$18,0)),ISNUMBER(MATCH(L45,MasterData!$C$3:$C$18,0))),
    DATEDIF(E45,I45,"d"),
    DATEDIF(E45,TODAY(),"d"))</f>
        <v>27</v>
      </c>
      <c r="S45">
        <f t="shared" ca="1" si="0"/>
        <v>0</v>
      </c>
      <c r="T45">
        <f t="shared" ca="1" si="1"/>
        <v>1</v>
      </c>
      <c r="U45">
        <f t="shared" ca="1" si="2"/>
        <v>0</v>
      </c>
    </row>
    <row r="46" spans="1:21" x14ac:dyDescent="0.35">
      <c r="A46">
        <v>6000134850</v>
      </c>
      <c r="B46" t="s">
        <v>353</v>
      </c>
      <c r="C46" t="s">
        <v>230</v>
      </c>
      <c r="D46" s="34" t="s">
        <v>274</v>
      </c>
      <c r="E46" s="208">
        <v>45735</v>
      </c>
      <c r="F46" s="1"/>
      <c r="G46" t="s">
        <v>354</v>
      </c>
      <c r="H46" t="s">
        <v>240</v>
      </c>
      <c r="I46" s="208">
        <v>45761</v>
      </c>
      <c r="J46" t="s">
        <v>234</v>
      </c>
      <c r="K46" t="s">
        <v>241</v>
      </c>
      <c r="L46" t="s">
        <v>171</v>
      </c>
      <c r="M46" t="s">
        <v>355</v>
      </c>
      <c r="N46" t="s">
        <v>237</v>
      </c>
      <c r="O46" t="s">
        <v>230</v>
      </c>
      <c r="P46" s="193" t="str">
        <f>IF(OR(AND(A46&lt;&gt;"",COUNTIF(Bugs!B:B,A46)&gt;0),AND(B46&lt;&gt;"",COUNTIF(Bugs!A:A,B46)&gt;0)),"Y","")</f>
        <v/>
      </c>
      <c r="Q46" s="193" t="str">
        <f>IF(OR(
    AND(COUNTIF(Bugs!A:A,B46)&gt;0,ISNUMBER(SEARCH("x",INDEX(Bugs!C:C,MATCH(B46,Bugs!A:A,0))))),
    AND(COUNTIF(Bugs!B:B,B46)&gt;0,ISNUMBER(SEARCH("x",INDEX(Bugs!C:C,MATCH(B46,Bugs!B:B,0))))),
    AND(COUNTIF(Bugs!A:A,B46)&gt;0,ISNUMBER(SEARCH("x",INDEX(Bugs!D:D,MATCH(B46,Bugs!A:A,0))))),
    AND(COUNTIF(Bugs!B:B,B46)&gt;0,ISNUMBER(SEARCH("x",INDEX(Bugs!D:D,MATCH(B46,Bugs!B:B,0)))))
),"Y","")</f>
        <v/>
      </c>
      <c r="R46">
        <f ca="1">IF(OR(ISNUMBER(MATCH(L46,MasterData!$D$3:$D$18,0)),ISNUMBER(MATCH(L46,MasterData!$C$3:$C$18,0))),
    DATEDIF(E46,I46,"d"),
    DATEDIF(E46,TODAY(),"d"))</f>
        <v>26</v>
      </c>
      <c r="S46">
        <f t="shared" ca="1" si="0"/>
        <v>0</v>
      </c>
      <c r="T46">
        <f t="shared" ca="1" si="1"/>
        <v>1</v>
      </c>
      <c r="U46">
        <f t="shared" ca="1" si="2"/>
        <v>0</v>
      </c>
    </row>
    <row r="47" spans="1:21" x14ac:dyDescent="0.35">
      <c r="A47">
        <v>6000134958</v>
      </c>
      <c r="B47" t="s">
        <v>356</v>
      </c>
      <c r="C47" t="s">
        <v>230</v>
      </c>
      <c r="D47" s="34" t="s">
        <v>247</v>
      </c>
      <c r="E47" s="208">
        <v>45736</v>
      </c>
      <c r="F47" s="1"/>
      <c r="G47" t="s">
        <v>357</v>
      </c>
      <c r="H47" t="s">
        <v>245</v>
      </c>
      <c r="I47" s="208">
        <v>45750</v>
      </c>
      <c r="J47" t="s">
        <v>234</v>
      </c>
      <c r="K47" t="s">
        <v>241</v>
      </c>
      <c r="L47" t="s">
        <v>171</v>
      </c>
      <c r="M47" t="s">
        <v>358</v>
      </c>
      <c r="N47" t="s">
        <v>237</v>
      </c>
      <c r="O47" t="s">
        <v>230</v>
      </c>
      <c r="P47" s="193" t="str">
        <f>IF(OR(AND(A47&lt;&gt;"",COUNTIF(Bugs!B:B,A47)&gt;0),AND(B47&lt;&gt;"",COUNTIF(Bugs!A:A,B47)&gt;0)),"Y","")</f>
        <v/>
      </c>
      <c r="Q47" s="193" t="str">
        <f>IF(OR(
    AND(COUNTIF(Bugs!A:A,B47)&gt;0,ISNUMBER(SEARCH("x",INDEX(Bugs!C:C,MATCH(B47,Bugs!A:A,0))))),
    AND(COUNTIF(Bugs!B:B,B47)&gt;0,ISNUMBER(SEARCH("x",INDEX(Bugs!C:C,MATCH(B47,Bugs!B:B,0))))),
    AND(COUNTIF(Bugs!A:A,B47)&gt;0,ISNUMBER(SEARCH("x",INDEX(Bugs!D:D,MATCH(B47,Bugs!A:A,0))))),
    AND(COUNTIF(Bugs!B:B,B47)&gt;0,ISNUMBER(SEARCH("x",INDEX(Bugs!D:D,MATCH(B47,Bugs!B:B,0)))))
),"Y","")</f>
        <v/>
      </c>
      <c r="R47">
        <f ca="1">IF(OR(ISNUMBER(MATCH(L47,MasterData!$D$3:$D$18,0)),ISNUMBER(MATCH(L47,MasterData!$C$3:$C$18,0))),
    DATEDIF(E47,I47,"d"),
    DATEDIF(E47,TODAY(),"d"))</f>
        <v>14</v>
      </c>
      <c r="S47">
        <f t="shared" ca="1" si="0"/>
        <v>0</v>
      </c>
      <c r="T47">
        <f t="shared" ca="1" si="1"/>
        <v>1</v>
      </c>
      <c r="U47">
        <f t="shared" ca="1" si="2"/>
        <v>0</v>
      </c>
    </row>
    <row r="48" spans="1:21" x14ac:dyDescent="0.35">
      <c r="A48">
        <v>6000135155</v>
      </c>
      <c r="B48" t="s">
        <v>359</v>
      </c>
      <c r="C48" t="s">
        <v>230</v>
      </c>
      <c r="D48" s="34" t="s">
        <v>251</v>
      </c>
      <c r="E48" s="208">
        <v>45737</v>
      </c>
      <c r="F48" s="1"/>
      <c r="G48" t="s">
        <v>360</v>
      </c>
      <c r="H48" t="s">
        <v>245</v>
      </c>
      <c r="I48" s="208">
        <v>45757</v>
      </c>
      <c r="J48" t="s">
        <v>234</v>
      </c>
      <c r="K48" t="s">
        <v>235</v>
      </c>
      <c r="L48" t="s">
        <v>171</v>
      </c>
      <c r="M48" t="s">
        <v>361</v>
      </c>
      <c r="N48" t="s">
        <v>237</v>
      </c>
      <c r="O48" t="s">
        <v>230</v>
      </c>
      <c r="P48" s="193" t="str">
        <f>IF(OR(AND(A48&lt;&gt;"",COUNTIF(Bugs!B:B,A48)&gt;0),AND(B48&lt;&gt;"",COUNTIF(Bugs!A:A,B48)&gt;0)),"Y","")</f>
        <v/>
      </c>
      <c r="Q48" s="193" t="str">
        <f>IF(OR(
    AND(COUNTIF(Bugs!A:A,B48)&gt;0,ISNUMBER(SEARCH("x",INDEX(Bugs!C:C,MATCH(B48,Bugs!A:A,0))))),
    AND(COUNTIF(Bugs!B:B,B48)&gt;0,ISNUMBER(SEARCH("x",INDEX(Bugs!C:C,MATCH(B48,Bugs!B:B,0))))),
    AND(COUNTIF(Bugs!A:A,B48)&gt;0,ISNUMBER(SEARCH("x",INDEX(Bugs!D:D,MATCH(B48,Bugs!A:A,0))))),
    AND(COUNTIF(Bugs!B:B,B48)&gt;0,ISNUMBER(SEARCH("x",INDEX(Bugs!D:D,MATCH(B48,Bugs!B:B,0)))))
),"Y","")</f>
        <v/>
      </c>
      <c r="R48">
        <f ca="1">IF(OR(ISNUMBER(MATCH(L48,MasterData!$D$3:$D$18,0)),ISNUMBER(MATCH(L48,MasterData!$C$3:$C$18,0))),
    DATEDIF(E48,I48,"d"),
    DATEDIF(E48,TODAY(),"d"))</f>
        <v>20</v>
      </c>
      <c r="S48">
        <f t="shared" ca="1" si="0"/>
        <v>0</v>
      </c>
      <c r="T48">
        <f t="shared" ca="1" si="1"/>
        <v>1</v>
      </c>
      <c r="U48">
        <f t="shared" ca="1" si="2"/>
        <v>0</v>
      </c>
    </row>
    <row r="49" spans="1:21" x14ac:dyDescent="0.35">
      <c r="A49">
        <v>6000135247</v>
      </c>
      <c r="B49" t="s">
        <v>230</v>
      </c>
      <c r="C49" t="s">
        <v>230</v>
      </c>
      <c r="D49" s="34" t="s">
        <v>254</v>
      </c>
      <c r="E49" s="208">
        <v>45740</v>
      </c>
      <c r="F49" s="1"/>
      <c r="G49" t="s">
        <v>248</v>
      </c>
      <c r="H49" t="s">
        <v>245</v>
      </c>
      <c r="I49" s="208">
        <v>45779</v>
      </c>
      <c r="J49" t="s">
        <v>201</v>
      </c>
      <c r="K49" t="s">
        <v>241</v>
      </c>
      <c r="L49" t="s">
        <v>171</v>
      </c>
      <c r="M49" t="s">
        <v>362</v>
      </c>
      <c r="N49" t="s">
        <v>237</v>
      </c>
      <c r="O49" t="s">
        <v>230</v>
      </c>
      <c r="P49" s="193" t="str">
        <f>IF(OR(AND(A49&lt;&gt;"",COUNTIF(Bugs!B:B,A49)&gt;0),AND(B49&lt;&gt;"",COUNTIF(Bugs!A:A,B49)&gt;0)),"Y","")</f>
        <v/>
      </c>
      <c r="Q49" s="193" t="str">
        <f>IF(OR(
    AND(COUNTIF(Bugs!A:A,B49)&gt;0,ISNUMBER(SEARCH("x",INDEX(Bugs!C:C,MATCH(B49,Bugs!A:A,0))))),
    AND(COUNTIF(Bugs!B:B,B49)&gt;0,ISNUMBER(SEARCH("x",INDEX(Bugs!C:C,MATCH(B49,Bugs!B:B,0))))),
    AND(COUNTIF(Bugs!A:A,B49)&gt;0,ISNUMBER(SEARCH("x",INDEX(Bugs!D:D,MATCH(B49,Bugs!A:A,0))))),
    AND(COUNTIF(Bugs!B:B,B49)&gt;0,ISNUMBER(SEARCH("x",INDEX(Bugs!D:D,MATCH(B49,Bugs!B:B,0)))))
),"Y","")</f>
        <v/>
      </c>
      <c r="R49">
        <f ca="1">IF(OR(ISNUMBER(MATCH(L49,MasterData!$D$3:$D$18,0)),ISNUMBER(MATCH(L49,MasterData!$C$3:$C$18,0))),
    DATEDIF(E49,I49,"d"),
    DATEDIF(E49,TODAY(),"d"))</f>
        <v>39</v>
      </c>
      <c r="S49">
        <f t="shared" ca="1" si="0"/>
        <v>0</v>
      </c>
      <c r="T49">
        <f t="shared" ca="1" si="1"/>
        <v>0</v>
      </c>
      <c r="U49">
        <f t="shared" ca="1" si="2"/>
        <v>1</v>
      </c>
    </row>
    <row r="50" spans="1:21" x14ac:dyDescent="0.35">
      <c r="A50">
        <v>6000135249</v>
      </c>
      <c r="B50" t="s">
        <v>363</v>
      </c>
      <c r="C50" t="s">
        <v>230</v>
      </c>
      <c r="D50" s="34" t="s">
        <v>274</v>
      </c>
      <c r="E50" s="208">
        <v>45740</v>
      </c>
      <c r="F50" s="1"/>
      <c r="G50" t="s">
        <v>321</v>
      </c>
      <c r="H50" t="s">
        <v>245</v>
      </c>
      <c r="I50" s="208">
        <v>45782</v>
      </c>
      <c r="J50" t="s">
        <v>234</v>
      </c>
      <c r="K50" t="s">
        <v>241</v>
      </c>
      <c r="L50" t="s">
        <v>171</v>
      </c>
      <c r="M50" t="s">
        <v>364</v>
      </c>
      <c r="N50" t="s">
        <v>237</v>
      </c>
      <c r="O50" t="s">
        <v>230</v>
      </c>
      <c r="P50" s="193" t="str">
        <f>IF(OR(AND(A50&lt;&gt;"",COUNTIF(Bugs!B:B,A50)&gt;0),AND(B50&lt;&gt;"",COUNTIF(Bugs!A:A,B50)&gt;0)),"Y","")</f>
        <v/>
      </c>
      <c r="Q50" s="193" t="str">
        <f>IF(OR(
    AND(COUNTIF(Bugs!A:A,B50)&gt;0,ISNUMBER(SEARCH("x",INDEX(Bugs!C:C,MATCH(B50,Bugs!A:A,0))))),
    AND(COUNTIF(Bugs!B:B,B50)&gt;0,ISNUMBER(SEARCH("x",INDEX(Bugs!C:C,MATCH(B50,Bugs!B:B,0))))),
    AND(COUNTIF(Bugs!A:A,B50)&gt;0,ISNUMBER(SEARCH("x",INDEX(Bugs!D:D,MATCH(B50,Bugs!A:A,0))))),
    AND(COUNTIF(Bugs!B:B,B50)&gt;0,ISNUMBER(SEARCH("x",INDEX(Bugs!D:D,MATCH(B50,Bugs!B:B,0)))))
),"Y","")</f>
        <v/>
      </c>
      <c r="R50">
        <f ca="1">IF(OR(ISNUMBER(MATCH(L50,MasterData!$D$3:$D$18,0)),ISNUMBER(MATCH(L50,MasterData!$C$3:$C$18,0))),
    DATEDIF(E50,I50,"d"),
    DATEDIF(E50,TODAY(),"d"))</f>
        <v>42</v>
      </c>
      <c r="S50">
        <f t="shared" ca="1" si="0"/>
        <v>0</v>
      </c>
      <c r="T50">
        <f t="shared" ca="1" si="1"/>
        <v>0</v>
      </c>
      <c r="U50">
        <f t="shared" ca="1" si="2"/>
        <v>1</v>
      </c>
    </row>
    <row r="51" spans="1:21" x14ac:dyDescent="0.35">
      <c r="A51">
        <v>6000135321</v>
      </c>
      <c r="B51" t="s">
        <v>365</v>
      </c>
      <c r="C51" t="s">
        <v>230</v>
      </c>
      <c r="D51" s="34" t="s">
        <v>254</v>
      </c>
      <c r="E51" s="208">
        <v>45740</v>
      </c>
      <c r="F51" s="1"/>
      <c r="G51" t="s">
        <v>255</v>
      </c>
      <c r="H51" t="s">
        <v>245</v>
      </c>
      <c r="I51" s="208">
        <v>45784</v>
      </c>
      <c r="J51" t="s">
        <v>234</v>
      </c>
      <c r="K51" t="s">
        <v>241</v>
      </c>
      <c r="L51" t="s">
        <v>171</v>
      </c>
      <c r="M51" t="s">
        <v>366</v>
      </c>
      <c r="N51" t="s">
        <v>237</v>
      </c>
      <c r="O51" t="s">
        <v>230</v>
      </c>
      <c r="P51" s="193" t="str">
        <f>IF(OR(AND(A51&lt;&gt;"",COUNTIF(Bugs!B:B,A51)&gt;0),AND(B51&lt;&gt;"",COUNTIF(Bugs!A:A,B51)&gt;0)),"Y","")</f>
        <v/>
      </c>
      <c r="Q51" s="193" t="str">
        <f>IF(OR(
    AND(COUNTIF(Bugs!A:A,B51)&gt;0,ISNUMBER(SEARCH("x",INDEX(Bugs!C:C,MATCH(B51,Bugs!A:A,0))))),
    AND(COUNTIF(Bugs!B:B,B51)&gt;0,ISNUMBER(SEARCH("x",INDEX(Bugs!C:C,MATCH(B51,Bugs!B:B,0))))),
    AND(COUNTIF(Bugs!A:A,B51)&gt;0,ISNUMBER(SEARCH("x",INDEX(Bugs!D:D,MATCH(B51,Bugs!A:A,0))))),
    AND(COUNTIF(Bugs!B:B,B51)&gt;0,ISNUMBER(SEARCH("x",INDEX(Bugs!D:D,MATCH(B51,Bugs!B:B,0)))))
),"Y","")</f>
        <v/>
      </c>
      <c r="R51">
        <f ca="1">IF(OR(ISNUMBER(MATCH(L51,MasterData!$D$3:$D$18,0)),ISNUMBER(MATCH(L51,MasterData!$C$3:$C$18,0))),
    DATEDIF(E51,I51,"d"),
    DATEDIF(E51,TODAY(),"d"))</f>
        <v>44</v>
      </c>
      <c r="S51">
        <f t="shared" ca="1" si="0"/>
        <v>0</v>
      </c>
      <c r="T51">
        <f t="shared" ca="1" si="1"/>
        <v>0</v>
      </c>
      <c r="U51">
        <f t="shared" ca="1" si="2"/>
        <v>1</v>
      </c>
    </row>
    <row r="52" spans="1:21" x14ac:dyDescent="0.35">
      <c r="A52">
        <v>6000135513</v>
      </c>
      <c r="B52" t="s">
        <v>367</v>
      </c>
      <c r="C52" t="s">
        <v>230</v>
      </c>
      <c r="D52" s="34" t="s">
        <v>247</v>
      </c>
      <c r="E52" s="208">
        <v>45742</v>
      </c>
      <c r="F52" s="1"/>
      <c r="G52" t="s">
        <v>268</v>
      </c>
      <c r="H52" t="s">
        <v>230</v>
      </c>
      <c r="I52" s="208">
        <v>45749</v>
      </c>
      <c r="J52" t="s">
        <v>234</v>
      </c>
      <c r="K52" t="s">
        <v>235</v>
      </c>
      <c r="L52" t="s">
        <v>171</v>
      </c>
      <c r="M52" t="s">
        <v>368</v>
      </c>
      <c r="N52" t="s">
        <v>237</v>
      </c>
      <c r="O52" t="s">
        <v>230</v>
      </c>
      <c r="P52" s="193" t="str">
        <f>IF(OR(AND(A52&lt;&gt;"",COUNTIF(Bugs!B:B,A52)&gt;0),AND(B52&lt;&gt;"",COUNTIF(Bugs!A:A,B52)&gt;0)),"Y","")</f>
        <v/>
      </c>
      <c r="Q52" s="193" t="str">
        <f>IF(OR(
    AND(COUNTIF(Bugs!A:A,B52)&gt;0,ISNUMBER(SEARCH("x",INDEX(Bugs!C:C,MATCH(B52,Bugs!A:A,0))))),
    AND(COUNTIF(Bugs!B:B,B52)&gt;0,ISNUMBER(SEARCH("x",INDEX(Bugs!C:C,MATCH(B52,Bugs!B:B,0))))),
    AND(COUNTIF(Bugs!A:A,B52)&gt;0,ISNUMBER(SEARCH("x",INDEX(Bugs!D:D,MATCH(B52,Bugs!A:A,0))))),
    AND(COUNTIF(Bugs!B:B,B52)&gt;0,ISNUMBER(SEARCH("x",INDEX(Bugs!D:D,MATCH(B52,Bugs!B:B,0)))))
),"Y","")</f>
        <v/>
      </c>
      <c r="R52">
        <f ca="1">IF(OR(ISNUMBER(MATCH(L52,MasterData!$D$3:$D$18,0)),ISNUMBER(MATCH(L52,MasterData!$C$3:$C$18,0))),
    DATEDIF(E52,I52,"d"),
    DATEDIF(E52,TODAY(),"d"))</f>
        <v>7</v>
      </c>
      <c r="S52">
        <f t="shared" ca="1" si="0"/>
        <v>1</v>
      </c>
      <c r="T52">
        <f t="shared" ca="1" si="1"/>
        <v>0</v>
      </c>
      <c r="U52">
        <f t="shared" ca="1" si="2"/>
        <v>0</v>
      </c>
    </row>
    <row r="53" spans="1:21" x14ac:dyDescent="0.35">
      <c r="A53">
        <v>6000135668</v>
      </c>
      <c r="B53" t="s">
        <v>369</v>
      </c>
      <c r="C53" t="s">
        <v>230</v>
      </c>
      <c r="D53" s="34" t="s">
        <v>231</v>
      </c>
      <c r="E53" s="208">
        <v>45743</v>
      </c>
      <c r="F53" s="1"/>
      <c r="G53" t="s">
        <v>315</v>
      </c>
      <c r="H53" t="s">
        <v>233</v>
      </c>
      <c r="I53" s="208">
        <v>45782</v>
      </c>
      <c r="J53" t="s">
        <v>234</v>
      </c>
      <c r="K53" t="s">
        <v>241</v>
      </c>
      <c r="L53" t="s">
        <v>171</v>
      </c>
      <c r="M53" t="s">
        <v>370</v>
      </c>
      <c r="N53" t="s">
        <v>237</v>
      </c>
      <c r="O53" t="s">
        <v>230</v>
      </c>
      <c r="P53" s="193" t="str">
        <f>IF(OR(AND(A53&lt;&gt;"",COUNTIF(Bugs!B:B,A53)&gt;0),AND(B53&lt;&gt;"",COUNTIF(Bugs!A:A,B53)&gt;0)),"Y","")</f>
        <v/>
      </c>
      <c r="Q53" s="193" t="str">
        <f>IF(OR(
    AND(COUNTIF(Bugs!A:A,B53)&gt;0,ISNUMBER(SEARCH("x",INDEX(Bugs!C:C,MATCH(B53,Bugs!A:A,0))))),
    AND(COUNTIF(Bugs!B:B,B53)&gt;0,ISNUMBER(SEARCH("x",INDEX(Bugs!C:C,MATCH(B53,Bugs!B:B,0))))),
    AND(COUNTIF(Bugs!A:A,B53)&gt;0,ISNUMBER(SEARCH("x",INDEX(Bugs!D:D,MATCH(B53,Bugs!A:A,0))))),
    AND(COUNTIF(Bugs!B:B,B53)&gt;0,ISNUMBER(SEARCH("x",INDEX(Bugs!D:D,MATCH(B53,Bugs!B:B,0)))))
),"Y","")</f>
        <v/>
      </c>
      <c r="R53">
        <f ca="1">IF(OR(ISNUMBER(MATCH(L53,MasterData!$D$3:$D$18,0)),ISNUMBER(MATCH(L53,MasterData!$C$3:$C$18,0))),
    DATEDIF(E53,I53,"d"),
    DATEDIF(E53,TODAY(),"d"))</f>
        <v>39</v>
      </c>
      <c r="S53">
        <f t="shared" ca="1" si="0"/>
        <v>0</v>
      </c>
      <c r="T53">
        <f t="shared" ca="1" si="1"/>
        <v>0</v>
      </c>
      <c r="U53">
        <f t="shared" ca="1" si="2"/>
        <v>1</v>
      </c>
    </row>
    <row r="54" spans="1:21" x14ac:dyDescent="0.35">
      <c r="A54">
        <v>6000135843</v>
      </c>
      <c r="B54" t="s">
        <v>230</v>
      </c>
      <c r="C54" t="s">
        <v>230</v>
      </c>
      <c r="D54" s="34" t="s">
        <v>251</v>
      </c>
      <c r="E54" s="208">
        <v>45744</v>
      </c>
      <c r="F54" s="1"/>
      <c r="G54" t="s">
        <v>290</v>
      </c>
      <c r="H54" t="s">
        <v>233</v>
      </c>
      <c r="I54" s="208">
        <v>45759</v>
      </c>
      <c r="J54" t="s">
        <v>201</v>
      </c>
      <c r="K54" t="s">
        <v>241</v>
      </c>
      <c r="L54" t="s">
        <v>171</v>
      </c>
      <c r="M54" t="s">
        <v>371</v>
      </c>
      <c r="N54" t="s">
        <v>237</v>
      </c>
      <c r="O54" t="s">
        <v>230</v>
      </c>
      <c r="P54" s="193" t="str">
        <f>IF(OR(AND(A54&lt;&gt;"",COUNTIF(Bugs!B:B,A54)&gt;0),AND(B54&lt;&gt;"",COUNTIF(Bugs!A:A,B54)&gt;0)),"Y","")</f>
        <v/>
      </c>
      <c r="Q54" s="193" t="str">
        <f>IF(OR(
    AND(COUNTIF(Bugs!A:A,B54)&gt;0,ISNUMBER(SEARCH("x",INDEX(Bugs!C:C,MATCH(B54,Bugs!A:A,0))))),
    AND(COUNTIF(Bugs!B:B,B54)&gt;0,ISNUMBER(SEARCH("x",INDEX(Bugs!C:C,MATCH(B54,Bugs!B:B,0))))),
    AND(COUNTIF(Bugs!A:A,B54)&gt;0,ISNUMBER(SEARCH("x",INDEX(Bugs!D:D,MATCH(B54,Bugs!A:A,0))))),
    AND(COUNTIF(Bugs!B:B,B54)&gt;0,ISNUMBER(SEARCH("x",INDEX(Bugs!D:D,MATCH(B54,Bugs!B:B,0)))))
),"Y","")</f>
        <v/>
      </c>
      <c r="R54">
        <f ca="1">IF(OR(ISNUMBER(MATCH(L54,MasterData!$D$3:$D$18,0)),ISNUMBER(MATCH(L54,MasterData!$C$3:$C$18,0))),
    DATEDIF(E54,I54,"d"),
    DATEDIF(E54,TODAY(),"d"))</f>
        <v>15</v>
      </c>
      <c r="S54">
        <f t="shared" ca="1" si="0"/>
        <v>0</v>
      </c>
      <c r="T54">
        <f t="shared" ca="1" si="1"/>
        <v>1</v>
      </c>
      <c r="U54">
        <f t="shared" ca="1" si="2"/>
        <v>0</v>
      </c>
    </row>
    <row r="55" spans="1:21" x14ac:dyDescent="0.35">
      <c r="A55">
        <v>6000135916</v>
      </c>
      <c r="B55" t="s">
        <v>372</v>
      </c>
      <c r="C55" t="s">
        <v>230</v>
      </c>
      <c r="D55" s="34" t="s">
        <v>251</v>
      </c>
      <c r="E55" s="208">
        <v>45747</v>
      </c>
      <c r="F55" s="1"/>
      <c r="G55" t="s">
        <v>373</v>
      </c>
      <c r="H55" t="s">
        <v>233</v>
      </c>
      <c r="I55" s="208">
        <v>45754</v>
      </c>
      <c r="J55" t="s">
        <v>234</v>
      </c>
      <c r="K55" t="s">
        <v>235</v>
      </c>
      <c r="L55" t="s">
        <v>171</v>
      </c>
      <c r="M55" t="s">
        <v>374</v>
      </c>
      <c r="N55" t="s">
        <v>237</v>
      </c>
      <c r="O55" t="s">
        <v>230</v>
      </c>
      <c r="P55" s="193" t="str">
        <f>IF(OR(AND(A55&lt;&gt;"",COUNTIF(Bugs!B:B,A55)&gt;0),AND(B55&lt;&gt;"",COUNTIF(Bugs!A:A,B55)&gt;0)),"Y","")</f>
        <v/>
      </c>
      <c r="Q55" s="193" t="str">
        <f>IF(OR(
    AND(COUNTIF(Bugs!A:A,B55)&gt;0,ISNUMBER(SEARCH("x",INDEX(Bugs!C:C,MATCH(B55,Bugs!A:A,0))))),
    AND(COUNTIF(Bugs!B:B,B55)&gt;0,ISNUMBER(SEARCH("x",INDEX(Bugs!C:C,MATCH(B55,Bugs!B:B,0))))),
    AND(COUNTIF(Bugs!A:A,B55)&gt;0,ISNUMBER(SEARCH("x",INDEX(Bugs!D:D,MATCH(B55,Bugs!A:A,0))))),
    AND(COUNTIF(Bugs!B:B,B55)&gt;0,ISNUMBER(SEARCH("x",INDEX(Bugs!D:D,MATCH(B55,Bugs!B:B,0)))))
),"Y","")</f>
        <v/>
      </c>
      <c r="R55">
        <f ca="1">IF(OR(ISNUMBER(MATCH(L55,MasterData!$D$3:$D$18,0)),ISNUMBER(MATCH(L55,MasterData!$C$3:$C$18,0))),
    DATEDIF(E55,I55,"d"),
    DATEDIF(E55,TODAY(),"d"))</f>
        <v>7</v>
      </c>
      <c r="S55">
        <f t="shared" ca="1" si="0"/>
        <v>1</v>
      </c>
      <c r="T55">
        <f t="shared" ca="1" si="1"/>
        <v>0</v>
      </c>
      <c r="U55">
        <f t="shared" ca="1" si="2"/>
        <v>0</v>
      </c>
    </row>
    <row r="56" spans="1:21" x14ac:dyDescent="0.35">
      <c r="A56">
        <v>6000135930</v>
      </c>
      <c r="B56" t="s">
        <v>375</v>
      </c>
      <c r="C56" t="s">
        <v>230</v>
      </c>
      <c r="D56" s="34" t="s">
        <v>254</v>
      </c>
      <c r="E56" s="208">
        <v>45747</v>
      </c>
      <c r="F56" s="1"/>
      <c r="G56" t="s">
        <v>268</v>
      </c>
      <c r="H56" t="s">
        <v>233</v>
      </c>
      <c r="I56" s="208">
        <v>45758</v>
      </c>
      <c r="J56" t="s">
        <v>234</v>
      </c>
      <c r="K56" t="s">
        <v>235</v>
      </c>
      <c r="L56" t="s">
        <v>171</v>
      </c>
      <c r="M56" t="s">
        <v>376</v>
      </c>
      <c r="N56" t="s">
        <v>237</v>
      </c>
      <c r="O56" t="s">
        <v>230</v>
      </c>
      <c r="P56" s="193" t="str">
        <f>IF(OR(AND(A56&lt;&gt;"",COUNTIF(Bugs!B:B,A56)&gt;0),AND(B56&lt;&gt;"",COUNTIF(Bugs!A:A,B56)&gt;0)),"Y","")</f>
        <v/>
      </c>
      <c r="Q56" s="193" t="str">
        <f>IF(OR(
    AND(COUNTIF(Bugs!A:A,B56)&gt;0,ISNUMBER(SEARCH("x",INDEX(Bugs!C:C,MATCH(B56,Bugs!A:A,0))))),
    AND(COUNTIF(Bugs!B:B,B56)&gt;0,ISNUMBER(SEARCH("x",INDEX(Bugs!C:C,MATCH(B56,Bugs!B:B,0))))),
    AND(COUNTIF(Bugs!A:A,B56)&gt;0,ISNUMBER(SEARCH("x",INDEX(Bugs!D:D,MATCH(B56,Bugs!A:A,0))))),
    AND(COUNTIF(Bugs!B:B,B56)&gt;0,ISNUMBER(SEARCH("x",INDEX(Bugs!D:D,MATCH(B56,Bugs!B:B,0)))))
),"Y","")</f>
        <v/>
      </c>
      <c r="R56">
        <f ca="1">IF(OR(ISNUMBER(MATCH(L56,MasterData!$D$3:$D$18,0)),ISNUMBER(MATCH(L56,MasterData!$C$3:$C$18,0))),
    DATEDIF(E56,I56,"d"),
    DATEDIF(E56,TODAY(),"d"))</f>
        <v>11</v>
      </c>
      <c r="S56">
        <f t="shared" ca="1" si="0"/>
        <v>0</v>
      </c>
      <c r="T56">
        <f t="shared" ca="1" si="1"/>
        <v>1</v>
      </c>
      <c r="U56">
        <f t="shared" ca="1" si="2"/>
        <v>0</v>
      </c>
    </row>
    <row r="57" spans="1:21" x14ac:dyDescent="0.35">
      <c r="A57">
        <v>6000136043</v>
      </c>
      <c r="B57" t="s">
        <v>230</v>
      </c>
      <c r="C57" t="s">
        <v>230</v>
      </c>
      <c r="D57" s="34" t="s">
        <v>251</v>
      </c>
      <c r="E57" s="208">
        <v>45748</v>
      </c>
      <c r="F57" s="1"/>
      <c r="G57" t="s">
        <v>290</v>
      </c>
      <c r="H57" t="s">
        <v>377</v>
      </c>
      <c r="I57" s="208">
        <v>45786</v>
      </c>
      <c r="J57" t="s">
        <v>201</v>
      </c>
      <c r="K57" t="s">
        <v>241</v>
      </c>
      <c r="L57" t="s">
        <v>171</v>
      </c>
      <c r="M57" t="s">
        <v>378</v>
      </c>
      <c r="N57" t="s">
        <v>237</v>
      </c>
      <c r="O57" t="s">
        <v>230</v>
      </c>
      <c r="P57" s="193" t="str">
        <f>IF(OR(AND(A57&lt;&gt;"",COUNTIF(Bugs!B:B,A57)&gt;0),AND(B57&lt;&gt;"",COUNTIF(Bugs!A:A,B57)&gt;0)),"Y","")</f>
        <v/>
      </c>
      <c r="Q57" s="193" t="str">
        <f>IF(OR(
    AND(COUNTIF(Bugs!A:A,B57)&gt;0,ISNUMBER(SEARCH("x",INDEX(Bugs!C:C,MATCH(B57,Bugs!A:A,0))))),
    AND(COUNTIF(Bugs!B:B,B57)&gt;0,ISNUMBER(SEARCH("x",INDEX(Bugs!C:C,MATCH(B57,Bugs!B:B,0))))),
    AND(COUNTIF(Bugs!A:A,B57)&gt;0,ISNUMBER(SEARCH("x",INDEX(Bugs!D:D,MATCH(B57,Bugs!A:A,0))))),
    AND(COUNTIF(Bugs!B:B,B57)&gt;0,ISNUMBER(SEARCH("x",INDEX(Bugs!D:D,MATCH(B57,Bugs!B:B,0)))))
),"Y","")</f>
        <v/>
      </c>
      <c r="R57">
        <f ca="1">IF(OR(ISNUMBER(MATCH(L57,MasterData!$D$3:$D$18,0)),ISNUMBER(MATCH(L57,MasterData!$C$3:$C$18,0))),
    DATEDIF(E57,I57,"d"),
    DATEDIF(E57,TODAY(),"d"))</f>
        <v>38</v>
      </c>
      <c r="S57">
        <f t="shared" ca="1" si="0"/>
        <v>0</v>
      </c>
      <c r="T57">
        <f t="shared" ca="1" si="1"/>
        <v>0</v>
      </c>
      <c r="U57">
        <f t="shared" ca="1" si="2"/>
        <v>1</v>
      </c>
    </row>
    <row r="58" spans="1:21" x14ac:dyDescent="0.35">
      <c r="A58">
        <v>6000136104</v>
      </c>
      <c r="B58" t="s">
        <v>379</v>
      </c>
      <c r="C58" t="s">
        <v>230</v>
      </c>
      <c r="D58" s="34" t="s">
        <v>274</v>
      </c>
      <c r="E58" s="208">
        <v>45748</v>
      </c>
      <c r="F58" s="1"/>
      <c r="G58" t="s">
        <v>380</v>
      </c>
      <c r="H58" t="s">
        <v>233</v>
      </c>
      <c r="I58" s="208">
        <v>45755</v>
      </c>
      <c r="J58" t="s">
        <v>234</v>
      </c>
      <c r="K58" t="s">
        <v>241</v>
      </c>
      <c r="L58" t="s">
        <v>171</v>
      </c>
      <c r="M58" t="s">
        <v>381</v>
      </c>
      <c r="N58" t="s">
        <v>237</v>
      </c>
      <c r="O58" t="s">
        <v>230</v>
      </c>
      <c r="P58" s="193" t="str">
        <f>IF(OR(AND(A58&lt;&gt;"",COUNTIF(Bugs!B:B,A58)&gt;0),AND(B58&lt;&gt;"",COUNTIF(Bugs!A:A,B58)&gt;0)),"Y","")</f>
        <v/>
      </c>
      <c r="Q58" s="193" t="str">
        <f>IF(OR(
    AND(COUNTIF(Bugs!A:A,B58)&gt;0,ISNUMBER(SEARCH("x",INDEX(Bugs!C:C,MATCH(B58,Bugs!A:A,0))))),
    AND(COUNTIF(Bugs!B:B,B58)&gt;0,ISNUMBER(SEARCH("x",INDEX(Bugs!C:C,MATCH(B58,Bugs!B:B,0))))),
    AND(COUNTIF(Bugs!A:A,B58)&gt;0,ISNUMBER(SEARCH("x",INDEX(Bugs!D:D,MATCH(B58,Bugs!A:A,0))))),
    AND(COUNTIF(Bugs!B:B,B58)&gt;0,ISNUMBER(SEARCH("x",INDEX(Bugs!D:D,MATCH(B58,Bugs!B:B,0)))))
),"Y","")</f>
        <v/>
      </c>
      <c r="R58">
        <f ca="1">IF(OR(ISNUMBER(MATCH(L58,MasterData!$D$3:$D$18,0)),ISNUMBER(MATCH(L58,MasterData!$C$3:$C$18,0))),
    DATEDIF(E58,I58,"d"),
    DATEDIF(E58,TODAY(),"d"))</f>
        <v>7</v>
      </c>
      <c r="S58">
        <f t="shared" ca="1" si="0"/>
        <v>1</v>
      </c>
      <c r="T58">
        <f t="shared" ca="1" si="1"/>
        <v>0</v>
      </c>
      <c r="U58">
        <f t="shared" ca="1" si="2"/>
        <v>0</v>
      </c>
    </row>
    <row r="59" spans="1:21" x14ac:dyDescent="0.35">
      <c r="A59">
        <v>6000136206</v>
      </c>
      <c r="B59" t="s">
        <v>382</v>
      </c>
      <c r="C59" t="s">
        <v>230</v>
      </c>
      <c r="D59" s="34" t="s">
        <v>383</v>
      </c>
      <c r="E59" s="208">
        <v>45749</v>
      </c>
      <c r="F59" s="1"/>
      <c r="G59" t="s">
        <v>384</v>
      </c>
      <c r="H59" t="s">
        <v>245</v>
      </c>
      <c r="I59" s="208">
        <v>45798</v>
      </c>
      <c r="J59" t="s">
        <v>234</v>
      </c>
      <c r="K59" t="s">
        <v>241</v>
      </c>
      <c r="L59" t="s">
        <v>171</v>
      </c>
      <c r="M59" t="s">
        <v>385</v>
      </c>
      <c r="N59" t="s">
        <v>237</v>
      </c>
      <c r="O59" t="s">
        <v>230</v>
      </c>
      <c r="P59" s="193" t="str">
        <f>IF(OR(AND(A59&lt;&gt;"",COUNTIF(Bugs!B:B,A59)&gt;0),AND(B59&lt;&gt;"",COUNTIF(Bugs!A:A,B59)&gt;0)),"Y","")</f>
        <v/>
      </c>
      <c r="Q59" s="193" t="str">
        <f>IF(OR(
    AND(COUNTIF(Bugs!A:A,B59)&gt;0,ISNUMBER(SEARCH("x",INDEX(Bugs!C:C,MATCH(B59,Bugs!A:A,0))))),
    AND(COUNTIF(Bugs!B:B,B59)&gt;0,ISNUMBER(SEARCH("x",INDEX(Bugs!C:C,MATCH(B59,Bugs!B:B,0))))),
    AND(COUNTIF(Bugs!A:A,B59)&gt;0,ISNUMBER(SEARCH("x",INDEX(Bugs!D:D,MATCH(B59,Bugs!A:A,0))))),
    AND(COUNTIF(Bugs!B:B,B59)&gt;0,ISNUMBER(SEARCH("x",INDEX(Bugs!D:D,MATCH(B59,Bugs!B:B,0)))))
),"Y","")</f>
        <v/>
      </c>
      <c r="R59">
        <f ca="1">IF(OR(ISNUMBER(MATCH(L59,MasterData!$D$3:$D$18,0)),ISNUMBER(MATCH(L59,MasterData!$C$3:$C$18,0))),
    DATEDIF(E59,I59,"d"),
    DATEDIF(E59,TODAY(),"d"))</f>
        <v>49</v>
      </c>
      <c r="S59">
        <f t="shared" ca="1" si="0"/>
        <v>0</v>
      </c>
      <c r="T59">
        <f t="shared" ca="1" si="1"/>
        <v>0</v>
      </c>
      <c r="U59">
        <f t="shared" ca="1" si="2"/>
        <v>1</v>
      </c>
    </row>
    <row r="60" spans="1:21" x14ac:dyDescent="0.35">
      <c r="A60">
        <v>6000136305</v>
      </c>
      <c r="B60" t="s">
        <v>386</v>
      </c>
      <c r="C60" t="s">
        <v>230</v>
      </c>
      <c r="D60" s="34" t="s">
        <v>387</v>
      </c>
      <c r="E60" s="208">
        <v>45749</v>
      </c>
      <c r="F60" s="1"/>
      <c r="G60" t="s">
        <v>388</v>
      </c>
      <c r="H60" t="s">
        <v>233</v>
      </c>
      <c r="I60" s="208">
        <v>45756</v>
      </c>
      <c r="J60" t="s">
        <v>234</v>
      </c>
      <c r="K60" t="s">
        <v>241</v>
      </c>
      <c r="L60" t="s">
        <v>171</v>
      </c>
      <c r="M60" t="s">
        <v>389</v>
      </c>
      <c r="N60" t="s">
        <v>237</v>
      </c>
      <c r="O60" t="s">
        <v>230</v>
      </c>
      <c r="P60" s="193" t="str">
        <f>IF(OR(AND(A60&lt;&gt;"",COUNTIF(Bugs!B:B,A60)&gt;0),AND(B60&lt;&gt;"",COUNTIF(Bugs!A:A,B60)&gt;0)),"Y","")</f>
        <v/>
      </c>
      <c r="Q60" s="193" t="str">
        <f>IF(OR(
    AND(COUNTIF(Bugs!A:A,B60)&gt;0,ISNUMBER(SEARCH("x",INDEX(Bugs!C:C,MATCH(B60,Bugs!A:A,0))))),
    AND(COUNTIF(Bugs!B:B,B60)&gt;0,ISNUMBER(SEARCH("x",INDEX(Bugs!C:C,MATCH(B60,Bugs!B:B,0))))),
    AND(COUNTIF(Bugs!A:A,B60)&gt;0,ISNUMBER(SEARCH("x",INDEX(Bugs!D:D,MATCH(B60,Bugs!A:A,0))))),
    AND(COUNTIF(Bugs!B:B,B60)&gt;0,ISNUMBER(SEARCH("x",INDEX(Bugs!D:D,MATCH(B60,Bugs!B:B,0)))))
),"Y","")</f>
        <v/>
      </c>
      <c r="R60">
        <f ca="1">IF(OR(ISNUMBER(MATCH(L60,MasterData!$D$3:$D$18,0)),ISNUMBER(MATCH(L60,MasterData!$C$3:$C$18,0))),
    DATEDIF(E60,I60,"d"),
    DATEDIF(E60,TODAY(),"d"))</f>
        <v>7</v>
      </c>
      <c r="S60">
        <f t="shared" ca="1" si="0"/>
        <v>1</v>
      </c>
      <c r="T60">
        <f t="shared" ca="1" si="1"/>
        <v>0</v>
      </c>
      <c r="U60">
        <f t="shared" ca="1" si="2"/>
        <v>0</v>
      </c>
    </row>
    <row r="61" spans="1:21" x14ac:dyDescent="0.35">
      <c r="A61">
        <v>6000136404</v>
      </c>
      <c r="B61" t="s">
        <v>390</v>
      </c>
      <c r="C61" t="s">
        <v>230</v>
      </c>
      <c r="D61" s="34" t="s">
        <v>247</v>
      </c>
      <c r="E61" s="208">
        <v>45750</v>
      </c>
      <c r="F61" s="1"/>
      <c r="G61" t="s">
        <v>357</v>
      </c>
      <c r="H61" t="s">
        <v>245</v>
      </c>
      <c r="I61" s="208">
        <v>45764</v>
      </c>
      <c r="J61" t="s">
        <v>234</v>
      </c>
      <c r="K61" t="s">
        <v>241</v>
      </c>
      <c r="L61" t="s">
        <v>171</v>
      </c>
      <c r="M61" t="s">
        <v>391</v>
      </c>
      <c r="N61" t="s">
        <v>237</v>
      </c>
      <c r="O61" t="s">
        <v>230</v>
      </c>
      <c r="P61" s="193" t="str">
        <f>IF(OR(AND(A61&lt;&gt;"",COUNTIF(Bugs!B:B,A61)&gt;0),AND(B61&lt;&gt;"",COUNTIF(Bugs!A:A,B61)&gt;0)),"Y","")</f>
        <v/>
      </c>
      <c r="Q61" s="193" t="str">
        <f>IF(OR(
    AND(COUNTIF(Bugs!A:A,B61)&gt;0,ISNUMBER(SEARCH("x",INDEX(Bugs!C:C,MATCH(B61,Bugs!A:A,0))))),
    AND(COUNTIF(Bugs!B:B,B61)&gt;0,ISNUMBER(SEARCH("x",INDEX(Bugs!C:C,MATCH(B61,Bugs!B:B,0))))),
    AND(COUNTIF(Bugs!A:A,B61)&gt;0,ISNUMBER(SEARCH("x",INDEX(Bugs!D:D,MATCH(B61,Bugs!A:A,0))))),
    AND(COUNTIF(Bugs!B:B,B61)&gt;0,ISNUMBER(SEARCH("x",INDEX(Bugs!D:D,MATCH(B61,Bugs!B:B,0)))))
),"Y","")</f>
        <v/>
      </c>
      <c r="R61">
        <f ca="1">IF(OR(ISNUMBER(MATCH(L61,MasterData!$D$3:$D$18,0)),ISNUMBER(MATCH(L61,MasterData!$C$3:$C$18,0))),
    DATEDIF(E61,I61,"d"),
    DATEDIF(E61,TODAY(),"d"))</f>
        <v>14</v>
      </c>
      <c r="S61">
        <f t="shared" ca="1" si="0"/>
        <v>0</v>
      </c>
      <c r="T61">
        <f t="shared" ca="1" si="1"/>
        <v>1</v>
      </c>
      <c r="U61">
        <f t="shared" ca="1" si="2"/>
        <v>0</v>
      </c>
    </row>
    <row r="62" spans="1:21" x14ac:dyDescent="0.35">
      <c r="A62">
        <v>6000136413</v>
      </c>
      <c r="B62" t="s">
        <v>392</v>
      </c>
      <c r="C62" t="s">
        <v>230</v>
      </c>
      <c r="D62" s="34" t="s">
        <v>254</v>
      </c>
      <c r="E62" s="208">
        <v>45750</v>
      </c>
      <c r="F62" s="1"/>
      <c r="G62" t="s">
        <v>357</v>
      </c>
      <c r="H62" t="s">
        <v>245</v>
      </c>
      <c r="I62" s="208">
        <v>45758</v>
      </c>
      <c r="J62" t="s">
        <v>234</v>
      </c>
      <c r="K62" t="s">
        <v>241</v>
      </c>
      <c r="L62" t="s">
        <v>171</v>
      </c>
      <c r="M62" t="s">
        <v>393</v>
      </c>
      <c r="N62" t="s">
        <v>237</v>
      </c>
      <c r="O62" t="s">
        <v>230</v>
      </c>
      <c r="P62" s="193" t="str">
        <f>IF(OR(AND(A62&lt;&gt;"",COUNTIF(Bugs!B:B,A62)&gt;0),AND(B62&lt;&gt;"",COUNTIF(Bugs!A:A,B62)&gt;0)),"Y","")</f>
        <v/>
      </c>
      <c r="Q62" s="193" t="str">
        <f>IF(OR(
    AND(COUNTIF(Bugs!A:A,B62)&gt;0,ISNUMBER(SEARCH("x",INDEX(Bugs!C:C,MATCH(B62,Bugs!A:A,0))))),
    AND(COUNTIF(Bugs!B:B,B62)&gt;0,ISNUMBER(SEARCH("x",INDEX(Bugs!C:C,MATCH(B62,Bugs!B:B,0))))),
    AND(COUNTIF(Bugs!A:A,B62)&gt;0,ISNUMBER(SEARCH("x",INDEX(Bugs!D:D,MATCH(B62,Bugs!A:A,0))))),
    AND(COUNTIF(Bugs!B:B,B62)&gt;0,ISNUMBER(SEARCH("x",INDEX(Bugs!D:D,MATCH(B62,Bugs!B:B,0)))))
),"Y","")</f>
        <v/>
      </c>
      <c r="R62">
        <f ca="1">IF(OR(ISNUMBER(MATCH(L62,MasterData!$D$3:$D$18,0)),ISNUMBER(MATCH(L62,MasterData!$C$3:$C$18,0))),
    DATEDIF(E62,I62,"d"),
    DATEDIF(E62,TODAY(),"d"))</f>
        <v>8</v>
      </c>
      <c r="S62">
        <f t="shared" ca="1" si="0"/>
        <v>0</v>
      </c>
      <c r="T62">
        <f t="shared" ca="1" si="1"/>
        <v>1</v>
      </c>
      <c r="U62">
        <f t="shared" ca="1" si="2"/>
        <v>0</v>
      </c>
    </row>
    <row r="63" spans="1:21" x14ac:dyDescent="0.35">
      <c r="A63">
        <v>6000136417</v>
      </c>
      <c r="B63" t="s">
        <v>394</v>
      </c>
      <c r="C63" t="s">
        <v>230</v>
      </c>
      <c r="D63" s="34" t="s">
        <v>254</v>
      </c>
      <c r="E63" s="208">
        <v>45750</v>
      </c>
      <c r="F63" s="1"/>
      <c r="G63" t="s">
        <v>357</v>
      </c>
      <c r="H63" t="s">
        <v>240</v>
      </c>
      <c r="I63" s="208">
        <v>45758</v>
      </c>
      <c r="J63" t="s">
        <v>234</v>
      </c>
      <c r="K63" t="s">
        <v>241</v>
      </c>
      <c r="L63" t="s">
        <v>171</v>
      </c>
      <c r="M63" t="s">
        <v>395</v>
      </c>
      <c r="N63" t="s">
        <v>237</v>
      </c>
      <c r="O63" t="s">
        <v>230</v>
      </c>
      <c r="P63" s="193" t="str">
        <f>IF(OR(AND(A63&lt;&gt;"",COUNTIF(Bugs!B:B,A63)&gt;0),AND(B63&lt;&gt;"",COUNTIF(Bugs!A:A,B63)&gt;0)),"Y","")</f>
        <v/>
      </c>
      <c r="Q63" s="193" t="str">
        <f>IF(OR(
    AND(COUNTIF(Bugs!A:A,B63)&gt;0,ISNUMBER(SEARCH("x",INDEX(Bugs!C:C,MATCH(B63,Bugs!A:A,0))))),
    AND(COUNTIF(Bugs!B:B,B63)&gt;0,ISNUMBER(SEARCH("x",INDEX(Bugs!C:C,MATCH(B63,Bugs!B:B,0))))),
    AND(COUNTIF(Bugs!A:A,B63)&gt;0,ISNUMBER(SEARCH("x",INDEX(Bugs!D:D,MATCH(B63,Bugs!A:A,0))))),
    AND(COUNTIF(Bugs!B:B,B63)&gt;0,ISNUMBER(SEARCH("x",INDEX(Bugs!D:D,MATCH(B63,Bugs!B:B,0)))))
),"Y","")</f>
        <v/>
      </c>
      <c r="R63">
        <f ca="1">IF(OR(ISNUMBER(MATCH(L63,MasterData!$D$3:$D$18,0)),ISNUMBER(MATCH(L63,MasterData!$C$3:$C$18,0))),
    DATEDIF(E63,I63,"d"),
    DATEDIF(E63,TODAY(),"d"))</f>
        <v>8</v>
      </c>
      <c r="S63">
        <f t="shared" ca="1" si="0"/>
        <v>0</v>
      </c>
      <c r="T63">
        <f t="shared" ca="1" si="1"/>
        <v>1</v>
      </c>
      <c r="U63">
        <f t="shared" ca="1" si="2"/>
        <v>0</v>
      </c>
    </row>
    <row r="64" spans="1:21" x14ac:dyDescent="0.35">
      <c r="A64">
        <v>6000136696</v>
      </c>
      <c r="B64" t="s">
        <v>396</v>
      </c>
      <c r="C64" t="s">
        <v>230</v>
      </c>
      <c r="D64" s="34" t="s">
        <v>254</v>
      </c>
      <c r="E64" s="208">
        <v>45755</v>
      </c>
      <c r="F64" s="1"/>
      <c r="G64" t="s">
        <v>357</v>
      </c>
      <c r="H64" t="s">
        <v>245</v>
      </c>
      <c r="I64" s="208">
        <v>45763</v>
      </c>
      <c r="J64" t="s">
        <v>234</v>
      </c>
      <c r="K64" t="s">
        <v>241</v>
      </c>
      <c r="L64" t="s">
        <v>171</v>
      </c>
      <c r="M64" t="s">
        <v>397</v>
      </c>
      <c r="N64" t="s">
        <v>237</v>
      </c>
      <c r="O64" t="s">
        <v>230</v>
      </c>
      <c r="P64" s="193" t="str">
        <f>IF(OR(AND(A64&lt;&gt;"",COUNTIF(Bugs!B:B,A64)&gt;0),AND(B64&lt;&gt;"",COUNTIF(Bugs!A:A,B64)&gt;0)),"Y","")</f>
        <v/>
      </c>
      <c r="Q64" s="193" t="str">
        <f>IF(OR(
    AND(COUNTIF(Bugs!A:A,B64)&gt;0,ISNUMBER(SEARCH("x",INDEX(Bugs!C:C,MATCH(B64,Bugs!A:A,0))))),
    AND(COUNTIF(Bugs!B:B,B64)&gt;0,ISNUMBER(SEARCH("x",INDEX(Bugs!C:C,MATCH(B64,Bugs!B:B,0))))),
    AND(COUNTIF(Bugs!A:A,B64)&gt;0,ISNUMBER(SEARCH("x",INDEX(Bugs!D:D,MATCH(B64,Bugs!A:A,0))))),
    AND(COUNTIF(Bugs!B:B,B64)&gt;0,ISNUMBER(SEARCH("x",INDEX(Bugs!D:D,MATCH(B64,Bugs!B:B,0)))))
),"Y","")</f>
        <v/>
      </c>
      <c r="R64">
        <f ca="1">IF(OR(ISNUMBER(MATCH(L64,MasterData!$D$3:$D$18,0)),ISNUMBER(MATCH(L64,MasterData!$C$3:$C$18,0))),
    DATEDIF(E64,I64,"d"),
    DATEDIF(E64,TODAY(),"d"))</f>
        <v>8</v>
      </c>
      <c r="S64">
        <f t="shared" ca="1" si="0"/>
        <v>0</v>
      </c>
      <c r="T64">
        <f t="shared" ca="1" si="1"/>
        <v>1</v>
      </c>
      <c r="U64">
        <f t="shared" ca="1" si="2"/>
        <v>0</v>
      </c>
    </row>
    <row r="65" spans="1:21" x14ac:dyDescent="0.35">
      <c r="A65">
        <v>6000136707</v>
      </c>
      <c r="B65" t="s">
        <v>398</v>
      </c>
      <c r="C65" t="s">
        <v>230</v>
      </c>
      <c r="D65" s="34" t="s">
        <v>254</v>
      </c>
      <c r="E65" s="208">
        <v>45755</v>
      </c>
      <c r="F65" s="1"/>
      <c r="G65" t="s">
        <v>357</v>
      </c>
      <c r="H65" t="s">
        <v>245</v>
      </c>
      <c r="I65" s="208">
        <v>45763</v>
      </c>
      <c r="J65" t="s">
        <v>234</v>
      </c>
      <c r="K65" t="s">
        <v>241</v>
      </c>
      <c r="L65" t="s">
        <v>171</v>
      </c>
      <c r="M65" t="s">
        <v>399</v>
      </c>
      <c r="N65" t="s">
        <v>237</v>
      </c>
      <c r="O65" t="s">
        <v>230</v>
      </c>
      <c r="P65" s="193" t="str">
        <f>IF(OR(AND(A65&lt;&gt;"",COUNTIF(Bugs!B:B,A65)&gt;0),AND(B65&lt;&gt;"",COUNTIF(Bugs!A:A,B65)&gt;0)),"Y","")</f>
        <v/>
      </c>
      <c r="Q65" s="193" t="str">
        <f>IF(OR(
    AND(COUNTIF(Bugs!A:A,B65)&gt;0,ISNUMBER(SEARCH("x",INDEX(Bugs!C:C,MATCH(B65,Bugs!A:A,0))))),
    AND(COUNTIF(Bugs!B:B,B65)&gt;0,ISNUMBER(SEARCH("x",INDEX(Bugs!C:C,MATCH(B65,Bugs!B:B,0))))),
    AND(COUNTIF(Bugs!A:A,B65)&gt;0,ISNUMBER(SEARCH("x",INDEX(Bugs!D:D,MATCH(B65,Bugs!A:A,0))))),
    AND(COUNTIF(Bugs!B:B,B65)&gt;0,ISNUMBER(SEARCH("x",INDEX(Bugs!D:D,MATCH(B65,Bugs!B:B,0)))))
),"Y","")</f>
        <v/>
      </c>
      <c r="R65">
        <f ca="1">IF(OR(ISNUMBER(MATCH(L65,MasterData!$D$3:$D$18,0)),ISNUMBER(MATCH(L65,MasterData!$C$3:$C$18,0))),
    DATEDIF(E65,I65,"d"),
    DATEDIF(E65,TODAY(),"d"))</f>
        <v>8</v>
      </c>
      <c r="S65">
        <f t="shared" ca="1" si="0"/>
        <v>0</v>
      </c>
      <c r="T65">
        <f t="shared" ca="1" si="1"/>
        <v>1</v>
      </c>
      <c r="U65">
        <f t="shared" ca="1" si="2"/>
        <v>0</v>
      </c>
    </row>
    <row r="66" spans="1:21" x14ac:dyDescent="0.35">
      <c r="A66">
        <v>6000136806</v>
      </c>
      <c r="B66" t="s">
        <v>230</v>
      </c>
      <c r="C66" t="s">
        <v>230</v>
      </c>
      <c r="D66" s="34" t="s">
        <v>251</v>
      </c>
      <c r="E66" s="208">
        <v>45755</v>
      </c>
      <c r="F66" s="1"/>
      <c r="G66" t="s">
        <v>400</v>
      </c>
      <c r="H66" t="s">
        <v>401</v>
      </c>
      <c r="I66" s="208">
        <v>45789</v>
      </c>
      <c r="J66" t="s">
        <v>201</v>
      </c>
      <c r="K66" t="s">
        <v>241</v>
      </c>
      <c r="L66" t="s">
        <v>171</v>
      </c>
      <c r="M66" t="s">
        <v>402</v>
      </c>
      <c r="N66" t="s">
        <v>237</v>
      </c>
      <c r="O66" t="s">
        <v>230</v>
      </c>
      <c r="P66" s="193" t="str">
        <f>IF(OR(AND(A66&lt;&gt;"",COUNTIF(Bugs!B:B,A66)&gt;0),AND(B66&lt;&gt;"",COUNTIF(Bugs!A:A,B66)&gt;0)),"Y","")</f>
        <v/>
      </c>
      <c r="Q66" s="193" t="str">
        <f>IF(OR(
    AND(COUNTIF(Bugs!A:A,B66)&gt;0,ISNUMBER(SEARCH("x",INDEX(Bugs!C:C,MATCH(B66,Bugs!A:A,0))))),
    AND(COUNTIF(Bugs!B:B,B66)&gt;0,ISNUMBER(SEARCH("x",INDEX(Bugs!C:C,MATCH(B66,Bugs!B:B,0))))),
    AND(COUNTIF(Bugs!A:A,B66)&gt;0,ISNUMBER(SEARCH("x",INDEX(Bugs!D:D,MATCH(B66,Bugs!A:A,0))))),
    AND(COUNTIF(Bugs!B:B,B66)&gt;0,ISNUMBER(SEARCH("x",INDEX(Bugs!D:D,MATCH(B66,Bugs!B:B,0)))))
),"Y","")</f>
        <v/>
      </c>
      <c r="R66">
        <f ca="1">IF(OR(ISNUMBER(MATCH(L66,MasterData!$D$3:$D$18,0)),ISNUMBER(MATCH(L66,MasterData!$C$3:$C$18,0))),
    DATEDIF(E66,I66,"d"),
    DATEDIF(E66,TODAY(),"d"))</f>
        <v>34</v>
      </c>
      <c r="S66">
        <f t="shared" ca="1" si="0"/>
        <v>0</v>
      </c>
      <c r="T66">
        <f t="shared" ca="1" si="1"/>
        <v>0</v>
      </c>
      <c r="U66">
        <f t="shared" ca="1" si="2"/>
        <v>1</v>
      </c>
    </row>
    <row r="67" spans="1:21" x14ac:dyDescent="0.35">
      <c r="A67">
        <v>6000136916</v>
      </c>
      <c r="B67" t="s">
        <v>403</v>
      </c>
      <c r="C67" t="s">
        <v>230</v>
      </c>
      <c r="D67" s="34" t="s">
        <v>254</v>
      </c>
      <c r="E67" s="208">
        <v>45756</v>
      </c>
      <c r="F67" s="1"/>
      <c r="G67" t="s">
        <v>357</v>
      </c>
      <c r="H67" t="s">
        <v>245</v>
      </c>
      <c r="I67" s="208">
        <v>45764</v>
      </c>
      <c r="J67" t="s">
        <v>234</v>
      </c>
      <c r="K67" t="s">
        <v>241</v>
      </c>
      <c r="L67" t="s">
        <v>171</v>
      </c>
      <c r="M67" t="s">
        <v>404</v>
      </c>
      <c r="N67" t="s">
        <v>237</v>
      </c>
      <c r="O67" t="s">
        <v>230</v>
      </c>
      <c r="P67" s="193" t="str">
        <f>IF(OR(AND(A67&lt;&gt;"",COUNTIF(Bugs!B:B,A67)&gt;0),AND(B67&lt;&gt;"",COUNTIF(Bugs!A:A,B67)&gt;0)),"Y","")</f>
        <v/>
      </c>
      <c r="Q67" s="193" t="str">
        <f>IF(OR(
    AND(COUNTIF(Bugs!A:A,B67)&gt;0,ISNUMBER(SEARCH("x",INDEX(Bugs!C:C,MATCH(B67,Bugs!A:A,0))))),
    AND(COUNTIF(Bugs!B:B,B67)&gt;0,ISNUMBER(SEARCH("x",INDEX(Bugs!C:C,MATCH(B67,Bugs!B:B,0))))),
    AND(COUNTIF(Bugs!A:A,B67)&gt;0,ISNUMBER(SEARCH("x",INDEX(Bugs!D:D,MATCH(B67,Bugs!A:A,0))))),
    AND(COUNTIF(Bugs!B:B,B67)&gt;0,ISNUMBER(SEARCH("x",INDEX(Bugs!D:D,MATCH(B67,Bugs!B:B,0)))))
),"Y","")</f>
        <v/>
      </c>
      <c r="R67">
        <f ca="1">IF(OR(ISNUMBER(MATCH(L67,MasterData!$D$3:$D$18,0)),ISNUMBER(MATCH(L67,MasterData!$C$3:$C$18,0))),
    DATEDIF(E67,I67,"d"),
    DATEDIF(E67,TODAY(),"d"))</f>
        <v>8</v>
      </c>
      <c r="S67">
        <f t="shared" ref="S67:S130" ca="1" si="3">IF(AND($R67&gt;=0,$R67&lt;=7),1,0)</f>
        <v>0</v>
      </c>
      <c r="T67">
        <f t="shared" ref="T67:T130" ca="1" si="4">IF(AND($R67&gt;7,R67&lt;=30),1,0)</f>
        <v>1</v>
      </c>
      <c r="U67">
        <f t="shared" ref="U67:U130" ca="1" si="5">IF($R67&gt;30,1,0)</f>
        <v>0</v>
      </c>
    </row>
    <row r="68" spans="1:21" x14ac:dyDescent="0.35">
      <c r="A68">
        <v>6000137097</v>
      </c>
      <c r="B68" t="s">
        <v>405</v>
      </c>
      <c r="C68" t="s">
        <v>230</v>
      </c>
      <c r="D68" s="34" t="s">
        <v>251</v>
      </c>
      <c r="E68" s="208">
        <v>45757</v>
      </c>
      <c r="F68" s="1"/>
      <c r="G68" t="s">
        <v>406</v>
      </c>
      <c r="H68" t="s">
        <v>233</v>
      </c>
      <c r="I68" s="208">
        <v>45765</v>
      </c>
      <c r="J68" t="s">
        <v>234</v>
      </c>
      <c r="K68" t="s">
        <v>235</v>
      </c>
      <c r="L68" t="s">
        <v>171</v>
      </c>
      <c r="M68" t="s">
        <v>407</v>
      </c>
      <c r="N68" t="s">
        <v>237</v>
      </c>
      <c r="O68" t="s">
        <v>230</v>
      </c>
      <c r="P68" s="193" t="str">
        <f>IF(OR(AND(A68&lt;&gt;"",COUNTIF(Bugs!B:B,A68)&gt;0),AND(B68&lt;&gt;"",COUNTIF(Bugs!A:A,B68)&gt;0)),"Y","")</f>
        <v/>
      </c>
      <c r="Q68" s="193" t="str">
        <f>IF(OR(
    AND(COUNTIF(Bugs!A:A,B68)&gt;0,ISNUMBER(SEARCH("x",INDEX(Bugs!C:C,MATCH(B68,Bugs!A:A,0))))),
    AND(COUNTIF(Bugs!B:B,B68)&gt;0,ISNUMBER(SEARCH("x",INDEX(Bugs!C:C,MATCH(B68,Bugs!B:B,0))))),
    AND(COUNTIF(Bugs!A:A,B68)&gt;0,ISNUMBER(SEARCH("x",INDEX(Bugs!D:D,MATCH(B68,Bugs!A:A,0))))),
    AND(COUNTIF(Bugs!B:B,B68)&gt;0,ISNUMBER(SEARCH("x",INDEX(Bugs!D:D,MATCH(B68,Bugs!B:B,0)))))
),"Y","")</f>
        <v/>
      </c>
      <c r="R68">
        <f ca="1">IF(OR(ISNUMBER(MATCH(L68,MasterData!$D$3:$D$18,0)),ISNUMBER(MATCH(L68,MasterData!$C$3:$C$18,0))),
    DATEDIF(E68,I68,"d"),
    DATEDIF(E68,TODAY(),"d"))</f>
        <v>8</v>
      </c>
      <c r="S68">
        <f t="shared" ca="1" si="3"/>
        <v>0</v>
      </c>
      <c r="T68">
        <f t="shared" ca="1" si="4"/>
        <v>1</v>
      </c>
      <c r="U68">
        <f t="shared" ca="1" si="5"/>
        <v>0</v>
      </c>
    </row>
    <row r="69" spans="1:21" x14ac:dyDescent="0.35">
      <c r="A69">
        <v>6000137324</v>
      </c>
      <c r="B69" t="s">
        <v>408</v>
      </c>
      <c r="C69" t="s">
        <v>230</v>
      </c>
      <c r="D69" s="34" t="s">
        <v>274</v>
      </c>
      <c r="E69" s="208">
        <v>45761</v>
      </c>
      <c r="F69" s="1"/>
      <c r="G69" t="s">
        <v>380</v>
      </c>
      <c r="H69" t="s">
        <v>233</v>
      </c>
      <c r="I69" s="208">
        <v>45771</v>
      </c>
      <c r="J69" t="s">
        <v>234</v>
      </c>
      <c r="K69" t="s">
        <v>347</v>
      </c>
      <c r="L69" t="s">
        <v>171</v>
      </c>
      <c r="M69" t="s">
        <v>409</v>
      </c>
      <c r="N69" t="s">
        <v>237</v>
      </c>
      <c r="O69" t="s">
        <v>230</v>
      </c>
      <c r="P69" s="193" t="str">
        <f>IF(OR(AND(A69&lt;&gt;"",COUNTIF(Bugs!B:B,A69)&gt;0),AND(B69&lt;&gt;"",COUNTIF(Bugs!A:A,B69)&gt;0)),"Y","")</f>
        <v/>
      </c>
      <c r="Q69" s="193" t="str">
        <f>IF(OR(
    AND(COUNTIF(Bugs!A:A,B69)&gt;0,ISNUMBER(SEARCH("x",INDEX(Bugs!C:C,MATCH(B69,Bugs!A:A,0))))),
    AND(COUNTIF(Bugs!B:B,B69)&gt;0,ISNUMBER(SEARCH("x",INDEX(Bugs!C:C,MATCH(B69,Bugs!B:B,0))))),
    AND(COUNTIF(Bugs!A:A,B69)&gt;0,ISNUMBER(SEARCH("x",INDEX(Bugs!D:D,MATCH(B69,Bugs!A:A,0))))),
    AND(COUNTIF(Bugs!B:B,B69)&gt;0,ISNUMBER(SEARCH("x",INDEX(Bugs!D:D,MATCH(B69,Bugs!B:B,0)))))
),"Y","")</f>
        <v/>
      </c>
      <c r="R69">
        <f ca="1">IF(OR(ISNUMBER(MATCH(L69,MasterData!$D$3:$D$18,0)),ISNUMBER(MATCH(L69,MasterData!$C$3:$C$18,0))),
    DATEDIF(E69,I69,"d"),
    DATEDIF(E69,TODAY(),"d"))</f>
        <v>10</v>
      </c>
      <c r="S69">
        <f t="shared" ca="1" si="3"/>
        <v>0</v>
      </c>
      <c r="T69">
        <f t="shared" ca="1" si="4"/>
        <v>1</v>
      </c>
      <c r="U69">
        <f t="shared" ca="1" si="5"/>
        <v>0</v>
      </c>
    </row>
    <row r="70" spans="1:21" x14ac:dyDescent="0.35">
      <c r="A70">
        <v>6000137341</v>
      </c>
      <c r="B70" t="s">
        <v>410</v>
      </c>
      <c r="C70" t="s">
        <v>230</v>
      </c>
      <c r="D70" s="34" t="s">
        <v>251</v>
      </c>
      <c r="E70" s="208">
        <v>45761</v>
      </c>
      <c r="F70" s="1"/>
      <c r="G70" t="s">
        <v>411</v>
      </c>
      <c r="H70" t="s">
        <v>245</v>
      </c>
      <c r="I70" s="208">
        <v>45768</v>
      </c>
      <c r="J70" t="s">
        <v>234</v>
      </c>
      <c r="K70" t="s">
        <v>235</v>
      </c>
      <c r="L70" t="s">
        <v>171</v>
      </c>
      <c r="M70" t="s">
        <v>412</v>
      </c>
      <c r="N70" t="s">
        <v>237</v>
      </c>
      <c r="O70" t="s">
        <v>230</v>
      </c>
      <c r="P70" s="193" t="str">
        <f>IF(OR(AND(A70&lt;&gt;"",COUNTIF(Bugs!B:B,A70)&gt;0),AND(B70&lt;&gt;"",COUNTIF(Bugs!A:A,B70)&gt;0)),"Y","")</f>
        <v/>
      </c>
      <c r="Q70" s="193" t="str">
        <f>IF(OR(
    AND(COUNTIF(Bugs!A:A,B70)&gt;0,ISNUMBER(SEARCH("x",INDEX(Bugs!C:C,MATCH(B70,Bugs!A:A,0))))),
    AND(COUNTIF(Bugs!B:B,B70)&gt;0,ISNUMBER(SEARCH("x",INDEX(Bugs!C:C,MATCH(B70,Bugs!B:B,0))))),
    AND(COUNTIF(Bugs!A:A,B70)&gt;0,ISNUMBER(SEARCH("x",INDEX(Bugs!D:D,MATCH(B70,Bugs!A:A,0))))),
    AND(COUNTIF(Bugs!B:B,B70)&gt;0,ISNUMBER(SEARCH("x",INDEX(Bugs!D:D,MATCH(B70,Bugs!B:B,0)))))
),"Y","")</f>
        <v/>
      </c>
      <c r="R70">
        <f ca="1">IF(OR(ISNUMBER(MATCH(L70,MasterData!$D$3:$D$18,0)),ISNUMBER(MATCH(L70,MasterData!$C$3:$C$18,0))),
    DATEDIF(E70,I70,"d"),
    DATEDIF(E70,TODAY(),"d"))</f>
        <v>7</v>
      </c>
      <c r="S70">
        <f t="shared" ca="1" si="3"/>
        <v>1</v>
      </c>
      <c r="T70">
        <f t="shared" ca="1" si="4"/>
        <v>0</v>
      </c>
      <c r="U70">
        <f t="shared" ca="1" si="5"/>
        <v>0</v>
      </c>
    </row>
    <row r="71" spans="1:21" x14ac:dyDescent="0.35">
      <c r="A71">
        <v>6000137533</v>
      </c>
      <c r="B71" t="s">
        <v>230</v>
      </c>
      <c r="C71" t="s">
        <v>230</v>
      </c>
      <c r="D71" s="34" t="s">
        <v>413</v>
      </c>
      <c r="E71" s="208">
        <v>45762</v>
      </c>
      <c r="F71" s="1"/>
      <c r="G71" t="s">
        <v>400</v>
      </c>
      <c r="H71" t="s">
        <v>245</v>
      </c>
      <c r="I71" s="208">
        <v>45782</v>
      </c>
      <c r="J71" t="s">
        <v>201</v>
      </c>
      <c r="K71" t="s">
        <v>241</v>
      </c>
      <c r="L71" t="s">
        <v>171</v>
      </c>
      <c r="M71" t="s">
        <v>414</v>
      </c>
      <c r="N71" t="s">
        <v>237</v>
      </c>
      <c r="O71" t="s">
        <v>230</v>
      </c>
      <c r="P71" s="193" t="str">
        <f>IF(OR(AND(A71&lt;&gt;"",COUNTIF(Bugs!B:B,A71)&gt;0),AND(B71&lt;&gt;"",COUNTIF(Bugs!A:A,B71)&gt;0)),"Y","")</f>
        <v/>
      </c>
      <c r="Q71" s="193" t="str">
        <f>IF(OR(
    AND(COUNTIF(Bugs!A:A,B71)&gt;0,ISNUMBER(SEARCH("x",INDEX(Bugs!C:C,MATCH(B71,Bugs!A:A,0))))),
    AND(COUNTIF(Bugs!B:B,B71)&gt;0,ISNUMBER(SEARCH("x",INDEX(Bugs!C:C,MATCH(B71,Bugs!B:B,0))))),
    AND(COUNTIF(Bugs!A:A,B71)&gt;0,ISNUMBER(SEARCH("x",INDEX(Bugs!D:D,MATCH(B71,Bugs!A:A,0))))),
    AND(COUNTIF(Bugs!B:B,B71)&gt;0,ISNUMBER(SEARCH("x",INDEX(Bugs!D:D,MATCH(B71,Bugs!B:B,0)))))
),"Y","")</f>
        <v/>
      </c>
      <c r="R71">
        <f ca="1">IF(OR(ISNUMBER(MATCH(L71,MasterData!$D$3:$D$18,0)),ISNUMBER(MATCH(L71,MasterData!$C$3:$C$18,0))),
    DATEDIF(E71,I71,"d"),
    DATEDIF(E71,TODAY(),"d"))</f>
        <v>20</v>
      </c>
      <c r="S71">
        <f t="shared" ca="1" si="3"/>
        <v>0</v>
      </c>
      <c r="T71">
        <f t="shared" ca="1" si="4"/>
        <v>1</v>
      </c>
      <c r="U71">
        <f t="shared" ca="1" si="5"/>
        <v>0</v>
      </c>
    </row>
    <row r="72" spans="1:21" x14ac:dyDescent="0.35">
      <c r="A72">
        <v>6000137544</v>
      </c>
      <c r="B72" t="s">
        <v>415</v>
      </c>
      <c r="C72" t="s">
        <v>230</v>
      </c>
      <c r="D72" s="34" t="s">
        <v>247</v>
      </c>
      <c r="E72" s="208">
        <v>45762</v>
      </c>
      <c r="F72" s="1"/>
      <c r="G72" t="s">
        <v>268</v>
      </c>
      <c r="H72" t="s">
        <v>233</v>
      </c>
      <c r="I72" s="208">
        <v>45821</v>
      </c>
      <c r="J72" t="s">
        <v>234</v>
      </c>
      <c r="K72" t="s">
        <v>235</v>
      </c>
      <c r="L72" t="s">
        <v>171</v>
      </c>
      <c r="M72" t="s">
        <v>416</v>
      </c>
      <c r="N72" t="s">
        <v>237</v>
      </c>
      <c r="O72" t="s">
        <v>230</v>
      </c>
      <c r="P72" s="193" t="str">
        <f>IF(OR(AND(A72&lt;&gt;"",COUNTIF(Bugs!B:B,A72)&gt;0),AND(B72&lt;&gt;"",COUNTIF(Bugs!A:A,B72)&gt;0)),"Y","")</f>
        <v/>
      </c>
      <c r="Q72" s="193" t="str">
        <f>IF(OR(
    AND(COUNTIF(Bugs!A:A,B72)&gt;0,ISNUMBER(SEARCH("x",INDEX(Bugs!C:C,MATCH(B72,Bugs!A:A,0))))),
    AND(COUNTIF(Bugs!B:B,B72)&gt;0,ISNUMBER(SEARCH("x",INDEX(Bugs!C:C,MATCH(B72,Bugs!B:B,0))))),
    AND(COUNTIF(Bugs!A:A,B72)&gt;0,ISNUMBER(SEARCH("x",INDEX(Bugs!D:D,MATCH(B72,Bugs!A:A,0))))),
    AND(COUNTIF(Bugs!B:B,B72)&gt;0,ISNUMBER(SEARCH("x",INDEX(Bugs!D:D,MATCH(B72,Bugs!B:B,0)))))
),"Y","")</f>
        <v/>
      </c>
      <c r="R72">
        <f ca="1">IF(OR(ISNUMBER(MATCH(L72,MasterData!$D$3:$D$18,0)),ISNUMBER(MATCH(L72,MasterData!$C$3:$C$18,0))),
    DATEDIF(E72,I72,"d"),
    DATEDIF(E72,TODAY(),"d"))</f>
        <v>59</v>
      </c>
      <c r="S72">
        <f t="shared" ca="1" si="3"/>
        <v>0</v>
      </c>
      <c r="T72">
        <f t="shared" ca="1" si="4"/>
        <v>0</v>
      </c>
      <c r="U72">
        <f t="shared" ca="1" si="5"/>
        <v>1</v>
      </c>
    </row>
    <row r="73" spans="1:21" x14ac:dyDescent="0.35">
      <c r="A73">
        <v>6000137636</v>
      </c>
      <c r="B73" t="s">
        <v>417</v>
      </c>
      <c r="C73" t="s">
        <v>230</v>
      </c>
      <c r="D73" s="34" t="s">
        <v>274</v>
      </c>
      <c r="E73" s="208">
        <v>45763</v>
      </c>
      <c r="F73" s="1"/>
      <c r="G73" t="s">
        <v>321</v>
      </c>
      <c r="H73" t="s">
        <v>240</v>
      </c>
      <c r="I73" s="208">
        <v>45782</v>
      </c>
      <c r="J73" t="s">
        <v>234</v>
      </c>
      <c r="K73" t="s">
        <v>347</v>
      </c>
      <c r="L73" t="s">
        <v>171</v>
      </c>
      <c r="M73" t="s">
        <v>418</v>
      </c>
      <c r="N73" t="s">
        <v>237</v>
      </c>
      <c r="O73" t="s">
        <v>230</v>
      </c>
      <c r="P73" s="193" t="str">
        <f>IF(OR(AND(A73&lt;&gt;"",COUNTIF(Bugs!B:B,A73)&gt;0),AND(B73&lt;&gt;"",COUNTIF(Bugs!A:A,B73)&gt;0)),"Y","")</f>
        <v/>
      </c>
      <c r="Q73" s="193" t="str">
        <f>IF(OR(
    AND(COUNTIF(Bugs!A:A,B73)&gt;0,ISNUMBER(SEARCH("x",INDEX(Bugs!C:C,MATCH(B73,Bugs!A:A,0))))),
    AND(COUNTIF(Bugs!B:B,B73)&gt;0,ISNUMBER(SEARCH("x",INDEX(Bugs!C:C,MATCH(B73,Bugs!B:B,0))))),
    AND(COUNTIF(Bugs!A:A,B73)&gt;0,ISNUMBER(SEARCH("x",INDEX(Bugs!D:D,MATCH(B73,Bugs!A:A,0))))),
    AND(COUNTIF(Bugs!B:B,B73)&gt;0,ISNUMBER(SEARCH("x",INDEX(Bugs!D:D,MATCH(B73,Bugs!B:B,0)))))
),"Y","")</f>
        <v/>
      </c>
      <c r="R73">
        <f ca="1">IF(OR(ISNUMBER(MATCH(L73,MasterData!$D$3:$D$18,0)),ISNUMBER(MATCH(L73,MasterData!$C$3:$C$18,0))),
    DATEDIF(E73,I73,"d"),
    DATEDIF(E73,TODAY(),"d"))</f>
        <v>19</v>
      </c>
      <c r="S73">
        <f t="shared" ca="1" si="3"/>
        <v>0</v>
      </c>
      <c r="T73">
        <f t="shared" ca="1" si="4"/>
        <v>1</v>
      </c>
      <c r="U73">
        <f t="shared" ca="1" si="5"/>
        <v>0</v>
      </c>
    </row>
    <row r="74" spans="1:21" x14ac:dyDescent="0.35">
      <c r="A74">
        <v>6000137924</v>
      </c>
      <c r="B74" t="s">
        <v>419</v>
      </c>
      <c r="C74" t="s">
        <v>230</v>
      </c>
      <c r="D74" s="34" t="s">
        <v>231</v>
      </c>
      <c r="E74" s="208">
        <v>45769</v>
      </c>
      <c r="F74" s="1"/>
      <c r="G74" t="s">
        <v>420</v>
      </c>
      <c r="H74" t="s">
        <v>240</v>
      </c>
      <c r="I74" s="208">
        <v>45782</v>
      </c>
      <c r="J74" t="s">
        <v>234</v>
      </c>
      <c r="K74" t="s">
        <v>235</v>
      </c>
      <c r="L74" t="s">
        <v>171</v>
      </c>
      <c r="M74" t="s">
        <v>421</v>
      </c>
      <c r="N74" t="s">
        <v>237</v>
      </c>
      <c r="O74" t="s">
        <v>230</v>
      </c>
      <c r="P74" s="193" t="str">
        <f>IF(OR(AND(A74&lt;&gt;"",COUNTIF(Bugs!B:B,A74)&gt;0),AND(B74&lt;&gt;"",COUNTIF(Bugs!A:A,B74)&gt;0)),"Y","")</f>
        <v/>
      </c>
      <c r="Q74" s="193" t="str">
        <f>IF(OR(
    AND(COUNTIF(Bugs!A:A,B74)&gt;0,ISNUMBER(SEARCH("x",INDEX(Bugs!C:C,MATCH(B74,Bugs!A:A,0))))),
    AND(COUNTIF(Bugs!B:B,B74)&gt;0,ISNUMBER(SEARCH("x",INDEX(Bugs!C:C,MATCH(B74,Bugs!B:B,0))))),
    AND(COUNTIF(Bugs!A:A,B74)&gt;0,ISNUMBER(SEARCH("x",INDEX(Bugs!D:D,MATCH(B74,Bugs!A:A,0))))),
    AND(COUNTIF(Bugs!B:B,B74)&gt;0,ISNUMBER(SEARCH("x",INDEX(Bugs!D:D,MATCH(B74,Bugs!B:B,0)))))
),"Y","")</f>
        <v/>
      </c>
      <c r="R74">
        <f ca="1">IF(OR(ISNUMBER(MATCH(L74,MasterData!$D$3:$D$18,0)),ISNUMBER(MATCH(L74,MasterData!$C$3:$C$18,0))),
    DATEDIF(E74,I74,"d"),
    DATEDIF(E74,TODAY(),"d"))</f>
        <v>13</v>
      </c>
      <c r="S74">
        <f t="shared" ca="1" si="3"/>
        <v>0</v>
      </c>
      <c r="T74">
        <f t="shared" ca="1" si="4"/>
        <v>1</v>
      </c>
      <c r="U74">
        <f t="shared" ca="1" si="5"/>
        <v>0</v>
      </c>
    </row>
    <row r="75" spans="1:21" x14ac:dyDescent="0.35">
      <c r="A75">
        <v>6000138263</v>
      </c>
      <c r="B75" t="s">
        <v>230</v>
      </c>
      <c r="C75" t="s">
        <v>230</v>
      </c>
      <c r="D75" s="34" t="s">
        <v>274</v>
      </c>
      <c r="E75" s="208">
        <v>45771</v>
      </c>
      <c r="F75" s="1"/>
      <c r="G75" t="s">
        <v>422</v>
      </c>
      <c r="H75" t="s">
        <v>245</v>
      </c>
      <c r="I75" s="208">
        <v>45850</v>
      </c>
      <c r="J75" t="s">
        <v>201</v>
      </c>
      <c r="K75" t="s">
        <v>241</v>
      </c>
      <c r="L75" t="s">
        <v>171</v>
      </c>
      <c r="M75" t="s">
        <v>423</v>
      </c>
      <c r="N75" t="s">
        <v>237</v>
      </c>
      <c r="O75" t="s">
        <v>230</v>
      </c>
      <c r="P75" s="193" t="str">
        <f>IF(OR(AND(A75&lt;&gt;"",COUNTIF(Bugs!B:B,A75)&gt;0),AND(B75&lt;&gt;"",COUNTIF(Bugs!A:A,B75)&gt;0)),"Y","")</f>
        <v/>
      </c>
      <c r="Q75" s="193" t="str">
        <f>IF(OR(
    AND(COUNTIF(Bugs!A:A,B75)&gt;0,ISNUMBER(SEARCH("x",INDEX(Bugs!C:C,MATCH(B75,Bugs!A:A,0))))),
    AND(COUNTIF(Bugs!B:B,B75)&gt;0,ISNUMBER(SEARCH("x",INDEX(Bugs!C:C,MATCH(B75,Bugs!B:B,0))))),
    AND(COUNTIF(Bugs!A:A,B75)&gt;0,ISNUMBER(SEARCH("x",INDEX(Bugs!D:D,MATCH(B75,Bugs!A:A,0))))),
    AND(COUNTIF(Bugs!B:B,B75)&gt;0,ISNUMBER(SEARCH("x",INDEX(Bugs!D:D,MATCH(B75,Bugs!B:B,0)))))
),"Y","")</f>
        <v/>
      </c>
      <c r="R75">
        <f ca="1">IF(OR(ISNUMBER(MATCH(L75,MasterData!$D$3:$D$18,0)),ISNUMBER(MATCH(L75,MasterData!$C$3:$C$18,0))),
    DATEDIF(E75,I75,"d"),
    DATEDIF(E75,TODAY(),"d"))</f>
        <v>79</v>
      </c>
      <c r="S75">
        <f t="shared" ca="1" si="3"/>
        <v>0</v>
      </c>
      <c r="T75">
        <f t="shared" ca="1" si="4"/>
        <v>0</v>
      </c>
      <c r="U75">
        <f t="shared" ca="1" si="5"/>
        <v>1</v>
      </c>
    </row>
    <row r="76" spans="1:21" x14ac:dyDescent="0.35">
      <c r="A76">
        <v>6000138316</v>
      </c>
      <c r="B76" t="s">
        <v>424</v>
      </c>
      <c r="C76" t="s">
        <v>230</v>
      </c>
      <c r="D76" s="34" t="s">
        <v>254</v>
      </c>
      <c r="E76" s="208">
        <v>45772</v>
      </c>
      <c r="F76" s="1"/>
      <c r="G76" t="s">
        <v>357</v>
      </c>
      <c r="H76" t="s">
        <v>245</v>
      </c>
      <c r="I76" s="208">
        <v>45779</v>
      </c>
      <c r="J76" t="s">
        <v>234</v>
      </c>
      <c r="K76" t="s">
        <v>241</v>
      </c>
      <c r="L76" t="s">
        <v>171</v>
      </c>
      <c r="M76" t="s">
        <v>425</v>
      </c>
      <c r="N76" t="s">
        <v>237</v>
      </c>
      <c r="O76" t="s">
        <v>230</v>
      </c>
      <c r="P76" s="193" t="str">
        <f>IF(OR(AND(A76&lt;&gt;"",COUNTIF(Bugs!B:B,A76)&gt;0),AND(B76&lt;&gt;"",COUNTIF(Bugs!A:A,B76)&gt;0)),"Y","")</f>
        <v/>
      </c>
      <c r="Q76" s="193" t="str">
        <f>IF(OR(
    AND(COUNTIF(Bugs!A:A,B76)&gt;0,ISNUMBER(SEARCH("x",INDEX(Bugs!C:C,MATCH(B76,Bugs!A:A,0))))),
    AND(COUNTIF(Bugs!B:B,B76)&gt;0,ISNUMBER(SEARCH("x",INDEX(Bugs!C:C,MATCH(B76,Bugs!B:B,0))))),
    AND(COUNTIF(Bugs!A:A,B76)&gt;0,ISNUMBER(SEARCH("x",INDEX(Bugs!D:D,MATCH(B76,Bugs!A:A,0))))),
    AND(COUNTIF(Bugs!B:B,B76)&gt;0,ISNUMBER(SEARCH("x",INDEX(Bugs!D:D,MATCH(B76,Bugs!B:B,0)))))
),"Y","")</f>
        <v/>
      </c>
      <c r="R76">
        <f ca="1">IF(OR(ISNUMBER(MATCH(L76,MasterData!$D$3:$D$18,0)),ISNUMBER(MATCH(L76,MasterData!$C$3:$C$18,0))),
    DATEDIF(E76,I76,"d"),
    DATEDIF(E76,TODAY(),"d"))</f>
        <v>7</v>
      </c>
      <c r="S76">
        <f t="shared" ca="1" si="3"/>
        <v>1</v>
      </c>
      <c r="T76">
        <f t="shared" ca="1" si="4"/>
        <v>0</v>
      </c>
      <c r="U76">
        <f t="shared" ca="1" si="5"/>
        <v>0</v>
      </c>
    </row>
    <row r="77" spans="1:21" x14ac:dyDescent="0.35">
      <c r="A77">
        <v>6000138428</v>
      </c>
      <c r="B77" t="s">
        <v>426</v>
      </c>
      <c r="C77" t="s">
        <v>230</v>
      </c>
      <c r="D77" s="34" t="s">
        <v>254</v>
      </c>
      <c r="E77" s="208">
        <v>45772</v>
      </c>
      <c r="F77" s="1"/>
      <c r="G77" t="s">
        <v>357</v>
      </c>
      <c r="H77" t="s">
        <v>233</v>
      </c>
      <c r="I77" s="208">
        <v>45848</v>
      </c>
      <c r="J77" t="s">
        <v>234</v>
      </c>
      <c r="K77" t="s">
        <v>235</v>
      </c>
      <c r="L77" t="s">
        <v>171</v>
      </c>
      <c r="M77" t="s">
        <v>427</v>
      </c>
      <c r="N77" t="s">
        <v>237</v>
      </c>
      <c r="O77" t="s">
        <v>230</v>
      </c>
      <c r="P77" s="193" t="str">
        <f>IF(OR(AND(A77&lt;&gt;"",COUNTIF(Bugs!B:B,A77)&gt;0),AND(B77&lt;&gt;"",COUNTIF(Bugs!A:A,B77)&gt;0)),"Y","")</f>
        <v/>
      </c>
      <c r="Q77" s="193" t="str">
        <f>IF(OR(
    AND(COUNTIF(Bugs!A:A,B77)&gt;0,ISNUMBER(SEARCH("x",INDEX(Bugs!C:C,MATCH(B77,Bugs!A:A,0))))),
    AND(COUNTIF(Bugs!B:B,B77)&gt;0,ISNUMBER(SEARCH("x",INDEX(Bugs!C:C,MATCH(B77,Bugs!B:B,0))))),
    AND(COUNTIF(Bugs!A:A,B77)&gt;0,ISNUMBER(SEARCH("x",INDEX(Bugs!D:D,MATCH(B77,Bugs!A:A,0))))),
    AND(COUNTIF(Bugs!B:B,B77)&gt;0,ISNUMBER(SEARCH("x",INDEX(Bugs!D:D,MATCH(B77,Bugs!B:B,0)))))
),"Y","")</f>
        <v/>
      </c>
      <c r="R77">
        <f ca="1">IF(OR(ISNUMBER(MATCH(L77,MasterData!$D$3:$D$18,0)),ISNUMBER(MATCH(L77,MasterData!$C$3:$C$18,0))),
    DATEDIF(E77,I77,"d"),
    DATEDIF(E77,TODAY(),"d"))</f>
        <v>76</v>
      </c>
      <c r="S77">
        <f t="shared" ca="1" si="3"/>
        <v>0</v>
      </c>
      <c r="T77">
        <f t="shared" ca="1" si="4"/>
        <v>0</v>
      </c>
      <c r="U77">
        <f t="shared" ca="1" si="5"/>
        <v>1</v>
      </c>
    </row>
    <row r="78" spans="1:21" x14ac:dyDescent="0.35">
      <c r="A78">
        <v>6000138437</v>
      </c>
      <c r="B78" t="s">
        <v>428</v>
      </c>
      <c r="C78" t="s">
        <v>230</v>
      </c>
      <c r="D78" s="34" t="s">
        <v>254</v>
      </c>
      <c r="E78" s="208">
        <v>45772</v>
      </c>
      <c r="F78" s="1"/>
      <c r="G78" t="s">
        <v>357</v>
      </c>
      <c r="H78" t="s">
        <v>245</v>
      </c>
      <c r="I78" s="208">
        <v>45845</v>
      </c>
      <c r="J78" t="s">
        <v>234</v>
      </c>
      <c r="K78" t="s">
        <v>241</v>
      </c>
      <c r="L78" t="s">
        <v>171</v>
      </c>
      <c r="M78" t="s">
        <v>429</v>
      </c>
      <c r="N78" t="s">
        <v>237</v>
      </c>
      <c r="O78" t="s">
        <v>230</v>
      </c>
      <c r="P78" s="193" t="str">
        <f>IF(OR(AND(A78&lt;&gt;"",COUNTIF(Bugs!B:B,A78)&gt;0),AND(B78&lt;&gt;"",COUNTIF(Bugs!A:A,B78)&gt;0)),"Y","")</f>
        <v/>
      </c>
      <c r="Q78" s="193" t="str">
        <f>IF(OR(
    AND(COUNTIF(Bugs!A:A,B78)&gt;0,ISNUMBER(SEARCH("x",INDEX(Bugs!C:C,MATCH(B78,Bugs!A:A,0))))),
    AND(COUNTIF(Bugs!B:B,B78)&gt;0,ISNUMBER(SEARCH("x",INDEX(Bugs!C:C,MATCH(B78,Bugs!B:B,0))))),
    AND(COUNTIF(Bugs!A:A,B78)&gt;0,ISNUMBER(SEARCH("x",INDEX(Bugs!D:D,MATCH(B78,Bugs!A:A,0))))),
    AND(COUNTIF(Bugs!B:B,B78)&gt;0,ISNUMBER(SEARCH("x",INDEX(Bugs!D:D,MATCH(B78,Bugs!B:B,0)))))
),"Y","")</f>
        <v/>
      </c>
      <c r="R78">
        <f ca="1">IF(OR(ISNUMBER(MATCH(L78,MasterData!$D$3:$D$18,0)),ISNUMBER(MATCH(L78,MasterData!$C$3:$C$18,0))),
    DATEDIF(E78,I78,"d"),
    DATEDIF(E78,TODAY(),"d"))</f>
        <v>73</v>
      </c>
      <c r="S78">
        <f t="shared" ca="1" si="3"/>
        <v>0</v>
      </c>
      <c r="T78">
        <f t="shared" ca="1" si="4"/>
        <v>0</v>
      </c>
      <c r="U78">
        <f t="shared" ca="1" si="5"/>
        <v>1</v>
      </c>
    </row>
    <row r="79" spans="1:21" x14ac:dyDescent="0.35">
      <c r="A79">
        <v>6000138440</v>
      </c>
      <c r="B79" t="s">
        <v>430</v>
      </c>
      <c r="C79" t="s">
        <v>230</v>
      </c>
      <c r="D79" s="34" t="s">
        <v>254</v>
      </c>
      <c r="E79" s="208">
        <v>45772</v>
      </c>
      <c r="F79" s="1"/>
      <c r="G79" t="s">
        <v>357</v>
      </c>
      <c r="H79" t="s">
        <v>245</v>
      </c>
      <c r="I79" s="208">
        <v>45786</v>
      </c>
      <c r="J79" t="s">
        <v>234</v>
      </c>
      <c r="K79" t="s">
        <v>235</v>
      </c>
      <c r="L79" t="s">
        <v>171</v>
      </c>
      <c r="M79" t="s">
        <v>431</v>
      </c>
      <c r="N79" t="s">
        <v>237</v>
      </c>
      <c r="O79" t="s">
        <v>230</v>
      </c>
      <c r="P79" s="193" t="str">
        <f>IF(OR(AND(A79&lt;&gt;"",COUNTIF(Bugs!B:B,A79)&gt;0),AND(B79&lt;&gt;"",COUNTIF(Bugs!A:A,B79)&gt;0)),"Y","")</f>
        <v/>
      </c>
      <c r="Q79" s="193" t="str">
        <f>IF(OR(
    AND(COUNTIF(Bugs!A:A,B79)&gt;0,ISNUMBER(SEARCH("x",INDEX(Bugs!C:C,MATCH(B79,Bugs!A:A,0))))),
    AND(COUNTIF(Bugs!B:B,B79)&gt;0,ISNUMBER(SEARCH("x",INDEX(Bugs!C:C,MATCH(B79,Bugs!B:B,0))))),
    AND(COUNTIF(Bugs!A:A,B79)&gt;0,ISNUMBER(SEARCH("x",INDEX(Bugs!D:D,MATCH(B79,Bugs!A:A,0))))),
    AND(COUNTIF(Bugs!B:B,B79)&gt;0,ISNUMBER(SEARCH("x",INDEX(Bugs!D:D,MATCH(B79,Bugs!B:B,0)))))
),"Y","")</f>
        <v/>
      </c>
      <c r="R79">
        <f ca="1">IF(OR(ISNUMBER(MATCH(L79,MasterData!$D$3:$D$18,0)),ISNUMBER(MATCH(L79,MasterData!$C$3:$C$18,0))),
    DATEDIF(E79,I79,"d"),
    DATEDIF(E79,TODAY(),"d"))</f>
        <v>14</v>
      </c>
      <c r="S79">
        <f t="shared" ca="1" si="3"/>
        <v>0</v>
      </c>
      <c r="T79">
        <f t="shared" ca="1" si="4"/>
        <v>1</v>
      </c>
      <c r="U79">
        <f t="shared" ca="1" si="5"/>
        <v>0</v>
      </c>
    </row>
    <row r="80" spans="1:21" x14ac:dyDescent="0.35">
      <c r="A80">
        <v>6000138454</v>
      </c>
      <c r="B80" t="s">
        <v>637</v>
      </c>
      <c r="D80" s="34" t="s">
        <v>274</v>
      </c>
      <c r="E80" s="208">
        <v>45772</v>
      </c>
      <c r="F80" s="1"/>
      <c r="G80" t="s">
        <v>329</v>
      </c>
      <c r="H80" s="35" t="s">
        <v>638</v>
      </c>
      <c r="I80" s="208">
        <v>45854</v>
      </c>
      <c r="J80" t="s">
        <v>234</v>
      </c>
      <c r="K80" t="s">
        <v>347</v>
      </c>
      <c r="L80" t="s">
        <v>171</v>
      </c>
      <c r="M80" t="s">
        <v>639</v>
      </c>
      <c r="N80" t="s">
        <v>237</v>
      </c>
      <c r="P80" s="193" t="str">
        <f>IF(OR(AND(A80&lt;&gt;"",COUNTIF(Bugs!B:B,A80)&gt;0),AND(B80&lt;&gt;"",COUNTIF(Bugs!A:A,B80)&gt;0)),"Y","")</f>
        <v/>
      </c>
      <c r="Q80" s="193" t="str">
        <f>IF(OR(
    AND(COUNTIF(Bugs!A:A,B80)&gt;0,ISNUMBER(SEARCH("x",INDEX(Bugs!C:C,MATCH(B80,Bugs!A:A,0))))),
    AND(COUNTIF(Bugs!B:B,B80)&gt;0,ISNUMBER(SEARCH("x",INDEX(Bugs!C:C,MATCH(B80,Bugs!B:B,0))))),
    AND(COUNTIF(Bugs!A:A,B80)&gt;0,ISNUMBER(SEARCH("x",INDEX(Bugs!D:D,MATCH(B80,Bugs!A:A,0))))),
    AND(COUNTIF(Bugs!B:B,B80)&gt;0,ISNUMBER(SEARCH("x",INDEX(Bugs!D:D,MATCH(B80,Bugs!B:B,0)))))
),"Y","")</f>
        <v/>
      </c>
      <c r="R80">
        <f ca="1">IF(OR(ISNUMBER(MATCH(L80,MasterData!$D$3:$D$18,0)),ISNUMBER(MATCH(L80,MasterData!$C$3:$C$18,0))),
    DATEDIF(E80,I80,"d"),
    DATEDIF(E80,TODAY(),"d"))</f>
        <v>82</v>
      </c>
      <c r="S80">
        <f t="shared" ca="1" si="3"/>
        <v>0</v>
      </c>
      <c r="T80">
        <f t="shared" ca="1" si="4"/>
        <v>0</v>
      </c>
      <c r="U80">
        <f t="shared" ca="1" si="5"/>
        <v>1</v>
      </c>
    </row>
    <row r="81" spans="1:21" x14ac:dyDescent="0.35">
      <c r="A81">
        <v>6000138481</v>
      </c>
      <c r="B81" t="s">
        <v>432</v>
      </c>
      <c r="C81" t="s">
        <v>230</v>
      </c>
      <c r="D81" s="34" t="s">
        <v>231</v>
      </c>
      <c r="E81" s="208">
        <v>45775</v>
      </c>
      <c r="F81" s="1"/>
      <c r="G81" t="s">
        <v>300</v>
      </c>
      <c r="H81" t="s">
        <v>245</v>
      </c>
      <c r="I81" s="208">
        <v>45786</v>
      </c>
      <c r="J81" t="s">
        <v>234</v>
      </c>
      <c r="K81" t="s">
        <v>241</v>
      </c>
      <c r="L81" t="s">
        <v>171</v>
      </c>
      <c r="M81" t="s">
        <v>433</v>
      </c>
      <c r="N81" t="s">
        <v>237</v>
      </c>
      <c r="O81" t="s">
        <v>230</v>
      </c>
      <c r="P81" s="193" t="str">
        <f>IF(OR(AND(A81&lt;&gt;"",COUNTIF(Bugs!B:B,A81)&gt;0),AND(B81&lt;&gt;"",COUNTIF(Bugs!A:A,B81)&gt;0)),"Y","")</f>
        <v/>
      </c>
      <c r="Q81" s="193" t="str">
        <f>IF(OR(
    AND(COUNTIF(Bugs!A:A,B81)&gt;0,ISNUMBER(SEARCH("x",INDEX(Bugs!C:C,MATCH(B81,Bugs!A:A,0))))),
    AND(COUNTIF(Bugs!B:B,B81)&gt;0,ISNUMBER(SEARCH("x",INDEX(Bugs!C:C,MATCH(B81,Bugs!B:B,0))))),
    AND(COUNTIF(Bugs!A:A,B81)&gt;0,ISNUMBER(SEARCH("x",INDEX(Bugs!D:D,MATCH(B81,Bugs!A:A,0))))),
    AND(COUNTIF(Bugs!B:B,B81)&gt;0,ISNUMBER(SEARCH("x",INDEX(Bugs!D:D,MATCH(B81,Bugs!B:B,0)))))
),"Y","")</f>
        <v/>
      </c>
      <c r="R81">
        <f ca="1">IF(OR(ISNUMBER(MATCH(L81,MasterData!$D$3:$D$18,0)),ISNUMBER(MATCH(L81,MasterData!$C$3:$C$18,0))),
    DATEDIF(E81,I81,"d"),
    DATEDIF(E81,TODAY(),"d"))</f>
        <v>11</v>
      </c>
      <c r="S81">
        <f t="shared" ca="1" si="3"/>
        <v>0</v>
      </c>
      <c r="T81">
        <f t="shared" ca="1" si="4"/>
        <v>1</v>
      </c>
      <c r="U81">
        <f t="shared" ca="1" si="5"/>
        <v>0</v>
      </c>
    </row>
    <row r="82" spans="1:21" x14ac:dyDescent="0.35">
      <c r="A82">
        <v>6000138500</v>
      </c>
      <c r="B82" t="s">
        <v>434</v>
      </c>
      <c r="C82" t="s">
        <v>230</v>
      </c>
      <c r="D82" s="34" t="s">
        <v>254</v>
      </c>
      <c r="E82" s="208">
        <v>45775</v>
      </c>
      <c r="F82" s="1"/>
      <c r="G82" t="s">
        <v>255</v>
      </c>
      <c r="H82" t="s">
        <v>233</v>
      </c>
      <c r="I82" s="208">
        <v>45832</v>
      </c>
      <c r="J82" t="s">
        <v>234</v>
      </c>
      <c r="K82" t="s">
        <v>241</v>
      </c>
      <c r="L82" t="s">
        <v>171</v>
      </c>
      <c r="M82" t="s">
        <v>435</v>
      </c>
      <c r="N82" t="s">
        <v>237</v>
      </c>
      <c r="O82" t="s">
        <v>230</v>
      </c>
      <c r="P82" s="193" t="str">
        <f>IF(OR(AND(A82&lt;&gt;"",COUNTIF(Bugs!B:B,A82)&gt;0),AND(B82&lt;&gt;"",COUNTIF(Bugs!A:A,B82)&gt;0)),"Y","")</f>
        <v/>
      </c>
      <c r="Q82" s="193" t="str">
        <f>IF(OR(
    AND(COUNTIF(Bugs!A:A,B82)&gt;0,ISNUMBER(SEARCH("x",INDEX(Bugs!C:C,MATCH(B82,Bugs!A:A,0))))),
    AND(COUNTIF(Bugs!B:B,B82)&gt;0,ISNUMBER(SEARCH("x",INDEX(Bugs!C:C,MATCH(B82,Bugs!B:B,0))))),
    AND(COUNTIF(Bugs!A:A,B82)&gt;0,ISNUMBER(SEARCH("x",INDEX(Bugs!D:D,MATCH(B82,Bugs!A:A,0))))),
    AND(COUNTIF(Bugs!B:B,B82)&gt;0,ISNUMBER(SEARCH("x",INDEX(Bugs!D:D,MATCH(B82,Bugs!B:B,0)))))
),"Y","")</f>
        <v/>
      </c>
      <c r="R82">
        <f ca="1">IF(OR(ISNUMBER(MATCH(L82,MasterData!$D$3:$D$18,0)),ISNUMBER(MATCH(L82,MasterData!$C$3:$C$18,0))),
    DATEDIF(E82,I82,"d"),
    DATEDIF(E82,TODAY(),"d"))</f>
        <v>57</v>
      </c>
      <c r="S82">
        <f t="shared" ca="1" si="3"/>
        <v>0</v>
      </c>
      <c r="T82">
        <f t="shared" ca="1" si="4"/>
        <v>0</v>
      </c>
      <c r="U82">
        <f t="shared" ca="1" si="5"/>
        <v>1</v>
      </c>
    </row>
    <row r="83" spans="1:21" x14ac:dyDescent="0.35">
      <c r="A83">
        <v>6000138582</v>
      </c>
      <c r="B83" t="s">
        <v>436</v>
      </c>
      <c r="C83" t="s">
        <v>230</v>
      </c>
      <c r="D83" s="34" t="s">
        <v>231</v>
      </c>
      <c r="E83" s="208">
        <v>45775</v>
      </c>
      <c r="F83" s="1"/>
      <c r="G83" t="s">
        <v>293</v>
      </c>
      <c r="H83" t="s">
        <v>245</v>
      </c>
      <c r="I83" s="208">
        <v>45824</v>
      </c>
      <c r="J83" t="s">
        <v>234</v>
      </c>
      <c r="K83" t="s">
        <v>235</v>
      </c>
      <c r="L83" t="s">
        <v>171</v>
      </c>
      <c r="M83" t="s">
        <v>437</v>
      </c>
      <c r="N83" t="s">
        <v>237</v>
      </c>
      <c r="O83" t="s">
        <v>230</v>
      </c>
      <c r="P83" s="193" t="str">
        <f>IF(OR(AND(A83&lt;&gt;"",COUNTIF(Bugs!B:B,A83)&gt;0),AND(B83&lt;&gt;"",COUNTIF(Bugs!A:A,B83)&gt;0)),"Y","")</f>
        <v/>
      </c>
      <c r="Q83" s="193" t="str">
        <f>IF(OR(
    AND(COUNTIF(Bugs!A:A,B83)&gt;0,ISNUMBER(SEARCH("x",INDEX(Bugs!C:C,MATCH(B83,Bugs!A:A,0))))),
    AND(COUNTIF(Bugs!B:B,B83)&gt;0,ISNUMBER(SEARCH("x",INDEX(Bugs!C:C,MATCH(B83,Bugs!B:B,0))))),
    AND(COUNTIF(Bugs!A:A,B83)&gt;0,ISNUMBER(SEARCH("x",INDEX(Bugs!D:D,MATCH(B83,Bugs!A:A,0))))),
    AND(COUNTIF(Bugs!B:B,B83)&gt;0,ISNUMBER(SEARCH("x",INDEX(Bugs!D:D,MATCH(B83,Bugs!B:B,0)))))
),"Y","")</f>
        <v/>
      </c>
      <c r="R83">
        <f ca="1">IF(OR(ISNUMBER(MATCH(L83,MasterData!$D$3:$D$18,0)),ISNUMBER(MATCH(L83,MasterData!$C$3:$C$18,0))),
    DATEDIF(E83,I83,"d"),
    DATEDIF(E83,TODAY(),"d"))</f>
        <v>49</v>
      </c>
      <c r="S83">
        <f t="shared" ca="1" si="3"/>
        <v>0</v>
      </c>
      <c r="T83">
        <f t="shared" ca="1" si="4"/>
        <v>0</v>
      </c>
      <c r="U83">
        <f t="shared" ca="1" si="5"/>
        <v>1</v>
      </c>
    </row>
    <row r="84" spans="1:21" x14ac:dyDescent="0.35">
      <c r="A84">
        <v>6000138600</v>
      </c>
      <c r="B84" t="s">
        <v>438</v>
      </c>
      <c r="C84" t="s">
        <v>230</v>
      </c>
      <c r="D84" s="34" t="s">
        <v>274</v>
      </c>
      <c r="E84" s="208">
        <v>45775</v>
      </c>
      <c r="F84" s="1"/>
      <c r="G84" t="s">
        <v>439</v>
      </c>
      <c r="H84" t="s">
        <v>245</v>
      </c>
      <c r="I84" s="208">
        <v>45812</v>
      </c>
      <c r="J84" t="s">
        <v>234</v>
      </c>
      <c r="K84" t="s">
        <v>241</v>
      </c>
      <c r="L84" t="s">
        <v>171</v>
      </c>
      <c r="M84" t="s">
        <v>440</v>
      </c>
      <c r="N84" t="s">
        <v>237</v>
      </c>
      <c r="O84" t="s">
        <v>230</v>
      </c>
      <c r="P84" s="193" t="str">
        <f>IF(OR(AND(A84&lt;&gt;"",COUNTIF(Bugs!B:B,A84)&gt;0),AND(B84&lt;&gt;"",COUNTIF(Bugs!A:A,B84)&gt;0)),"Y","")</f>
        <v/>
      </c>
      <c r="Q84" s="193" t="str">
        <f>IF(OR(
    AND(COUNTIF(Bugs!A:A,B84)&gt;0,ISNUMBER(SEARCH("x",INDEX(Bugs!C:C,MATCH(B84,Bugs!A:A,0))))),
    AND(COUNTIF(Bugs!B:B,B84)&gt;0,ISNUMBER(SEARCH("x",INDEX(Bugs!C:C,MATCH(B84,Bugs!B:B,0))))),
    AND(COUNTIF(Bugs!A:A,B84)&gt;0,ISNUMBER(SEARCH("x",INDEX(Bugs!D:D,MATCH(B84,Bugs!A:A,0))))),
    AND(COUNTIF(Bugs!B:B,B84)&gt;0,ISNUMBER(SEARCH("x",INDEX(Bugs!D:D,MATCH(B84,Bugs!B:B,0)))))
),"Y","")</f>
        <v/>
      </c>
      <c r="R84">
        <f ca="1">IF(OR(ISNUMBER(MATCH(L84,MasterData!$D$3:$D$18,0)),ISNUMBER(MATCH(L84,MasterData!$C$3:$C$18,0))),
    DATEDIF(E84,I84,"d"),
    DATEDIF(E84,TODAY(),"d"))</f>
        <v>37</v>
      </c>
      <c r="S84">
        <f t="shared" ca="1" si="3"/>
        <v>0</v>
      </c>
      <c r="T84">
        <f t="shared" ca="1" si="4"/>
        <v>0</v>
      </c>
      <c r="U84">
        <f t="shared" ca="1" si="5"/>
        <v>1</v>
      </c>
    </row>
    <row r="85" spans="1:21" x14ac:dyDescent="0.35">
      <c r="A85">
        <v>6000138844</v>
      </c>
      <c r="B85" t="s">
        <v>441</v>
      </c>
      <c r="C85" t="s">
        <v>230</v>
      </c>
      <c r="D85" s="34" t="s">
        <v>231</v>
      </c>
      <c r="E85" s="208">
        <v>45777</v>
      </c>
      <c r="F85" s="1"/>
      <c r="G85" t="s">
        <v>300</v>
      </c>
      <c r="H85" t="s">
        <v>245</v>
      </c>
      <c r="I85" s="208">
        <v>45807</v>
      </c>
      <c r="J85" t="s">
        <v>201</v>
      </c>
      <c r="K85" t="s">
        <v>241</v>
      </c>
      <c r="L85" t="s">
        <v>171</v>
      </c>
      <c r="M85" t="s">
        <v>442</v>
      </c>
      <c r="N85" t="s">
        <v>237</v>
      </c>
      <c r="O85" t="s">
        <v>230</v>
      </c>
      <c r="P85" s="193" t="str">
        <f>IF(OR(AND(A85&lt;&gt;"",COUNTIF(Bugs!B:B,A85)&gt;0),AND(B85&lt;&gt;"",COUNTIF(Bugs!A:A,B85)&gt;0)),"Y","")</f>
        <v/>
      </c>
      <c r="Q85" s="193" t="str">
        <f>IF(OR(
    AND(COUNTIF(Bugs!A:A,B85)&gt;0,ISNUMBER(SEARCH("x",INDEX(Bugs!C:C,MATCH(B85,Bugs!A:A,0))))),
    AND(COUNTIF(Bugs!B:B,B85)&gt;0,ISNUMBER(SEARCH("x",INDEX(Bugs!C:C,MATCH(B85,Bugs!B:B,0))))),
    AND(COUNTIF(Bugs!A:A,B85)&gt;0,ISNUMBER(SEARCH("x",INDEX(Bugs!D:D,MATCH(B85,Bugs!A:A,0))))),
    AND(COUNTIF(Bugs!B:B,B85)&gt;0,ISNUMBER(SEARCH("x",INDEX(Bugs!D:D,MATCH(B85,Bugs!B:B,0)))))
),"Y","")</f>
        <v/>
      </c>
      <c r="R85">
        <f ca="1">IF(OR(ISNUMBER(MATCH(L85,MasterData!$D$3:$D$18,0)),ISNUMBER(MATCH(L85,MasterData!$C$3:$C$18,0))),
    DATEDIF(E85,I85,"d"),
    DATEDIF(E85,TODAY(),"d"))</f>
        <v>30</v>
      </c>
      <c r="S85">
        <f t="shared" ca="1" si="3"/>
        <v>0</v>
      </c>
      <c r="T85">
        <f t="shared" ca="1" si="4"/>
        <v>1</v>
      </c>
      <c r="U85">
        <f t="shared" ca="1" si="5"/>
        <v>0</v>
      </c>
    </row>
    <row r="86" spans="1:21" x14ac:dyDescent="0.35">
      <c r="A86">
        <v>6000138916</v>
      </c>
      <c r="B86" t="s">
        <v>230</v>
      </c>
      <c r="C86" t="s">
        <v>230</v>
      </c>
      <c r="D86" s="34" t="s">
        <v>231</v>
      </c>
      <c r="E86" s="208">
        <v>45779</v>
      </c>
      <c r="F86" s="1"/>
      <c r="G86" t="s">
        <v>248</v>
      </c>
      <c r="H86" t="s">
        <v>245</v>
      </c>
      <c r="I86" s="208">
        <v>45817</v>
      </c>
      <c r="J86" t="s">
        <v>201</v>
      </c>
      <c r="K86" t="s">
        <v>241</v>
      </c>
      <c r="L86" t="s">
        <v>171</v>
      </c>
      <c r="M86" t="s">
        <v>443</v>
      </c>
      <c r="N86" t="s">
        <v>237</v>
      </c>
      <c r="O86" t="s">
        <v>230</v>
      </c>
      <c r="P86" s="193" t="str">
        <f>IF(OR(AND(A86&lt;&gt;"",COUNTIF(Bugs!B:B,A86)&gt;0),AND(B86&lt;&gt;"",COUNTIF(Bugs!A:A,B86)&gt;0)),"Y","")</f>
        <v/>
      </c>
      <c r="Q86" s="193" t="str">
        <f>IF(OR(
    AND(COUNTIF(Bugs!A:A,B86)&gt;0,ISNUMBER(SEARCH("x",INDEX(Bugs!C:C,MATCH(B86,Bugs!A:A,0))))),
    AND(COUNTIF(Bugs!B:B,B86)&gt;0,ISNUMBER(SEARCH("x",INDEX(Bugs!C:C,MATCH(B86,Bugs!B:B,0))))),
    AND(COUNTIF(Bugs!A:A,B86)&gt;0,ISNUMBER(SEARCH("x",INDEX(Bugs!D:D,MATCH(B86,Bugs!A:A,0))))),
    AND(COUNTIF(Bugs!B:B,B86)&gt;0,ISNUMBER(SEARCH("x",INDEX(Bugs!D:D,MATCH(B86,Bugs!B:B,0)))))
),"Y","")</f>
        <v/>
      </c>
      <c r="R86">
        <f ca="1">IF(OR(ISNUMBER(MATCH(L86,MasterData!$D$3:$D$18,0)),ISNUMBER(MATCH(L86,MasterData!$C$3:$C$18,0))),
    DATEDIF(E86,I86,"d"),
    DATEDIF(E86,TODAY(),"d"))</f>
        <v>38</v>
      </c>
      <c r="S86">
        <f t="shared" ca="1" si="3"/>
        <v>0</v>
      </c>
      <c r="T86">
        <f t="shared" ca="1" si="4"/>
        <v>0</v>
      </c>
      <c r="U86">
        <f t="shared" ca="1" si="5"/>
        <v>1</v>
      </c>
    </row>
    <row r="87" spans="1:21" x14ac:dyDescent="0.35">
      <c r="A87">
        <v>6000139044</v>
      </c>
      <c r="B87" t="s">
        <v>444</v>
      </c>
      <c r="C87" t="s">
        <v>230</v>
      </c>
      <c r="D87" s="34" t="s">
        <v>254</v>
      </c>
      <c r="E87" s="208">
        <v>45782</v>
      </c>
      <c r="F87" s="1"/>
      <c r="G87" t="s">
        <v>357</v>
      </c>
      <c r="H87" t="s">
        <v>233</v>
      </c>
      <c r="I87" s="208">
        <v>45805</v>
      </c>
      <c r="J87" t="s">
        <v>234</v>
      </c>
      <c r="K87" t="s">
        <v>241</v>
      </c>
      <c r="L87" t="s">
        <v>171</v>
      </c>
      <c r="M87" t="s">
        <v>445</v>
      </c>
      <c r="N87" t="s">
        <v>237</v>
      </c>
      <c r="O87" t="s">
        <v>230</v>
      </c>
      <c r="P87" s="193" t="str">
        <f>IF(OR(AND(A87&lt;&gt;"",COUNTIF(Bugs!B:B,A87)&gt;0),AND(B87&lt;&gt;"",COUNTIF(Bugs!A:A,B87)&gt;0)),"Y","")</f>
        <v/>
      </c>
      <c r="Q87" s="193" t="str">
        <f>IF(OR(
    AND(COUNTIF(Bugs!A:A,B87)&gt;0,ISNUMBER(SEARCH("x",INDEX(Bugs!C:C,MATCH(B87,Bugs!A:A,0))))),
    AND(COUNTIF(Bugs!B:B,B87)&gt;0,ISNUMBER(SEARCH("x",INDEX(Bugs!C:C,MATCH(B87,Bugs!B:B,0))))),
    AND(COUNTIF(Bugs!A:A,B87)&gt;0,ISNUMBER(SEARCH("x",INDEX(Bugs!D:D,MATCH(B87,Bugs!A:A,0))))),
    AND(COUNTIF(Bugs!B:B,B87)&gt;0,ISNUMBER(SEARCH("x",INDEX(Bugs!D:D,MATCH(B87,Bugs!B:B,0)))))
),"Y","")</f>
        <v/>
      </c>
      <c r="R87">
        <f ca="1">IF(OR(ISNUMBER(MATCH(L87,MasterData!$D$3:$D$18,0)),ISNUMBER(MATCH(L87,MasterData!$C$3:$C$18,0))),
    DATEDIF(E87,I87,"d"),
    DATEDIF(E87,TODAY(),"d"))</f>
        <v>23</v>
      </c>
      <c r="S87">
        <f t="shared" ca="1" si="3"/>
        <v>0</v>
      </c>
      <c r="T87">
        <f t="shared" ca="1" si="4"/>
        <v>1</v>
      </c>
      <c r="U87">
        <f t="shared" ca="1" si="5"/>
        <v>0</v>
      </c>
    </row>
    <row r="88" spans="1:21" x14ac:dyDescent="0.35">
      <c r="A88">
        <v>6000139205</v>
      </c>
      <c r="B88" t="s">
        <v>446</v>
      </c>
      <c r="C88" t="s">
        <v>230</v>
      </c>
      <c r="D88" s="34" t="s">
        <v>231</v>
      </c>
      <c r="E88" s="208">
        <v>45783</v>
      </c>
      <c r="F88" s="1"/>
      <c r="G88" t="s">
        <v>329</v>
      </c>
      <c r="H88" t="s">
        <v>233</v>
      </c>
      <c r="I88" s="208">
        <v>45812</v>
      </c>
      <c r="J88" t="s">
        <v>234</v>
      </c>
      <c r="K88" t="s">
        <v>235</v>
      </c>
      <c r="L88" t="s">
        <v>171</v>
      </c>
      <c r="M88" t="s">
        <v>447</v>
      </c>
      <c r="N88" t="s">
        <v>237</v>
      </c>
      <c r="O88" t="s">
        <v>230</v>
      </c>
      <c r="P88" s="193" t="str">
        <f>IF(OR(AND(A88&lt;&gt;"",COUNTIF(Bugs!B:B,A88)&gt;0),AND(B88&lt;&gt;"",COUNTIF(Bugs!A:A,B88)&gt;0)),"Y","")</f>
        <v/>
      </c>
      <c r="Q88" s="193" t="str">
        <f>IF(OR(
    AND(COUNTIF(Bugs!A:A,B88)&gt;0,ISNUMBER(SEARCH("x",INDEX(Bugs!C:C,MATCH(B88,Bugs!A:A,0))))),
    AND(COUNTIF(Bugs!B:B,B88)&gt;0,ISNUMBER(SEARCH("x",INDEX(Bugs!C:C,MATCH(B88,Bugs!B:B,0))))),
    AND(COUNTIF(Bugs!A:A,B88)&gt;0,ISNUMBER(SEARCH("x",INDEX(Bugs!D:D,MATCH(B88,Bugs!A:A,0))))),
    AND(COUNTIF(Bugs!B:B,B88)&gt;0,ISNUMBER(SEARCH("x",INDEX(Bugs!D:D,MATCH(B88,Bugs!B:B,0)))))
),"Y","")</f>
        <v/>
      </c>
      <c r="R88">
        <f ca="1">IF(OR(ISNUMBER(MATCH(L88,MasterData!$D$3:$D$18,0)),ISNUMBER(MATCH(L88,MasterData!$C$3:$C$18,0))),
    DATEDIF(E88,I88,"d"),
    DATEDIF(E88,TODAY(),"d"))</f>
        <v>29</v>
      </c>
      <c r="S88">
        <f t="shared" ca="1" si="3"/>
        <v>0</v>
      </c>
      <c r="T88">
        <f t="shared" ca="1" si="4"/>
        <v>1</v>
      </c>
      <c r="U88">
        <f t="shared" ca="1" si="5"/>
        <v>0</v>
      </c>
    </row>
    <row r="89" spans="1:21" x14ac:dyDescent="0.35">
      <c r="A89">
        <v>6000139326</v>
      </c>
      <c r="B89" t="s">
        <v>448</v>
      </c>
      <c r="C89" t="s">
        <v>230</v>
      </c>
      <c r="D89" s="34" t="s">
        <v>449</v>
      </c>
      <c r="E89" s="208">
        <v>45784</v>
      </c>
      <c r="F89" s="1"/>
      <c r="G89" t="s">
        <v>450</v>
      </c>
      <c r="H89" t="s">
        <v>245</v>
      </c>
      <c r="I89" s="208">
        <v>45791</v>
      </c>
      <c r="J89" t="s">
        <v>234</v>
      </c>
      <c r="K89" t="s">
        <v>241</v>
      </c>
      <c r="L89" t="s">
        <v>171</v>
      </c>
      <c r="M89" t="s">
        <v>451</v>
      </c>
      <c r="N89" t="s">
        <v>237</v>
      </c>
      <c r="O89" t="s">
        <v>230</v>
      </c>
      <c r="P89" s="193" t="str">
        <f>IF(OR(AND(A89&lt;&gt;"",COUNTIF(Bugs!B:B,A89)&gt;0),AND(B89&lt;&gt;"",COUNTIF(Bugs!A:A,B89)&gt;0)),"Y","")</f>
        <v/>
      </c>
      <c r="Q89" s="193" t="str">
        <f>IF(OR(
    AND(COUNTIF(Bugs!A:A,B89)&gt;0,ISNUMBER(SEARCH("x",INDEX(Bugs!C:C,MATCH(B89,Bugs!A:A,0))))),
    AND(COUNTIF(Bugs!B:B,B89)&gt;0,ISNUMBER(SEARCH("x",INDEX(Bugs!C:C,MATCH(B89,Bugs!B:B,0))))),
    AND(COUNTIF(Bugs!A:A,B89)&gt;0,ISNUMBER(SEARCH("x",INDEX(Bugs!D:D,MATCH(B89,Bugs!A:A,0))))),
    AND(COUNTIF(Bugs!B:B,B89)&gt;0,ISNUMBER(SEARCH("x",INDEX(Bugs!D:D,MATCH(B89,Bugs!B:B,0)))))
),"Y","")</f>
        <v/>
      </c>
      <c r="R89">
        <f ca="1">IF(OR(ISNUMBER(MATCH(L89,MasterData!$D$3:$D$18,0)),ISNUMBER(MATCH(L89,MasterData!$C$3:$C$18,0))),
    DATEDIF(E89,I89,"d"),
    DATEDIF(E89,TODAY(),"d"))</f>
        <v>7</v>
      </c>
      <c r="S89">
        <f t="shared" ca="1" si="3"/>
        <v>1</v>
      </c>
      <c r="T89">
        <f t="shared" ca="1" si="4"/>
        <v>0</v>
      </c>
      <c r="U89">
        <f t="shared" ca="1" si="5"/>
        <v>0</v>
      </c>
    </row>
    <row r="90" spans="1:21" x14ac:dyDescent="0.35">
      <c r="A90">
        <v>6000139329</v>
      </c>
      <c r="B90" t="s">
        <v>452</v>
      </c>
      <c r="C90" t="s">
        <v>230</v>
      </c>
      <c r="D90" s="34" t="s">
        <v>231</v>
      </c>
      <c r="E90" s="208">
        <v>45784</v>
      </c>
      <c r="F90" s="1"/>
      <c r="G90" t="s">
        <v>453</v>
      </c>
      <c r="H90" t="s">
        <v>240</v>
      </c>
      <c r="I90" s="208">
        <v>45812</v>
      </c>
      <c r="J90" t="s">
        <v>234</v>
      </c>
      <c r="K90" t="s">
        <v>235</v>
      </c>
      <c r="L90" t="s">
        <v>171</v>
      </c>
      <c r="M90" t="s">
        <v>454</v>
      </c>
      <c r="N90" t="s">
        <v>237</v>
      </c>
      <c r="O90" t="s">
        <v>230</v>
      </c>
      <c r="P90" s="193" t="str">
        <f>IF(OR(AND(A90&lt;&gt;"",COUNTIF(Bugs!B:B,A90)&gt;0),AND(B90&lt;&gt;"",COUNTIF(Bugs!A:A,B90)&gt;0)),"Y","")</f>
        <v/>
      </c>
      <c r="Q90" s="193" t="str">
        <f>IF(OR(
    AND(COUNTIF(Bugs!A:A,B90)&gt;0,ISNUMBER(SEARCH("x",INDEX(Bugs!C:C,MATCH(B90,Bugs!A:A,0))))),
    AND(COUNTIF(Bugs!B:B,B90)&gt;0,ISNUMBER(SEARCH("x",INDEX(Bugs!C:C,MATCH(B90,Bugs!B:B,0))))),
    AND(COUNTIF(Bugs!A:A,B90)&gt;0,ISNUMBER(SEARCH("x",INDEX(Bugs!D:D,MATCH(B90,Bugs!A:A,0))))),
    AND(COUNTIF(Bugs!B:B,B90)&gt;0,ISNUMBER(SEARCH("x",INDEX(Bugs!D:D,MATCH(B90,Bugs!B:B,0)))))
),"Y","")</f>
        <v/>
      </c>
      <c r="R90">
        <f ca="1">IF(OR(ISNUMBER(MATCH(L90,MasterData!$D$3:$D$18,0)),ISNUMBER(MATCH(L90,MasterData!$C$3:$C$18,0))),
    DATEDIF(E90,I90,"d"),
    DATEDIF(E90,TODAY(),"d"))</f>
        <v>28</v>
      </c>
      <c r="S90">
        <f t="shared" ca="1" si="3"/>
        <v>0</v>
      </c>
      <c r="T90">
        <f t="shared" ca="1" si="4"/>
        <v>1</v>
      </c>
      <c r="U90">
        <f t="shared" ca="1" si="5"/>
        <v>0</v>
      </c>
    </row>
    <row r="91" spans="1:21" x14ac:dyDescent="0.35">
      <c r="A91">
        <v>6000139369</v>
      </c>
      <c r="B91" t="s">
        <v>455</v>
      </c>
      <c r="C91" t="s">
        <v>230</v>
      </c>
      <c r="D91" s="34" t="s">
        <v>254</v>
      </c>
      <c r="E91" s="208">
        <v>45785</v>
      </c>
      <c r="F91" s="1"/>
      <c r="G91" t="s">
        <v>357</v>
      </c>
      <c r="H91" t="s">
        <v>233</v>
      </c>
      <c r="I91" s="208">
        <v>45870</v>
      </c>
      <c r="J91" t="s">
        <v>234</v>
      </c>
      <c r="K91" t="s">
        <v>241</v>
      </c>
      <c r="L91" t="s">
        <v>171</v>
      </c>
      <c r="M91" t="s">
        <v>458</v>
      </c>
      <c r="N91" t="s">
        <v>237</v>
      </c>
      <c r="O91" t="s">
        <v>230</v>
      </c>
      <c r="P91" s="193" t="str">
        <f>IF(OR(AND(A91&lt;&gt;"",COUNTIF(Bugs!B:B,A91)&gt;0),AND(B91&lt;&gt;"",COUNTIF(Bugs!A:A,B91)&gt;0)),"Y","")</f>
        <v/>
      </c>
      <c r="Q91" s="193" t="str">
        <f>IF(OR(
    AND(COUNTIF(Bugs!A:A,B91)&gt;0,ISNUMBER(SEARCH("x",INDEX(Bugs!C:C,MATCH(B91,Bugs!A:A,0))))),
    AND(COUNTIF(Bugs!B:B,B91)&gt;0,ISNUMBER(SEARCH("x",INDEX(Bugs!C:C,MATCH(B91,Bugs!B:B,0))))),
    AND(COUNTIF(Bugs!A:A,B91)&gt;0,ISNUMBER(SEARCH("x",INDEX(Bugs!D:D,MATCH(B91,Bugs!A:A,0))))),
    AND(COUNTIF(Bugs!B:B,B91)&gt;0,ISNUMBER(SEARCH("x",INDEX(Bugs!D:D,MATCH(B91,Bugs!B:B,0)))))
),"Y","")</f>
        <v/>
      </c>
      <c r="R91">
        <f ca="1">IF(OR(ISNUMBER(MATCH(L91,MasterData!$D$3:$D$18,0)),ISNUMBER(MATCH(L91,MasterData!$C$3:$C$18,0))),
    DATEDIF(E91,I91,"d"),
    DATEDIF(E91,TODAY(),"d"))</f>
        <v>85</v>
      </c>
      <c r="S91">
        <f t="shared" ca="1" si="3"/>
        <v>0</v>
      </c>
      <c r="T91">
        <f t="shared" ca="1" si="4"/>
        <v>0</v>
      </c>
      <c r="U91">
        <f t="shared" ca="1" si="5"/>
        <v>1</v>
      </c>
    </row>
    <row r="92" spans="1:21" x14ac:dyDescent="0.35">
      <c r="A92">
        <v>6000139374</v>
      </c>
      <c r="B92" t="s">
        <v>230</v>
      </c>
      <c r="C92" t="s">
        <v>230</v>
      </c>
      <c r="D92" s="34" t="s">
        <v>254</v>
      </c>
      <c r="E92" s="208">
        <v>45784</v>
      </c>
      <c r="F92" s="1"/>
      <c r="G92" t="s">
        <v>400</v>
      </c>
      <c r="H92" t="s">
        <v>240</v>
      </c>
      <c r="I92" s="208">
        <v>45973</v>
      </c>
      <c r="J92" t="s">
        <v>245</v>
      </c>
      <c r="K92" t="s">
        <v>241</v>
      </c>
      <c r="L92" t="s">
        <v>171</v>
      </c>
      <c r="M92" t="s">
        <v>459</v>
      </c>
      <c r="N92" t="s">
        <v>237</v>
      </c>
      <c r="O92" t="s">
        <v>230</v>
      </c>
      <c r="P92" s="193" t="str">
        <f>IF(OR(AND(A92&lt;&gt;"",COUNTIF(Bugs!B:B,A92)&gt;0),AND(B92&lt;&gt;"",COUNTIF(Bugs!A:A,B92)&gt;0)),"Y","")</f>
        <v>Y</v>
      </c>
      <c r="Q92" s="193" t="str">
        <f>IF(OR(
    AND(COUNTIF(Bugs!A:A,B92)&gt;0,ISNUMBER(SEARCH("x",INDEX(Bugs!C:C,MATCH(B92,Bugs!A:A,0))))),
    AND(COUNTIF(Bugs!B:B,B92)&gt;0,ISNUMBER(SEARCH("x",INDEX(Bugs!C:C,MATCH(B92,Bugs!B:B,0))))),
    AND(COUNTIF(Bugs!A:A,B92)&gt;0,ISNUMBER(SEARCH("x",INDEX(Bugs!D:D,MATCH(B92,Bugs!A:A,0))))),
    AND(COUNTIF(Bugs!B:B,B92)&gt;0,ISNUMBER(SEARCH("x",INDEX(Bugs!D:D,MATCH(B92,Bugs!B:B,0)))))
),"Y","")</f>
        <v/>
      </c>
      <c r="R92">
        <f ca="1">IF(OR(ISNUMBER(MATCH(L92,MasterData!$D$3:$D$18,0)),ISNUMBER(MATCH(L92,MasterData!$C$3:$C$18,0))),
    DATEDIF(E92,I92,"d"),
    DATEDIF(E92,TODAY(),"d"))</f>
        <v>189</v>
      </c>
      <c r="S92">
        <f t="shared" ca="1" si="3"/>
        <v>0</v>
      </c>
      <c r="T92">
        <f t="shared" ca="1" si="4"/>
        <v>0</v>
      </c>
      <c r="U92">
        <f t="shared" ca="1" si="5"/>
        <v>1</v>
      </c>
    </row>
    <row r="93" spans="1:21" x14ac:dyDescent="0.35">
      <c r="A93">
        <v>6000139577</v>
      </c>
      <c r="B93" t="s">
        <v>460</v>
      </c>
      <c r="C93" t="s">
        <v>230</v>
      </c>
      <c r="D93" s="34" t="s">
        <v>251</v>
      </c>
      <c r="E93" s="208">
        <v>45786</v>
      </c>
      <c r="F93" s="1"/>
      <c r="G93" t="s">
        <v>461</v>
      </c>
      <c r="H93" t="s">
        <v>233</v>
      </c>
      <c r="I93" s="208">
        <v>45793</v>
      </c>
      <c r="J93" t="s">
        <v>234</v>
      </c>
      <c r="K93" t="s">
        <v>347</v>
      </c>
      <c r="L93" t="s">
        <v>171</v>
      </c>
      <c r="M93" t="s">
        <v>462</v>
      </c>
      <c r="N93" t="s">
        <v>237</v>
      </c>
      <c r="O93" t="s">
        <v>230</v>
      </c>
      <c r="P93" s="193" t="str">
        <f>IF(OR(AND(A93&lt;&gt;"",COUNTIF(Bugs!B:B,A93)&gt;0),AND(B93&lt;&gt;"",COUNTIF(Bugs!A:A,B93)&gt;0)),"Y","")</f>
        <v/>
      </c>
      <c r="Q93" s="193" t="str">
        <f>IF(OR(
    AND(COUNTIF(Bugs!A:A,B93)&gt;0,ISNUMBER(SEARCH("x",INDEX(Bugs!C:C,MATCH(B93,Bugs!A:A,0))))),
    AND(COUNTIF(Bugs!B:B,B93)&gt;0,ISNUMBER(SEARCH("x",INDEX(Bugs!C:C,MATCH(B93,Bugs!B:B,0))))),
    AND(COUNTIF(Bugs!A:A,B93)&gt;0,ISNUMBER(SEARCH("x",INDEX(Bugs!D:D,MATCH(B93,Bugs!A:A,0))))),
    AND(COUNTIF(Bugs!B:B,B93)&gt;0,ISNUMBER(SEARCH("x",INDEX(Bugs!D:D,MATCH(B93,Bugs!B:B,0)))))
),"Y","")</f>
        <v/>
      </c>
      <c r="R93">
        <f ca="1">IF(OR(ISNUMBER(MATCH(L93,MasterData!$D$3:$D$18,0)),ISNUMBER(MATCH(L93,MasterData!$C$3:$C$18,0))),
    DATEDIF(E93,I93,"d"),
    DATEDIF(E93,TODAY(),"d"))</f>
        <v>7</v>
      </c>
      <c r="S93">
        <f t="shared" ca="1" si="3"/>
        <v>1</v>
      </c>
      <c r="T93">
        <f t="shared" ca="1" si="4"/>
        <v>0</v>
      </c>
      <c r="U93">
        <f t="shared" ca="1" si="5"/>
        <v>0</v>
      </c>
    </row>
    <row r="94" spans="1:21" x14ac:dyDescent="0.35">
      <c r="A94">
        <v>6000139584</v>
      </c>
      <c r="B94" t="s">
        <v>463</v>
      </c>
      <c r="C94" t="s">
        <v>230</v>
      </c>
      <c r="D94" s="34" t="s">
        <v>254</v>
      </c>
      <c r="E94" s="208">
        <v>45786</v>
      </c>
      <c r="F94" s="1"/>
      <c r="G94" t="s">
        <v>357</v>
      </c>
      <c r="H94" t="s">
        <v>233</v>
      </c>
      <c r="I94" s="208">
        <v>45797</v>
      </c>
      <c r="J94" t="s">
        <v>234</v>
      </c>
      <c r="K94" t="s">
        <v>241</v>
      </c>
      <c r="L94" t="s">
        <v>171</v>
      </c>
      <c r="M94" t="s">
        <v>464</v>
      </c>
      <c r="N94" t="s">
        <v>237</v>
      </c>
      <c r="O94" t="s">
        <v>230</v>
      </c>
      <c r="P94" s="193" t="str">
        <f>IF(OR(AND(A94&lt;&gt;"",COUNTIF(Bugs!B:B,A94)&gt;0),AND(B94&lt;&gt;"",COUNTIF(Bugs!A:A,B94)&gt;0)),"Y","")</f>
        <v/>
      </c>
      <c r="Q94" s="193" t="str">
        <f>IF(OR(
    AND(COUNTIF(Bugs!A:A,B94)&gt;0,ISNUMBER(SEARCH("x",INDEX(Bugs!C:C,MATCH(B94,Bugs!A:A,0))))),
    AND(COUNTIF(Bugs!B:B,B94)&gt;0,ISNUMBER(SEARCH("x",INDEX(Bugs!C:C,MATCH(B94,Bugs!B:B,0))))),
    AND(COUNTIF(Bugs!A:A,B94)&gt;0,ISNUMBER(SEARCH("x",INDEX(Bugs!D:D,MATCH(B94,Bugs!A:A,0))))),
    AND(COUNTIF(Bugs!B:B,B94)&gt;0,ISNUMBER(SEARCH("x",INDEX(Bugs!D:D,MATCH(B94,Bugs!B:B,0)))))
),"Y","")</f>
        <v/>
      </c>
      <c r="R94">
        <f ca="1">IF(OR(ISNUMBER(MATCH(L94,MasterData!$D$3:$D$18,0)),ISNUMBER(MATCH(L94,MasterData!$C$3:$C$18,0))),
    DATEDIF(E94,I94,"d"),
    DATEDIF(E94,TODAY(),"d"))</f>
        <v>11</v>
      </c>
      <c r="S94">
        <f t="shared" ca="1" si="3"/>
        <v>0</v>
      </c>
      <c r="T94">
        <f t="shared" ca="1" si="4"/>
        <v>1</v>
      </c>
      <c r="U94">
        <f t="shared" ca="1" si="5"/>
        <v>0</v>
      </c>
    </row>
    <row r="95" spans="1:21" x14ac:dyDescent="0.35">
      <c r="A95">
        <v>6000139600</v>
      </c>
      <c r="B95" t="s">
        <v>465</v>
      </c>
      <c r="C95" t="s">
        <v>230</v>
      </c>
      <c r="D95" s="34" t="s">
        <v>254</v>
      </c>
      <c r="E95" s="208">
        <v>45786</v>
      </c>
      <c r="F95" s="1"/>
      <c r="G95" t="s">
        <v>357</v>
      </c>
      <c r="H95" t="s">
        <v>240</v>
      </c>
      <c r="I95" s="208">
        <v>45811</v>
      </c>
      <c r="J95" t="s">
        <v>234</v>
      </c>
      <c r="K95" t="s">
        <v>347</v>
      </c>
      <c r="L95" t="s">
        <v>171</v>
      </c>
      <c r="M95" t="s">
        <v>466</v>
      </c>
      <c r="N95" t="s">
        <v>237</v>
      </c>
      <c r="O95" t="s">
        <v>230</v>
      </c>
      <c r="P95" s="193" t="str">
        <f>IF(OR(AND(A95&lt;&gt;"",COUNTIF(Bugs!B:B,A95)&gt;0),AND(B95&lt;&gt;"",COUNTIF(Bugs!A:A,B95)&gt;0)),"Y","")</f>
        <v/>
      </c>
      <c r="Q95" s="193" t="str">
        <f>IF(OR(
    AND(COUNTIF(Bugs!A:A,B95)&gt;0,ISNUMBER(SEARCH("x",INDEX(Bugs!C:C,MATCH(B95,Bugs!A:A,0))))),
    AND(COUNTIF(Bugs!B:B,B95)&gt;0,ISNUMBER(SEARCH("x",INDEX(Bugs!C:C,MATCH(B95,Bugs!B:B,0))))),
    AND(COUNTIF(Bugs!A:A,B95)&gt;0,ISNUMBER(SEARCH("x",INDEX(Bugs!D:D,MATCH(B95,Bugs!A:A,0))))),
    AND(COUNTIF(Bugs!B:B,B95)&gt;0,ISNUMBER(SEARCH("x",INDEX(Bugs!D:D,MATCH(B95,Bugs!B:B,0)))))
),"Y","")</f>
        <v/>
      </c>
      <c r="R95">
        <f ca="1">IF(OR(ISNUMBER(MATCH(L95,MasterData!$D$3:$D$18,0)),ISNUMBER(MATCH(L95,MasterData!$C$3:$C$18,0))),
    DATEDIF(E95,I95,"d"),
    DATEDIF(E95,TODAY(),"d"))</f>
        <v>25</v>
      </c>
      <c r="S95">
        <f t="shared" ca="1" si="3"/>
        <v>0</v>
      </c>
      <c r="T95">
        <f t="shared" ca="1" si="4"/>
        <v>1</v>
      </c>
      <c r="U95">
        <f t="shared" ca="1" si="5"/>
        <v>0</v>
      </c>
    </row>
    <row r="96" spans="1:21" x14ac:dyDescent="0.35">
      <c r="A96">
        <v>6000139702</v>
      </c>
      <c r="B96" t="s">
        <v>230</v>
      </c>
      <c r="C96" t="s">
        <v>230</v>
      </c>
      <c r="D96" s="34" t="s">
        <v>251</v>
      </c>
      <c r="E96" s="208">
        <v>45789</v>
      </c>
      <c r="F96" s="1"/>
      <c r="G96" t="s">
        <v>400</v>
      </c>
      <c r="H96" t="s">
        <v>240</v>
      </c>
      <c r="I96" s="208">
        <v>45810</v>
      </c>
      <c r="J96" t="s">
        <v>201</v>
      </c>
      <c r="K96" t="s">
        <v>347</v>
      </c>
      <c r="L96" t="s">
        <v>171</v>
      </c>
      <c r="M96" t="s">
        <v>467</v>
      </c>
      <c r="N96" t="s">
        <v>237</v>
      </c>
      <c r="O96" t="s">
        <v>230</v>
      </c>
      <c r="P96" s="193" t="str">
        <f>IF(OR(AND(A96&lt;&gt;"",COUNTIF(Bugs!B:B,A96)&gt;0),AND(B96&lt;&gt;"",COUNTIF(Bugs!A:A,B96)&gt;0)),"Y","")</f>
        <v/>
      </c>
      <c r="Q96" s="193" t="str">
        <f>IF(OR(
    AND(COUNTIF(Bugs!A:A,B96)&gt;0,ISNUMBER(SEARCH("x",INDEX(Bugs!C:C,MATCH(B96,Bugs!A:A,0))))),
    AND(COUNTIF(Bugs!B:B,B96)&gt;0,ISNUMBER(SEARCH("x",INDEX(Bugs!C:C,MATCH(B96,Bugs!B:B,0))))),
    AND(COUNTIF(Bugs!A:A,B96)&gt;0,ISNUMBER(SEARCH("x",INDEX(Bugs!D:D,MATCH(B96,Bugs!A:A,0))))),
    AND(COUNTIF(Bugs!B:B,B96)&gt;0,ISNUMBER(SEARCH("x",INDEX(Bugs!D:D,MATCH(B96,Bugs!B:B,0)))))
),"Y","")</f>
        <v/>
      </c>
      <c r="R96">
        <f ca="1">IF(OR(ISNUMBER(MATCH(L96,MasterData!$D$3:$D$18,0)),ISNUMBER(MATCH(L96,MasterData!$C$3:$C$18,0))),
    DATEDIF(E96,I96,"d"),
    DATEDIF(E96,TODAY(),"d"))</f>
        <v>21</v>
      </c>
      <c r="S96">
        <f t="shared" ca="1" si="3"/>
        <v>0</v>
      </c>
      <c r="T96">
        <f t="shared" ca="1" si="4"/>
        <v>1</v>
      </c>
      <c r="U96">
        <f t="shared" ca="1" si="5"/>
        <v>0</v>
      </c>
    </row>
    <row r="97" spans="1:21" x14ac:dyDescent="0.35">
      <c r="A97">
        <v>6000139704</v>
      </c>
      <c r="B97" t="s">
        <v>468</v>
      </c>
      <c r="C97" t="s">
        <v>230</v>
      </c>
      <c r="D97" s="34" t="s">
        <v>251</v>
      </c>
      <c r="E97" s="208">
        <v>45789</v>
      </c>
      <c r="F97" s="1"/>
      <c r="G97" t="s">
        <v>469</v>
      </c>
      <c r="H97" t="s">
        <v>245</v>
      </c>
      <c r="I97" s="208">
        <v>45797</v>
      </c>
      <c r="J97" t="s">
        <v>234</v>
      </c>
      <c r="K97" t="s">
        <v>235</v>
      </c>
      <c r="L97" t="s">
        <v>171</v>
      </c>
      <c r="M97" t="s">
        <v>470</v>
      </c>
      <c r="N97" t="s">
        <v>237</v>
      </c>
      <c r="O97" t="s">
        <v>230</v>
      </c>
      <c r="P97" s="193" t="str">
        <f>IF(OR(AND(A97&lt;&gt;"",COUNTIF(Bugs!B:B,A97)&gt;0),AND(B97&lt;&gt;"",COUNTIF(Bugs!A:A,B97)&gt;0)),"Y","")</f>
        <v/>
      </c>
      <c r="Q97" s="193" t="str">
        <f>IF(OR(
    AND(COUNTIF(Bugs!A:A,B97)&gt;0,ISNUMBER(SEARCH("x",INDEX(Bugs!C:C,MATCH(B97,Bugs!A:A,0))))),
    AND(COUNTIF(Bugs!B:B,B97)&gt;0,ISNUMBER(SEARCH("x",INDEX(Bugs!C:C,MATCH(B97,Bugs!B:B,0))))),
    AND(COUNTIF(Bugs!A:A,B97)&gt;0,ISNUMBER(SEARCH("x",INDEX(Bugs!D:D,MATCH(B97,Bugs!A:A,0))))),
    AND(COUNTIF(Bugs!B:B,B97)&gt;0,ISNUMBER(SEARCH("x",INDEX(Bugs!D:D,MATCH(B97,Bugs!B:B,0)))))
),"Y","")</f>
        <v/>
      </c>
      <c r="R97">
        <f ca="1">IF(OR(ISNUMBER(MATCH(L97,MasterData!$D$3:$D$18,0)),ISNUMBER(MATCH(L97,MasterData!$C$3:$C$18,0))),
    DATEDIF(E97,I97,"d"),
    DATEDIF(E97,TODAY(),"d"))</f>
        <v>8</v>
      </c>
      <c r="S97">
        <f t="shared" ca="1" si="3"/>
        <v>0</v>
      </c>
      <c r="T97">
        <f t="shared" ca="1" si="4"/>
        <v>1</v>
      </c>
      <c r="U97">
        <f t="shared" ca="1" si="5"/>
        <v>0</v>
      </c>
    </row>
    <row r="98" spans="1:21" x14ac:dyDescent="0.35">
      <c r="A98">
        <v>6000139963</v>
      </c>
      <c r="B98" t="s">
        <v>471</v>
      </c>
      <c r="C98" t="s">
        <v>230</v>
      </c>
      <c r="D98" s="34" t="s">
        <v>247</v>
      </c>
      <c r="E98" s="208">
        <v>45791</v>
      </c>
      <c r="F98" s="1"/>
      <c r="G98" t="s">
        <v>268</v>
      </c>
      <c r="H98" t="s">
        <v>377</v>
      </c>
      <c r="I98" s="208">
        <v>45805</v>
      </c>
      <c r="J98" t="s">
        <v>234</v>
      </c>
      <c r="K98" t="s">
        <v>347</v>
      </c>
      <c r="L98" t="s">
        <v>171</v>
      </c>
      <c r="M98" t="s">
        <v>472</v>
      </c>
      <c r="N98" t="s">
        <v>237</v>
      </c>
      <c r="O98" t="s">
        <v>230</v>
      </c>
      <c r="P98" s="193" t="str">
        <f>IF(OR(AND(A98&lt;&gt;"",COUNTIF(Bugs!B:B,A98)&gt;0),AND(B98&lt;&gt;"",COUNTIF(Bugs!A:A,B98)&gt;0)),"Y","")</f>
        <v/>
      </c>
      <c r="Q98" s="193" t="str">
        <f>IF(OR(
    AND(COUNTIF(Bugs!A:A,B98)&gt;0,ISNUMBER(SEARCH("x",INDEX(Bugs!C:C,MATCH(B98,Bugs!A:A,0))))),
    AND(COUNTIF(Bugs!B:B,B98)&gt;0,ISNUMBER(SEARCH("x",INDEX(Bugs!C:C,MATCH(B98,Bugs!B:B,0))))),
    AND(COUNTIF(Bugs!A:A,B98)&gt;0,ISNUMBER(SEARCH("x",INDEX(Bugs!D:D,MATCH(B98,Bugs!A:A,0))))),
    AND(COUNTIF(Bugs!B:B,B98)&gt;0,ISNUMBER(SEARCH("x",INDEX(Bugs!D:D,MATCH(B98,Bugs!B:B,0)))))
),"Y","")</f>
        <v/>
      </c>
      <c r="R98">
        <f ca="1">IF(OR(ISNUMBER(MATCH(L98,MasterData!$D$3:$D$18,0)),ISNUMBER(MATCH(L98,MasterData!$C$3:$C$18,0))),
    DATEDIF(E98,I98,"d"),
    DATEDIF(E98,TODAY(),"d"))</f>
        <v>14</v>
      </c>
      <c r="S98">
        <f t="shared" ca="1" si="3"/>
        <v>0</v>
      </c>
      <c r="T98">
        <f t="shared" ca="1" si="4"/>
        <v>1</v>
      </c>
      <c r="U98">
        <f t="shared" ca="1" si="5"/>
        <v>0</v>
      </c>
    </row>
    <row r="99" spans="1:21" x14ac:dyDescent="0.35">
      <c r="A99">
        <v>6000139986</v>
      </c>
      <c r="B99" t="s">
        <v>473</v>
      </c>
      <c r="C99" t="s">
        <v>230</v>
      </c>
      <c r="D99" s="34" t="s">
        <v>254</v>
      </c>
      <c r="E99" s="208">
        <v>45791</v>
      </c>
      <c r="F99" s="1"/>
      <c r="G99" t="s">
        <v>255</v>
      </c>
      <c r="H99" t="s">
        <v>240</v>
      </c>
      <c r="I99" s="208">
        <v>45805</v>
      </c>
      <c r="J99" t="s">
        <v>234</v>
      </c>
      <c r="K99" t="s">
        <v>347</v>
      </c>
      <c r="L99" t="s">
        <v>171</v>
      </c>
      <c r="M99" t="s">
        <v>474</v>
      </c>
      <c r="N99" t="s">
        <v>237</v>
      </c>
      <c r="O99" t="s">
        <v>230</v>
      </c>
      <c r="P99" s="193" t="str">
        <f>IF(OR(AND(A99&lt;&gt;"",COUNTIF(Bugs!B:B,A99)&gt;0),AND(B99&lt;&gt;"",COUNTIF(Bugs!A:A,B99)&gt;0)),"Y","")</f>
        <v/>
      </c>
      <c r="Q99" s="193" t="str">
        <f>IF(OR(
    AND(COUNTIF(Bugs!A:A,B99)&gt;0,ISNUMBER(SEARCH("x",INDEX(Bugs!C:C,MATCH(B99,Bugs!A:A,0))))),
    AND(COUNTIF(Bugs!B:B,B99)&gt;0,ISNUMBER(SEARCH("x",INDEX(Bugs!C:C,MATCH(B99,Bugs!B:B,0))))),
    AND(COUNTIF(Bugs!A:A,B99)&gt;0,ISNUMBER(SEARCH("x",INDEX(Bugs!D:D,MATCH(B99,Bugs!A:A,0))))),
    AND(COUNTIF(Bugs!B:B,B99)&gt;0,ISNUMBER(SEARCH("x",INDEX(Bugs!D:D,MATCH(B99,Bugs!B:B,0)))))
),"Y","")</f>
        <v/>
      </c>
      <c r="R99">
        <f ca="1">IF(OR(ISNUMBER(MATCH(L99,MasterData!$D$3:$D$18,0)),ISNUMBER(MATCH(L99,MasterData!$C$3:$C$18,0))),
    DATEDIF(E99,I99,"d"),
    DATEDIF(E99,TODAY(),"d"))</f>
        <v>14</v>
      </c>
      <c r="S99">
        <f t="shared" ca="1" si="3"/>
        <v>0</v>
      </c>
      <c r="T99">
        <f t="shared" ca="1" si="4"/>
        <v>1</v>
      </c>
      <c r="U99">
        <f t="shared" ca="1" si="5"/>
        <v>0</v>
      </c>
    </row>
    <row r="100" spans="1:21" x14ac:dyDescent="0.35">
      <c r="A100">
        <v>6000140063</v>
      </c>
      <c r="B100" t="s">
        <v>5</v>
      </c>
      <c r="C100" t="s">
        <v>230</v>
      </c>
      <c r="D100" s="34" t="s">
        <v>231</v>
      </c>
      <c r="E100" s="208">
        <v>45792</v>
      </c>
      <c r="F100" s="1"/>
      <c r="G100" t="s">
        <v>300</v>
      </c>
      <c r="H100" t="s">
        <v>245</v>
      </c>
      <c r="I100" s="208">
        <v>45891</v>
      </c>
      <c r="J100" t="s">
        <v>234</v>
      </c>
      <c r="K100" t="s">
        <v>241</v>
      </c>
      <c r="L100" t="s">
        <v>171</v>
      </c>
      <c r="M100" t="s">
        <v>475</v>
      </c>
      <c r="N100" t="s">
        <v>237</v>
      </c>
      <c r="O100" t="s">
        <v>230</v>
      </c>
      <c r="P100" s="193" t="str">
        <f>IF(OR(AND(A100&lt;&gt;"",COUNTIF(Bugs!B:B,A100)&gt;0),AND(B100&lt;&gt;"",COUNTIF(Bugs!A:A,B100)&gt;0)),"Y","")</f>
        <v>Y</v>
      </c>
      <c r="Q100" s="193" t="str">
        <f>IF(OR(
    AND(COUNTIF(Bugs!A:A,B100)&gt;0,ISNUMBER(SEARCH("x",INDEX(Bugs!C:C,MATCH(B100,Bugs!A:A,0))))),
    AND(COUNTIF(Bugs!B:B,B100)&gt;0,ISNUMBER(SEARCH("x",INDEX(Bugs!C:C,MATCH(B100,Bugs!B:B,0))))),
    AND(COUNTIF(Bugs!A:A,B100)&gt;0,ISNUMBER(SEARCH("x",INDEX(Bugs!D:D,MATCH(B100,Bugs!A:A,0))))),
    AND(COUNTIF(Bugs!B:B,B100)&gt;0,ISNUMBER(SEARCH("x",INDEX(Bugs!D:D,MATCH(B100,Bugs!B:B,0)))))
),"Y","")</f>
        <v/>
      </c>
      <c r="R100">
        <f ca="1">IF(OR(ISNUMBER(MATCH(L100,MasterData!$D$3:$D$18,0)),ISNUMBER(MATCH(L100,MasterData!$C$3:$C$18,0))),
    DATEDIF(E100,I100,"d"),
    DATEDIF(E100,TODAY(),"d"))</f>
        <v>99</v>
      </c>
      <c r="S100">
        <f t="shared" ca="1" si="3"/>
        <v>0</v>
      </c>
      <c r="T100">
        <f t="shared" ca="1" si="4"/>
        <v>0</v>
      </c>
      <c r="U100">
        <f t="shared" ca="1" si="5"/>
        <v>1</v>
      </c>
    </row>
    <row r="101" spans="1:21" x14ac:dyDescent="0.35">
      <c r="A101">
        <v>6000140103</v>
      </c>
      <c r="B101" t="s">
        <v>476</v>
      </c>
      <c r="C101" t="s">
        <v>230</v>
      </c>
      <c r="D101" s="34" t="s">
        <v>274</v>
      </c>
      <c r="E101" s="208">
        <v>45792</v>
      </c>
      <c r="F101" s="1"/>
      <c r="G101" t="s">
        <v>354</v>
      </c>
      <c r="H101" t="s">
        <v>240</v>
      </c>
      <c r="I101" s="208">
        <v>45800</v>
      </c>
      <c r="J101" t="s">
        <v>234</v>
      </c>
      <c r="K101" t="s">
        <v>347</v>
      </c>
      <c r="L101" t="s">
        <v>171</v>
      </c>
      <c r="M101" t="s">
        <v>477</v>
      </c>
      <c r="N101" t="s">
        <v>237</v>
      </c>
      <c r="O101" t="s">
        <v>230</v>
      </c>
      <c r="P101" s="193" t="str">
        <f>IF(OR(AND(A101&lt;&gt;"",COUNTIF(Bugs!B:B,A101)&gt;0),AND(B101&lt;&gt;"",COUNTIF(Bugs!A:A,B101)&gt;0)),"Y","")</f>
        <v/>
      </c>
      <c r="Q101" s="193" t="str">
        <f>IF(OR(
    AND(COUNTIF(Bugs!A:A,B101)&gt;0,ISNUMBER(SEARCH("x",INDEX(Bugs!C:C,MATCH(B101,Bugs!A:A,0))))),
    AND(COUNTIF(Bugs!B:B,B101)&gt;0,ISNUMBER(SEARCH("x",INDEX(Bugs!C:C,MATCH(B101,Bugs!B:B,0))))),
    AND(COUNTIF(Bugs!A:A,B101)&gt;0,ISNUMBER(SEARCH("x",INDEX(Bugs!D:D,MATCH(B101,Bugs!A:A,0))))),
    AND(COUNTIF(Bugs!B:B,B101)&gt;0,ISNUMBER(SEARCH("x",INDEX(Bugs!D:D,MATCH(B101,Bugs!B:B,0)))))
),"Y","")</f>
        <v/>
      </c>
      <c r="R101">
        <f ca="1">IF(OR(ISNUMBER(MATCH(L101,MasterData!$D$3:$D$18,0)),ISNUMBER(MATCH(L101,MasterData!$C$3:$C$18,0))),
    DATEDIF(E101,I101,"d"),
    DATEDIF(E101,TODAY(),"d"))</f>
        <v>8</v>
      </c>
      <c r="S101">
        <f t="shared" ca="1" si="3"/>
        <v>0</v>
      </c>
      <c r="T101">
        <f t="shared" ca="1" si="4"/>
        <v>1</v>
      </c>
      <c r="U101">
        <f t="shared" ca="1" si="5"/>
        <v>0</v>
      </c>
    </row>
    <row r="102" spans="1:21" x14ac:dyDescent="0.35">
      <c r="A102">
        <v>6000140225</v>
      </c>
      <c r="B102" t="s">
        <v>230</v>
      </c>
      <c r="C102" t="s">
        <v>230</v>
      </c>
      <c r="D102" s="34" t="s">
        <v>231</v>
      </c>
      <c r="E102" s="208">
        <v>45793</v>
      </c>
      <c r="F102" s="1"/>
      <c r="G102" t="s">
        <v>248</v>
      </c>
      <c r="H102" t="s">
        <v>245</v>
      </c>
      <c r="I102" s="208">
        <v>45817</v>
      </c>
      <c r="J102" t="s">
        <v>201</v>
      </c>
      <c r="K102" t="s">
        <v>241</v>
      </c>
      <c r="L102" t="s">
        <v>171</v>
      </c>
      <c r="M102" t="s">
        <v>478</v>
      </c>
      <c r="N102" t="s">
        <v>237</v>
      </c>
      <c r="O102" t="s">
        <v>230</v>
      </c>
      <c r="P102" s="193" t="str">
        <f>IF(OR(AND(A102&lt;&gt;"",COUNTIF(Bugs!B:B,A102)&gt;0),AND(B102&lt;&gt;"",COUNTIF(Bugs!A:A,B102)&gt;0)),"Y","")</f>
        <v/>
      </c>
      <c r="Q102" s="193" t="str">
        <f>IF(OR(
    AND(COUNTIF(Bugs!A:A,B102)&gt;0,ISNUMBER(SEARCH("x",INDEX(Bugs!C:C,MATCH(B102,Bugs!A:A,0))))),
    AND(COUNTIF(Bugs!B:B,B102)&gt;0,ISNUMBER(SEARCH("x",INDEX(Bugs!C:C,MATCH(B102,Bugs!B:B,0))))),
    AND(COUNTIF(Bugs!A:A,B102)&gt;0,ISNUMBER(SEARCH("x",INDEX(Bugs!D:D,MATCH(B102,Bugs!A:A,0))))),
    AND(COUNTIF(Bugs!B:B,B102)&gt;0,ISNUMBER(SEARCH("x",INDEX(Bugs!D:D,MATCH(B102,Bugs!B:B,0)))))
),"Y","")</f>
        <v/>
      </c>
      <c r="R102">
        <f ca="1">IF(OR(ISNUMBER(MATCH(L102,MasterData!$D$3:$D$18,0)),ISNUMBER(MATCH(L102,MasterData!$C$3:$C$18,0))),
    DATEDIF(E102,I102,"d"),
    DATEDIF(E102,TODAY(),"d"))</f>
        <v>24</v>
      </c>
      <c r="S102">
        <f t="shared" ca="1" si="3"/>
        <v>0</v>
      </c>
      <c r="T102">
        <f t="shared" ca="1" si="4"/>
        <v>1</v>
      </c>
      <c r="U102">
        <f t="shared" ca="1" si="5"/>
        <v>0</v>
      </c>
    </row>
    <row r="103" spans="1:21" x14ac:dyDescent="0.35">
      <c r="A103">
        <v>6000140321</v>
      </c>
      <c r="B103" t="s">
        <v>479</v>
      </c>
      <c r="C103" t="s">
        <v>230</v>
      </c>
      <c r="D103" s="34" t="s">
        <v>480</v>
      </c>
      <c r="E103" s="208">
        <v>45796</v>
      </c>
      <c r="F103" s="1"/>
      <c r="G103" t="s">
        <v>329</v>
      </c>
      <c r="H103" t="s">
        <v>240</v>
      </c>
      <c r="I103" s="208">
        <v>45805</v>
      </c>
      <c r="J103" t="s">
        <v>234</v>
      </c>
      <c r="K103" t="s">
        <v>241</v>
      </c>
      <c r="L103" t="s">
        <v>171</v>
      </c>
      <c r="M103" t="s">
        <v>481</v>
      </c>
      <c r="N103" t="s">
        <v>237</v>
      </c>
      <c r="O103" t="s">
        <v>230</v>
      </c>
      <c r="P103" s="193" t="str">
        <f>IF(OR(AND(A103&lt;&gt;"",COUNTIF(Bugs!B:B,A103)&gt;0),AND(B103&lt;&gt;"",COUNTIF(Bugs!A:A,B103)&gt;0)),"Y","")</f>
        <v/>
      </c>
      <c r="Q103" s="193" t="str">
        <f>IF(OR(
    AND(COUNTIF(Bugs!A:A,B103)&gt;0,ISNUMBER(SEARCH("x",INDEX(Bugs!C:C,MATCH(B103,Bugs!A:A,0))))),
    AND(COUNTIF(Bugs!B:B,B103)&gt;0,ISNUMBER(SEARCH("x",INDEX(Bugs!C:C,MATCH(B103,Bugs!B:B,0))))),
    AND(COUNTIF(Bugs!A:A,B103)&gt;0,ISNUMBER(SEARCH("x",INDEX(Bugs!D:D,MATCH(B103,Bugs!A:A,0))))),
    AND(COUNTIF(Bugs!B:B,B103)&gt;0,ISNUMBER(SEARCH("x",INDEX(Bugs!D:D,MATCH(B103,Bugs!B:B,0)))))
),"Y","")</f>
        <v/>
      </c>
      <c r="R103">
        <f ca="1">IF(OR(ISNUMBER(MATCH(L103,MasterData!$D$3:$D$18,0)),ISNUMBER(MATCH(L103,MasterData!$C$3:$C$18,0))),
    DATEDIF(E103,I103,"d"),
    DATEDIF(E103,TODAY(),"d"))</f>
        <v>9</v>
      </c>
      <c r="S103">
        <f t="shared" ca="1" si="3"/>
        <v>0</v>
      </c>
      <c r="T103">
        <f t="shared" ca="1" si="4"/>
        <v>1</v>
      </c>
      <c r="U103">
        <f t="shared" ca="1" si="5"/>
        <v>0</v>
      </c>
    </row>
    <row r="104" spans="1:21" x14ac:dyDescent="0.35">
      <c r="A104">
        <v>6000140327</v>
      </c>
      <c r="B104" t="s">
        <v>482</v>
      </c>
      <c r="C104" t="s">
        <v>230</v>
      </c>
      <c r="D104" s="34" t="s">
        <v>480</v>
      </c>
      <c r="E104" s="208">
        <v>45796</v>
      </c>
      <c r="F104" s="1">
        <v>45798</v>
      </c>
      <c r="G104" t="s">
        <v>329</v>
      </c>
      <c r="H104" t="s">
        <v>233</v>
      </c>
      <c r="I104" s="208">
        <v>45805</v>
      </c>
      <c r="J104" t="s">
        <v>234</v>
      </c>
      <c r="K104" t="s">
        <v>241</v>
      </c>
      <c r="L104" t="s">
        <v>171</v>
      </c>
      <c r="M104" t="s">
        <v>483</v>
      </c>
      <c r="N104" t="s">
        <v>237</v>
      </c>
      <c r="O104" t="s">
        <v>230</v>
      </c>
      <c r="P104" s="193" t="str">
        <f>IF(OR(AND(A104&lt;&gt;"",COUNTIF(Bugs!B:B,A104)&gt;0),AND(B104&lt;&gt;"",COUNTIF(Bugs!A:A,B104)&gt;0)),"Y","")</f>
        <v/>
      </c>
      <c r="Q104" s="193" t="str">
        <f>IF(OR(
    AND(COUNTIF(Bugs!A:A,B104)&gt;0,ISNUMBER(SEARCH("x",INDEX(Bugs!C:C,MATCH(B104,Bugs!A:A,0))))),
    AND(COUNTIF(Bugs!B:B,B104)&gt;0,ISNUMBER(SEARCH("x",INDEX(Bugs!C:C,MATCH(B104,Bugs!B:B,0))))),
    AND(COUNTIF(Bugs!A:A,B104)&gt;0,ISNUMBER(SEARCH("x",INDEX(Bugs!D:D,MATCH(B104,Bugs!A:A,0))))),
    AND(COUNTIF(Bugs!B:B,B104)&gt;0,ISNUMBER(SEARCH("x",INDEX(Bugs!D:D,MATCH(B104,Bugs!B:B,0)))))
),"Y","")</f>
        <v/>
      </c>
      <c r="R104">
        <f ca="1">IF(OR(ISNUMBER(MATCH(L104,MasterData!$D$3:$D$18,0)),ISNUMBER(MATCH(L104,MasterData!$C$3:$C$18,0))),
    DATEDIF(E104,I104,"d"),
    DATEDIF(E104,TODAY(),"d"))</f>
        <v>9</v>
      </c>
      <c r="S104">
        <f t="shared" ca="1" si="3"/>
        <v>0</v>
      </c>
      <c r="T104">
        <f t="shared" ca="1" si="4"/>
        <v>1</v>
      </c>
      <c r="U104">
        <f t="shared" ca="1" si="5"/>
        <v>0</v>
      </c>
    </row>
    <row r="105" spans="1:21" x14ac:dyDescent="0.35">
      <c r="A105">
        <v>6000140374</v>
      </c>
      <c r="B105" t="s">
        <v>484</v>
      </c>
      <c r="C105" t="s">
        <v>230</v>
      </c>
      <c r="D105" s="34" t="s">
        <v>254</v>
      </c>
      <c r="E105" s="208">
        <v>45796</v>
      </c>
      <c r="F105" s="1"/>
      <c r="G105" t="s">
        <v>255</v>
      </c>
      <c r="H105" t="s">
        <v>240</v>
      </c>
      <c r="I105" s="208">
        <v>45812</v>
      </c>
      <c r="J105" t="s">
        <v>234</v>
      </c>
      <c r="K105" t="s">
        <v>241</v>
      </c>
      <c r="L105" t="s">
        <v>171</v>
      </c>
      <c r="M105" t="s">
        <v>485</v>
      </c>
      <c r="N105" t="s">
        <v>237</v>
      </c>
      <c r="O105" t="s">
        <v>230</v>
      </c>
      <c r="P105" s="193" t="str">
        <f>IF(OR(AND(A105&lt;&gt;"",COUNTIF(Bugs!B:B,A105)&gt;0),AND(B105&lt;&gt;"",COUNTIF(Bugs!A:A,B105)&gt;0)),"Y","")</f>
        <v/>
      </c>
      <c r="Q105" s="193" t="str">
        <f>IF(OR(
    AND(COUNTIF(Bugs!A:A,B105)&gt;0,ISNUMBER(SEARCH("x",INDEX(Bugs!C:C,MATCH(B105,Bugs!A:A,0))))),
    AND(COUNTIF(Bugs!B:B,B105)&gt;0,ISNUMBER(SEARCH("x",INDEX(Bugs!C:C,MATCH(B105,Bugs!B:B,0))))),
    AND(COUNTIF(Bugs!A:A,B105)&gt;0,ISNUMBER(SEARCH("x",INDEX(Bugs!D:D,MATCH(B105,Bugs!A:A,0))))),
    AND(COUNTIF(Bugs!B:B,B105)&gt;0,ISNUMBER(SEARCH("x",INDEX(Bugs!D:D,MATCH(B105,Bugs!B:B,0)))))
),"Y","")</f>
        <v/>
      </c>
      <c r="R105">
        <f ca="1">IF(OR(ISNUMBER(MATCH(L105,MasterData!$D$3:$D$18,0)),ISNUMBER(MATCH(L105,MasterData!$C$3:$C$18,0))),
    DATEDIF(E105,I105,"d"),
    DATEDIF(E105,TODAY(),"d"))</f>
        <v>16</v>
      </c>
      <c r="S105">
        <f t="shared" ca="1" si="3"/>
        <v>0</v>
      </c>
      <c r="T105">
        <f t="shared" ca="1" si="4"/>
        <v>1</v>
      </c>
      <c r="U105">
        <f t="shared" ca="1" si="5"/>
        <v>0</v>
      </c>
    </row>
    <row r="106" spans="1:21" x14ac:dyDescent="0.35">
      <c r="A106">
        <v>6000140405</v>
      </c>
      <c r="B106" t="s">
        <v>230</v>
      </c>
      <c r="C106" t="s">
        <v>230</v>
      </c>
      <c r="D106" s="34" t="s">
        <v>231</v>
      </c>
      <c r="E106" s="208">
        <v>45796</v>
      </c>
      <c r="F106" s="1"/>
      <c r="G106" t="s">
        <v>248</v>
      </c>
      <c r="H106" t="s">
        <v>245</v>
      </c>
      <c r="I106" s="208">
        <v>45842</v>
      </c>
      <c r="J106" t="s">
        <v>201</v>
      </c>
      <c r="K106" t="s">
        <v>241</v>
      </c>
      <c r="L106" t="s">
        <v>171</v>
      </c>
      <c r="M106" t="s">
        <v>486</v>
      </c>
      <c r="N106" t="s">
        <v>237</v>
      </c>
      <c r="O106" t="s">
        <v>230</v>
      </c>
      <c r="P106" s="193" t="str">
        <f>IF(OR(AND(A106&lt;&gt;"",COUNTIF(Bugs!B:B,A106)&gt;0),AND(B106&lt;&gt;"",COUNTIF(Bugs!A:A,B106)&gt;0)),"Y","")</f>
        <v/>
      </c>
      <c r="Q106" s="193" t="str">
        <f>IF(OR(
    AND(COUNTIF(Bugs!A:A,B106)&gt;0,ISNUMBER(SEARCH("x",INDEX(Bugs!C:C,MATCH(B106,Bugs!A:A,0))))),
    AND(COUNTIF(Bugs!B:B,B106)&gt;0,ISNUMBER(SEARCH("x",INDEX(Bugs!C:C,MATCH(B106,Bugs!B:B,0))))),
    AND(COUNTIF(Bugs!A:A,B106)&gt;0,ISNUMBER(SEARCH("x",INDEX(Bugs!D:D,MATCH(B106,Bugs!A:A,0))))),
    AND(COUNTIF(Bugs!B:B,B106)&gt;0,ISNUMBER(SEARCH("x",INDEX(Bugs!D:D,MATCH(B106,Bugs!B:B,0)))))
),"Y","")</f>
        <v/>
      </c>
      <c r="R106">
        <f ca="1">IF(OR(ISNUMBER(MATCH(L106,MasterData!$D$3:$D$18,0)),ISNUMBER(MATCH(L106,MasterData!$C$3:$C$18,0))),
    DATEDIF(E106,I106,"d"),
    DATEDIF(E106,TODAY(),"d"))</f>
        <v>46</v>
      </c>
      <c r="S106">
        <f t="shared" ca="1" si="3"/>
        <v>0</v>
      </c>
      <c r="T106">
        <f t="shared" ca="1" si="4"/>
        <v>0</v>
      </c>
      <c r="U106">
        <f t="shared" ca="1" si="5"/>
        <v>1</v>
      </c>
    </row>
    <row r="107" spans="1:21" x14ac:dyDescent="0.35">
      <c r="A107">
        <v>6000140433</v>
      </c>
      <c r="B107" t="s">
        <v>487</v>
      </c>
      <c r="C107" t="s">
        <v>230</v>
      </c>
      <c r="D107" s="34" t="s">
        <v>231</v>
      </c>
      <c r="E107" s="208">
        <v>45796</v>
      </c>
      <c r="F107" s="1"/>
      <c r="G107" t="s">
        <v>488</v>
      </c>
      <c r="H107" t="s">
        <v>245</v>
      </c>
      <c r="I107" s="208">
        <v>45807</v>
      </c>
      <c r="J107" t="s">
        <v>234</v>
      </c>
      <c r="K107" t="s">
        <v>235</v>
      </c>
      <c r="L107" t="s">
        <v>171</v>
      </c>
      <c r="M107" t="s">
        <v>489</v>
      </c>
      <c r="N107" t="s">
        <v>237</v>
      </c>
      <c r="O107" t="s">
        <v>230</v>
      </c>
      <c r="P107" s="193" t="str">
        <f>IF(OR(AND(A107&lt;&gt;"",COUNTIF(Bugs!B:B,A107)&gt;0),AND(B107&lt;&gt;"",COUNTIF(Bugs!A:A,B107)&gt;0)),"Y","")</f>
        <v/>
      </c>
      <c r="Q107" s="193" t="str">
        <f>IF(OR(
    AND(COUNTIF(Bugs!A:A,B107)&gt;0,ISNUMBER(SEARCH("x",INDEX(Bugs!C:C,MATCH(B107,Bugs!A:A,0))))),
    AND(COUNTIF(Bugs!B:B,B107)&gt;0,ISNUMBER(SEARCH("x",INDEX(Bugs!C:C,MATCH(B107,Bugs!B:B,0))))),
    AND(COUNTIF(Bugs!A:A,B107)&gt;0,ISNUMBER(SEARCH("x",INDEX(Bugs!D:D,MATCH(B107,Bugs!A:A,0))))),
    AND(COUNTIF(Bugs!B:B,B107)&gt;0,ISNUMBER(SEARCH("x",INDEX(Bugs!D:D,MATCH(B107,Bugs!B:B,0)))))
),"Y","")</f>
        <v/>
      </c>
      <c r="R107">
        <f ca="1">IF(OR(ISNUMBER(MATCH(L107,MasterData!$D$3:$D$18,0)),ISNUMBER(MATCH(L107,MasterData!$C$3:$C$18,0))),
    DATEDIF(E107,I107,"d"),
    DATEDIF(E107,TODAY(),"d"))</f>
        <v>11</v>
      </c>
      <c r="S107">
        <f t="shared" ca="1" si="3"/>
        <v>0</v>
      </c>
      <c r="T107">
        <f t="shared" ca="1" si="4"/>
        <v>1</v>
      </c>
      <c r="U107">
        <f t="shared" ca="1" si="5"/>
        <v>0</v>
      </c>
    </row>
    <row r="108" spans="1:21" x14ac:dyDescent="0.35">
      <c r="A108">
        <v>6000140519</v>
      </c>
      <c r="B108" t="s">
        <v>490</v>
      </c>
      <c r="C108" t="s">
        <v>230</v>
      </c>
      <c r="D108" s="34" t="s">
        <v>274</v>
      </c>
      <c r="E108" s="208">
        <v>45797</v>
      </c>
      <c r="F108" s="1"/>
      <c r="G108" t="s">
        <v>275</v>
      </c>
      <c r="H108" t="s">
        <v>245</v>
      </c>
      <c r="I108" s="208">
        <v>45813</v>
      </c>
      <c r="J108" t="s">
        <v>234</v>
      </c>
      <c r="K108" t="s">
        <v>235</v>
      </c>
      <c r="L108" t="s">
        <v>171</v>
      </c>
      <c r="M108" t="s">
        <v>491</v>
      </c>
      <c r="N108" t="s">
        <v>237</v>
      </c>
      <c r="O108" t="s">
        <v>230</v>
      </c>
      <c r="P108" s="193" t="str">
        <f>IF(OR(AND(A108&lt;&gt;"",COUNTIF(Bugs!B:B,A108)&gt;0),AND(B108&lt;&gt;"",COUNTIF(Bugs!A:A,B108)&gt;0)),"Y","")</f>
        <v/>
      </c>
      <c r="Q108" s="193" t="str">
        <f>IF(OR(
    AND(COUNTIF(Bugs!A:A,B108)&gt;0,ISNUMBER(SEARCH("x",INDEX(Bugs!C:C,MATCH(B108,Bugs!A:A,0))))),
    AND(COUNTIF(Bugs!B:B,B108)&gt;0,ISNUMBER(SEARCH("x",INDEX(Bugs!C:C,MATCH(B108,Bugs!B:B,0))))),
    AND(COUNTIF(Bugs!A:A,B108)&gt;0,ISNUMBER(SEARCH("x",INDEX(Bugs!D:D,MATCH(B108,Bugs!A:A,0))))),
    AND(COUNTIF(Bugs!B:B,B108)&gt;0,ISNUMBER(SEARCH("x",INDEX(Bugs!D:D,MATCH(B108,Bugs!B:B,0)))))
),"Y","")</f>
        <v/>
      </c>
      <c r="R108">
        <f ca="1">IF(OR(ISNUMBER(MATCH(L108,MasterData!$D$3:$D$18,0)),ISNUMBER(MATCH(L108,MasterData!$C$3:$C$18,0))),
    DATEDIF(E108,I108,"d"),
    DATEDIF(E108,TODAY(),"d"))</f>
        <v>16</v>
      </c>
      <c r="S108">
        <f t="shared" ca="1" si="3"/>
        <v>0</v>
      </c>
      <c r="T108">
        <f t="shared" ca="1" si="4"/>
        <v>1</v>
      </c>
      <c r="U108">
        <f t="shared" ca="1" si="5"/>
        <v>0</v>
      </c>
    </row>
    <row r="109" spans="1:21" x14ac:dyDescent="0.35">
      <c r="A109">
        <v>6000140636</v>
      </c>
      <c r="B109" t="s">
        <v>492</v>
      </c>
      <c r="C109" t="s">
        <v>230</v>
      </c>
      <c r="D109" s="34" t="s">
        <v>274</v>
      </c>
      <c r="E109" s="208">
        <v>45797</v>
      </c>
      <c r="F109" s="1"/>
      <c r="G109" t="s">
        <v>321</v>
      </c>
      <c r="H109" t="s">
        <v>245</v>
      </c>
      <c r="I109" s="208">
        <v>45807</v>
      </c>
      <c r="J109" t="s">
        <v>234</v>
      </c>
      <c r="K109" t="s">
        <v>241</v>
      </c>
      <c r="L109" t="s">
        <v>171</v>
      </c>
      <c r="M109" t="s">
        <v>493</v>
      </c>
      <c r="N109" t="s">
        <v>237</v>
      </c>
      <c r="O109" t="s">
        <v>230</v>
      </c>
      <c r="P109" s="193" t="str">
        <f>IF(OR(AND(A109&lt;&gt;"",COUNTIF(Bugs!B:B,A109)&gt;0),AND(B109&lt;&gt;"",COUNTIF(Bugs!A:A,B109)&gt;0)),"Y","")</f>
        <v/>
      </c>
      <c r="Q109" s="193" t="str">
        <f>IF(OR(
    AND(COUNTIF(Bugs!A:A,B109)&gt;0,ISNUMBER(SEARCH("x",INDEX(Bugs!C:C,MATCH(B109,Bugs!A:A,0))))),
    AND(COUNTIF(Bugs!B:B,B109)&gt;0,ISNUMBER(SEARCH("x",INDEX(Bugs!C:C,MATCH(B109,Bugs!B:B,0))))),
    AND(COUNTIF(Bugs!A:A,B109)&gt;0,ISNUMBER(SEARCH("x",INDEX(Bugs!D:D,MATCH(B109,Bugs!A:A,0))))),
    AND(COUNTIF(Bugs!B:B,B109)&gt;0,ISNUMBER(SEARCH("x",INDEX(Bugs!D:D,MATCH(B109,Bugs!B:B,0)))))
),"Y","")</f>
        <v/>
      </c>
      <c r="R109">
        <f ca="1">IF(OR(ISNUMBER(MATCH(L109,MasterData!$D$3:$D$18,0)),ISNUMBER(MATCH(L109,MasterData!$C$3:$C$18,0))),
    DATEDIF(E109,I109,"d"),
    DATEDIF(E109,TODAY(),"d"))</f>
        <v>10</v>
      </c>
      <c r="S109">
        <f t="shared" ca="1" si="3"/>
        <v>0</v>
      </c>
      <c r="T109">
        <f t="shared" ca="1" si="4"/>
        <v>1</v>
      </c>
      <c r="U109">
        <f t="shared" ca="1" si="5"/>
        <v>0</v>
      </c>
    </row>
    <row r="110" spans="1:21" x14ac:dyDescent="0.35">
      <c r="A110">
        <v>6000140745</v>
      </c>
      <c r="B110" t="s">
        <v>494</v>
      </c>
      <c r="C110" t="s">
        <v>230</v>
      </c>
      <c r="D110" s="34" t="s">
        <v>254</v>
      </c>
      <c r="E110" s="208">
        <v>45798</v>
      </c>
      <c r="F110" s="1"/>
      <c r="G110" t="s">
        <v>357</v>
      </c>
      <c r="H110" t="s">
        <v>245</v>
      </c>
      <c r="I110" s="208">
        <v>45839</v>
      </c>
      <c r="J110" t="s">
        <v>234</v>
      </c>
      <c r="K110" t="s">
        <v>235</v>
      </c>
      <c r="L110" t="s">
        <v>171</v>
      </c>
      <c r="M110" t="s">
        <v>495</v>
      </c>
      <c r="N110" t="s">
        <v>237</v>
      </c>
      <c r="O110" t="s">
        <v>230</v>
      </c>
      <c r="P110" s="193" t="str">
        <f>IF(OR(AND(A110&lt;&gt;"",COUNTIF(Bugs!B:B,A110)&gt;0),AND(B110&lt;&gt;"",COUNTIF(Bugs!A:A,B110)&gt;0)),"Y","")</f>
        <v/>
      </c>
      <c r="Q110" s="193" t="str">
        <f>IF(OR(
    AND(COUNTIF(Bugs!A:A,B110)&gt;0,ISNUMBER(SEARCH("x",INDEX(Bugs!C:C,MATCH(B110,Bugs!A:A,0))))),
    AND(COUNTIF(Bugs!B:B,B110)&gt;0,ISNUMBER(SEARCH("x",INDEX(Bugs!C:C,MATCH(B110,Bugs!B:B,0))))),
    AND(COUNTIF(Bugs!A:A,B110)&gt;0,ISNUMBER(SEARCH("x",INDEX(Bugs!D:D,MATCH(B110,Bugs!A:A,0))))),
    AND(COUNTIF(Bugs!B:B,B110)&gt;0,ISNUMBER(SEARCH("x",INDEX(Bugs!D:D,MATCH(B110,Bugs!B:B,0)))))
),"Y","")</f>
        <v/>
      </c>
      <c r="R110">
        <f ca="1">IF(OR(ISNUMBER(MATCH(L110,MasterData!$D$3:$D$18,0)),ISNUMBER(MATCH(L110,MasterData!$C$3:$C$18,0))),
    DATEDIF(E110,I110,"d"),
    DATEDIF(E110,TODAY(),"d"))</f>
        <v>41</v>
      </c>
      <c r="S110">
        <f t="shared" ca="1" si="3"/>
        <v>0</v>
      </c>
      <c r="T110">
        <f t="shared" ca="1" si="4"/>
        <v>0</v>
      </c>
      <c r="U110">
        <f t="shared" ca="1" si="5"/>
        <v>1</v>
      </c>
    </row>
    <row r="111" spans="1:21" x14ac:dyDescent="0.35">
      <c r="A111">
        <v>6000140747</v>
      </c>
      <c r="B111" t="s">
        <v>496</v>
      </c>
      <c r="C111" t="s">
        <v>230</v>
      </c>
      <c r="D111" s="34" t="s">
        <v>247</v>
      </c>
      <c r="E111" s="208">
        <v>45798</v>
      </c>
      <c r="F111" s="1">
        <v>45804</v>
      </c>
      <c r="G111" t="s">
        <v>268</v>
      </c>
      <c r="H111" t="s">
        <v>245</v>
      </c>
      <c r="I111" s="208">
        <v>45811</v>
      </c>
      <c r="J111" t="s">
        <v>234</v>
      </c>
      <c r="K111" t="s">
        <v>241</v>
      </c>
      <c r="L111" t="s">
        <v>171</v>
      </c>
      <c r="M111" t="s">
        <v>497</v>
      </c>
      <c r="N111" t="s">
        <v>237</v>
      </c>
      <c r="O111" t="s">
        <v>230</v>
      </c>
      <c r="P111" s="193" t="str">
        <f>IF(OR(AND(A111&lt;&gt;"",COUNTIF(Bugs!B:B,A111)&gt;0),AND(B111&lt;&gt;"",COUNTIF(Bugs!A:A,B111)&gt;0)),"Y","")</f>
        <v/>
      </c>
      <c r="Q111" s="193" t="str">
        <f>IF(OR(
    AND(COUNTIF(Bugs!A:A,B111)&gt;0,ISNUMBER(SEARCH("x",INDEX(Bugs!C:C,MATCH(B111,Bugs!A:A,0))))),
    AND(COUNTIF(Bugs!B:B,B111)&gt;0,ISNUMBER(SEARCH("x",INDEX(Bugs!C:C,MATCH(B111,Bugs!B:B,0))))),
    AND(COUNTIF(Bugs!A:A,B111)&gt;0,ISNUMBER(SEARCH("x",INDEX(Bugs!D:D,MATCH(B111,Bugs!A:A,0))))),
    AND(COUNTIF(Bugs!B:B,B111)&gt;0,ISNUMBER(SEARCH("x",INDEX(Bugs!D:D,MATCH(B111,Bugs!B:B,0)))))
),"Y","")</f>
        <v/>
      </c>
      <c r="R111">
        <f ca="1">IF(OR(ISNUMBER(MATCH(L111,MasterData!$D$3:$D$18,0)),ISNUMBER(MATCH(L111,MasterData!$C$3:$C$18,0))),
    DATEDIF(E111,I111,"d"),
    DATEDIF(E111,TODAY(),"d"))</f>
        <v>13</v>
      </c>
      <c r="S111">
        <f t="shared" ca="1" si="3"/>
        <v>0</v>
      </c>
      <c r="T111">
        <f t="shared" ca="1" si="4"/>
        <v>1</v>
      </c>
      <c r="U111">
        <f t="shared" ca="1" si="5"/>
        <v>0</v>
      </c>
    </row>
    <row r="112" spans="1:21" x14ac:dyDescent="0.35">
      <c r="A112">
        <v>6000140763</v>
      </c>
      <c r="B112" t="s">
        <v>498</v>
      </c>
      <c r="C112" t="s">
        <v>230</v>
      </c>
      <c r="D112" s="34" t="s">
        <v>247</v>
      </c>
      <c r="E112" s="208">
        <v>45798</v>
      </c>
      <c r="F112" s="1">
        <v>45806</v>
      </c>
      <c r="G112" t="s">
        <v>268</v>
      </c>
      <c r="H112" t="s">
        <v>245</v>
      </c>
      <c r="I112" s="208">
        <v>45807</v>
      </c>
      <c r="J112" t="s">
        <v>234</v>
      </c>
      <c r="K112" t="s">
        <v>241</v>
      </c>
      <c r="L112" t="s">
        <v>171</v>
      </c>
      <c r="M112" t="s">
        <v>499</v>
      </c>
      <c r="N112" t="s">
        <v>237</v>
      </c>
      <c r="O112" t="s">
        <v>230</v>
      </c>
      <c r="P112" s="193" t="str">
        <f>IF(OR(AND(A112&lt;&gt;"",COUNTIF(Bugs!B:B,A112)&gt;0),AND(B112&lt;&gt;"",COUNTIF(Bugs!A:A,B112)&gt;0)),"Y","")</f>
        <v/>
      </c>
      <c r="Q112" s="193" t="str">
        <f>IF(OR(
    AND(COUNTIF(Bugs!A:A,B112)&gt;0,ISNUMBER(SEARCH("x",INDEX(Bugs!C:C,MATCH(B112,Bugs!A:A,0))))),
    AND(COUNTIF(Bugs!B:B,B112)&gt;0,ISNUMBER(SEARCH("x",INDEX(Bugs!C:C,MATCH(B112,Bugs!B:B,0))))),
    AND(COUNTIF(Bugs!A:A,B112)&gt;0,ISNUMBER(SEARCH("x",INDEX(Bugs!D:D,MATCH(B112,Bugs!A:A,0))))),
    AND(COUNTIF(Bugs!B:B,B112)&gt;0,ISNUMBER(SEARCH("x",INDEX(Bugs!D:D,MATCH(B112,Bugs!B:B,0)))))
),"Y","")</f>
        <v/>
      </c>
      <c r="R112">
        <f ca="1">IF(OR(ISNUMBER(MATCH(L112,MasterData!$D$3:$D$18,0)),ISNUMBER(MATCH(L112,MasterData!$C$3:$C$18,0))),
    DATEDIF(E112,I112,"d"),
    DATEDIF(E112,TODAY(),"d"))</f>
        <v>9</v>
      </c>
      <c r="S112">
        <f t="shared" ca="1" si="3"/>
        <v>0</v>
      </c>
      <c r="T112">
        <f t="shared" ca="1" si="4"/>
        <v>1</v>
      </c>
      <c r="U112">
        <f t="shared" ca="1" si="5"/>
        <v>0</v>
      </c>
    </row>
    <row r="113" spans="1:21" x14ac:dyDescent="0.35">
      <c r="A113">
        <v>6000140765</v>
      </c>
      <c r="B113" t="s">
        <v>500</v>
      </c>
      <c r="C113" t="s">
        <v>230</v>
      </c>
      <c r="D113" s="34" t="s">
        <v>247</v>
      </c>
      <c r="E113" s="208">
        <v>45798</v>
      </c>
      <c r="F113" s="1">
        <v>45804</v>
      </c>
      <c r="G113" t="s">
        <v>268</v>
      </c>
      <c r="H113" t="s">
        <v>245</v>
      </c>
      <c r="I113" s="208">
        <v>45813</v>
      </c>
      <c r="J113" t="s">
        <v>234</v>
      </c>
      <c r="K113" t="s">
        <v>241</v>
      </c>
      <c r="L113" t="s">
        <v>171</v>
      </c>
      <c r="M113" t="s">
        <v>501</v>
      </c>
      <c r="N113" t="s">
        <v>237</v>
      </c>
      <c r="O113" t="s">
        <v>230</v>
      </c>
      <c r="P113" s="193" t="str">
        <f>IF(OR(AND(A113&lt;&gt;"",COUNTIF(Bugs!B:B,A113)&gt;0),AND(B113&lt;&gt;"",COUNTIF(Bugs!A:A,B113)&gt;0)),"Y","")</f>
        <v/>
      </c>
      <c r="Q113" s="193" t="str">
        <f>IF(OR(
    AND(COUNTIF(Bugs!A:A,B113)&gt;0,ISNUMBER(SEARCH("x",INDEX(Bugs!C:C,MATCH(B113,Bugs!A:A,0))))),
    AND(COUNTIF(Bugs!B:B,B113)&gt;0,ISNUMBER(SEARCH("x",INDEX(Bugs!C:C,MATCH(B113,Bugs!B:B,0))))),
    AND(COUNTIF(Bugs!A:A,B113)&gt;0,ISNUMBER(SEARCH("x",INDEX(Bugs!D:D,MATCH(B113,Bugs!A:A,0))))),
    AND(COUNTIF(Bugs!B:B,B113)&gt;0,ISNUMBER(SEARCH("x",INDEX(Bugs!D:D,MATCH(B113,Bugs!B:B,0)))))
),"Y","")</f>
        <v/>
      </c>
      <c r="R113">
        <f ca="1">IF(OR(ISNUMBER(MATCH(L113,MasterData!$D$3:$D$18,0)),ISNUMBER(MATCH(L113,MasterData!$C$3:$C$18,0))),
    DATEDIF(E113,I113,"d"),
    DATEDIF(E113,TODAY(),"d"))</f>
        <v>15</v>
      </c>
      <c r="S113">
        <f t="shared" ca="1" si="3"/>
        <v>0</v>
      </c>
      <c r="T113">
        <f t="shared" ca="1" si="4"/>
        <v>1</v>
      </c>
      <c r="U113">
        <f t="shared" ca="1" si="5"/>
        <v>0</v>
      </c>
    </row>
    <row r="114" spans="1:21" x14ac:dyDescent="0.35">
      <c r="A114">
        <v>6000140809</v>
      </c>
      <c r="B114" t="s">
        <v>502</v>
      </c>
      <c r="D114" s="34" t="s">
        <v>247</v>
      </c>
      <c r="E114" s="208">
        <v>45798</v>
      </c>
      <c r="F114" s="1">
        <v>45811</v>
      </c>
      <c r="G114" t="s">
        <v>268</v>
      </c>
      <c r="H114" t="s">
        <v>503</v>
      </c>
      <c r="I114" s="208">
        <v>45824</v>
      </c>
      <c r="J114" t="s">
        <v>234</v>
      </c>
      <c r="K114" t="s">
        <v>241</v>
      </c>
      <c r="L114" t="s">
        <v>171</v>
      </c>
      <c r="M114" t="s">
        <v>504</v>
      </c>
      <c r="N114" t="s">
        <v>237</v>
      </c>
      <c r="P114" s="193" t="str">
        <f>IF(OR(AND(A114&lt;&gt;"",COUNTIF(Bugs!B:B,A114)&gt;0),AND(B114&lt;&gt;"",COUNTIF(Bugs!A:A,B114)&gt;0)),"Y","")</f>
        <v/>
      </c>
      <c r="Q114" s="193" t="str">
        <f>IF(OR(
    AND(COUNTIF(Bugs!A:A,B114)&gt;0,ISNUMBER(SEARCH("x",INDEX(Bugs!C:C,MATCH(B114,Bugs!A:A,0))))),
    AND(COUNTIF(Bugs!B:B,B114)&gt;0,ISNUMBER(SEARCH("x",INDEX(Bugs!C:C,MATCH(B114,Bugs!B:B,0))))),
    AND(COUNTIF(Bugs!A:A,B114)&gt;0,ISNUMBER(SEARCH("x",INDEX(Bugs!D:D,MATCH(B114,Bugs!A:A,0))))),
    AND(COUNTIF(Bugs!B:B,B114)&gt;0,ISNUMBER(SEARCH("x",INDEX(Bugs!D:D,MATCH(B114,Bugs!B:B,0)))))
),"Y","")</f>
        <v/>
      </c>
      <c r="R114">
        <f ca="1">IF(OR(ISNUMBER(MATCH(L114,MasterData!$D$3:$D$18,0)),ISNUMBER(MATCH(L114,MasterData!$C$3:$C$18,0))),
    DATEDIF(E114,I114,"d"),
    DATEDIF(E114,TODAY(),"d"))</f>
        <v>26</v>
      </c>
      <c r="S114">
        <f t="shared" ca="1" si="3"/>
        <v>0</v>
      </c>
      <c r="T114">
        <f t="shared" ca="1" si="4"/>
        <v>1</v>
      </c>
      <c r="U114">
        <f t="shared" ca="1" si="5"/>
        <v>0</v>
      </c>
    </row>
    <row r="115" spans="1:21" x14ac:dyDescent="0.35">
      <c r="A115">
        <v>6000140812</v>
      </c>
      <c r="B115" t="s">
        <v>505</v>
      </c>
      <c r="C115" t="s">
        <v>230</v>
      </c>
      <c r="D115" s="34" t="s">
        <v>506</v>
      </c>
      <c r="E115" s="208">
        <v>45798</v>
      </c>
      <c r="F115" s="1"/>
      <c r="G115" t="s">
        <v>507</v>
      </c>
      <c r="H115" t="s">
        <v>240</v>
      </c>
      <c r="I115" s="208">
        <v>45806</v>
      </c>
      <c r="J115" t="s">
        <v>234</v>
      </c>
      <c r="K115" t="s">
        <v>241</v>
      </c>
      <c r="L115" t="s">
        <v>171</v>
      </c>
      <c r="M115" t="s">
        <v>508</v>
      </c>
      <c r="N115" t="s">
        <v>237</v>
      </c>
      <c r="O115" t="s">
        <v>230</v>
      </c>
      <c r="P115" s="193" t="str">
        <f>IF(OR(AND(A115&lt;&gt;"",COUNTIF(Bugs!B:B,A115)&gt;0),AND(B115&lt;&gt;"",COUNTIF(Bugs!A:A,B115)&gt;0)),"Y","")</f>
        <v/>
      </c>
      <c r="Q115" s="193" t="str">
        <f>IF(OR(
    AND(COUNTIF(Bugs!A:A,B115)&gt;0,ISNUMBER(SEARCH("x",INDEX(Bugs!C:C,MATCH(B115,Bugs!A:A,0))))),
    AND(COUNTIF(Bugs!B:B,B115)&gt;0,ISNUMBER(SEARCH("x",INDEX(Bugs!C:C,MATCH(B115,Bugs!B:B,0))))),
    AND(COUNTIF(Bugs!A:A,B115)&gt;0,ISNUMBER(SEARCH("x",INDEX(Bugs!D:D,MATCH(B115,Bugs!A:A,0))))),
    AND(COUNTIF(Bugs!B:B,B115)&gt;0,ISNUMBER(SEARCH("x",INDEX(Bugs!D:D,MATCH(B115,Bugs!B:B,0)))))
),"Y","")</f>
        <v/>
      </c>
      <c r="R115">
        <f ca="1">IF(OR(ISNUMBER(MATCH(L115,MasterData!$D$3:$D$18,0)),ISNUMBER(MATCH(L115,MasterData!$C$3:$C$18,0))),
    DATEDIF(E115,I115,"d"),
    DATEDIF(E115,TODAY(),"d"))</f>
        <v>8</v>
      </c>
      <c r="S115">
        <f t="shared" ca="1" si="3"/>
        <v>0</v>
      </c>
      <c r="T115">
        <f t="shared" ca="1" si="4"/>
        <v>1</v>
      </c>
      <c r="U115">
        <f t="shared" ca="1" si="5"/>
        <v>0</v>
      </c>
    </row>
    <row r="116" spans="1:21" x14ac:dyDescent="0.35">
      <c r="A116">
        <v>6000140821</v>
      </c>
      <c r="B116" t="s">
        <v>230</v>
      </c>
      <c r="C116" t="s">
        <v>230</v>
      </c>
      <c r="D116" s="34" t="s">
        <v>251</v>
      </c>
      <c r="E116" s="208">
        <v>45798</v>
      </c>
      <c r="F116" s="1"/>
      <c r="G116" t="s">
        <v>422</v>
      </c>
      <c r="H116" t="s">
        <v>240</v>
      </c>
      <c r="I116" s="208">
        <v>45813</v>
      </c>
      <c r="J116" t="s">
        <v>201</v>
      </c>
      <c r="K116" t="s">
        <v>235</v>
      </c>
      <c r="L116" t="s">
        <v>171</v>
      </c>
      <c r="M116" t="s">
        <v>509</v>
      </c>
      <c r="N116" t="s">
        <v>237</v>
      </c>
      <c r="O116" t="s">
        <v>230</v>
      </c>
      <c r="P116" s="193" t="str">
        <f>IF(OR(AND(A116&lt;&gt;"",COUNTIF(Bugs!B:B,A116)&gt;0),AND(B116&lt;&gt;"",COUNTIF(Bugs!A:A,B116)&gt;0)),"Y","")</f>
        <v/>
      </c>
      <c r="Q116" s="193" t="str">
        <f>IF(OR(
    AND(COUNTIF(Bugs!A:A,B116)&gt;0,ISNUMBER(SEARCH("x",INDEX(Bugs!C:C,MATCH(B116,Bugs!A:A,0))))),
    AND(COUNTIF(Bugs!B:B,B116)&gt;0,ISNUMBER(SEARCH("x",INDEX(Bugs!C:C,MATCH(B116,Bugs!B:B,0))))),
    AND(COUNTIF(Bugs!A:A,B116)&gt;0,ISNUMBER(SEARCH("x",INDEX(Bugs!D:D,MATCH(B116,Bugs!A:A,0))))),
    AND(COUNTIF(Bugs!B:B,B116)&gt;0,ISNUMBER(SEARCH("x",INDEX(Bugs!D:D,MATCH(B116,Bugs!B:B,0)))))
),"Y","")</f>
        <v/>
      </c>
      <c r="R116">
        <f ca="1">IF(OR(ISNUMBER(MATCH(L116,MasterData!$D$3:$D$18,0)),ISNUMBER(MATCH(L116,MasterData!$C$3:$C$18,0))),
    DATEDIF(E116,I116,"d"),
    DATEDIF(E116,TODAY(),"d"))</f>
        <v>15</v>
      </c>
      <c r="S116">
        <f t="shared" ca="1" si="3"/>
        <v>0</v>
      </c>
      <c r="T116">
        <f t="shared" ca="1" si="4"/>
        <v>1</v>
      </c>
      <c r="U116">
        <f t="shared" ca="1" si="5"/>
        <v>0</v>
      </c>
    </row>
    <row r="117" spans="1:21" x14ac:dyDescent="0.35">
      <c r="A117">
        <v>6000140852</v>
      </c>
      <c r="B117" t="s">
        <v>510</v>
      </c>
      <c r="C117" t="s">
        <v>230</v>
      </c>
      <c r="D117" s="34" t="s">
        <v>511</v>
      </c>
      <c r="E117" s="208">
        <v>45799</v>
      </c>
      <c r="F117" s="1"/>
      <c r="G117" t="s">
        <v>512</v>
      </c>
      <c r="H117" t="s">
        <v>245</v>
      </c>
      <c r="I117" s="208">
        <v>45807</v>
      </c>
      <c r="J117" t="s">
        <v>234</v>
      </c>
      <c r="K117" t="s">
        <v>235</v>
      </c>
      <c r="L117" t="s">
        <v>171</v>
      </c>
      <c r="M117" t="s">
        <v>513</v>
      </c>
      <c r="N117" t="s">
        <v>237</v>
      </c>
      <c r="O117" t="s">
        <v>230</v>
      </c>
      <c r="P117" s="193" t="str">
        <f>IF(OR(AND(A117&lt;&gt;"",COUNTIF(Bugs!B:B,A117)&gt;0),AND(B117&lt;&gt;"",COUNTIF(Bugs!A:A,B117)&gt;0)),"Y","")</f>
        <v/>
      </c>
      <c r="Q117" s="193" t="str">
        <f>IF(OR(
    AND(COUNTIF(Bugs!A:A,B117)&gt;0,ISNUMBER(SEARCH("x",INDEX(Bugs!C:C,MATCH(B117,Bugs!A:A,0))))),
    AND(COUNTIF(Bugs!B:B,B117)&gt;0,ISNUMBER(SEARCH("x",INDEX(Bugs!C:C,MATCH(B117,Bugs!B:B,0))))),
    AND(COUNTIF(Bugs!A:A,B117)&gt;0,ISNUMBER(SEARCH("x",INDEX(Bugs!D:D,MATCH(B117,Bugs!A:A,0))))),
    AND(COUNTIF(Bugs!B:B,B117)&gt;0,ISNUMBER(SEARCH("x",INDEX(Bugs!D:D,MATCH(B117,Bugs!B:B,0)))))
),"Y","")</f>
        <v/>
      </c>
      <c r="R117">
        <f ca="1">IF(OR(ISNUMBER(MATCH(L117,MasterData!$D$3:$D$18,0)),ISNUMBER(MATCH(L117,MasterData!$C$3:$C$18,0))),
    DATEDIF(E117,I117,"d"),
    DATEDIF(E117,TODAY(),"d"))</f>
        <v>8</v>
      </c>
      <c r="S117">
        <f t="shared" ca="1" si="3"/>
        <v>0</v>
      </c>
      <c r="T117">
        <f t="shared" ca="1" si="4"/>
        <v>1</v>
      </c>
      <c r="U117">
        <f t="shared" ca="1" si="5"/>
        <v>0</v>
      </c>
    </row>
    <row r="118" spans="1:21" x14ac:dyDescent="0.35">
      <c r="A118">
        <v>6000140887</v>
      </c>
      <c r="B118" t="s">
        <v>514</v>
      </c>
      <c r="C118" t="s">
        <v>230</v>
      </c>
      <c r="D118" s="34" t="s">
        <v>254</v>
      </c>
      <c r="E118" s="208">
        <v>45799</v>
      </c>
      <c r="F118" s="1">
        <v>45803</v>
      </c>
      <c r="G118" t="s">
        <v>357</v>
      </c>
      <c r="H118" t="s">
        <v>240</v>
      </c>
      <c r="I118" s="208">
        <v>45811</v>
      </c>
      <c r="J118" t="s">
        <v>234</v>
      </c>
      <c r="K118" t="s">
        <v>241</v>
      </c>
      <c r="L118" t="s">
        <v>171</v>
      </c>
      <c r="M118" t="s">
        <v>515</v>
      </c>
      <c r="N118" t="s">
        <v>237</v>
      </c>
      <c r="O118" t="s">
        <v>230</v>
      </c>
      <c r="P118" s="193" t="str">
        <f>IF(OR(AND(A118&lt;&gt;"",COUNTIF(Bugs!B:B,A118)&gt;0),AND(B118&lt;&gt;"",COUNTIF(Bugs!A:A,B118)&gt;0)),"Y","")</f>
        <v/>
      </c>
      <c r="Q118" s="193" t="str">
        <f>IF(OR(
    AND(COUNTIF(Bugs!A:A,B118)&gt;0,ISNUMBER(SEARCH("x",INDEX(Bugs!C:C,MATCH(B118,Bugs!A:A,0))))),
    AND(COUNTIF(Bugs!B:B,B118)&gt;0,ISNUMBER(SEARCH("x",INDEX(Bugs!C:C,MATCH(B118,Bugs!B:B,0))))),
    AND(COUNTIF(Bugs!A:A,B118)&gt;0,ISNUMBER(SEARCH("x",INDEX(Bugs!D:D,MATCH(B118,Bugs!A:A,0))))),
    AND(COUNTIF(Bugs!B:B,B118)&gt;0,ISNUMBER(SEARCH("x",INDEX(Bugs!D:D,MATCH(B118,Bugs!B:B,0)))))
),"Y","")</f>
        <v/>
      </c>
      <c r="R118">
        <f ca="1">IF(OR(ISNUMBER(MATCH(L118,MasterData!$D$3:$D$18,0)),ISNUMBER(MATCH(L118,MasterData!$C$3:$C$18,0))),
    DATEDIF(E118,I118,"d"),
    DATEDIF(E118,TODAY(),"d"))</f>
        <v>12</v>
      </c>
      <c r="S118">
        <f t="shared" ca="1" si="3"/>
        <v>0</v>
      </c>
      <c r="T118">
        <f t="shared" ca="1" si="4"/>
        <v>1</v>
      </c>
      <c r="U118">
        <f t="shared" ca="1" si="5"/>
        <v>0</v>
      </c>
    </row>
    <row r="119" spans="1:21" x14ac:dyDescent="0.35">
      <c r="A119">
        <v>6000141017</v>
      </c>
      <c r="B119" t="s">
        <v>516</v>
      </c>
      <c r="C119" t="s">
        <v>230</v>
      </c>
      <c r="D119" s="34" t="s">
        <v>247</v>
      </c>
      <c r="E119" s="208">
        <v>45800</v>
      </c>
      <c r="F119" s="1"/>
      <c r="G119" t="s">
        <v>268</v>
      </c>
      <c r="H119" t="s">
        <v>230</v>
      </c>
      <c r="I119" s="208">
        <v>45847</v>
      </c>
      <c r="J119" t="s">
        <v>234</v>
      </c>
      <c r="K119" t="s">
        <v>235</v>
      </c>
      <c r="L119" t="s">
        <v>171</v>
      </c>
      <c r="M119" t="s">
        <v>517</v>
      </c>
      <c r="N119" t="s">
        <v>237</v>
      </c>
      <c r="O119" t="s">
        <v>230</v>
      </c>
      <c r="P119" s="193" t="str">
        <f>IF(OR(AND(A119&lt;&gt;"",COUNTIF(Bugs!B:B,A119)&gt;0),AND(B119&lt;&gt;"",COUNTIF(Bugs!A:A,B119)&gt;0)),"Y","")</f>
        <v/>
      </c>
      <c r="Q119" s="193" t="str">
        <f>IF(OR(
    AND(COUNTIF(Bugs!A:A,B119)&gt;0,ISNUMBER(SEARCH("x",INDEX(Bugs!C:C,MATCH(B119,Bugs!A:A,0))))),
    AND(COUNTIF(Bugs!B:B,B119)&gt;0,ISNUMBER(SEARCH("x",INDEX(Bugs!C:C,MATCH(B119,Bugs!B:B,0))))),
    AND(COUNTIF(Bugs!A:A,B119)&gt;0,ISNUMBER(SEARCH("x",INDEX(Bugs!D:D,MATCH(B119,Bugs!A:A,0))))),
    AND(COUNTIF(Bugs!B:B,B119)&gt;0,ISNUMBER(SEARCH("x",INDEX(Bugs!D:D,MATCH(B119,Bugs!B:B,0)))))
),"Y","")</f>
        <v/>
      </c>
      <c r="R119">
        <f ca="1">IF(OR(ISNUMBER(MATCH(L119,MasterData!$D$3:$D$18,0)),ISNUMBER(MATCH(L119,MasterData!$C$3:$C$18,0))),
    DATEDIF(E119,I119,"d"),
    DATEDIF(E119,TODAY(),"d"))</f>
        <v>47</v>
      </c>
      <c r="S119">
        <f t="shared" ca="1" si="3"/>
        <v>0</v>
      </c>
      <c r="T119">
        <f t="shared" ca="1" si="4"/>
        <v>0</v>
      </c>
      <c r="U119">
        <f t="shared" ca="1" si="5"/>
        <v>1</v>
      </c>
    </row>
    <row r="120" spans="1:21" x14ac:dyDescent="0.35">
      <c r="A120">
        <v>6000141018</v>
      </c>
      <c r="B120" t="s">
        <v>518</v>
      </c>
      <c r="C120" t="s">
        <v>230</v>
      </c>
      <c r="D120" s="34" t="s">
        <v>519</v>
      </c>
      <c r="E120" s="208">
        <v>45800</v>
      </c>
      <c r="F120" s="1"/>
      <c r="G120" t="s">
        <v>520</v>
      </c>
      <c r="H120" t="s">
        <v>233</v>
      </c>
      <c r="I120" s="208">
        <v>45832</v>
      </c>
      <c r="J120" t="s">
        <v>234</v>
      </c>
      <c r="K120" t="s">
        <v>235</v>
      </c>
      <c r="L120" t="s">
        <v>171</v>
      </c>
      <c r="M120" t="s">
        <v>521</v>
      </c>
      <c r="N120" t="s">
        <v>237</v>
      </c>
      <c r="O120" t="s">
        <v>230</v>
      </c>
      <c r="P120" s="193" t="str">
        <f>IF(OR(AND(A120&lt;&gt;"",COUNTIF(Bugs!B:B,A120)&gt;0),AND(B120&lt;&gt;"",COUNTIF(Bugs!A:A,B120)&gt;0)),"Y","")</f>
        <v/>
      </c>
      <c r="Q120" s="193" t="str">
        <f>IF(OR(
    AND(COUNTIF(Bugs!A:A,B120)&gt;0,ISNUMBER(SEARCH("x",INDEX(Bugs!C:C,MATCH(B120,Bugs!A:A,0))))),
    AND(COUNTIF(Bugs!B:B,B120)&gt;0,ISNUMBER(SEARCH("x",INDEX(Bugs!C:C,MATCH(B120,Bugs!B:B,0))))),
    AND(COUNTIF(Bugs!A:A,B120)&gt;0,ISNUMBER(SEARCH("x",INDEX(Bugs!D:D,MATCH(B120,Bugs!A:A,0))))),
    AND(COUNTIF(Bugs!B:B,B120)&gt;0,ISNUMBER(SEARCH("x",INDEX(Bugs!D:D,MATCH(B120,Bugs!B:B,0)))))
),"Y","")</f>
        <v/>
      </c>
      <c r="R120">
        <f ca="1">IF(OR(ISNUMBER(MATCH(L120,MasterData!$D$3:$D$18,0)),ISNUMBER(MATCH(L120,MasterData!$C$3:$C$18,0))),
    DATEDIF(E120,I120,"d"),
    DATEDIF(E120,TODAY(),"d"))</f>
        <v>32</v>
      </c>
      <c r="S120">
        <f t="shared" ca="1" si="3"/>
        <v>0</v>
      </c>
      <c r="T120">
        <f t="shared" ca="1" si="4"/>
        <v>0</v>
      </c>
      <c r="U120">
        <f t="shared" ca="1" si="5"/>
        <v>1</v>
      </c>
    </row>
    <row r="121" spans="1:21" x14ac:dyDescent="0.35">
      <c r="A121">
        <v>6000141038</v>
      </c>
      <c r="B121" t="s">
        <v>522</v>
      </c>
      <c r="C121" t="s">
        <v>230</v>
      </c>
      <c r="D121" s="34" t="s">
        <v>231</v>
      </c>
      <c r="E121" s="208">
        <v>45800</v>
      </c>
      <c r="F121" s="1"/>
      <c r="G121" t="s">
        <v>232</v>
      </c>
      <c r="H121" t="s">
        <v>240</v>
      </c>
      <c r="I121" s="208">
        <v>45811</v>
      </c>
      <c r="J121" t="s">
        <v>234</v>
      </c>
      <c r="K121" t="s">
        <v>235</v>
      </c>
      <c r="L121" t="s">
        <v>171</v>
      </c>
      <c r="M121" t="s">
        <v>523</v>
      </c>
      <c r="N121" t="s">
        <v>237</v>
      </c>
      <c r="O121" t="s">
        <v>230</v>
      </c>
      <c r="P121" s="193" t="str">
        <f>IF(OR(AND(A121&lt;&gt;"",COUNTIF(Bugs!B:B,A121)&gt;0),AND(B121&lt;&gt;"",COUNTIF(Bugs!A:A,B121)&gt;0)),"Y","")</f>
        <v/>
      </c>
      <c r="Q121" s="193" t="str">
        <f>IF(OR(
    AND(COUNTIF(Bugs!A:A,B121)&gt;0,ISNUMBER(SEARCH("x",INDEX(Bugs!C:C,MATCH(B121,Bugs!A:A,0))))),
    AND(COUNTIF(Bugs!B:B,B121)&gt;0,ISNUMBER(SEARCH("x",INDEX(Bugs!C:C,MATCH(B121,Bugs!B:B,0))))),
    AND(COUNTIF(Bugs!A:A,B121)&gt;0,ISNUMBER(SEARCH("x",INDEX(Bugs!D:D,MATCH(B121,Bugs!A:A,0))))),
    AND(COUNTIF(Bugs!B:B,B121)&gt;0,ISNUMBER(SEARCH("x",INDEX(Bugs!D:D,MATCH(B121,Bugs!B:B,0)))))
),"Y","")</f>
        <v/>
      </c>
      <c r="R121">
        <f ca="1">IF(OR(ISNUMBER(MATCH(L121,MasterData!$D$3:$D$18,0)),ISNUMBER(MATCH(L121,MasterData!$C$3:$C$18,0))),
    DATEDIF(E121,I121,"d"),
    DATEDIF(E121,TODAY(),"d"))</f>
        <v>11</v>
      </c>
      <c r="S121">
        <f t="shared" ca="1" si="3"/>
        <v>0</v>
      </c>
      <c r="T121">
        <f t="shared" ca="1" si="4"/>
        <v>1</v>
      </c>
      <c r="U121">
        <f t="shared" ca="1" si="5"/>
        <v>0</v>
      </c>
    </row>
    <row r="122" spans="1:21" x14ac:dyDescent="0.35">
      <c r="A122">
        <v>6000141080</v>
      </c>
      <c r="B122" t="s">
        <v>524</v>
      </c>
      <c r="C122" t="s">
        <v>230</v>
      </c>
      <c r="D122" s="34" t="s">
        <v>274</v>
      </c>
      <c r="E122" s="208">
        <v>45800</v>
      </c>
      <c r="F122" s="1"/>
      <c r="G122" t="s">
        <v>321</v>
      </c>
      <c r="H122" t="s">
        <v>245</v>
      </c>
      <c r="I122" s="208">
        <v>45810</v>
      </c>
      <c r="J122" t="s">
        <v>234</v>
      </c>
      <c r="K122" t="s">
        <v>241</v>
      </c>
      <c r="L122" t="s">
        <v>171</v>
      </c>
      <c r="M122" t="s">
        <v>525</v>
      </c>
      <c r="N122" t="s">
        <v>237</v>
      </c>
      <c r="O122" t="s">
        <v>230</v>
      </c>
      <c r="P122" s="193" t="str">
        <f>IF(OR(AND(A122&lt;&gt;"",COUNTIF(Bugs!B:B,A122)&gt;0),AND(B122&lt;&gt;"",COUNTIF(Bugs!A:A,B122)&gt;0)),"Y","")</f>
        <v/>
      </c>
      <c r="Q122" s="193" t="str">
        <f>IF(OR(
    AND(COUNTIF(Bugs!A:A,B122)&gt;0,ISNUMBER(SEARCH("x",INDEX(Bugs!C:C,MATCH(B122,Bugs!A:A,0))))),
    AND(COUNTIF(Bugs!B:B,B122)&gt;0,ISNUMBER(SEARCH("x",INDEX(Bugs!C:C,MATCH(B122,Bugs!B:B,0))))),
    AND(COUNTIF(Bugs!A:A,B122)&gt;0,ISNUMBER(SEARCH("x",INDEX(Bugs!D:D,MATCH(B122,Bugs!A:A,0))))),
    AND(COUNTIF(Bugs!B:B,B122)&gt;0,ISNUMBER(SEARCH("x",INDEX(Bugs!D:D,MATCH(B122,Bugs!B:B,0)))))
),"Y","")</f>
        <v/>
      </c>
      <c r="R122">
        <f ca="1">IF(OR(ISNUMBER(MATCH(L122,MasterData!$D$3:$D$18,0)),ISNUMBER(MATCH(L122,MasterData!$C$3:$C$18,0))),
    DATEDIF(E122,I122,"d"),
    DATEDIF(E122,TODAY(),"d"))</f>
        <v>10</v>
      </c>
      <c r="S122">
        <f t="shared" ca="1" si="3"/>
        <v>0</v>
      </c>
      <c r="T122">
        <f t="shared" ca="1" si="4"/>
        <v>1</v>
      </c>
      <c r="U122">
        <f t="shared" ca="1" si="5"/>
        <v>0</v>
      </c>
    </row>
    <row r="123" spans="1:21" x14ac:dyDescent="0.35">
      <c r="A123">
        <v>6000141241</v>
      </c>
      <c r="B123" t="s">
        <v>526</v>
      </c>
      <c r="C123" t="s">
        <v>230</v>
      </c>
      <c r="D123" s="34" t="s">
        <v>480</v>
      </c>
      <c r="E123" s="208">
        <v>45803</v>
      </c>
      <c r="F123" s="1"/>
      <c r="G123" t="s">
        <v>329</v>
      </c>
      <c r="H123" t="s">
        <v>240</v>
      </c>
      <c r="I123" s="208">
        <v>45847</v>
      </c>
      <c r="J123" t="s">
        <v>234</v>
      </c>
      <c r="K123" t="s">
        <v>235</v>
      </c>
      <c r="L123" t="s">
        <v>171</v>
      </c>
      <c r="M123" t="s">
        <v>527</v>
      </c>
      <c r="N123" t="s">
        <v>237</v>
      </c>
      <c r="O123" t="s">
        <v>230</v>
      </c>
      <c r="P123" s="193" t="str">
        <f>IF(OR(AND(A123&lt;&gt;"",COUNTIF(Bugs!B:B,A123)&gt;0),AND(B123&lt;&gt;"",COUNTIF(Bugs!A:A,B123)&gt;0)),"Y","")</f>
        <v/>
      </c>
      <c r="Q123" s="193" t="str">
        <f>IF(OR(
    AND(COUNTIF(Bugs!A:A,B123)&gt;0,ISNUMBER(SEARCH("x",INDEX(Bugs!C:C,MATCH(B123,Bugs!A:A,0))))),
    AND(COUNTIF(Bugs!B:B,B123)&gt;0,ISNUMBER(SEARCH("x",INDEX(Bugs!C:C,MATCH(B123,Bugs!B:B,0))))),
    AND(COUNTIF(Bugs!A:A,B123)&gt;0,ISNUMBER(SEARCH("x",INDEX(Bugs!D:D,MATCH(B123,Bugs!A:A,0))))),
    AND(COUNTIF(Bugs!B:B,B123)&gt;0,ISNUMBER(SEARCH("x",INDEX(Bugs!D:D,MATCH(B123,Bugs!B:B,0)))))
),"Y","")</f>
        <v/>
      </c>
      <c r="R123">
        <f ca="1">IF(OR(ISNUMBER(MATCH(L123,MasterData!$D$3:$D$18,0)),ISNUMBER(MATCH(L123,MasterData!$C$3:$C$18,0))),
    DATEDIF(E123,I123,"d"),
    DATEDIF(E123,TODAY(),"d"))</f>
        <v>44</v>
      </c>
      <c r="S123">
        <f t="shared" ca="1" si="3"/>
        <v>0</v>
      </c>
      <c r="T123">
        <f t="shared" ca="1" si="4"/>
        <v>0</v>
      </c>
      <c r="U123">
        <f t="shared" ca="1" si="5"/>
        <v>1</v>
      </c>
    </row>
    <row r="124" spans="1:21" x14ac:dyDescent="0.35">
      <c r="A124">
        <v>6000141291</v>
      </c>
      <c r="B124" t="s">
        <v>528</v>
      </c>
      <c r="C124" t="s">
        <v>230</v>
      </c>
      <c r="D124" s="34" t="s">
        <v>251</v>
      </c>
      <c r="E124" s="208">
        <v>45803</v>
      </c>
      <c r="F124" s="1"/>
      <c r="G124" t="s">
        <v>529</v>
      </c>
      <c r="H124" t="s">
        <v>230</v>
      </c>
      <c r="I124" s="208">
        <v>45811</v>
      </c>
      <c r="J124" t="s">
        <v>234</v>
      </c>
      <c r="K124" t="s">
        <v>235</v>
      </c>
      <c r="L124" t="s">
        <v>171</v>
      </c>
      <c r="M124" t="s">
        <v>530</v>
      </c>
      <c r="N124" t="s">
        <v>237</v>
      </c>
      <c r="O124" t="s">
        <v>230</v>
      </c>
      <c r="P124" s="193" t="str">
        <f>IF(OR(AND(A124&lt;&gt;"",COUNTIF(Bugs!B:B,A124)&gt;0),AND(B124&lt;&gt;"",COUNTIF(Bugs!A:A,B124)&gt;0)),"Y","")</f>
        <v/>
      </c>
      <c r="Q124" s="193" t="str">
        <f>IF(OR(
    AND(COUNTIF(Bugs!A:A,B124)&gt;0,ISNUMBER(SEARCH("x",INDEX(Bugs!C:C,MATCH(B124,Bugs!A:A,0))))),
    AND(COUNTIF(Bugs!B:B,B124)&gt;0,ISNUMBER(SEARCH("x",INDEX(Bugs!C:C,MATCH(B124,Bugs!B:B,0))))),
    AND(COUNTIF(Bugs!A:A,B124)&gt;0,ISNUMBER(SEARCH("x",INDEX(Bugs!D:D,MATCH(B124,Bugs!A:A,0))))),
    AND(COUNTIF(Bugs!B:B,B124)&gt;0,ISNUMBER(SEARCH("x",INDEX(Bugs!D:D,MATCH(B124,Bugs!B:B,0)))))
),"Y","")</f>
        <v/>
      </c>
      <c r="R124">
        <f ca="1">IF(OR(ISNUMBER(MATCH(L124,MasterData!$D$3:$D$18,0)),ISNUMBER(MATCH(L124,MasterData!$C$3:$C$18,0))),
    DATEDIF(E124,I124,"d"),
    DATEDIF(E124,TODAY(),"d"))</f>
        <v>8</v>
      </c>
      <c r="S124">
        <f t="shared" ca="1" si="3"/>
        <v>0</v>
      </c>
      <c r="T124">
        <f t="shared" ca="1" si="4"/>
        <v>1</v>
      </c>
      <c r="U124">
        <f t="shared" ca="1" si="5"/>
        <v>0</v>
      </c>
    </row>
    <row r="125" spans="1:21" x14ac:dyDescent="0.35">
      <c r="A125">
        <v>6000141328</v>
      </c>
      <c r="B125" t="s">
        <v>531</v>
      </c>
      <c r="C125" t="s">
        <v>230</v>
      </c>
      <c r="D125" s="34" t="s">
        <v>480</v>
      </c>
      <c r="E125" s="208">
        <v>45804</v>
      </c>
      <c r="F125" s="1">
        <v>45805</v>
      </c>
      <c r="G125" t="s">
        <v>354</v>
      </c>
      <c r="H125" t="s">
        <v>240</v>
      </c>
      <c r="I125" s="208">
        <v>45811</v>
      </c>
      <c r="J125" t="s">
        <v>234</v>
      </c>
      <c r="K125" t="s">
        <v>347</v>
      </c>
      <c r="L125" t="s">
        <v>171</v>
      </c>
      <c r="M125" t="s">
        <v>532</v>
      </c>
      <c r="N125" t="s">
        <v>237</v>
      </c>
      <c r="O125" t="s">
        <v>230</v>
      </c>
      <c r="P125" s="193" t="str">
        <f>IF(OR(AND(A125&lt;&gt;"",COUNTIF(Bugs!B:B,A125)&gt;0),AND(B125&lt;&gt;"",COUNTIF(Bugs!A:A,B125)&gt;0)),"Y","")</f>
        <v/>
      </c>
      <c r="Q125" s="193" t="str">
        <f>IF(OR(
    AND(COUNTIF(Bugs!A:A,B125)&gt;0,ISNUMBER(SEARCH("x",INDEX(Bugs!C:C,MATCH(B125,Bugs!A:A,0))))),
    AND(COUNTIF(Bugs!B:B,B125)&gt;0,ISNUMBER(SEARCH("x",INDEX(Bugs!C:C,MATCH(B125,Bugs!B:B,0))))),
    AND(COUNTIF(Bugs!A:A,B125)&gt;0,ISNUMBER(SEARCH("x",INDEX(Bugs!D:D,MATCH(B125,Bugs!A:A,0))))),
    AND(COUNTIF(Bugs!B:B,B125)&gt;0,ISNUMBER(SEARCH("x",INDEX(Bugs!D:D,MATCH(B125,Bugs!B:B,0)))))
),"Y","")</f>
        <v/>
      </c>
      <c r="R125">
        <f ca="1">IF(OR(ISNUMBER(MATCH(L125,MasterData!$D$3:$D$18,0)),ISNUMBER(MATCH(L125,MasterData!$C$3:$C$18,0))),
    DATEDIF(E125,I125,"d"),
    DATEDIF(E125,TODAY(),"d"))</f>
        <v>7</v>
      </c>
      <c r="S125">
        <f t="shared" ca="1" si="3"/>
        <v>1</v>
      </c>
      <c r="T125">
        <f t="shared" ca="1" si="4"/>
        <v>0</v>
      </c>
      <c r="U125">
        <f t="shared" ca="1" si="5"/>
        <v>0</v>
      </c>
    </row>
    <row r="126" spans="1:21" x14ac:dyDescent="0.35">
      <c r="A126">
        <v>6000141409</v>
      </c>
      <c r="B126" t="s">
        <v>533</v>
      </c>
      <c r="C126" t="s">
        <v>230</v>
      </c>
      <c r="D126" s="34" t="s">
        <v>506</v>
      </c>
      <c r="E126" s="208">
        <v>45804</v>
      </c>
      <c r="F126" s="1"/>
      <c r="G126" t="s">
        <v>534</v>
      </c>
      <c r="H126" t="s">
        <v>240</v>
      </c>
      <c r="I126" s="208">
        <v>45812</v>
      </c>
      <c r="J126" t="s">
        <v>234</v>
      </c>
      <c r="K126" t="s">
        <v>235</v>
      </c>
      <c r="L126" t="s">
        <v>171</v>
      </c>
      <c r="M126" t="s">
        <v>535</v>
      </c>
      <c r="N126" t="s">
        <v>237</v>
      </c>
      <c r="O126" t="s">
        <v>230</v>
      </c>
      <c r="P126" s="193" t="str">
        <f>IF(OR(AND(A126&lt;&gt;"",COUNTIF(Bugs!B:B,A126)&gt;0),AND(B126&lt;&gt;"",COUNTIF(Bugs!A:A,B126)&gt;0)),"Y","")</f>
        <v/>
      </c>
      <c r="Q126" s="193" t="str">
        <f>IF(OR(
    AND(COUNTIF(Bugs!A:A,B126)&gt;0,ISNUMBER(SEARCH("x",INDEX(Bugs!C:C,MATCH(B126,Bugs!A:A,0))))),
    AND(COUNTIF(Bugs!B:B,B126)&gt;0,ISNUMBER(SEARCH("x",INDEX(Bugs!C:C,MATCH(B126,Bugs!B:B,0))))),
    AND(COUNTIF(Bugs!A:A,B126)&gt;0,ISNUMBER(SEARCH("x",INDEX(Bugs!D:D,MATCH(B126,Bugs!A:A,0))))),
    AND(COUNTIF(Bugs!B:B,B126)&gt;0,ISNUMBER(SEARCH("x",INDEX(Bugs!D:D,MATCH(B126,Bugs!B:B,0)))))
),"Y","")</f>
        <v/>
      </c>
      <c r="R126">
        <f ca="1">IF(OR(ISNUMBER(MATCH(L126,MasterData!$D$3:$D$18,0)),ISNUMBER(MATCH(L126,MasterData!$C$3:$C$18,0))),
    DATEDIF(E126,I126,"d"),
    DATEDIF(E126,TODAY(),"d"))</f>
        <v>8</v>
      </c>
      <c r="S126">
        <f t="shared" ca="1" si="3"/>
        <v>0</v>
      </c>
      <c r="T126">
        <f t="shared" ca="1" si="4"/>
        <v>1</v>
      </c>
      <c r="U126">
        <f t="shared" ca="1" si="5"/>
        <v>0</v>
      </c>
    </row>
    <row r="127" spans="1:21" x14ac:dyDescent="0.35">
      <c r="A127">
        <v>6000141456</v>
      </c>
      <c r="B127" t="s">
        <v>536</v>
      </c>
      <c r="C127" t="s">
        <v>230</v>
      </c>
      <c r="D127" s="34" t="s">
        <v>254</v>
      </c>
      <c r="E127" s="208">
        <v>45804</v>
      </c>
      <c r="F127" s="1"/>
      <c r="G127" t="s">
        <v>537</v>
      </c>
      <c r="H127" t="s">
        <v>240</v>
      </c>
      <c r="I127" s="208">
        <v>45846</v>
      </c>
      <c r="J127" t="s">
        <v>234</v>
      </c>
      <c r="K127" t="s">
        <v>235</v>
      </c>
      <c r="L127" t="s">
        <v>171</v>
      </c>
      <c r="M127" t="s">
        <v>538</v>
      </c>
      <c r="N127" t="s">
        <v>237</v>
      </c>
      <c r="O127" t="s">
        <v>230</v>
      </c>
      <c r="P127" s="193" t="str">
        <f>IF(OR(AND(A127&lt;&gt;"",COUNTIF(Bugs!B:B,A127)&gt;0),AND(B127&lt;&gt;"",COUNTIF(Bugs!A:A,B127)&gt;0)),"Y","")</f>
        <v/>
      </c>
      <c r="Q127" s="193" t="str">
        <f>IF(OR(
    AND(COUNTIF(Bugs!A:A,B127)&gt;0,ISNUMBER(SEARCH("x",INDEX(Bugs!C:C,MATCH(B127,Bugs!A:A,0))))),
    AND(COUNTIF(Bugs!B:B,B127)&gt;0,ISNUMBER(SEARCH("x",INDEX(Bugs!C:C,MATCH(B127,Bugs!B:B,0))))),
    AND(COUNTIF(Bugs!A:A,B127)&gt;0,ISNUMBER(SEARCH("x",INDEX(Bugs!D:D,MATCH(B127,Bugs!A:A,0))))),
    AND(COUNTIF(Bugs!B:B,B127)&gt;0,ISNUMBER(SEARCH("x",INDEX(Bugs!D:D,MATCH(B127,Bugs!B:B,0)))))
),"Y","")</f>
        <v/>
      </c>
      <c r="R127">
        <f ca="1">IF(OR(ISNUMBER(MATCH(L127,MasterData!$D$3:$D$18,0)),ISNUMBER(MATCH(L127,MasterData!$C$3:$C$18,0))),
    DATEDIF(E127,I127,"d"),
    DATEDIF(E127,TODAY(),"d"))</f>
        <v>42</v>
      </c>
      <c r="S127">
        <f t="shared" ca="1" si="3"/>
        <v>0</v>
      </c>
      <c r="T127">
        <f t="shared" ca="1" si="4"/>
        <v>0</v>
      </c>
      <c r="U127">
        <f t="shared" ca="1" si="5"/>
        <v>1</v>
      </c>
    </row>
    <row r="128" spans="1:21" x14ac:dyDescent="0.35">
      <c r="A128">
        <v>6000141519</v>
      </c>
      <c r="B128" t="s">
        <v>539</v>
      </c>
      <c r="C128" t="s">
        <v>230</v>
      </c>
      <c r="D128" s="34" t="s">
        <v>247</v>
      </c>
      <c r="E128" s="208">
        <v>45805</v>
      </c>
      <c r="F128" s="1"/>
      <c r="G128" t="s">
        <v>453</v>
      </c>
      <c r="H128" t="s">
        <v>240</v>
      </c>
      <c r="I128" s="208">
        <v>45819</v>
      </c>
      <c r="J128" t="s">
        <v>234</v>
      </c>
      <c r="K128" t="s">
        <v>235</v>
      </c>
      <c r="L128" t="s">
        <v>171</v>
      </c>
      <c r="M128" t="s">
        <v>540</v>
      </c>
      <c r="N128" t="s">
        <v>237</v>
      </c>
      <c r="O128" t="s">
        <v>230</v>
      </c>
      <c r="P128" s="193" t="str">
        <f>IF(OR(AND(A128&lt;&gt;"",COUNTIF(Bugs!B:B,A128)&gt;0),AND(B128&lt;&gt;"",COUNTIF(Bugs!A:A,B128)&gt;0)),"Y","")</f>
        <v/>
      </c>
      <c r="Q128" s="193" t="str">
        <f>IF(OR(
    AND(COUNTIF(Bugs!A:A,B128)&gt;0,ISNUMBER(SEARCH("x",INDEX(Bugs!C:C,MATCH(B128,Bugs!A:A,0))))),
    AND(COUNTIF(Bugs!B:B,B128)&gt;0,ISNUMBER(SEARCH("x",INDEX(Bugs!C:C,MATCH(B128,Bugs!B:B,0))))),
    AND(COUNTIF(Bugs!A:A,B128)&gt;0,ISNUMBER(SEARCH("x",INDEX(Bugs!D:D,MATCH(B128,Bugs!A:A,0))))),
    AND(COUNTIF(Bugs!B:B,B128)&gt;0,ISNUMBER(SEARCH("x",INDEX(Bugs!D:D,MATCH(B128,Bugs!B:B,0)))))
),"Y","")</f>
        <v/>
      </c>
      <c r="R128">
        <f ca="1">IF(OR(ISNUMBER(MATCH(L128,MasterData!$D$3:$D$18,0)),ISNUMBER(MATCH(L128,MasterData!$C$3:$C$18,0))),
    DATEDIF(E128,I128,"d"),
    DATEDIF(E128,TODAY(),"d"))</f>
        <v>14</v>
      </c>
      <c r="S128">
        <f t="shared" ca="1" si="3"/>
        <v>0</v>
      </c>
      <c r="T128">
        <f t="shared" ca="1" si="4"/>
        <v>1</v>
      </c>
      <c r="U128">
        <f t="shared" ca="1" si="5"/>
        <v>0</v>
      </c>
    </row>
    <row r="129" spans="1:21" x14ac:dyDescent="0.35">
      <c r="A129">
        <v>6000141525</v>
      </c>
      <c r="B129" t="s">
        <v>541</v>
      </c>
      <c r="C129" t="s">
        <v>230</v>
      </c>
      <c r="D129" s="34" t="s">
        <v>274</v>
      </c>
      <c r="E129" s="208">
        <v>45805</v>
      </c>
      <c r="F129" s="1"/>
      <c r="G129" t="s">
        <v>321</v>
      </c>
      <c r="H129" t="s">
        <v>245</v>
      </c>
      <c r="I129" s="208">
        <v>45813</v>
      </c>
      <c r="J129" t="s">
        <v>234</v>
      </c>
      <c r="K129" t="s">
        <v>241</v>
      </c>
      <c r="L129" t="s">
        <v>171</v>
      </c>
      <c r="M129" t="s">
        <v>542</v>
      </c>
      <c r="N129" t="s">
        <v>237</v>
      </c>
      <c r="O129" t="s">
        <v>230</v>
      </c>
      <c r="P129" s="193" t="str">
        <f>IF(OR(AND(A129&lt;&gt;"",COUNTIF(Bugs!B:B,A129)&gt;0),AND(B129&lt;&gt;"",COUNTIF(Bugs!A:A,B129)&gt;0)),"Y","")</f>
        <v/>
      </c>
      <c r="Q129" s="193" t="str">
        <f>IF(OR(
    AND(COUNTIF(Bugs!A:A,B129)&gt;0,ISNUMBER(SEARCH("x",INDEX(Bugs!C:C,MATCH(B129,Bugs!A:A,0))))),
    AND(COUNTIF(Bugs!B:B,B129)&gt;0,ISNUMBER(SEARCH("x",INDEX(Bugs!C:C,MATCH(B129,Bugs!B:B,0))))),
    AND(COUNTIF(Bugs!A:A,B129)&gt;0,ISNUMBER(SEARCH("x",INDEX(Bugs!D:D,MATCH(B129,Bugs!A:A,0))))),
    AND(COUNTIF(Bugs!B:B,B129)&gt;0,ISNUMBER(SEARCH("x",INDEX(Bugs!D:D,MATCH(B129,Bugs!B:B,0)))))
),"Y","")</f>
        <v/>
      </c>
      <c r="R129">
        <f ca="1">IF(OR(ISNUMBER(MATCH(L129,MasterData!$D$3:$D$18,0)),ISNUMBER(MATCH(L129,MasterData!$C$3:$C$18,0))),
    DATEDIF(E129,I129,"d"),
    DATEDIF(E129,TODAY(),"d"))</f>
        <v>8</v>
      </c>
      <c r="S129">
        <f t="shared" ca="1" si="3"/>
        <v>0</v>
      </c>
      <c r="T129">
        <f t="shared" ca="1" si="4"/>
        <v>1</v>
      </c>
      <c r="U129">
        <f t="shared" ca="1" si="5"/>
        <v>0</v>
      </c>
    </row>
    <row r="130" spans="1:21" x14ac:dyDescent="0.35">
      <c r="A130">
        <v>6000141527</v>
      </c>
      <c r="B130" t="s">
        <v>543</v>
      </c>
      <c r="C130" t="s">
        <v>230</v>
      </c>
      <c r="D130" s="34" t="s">
        <v>274</v>
      </c>
      <c r="E130" s="208">
        <v>45805</v>
      </c>
      <c r="F130" s="1"/>
      <c r="G130" t="s">
        <v>544</v>
      </c>
      <c r="H130" t="s">
        <v>245</v>
      </c>
      <c r="I130" s="208">
        <v>45813</v>
      </c>
      <c r="J130" t="s">
        <v>234</v>
      </c>
      <c r="K130" t="s">
        <v>235</v>
      </c>
      <c r="L130" t="s">
        <v>171</v>
      </c>
      <c r="M130" t="s">
        <v>545</v>
      </c>
      <c r="N130" t="s">
        <v>237</v>
      </c>
      <c r="O130" t="s">
        <v>230</v>
      </c>
      <c r="P130" s="193" t="str">
        <f>IF(OR(AND(A130&lt;&gt;"",COUNTIF(Bugs!B:B,A130)&gt;0),AND(B130&lt;&gt;"",COUNTIF(Bugs!A:A,B130)&gt;0)),"Y","")</f>
        <v/>
      </c>
      <c r="Q130" s="193" t="str">
        <f>IF(OR(
    AND(COUNTIF(Bugs!A:A,B130)&gt;0,ISNUMBER(SEARCH("x",INDEX(Bugs!C:C,MATCH(B130,Bugs!A:A,0))))),
    AND(COUNTIF(Bugs!B:B,B130)&gt;0,ISNUMBER(SEARCH("x",INDEX(Bugs!C:C,MATCH(B130,Bugs!B:B,0))))),
    AND(COUNTIF(Bugs!A:A,B130)&gt;0,ISNUMBER(SEARCH("x",INDEX(Bugs!D:D,MATCH(B130,Bugs!A:A,0))))),
    AND(COUNTIF(Bugs!B:B,B130)&gt;0,ISNUMBER(SEARCH("x",INDEX(Bugs!D:D,MATCH(B130,Bugs!B:B,0)))))
),"Y","")</f>
        <v/>
      </c>
      <c r="R130">
        <f ca="1">IF(OR(ISNUMBER(MATCH(L130,MasterData!$D$3:$D$18,0)),ISNUMBER(MATCH(L130,MasterData!$C$3:$C$18,0))),
    DATEDIF(E130,I130,"d"),
    DATEDIF(E130,TODAY(),"d"))</f>
        <v>8</v>
      </c>
      <c r="S130">
        <f t="shared" ca="1" si="3"/>
        <v>0</v>
      </c>
      <c r="T130">
        <f t="shared" ca="1" si="4"/>
        <v>1</v>
      </c>
      <c r="U130">
        <f t="shared" ca="1" si="5"/>
        <v>0</v>
      </c>
    </row>
    <row r="131" spans="1:21" x14ac:dyDescent="0.35">
      <c r="A131">
        <v>6000141568</v>
      </c>
      <c r="B131" t="s">
        <v>230</v>
      </c>
      <c r="C131" t="s">
        <v>230</v>
      </c>
      <c r="D131" s="34">
        <v>3003</v>
      </c>
      <c r="E131" s="208">
        <v>45805</v>
      </c>
      <c r="F131" s="1"/>
      <c r="G131" t="s">
        <v>400</v>
      </c>
      <c r="H131" t="s">
        <v>245</v>
      </c>
      <c r="I131" s="208">
        <v>45843</v>
      </c>
      <c r="J131" t="s">
        <v>201</v>
      </c>
      <c r="K131" t="s">
        <v>241</v>
      </c>
      <c r="L131" t="s">
        <v>171</v>
      </c>
      <c r="M131" t="s">
        <v>546</v>
      </c>
      <c r="N131" t="s">
        <v>237</v>
      </c>
      <c r="O131" t="s">
        <v>230</v>
      </c>
      <c r="P131" s="193" t="str">
        <f>IF(OR(AND(A131&lt;&gt;"",COUNTIF(Bugs!B:B,A131)&gt;0),AND(B131&lt;&gt;"",COUNTIF(Bugs!A:A,B131)&gt;0)),"Y","")</f>
        <v/>
      </c>
      <c r="Q131" s="193" t="str">
        <f>IF(OR(
    AND(COUNTIF(Bugs!A:A,B131)&gt;0,ISNUMBER(SEARCH("x",INDEX(Bugs!C:C,MATCH(B131,Bugs!A:A,0))))),
    AND(COUNTIF(Bugs!B:B,B131)&gt;0,ISNUMBER(SEARCH("x",INDEX(Bugs!C:C,MATCH(B131,Bugs!B:B,0))))),
    AND(COUNTIF(Bugs!A:A,B131)&gt;0,ISNUMBER(SEARCH("x",INDEX(Bugs!D:D,MATCH(B131,Bugs!A:A,0))))),
    AND(COUNTIF(Bugs!B:B,B131)&gt;0,ISNUMBER(SEARCH("x",INDEX(Bugs!D:D,MATCH(B131,Bugs!B:B,0)))))
),"Y","")</f>
        <v/>
      </c>
      <c r="R131">
        <f ca="1">IF(OR(ISNUMBER(MATCH(L131,MasterData!$D$3:$D$18,0)),ISNUMBER(MATCH(L131,MasterData!$C$3:$C$18,0))),
    DATEDIF(E131,I131,"d"),
    DATEDIF(E131,TODAY(),"d"))</f>
        <v>38</v>
      </c>
      <c r="S131">
        <f t="shared" ref="S131:S191" ca="1" si="6">IF(AND($R131&gt;=0,$R131&lt;=7),1,0)</f>
        <v>0</v>
      </c>
      <c r="T131">
        <f t="shared" ref="T131:T191" ca="1" si="7">IF(AND($R131&gt;7,R131&lt;=30),1,0)</f>
        <v>0</v>
      </c>
      <c r="U131">
        <f t="shared" ref="U131:U191" ca="1" si="8">IF($R131&gt;30,1,0)</f>
        <v>1</v>
      </c>
    </row>
    <row r="132" spans="1:21" x14ac:dyDescent="0.35">
      <c r="A132">
        <v>6000141573</v>
      </c>
      <c r="B132" t="s">
        <v>547</v>
      </c>
      <c r="C132" t="s">
        <v>230</v>
      </c>
      <c r="D132" s="34" t="s">
        <v>480</v>
      </c>
      <c r="E132" s="208">
        <v>45805</v>
      </c>
      <c r="F132" s="1"/>
      <c r="G132" t="s">
        <v>275</v>
      </c>
      <c r="H132" t="s">
        <v>233</v>
      </c>
      <c r="I132" s="208">
        <v>45835</v>
      </c>
      <c r="J132" t="s">
        <v>234</v>
      </c>
      <c r="K132" t="s">
        <v>241</v>
      </c>
      <c r="L132" t="s">
        <v>171</v>
      </c>
      <c r="M132" t="s">
        <v>548</v>
      </c>
      <c r="N132" t="s">
        <v>237</v>
      </c>
      <c r="O132" t="s">
        <v>230</v>
      </c>
      <c r="P132" s="193" t="str">
        <f>IF(OR(AND(A132&lt;&gt;"",COUNTIF(Bugs!B:B,A132)&gt;0),AND(B132&lt;&gt;"",COUNTIF(Bugs!A:A,B132)&gt;0)),"Y","")</f>
        <v/>
      </c>
      <c r="Q132" s="193" t="str">
        <f>IF(OR(
    AND(COUNTIF(Bugs!A:A,B132)&gt;0,ISNUMBER(SEARCH("x",INDEX(Bugs!C:C,MATCH(B132,Bugs!A:A,0))))),
    AND(COUNTIF(Bugs!B:B,B132)&gt;0,ISNUMBER(SEARCH("x",INDEX(Bugs!C:C,MATCH(B132,Bugs!B:B,0))))),
    AND(COUNTIF(Bugs!A:A,B132)&gt;0,ISNUMBER(SEARCH("x",INDEX(Bugs!D:D,MATCH(B132,Bugs!A:A,0))))),
    AND(COUNTIF(Bugs!B:B,B132)&gt;0,ISNUMBER(SEARCH("x",INDEX(Bugs!D:D,MATCH(B132,Bugs!B:B,0)))))
),"Y","")</f>
        <v/>
      </c>
      <c r="R132">
        <f ca="1">IF(OR(ISNUMBER(MATCH(L132,MasterData!$D$3:$D$18,0)),ISNUMBER(MATCH(L132,MasterData!$C$3:$C$18,0))),
    DATEDIF(E132,I132,"d"),
    DATEDIF(E132,TODAY(),"d"))</f>
        <v>30</v>
      </c>
      <c r="S132">
        <f t="shared" ca="1" si="6"/>
        <v>0</v>
      </c>
      <c r="T132">
        <f t="shared" ca="1" si="7"/>
        <v>1</v>
      </c>
      <c r="U132">
        <f t="shared" ca="1" si="8"/>
        <v>0</v>
      </c>
    </row>
    <row r="133" spans="1:21" x14ac:dyDescent="0.35">
      <c r="A133">
        <v>6000141657</v>
      </c>
      <c r="B133" t="s">
        <v>549</v>
      </c>
      <c r="C133" t="s">
        <v>230</v>
      </c>
      <c r="D133" s="34" t="s">
        <v>231</v>
      </c>
      <c r="E133" s="208">
        <v>45806</v>
      </c>
      <c r="F133" s="1"/>
      <c r="G133" t="s">
        <v>453</v>
      </c>
      <c r="H133" t="s">
        <v>233</v>
      </c>
      <c r="I133" s="208">
        <v>45839</v>
      </c>
      <c r="J133" t="s">
        <v>234</v>
      </c>
      <c r="K133" t="s">
        <v>235</v>
      </c>
      <c r="L133" t="s">
        <v>171</v>
      </c>
      <c r="M133" t="s">
        <v>550</v>
      </c>
      <c r="N133" t="s">
        <v>237</v>
      </c>
      <c r="O133" t="s">
        <v>230</v>
      </c>
      <c r="P133" s="193" t="str">
        <f>IF(OR(AND(A133&lt;&gt;"",COUNTIF(Bugs!B:B,A133)&gt;0),AND(B133&lt;&gt;"",COUNTIF(Bugs!A:A,B133)&gt;0)),"Y","")</f>
        <v/>
      </c>
      <c r="Q133" s="193" t="str">
        <f>IF(OR(
    AND(COUNTIF(Bugs!A:A,B133)&gt;0,ISNUMBER(SEARCH("x",INDEX(Bugs!C:C,MATCH(B133,Bugs!A:A,0))))),
    AND(COUNTIF(Bugs!B:B,B133)&gt;0,ISNUMBER(SEARCH("x",INDEX(Bugs!C:C,MATCH(B133,Bugs!B:B,0))))),
    AND(COUNTIF(Bugs!A:A,B133)&gt;0,ISNUMBER(SEARCH("x",INDEX(Bugs!D:D,MATCH(B133,Bugs!A:A,0))))),
    AND(COUNTIF(Bugs!B:B,B133)&gt;0,ISNUMBER(SEARCH("x",INDEX(Bugs!D:D,MATCH(B133,Bugs!B:B,0)))))
),"Y","")</f>
        <v/>
      </c>
      <c r="R133">
        <f ca="1">IF(OR(ISNUMBER(MATCH(L133,MasterData!$D$3:$D$18,0)),ISNUMBER(MATCH(L133,MasterData!$C$3:$C$18,0))),
    DATEDIF(E133,I133,"d"),
    DATEDIF(E133,TODAY(),"d"))</f>
        <v>33</v>
      </c>
      <c r="S133">
        <f t="shared" ca="1" si="6"/>
        <v>0</v>
      </c>
      <c r="T133">
        <f t="shared" ca="1" si="7"/>
        <v>0</v>
      </c>
      <c r="U133">
        <f t="shared" ca="1" si="8"/>
        <v>1</v>
      </c>
    </row>
    <row r="134" spans="1:21" x14ac:dyDescent="0.35">
      <c r="A134">
        <v>6000141721</v>
      </c>
      <c r="B134" t="s">
        <v>551</v>
      </c>
      <c r="C134" t="s">
        <v>230</v>
      </c>
      <c r="D134" s="34" t="s">
        <v>480</v>
      </c>
      <c r="E134" s="208">
        <v>45807</v>
      </c>
      <c r="F134" s="1"/>
      <c r="G134" t="s">
        <v>552</v>
      </c>
      <c r="H134" t="s">
        <v>240</v>
      </c>
      <c r="I134" s="208">
        <v>45814</v>
      </c>
      <c r="J134" t="s">
        <v>234</v>
      </c>
      <c r="K134" t="s">
        <v>241</v>
      </c>
      <c r="L134" t="s">
        <v>171</v>
      </c>
      <c r="M134" t="s">
        <v>553</v>
      </c>
      <c r="N134" t="s">
        <v>237</v>
      </c>
      <c r="O134" t="s">
        <v>230</v>
      </c>
      <c r="P134" s="193" t="str">
        <f>IF(OR(AND(A134&lt;&gt;"",COUNTIF(Bugs!B:B,A134)&gt;0),AND(B134&lt;&gt;"",COUNTIF(Bugs!A:A,B134)&gt;0)),"Y","")</f>
        <v/>
      </c>
      <c r="Q134" s="193" t="str">
        <f>IF(OR(
    AND(COUNTIF(Bugs!A:A,B134)&gt;0,ISNUMBER(SEARCH("x",INDEX(Bugs!C:C,MATCH(B134,Bugs!A:A,0))))),
    AND(COUNTIF(Bugs!B:B,B134)&gt;0,ISNUMBER(SEARCH("x",INDEX(Bugs!C:C,MATCH(B134,Bugs!B:B,0))))),
    AND(COUNTIF(Bugs!A:A,B134)&gt;0,ISNUMBER(SEARCH("x",INDEX(Bugs!D:D,MATCH(B134,Bugs!A:A,0))))),
    AND(COUNTIF(Bugs!B:B,B134)&gt;0,ISNUMBER(SEARCH("x",INDEX(Bugs!D:D,MATCH(B134,Bugs!B:B,0)))))
),"Y","")</f>
        <v/>
      </c>
      <c r="R134">
        <f ca="1">IF(OR(ISNUMBER(MATCH(L134,MasterData!$D$3:$D$18,0)),ISNUMBER(MATCH(L134,MasterData!$C$3:$C$18,0))),
    DATEDIF(E134,I134,"d"),
    DATEDIF(E134,TODAY(),"d"))</f>
        <v>7</v>
      </c>
      <c r="S134">
        <f t="shared" ca="1" si="6"/>
        <v>1</v>
      </c>
      <c r="T134">
        <f t="shared" ca="1" si="7"/>
        <v>0</v>
      </c>
      <c r="U134">
        <f t="shared" ca="1" si="8"/>
        <v>0</v>
      </c>
    </row>
    <row r="135" spans="1:21" x14ac:dyDescent="0.35">
      <c r="A135">
        <v>6000141724</v>
      </c>
      <c r="B135" t="s">
        <v>554</v>
      </c>
      <c r="C135" t="s">
        <v>230</v>
      </c>
      <c r="D135" s="34" t="s">
        <v>480</v>
      </c>
      <c r="E135" s="208">
        <v>45807</v>
      </c>
      <c r="F135" s="1"/>
      <c r="G135" t="s">
        <v>275</v>
      </c>
      <c r="H135" t="s">
        <v>240</v>
      </c>
      <c r="I135" s="208">
        <v>45814</v>
      </c>
      <c r="J135" t="s">
        <v>234</v>
      </c>
      <c r="K135" t="s">
        <v>347</v>
      </c>
      <c r="L135" t="s">
        <v>171</v>
      </c>
      <c r="M135" t="s">
        <v>555</v>
      </c>
      <c r="N135" t="s">
        <v>237</v>
      </c>
      <c r="O135" t="s">
        <v>230</v>
      </c>
      <c r="P135" s="193" t="str">
        <f>IF(OR(AND(A135&lt;&gt;"",COUNTIF(Bugs!B:B,A135)&gt;0),AND(B135&lt;&gt;"",COUNTIF(Bugs!A:A,B135)&gt;0)),"Y","")</f>
        <v/>
      </c>
      <c r="Q135" s="193" t="str">
        <f>IF(OR(
    AND(COUNTIF(Bugs!A:A,B135)&gt;0,ISNUMBER(SEARCH("x",INDEX(Bugs!C:C,MATCH(B135,Bugs!A:A,0))))),
    AND(COUNTIF(Bugs!B:B,B135)&gt;0,ISNUMBER(SEARCH("x",INDEX(Bugs!C:C,MATCH(B135,Bugs!B:B,0))))),
    AND(COUNTIF(Bugs!A:A,B135)&gt;0,ISNUMBER(SEARCH("x",INDEX(Bugs!D:D,MATCH(B135,Bugs!A:A,0))))),
    AND(COUNTIF(Bugs!B:B,B135)&gt;0,ISNUMBER(SEARCH("x",INDEX(Bugs!D:D,MATCH(B135,Bugs!B:B,0)))))
),"Y","")</f>
        <v/>
      </c>
      <c r="R135">
        <f ca="1">IF(OR(ISNUMBER(MATCH(L135,MasterData!$D$3:$D$18,0)),ISNUMBER(MATCH(L135,MasterData!$C$3:$C$18,0))),
    DATEDIF(E135,I135,"d"),
    DATEDIF(E135,TODAY(),"d"))</f>
        <v>7</v>
      </c>
      <c r="S135">
        <f t="shared" ca="1" si="6"/>
        <v>1</v>
      </c>
      <c r="T135">
        <f t="shared" ca="1" si="7"/>
        <v>0</v>
      </c>
      <c r="U135">
        <f t="shared" ca="1" si="8"/>
        <v>0</v>
      </c>
    </row>
    <row r="136" spans="1:21" x14ac:dyDescent="0.35">
      <c r="A136">
        <v>6000141747</v>
      </c>
      <c r="B136" t="s">
        <v>556</v>
      </c>
      <c r="C136" t="s">
        <v>230</v>
      </c>
      <c r="D136" s="34" t="s">
        <v>254</v>
      </c>
      <c r="E136" s="208">
        <v>45807</v>
      </c>
      <c r="F136" s="1">
        <v>45812</v>
      </c>
      <c r="G136" t="s">
        <v>255</v>
      </c>
      <c r="H136" t="s">
        <v>240</v>
      </c>
      <c r="I136" s="208">
        <v>45820</v>
      </c>
      <c r="J136" t="s">
        <v>234</v>
      </c>
      <c r="K136" t="s">
        <v>347</v>
      </c>
      <c r="L136" t="s">
        <v>171</v>
      </c>
      <c r="M136" t="s">
        <v>557</v>
      </c>
      <c r="N136" t="s">
        <v>237</v>
      </c>
      <c r="O136" t="s">
        <v>230</v>
      </c>
      <c r="P136" s="193" t="str">
        <f>IF(OR(AND(A136&lt;&gt;"",COUNTIF(Bugs!B:B,A136)&gt;0),AND(B136&lt;&gt;"",COUNTIF(Bugs!A:A,B136)&gt;0)),"Y","")</f>
        <v/>
      </c>
      <c r="Q136" s="193" t="str">
        <f>IF(OR(
    AND(COUNTIF(Bugs!A:A,B136)&gt;0,ISNUMBER(SEARCH("x",INDEX(Bugs!C:C,MATCH(B136,Bugs!A:A,0))))),
    AND(COUNTIF(Bugs!B:B,B136)&gt;0,ISNUMBER(SEARCH("x",INDEX(Bugs!C:C,MATCH(B136,Bugs!B:B,0))))),
    AND(COUNTIF(Bugs!A:A,B136)&gt;0,ISNUMBER(SEARCH("x",INDEX(Bugs!D:D,MATCH(B136,Bugs!A:A,0))))),
    AND(COUNTIF(Bugs!B:B,B136)&gt;0,ISNUMBER(SEARCH("x",INDEX(Bugs!D:D,MATCH(B136,Bugs!B:B,0)))))
),"Y","")</f>
        <v/>
      </c>
      <c r="R136">
        <f ca="1">IF(OR(ISNUMBER(MATCH(L136,MasterData!$D$3:$D$18,0)),ISNUMBER(MATCH(L136,MasterData!$C$3:$C$18,0))),
    DATEDIF(E136,I136,"d"),
    DATEDIF(E136,TODAY(),"d"))</f>
        <v>13</v>
      </c>
      <c r="S136">
        <f t="shared" ca="1" si="6"/>
        <v>0</v>
      </c>
      <c r="T136">
        <f t="shared" ca="1" si="7"/>
        <v>1</v>
      </c>
      <c r="U136">
        <f t="shared" ca="1" si="8"/>
        <v>0</v>
      </c>
    </row>
    <row r="137" spans="1:21" x14ac:dyDescent="0.35">
      <c r="A137">
        <v>6000141793</v>
      </c>
      <c r="B137" t="s">
        <v>558</v>
      </c>
      <c r="C137" t="s">
        <v>230</v>
      </c>
      <c r="D137" s="34" t="s">
        <v>480</v>
      </c>
      <c r="E137" s="208">
        <v>45810</v>
      </c>
      <c r="F137" s="1">
        <v>45828</v>
      </c>
      <c r="G137" t="s">
        <v>559</v>
      </c>
      <c r="H137" t="s">
        <v>233</v>
      </c>
      <c r="I137" s="208">
        <v>45833</v>
      </c>
      <c r="J137" t="s">
        <v>234</v>
      </c>
      <c r="K137" t="s">
        <v>241</v>
      </c>
      <c r="L137" t="s">
        <v>171</v>
      </c>
      <c r="M137" t="s">
        <v>561</v>
      </c>
      <c r="N137" t="s">
        <v>237</v>
      </c>
      <c r="O137" t="s">
        <v>230</v>
      </c>
      <c r="P137" s="193" t="str">
        <f>IF(OR(AND(A137&lt;&gt;"",COUNTIF(Bugs!B:B,A137)&gt;0),AND(B137&lt;&gt;"",COUNTIF(Bugs!A:A,B137)&gt;0)),"Y","")</f>
        <v/>
      </c>
      <c r="Q137" s="193" t="str">
        <f>IF(OR(
    AND(COUNTIF(Bugs!A:A,B137)&gt;0,ISNUMBER(SEARCH("x",INDEX(Bugs!C:C,MATCH(B137,Bugs!A:A,0))))),
    AND(COUNTIF(Bugs!B:B,B137)&gt;0,ISNUMBER(SEARCH("x",INDEX(Bugs!C:C,MATCH(B137,Bugs!B:B,0))))),
    AND(COUNTIF(Bugs!A:A,B137)&gt;0,ISNUMBER(SEARCH("x",INDEX(Bugs!D:D,MATCH(B137,Bugs!A:A,0))))),
    AND(COUNTIF(Bugs!B:B,B137)&gt;0,ISNUMBER(SEARCH("x",INDEX(Bugs!D:D,MATCH(B137,Bugs!B:B,0)))))
),"Y","")</f>
        <v/>
      </c>
      <c r="R137">
        <f ca="1">IF(OR(ISNUMBER(MATCH(L137,MasterData!$D$3:$D$18,0)),ISNUMBER(MATCH(L137,MasterData!$C$3:$C$18,0))),
    DATEDIF(E137,I137,"d"),
    DATEDIF(E137,TODAY(),"d"))</f>
        <v>23</v>
      </c>
      <c r="S137">
        <f t="shared" ca="1" si="6"/>
        <v>0</v>
      </c>
      <c r="T137">
        <f t="shared" ca="1" si="7"/>
        <v>1</v>
      </c>
      <c r="U137">
        <f t="shared" ca="1" si="8"/>
        <v>0</v>
      </c>
    </row>
    <row r="138" spans="1:21" x14ac:dyDescent="0.35">
      <c r="A138">
        <v>6000141959</v>
      </c>
      <c r="B138" t="s">
        <v>562</v>
      </c>
      <c r="C138" t="s">
        <v>230</v>
      </c>
      <c r="D138" s="34" t="s">
        <v>506</v>
      </c>
      <c r="E138" s="208">
        <v>45811</v>
      </c>
      <c r="F138" s="1"/>
      <c r="G138" t="s">
        <v>507</v>
      </c>
      <c r="H138" t="s">
        <v>233</v>
      </c>
      <c r="I138" s="208">
        <v>45819</v>
      </c>
      <c r="J138" t="s">
        <v>234</v>
      </c>
      <c r="K138" t="s">
        <v>235</v>
      </c>
      <c r="L138" t="s">
        <v>171</v>
      </c>
      <c r="M138" t="s">
        <v>563</v>
      </c>
      <c r="N138" t="s">
        <v>237</v>
      </c>
      <c r="O138" t="s">
        <v>230</v>
      </c>
      <c r="P138" s="193" t="str">
        <f>IF(OR(AND(A138&lt;&gt;"",COUNTIF(Bugs!B:B,A138)&gt;0),AND(B138&lt;&gt;"",COUNTIF(Bugs!A:A,B138)&gt;0)),"Y","")</f>
        <v/>
      </c>
      <c r="Q138" s="193" t="str">
        <f>IF(OR(
    AND(COUNTIF(Bugs!A:A,B138)&gt;0,ISNUMBER(SEARCH("x",INDEX(Bugs!C:C,MATCH(B138,Bugs!A:A,0))))),
    AND(COUNTIF(Bugs!B:B,B138)&gt;0,ISNUMBER(SEARCH("x",INDEX(Bugs!C:C,MATCH(B138,Bugs!B:B,0))))),
    AND(COUNTIF(Bugs!A:A,B138)&gt;0,ISNUMBER(SEARCH("x",INDEX(Bugs!D:D,MATCH(B138,Bugs!A:A,0))))),
    AND(COUNTIF(Bugs!B:B,B138)&gt;0,ISNUMBER(SEARCH("x",INDEX(Bugs!D:D,MATCH(B138,Bugs!B:B,0)))))
),"Y","")</f>
        <v/>
      </c>
      <c r="R138">
        <f ca="1">IF(OR(ISNUMBER(MATCH(L138,MasterData!$D$3:$D$18,0)),ISNUMBER(MATCH(L138,MasterData!$C$3:$C$18,0))),
    DATEDIF(E138,I138,"d"),
    DATEDIF(E138,TODAY(),"d"))</f>
        <v>8</v>
      </c>
      <c r="S138">
        <f t="shared" ca="1" si="6"/>
        <v>0</v>
      </c>
      <c r="T138">
        <f t="shared" ca="1" si="7"/>
        <v>1</v>
      </c>
      <c r="U138">
        <f t="shared" ca="1" si="8"/>
        <v>0</v>
      </c>
    </row>
    <row r="139" spans="1:21" x14ac:dyDescent="0.35">
      <c r="A139">
        <v>6000142018</v>
      </c>
      <c r="B139" t="s">
        <v>564</v>
      </c>
      <c r="C139" t="s">
        <v>230</v>
      </c>
      <c r="D139" s="34" t="s">
        <v>231</v>
      </c>
      <c r="E139" s="208">
        <v>45811</v>
      </c>
      <c r="F139" s="1">
        <v>45817</v>
      </c>
      <c r="G139" t="s">
        <v>293</v>
      </c>
      <c r="H139" t="s">
        <v>377</v>
      </c>
      <c r="I139" s="208">
        <v>45819</v>
      </c>
      <c r="J139" t="s">
        <v>234</v>
      </c>
      <c r="K139" t="s">
        <v>241</v>
      </c>
      <c r="L139" t="s">
        <v>171</v>
      </c>
      <c r="M139" t="s">
        <v>565</v>
      </c>
      <c r="N139" t="s">
        <v>237</v>
      </c>
      <c r="O139" t="s">
        <v>230</v>
      </c>
      <c r="P139" s="193" t="str">
        <f>IF(OR(AND(A139&lt;&gt;"",COUNTIF(Bugs!B:B,A139)&gt;0),AND(B139&lt;&gt;"",COUNTIF(Bugs!A:A,B139)&gt;0)),"Y","")</f>
        <v/>
      </c>
      <c r="Q139" s="193" t="str">
        <f>IF(OR(
    AND(COUNTIF(Bugs!A:A,B139)&gt;0,ISNUMBER(SEARCH("x",INDEX(Bugs!C:C,MATCH(B139,Bugs!A:A,0))))),
    AND(COUNTIF(Bugs!B:B,B139)&gt;0,ISNUMBER(SEARCH("x",INDEX(Bugs!C:C,MATCH(B139,Bugs!B:B,0))))),
    AND(COUNTIF(Bugs!A:A,B139)&gt;0,ISNUMBER(SEARCH("x",INDEX(Bugs!D:D,MATCH(B139,Bugs!A:A,0))))),
    AND(COUNTIF(Bugs!B:B,B139)&gt;0,ISNUMBER(SEARCH("x",INDEX(Bugs!D:D,MATCH(B139,Bugs!B:B,0)))))
),"Y","")</f>
        <v/>
      </c>
      <c r="R139">
        <f ca="1">IF(OR(ISNUMBER(MATCH(L139,MasterData!$D$3:$D$18,0)),ISNUMBER(MATCH(L139,MasterData!$C$3:$C$18,0))),
    DATEDIF(E139,I139,"d"),
    DATEDIF(E139,TODAY(),"d"))</f>
        <v>8</v>
      </c>
      <c r="S139">
        <f t="shared" ca="1" si="6"/>
        <v>0</v>
      </c>
      <c r="T139">
        <f t="shared" ca="1" si="7"/>
        <v>1</v>
      </c>
      <c r="U139">
        <f t="shared" ca="1" si="8"/>
        <v>0</v>
      </c>
    </row>
    <row r="140" spans="1:21" x14ac:dyDescent="0.35">
      <c r="A140">
        <v>6000142063</v>
      </c>
      <c r="B140" t="s">
        <v>566</v>
      </c>
      <c r="C140" t="s">
        <v>230</v>
      </c>
      <c r="D140" s="34" t="s">
        <v>480</v>
      </c>
      <c r="E140" s="208">
        <v>45811</v>
      </c>
      <c r="F140" s="1"/>
      <c r="G140" t="s">
        <v>329</v>
      </c>
      <c r="H140" t="s">
        <v>233</v>
      </c>
      <c r="I140" s="208">
        <v>45819</v>
      </c>
      <c r="J140" t="s">
        <v>234</v>
      </c>
      <c r="K140" t="s">
        <v>241</v>
      </c>
      <c r="L140" t="s">
        <v>171</v>
      </c>
      <c r="M140" t="s">
        <v>567</v>
      </c>
      <c r="N140" t="s">
        <v>237</v>
      </c>
      <c r="O140" t="s">
        <v>230</v>
      </c>
      <c r="P140" s="193" t="str">
        <f>IF(OR(AND(A140&lt;&gt;"",COUNTIF(Bugs!B:B,A140)&gt;0),AND(B140&lt;&gt;"",COUNTIF(Bugs!A:A,B140)&gt;0)),"Y","")</f>
        <v/>
      </c>
      <c r="Q140" s="193" t="str">
        <f>IF(OR(
    AND(COUNTIF(Bugs!A:A,B140)&gt;0,ISNUMBER(SEARCH("x",INDEX(Bugs!C:C,MATCH(B140,Bugs!A:A,0))))),
    AND(COUNTIF(Bugs!B:B,B140)&gt;0,ISNUMBER(SEARCH("x",INDEX(Bugs!C:C,MATCH(B140,Bugs!B:B,0))))),
    AND(COUNTIF(Bugs!A:A,B140)&gt;0,ISNUMBER(SEARCH("x",INDEX(Bugs!D:D,MATCH(B140,Bugs!A:A,0))))),
    AND(COUNTIF(Bugs!B:B,B140)&gt;0,ISNUMBER(SEARCH("x",INDEX(Bugs!D:D,MATCH(B140,Bugs!B:B,0)))))
),"Y","")</f>
        <v/>
      </c>
      <c r="R140">
        <f ca="1">IF(OR(ISNUMBER(MATCH(L140,MasterData!$D$3:$D$18,0)),ISNUMBER(MATCH(L140,MasterData!$C$3:$C$18,0))),
    DATEDIF(E140,I140,"d"),
    DATEDIF(E140,TODAY(),"d"))</f>
        <v>8</v>
      </c>
      <c r="S140">
        <f t="shared" ca="1" si="6"/>
        <v>0</v>
      </c>
      <c r="T140">
        <f t="shared" ca="1" si="7"/>
        <v>1</v>
      </c>
      <c r="U140">
        <f t="shared" ca="1" si="8"/>
        <v>0</v>
      </c>
    </row>
    <row r="141" spans="1:21" x14ac:dyDescent="0.35">
      <c r="A141">
        <v>6000142101</v>
      </c>
      <c r="B141" t="s">
        <v>568</v>
      </c>
      <c r="C141" t="s">
        <v>230</v>
      </c>
      <c r="D141" s="34" t="s">
        <v>506</v>
      </c>
      <c r="E141" s="208">
        <v>45812</v>
      </c>
      <c r="F141" s="1"/>
      <c r="G141" t="s">
        <v>534</v>
      </c>
      <c r="H141" t="s">
        <v>233</v>
      </c>
      <c r="I141" s="208">
        <v>45846</v>
      </c>
      <c r="J141" t="s">
        <v>234</v>
      </c>
      <c r="K141" t="s">
        <v>235</v>
      </c>
      <c r="L141" t="s">
        <v>171</v>
      </c>
      <c r="M141" t="s">
        <v>569</v>
      </c>
      <c r="N141" t="s">
        <v>237</v>
      </c>
      <c r="O141" t="s">
        <v>230</v>
      </c>
      <c r="P141" s="193" t="str">
        <f>IF(OR(AND(A141&lt;&gt;"",COUNTIF(Bugs!B:B,A141)&gt;0),AND(B141&lt;&gt;"",COUNTIF(Bugs!A:A,B141)&gt;0)),"Y","")</f>
        <v/>
      </c>
      <c r="Q141" s="193" t="str">
        <f>IF(OR(
    AND(COUNTIF(Bugs!A:A,B141)&gt;0,ISNUMBER(SEARCH("x",INDEX(Bugs!C:C,MATCH(B141,Bugs!A:A,0))))),
    AND(COUNTIF(Bugs!B:B,B141)&gt;0,ISNUMBER(SEARCH("x",INDEX(Bugs!C:C,MATCH(B141,Bugs!B:B,0))))),
    AND(COUNTIF(Bugs!A:A,B141)&gt;0,ISNUMBER(SEARCH("x",INDEX(Bugs!D:D,MATCH(B141,Bugs!A:A,0))))),
    AND(COUNTIF(Bugs!B:B,B141)&gt;0,ISNUMBER(SEARCH("x",INDEX(Bugs!D:D,MATCH(B141,Bugs!B:B,0)))))
),"Y","")</f>
        <v/>
      </c>
      <c r="R141">
        <f ca="1">IF(OR(ISNUMBER(MATCH(L141,MasterData!$D$3:$D$18,0)),ISNUMBER(MATCH(L141,MasterData!$C$3:$C$18,0))),
    DATEDIF(E141,I141,"d"),
    DATEDIF(E141,TODAY(),"d"))</f>
        <v>34</v>
      </c>
      <c r="S141">
        <f t="shared" ca="1" si="6"/>
        <v>0</v>
      </c>
      <c r="T141">
        <f t="shared" ca="1" si="7"/>
        <v>0</v>
      </c>
      <c r="U141">
        <f t="shared" ca="1" si="8"/>
        <v>1</v>
      </c>
    </row>
    <row r="142" spans="1:21" x14ac:dyDescent="0.35">
      <c r="A142">
        <v>6000142210</v>
      </c>
      <c r="B142" t="s">
        <v>570</v>
      </c>
      <c r="C142" t="s">
        <v>230</v>
      </c>
      <c r="D142" s="34" t="s">
        <v>449</v>
      </c>
      <c r="E142" s="208">
        <v>45812</v>
      </c>
      <c r="F142" s="1"/>
      <c r="G142" t="s">
        <v>450</v>
      </c>
      <c r="H142" t="s">
        <v>233</v>
      </c>
      <c r="I142" s="208">
        <v>45820</v>
      </c>
      <c r="J142" t="s">
        <v>234</v>
      </c>
      <c r="K142" t="s">
        <v>241</v>
      </c>
      <c r="L142" t="s">
        <v>171</v>
      </c>
      <c r="M142" t="s">
        <v>571</v>
      </c>
      <c r="N142" t="s">
        <v>237</v>
      </c>
      <c r="O142" t="s">
        <v>230</v>
      </c>
      <c r="P142" s="193" t="str">
        <f>IF(OR(AND(A142&lt;&gt;"",COUNTIF(Bugs!B:B,A142)&gt;0),AND(B142&lt;&gt;"",COUNTIF(Bugs!A:A,B142)&gt;0)),"Y","")</f>
        <v/>
      </c>
      <c r="Q142" s="193" t="str">
        <f>IF(OR(
    AND(COUNTIF(Bugs!A:A,B142)&gt;0,ISNUMBER(SEARCH("x",INDEX(Bugs!C:C,MATCH(B142,Bugs!A:A,0))))),
    AND(COUNTIF(Bugs!B:B,B142)&gt;0,ISNUMBER(SEARCH("x",INDEX(Bugs!C:C,MATCH(B142,Bugs!B:B,0))))),
    AND(COUNTIF(Bugs!A:A,B142)&gt;0,ISNUMBER(SEARCH("x",INDEX(Bugs!D:D,MATCH(B142,Bugs!A:A,0))))),
    AND(COUNTIF(Bugs!B:B,B142)&gt;0,ISNUMBER(SEARCH("x",INDEX(Bugs!D:D,MATCH(B142,Bugs!B:B,0)))))
),"Y","")</f>
        <v/>
      </c>
      <c r="R142">
        <f ca="1">IF(OR(ISNUMBER(MATCH(L142,MasterData!$D$3:$D$18,0)),ISNUMBER(MATCH(L142,MasterData!$C$3:$C$18,0))),
    DATEDIF(E142,I142,"d"),
    DATEDIF(E142,TODAY(),"d"))</f>
        <v>8</v>
      </c>
      <c r="S142">
        <f t="shared" ca="1" si="6"/>
        <v>0</v>
      </c>
      <c r="T142">
        <f t="shared" ca="1" si="7"/>
        <v>1</v>
      </c>
      <c r="U142">
        <f t="shared" ca="1" si="8"/>
        <v>0</v>
      </c>
    </row>
    <row r="143" spans="1:21" x14ac:dyDescent="0.35">
      <c r="A143">
        <v>6000142258</v>
      </c>
      <c r="B143" t="s">
        <v>572</v>
      </c>
      <c r="C143" t="s">
        <v>230</v>
      </c>
      <c r="D143" s="34" t="s">
        <v>254</v>
      </c>
      <c r="E143" s="208">
        <v>45812</v>
      </c>
      <c r="F143" s="1"/>
      <c r="G143" t="s">
        <v>268</v>
      </c>
      <c r="H143" t="s">
        <v>233</v>
      </c>
      <c r="I143" s="208">
        <v>45831</v>
      </c>
      <c r="J143" t="s">
        <v>234</v>
      </c>
      <c r="K143" t="s">
        <v>235</v>
      </c>
      <c r="L143" t="s">
        <v>171</v>
      </c>
      <c r="M143" t="s">
        <v>573</v>
      </c>
      <c r="N143" t="s">
        <v>237</v>
      </c>
      <c r="O143" t="s">
        <v>230</v>
      </c>
      <c r="P143" s="193" t="str">
        <f>IF(OR(AND(A143&lt;&gt;"",COUNTIF(Bugs!B:B,A143)&gt;0),AND(B143&lt;&gt;"",COUNTIF(Bugs!A:A,B143)&gt;0)),"Y","")</f>
        <v/>
      </c>
      <c r="Q143" s="193" t="str">
        <f>IF(OR(
    AND(COUNTIF(Bugs!A:A,B143)&gt;0,ISNUMBER(SEARCH("x",INDEX(Bugs!C:C,MATCH(B143,Bugs!A:A,0))))),
    AND(COUNTIF(Bugs!B:B,B143)&gt;0,ISNUMBER(SEARCH("x",INDEX(Bugs!C:C,MATCH(B143,Bugs!B:B,0))))),
    AND(COUNTIF(Bugs!A:A,B143)&gt;0,ISNUMBER(SEARCH("x",INDEX(Bugs!D:D,MATCH(B143,Bugs!A:A,0))))),
    AND(COUNTIF(Bugs!B:B,B143)&gt;0,ISNUMBER(SEARCH("x",INDEX(Bugs!D:D,MATCH(B143,Bugs!B:B,0)))))
),"Y","")</f>
        <v/>
      </c>
      <c r="R143">
        <f ca="1">IF(OR(ISNUMBER(MATCH(L143,MasterData!$D$3:$D$18,0)),ISNUMBER(MATCH(L143,MasterData!$C$3:$C$18,0))),
    DATEDIF(E143,I143,"d"),
    DATEDIF(E143,TODAY(),"d"))</f>
        <v>19</v>
      </c>
      <c r="S143">
        <f t="shared" ca="1" si="6"/>
        <v>0</v>
      </c>
      <c r="T143">
        <f t="shared" ca="1" si="7"/>
        <v>1</v>
      </c>
      <c r="U143">
        <f t="shared" ca="1" si="8"/>
        <v>0</v>
      </c>
    </row>
    <row r="144" spans="1:21" x14ac:dyDescent="0.35">
      <c r="A144">
        <v>6000142276</v>
      </c>
      <c r="B144" t="s">
        <v>574</v>
      </c>
      <c r="C144" t="s">
        <v>230</v>
      </c>
      <c r="D144" s="34" t="s">
        <v>506</v>
      </c>
      <c r="E144" s="208">
        <v>45812</v>
      </c>
      <c r="F144" s="1"/>
      <c r="G144" t="s">
        <v>575</v>
      </c>
      <c r="H144" t="s">
        <v>233</v>
      </c>
      <c r="I144" s="208">
        <v>45855</v>
      </c>
      <c r="J144" t="s">
        <v>234</v>
      </c>
      <c r="K144" t="s">
        <v>235</v>
      </c>
      <c r="L144" t="s">
        <v>171</v>
      </c>
      <c r="M144" t="s">
        <v>576</v>
      </c>
      <c r="N144" t="s">
        <v>237</v>
      </c>
      <c r="O144" t="s">
        <v>230</v>
      </c>
      <c r="P144" s="193" t="str">
        <f>IF(OR(AND(A144&lt;&gt;"",COUNTIF(Bugs!B:B,A144)&gt;0),AND(B144&lt;&gt;"",COUNTIF(Bugs!A:A,B144)&gt;0)),"Y","")</f>
        <v/>
      </c>
      <c r="Q144" s="193" t="str">
        <f>IF(OR(
    AND(COUNTIF(Bugs!A:A,B144)&gt;0,ISNUMBER(SEARCH("x",INDEX(Bugs!C:C,MATCH(B144,Bugs!A:A,0))))),
    AND(COUNTIF(Bugs!B:B,B144)&gt;0,ISNUMBER(SEARCH("x",INDEX(Bugs!C:C,MATCH(B144,Bugs!B:B,0))))),
    AND(COUNTIF(Bugs!A:A,B144)&gt;0,ISNUMBER(SEARCH("x",INDEX(Bugs!D:D,MATCH(B144,Bugs!A:A,0))))),
    AND(COUNTIF(Bugs!B:B,B144)&gt;0,ISNUMBER(SEARCH("x",INDEX(Bugs!D:D,MATCH(B144,Bugs!B:B,0)))))
),"Y","")</f>
        <v/>
      </c>
      <c r="R144">
        <f ca="1">IF(OR(ISNUMBER(MATCH(L144,MasterData!$D$3:$D$18,0)),ISNUMBER(MATCH(L144,MasterData!$C$3:$C$18,0))),
    DATEDIF(E144,I144,"d"),
    DATEDIF(E144,TODAY(),"d"))</f>
        <v>43</v>
      </c>
      <c r="S144">
        <f t="shared" ca="1" si="6"/>
        <v>0</v>
      </c>
      <c r="T144">
        <f t="shared" ca="1" si="7"/>
        <v>0</v>
      </c>
      <c r="U144">
        <f t="shared" ca="1" si="8"/>
        <v>1</v>
      </c>
    </row>
    <row r="145" spans="1:22" x14ac:dyDescent="0.35">
      <c r="A145">
        <v>6000142286</v>
      </c>
      <c r="B145" t="s">
        <v>600</v>
      </c>
      <c r="C145" t="s">
        <v>230</v>
      </c>
      <c r="D145" s="34" t="s">
        <v>231</v>
      </c>
      <c r="E145" s="208">
        <v>45813</v>
      </c>
      <c r="F145" s="1"/>
      <c r="G145" t="s">
        <v>318</v>
      </c>
      <c r="H145" t="s">
        <v>233</v>
      </c>
      <c r="I145" s="208">
        <v>45840</v>
      </c>
      <c r="J145" t="s">
        <v>234</v>
      </c>
      <c r="K145" t="s">
        <v>241</v>
      </c>
      <c r="L145" t="s">
        <v>171</v>
      </c>
      <c r="M145" t="s">
        <v>319</v>
      </c>
      <c r="N145" t="s">
        <v>237</v>
      </c>
      <c r="O145" t="s">
        <v>230</v>
      </c>
      <c r="P145" s="193" t="str">
        <f>IF(OR(AND(A145&lt;&gt;"",COUNTIF(Bugs!B:B,A145)&gt;0),AND(B145&lt;&gt;"",COUNTIF(Bugs!A:A,B145)&gt;0)),"Y","")</f>
        <v/>
      </c>
      <c r="Q145" s="193" t="str">
        <f>IF(OR(
    AND(COUNTIF(Bugs!A:A,B145)&gt;0,ISNUMBER(SEARCH("x",INDEX(Bugs!C:C,MATCH(B145,Bugs!A:A,0))))),
    AND(COUNTIF(Bugs!B:B,B145)&gt;0,ISNUMBER(SEARCH("x",INDEX(Bugs!C:C,MATCH(B145,Bugs!B:B,0))))),
    AND(COUNTIF(Bugs!A:A,B145)&gt;0,ISNUMBER(SEARCH("x",INDEX(Bugs!D:D,MATCH(B145,Bugs!A:A,0))))),
    AND(COUNTIF(Bugs!B:B,B145)&gt;0,ISNUMBER(SEARCH("x",INDEX(Bugs!D:D,MATCH(B145,Bugs!B:B,0)))))
),"Y","")</f>
        <v/>
      </c>
      <c r="R145">
        <f ca="1">IF(OR(ISNUMBER(MATCH(L145,MasterData!$D$3:$D$18,0)),ISNUMBER(MATCH(L145,MasterData!$C$3:$C$18,0))),
    DATEDIF(E145,I145,"d"),
    DATEDIF(E145,TODAY(),"d"))</f>
        <v>27</v>
      </c>
      <c r="S145">
        <f t="shared" ca="1" si="6"/>
        <v>0</v>
      </c>
      <c r="T145">
        <f t="shared" ca="1" si="7"/>
        <v>1</v>
      </c>
      <c r="U145">
        <f t="shared" ca="1" si="8"/>
        <v>0</v>
      </c>
    </row>
    <row r="146" spans="1:22" x14ac:dyDescent="0.35">
      <c r="A146">
        <v>6000142434</v>
      </c>
      <c r="B146" t="s">
        <v>7</v>
      </c>
      <c r="C146" t="s">
        <v>230</v>
      </c>
      <c r="D146" s="34" t="s">
        <v>251</v>
      </c>
      <c r="E146" s="208">
        <v>45813</v>
      </c>
      <c r="F146" s="1">
        <v>45828</v>
      </c>
      <c r="G146" t="s">
        <v>577</v>
      </c>
      <c r="H146" t="s">
        <v>233</v>
      </c>
      <c r="I146" s="208">
        <v>45992</v>
      </c>
      <c r="J146" t="s">
        <v>560</v>
      </c>
      <c r="K146" t="s">
        <v>347</v>
      </c>
      <c r="L146" t="s">
        <v>171</v>
      </c>
      <c r="M146" t="s">
        <v>578</v>
      </c>
      <c r="N146" t="s">
        <v>237</v>
      </c>
      <c r="O146" t="s">
        <v>230</v>
      </c>
      <c r="P146" s="193" t="str">
        <f>IF(OR(AND(A146&lt;&gt;"",COUNTIF(Bugs!B:B,A146)&gt;0),AND(B146&lt;&gt;"",COUNTIF(Bugs!A:A,B146)&gt;0)),"Y","")</f>
        <v>Y</v>
      </c>
      <c r="Q146" s="193" t="str">
        <f>IF(OR(
    AND(COUNTIF(Bugs!A:A,B146)&gt;0,ISNUMBER(SEARCH("x",INDEX(Bugs!C:C,MATCH(B146,Bugs!A:A,0))))),
    AND(COUNTIF(Bugs!B:B,B146)&gt;0,ISNUMBER(SEARCH("x",INDEX(Bugs!C:C,MATCH(B146,Bugs!B:B,0))))),
    AND(COUNTIF(Bugs!A:A,B146)&gt;0,ISNUMBER(SEARCH("x",INDEX(Bugs!D:D,MATCH(B146,Bugs!A:A,0))))),
    AND(COUNTIF(Bugs!B:B,B146)&gt;0,ISNUMBER(SEARCH("x",INDEX(Bugs!D:D,MATCH(B146,Bugs!B:B,0)))))
),"Y","")</f>
        <v/>
      </c>
      <c r="R146">
        <v>-1</v>
      </c>
      <c r="S146">
        <f t="shared" si="6"/>
        <v>0</v>
      </c>
      <c r="T146">
        <f t="shared" si="7"/>
        <v>0</v>
      </c>
      <c r="U146">
        <f t="shared" si="8"/>
        <v>0</v>
      </c>
      <c r="V146" t="s">
        <v>1325</v>
      </c>
    </row>
    <row r="147" spans="1:22" x14ac:dyDescent="0.35">
      <c r="A147">
        <v>6000142441</v>
      </c>
      <c r="B147" t="s">
        <v>6</v>
      </c>
      <c r="C147" t="s">
        <v>230</v>
      </c>
      <c r="D147" s="34" t="s">
        <v>231</v>
      </c>
      <c r="E147" s="208">
        <v>45813</v>
      </c>
      <c r="F147" s="1"/>
      <c r="G147" t="s">
        <v>453</v>
      </c>
      <c r="H147" t="s">
        <v>233</v>
      </c>
      <c r="I147" s="208">
        <v>45910</v>
      </c>
      <c r="J147" t="s">
        <v>591</v>
      </c>
      <c r="K147" t="s">
        <v>235</v>
      </c>
      <c r="L147" t="s">
        <v>171</v>
      </c>
      <c r="M147" t="s">
        <v>579</v>
      </c>
      <c r="N147" t="s">
        <v>237</v>
      </c>
      <c r="O147" t="s">
        <v>230</v>
      </c>
      <c r="P147" s="193" t="str">
        <f>IF(OR(AND(A147&lt;&gt;"",COUNTIF(Bugs!B:B,A147)&gt;0),AND(B147&lt;&gt;"",COUNTIF(Bugs!A:A,B147)&gt;0)),"Y","")</f>
        <v>Y</v>
      </c>
      <c r="Q147" s="193" t="str">
        <f>IF(OR(
    AND(COUNTIF(Bugs!A:A,B147)&gt;0,ISNUMBER(SEARCH("x",INDEX(Bugs!C:C,MATCH(B147,Bugs!A:A,0))))),
    AND(COUNTIF(Bugs!B:B,B147)&gt;0,ISNUMBER(SEARCH("x",INDEX(Bugs!C:C,MATCH(B147,Bugs!B:B,0))))),
    AND(COUNTIF(Bugs!A:A,B147)&gt;0,ISNUMBER(SEARCH("x",INDEX(Bugs!D:D,MATCH(B147,Bugs!A:A,0))))),
    AND(COUNTIF(Bugs!B:B,B147)&gt;0,ISNUMBER(SEARCH("x",INDEX(Bugs!D:D,MATCH(B147,Bugs!B:B,0)))))
),"Y","")</f>
        <v/>
      </c>
      <c r="R147">
        <f ca="1">IF(OR(ISNUMBER(MATCH(L147,MasterData!$D$3:$D$18,0)),ISNUMBER(MATCH(L147,MasterData!$C$3:$C$18,0))),
    DATEDIF(E147,I147,"d"),
    DATEDIF(E147,TODAY(),"d"))</f>
        <v>97</v>
      </c>
      <c r="S147">
        <f t="shared" ca="1" si="6"/>
        <v>0</v>
      </c>
      <c r="T147">
        <f t="shared" ca="1" si="7"/>
        <v>0</v>
      </c>
      <c r="U147">
        <f t="shared" ca="1" si="8"/>
        <v>1</v>
      </c>
    </row>
    <row r="148" spans="1:22" x14ac:dyDescent="0.35">
      <c r="A148">
        <v>6000142523</v>
      </c>
      <c r="B148" t="s">
        <v>580</v>
      </c>
      <c r="C148" t="s">
        <v>230</v>
      </c>
      <c r="D148" s="34" t="s">
        <v>581</v>
      </c>
      <c r="E148" s="208">
        <v>45814</v>
      </c>
      <c r="F148" s="1"/>
      <c r="G148" t="s">
        <v>582</v>
      </c>
      <c r="H148" t="s">
        <v>233</v>
      </c>
      <c r="I148" s="208">
        <v>45821</v>
      </c>
      <c r="J148" t="s">
        <v>234</v>
      </c>
      <c r="K148" t="s">
        <v>241</v>
      </c>
      <c r="L148" t="s">
        <v>171</v>
      </c>
      <c r="M148" t="s">
        <v>583</v>
      </c>
      <c r="N148" t="s">
        <v>237</v>
      </c>
      <c r="O148" t="s">
        <v>230</v>
      </c>
      <c r="P148" s="193" t="str">
        <f>IF(OR(AND(A148&lt;&gt;"",COUNTIF(Bugs!B:B,A148)&gt;0),AND(B148&lt;&gt;"",COUNTIF(Bugs!A:A,B148)&gt;0)),"Y","")</f>
        <v/>
      </c>
      <c r="Q148" s="193" t="str">
        <f>IF(OR(
    AND(COUNTIF(Bugs!A:A,B148)&gt;0,ISNUMBER(SEARCH("x",INDEX(Bugs!C:C,MATCH(B148,Bugs!A:A,0))))),
    AND(COUNTIF(Bugs!B:B,B148)&gt;0,ISNUMBER(SEARCH("x",INDEX(Bugs!C:C,MATCH(B148,Bugs!B:B,0))))),
    AND(COUNTIF(Bugs!A:A,B148)&gt;0,ISNUMBER(SEARCH("x",INDEX(Bugs!D:D,MATCH(B148,Bugs!A:A,0))))),
    AND(COUNTIF(Bugs!B:B,B148)&gt;0,ISNUMBER(SEARCH("x",INDEX(Bugs!D:D,MATCH(B148,Bugs!B:B,0)))))
),"Y","")</f>
        <v/>
      </c>
      <c r="R148">
        <f ca="1">IF(OR(ISNUMBER(MATCH(L148,MasterData!$D$3:$D$18,0)),ISNUMBER(MATCH(L148,MasterData!$C$3:$C$18,0))),
    DATEDIF(E148,I148,"d"),
    DATEDIF(E148,TODAY(),"d"))</f>
        <v>7</v>
      </c>
      <c r="S148">
        <f t="shared" ca="1" si="6"/>
        <v>1</v>
      </c>
      <c r="T148">
        <f t="shared" ca="1" si="7"/>
        <v>0</v>
      </c>
      <c r="U148">
        <f t="shared" ca="1" si="8"/>
        <v>0</v>
      </c>
    </row>
    <row r="149" spans="1:22" x14ac:dyDescent="0.35">
      <c r="A149">
        <v>6000142666</v>
      </c>
      <c r="B149" t="s">
        <v>584</v>
      </c>
      <c r="C149" t="s">
        <v>230</v>
      </c>
      <c r="D149" s="34" t="s">
        <v>480</v>
      </c>
      <c r="E149" s="208">
        <v>45818</v>
      </c>
      <c r="F149" s="1"/>
      <c r="G149" t="s">
        <v>552</v>
      </c>
      <c r="H149" t="s">
        <v>233</v>
      </c>
      <c r="I149" s="208">
        <v>45833</v>
      </c>
      <c r="J149" t="s">
        <v>234</v>
      </c>
      <c r="K149" t="s">
        <v>241</v>
      </c>
      <c r="L149" t="s">
        <v>171</v>
      </c>
      <c r="M149" t="s">
        <v>585</v>
      </c>
      <c r="N149" t="s">
        <v>237</v>
      </c>
      <c r="O149" t="s">
        <v>230</v>
      </c>
      <c r="P149" s="193" t="str">
        <f>IF(OR(AND(A149&lt;&gt;"",COUNTIF(Bugs!B:B,A149)&gt;0),AND(B149&lt;&gt;"",COUNTIF(Bugs!A:A,B149)&gt;0)),"Y","")</f>
        <v/>
      </c>
      <c r="Q149" s="193" t="str">
        <f>IF(OR(
    AND(COUNTIF(Bugs!A:A,B149)&gt;0,ISNUMBER(SEARCH("x",INDEX(Bugs!C:C,MATCH(B149,Bugs!A:A,0))))),
    AND(COUNTIF(Bugs!B:B,B149)&gt;0,ISNUMBER(SEARCH("x",INDEX(Bugs!C:C,MATCH(B149,Bugs!B:B,0))))),
    AND(COUNTIF(Bugs!A:A,B149)&gt;0,ISNUMBER(SEARCH("x",INDEX(Bugs!D:D,MATCH(B149,Bugs!A:A,0))))),
    AND(COUNTIF(Bugs!B:B,B149)&gt;0,ISNUMBER(SEARCH("x",INDEX(Bugs!D:D,MATCH(B149,Bugs!B:B,0)))))
),"Y","")</f>
        <v/>
      </c>
      <c r="R149">
        <f ca="1">IF(OR(ISNUMBER(MATCH(L149,MasterData!$D$3:$D$18,0)),ISNUMBER(MATCH(L149,MasterData!$C$3:$C$18,0))),
    DATEDIF(E149,I149,"d"),
    DATEDIF(E149,TODAY(),"d"))</f>
        <v>15</v>
      </c>
      <c r="S149">
        <f t="shared" ca="1" si="6"/>
        <v>0</v>
      </c>
      <c r="T149">
        <f t="shared" ca="1" si="7"/>
        <v>1</v>
      </c>
      <c r="U149">
        <f t="shared" ca="1" si="8"/>
        <v>0</v>
      </c>
    </row>
    <row r="150" spans="1:22" x14ac:dyDescent="0.35">
      <c r="A150">
        <v>6000142675</v>
      </c>
      <c r="B150" t="s">
        <v>230</v>
      </c>
      <c r="C150" t="s">
        <v>230</v>
      </c>
      <c r="D150" s="34" t="s">
        <v>254</v>
      </c>
      <c r="E150" s="208">
        <v>45818</v>
      </c>
      <c r="F150" s="1"/>
      <c r="G150" t="s">
        <v>400</v>
      </c>
      <c r="H150" t="s">
        <v>233</v>
      </c>
      <c r="I150" s="208">
        <v>45857</v>
      </c>
      <c r="J150" t="s">
        <v>245</v>
      </c>
      <c r="K150" t="s">
        <v>241</v>
      </c>
      <c r="L150" t="s">
        <v>171</v>
      </c>
      <c r="M150" t="s">
        <v>586</v>
      </c>
      <c r="N150" t="s">
        <v>237</v>
      </c>
      <c r="O150" t="s">
        <v>230</v>
      </c>
      <c r="P150" s="193" t="str">
        <f>IF(OR(AND(A150&lt;&gt;"",COUNTIF(Bugs!B:B,A150)&gt;0),AND(B150&lt;&gt;"",COUNTIF(Bugs!A:A,B150)&gt;0)),"Y","")</f>
        <v/>
      </c>
      <c r="Q150" s="193" t="str">
        <f>IF(OR(
    AND(COUNTIF(Bugs!A:A,B150)&gt;0,ISNUMBER(SEARCH("x",INDEX(Bugs!C:C,MATCH(B150,Bugs!A:A,0))))),
    AND(COUNTIF(Bugs!B:B,B150)&gt;0,ISNUMBER(SEARCH("x",INDEX(Bugs!C:C,MATCH(B150,Bugs!B:B,0))))),
    AND(COUNTIF(Bugs!A:A,B150)&gt;0,ISNUMBER(SEARCH("x",INDEX(Bugs!D:D,MATCH(B150,Bugs!A:A,0))))),
    AND(COUNTIF(Bugs!B:B,B150)&gt;0,ISNUMBER(SEARCH("x",INDEX(Bugs!D:D,MATCH(B150,Bugs!B:B,0)))))
),"Y","")</f>
        <v/>
      </c>
      <c r="R150">
        <f ca="1">IF(OR(ISNUMBER(MATCH(L150,MasterData!$D$3:$D$18,0)),ISNUMBER(MATCH(L150,MasterData!$C$3:$C$18,0))),
    DATEDIF(E150,I150,"d"),
    DATEDIF(E150,TODAY(),"d"))</f>
        <v>39</v>
      </c>
      <c r="S150">
        <f t="shared" ca="1" si="6"/>
        <v>0</v>
      </c>
      <c r="T150">
        <f t="shared" ca="1" si="7"/>
        <v>0</v>
      </c>
      <c r="U150">
        <f t="shared" ca="1" si="8"/>
        <v>1</v>
      </c>
    </row>
    <row r="151" spans="1:22" x14ac:dyDescent="0.35">
      <c r="A151">
        <v>6000142684</v>
      </c>
      <c r="B151" t="s">
        <v>587</v>
      </c>
      <c r="C151" t="s">
        <v>230</v>
      </c>
      <c r="D151" s="34" t="s">
        <v>251</v>
      </c>
      <c r="E151" s="208">
        <v>45818</v>
      </c>
      <c r="F151" s="1"/>
      <c r="G151" t="s">
        <v>588</v>
      </c>
      <c r="H151" t="s">
        <v>233</v>
      </c>
      <c r="I151" s="208">
        <v>45825</v>
      </c>
      <c r="J151" t="s">
        <v>234</v>
      </c>
      <c r="K151" t="s">
        <v>235</v>
      </c>
      <c r="L151" t="s">
        <v>171</v>
      </c>
      <c r="M151" t="s">
        <v>589</v>
      </c>
      <c r="N151" t="s">
        <v>237</v>
      </c>
      <c r="O151" t="s">
        <v>230</v>
      </c>
      <c r="P151" s="193" t="str">
        <f>IF(OR(AND(A151&lt;&gt;"",COUNTIF(Bugs!B:B,A151)&gt;0),AND(B151&lt;&gt;"",COUNTIF(Bugs!A:A,B151)&gt;0)),"Y","")</f>
        <v/>
      </c>
      <c r="Q151" s="193" t="str">
        <f>IF(OR(
    AND(COUNTIF(Bugs!A:A,B151)&gt;0,ISNUMBER(SEARCH("x",INDEX(Bugs!C:C,MATCH(B151,Bugs!A:A,0))))),
    AND(COUNTIF(Bugs!B:B,B151)&gt;0,ISNUMBER(SEARCH("x",INDEX(Bugs!C:C,MATCH(B151,Bugs!B:B,0))))),
    AND(COUNTIF(Bugs!A:A,B151)&gt;0,ISNUMBER(SEARCH("x",INDEX(Bugs!D:D,MATCH(B151,Bugs!A:A,0))))),
    AND(COUNTIF(Bugs!B:B,B151)&gt;0,ISNUMBER(SEARCH("x",INDEX(Bugs!D:D,MATCH(B151,Bugs!B:B,0)))))
),"Y","")</f>
        <v/>
      </c>
      <c r="R151">
        <f ca="1">IF(OR(ISNUMBER(MATCH(L151,MasterData!$D$3:$D$18,0)),ISNUMBER(MATCH(L151,MasterData!$C$3:$C$18,0))),
    DATEDIF(E151,I151,"d"),
    DATEDIF(E151,TODAY(),"d"))</f>
        <v>7</v>
      </c>
      <c r="S151">
        <f t="shared" ca="1" si="6"/>
        <v>1</v>
      </c>
      <c r="T151">
        <f t="shared" ca="1" si="7"/>
        <v>0</v>
      </c>
      <c r="U151">
        <f t="shared" ca="1" si="8"/>
        <v>0</v>
      </c>
    </row>
    <row r="152" spans="1:22" x14ac:dyDescent="0.35">
      <c r="A152">
        <v>6000142800</v>
      </c>
      <c r="B152" t="s">
        <v>590</v>
      </c>
      <c r="C152" t="s">
        <v>230</v>
      </c>
      <c r="D152" s="34" t="s">
        <v>480</v>
      </c>
      <c r="E152" s="208">
        <v>45819</v>
      </c>
      <c r="F152" s="1"/>
      <c r="G152" t="s">
        <v>552</v>
      </c>
      <c r="H152" t="s">
        <v>233</v>
      </c>
      <c r="I152" s="208">
        <v>45840</v>
      </c>
      <c r="J152" t="s">
        <v>234</v>
      </c>
      <c r="K152" t="s">
        <v>241</v>
      </c>
      <c r="L152" t="s">
        <v>171</v>
      </c>
      <c r="M152" t="s">
        <v>592</v>
      </c>
      <c r="N152" t="s">
        <v>237</v>
      </c>
      <c r="O152" t="s">
        <v>230</v>
      </c>
      <c r="P152" s="193" t="str">
        <f>IF(OR(AND(A152&lt;&gt;"",COUNTIF(Bugs!B:B,A152)&gt;0),AND(B152&lt;&gt;"",COUNTIF(Bugs!A:A,B152)&gt;0)),"Y","")</f>
        <v/>
      </c>
      <c r="Q152" s="193" t="str">
        <f>IF(OR(
    AND(COUNTIF(Bugs!A:A,B152)&gt;0,ISNUMBER(SEARCH("x",INDEX(Bugs!C:C,MATCH(B152,Bugs!A:A,0))))),
    AND(COUNTIF(Bugs!B:B,B152)&gt;0,ISNUMBER(SEARCH("x",INDEX(Bugs!C:C,MATCH(B152,Bugs!B:B,0))))),
    AND(COUNTIF(Bugs!A:A,B152)&gt;0,ISNUMBER(SEARCH("x",INDEX(Bugs!D:D,MATCH(B152,Bugs!A:A,0))))),
    AND(COUNTIF(Bugs!B:B,B152)&gt;0,ISNUMBER(SEARCH("x",INDEX(Bugs!D:D,MATCH(B152,Bugs!B:B,0)))))
),"Y","")</f>
        <v/>
      </c>
      <c r="R152">
        <f ca="1">IF(OR(ISNUMBER(MATCH(L152,MasterData!$D$3:$D$18,0)),ISNUMBER(MATCH(L152,MasterData!$C$3:$C$18,0))),
    DATEDIF(E152,I152,"d"),
    DATEDIF(E152,TODAY(),"d"))</f>
        <v>21</v>
      </c>
      <c r="S152">
        <f t="shared" ca="1" si="6"/>
        <v>0</v>
      </c>
      <c r="T152">
        <f t="shared" ca="1" si="7"/>
        <v>1</v>
      </c>
      <c r="U152">
        <f t="shared" ca="1" si="8"/>
        <v>0</v>
      </c>
    </row>
    <row r="153" spans="1:22" x14ac:dyDescent="0.35">
      <c r="A153">
        <v>6000142856</v>
      </c>
      <c r="B153" t="s">
        <v>593</v>
      </c>
      <c r="C153" t="s">
        <v>230</v>
      </c>
      <c r="D153" s="34" t="s">
        <v>594</v>
      </c>
      <c r="E153" s="208">
        <v>45819</v>
      </c>
      <c r="F153" s="1"/>
      <c r="G153" t="s">
        <v>552</v>
      </c>
      <c r="H153" t="s">
        <v>230</v>
      </c>
      <c r="I153" s="208">
        <v>45826</v>
      </c>
      <c r="J153" t="s">
        <v>234</v>
      </c>
      <c r="K153" t="s">
        <v>241</v>
      </c>
      <c r="L153" t="s">
        <v>171</v>
      </c>
      <c r="M153" t="s">
        <v>595</v>
      </c>
      <c r="N153" t="s">
        <v>237</v>
      </c>
      <c r="O153" t="s">
        <v>230</v>
      </c>
      <c r="P153" s="193" t="str">
        <f>IF(OR(AND(A153&lt;&gt;"",COUNTIF(Bugs!B:B,A153)&gt;0),AND(B153&lt;&gt;"",COUNTIF(Bugs!A:A,B153)&gt;0)),"Y","")</f>
        <v/>
      </c>
      <c r="Q153" s="193" t="str">
        <f>IF(OR(
    AND(COUNTIF(Bugs!A:A,B153)&gt;0,ISNUMBER(SEARCH("x",INDEX(Bugs!C:C,MATCH(B153,Bugs!A:A,0))))),
    AND(COUNTIF(Bugs!B:B,B153)&gt;0,ISNUMBER(SEARCH("x",INDEX(Bugs!C:C,MATCH(B153,Bugs!B:B,0))))),
    AND(COUNTIF(Bugs!A:A,B153)&gt;0,ISNUMBER(SEARCH("x",INDEX(Bugs!D:D,MATCH(B153,Bugs!A:A,0))))),
    AND(COUNTIF(Bugs!B:B,B153)&gt;0,ISNUMBER(SEARCH("x",INDEX(Bugs!D:D,MATCH(B153,Bugs!B:B,0)))))
),"Y","")</f>
        <v/>
      </c>
      <c r="R153">
        <f ca="1">IF(OR(ISNUMBER(MATCH(L153,MasterData!$D$3:$D$18,0)),ISNUMBER(MATCH(L153,MasterData!$C$3:$C$18,0))),
    DATEDIF(E153,I153,"d"),
    DATEDIF(E153,TODAY(),"d"))</f>
        <v>7</v>
      </c>
      <c r="S153">
        <f t="shared" ca="1" si="6"/>
        <v>1</v>
      </c>
      <c r="T153">
        <f t="shared" ca="1" si="7"/>
        <v>0</v>
      </c>
      <c r="U153">
        <f t="shared" ca="1" si="8"/>
        <v>0</v>
      </c>
    </row>
    <row r="154" spans="1:22" x14ac:dyDescent="0.35">
      <c r="A154">
        <v>6000142896</v>
      </c>
      <c r="B154" t="s">
        <v>230</v>
      </c>
      <c r="C154" t="s">
        <v>230</v>
      </c>
      <c r="D154" s="34" t="s">
        <v>254</v>
      </c>
      <c r="E154" s="208">
        <v>45819</v>
      </c>
      <c r="F154" s="1"/>
      <c r="G154" t="s">
        <v>400</v>
      </c>
      <c r="H154" t="s">
        <v>240</v>
      </c>
      <c r="I154" s="208">
        <v>45992</v>
      </c>
      <c r="J154" t="s">
        <v>631</v>
      </c>
      <c r="K154" t="s">
        <v>347</v>
      </c>
      <c r="L154" t="s">
        <v>171</v>
      </c>
      <c r="M154" t="s">
        <v>596</v>
      </c>
      <c r="N154" t="s">
        <v>237</v>
      </c>
      <c r="O154" t="s">
        <v>230</v>
      </c>
      <c r="P154" s="193" t="str">
        <f>IF(OR(AND(A154&lt;&gt;"",COUNTIF(Bugs!B:B,A154)&gt;0),AND(B154&lt;&gt;"",COUNTIF(Bugs!A:A,B154)&gt;0)),"Y","")</f>
        <v>Y</v>
      </c>
      <c r="Q154" s="193" t="str">
        <f>IF(OR(
    AND(COUNTIF(Bugs!A:A,B154)&gt;0,ISNUMBER(SEARCH("x",INDEX(Bugs!C:C,MATCH(B154,Bugs!A:A,0))))),
    AND(COUNTIF(Bugs!B:B,B154)&gt;0,ISNUMBER(SEARCH("x",INDEX(Bugs!C:C,MATCH(B154,Bugs!B:B,0))))),
    AND(COUNTIF(Bugs!A:A,B154)&gt;0,ISNUMBER(SEARCH("x",INDEX(Bugs!D:D,MATCH(B154,Bugs!A:A,0))))),
    AND(COUNTIF(Bugs!B:B,B154)&gt;0,ISNUMBER(SEARCH("x",INDEX(Bugs!D:D,MATCH(B154,Bugs!B:B,0)))))
),"Y","")</f>
        <v/>
      </c>
      <c r="R154">
        <v>-1</v>
      </c>
      <c r="S154">
        <f t="shared" si="6"/>
        <v>0</v>
      </c>
      <c r="T154">
        <f t="shared" si="7"/>
        <v>0</v>
      </c>
      <c r="U154">
        <f t="shared" si="8"/>
        <v>0</v>
      </c>
      <c r="V154" t="s">
        <v>1326</v>
      </c>
    </row>
    <row r="155" spans="1:22" x14ac:dyDescent="0.35">
      <c r="A155">
        <v>6000142903</v>
      </c>
      <c r="B155" t="s">
        <v>230</v>
      </c>
      <c r="C155" t="s">
        <v>230</v>
      </c>
      <c r="D155" s="34" t="s">
        <v>251</v>
      </c>
      <c r="E155" s="208">
        <v>45819</v>
      </c>
      <c r="F155" s="1">
        <v>45842</v>
      </c>
      <c r="G155" t="s">
        <v>601</v>
      </c>
      <c r="H155" t="s">
        <v>233</v>
      </c>
      <c r="I155" s="208">
        <v>45833</v>
      </c>
      <c r="J155" t="s">
        <v>620</v>
      </c>
      <c r="K155" t="s">
        <v>241</v>
      </c>
      <c r="L155" t="s">
        <v>171</v>
      </c>
      <c r="M155" t="s">
        <v>603</v>
      </c>
      <c r="N155" t="s">
        <v>237</v>
      </c>
      <c r="O155" t="s">
        <v>230</v>
      </c>
      <c r="P155" s="193" t="str">
        <f>IF(OR(AND(A155&lt;&gt;"",COUNTIF(Bugs!B:B,A155)&gt;0),AND(B155&lt;&gt;"",COUNTIF(Bugs!A:A,B155)&gt;0)),"Y","")</f>
        <v/>
      </c>
      <c r="Q155" s="193" t="str">
        <f>IF(OR(
    AND(COUNTIF(Bugs!A:A,B155)&gt;0,ISNUMBER(SEARCH("x",INDEX(Bugs!C:C,MATCH(B155,Bugs!A:A,0))))),
    AND(COUNTIF(Bugs!B:B,B155)&gt;0,ISNUMBER(SEARCH("x",INDEX(Bugs!C:C,MATCH(B155,Bugs!B:B,0))))),
    AND(COUNTIF(Bugs!A:A,B155)&gt;0,ISNUMBER(SEARCH("x",INDEX(Bugs!D:D,MATCH(B155,Bugs!A:A,0))))),
    AND(COUNTIF(Bugs!B:B,B155)&gt;0,ISNUMBER(SEARCH("x",INDEX(Bugs!D:D,MATCH(B155,Bugs!B:B,0)))))
),"Y","")</f>
        <v/>
      </c>
      <c r="R155">
        <f ca="1">IF(OR(ISNUMBER(MATCH(L155,MasterData!$D$3:$D$18,0)),ISNUMBER(MATCH(L155,MasterData!$C$3:$C$18,0))),
    DATEDIF(E155,I155,"d"),
    DATEDIF(E155,TODAY(),"d"))</f>
        <v>14</v>
      </c>
      <c r="S155">
        <f t="shared" ca="1" si="6"/>
        <v>0</v>
      </c>
      <c r="T155">
        <f t="shared" ca="1" si="7"/>
        <v>1</v>
      </c>
      <c r="U155">
        <f t="shared" ca="1" si="8"/>
        <v>0</v>
      </c>
    </row>
    <row r="156" spans="1:22" x14ac:dyDescent="0.35">
      <c r="A156">
        <v>6000143191</v>
      </c>
      <c r="B156" t="s">
        <v>230</v>
      </c>
      <c r="C156" t="s">
        <v>230</v>
      </c>
      <c r="D156" s="34" t="s">
        <v>254</v>
      </c>
      <c r="E156" s="208">
        <v>45821</v>
      </c>
      <c r="F156" s="1"/>
      <c r="G156" t="s">
        <v>400</v>
      </c>
      <c r="H156" t="s">
        <v>240</v>
      </c>
      <c r="I156" s="208">
        <v>45845</v>
      </c>
      <c r="J156" t="s">
        <v>201</v>
      </c>
      <c r="K156" t="s">
        <v>241</v>
      </c>
      <c r="L156" t="s">
        <v>171</v>
      </c>
      <c r="M156" t="s">
        <v>597</v>
      </c>
      <c r="N156" t="s">
        <v>237</v>
      </c>
      <c r="O156" t="s">
        <v>230</v>
      </c>
      <c r="P156" s="193" t="str">
        <f>IF(OR(AND(A156&lt;&gt;"",COUNTIF(Bugs!B:B,A156)&gt;0),AND(B156&lt;&gt;"",COUNTIF(Bugs!A:A,B156)&gt;0)),"Y","")</f>
        <v/>
      </c>
      <c r="Q156" s="193" t="str">
        <f>IF(OR(
    AND(COUNTIF(Bugs!A:A,B156)&gt;0,ISNUMBER(SEARCH("x",INDEX(Bugs!C:C,MATCH(B156,Bugs!A:A,0))))),
    AND(COUNTIF(Bugs!B:B,B156)&gt;0,ISNUMBER(SEARCH("x",INDEX(Bugs!C:C,MATCH(B156,Bugs!B:B,0))))),
    AND(COUNTIF(Bugs!A:A,B156)&gt;0,ISNUMBER(SEARCH("x",INDEX(Bugs!D:D,MATCH(B156,Bugs!A:A,0))))),
    AND(COUNTIF(Bugs!B:B,B156)&gt;0,ISNUMBER(SEARCH("x",INDEX(Bugs!D:D,MATCH(B156,Bugs!B:B,0)))))
),"Y","")</f>
        <v/>
      </c>
      <c r="R156">
        <f ca="1">IF(OR(ISNUMBER(MATCH(L156,MasterData!$D$3:$D$18,0)),ISNUMBER(MATCH(L156,MasterData!$C$3:$C$18,0))),
    DATEDIF(E156,I156,"d"),
    DATEDIF(E156,TODAY(),"d"))</f>
        <v>24</v>
      </c>
      <c r="S156">
        <f t="shared" ca="1" si="6"/>
        <v>0</v>
      </c>
      <c r="T156">
        <f t="shared" ca="1" si="7"/>
        <v>1</v>
      </c>
      <c r="U156">
        <f t="shared" ca="1" si="8"/>
        <v>0</v>
      </c>
    </row>
    <row r="157" spans="1:22" x14ac:dyDescent="0.35">
      <c r="A157">
        <v>6000143230</v>
      </c>
      <c r="B157" t="s">
        <v>230</v>
      </c>
      <c r="C157" t="s">
        <v>230</v>
      </c>
      <c r="D157" s="34" t="s">
        <v>254</v>
      </c>
      <c r="E157" s="208">
        <v>45821</v>
      </c>
      <c r="F157" s="1"/>
      <c r="G157" t="s">
        <v>400</v>
      </c>
      <c r="H157" t="s">
        <v>233</v>
      </c>
      <c r="I157" s="208">
        <v>45845</v>
      </c>
      <c r="J157" t="s">
        <v>201</v>
      </c>
      <c r="K157" t="s">
        <v>241</v>
      </c>
      <c r="L157" t="s">
        <v>171</v>
      </c>
      <c r="M157" t="s">
        <v>598</v>
      </c>
      <c r="N157" t="s">
        <v>237</v>
      </c>
      <c r="O157" t="s">
        <v>230</v>
      </c>
      <c r="P157" s="193" t="str">
        <f>IF(OR(AND(A157&lt;&gt;"",COUNTIF(Bugs!B:B,A157)&gt;0),AND(B157&lt;&gt;"",COUNTIF(Bugs!A:A,B157)&gt;0)),"Y","")</f>
        <v/>
      </c>
      <c r="Q157" s="193" t="str">
        <f>IF(OR(
    AND(COUNTIF(Bugs!A:A,B157)&gt;0,ISNUMBER(SEARCH("x",INDEX(Bugs!C:C,MATCH(B157,Bugs!A:A,0))))),
    AND(COUNTIF(Bugs!B:B,B157)&gt;0,ISNUMBER(SEARCH("x",INDEX(Bugs!C:C,MATCH(B157,Bugs!B:B,0))))),
    AND(COUNTIF(Bugs!A:A,B157)&gt;0,ISNUMBER(SEARCH("x",INDEX(Bugs!D:D,MATCH(B157,Bugs!A:A,0))))),
    AND(COUNTIF(Bugs!B:B,B157)&gt;0,ISNUMBER(SEARCH("x",INDEX(Bugs!D:D,MATCH(B157,Bugs!B:B,0)))))
),"Y","")</f>
        <v/>
      </c>
      <c r="R157">
        <f ca="1">IF(OR(ISNUMBER(MATCH(L157,MasterData!$D$3:$D$18,0)),ISNUMBER(MATCH(L157,MasterData!$C$3:$C$18,0))),
    DATEDIF(E157,I157,"d"),
    DATEDIF(E157,TODAY(),"d"))</f>
        <v>24</v>
      </c>
      <c r="S157">
        <f t="shared" ca="1" si="6"/>
        <v>0</v>
      </c>
      <c r="T157">
        <f t="shared" ca="1" si="7"/>
        <v>1</v>
      </c>
      <c r="U157">
        <f t="shared" ca="1" si="8"/>
        <v>0</v>
      </c>
    </row>
    <row r="158" spans="1:22" x14ac:dyDescent="0.35">
      <c r="A158">
        <v>6000143231</v>
      </c>
      <c r="B158" t="s">
        <v>230</v>
      </c>
      <c r="C158" t="s">
        <v>230</v>
      </c>
      <c r="D158" s="34" t="s">
        <v>254</v>
      </c>
      <c r="E158" s="208">
        <v>45821</v>
      </c>
      <c r="F158" s="1"/>
      <c r="G158" t="s">
        <v>400</v>
      </c>
      <c r="H158" t="s">
        <v>233</v>
      </c>
      <c r="I158" s="208">
        <v>45848</v>
      </c>
      <c r="J158" t="s">
        <v>631</v>
      </c>
      <c r="K158" t="s">
        <v>241</v>
      </c>
      <c r="L158" t="s">
        <v>171</v>
      </c>
      <c r="M158" t="s">
        <v>599</v>
      </c>
      <c r="N158" t="s">
        <v>237</v>
      </c>
      <c r="O158" t="s">
        <v>230</v>
      </c>
      <c r="P158" s="193" t="str">
        <f>IF(OR(AND(A158&lt;&gt;"",COUNTIF(Bugs!B:B,A158)&gt;0),AND(B158&lt;&gt;"",COUNTIF(Bugs!A:A,B158)&gt;0)),"Y","")</f>
        <v/>
      </c>
      <c r="Q158" s="193" t="str">
        <f>IF(OR(
    AND(COUNTIF(Bugs!A:A,B158)&gt;0,ISNUMBER(SEARCH("x",INDEX(Bugs!C:C,MATCH(B158,Bugs!A:A,0))))),
    AND(COUNTIF(Bugs!B:B,B158)&gt;0,ISNUMBER(SEARCH("x",INDEX(Bugs!C:C,MATCH(B158,Bugs!B:B,0))))),
    AND(COUNTIF(Bugs!A:A,B158)&gt;0,ISNUMBER(SEARCH("x",INDEX(Bugs!D:D,MATCH(B158,Bugs!A:A,0))))),
    AND(COUNTIF(Bugs!B:B,B158)&gt;0,ISNUMBER(SEARCH("x",INDEX(Bugs!D:D,MATCH(B158,Bugs!B:B,0)))))
),"Y","")</f>
        <v/>
      </c>
      <c r="R158">
        <f ca="1">IF(OR(ISNUMBER(MATCH(L158,MasterData!$D$3:$D$18,0)),ISNUMBER(MATCH(L158,MasterData!$C$3:$C$18,0))),
    DATEDIF(E158,I158,"d"),
    DATEDIF(E158,TODAY(),"d"))</f>
        <v>27</v>
      </c>
      <c r="S158">
        <f t="shared" ca="1" si="6"/>
        <v>0</v>
      </c>
      <c r="T158">
        <f t="shared" ca="1" si="7"/>
        <v>1</v>
      </c>
      <c r="U158">
        <f t="shared" ca="1" si="8"/>
        <v>0</v>
      </c>
    </row>
    <row r="159" spans="1:22" x14ac:dyDescent="0.35">
      <c r="A159">
        <v>6000143290</v>
      </c>
      <c r="B159" t="s">
        <v>230</v>
      </c>
      <c r="C159" t="s">
        <v>230</v>
      </c>
      <c r="D159" s="34" t="s">
        <v>254</v>
      </c>
      <c r="E159" s="208">
        <v>45824</v>
      </c>
      <c r="F159" s="1"/>
      <c r="G159" t="s">
        <v>400</v>
      </c>
      <c r="H159" t="s">
        <v>604</v>
      </c>
      <c r="I159" s="208">
        <v>45845</v>
      </c>
      <c r="J159" t="s">
        <v>201</v>
      </c>
      <c r="K159" t="s">
        <v>241</v>
      </c>
      <c r="L159" t="s">
        <v>171</v>
      </c>
      <c r="M159" t="s">
        <v>605</v>
      </c>
      <c r="N159" t="s">
        <v>237</v>
      </c>
      <c r="O159" t="s">
        <v>230</v>
      </c>
      <c r="P159" s="193" t="str">
        <f>IF(OR(AND(A159&lt;&gt;"",COUNTIF(Bugs!B:B,A159)&gt;0),AND(B159&lt;&gt;"",COUNTIF(Bugs!A:A,B159)&gt;0)),"Y","")</f>
        <v/>
      </c>
      <c r="Q159" s="193" t="str">
        <f>IF(OR(
    AND(COUNTIF(Bugs!A:A,B159)&gt;0,ISNUMBER(SEARCH("x",INDEX(Bugs!C:C,MATCH(B159,Bugs!A:A,0))))),
    AND(COUNTIF(Bugs!B:B,B159)&gt;0,ISNUMBER(SEARCH("x",INDEX(Bugs!C:C,MATCH(B159,Bugs!B:B,0))))),
    AND(COUNTIF(Bugs!A:A,B159)&gt;0,ISNUMBER(SEARCH("x",INDEX(Bugs!D:D,MATCH(B159,Bugs!A:A,0))))),
    AND(COUNTIF(Bugs!B:B,B159)&gt;0,ISNUMBER(SEARCH("x",INDEX(Bugs!D:D,MATCH(B159,Bugs!B:B,0)))))
),"Y","")</f>
        <v/>
      </c>
      <c r="R159">
        <f ca="1">IF(OR(ISNUMBER(MATCH(L159,MasterData!$D$3:$D$18,0)),ISNUMBER(MATCH(L159,MasterData!$C$3:$C$18,0))),
    DATEDIF(E159,I159,"d"),
    DATEDIF(E159,TODAY(),"d"))</f>
        <v>21</v>
      </c>
      <c r="S159">
        <f t="shared" ca="1" si="6"/>
        <v>0</v>
      </c>
      <c r="T159">
        <f t="shared" ca="1" si="7"/>
        <v>1</v>
      </c>
      <c r="U159">
        <f t="shared" ca="1" si="8"/>
        <v>0</v>
      </c>
    </row>
    <row r="160" spans="1:22" x14ac:dyDescent="0.35">
      <c r="A160">
        <v>6000143344</v>
      </c>
      <c r="B160" t="s">
        <v>606</v>
      </c>
      <c r="C160" t="s">
        <v>230</v>
      </c>
      <c r="D160" s="34" t="s">
        <v>594</v>
      </c>
      <c r="E160" s="208">
        <v>45824</v>
      </c>
      <c r="F160" s="1"/>
      <c r="G160" t="s">
        <v>607</v>
      </c>
      <c r="H160" t="s">
        <v>233</v>
      </c>
      <c r="I160" s="208">
        <v>45832</v>
      </c>
      <c r="J160" t="s">
        <v>234</v>
      </c>
      <c r="K160" t="s">
        <v>241</v>
      </c>
      <c r="L160" t="s">
        <v>171</v>
      </c>
      <c r="M160" t="s">
        <v>608</v>
      </c>
      <c r="N160" t="s">
        <v>237</v>
      </c>
      <c r="O160" t="s">
        <v>230</v>
      </c>
      <c r="P160" s="193" t="str">
        <f>IF(OR(AND(A160&lt;&gt;"",COUNTIF(Bugs!B:B,A160)&gt;0),AND(B160&lt;&gt;"",COUNTIF(Bugs!A:A,B160)&gt;0)),"Y","")</f>
        <v/>
      </c>
      <c r="Q160" s="193" t="str">
        <f>IF(OR(
    AND(COUNTIF(Bugs!A:A,B160)&gt;0,ISNUMBER(SEARCH("x",INDEX(Bugs!C:C,MATCH(B160,Bugs!A:A,0))))),
    AND(COUNTIF(Bugs!B:B,B160)&gt;0,ISNUMBER(SEARCH("x",INDEX(Bugs!C:C,MATCH(B160,Bugs!B:B,0))))),
    AND(COUNTIF(Bugs!A:A,B160)&gt;0,ISNUMBER(SEARCH("x",INDEX(Bugs!D:D,MATCH(B160,Bugs!A:A,0))))),
    AND(COUNTIF(Bugs!B:B,B160)&gt;0,ISNUMBER(SEARCH("x",INDEX(Bugs!D:D,MATCH(B160,Bugs!B:B,0)))))
),"Y","")</f>
        <v/>
      </c>
      <c r="R160">
        <f ca="1">IF(OR(ISNUMBER(MATCH(L160,MasterData!$D$3:$D$18,0)),ISNUMBER(MATCH(L160,MasterData!$C$3:$C$18,0))),
    DATEDIF(E160,I160,"d"),
    DATEDIF(E160,TODAY(),"d"))</f>
        <v>8</v>
      </c>
      <c r="S160">
        <f t="shared" ca="1" si="6"/>
        <v>0</v>
      </c>
      <c r="T160">
        <f t="shared" ca="1" si="7"/>
        <v>1</v>
      </c>
      <c r="U160">
        <f t="shared" ca="1" si="8"/>
        <v>0</v>
      </c>
    </row>
    <row r="161" spans="1:21" x14ac:dyDescent="0.35">
      <c r="A161">
        <v>6000143384</v>
      </c>
      <c r="B161" t="s">
        <v>609</v>
      </c>
      <c r="C161" t="s">
        <v>230</v>
      </c>
      <c r="D161" s="34" t="s">
        <v>480</v>
      </c>
      <c r="E161" s="208">
        <v>45824</v>
      </c>
      <c r="F161" s="1"/>
      <c r="G161" t="s">
        <v>329</v>
      </c>
      <c r="H161" t="s">
        <v>233</v>
      </c>
      <c r="I161" s="208">
        <v>45833</v>
      </c>
      <c r="J161" t="s">
        <v>234</v>
      </c>
      <c r="K161" t="s">
        <v>241</v>
      </c>
      <c r="L161" t="s">
        <v>171</v>
      </c>
      <c r="M161" t="s">
        <v>610</v>
      </c>
      <c r="N161" t="s">
        <v>237</v>
      </c>
      <c r="O161" t="s">
        <v>230</v>
      </c>
      <c r="P161" s="193" t="str">
        <f>IF(OR(AND(A161&lt;&gt;"",COUNTIF(Bugs!B:B,A161)&gt;0),AND(B161&lt;&gt;"",COUNTIF(Bugs!A:A,B161)&gt;0)),"Y","")</f>
        <v/>
      </c>
      <c r="Q161" s="193" t="str">
        <f>IF(OR(
    AND(COUNTIF(Bugs!A:A,B161)&gt;0,ISNUMBER(SEARCH("x",INDEX(Bugs!C:C,MATCH(B161,Bugs!A:A,0))))),
    AND(COUNTIF(Bugs!B:B,B161)&gt;0,ISNUMBER(SEARCH("x",INDEX(Bugs!C:C,MATCH(B161,Bugs!B:B,0))))),
    AND(COUNTIF(Bugs!A:A,B161)&gt;0,ISNUMBER(SEARCH("x",INDEX(Bugs!D:D,MATCH(B161,Bugs!A:A,0))))),
    AND(COUNTIF(Bugs!B:B,B161)&gt;0,ISNUMBER(SEARCH("x",INDEX(Bugs!D:D,MATCH(B161,Bugs!B:B,0)))))
),"Y","")</f>
        <v/>
      </c>
      <c r="R161">
        <f ca="1">IF(OR(ISNUMBER(MATCH(L161,MasterData!$D$3:$D$18,0)),ISNUMBER(MATCH(L161,MasterData!$C$3:$C$18,0))),
    DATEDIF(E161,I161,"d"),
    DATEDIF(E161,TODAY(),"d"))</f>
        <v>9</v>
      </c>
      <c r="S161">
        <f t="shared" ca="1" si="6"/>
        <v>0</v>
      </c>
      <c r="T161">
        <f t="shared" ca="1" si="7"/>
        <v>1</v>
      </c>
      <c r="U161">
        <f t="shared" ca="1" si="8"/>
        <v>0</v>
      </c>
    </row>
    <row r="162" spans="1:21" x14ac:dyDescent="0.35">
      <c r="A162">
        <v>6000143505</v>
      </c>
      <c r="B162" t="s">
        <v>230</v>
      </c>
      <c r="C162" t="s">
        <v>230</v>
      </c>
      <c r="D162" s="34" t="s">
        <v>480</v>
      </c>
      <c r="E162" s="208">
        <v>45825</v>
      </c>
      <c r="F162" s="1"/>
      <c r="G162" t="s">
        <v>611</v>
      </c>
      <c r="H162" t="s">
        <v>233</v>
      </c>
      <c r="I162" s="208">
        <v>45852</v>
      </c>
      <c r="J162" t="s">
        <v>256</v>
      </c>
      <c r="K162" t="s">
        <v>241</v>
      </c>
      <c r="L162" t="s">
        <v>171</v>
      </c>
      <c r="M162" t="s">
        <v>612</v>
      </c>
      <c r="N162" t="s">
        <v>237</v>
      </c>
      <c r="O162" t="s">
        <v>230</v>
      </c>
      <c r="P162" s="193" t="str">
        <f>IF(OR(AND(A162&lt;&gt;"",COUNTIF(Bugs!B:B,A162)&gt;0),AND(B162&lt;&gt;"",COUNTIF(Bugs!A:A,B162)&gt;0)),"Y","")</f>
        <v/>
      </c>
      <c r="Q162" s="193" t="str">
        <f>IF(OR(
    AND(COUNTIF(Bugs!A:A,B162)&gt;0,ISNUMBER(SEARCH("x",INDEX(Bugs!C:C,MATCH(B162,Bugs!A:A,0))))),
    AND(COUNTIF(Bugs!B:B,B162)&gt;0,ISNUMBER(SEARCH("x",INDEX(Bugs!C:C,MATCH(B162,Bugs!B:B,0))))),
    AND(COUNTIF(Bugs!A:A,B162)&gt;0,ISNUMBER(SEARCH("x",INDEX(Bugs!D:D,MATCH(B162,Bugs!A:A,0))))),
    AND(COUNTIF(Bugs!B:B,B162)&gt;0,ISNUMBER(SEARCH("x",INDEX(Bugs!D:D,MATCH(B162,Bugs!B:B,0)))))
),"Y","")</f>
        <v/>
      </c>
      <c r="R162">
        <f ca="1">IF(OR(ISNUMBER(MATCH(L162,MasterData!$D$3:$D$18,0)),ISNUMBER(MATCH(L162,MasterData!$C$3:$C$18,0))),
    DATEDIF(E162,I162,"d"),
    DATEDIF(E162,TODAY(),"d"))</f>
        <v>27</v>
      </c>
      <c r="S162">
        <f t="shared" ca="1" si="6"/>
        <v>0</v>
      </c>
      <c r="T162">
        <f t="shared" ca="1" si="7"/>
        <v>1</v>
      </c>
      <c r="U162">
        <f t="shared" ca="1" si="8"/>
        <v>0</v>
      </c>
    </row>
    <row r="163" spans="1:21" x14ac:dyDescent="0.35">
      <c r="A163">
        <v>6000143525</v>
      </c>
      <c r="B163" t="s">
        <v>230</v>
      </c>
      <c r="C163" t="s">
        <v>230</v>
      </c>
      <c r="D163" s="34" t="s">
        <v>480</v>
      </c>
      <c r="E163" s="208">
        <v>45825</v>
      </c>
      <c r="F163" s="1"/>
      <c r="G163" t="s">
        <v>613</v>
      </c>
      <c r="H163" t="s">
        <v>233</v>
      </c>
      <c r="I163" s="208">
        <v>45842</v>
      </c>
      <c r="J163" t="s">
        <v>201</v>
      </c>
      <c r="K163" t="s">
        <v>241</v>
      </c>
      <c r="L163" t="s">
        <v>171</v>
      </c>
      <c r="M163" t="s">
        <v>614</v>
      </c>
      <c r="N163" t="s">
        <v>237</v>
      </c>
      <c r="O163" t="s">
        <v>230</v>
      </c>
      <c r="P163" s="193" t="str">
        <f>IF(OR(AND(A163&lt;&gt;"",COUNTIF(Bugs!B:B,A163)&gt;0),AND(B163&lt;&gt;"",COUNTIF(Bugs!A:A,B163)&gt;0)),"Y","")</f>
        <v/>
      </c>
      <c r="Q163" s="193" t="str">
        <f>IF(OR(
    AND(COUNTIF(Bugs!A:A,B163)&gt;0,ISNUMBER(SEARCH("x",INDEX(Bugs!C:C,MATCH(B163,Bugs!A:A,0))))),
    AND(COUNTIF(Bugs!B:B,B163)&gt;0,ISNUMBER(SEARCH("x",INDEX(Bugs!C:C,MATCH(B163,Bugs!B:B,0))))),
    AND(COUNTIF(Bugs!A:A,B163)&gt;0,ISNUMBER(SEARCH("x",INDEX(Bugs!D:D,MATCH(B163,Bugs!A:A,0))))),
    AND(COUNTIF(Bugs!B:B,B163)&gt;0,ISNUMBER(SEARCH("x",INDEX(Bugs!D:D,MATCH(B163,Bugs!B:B,0)))))
),"Y","")</f>
        <v/>
      </c>
      <c r="R163">
        <f ca="1">IF(OR(ISNUMBER(MATCH(L163,MasterData!$D$3:$D$18,0)),ISNUMBER(MATCH(L163,MasterData!$C$3:$C$18,0))),
    DATEDIF(E163,I163,"d"),
    DATEDIF(E163,TODAY(),"d"))</f>
        <v>17</v>
      </c>
      <c r="S163">
        <f t="shared" ca="1" si="6"/>
        <v>0</v>
      </c>
      <c r="T163">
        <f t="shared" ca="1" si="7"/>
        <v>1</v>
      </c>
      <c r="U163">
        <f t="shared" ca="1" si="8"/>
        <v>0</v>
      </c>
    </row>
    <row r="164" spans="1:21" x14ac:dyDescent="0.35">
      <c r="A164">
        <v>6000143567</v>
      </c>
      <c r="B164" t="s">
        <v>615</v>
      </c>
      <c r="C164" t="s">
        <v>230</v>
      </c>
      <c r="D164" s="34" t="s">
        <v>231</v>
      </c>
      <c r="E164" s="208">
        <v>45826</v>
      </c>
      <c r="F164" s="1"/>
      <c r="G164" t="s">
        <v>293</v>
      </c>
      <c r="H164" t="s">
        <v>245</v>
      </c>
      <c r="I164" s="208">
        <v>45833</v>
      </c>
      <c r="J164" t="s">
        <v>234</v>
      </c>
      <c r="K164" t="s">
        <v>241</v>
      </c>
      <c r="L164" t="s">
        <v>171</v>
      </c>
      <c r="M164" t="s">
        <v>616</v>
      </c>
      <c r="N164" t="s">
        <v>237</v>
      </c>
      <c r="O164" t="s">
        <v>230</v>
      </c>
      <c r="P164" s="193" t="str">
        <f>IF(OR(AND(A164&lt;&gt;"",COUNTIF(Bugs!B:B,A164)&gt;0),AND(B164&lt;&gt;"",COUNTIF(Bugs!A:A,B164)&gt;0)),"Y","")</f>
        <v/>
      </c>
      <c r="Q164" s="193" t="str">
        <f>IF(OR(
    AND(COUNTIF(Bugs!A:A,B164)&gt;0,ISNUMBER(SEARCH("x",INDEX(Bugs!C:C,MATCH(B164,Bugs!A:A,0))))),
    AND(COUNTIF(Bugs!B:B,B164)&gt;0,ISNUMBER(SEARCH("x",INDEX(Bugs!C:C,MATCH(B164,Bugs!B:B,0))))),
    AND(COUNTIF(Bugs!A:A,B164)&gt;0,ISNUMBER(SEARCH("x",INDEX(Bugs!D:D,MATCH(B164,Bugs!A:A,0))))),
    AND(COUNTIF(Bugs!B:B,B164)&gt;0,ISNUMBER(SEARCH("x",INDEX(Bugs!D:D,MATCH(B164,Bugs!B:B,0)))))
),"Y","")</f>
        <v/>
      </c>
      <c r="R164">
        <f ca="1">IF(OR(ISNUMBER(MATCH(L164,MasterData!$D$3:$D$18,0)),ISNUMBER(MATCH(L164,MasterData!$C$3:$C$18,0))),
    DATEDIF(E164,I164,"d"),
    DATEDIF(E164,TODAY(),"d"))</f>
        <v>7</v>
      </c>
      <c r="S164">
        <f t="shared" ca="1" si="6"/>
        <v>1</v>
      </c>
      <c r="T164">
        <f t="shared" ca="1" si="7"/>
        <v>0</v>
      </c>
      <c r="U164">
        <f t="shared" ca="1" si="8"/>
        <v>0</v>
      </c>
    </row>
    <row r="165" spans="1:21" x14ac:dyDescent="0.35">
      <c r="A165">
        <v>6000143642</v>
      </c>
      <c r="B165" t="s">
        <v>230</v>
      </c>
      <c r="C165" t="s">
        <v>230</v>
      </c>
      <c r="D165" s="34" t="s">
        <v>251</v>
      </c>
      <c r="E165" s="208">
        <v>45826</v>
      </c>
      <c r="F165" s="1"/>
      <c r="G165" t="s">
        <v>400</v>
      </c>
      <c r="H165" t="s">
        <v>233</v>
      </c>
      <c r="I165" s="208">
        <v>45836</v>
      </c>
      <c r="J165" t="s">
        <v>201</v>
      </c>
      <c r="K165" t="s">
        <v>241</v>
      </c>
      <c r="L165" t="s">
        <v>171</v>
      </c>
      <c r="M165" t="s">
        <v>617</v>
      </c>
      <c r="N165" t="s">
        <v>237</v>
      </c>
      <c r="O165" t="s">
        <v>230</v>
      </c>
      <c r="P165" s="193" t="str">
        <f>IF(OR(AND(A165&lt;&gt;"",COUNTIF(Bugs!B:B,A165)&gt;0),AND(B165&lt;&gt;"",COUNTIF(Bugs!A:A,B165)&gt;0)),"Y","")</f>
        <v/>
      </c>
      <c r="Q165" s="193" t="str">
        <f>IF(OR(
    AND(COUNTIF(Bugs!A:A,B165)&gt;0,ISNUMBER(SEARCH("x",INDEX(Bugs!C:C,MATCH(B165,Bugs!A:A,0))))),
    AND(COUNTIF(Bugs!B:B,B165)&gt;0,ISNUMBER(SEARCH("x",INDEX(Bugs!C:C,MATCH(B165,Bugs!B:B,0))))),
    AND(COUNTIF(Bugs!A:A,B165)&gt;0,ISNUMBER(SEARCH("x",INDEX(Bugs!D:D,MATCH(B165,Bugs!A:A,0))))),
    AND(COUNTIF(Bugs!B:B,B165)&gt;0,ISNUMBER(SEARCH("x",INDEX(Bugs!D:D,MATCH(B165,Bugs!B:B,0)))))
),"Y","")</f>
        <v/>
      </c>
      <c r="R165">
        <f ca="1">IF(OR(ISNUMBER(MATCH(L165,MasterData!$D$3:$D$18,0)),ISNUMBER(MATCH(L165,MasterData!$C$3:$C$18,0))),
    DATEDIF(E165,I165,"d"),
    DATEDIF(E165,TODAY(),"d"))</f>
        <v>10</v>
      </c>
      <c r="S165">
        <f t="shared" ca="1" si="6"/>
        <v>0</v>
      </c>
      <c r="T165">
        <f t="shared" ca="1" si="7"/>
        <v>1</v>
      </c>
      <c r="U165">
        <f t="shared" ca="1" si="8"/>
        <v>0</v>
      </c>
    </row>
    <row r="166" spans="1:21" x14ac:dyDescent="0.35">
      <c r="B166" t="s">
        <v>8</v>
      </c>
      <c r="D166" s="34" t="s">
        <v>660</v>
      </c>
      <c r="E166" s="208">
        <v>45826</v>
      </c>
      <c r="F166" s="1"/>
      <c r="G166" t="s">
        <v>661</v>
      </c>
      <c r="I166" s="208">
        <v>46003.499571759261</v>
      </c>
      <c r="K166" t="s">
        <v>235</v>
      </c>
      <c r="L166" t="s">
        <v>171</v>
      </c>
      <c r="M166" t="s">
        <v>662</v>
      </c>
      <c r="N166" t="s">
        <v>237</v>
      </c>
      <c r="P166" s="193" t="str">
        <f>IF(OR(AND(A166&lt;&gt;"",COUNTIF(Bugs!B:B,A166)&gt;0),AND(B166&lt;&gt;"",COUNTIF(Bugs!A:A,B166)&gt;0)),"Y","")</f>
        <v>Y</v>
      </c>
      <c r="Q166" s="193" t="str">
        <f>IF(OR(
    AND(COUNTIF(Bugs!A:A,B166)&gt;0,ISNUMBER(SEARCH("x",INDEX(Bugs!C:C,MATCH(B166,Bugs!A:A,0))))),
    AND(COUNTIF(Bugs!B:B,B166)&gt;0,ISNUMBER(SEARCH("x",INDEX(Bugs!C:C,MATCH(B166,Bugs!B:B,0))))),
    AND(COUNTIF(Bugs!A:A,B166)&gt;0,ISNUMBER(SEARCH("x",INDEX(Bugs!D:D,MATCH(B166,Bugs!A:A,0))))),
    AND(COUNTIF(Bugs!B:B,B166)&gt;0,ISNUMBER(SEARCH("x",INDEX(Bugs!D:D,MATCH(B166,Bugs!B:B,0)))))
),"Y","")</f>
        <v>Y</v>
      </c>
      <c r="R166">
        <f ca="1">IF(OR(ISNUMBER(MATCH(L166,MasterData!$D$3:$D$18,0)),ISNUMBER(MATCH(L166,MasterData!$C$3:$C$18,0))),
    DATEDIF(E166,I166,"d"),
    DATEDIF(E166,TODAY(),"d"))</f>
        <v>177</v>
      </c>
      <c r="S166">
        <f ca="1">IF(AND($R166&gt;=0,$R166&lt;=7),1,0)</f>
        <v>0</v>
      </c>
      <c r="T166">
        <f ca="1">IF(AND($R166&gt;7,R166&lt;=30),1,0)</f>
        <v>0</v>
      </c>
      <c r="U166">
        <f ca="1">IF($R166&gt;30,1,0)</f>
        <v>1</v>
      </c>
    </row>
    <row r="167" spans="1:21" x14ac:dyDescent="0.35">
      <c r="A167">
        <v>6000144089</v>
      </c>
      <c r="B167" t="s">
        <v>230</v>
      </c>
      <c r="C167" t="s">
        <v>230</v>
      </c>
      <c r="D167" s="34" t="s">
        <v>231</v>
      </c>
      <c r="E167" s="208">
        <v>45833</v>
      </c>
      <c r="F167" s="1"/>
      <c r="G167" t="s">
        <v>248</v>
      </c>
      <c r="H167" t="s">
        <v>245</v>
      </c>
      <c r="I167" s="208">
        <v>45843</v>
      </c>
      <c r="J167" t="s">
        <v>201</v>
      </c>
      <c r="K167" t="s">
        <v>241</v>
      </c>
      <c r="L167" t="s">
        <v>171</v>
      </c>
      <c r="M167" t="s">
        <v>621</v>
      </c>
      <c r="N167" t="s">
        <v>237</v>
      </c>
      <c r="O167" t="s">
        <v>230</v>
      </c>
      <c r="P167" s="193" t="str">
        <f>IF(OR(AND(A167&lt;&gt;"",COUNTIF(Bugs!B:B,A167)&gt;0),AND(B167&lt;&gt;"",COUNTIF(Bugs!A:A,B167)&gt;0)),"Y","")</f>
        <v/>
      </c>
      <c r="Q167" s="193" t="str">
        <f>IF(OR(
    AND(COUNTIF(Bugs!A:A,B167)&gt;0,ISNUMBER(SEARCH("x",INDEX(Bugs!C:C,MATCH(B167,Bugs!A:A,0))))),
    AND(COUNTIF(Bugs!B:B,B167)&gt;0,ISNUMBER(SEARCH("x",INDEX(Bugs!C:C,MATCH(B167,Bugs!B:B,0))))),
    AND(COUNTIF(Bugs!A:A,B167)&gt;0,ISNUMBER(SEARCH("x",INDEX(Bugs!D:D,MATCH(B167,Bugs!A:A,0))))),
    AND(COUNTIF(Bugs!B:B,B167)&gt;0,ISNUMBER(SEARCH("x",INDEX(Bugs!D:D,MATCH(B167,Bugs!B:B,0)))))
),"Y","")</f>
        <v/>
      </c>
      <c r="R167">
        <f ca="1">IF(OR(ISNUMBER(MATCH(L167,MasterData!$D$3:$D$18,0)),ISNUMBER(MATCH(L167,MasterData!$C$3:$C$18,0))),
    DATEDIF(E167,I167,"d"),
    DATEDIF(E167,TODAY(),"d"))</f>
        <v>10</v>
      </c>
      <c r="S167">
        <f t="shared" ca="1" si="6"/>
        <v>0</v>
      </c>
      <c r="T167">
        <f t="shared" ca="1" si="7"/>
        <v>1</v>
      </c>
      <c r="U167">
        <f t="shared" ca="1" si="8"/>
        <v>0</v>
      </c>
    </row>
    <row r="168" spans="1:21" x14ac:dyDescent="0.35">
      <c r="A168">
        <v>6000144129</v>
      </c>
      <c r="B168" t="s">
        <v>230</v>
      </c>
      <c r="C168" t="s">
        <v>230</v>
      </c>
      <c r="D168" s="34" t="s">
        <v>231</v>
      </c>
      <c r="E168" s="208">
        <v>45833</v>
      </c>
      <c r="F168" s="1"/>
      <c r="G168" t="s">
        <v>248</v>
      </c>
      <c r="H168" t="s">
        <v>245</v>
      </c>
      <c r="I168" s="208">
        <v>45843</v>
      </c>
      <c r="J168" t="s">
        <v>201</v>
      </c>
      <c r="K168" t="s">
        <v>241</v>
      </c>
      <c r="L168" t="s">
        <v>171</v>
      </c>
      <c r="M168" t="s">
        <v>622</v>
      </c>
      <c r="N168" t="s">
        <v>237</v>
      </c>
      <c r="O168" t="s">
        <v>230</v>
      </c>
      <c r="P168" s="193" t="str">
        <f>IF(OR(AND(A168&lt;&gt;"",COUNTIF(Bugs!B:B,A168)&gt;0),AND(B168&lt;&gt;"",COUNTIF(Bugs!A:A,B168)&gt;0)),"Y","")</f>
        <v/>
      </c>
      <c r="Q168" s="193" t="str">
        <f>IF(OR(
    AND(COUNTIF(Bugs!A:A,B168)&gt;0,ISNUMBER(SEARCH("x",INDEX(Bugs!C:C,MATCH(B168,Bugs!A:A,0))))),
    AND(COUNTIF(Bugs!B:B,B168)&gt;0,ISNUMBER(SEARCH("x",INDEX(Bugs!C:C,MATCH(B168,Bugs!B:B,0))))),
    AND(COUNTIF(Bugs!A:A,B168)&gt;0,ISNUMBER(SEARCH("x",INDEX(Bugs!D:D,MATCH(B168,Bugs!A:A,0))))),
    AND(COUNTIF(Bugs!B:B,B168)&gt;0,ISNUMBER(SEARCH("x",INDEX(Bugs!D:D,MATCH(B168,Bugs!B:B,0)))))
),"Y","")</f>
        <v/>
      </c>
      <c r="R168">
        <f ca="1">IF(OR(ISNUMBER(MATCH(L168,MasterData!$D$3:$D$18,0)),ISNUMBER(MATCH(L168,MasterData!$C$3:$C$18,0))),
    DATEDIF(E168,I168,"d"),
    DATEDIF(E168,TODAY(),"d"))</f>
        <v>10</v>
      </c>
      <c r="S168">
        <f t="shared" ca="1" si="6"/>
        <v>0</v>
      </c>
      <c r="T168">
        <f t="shared" ca="1" si="7"/>
        <v>1</v>
      </c>
      <c r="U168">
        <f t="shared" ca="1" si="8"/>
        <v>0</v>
      </c>
    </row>
    <row r="169" spans="1:21" x14ac:dyDescent="0.35">
      <c r="A169">
        <v>6000144490</v>
      </c>
      <c r="B169" t="s">
        <v>625</v>
      </c>
      <c r="C169" t="s">
        <v>230</v>
      </c>
      <c r="D169" s="34" t="s">
        <v>231</v>
      </c>
      <c r="E169" s="208">
        <v>45838</v>
      </c>
      <c r="F169" s="1"/>
      <c r="G169" t="s">
        <v>248</v>
      </c>
      <c r="H169" t="s">
        <v>245</v>
      </c>
      <c r="I169" s="208">
        <v>45876</v>
      </c>
      <c r="J169" t="s">
        <v>245</v>
      </c>
      <c r="K169" t="s">
        <v>241</v>
      </c>
      <c r="L169" t="s">
        <v>171</v>
      </c>
      <c r="M169" t="s">
        <v>626</v>
      </c>
      <c r="N169" t="s">
        <v>237</v>
      </c>
      <c r="O169" t="s">
        <v>230</v>
      </c>
      <c r="P169" s="193" t="str">
        <f>IF(OR(AND(A169&lt;&gt;"",COUNTIF(Bugs!B:B,A169)&gt;0),AND(B169&lt;&gt;"",COUNTIF(Bugs!A:A,B169)&gt;0)),"Y","")</f>
        <v/>
      </c>
      <c r="Q169" s="193" t="str">
        <f>IF(OR(
    AND(COUNTIF(Bugs!A:A,B169)&gt;0,ISNUMBER(SEARCH("x",INDEX(Bugs!C:C,MATCH(B169,Bugs!A:A,0))))),
    AND(COUNTIF(Bugs!B:B,B169)&gt;0,ISNUMBER(SEARCH("x",INDEX(Bugs!C:C,MATCH(B169,Bugs!B:B,0))))),
    AND(COUNTIF(Bugs!A:A,B169)&gt;0,ISNUMBER(SEARCH("x",INDEX(Bugs!D:D,MATCH(B169,Bugs!A:A,0))))),
    AND(COUNTIF(Bugs!B:B,B169)&gt;0,ISNUMBER(SEARCH("x",INDEX(Bugs!D:D,MATCH(B169,Bugs!B:B,0)))))
),"Y","")</f>
        <v/>
      </c>
      <c r="R169">
        <f ca="1">IF(OR(ISNUMBER(MATCH(L169,MasterData!$D$3:$D$18,0)),ISNUMBER(MATCH(L169,MasterData!$C$3:$C$18,0))),
    DATEDIF(E169,I169,"d"),
    DATEDIF(E169,TODAY(),"d"))</f>
        <v>38</v>
      </c>
      <c r="S169">
        <f t="shared" ca="1" si="6"/>
        <v>0</v>
      </c>
      <c r="T169">
        <f t="shared" ca="1" si="7"/>
        <v>0</v>
      </c>
      <c r="U169">
        <f t="shared" ca="1" si="8"/>
        <v>1</v>
      </c>
    </row>
    <row r="170" spans="1:21" x14ac:dyDescent="0.35">
      <c r="A170">
        <v>6000144523</v>
      </c>
      <c r="B170" t="s">
        <v>627</v>
      </c>
      <c r="C170" t="s">
        <v>230</v>
      </c>
      <c r="D170" s="34" t="s">
        <v>254</v>
      </c>
      <c r="E170" s="208">
        <v>45838</v>
      </c>
      <c r="F170" s="1"/>
      <c r="G170" t="s">
        <v>268</v>
      </c>
      <c r="H170" t="s">
        <v>240</v>
      </c>
      <c r="I170" s="208">
        <v>45859</v>
      </c>
      <c r="J170" t="s">
        <v>245</v>
      </c>
      <c r="K170" t="s">
        <v>235</v>
      </c>
      <c r="L170" t="s">
        <v>171</v>
      </c>
      <c r="M170" t="s">
        <v>629</v>
      </c>
      <c r="N170" t="s">
        <v>237</v>
      </c>
      <c r="O170" t="s">
        <v>230</v>
      </c>
      <c r="P170" s="193" t="str">
        <f>IF(OR(AND(A170&lt;&gt;"",COUNTIF(Bugs!B:B,A170)&gt;0),AND(B170&lt;&gt;"",COUNTIF(Bugs!A:A,B170)&gt;0)),"Y","")</f>
        <v/>
      </c>
      <c r="Q170" s="193" t="str">
        <f>IF(OR(
    AND(COUNTIF(Bugs!A:A,B170)&gt;0,ISNUMBER(SEARCH("x",INDEX(Bugs!C:C,MATCH(B170,Bugs!A:A,0))))),
    AND(COUNTIF(Bugs!B:B,B170)&gt;0,ISNUMBER(SEARCH("x",INDEX(Bugs!C:C,MATCH(B170,Bugs!B:B,0))))),
    AND(COUNTIF(Bugs!A:A,B170)&gt;0,ISNUMBER(SEARCH("x",INDEX(Bugs!D:D,MATCH(B170,Bugs!A:A,0))))),
    AND(COUNTIF(Bugs!B:B,B170)&gt;0,ISNUMBER(SEARCH("x",INDEX(Bugs!D:D,MATCH(B170,Bugs!B:B,0)))))
),"Y","")</f>
        <v/>
      </c>
      <c r="R170">
        <f ca="1">IF(OR(ISNUMBER(MATCH(L170,MasterData!$D$3:$D$18,0)),ISNUMBER(MATCH(L170,MasterData!$C$3:$C$18,0))),
    DATEDIF(E170,I170,"d"),
    DATEDIF(E170,TODAY(),"d"))</f>
        <v>21</v>
      </c>
      <c r="S170">
        <f t="shared" ca="1" si="6"/>
        <v>0</v>
      </c>
      <c r="T170">
        <f t="shared" ca="1" si="7"/>
        <v>1</v>
      </c>
      <c r="U170">
        <f t="shared" ca="1" si="8"/>
        <v>0</v>
      </c>
    </row>
    <row r="171" spans="1:21" x14ac:dyDescent="0.35">
      <c r="A171">
        <v>6000144785</v>
      </c>
      <c r="B171" t="s">
        <v>632</v>
      </c>
      <c r="C171" t="s">
        <v>230</v>
      </c>
      <c r="D171" s="34" t="s">
        <v>231</v>
      </c>
      <c r="E171" s="208">
        <v>45840</v>
      </c>
      <c r="F171" s="1"/>
      <c r="G171" t="s">
        <v>248</v>
      </c>
      <c r="H171" t="s">
        <v>245</v>
      </c>
      <c r="I171" s="208">
        <v>45858</v>
      </c>
      <c r="J171" t="s">
        <v>245</v>
      </c>
      <c r="K171" t="s">
        <v>235</v>
      </c>
      <c r="L171" t="s">
        <v>171</v>
      </c>
      <c r="M171" t="s">
        <v>633</v>
      </c>
      <c r="N171" t="s">
        <v>237</v>
      </c>
      <c r="O171" t="s">
        <v>230</v>
      </c>
      <c r="P171" s="193" t="str">
        <f>IF(OR(AND(A171&lt;&gt;"",COUNTIF(Bugs!B:B,A171)&gt;0),AND(B171&lt;&gt;"",COUNTIF(Bugs!A:A,B171)&gt;0)),"Y","")</f>
        <v/>
      </c>
      <c r="Q171" s="193" t="str">
        <f>IF(OR(
    AND(COUNTIF(Bugs!A:A,B171)&gt;0,ISNUMBER(SEARCH("x",INDEX(Bugs!C:C,MATCH(B171,Bugs!A:A,0))))),
    AND(COUNTIF(Bugs!B:B,B171)&gt;0,ISNUMBER(SEARCH("x",INDEX(Bugs!C:C,MATCH(B171,Bugs!B:B,0))))),
    AND(COUNTIF(Bugs!A:A,B171)&gt;0,ISNUMBER(SEARCH("x",INDEX(Bugs!D:D,MATCH(B171,Bugs!A:A,0))))),
    AND(COUNTIF(Bugs!B:B,B171)&gt;0,ISNUMBER(SEARCH("x",INDEX(Bugs!D:D,MATCH(B171,Bugs!B:B,0)))))
),"Y","")</f>
        <v/>
      </c>
      <c r="R171">
        <f ca="1">IF(OR(ISNUMBER(MATCH(L171,MasterData!$D$3:$D$18,0)),ISNUMBER(MATCH(L171,MasterData!$C$3:$C$18,0))),
    DATEDIF(E171,I171,"d"),
    DATEDIF(E171,TODAY(),"d"))</f>
        <v>18</v>
      </c>
      <c r="S171">
        <f t="shared" ca="1" si="6"/>
        <v>0</v>
      </c>
      <c r="T171">
        <f t="shared" ca="1" si="7"/>
        <v>1</v>
      </c>
      <c r="U171">
        <f t="shared" ca="1" si="8"/>
        <v>0</v>
      </c>
    </row>
    <row r="172" spans="1:21" x14ac:dyDescent="0.35">
      <c r="A172">
        <v>6000144855</v>
      </c>
      <c r="B172" t="s">
        <v>230</v>
      </c>
      <c r="C172" t="s">
        <v>230</v>
      </c>
      <c r="D172" s="34" t="s">
        <v>251</v>
      </c>
      <c r="E172" s="208">
        <v>45841</v>
      </c>
      <c r="F172" s="1"/>
      <c r="G172" t="s">
        <v>400</v>
      </c>
      <c r="H172" t="s">
        <v>230</v>
      </c>
      <c r="I172" s="208">
        <v>45860</v>
      </c>
      <c r="J172" t="s">
        <v>201</v>
      </c>
      <c r="K172" t="s">
        <v>241</v>
      </c>
      <c r="L172" t="s">
        <v>171</v>
      </c>
      <c r="M172" t="s">
        <v>634</v>
      </c>
      <c r="N172" t="s">
        <v>237</v>
      </c>
      <c r="O172" t="s">
        <v>230</v>
      </c>
      <c r="P172" s="193" t="str">
        <f>IF(OR(AND(A172&lt;&gt;"",COUNTIF(Bugs!B:B,A172)&gt;0),AND(B172&lt;&gt;"",COUNTIF(Bugs!A:A,B172)&gt;0)),"Y","")</f>
        <v/>
      </c>
      <c r="Q172" s="193" t="str">
        <f>IF(OR(
    AND(COUNTIF(Bugs!A:A,B172)&gt;0,ISNUMBER(SEARCH("x",INDEX(Bugs!C:C,MATCH(B172,Bugs!A:A,0))))),
    AND(COUNTIF(Bugs!B:B,B172)&gt;0,ISNUMBER(SEARCH("x",INDEX(Bugs!C:C,MATCH(B172,Bugs!B:B,0))))),
    AND(COUNTIF(Bugs!A:A,B172)&gt;0,ISNUMBER(SEARCH("x",INDEX(Bugs!D:D,MATCH(B172,Bugs!A:A,0))))),
    AND(COUNTIF(Bugs!B:B,B172)&gt;0,ISNUMBER(SEARCH("x",INDEX(Bugs!D:D,MATCH(B172,Bugs!B:B,0)))))
),"Y","")</f>
        <v/>
      </c>
      <c r="R172">
        <f ca="1">IF(OR(ISNUMBER(MATCH(L172,MasterData!$D$3:$D$18,0)),ISNUMBER(MATCH(L172,MasterData!$C$3:$C$18,0))),
    DATEDIF(E172,I172,"d"),
    DATEDIF(E172,TODAY(),"d"))</f>
        <v>19</v>
      </c>
      <c r="S172">
        <f t="shared" ca="1" si="6"/>
        <v>0</v>
      </c>
      <c r="T172">
        <f t="shared" ca="1" si="7"/>
        <v>1</v>
      </c>
      <c r="U172">
        <f t="shared" ca="1" si="8"/>
        <v>0</v>
      </c>
    </row>
    <row r="173" spans="1:21" x14ac:dyDescent="0.35">
      <c r="A173">
        <v>6000144869</v>
      </c>
      <c r="B173" t="s">
        <v>635</v>
      </c>
      <c r="C173" t="s">
        <v>230</v>
      </c>
      <c r="D173" s="34" t="s">
        <v>231</v>
      </c>
      <c r="E173" s="208">
        <v>45841</v>
      </c>
      <c r="F173" s="1"/>
      <c r="G173" t="s">
        <v>248</v>
      </c>
      <c r="H173" t="s">
        <v>245</v>
      </c>
      <c r="I173" s="208">
        <v>45870</v>
      </c>
      <c r="J173" t="s">
        <v>234</v>
      </c>
      <c r="K173" t="s">
        <v>235</v>
      </c>
      <c r="L173" t="s">
        <v>171</v>
      </c>
      <c r="M173" t="s">
        <v>636</v>
      </c>
      <c r="N173" t="s">
        <v>237</v>
      </c>
      <c r="O173" t="s">
        <v>230</v>
      </c>
      <c r="P173" s="193" t="str">
        <f>IF(OR(AND(A173&lt;&gt;"",COUNTIF(Bugs!B:B,A173)&gt;0),AND(B173&lt;&gt;"",COUNTIF(Bugs!A:A,B173)&gt;0)),"Y","")</f>
        <v/>
      </c>
      <c r="Q173" s="193" t="str">
        <f>IF(OR(
    AND(COUNTIF(Bugs!A:A,B173)&gt;0,ISNUMBER(SEARCH("x",INDEX(Bugs!C:C,MATCH(B173,Bugs!A:A,0))))),
    AND(COUNTIF(Bugs!B:B,B173)&gt;0,ISNUMBER(SEARCH("x",INDEX(Bugs!C:C,MATCH(B173,Bugs!B:B,0))))),
    AND(COUNTIF(Bugs!A:A,B173)&gt;0,ISNUMBER(SEARCH("x",INDEX(Bugs!D:D,MATCH(B173,Bugs!A:A,0))))),
    AND(COUNTIF(Bugs!B:B,B173)&gt;0,ISNUMBER(SEARCH("x",INDEX(Bugs!D:D,MATCH(B173,Bugs!B:B,0)))))
),"Y","")</f>
        <v/>
      </c>
      <c r="R173">
        <f ca="1">IF(OR(ISNUMBER(MATCH(L173,MasterData!$D$3:$D$18,0)),ISNUMBER(MATCH(L173,MasterData!$C$3:$C$18,0))),
    DATEDIF(E173,I173,"d"),
    DATEDIF(E173,TODAY(),"d"))</f>
        <v>29</v>
      </c>
      <c r="S173">
        <f t="shared" ca="1" si="6"/>
        <v>0</v>
      </c>
      <c r="T173">
        <f t="shared" ca="1" si="7"/>
        <v>1</v>
      </c>
      <c r="U173">
        <f t="shared" ca="1" si="8"/>
        <v>0</v>
      </c>
    </row>
    <row r="174" spans="1:21" x14ac:dyDescent="0.35">
      <c r="A174">
        <v>6000145148</v>
      </c>
      <c r="B174" t="s">
        <v>644</v>
      </c>
      <c r="C174" t="s">
        <v>230</v>
      </c>
      <c r="D174" s="34" t="s">
        <v>480</v>
      </c>
      <c r="E174" s="208">
        <v>45845</v>
      </c>
      <c r="F174" s="1"/>
      <c r="G174" t="s">
        <v>552</v>
      </c>
      <c r="H174" t="s">
        <v>245</v>
      </c>
      <c r="I174" s="208">
        <v>45853</v>
      </c>
      <c r="J174" t="s">
        <v>245</v>
      </c>
      <c r="K174" t="s">
        <v>241</v>
      </c>
      <c r="L174" t="s">
        <v>171</v>
      </c>
      <c r="M174" t="s">
        <v>645</v>
      </c>
      <c r="N174" t="s">
        <v>237</v>
      </c>
      <c r="O174" t="s">
        <v>230</v>
      </c>
      <c r="P174" s="193" t="str">
        <f>IF(OR(AND(A174&lt;&gt;"",COUNTIF(Bugs!B:B,A174)&gt;0),AND(B174&lt;&gt;"",COUNTIF(Bugs!A:A,B174)&gt;0)),"Y","")</f>
        <v/>
      </c>
      <c r="Q174" s="193" t="str">
        <f>IF(OR(
    AND(COUNTIF(Bugs!A:A,B174)&gt;0,ISNUMBER(SEARCH("x",INDEX(Bugs!C:C,MATCH(B174,Bugs!A:A,0))))),
    AND(COUNTIF(Bugs!B:B,B174)&gt;0,ISNUMBER(SEARCH("x",INDEX(Bugs!C:C,MATCH(B174,Bugs!B:B,0))))),
    AND(COUNTIF(Bugs!A:A,B174)&gt;0,ISNUMBER(SEARCH("x",INDEX(Bugs!D:D,MATCH(B174,Bugs!A:A,0))))),
    AND(COUNTIF(Bugs!B:B,B174)&gt;0,ISNUMBER(SEARCH("x",INDEX(Bugs!D:D,MATCH(B174,Bugs!B:B,0)))))
),"Y","")</f>
        <v/>
      </c>
      <c r="R174">
        <f ca="1">IF(OR(ISNUMBER(MATCH(L174,MasterData!$D$3:$D$18,0)),ISNUMBER(MATCH(L174,MasterData!$C$3:$C$18,0))),
    DATEDIF(E174,I174,"d"),
    DATEDIF(E174,TODAY(),"d"))</f>
        <v>8</v>
      </c>
      <c r="S174">
        <f t="shared" ca="1" si="6"/>
        <v>0</v>
      </c>
      <c r="T174">
        <f t="shared" ca="1" si="7"/>
        <v>1</v>
      </c>
      <c r="U174">
        <f t="shared" ca="1" si="8"/>
        <v>0</v>
      </c>
    </row>
    <row r="175" spans="1:21" x14ac:dyDescent="0.35">
      <c r="A175">
        <v>6000145298</v>
      </c>
      <c r="B175" t="s">
        <v>230</v>
      </c>
      <c r="C175" t="s">
        <v>230</v>
      </c>
      <c r="D175" s="34" t="s">
        <v>231</v>
      </c>
      <c r="E175" s="208">
        <v>45846</v>
      </c>
      <c r="F175" s="1"/>
      <c r="G175" t="s">
        <v>248</v>
      </c>
      <c r="H175" t="s">
        <v>245</v>
      </c>
      <c r="I175" s="208">
        <v>45856</v>
      </c>
      <c r="J175" t="s">
        <v>245</v>
      </c>
      <c r="K175" t="s">
        <v>241</v>
      </c>
      <c r="L175" t="s">
        <v>171</v>
      </c>
      <c r="M175" t="s">
        <v>486</v>
      </c>
      <c r="N175" t="s">
        <v>237</v>
      </c>
      <c r="O175" t="s">
        <v>230</v>
      </c>
      <c r="P175" s="193" t="str">
        <f>IF(OR(AND(A175&lt;&gt;"",COUNTIF(Bugs!B:B,A175)&gt;0),AND(B175&lt;&gt;"",COUNTIF(Bugs!A:A,B175)&gt;0)),"Y","")</f>
        <v/>
      </c>
      <c r="Q175" s="193" t="str">
        <f>IF(OR(
    AND(COUNTIF(Bugs!A:A,B175)&gt;0,ISNUMBER(SEARCH("x",INDEX(Bugs!C:C,MATCH(B175,Bugs!A:A,0))))),
    AND(COUNTIF(Bugs!B:B,B175)&gt;0,ISNUMBER(SEARCH("x",INDEX(Bugs!C:C,MATCH(B175,Bugs!B:B,0))))),
    AND(COUNTIF(Bugs!A:A,B175)&gt;0,ISNUMBER(SEARCH("x",INDEX(Bugs!D:D,MATCH(B175,Bugs!A:A,0))))),
    AND(COUNTIF(Bugs!B:B,B175)&gt;0,ISNUMBER(SEARCH("x",INDEX(Bugs!D:D,MATCH(B175,Bugs!B:B,0)))))
),"Y","")</f>
        <v/>
      </c>
      <c r="R175">
        <f ca="1">IF(OR(ISNUMBER(MATCH(L175,MasterData!$D$3:$D$18,0)),ISNUMBER(MATCH(L175,MasterData!$C$3:$C$18,0))),
    DATEDIF(E175,I175,"d"),
    DATEDIF(E175,TODAY(),"d"))</f>
        <v>10</v>
      </c>
      <c r="S175">
        <f t="shared" ca="1" si="6"/>
        <v>0</v>
      </c>
      <c r="T175">
        <f t="shared" ca="1" si="7"/>
        <v>1</v>
      </c>
      <c r="U175">
        <f t="shared" ca="1" si="8"/>
        <v>0</v>
      </c>
    </row>
    <row r="176" spans="1:21" x14ac:dyDescent="0.35">
      <c r="A176">
        <v>6000145337</v>
      </c>
      <c r="B176" t="s">
        <v>646</v>
      </c>
      <c r="C176" t="s">
        <v>230</v>
      </c>
      <c r="D176" s="34" t="s">
        <v>231</v>
      </c>
      <c r="E176" s="208">
        <v>45846</v>
      </c>
      <c r="F176" s="1"/>
      <c r="G176" t="s">
        <v>248</v>
      </c>
      <c r="H176" t="s">
        <v>245</v>
      </c>
      <c r="I176" s="208">
        <v>45873</v>
      </c>
      <c r="J176" t="s">
        <v>234</v>
      </c>
      <c r="K176" t="s">
        <v>235</v>
      </c>
      <c r="L176" t="s">
        <v>171</v>
      </c>
      <c r="M176" t="s">
        <v>486</v>
      </c>
      <c r="N176" t="s">
        <v>237</v>
      </c>
      <c r="O176" t="s">
        <v>230</v>
      </c>
      <c r="P176" s="193" t="str">
        <f>IF(OR(AND(A176&lt;&gt;"",COUNTIF(Bugs!B:B,A176)&gt;0),AND(B176&lt;&gt;"",COUNTIF(Bugs!A:A,B176)&gt;0)),"Y","")</f>
        <v/>
      </c>
      <c r="Q176" s="193" t="str">
        <f>IF(OR(
    AND(COUNTIF(Bugs!A:A,B176)&gt;0,ISNUMBER(SEARCH("x",INDEX(Bugs!C:C,MATCH(B176,Bugs!A:A,0))))),
    AND(COUNTIF(Bugs!B:B,B176)&gt;0,ISNUMBER(SEARCH("x",INDEX(Bugs!C:C,MATCH(B176,Bugs!B:B,0))))),
    AND(COUNTIF(Bugs!A:A,B176)&gt;0,ISNUMBER(SEARCH("x",INDEX(Bugs!D:D,MATCH(B176,Bugs!A:A,0))))),
    AND(COUNTIF(Bugs!B:B,B176)&gt;0,ISNUMBER(SEARCH("x",INDEX(Bugs!D:D,MATCH(B176,Bugs!B:B,0)))))
),"Y","")</f>
        <v/>
      </c>
      <c r="R176">
        <f ca="1">IF(OR(ISNUMBER(MATCH(L176,MasterData!$D$3:$D$18,0)),ISNUMBER(MATCH(L176,MasterData!$C$3:$C$18,0))),
    DATEDIF(E176,I176,"d"),
    DATEDIF(E176,TODAY(),"d"))</f>
        <v>27</v>
      </c>
      <c r="S176">
        <f t="shared" ca="1" si="6"/>
        <v>0</v>
      </c>
      <c r="T176">
        <f t="shared" ca="1" si="7"/>
        <v>1</v>
      </c>
      <c r="U176">
        <f t="shared" ca="1" si="8"/>
        <v>0</v>
      </c>
    </row>
    <row r="177" spans="1:21" x14ac:dyDescent="0.35">
      <c r="A177">
        <v>6000145415</v>
      </c>
      <c r="B177" t="s">
        <v>647</v>
      </c>
      <c r="C177" t="s">
        <v>230</v>
      </c>
      <c r="D177" s="34" t="s">
        <v>254</v>
      </c>
      <c r="E177" s="208">
        <v>45847</v>
      </c>
      <c r="F177" s="1"/>
      <c r="G177" t="s">
        <v>268</v>
      </c>
      <c r="H177" t="s">
        <v>230</v>
      </c>
      <c r="I177" s="208">
        <v>45876</v>
      </c>
      <c r="J177" t="s">
        <v>245</v>
      </c>
      <c r="K177" t="s">
        <v>241</v>
      </c>
      <c r="L177" t="s">
        <v>171</v>
      </c>
      <c r="M177" t="s">
        <v>648</v>
      </c>
      <c r="N177" t="s">
        <v>237</v>
      </c>
      <c r="O177" t="s">
        <v>230</v>
      </c>
      <c r="P177" s="193" t="str">
        <f>IF(OR(AND(A177&lt;&gt;"",COUNTIF(Bugs!B:B,A177)&gt;0),AND(B177&lt;&gt;"",COUNTIF(Bugs!A:A,B177)&gt;0)),"Y","")</f>
        <v/>
      </c>
      <c r="Q177" s="193" t="str">
        <f>IF(OR(
    AND(COUNTIF(Bugs!A:A,B177)&gt;0,ISNUMBER(SEARCH("x",INDEX(Bugs!C:C,MATCH(B177,Bugs!A:A,0))))),
    AND(COUNTIF(Bugs!B:B,B177)&gt;0,ISNUMBER(SEARCH("x",INDEX(Bugs!C:C,MATCH(B177,Bugs!B:B,0))))),
    AND(COUNTIF(Bugs!A:A,B177)&gt;0,ISNUMBER(SEARCH("x",INDEX(Bugs!D:D,MATCH(B177,Bugs!A:A,0))))),
    AND(COUNTIF(Bugs!B:B,B177)&gt;0,ISNUMBER(SEARCH("x",INDEX(Bugs!D:D,MATCH(B177,Bugs!B:B,0)))))
),"Y","")</f>
        <v/>
      </c>
      <c r="R177">
        <f ca="1">IF(OR(ISNUMBER(MATCH(L177,MasterData!$D$3:$D$18,0)),ISNUMBER(MATCH(L177,MasterData!$C$3:$C$18,0))),
    DATEDIF(E177,I177,"d"),
    DATEDIF(E177,TODAY(),"d"))</f>
        <v>29</v>
      </c>
      <c r="S177">
        <f t="shared" ca="1" si="6"/>
        <v>0</v>
      </c>
      <c r="T177">
        <f t="shared" ca="1" si="7"/>
        <v>1</v>
      </c>
      <c r="U177">
        <f t="shared" ca="1" si="8"/>
        <v>0</v>
      </c>
    </row>
    <row r="178" spans="1:21" x14ac:dyDescent="0.35">
      <c r="A178">
        <v>6000146508</v>
      </c>
      <c r="B178" t="s">
        <v>640</v>
      </c>
      <c r="D178" s="34" t="s">
        <v>254</v>
      </c>
      <c r="E178" s="208">
        <v>45825</v>
      </c>
      <c r="F178" s="1"/>
      <c r="G178" t="s">
        <v>641</v>
      </c>
      <c r="I178" s="208">
        <v>45895.441759259258</v>
      </c>
      <c r="K178" t="s">
        <v>241</v>
      </c>
      <c r="L178" t="s">
        <v>171</v>
      </c>
      <c r="M178" t="s">
        <v>642</v>
      </c>
      <c r="N178" t="s">
        <v>237</v>
      </c>
      <c r="P178" s="193" t="str">
        <f>IF(OR(AND(A178&lt;&gt;"",COUNTIF(Bugs!B:B,A178)&gt;0),AND(B178&lt;&gt;"",COUNTIF(Bugs!A:A,B178)&gt;0)),"Y","")</f>
        <v/>
      </c>
      <c r="Q178" s="193" t="str">
        <f>IF(OR(
    AND(COUNTIF(Bugs!A:A,B178)&gt;0,ISNUMBER(SEARCH("x",INDEX(Bugs!C:C,MATCH(B178,Bugs!A:A,0))))),
    AND(COUNTIF(Bugs!B:B,B178)&gt;0,ISNUMBER(SEARCH("x",INDEX(Bugs!C:C,MATCH(B178,Bugs!B:B,0))))),
    AND(COUNTIF(Bugs!A:A,B178)&gt;0,ISNUMBER(SEARCH("x",INDEX(Bugs!D:D,MATCH(B178,Bugs!A:A,0))))),
    AND(COUNTIF(Bugs!B:B,B178)&gt;0,ISNUMBER(SEARCH("x",INDEX(Bugs!D:D,MATCH(B178,Bugs!B:B,0)))))
),"Y","")</f>
        <v/>
      </c>
      <c r="R178">
        <f ca="1">IF(OR(ISNUMBER(MATCH(L178,MasterData!$D$3:$D$18,0)),ISNUMBER(MATCH(L178,MasterData!$C$3:$C$18,0))),
    DATEDIF(E178,I178,"d"),
    DATEDIF(E178,TODAY(),"d"))</f>
        <v>70</v>
      </c>
      <c r="S178">
        <f t="shared" ca="1" si="6"/>
        <v>0</v>
      </c>
      <c r="T178">
        <f t="shared" ca="1" si="7"/>
        <v>0</v>
      </c>
      <c r="U178">
        <f t="shared" ca="1" si="8"/>
        <v>1</v>
      </c>
    </row>
    <row r="179" spans="1:21" x14ac:dyDescent="0.35">
      <c r="B179" t="s">
        <v>663</v>
      </c>
      <c r="D179" s="34">
        <v>3010</v>
      </c>
      <c r="E179" s="208">
        <v>45826</v>
      </c>
      <c r="F179" s="1"/>
      <c r="G179" t="s">
        <v>664</v>
      </c>
      <c r="I179" s="208">
        <v>45854</v>
      </c>
      <c r="K179" t="s">
        <v>235</v>
      </c>
      <c r="L179" t="s">
        <v>171</v>
      </c>
      <c r="M179" t="s">
        <v>665</v>
      </c>
      <c r="N179" t="s">
        <v>237</v>
      </c>
      <c r="P179" s="193" t="str">
        <f>IF(OR(AND(A179&lt;&gt;"",COUNTIF(Bugs!B:B,A179)&gt;0),AND(B179&lt;&gt;"",COUNTIF(Bugs!A:A,B179)&gt;0)),"Y","")</f>
        <v/>
      </c>
      <c r="Q179" s="193" t="str">
        <f>IF(OR(
    AND(COUNTIF(Bugs!A:A,B179)&gt;0,ISNUMBER(SEARCH("x",INDEX(Bugs!C:C,MATCH(B179,Bugs!A:A,0))))),
    AND(COUNTIF(Bugs!B:B,B179)&gt;0,ISNUMBER(SEARCH("x",INDEX(Bugs!C:C,MATCH(B179,Bugs!B:B,0))))),
    AND(COUNTIF(Bugs!A:A,B179)&gt;0,ISNUMBER(SEARCH("x",INDEX(Bugs!D:D,MATCH(B179,Bugs!A:A,0))))),
    AND(COUNTIF(Bugs!B:B,B179)&gt;0,ISNUMBER(SEARCH("x",INDEX(Bugs!D:D,MATCH(B179,Bugs!B:B,0)))))
),"Y","")</f>
        <v/>
      </c>
      <c r="R179">
        <f ca="1">IF(OR(ISNUMBER(MATCH(L179,MasterData!$D$3:$D$18,0)),ISNUMBER(MATCH(L179,MasterData!$C$3:$C$18,0))),
    DATEDIF(E179,I179,"d"),
    DATEDIF(E179,TODAY(),"d"))</f>
        <v>28</v>
      </c>
      <c r="S179">
        <f t="shared" ca="1" si="6"/>
        <v>0</v>
      </c>
      <c r="T179">
        <f t="shared" ca="1" si="7"/>
        <v>1</v>
      </c>
      <c r="U179">
        <f t="shared" ca="1" si="8"/>
        <v>0</v>
      </c>
    </row>
    <row r="180" spans="1:21" x14ac:dyDescent="0.35">
      <c r="B180" t="s">
        <v>666</v>
      </c>
      <c r="D180" s="34">
        <v>3010</v>
      </c>
      <c r="E180" s="208">
        <v>45828</v>
      </c>
      <c r="F180" s="1"/>
      <c r="G180" t="s">
        <v>667</v>
      </c>
      <c r="I180" s="208">
        <v>45854</v>
      </c>
      <c r="K180" t="s">
        <v>235</v>
      </c>
      <c r="L180" t="s">
        <v>171</v>
      </c>
      <c r="M180" t="s">
        <v>668</v>
      </c>
      <c r="N180" t="s">
        <v>237</v>
      </c>
      <c r="P180" s="193" t="str">
        <f>IF(OR(AND(A180&lt;&gt;"",COUNTIF(Bugs!B:B,A180)&gt;0),AND(B180&lt;&gt;"",COUNTIF(Bugs!A:A,B180)&gt;0)),"Y","")</f>
        <v/>
      </c>
      <c r="Q180" s="193" t="str">
        <f>IF(OR(
    AND(COUNTIF(Bugs!A:A,B180)&gt;0,ISNUMBER(SEARCH("x",INDEX(Bugs!C:C,MATCH(B180,Bugs!A:A,0))))),
    AND(COUNTIF(Bugs!B:B,B180)&gt;0,ISNUMBER(SEARCH("x",INDEX(Bugs!C:C,MATCH(B180,Bugs!B:B,0))))),
    AND(COUNTIF(Bugs!A:A,B180)&gt;0,ISNUMBER(SEARCH("x",INDEX(Bugs!D:D,MATCH(B180,Bugs!A:A,0))))),
    AND(COUNTIF(Bugs!B:B,B180)&gt;0,ISNUMBER(SEARCH("x",INDEX(Bugs!D:D,MATCH(B180,Bugs!B:B,0)))))
),"Y","")</f>
        <v/>
      </c>
      <c r="R180">
        <f ca="1">IF(OR(ISNUMBER(MATCH(L180,MasterData!$D$3:$D$18,0)),ISNUMBER(MATCH(L180,MasterData!$C$3:$C$18,0))),
    DATEDIF(E180,I180,"d"),
    DATEDIF(E180,TODAY(),"d"))</f>
        <v>26</v>
      </c>
      <c r="S180">
        <f t="shared" ca="1" si="6"/>
        <v>0</v>
      </c>
      <c r="T180">
        <f t="shared" ca="1" si="7"/>
        <v>1</v>
      </c>
      <c r="U180">
        <f t="shared" ca="1" si="8"/>
        <v>0</v>
      </c>
    </row>
    <row r="181" spans="1:21" x14ac:dyDescent="0.35">
      <c r="B181" t="s">
        <v>10</v>
      </c>
      <c r="D181" s="34" t="s">
        <v>231</v>
      </c>
      <c r="E181" s="208">
        <v>45828</v>
      </c>
      <c r="F181" s="1"/>
      <c r="G181" t="s">
        <v>669</v>
      </c>
      <c r="I181" s="208">
        <v>45895.398414351854</v>
      </c>
      <c r="K181" t="s">
        <v>235</v>
      </c>
      <c r="L181" t="s">
        <v>171</v>
      </c>
      <c r="M181" t="s">
        <v>670</v>
      </c>
      <c r="N181" t="s">
        <v>237</v>
      </c>
      <c r="P181" s="193" t="str">
        <f>IF(OR(AND(A181&lt;&gt;"",COUNTIF(Bugs!B:B,A181)&gt;0),AND(B181&lt;&gt;"",COUNTIF(Bugs!A:A,B181)&gt;0)),"Y","")</f>
        <v>Y</v>
      </c>
      <c r="Q181" s="193" t="str">
        <f>IF(OR(
    AND(COUNTIF(Bugs!A:A,B181)&gt;0,ISNUMBER(SEARCH("x",INDEX(Bugs!C:C,MATCH(B181,Bugs!A:A,0))))),
    AND(COUNTIF(Bugs!B:B,B181)&gt;0,ISNUMBER(SEARCH("x",INDEX(Bugs!C:C,MATCH(B181,Bugs!B:B,0))))),
    AND(COUNTIF(Bugs!A:A,B181)&gt;0,ISNUMBER(SEARCH("x",INDEX(Bugs!D:D,MATCH(B181,Bugs!A:A,0))))),
    AND(COUNTIF(Bugs!B:B,B181)&gt;0,ISNUMBER(SEARCH("x",INDEX(Bugs!D:D,MATCH(B181,Bugs!B:B,0)))))
),"Y","")</f>
        <v/>
      </c>
      <c r="R181">
        <f ca="1">IF(OR(ISNUMBER(MATCH(L181,MasterData!$D$3:$D$18,0)),ISNUMBER(MATCH(L181,MasterData!$C$3:$C$18,0))),
    DATEDIF(E181,I181,"d"),
    DATEDIF(E181,TODAY(),"d"))</f>
        <v>67</v>
      </c>
      <c r="S181">
        <f t="shared" ca="1" si="6"/>
        <v>0</v>
      </c>
      <c r="T181">
        <f t="shared" ca="1" si="7"/>
        <v>0</v>
      </c>
      <c r="U181">
        <f t="shared" ca="1" si="8"/>
        <v>1</v>
      </c>
    </row>
    <row r="182" spans="1:21" x14ac:dyDescent="0.35">
      <c r="B182" t="s">
        <v>11</v>
      </c>
      <c r="D182" s="34">
        <v>3014</v>
      </c>
      <c r="E182" s="208">
        <v>45840</v>
      </c>
      <c r="F182" s="1"/>
      <c r="G182" t="s">
        <v>649</v>
      </c>
      <c r="H182" t="s">
        <v>650</v>
      </c>
      <c r="I182" s="208">
        <v>45883</v>
      </c>
      <c r="J182" t="s">
        <v>650</v>
      </c>
      <c r="K182" t="s">
        <v>235</v>
      </c>
      <c r="L182" t="s">
        <v>171</v>
      </c>
      <c r="M182" t="s">
        <v>651</v>
      </c>
      <c r="N182" t="s">
        <v>237</v>
      </c>
      <c r="P182" s="193" t="str">
        <f>IF(OR(AND(A182&lt;&gt;"",COUNTIF(Bugs!B:B,A182)&gt;0),AND(B182&lt;&gt;"",COUNTIF(Bugs!A:A,B182)&gt;0)),"Y","")</f>
        <v>Y</v>
      </c>
      <c r="Q182" s="193" t="str">
        <f>IF(OR(
    AND(COUNTIF(Bugs!A:A,B182)&gt;0,ISNUMBER(SEARCH("x",INDEX(Bugs!C:C,MATCH(B182,Bugs!A:A,0))))),
    AND(COUNTIF(Bugs!B:B,B182)&gt;0,ISNUMBER(SEARCH("x",INDEX(Bugs!C:C,MATCH(B182,Bugs!B:B,0))))),
    AND(COUNTIF(Bugs!A:A,B182)&gt;0,ISNUMBER(SEARCH("x",INDEX(Bugs!D:D,MATCH(B182,Bugs!A:A,0))))),
    AND(COUNTIF(Bugs!B:B,B182)&gt;0,ISNUMBER(SEARCH("x",INDEX(Bugs!D:D,MATCH(B182,Bugs!B:B,0)))))
),"Y","")</f>
        <v/>
      </c>
      <c r="R182">
        <f ca="1">IF(OR(ISNUMBER(MATCH(L182,MasterData!$D$3:$D$18,0)),ISNUMBER(MATCH(L182,MasterData!$C$3:$C$18,0))),
    DATEDIF(E182,I182,"d"),
    DATEDIF(E182,TODAY(),"d"))</f>
        <v>43</v>
      </c>
      <c r="S182">
        <f t="shared" ca="1" si="6"/>
        <v>0</v>
      </c>
      <c r="T182">
        <f t="shared" ca="1" si="7"/>
        <v>0</v>
      </c>
      <c r="U182">
        <f t="shared" ca="1" si="8"/>
        <v>1</v>
      </c>
    </row>
    <row r="183" spans="1:21" x14ac:dyDescent="0.35">
      <c r="B183" t="s">
        <v>671</v>
      </c>
      <c r="D183" s="34">
        <v>7092</v>
      </c>
      <c r="E183" s="208">
        <v>45841</v>
      </c>
      <c r="F183" s="1"/>
      <c r="G183" t="s">
        <v>672</v>
      </c>
      <c r="I183" s="208">
        <v>45859</v>
      </c>
      <c r="K183" t="s">
        <v>241</v>
      </c>
      <c r="L183" t="s">
        <v>171</v>
      </c>
      <c r="M183" t="s">
        <v>673</v>
      </c>
      <c r="N183" t="s">
        <v>237</v>
      </c>
      <c r="P183" s="193" t="str">
        <f>IF(OR(AND(A183&lt;&gt;"",COUNTIF(Bugs!B:B,A183)&gt;0),AND(B183&lt;&gt;"",COUNTIF(Bugs!A:A,B183)&gt;0)),"Y","")</f>
        <v/>
      </c>
      <c r="Q183" s="193" t="str">
        <f>IF(OR(
    AND(COUNTIF(Bugs!A:A,B183)&gt;0,ISNUMBER(SEARCH("x",INDEX(Bugs!C:C,MATCH(B183,Bugs!A:A,0))))),
    AND(COUNTIF(Bugs!B:B,B183)&gt;0,ISNUMBER(SEARCH("x",INDEX(Bugs!C:C,MATCH(B183,Bugs!B:B,0))))),
    AND(COUNTIF(Bugs!A:A,B183)&gt;0,ISNUMBER(SEARCH("x",INDEX(Bugs!D:D,MATCH(B183,Bugs!A:A,0))))),
    AND(COUNTIF(Bugs!B:B,B183)&gt;0,ISNUMBER(SEARCH("x",INDEX(Bugs!D:D,MATCH(B183,Bugs!B:B,0)))))
),"Y","")</f>
        <v/>
      </c>
      <c r="R183">
        <f ca="1">IF(OR(ISNUMBER(MATCH(L183,MasterData!$D$3:$D$18,0)),ISNUMBER(MATCH(L183,MasterData!$C$3:$C$18,0))),
    DATEDIF(E183,I183,"d"),
    DATEDIF(E183,TODAY(),"d"))</f>
        <v>18</v>
      </c>
      <c r="S183">
        <f t="shared" ca="1" si="6"/>
        <v>0</v>
      </c>
      <c r="T183">
        <f t="shared" ca="1" si="7"/>
        <v>1</v>
      </c>
      <c r="U183">
        <f t="shared" ca="1" si="8"/>
        <v>0</v>
      </c>
    </row>
    <row r="184" spans="1:21" x14ac:dyDescent="0.35">
      <c r="B184" t="s">
        <v>12</v>
      </c>
      <c r="D184" s="34" t="s">
        <v>231</v>
      </c>
      <c r="E184" s="208">
        <v>45845</v>
      </c>
      <c r="F184" s="1"/>
      <c r="G184" t="s">
        <v>669</v>
      </c>
      <c r="I184" s="208">
        <v>45901</v>
      </c>
      <c r="K184" t="s">
        <v>235</v>
      </c>
      <c r="L184" t="s">
        <v>171</v>
      </c>
      <c r="M184" t="s">
        <v>674</v>
      </c>
      <c r="N184" t="s">
        <v>237</v>
      </c>
      <c r="P184" s="193" t="str">
        <f>IF(OR(AND(A184&lt;&gt;"",COUNTIF(Bugs!B:B,A184)&gt;0),AND(B184&lt;&gt;"",COUNTIF(Bugs!A:A,B184)&gt;0)),"Y","")</f>
        <v>Y</v>
      </c>
      <c r="Q184" s="193" t="str">
        <f>IF(OR(
    AND(COUNTIF(Bugs!A:A,B184)&gt;0,ISNUMBER(SEARCH("x",INDEX(Bugs!C:C,MATCH(B184,Bugs!A:A,0))))),
    AND(COUNTIF(Bugs!B:B,B184)&gt;0,ISNUMBER(SEARCH("x",INDEX(Bugs!C:C,MATCH(B184,Bugs!B:B,0))))),
    AND(COUNTIF(Bugs!A:A,B184)&gt;0,ISNUMBER(SEARCH("x",INDEX(Bugs!D:D,MATCH(B184,Bugs!A:A,0))))),
    AND(COUNTIF(Bugs!B:B,B184)&gt;0,ISNUMBER(SEARCH("x",INDEX(Bugs!D:D,MATCH(B184,Bugs!B:B,0)))))
),"Y","")</f>
        <v/>
      </c>
      <c r="R184">
        <f ca="1">IF(OR(ISNUMBER(MATCH(L184,MasterData!$D$3:$D$18,0)),ISNUMBER(MATCH(L184,MasterData!$C$3:$C$18,0))),
    DATEDIF(E184,I184,"d"),
    DATEDIF(E184,TODAY(),"d"))</f>
        <v>56</v>
      </c>
      <c r="S184">
        <f t="shared" ca="1" si="6"/>
        <v>0</v>
      </c>
      <c r="T184">
        <f t="shared" ca="1" si="7"/>
        <v>0</v>
      </c>
      <c r="U184">
        <f t="shared" ca="1" si="8"/>
        <v>1</v>
      </c>
    </row>
    <row r="185" spans="1:21" x14ac:dyDescent="0.35">
      <c r="B185" t="s">
        <v>675</v>
      </c>
      <c r="D185" s="34">
        <v>3014</v>
      </c>
      <c r="E185" s="208">
        <v>45845</v>
      </c>
      <c r="F185" s="1"/>
      <c r="G185" t="s">
        <v>676</v>
      </c>
      <c r="I185" s="208">
        <v>45859</v>
      </c>
      <c r="K185" t="s">
        <v>347</v>
      </c>
      <c r="L185" t="s">
        <v>171</v>
      </c>
      <c r="M185" t="s">
        <v>677</v>
      </c>
      <c r="N185" t="s">
        <v>237</v>
      </c>
      <c r="P185" s="193" t="str">
        <f>IF(OR(AND(A185&lt;&gt;"",COUNTIF(Bugs!B:B,A185)&gt;0),AND(B185&lt;&gt;"",COUNTIF(Bugs!A:A,B185)&gt;0)),"Y","")</f>
        <v/>
      </c>
      <c r="Q185" s="193" t="str">
        <f>IF(OR(
    AND(COUNTIF(Bugs!A:A,B185)&gt;0,ISNUMBER(SEARCH("x",INDEX(Bugs!C:C,MATCH(B185,Bugs!A:A,0))))),
    AND(COUNTIF(Bugs!B:B,B185)&gt;0,ISNUMBER(SEARCH("x",INDEX(Bugs!C:C,MATCH(B185,Bugs!B:B,0))))),
    AND(COUNTIF(Bugs!A:A,B185)&gt;0,ISNUMBER(SEARCH("x",INDEX(Bugs!D:D,MATCH(B185,Bugs!A:A,0))))),
    AND(COUNTIF(Bugs!B:B,B185)&gt;0,ISNUMBER(SEARCH("x",INDEX(Bugs!D:D,MATCH(B185,Bugs!B:B,0)))))
),"Y","")</f>
        <v/>
      </c>
      <c r="R185">
        <f ca="1">IF(OR(ISNUMBER(MATCH(L185,MasterData!$D$3:$D$18,0)),ISNUMBER(MATCH(L185,MasterData!$C$3:$C$18,0))),
    DATEDIF(E185,I185,"d"),
    DATEDIF(E185,TODAY(),"d"))</f>
        <v>14</v>
      </c>
      <c r="S185">
        <f t="shared" ca="1" si="6"/>
        <v>0</v>
      </c>
      <c r="T185">
        <f t="shared" ca="1" si="7"/>
        <v>1</v>
      </c>
      <c r="U185">
        <f t="shared" ca="1" si="8"/>
        <v>0</v>
      </c>
    </row>
    <row r="186" spans="1:21" x14ac:dyDescent="0.35">
      <c r="B186" t="s">
        <v>13</v>
      </c>
      <c r="D186" s="34">
        <v>3014</v>
      </c>
      <c r="E186" s="208">
        <v>45846</v>
      </c>
      <c r="F186" s="1"/>
      <c r="G186" t="s">
        <v>652</v>
      </c>
      <c r="H186" t="s">
        <v>240</v>
      </c>
      <c r="I186" s="208">
        <v>45938</v>
      </c>
      <c r="J186" t="s">
        <v>245</v>
      </c>
      <c r="K186" t="s">
        <v>241</v>
      </c>
      <c r="L186" t="s">
        <v>171</v>
      </c>
      <c r="M186" t="s">
        <v>653</v>
      </c>
      <c r="N186" t="s">
        <v>237</v>
      </c>
      <c r="P186" s="193" t="str">
        <f>IF(OR(AND(A186&lt;&gt;"",COUNTIF(Bugs!B:B,A186)&gt;0),AND(B186&lt;&gt;"",COUNTIF(Bugs!A:A,B186)&gt;0)),"Y","")</f>
        <v>Y</v>
      </c>
      <c r="Q186" s="193" t="str">
        <f>IF(OR(
    AND(COUNTIF(Bugs!A:A,B186)&gt;0,ISNUMBER(SEARCH("x",INDEX(Bugs!C:C,MATCH(B186,Bugs!A:A,0))))),
    AND(COUNTIF(Bugs!B:B,B186)&gt;0,ISNUMBER(SEARCH("x",INDEX(Bugs!C:C,MATCH(B186,Bugs!B:B,0))))),
    AND(COUNTIF(Bugs!A:A,B186)&gt;0,ISNUMBER(SEARCH("x",INDEX(Bugs!D:D,MATCH(B186,Bugs!A:A,0))))),
    AND(COUNTIF(Bugs!B:B,B186)&gt;0,ISNUMBER(SEARCH("x",INDEX(Bugs!D:D,MATCH(B186,Bugs!B:B,0)))))
),"Y","")</f>
        <v>Y</v>
      </c>
      <c r="R186">
        <f ca="1">IF(OR(ISNUMBER(MATCH(L186,MasterData!$D$3:$D$18,0)),ISNUMBER(MATCH(L186,MasterData!$C$3:$C$18,0))),
    DATEDIF(E186,I186,"d"),
    DATEDIF(E186,TODAY(),"d"))</f>
        <v>92</v>
      </c>
      <c r="S186">
        <f t="shared" ca="1" si="6"/>
        <v>0</v>
      </c>
      <c r="T186">
        <f t="shared" ca="1" si="7"/>
        <v>0</v>
      </c>
      <c r="U186">
        <f t="shared" ca="1" si="8"/>
        <v>1</v>
      </c>
    </row>
    <row r="187" spans="1:21" x14ac:dyDescent="0.35">
      <c r="B187" t="s">
        <v>654</v>
      </c>
      <c r="D187" s="34">
        <v>3014</v>
      </c>
      <c r="E187" s="208">
        <v>45847</v>
      </c>
      <c r="F187" s="1"/>
      <c r="G187" t="s">
        <v>652</v>
      </c>
      <c r="H187" t="s">
        <v>245</v>
      </c>
      <c r="I187" s="208">
        <v>45854</v>
      </c>
      <c r="J187" t="s">
        <v>245</v>
      </c>
      <c r="K187" t="s">
        <v>347</v>
      </c>
      <c r="L187" t="s">
        <v>171</v>
      </c>
      <c r="M187" t="s">
        <v>655</v>
      </c>
      <c r="N187" t="s">
        <v>237</v>
      </c>
      <c r="P187" s="193" t="str">
        <f>IF(OR(AND(A187&lt;&gt;"",COUNTIF(Bugs!B:B,A187)&gt;0),AND(B187&lt;&gt;"",COUNTIF(Bugs!A:A,B187)&gt;0)),"Y","")</f>
        <v/>
      </c>
      <c r="Q187" s="193" t="str">
        <f>IF(OR(
    AND(COUNTIF(Bugs!A:A,B187)&gt;0,ISNUMBER(SEARCH("x",INDEX(Bugs!C:C,MATCH(B187,Bugs!A:A,0))))),
    AND(COUNTIF(Bugs!B:B,B187)&gt;0,ISNUMBER(SEARCH("x",INDEX(Bugs!C:C,MATCH(B187,Bugs!B:B,0))))),
    AND(COUNTIF(Bugs!A:A,B187)&gt;0,ISNUMBER(SEARCH("x",INDEX(Bugs!D:D,MATCH(B187,Bugs!A:A,0))))),
    AND(COUNTIF(Bugs!B:B,B187)&gt;0,ISNUMBER(SEARCH("x",INDEX(Bugs!D:D,MATCH(B187,Bugs!B:B,0)))))
),"Y","")</f>
        <v/>
      </c>
      <c r="R187">
        <f ca="1">IF(OR(ISNUMBER(MATCH(L187,MasterData!$D$3:$D$18,0)),ISNUMBER(MATCH(L187,MasterData!$C$3:$C$18,0))),
    DATEDIF(E187,I187,"d"),
    DATEDIF(E187,TODAY(),"d"))</f>
        <v>7</v>
      </c>
      <c r="S187">
        <f t="shared" ca="1" si="6"/>
        <v>1</v>
      </c>
      <c r="T187">
        <f t="shared" ca="1" si="7"/>
        <v>0</v>
      </c>
      <c r="U187">
        <f t="shared" ca="1" si="8"/>
        <v>0</v>
      </c>
    </row>
    <row r="188" spans="1:21" x14ac:dyDescent="0.35">
      <c r="B188" t="s">
        <v>656</v>
      </c>
      <c r="D188" s="34">
        <v>3014</v>
      </c>
      <c r="E188" s="208">
        <v>45847</v>
      </c>
      <c r="F188" s="1"/>
      <c r="G188" t="s">
        <v>657</v>
      </c>
      <c r="H188" t="s">
        <v>658</v>
      </c>
      <c r="I188" s="208">
        <v>45854</v>
      </c>
      <c r="J188" t="s">
        <v>650</v>
      </c>
      <c r="K188" t="s">
        <v>241</v>
      </c>
      <c r="L188" t="s">
        <v>171</v>
      </c>
      <c r="M188" t="s">
        <v>659</v>
      </c>
      <c r="N188" t="s">
        <v>237</v>
      </c>
      <c r="P188" s="193" t="str">
        <f>IF(OR(AND(A188&lt;&gt;"",COUNTIF(Bugs!B:B,A188)&gt;0),AND(B188&lt;&gt;"",COUNTIF(Bugs!A:A,B188)&gt;0)),"Y","")</f>
        <v/>
      </c>
      <c r="Q188" s="193" t="str">
        <f>IF(OR(
    AND(COUNTIF(Bugs!A:A,B188)&gt;0,ISNUMBER(SEARCH("x",INDEX(Bugs!C:C,MATCH(B188,Bugs!A:A,0))))),
    AND(COUNTIF(Bugs!B:B,B188)&gt;0,ISNUMBER(SEARCH("x",INDEX(Bugs!C:C,MATCH(B188,Bugs!B:B,0))))),
    AND(COUNTIF(Bugs!A:A,B188)&gt;0,ISNUMBER(SEARCH("x",INDEX(Bugs!D:D,MATCH(B188,Bugs!A:A,0))))),
    AND(COUNTIF(Bugs!B:B,B188)&gt;0,ISNUMBER(SEARCH("x",INDEX(Bugs!D:D,MATCH(B188,Bugs!B:B,0)))))
),"Y","")</f>
        <v/>
      </c>
      <c r="R188">
        <f ca="1">IF(OR(ISNUMBER(MATCH(L188,MasterData!$D$3:$D$18,0)),ISNUMBER(MATCH(L188,MasterData!$C$3:$C$18,0))),
    DATEDIF(E188,I188,"d"),
    DATEDIF(E188,TODAY(),"d"))</f>
        <v>7</v>
      </c>
      <c r="S188">
        <f t="shared" ca="1" si="6"/>
        <v>1</v>
      </c>
      <c r="T188">
        <f t="shared" ca="1" si="7"/>
        <v>0</v>
      </c>
      <c r="U188">
        <f t="shared" ca="1" si="8"/>
        <v>0</v>
      </c>
    </row>
    <row r="189" spans="1:21" x14ac:dyDescent="0.35">
      <c r="B189" t="s">
        <v>678</v>
      </c>
      <c r="D189" s="34">
        <v>3009</v>
      </c>
      <c r="E189" s="208">
        <v>45846</v>
      </c>
      <c r="F189" s="1"/>
      <c r="G189" t="s">
        <v>679</v>
      </c>
      <c r="I189" s="208">
        <v>45863</v>
      </c>
      <c r="K189" t="s">
        <v>235</v>
      </c>
      <c r="L189" t="s">
        <v>171</v>
      </c>
      <c r="M189" t="s">
        <v>680</v>
      </c>
      <c r="N189" t="s">
        <v>237</v>
      </c>
      <c r="P189" s="193" t="str">
        <f>IF(OR(AND(A189&lt;&gt;"",COUNTIF(Bugs!B:B,A189)&gt;0),AND(B189&lt;&gt;"",COUNTIF(Bugs!A:A,B189)&gt;0)),"Y","")</f>
        <v/>
      </c>
      <c r="Q189" s="193" t="str">
        <f>IF(OR(
    AND(COUNTIF(Bugs!A:A,B189)&gt;0,ISNUMBER(SEARCH("x",INDEX(Bugs!C:C,MATCH(B189,Bugs!A:A,0))))),
    AND(COUNTIF(Bugs!B:B,B189)&gt;0,ISNUMBER(SEARCH("x",INDEX(Bugs!C:C,MATCH(B189,Bugs!B:B,0))))),
    AND(COUNTIF(Bugs!A:A,B189)&gt;0,ISNUMBER(SEARCH("x",INDEX(Bugs!D:D,MATCH(B189,Bugs!A:A,0))))),
    AND(COUNTIF(Bugs!B:B,B189)&gt;0,ISNUMBER(SEARCH("x",INDEX(Bugs!D:D,MATCH(B189,Bugs!B:B,0)))))
),"Y","")</f>
        <v/>
      </c>
      <c r="R189">
        <f ca="1">IF(OR(ISNUMBER(MATCH(L189,MasterData!$D$3:$D$18,0)),ISNUMBER(MATCH(L189,MasterData!$C$3:$C$18,0))),
    DATEDIF(E189,I189,"d"),
    DATEDIF(E189,TODAY(),"d"))</f>
        <v>17</v>
      </c>
      <c r="S189">
        <f t="shared" ca="1" si="6"/>
        <v>0</v>
      </c>
      <c r="T189">
        <f t="shared" ca="1" si="7"/>
        <v>1</v>
      </c>
      <c r="U189">
        <f t="shared" ca="1" si="8"/>
        <v>0</v>
      </c>
    </row>
    <row r="190" spans="1:21" x14ac:dyDescent="0.35">
      <c r="B190" t="s">
        <v>685</v>
      </c>
      <c r="D190" s="34" t="s">
        <v>254</v>
      </c>
      <c r="E190" s="208">
        <v>45852</v>
      </c>
      <c r="F190" s="1"/>
      <c r="G190" t="s">
        <v>686</v>
      </c>
      <c r="I190" s="208">
        <v>45866</v>
      </c>
      <c r="K190" t="s">
        <v>235</v>
      </c>
      <c r="L190" t="s">
        <v>171</v>
      </c>
      <c r="M190" t="s">
        <v>687</v>
      </c>
      <c r="N190" t="s">
        <v>237</v>
      </c>
      <c r="P190" s="193" t="str">
        <f>IF(OR(AND(A190&lt;&gt;"",COUNTIF(Bugs!B:B,A190)&gt;0),AND(B190&lt;&gt;"",COUNTIF(Bugs!A:A,B190)&gt;0)),"Y","")</f>
        <v/>
      </c>
      <c r="Q190" s="193" t="str">
        <f>IF(OR(
    AND(COUNTIF(Bugs!A:A,B190)&gt;0,ISNUMBER(SEARCH("x",INDEX(Bugs!C:C,MATCH(B190,Bugs!A:A,0))))),
    AND(COUNTIF(Bugs!B:B,B190)&gt;0,ISNUMBER(SEARCH("x",INDEX(Bugs!C:C,MATCH(B190,Bugs!B:B,0))))),
    AND(COUNTIF(Bugs!A:A,B190)&gt;0,ISNUMBER(SEARCH("x",INDEX(Bugs!D:D,MATCH(B190,Bugs!A:A,0))))),
    AND(COUNTIF(Bugs!B:B,B190)&gt;0,ISNUMBER(SEARCH("x",INDEX(Bugs!D:D,MATCH(B190,Bugs!B:B,0)))))
),"Y","")</f>
        <v/>
      </c>
      <c r="R190">
        <f ca="1">IF(OR(ISNUMBER(MATCH(L190,MasterData!$D$3:$D$18,0)),ISNUMBER(MATCH(L190,MasterData!$C$3:$C$18,0))),
    DATEDIF(E190,I190,"d"),
    DATEDIF(E190,TODAY(),"d"))</f>
        <v>14</v>
      </c>
      <c r="S190">
        <f t="shared" ca="1" si="6"/>
        <v>0</v>
      </c>
      <c r="T190">
        <f t="shared" ca="1" si="7"/>
        <v>1</v>
      </c>
      <c r="U190">
        <f t="shared" ca="1" si="8"/>
        <v>0</v>
      </c>
    </row>
    <row r="191" spans="1:21" x14ac:dyDescent="0.35">
      <c r="B191" t="s">
        <v>688</v>
      </c>
      <c r="D191" s="34">
        <v>3014</v>
      </c>
      <c r="E191" s="208">
        <v>45852</v>
      </c>
      <c r="F191" s="1"/>
      <c r="G191" t="s">
        <v>689</v>
      </c>
      <c r="I191" s="208">
        <v>45859</v>
      </c>
      <c r="K191" t="s">
        <v>241</v>
      </c>
      <c r="L191" t="s">
        <v>171</v>
      </c>
      <c r="M191" t="s">
        <v>690</v>
      </c>
      <c r="N191" t="s">
        <v>237</v>
      </c>
      <c r="P191" s="193" t="str">
        <f>IF(OR(AND(A191&lt;&gt;"",COUNTIF(Bugs!B:B,A191)&gt;0),AND(B191&lt;&gt;"",COUNTIF(Bugs!A:A,B191)&gt;0)),"Y","")</f>
        <v/>
      </c>
      <c r="Q191" s="193" t="str">
        <f>IF(OR(
    AND(COUNTIF(Bugs!A:A,B191)&gt;0,ISNUMBER(SEARCH("x",INDEX(Bugs!C:C,MATCH(B191,Bugs!A:A,0))))),
    AND(COUNTIF(Bugs!B:B,B191)&gt;0,ISNUMBER(SEARCH("x",INDEX(Bugs!C:C,MATCH(B191,Bugs!B:B,0))))),
    AND(COUNTIF(Bugs!A:A,B191)&gt;0,ISNUMBER(SEARCH("x",INDEX(Bugs!D:D,MATCH(B191,Bugs!A:A,0))))),
    AND(COUNTIF(Bugs!B:B,B191)&gt;0,ISNUMBER(SEARCH("x",INDEX(Bugs!D:D,MATCH(B191,Bugs!B:B,0)))))
),"Y","")</f>
        <v/>
      </c>
      <c r="R191">
        <f ca="1">IF(OR(ISNUMBER(MATCH(L191,MasterData!$D$3:$D$18,0)),ISNUMBER(MATCH(L191,MasterData!$C$3:$C$18,0))),
    DATEDIF(E191,I191,"d"),
    DATEDIF(E191,TODAY(),"d"))</f>
        <v>7</v>
      </c>
      <c r="S191">
        <f t="shared" ca="1" si="6"/>
        <v>1</v>
      </c>
      <c r="T191">
        <f t="shared" ca="1" si="7"/>
        <v>0</v>
      </c>
      <c r="U191">
        <f t="shared" ca="1" si="8"/>
        <v>0</v>
      </c>
    </row>
    <row r="192" spans="1:21" x14ac:dyDescent="0.35">
      <c r="B192" t="s">
        <v>14</v>
      </c>
      <c r="D192" s="34">
        <v>3014</v>
      </c>
      <c r="E192" s="208">
        <v>45853</v>
      </c>
      <c r="F192" s="1"/>
      <c r="G192" t="s">
        <v>676</v>
      </c>
      <c r="I192" s="208">
        <v>45875</v>
      </c>
      <c r="K192" t="s">
        <v>347</v>
      </c>
      <c r="L192" t="s">
        <v>171</v>
      </c>
      <c r="M192" t="s">
        <v>684</v>
      </c>
      <c r="N192" t="s">
        <v>237</v>
      </c>
      <c r="P192" s="193" t="str">
        <f>IF(OR(AND(A192&lt;&gt;"",COUNTIF(Bugs!B:B,A192)&gt;0),AND(B192&lt;&gt;"",COUNTIF(Bugs!A:A,B192)&gt;0)),"Y","")</f>
        <v>Y</v>
      </c>
      <c r="Q192" s="193" t="str">
        <f>IF(OR(
    AND(COUNTIF(Bugs!A:A,B192)&gt;0,ISNUMBER(SEARCH("x",INDEX(Bugs!C:C,MATCH(B192,Bugs!A:A,0))))),
    AND(COUNTIF(Bugs!B:B,B192)&gt;0,ISNUMBER(SEARCH("x",INDEX(Bugs!C:C,MATCH(B192,Bugs!B:B,0))))),
    AND(COUNTIF(Bugs!A:A,B192)&gt;0,ISNUMBER(SEARCH("x",INDEX(Bugs!D:D,MATCH(B192,Bugs!A:A,0))))),
    AND(COUNTIF(Bugs!B:B,B192)&gt;0,ISNUMBER(SEARCH("x",INDEX(Bugs!D:D,MATCH(B192,Bugs!B:B,0)))))
),"Y","")</f>
        <v>Y</v>
      </c>
      <c r="R192">
        <f ca="1">IF(OR(ISNUMBER(MATCH(L192,MasterData!$D$3:$D$18,0)),ISNUMBER(MATCH(L192,MasterData!$C$3:$C$18,0))),
    DATEDIF(E192,I192,"d"),
    DATEDIF(E192,TODAY(),"d"))</f>
        <v>22</v>
      </c>
      <c r="S192">
        <f ca="1">IF(AND($R192&gt;=0,$R192&lt;=7),1,0)</f>
        <v>0</v>
      </c>
      <c r="T192">
        <f ca="1">IF(AND($R192&gt;7,R192&lt;=30),1,0)</f>
        <v>1</v>
      </c>
      <c r="U192">
        <f ca="1">IF($R192&gt;30,1,0)</f>
        <v>0</v>
      </c>
    </row>
    <row r="193" spans="1:21" x14ac:dyDescent="0.35">
      <c r="B193" t="s">
        <v>691</v>
      </c>
      <c r="D193" s="34" t="s">
        <v>254</v>
      </c>
      <c r="E193" s="208">
        <v>45854</v>
      </c>
      <c r="F193" s="1"/>
      <c r="G193" t="s">
        <v>692</v>
      </c>
      <c r="I193" s="208">
        <v>45862</v>
      </c>
      <c r="K193" t="s">
        <v>235</v>
      </c>
      <c r="L193" t="s">
        <v>171</v>
      </c>
      <c r="M193" t="s">
        <v>693</v>
      </c>
      <c r="N193" t="s">
        <v>237</v>
      </c>
      <c r="P193" s="193" t="str">
        <f>IF(OR(AND(A193&lt;&gt;"",COUNTIF(Bugs!B:B,A193)&gt;0),AND(B193&lt;&gt;"",COUNTIF(Bugs!A:A,B193)&gt;0)),"Y","")</f>
        <v/>
      </c>
      <c r="Q193" s="193" t="str">
        <f>IF(OR(
    AND(COUNTIF(Bugs!A:A,B193)&gt;0,ISNUMBER(SEARCH("x",INDEX(Bugs!C:C,MATCH(B193,Bugs!A:A,0))))),
    AND(COUNTIF(Bugs!B:B,B193)&gt;0,ISNUMBER(SEARCH("x",INDEX(Bugs!C:C,MATCH(B193,Bugs!B:B,0))))),
    AND(COUNTIF(Bugs!A:A,B193)&gt;0,ISNUMBER(SEARCH("x",INDEX(Bugs!D:D,MATCH(B193,Bugs!A:A,0))))),
    AND(COUNTIF(Bugs!B:B,B193)&gt;0,ISNUMBER(SEARCH("x",INDEX(Bugs!D:D,MATCH(B193,Bugs!B:B,0)))))
),"Y","")</f>
        <v/>
      </c>
      <c r="R193">
        <f ca="1">IF(OR(ISNUMBER(MATCH(L193,MasterData!$D$3:$D$18,0)),ISNUMBER(MATCH(L193,MasterData!$C$3:$C$18,0))),
    DATEDIF(E193,I193,"d"),
    DATEDIF(E193,TODAY(),"d"))</f>
        <v>8</v>
      </c>
      <c r="S193">
        <f t="shared" ref="S193:S199" ca="1" si="9">IF(AND($R193&gt;=0,$R193&lt;=7),1,0)</f>
        <v>0</v>
      </c>
      <c r="T193">
        <f t="shared" ref="T193:T199" ca="1" si="10">IF(AND($R193&gt;7,R193&lt;=30),1,0)</f>
        <v>1</v>
      </c>
      <c r="U193">
        <f t="shared" ref="U193:U199" ca="1" si="11">IF($R193&gt;30,1,0)</f>
        <v>0</v>
      </c>
    </row>
    <row r="194" spans="1:21" x14ac:dyDescent="0.35">
      <c r="B194" t="s">
        <v>15</v>
      </c>
      <c r="D194" s="34">
        <v>3014</v>
      </c>
      <c r="E194" s="208">
        <v>45856</v>
      </c>
      <c r="F194" s="1"/>
      <c r="G194" t="s">
        <v>686</v>
      </c>
      <c r="I194" s="208">
        <v>45874</v>
      </c>
      <c r="K194" t="s">
        <v>235</v>
      </c>
      <c r="L194" t="s">
        <v>171</v>
      </c>
      <c r="M194" t="s">
        <v>697</v>
      </c>
      <c r="N194" t="s">
        <v>237</v>
      </c>
      <c r="P194" s="193" t="str">
        <f>IF(OR(AND(A194&lt;&gt;"",COUNTIF(Bugs!B:B,A194)&gt;0),AND(B194&lt;&gt;"",COUNTIF(Bugs!A:A,B194)&gt;0)),"Y","")</f>
        <v>Y</v>
      </c>
      <c r="Q194" s="193" t="str">
        <f>IF(OR(
    AND(COUNTIF(Bugs!A:A,B194)&gt;0,ISNUMBER(SEARCH("x",INDEX(Bugs!C:C,MATCH(B194,Bugs!A:A,0))))),
    AND(COUNTIF(Bugs!B:B,B194)&gt;0,ISNUMBER(SEARCH("x",INDEX(Bugs!C:C,MATCH(B194,Bugs!B:B,0))))),
    AND(COUNTIF(Bugs!A:A,B194)&gt;0,ISNUMBER(SEARCH("x",INDEX(Bugs!D:D,MATCH(B194,Bugs!A:A,0))))),
    AND(COUNTIF(Bugs!B:B,B194)&gt;0,ISNUMBER(SEARCH("x",INDEX(Bugs!D:D,MATCH(B194,Bugs!B:B,0)))))
),"Y","")</f>
        <v>Y</v>
      </c>
      <c r="R194">
        <f ca="1">IF(OR(ISNUMBER(MATCH(L194,MasterData!$D$3:$D$18,0)),ISNUMBER(MATCH(L194,MasterData!$C$3:$C$18,0))),
    DATEDIF(E194,I194,"d"),
    DATEDIF(E194,TODAY(),"d"))</f>
        <v>18</v>
      </c>
      <c r="S194">
        <f t="shared" ca="1" si="9"/>
        <v>0</v>
      </c>
      <c r="T194">
        <f t="shared" ca="1" si="10"/>
        <v>1</v>
      </c>
      <c r="U194">
        <f t="shared" ca="1" si="11"/>
        <v>0</v>
      </c>
    </row>
    <row r="195" spans="1:21" x14ac:dyDescent="0.35">
      <c r="A195">
        <v>6000146356</v>
      </c>
      <c r="B195" t="s">
        <v>698</v>
      </c>
      <c r="D195" s="34">
        <v>3014</v>
      </c>
      <c r="E195" s="208">
        <v>45859</v>
      </c>
      <c r="F195" s="1"/>
      <c r="G195" t="s">
        <v>699</v>
      </c>
      <c r="H195" t="s">
        <v>245</v>
      </c>
      <c r="I195" s="208">
        <v>45866</v>
      </c>
      <c r="K195" t="s">
        <v>241</v>
      </c>
      <c r="L195" t="s">
        <v>171</v>
      </c>
      <c r="M195" t="s">
        <v>700</v>
      </c>
      <c r="N195" t="s">
        <v>237</v>
      </c>
      <c r="P195" s="193" t="str">
        <f>IF(OR(AND(A195&lt;&gt;"",COUNTIF(Bugs!B:B,A195)&gt;0),AND(B195&lt;&gt;"",COUNTIF(Bugs!A:A,B195)&gt;0)),"Y","")</f>
        <v/>
      </c>
      <c r="Q195" s="193" t="str">
        <f>IF(OR(
    AND(COUNTIF(Bugs!A:A,B195)&gt;0,ISNUMBER(SEARCH("x",INDEX(Bugs!C:C,MATCH(B195,Bugs!A:A,0))))),
    AND(COUNTIF(Bugs!B:B,B195)&gt;0,ISNUMBER(SEARCH("x",INDEX(Bugs!C:C,MATCH(B195,Bugs!B:B,0))))),
    AND(COUNTIF(Bugs!A:A,B195)&gt;0,ISNUMBER(SEARCH("x",INDEX(Bugs!D:D,MATCH(B195,Bugs!A:A,0))))),
    AND(COUNTIF(Bugs!B:B,B195)&gt;0,ISNUMBER(SEARCH("x",INDEX(Bugs!D:D,MATCH(B195,Bugs!B:B,0)))))
),"Y","")</f>
        <v/>
      </c>
      <c r="R195">
        <f ca="1">IF(OR(ISNUMBER(MATCH(L195,MasterData!$D$3:$D$18,0)),ISNUMBER(MATCH(L195,MasterData!$C$3:$C$18,0))),
    DATEDIF(E195,I195,"d"),
    DATEDIF(E195,TODAY(),"d"))</f>
        <v>7</v>
      </c>
      <c r="S195">
        <f ca="1">IF(AND($R195&gt;=0,$R195&lt;=7),1,0)</f>
        <v>1</v>
      </c>
      <c r="T195">
        <f ca="1">IF(AND($R195&gt;7,R195&lt;=30),1,0)</f>
        <v>0</v>
      </c>
      <c r="U195">
        <f ca="1">IF($R195&gt;30,1,0)</f>
        <v>0</v>
      </c>
    </row>
    <row r="196" spans="1:21" x14ac:dyDescent="0.35">
      <c r="B196" t="s">
        <v>16</v>
      </c>
      <c r="D196" s="34">
        <v>3014</v>
      </c>
      <c r="E196" s="208">
        <v>45859</v>
      </c>
      <c r="F196" s="1"/>
      <c r="G196" t="s">
        <v>689</v>
      </c>
      <c r="I196" s="208">
        <v>45869</v>
      </c>
      <c r="K196" t="s">
        <v>235</v>
      </c>
      <c r="L196" t="s">
        <v>171</v>
      </c>
      <c r="M196" t="s">
        <v>701</v>
      </c>
      <c r="N196" t="s">
        <v>237</v>
      </c>
      <c r="P196" s="193" t="str">
        <f>IF(OR(AND(A196&lt;&gt;"",COUNTIF(Bugs!B:B,A196)&gt;0),AND(B196&lt;&gt;"",COUNTIF(Bugs!A:A,B196)&gt;0)),"Y","")</f>
        <v>Y</v>
      </c>
      <c r="Q196" s="193" t="str">
        <f>IF(OR(
    AND(COUNTIF(Bugs!A:A,B196)&gt;0,ISNUMBER(SEARCH("x",INDEX(Bugs!C:C,MATCH(B196,Bugs!A:A,0))))),
    AND(COUNTIF(Bugs!B:B,B196)&gt;0,ISNUMBER(SEARCH("x",INDEX(Bugs!C:C,MATCH(B196,Bugs!B:B,0))))),
    AND(COUNTIF(Bugs!A:A,B196)&gt;0,ISNUMBER(SEARCH("x",INDEX(Bugs!D:D,MATCH(B196,Bugs!A:A,0))))),
    AND(COUNTIF(Bugs!B:B,B196)&gt;0,ISNUMBER(SEARCH("x",INDEX(Bugs!D:D,MATCH(B196,Bugs!B:B,0)))))
),"Y","")</f>
        <v>Y</v>
      </c>
      <c r="R196">
        <f ca="1">IF(OR(ISNUMBER(MATCH(L196,MasterData!$D$3:$D$18,0)),ISNUMBER(MATCH(L196,MasterData!$C$3:$C$18,0))),
    DATEDIF(E196,I196,"d"),
    DATEDIF(E196,TODAY(),"d"))</f>
        <v>10</v>
      </c>
      <c r="S196">
        <f t="shared" ca="1" si="9"/>
        <v>0</v>
      </c>
      <c r="T196">
        <f t="shared" ca="1" si="10"/>
        <v>1</v>
      </c>
      <c r="U196">
        <f t="shared" ca="1" si="11"/>
        <v>0</v>
      </c>
    </row>
    <row r="197" spans="1:21" x14ac:dyDescent="0.35">
      <c r="B197" t="s">
        <v>17</v>
      </c>
      <c r="D197" s="34" t="s">
        <v>480</v>
      </c>
      <c r="E197" s="208">
        <v>45859</v>
      </c>
      <c r="F197" s="1"/>
      <c r="G197" t="s">
        <v>702</v>
      </c>
      <c r="I197" s="208">
        <v>45874</v>
      </c>
      <c r="K197" t="s">
        <v>235</v>
      </c>
      <c r="L197" t="s">
        <v>171</v>
      </c>
      <c r="M197" t="s">
        <v>703</v>
      </c>
      <c r="N197" t="s">
        <v>237</v>
      </c>
      <c r="P197" s="193" t="str">
        <f>IF(OR(AND(A197&lt;&gt;"",COUNTIF(Bugs!B:B,A197)&gt;0),AND(B197&lt;&gt;"",COUNTIF(Bugs!A:A,B197)&gt;0)),"Y","")</f>
        <v>Y</v>
      </c>
      <c r="Q197" s="193" t="str">
        <f>IF(OR(
    AND(COUNTIF(Bugs!A:A,B197)&gt;0,ISNUMBER(SEARCH("x",INDEX(Bugs!C:C,MATCH(B197,Bugs!A:A,0))))),
    AND(COUNTIF(Bugs!B:B,B197)&gt;0,ISNUMBER(SEARCH("x",INDEX(Bugs!C:C,MATCH(B197,Bugs!B:B,0))))),
    AND(COUNTIF(Bugs!A:A,B197)&gt;0,ISNUMBER(SEARCH("x",INDEX(Bugs!D:D,MATCH(B197,Bugs!A:A,0))))),
    AND(COUNTIF(Bugs!B:B,B197)&gt;0,ISNUMBER(SEARCH("x",INDEX(Bugs!D:D,MATCH(B197,Bugs!B:B,0)))))
),"Y","")</f>
        <v>Y</v>
      </c>
      <c r="R197">
        <f ca="1">IF(OR(ISNUMBER(MATCH(L197,MasterData!$D$3:$D$18,0)),ISNUMBER(MATCH(L197,MasterData!$C$3:$C$18,0))),
    DATEDIF(E197,I197,"d"),
    DATEDIF(E197,TODAY(),"d"))</f>
        <v>15</v>
      </c>
      <c r="S197">
        <f t="shared" ca="1" si="9"/>
        <v>0</v>
      </c>
      <c r="T197">
        <f t="shared" ca="1" si="10"/>
        <v>1</v>
      </c>
      <c r="U197">
        <f t="shared" ca="1" si="11"/>
        <v>0</v>
      </c>
    </row>
    <row r="198" spans="1:21" x14ac:dyDescent="0.35">
      <c r="A198">
        <v>6000147166</v>
      </c>
      <c r="B198" t="s">
        <v>18</v>
      </c>
      <c r="D198" s="34" t="s">
        <v>660</v>
      </c>
      <c r="E198" s="208">
        <v>45862</v>
      </c>
      <c r="F198" s="1"/>
      <c r="G198" t="s">
        <v>704</v>
      </c>
      <c r="I198" s="208">
        <v>45882</v>
      </c>
      <c r="K198" t="s">
        <v>235</v>
      </c>
      <c r="L198" t="s">
        <v>171</v>
      </c>
      <c r="M198" t="s">
        <v>705</v>
      </c>
      <c r="N198" t="s">
        <v>237</v>
      </c>
      <c r="P198" s="193" t="str">
        <f>IF(OR(AND(A198&lt;&gt;"",COUNTIF(Bugs!B:B,A198)&gt;0),AND(B198&lt;&gt;"",COUNTIF(Bugs!A:A,B198)&gt;0)),"Y","")</f>
        <v>Y</v>
      </c>
      <c r="Q198" s="193" t="str">
        <f>IF(OR(
    AND(COUNTIF(Bugs!A:A,B198)&gt;0,ISNUMBER(SEARCH("x",INDEX(Bugs!C:C,MATCH(B198,Bugs!A:A,0))))),
    AND(COUNTIF(Bugs!B:B,B198)&gt;0,ISNUMBER(SEARCH("x",INDEX(Bugs!C:C,MATCH(B198,Bugs!B:B,0))))),
    AND(COUNTIF(Bugs!A:A,B198)&gt;0,ISNUMBER(SEARCH("x",INDEX(Bugs!D:D,MATCH(B198,Bugs!A:A,0))))),
    AND(COUNTIF(Bugs!B:B,B198)&gt;0,ISNUMBER(SEARCH("x",INDEX(Bugs!D:D,MATCH(B198,Bugs!B:B,0)))))
),"Y","")</f>
        <v/>
      </c>
      <c r="R198">
        <f ca="1">IF(OR(ISNUMBER(MATCH(L198,MasterData!$D$3:$D$18,0)),ISNUMBER(MATCH(L198,MasterData!$C$3:$C$18,0))),
    DATEDIF(E198,I198,"d"),
    DATEDIF(E198,TODAY(),"d"))</f>
        <v>20</v>
      </c>
      <c r="S198">
        <f t="shared" ca="1" si="9"/>
        <v>0</v>
      </c>
      <c r="T198">
        <f t="shared" ca="1" si="10"/>
        <v>1</v>
      </c>
      <c r="U198">
        <f t="shared" ca="1" si="11"/>
        <v>0</v>
      </c>
    </row>
    <row r="199" spans="1:21" x14ac:dyDescent="0.35">
      <c r="B199" t="s">
        <v>706</v>
      </c>
      <c r="D199" s="34" t="s">
        <v>480</v>
      </c>
      <c r="E199" s="208">
        <v>45862</v>
      </c>
      <c r="F199" s="1"/>
      <c r="G199" t="s">
        <v>689</v>
      </c>
      <c r="I199" s="208">
        <v>45867</v>
      </c>
      <c r="K199" t="s">
        <v>241</v>
      </c>
      <c r="L199" t="s">
        <v>171</v>
      </c>
      <c r="M199" t="s">
        <v>707</v>
      </c>
      <c r="N199" t="s">
        <v>237</v>
      </c>
      <c r="P199" s="193" t="str">
        <f>IF(OR(AND(A199&lt;&gt;"",COUNTIF(Bugs!B:B,A199)&gt;0),AND(B199&lt;&gt;"",COUNTIF(Bugs!A:A,B199)&gt;0)),"Y","")</f>
        <v/>
      </c>
      <c r="Q199" s="193" t="str">
        <f>IF(OR(
    AND(COUNTIF(Bugs!A:A,B199)&gt;0,ISNUMBER(SEARCH("x",INDEX(Bugs!C:C,MATCH(B199,Bugs!A:A,0))))),
    AND(COUNTIF(Bugs!B:B,B199)&gt;0,ISNUMBER(SEARCH("x",INDEX(Bugs!C:C,MATCH(B199,Bugs!B:B,0))))),
    AND(COUNTIF(Bugs!A:A,B199)&gt;0,ISNUMBER(SEARCH("x",INDEX(Bugs!D:D,MATCH(B199,Bugs!A:A,0))))),
    AND(COUNTIF(Bugs!B:B,B199)&gt;0,ISNUMBER(SEARCH("x",INDEX(Bugs!D:D,MATCH(B199,Bugs!B:B,0)))))
),"Y","")</f>
        <v/>
      </c>
      <c r="R199">
        <f ca="1">IF(OR(ISNUMBER(MATCH(L199,MasterData!$D$3:$D$18,0)),ISNUMBER(MATCH(L199,MasterData!$C$3:$C$18,0))),
    DATEDIF(E199,I199,"d"),
    DATEDIF(E199,TODAY(),"d"))</f>
        <v>5</v>
      </c>
      <c r="S199">
        <f t="shared" ca="1" si="9"/>
        <v>1</v>
      </c>
      <c r="T199">
        <f t="shared" ca="1" si="10"/>
        <v>0</v>
      </c>
      <c r="U199">
        <f t="shared" ca="1" si="11"/>
        <v>0</v>
      </c>
    </row>
    <row r="200" spans="1:21" x14ac:dyDescent="0.35">
      <c r="B200" t="s">
        <v>19</v>
      </c>
      <c r="D200" s="34">
        <v>3003</v>
      </c>
      <c r="E200" s="208">
        <v>45863</v>
      </c>
      <c r="F200" s="1"/>
      <c r="G200" t="s">
        <v>692</v>
      </c>
      <c r="I200" s="208">
        <v>45874</v>
      </c>
      <c r="K200" t="s">
        <v>241</v>
      </c>
      <c r="L200" t="s">
        <v>171</v>
      </c>
      <c r="M200" t="s">
        <v>708</v>
      </c>
      <c r="N200" t="s">
        <v>237</v>
      </c>
      <c r="P200" s="193" t="str">
        <f>IF(OR(AND(A200&lt;&gt;"",COUNTIF(Bugs!B:B,A200)&gt;0),AND(B200&lt;&gt;"",COUNTIF(Bugs!A:A,B200)&gt;0)),"Y","")</f>
        <v>Y</v>
      </c>
      <c r="Q200" s="193" t="str">
        <f>IF(OR(
    AND(COUNTIF(Bugs!A:A,B200)&gt;0,ISNUMBER(SEARCH("x",INDEX(Bugs!C:C,MATCH(B200,Bugs!A:A,0))))),
    AND(COUNTIF(Bugs!B:B,B200)&gt;0,ISNUMBER(SEARCH("x",INDEX(Bugs!C:C,MATCH(B200,Bugs!B:B,0))))),
    AND(COUNTIF(Bugs!A:A,B200)&gt;0,ISNUMBER(SEARCH("x",INDEX(Bugs!D:D,MATCH(B200,Bugs!A:A,0))))),
    AND(COUNTIF(Bugs!B:B,B200)&gt;0,ISNUMBER(SEARCH("x",INDEX(Bugs!D:D,MATCH(B200,Bugs!B:B,0)))))
),"Y","")</f>
        <v>Y</v>
      </c>
      <c r="R200">
        <f ca="1">IF(OR(ISNUMBER(MATCH(L200,MasterData!$D$3:$D$18,0)),ISNUMBER(MATCH(L200,MasterData!$C$3:$C$18,0))),
    DATEDIF(E200,I200,"d"),
    DATEDIF(E200,TODAY(),"d"))</f>
        <v>11</v>
      </c>
      <c r="S200">
        <f ca="1">IF(AND($R200&gt;=0,$R200&lt;=7),1,0)</f>
        <v>0</v>
      </c>
      <c r="T200">
        <f ca="1">IF(AND($R200&gt;7,R200&lt;=30),1,0)</f>
        <v>1</v>
      </c>
      <c r="U200">
        <f ca="1">IF($R200&gt;30,1,0)</f>
        <v>0</v>
      </c>
    </row>
    <row r="201" spans="1:21" x14ac:dyDescent="0.35">
      <c r="B201" t="s">
        <v>709</v>
      </c>
      <c r="D201" s="34" t="s">
        <v>231</v>
      </c>
      <c r="E201" s="208">
        <v>45867</v>
      </c>
      <c r="F201" s="1"/>
      <c r="G201" t="s">
        <v>710</v>
      </c>
      <c r="I201" s="208">
        <v>45869</v>
      </c>
      <c r="K201" t="s">
        <v>235</v>
      </c>
      <c r="L201" t="s">
        <v>171</v>
      </c>
      <c r="M201" t="s">
        <v>711</v>
      </c>
      <c r="N201" t="s">
        <v>237</v>
      </c>
      <c r="P201" s="193" t="str">
        <f>IF(OR(AND(A201&lt;&gt;"",COUNTIF(Bugs!B:B,A201)&gt;0),AND(B201&lt;&gt;"",COUNTIF(Bugs!A:A,B201)&gt;0)),"Y","")</f>
        <v/>
      </c>
      <c r="Q201" s="193" t="str">
        <f>IF(OR(
    AND(COUNTIF(Bugs!A:A,B201)&gt;0,ISNUMBER(SEARCH("x",INDEX(Bugs!C:C,MATCH(B201,Bugs!A:A,0))))),
    AND(COUNTIF(Bugs!B:B,B201)&gt;0,ISNUMBER(SEARCH("x",INDEX(Bugs!C:C,MATCH(B201,Bugs!B:B,0))))),
    AND(COUNTIF(Bugs!A:A,B201)&gt;0,ISNUMBER(SEARCH("x",INDEX(Bugs!D:D,MATCH(B201,Bugs!A:A,0))))),
    AND(COUNTIF(Bugs!B:B,B201)&gt;0,ISNUMBER(SEARCH("x",INDEX(Bugs!D:D,MATCH(B201,Bugs!B:B,0)))))
),"Y","")</f>
        <v/>
      </c>
      <c r="R201">
        <f ca="1">IF(OR(ISNUMBER(MATCH(L201,MasterData!$D$3:$D$18,0)),ISNUMBER(MATCH(L201,MasterData!$C$3:$C$18,0))),
    DATEDIF(E201,I201,"d"),
    DATEDIF(E201,TODAY(),"d"))</f>
        <v>2</v>
      </c>
      <c r="S201">
        <f t="shared" ref="S201:S264" ca="1" si="12">IF(AND($R201&gt;=0,$R201&lt;=7),1,0)</f>
        <v>1</v>
      </c>
      <c r="T201">
        <f t="shared" ref="T201:T264" ca="1" si="13">IF(AND($R201&gt;7,R201&lt;=30),1,0)</f>
        <v>0</v>
      </c>
      <c r="U201">
        <f t="shared" ref="U201:U264" ca="1" si="14">IF($R201&gt;30,1,0)</f>
        <v>0</v>
      </c>
    </row>
    <row r="202" spans="1:21" x14ac:dyDescent="0.35">
      <c r="B202" t="s">
        <v>712</v>
      </c>
      <c r="D202" s="34" t="s">
        <v>480</v>
      </c>
      <c r="E202" s="208">
        <v>45867</v>
      </c>
      <c r="F202" s="1"/>
      <c r="G202" t="s">
        <v>699</v>
      </c>
      <c r="I202" s="208">
        <v>45868</v>
      </c>
      <c r="K202" t="s">
        <v>241</v>
      </c>
      <c r="L202" t="s">
        <v>171</v>
      </c>
      <c r="M202" t="s">
        <v>713</v>
      </c>
      <c r="N202" t="s">
        <v>237</v>
      </c>
      <c r="P202" s="193" t="str">
        <f>IF(OR(AND(A202&lt;&gt;"",COUNTIF(Bugs!B:B,A202)&gt;0),AND(B202&lt;&gt;"",COUNTIF(Bugs!A:A,B202)&gt;0)),"Y","")</f>
        <v/>
      </c>
      <c r="Q202" s="193" t="str">
        <f>IF(OR(
    AND(COUNTIF(Bugs!A:A,B202)&gt;0,ISNUMBER(SEARCH("x",INDEX(Bugs!C:C,MATCH(B202,Bugs!A:A,0))))),
    AND(COUNTIF(Bugs!B:B,B202)&gt;0,ISNUMBER(SEARCH("x",INDEX(Bugs!C:C,MATCH(B202,Bugs!B:B,0))))),
    AND(COUNTIF(Bugs!A:A,B202)&gt;0,ISNUMBER(SEARCH("x",INDEX(Bugs!D:D,MATCH(B202,Bugs!A:A,0))))),
    AND(COUNTIF(Bugs!B:B,B202)&gt;0,ISNUMBER(SEARCH("x",INDEX(Bugs!D:D,MATCH(B202,Bugs!B:B,0)))))
),"Y","")</f>
        <v/>
      </c>
      <c r="R202">
        <f ca="1">IF(OR(ISNUMBER(MATCH(L202,MasterData!$D$3:$D$18,0)),ISNUMBER(MATCH(L202,MasterData!$C$3:$C$18,0))),
    DATEDIF(E202,I202,"d"),
    DATEDIF(E202,TODAY(),"d"))</f>
        <v>1</v>
      </c>
      <c r="S202">
        <f t="shared" ca="1" si="12"/>
        <v>1</v>
      </c>
      <c r="T202">
        <f t="shared" ca="1" si="13"/>
        <v>0</v>
      </c>
      <c r="U202">
        <f t="shared" ca="1" si="14"/>
        <v>0</v>
      </c>
    </row>
    <row r="203" spans="1:21" x14ac:dyDescent="0.35">
      <c r="B203" t="s">
        <v>714</v>
      </c>
      <c r="D203" s="34" t="s">
        <v>231</v>
      </c>
      <c r="E203" s="208">
        <v>45867</v>
      </c>
      <c r="F203" s="1"/>
      <c r="G203" t="s">
        <v>715</v>
      </c>
      <c r="I203" s="208">
        <v>45896.52511574074</v>
      </c>
      <c r="K203" t="s">
        <v>235</v>
      </c>
      <c r="L203" t="s">
        <v>171</v>
      </c>
      <c r="M203" t="s">
        <v>716</v>
      </c>
      <c r="N203" t="s">
        <v>237</v>
      </c>
      <c r="P203" s="193" t="str">
        <f>IF(OR(AND(A203&lt;&gt;"",COUNTIF(Bugs!B:B,A203)&gt;0),AND(B203&lt;&gt;"",COUNTIF(Bugs!A:A,B203)&gt;0)),"Y","")</f>
        <v/>
      </c>
      <c r="Q203" s="193" t="str">
        <f>IF(OR(
    AND(COUNTIF(Bugs!A:A,B203)&gt;0,ISNUMBER(SEARCH("x",INDEX(Bugs!C:C,MATCH(B203,Bugs!A:A,0))))),
    AND(COUNTIF(Bugs!B:B,B203)&gt;0,ISNUMBER(SEARCH("x",INDEX(Bugs!C:C,MATCH(B203,Bugs!B:B,0))))),
    AND(COUNTIF(Bugs!A:A,B203)&gt;0,ISNUMBER(SEARCH("x",INDEX(Bugs!D:D,MATCH(B203,Bugs!A:A,0))))),
    AND(COUNTIF(Bugs!B:B,B203)&gt;0,ISNUMBER(SEARCH("x",INDEX(Bugs!D:D,MATCH(B203,Bugs!B:B,0)))))
),"Y","")</f>
        <v/>
      </c>
      <c r="R203">
        <f ca="1">IF(OR(ISNUMBER(MATCH(L203,MasterData!$D$3:$D$18,0)),ISNUMBER(MATCH(L203,MasterData!$C$3:$C$18,0))),
    DATEDIF(E203,I203,"d"),
    DATEDIF(E203,TODAY(),"d"))</f>
        <v>29</v>
      </c>
      <c r="S203">
        <f t="shared" ca="1" si="12"/>
        <v>0</v>
      </c>
      <c r="T203">
        <f t="shared" ca="1" si="13"/>
        <v>1</v>
      </c>
      <c r="U203">
        <f t="shared" ca="1" si="14"/>
        <v>0</v>
      </c>
    </row>
    <row r="204" spans="1:21" x14ac:dyDescent="0.35">
      <c r="B204" t="s">
        <v>20</v>
      </c>
      <c r="D204" s="34" t="s">
        <v>717</v>
      </c>
      <c r="E204" s="208">
        <v>45868</v>
      </c>
      <c r="F204" s="1"/>
      <c r="G204" t="s">
        <v>718</v>
      </c>
      <c r="I204" s="208">
        <v>45895.570856481485</v>
      </c>
      <c r="K204" t="s">
        <v>241</v>
      </c>
      <c r="L204" t="s">
        <v>171</v>
      </c>
      <c r="M204" t="s">
        <v>719</v>
      </c>
      <c r="N204" t="s">
        <v>237</v>
      </c>
      <c r="P204" s="193" t="str">
        <f>IF(OR(AND(A204&lt;&gt;"",COUNTIF(Bugs!B:B,A204)&gt;0),AND(B204&lt;&gt;"",COUNTIF(Bugs!A:A,B204)&gt;0)),"Y","")</f>
        <v>Y</v>
      </c>
      <c r="Q204" s="193" t="str">
        <f>IF(OR(
    AND(COUNTIF(Bugs!A:A,B204)&gt;0,ISNUMBER(SEARCH("x",INDEX(Bugs!C:C,MATCH(B204,Bugs!A:A,0))))),
    AND(COUNTIF(Bugs!B:B,B204)&gt;0,ISNUMBER(SEARCH("x",INDEX(Bugs!C:C,MATCH(B204,Bugs!B:B,0))))),
    AND(COUNTIF(Bugs!A:A,B204)&gt;0,ISNUMBER(SEARCH("x",INDEX(Bugs!D:D,MATCH(B204,Bugs!A:A,0))))),
    AND(COUNTIF(Bugs!B:B,B204)&gt;0,ISNUMBER(SEARCH("x",INDEX(Bugs!D:D,MATCH(B204,Bugs!B:B,0)))))
),"Y","")</f>
        <v/>
      </c>
      <c r="R204">
        <f ca="1">IF(OR(ISNUMBER(MATCH(L204,MasterData!$D$3:$D$18,0)),ISNUMBER(MATCH(L204,MasterData!$C$3:$C$18,0))),
    DATEDIF(E204,I204,"d"),
    DATEDIF(E204,TODAY(),"d"))</f>
        <v>27</v>
      </c>
      <c r="S204">
        <f t="shared" ca="1" si="12"/>
        <v>0</v>
      </c>
      <c r="T204">
        <f t="shared" ca="1" si="13"/>
        <v>1</v>
      </c>
      <c r="U204">
        <f t="shared" ca="1" si="14"/>
        <v>0</v>
      </c>
    </row>
    <row r="205" spans="1:21" x14ac:dyDescent="0.35">
      <c r="B205" t="s">
        <v>21</v>
      </c>
      <c r="D205" s="34">
        <v>3366</v>
      </c>
      <c r="E205" s="208">
        <v>45868</v>
      </c>
      <c r="F205" s="1"/>
      <c r="G205" t="s">
        <v>720</v>
      </c>
      <c r="I205" s="208">
        <v>45895.400914351849</v>
      </c>
      <c r="K205" t="s">
        <v>241</v>
      </c>
      <c r="L205" t="s">
        <v>171</v>
      </c>
      <c r="M205" t="s">
        <v>721</v>
      </c>
      <c r="N205" t="s">
        <v>237</v>
      </c>
      <c r="P205" s="193" t="str">
        <f>IF(OR(AND(A205&lt;&gt;"",COUNTIF(Bugs!B:B,A205)&gt;0),AND(B205&lt;&gt;"",COUNTIF(Bugs!A:A,B205)&gt;0)),"Y","")</f>
        <v>Y</v>
      </c>
      <c r="Q205" s="193" t="str">
        <f>IF(OR(
    AND(COUNTIF(Bugs!A:A,B205)&gt;0,ISNUMBER(SEARCH("x",INDEX(Bugs!C:C,MATCH(B205,Bugs!A:A,0))))),
    AND(COUNTIF(Bugs!B:B,B205)&gt;0,ISNUMBER(SEARCH("x",INDEX(Bugs!C:C,MATCH(B205,Bugs!B:B,0))))),
    AND(COUNTIF(Bugs!A:A,B205)&gt;0,ISNUMBER(SEARCH("x",INDEX(Bugs!D:D,MATCH(B205,Bugs!A:A,0))))),
    AND(COUNTIF(Bugs!B:B,B205)&gt;0,ISNUMBER(SEARCH("x",INDEX(Bugs!D:D,MATCH(B205,Bugs!B:B,0)))))
),"Y","")</f>
        <v>Y</v>
      </c>
      <c r="R205">
        <f ca="1">IF(OR(ISNUMBER(MATCH(L205,MasterData!$D$3:$D$18,0)),ISNUMBER(MATCH(L205,MasterData!$C$3:$C$18,0))),
    DATEDIF(E205,I205,"d"),
    DATEDIF(E205,TODAY(),"d"))</f>
        <v>27</v>
      </c>
      <c r="S205">
        <f t="shared" ca="1" si="12"/>
        <v>0</v>
      </c>
      <c r="T205">
        <f t="shared" ca="1" si="13"/>
        <v>1</v>
      </c>
      <c r="U205">
        <f t="shared" ca="1" si="14"/>
        <v>0</v>
      </c>
    </row>
    <row r="206" spans="1:21" x14ac:dyDescent="0.35">
      <c r="B206" t="s">
        <v>22</v>
      </c>
      <c r="D206" s="34" t="s">
        <v>717</v>
      </c>
      <c r="E206" s="208">
        <v>45869</v>
      </c>
      <c r="G206" t="s">
        <v>722</v>
      </c>
      <c r="I206" s="208">
        <v>45870</v>
      </c>
      <c r="K206" t="s">
        <v>235</v>
      </c>
      <c r="L206" t="s">
        <v>171</v>
      </c>
      <c r="M206" t="s">
        <v>723</v>
      </c>
      <c r="N206" t="s">
        <v>237</v>
      </c>
      <c r="P206" s="193" t="str">
        <f>IF(OR(AND(A206&lt;&gt;"",COUNTIF(Bugs!B:B,A206)&gt;0),AND(B206&lt;&gt;"",COUNTIF(Bugs!A:A,B206)&gt;0)),"Y","")</f>
        <v>Y</v>
      </c>
      <c r="Q206" s="193" t="str">
        <f>IF(OR(
    AND(COUNTIF(Bugs!A:A,B206)&gt;0,ISNUMBER(SEARCH("x",INDEX(Bugs!C:C,MATCH(B206,Bugs!A:A,0))))),
    AND(COUNTIF(Bugs!B:B,B206)&gt;0,ISNUMBER(SEARCH("x",INDEX(Bugs!C:C,MATCH(B206,Bugs!B:B,0))))),
    AND(COUNTIF(Bugs!A:A,B206)&gt;0,ISNUMBER(SEARCH("x",INDEX(Bugs!D:D,MATCH(B206,Bugs!A:A,0))))),
    AND(COUNTIF(Bugs!B:B,B206)&gt;0,ISNUMBER(SEARCH("x",INDEX(Bugs!D:D,MATCH(B206,Bugs!B:B,0)))))
),"Y","")</f>
        <v>Y</v>
      </c>
      <c r="R206">
        <f ca="1">IF(OR(ISNUMBER(MATCH(L206,MasterData!$D$3:$D$18,0)),ISNUMBER(MATCH(L206,MasterData!$C$3:$C$18,0))),
    DATEDIF(E206,I206,"d"),
    DATEDIF(E206,TODAY(),"d"))</f>
        <v>1</v>
      </c>
      <c r="S206">
        <f t="shared" ca="1" si="12"/>
        <v>1</v>
      </c>
      <c r="T206">
        <f t="shared" ca="1" si="13"/>
        <v>0</v>
      </c>
      <c r="U206">
        <f t="shared" ca="1" si="14"/>
        <v>0</v>
      </c>
    </row>
    <row r="207" spans="1:21" x14ac:dyDescent="0.35">
      <c r="B207" t="s">
        <v>23</v>
      </c>
      <c r="D207" s="34" t="s">
        <v>480</v>
      </c>
      <c r="E207" s="208">
        <v>45870</v>
      </c>
      <c r="G207" t="s">
        <v>724</v>
      </c>
      <c r="I207" s="208">
        <v>45881</v>
      </c>
      <c r="K207" t="s">
        <v>235</v>
      </c>
      <c r="L207" t="s">
        <v>171</v>
      </c>
      <c r="M207" t="s">
        <v>725</v>
      </c>
      <c r="N207" t="s">
        <v>237</v>
      </c>
      <c r="P207" s="193" t="str">
        <f>IF(OR(AND(A207&lt;&gt;"",COUNTIF(Bugs!B:B,A207)&gt;0),AND(B207&lt;&gt;"",COUNTIF(Bugs!A:A,B207)&gt;0)),"Y","")</f>
        <v>Y</v>
      </c>
      <c r="Q207" s="193" t="str">
        <f>IF(OR(
    AND(COUNTIF(Bugs!A:A,B207)&gt;0,ISNUMBER(SEARCH("x",INDEX(Bugs!C:C,MATCH(B207,Bugs!A:A,0))))),
    AND(COUNTIF(Bugs!B:B,B207)&gt;0,ISNUMBER(SEARCH("x",INDEX(Bugs!C:C,MATCH(B207,Bugs!B:B,0))))),
    AND(COUNTIF(Bugs!A:A,B207)&gt;0,ISNUMBER(SEARCH("x",INDEX(Bugs!D:D,MATCH(B207,Bugs!A:A,0))))),
    AND(COUNTIF(Bugs!B:B,B207)&gt;0,ISNUMBER(SEARCH("x",INDEX(Bugs!D:D,MATCH(B207,Bugs!B:B,0)))))
),"Y","")</f>
        <v/>
      </c>
      <c r="R207">
        <f ca="1">IF(OR(ISNUMBER(MATCH(L207,MasterData!$D$3:$D$18,0)),ISNUMBER(MATCH(L207,MasterData!$C$3:$C$18,0))),
    DATEDIF(E207,I207,"d"),
    DATEDIF(E207,TODAY(),"d"))</f>
        <v>11</v>
      </c>
      <c r="S207">
        <f t="shared" ca="1" si="12"/>
        <v>0</v>
      </c>
      <c r="T207">
        <f t="shared" ca="1" si="13"/>
        <v>1</v>
      </c>
      <c r="U207">
        <f t="shared" ca="1" si="14"/>
        <v>0</v>
      </c>
    </row>
    <row r="208" spans="1:21" x14ac:dyDescent="0.35">
      <c r="B208" t="s">
        <v>24</v>
      </c>
      <c r="D208" s="34" t="s">
        <v>254</v>
      </c>
      <c r="E208" s="208">
        <v>45873</v>
      </c>
      <c r="G208" t="s">
        <v>727</v>
      </c>
      <c r="I208" s="208">
        <v>45874</v>
      </c>
      <c r="K208" t="s">
        <v>241</v>
      </c>
      <c r="L208" t="s">
        <v>171</v>
      </c>
      <c r="M208" t="s">
        <v>728</v>
      </c>
      <c r="N208" t="s">
        <v>237</v>
      </c>
      <c r="P208" s="193" t="str">
        <f>IF(OR(AND(A208&lt;&gt;"",COUNTIF(Bugs!B:B,A208)&gt;0),AND(B208&lt;&gt;"",COUNTIF(Bugs!A:A,B208)&gt;0)),"Y","")</f>
        <v>Y</v>
      </c>
      <c r="Q208" s="193" t="str">
        <f>IF(OR(
    AND(COUNTIF(Bugs!A:A,B208)&gt;0,ISNUMBER(SEARCH("x",INDEX(Bugs!C:C,MATCH(B208,Bugs!A:A,0))))),
    AND(COUNTIF(Bugs!B:B,B208)&gt;0,ISNUMBER(SEARCH("x",INDEX(Bugs!C:C,MATCH(B208,Bugs!B:B,0))))),
    AND(COUNTIF(Bugs!A:A,B208)&gt;0,ISNUMBER(SEARCH("x",INDEX(Bugs!D:D,MATCH(B208,Bugs!A:A,0))))),
    AND(COUNTIF(Bugs!B:B,B208)&gt;0,ISNUMBER(SEARCH("x",INDEX(Bugs!D:D,MATCH(B208,Bugs!B:B,0)))))
),"Y","")</f>
        <v/>
      </c>
      <c r="R208">
        <f ca="1">IF(OR(ISNUMBER(MATCH(L208,MasterData!$D$3:$D$18,0)),ISNUMBER(MATCH(L208,MasterData!$C$3:$C$18,0))),
    DATEDIF(E208,I208,"d"),
    DATEDIF(E208,TODAY(),"d"))</f>
        <v>1</v>
      </c>
      <c r="S208">
        <f t="shared" ca="1" si="12"/>
        <v>1</v>
      </c>
      <c r="T208">
        <f t="shared" ca="1" si="13"/>
        <v>0</v>
      </c>
      <c r="U208">
        <f t="shared" ca="1" si="14"/>
        <v>0</v>
      </c>
    </row>
    <row r="209" spans="2:21" x14ac:dyDescent="0.35">
      <c r="B209" t="s">
        <v>25</v>
      </c>
      <c r="D209" s="34">
        <v>5975</v>
      </c>
      <c r="E209" s="208">
        <v>45876</v>
      </c>
      <c r="G209" t="s">
        <v>248</v>
      </c>
      <c r="H209" t="s">
        <v>245</v>
      </c>
      <c r="I209" s="208">
        <v>45980.327187499999</v>
      </c>
      <c r="K209" t="s">
        <v>241</v>
      </c>
      <c r="L209" t="s">
        <v>171</v>
      </c>
      <c r="M209" t="s">
        <v>729</v>
      </c>
      <c r="N209" t="s">
        <v>237</v>
      </c>
      <c r="P209" s="193" t="str">
        <f>IF(OR(AND(A209&lt;&gt;"",COUNTIF(Bugs!B:B,A209)&gt;0),AND(B209&lt;&gt;"",COUNTIF(Bugs!A:A,B209)&gt;0)),"Y","")</f>
        <v>Y</v>
      </c>
      <c r="Q209" s="193" t="str">
        <f>IF(OR(
    AND(COUNTIF(Bugs!A:A,B209)&gt;0,ISNUMBER(SEARCH("x",INDEX(Bugs!C:C,MATCH(B209,Bugs!A:A,0))))),
    AND(COUNTIF(Bugs!B:B,B209)&gt;0,ISNUMBER(SEARCH("x",INDEX(Bugs!C:C,MATCH(B209,Bugs!B:B,0))))),
    AND(COUNTIF(Bugs!A:A,B209)&gt;0,ISNUMBER(SEARCH("x",INDEX(Bugs!D:D,MATCH(B209,Bugs!A:A,0))))),
    AND(COUNTIF(Bugs!B:B,B209)&gt;0,ISNUMBER(SEARCH("x",INDEX(Bugs!D:D,MATCH(B209,Bugs!B:B,0)))))
),"Y","")</f>
        <v/>
      </c>
      <c r="R209">
        <f ca="1">IF(OR(ISNUMBER(MATCH(L209,MasterData!$D$3:$D$18,0)),ISNUMBER(MATCH(L209,MasterData!$C$3:$C$18,0))),
    DATEDIF(E209,I209,"d"),
    DATEDIF(E209,TODAY(),"d"))</f>
        <v>104</v>
      </c>
      <c r="S209">
        <f t="shared" ca="1" si="12"/>
        <v>0</v>
      </c>
      <c r="T209">
        <f t="shared" ca="1" si="13"/>
        <v>0</v>
      </c>
      <c r="U209">
        <f t="shared" ca="1" si="14"/>
        <v>1</v>
      </c>
    </row>
    <row r="210" spans="2:21" x14ac:dyDescent="0.35">
      <c r="B210" t="s">
        <v>26</v>
      </c>
      <c r="D210" s="34">
        <v>5975</v>
      </c>
      <c r="E210" s="208">
        <v>45876</v>
      </c>
      <c r="G210" t="s">
        <v>248</v>
      </c>
      <c r="H210" t="s">
        <v>245</v>
      </c>
      <c r="I210" s="208">
        <v>45897.422789351855</v>
      </c>
      <c r="K210" t="s">
        <v>241</v>
      </c>
      <c r="L210" t="s">
        <v>171</v>
      </c>
      <c r="M210" t="s">
        <v>729</v>
      </c>
      <c r="N210" t="s">
        <v>237</v>
      </c>
      <c r="P210" s="193" t="str">
        <f>IF(OR(AND(A210&lt;&gt;"",COUNTIF(Bugs!B:B,A210)&gt;0),AND(B210&lt;&gt;"",COUNTIF(Bugs!A:A,B210)&gt;0)),"Y","")</f>
        <v>Y</v>
      </c>
      <c r="Q210" s="193" t="str">
        <f>IF(OR(
    AND(COUNTIF(Bugs!A:A,B210)&gt;0,ISNUMBER(SEARCH("x",INDEX(Bugs!C:C,MATCH(B210,Bugs!A:A,0))))),
    AND(COUNTIF(Bugs!B:B,B210)&gt;0,ISNUMBER(SEARCH("x",INDEX(Bugs!C:C,MATCH(B210,Bugs!B:B,0))))),
    AND(COUNTIF(Bugs!A:A,B210)&gt;0,ISNUMBER(SEARCH("x",INDEX(Bugs!D:D,MATCH(B210,Bugs!A:A,0))))),
    AND(COUNTIF(Bugs!B:B,B210)&gt;0,ISNUMBER(SEARCH("x",INDEX(Bugs!D:D,MATCH(B210,Bugs!B:B,0)))))
),"Y","")</f>
        <v/>
      </c>
      <c r="R210">
        <f ca="1">IF(OR(ISNUMBER(MATCH(L210,MasterData!$D$3:$D$18,0)),ISNUMBER(MATCH(L210,MasterData!$C$3:$C$18,0))),
    DATEDIF(E210,I210,"d"),
    DATEDIF(E210,TODAY(),"d"))</f>
        <v>21</v>
      </c>
      <c r="S210">
        <f t="shared" ca="1" si="12"/>
        <v>0</v>
      </c>
      <c r="T210">
        <f t="shared" ca="1" si="13"/>
        <v>1</v>
      </c>
      <c r="U210">
        <f t="shared" ca="1" si="14"/>
        <v>0</v>
      </c>
    </row>
    <row r="211" spans="2:21" x14ac:dyDescent="0.35">
      <c r="B211" t="s">
        <v>730</v>
      </c>
      <c r="D211" s="34">
        <v>5975</v>
      </c>
      <c r="E211" s="208">
        <v>45877</v>
      </c>
      <c r="G211" t="s">
        <v>248</v>
      </c>
      <c r="H211" t="s">
        <v>245</v>
      </c>
      <c r="I211" s="208">
        <v>45896.544803240744</v>
      </c>
      <c r="K211" t="s">
        <v>241</v>
      </c>
      <c r="L211" t="s">
        <v>171</v>
      </c>
      <c r="M211" t="s">
        <v>731</v>
      </c>
      <c r="N211" t="s">
        <v>237</v>
      </c>
      <c r="P211" s="193" t="str">
        <f>IF(OR(AND(A211&lt;&gt;"",COUNTIF(Bugs!B:B,A211)&gt;0),AND(B211&lt;&gt;"",COUNTIF(Bugs!A:A,B211)&gt;0)),"Y","")</f>
        <v/>
      </c>
      <c r="Q211" s="193" t="str">
        <f>IF(OR(
    AND(COUNTIF(Bugs!A:A,B211)&gt;0,ISNUMBER(SEARCH("x",INDEX(Bugs!C:C,MATCH(B211,Bugs!A:A,0))))),
    AND(COUNTIF(Bugs!B:B,B211)&gt;0,ISNUMBER(SEARCH("x",INDEX(Bugs!C:C,MATCH(B211,Bugs!B:B,0))))),
    AND(COUNTIF(Bugs!A:A,B211)&gt;0,ISNUMBER(SEARCH("x",INDEX(Bugs!D:D,MATCH(B211,Bugs!A:A,0))))),
    AND(COUNTIF(Bugs!B:B,B211)&gt;0,ISNUMBER(SEARCH("x",INDEX(Bugs!D:D,MATCH(B211,Bugs!B:B,0)))))
),"Y","")</f>
        <v/>
      </c>
      <c r="R211">
        <f ca="1">IF(OR(ISNUMBER(MATCH(L211,MasterData!$D$3:$D$18,0)),ISNUMBER(MATCH(L211,MasterData!$C$3:$C$18,0))),
    DATEDIF(E211,I211,"d"),
    DATEDIF(E211,TODAY(),"d"))</f>
        <v>19</v>
      </c>
      <c r="S211">
        <f t="shared" ca="1" si="12"/>
        <v>0</v>
      </c>
      <c r="T211">
        <f t="shared" ca="1" si="13"/>
        <v>1</v>
      </c>
      <c r="U211">
        <f t="shared" ca="1" si="14"/>
        <v>0</v>
      </c>
    </row>
    <row r="212" spans="2:21" x14ac:dyDescent="0.35">
      <c r="B212" t="s">
        <v>732</v>
      </c>
      <c r="D212" s="34" t="s">
        <v>480</v>
      </c>
      <c r="E212" s="208">
        <v>45881</v>
      </c>
      <c r="G212" t="s">
        <v>733</v>
      </c>
      <c r="I212" s="208">
        <v>45881</v>
      </c>
      <c r="K212" t="s">
        <v>347</v>
      </c>
      <c r="L212" t="s">
        <v>171</v>
      </c>
      <c r="M212" t="s">
        <v>734</v>
      </c>
      <c r="N212" t="s">
        <v>237</v>
      </c>
      <c r="P212" s="193" t="str">
        <f>IF(OR(AND(A212&lt;&gt;"",COUNTIF(Bugs!B:B,A212)&gt;0),AND(B212&lt;&gt;"",COUNTIF(Bugs!A:A,B212)&gt;0)),"Y","")</f>
        <v/>
      </c>
      <c r="Q212" s="193" t="str">
        <f>IF(OR(
    AND(COUNTIF(Bugs!A:A,B212)&gt;0,ISNUMBER(SEARCH("x",INDEX(Bugs!C:C,MATCH(B212,Bugs!A:A,0))))),
    AND(COUNTIF(Bugs!B:B,B212)&gt;0,ISNUMBER(SEARCH("x",INDEX(Bugs!C:C,MATCH(B212,Bugs!B:B,0))))),
    AND(COUNTIF(Bugs!A:A,B212)&gt;0,ISNUMBER(SEARCH("x",INDEX(Bugs!D:D,MATCH(B212,Bugs!A:A,0))))),
    AND(COUNTIF(Bugs!B:B,B212)&gt;0,ISNUMBER(SEARCH("x",INDEX(Bugs!D:D,MATCH(B212,Bugs!B:B,0)))))
),"Y","")</f>
        <v/>
      </c>
      <c r="R212">
        <f ca="1">IF(OR(ISNUMBER(MATCH(L212,MasterData!$D$3:$D$18,0)),ISNUMBER(MATCH(L212,MasterData!$C$3:$C$18,0))),
    DATEDIF(E212,I212,"d"),
    DATEDIF(E212,TODAY(),"d"))</f>
        <v>0</v>
      </c>
      <c r="S212">
        <f t="shared" ca="1" si="12"/>
        <v>1</v>
      </c>
      <c r="T212">
        <f t="shared" ca="1" si="13"/>
        <v>0</v>
      </c>
      <c r="U212">
        <f t="shared" ca="1" si="14"/>
        <v>0</v>
      </c>
    </row>
    <row r="213" spans="2:21" x14ac:dyDescent="0.35">
      <c r="B213" t="s">
        <v>27</v>
      </c>
      <c r="D213" s="34" t="s">
        <v>717</v>
      </c>
      <c r="E213" s="208">
        <v>45881</v>
      </c>
      <c r="G213" t="s">
        <v>735</v>
      </c>
      <c r="H213" t="s">
        <v>736</v>
      </c>
      <c r="I213" s="208">
        <v>45910</v>
      </c>
      <c r="K213" t="s">
        <v>241</v>
      </c>
      <c r="L213" t="s">
        <v>171</v>
      </c>
      <c r="M213" t="s">
        <v>737</v>
      </c>
      <c r="N213" t="s">
        <v>237</v>
      </c>
      <c r="P213" s="193" t="str">
        <f>IF(OR(AND(A213&lt;&gt;"",COUNTIF(Bugs!B:B,A213)&gt;0),AND(B213&lt;&gt;"",COUNTIF(Bugs!A:A,B213)&gt;0)),"Y","")</f>
        <v>Y</v>
      </c>
      <c r="Q213" s="193" t="str">
        <f>IF(OR(
    AND(COUNTIF(Bugs!A:A,B213)&gt;0,ISNUMBER(SEARCH("x",INDEX(Bugs!C:C,MATCH(B213,Bugs!A:A,0))))),
    AND(COUNTIF(Bugs!B:B,B213)&gt;0,ISNUMBER(SEARCH("x",INDEX(Bugs!C:C,MATCH(B213,Bugs!B:B,0))))),
    AND(COUNTIF(Bugs!A:A,B213)&gt;0,ISNUMBER(SEARCH("x",INDEX(Bugs!D:D,MATCH(B213,Bugs!A:A,0))))),
    AND(COUNTIF(Bugs!B:B,B213)&gt;0,ISNUMBER(SEARCH("x",INDEX(Bugs!D:D,MATCH(B213,Bugs!B:B,0)))))
),"Y","")</f>
        <v/>
      </c>
      <c r="R213">
        <f ca="1">IF(OR(ISNUMBER(MATCH(L213,MasterData!$D$3:$D$18,0)),ISNUMBER(MATCH(L213,MasterData!$C$3:$C$18,0))),
    DATEDIF(E213,I213,"d"),
    DATEDIF(E213,TODAY(),"d"))</f>
        <v>29</v>
      </c>
      <c r="S213">
        <f t="shared" ca="1" si="12"/>
        <v>0</v>
      </c>
      <c r="T213">
        <f t="shared" ca="1" si="13"/>
        <v>1</v>
      </c>
      <c r="U213">
        <f t="shared" ca="1" si="14"/>
        <v>0</v>
      </c>
    </row>
    <row r="214" spans="2:21" x14ac:dyDescent="0.35">
      <c r="B214" t="s">
        <v>28</v>
      </c>
      <c r="D214" s="34">
        <v>3014</v>
      </c>
      <c r="E214" s="208">
        <v>45882</v>
      </c>
      <c r="G214" t="s">
        <v>738</v>
      </c>
      <c r="H214" t="s">
        <v>736</v>
      </c>
      <c r="I214" s="208">
        <v>45915</v>
      </c>
      <c r="K214" t="s">
        <v>235</v>
      </c>
      <c r="L214" t="s">
        <v>171</v>
      </c>
      <c r="M214" t="s">
        <v>739</v>
      </c>
      <c r="N214" t="s">
        <v>237</v>
      </c>
      <c r="P214" s="193" t="str">
        <f>IF(OR(AND(A214&lt;&gt;"",COUNTIF(Bugs!B:B,A214)&gt;0),AND(B214&lt;&gt;"",COUNTIF(Bugs!A:A,B214)&gt;0)),"Y","")</f>
        <v>Y</v>
      </c>
      <c r="Q214" s="193" t="str">
        <f>IF(OR(
    AND(COUNTIF(Bugs!A:A,B214)&gt;0,ISNUMBER(SEARCH("x",INDEX(Bugs!C:C,MATCH(B214,Bugs!A:A,0))))),
    AND(COUNTIF(Bugs!B:B,B214)&gt;0,ISNUMBER(SEARCH("x",INDEX(Bugs!C:C,MATCH(B214,Bugs!B:B,0))))),
    AND(COUNTIF(Bugs!A:A,B214)&gt;0,ISNUMBER(SEARCH("x",INDEX(Bugs!D:D,MATCH(B214,Bugs!A:A,0))))),
    AND(COUNTIF(Bugs!B:B,B214)&gt;0,ISNUMBER(SEARCH("x",INDEX(Bugs!D:D,MATCH(B214,Bugs!B:B,0)))))
),"Y","")</f>
        <v/>
      </c>
      <c r="R214">
        <f ca="1">IF(OR(ISNUMBER(MATCH(L214,MasterData!$D$3:$D$18,0)),ISNUMBER(MATCH(L214,MasterData!$C$3:$C$18,0))),
    DATEDIF(E214,I214,"d"),
    DATEDIF(E214,TODAY(),"d"))</f>
        <v>33</v>
      </c>
      <c r="S214">
        <f t="shared" ca="1" si="12"/>
        <v>0</v>
      </c>
      <c r="T214">
        <f t="shared" ca="1" si="13"/>
        <v>0</v>
      </c>
      <c r="U214">
        <f t="shared" ca="1" si="14"/>
        <v>1</v>
      </c>
    </row>
    <row r="215" spans="2:21" x14ac:dyDescent="0.35">
      <c r="B215" t="s">
        <v>740</v>
      </c>
      <c r="D215" s="34">
        <v>3014</v>
      </c>
      <c r="E215" s="208">
        <v>45884.675428240742</v>
      </c>
      <c r="G215" t="s">
        <v>741</v>
      </c>
      <c r="I215" s="208">
        <v>45895.349780092591</v>
      </c>
      <c r="J215" t="s">
        <v>742</v>
      </c>
      <c r="K215" t="s">
        <v>235</v>
      </c>
      <c r="L215" t="s">
        <v>171</v>
      </c>
      <c r="M215" t="s">
        <v>743</v>
      </c>
      <c r="N215" t="s">
        <v>744</v>
      </c>
      <c r="P215" s="193" t="str">
        <f>IF(OR(AND(A215&lt;&gt;"",COUNTIF(Bugs!B:B,A215)&gt;0),AND(B215&lt;&gt;"",COUNTIF(Bugs!A:A,B215)&gt;0)),"Y","")</f>
        <v/>
      </c>
      <c r="Q215" s="193" t="str">
        <f>IF(OR(
    AND(COUNTIF(Bugs!A:A,B215)&gt;0,ISNUMBER(SEARCH("x",INDEX(Bugs!C:C,MATCH(B215,Bugs!A:A,0))))),
    AND(COUNTIF(Bugs!B:B,B215)&gt;0,ISNUMBER(SEARCH("x",INDEX(Bugs!C:C,MATCH(B215,Bugs!B:B,0))))),
    AND(COUNTIF(Bugs!A:A,B215)&gt;0,ISNUMBER(SEARCH("x",INDEX(Bugs!D:D,MATCH(B215,Bugs!A:A,0))))),
    AND(COUNTIF(Bugs!B:B,B215)&gt;0,ISNUMBER(SEARCH("x",INDEX(Bugs!D:D,MATCH(B215,Bugs!B:B,0)))))
),"Y","")</f>
        <v/>
      </c>
      <c r="R215">
        <f ca="1">IF(OR(ISNUMBER(MATCH(L215,MasterData!$D$3:$D$18,0)),ISNUMBER(MATCH(L215,MasterData!$C$3:$C$18,0))),
    DATEDIF(E215,I215,"d"),
    DATEDIF(E215,TODAY(),"d"))</f>
        <v>11</v>
      </c>
      <c r="S215">
        <f t="shared" ca="1" si="12"/>
        <v>0</v>
      </c>
      <c r="T215">
        <f t="shared" ca="1" si="13"/>
        <v>1</v>
      </c>
      <c r="U215">
        <f t="shared" ca="1" si="14"/>
        <v>0</v>
      </c>
    </row>
    <row r="216" spans="2:21" x14ac:dyDescent="0.35">
      <c r="B216" t="s">
        <v>745</v>
      </c>
      <c r="D216" s="34" t="s">
        <v>746</v>
      </c>
      <c r="E216" s="208">
        <v>45887.449328703704</v>
      </c>
      <c r="G216" t="s">
        <v>738</v>
      </c>
      <c r="I216" s="208">
        <v>45916</v>
      </c>
      <c r="J216" t="s">
        <v>747</v>
      </c>
      <c r="K216" t="s">
        <v>235</v>
      </c>
      <c r="L216" t="s">
        <v>171</v>
      </c>
      <c r="M216" t="s">
        <v>748</v>
      </c>
      <c r="N216" t="s">
        <v>744</v>
      </c>
      <c r="P216" s="193" t="str">
        <f>IF(OR(AND(A216&lt;&gt;"",COUNTIF(Bugs!B:B,A216)&gt;0),AND(B216&lt;&gt;"",COUNTIF(Bugs!A:A,B216)&gt;0)),"Y","")</f>
        <v/>
      </c>
      <c r="Q216" s="193" t="str">
        <f>IF(OR(
    AND(COUNTIF(Bugs!A:A,B216)&gt;0,ISNUMBER(SEARCH("x",INDEX(Bugs!C:C,MATCH(B216,Bugs!A:A,0))))),
    AND(COUNTIF(Bugs!B:B,B216)&gt;0,ISNUMBER(SEARCH("x",INDEX(Bugs!C:C,MATCH(B216,Bugs!B:B,0))))),
    AND(COUNTIF(Bugs!A:A,B216)&gt;0,ISNUMBER(SEARCH("x",INDEX(Bugs!D:D,MATCH(B216,Bugs!A:A,0))))),
    AND(COUNTIF(Bugs!B:B,B216)&gt;0,ISNUMBER(SEARCH("x",INDEX(Bugs!D:D,MATCH(B216,Bugs!B:B,0)))))
),"Y","")</f>
        <v/>
      </c>
      <c r="R216">
        <f ca="1">IF(OR(ISNUMBER(MATCH(L216,MasterData!$D$3:$D$18,0)),ISNUMBER(MATCH(L216,MasterData!$C$3:$C$18,0))),
    DATEDIF(E216,I216,"d"),
    DATEDIF(E216,TODAY(),"d"))</f>
        <v>29</v>
      </c>
      <c r="S216">
        <f t="shared" ca="1" si="12"/>
        <v>0</v>
      </c>
      <c r="T216">
        <f t="shared" ca="1" si="13"/>
        <v>1</v>
      </c>
      <c r="U216">
        <f t="shared" ca="1" si="14"/>
        <v>0</v>
      </c>
    </row>
    <row r="217" spans="2:21" x14ac:dyDescent="0.35">
      <c r="B217" t="s">
        <v>29</v>
      </c>
      <c r="D217" s="34" t="s">
        <v>254</v>
      </c>
      <c r="E217" s="208">
        <v>45887.466793981483</v>
      </c>
      <c r="G217" t="s">
        <v>749</v>
      </c>
      <c r="I217" s="208">
        <v>45903</v>
      </c>
      <c r="J217" t="s">
        <v>747</v>
      </c>
      <c r="K217" t="s">
        <v>241</v>
      </c>
      <c r="L217" t="s">
        <v>171</v>
      </c>
      <c r="M217" t="s">
        <v>750</v>
      </c>
      <c r="N217" t="s">
        <v>744</v>
      </c>
      <c r="P217" s="193" t="str">
        <f>IF(OR(AND(A217&lt;&gt;"",COUNTIF(Bugs!B:B,A217)&gt;0),AND(B217&lt;&gt;"",COUNTIF(Bugs!A:A,B217)&gt;0)),"Y","")</f>
        <v>Y</v>
      </c>
      <c r="Q217" s="193" t="str">
        <f>IF(OR(
    AND(COUNTIF(Bugs!A:A,B217)&gt;0,ISNUMBER(SEARCH("x",INDEX(Bugs!C:C,MATCH(B217,Bugs!A:A,0))))),
    AND(COUNTIF(Bugs!B:B,B217)&gt;0,ISNUMBER(SEARCH("x",INDEX(Bugs!C:C,MATCH(B217,Bugs!B:B,0))))),
    AND(COUNTIF(Bugs!A:A,B217)&gt;0,ISNUMBER(SEARCH("x",INDEX(Bugs!D:D,MATCH(B217,Bugs!A:A,0))))),
    AND(COUNTIF(Bugs!B:B,B217)&gt;0,ISNUMBER(SEARCH("x",INDEX(Bugs!D:D,MATCH(B217,Bugs!B:B,0)))))
),"Y","")</f>
        <v/>
      </c>
      <c r="R217">
        <f ca="1">IF(OR(ISNUMBER(MATCH(L217,MasterData!$D$3:$D$18,0)),ISNUMBER(MATCH(L217,MasterData!$C$3:$C$18,0))),
    DATEDIF(E217,I217,"d"),
    DATEDIF(E217,TODAY(),"d"))</f>
        <v>16</v>
      </c>
      <c r="S217">
        <f t="shared" ca="1" si="12"/>
        <v>0</v>
      </c>
      <c r="T217">
        <f t="shared" ca="1" si="13"/>
        <v>1</v>
      </c>
      <c r="U217">
        <f t="shared" ca="1" si="14"/>
        <v>0</v>
      </c>
    </row>
    <row r="218" spans="2:21" x14ac:dyDescent="0.35">
      <c r="B218" t="s">
        <v>751</v>
      </c>
      <c r="D218" s="34">
        <v>3010</v>
      </c>
      <c r="E218" s="208">
        <v>45887.607604166667</v>
      </c>
      <c r="G218" t="s">
        <v>752</v>
      </c>
      <c r="I218" s="208">
        <v>45891.336944444447</v>
      </c>
      <c r="J218" t="s">
        <v>753</v>
      </c>
      <c r="K218" t="s">
        <v>241</v>
      </c>
      <c r="L218" t="s">
        <v>171</v>
      </c>
      <c r="M218" t="s">
        <v>754</v>
      </c>
      <c r="N218" t="s">
        <v>744</v>
      </c>
      <c r="P218" s="193" t="str">
        <f>IF(OR(AND(A218&lt;&gt;"",COUNTIF(Bugs!B:B,A218)&gt;0),AND(B218&lt;&gt;"",COUNTIF(Bugs!A:A,B218)&gt;0)),"Y","")</f>
        <v/>
      </c>
      <c r="Q218" s="193" t="str">
        <f>IF(OR(
    AND(COUNTIF(Bugs!A:A,B218)&gt;0,ISNUMBER(SEARCH("x",INDEX(Bugs!C:C,MATCH(B218,Bugs!A:A,0))))),
    AND(COUNTIF(Bugs!B:B,B218)&gt;0,ISNUMBER(SEARCH("x",INDEX(Bugs!C:C,MATCH(B218,Bugs!B:B,0))))),
    AND(COUNTIF(Bugs!A:A,B218)&gt;0,ISNUMBER(SEARCH("x",INDEX(Bugs!D:D,MATCH(B218,Bugs!A:A,0))))),
    AND(COUNTIF(Bugs!B:B,B218)&gt;0,ISNUMBER(SEARCH("x",INDEX(Bugs!D:D,MATCH(B218,Bugs!B:B,0)))))
),"Y","")</f>
        <v/>
      </c>
      <c r="R218">
        <f ca="1">IF(OR(ISNUMBER(MATCH(L218,MasterData!$D$3:$D$18,0)),ISNUMBER(MATCH(L218,MasterData!$C$3:$C$18,0))),
    DATEDIF(E218,I218,"d"),
    DATEDIF(E218,TODAY(),"d"))</f>
        <v>4</v>
      </c>
      <c r="S218">
        <f t="shared" ca="1" si="12"/>
        <v>1</v>
      </c>
      <c r="T218">
        <f t="shared" ca="1" si="13"/>
        <v>0</v>
      </c>
      <c r="U218">
        <f t="shared" ca="1" si="14"/>
        <v>0</v>
      </c>
    </row>
    <row r="219" spans="2:21" x14ac:dyDescent="0.35">
      <c r="B219" t="s">
        <v>30</v>
      </c>
      <c r="D219" s="34" t="s">
        <v>254</v>
      </c>
      <c r="E219" s="208">
        <v>45887.680798611109</v>
      </c>
      <c r="G219" t="s">
        <v>755</v>
      </c>
      <c r="I219" s="208">
        <v>45903</v>
      </c>
      <c r="J219" t="s">
        <v>753</v>
      </c>
      <c r="K219" t="s">
        <v>241</v>
      </c>
      <c r="L219" t="s">
        <v>171</v>
      </c>
      <c r="M219" t="s">
        <v>756</v>
      </c>
      <c r="N219" t="s">
        <v>744</v>
      </c>
      <c r="P219" s="193" t="str">
        <f>IF(OR(AND(A219&lt;&gt;"",COUNTIF(Bugs!B:B,A219)&gt;0),AND(B219&lt;&gt;"",COUNTIF(Bugs!A:A,B219)&gt;0)),"Y","")</f>
        <v>Y</v>
      </c>
      <c r="Q219" s="193" t="str">
        <f>IF(OR(
    AND(COUNTIF(Bugs!A:A,B219)&gt;0,ISNUMBER(SEARCH("x",INDEX(Bugs!C:C,MATCH(B219,Bugs!A:A,0))))),
    AND(COUNTIF(Bugs!B:B,B219)&gt;0,ISNUMBER(SEARCH("x",INDEX(Bugs!C:C,MATCH(B219,Bugs!B:B,0))))),
    AND(COUNTIF(Bugs!A:A,B219)&gt;0,ISNUMBER(SEARCH("x",INDEX(Bugs!D:D,MATCH(B219,Bugs!A:A,0))))),
    AND(COUNTIF(Bugs!B:B,B219)&gt;0,ISNUMBER(SEARCH("x",INDEX(Bugs!D:D,MATCH(B219,Bugs!B:B,0)))))
),"Y","")</f>
        <v>Y</v>
      </c>
      <c r="R219">
        <f ca="1">IF(OR(ISNUMBER(MATCH(L219,MasterData!$D$3:$D$18,0)),ISNUMBER(MATCH(L219,MasterData!$C$3:$C$18,0))),
    DATEDIF(E219,I219,"d"),
    DATEDIF(E219,TODAY(),"d"))</f>
        <v>16</v>
      </c>
      <c r="S219">
        <f t="shared" ca="1" si="12"/>
        <v>0</v>
      </c>
      <c r="T219">
        <f t="shared" ca="1" si="13"/>
        <v>1</v>
      </c>
      <c r="U219">
        <f t="shared" ca="1" si="14"/>
        <v>0</v>
      </c>
    </row>
    <row r="220" spans="2:21" x14ac:dyDescent="0.35">
      <c r="B220" t="s">
        <v>31</v>
      </c>
      <c r="D220" s="34">
        <v>3003</v>
      </c>
      <c r="E220" s="208">
        <v>45887.701516203706</v>
      </c>
      <c r="G220" t="s">
        <v>755</v>
      </c>
      <c r="I220" s="208">
        <v>45903</v>
      </c>
      <c r="J220" t="s">
        <v>753</v>
      </c>
      <c r="K220" t="s">
        <v>241</v>
      </c>
      <c r="L220" t="s">
        <v>171</v>
      </c>
      <c r="M220" t="s">
        <v>757</v>
      </c>
      <c r="N220" t="s">
        <v>744</v>
      </c>
      <c r="P220" s="193" t="str">
        <f>IF(OR(AND(A220&lt;&gt;"",COUNTIF(Bugs!B:B,A220)&gt;0),AND(B220&lt;&gt;"",COUNTIF(Bugs!A:A,B220)&gt;0)),"Y","")</f>
        <v>Y</v>
      </c>
      <c r="Q220" s="193" t="str">
        <f>IF(OR(
    AND(COUNTIF(Bugs!A:A,B220)&gt;0,ISNUMBER(SEARCH("x",INDEX(Bugs!C:C,MATCH(B220,Bugs!A:A,0))))),
    AND(COUNTIF(Bugs!B:B,B220)&gt;0,ISNUMBER(SEARCH("x",INDEX(Bugs!C:C,MATCH(B220,Bugs!B:B,0))))),
    AND(COUNTIF(Bugs!A:A,B220)&gt;0,ISNUMBER(SEARCH("x",INDEX(Bugs!D:D,MATCH(B220,Bugs!A:A,0))))),
    AND(COUNTIF(Bugs!B:B,B220)&gt;0,ISNUMBER(SEARCH("x",INDEX(Bugs!D:D,MATCH(B220,Bugs!B:B,0)))))
),"Y","")</f>
        <v>Y</v>
      </c>
      <c r="R220">
        <f ca="1">IF(OR(ISNUMBER(MATCH(L220,MasterData!$D$3:$D$18,0)),ISNUMBER(MATCH(L220,MasterData!$C$3:$C$18,0))),
    DATEDIF(E220,I220,"d"),
    DATEDIF(E220,TODAY(),"d"))</f>
        <v>16</v>
      </c>
      <c r="S220">
        <f t="shared" ca="1" si="12"/>
        <v>0</v>
      </c>
      <c r="T220">
        <f t="shared" ca="1" si="13"/>
        <v>1</v>
      </c>
      <c r="U220">
        <f t="shared" ca="1" si="14"/>
        <v>0</v>
      </c>
    </row>
    <row r="221" spans="2:21" x14ac:dyDescent="0.35">
      <c r="B221" t="s">
        <v>758</v>
      </c>
      <c r="D221" s="34">
        <v>3366</v>
      </c>
      <c r="E221" s="208">
        <v>45887.842199074075</v>
      </c>
      <c r="G221" t="s">
        <v>759</v>
      </c>
      <c r="I221" s="208">
        <v>45896.525173611109</v>
      </c>
      <c r="J221" t="s">
        <v>760</v>
      </c>
      <c r="K221" t="s">
        <v>235</v>
      </c>
      <c r="L221" t="s">
        <v>171</v>
      </c>
      <c r="M221" t="s">
        <v>761</v>
      </c>
      <c r="N221" t="s">
        <v>744</v>
      </c>
      <c r="P221" s="193" t="str">
        <f>IF(OR(AND(A221&lt;&gt;"",COUNTIF(Bugs!B:B,A221)&gt;0),AND(B221&lt;&gt;"",COUNTIF(Bugs!A:A,B221)&gt;0)),"Y","")</f>
        <v/>
      </c>
      <c r="Q221" s="193" t="str">
        <f>IF(OR(
    AND(COUNTIF(Bugs!A:A,B221)&gt;0,ISNUMBER(SEARCH("x",INDEX(Bugs!C:C,MATCH(B221,Bugs!A:A,0))))),
    AND(COUNTIF(Bugs!B:B,B221)&gt;0,ISNUMBER(SEARCH("x",INDEX(Bugs!C:C,MATCH(B221,Bugs!B:B,0))))),
    AND(COUNTIF(Bugs!A:A,B221)&gt;0,ISNUMBER(SEARCH("x",INDEX(Bugs!D:D,MATCH(B221,Bugs!A:A,0))))),
    AND(COUNTIF(Bugs!B:B,B221)&gt;0,ISNUMBER(SEARCH("x",INDEX(Bugs!D:D,MATCH(B221,Bugs!B:B,0)))))
),"Y","")</f>
        <v/>
      </c>
      <c r="R221">
        <f ca="1">IF(OR(ISNUMBER(MATCH(L221,MasterData!$D$3:$D$18,0)),ISNUMBER(MATCH(L221,MasterData!$C$3:$C$18,0))),
    DATEDIF(E221,I221,"d"),
    DATEDIF(E221,TODAY(),"d"))</f>
        <v>9</v>
      </c>
      <c r="S221">
        <f t="shared" ca="1" si="12"/>
        <v>0</v>
      </c>
      <c r="T221">
        <f t="shared" ca="1" si="13"/>
        <v>1</v>
      </c>
      <c r="U221">
        <f t="shared" ca="1" si="14"/>
        <v>0</v>
      </c>
    </row>
    <row r="222" spans="2:21" x14ac:dyDescent="0.35">
      <c r="B222" t="s">
        <v>762</v>
      </c>
      <c r="D222" s="34" t="s">
        <v>746</v>
      </c>
      <c r="E222" s="208">
        <v>45888.412893518522</v>
      </c>
      <c r="G222" t="s">
        <v>738</v>
      </c>
      <c r="I222" s="208">
        <v>45905.405312499999</v>
      </c>
      <c r="J222" t="s">
        <v>747</v>
      </c>
      <c r="K222" t="s">
        <v>235</v>
      </c>
      <c r="L222" t="s">
        <v>171</v>
      </c>
      <c r="M222" t="s">
        <v>763</v>
      </c>
      <c r="N222" t="s">
        <v>744</v>
      </c>
      <c r="P222" s="193" t="str">
        <f>IF(OR(AND(A222&lt;&gt;"",COUNTIF(Bugs!B:B,A222)&gt;0),AND(B222&lt;&gt;"",COUNTIF(Bugs!A:A,B222)&gt;0)),"Y","")</f>
        <v/>
      </c>
      <c r="Q222" s="193" t="str">
        <f>IF(OR(
    AND(COUNTIF(Bugs!A:A,B222)&gt;0,ISNUMBER(SEARCH("x",INDEX(Bugs!C:C,MATCH(B222,Bugs!A:A,0))))),
    AND(COUNTIF(Bugs!B:B,B222)&gt;0,ISNUMBER(SEARCH("x",INDEX(Bugs!C:C,MATCH(B222,Bugs!B:B,0))))),
    AND(COUNTIF(Bugs!A:A,B222)&gt;0,ISNUMBER(SEARCH("x",INDEX(Bugs!D:D,MATCH(B222,Bugs!A:A,0))))),
    AND(COUNTIF(Bugs!B:B,B222)&gt;0,ISNUMBER(SEARCH("x",INDEX(Bugs!D:D,MATCH(B222,Bugs!B:B,0)))))
),"Y","")</f>
        <v/>
      </c>
      <c r="R222">
        <f ca="1">IF(OR(ISNUMBER(MATCH(L222,MasterData!$D$3:$D$18,0)),ISNUMBER(MATCH(L222,MasterData!$C$3:$C$18,0))),
    DATEDIF(E222,I222,"d"),
    DATEDIF(E222,TODAY(),"d"))</f>
        <v>17</v>
      </c>
      <c r="S222">
        <f t="shared" ca="1" si="12"/>
        <v>0</v>
      </c>
      <c r="T222">
        <f t="shared" ca="1" si="13"/>
        <v>1</v>
      </c>
      <c r="U222">
        <f t="shared" ca="1" si="14"/>
        <v>0</v>
      </c>
    </row>
    <row r="223" spans="2:21" x14ac:dyDescent="0.35">
      <c r="B223" t="s">
        <v>32</v>
      </c>
      <c r="D223" s="34">
        <v>3003</v>
      </c>
      <c r="E223" s="208">
        <v>45889.527708333335</v>
      </c>
      <c r="G223" t="s">
        <v>749</v>
      </c>
      <c r="I223" s="208">
        <v>45911.536944444444</v>
      </c>
      <c r="J223" t="s">
        <v>753</v>
      </c>
      <c r="K223" t="s">
        <v>347</v>
      </c>
      <c r="L223" t="s">
        <v>171</v>
      </c>
      <c r="M223" t="s">
        <v>764</v>
      </c>
      <c r="N223" t="s">
        <v>744</v>
      </c>
      <c r="P223" s="193" t="str">
        <f>IF(OR(AND(A223&lt;&gt;"",COUNTIF(Bugs!B:B,A223)&gt;0),AND(B223&lt;&gt;"",COUNTIF(Bugs!A:A,B223)&gt;0)),"Y","")</f>
        <v>Y</v>
      </c>
      <c r="Q223" s="193" t="str">
        <f>IF(OR(
    AND(COUNTIF(Bugs!A:A,B223)&gt;0,ISNUMBER(SEARCH("x",INDEX(Bugs!C:C,MATCH(B223,Bugs!A:A,0))))),
    AND(COUNTIF(Bugs!B:B,B223)&gt;0,ISNUMBER(SEARCH("x",INDEX(Bugs!C:C,MATCH(B223,Bugs!B:B,0))))),
    AND(COUNTIF(Bugs!A:A,B223)&gt;0,ISNUMBER(SEARCH("x",INDEX(Bugs!D:D,MATCH(B223,Bugs!A:A,0))))),
    AND(COUNTIF(Bugs!B:B,B223)&gt;0,ISNUMBER(SEARCH("x",INDEX(Bugs!D:D,MATCH(B223,Bugs!B:B,0)))))
),"Y","")</f>
        <v>Y</v>
      </c>
      <c r="R223">
        <f ca="1">IF(OR(ISNUMBER(MATCH(L223,MasterData!$D$3:$D$18,0)),ISNUMBER(MATCH(L223,MasterData!$C$3:$C$18,0))),
    DATEDIF(E223,I223,"d"),
    DATEDIF(E223,TODAY(),"d"))</f>
        <v>22</v>
      </c>
      <c r="S223">
        <f t="shared" ca="1" si="12"/>
        <v>0</v>
      </c>
      <c r="T223">
        <f t="shared" ca="1" si="13"/>
        <v>1</v>
      </c>
      <c r="U223">
        <f t="shared" ca="1" si="14"/>
        <v>0</v>
      </c>
    </row>
    <row r="224" spans="2:21" x14ac:dyDescent="0.35">
      <c r="B224" t="s">
        <v>765</v>
      </c>
      <c r="D224" s="34" t="s">
        <v>717</v>
      </c>
      <c r="E224" s="208">
        <v>45889.974976851852</v>
      </c>
      <c r="G224" t="s">
        <v>766</v>
      </c>
      <c r="I224" s="208">
        <v>45926.382384259261</v>
      </c>
      <c r="J224" t="s">
        <v>760</v>
      </c>
      <c r="K224" t="s">
        <v>347</v>
      </c>
      <c r="L224" t="s">
        <v>171</v>
      </c>
      <c r="M224" t="s">
        <v>767</v>
      </c>
      <c r="N224" t="s">
        <v>744</v>
      </c>
      <c r="P224" s="193" t="str">
        <f>IF(OR(AND(A224&lt;&gt;"",COUNTIF(Bugs!B:B,A224)&gt;0),AND(B224&lt;&gt;"",COUNTIF(Bugs!A:A,B224)&gt;0)),"Y","")</f>
        <v/>
      </c>
      <c r="Q224" s="193" t="str">
        <f>IF(OR(
    AND(COUNTIF(Bugs!A:A,B224)&gt;0,ISNUMBER(SEARCH("x",INDEX(Bugs!C:C,MATCH(B224,Bugs!A:A,0))))),
    AND(COUNTIF(Bugs!B:B,B224)&gt;0,ISNUMBER(SEARCH("x",INDEX(Bugs!C:C,MATCH(B224,Bugs!B:B,0))))),
    AND(COUNTIF(Bugs!A:A,B224)&gt;0,ISNUMBER(SEARCH("x",INDEX(Bugs!D:D,MATCH(B224,Bugs!A:A,0))))),
    AND(COUNTIF(Bugs!B:B,B224)&gt;0,ISNUMBER(SEARCH("x",INDEX(Bugs!D:D,MATCH(B224,Bugs!B:B,0)))))
),"Y","")</f>
        <v/>
      </c>
      <c r="R224">
        <f ca="1">IF(OR(ISNUMBER(MATCH(L224,MasterData!$D$3:$D$18,0)),ISNUMBER(MATCH(L224,MasterData!$C$3:$C$18,0))),
    DATEDIF(E224,I224,"d"),
    DATEDIF(E224,TODAY(),"d"))</f>
        <v>37</v>
      </c>
      <c r="S224">
        <f t="shared" ca="1" si="12"/>
        <v>0</v>
      </c>
      <c r="T224">
        <f t="shared" ca="1" si="13"/>
        <v>0</v>
      </c>
      <c r="U224">
        <f t="shared" ca="1" si="14"/>
        <v>1</v>
      </c>
    </row>
    <row r="225" spans="2:21" x14ac:dyDescent="0.35">
      <c r="B225" t="s">
        <v>768</v>
      </c>
      <c r="D225" s="34" t="s">
        <v>480</v>
      </c>
      <c r="E225" s="208">
        <v>45890.36917824074</v>
      </c>
      <c r="G225" t="s">
        <v>769</v>
      </c>
      <c r="I225" s="208">
        <v>45898.44</v>
      </c>
      <c r="J225" t="s">
        <v>753</v>
      </c>
      <c r="K225" t="s">
        <v>235</v>
      </c>
      <c r="L225" t="s">
        <v>171</v>
      </c>
      <c r="M225" t="s">
        <v>770</v>
      </c>
      <c r="N225" t="s">
        <v>771</v>
      </c>
      <c r="P225" s="193" t="str">
        <f>IF(OR(AND(A225&lt;&gt;"",COUNTIF(Bugs!B:B,A225)&gt;0),AND(B225&lt;&gt;"",COUNTIF(Bugs!A:A,B225)&gt;0)),"Y","")</f>
        <v/>
      </c>
      <c r="Q225" s="193" t="str">
        <f>IF(OR(
    AND(COUNTIF(Bugs!A:A,B225)&gt;0,ISNUMBER(SEARCH("x",INDEX(Bugs!C:C,MATCH(B225,Bugs!A:A,0))))),
    AND(COUNTIF(Bugs!B:B,B225)&gt;0,ISNUMBER(SEARCH("x",INDEX(Bugs!C:C,MATCH(B225,Bugs!B:B,0))))),
    AND(COUNTIF(Bugs!A:A,B225)&gt;0,ISNUMBER(SEARCH("x",INDEX(Bugs!D:D,MATCH(B225,Bugs!A:A,0))))),
    AND(COUNTIF(Bugs!B:B,B225)&gt;0,ISNUMBER(SEARCH("x",INDEX(Bugs!D:D,MATCH(B225,Bugs!B:B,0)))))
),"Y","")</f>
        <v/>
      </c>
      <c r="R225">
        <f ca="1">IF(OR(ISNUMBER(MATCH(L225,MasterData!$D$3:$D$18,0)),ISNUMBER(MATCH(L225,MasterData!$C$3:$C$18,0))),
    DATEDIF(E225,I225,"d"),
    DATEDIF(E225,TODAY(),"d"))</f>
        <v>8</v>
      </c>
      <c r="S225">
        <f t="shared" ca="1" si="12"/>
        <v>0</v>
      </c>
      <c r="T225">
        <f t="shared" ca="1" si="13"/>
        <v>1</v>
      </c>
      <c r="U225">
        <f t="shared" ca="1" si="14"/>
        <v>0</v>
      </c>
    </row>
    <row r="226" spans="2:21" x14ac:dyDescent="0.35">
      <c r="B226" t="s">
        <v>33</v>
      </c>
      <c r="D226" s="34" t="s">
        <v>480</v>
      </c>
      <c r="E226" s="208">
        <v>45890.637569444443</v>
      </c>
      <c r="G226" t="s">
        <v>649</v>
      </c>
      <c r="I226" s="208">
        <v>45931.442662037036</v>
      </c>
      <c r="J226" t="s">
        <v>753</v>
      </c>
      <c r="K226" t="s">
        <v>241</v>
      </c>
      <c r="L226" t="s">
        <v>171</v>
      </c>
      <c r="M226" t="s">
        <v>772</v>
      </c>
      <c r="N226" t="s">
        <v>744</v>
      </c>
      <c r="P226" s="193" t="str">
        <f>IF(OR(AND(A226&lt;&gt;"",COUNTIF(Bugs!B:B,A226)&gt;0),AND(B226&lt;&gt;"",COUNTIF(Bugs!A:A,B226)&gt;0)),"Y","")</f>
        <v>Y</v>
      </c>
      <c r="Q226" s="193" t="str">
        <f>IF(OR(
    AND(COUNTIF(Bugs!A:A,B226)&gt;0,ISNUMBER(SEARCH("x",INDEX(Bugs!C:C,MATCH(B226,Bugs!A:A,0))))),
    AND(COUNTIF(Bugs!B:B,B226)&gt;0,ISNUMBER(SEARCH("x",INDEX(Bugs!C:C,MATCH(B226,Bugs!B:B,0))))),
    AND(COUNTIF(Bugs!A:A,B226)&gt;0,ISNUMBER(SEARCH("x",INDEX(Bugs!D:D,MATCH(B226,Bugs!A:A,0))))),
    AND(COUNTIF(Bugs!B:B,B226)&gt;0,ISNUMBER(SEARCH("x",INDEX(Bugs!D:D,MATCH(B226,Bugs!B:B,0)))))
),"Y","")</f>
        <v/>
      </c>
      <c r="R226">
        <f ca="1">IF(OR(ISNUMBER(MATCH(L226,MasterData!$D$3:$D$18,0)),ISNUMBER(MATCH(L226,MasterData!$C$3:$C$18,0))),
    DATEDIF(E226,I226,"d"),
    DATEDIF(E226,TODAY(),"d"))</f>
        <v>41</v>
      </c>
      <c r="S226">
        <f t="shared" ca="1" si="12"/>
        <v>0</v>
      </c>
      <c r="T226">
        <f t="shared" ca="1" si="13"/>
        <v>0</v>
      </c>
      <c r="U226">
        <f t="shared" ca="1" si="14"/>
        <v>1</v>
      </c>
    </row>
    <row r="227" spans="2:21" x14ac:dyDescent="0.35">
      <c r="B227" t="s">
        <v>41</v>
      </c>
      <c r="D227" s="34" t="s">
        <v>746</v>
      </c>
      <c r="E227" s="208">
        <v>45891.361898148149</v>
      </c>
      <c r="G227" t="s">
        <v>773</v>
      </c>
      <c r="I227" s="208">
        <v>45894.525810185187</v>
      </c>
      <c r="J227" t="s">
        <v>753</v>
      </c>
      <c r="K227" t="s">
        <v>235</v>
      </c>
      <c r="L227" t="s">
        <v>171</v>
      </c>
      <c r="M227" t="s">
        <v>774</v>
      </c>
      <c r="N227" t="s">
        <v>744</v>
      </c>
      <c r="P227" s="193" t="str">
        <f>IF(OR(AND(A227&lt;&gt;"",COUNTIF(Bugs!B:B,A227)&gt;0),AND(B227&lt;&gt;"",COUNTIF(Bugs!A:A,B227)&gt;0)),"Y","")</f>
        <v>Y</v>
      </c>
      <c r="Q227" s="193" t="str">
        <f>IF(OR(
    AND(COUNTIF(Bugs!A:A,B227)&gt;0,ISNUMBER(SEARCH("x",INDEX(Bugs!C:C,MATCH(B227,Bugs!A:A,0))))),
    AND(COUNTIF(Bugs!B:B,B227)&gt;0,ISNUMBER(SEARCH("x",INDEX(Bugs!C:C,MATCH(B227,Bugs!B:B,0))))),
    AND(COUNTIF(Bugs!A:A,B227)&gt;0,ISNUMBER(SEARCH("x",INDEX(Bugs!D:D,MATCH(B227,Bugs!A:A,0))))),
    AND(COUNTIF(Bugs!B:B,B227)&gt;0,ISNUMBER(SEARCH("x",INDEX(Bugs!D:D,MATCH(B227,Bugs!B:B,0)))))
),"Y","")</f>
        <v/>
      </c>
      <c r="R227">
        <f ca="1">IF(OR(ISNUMBER(MATCH(L227,MasterData!$D$3:$D$18,0)),ISNUMBER(MATCH(L227,MasterData!$C$3:$C$18,0))),
    DATEDIF(E227,I227,"d"),
    DATEDIF(E227,TODAY(),"d"))</f>
        <v>3</v>
      </c>
      <c r="S227">
        <f t="shared" ca="1" si="12"/>
        <v>1</v>
      </c>
      <c r="T227">
        <f t="shared" ca="1" si="13"/>
        <v>0</v>
      </c>
      <c r="U227">
        <f t="shared" ca="1" si="14"/>
        <v>0</v>
      </c>
    </row>
    <row r="228" spans="2:21" x14ac:dyDescent="0.35">
      <c r="B228" t="s">
        <v>775</v>
      </c>
      <c r="D228" s="34" t="s">
        <v>746</v>
      </c>
      <c r="E228" s="208">
        <v>45891.448854166665</v>
      </c>
      <c r="G228" t="s">
        <v>776</v>
      </c>
      <c r="I228" s="208">
        <v>45891.521145833336</v>
      </c>
      <c r="J228" t="s">
        <v>753</v>
      </c>
      <c r="K228" t="s">
        <v>241</v>
      </c>
      <c r="L228" t="s">
        <v>171</v>
      </c>
      <c r="M228" t="s">
        <v>777</v>
      </c>
      <c r="N228" t="s">
        <v>744</v>
      </c>
      <c r="P228" s="193" t="str">
        <f>IF(OR(AND(A228&lt;&gt;"",COUNTIF(Bugs!B:B,A228)&gt;0),AND(B228&lt;&gt;"",COUNTIF(Bugs!A:A,B228)&gt;0)),"Y","")</f>
        <v/>
      </c>
      <c r="Q228" s="193" t="str">
        <f>IF(OR(
    AND(COUNTIF(Bugs!A:A,B228)&gt;0,ISNUMBER(SEARCH("x",INDEX(Bugs!C:C,MATCH(B228,Bugs!A:A,0))))),
    AND(COUNTIF(Bugs!B:B,B228)&gt;0,ISNUMBER(SEARCH("x",INDEX(Bugs!C:C,MATCH(B228,Bugs!B:B,0))))),
    AND(COUNTIF(Bugs!A:A,B228)&gt;0,ISNUMBER(SEARCH("x",INDEX(Bugs!D:D,MATCH(B228,Bugs!A:A,0))))),
    AND(COUNTIF(Bugs!B:B,B228)&gt;0,ISNUMBER(SEARCH("x",INDEX(Bugs!D:D,MATCH(B228,Bugs!B:B,0)))))
),"Y","")</f>
        <v/>
      </c>
      <c r="R228">
        <f ca="1">IF(OR(ISNUMBER(MATCH(L228,MasterData!$D$3:$D$18,0)),ISNUMBER(MATCH(L228,MasterData!$C$3:$C$18,0))),
    DATEDIF(E228,I228,"d"),
    DATEDIF(E228,TODAY(),"d"))</f>
        <v>0</v>
      </c>
      <c r="S228">
        <f t="shared" ca="1" si="12"/>
        <v>1</v>
      </c>
      <c r="T228">
        <f t="shared" ca="1" si="13"/>
        <v>0</v>
      </c>
      <c r="U228">
        <f t="shared" ca="1" si="14"/>
        <v>0</v>
      </c>
    </row>
    <row r="229" spans="2:21" x14ac:dyDescent="0.35">
      <c r="B229" t="s">
        <v>35</v>
      </c>
      <c r="D229" s="34" t="s">
        <v>746</v>
      </c>
      <c r="E229" s="208">
        <v>45891.829895833333</v>
      </c>
      <c r="G229" t="s">
        <v>778</v>
      </c>
      <c r="I229" s="208">
        <v>45901.364317129628</v>
      </c>
      <c r="J229" t="s">
        <v>753</v>
      </c>
      <c r="K229" t="s">
        <v>235</v>
      </c>
      <c r="L229" t="s">
        <v>171</v>
      </c>
      <c r="M229" t="s">
        <v>779</v>
      </c>
      <c r="N229" t="s">
        <v>744</v>
      </c>
      <c r="P229" s="193" t="str">
        <f>IF(OR(AND(A229&lt;&gt;"",COUNTIF(Bugs!B:B,A229)&gt;0),AND(B229&lt;&gt;"",COUNTIF(Bugs!A:A,B229)&gt;0)),"Y","")</f>
        <v>Y</v>
      </c>
      <c r="Q229" s="193" t="str">
        <f>IF(OR(
    AND(COUNTIF(Bugs!A:A,B229)&gt;0,ISNUMBER(SEARCH("x",INDEX(Bugs!C:C,MATCH(B229,Bugs!A:A,0))))),
    AND(COUNTIF(Bugs!B:B,B229)&gt;0,ISNUMBER(SEARCH("x",INDEX(Bugs!C:C,MATCH(B229,Bugs!B:B,0))))),
    AND(COUNTIF(Bugs!A:A,B229)&gt;0,ISNUMBER(SEARCH("x",INDEX(Bugs!D:D,MATCH(B229,Bugs!A:A,0))))),
    AND(COUNTIF(Bugs!B:B,B229)&gt;0,ISNUMBER(SEARCH("x",INDEX(Bugs!D:D,MATCH(B229,Bugs!B:B,0)))))
),"Y","")</f>
        <v/>
      </c>
      <c r="R229">
        <f ca="1">IF(OR(ISNUMBER(MATCH(L229,MasterData!$D$3:$D$18,0)),ISNUMBER(MATCH(L229,MasterData!$C$3:$C$18,0))),
    DATEDIF(E229,I229,"d"),
    DATEDIF(E229,TODAY(),"d"))</f>
        <v>10</v>
      </c>
      <c r="S229">
        <f t="shared" ca="1" si="12"/>
        <v>0</v>
      </c>
      <c r="T229">
        <f t="shared" ca="1" si="13"/>
        <v>1</v>
      </c>
      <c r="U229">
        <f t="shared" ca="1" si="14"/>
        <v>0</v>
      </c>
    </row>
    <row r="230" spans="2:21" x14ac:dyDescent="0.35">
      <c r="B230" t="s">
        <v>38</v>
      </c>
      <c r="D230" s="34" t="s">
        <v>746</v>
      </c>
      <c r="E230" s="208">
        <v>45891.837696759256</v>
      </c>
      <c r="G230" t="s">
        <v>778</v>
      </c>
      <c r="I230" s="208">
        <v>45939.335069444445</v>
      </c>
      <c r="J230" t="s">
        <v>753</v>
      </c>
      <c r="K230" t="s">
        <v>235</v>
      </c>
      <c r="L230" t="s">
        <v>171</v>
      </c>
      <c r="M230" t="s">
        <v>780</v>
      </c>
      <c r="N230" t="s">
        <v>744</v>
      </c>
      <c r="P230" s="193" t="str">
        <f>IF(OR(AND(A230&lt;&gt;"",COUNTIF(Bugs!B:B,A230)&gt;0),AND(B230&lt;&gt;"",COUNTIF(Bugs!A:A,B230)&gt;0)),"Y","")</f>
        <v>Y</v>
      </c>
      <c r="Q230" s="193" t="str">
        <f>IF(OR(
    AND(COUNTIF(Bugs!A:A,B230)&gt;0,ISNUMBER(SEARCH("x",INDEX(Bugs!C:C,MATCH(B230,Bugs!A:A,0))))),
    AND(COUNTIF(Bugs!B:B,B230)&gt;0,ISNUMBER(SEARCH("x",INDEX(Bugs!C:C,MATCH(B230,Bugs!B:B,0))))),
    AND(COUNTIF(Bugs!A:A,B230)&gt;0,ISNUMBER(SEARCH("x",INDEX(Bugs!D:D,MATCH(B230,Bugs!A:A,0))))),
    AND(COUNTIF(Bugs!B:B,B230)&gt;0,ISNUMBER(SEARCH("x",INDEX(Bugs!D:D,MATCH(B230,Bugs!B:B,0)))))
),"Y","")</f>
        <v/>
      </c>
      <c r="R230">
        <f ca="1">IF(OR(ISNUMBER(MATCH(L230,MasterData!$D$3:$D$18,0)),ISNUMBER(MATCH(L230,MasterData!$C$3:$C$18,0))),
    DATEDIF(E230,I230,"d"),
    DATEDIF(E230,TODAY(),"d"))</f>
        <v>48</v>
      </c>
      <c r="S230">
        <f t="shared" ca="1" si="12"/>
        <v>0</v>
      </c>
      <c r="T230">
        <f t="shared" ca="1" si="13"/>
        <v>0</v>
      </c>
      <c r="U230">
        <f t="shared" ca="1" si="14"/>
        <v>1</v>
      </c>
    </row>
    <row r="231" spans="2:21" x14ac:dyDescent="0.35">
      <c r="B231" t="s">
        <v>36</v>
      </c>
      <c r="D231" s="34" t="s">
        <v>746</v>
      </c>
      <c r="E231" s="208">
        <v>45891.859375</v>
      </c>
      <c r="G231" t="s">
        <v>778</v>
      </c>
      <c r="I231" s="208">
        <v>45945.332777777781</v>
      </c>
      <c r="J231" t="s">
        <v>753</v>
      </c>
      <c r="K231" t="s">
        <v>235</v>
      </c>
      <c r="L231" t="s">
        <v>171</v>
      </c>
      <c r="M231" t="s">
        <v>781</v>
      </c>
      <c r="N231" t="s">
        <v>744</v>
      </c>
      <c r="P231" s="193" t="str">
        <f>IF(OR(AND(A231&lt;&gt;"",COUNTIF(Bugs!B:B,A231)&gt;0),AND(B231&lt;&gt;"",COUNTIF(Bugs!A:A,B231)&gt;0)),"Y","")</f>
        <v>Y</v>
      </c>
      <c r="Q231" s="193" t="str">
        <f>IF(OR(
    AND(COUNTIF(Bugs!A:A,B231)&gt;0,ISNUMBER(SEARCH("x",INDEX(Bugs!C:C,MATCH(B231,Bugs!A:A,0))))),
    AND(COUNTIF(Bugs!B:B,B231)&gt;0,ISNUMBER(SEARCH("x",INDEX(Bugs!C:C,MATCH(B231,Bugs!B:B,0))))),
    AND(COUNTIF(Bugs!A:A,B231)&gt;0,ISNUMBER(SEARCH("x",INDEX(Bugs!D:D,MATCH(B231,Bugs!A:A,0))))),
    AND(COUNTIF(Bugs!B:B,B231)&gt;0,ISNUMBER(SEARCH("x",INDEX(Bugs!D:D,MATCH(B231,Bugs!B:B,0)))))
),"Y","")</f>
        <v>Y</v>
      </c>
      <c r="R231">
        <f ca="1">IF(OR(ISNUMBER(MATCH(L231,MasterData!$D$3:$D$18,0)),ISNUMBER(MATCH(L231,MasterData!$C$3:$C$18,0))),
    DATEDIF(E231,I231,"d"),
    DATEDIF(E231,TODAY(),"d"))</f>
        <v>54</v>
      </c>
      <c r="S231">
        <f t="shared" ca="1" si="12"/>
        <v>0</v>
      </c>
      <c r="T231">
        <f t="shared" ca="1" si="13"/>
        <v>0</v>
      </c>
      <c r="U231">
        <f t="shared" ca="1" si="14"/>
        <v>1</v>
      </c>
    </row>
    <row r="232" spans="2:21" x14ac:dyDescent="0.35">
      <c r="B232" t="s">
        <v>37</v>
      </c>
      <c r="D232" s="34" t="s">
        <v>746</v>
      </c>
      <c r="E232" s="208">
        <v>45891.867268518516</v>
      </c>
      <c r="G232" t="s">
        <v>778</v>
      </c>
      <c r="I232" s="208">
        <v>45945.332777777781</v>
      </c>
      <c r="J232" t="s">
        <v>753</v>
      </c>
      <c r="K232" t="s">
        <v>235</v>
      </c>
      <c r="L232" t="s">
        <v>171</v>
      </c>
      <c r="M232" t="s">
        <v>782</v>
      </c>
      <c r="N232" t="s">
        <v>744</v>
      </c>
      <c r="P232" s="193" t="str">
        <f>IF(OR(AND(A232&lt;&gt;"",COUNTIF(Bugs!B:B,A232)&gt;0),AND(B232&lt;&gt;"",COUNTIF(Bugs!A:A,B232)&gt;0)),"Y","")</f>
        <v>Y</v>
      </c>
      <c r="Q232" s="193" t="str">
        <f>IF(OR(
    AND(COUNTIF(Bugs!A:A,B232)&gt;0,ISNUMBER(SEARCH("x",INDEX(Bugs!C:C,MATCH(B232,Bugs!A:A,0))))),
    AND(COUNTIF(Bugs!B:B,B232)&gt;0,ISNUMBER(SEARCH("x",INDEX(Bugs!C:C,MATCH(B232,Bugs!B:B,0))))),
    AND(COUNTIF(Bugs!A:A,B232)&gt;0,ISNUMBER(SEARCH("x",INDEX(Bugs!D:D,MATCH(B232,Bugs!A:A,0))))),
    AND(COUNTIF(Bugs!B:B,B232)&gt;0,ISNUMBER(SEARCH("x",INDEX(Bugs!D:D,MATCH(B232,Bugs!B:B,0)))))
),"Y","")</f>
        <v>Y</v>
      </c>
      <c r="R232">
        <f ca="1">IF(OR(ISNUMBER(MATCH(L232,MasterData!$D$3:$D$18,0)),ISNUMBER(MATCH(L232,MasterData!$C$3:$C$18,0))),
    DATEDIF(E232,I232,"d"),
    DATEDIF(E232,TODAY(),"d"))</f>
        <v>54</v>
      </c>
      <c r="S232">
        <f t="shared" ca="1" si="12"/>
        <v>0</v>
      </c>
      <c r="T232">
        <f t="shared" ca="1" si="13"/>
        <v>0</v>
      </c>
      <c r="U232">
        <f t="shared" ca="1" si="14"/>
        <v>1</v>
      </c>
    </row>
    <row r="233" spans="2:21" x14ac:dyDescent="0.35">
      <c r="B233" t="s">
        <v>39</v>
      </c>
      <c r="D233" s="34">
        <v>3014</v>
      </c>
      <c r="E233" s="208">
        <v>45891.879328703704</v>
      </c>
      <c r="G233" t="s">
        <v>778</v>
      </c>
      <c r="I233" s="208">
        <v>45894.375335648147</v>
      </c>
      <c r="J233" t="s">
        <v>753</v>
      </c>
      <c r="K233" t="s">
        <v>235</v>
      </c>
      <c r="L233" t="s">
        <v>164</v>
      </c>
      <c r="M233" t="s">
        <v>783</v>
      </c>
      <c r="N233" t="s">
        <v>744</v>
      </c>
      <c r="P233" s="193" t="str">
        <f>IF(OR(AND(A233&lt;&gt;"",COUNTIF(Bugs!B:B,A233)&gt;0),AND(B233&lt;&gt;"",COUNTIF(Bugs!A:A,B233)&gt;0)),"Y","")</f>
        <v>Y</v>
      </c>
      <c r="Q233" s="193" t="str">
        <f>IF(OR(
    AND(COUNTIF(Bugs!A:A,B233)&gt;0,ISNUMBER(SEARCH("x",INDEX(Bugs!C:C,MATCH(B233,Bugs!A:A,0))))),
    AND(COUNTIF(Bugs!B:B,B233)&gt;0,ISNUMBER(SEARCH("x",INDEX(Bugs!C:C,MATCH(B233,Bugs!B:B,0))))),
    AND(COUNTIF(Bugs!A:A,B233)&gt;0,ISNUMBER(SEARCH("x",INDEX(Bugs!D:D,MATCH(B233,Bugs!A:A,0))))),
    AND(COUNTIF(Bugs!B:B,B233)&gt;0,ISNUMBER(SEARCH("x",INDEX(Bugs!D:D,MATCH(B233,Bugs!B:B,0)))))
),"Y","")</f>
        <v>Y</v>
      </c>
      <c r="R233">
        <f ca="1">IF(OR(ISNUMBER(MATCH(L233,MasterData!$D$3:$D$18,0)),ISNUMBER(MATCH(L233,MasterData!$C$3:$C$18,0))),
    DATEDIF(E233,I233,"d"),
    DATEDIF(E233,TODAY(),"d"))</f>
        <v>116</v>
      </c>
      <c r="S233">
        <f t="shared" ca="1" si="12"/>
        <v>0</v>
      </c>
      <c r="T233">
        <f t="shared" ca="1" si="13"/>
        <v>0</v>
      </c>
      <c r="U233">
        <f t="shared" ca="1" si="14"/>
        <v>1</v>
      </c>
    </row>
    <row r="234" spans="2:21" x14ac:dyDescent="0.35">
      <c r="B234" t="s">
        <v>40</v>
      </c>
      <c r="D234" s="34" t="s">
        <v>746</v>
      </c>
      <c r="E234" s="208">
        <v>45894.349247685182</v>
      </c>
      <c r="G234" t="s">
        <v>738</v>
      </c>
      <c r="I234" s="208">
        <v>45938</v>
      </c>
      <c r="J234" t="s">
        <v>747</v>
      </c>
      <c r="K234" t="s">
        <v>235</v>
      </c>
      <c r="L234" t="s">
        <v>171</v>
      </c>
      <c r="M234" t="s">
        <v>784</v>
      </c>
      <c r="N234" t="s">
        <v>744</v>
      </c>
      <c r="P234" s="193" t="str">
        <f>IF(OR(AND(A234&lt;&gt;"",COUNTIF(Bugs!B:B,A234)&gt;0),AND(B234&lt;&gt;"",COUNTIF(Bugs!A:A,B234)&gt;0)),"Y","")</f>
        <v>Y</v>
      </c>
      <c r="Q234" s="193" t="str">
        <f>IF(OR(
    AND(COUNTIF(Bugs!A:A,B234)&gt;0,ISNUMBER(SEARCH("x",INDEX(Bugs!C:C,MATCH(B234,Bugs!A:A,0))))),
    AND(COUNTIF(Bugs!B:B,B234)&gt;0,ISNUMBER(SEARCH("x",INDEX(Bugs!C:C,MATCH(B234,Bugs!B:B,0))))),
    AND(COUNTIF(Bugs!A:A,B234)&gt;0,ISNUMBER(SEARCH("x",INDEX(Bugs!D:D,MATCH(B234,Bugs!A:A,0))))),
    AND(COUNTIF(Bugs!B:B,B234)&gt;0,ISNUMBER(SEARCH("x",INDEX(Bugs!D:D,MATCH(B234,Bugs!B:B,0)))))
),"Y","")</f>
        <v/>
      </c>
      <c r="R234">
        <f ca="1">IF(OR(ISNUMBER(MATCH(L234,MasterData!$D$3:$D$18,0)),ISNUMBER(MATCH(L234,MasterData!$C$3:$C$18,0))),
    DATEDIF(E234,I234,"d"),
    DATEDIF(E234,TODAY(),"d"))</f>
        <v>44</v>
      </c>
      <c r="S234">
        <f t="shared" ca="1" si="12"/>
        <v>0</v>
      </c>
      <c r="T234">
        <f t="shared" ca="1" si="13"/>
        <v>0</v>
      </c>
      <c r="U234">
        <f t="shared" ca="1" si="14"/>
        <v>1</v>
      </c>
    </row>
    <row r="235" spans="2:21" x14ac:dyDescent="0.35">
      <c r="B235" t="s">
        <v>785</v>
      </c>
      <c r="D235" s="34">
        <v>3009</v>
      </c>
      <c r="E235" s="208">
        <v>45894.382754629631</v>
      </c>
      <c r="G235" t="s">
        <v>786</v>
      </c>
      <c r="I235" s="208">
        <v>45897.4924537037</v>
      </c>
      <c r="J235" t="s">
        <v>753</v>
      </c>
      <c r="K235" t="s">
        <v>235</v>
      </c>
      <c r="L235" t="s">
        <v>171</v>
      </c>
      <c r="M235" t="s">
        <v>787</v>
      </c>
      <c r="N235" t="s">
        <v>744</v>
      </c>
      <c r="P235" s="193" t="str">
        <f>IF(OR(AND(A235&lt;&gt;"",COUNTIF(Bugs!B:B,A235)&gt;0),AND(B235&lt;&gt;"",COUNTIF(Bugs!A:A,B235)&gt;0)),"Y","")</f>
        <v/>
      </c>
      <c r="Q235" s="193" t="str">
        <f>IF(OR(
    AND(COUNTIF(Bugs!A:A,B235)&gt;0,ISNUMBER(SEARCH("x",INDEX(Bugs!C:C,MATCH(B235,Bugs!A:A,0))))),
    AND(COUNTIF(Bugs!B:B,B235)&gt;0,ISNUMBER(SEARCH("x",INDEX(Bugs!C:C,MATCH(B235,Bugs!B:B,0))))),
    AND(COUNTIF(Bugs!A:A,B235)&gt;0,ISNUMBER(SEARCH("x",INDEX(Bugs!D:D,MATCH(B235,Bugs!A:A,0))))),
    AND(COUNTIF(Bugs!B:B,B235)&gt;0,ISNUMBER(SEARCH("x",INDEX(Bugs!D:D,MATCH(B235,Bugs!B:B,0)))))
),"Y","")</f>
        <v/>
      </c>
      <c r="R235">
        <f ca="1">IF(OR(ISNUMBER(MATCH(L235,MasterData!$D$3:$D$18,0)),ISNUMBER(MATCH(L235,MasterData!$C$3:$C$18,0))),
    DATEDIF(E235,I235,"d"),
    DATEDIF(E235,TODAY(),"d"))</f>
        <v>3</v>
      </c>
      <c r="S235">
        <f t="shared" ca="1" si="12"/>
        <v>1</v>
      </c>
      <c r="T235">
        <f t="shared" ca="1" si="13"/>
        <v>0</v>
      </c>
      <c r="U235">
        <f t="shared" ca="1" si="14"/>
        <v>0</v>
      </c>
    </row>
    <row r="236" spans="2:21" x14ac:dyDescent="0.35">
      <c r="B236" t="s">
        <v>42</v>
      </c>
      <c r="D236" s="34">
        <v>3009</v>
      </c>
      <c r="E236" s="208">
        <v>45894.397002314814</v>
      </c>
      <c r="G236" t="s">
        <v>786</v>
      </c>
      <c r="I236" s="208">
        <v>45895.396203703705</v>
      </c>
      <c r="J236" t="s">
        <v>753</v>
      </c>
      <c r="K236" t="s">
        <v>235</v>
      </c>
      <c r="L236" t="s">
        <v>171</v>
      </c>
      <c r="M236" t="s">
        <v>788</v>
      </c>
      <c r="N236" t="s">
        <v>744</v>
      </c>
      <c r="P236" s="193" t="str">
        <f>IF(OR(AND(A236&lt;&gt;"",COUNTIF(Bugs!B:B,A236)&gt;0),AND(B236&lt;&gt;"",COUNTIF(Bugs!A:A,B236)&gt;0)),"Y","")</f>
        <v>Y</v>
      </c>
      <c r="Q236" s="193" t="str">
        <f>IF(OR(
    AND(COUNTIF(Bugs!A:A,B236)&gt;0,ISNUMBER(SEARCH("x",INDEX(Bugs!C:C,MATCH(B236,Bugs!A:A,0))))),
    AND(COUNTIF(Bugs!B:B,B236)&gt;0,ISNUMBER(SEARCH("x",INDEX(Bugs!C:C,MATCH(B236,Bugs!B:B,0))))),
    AND(COUNTIF(Bugs!A:A,B236)&gt;0,ISNUMBER(SEARCH("x",INDEX(Bugs!D:D,MATCH(B236,Bugs!A:A,0))))),
    AND(COUNTIF(Bugs!B:B,B236)&gt;0,ISNUMBER(SEARCH("x",INDEX(Bugs!D:D,MATCH(B236,Bugs!B:B,0)))))
),"Y","")</f>
        <v>Y</v>
      </c>
      <c r="R236">
        <f ca="1">IF(OR(ISNUMBER(MATCH(L236,MasterData!$D$3:$D$18,0)),ISNUMBER(MATCH(L236,MasterData!$C$3:$C$18,0))),
    DATEDIF(E236,I236,"d"),
    DATEDIF(E236,TODAY(),"d"))</f>
        <v>1</v>
      </c>
      <c r="S236">
        <f t="shared" ca="1" si="12"/>
        <v>1</v>
      </c>
      <c r="T236">
        <f t="shared" ca="1" si="13"/>
        <v>0</v>
      </c>
      <c r="U236">
        <f t="shared" ca="1" si="14"/>
        <v>0</v>
      </c>
    </row>
    <row r="237" spans="2:21" x14ac:dyDescent="0.35">
      <c r="B237" t="s">
        <v>789</v>
      </c>
      <c r="D237" s="34" t="s">
        <v>480</v>
      </c>
      <c r="E237" s="208">
        <v>45895.431354166663</v>
      </c>
      <c r="G237" t="s">
        <v>652</v>
      </c>
      <c r="I237" s="208">
        <v>45897.504745370374</v>
      </c>
      <c r="J237" t="s">
        <v>753</v>
      </c>
      <c r="K237" t="s">
        <v>241</v>
      </c>
      <c r="L237" t="s">
        <v>171</v>
      </c>
      <c r="M237" t="s">
        <v>790</v>
      </c>
      <c r="N237" t="s">
        <v>744</v>
      </c>
      <c r="P237" s="193" t="str">
        <f>IF(OR(AND(A237&lt;&gt;"",COUNTIF(Bugs!B:B,A237)&gt;0),AND(B237&lt;&gt;"",COUNTIF(Bugs!A:A,B237)&gt;0)),"Y","")</f>
        <v/>
      </c>
      <c r="Q237" s="193" t="str">
        <f>IF(OR(
    AND(COUNTIF(Bugs!A:A,B237)&gt;0,ISNUMBER(SEARCH("x",INDEX(Bugs!C:C,MATCH(B237,Bugs!A:A,0))))),
    AND(COUNTIF(Bugs!B:B,B237)&gt;0,ISNUMBER(SEARCH("x",INDEX(Bugs!C:C,MATCH(B237,Bugs!B:B,0))))),
    AND(COUNTIF(Bugs!A:A,B237)&gt;0,ISNUMBER(SEARCH("x",INDEX(Bugs!D:D,MATCH(B237,Bugs!A:A,0))))),
    AND(COUNTIF(Bugs!B:B,B237)&gt;0,ISNUMBER(SEARCH("x",INDEX(Bugs!D:D,MATCH(B237,Bugs!B:B,0)))))
),"Y","")</f>
        <v/>
      </c>
      <c r="R237">
        <f ca="1">IF(OR(ISNUMBER(MATCH(L237,MasterData!$D$3:$D$18,0)),ISNUMBER(MATCH(L237,MasterData!$C$3:$C$18,0))),
    DATEDIF(E237,I237,"d"),
    DATEDIF(E237,TODAY(),"d"))</f>
        <v>2</v>
      </c>
      <c r="S237">
        <f t="shared" ca="1" si="12"/>
        <v>1</v>
      </c>
      <c r="T237">
        <f t="shared" ca="1" si="13"/>
        <v>0</v>
      </c>
      <c r="U237">
        <f t="shared" ca="1" si="14"/>
        <v>0</v>
      </c>
    </row>
    <row r="238" spans="2:21" x14ac:dyDescent="0.35">
      <c r="B238" t="s">
        <v>791</v>
      </c>
      <c r="D238" s="34" t="s">
        <v>746</v>
      </c>
      <c r="E238" s="208">
        <v>45896.384687500002</v>
      </c>
      <c r="G238" t="s">
        <v>738</v>
      </c>
      <c r="I238" s="208">
        <v>45967.40148148148</v>
      </c>
      <c r="J238" t="s">
        <v>747</v>
      </c>
      <c r="K238" t="s">
        <v>235</v>
      </c>
      <c r="L238" t="s">
        <v>171</v>
      </c>
      <c r="M238" t="s">
        <v>792</v>
      </c>
      <c r="N238" t="s">
        <v>744</v>
      </c>
      <c r="P238" s="193" t="str">
        <f>IF(OR(AND(A238&lt;&gt;"",COUNTIF(Bugs!B:B,A238)&gt;0),AND(B238&lt;&gt;"",COUNTIF(Bugs!A:A,B238)&gt;0)),"Y","")</f>
        <v/>
      </c>
      <c r="Q238" s="193" t="str">
        <f>IF(OR(
    AND(COUNTIF(Bugs!A:A,B238)&gt;0,ISNUMBER(SEARCH("x",INDEX(Bugs!C:C,MATCH(B238,Bugs!A:A,0))))),
    AND(COUNTIF(Bugs!B:B,B238)&gt;0,ISNUMBER(SEARCH("x",INDEX(Bugs!C:C,MATCH(B238,Bugs!B:B,0))))),
    AND(COUNTIF(Bugs!A:A,B238)&gt;0,ISNUMBER(SEARCH("x",INDEX(Bugs!D:D,MATCH(B238,Bugs!A:A,0))))),
    AND(COUNTIF(Bugs!B:B,B238)&gt;0,ISNUMBER(SEARCH("x",INDEX(Bugs!D:D,MATCH(B238,Bugs!B:B,0)))))
),"Y","")</f>
        <v/>
      </c>
      <c r="R238">
        <f ca="1">IF(OR(ISNUMBER(MATCH(L238,MasterData!$D$3:$D$18,0)),ISNUMBER(MATCH(L238,MasterData!$C$3:$C$18,0))),
    DATEDIF(E238,I238,"d"),
    DATEDIF(E238,TODAY(),"d"))</f>
        <v>71</v>
      </c>
      <c r="S238">
        <f t="shared" ca="1" si="12"/>
        <v>0</v>
      </c>
      <c r="T238">
        <f t="shared" ca="1" si="13"/>
        <v>0</v>
      </c>
      <c r="U238">
        <f t="shared" ca="1" si="14"/>
        <v>1</v>
      </c>
    </row>
    <row r="239" spans="2:21" x14ac:dyDescent="0.35">
      <c r="B239" t="s">
        <v>43</v>
      </c>
      <c r="D239" s="34">
        <v>3014</v>
      </c>
      <c r="E239" s="208">
        <v>45896.644363425927</v>
      </c>
      <c r="G239" t="s">
        <v>652</v>
      </c>
      <c r="I239" s="208">
        <v>45939.497881944444</v>
      </c>
      <c r="J239" t="s">
        <v>753</v>
      </c>
      <c r="K239" t="s">
        <v>241</v>
      </c>
      <c r="L239" t="s">
        <v>171</v>
      </c>
      <c r="M239" t="s">
        <v>793</v>
      </c>
      <c r="N239" t="s">
        <v>744</v>
      </c>
      <c r="P239" s="193" t="str">
        <f>IF(OR(AND(A239&lt;&gt;"",COUNTIF(Bugs!B:B,A239)&gt;0),AND(B239&lt;&gt;"",COUNTIF(Bugs!A:A,B239)&gt;0)),"Y","")</f>
        <v>Y</v>
      </c>
      <c r="Q239" s="193" t="str">
        <f>IF(OR(
    AND(COUNTIF(Bugs!A:A,B239)&gt;0,ISNUMBER(SEARCH("x",INDEX(Bugs!C:C,MATCH(B239,Bugs!A:A,0))))),
    AND(COUNTIF(Bugs!B:B,B239)&gt;0,ISNUMBER(SEARCH("x",INDEX(Bugs!C:C,MATCH(B239,Bugs!B:B,0))))),
    AND(COUNTIF(Bugs!A:A,B239)&gt;0,ISNUMBER(SEARCH("x",INDEX(Bugs!D:D,MATCH(B239,Bugs!A:A,0))))),
    AND(COUNTIF(Bugs!B:B,B239)&gt;0,ISNUMBER(SEARCH("x",INDEX(Bugs!D:D,MATCH(B239,Bugs!B:B,0)))))
),"Y","")</f>
        <v/>
      </c>
      <c r="R239">
        <f ca="1">IF(OR(ISNUMBER(MATCH(L239,MasterData!$D$3:$D$18,0)),ISNUMBER(MATCH(L239,MasterData!$C$3:$C$18,0))),
    DATEDIF(E239,I239,"d"),
    DATEDIF(E239,TODAY(),"d"))</f>
        <v>43</v>
      </c>
      <c r="S239">
        <f t="shared" ca="1" si="12"/>
        <v>0</v>
      </c>
      <c r="T239">
        <f t="shared" ca="1" si="13"/>
        <v>0</v>
      </c>
      <c r="U239">
        <f t="shared" ca="1" si="14"/>
        <v>1</v>
      </c>
    </row>
    <row r="240" spans="2:21" x14ac:dyDescent="0.35">
      <c r="B240" t="s">
        <v>794</v>
      </c>
      <c r="D240" s="34">
        <v>3011</v>
      </c>
      <c r="E240" s="208">
        <v>45896.646574074075</v>
      </c>
      <c r="G240" t="s">
        <v>795</v>
      </c>
      <c r="I240" s="208">
        <v>45903</v>
      </c>
      <c r="J240" t="s">
        <v>753</v>
      </c>
      <c r="K240" t="s">
        <v>241</v>
      </c>
      <c r="L240" t="s">
        <v>171</v>
      </c>
      <c r="M240" t="s">
        <v>796</v>
      </c>
      <c r="N240" t="s">
        <v>744</v>
      </c>
      <c r="P240" s="193" t="str">
        <f>IF(OR(AND(A240&lt;&gt;"",COUNTIF(Bugs!B:B,A240)&gt;0),AND(B240&lt;&gt;"",COUNTIF(Bugs!A:A,B240)&gt;0)),"Y","")</f>
        <v/>
      </c>
      <c r="Q240" s="193" t="str">
        <f>IF(OR(
    AND(COUNTIF(Bugs!A:A,B240)&gt;0,ISNUMBER(SEARCH("x",INDEX(Bugs!C:C,MATCH(B240,Bugs!A:A,0))))),
    AND(COUNTIF(Bugs!B:B,B240)&gt;0,ISNUMBER(SEARCH("x",INDEX(Bugs!C:C,MATCH(B240,Bugs!B:B,0))))),
    AND(COUNTIF(Bugs!A:A,B240)&gt;0,ISNUMBER(SEARCH("x",INDEX(Bugs!D:D,MATCH(B240,Bugs!A:A,0))))),
    AND(COUNTIF(Bugs!B:B,B240)&gt;0,ISNUMBER(SEARCH("x",INDEX(Bugs!D:D,MATCH(B240,Bugs!B:B,0)))))
),"Y","")</f>
        <v/>
      </c>
      <c r="R240">
        <f ca="1">IF(OR(ISNUMBER(MATCH(L240,MasterData!$D$3:$D$18,0)),ISNUMBER(MATCH(L240,MasterData!$C$3:$C$18,0))),
    DATEDIF(E240,I240,"d"),
    DATEDIF(E240,TODAY(),"d"))</f>
        <v>7</v>
      </c>
      <c r="S240">
        <f t="shared" ca="1" si="12"/>
        <v>1</v>
      </c>
      <c r="T240">
        <f t="shared" ca="1" si="13"/>
        <v>0</v>
      </c>
      <c r="U240">
        <f t="shared" ca="1" si="14"/>
        <v>0</v>
      </c>
    </row>
    <row r="241" spans="2:21" x14ac:dyDescent="0.35">
      <c r="B241" t="s">
        <v>800</v>
      </c>
      <c r="D241" s="34" t="s">
        <v>254</v>
      </c>
      <c r="E241" s="208">
        <v>45898</v>
      </c>
      <c r="G241" t="s">
        <v>801</v>
      </c>
      <c r="I241" s="208">
        <v>45904</v>
      </c>
      <c r="K241" t="s">
        <v>235</v>
      </c>
      <c r="L241" t="s">
        <v>171</v>
      </c>
      <c r="M241" t="s">
        <v>802</v>
      </c>
      <c r="N241" t="s">
        <v>237</v>
      </c>
      <c r="P241" s="193" t="str">
        <f>IF(OR(AND(A241&lt;&gt;"",COUNTIF(Bugs!B:B,A241)&gt;0),AND(B241&lt;&gt;"",COUNTIF(Bugs!A:A,B241)&gt;0)),"Y","")</f>
        <v/>
      </c>
      <c r="Q241" s="193" t="str">
        <f>IF(OR(
    AND(COUNTIF(Bugs!A:A,B241)&gt;0,ISNUMBER(SEARCH("x",INDEX(Bugs!C:C,MATCH(B241,Bugs!A:A,0))))),
    AND(COUNTIF(Bugs!B:B,B241)&gt;0,ISNUMBER(SEARCH("x",INDEX(Bugs!C:C,MATCH(B241,Bugs!B:B,0))))),
    AND(COUNTIF(Bugs!A:A,B241)&gt;0,ISNUMBER(SEARCH("x",INDEX(Bugs!D:D,MATCH(B241,Bugs!A:A,0))))),
    AND(COUNTIF(Bugs!B:B,B241)&gt;0,ISNUMBER(SEARCH("x",INDEX(Bugs!D:D,MATCH(B241,Bugs!B:B,0)))))
),"Y","")</f>
        <v/>
      </c>
      <c r="R241">
        <f ca="1">IF(OR(ISNUMBER(MATCH(L241,MasterData!$D$3:$D$18,0)),ISNUMBER(MATCH(L241,MasterData!$C$3:$C$18,0))),
    DATEDIF(E241,I241,"d"),
    DATEDIF(E241,TODAY(),"d"))</f>
        <v>6</v>
      </c>
      <c r="S241">
        <f t="shared" ca="1" si="12"/>
        <v>1</v>
      </c>
      <c r="T241">
        <f t="shared" ca="1" si="13"/>
        <v>0</v>
      </c>
      <c r="U241">
        <f t="shared" ca="1" si="14"/>
        <v>0</v>
      </c>
    </row>
    <row r="242" spans="2:21" x14ac:dyDescent="0.35">
      <c r="B242" t="s">
        <v>803</v>
      </c>
      <c r="D242" s="34">
        <v>3014</v>
      </c>
      <c r="E242" s="208">
        <v>45833</v>
      </c>
      <c r="G242" t="s">
        <v>804</v>
      </c>
      <c r="I242" s="208">
        <v>45938</v>
      </c>
      <c r="K242" t="s">
        <v>241</v>
      </c>
      <c r="L242" t="s">
        <v>171</v>
      </c>
      <c r="M242" t="s">
        <v>805</v>
      </c>
      <c r="N242" t="s">
        <v>237</v>
      </c>
      <c r="P242" s="193" t="str">
        <f>IF(OR(AND(A242&lt;&gt;"",COUNTIF(Bugs!B:B,A242)&gt;0),AND(B242&lt;&gt;"",COUNTIF(Bugs!A:A,B242)&gt;0)),"Y","")</f>
        <v/>
      </c>
      <c r="Q242" s="193" t="str">
        <f>IF(OR(
    AND(COUNTIF(Bugs!A:A,B242)&gt;0,ISNUMBER(SEARCH("x",INDEX(Bugs!C:C,MATCH(B242,Bugs!A:A,0))))),
    AND(COUNTIF(Bugs!B:B,B242)&gt;0,ISNUMBER(SEARCH("x",INDEX(Bugs!C:C,MATCH(B242,Bugs!B:B,0))))),
    AND(COUNTIF(Bugs!A:A,B242)&gt;0,ISNUMBER(SEARCH("x",INDEX(Bugs!D:D,MATCH(B242,Bugs!A:A,0))))),
    AND(COUNTIF(Bugs!B:B,B242)&gt;0,ISNUMBER(SEARCH("x",INDEX(Bugs!D:D,MATCH(B242,Bugs!B:B,0)))))
),"Y","")</f>
        <v/>
      </c>
      <c r="R242">
        <f ca="1">IF(OR(ISNUMBER(MATCH(L242,MasterData!$D$3:$D$18,0)),ISNUMBER(MATCH(L242,MasterData!$C$3:$C$18,0))),
    DATEDIF(E242,I242,"d"),
    DATEDIF(E242,TODAY(),"d"))</f>
        <v>105</v>
      </c>
      <c r="S242">
        <f t="shared" ca="1" si="12"/>
        <v>0</v>
      </c>
      <c r="T242">
        <f t="shared" ca="1" si="13"/>
        <v>0</v>
      </c>
      <c r="U242">
        <f t="shared" ca="1" si="14"/>
        <v>1</v>
      </c>
    </row>
    <row r="243" spans="2:21" x14ac:dyDescent="0.35">
      <c r="B243" t="s">
        <v>44</v>
      </c>
      <c r="D243" s="34" t="s">
        <v>746</v>
      </c>
      <c r="E243" s="208">
        <v>45901</v>
      </c>
      <c r="G243" t="s">
        <v>806</v>
      </c>
      <c r="I243" s="208">
        <v>45927</v>
      </c>
      <c r="K243" t="s">
        <v>241</v>
      </c>
      <c r="L243" t="s">
        <v>171</v>
      </c>
      <c r="M243" t="s">
        <v>807</v>
      </c>
      <c r="N243" t="s">
        <v>237</v>
      </c>
      <c r="P243" s="193" t="str">
        <f>IF(OR(AND(A243&lt;&gt;"",COUNTIF(Bugs!B:B,A243)&gt;0),AND(B243&lt;&gt;"",COUNTIF(Bugs!A:A,B243)&gt;0)),"Y","")</f>
        <v>Y</v>
      </c>
      <c r="Q243" s="193" t="str">
        <f>IF(OR(
    AND(COUNTIF(Bugs!A:A,B243)&gt;0,ISNUMBER(SEARCH("x",INDEX(Bugs!C:C,MATCH(B243,Bugs!A:A,0))))),
    AND(COUNTIF(Bugs!B:B,B243)&gt;0,ISNUMBER(SEARCH("x",INDEX(Bugs!C:C,MATCH(B243,Bugs!B:B,0))))),
    AND(COUNTIF(Bugs!A:A,B243)&gt;0,ISNUMBER(SEARCH("x",INDEX(Bugs!D:D,MATCH(B243,Bugs!A:A,0))))),
    AND(COUNTIF(Bugs!B:B,B243)&gt;0,ISNUMBER(SEARCH("x",INDEX(Bugs!D:D,MATCH(B243,Bugs!B:B,0)))))
),"Y","")</f>
        <v/>
      </c>
      <c r="R243">
        <f ca="1">IF(OR(ISNUMBER(MATCH(L243,MasterData!$D$3:$D$18,0)),ISNUMBER(MATCH(L243,MasterData!$C$3:$C$18,0))),
    DATEDIF(E243,I243,"d"),
    DATEDIF(E243,TODAY(),"d"))</f>
        <v>26</v>
      </c>
      <c r="S243">
        <f t="shared" ca="1" si="12"/>
        <v>0</v>
      </c>
      <c r="T243">
        <f t="shared" ca="1" si="13"/>
        <v>1</v>
      </c>
      <c r="U243">
        <f t="shared" ca="1" si="14"/>
        <v>0</v>
      </c>
    </row>
    <row r="244" spans="2:21" x14ac:dyDescent="0.35">
      <c r="B244" t="s">
        <v>808</v>
      </c>
      <c r="D244" s="34" t="s">
        <v>480</v>
      </c>
      <c r="E244" s="208">
        <v>45901</v>
      </c>
      <c r="G244" t="s">
        <v>733</v>
      </c>
      <c r="I244" s="208">
        <v>45910</v>
      </c>
      <c r="K244" t="s">
        <v>235</v>
      </c>
      <c r="L244" t="s">
        <v>171</v>
      </c>
      <c r="M244" t="s">
        <v>809</v>
      </c>
      <c r="N244" t="s">
        <v>237</v>
      </c>
      <c r="P244" s="193" t="str">
        <f>IF(OR(AND(A244&lt;&gt;"",COUNTIF(Bugs!B:B,A244)&gt;0),AND(B244&lt;&gt;"",COUNTIF(Bugs!A:A,B244)&gt;0)),"Y","")</f>
        <v/>
      </c>
      <c r="Q244" s="193" t="str">
        <f>IF(OR(
    AND(COUNTIF(Bugs!A:A,B244)&gt;0,ISNUMBER(SEARCH("x",INDEX(Bugs!C:C,MATCH(B244,Bugs!A:A,0))))),
    AND(COUNTIF(Bugs!B:B,B244)&gt;0,ISNUMBER(SEARCH("x",INDEX(Bugs!C:C,MATCH(B244,Bugs!B:B,0))))),
    AND(COUNTIF(Bugs!A:A,B244)&gt;0,ISNUMBER(SEARCH("x",INDEX(Bugs!D:D,MATCH(B244,Bugs!A:A,0))))),
    AND(COUNTIF(Bugs!B:B,B244)&gt;0,ISNUMBER(SEARCH("x",INDEX(Bugs!D:D,MATCH(B244,Bugs!B:B,0)))))
),"Y","")</f>
        <v/>
      </c>
      <c r="R244">
        <f ca="1">IF(OR(ISNUMBER(MATCH(L244,MasterData!$D$3:$D$18,0)),ISNUMBER(MATCH(L244,MasterData!$C$3:$C$18,0))),
    DATEDIF(E244,I244,"d"),
    DATEDIF(E244,TODAY(),"d"))</f>
        <v>9</v>
      </c>
      <c r="S244">
        <f t="shared" ca="1" si="12"/>
        <v>0</v>
      </c>
      <c r="T244">
        <f t="shared" ca="1" si="13"/>
        <v>1</v>
      </c>
      <c r="U244">
        <f t="shared" ca="1" si="14"/>
        <v>0</v>
      </c>
    </row>
    <row r="245" spans="2:21" x14ac:dyDescent="0.35">
      <c r="B245" t="s">
        <v>810</v>
      </c>
      <c r="D245" s="34">
        <v>3014</v>
      </c>
      <c r="E245" s="208">
        <v>45901</v>
      </c>
      <c r="G245" t="s">
        <v>804</v>
      </c>
      <c r="I245" s="208">
        <v>45909</v>
      </c>
      <c r="K245" t="s">
        <v>347</v>
      </c>
      <c r="L245" t="s">
        <v>171</v>
      </c>
      <c r="M245" t="s">
        <v>811</v>
      </c>
      <c r="N245" t="s">
        <v>237</v>
      </c>
      <c r="P245" s="193" t="str">
        <f>IF(OR(AND(A245&lt;&gt;"",COUNTIF(Bugs!B:B,A245)&gt;0),AND(B245&lt;&gt;"",COUNTIF(Bugs!A:A,B245)&gt;0)),"Y","")</f>
        <v/>
      </c>
      <c r="Q245" s="193" t="str">
        <f>IF(OR(
    AND(COUNTIF(Bugs!A:A,B245)&gt;0,ISNUMBER(SEARCH("x",INDEX(Bugs!C:C,MATCH(B245,Bugs!A:A,0))))),
    AND(COUNTIF(Bugs!B:B,B245)&gt;0,ISNUMBER(SEARCH("x",INDEX(Bugs!C:C,MATCH(B245,Bugs!B:B,0))))),
    AND(COUNTIF(Bugs!A:A,B245)&gt;0,ISNUMBER(SEARCH("x",INDEX(Bugs!D:D,MATCH(B245,Bugs!A:A,0))))),
    AND(COUNTIF(Bugs!B:B,B245)&gt;0,ISNUMBER(SEARCH("x",INDEX(Bugs!D:D,MATCH(B245,Bugs!B:B,0)))))
),"Y","")</f>
        <v/>
      </c>
      <c r="R245">
        <f ca="1">IF(OR(ISNUMBER(MATCH(L245,MasterData!$D$3:$D$18,0)),ISNUMBER(MATCH(L245,MasterData!$C$3:$C$18,0))),
    DATEDIF(E245,I245,"d"),
    DATEDIF(E245,TODAY(),"d"))</f>
        <v>8</v>
      </c>
      <c r="S245">
        <f t="shared" ca="1" si="12"/>
        <v>0</v>
      </c>
      <c r="T245">
        <f t="shared" ca="1" si="13"/>
        <v>1</v>
      </c>
      <c r="U245">
        <f t="shared" ca="1" si="14"/>
        <v>0</v>
      </c>
    </row>
    <row r="246" spans="2:21" x14ac:dyDescent="0.35">
      <c r="B246" t="s">
        <v>812</v>
      </c>
      <c r="D246" s="34" t="s">
        <v>717</v>
      </c>
      <c r="E246" s="208">
        <v>45901</v>
      </c>
      <c r="G246" t="s">
        <v>813</v>
      </c>
      <c r="I246" s="208">
        <v>45910</v>
      </c>
      <c r="K246" t="s">
        <v>235</v>
      </c>
      <c r="L246" t="s">
        <v>171</v>
      </c>
      <c r="M246" t="s">
        <v>814</v>
      </c>
      <c r="N246" t="s">
        <v>237</v>
      </c>
      <c r="P246" s="193" t="str">
        <f>IF(OR(AND(A246&lt;&gt;"",COUNTIF(Bugs!B:B,A246)&gt;0),AND(B246&lt;&gt;"",COUNTIF(Bugs!A:A,B246)&gt;0)),"Y","")</f>
        <v/>
      </c>
      <c r="Q246" s="193" t="str">
        <f>IF(OR(
    AND(COUNTIF(Bugs!A:A,B246)&gt;0,ISNUMBER(SEARCH("x",INDEX(Bugs!C:C,MATCH(B246,Bugs!A:A,0))))),
    AND(COUNTIF(Bugs!B:B,B246)&gt;0,ISNUMBER(SEARCH("x",INDEX(Bugs!C:C,MATCH(B246,Bugs!B:B,0))))),
    AND(COUNTIF(Bugs!A:A,B246)&gt;0,ISNUMBER(SEARCH("x",INDEX(Bugs!D:D,MATCH(B246,Bugs!A:A,0))))),
    AND(COUNTIF(Bugs!B:B,B246)&gt;0,ISNUMBER(SEARCH("x",INDEX(Bugs!D:D,MATCH(B246,Bugs!B:B,0)))))
),"Y","")</f>
        <v/>
      </c>
      <c r="R246">
        <f ca="1">IF(OR(ISNUMBER(MATCH(L246,MasterData!$D$3:$D$18,0)),ISNUMBER(MATCH(L246,MasterData!$C$3:$C$18,0))),
    DATEDIF(E246,I246,"d"),
    DATEDIF(E246,TODAY(),"d"))</f>
        <v>9</v>
      </c>
      <c r="S246">
        <f t="shared" ca="1" si="12"/>
        <v>0</v>
      </c>
      <c r="T246">
        <f t="shared" ca="1" si="13"/>
        <v>1</v>
      </c>
      <c r="U246">
        <f t="shared" ca="1" si="14"/>
        <v>0</v>
      </c>
    </row>
    <row r="247" spans="2:21" x14ac:dyDescent="0.35">
      <c r="B247" t="s">
        <v>815</v>
      </c>
      <c r="D247" s="34">
        <v>3010</v>
      </c>
      <c r="E247" s="208">
        <v>45902</v>
      </c>
      <c r="G247" t="s">
        <v>816</v>
      </c>
      <c r="I247" s="208">
        <v>45910</v>
      </c>
      <c r="K247" t="s">
        <v>235</v>
      </c>
      <c r="L247" t="s">
        <v>171</v>
      </c>
      <c r="M247" t="s">
        <v>817</v>
      </c>
      <c r="N247" t="s">
        <v>237</v>
      </c>
      <c r="P247" s="193" t="str">
        <f>IF(OR(AND(A247&lt;&gt;"",COUNTIF(Bugs!B:B,A247)&gt;0),AND(B247&lt;&gt;"",COUNTIF(Bugs!A:A,B247)&gt;0)),"Y","")</f>
        <v/>
      </c>
      <c r="Q247" s="193" t="str">
        <f>IF(OR(
    AND(COUNTIF(Bugs!A:A,B247)&gt;0,ISNUMBER(SEARCH("x",INDEX(Bugs!C:C,MATCH(B247,Bugs!A:A,0))))),
    AND(COUNTIF(Bugs!B:B,B247)&gt;0,ISNUMBER(SEARCH("x",INDEX(Bugs!C:C,MATCH(B247,Bugs!B:B,0))))),
    AND(COUNTIF(Bugs!A:A,B247)&gt;0,ISNUMBER(SEARCH("x",INDEX(Bugs!D:D,MATCH(B247,Bugs!A:A,0))))),
    AND(COUNTIF(Bugs!B:B,B247)&gt;0,ISNUMBER(SEARCH("x",INDEX(Bugs!D:D,MATCH(B247,Bugs!B:B,0)))))
),"Y","")</f>
        <v/>
      </c>
      <c r="R247">
        <f ca="1">IF(OR(ISNUMBER(MATCH(L247,MasterData!$D$3:$D$18,0)),ISNUMBER(MATCH(L247,MasterData!$C$3:$C$18,0))),
    DATEDIF(E247,I247,"d"),
    DATEDIF(E247,TODAY(),"d"))</f>
        <v>8</v>
      </c>
      <c r="S247">
        <f t="shared" ca="1" si="12"/>
        <v>0</v>
      </c>
      <c r="T247">
        <f t="shared" ca="1" si="13"/>
        <v>1</v>
      </c>
      <c r="U247">
        <f t="shared" ca="1" si="14"/>
        <v>0</v>
      </c>
    </row>
    <row r="248" spans="2:21" x14ac:dyDescent="0.35">
      <c r="B248" t="s">
        <v>45</v>
      </c>
      <c r="D248" s="34" t="s">
        <v>746</v>
      </c>
      <c r="E248" s="208">
        <v>45902</v>
      </c>
      <c r="G248" t="s">
        <v>818</v>
      </c>
      <c r="I248" s="208">
        <v>45926</v>
      </c>
      <c r="K248" t="s">
        <v>241</v>
      </c>
      <c r="L248" t="s">
        <v>171</v>
      </c>
      <c r="M248" t="s">
        <v>819</v>
      </c>
      <c r="N248" t="s">
        <v>237</v>
      </c>
      <c r="P248" s="193" t="str">
        <f>IF(OR(AND(A248&lt;&gt;"",COUNTIF(Bugs!B:B,A248)&gt;0),AND(B248&lt;&gt;"",COUNTIF(Bugs!A:A,B248)&gt;0)),"Y","")</f>
        <v>Y</v>
      </c>
      <c r="Q248" s="193" t="str">
        <f>IF(OR(
    AND(COUNTIF(Bugs!A:A,B248)&gt;0,ISNUMBER(SEARCH("x",INDEX(Bugs!C:C,MATCH(B248,Bugs!A:A,0))))),
    AND(COUNTIF(Bugs!B:B,B248)&gt;0,ISNUMBER(SEARCH("x",INDEX(Bugs!C:C,MATCH(B248,Bugs!B:B,0))))),
    AND(COUNTIF(Bugs!A:A,B248)&gt;0,ISNUMBER(SEARCH("x",INDEX(Bugs!D:D,MATCH(B248,Bugs!A:A,0))))),
    AND(COUNTIF(Bugs!B:B,B248)&gt;0,ISNUMBER(SEARCH("x",INDEX(Bugs!D:D,MATCH(B248,Bugs!B:B,0)))))
),"Y","")</f>
        <v>Y</v>
      </c>
      <c r="R248">
        <f ca="1">IF(OR(ISNUMBER(MATCH(L248,MasterData!$D$3:$D$18,0)),ISNUMBER(MATCH(L248,MasterData!$C$3:$C$18,0))),
    DATEDIF(E248,I248,"d"),
    DATEDIF(E248,TODAY(),"d"))</f>
        <v>24</v>
      </c>
      <c r="S248">
        <f t="shared" ca="1" si="12"/>
        <v>0</v>
      </c>
      <c r="T248">
        <f t="shared" ca="1" si="13"/>
        <v>1</v>
      </c>
      <c r="U248">
        <f t="shared" ca="1" si="14"/>
        <v>0</v>
      </c>
    </row>
    <row r="249" spans="2:21" x14ac:dyDescent="0.35">
      <c r="B249" t="s">
        <v>820</v>
      </c>
      <c r="D249" s="34" t="s">
        <v>480</v>
      </c>
      <c r="E249" s="208">
        <v>45903</v>
      </c>
      <c r="G249" t="s">
        <v>821</v>
      </c>
      <c r="I249" s="208">
        <v>45967</v>
      </c>
      <c r="K249" t="s">
        <v>235</v>
      </c>
      <c r="L249" t="s">
        <v>171</v>
      </c>
      <c r="M249" t="s">
        <v>822</v>
      </c>
      <c r="N249" t="s">
        <v>237</v>
      </c>
      <c r="P249" s="193" t="str">
        <f>IF(OR(AND(A249&lt;&gt;"",COUNTIF(Bugs!B:B,A249)&gt;0),AND(B249&lt;&gt;"",COUNTIF(Bugs!A:A,B249)&gt;0)),"Y","")</f>
        <v/>
      </c>
      <c r="Q249" s="193" t="str">
        <f>IF(OR(
    AND(COUNTIF(Bugs!A:A,B249)&gt;0,ISNUMBER(SEARCH("x",INDEX(Bugs!C:C,MATCH(B249,Bugs!A:A,0))))),
    AND(COUNTIF(Bugs!B:B,B249)&gt;0,ISNUMBER(SEARCH("x",INDEX(Bugs!C:C,MATCH(B249,Bugs!B:B,0))))),
    AND(COUNTIF(Bugs!A:A,B249)&gt;0,ISNUMBER(SEARCH("x",INDEX(Bugs!D:D,MATCH(B249,Bugs!A:A,0))))),
    AND(COUNTIF(Bugs!B:B,B249)&gt;0,ISNUMBER(SEARCH("x",INDEX(Bugs!D:D,MATCH(B249,Bugs!B:B,0)))))
),"Y","")</f>
        <v/>
      </c>
      <c r="R249">
        <f ca="1">IF(OR(ISNUMBER(MATCH(L249,MasterData!$D$3:$D$18,0)),ISNUMBER(MATCH(L249,MasterData!$C$3:$C$18,0))),
    DATEDIF(E249,I249,"d"),
    DATEDIF(E249,TODAY(),"d"))</f>
        <v>64</v>
      </c>
      <c r="S249">
        <f t="shared" ca="1" si="12"/>
        <v>0</v>
      </c>
      <c r="T249">
        <f t="shared" ca="1" si="13"/>
        <v>0</v>
      </c>
      <c r="U249">
        <f t="shared" ca="1" si="14"/>
        <v>1</v>
      </c>
    </row>
    <row r="250" spans="2:21" x14ac:dyDescent="0.35">
      <c r="B250" t="s">
        <v>46</v>
      </c>
      <c r="D250" s="34">
        <v>5026</v>
      </c>
      <c r="E250" s="208">
        <v>45903</v>
      </c>
      <c r="G250" t="s">
        <v>823</v>
      </c>
      <c r="I250" s="208">
        <v>45924</v>
      </c>
      <c r="K250" t="s">
        <v>235</v>
      </c>
      <c r="L250" t="s">
        <v>171</v>
      </c>
      <c r="M250" t="s">
        <v>824</v>
      </c>
      <c r="N250" t="s">
        <v>237</v>
      </c>
      <c r="P250" s="193" t="str">
        <f>IF(OR(AND(A250&lt;&gt;"",COUNTIF(Bugs!B:B,A250)&gt;0),AND(B250&lt;&gt;"",COUNTIF(Bugs!A:A,B250)&gt;0)),"Y","")</f>
        <v>Y</v>
      </c>
      <c r="Q250" s="193" t="str">
        <f>IF(OR(
    AND(COUNTIF(Bugs!A:A,B250)&gt;0,ISNUMBER(SEARCH("x",INDEX(Bugs!C:C,MATCH(B250,Bugs!A:A,0))))),
    AND(COUNTIF(Bugs!B:B,B250)&gt;0,ISNUMBER(SEARCH("x",INDEX(Bugs!C:C,MATCH(B250,Bugs!B:B,0))))),
    AND(COUNTIF(Bugs!A:A,B250)&gt;0,ISNUMBER(SEARCH("x",INDEX(Bugs!D:D,MATCH(B250,Bugs!A:A,0))))),
    AND(COUNTIF(Bugs!B:B,B250)&gt;0,ISNUMBER(SEARCH("x",INDEX(Bugs!D:D,MATCH(B250,Bugs!B:B,0)))))
),"Y","")</f>
        <v/>
      </c>
      <c r="R250">
        <f ca="1">IF(OR(ISNUMBER(MATCH(L250,MasterData!$D$3:$D$18,0)),ISNUMBER(MATCH(L250,MasterData!$C$3:$C$18,0))),
    DATEDIF(E250,I250,"d"),
    DATEDIF(E250,TODAY(),"d"))</f>
        <v>21</v>
      </c>
      <c r="S250">
        <f t="shared" ca="1" si="12"/>
        <v>0</v>
      </c>
      <c r="T250">
        <f t="shared" ca="1" si="13"/>
        <v>1</v>
      </c>
      <c r="U250">
        <f t="shared" ca="1" si="14"/>
        <v>0</v>
      </c>
    </row>
    <row r="251" spans="2:21" x14ac:dyDescent="0.35">
      <c r="B251" t="s">
        <v>825</v>
      </c>
      <c r="D251" s="34">
        <v>3010</v>
      </c>
      <c r="E251" s="208">
        <v>45903</v>
      </c>
      <c r="G251" t="s">
        <v>826</v>
      </c>
      <c r="I251" s="208">
        <v>45916</v>
      </c>
      <c r="K251" t="s">
        <v>235</v>
      </c>
      <c r="L251" t="s">
        <v>171</v>
      </c>
      <c r="M251" t="s">
        <v>827</v>
      </c>
      <c r="N251" t="s">
        <v>237</v>
      </c>
      <c r="P251" s="193" t="str">
        <f>IF(OR(AND(A251&lt;&gt;"",COUNTIF(Bugs!B:B,A251)&gt;0),AND(B251&lt;&gt;"",COUNTIF(Bugs!A:A,B251)&gt;0)),"Y","")</f>
        <v/>
      </c>
      <c r="Q251" s="193" t="str">
        <f>IF(OR(
    AND(COUNTIF(Bugs!A:A,B251)&gt;0,ISNUMBER(SEARCH("x",INDEX(Bugs!C:C,MATCH(B251,Bugs!A:A,0))))),
    AND(COUNTIF(Bugs!B:B,B251)&gt;0,ISNUMBER(SEARCH("x",INDEX(Bugs!C:C,MATCH(B251,Bugs!B:B,0))))),
    AND(COUNTIF(Bugs!A:A,B251)&gt;0,ISNUMBER(SEARCH("x",INDEX(Bugs!D:D,MATCH(B251,Bugs!A:A,0))))),
    AND(COUNTIF(Bugs!B:B,B251)&gt;0,ISNUMBER(SEARCH("x",INDEX(Bugs!D:D,MATCH(B251,Bugs!B:B,0)))))
),"Y","")</f>
        <v/>
      </c>
      <c r="R251">
        <f ca="1">IF(OR(ISNUMBER(MATCH(L251,MasterData!$D$3:$D$18,0)),ISNUMBER(MATCH(L251,MasterData!$C$3:$C$18,0))),
    DATEDIF(E251,I251,"d"),
    DATEDIF(E251,TODAY(),"d"))</f>
        <v>13</v>
      </c>
      <c r="S251">
        <f t="shared" ca="1" si="12"/>
        <v>0</v>
      </c>
      <c r="T251">
        <f t="shared" ca="1" si="13"/>
        <v>1</v>
      </c>
      <c r="U251">
        <f t="shared" ca="1" si="14"/>
        <v>0</v>
      </c>
    </row>
    <row r="252" spans="2:21" x14ac:dyDescent="0.35">
      <c r="B252" t="s">
        <v>828</v>
      </c>
      <c r="D252" s="34" t="s">
        <v>717</v>
      </c>
      <c r="E252" s="208">
        <v>45904</v>
      </c>
      <c r="G252" t="s">
        <v>829</v>
      </c>
      <c r="I252" s="208">
        <v>45904</v>
      </c>
      <c r="K252" t="s">
        <v>235</v>
      </c>
      <c r="L252" t="s">
        <v>171</v>
      </c>
      <c r="M252" t="s">
        <v>830</v>
      </c>
      <c r="N252" t="s">
        <v>237</v>
      </c>
      <c r="P252" s="193" t="str">
        <f>IF(OR(AND(A252&lt;&gt;"",COUNTIF(Bugs!B:B,A252)&gt;0),AND(B252&lt;&gt;"",COUNTIF(Bugs!A:A,B252)&gt;0)),"Y","")</f>
        <v/>
      </c>
      <c r="Q252" s="193" t="str">
        <f>IF(OR(
    AND(COUNTIF(Bugs!A:A,B252)&gt;0,ISNUMBER(SEARCH("x",INDEX(Bugs!C:C,MATCH(B252,Bugs!A:A,0))))),
    AND(COUNTIF(Bugs!B:B,B252)&gt;0,ISNUMBER(SEARCH("x",INDEX(Bugs!C:C,MATCH(B252,Bugs!B:B,0))))),
    AND(COUNTIF(Bugs!A:A,B252)&gt;0,ISNUMBER(SEARCH("x",INDEX(Bugs!D:D,MATCH(B252,Bugs!A:A,0))))),
    AND(COUNTIF(Bugs!B:B,B252)&gt;0,ISNUMBER(SEARCH("x",INDEX(Bugs!D:D,MATCH(B252,Bugs!B:B,0)))))
),"Y","")</f>
        <v/>
      </c>
      <c r="R252">
        <f ca="1">IF(OR(ISNUMBER(MATCH(L252,MasterData!$D$3:$D$18,0)),ISNUMBER(MATCH(L252,MasterData!$C$3:$C$18,0))),
    DATEDIF(E252,I252,"d"),
    DATEDIF(E252,TODAY(),"d"))</f>
        <v>0</v>
      </c>
      <c r="S252">
        <f t="shared" ca="1" si="12"/>
        <v>1</v>
      </c>
      <c r="T252">
        <f t="shared" ca="1" si="13"/>
        <v>0</v>
      </c>
      <c r="U252">
        <f t="shared" ca="1" si="14"/>
        <v>0</v>
      </c>
    </row>
    <row r="253" spans="2:21" x14ac:dyDescent="0.35">
      <c r="B253" t="s">
        <v>831</v>
      </c>
      <c r="D253" s="34" t="s">
        <v>480</v>
      </c>
      <c r="E253" s="208">
        <v>45904</v>
      </c>
      <c r="G253" t="s">
        <v>738</v>
      </c>
      <c r="I253" s="208">
        <v>45908</v>
      </c>
      <c r="K253" t="s">
        <v>235</v>
      </c>
      <c r="L253" t="s">
        <v>171</v>
      </c>
      <c r="M253" t="s">
        <v>832</v>
      </c>
      <c r="N253" t="s">
        <v>237</v>
      </c>
      <c r="P253" s="193" t="str">
        <f>IF(OR(AND(A253&lt;&gt;"",COUNTIF(Bugs!B:B,A253)&gt;0),AND(B253&lt;&gt;"",COUNTIF(Bugs!A:A,B253)&gt;0)),"Y","")</f>
        <v/>
      </c>
      <c r="Q253" s="193" t="str">
        <f>IF(OR(
    AND(COUNTIF(Bugs!A:A,B253)&gt;0,ISNUMBER(SEARCH("x",INDEX(Bugs!C:C,MATCH(B253,Bugs!A:A,0))))),
    AND(COUNTIF(Bugs!B:B,B253)&gt;0,ISNUMBER(SEARCH("x",INDEX(Bugs!C:C,MATCH(B253,Bugs!B:B,0))))),
    AND(COUNTIF(Bugs!A:A,B253)&gt;0,ISNUMBER(SEARCH("x",INDEX(Bugs!D:D,MATCH(B253,Bugs!A:A,0))))),
    AND(COUNTIF(Bugs!B:B,B253)&gt;0,ISNUMBER(SEARCH("x",INDEX(Bugs!D:D,MATCH(B253,Bugs!B:B,0)))))
),"Y","")</f>
        <v/>
      </c>
      <c r="R253">
        <f ca="1">IF(OR(ISNUMBER(MATCH(L253,MasterData!$D$3:$D$18,0)),ISNUMBER(MATCH(L253,MasterData!$C$3:$C$18,0))),
    DATEDIF(E253,I253,"d"),
    DATEDIF(E253,TODAY(),"d"))</f>
        <v>4</v>
      </c>
      <c r="S253">
        <f t="shared" ca="1" si="12"/>
        <v>1</v>
      </c>
      <c r="T253">
        <f t="shared" ca="1" si="13"/>
        <v>0</v>
      </c>
      <c r="U253">
        <f t="shared" ca="1" si="14"/>
        <v>0</v>
      </c>
    </row>
    <row r="254" spans="2:21" x14ac:dyDescent="0.35">
      <c r="B254" t="s">
        <v>47</v>
      </c>
      <c r="D254" s="34" t="s">
        <v>746</v>
      </c>
      <c r="E254" s="208">
        <v>45904</v>
      </c>
      <c r="G254" t="s">
        <v>658</v>
      </c>
      <c r="I254" s="208">
        <v>45922</v>
      </c>
      <c r="K254" t="s">
        <v>241</v>
      </c>
      <c r="L254" t="s">
        <v>171</v>
      </c>
      <c r="M254" t="s">
        <v>833</v>
      </c>
      <c r="N254" t="s">
        <v>237</v>
      </c>
      <c r="P254" s="193" t="str">
        <f>IF(OR(AND(A254&lt;&gt;"",COUNTIF(Bugs!B:B,A254)&gt;0),AND(B254&lt;&gt;"",COUNTIF(Bugs!A:A,B254)&gt;0)),"Y","")</f>
        <v>Y</v>
      </c>
      <c r="Q254" s="193" t="str">
        <f>IF(OR(
    AND(COUNTIF(Bugs!A:A,B254)&gt;0,ISNUMBER(SEARCH("x",INDEX(Bugs!C:C,MATCH(B254,Bugs!A:A,0))))),
    AND(COUNTIF(Bugs!B:B,B254)&gt;0,ISNUMBER(SEARCH("x",INDEX(Bugs!C:C,MATCH(B254,Bugs!B:B,0))))),
    AND(COUNTIF(Bugs!A:A,B254)&gt;0,ISNUMBER(SEARCH("x",INDEX(Bugs!D:D,MATCH(B254,Bugs!A:A,0))))),
    AND(COUNTIF(Bugs!B:B,B254)&gt;0,ISNUMBER(SEARCH("x",INDEX(Bugs!D:D,MATCH(B254,Bugs!B:B,0)))))
),"Y","")</f>
        <v>Y</v>
      </c>
      <c r="R254">
        <f ca="1">IF(OR(ISNUMBER(MATCH(L254,MasterData!$D$3:$D$18,0)),ISNUMBER(MATCH(L254,MasterData!$C$3:$C$18,0))),
    DATEDIF(E254,I254,"d"),
    DATEDIF(E254,TODAY(),"d"))</f>
        <v>18</v>
      </c>
      <c r="S254">
        <f t="shared" ca="1" si="12"/>
        <v>0</v>
      </c>
      <c r="T254">
        <f t="shared" ca="1" si="13"/>
        <v>1</v>
      </c>
      <c r="U254">
        <f t="shared" ca="1" si="14"/>
        <v>0</v>
      </c>
    </row>
    <row r="255" spans="2:21" x14ac:dyDescent="0.35">
      <c r="B255" t="s">
        <v>51</v>
      </c>
      <c r="D255" s="34">
        <v>3014</v>
      </c>
      <c r="E255" s="208">
        <v>45905</v>
      </c>
      <c r="G255" t="s">
        <v>834</v>
      </c>
      <c r="I255" s="208">
        <v>45905</v>
      </c>
      <c r="K255" t="s">
        <v>241</v>
      </c>
      <c r="L255" t="s">
        <v>164</v>
      </c>
      <c r="M255" t="s">
        <v>835</v>
      </c>
      <c r="N255" t="s">
        <v>237</v>
      </c>
      <c r="P255" s="193" t="str">
        <f>IF(OR(AND(A255&lt;&gt;"",COUNTIF(Bugs!B:B,A255)&gt;0),AND(B255&lt;&gt;"",COUNTIF(Bugs!A:A,B255)&gt;0)),"Y","")</f>
        <v>Y</v>
      </c>
      <c r="Q255" s="193" t="str">
        <f>IF(OR(
    AND(COUNTIF(Bugs!A:A,B255)&gt;0,ISNUMBER(SEARCH("x",INDEX(Bugs!C:C,MATCH(B255,Bugs!A:A,0))))),
    AND(COUNTIF(Bugs!B:B,B255)&gt;0,ISNUMBER(SEARCH("x",INDEX(Bugs!C:C,MATCH(B255,Bugs!B:B,0))))),
    AND(COUNTIF(Bugs!A:A,B255)&gt;0,ISNUMBER(SEARCH("x",INDEX(Bugs!D:D,MATCH(B255,Bugs!A:A,0))))),
    AND(COUNTIF(Bugs!B:B,B255)&gt;0,ISNUMBER(SEARCH("x",INDEX(Bugs!D:D,MATCH(B255,Bugs!B:B,0)))))
),"Y","")</f>
        <v>Y</v>
      </c>
      <c r="R255">
        <f ca="1">IF(OR(ISNUMBER(MATCH(L255,MasterData!$D$3:$D$18,0)),ISNUMBER(MATCH(L255,MasterData!$C$3:$C$18,0))),
    DATEDIF(E255,I255,"d"),
    DATEDIF(E255,TODAY(),"d"))</f>
        <v>102</v>
      </c>
      <c r="S255">
        <f t="shared" ca="1" si="12"/>
        <v>0</v>
      </c>
      <c r="T255">
        <f t="shared" ca="1" si="13"/>
        <v>0</v>
      </c>
      <c r="U255">
        <f t="shared" ca="1" si="14"/>
        <v>1</v>
      </c>
    </row>
    <row r="256" spans="2:21" x14ac:dyDescent="0.35">
      <c r="B256" t="s">
        <v>836</v>
      </c>
      <c r="D256" s="34" t="s">
        <v>717</v>
      </c>
      <c r="E256" s="208">
        <v>45909</v>
      </c>
      <c r="G256" t="s">
        <v>837</v>
      </c>
      <c r="I256" s="208">
        <v>45919</v>
      </c>
      <c r="K256" t="s">
        <v>241</v>
      </c>
      <c r="L256" t="s">
        <v>171</v>
      </c>
      <c r="M256" t="s">
        <v>838</v>
      </c>
      <c r="N256" t="s">
        <v>237</v>
      </c>
      <c r="P256" s="193" t="str">
        <f>IF(OR(AND(A256&lt;&gt;"",COUNTIF(Bugs!B:B,A256)&gt;0),AND(B256&lt;&gt;"",COUNTIF(Bugs!A:A,B256)&gt;0)),"Y","")</f>
        <v/>
      </c>
      <c r="Q256" s="193" t="str">
        <f>IF(OR(
    AND(COUNTIF(Bugs!A:A,B256)&gt;0,ISNUMBER(SEARCH("x",INDEX(Bugs!C:C,MATCH(B256,Bugs!A:A,0))))),
    AND(COUNTIF(Bugs!B:B,B256)&gt;0,ISNUMBER(SEARCH("x",INDEX(Bugs!C:C,MATCH(B256,Bugs!B:B,0))))),
    AND(COUNTIF(Bugs!A:A,B256)&gt;0,ISNUMBER(SEARCH("x",INDEX(Bugs!D:D,MATCH(B256,Bugs!A:A,0))))),
    AND(COUNTIF(Bugs!B:B,B256)&gt;0,ISNUMBER(SEARCH("x",INDEX(Bugs!D:D,MATCH(B256,Bugs!B:B,0)))))
),"Y","")</f>
        <v/>
      </c>
      <c r="R256">
        <f ca="1">IF(OR(ISNUMBER(MATCH(L256,MasterData!$D$3:$D$18,0)),ISNUMBER(MATCH(L256,MasterData!$C$3:$C$18,0))),
    DATEDIF(E256,I256,"d"),
    DATEDIF(E256,TODAY(),"d"))</f>
        <v>10</v>
      </c>
      <c r="S256">
        <f t="shared" ca="1" si="12"/>
        <v>0</v>
      </c>
      <c r="T256">
        <f t="shared" ca="1" si="13"/>
        <v>1</v>
      </c>
      <c r="U256">
        <f t="shared" ca="1" si="14"/>
        <v>0</v>
      </c>
    </row>
    <row r="257" spans="2:21" x14ac:dyDescent="0.35">
      <c r="B257" t="s">
        <v>48</v>
      </c>
      <c r="D257" s="34" t="s">
        <v>746</v>
      </c>
      <c r="E257" s="208">
        <v>45909</v>
      </c>
      <c r="G257" t="s">
        <v>839</v>
      </c>
      <c r="I257" s="208">
        <v>45909</v>
      </c>
      <c r="K257" t="s">
        <v>347</v>
      </c>
      <c r="L257" t="s">
        <v>164</v>
      </c>
      <c r="M257" t="s">
        <v>840</v>
      </c>
      <c r="N257" t="s">
        <v>237</v>
      </c>
      <c r="P257" s="193" t="str">
        <f>IF(OR(AND(A257&lt;&gt;"",COUNTIF(Bugs!B:B,A257)&gt;0),AND(B257&lt;&gt;"",COUNTIF(Bugs!A:A,B257)&gt;0)),"Y","")</f>
        <v>Y</v>
      </c>
      <c r="Q257" s="193" t="str">
        <f>IF(OR(
    AND(COUNTIF(Bugs!A:A,B257)&gt;0,ISNUMBER(SEARCH("x",INDEX(Bugs!C:C,MATCH(B257,Bugs!A:A,0))))),
    AND(COUNTIF(Bugs!B:B,B257)&gt;0,ISNUMBER(SEARCH("x",INDEX(Bugs!C:C,MATCH(B257,Bugs!B:B,0))))),
    AND(COUNTIF(Bugs!A:A,B257)&gt;0,ISNUMBER(SEARCH("x",INDEX(Bugs!D:D,MATCH(B257,Bugs!A:A,0))))),
    AND(COUNTIF(Bugs!B:B,B257)&gt;0,ISNUMBER(SEARCH("x",INDEX(Bugs!D:D,MATCH(B257,Bugs!B:B,0)))))
),"Y","")</f>
        <v/>
      </c>
      <c r="R257">
        <f ca="1">IF(OR(ISNUMBER(MATCH(L257,MasterData!$D$3:$D$18,0)),ISNUMBER(MATCH(L257,MasterData!$C$3:$C$18,0))),
    DATEDIF(E257,I257,"d"),
    DATEDIF(E257,TODAY(),"d"))</f>
        <v>98</v>
      </c>
      <c r="S257">
        <f t="shared" ca="1" si="12"/>
        <v>0</v>
      </c>
      <c r="T257">
        <f t="shared" ca="1" si="13"/>
        <v>0</v>
      </c>
      <c r="U257">
        <f t="shared" ca="1" si="14"/>
        <v>1</v>
      </c>
    </row>
    <row r="258" spans="2:21" x14ac:dyDescent="0.35">
      <c r="B258" t="s">
        <v>841</v>
      </c>
      <c r="D258" s="34" t="s">
        <v>480</v>
      </c>
      <c r="E258" s="208">
        <v>45910</v>
      </c>
      <c r="G258" t="s">
        <v>842</v>
      </c>
      <c r="I258" s="208">
        <v>45917</v>
      </c>
      <c r="K258" t="s">
        <v>235</v>
      </c>
      <c r="L258" t="s">
        <v>171</v>
      </c>
      <c r="M258" t="s">
        <v>843</v>
      </c>
      <c r="N258" t="s">
        <v>237</v>
      </c>
      <c r="P258" s="193" t="str">
        <f>IF(OR(AND(A258&lt;&gt;"",COUNTIF(Bugs!B:B,A258)&gt;0),AND(B258&lt;&gt;"",COUNTIF(Bugs!A:A,B258)&gt;0)),"Y","")</f>
        <v/>
      </c>
      <c r="Q258" s="193" t="str">
        <f>IF(OR(
    AND(COUNTIF(Bugs!A:A,B258)&gt;0,ISNUMBER(SEARCH("x",INDEX(Bugs!C:C,MATCH(B258,Bugs!A:A,0))))),
    AND(COUNTIF(Bugs!B:B,B258)&gt;0,ISNUMBER(SEARCH("x",INDEX(Bugs!C:C,MATCH(B258,Bugs!B:B,0))))),
    AND(COUNTIF(Bugs!A:A,B258)&gt;0,ISNUMBER(SEARCH("x",INDEX(Bugs!D:D,MATCH(B258,Bugs!A:A,0))))),
    AND(COUNTIF(Bugs!B:B,B258)&gt;0,ISNUMBER(SEARCH("x",INDEX(Bugs!D:D,MATCH(B258,Bugs!B:B,0)))))
),"Y","")</f>
        <v/>
      </c>
      <c r="R258">
        <f ca="1">IF(OR(ISNUMBER(MATCH(L258,MasterData!$D$3:$D$18,0)),ISNUMBER(MATCH(L258,MasterData!$C$3:$C$18,0))),
    DATEDIF(E258,I258,"d"),
    DATEDIF(E258,TODAY(),"d"))</f>
        <v>7</v>
      </c>
      <c r="S258">
        <f t="shared" ca="1" si="12"/>
        <v>1</v>
      </c>
      <c r="T258">
        <f t="shared" ca="1" si="13"/>
        <v>0</v>
      </c>
      <c r="U258">
        <f t="shared" ca="1" si="14"/>
        <v>0</v>
      </c>
    </row>
    <row r="259" spans="2:21" x14ac:dyDescent="0.35">
      <c r="B259" t="s">
        <v>844</v>
      </c>
      <c r="D259" s="34" t="s">
        <v>746</v>
      </c>
      <c r="E259" s="208">
        <v>45911</v>
      </c>
      <c r="G259" t="s">
        <v>839</v>
      </c>
      <c r="I259" s="208">
        <v>45938</v>
      </c>
      <c r="K259" t="s">
        <v>241</v>
      </c>
      <c r="L259" t="s">
        <v>171</v>
      </c>
      <c r="M259" t="s">
        <v>845</v>
      </c>
      <c r="N259" t="s">
        <v>237</v>
      </c>
      <c r="P259" s="193" t="str">
        <f>IF(OR(AND(A259&lt;&gt;"",COUNTIF(Bugs!B:B,A259)&gt;0),AND(B259&lt;&gt;"",COUNTIF(Bugs!A:A,B259)&gt;0)),"Y","")</f>
        <v/>
      </c>
      <c r="Q259" s="193" t="str">
        <f>IF(OR(
    AND(COUNTIF(Bugs!A:A,B259)&gt;0,ISNUMBER(SEARCH("x",INDEX(Bugs!C:C,MATCH(B259,Bugs!A:A,0))))),
    AND(COUNTIF(Bugs!B:B,B259)&gt;0,ISNUMBER(SEARCH("x",INDEX(Bugs!C:C,MATCH(B259,Bugs!B:B,0))))),
    AND(COUNTIF(Bugs!A:A,B259)&gt;0,ISNUMBER(SEARCH("x",INDEX(Bugs!D:D,MATCH(B259,Bugs!A:A,0))))),
    AND(COUNTIF(Bugs!B:B,B259)&gt;0,ISNUMBER(SEARCH("x",INDEX(Bugs!D:D,MATCH(B259,Bugs!B:B,0)))))
),"Y","")</f>
        <v/>
      </c>
      <c r="R259">
        <f ca="1">IF(OR(ISNUMBER(MATCH(L259,MasterData!$D$3:$D$18,0)),ISNUMBER(MATCH(L259,MasterData!$C$3:$C$18,0))),
    DATEDIF(E259,I259,"d"),
    DATEDIF(E259,TODAY(),"d"))</f>
        <v>27</v>
      </c>
      <c r="S259">
        <f t="shared" ca="1" si="12"/>
        <v>0</v>
      </c>
      <c r="T259">
        <f t="shared" ca="1" si="13"/>
        <v>1</v>
      </c>
      <c r="U259">
        <f t="shared" ca="1" si="14"/>
        <v>0</v>
      </c>
    </row>
    <row r="260" spans="2:21" x14ac:dyDescent="0.35">
      <c r="B260" t="s">
        <v>49</v>
      </c>
      <c r="D260" s="34">
        <v>3014</v>
      </c>
      <c r="E260" s="208">
        <v>45911</v>
      </c>
      <c r="G260" t="s">
        <v>846</v>
      </c>
      <c r="I260" s="208">
        <v>45924</v>
      </c>
      <c r="K260" t="s">
        <v>241</v>
      </c>
      <c r="L260" t="s">
        <v>171</v>
      </c>
      <c r="M260" t="s">
        <v>847</v>
      </c>
      <c r="N260" t="s">
        <v>237</v>
      </c>
      <c r="P260" s="193" t="str">
        <f>IF(OR(AND(A260&lt;&gt;"",COUNTIF(Bugs!B:B,A260)&gt;0),AND(B260&lt;&gt;"",COUNTIF(Bugs!A:A,B260)&gt;0)),"Y","")</f>
        <v>Y</v>
      </c>
      <c r="Q260" s="193" t="str">
        <f>IF(OR(
    AND(COUNTIF(Bugs!A:A,B260)&gt;0,ISNUMBER(SEARCH("x",INDEX(Bugs!C:C,MATCH(B260,Bugs!A:A,0))))),
    AND(COUNTIF(Bugs!B:B,B260)&gt;0,ISNUMBER(SEARCH("x",INDEX(Bugs!C:C,MATCH(B260,Bugs!B:B,0))))),
    AND(COUNTIF(Bugs!A:A,B260)&gt;0,ISNUMBER(SEARCH("x",INDEX(Bugs!D:D,MATCH(B260,Bugs!A:A,0))))),
    AND(COUNTIF(Bugs!B:B,B260)&gt;0,ISNUMBER(SEARCH("x",INDEX(Bugs!D:D,MATCH(B260,Bugs!B:B,0)))))
),"Y","")</f>
        <v>Y</v>
      </c>
      <c r="R260">
        <f ca="1">IF(OR(ISNUMBER(MATCH(L260,MasterData!$D$3:$D$18,0)),ISNUMBER(MATCH(L260,MasterData!$C$3:$C$18,0))),
    DATEDIF(E260,I260,"d"),
    DATEDIF(E260,TODAY(),"d"))</f>
        <v>13</v>
      </c>
      <c r="S260">
        <f t="shared" ca="1" si="12"/>
        <v>0</v>
      </c>
      <c r="T260">
        <f t="shared" ca="1" si="13"/>
        <v>1</v>
      </c>
      <c r="U260">
        <f t="shared" ca="1" si="14"/>
        <v>0</v>
      </c>
    </row>
    <row r="261" spans="2:21" x14ac:dyDescent="0.35">
      <c r="B261" t="s">
        <v>50</v>
      </c>
      <c r="D261" s="34" t="s">
        <v>746</v>
      </c>
      <c r="E261" s="208">
        <v>45972</v>
      </c>
      <c r="G261" t="s">
        <v>848</v>
      </c>
      <c r="I261" s="208">
        <v>45980</v>
      </c>
      <c r="K261" t="s">
        <v>235</v>
      </c>
      <c r="L261" t="s">
        <v>171</v>
      </c>
      <c r="M261" t="s">
        <v>849</v>
      </c>
      <c r="N261" t="s">
        <v>237</v>
      </c>
      <c r="P261" s="193" t="str">
        <f>IF(OR(AND(A261&lt;&gt;"",COUNTIF(Bugs!B:B,A261)&gt;0),AND(B261&lt;&gt;"",COUNTIF(Bugs!A:A,B261)&gt;0)),"Y","")</f>
        <v>Y</v>
      </c>
      <c r="Q261" s="193" t="str">
        <f>IF(OR(
    AND(COUNTIF(Bugs!A:A,B261)&gt;0,ISNUMBER(SEARCH("x",INDEX(Bugs!C:C,MATCH(B261,Bugs!A:A,0))))),
    AND(COUNTIF(Bugs!B:B,B261)&gt;0,ISNUMBER(SEARCH("x",INDEX(Bugs!C:C,MATCH(B261,Bugs!B:B,0))))),
    AND(COUNTIF(Bugs!A:A,B261)&gt;0,ISNUMBER(SEARCH("x",INDEX(Bugs!D:D,MATCH(B261,Bugs!A:A,0))))),
    AND(COUNTIF(Bugs!B:B,B261)&gt;0,ISNUMBER(SEARCH("x",INDEX(Bugs!D:D,MATCH(B261,Bugs!B:B,0)))))
),"Y","")</f>
        <v/>
      </c>
      <c r="R261">
        <f ca="1">IF(OR(ISNUMBER(MATCH(L261,MasterData!$D$3:$D$18,0)),ISNUMBER(MATCH(L261,MasterData!$C$3:$C$18,0))),
    DATEDIF(E261,I261,"d"),
    DATEDIF(E261,TODAY(),"d"))</f>
        <v>8</v>
      </c>
      <c r="S261">
        <f t="shared" ca="1" si="12"/>
        <v>0</v>
      </c>
      <c r="T261">
        <f t="shared" ca="1" si="13"/>
        <v>1</v>
      </c>
      <c r="U261">
        <f t="shared" ca="1" si="14"/>
        <v>0</v>
      </c>
    </row>
    <row r="262" spans="2:21" x14ac:dyDescent="0.35">
      <c r="B262" t="s">
        <v>850</v>
      </c>
      <c r="D262" s="34" t="s">
        <v>480</v>
      </c>
      <c r="E262" s="208">
        <v>45911</v>
      </c>
      <c r="G262" t="s">
        <v>848</v>
      </c>
      <c r="I262" s="208">
        <v>45911</v>
      </c>
      <c r="K262" t="s">
        <v>241</v>
      </c>
      <c r="L262" t="s">
        <v>171</v>
      </c>
      <c r="M262" t="s">
        <v>851</v>
      </c>
      <c r="N262" t="s">
        <v>237</v>
      </c>
      <c r="P262" s="193" t="str">
        <f>IF(OR(AND(A262&lt;&gt;"",COUNTIF(Bugs!B:B,A262)&gt;0),AND(B262&lt;&gt;"",COUNTIF(Bugs!A:A,B262)&gt;0)),"Y","")</f>
        <v/>
      </c>
      <c r="Q262" s="193" t="str">
        <f>IF(OR(
    AND(COUNTIF(Bugs!A:A,B262)&gt;0,ISNUMBER(SEARCH("x",INDEX(Bugs!C:C,MATCH(B262,Bugs!A:A,0))))),
    AND(COUNTIF(Bugs!B:B,B262)&gt;0,ISNUMBER(SEARCH("x",INDEX(Bugs!C:C,MATCH(B262,Bugs!B:B,0))))),
    AND(COUNTIF(Bugs!A:A,B262)&gt;0,ISNUMBER(SEARCH("x",INDEX(Bugs!D:D,MATCH(B262,Bugs!A:A,0))))),
    AND(COUNTIF(Bugs!B:B,B262)&gt;0,ISNUMBER(SEARCH("x",INDEX(Bugs!D:D,MATCH(B262,Bugs!B:B,0)))))
),"Y","")</f>
        <v/>
      </c>
      <c r="R262">
        <f ca="1">IF(OR(ISNUMBER(MATCH(L262,MasterData!$D$3:$D$18,0)),ISNUMBER(MATCH(L262,MasterData!$C$3:$C$18,0))),
    DATEDIF(E262,I262,"d"),
    DATEDIF(E262,TODAY(),"d"))</f>
        <v>0</v>
      </c>
      <c r="S262">
        <f t="shared" ca="1" si="12"/>
        <v>1</v>
      </c>
      <c r="T262">
        <f t="shared" ca="1" si="13"/>
        <v>0</v>
      </c>
      <c r="U262">
        <f t="shared" ca="1" si="14"/>
        <v>0</v>
      </c>
    </row>
    <row r="263" spans="2:21" x14ac:dyDescent="0.35">
      <c r="B263" t="s">
        <v>852</v>
      </c>
      <c r="D263" s="34">
        <v>3003</v>
      </c>
      <c r="E263" s="208">
        <v>45912</v>
      </c>
      <c r="G263" t="s">
        <v>853</v>
      </c>
      <c r="I263" s="208">
        <v>45917</v>
      </c>
      <c r="K263" t="s">
        <v>241</v>
      </c>
      <c r="L263" t="s">
        <v>171</v>
      </c>
      <c r="M263" t="s">
        <v>854</v>
      </c>
      <c r="N263" t="s">
        <v>237</v>
      </c>
      <c r="P263" s="193" t="str">
        <f>IF(OR(AND(A263&lt;&gt;"",COUNTIF(Bugs!B:B,A263)&gt;0),AND(B263&lt;&gt;"",COUNTIF(Bugs!A:A,B263)&gt;0)),"Y","")</f>
        <v/>
      </c>
      <c r="Q263" s="193" t="str">
        <f>IF(OR(
    AND(COUNTIF(Bugs!A:A,B263)&gt;0,ISNUMBER(SEARCH("x",INDEX(Bugs!C:C,MATCH(B263,Bugs!A:A,0))))),
    AND(COUNTIF(Bugs!B:B,B263)&gt;0,ISNUMBER(SEARCH("x",INDEX(Bugs!C:C,MATCH(B263,Bugs!B:B,0))))),
    AND(COUNTIF(Bugs!A:A,B263)&gt;0,ISNUMBER(SEARCH("x",INDEX(Bugs!D:D,MATCH(B263,Bugs!A:A,0))))),
    AND(COUNTIF(Bugs!B:B,B263)&gt;0,ISNUMBER(SEARCH("x",INDEX(Bugs!D:D,MATCH(B263,Bugs!B:B,0)))))
),"Y","")</f>
        <v/>
      </c>
      <c r="R263">
        <f ca="1">IF(OR(ISNUMBER(MATCH(L263,MasterData!$D$3:$D$18,0)),ISNUMBER(MATCH(L263,MasterData!$C$3:$C$18,0))),
    DATEDIF(E263,I263,"d"),
    DATEDIF(E263,TODAY(),"d"))</f>
        <v>5</v>
      </c>
      <c r="S263">
        <f t="shared" ca="1" si="12"/>
        <v>1</v>
      </c>
      <c r="T263">
        <f t="shared" ca="1" si="13"/>
        <v>0</v>
      </c>
      <c r="U263">
        <f t="shared" ca="1" si="14"/>
        <v>0</v>
      </c>
    </row>
    <row r="264" spans="2:21" x14ac:dyDescent="0.35">
      <c r="B264" t="s">
        <v>855</v>
      </c>
      <c r="D264" s="34" t="s">
        <v>480</v>
      </c>
      <c r="E264" s="208">
        <v>45915</v>
      </c>
      <c r="G264" t="s">
        <v>834</v>
      </c>
      <c r="I264" s="208">
        <v>45937</v>
      </c>
      <c r="K264" t="s">
        <v>241</v>
      </c>
      <c r="L264" t="s">
        <v>171</v>
      </c>
      <c r="M264" t="s">
        <v>856</v>
      </c>
      <c r="N264" t="s">
        <v>237</v>
      </c>
      <c r="P264" s="193" t="str">
        <f>IF(OR(AND(A264&lt;&gt;"",COUNTIF(Bugs!B:B,A264)&gt;0),AND(B264&lt;&gt;"",COUNTIF(Bugs!A:A,B264)&gt;0)),"Y","")</f>
        <v/>
      </c>
      <c r="Q264" s="193" t="str">
        <f>IF(OR(
    AND(COUNTIF(Bugs!A:A,B264)&gt;0,ISNUMBER(SEARCH("x",INDEX(Bugs!C:C,MATCH(B264,Bugs!A:A,0))))),
    AND(COUNTIF(Bugs!B:B,B264)&gt;0,ISNUMBER(SEARCH("x",INDEX(Bugs!C:C,MATCH(B264,Bugs!B:B,0))))),
    AND(COUNTIF(Bugs!A:A,B264)&gt;0,ISNUMBER(SEARCH("x",INDEX(Bugs!D:D,MATCH(B264,Bugs!A:A,0))))),
    AND(COUNTIF(Bugs!B:B,B264)&gt;0,ISNUMBER(SEARCH("x",INDEX(Bugs!D:D,MATCH(B264,Bugs!B:B,0)))))
),"Y","")</f>
        <v/>
      </c>
      <c r="R264">
        <f ca="1">IF(OR(ISNUMBER(MATCH(L264,MasterData!$D$3:$D$18,0)),ISNUMBER(MATCH(L264,MasterData!$C$3:$C$18,0))),
    DATEDIF(E264,I264,"d"),
    DATEDIF(E264,TODAY(),"d"))</f>
        <v>22</v>
      </c>
      <c r="S264">
        <f t="shared" ca="1" si="12"/>
        <v>0</v>
      </c>
      <c r="T264">
        <f t="shared" ca="1" si="13"/>
        <v>1</v>
      </c>
      <c r="U264">
        <f t="shared" ca="1" si="14"/>
        <v>0</v>
      </c>
    </row>
    <row r="265" spans="2:21" x14ac:dyDescent="0.35">
      <c r="B265" t="s">
        <v>857</v>
      </c>
      <c r="D265" s="34" t="s">
        <v>480</v>
      </c>
      <c r="E265" s="208">
        <v>45916</v>
      </c>
      <c r="G265" t="s">
        <v>245</v>
      </c>
      <c r="I265" s="208">
        <v>45924</v>
      </c>
      <c r="K265" t="s">
        <v>241</v>
      </c>
      <c r="L265" t="s">
        <v>171</v>
      </c>
      <c r="M265" t="s">
        <v>858</v>
      </c>
      <c r="N265" t="s">
        <v>237</v>
      </c>
      <c r="P265" s="193" t="str">
        <f>IF(OR(AND(A265&lt;&gt;"",COUNTIF(Bugs!B:B,A265)&gt;0),AND(B265&lt;&gt;"",COUNTIF(Bugs!A:A,B265)&gt;0)),"Y","")</f>
        <v/>
      </c>
      <c r="Q265" s="193" t="str">
        <f>IF(OR(
    AND(COUNTIF(Bugs!A:A,B265)&gt;0,ISNUMBER(SEARCH("x",INDEX(Bugs!C:C,MATCH(B265,Bugs!A:A,0))))),
    AND(COUNTIF(Bugs!B:B,B265)&gt;0,ISNUMBER(SEARCH("x",INDEX(Bugs!C:C,MATCH(B265,Bugs!B:B,0))))),
    AND(COUNTIF(Bugs!A:A,B265)&gt;0,ISNUMBER(SEARCH("x",INDEX(Bugs!D:D,MATCH(B265,Bugs!A:A,0))))),
    AND(COUNTIF(Bugs!B:B,B265)&gt;0,ISNUMBER(SEARCH("x",INDEX(Bugs!D:D,MATCH(B265,Bugs!B:B,0)))))
),"Y","")</f>
        <v/>
      </c>
      <c r="R265">
        <f ca="1">IF(OR(ISNUMBER(MATCH(L265,MasterData!$D$3:$D$18,0)),ISNUMBER(MATCH(L265,MasterData!$C$3:$C$18,0))),
    DATEDIF(E265,I265,"d"),
    DATEDIF(E265,TODAY(),"d"))</f>
        <v>8</v>
      </c>
      <c r="S265">
        <f t="shared" ref="S265:S328" ca="1" si="15">IF(AND($R265&gt;=0,$R265&lt;=7),1,0)</f>
        <v>0</v>
      </c>
      <c r="T265">
        <f t="shared" ref="T265:T328" ca="1" si="16">IF(AND($R265&gt;7,R265&lt;=30),1,0)</f>
        <v>1</v>
      </c>
      <c r="U265">
        <f t="shared" ref="U265:U328" ca="1" si="17">IF($R265&gt;30,1,0)</f>
        <v>0</v>
      </c>
    </row>
    <row r="266" spans="2:21" x14ac:dyDescent="0.35">
      <c r="B266" t="s">
        <v>859</v>
      </c>
      <c r="D266" s="34" t="s">
        <v>746</v>
      </c>
      <c r="E266" s="208">
        <v>45916</v>
      </c>
      <c r="G266" t="s">
        <v>839</v>
      </c>
      <c r="I266" s="208">
        <v>45924</v>
      </c>
      <c r="K266" t="s">
        <v>241</v>
      </c>
      <c r="L266" t="s">
        <v>171</v>
      </c>
      <c r="M266" t="s">
        <v>860</v>
      </c>
      <c r="N266" t="s">
        <v>237</v>
      </c>
      <c r="P266" s="193" t="str">
        <f>IF(OR(AND(A266&lt;&gt;"",COUNTIF(Bugs!B:B,A266)&gt;0),AND(B266&lt;&gt;"",COUNTIF(Bugs!A:A,B266)&gt;0)),"Y","")</f>
        <v/>
      </c>
      <c r="Q266" s="193" t="str">
        <f>IF(OR(
    AND(COUNTIF(Bugs!A:A,B266)&gt;0,ISNUMBER(SEARCH("x",INDEX(Bugs!C:C,MATCH(B266,Bugs!A:A,0))))),
    AND(COUNTIF(Bugs!B:B,B266)&gt;0,ISNUMBER(SEARCH("x",INDEX(Bugs!C:C,MATCH(B266,Bugs!B:B,0))))),
    AND(COUNTIF(Bugs!A:A,B266)&gt;0,ISNUMBER(SEARCH("x",INDEX(Bugs!D:D,MATCH(B266,Bugs!A:A,0))))),
    AND(COUNTIF(Bugs!B:B,B266)&gt;0,ISNUMBER(SEARCH("x",INDEX(Bugs!D:D,MATCH(B266,Bugs!B:B,0)))))
),"Y","")</f>
        <v/>
      </c>
      <c r="R266">
        <f ca="1">IF(OR(ISNUMBER(MATCH(L266,MasterData!$D$3:$D$18,0)),ISNUMBER(MATCH(L266,MasterData!$C$3:$C$18,0))),
    DATEDIF(E266,I266,"d"),
    DATEDIF(E266,TODAY(),"d"))</f>
        <v>8</v>
      </c>
      <c r="S266">
        <f t="shared" ca="1" si="15"/>
        <v>0</v>
      </c>
      <c r="T266">
        <f t="shared" ca="1" si="16"/>
        <v>1</v>
      </c>
      <c r="U266">
        <f t="shared" ca="1" si="17"/>
        <v>0</v>
      </c>
    </row>
    <row r="267" spans="2:21" x14ac:dyDescent="0.35">
      <c r="B267" t="s">
        <v>861</v>
      </c>
      <c r="D267" s="34" t="s">
        <v>480</v>
      </c>
      <c r="E267" s="208">
        <v>45916</v>
      </c>
      <c r="G267" t="s">
        <v>862</v>
      </c>
      <c r="I267" s="208">
        <v>45927</v>
      </c>
      <c r="K267" t="s">
        <v>347</v>
      </c>
      <c r="L267" t="s">
        <v>171</v>
      </c>
      <c r="M267" t="s">
        <v>863</v>
      </c>
      <c r="N267" t="s">
        <v>237</v>
      </c>
      <c r="P267" s="193" t="str">
        <f>IF(OR(AND(A267&lt;&gt;"",COUNTIF(Bugs!B:B,A267)&gt;0),AND(B267&lt;&gt;"",COUNTIF(Bugs!A:A,B267)&gt;0)),"Y","")</f>
        <v/>
      </c>
      <c r="Q267" s="193" t="str">
        <f>IF(OR(
    AND(COUNTIF(Bugs!A:A,B267)&gt;0,ISNUMBER(SEARCH("x",INDEX(Bugs!C:C,MATCH(B267,Bugs!A:A,0))))),
    AND(COUNTIF(Bugs!B:B,B267)&gt;0,ISNUMBER(SEARCH("x",INDEX(Bugs!C:C,MATCH(B267,Bugs!B:B,0))))),
    AND(COUNTIF(Bugs!A:A,B267)&gt;0,ISNUMBER(SEARCH("x",INDEX(Bugs!D:D,MATCH(B267,Bugs!A:A,0))))),
    AND(COUNTIF(Bugs!B:B,B267)&gt;0,ISNUMBER(SEARCH("x",INDEX(Bugs!D:D,MATCH(B267,Bugs!B:B,0)))))
),"Y","")</f>
        <v/>
      </c>
      <c r="R267">
        <f ca="1">IF(OR(ISNUMBER(MATCH(L267,MasterData!$D$3:$D$18,0)),ISNUMBER(MATCH(L267,MasterData!$C$3:$C$18,0))),
    DATEDIF(E267,I267,"d"),
    DATEDIF(E267,TODAY(),"d"))</f>
        <v>11</v>
      </c>
      <c r="S267">
        <f t="shared" ca="1" si="15"/>
        <v>0</v>
      </c>
      <c r="T267">
        <f t="shared" ca="1" si="16"/>
        <v>1</v>
      </c>
      <c r="U267">
        <f t="shared" ca="1" si="17"/>
        <v>0</v>
      </c>
    </row>
    <row r="268" spans="2:21" x14ac:dyDescent="0.35">
      <c r="B268" t="s">
        <v>864</v>
      </c>
      <c r="D268" s="34" t="s">
        <v>480</v>
      </c>
      <c r="E268" s="208">
        <v>45916</v>
      </c>
      <c r="G268" t="s">
        <v>862</v>
      </c>
      <c r="I268" s="208">
        <v>45917</v>
      </c>
      <c r="K268" t="s">
        <v>347</v>
      </c>
      <c r="L268" t="s">
        <v>171</v>
      </c>
      <c r="M268" t="s">
        <v>865</v>
      </c>
      <c r="N268" t="s">
        <v>237</v>
      </c>
      <c r="P268" s="193" t="str">
        <f>IF(OR(AND(A268&lt;&gt;"",COUNTIF(Bugs!B:B,A268)&gt;0),AND(B268&lt;&gt;"",COUNTIF(Bugs!A:A,B268)&gt;0)),"Y","")</f>
        <v/>
      </c>
      <c r="Q268" s="193" t="str">
        <f>IF(OR(
    AND(COUNTIF(Bugs!A:A,B268)&gt;0,ISNUMBER(SEARCH("x",INDEX(Bugs!C:C,MATCH(B268,Bugs!A:A,0))))),
    AND(COUNTIF(Bugs!B:B,B268)&gt;0,ISNUMBER(SEARCH("x",INDEX(Bugs!C:C,MATCH(B268,Bugs!B:B,0))))),
    AND(COUNTIF(Bugs!A:A,B268)&gt;0,ISNUMBER(SEARCH("x",INDEX(Bugs!D:D,MATCH(B268,Bugs!A:A,0))))),
    AND(COUNTIF(Bugs!B:B,B268)&gt;0,ISNUMBER(SEARCH("x",INDEX(Bugs!D:D,MATCH(B268,Bugs!B:B,0)))))
),"Y","")</f>
        <v/>
      </c>
      <c r="R268">
        <f ca="1">IF(OR(ISNUMBER(MATCH(L268,MasterData!$D$3:$D$18,0)),ISNUMBER(MATCH(L268,MasterData!$C$3:$C$18,0))),
    DATEDIF(E268,I268,"d"),
    DATEDIF(E268,TODAY(),"d"))</f>
        <v>1</v>
      </c>
      <c r="S268">
        <f t="shared" ca="1" si="15"/>
        <v>1</v>
      </c>
      <c r="T268">
        <f t="shared" ca="1" si="16"/>
        <v>0</v>
      </c>
      <c r="U268">
        <f t="shared" ca="1" si="17"/>
        <v>0</v>
      </c>
    </row>
    <row r="269" spans="2:21" x14ac:dyDescent="0.35">
      <c r="B269" t="s">
        <v>52</v>
      </c>
      <c r="D269" s="34">
        <v>3009</v>
      </c>
      <c r="E269" s="208">
        <v>45917</v>
      </c>
      <c r="G269" t="s">
        <v>866</v>
      </c>
      <c r="I269" s="208">
        <v>45965</v>
      </c>
      <c r="K269" t="s">
        <v>235</v>
      </c>
      <c r="L269" t="s">
        <v>171</v>
      </c>
      <c r="M269" t="s">
        <v>867</v>
      </c>
      <c r="N269" t="s">
        <v>237</v>
      </c>
      <c r="P269" s="193" t="str">
        <f>IF(OR(AND(A269&lt;&gt;"",COUNTIF(Bugs!B:B,A269)&gt;0),AND(B269&lt;&gt;"",COUNTIF(Bugs!A:A,B269)&gt;0)),"Y","")</f>
        <v>Y</v>
      </c>
      <c r="Q269" s="193" t="str">
        <f>IF(OR(
    AND(COUNTIF(Bugs!A:A,B269)&gt;0,ISNUMBER(SEARCH("x",INDEX(Bugs!C:C,MATCH(B269,Bugs!A:A,0))))),
    AND(COUNTIF(Bugs!B:B,B269)&gt;0,ISNUMBER(SEARCH("x",INDEX(Bugs!C:C,MATCH(B269,Bugs!B:B,0))))),
    AND(COUNTIF(Bugs!A:A,B269)&gt;0,ISNUMBER(SEARCH("x",INDEX(Bugs!D:D,MATCH(B269,Bugs!A:A,0))))),
    AND(COUNTIF(Bugs!B:B,B269)&gt;0,ISNUMBER(SEARCH("x",INDEX(Bugs!D:D,MATCH(B269,Bugs!B:B,0)))))
),"Y","")</f>
        <v>Y</v>
      </c>
      <c r="R269">
        <f ca="1">IF(OR(ISNUMBER(MATCH(L269,MasterData!$D$3:$D$18,0)),ISNUMBER(MATCH(L269,MasterData!$C$3:$C$18,0))),
    DATEDIF(E269,I269,"d"),
    DATEDIF(E269,TODAY(),"d"))</f>
        <v>48</v>
      </c>
      <c r="S269">
        <f ca="1">IF(AND($R269&gt;=0,$R269&lt;=7),1,0)</f>
        <v>0</v>
      </c>
      <c r="T269">
        <f ca="1">IF(AND($R269&gt;7,R269&lt;=30),1,0)</f>
        <v>0</v>
      </c>
      <c r="U269">
        <f ca="1">IF($R269&gt;30,1,0)</f>
        <v>1</v>
      </c>
    </row>
    <row r="270" spans="2:21" x14ac:dyDescent="0.35">
      <c r="B270" t="s">
        <v>868</v>
      </c>
      <c r="D270" s="34">
        <v>5240</v>
      </c>
      <c r="E270" s="208">
        <v>45917</v>
      </c>
      <c r="G270" t="s">
        <v>869</v>
      </c>
      <c r="I270" s="208">
        <v>45918</v>
      </c>
      <c r="K270" t="s">
        <v>235</v>
      </c>
      <c r="L270" t="s">
        <v>171</v>
      </c>
      <c r="M270" t="s">
        <v>870</v>
      </c>
      <c r="N270" t="s">
        <v>237</v>
      </c>
      <c r="P270" s="193" t="str">
        <f>IF(OR(AND(A270&lt;&gt;"",COUNTIF(Bugs!B:B,A270)&gt;0),AND(B270&lt;&gt;"",COUNTIF(Bugs!A:A,B270)&gt;0)),"Y","")</f>
        <v/>
      </c>
      <c r="Q270" s="193" t="str">
        <f>IF(OR(
    AND(COUNTIF(Bugs!A:A,B270)&gt;0,ISNUMBER(SEARCH("x",INDEX(Bugs!C:C,MATCH(B270,Bugs!A:A,0))))),
    AND(COUNTIF(Bugs!B:B,B270)&gt;0,ISNUMBER(SEARCH("x",INDEX(Bugs!C:C,MATCH(B270,Bugs!B:B,0))))),
    AND(COUNTIF(Bugs!A:A,B270)&gt;0,ISNUMBER(SEARCH("x",INDEX(Bugs!D:D,MATCH(B270,Bugs!A:A,0))))),
    AND(COUNTIF(Bugs!B:B,B270)&gt;0,ISNUMBER(SEARCH("x",INDEX(Bugs!D:D,MATCH(B270,Bugs!B:B,0)))))
),"Y","")</f>
        <v/>
      </c>
      <c r="R270">
        <f ca="1">IF(OR(ISNUMBER(MATCH(L270,MasterData!$D$3:$D$18,0)),ISNUMBER(MATCH(L270,MasterData!$C$3:$C$18,0))),
    DATEDIF(E270,I270,"d"),
    DATEDIF(E270,TODAY(),"d"))</f>
        <v>1</v>
      </c>
      <c r="S270">
        <f t="shared" ca="1" si="15"/>
        <v>1</v>
      </c>
      <c r="T270">
        <f t="shared" ca="1" si="16"/>
        <v>0</v>
      </c>
      <c r="U270">
        <f t="shared" ca="1" si="17"/>
        <v>0</v>
      </c>
    </row>
    <row r="271" spans="2:21" x14ac:dyDescent="0.35">
      <c r="B271" t="s">
        <v>871</v>
      </c>
      <c r="D271" s="34">
        <v>3366</v>
      </c>
      <c r="E271" s="208">
        <v>45918</v>
      </c>
      <c r="G271" t="s">
        <v>720</v>
      </c>
      <c r="I271" s="208">
        <v>45919</v>
      </c>
      <c r="K271" t="s">
        <v>235</v>
      </c>
      <c r="L271" t="s">
        <v>171</v>
      </c>
      <c r="M271" t="s">
        <v>872</v>
      </c>
      <c r="N271" t="s">
        <v>237</v>
      </c>
      <c r="P271" s="193" t="str">
        <f>IF(OR(AND(A271&lt;&gt;"",COUNTIF(Bugs!B:B,A271)&gt;0),AND(B271&lt;&gt;"",COUNTIF(Bugs!A:A,B271)&gt;0)),"Y","")</f>
        <v/>
      </c>
      <c r="Q271" s="193" t="str">
        <f>IF(OR(
    AND(COUNTIF(Bugs!A:A,B271)&gt;0,ISNUMBER(SEARCH("x",INDEX(Bugs!C:C,MATCH(B271,Bugs!A:A,0))))),
    AND(COUNTIF(Bugs!B:B,B271)&gt;0,ISNUMBER(SEARCH("x",INDEX(Bugs!C:C,MATCH(B271,Bugs!B:B,0))))),
    AND(COUNTIF(Bugs!A:A,B271)&gt;0,ISNUMBER(SEARCH("x",INDEX(Bugs!D:D,MATCH(B271,Bugs!A:A,0))))),
    AND(COUNTIF(Bugs!B:B,B271)&gt;0,ISNUMBER(SEARCH("x",INDEX(Bugs!D:D,MATCH(B271,Bugs!B:B,0)))))
),"Y","")</f>
        <v/>
      </c>
      <c r="R271">
        <f ca="1">IF(OR(ISNUMBER(MATCH(L271,MasterData!$D$3:$D$18,0)),ISNUMBER(MATCH(L271,MasterData!$C$3:$C$18,0))),
    DATEDIF(E271,I271,"d"),
    DATEDIF(E271,TODAY(),"d"))</f>
        <v>1</v>
      </c>
      <c r="S271">
        <f t="shared" ca="1" si="15"/>
        <v>1</v>
      </c>
      <c r="T271">
        <f t="shared" ca="1" si="16"/>
        <v>0</v>
      </c>
      <c r="U271">
        <f t="shared" ca="1" si="17"/>
        <v>0</v>
      </c>
    </row>
    <row r="272" spans="2:21" x14ac:dyDescent="0.35">
      <c r="B272" t="s">
        <v>873</v>
      </c>
      <c r="D272" s="34">
        <v>3366</v>
      </c>
      <c r="E272" s="208">
        <v>45918</v>
      </c>
      <c r="G272" t="s">
        <v>720</v>
      </c>
      <c r="I272" s="208">
        <v>45919</v>
      </c>
      <c r="K272" t="s">
        <v>235</v>
      </c>
      <c r="L272" t="s">
        <v>171</v>
      </c>
      <c r="M272" t="s">
        <v>874</v>
      </c>
      <c r="N272" t="s">
        <v>237</v>
      </c>
      <c r="P272" s="193" t="str">
        <f>IF(OR(AND(A272&lt;&gt;"",COUNTIF(Bugs!B:B,A272)&gt;0),AND(B272&lt;&gt;"",COUNTIF(Bugs!A:A,B272)&gt;0)),"Y","")</f>
        <v/>
      </c>
      <c r="Q272" s="193" t="str">
        <f>IF(OR(
    AND(COUNTIF(Bugs!A:A,B272)&gt;0,ISNUMBER(SEARCH("x",INDEX(Bugs!C:C,MATCH(B272,Bugs!A:A,0))))),
    AND(COUNTIF(Bugs!B:B,B272)&gt;0,ISNUMBER(SEARCH("x",INDEX(Bugs!C:C,MATCH(B272,Bugs!B:B,0))))),
    AND(COUNTIF(Bugs!A:A,B272)&gt;0,ISNUMBER(SEARCH("x",INDEX(Bugs!D:D,MATCH(B272,Bugs!A:A,0))))),
    AND(COUNTIF(Bugs!B:B,B272)&gt;0,ISNUMBER(SEARCH("x",INDEX(Bugs!D:D,MATCH(B272,Bugs!B:B,0)))))
),"Y","")</f>
        <v/>
      </c>
      <c r="R272">
        <f ca="1">IF(OR(ISNUMBER(MATCH(L272,MasterData!$D$3:$D$18,0)),ISNUMBER(MATCH(L272,MasterData!$C$3:$C$18,0))),
    DATEDIF(E272,I272,"d"),
    DATEDIF(E272,TODAY(),"d"))</f>
        <v>1</v>
      </c>
      <c r="S272">
        <f t="shared" ca="1" si="15"/>
        <v>1</v>
      </c>
      <c r="T272">
        <f t="shared" ca="1" si="16"/>
        <v>0</v>
      </c>
      <c r="U272">
        <f t="shared" ca="1" si="17"/>
        <v>0</v>
      </c>
    </row>
    <row r="273" spans="2:21" x14ac:dyDescent="0.35">
      <c r="B273" t="s">
        <v>875</v>
      </c>
      <c r="D273" s="34" t="s">
        <v>660</v>
      </c>
      <c r="E273" s="208">
        <v>45918</v>
      </c>
      <c r="G273" t="s">
        <v>876</v>
      </c>
      <c r="I273" s="208">
        <v>45922</v>
      </c>
      <c r="K273" t="s">
        <v>235</v>
      </c>
      <c r="L273" t="s">
        <v>171</v>
      </c>
      <c r="M273" t="s">
        <v>877</v>
      </c>
      <c r="N273" t="s">
        <v>237</v>
      </c>
      <c r="P273" s="193" t="str">
        <f>IF(OR(AND(A273&lt;&gt;"",COUNTIF(Bugs!B:B,A273)&gt;0),AND(B273&lt;&gt;"",COUNTIF(Bugs!A:A,B273)&gt;0)),"Y","")</f>
        <v/>
      </c>
      <c r="Q273" s="193" t="str">
        <f>IF(OR(
    AND(COUNTIF(Bugs!A:A,B273)&gt;0,ISNUMBER(SEARCH("x",INDEX(Bugs!C:C,MATCH(B273,Bugs!A:A,0))))),
    AND(COUNTIF(Bugs!B:B,B273)&gt;0,ISNUMBER(SEARCH("x",INDEX(Bugs!C:C,MATCH(B273,Bugs!B:B,0))))),
    AND(COUNTIF(Bugs!A:A,B273)&gt;0,ISNUMBER(SEARCH("x",INDEX(Bugs!D:D,MATCH(B273,Bugs!A:A,0))))),
    AND(COUNTIF(Bugs!B:B,B273)&gt;0,ISNUMBER(SEARCH("x",INDEX(Bugs!D:D,MATCH(B273,Bugs!B:B,0)))))
),"Y","")</f>
        <v/>
      </c>
      <c r="R273">
        <f ca="1">IF(OR(ISNUMBER(MATCH(L273,MasterData!$D$3:$D$18,0)),ISNUMBER(MATCH(L273,MasterData!$C$3:$C$18,0))),
    DATEDIF(E273,I273,"d"),
    DATEDIF(E273,TODAY(),"d"))</f>
        <v>4</v>
      </c>
      <c r="S273">
        <f t="shared" ca="1" si="15"/>
        <v>1</v>
      </c>
      <c r="T273">
        <f t="shared" ca="1" si="16"/>
        <v>0</v>
      </c>
      <c r="U273">
        <f t="shared" ca="1" si="17"/>
        <v>0</v>
      </c>
    </row>
    <row r="274" spans="2:21" x14ac:dyDescent="0.35">
      <c r="B274" t="s">
        <v>881</v>
      </c>
      <c r="D274" s="34" t="s">
        <v>717</v>
      </c>
      <c r="E274" s="208">
        <v>45919</v>
      </c>
      <c r="G274" t="s">
        <v>882</v>
      </c>
      <c r="I274" s="208">
        <v>45924</v>
      </c>
      <c r="K274" t="s">
        <v>241</v>
      </c>
      <c r="L274" t="s">
        <v>171</v>
      </c>
      <c r="M274" t="s">
        <v>883</v>
      </c>
      <c r="N274" t="s">
        <v>237</v>
      </c>
      <c r="P274" s="193" t="str">
        <f>IF(OR(AND(A274&lt;&gt;"",COUNTIF(Bugs!B:B,A274)&gt;0),AND(B274&lt;&gt;"",COUNTIF(Bugs!A:A,B274)&gt;0)),"Y","")</f>
        <v/>
      </c>
      <c r="Q274" s="193" t="str">
        <f>IF(OR(
    AND(COUNTIF(Bugs!A:A,B274)&gt;0,ISNUMBER(SEARCH("x",INDEX(Bugs!C:C,MATCH(B274,Bugs!A:A,0))))),
    AND(COUNTIF(Bugs!B:B,B274)&gt;0,ISNUMBER(SEARCH("x",INDEX(Bugs!C:C,MATCH(B274,Bugs!B:B,0))))),
    AND(COUNTIF(Bugs!A:A,B274)&gt;0,ISNUMBER(SEARCH("x",INDEX(Bugs!D:D,MATCH(B274,Bugs!A:A,0))))),
    AND(COUNTIF(Bugs!B:B,B274)&gt;0,ISNUMBER(SEARCH("x",INDEX(Bugs!D:D,MATCH(B274,Bugs!B:B,0)))))
),"Y","")</f>
        <v/>
      </c>
      <c r="R274">
        <f ca="1">IF(OR(ISNUMBER(MATCH(L274,MasterData!$D$3:$D$18,0)),ISNUMBER(MATCH(L274,MasterData!$C$3:$C$18,0))),
    DATEDIF(E274,I274,"d"),
    DATEDIF(E274,TODAY(),"d"))</f>
        <v>5</v>
      </c>
      <c r="S274">
        <f t="shared" ca="1" si="15"/>
        <v>1</v>
      </c>
      <c r="T274">
        <f t="shared" ca="1" si="16"/>
        <v>0</v>
      </c>
      <c r="U274">
        <f t="shared" ca="1" si="17"/>
        <v>0</v>
      </c>
    </row>
    <row r="275" spans="2:21" x14ac:dyDescent="0.35">
      <c r="B275" t="s">
        <v>54</v>
      </c>
      <c r="D275" s="34" t="s">
        <v>480</v>
      </c>
      <c r="E275" s="208">
        <v>45922</v>
      </c>
      <c r="G275" t="s">
        <v>715</v>
      </c>
      <c r="I275" s="208">
        <v>45924</v>
      </c>
      <c r="K275" t="s">
        <v>235</v>
      </c>
      <c r="L275" t="s">
        <v>171</v>
      </c>
      <c r="M275" t="s">
        <v>884</v>
      </c>
      <c r="N275" t="s">
        <v>237</v>
      </c>
      <c r="P275" s="193" t="str">
        <f>IF(OR(AND(A275&lt;&gt;"",COUNTIF(Bugs!B:B,A275)&gt;0),AND(B275&lt;&gt;"",COUNTIF(Bugs!A:A,B275)&gt;0)),"Y","")</f>
        <v>Y</v>
      </c>
      <c r="Q275" s="193" t="str">
        <f>IF(OR(
    AND(COUNTIF(Bugs!A:A,B275)&gt;0,ISNUMBER(SEARCH("x",INDEX(Bugs!C:C,MATCH(B275,Bugs!A:A,0))))),
    AND(COUNTIF(Bugs!B:B,B275)&gt;0,ISNUMBER(SEARCH("x",INDEX(Bugs!C:C,MATCH(B275,Bugs!B:B,0))))),
    AND(COUNTIF(Bugs!A:A,B275)&gt;0,ISNUMBER(SEARCH("x",INDEX(Bugs!D:D,MATCH(B275,Bugs!A:A,0))))),
    AND(COUNTIF(Bugs!B:B,B275)&gt;0,ISNUMBER(SEARCH("x",INDEX(Bugs!D:D,MATCH(B275,Bugs!B:B,0)))))
),"Y","")</f>
        <v>Y</v>
      </c>
      <c r="R275">
        <f ca="1">IF(OR(ISNUMBER(MATCH(L275,MasterData!$D$3:$D$18,0)),ISNUMBER(MATCH(L275,MasterData!$C$3:$C$18,0))),
    DATEDIF(E275,I275,"d"),
    DATEDIF(E275,TODAY(),"d"))</f>
        <v>2</v>
      </c>
      <c r="S275">
        <f t="shared" ca="1" si="15"/>
        <v>1</v>
      </c>
      <c r="T275">
        <f t="shared" ca="1" si="16"/>
        <v>0</v>
      </c>
      <c r="U275">
        <f t="shared" ca="1" si="17"/>
        <v>0</v>
      </c>
    </row>
    <row r="276" spans="2:21" x14ac:dyDescent="0.35">
      <c r="B276" t="s">
        <v>885</v>
      </c>
      <c r="D276" s="34" t="s">
        <v>746</v>
      </c>
      <c r="E276" s="208">
        <v>45922</v>
      </c>
      <c r="G276" t="s">
        <v>886</v>
      </c>
      <c r="I276" s="208">
        <v>45923</v>
      </c>
      <c r="K276" t="s">
        <v>235</v>
      </c>
      <c r="L276" t="s">
        <v>171</v>
      </c>
      <c r="M276" t="s">
        <v>887</v>
      </c>
      <c r="N276" t="s">
        <v>237</v>
      </c>
      <c r="P276" s="193" t="str">
        <f>IF(OR(AND(A276&lt;&gt;"",COUNTIF(Bugs!B:B,A276)&gt;0),AND(B276&lt;&gt;"",COUNTIF(Bugs!A:A,B276)&gt;0)),"Y","")</f>
        <v/>
      </c>
      <c r="Q276" s="193" t="str">
        <f>IF(OR(
    AND(COUNTIF(Bugs!A:A,B276)&gt;0,ISNUMBER(SEARCH("x",INDEX(Bugs!C:C,MATCH(B276,Bugs!A:A,0))))),
    AND(COUNTIF(Bugs!B:B,B276)&gt;0,ISNUMBER(SEARCH("x",INDEX(Bugs!C:C,MATCH(B276,Bugs!B:B,0))))),
    AND(COUNTIF(Bugs!A:A,B276)&gt;0,ISNUMBER(SEARCH("x",INDEX(Bugs!D:D,MATCH(B276,Bugs!A:A,0))))),
    AND(COUNTIF(Bugs!B:B,B276)&gt;0,ISNUMBER(SEARCH("x",INDEX(Bugs!D:D,MATCH(B276,Bugs!B:B,0)))))
),"Y","")</f>
        <v/>
      </c>
      <c r="R276">
        <f ca="1">IF(OR(ISNUMBER(MATCH(L276,MasterData!$D$3:$D$18,0)),ISNUMBER(MATCH(L276,MasterData!$C$3:$C$18,0))),
    DATEDIF(E276,I276,"d"),
    DATEDIF(E276,TODAY(),"d"))</f>
        <v>1</v>
      </c>
      <c r="S276">
        <f t="shared" ca="1" si="15"/>
        <v>1</v>
      </c>
      <c r="T276">
        <f t="shared" ca="1" si="16"/>
        <v>0</v>
      </c>
      <c r="U276">
        <f t="shared" ca="1" si="17"/>
        <v>0</v>
      </c>
    </row>
    <row r="277" spans="2:21" x14ac:dyDescent="0.35">
      <c r="B277" t="s">
        <v>888</v>
      </c>
      <c r="D277" s="34">
        <v>3010</v>
      </c>
      <c r="E277" s="208">
        <v>45922</v>
      </c>
      <c r="G277" t="s">
        <v>816</v>
      </c>
      <c r="I277" s="208">
        <v>45926</v>
      </c>
      <c r="K277" t="s">
        <v>241</v>
      </c>
      <c r="L277" t="s">
        <v>171</v>
      </c>
      <c r="M277" t="s">
        <v>889</v>
      </c>
      <c r="N277" t="s">
        <v>237</v>
      </c>
      <c r="P277" s="193" t="str">
        <f>IF(OR(AND(A277&lt;&gt;"",COUNTIF(Bugs!B:B,A277)&gt;0),AND(B277&lt;&gt;"",COUNTIF(Bugs!A:A,B277)&gt;0)),"Y","")</f>
        <v/>
      </c>
      <c r="Q277" s="193" t="str">
        <f>IF(OR(
    AND(COUNTIF(Bugs!A:A,B277)&gt;0,ISNUMBER(SEARCH("x",INDEX(Bugs!C:C,MATCH(B277,Bugs!A:A,0))))),
    AND(COUNTIF(Bugs!B:B,B277)&gt;0,ISNUMBER(SEARCH("x",INDEX(Bugs!C:C,MATCH(B277,Bugs!B:B,0))))),
    AND(COUNTIF(Bugs!A:A,B277)&gt;0,ISNUMBER(SEARCH("x",INDEX(Bugs!D:D,MATCH(B277,Bugs!A:A,0))))),
    AND(COUNTIF(Bugs!B:B,B277)&gt;0,ISNUMBER(SEARCH("x",INDEX(Bugs!D:D,MATCH(B277,Bugs!B:B,0)))))
),"Y","")</f>
        <v/>
      </c>
      <c r="R277">
        <f ca="1">IF(OR(ISNUMBER(MATCH(L277,MasterData!$D$3:$D$18,0)),ISNUMBER(MATCH(L277,MasterData!$C$3:$C$18,0))),
    DATEDIF(E277,I277,"d"),
    DATEDIF(E277,TODAY(),"d"))</f>
        <v>4</v>
      </c>
      <c r="S277">
        <f t="shared" ca="1" si="15"/>
        <v>1</v>
      </c>
      <c r="T277">
        <f t="shared" ca="1" si="16"/>
        <v>0</v>
      </c>
      <c r="U277">
        <f t="shared" ca="1" si="17"/>
        <v>0</v>
      </c>
    </row>
    <row r="278" spans="2:21" x14ac:dyDescent="0.35">
      <c r="B278" t="s">
        <v>55</v>
      </c>
      <c r="D278" s="34" t="s">
        <v>480</v>
      </c>
      <c r="E278" s="208">
        <v>45922</v>
      </c>
      <c r="G278" t="s">
        <v>715</v>
      </c>
      <c r="I278" s="208">
        <v>45923</v>
      </c>
      <c r="K278" t="s">
        <v>235</v>
      </c>
      <c r="L278" t="s">
        <v>171</v>
      </c>
      <c r="M278" t="s">
        <v>890</v>
      </c>
      <c r="N278" t="s">
        <v>237</v>
      </c>
      <c r="P278" s="193" t="str">
        <f>IF(OR(AND(A278&lt;&gt;"",COUNTIF(Bugs!B:B,A278)&gt;0),AND(B278&lt;&gt;"",COUNTIF(Bugs!A:A,B278)&gt;0)),"Y","")</f>
        <v>Y</v>
      </c>
      <c r="Q278" s="193" t="str">
        <f>IF(OR(
    AND(COUNTIF(Bugs!A:A,B278)&gt;0,ISNUMBER(SEARCH("x",INDEX(Bugs!C:C,MATCH(B278,Bugs!A:A,0))))),
    AND(COUNTIF(Bugs!B:B,B278)&gt;0,ISNUMBER(SEARCH("x",INDEX(Bugs!C:C,MATCH(B278,Bugs!B:B,0))))),
    AND(COUNTIF(Bugs!A:A,B278)&gt;0,ISNUMBER(SEARCH("x",INDEX(Bugs!D:D,MATCH(B278,Bugs!A:A,0))))),
    AND(COUNTIF(Bugs!B:B,B278)&gt;0,ISNUMBER(SEARCH("x",INDEX(Bugs!D:D,MATCH(B278,Bugs!B:B,0)))))
),"Y","")</f>
        <v>Y</v>
      </c>
      <c r="R278">
        <f ca="1">IF(OR(ISNUMBER(MATCH(L278,MasterData!$D$3:$D$18,0)),ISNUMBER(MATCH(L278,MasterData!$C$3:$C$18,0))),
    DATEDIF(E278,I278,"d"),
    DATEDIF(E278,TODAY(),"d"))</f>
        <v>1</v>
      </c>
      <c r="S278">
        <f t="shared" ca="1" si="15"/>
        <v>1</v>
      </c>
      <c r="T278">
        <f t="shared" ca="1" si="16"/>
        <v>0</v>
      </c>
      <c r="U278">
        <f t="shared" ca="1" si="17"/>
        <v>0</v>
      </c>
    </row>
    <row r="279" spans="2:21" x14ac:dyDescent="0.35">
      <c r="B279" t="s">
        <v>891</v>
      </c>
      <c r="D279" s="34">
        <v>5026</v>
      </c>
      <c r="E279" s="208">
        <v>45922</v>
      </c>
      <c r="G279" t="s">
        <v>892</v>
      </c>
      <c r="I279" s="208">
        <v>45939</v>
      </c>
      <c r="K279" t="s">
        <v>235</v>
      </c>
      <c r="L279" t="s">
        <v>171</v>
      </c>
      <c r="M279" t="s">
        <v>893</v>
      </c>
      <c r="N279" t="s">
        <v>237</v>
      </c>
      <c r="P279" s="193" t="str">
        <f>IF(OR(AND(A279&lt;&gt;"",COUNTIF(Bugs!B:B,A279)&gt;0),AND(B279&lt;&gt;"",COUNTIF(Bugs!A:A,B279)&gt;0)),"Y","")</f>
        <v/>
      </c>
      <c r="Q279" s="193" t="str">
        <f>IF(OR(
    AND(COUNTIF(Bugs!A:A,B279)&gt;0,ISNUMBER(SEARCH("x",INDEX(Bugs!C:C,MATCH(B279,Bugs!A:A,0))))),
    AND(COUNTIF(Bugs!B:B,B279)&gt;0,ISNUMBER(SEARCH("x",INDEX(Bugs!C:C,MATCH(B279,Bugs!B:B,0))))),
    AND(COUNTIF(Bugs!A:A,B279)&gt;0,ISNUMBER(SEARCH("x",INDEX(Bugs!D:D,MATCH(B279,Bugs!A:A,0))))),
    AND(COUNTIF(Bugs!B:B,B279)&gt;0,ISNUMBER(SEARCH("x",INDEX(Bugs!D:D,MATCH(B279,Bugs!B:B,0)))))
),"Y","")</f>
        <v/>
      </c>
      <c r="R279">
        <f ca="1">IF(OR(ISNUMBER(MATCH(L279,MasterData!$D$3:$D$18,0)),ISNUMBER(MATCH(L279,MasterData!$C$3:$C$18,0))),
    DATEDIF(E279,I279,"d"),
    DATEDIF(E279,TODAY(),"d"))</f>
        <v>17</v>
      </c>
      <c r="S279">
        <f t="shared" ca="1" si="15"/>
        <v>0</v>
      </c>
      <c r="T279">
        <f t="shared" ca="1" si="16"/>
        <v>1</v>
      </c>
      <c r="U279">
        <f t="shared" ca="1" si="17"/>
        <v>0</v>
      </c>
    </row>
    <row r="280" spans="2:21" x14ac:dyDescent="0.35">
      <c r="B280" t="s">
        <v>56</v>
      </c>
      <c r="D280" s="34" t="s">
        <v>480</v>
      </c>
      <c r="E280" s="208">
        <v>45922</v>
      </c>
      <c r="G280" t="s">
        <v>715</v>
      </c>
      <c r="I280" s="208">
        <v>45925</v>
      </c>
      <c r="K280" t="s">
        <v>235</v>
      </c>
      <c r="L280" t="s">
        <v>171</v>
      </c>
      <c r="M280" t="s">
        <v>894</v>
      </c>
      <c r="N280" t="s">
        <v>237</v>
      </c>
      <c r="P280" s="193" t="str">
        <f>IF(OR(AND(A280&lt;&gt;"",COUNTIF(Bugs!B:B,A280)&gt;0),AND(B280&lt;&gt;"",COUNTIF(Bugs!A:A,B280)&gt;0)),"Y","")</f>
        <v>Y</v>
      </c>
      <c r="Q280" s="193" t="str">
        <f>IF(OR(
    AND(COUNTIF(Bugs!A:A,B280)&gt;0,ISNUMBER(SEARCH("x",INDEX(Bugs!C:C,MATCH(B280,Bugs!A:A,0))))),
    AND(COUNTIF(Bugs!B:B,B280)&gt;0,ISNUMBER(SEARCH("x",INDEX(Bugs!C:C,MATCH(B280,Bugs!B:B,0))))),
    AND(COUNTIF(Bugs!A:A,B280)&gt;0,ISNUMBER(SEARCH("x",INDEX(Bugs!D:D,MATCH(B280,Bugs!A:A,0))))),
    AND(COUNTIF(Bugs!B:B,B280)&gt;0,ISNUMBER(SEARCH("x",INDEX(Bugs!D:D,MATCH(B280,Bugs!B:B,0)))))
),"Y","")</f>
        <v>Y</v>
      </c>
      <c r="R280">
        <f ca="1">IF(OR(ISNUMBER(MATCH(L280,MasterData!$D$3:$D$18,0)),ISNUMBER(MATCH(L280,MasterData!$C$3:$C$18,0))),
    DATEDIF(E280,I280,"d"),
    DATEDIF(E280,TODAY(),"d"))</f>
        <v>3</v>
      </c>
      <c r="S280">
        <f t="shared" ca="1" si="15"/>
        <v>1</v>
      </c>
      <c r="T280">
        <f t="shared" ca="1" si="16"/>
        <v>0</v>
      </c>
      <c r="U280">
        <f t="shared" ca="1" si="17"/>
        <v>0</v>
      </c>
    </row>
    <row r="281" spans="2:21" x14ac:dyDescent="0.35">
      <c r="B281" t="s">
        <v>895</v>
      </c>
      <c r="D281" s="34">
        <v>7092</v>
      </c>
      <c r="E281" s="208">
        <v>45922</v>
      </c>
      <c r="G281" t="s">
        <v>896</v>
      </c>
      <c r="I281" s="208">
        <v>45927</v>
      </c>
      <c r="K281" t="s">
        <v>241</v>
      </c>
      <c r="L281" t="s">
        <v>171</v>
      </c>
      <c r="M281" t="s">
        <v>897</v>
      </c>
      <c r="N281" t="s">
        <v>237</v>
      </c>
      <c r="P281" s="193" t="str">
        <f>IF(OR(AND(A281&lt;&gt;"",COUNTIF(Bugs!B:B,A281)&gt;0),AND(B281&lt;&gt;"",COUNTIF(Bugs!A:A,B281)&gt;0)),"Y","")</f>
        <v/>
      </c>
      <c r="Q281" s="193" t="str">
        <f>IF(OR(
    AND(COUNTIF(Bugs!A:A,B281)&gt;0,ISNUMBER(SEARCH("x",INDEX(Bugs!C:C,MATCH(B281,Bugs!A:A,0))))),
    AND(COUNTIF(Bugs!B:B,B281)&gt;0,ISNUMBER(SEARCH("x",INDEX(Bugs!C:C,MATCH(B281,Bugs!B:B,0))))),
    AND(COUNTIF(Bugs!A:A,B281)&gt;0,ISNUMBER(SEARCH("x",INDEX(Bugs!D:D,MATCH(B281,Bugs!A:A,0))))),
    AND(COUNTIF(Bugs!B:B,B281)&gt;0,ISNUMBER(SEARCH("x",INDEX(Bugs!D:D,MATCH(B281,Bugs!B:B,0)))))
),"Y","")</f>
        <v/>
      </c>
      <c r="R281">
        <f ca="1">IF(OR(ISNUMBER(MATCH(L281,MasterData!$D$3:$D$18,0)),ISNUMBER(MATCH(L281,MasterData!$C$3:$C$18,0))),
    DATEDIF(E281,I281,"d"),
    DATEDIF(E281,TODAY(),"d"))</f>
        <v>5</v>
      </c>
      <c r="S281">
        <f t="shared" ca="1" si="15"/>
        <v>1</v>
      </c>
      <c r="T281">
        <f t="shared" ca="1" si="16"/>
        <v>0</v>
      </c>
      <c r="U281">
        <f t="shared" ca="1" si="17"/>
        <v>0</v>
      </c>
    </row>
    <row r="282" spans="2:21" x14ac:dyDescent="0.35">
      <c r="B282" t="s">
        <v>57</v>
      </c>
      <c r="D282" s="34" t="s">
        <v>480</v>
      </c>
      <c r="E282" s="208">
        <v>45922</v>
      </c>
      <c r="G282" t="s">
        <v>715</v>
      </c>
      <c r="I282" s="208">
        <v>45923</v>
      </c>
      <c r="K282" t="s">
        <v>235</v>
      </c>
      <c r="L282" t="s">
        <v>171</v>
      </c>
      <c r="M282" t="s">
        <v>898</v>
      </c>
      <c r="N282" t="s">
        <v>237</v>
      </c>
      <c r="P282" s="193" t="str">
        <f>IF(OR(AND(A282&lt;&gt;"",COUNTIF(Bugs!B:B,A282)&gt;0),AND(B282&lt;&gt;"",COUNTIF(Bugs!A:A,B282)&gt;0)),"Y","")</f>
        <v>Y</v>
      </c>
      <c r="Q282" s="193" t="str">
        <f>IF(OR(
    AND(COUNTIF(Bugs!A:A,B282)&gt;0,ISNUMBER(SEARCH("x",INDEX(Bugs!C:C,MATCH(B282,Bugs!A:A,0))))),
    AND(COUNTIF(Bugs!B:B,B282)&gt;0,ISNUMBER(SEARCH("x",INDEX(Bugs!C:C,MATCH(B282,Bugs!B:B,0))))),
    AND(COUNTIF(Bugs!A:A,B282)&gt;0,ISNUMBER(SEARCH("x",INDEX(Bugs!D:D,MATCH(B282,Bugs!A:A,0))))),
    AND(COUNTIF(Bugs!B:B,B282)&gt;0,ISNUMBER(SEARCH("x",INDEX(Bugs!D:D,MATCH(B282,Bugs!B:B,0)))))
),"Y","")</f>
        <v>Y</v>
      </c>
      <c r="R282">
        <f ca="1">IF(OR(ISNUMBER(MATCH(L282,MasterData!$D$3:$D$18,0)),ISNUMBER(MATCH(L282,MasterData!$C$3:$C$18,0))),
    DATEDIF(E282,I282,"d"),
    DATEDIF(E282,TODAY(),"d"))</f>
        <v>1</v>
      </c>
      <c r="S282">
        <f t="shared" ca="1" si="15"/>
        <v>1</v>
      </c>
      <c r="T282">
        <f t="shared" ca="1" si="16"/>
        <v>0</v>
      </c>
      <c r="U282">
        <f t="shared" ca="1" si="17"/>
        <v>0</v>
      </c>
    </row>
    <row r="283" spans="2:21" x14ac:dyDescent="0.35">
      <c r="B283" t="s">
        <v>58</v>
      </c>
      <c r="D283" s="34" t="s">
        <v>717</v>
      </c>
      <c r="E283" s="208">
        <v>45923</v>
      </c>
      <c r="G283" t="s">
        <v>715</v>
      </c>
      <c r="I283" s="208">
        <v>45925</v>
      </c>
      <c r="K283" t="s">
        <v>235</v>
      </c>
      <c r="L283" t="s">
        <v>171</v>
      </c>
      <c r="M283" t="s">
        <v>899</v>
      </c>
      <c r="N283" t="s">
        <v>237</v>
      </c>
      <c r="P283" s="193" t="str">
        <f>IF(OR(AND(A283&lt;&gt;"",COUNTIF(Bugs!B:B,A283)&gt;0),AND(B283&lt;&gt;"",COUNTIF(Bugs!A:A,B283)&gt;0)),"Y","")</f>
        <v>Y</v>
      </c>
      <c r="Q283" s="193" t="str">
        <f>IF(OR(
    AND(COUNTIF(Bugs!A:A,B283)&gt;0,ISNUMBER(SEARCH("x",INDEX(Bugs!C:C,MATCH(B283,Bugs!A:A,0))))),
    AND(COUNTIF(Bugs!B:B,B283)&gt;0,ISNUMBER(SEARCH("x",INDEX(Bugs!C:C,MATCH(B283,Bugs!B:B,0))))),
    AND(COUNTIF(Bugs!A:A,B283)&gt;0,ISNUMBER(SEARCH("x",INDEX(Bugs!D:D,MATCH(B283,Bugs!A:A,0))))),
    AND(COUNTIF(Bugs!B:B,B283)&gt;0,ISNUMBER(SEARCH("x",INDEX(Bugs!D:D,MATCH(B283,Bugs!B:B,0)))))
),"Y","")</f>
        <v>Y</v>
      </c>
      <c r="R283">
        <f ca="1">IF(OR(ISNUMBER(MATCH(L283,MasterData!$D$3:$D$18,0)),ISNUMBER(MATCH(L283,MasterData!$C$3:$C$18,0))),
    DATEDIF(E283,I283,"d"),
    DATEDIF(E283,TODAY(),"d"))</f>
        <v>2</v>
      </c>
      <c r="S283">
        <f t="shared" ca="1" si="15"/>
        <v>1</v>
      </c>
      <c r="T283">
        <f t="shared" ca="1" si="16"/>
        <v>0</v>
      </c>
      <c r="U283">
        <f t="shared" ca="1" si="17"/>
        <v>0</v>
      </c>
    </row>
    <row r="284" spans="2:21" x14ac:dyDescent="0.35">
      <c r="B284" t="s">
        <v>900</v>
      </c>
      <c r="D284" s="34" t="s">
        <v>746</v>
      </c>
      <c r="E284" s="208">
        <v>45924</v>
      </c>
      <c r="G284" t="s">
        <v>886</v>
      </c>
      <c r="I284" s="208">
        <v>45927</v>
      </c>
      <c r="K284" t="s">
        <v>235</v>
      </c>
      <c r="L284" t="s">
        <v>171</v>
      </c>
      <c r="M284" t="s">
        <v>901</v>
      </c>
      <c r="N284" t="s">
        <v>237</v>
      </c>
      <c r="P284" s="193" t="str">
        <f>IF(OR(AND(A284&lt;&gt;"",COUNTIF(Bugs!B:B,A284)&gt;0),AND(B284&lt;&gt;"",COUNTIF(Bugs!A:A,B284)&gt;0)),"Y","")</f>
        <v/>
      </c>
      <c r="Q284" s="193" t="str">
        <f>IF(OR(
    AND(COUNTIF(Bugs!A:A,B284)&gt;0,ISNUMBER(SEARCH("x",INDEX(Bugs!C:C,MATCH(B284,Bugs!A:A,0))))),
    AND(COUNTIF(Bugs!B:B,B284)&gt;0,ISNUMBER(SEARCH("x",INDEX(Bugs!C:C,MATCH(B284,Bugs!B:B,0))))),
    AND(COUNTIF(Bugs!A:A,B284)&gt;0,ISNUMBER(SEARCH("x",INDEX(Bugs!D:D,MATCH(B284,Bugs!A:A,0))))),
    AND(COUNTIF(Bugs!B:B,B284)&gt;0,ISNUMBER(SEARCH("x",INDEX(Bugs!D:D,MATCH(B284,Bugs!B:B,0)))))
),"Y","")</f>
        <v/>
      </c>
      <c r="R284">
        <f ca="1">IF(OR(ISNUMBER(MATCH(L284,MasterData!$D$3:$D$18,0)),ISNUMBER(MATCH(L284,MasterData!$C$3:$C$18,0))),
    DATEDIF(E284,I284,"d"),
    DATEDIF(E284,TODAY(),"d"))</f>
        <v>3</v>
      </c>
      <c r="S284">
        <f t="shared" ca="1" si="15"/>
        <v>1</v>
      </c>
      <c r="T284">
        <f t="shared" ca="1" si="16"/>
        <v>0</v>
      </c>
      <c r="U284">
        <f t="shared" ca="1" si="17"/>
        <v>0</v>
      </c>
    </row>
    <row r="285" spans="2:21" x14ac:dyDescent="0.35">
      <c r="B285" t="s">
        <v>902</v>
      </c>
      <c r="D285" s="34" t="s">
        <v>717</v>
      </c>
      <c r="E285" s="208">
        <v>45924</v>
      </c>
      <c r="G285" t="s">
        <v>816</v>
      </c>
      <c r="I285" s="208">
        <v>45924</v>
      </c>
      <c r="K285" t="s">
        <v>235</v>
      </c>
      <c r="L285" t="s">
        <v>171</v>
      </c>
      <c r="M285" t="s">
        <v>903</v>
      </c>
      <c r="N285" t="s">
        <v>237</v>
      </c>
      <c r="P285" s="193" t="str">
        <f>IF(OR(AND(A285&lt;&gt;"",COUNTIF(Bugs!B:B,A285)&gt;0),AND(B285&lt;&gt;"",COUNTIF(Bugs!A:A,B285)&gt;0)),"Y","")</f>
        <v/>
      </c>
      <c r="Q285" s="193" t="str">
        <f>IF(OR(
    AND(COUNTIF(Bugs!A:A,B285)&gt;0,ISNUMBER(SEARCH("x",INDEX(Bugs!C:C,MATCH(B285,Bugs!A:A,0))))),
    AND(COUNTIF(Bugs!B:B,B285)&gt;0,ISNUMBER(SEARCH("x",INDEX(Bugs!C:C,MATCH(B285,Bugs!B:B,0))))),
    AND(COUNTIF(Bugs!A:A,B285)&gt;0,ISNUMBER(SEARCH("x",INDEX(Bugs!D:D,MATCH(B285,Bugs!A:A,0))))),
    AND(COUNTIF(Bugs!B:B,B285)&gt;0,ISNUMBER(SEARCH("x",INDEX(Bugs!D:D,MATCH(B285,Bugs!B:B,0)))))
),"Y","")</f>
        <v/>
      </c>
      <c r="R285">
        <f ca="1">IF(OR(ISNUMBER(MATCH(L285,MasterData!$D$3:$D$18,0)),ISNUMBER(MATCH(L285,MasterData!$C$3:$C$18,0))),
    DATEDIF(E285,I285,"d"),
    DATEDIF(E285,TODAY(),"d"))</f>
        <v>0</v>
      </c>
      <c r="S285">
        <f t="shared" ca="1" si="15"/>
        <v>1</v>
      </c>
      <c r="T285">
        <f t="shared" ca="1" si="16"/>
        <v>0</v>
      </c>
      <c r="U285">
        <f t="shared" ca="1" si="17"/>
        <v>0</v>
      </c>
    </row>
    <row r="286" spans="2:21" x14ac:dyDescent="0.35">
      <c r="B286" t="s">
        <v>59</v>
      </c>
      <c r="D286" s="34" t="s">
        <v>717</v>
      </c>
      <c r="E286" s="208">
        <v>45924</v>
      </c>
      <c r="G286" t="s">
        <v>715</v>
      </c>
      <c r="I286" s="208">
        <v>45925</v>
      </c>
      <c r="K286" t="s">
        <v>235</v>
      </c>
      <c r="L286" t="s">
        <v>171</v>
      </c>
      <c r="M286" t="s">
        <v>904</v>
      </c>
      <c r="N286" t="s">
        <v>237</v>
      </c>
      <c r="P286" s="193" t="str">
        <f>IF(OR(AND(A286&lt;&gt;"",COUNTIF(Bugs!B:B,A286)&gt;0),AND(B286&lt;&gt;"",COUNTIF(Bugs!A:A,B286)&gt;0)),"Y","")</f>
        <v>Y</v>
      </c>
      <c r="Q286" s="193" t="str">
        <f>IF(OR(
    AND(COUNTIF(Bugs!A:A,B286)&gt;0,ISNUMBER(SEARCH("x",INDEX(Bugs!C:C,MATCH(B286,Bugs!A:A,0))))),
    AND(COUNTIF(Bugs!B:B,B286)&gt;0,ISNUMBER(SEARCH("x",INDEX(Bugs!C:C,MATCH(B286,Bugs!B:B,0))))),
    AND(COUNTIF(Bugs!A:A,B286)&gt;0,ISNUMBER(SEARCH("x",INDEX(Bugs!D:D,MATCH(B286,Bugs!A:A,0))))),
    AND(COUNTIF(Bugs!B:B,B286)&gt;0,ISNUMBER(SEARCH("x",INDEX(Bugs!D:D,MATCH(B286,Bugs!B:B,0)))))
),"Y","")</f>
        <v>Y</v>
      </c>
      <c r="R286">
        <f ca="1">IF(OR(ISNUMBER(MATCH(L286,MasterData!$D$3:$D$18,0)),ISNUMBER(MATCH(L286,MasterData!$C$3:$C$18,0))),
    DATEDIF(E286,I286,"d"),
    DATEDIF(E286,TODAY(),"d"))</f>
        <v>1</v>
      </c>
      <c r="S286">
        <f t="shared" ca="1" si="15"/>
        <v>1</v>
      </c>
      <c r="T286">
        <f t="shared" ca="1" si="16"/>
        <v>0</v>
      </c>
      <c r="U286">
        <f t="shared" ca="1" si="17"/>
        <v>0</v>
      </c>
    </row>
    <row r="287" spans="2:21" x14ac:dyDescent="0.35">
      <c r="B287" t="s">
        <v>60</v>
      </c>
      <c r="D287" s="34">
        <v>3366</v>
      </c>
      <c r="E287" s="208">
        <v>45924</v>
      </c>
      <c r="G287" t="s">
        <v>905</v>
      </c>
      <c r="I287" s="208">
        <v>45961</v>
      </c>
      <c r="K287" t="s">
        <v>235</v>
      </c>
      <c r="L287" t="s">
        <v>171</v>
      </c>
      <c r="M287" t="s">
        <v>906</v>
      </c>
      <c r="N287" t="s">
        <v>237</v>
      </c>
      <c r="P287" s="193" t="str">
        <f>IF(OR(AND(A287&lt;&gt;"",COUNTIF(Bugs!B:B,A287)&gt;0),AND(B287&lt;&gt;"",COUNTIF(Bugs!A:A,B287)&gt;0)),"Y","")</f>
        <v>Y</v>
      </c>
      <c r="Q287" s="193" t="str">
        <f>IF(OR(
    AND(COUNTIF(Bugs!A:A,B287)&gt;0,ISNUMBER(SEARCH("x",INDEX(Bugs!C:C,MATCH(B287,Bugs!A:A,0))))),
    AND(COUNTIF(Bugs!B:B,B287)&gt;0,ISNUMBER(SEARCH("x",INDEX(Bugs!C:C,MATCH(B287,Bugs!B:B,0))))),
    AND(COUNTIF(Bugs!A:A,B287)&gt;0,ISNUMBER(SEARCH("x",INDEX(Bugs!D:D,MATCH(B287,Bugs!A:A,0))))),
    AND(COUNTIF(Bugs!B:B,B287)&gt;0,ISNUMBER(SEARCH("x",INDEX(Bugs!D:D,MATCH(B287,Bugs!B:B,0)))))
),"Y","")</f>
        <v/>
      </c>
      <c r="R287">
        <f ca="1">IF(OR(ISNUMBER(MATCH(L287,MasterData!$D$3:$D$18,0)),ISNUMBER(MATCH(L287,MasterData!$C$3:$C$18,0))),
    DATEDIF(E287,I287,"d"),
    DATEDIF(E287,TODAY(),"d"))</f>
        <v>37</v>
      </c>
      <c r="S287">
        <f t="shared" ca="1" si="15"/>
        <v>0</v>
      </c>
      <c r="T287">
        <f t="shared" ca="1" si="16"/>
        <v>0</v>
      </c>
      <c r="U287">
        <f t="shared" ca="1" si="17"/>
        <v>1</v>
      </c>
    </row>
    <row r="288" spans="2:21" x14ac:dyDescent="0.35">
      <c r="B288" t="s">
        <v>61</v>
      </c>
      <c r="D288" s="34" t="s">
        <v>717</v>
      </c>
      <c r="E288" s="208">
        <v>45924</v>
      </c>
      <c r="G288" t="s">
        <v>715</v>
      </c>
      <c r="I288" s="208">
        <v>45926</v>
      </c>
      <c r="K288" t="s">
        <v>235</v>
      </c>
      <c r="L288" t="s">
        <v>171</v>
      </c>
      <c r="M288" t="s">
        <v>907</v>
      </c>
      <c r="N288" t="s">
        <v>237</v>
      </c>
      <c r="P288" s="193" t="str">
        <f>IF(OR(AND(A288&lt;&gt;"",COUNTIF(Bugs!B:B,A288)&gt;0),AND(B288&lt;&gt;"",COUNTIF(Bugs!A:A,B288)&gt;0)),"Y","")</f>
        <v>Y</v>
      </c>
      <c r="Q288" s="193" t="str">
        <f>IF(OR(
    AND(COUNTIF(Bugs!A:A,B288)&gt;0,ISNUMBER(SEARCH("x",INDEX(Bugs!C:C,MATCH(B288,Bugs!A:A,0))))),
    AND(COUNTIF(Bugs!B:B,B288)&gt;0,ISNUMBER(SEARCH("x",INDEX(Bugs!C:C,MATCH(B288,Bugs!B:B,0))))),
    AND(COUNTIF(Bugs!A:A,B288)&gt;0,ISNUMBER(SEARCH("x",INDEX(Bugs!D:D,MATCH(B288,Bugs!A:A,0))))),
    AND(COUNTIF(Bugs!B:B,B288)&gt;0,ISNUMBER(SEARCH("x",INDEX(Bugs!D:D,MATCH(B288,Bugs!B:B,0)))))
),"Y","")</f>
        <v>Y</v>
      </c>
      <c r="R288">
        <f ca="1">IF(OR(ISNUMBER(MATCH(L288,MasterData!$D$3:$D$18,0)),ISNUMBER(MATCH(L288,MasterData!$C$3:$C$18,0))),
    DATEDIF(E288,I288,"d"),
    DATEDIF(E288,TODAY(),"d"))</f>
        <v>2</v>
      </c>
      <c r="S288">
        <f t="shared" ca="1" si="15"/>
        <v>1</v>
      </c>
      <c r="T288">
        <f t="shared" ca="1" si="16"/>
        <v>0</v>
      </c>
      <c r="U288">
        <f t="shared" ca="1" si="17"/>
        <v>0</v>
      </c>
    </row>
    <row r="289" spans="2:21" x14ac:dyDescent="0.35">
      <c r="B289" t="s">
        <v>62</v>
      </c>
      <c r="D289" s="34" t="s">
        <v>717</v>
      </c>
      <c r="E289" s="208">
        <v>45924</v>
      </c>
      <c r="G289" t="s">
        <v>715</v>
      </c>
      <c r="I289" s="208">
        <v>45925</v>
      </c>
      <c r="K289" t="s">
        <v>235</v>
      </c>
      <c r="L289" t="s">
        <v>171</v>
      </c>
      <c r="M289" t="s">
        <v>908</v>
      </c>
      <c r="N289" t="s">
        <v>237</v>
      </c>
      <c r="P289" s="193" t="str">
        <f>IF(OR(AND(A289&lt;&gt;"",COUNTIF(Bugs!B:B,A289)&gt;0),AND(B289&lt;&gt;"",COUNTIF(Bugs!A:A,B289)&gt;0)),"Y","")</f>
        <v>Y</v>
      </c>
      <c r="Q289" s="193" t="str">
        <f>IF(OR(
    AND(COUNTIF(Bugs!A:A,B289)&gt;0,ISNUMBER(SEARCH("x",INDEX(Bugs!C:C,MATCH(B289,Bugs!A:A,0))))),
    AND(COUNTIF(Bugs!B:B,B289)&gt;0,ISNUMBER(SEARCH("x",INDEX(Bugs!C:C,MATCH(B289,Bugs!B:B,0))))),
    AND(COUNTIF(Bugs!A:A,B289)&gt;0,ISNUMBER(SEARCH("x",INDEX(Bugs!D:D,MATCH(B289,Bugs!A:A,0))))),
    AND(COUNTIF(Bugs!B:B,B289)&gt;0,ISNUMBER(SEARCH("x",INDEX(Bugs!D:D,MATCH(B289,Bugs!B:B,0)))))
),"Y","")</f>
        <v>Y</v>
      </c>
      <c r="R289">
        <f ca="1">IF(OR(ISNUMBER(MATCH(L289,MasterData!$D$3:$D$18,0)),ISNUMBER(MATCH(L289,MasterData!$C$3:$C$18,0))),
    DATEDIF(E289,I289,"d"),
    DATEDIF(E289,TODAY(),"d"))</f>
        <v>1</v>
      </c>
      <c r="S289">
        <f t="shared" ca="1" si="15"/>
        <v>1</v>
      </c>
      <c r="T289">
        <f t="shared" ca="1" si="16"/>
        <v>0</v>
      </c>
      <c r="U289">
        <f t="shared" ca="1" si="17"/>
        <v>0</v>
      </c>
    </row>
    <row r="290" spans="2:21" x14ac:dyDescent="0.35">
      <c r="B290" t="s">
        <v>63</v>
      </c>
      <c r="D290" s="34" t="s">
        <v>480</v>
      </c>
      <c r="E290" s="208">
        <v>45925</v>
      </c>
      <c r="G290" t="s">
        <v>804</v>
      </c>
      <c r="I290" s="208">
        <v>45979</v>
      </c>
      <c r="K290" t="s">
        <v>241</v>
      </c>
      <c r="L290" t="s">
        <v>171</v>
      </c>
      <c r="M290" t="s">
        <v>909</v>
      </c>
      <c r="N290" t="s">
        <v>237</v>
      </c>
      <c r="P290" s="193" t="str">
        <f>IF(OR(AND(A290&lt;&gt;"",COUNTIF(Bugs!B:B,A290)&gt;0),AND(B290&lt;&gt;"",COUNTIF(Bugs!A:A,B290)&gt;0)),"Y","")</f>
        <v>Y</v>
      </c>
      <c r="Q290" s="193" t="str">
        <f>IF(OR(
    AND(COUNTIF(Bugs!A:A,B290)&gt;0,ISNUMBER(SEARCH("x",INDEX(Bugs!C:C,MATCH(B290,Bugs!A:A,0))))),
    AND(COUNTIF(Bugs!B:B,B290)&gt;0,ISNUMBER(SEARCH("x",INDEX(Bugs!C:C,MATCH(B290,Bugs!B:B,0))))),
    AND(COUNTIF(Bugs!A:A,B290)&gt;0,ISNUMBER(SEARCH("x",INDEX(Bugs!D:D,MATCH(B290,Bugs!A:A,0))))),
    AND(COUNTIF(Bugs!B:B,B290)&gt;0,ISNUMBER(SEARCH("x",INDEX(Bugs!D:D,MATCH(B290,Bugs!B:B,0)))))
),"Y","")</f>
        <v/>
      </c>
      <c r="R290">
        <f ca="1">IF(OR(ISNUMBER(MATCH(L290,MasterData!$D$3:$D$18,0)),ISNUMBER(MATCH(L290,MasterData!$C$3:$C$18,0))),
    DATEDIF(E290,I290,"d"),
    DATEDIF(E290,TODAY(),"d"))</f>
        <v>54</v>
      </c>
      <c r="S290">
        <f t="shared" ca="1" si="15"/>
        <v>0</v>
      </c>
      <c r="T290">
        <f t="shared" ca="1" si="16"/>
        <v>0</v>
      </c>
      <c r="U290">
        <f t="shared" ca="1" si="17"/>
        <v>1</v>
      </c>
    </row>
    <row r="291" spans="2:21" x14ac:dyDescent="0.35">
      <c r="B291" t="s">
        <v>910</v>
      </c>
      <c r="D291" s="34">
        <v>3366</v>
      </c>
      <c r="E291" s="208">
        <v>45925</v>
      </c>
      <c r="G291" t="s">
        <v>911</v>
      </c>
      <c r="I291" s="208">
        <v>45926</v>
      </c>
      <c r="K291" t="s">
        <v>235</v>
      </c>
      <c r="L291" t="s">
        <v>171</v>
      </c>
      <c r="M291" t="s">
        <v>912</v>
      </c>
      <c r="N291" t="s">
        <v>237</v>
      </c>
      <c r="P291" s="193" t="str">
        <f>IF(OR(AND(A291&lt;&gt;"",COUNTIF(Bugs!B:B,A291)&gt;0),AND(B291&lt;&gt;"",COUNTIF(Bugs!A:A,B291)&gt;0)),"Y","")</f>
        <v/>
      </c>
      <c r="Q291" s="193" t="str">
        <f>IF(OR(
    AND(COUNTIF(Bugs!A:A,B291)&gt;0,ISNUMBER(SEARCH("x",INDEX(Bugs!C:C,MATCH(B291,Bugs!A:A,0))))),
    AND(COUNTIF(Bugs!B:B,B291)&gt;0,ISNUMBER(SEARCH("x",INDEX(Bugs!C:C,MATCH(B291,Bugs!B:B,0))))),
    AND(COUNTIF(Bugs!A:A,B291)&gt;0,ISNUMBER(SEARCH("x",INDEX(Bugs!D:D,MATCH(B291,Bugs!A:A,0))))),
    AND(COUNTIF(Bugs!B:B,B291)&gt;0,ISNUMBER(SEARCH("x",INDEX(Bugs!D:D,MATCH(B291,Bugs!B:B,0)))))
),"Y","")</f>
        <v/>
      </c>
      <c r="R291">
        <f ca="1">IF(OR(ISNUMBER(MATCH(L291,MasterData!$D$3:$D$18,0)),ISNUMBER(MATCH(L291,MasterData!$C$3:$C$18,0))),
    DATEDIF(E291,I291,"d"),
    DATEDIF(E291,TODAY(),"d"))</f>
        <v>1</v>
      </c>
      <c r="S291">
        <f t="shared" ca="1" si="15"/>
        <v>1</v>
      </c>
      <c r="T291">
        <f t="shared" ca="1" si="16"/>
        <v>0</v>
      </c>
      <c r="U291">
        <f t="shared" ca="1" si="17"/>
        <v>0</v>
      </c>
    </row>
    <row r="292" spans="2:21" x14ac:dyDescent="0.35">
      <c r="B292" t="s">
        <v>64</v>
      </c>
      <c r="D292" s="34" t="s">
        <v>717</v>
      </c>
      <c r="E292" s="208">
        <v>45925</v>
      </c>
      <c r="G292" t="s">
        <v>715</v>
      </c>
      <c r="I292" s="208">
        <v>45926</v>
      </c>
      <c r="K292" t="s">
        <v>235</v>
      </c>
      <c r="L292" t="s">
        <v>171</v>
      </c>
      <c r="M292" t="s">
        <v>913</v>
      </c>
      <c r="N292" t="s">
        <v>237</v>
      </c>
      <c r="P292" s="193" t="str">
        <f>IF(OR(AND(A292&lt;&gt;"",COUNTIF(Bugs!B:B,A292)&gt;0),AND(B292&lt;&gt;"",COUNTIF(Bugs!A:A,B292)&gt;0)),"Y","")</f>
        <v>Y</v>
      </c>
      <c r="Q292" s="193" t="str">
        <f>IF(OR(
    AND(COUNTIF(Bugs!A:A,B292)&gt;0,ISNUMBER(SEARCH("x",INDEX(Bugs!C:C,MATCH(B292,Bugs!A:A,0))))),
    AND(COUNTIF(Bugs!B:B,B292)&gt;0,ISNUMBER(SEARCH("x",INDEX(Bugs!C:C,MATCH(B292,Bugs!B:B,0))))),
    AND(COUNTIF(Bugs!A:A,B292)&gt;0,ISNUMBER(SEARCH("x",INDEX(Bugs!D:D,MATCH(B292,Bugs!A:A,0))))),
    AND(COUNTIF(Bugs!B:B,B292)&gt;0,ISNUMBER(SEARCH("x",INDEX(Bugs!D:D,MATCH(B292,Bugs!B:B,0)))))
),"Y","")</f>
        <v>Y</v>
      </c>
      <c r="R292">
        <f ca="1">IF(OR(ISNUMBER(MATCH(L292,MasterData!$D$3:$D$18,0)),ISNUMBER(MATCH(L292,MasterData!$C$3:$C$18,0))),
    DATEDIF(E292,I292,"d"),
    DATEDIF(E292,TODAY(),"d"))</f>
        <v>1</v>
      </c>
      <c r="S292">
        <f t="shared" ca="1" si="15"/>
        <v>1</v>
      </c>
      <c r="T292">
        <f t="shared" ca="1" si="16"/>
        <v>0</v>
      </c>
      <c r="U292">
        <f t="shared" ca="1" si="17"/>
        <v>0</v>
      </c>
    </row>
    <row r="293" spans="2:21" x14ac:dyDescent="0.35">
      <c r="B293" t="s">
        <v>914</v>
      </c>
      <c r="D293" s="34" t="s">
        <v>746</v>
      </c>
      <c r="E293" s="208">
        <v>45925</v>
      </c>
      <c r="G293" t="s">
        <v>715</v>
      </c>
      <c r="I293" s="208">
        <v>45925</v>
      </c>
      <c r="K293" t="s">
        <v>241</v>
      </c>
      <c r="L293" t="s">
        <v>171</v>
      </c>
      <c r="M293" t="s">
        <v>915</v>
      </c>
      <c r="N293" t="s">
        <v>237</v>
      </c>
      <c r="P293" s="193" t="str">
        <f>IF(OR(AND(A293&lt;&gt;"",COUNTIF(Bugs!B:B,A293)&gt;0),AND(B293&lt;&gt;"",COUNTIF(Bugs!A:A,B293)&gt;0)),"Y","")</f>
        <v/>
      </c>
      <c r="Q293" s="193" t="str">
        <f>IF(OR(
    AND(COUNTIF(Bugs!A:A,B293)&gt;0,ISNUMBER(SEARCH("x",INDEX(Bugs!C:C,MATCH(B293,Bugs!A:A,0))))),
    AND(COUNTIF(Bugs!B:B,B293)&gt;0,ISNUMBER(SEARCH("x",INDEX(Bugs!C:C,MATCH(B293,Bugs!B:B,0))))),
    AND(COUNTIF(Bugs!A:A,B293)&gt;0,ISNUMBER(SEARCH("x",INDEX(Bugs!D:D,MATCH(B293,Bugs!A:A,0))))),
    AND(COUNTIF(Bugs!B:B,B293)&gt;0,ISNUMBER(SEARCH("x",INDEX(Bugs!D:D,MATCH(B293,Bugs!B:B,0)))))
),"Y","")</f>
        <v/>
      </c>
      <c r="R293">
        <f ca="1">IF(OR(ISNUMBER(MATCH(L293,MasterData!$D$3:$D$18,0)),ISNUMBER(MATCH(L293,MasterData!$C$3:$C$18,0))),
    DATEDIF(E293,I293,"d"),
    DATEDIF(E293,TODAY(),"d"))</f>
        <v>0</v>
      </c>
      <c r="S293">
        <f t="shared" ca="1" si="15"/>
        <v>1</v>
      </c>
      <c r="T293">
        <f t="shared" ca="1" si="16"/>
        <v>0</v>
      </c>
      <c r="U293">
        <f t="shared" ca="1" si="17"/>
        <v>0</v>
      </c>
    </row>
    <row r="294" spans="2:21" x14ac:dyDescent="0.35">
      <c r="B294" t="s">
        <v>65</v>
      </c>
      <c r="D294" s="34">
        <v>3014</v>
      </c>
      <c r="E294" s="208">
        <v>45925</v>
      </c>
      <c r="G294" t="s">
        <v>916</v>
      </c>
      <c r="I294" s="208">
        <v>45925</v>
      </c>
      <c r="K294" t="s">
        <v>347</v>
      </c>
      <c r="L294" t="s">
        <v>171</v>
      </c>
      <c r="M294" t="s">
        <v>917</v>
      </c>
      <c r="N294" t="s">
        <v>237</v>
      </c>
      <c r="P294" s="193" t="str">
        <f>IF(OR(AND(A294&lt;&gt;"",COUNTIF(Bugs!B:B,A294)&gt;0),AND(B294&lt;&gt;"",COUNTIF(Bugs!A:A,B294)&gt;0)),"Y","")</f>
        <v>Y</v>
      </c>
      <c r="Q294" s="193" t="str">
        <f>IF(OR(
    AND(COUNTIF(Bugs!A:A,B294)&gt;0,ISNUMBER(SEARCH("x",INDEX(Bugs!C:C,MATCH(B294,Bugs!A:A,0))))),
    AND(COUNTIF(Bugs!B:B,B294)&gt;0,ISNUMBER(SEARCH("x",INDEX(Bugs!C:C,MATCH(B294,Bugs!B:B,0))))),
    AND(COUNTIF(Bugs!A:A,B294)&gt;0,ISNUMBER(SEARCH("x",INDEX(Bugs!D:D,MATCH(B294,Bugs!A:A,0))))),
    AND(COUNTIF(Bugs!B:B,B294)&gt;0,ISNUMBER(SEARCH("x",INDEX(Bugs!D:D,MATCH(B294,Bugs!B:B,0)))))
),"Y","")</f>
        <v>Y</v>
      </c>
      <c r="R294">
        <f ca="1">IF(OR(ISNUMBER(MATCH(L294,MasterData!$D$3:$D$18,0)),ISNUMBER(MATCH(L294,MasterData!$C$3:$C$18,0))),
    DATEDIF(E294,I294,"d"),
    DATEDIF(E294,TODAY(),"d"))</f>
        <v>0</v>
      </c>
      <c r="S294">
        <f t="shared" ca="1" si="15"/>
        <v>1</v>
      </c>
      <c r="T294">
        <f t="shared" ca="1" si="16"/>
        <v>0</v>
      </c>
      <c r="U294">
        <f t="shared" ca="1" si="17"/>
        <v>0</v>
      </c>
    </row>
    <row r="295" spans="2:21" x14ac:dyDescent="0.35">
      <c r="B295" t="s">
        <v>66</v>
      </c>
      <c r="D295" s="34">
        <v>3003</v>
      </c>
      <c r="E295" s="208">
        <v>45925</v>
      </c>
      <c r="G295" t="s">
        <v>853</v>
      </c>
      <c r="I295" s="208">
        <v>45986</v>
      </c>
      <c r="K295" t="s">
        <v>241</v>
      </c>
      <c r="L295" t="s">
        <v>171</v>
      </c>
      <c r="M295" t="s">
        <v>918</v>
      </c>
      <c r="N295" t="s">
        <v>237</v>
      </c>
      <c r="P295" s="193" t="str">
        <f>IF(OR(AND(A295&lt;&gt;"",COUNTIF(Bugs!B:B,A295)&gt;0),AND(B295&lt;&gt;"",COUNTIF(Bugs!A:A,B295)&gt;0)),"Y","")</f>
        <v>Y</v>
      </c>
      <c r="Q295" s="193" t="str">
        <f>IF(OR(
    AND(COUNTIF(Bugs!A:A,B295)&gt;0,ISNUMBER(SEARCH("x",INDEX(Bugs!C:C,MATCH(B295,Bugs!A:A,0))))),
    AND(COUNTIF(Bugs!B:B,B295)&gt;0,ISNUMBER(SEARCH("x",INDEX(Bugs!C:C,MATCH(B295,Bugs!B:B,0))))),
    AND(COUNTIF(Bugs!A:A,B295)&gt;0,ISNUMBER(SEARCH("x",INDEX(Bugs!D:D,MATCH(B295,Bugs!A:A,0))))),
    AND(COUNTIF(Bugs!B:B,B295)&gt;0,ISNUMBER(SEARCH("x",INDEX(Bugs!D:D,MATCH(B295,Bugs!B:B,0)))))
),"Y","")</f>
        <v>Y</v>
      </c>
      <c r="R295">
        <f ca="1">IF(OR(ISNUMBER(MATCH(L295,MasterData!$D$3:$D$18,0)),ISNUMBER(MATCH(L295,MasterData!$C$3:$C$18,0))),
    DATEDIF(E295,I295,"d"),
    DATEDIF(E295,TODAY(),"d"))</f>
        <v>61</v>
      </c>
      <c r="S295">
        <f t="shared" ca="1" si="15"/>
        <v>0</v>
      </c>
      <c r="T295">
        <f t="shared" ca="1" si="16"/>
        <v>0</v>
      </c>
      <c r="U295">
        <f t="shared" ca="1" si="17"/>
        <v>1</v>
      </c>
    </row>
    <row r="296" spans="2:21" x14ac:dyDescent="0.35">
      <c r="B296" t="s">
        <v>919</v>
      </c>
      <c r="D296" s="34">
        <v>3014</v>
      </c>
      <c r="E296" s="208">
        <v>45925</v>
      </c>
      <c r="G296" t="s">
        <v>715</v>
      </c>
      <c r="I296" s="208">
        <v>45926</v>
      </c>
      <c r="K296" t="s">
        <v>235</v>
      </c>
      <c r="L296" t="s">
        <v>171</v>
      </c>
      <c r="M296" t="s">
        <v>920</v>
      </c>
      <c r="N296" t="s">
        <v>237</v>
      </c>
      <c r="P296" s="193" t="str">
        <f>IF(OR(AND(A296&lt;&gt;"",COUNTIF(Bugs!B:B,A296)&gt;0),AND(B296&lt;&gt;"",COUNTIF(Bugs!A:A,B296)&gt;0)),"Y","")</f>
        <v/>
      </c>
      <c r="Q296" s="193" t="str">
        <f>IF(OR(
    AND(COUNTIF(Bugs!A:A,B296)&gt;0,ISNUMBER(SEARCH("x",INDEX(Bugs!C:C,MATCH(B296,Bugs!A:A,0))))),
    AND(COUNTIF(Bugs!B:B,B296)&gt;0,ISNUMBER(SEARCH("x",INDEX(Bugs!C:C,MATCH(B296,Bugs!B:B,0))))),
    AND(COUNTIF(Bugs!A:A,B296)&gt;0,ISNUMBER(SEARCH("x",INDEX(Bugs!D:D,MATCH(B296,Bugs!A:A,0))))),
    AND(COUNTIF(Bugs!B:B,B296)&gt;0,ISNUMBER(SEARCH("x",INDEX(Bugs!D:D,MATCH(B296,Bugs!B:B,0)))))
),"Y","")</f>
        <v/>
      </c>
      <c r="R296">
        <f ca="1">IF(OR(ISNUMBER(MATCH(L296,MasterData!$D$3:$D$18,0)),ISNUMBER(MATCH(L296,MasterData!$C$3:$C$18,0))),
    DATEDIF(E296,I296,"d"),
    DATEDIF(E296,TODAY(),"d"))</f>
        <v>1</v>
      </c>
      <c r="S296">
        <f t="shared" ca="1" si="15"/>
        <v>1</v>
      </c>
      <c r="T296">
        <f t="shared" ca="1" si="16"/>
        <v>0</v>
      </c>
      <c r="U296">
        <f t="shared" ca="1" si="17"/>
        <v>0</v>
      </c>
    </row>
    <row r="297" spans="2:21" x14ac:dyDescent="0.35">
      <c r="B297" t="s">
        <v>921</v>
      </c>
      <c r="D297" s="34">
        <v>3014</v>
      </c>
      <c r="E297" s="208">
        <v>45925</v>
      </c>
      <c r="G297" t="s">
        <v>916</v>
      </c>
      <c r="I297" s="208">
        <v>45926</v>
      </c>
      <c r="K297" t="s">
        <v>347</v>
      </c>
      <c r="L297" t="s">
        <v>171</v>
      </c>
      <c r="M297" t="s">
        <v>922</v>
      </c>
      <c r="N297" t="s">
        <v>237</v>
      </c>
      <c r="P297" s="193" t="str">
        <f>IF(OR(AND(A297&lt;&gt;"",COUNTIF(Bugs!B:B,A297)&gt;0),AND(B297&lt;&gt;"",COUNTIF(Bugs!A:A,B297)&gt;0)),"Y","")</f>
        <v/>
      </c>
      <c r="Q297" s="193" t="str">
        <f>IF(OR(
    AND(COUNTIF(Bugs!A:A,B297)&gt;0,ISNUMBER(SEARCH("x",INDEX(Bugs!C:C,MATCH(B297,Bugs!A:A,0))))),
    AND(COUNTIF(Bugs!B:B,B297)&gt;0,ISNUMBER(SEARCH("x",INDEX(Bugs!C:C,MATCH(B297,Bugs!B:B,0))))),
    AND(COUNTIF(Bugs!A:A,B297)&gt;0,ISNUMBER(SEARCH("x",INDEX(Bugs!D:D,MATCH(B297,Bugs!A:A,0))))),
    AND(COUNTIF(Bugs!B:B,B297)&gt;0,ISNUMBER(SEARCH("x",INDEX(Bugs!D:D,MATCH(B297,Bugs!B:B,0)))))
),"Y","")</f>
        <v/>
      </c>
      <c r="R297">
        <f ca="1">IF(OR(ISNUMBER(MATCH(L297,MasterData!$D$3:$D$18,0)),ISNUMBER(MATCH(L297,MasterData!$C$3:$C$18,0))),
    DATEDIF(E297,I297,"d"),
    DATEDIF(E297,TODAY(),"d"))</f>
        <v>1</v>
      </c>
      <c r="S297">
        <f t="shared" ca="1" si="15"/>
        <v>1</v>
      </c>
      <c r="T297">
        <f t="shared" ca="1" si="16"/>
        <v>0</v>
      </c>
      <c r="U297">
        <f t="shared" ca="1" si="17"/>
        <v>0</v>
      </c>
    </row>
    <row r="298" spans="2:21" x14ac:dyDescent="0.35">
      <c r="B298" t="s">
        <v>923</v>
      </c>
      <c r="D298" s="34">
        <v>3014</v>
      </c>
      <c r="E298" s="208">
        <v>45925</v>
      </c>
      <c r="G298" t="s">
        <v>924</v>
      </c>
      <c r="I298" s="208">
        <v>45926</v>
      </c>
      <c r="K298" t="s">
        <v>235</v>
      </c>
      <c r="L298" t="s">
        <v>171</v>
      </c>
      <c r="M298" t="s">
        <v>925</v>
      </c>
      <c r="N298" t="s">
        <v>237</v>
      </c>
      <c r="P298" s="193" t="str">
        <f>IF(OR(AND(A298&lt;&gt;"",COUNTIF(Bugs!B:B,A298)&gt;0),AND(B298&lt;&gt;"",COUNTIF(Bugs!A:A,B298)&gt;0)),"Y","")</f>
        <v/>
      </c>
      <c r="Q298" s="193" t="str">
        <f>IF(OR(
    AND(COUNTIF(Bugs!A:A,B298)&gt;0,ISNUMBER(SEARCH("x",INDEX(Bugs!C:C,MATCH(B298,Bugs!A:A,0))))),
    AND(COUNTIF(Bugs!B:B,B298)&gt;0,ISNUMBER(SEARCH("x",INDEX(Bugs!C:C,MATCH(B298,Bugs!B:B,0))))),
    AND(COUNTIF(Bugs!A:A,B298)&gt;0,ISNUMBER(SEARCH("x",INDEX(Bugs!D:D,MATCH(B298,Bugs!A:A,0))))),
    AND(COUNTIF(Bugs!B:B,B298)&gt;0,ISNUMBER(SEARCH("x",INDEX(Bugs!D:D,MATCH(B298,Bugs!B:B,0)))))
),"Y","")</f>
        <v/>
      </c>
      <c r="R298">
        <f ca="1">IF(OR(ISNUMBER(MATCH(L298,MasterData!$D$3:$D$18,0)),ISNUMBER(MATCH(L298,MasterData!$C$3:$C$18,0))),
    DATEDIF(E298,I298,"d"),
    DATEDIF(E298,TODAY(),"d"))</f>
        <v>1</v>
      </c>
      <c r="S298">
        <f t="shared" ca="1" si="15"/>
        <v>1</v>
      </c>
      <c r="T298">
        <f t="shared" ca="1" si="16"/>
        <v>0</v>
      </c>
      <c r="U298">
        <f t="shared" ca="1" si="17"/>
        <v>0</v>
      </c>
    </row>
    <row r="299" spans="2:21" x14ac:dyDescent="0.35">
      <c r="B299" t="s">
        <v>67</v>
      </c>
      <c r="D299" s="34" t="s">
        <v>746</v>
      </c>
      <c r="E299" s="208">
        <v>45926</v>
      </c>
      <c r="G299" t="s">
        <v>816</v>
      </c>
      <c r="I299" s="208">
        <v>45938</v>
      </c>
      <c r="K299" t="s">
        <v>235</v>
      </c>
      <c r="L299" t="s">
        <v>171</v>
      </c>
      <c r="M299" t="s">
        <v>926</v>
      </c>
      <c r="N299" t="s">
        <v>237</v>
      </c>
      <c r="P299" s="193" t="str">
        <f>IF(OR(AND(A299&lt;&gt;"",COUNTIF(Bugs!B:B,A299)&gt;0),AND(B299&lt;&gt;"",COUNTIF(Bugs!A:A,B299)&gt;0)),"Y","")</f>
        <v>Y</v>
      </c>
      <c r="Q299" s="193" t="str">
        <f>IF(OR(
    AND(COUNTIF(Bugs!A:A,B299)&gt;0,ISNUMBER(SEARCH("x",INDEX(Bugs!C:C,MATCH(B299,Bugs!A:A,0))))),
    AND(COUNTIF(Bugs!B:B,B299)&gt;0,ISNUMBER(SEARCH("x",INDEX(Bugs!C:C,MATCH(B299,Bugs!B:B,0))))),
    AND(COUNTIF(Bugs!A:A,B299)&gt;0,ISNUMBER(SEARCH("x",INDEX(Bugs!D:D,MATCH(B299,Bugs!A:A,0))))),
    AND(COUNTIF(Bugs!B:B,B299)&gt;0,ISNUMBER(SEARCH("x",INDEX(Bugs!D:D,MATCH(B299,Bugs!B:B,0)))))
),"Y","")</f>
        <v/>
      </c>
      <c r="R299">
        <f ca="1">IF(OR(ISNUMBER(MATCH(L299,MasterData!$D$3:$D$18,0)),ISNUMBER(MATCH(L299,MasterData!$C$3:$C$18,0))),
    DATEDIF(E299,I299,"d"),
    DATEDIF(E299,TODAY(),"d"))</f>
        <v>12</v>
      </c>
      <c r="S299">
        <f t="shared" ca="1" si="15"/>
        <v>0</v>
      </c>
      <c r="T299">
        <f t="shared" ca="1" si="16"/>
        <v>1</v>
      </c>
      <c r="U299">
        <f t="shared" ca="1" si="17"/>
        <v>0</v>
      </c>
    </row>
    <row r="300" spans="2:21" x14ac:dyDescent="0.35">
      <c r="B300" t="s">
        <v>68</v>
      </c>
      <c r="D300" s="34">
        <v>3014</v>
      </c>
      <c r="E300" s="208">
        <v>45926</v>
      </c>
      <c r="G300" t="s">
        <v>715</v>
      </c>
      <c r="I300" s="208">
        <v>45927</v>
      </c>
      <c r="K300" t="s">
        <v>235</v>
      </c>
      <c r="L300" t="s">
        <v>171</v>
      </c>
      <c r="M300" t="s">
        <v>927</v>
      </c>
      <c r="N300" t="s">
        <v>237</v>
      </c>
      <c r="P300" s="193" t="str">
        <f>IF(OR(AND(A300&lt;&gt;"",COUNTIF(Bugs!B:B,A300)&gt;0),AND(B300&lt;&gt;"",COUNTIF(Bugs!A:A,B300)&gt;0)),"Y","")</f>
        <v>Y</v>
      </c>
      <c r="Q300" s="193" t="str">
        <f>IF(OR(
    AND(COUNTIF(Bugs!A:A,B300)&gt;0,ISNUMBER(SEARCH("x",INDEX(Bugs!C:C,MATCH(B300,Bugs!A:A,0))))),
    AND(COUNTIF(Bugs!B:B,B300)&gt;0,ISNUMBER(SEARCH("x",INDEX(Bugs!C:C,MATCH(B300,Bugs!B:B,0))))),
    AND(COUNTIF(Bugs!A:A,B300)&gt;0,ISNUMBER(SEARCH("x",INDEX(Bugs!D:D,MATCH(B300,Bugs!A:A,0))))),
    AND(COUNTIF(Bugs!B:B,B300)&gt;0,ISNUMBER(SEARCH("x",INDEX(Bugs!D:D,MATCH(B300,Bugs!B:B,0)))))
),"Y","")</f>
        <v>Y</v>
      </c>
      <c r="R300">
        <f ca="1">IF(OR(ISNUMBER(MATCH(L300,MasterData!$D$3:$D$18,0)),ISNUMBER(MATCH(L300,MasterData!$C$3:$C$18,0))),
    DATEDIF(E300,I300,"d"),
    DATEDIF(E300,TODAY(),"d"))</f>
        <v>1</v>
      </c>
      <c r="S300">
        <f t="shared" ca="1" si="15"/>
        <v>1</v>
      </c>
      <c r="T300">
        <f t="shared" ca="1" si="16"/>
        <v>0</v>
      </c>
      <c r="U300">
        <f t="shared" ca="1" si="17"/>
        <v>0</v>
      </c>
    </row>
    <row r="301" spans="2:21" x14ac:dyDescent="0.35">
      <c r="B301" t="s">
        <v>928</v>
      </c>
      <c r="D301" s="34">
        <v>3014</v>
      </c>
      <c r="E301" s="208">
        <v>45926</v>
      </c>
      <c r="G301" t="s">
        <v>715</v>
      </c>
      <c r="I301" s="208">
        <v>45926</v>
      </c>
      <c r="K301" t="s">
        <v>235</v>
      </c>
      <c r="L301" t="s">
        <v>171</v>
      </c>
      <c r="M301" t="s">
        <v>929</v>
      </c>
      <c r="N301" t="s">
        <v>237</v>
      </c>
      <c r="P301" s="193" t="str">
        <f>IF(OR(AND(A301&lt;&gt;"",COUNTIF(Bugs!B:B,A301)&gt;0),AND(B301&lt;&gt;"",COUNTIF(Bugs!A:A,B301)&gt;0)),"Y","")</f>
        <v/>
      </c>
      <c r="Q301" s="193" t="str">
        <f>IF(OR(
    AND(COUNTIF(Bugs!A:A,B301)&gt;0,ISNUMBER(SEARCH("x",INDEX(Bugs!C:C,MATCH(B301,Bugs!A:A,0))))),
    AND(COUNTIF(Bugs!B:B,B301)&gt;0,ISNUMBER(SEARCH("x",INDEX(Bugs!C:C,MATCH(B301,Bugs!B:B,0))))),
    AND(COUNTIF(Bugs!A:A,B301)&gt;0,ISNUMBER(SEARCH("x",INDEX(Bugs!D:D,MATCH(B301,Bugs!A:A,0))))),
    AND(COUNTIF(Bugs!B:B,B301)&gt;0,ISNUMBER(SEARCH("x",INDEX(Bugs!D:D,MATCH(B301,Bugs!B:B,0)))))
),"Y","")</f>
        <v/>
      </c>
      <c r="R301">
        <f ca="1">IF(OR(ISNUMBER(MATCH(L301,MasterData!$D$3:$D$18,0)),ISNUMBER(MATCH(L301,MasterData!$C$3:$C$18,0))),
    DATEDIF(E301,I301,"d"),
    DATEDIF(E301,TODAY(),"d"))</f>
        <v>0</v>
      </c>
      <c r="S301">
        <f t="shared" ca="1" si="15"/>
        <v>1</v>
      </c>
      <c r="T301">
        <f t="shared" ca="1" si="16"/>
        <v>0</v>
      </c>
      <c r="U301">
        <f t="shared" ca="1" si="17"/>
        <v>0</v>
      </c>
    </row>
    <row r="302" spans="2:21" x14ac:dyDescent="0.35">
      <c r="B302" t="s">
        <v>69</v>
      </c>
      <c r="D302" s="34">
        <v>3014</v>
      </c>
      <c r="E302" s="208">
        <v>45926</v>
      </c>
      <c r="G302" t="s">
        <v>715</v>
      </c>
      <c r="I302" s="208">
        <v>45980</v>
      </c>
      <c r="K302" t="s">
        <v>235</v>
      </c>
      <c r="L302" t="s">
        <v>171</v>
      </c>
      <c r="M302" t="s">
        <v>930</v>
      </c>
      <c r="N302" t="s">
        <v>237</v>
      </c>
      <c r="P302" s="193" t="str">
        <f>IF(OR(AND(A302&lt;&gt;"",COUNTIF(Bugs!B:B,A302)&gt;0),AND(B302&lt;&gt;"",COUNTIF(Bugs!A:A,B302)&gt;0)),"Y","")</f>
        <v>Y</v>
      </c>
      <c r="Q302" s="193" t="str">
        <f>IF(OR(
    AND(COUNTIF(Bugs!A:A,B302)&gt;0,ISNUMBER(SEARCH("x",INDEX(Bugs!C:C,MATCH(B302,Bugs!A:A,0))))),
    AND(COUNTIF(Bugs!B:B,B302)&gt;0,ISNUMBER(SEARCH("x",INDEX(Bugs!C:C,MATCH(B302,Bugs!B:B,0))))),
    AND(COUNTIF(Bugs!A:A,B302)&gt;0,ISNUMBER(SEARCH("x",INDEX(Bugs!D:D,MATCH(B302,Bugs!A:A,0))))),
    AND(COUNTIF(Bugs!B:B,B302)&gt;0,ISNUMBER(SEARCH("x",INDEX(Bugs!D:D,MATCH(B302,Bugs!B:B,0)))))
),"Y","")</f>
        <v>Y</v>
      </c>
      <c r="R302">
        <f ca="1">IF(OR(ISNUMBER(MATCH(L302,MasterData!$D$3:$D$18,0)),ISNUMBER(MATCH(L302,MasterData!$C$3:$C$18,0))),
    DATEDIF(E302,I302,"d"),
    DATEDIF(E302,TODAY(),"d"))</f>
        <v>54</v>
      </c>
      <c r="S302">
        <f t="shared" ca="1" si="15"/>
        <v>0</v>
      </c>
      <c r="T302">
        <f t="shared" ca="1" si="16"/>
        <v>0</v>
      </c>
      <c r="U302">
        <f t="shared" ca="1" si="17"/>
        <v>1</v>
      </c>
    </row>
    <row r="303" spans="2:21" x14ac:dyDescent="0.35">
      <c r="B303" t="s">
        <v>70</v>
      </c>
      <c r="D303" s="34">
        <v>3014</v>
      </c>
      <c r="E303" s="208">
        <v>45927</v>
      </c>
      <c r="G303" t="s">
        <v>715</v>
      </c>
      <c r="I303" s="208">
        <v>45986</v>
      </c>
      <c r="K303" t="s">
        <v>235</v>
      </c>
      <c r="L303" t="s">
        <v>171</v>
      </c>
      <c r="M303" t="s">
        <v>931</v>
      </c>
      <c r="N303" t="s">
        <v>237</v>
      </c>
      <c r="P303" s="193" t="str">
        <f>IF(OR(AND(A303&lt;&gt;"",COUNTIF(Bugs!B:B,A303)&gt;0),AND(B303&lt;&gt;"",COUNTIF(Bugs!A:A,B303)&gt;0)),"Y","")</f>
        <v>Y</v>
      </c>
      <c r="Q303" s="193" t="str">
        <f>IF(OR(
    AND(COUNTIF(Bugs!A:A,B303)&gt;0,ISNUMBER(SEARCH("x",INDEX(Bugs!C:C,MATCH(B303,Bugs!A:A,0))))),
    AND(COUNTIF(Bugs!B:B,B303)&gt;0,ISNUMBER(SEARCH("x",INDEX(Bugs!C:C,MATCH(B303,Bugs!B:B,0))))),
    AND(COUNTIF(Bugs!A:A,B303)&gt;0,ISNUMBER(SEARCH("x",INDEX(Bugs!D:D,MATCH(B303,Bugs!A:A,0))))),
    AND(COUNTIF(Bugs!B:B,B303)&gt;0,ISNUMBER(SEARCH("x",INDEX(Bugs!D:D,MATCH(B303,Bugs!B:B,0)))))
),"Y","")</f>
        <v>Y</v>
      </c>
      <c r="R303">
        <f ca="1">IF(OR(ISNUMBER(MATCH(L303,MasterData!$D$3:$D$18,0)),ISNUMBER(MATCH(L303,MasterData!$C$3:$C$18,0))),
    DATEDIF(E303,I303,"d"),
    DATEDIF(E303,TODAY(),"d"))</f>
        <v>59</v>
      </c>
      <c r="S303">
        <f t="shared" ca="1" si="15"/>
        <v>0</v>
      </c>
      <c r="T303">
        <f t="shared" ca="1" si="16"/>
        <v>0</v>
      </c>
      <c r="U303">
        <f t="shared" ca="1" si="17"/>
        <v>1</v>
      </c>
    </row>
    <row r="304" spans="2:21" x14ac:dyDescent="0.35">
      <c r="B304" t="s">
        <v>932</v>
      </c>
      <c r="D304" s="34">
        <v>3014</v>
      </c>
      <c r="E304" s="208">
        <v>45927</v>
      </c>
      <c r="G304" t="s">
        <v>715</v>
      </c>
      <c r="I304" s="208">
        <v>45930</v>
      </c>
      <c r="K304" t="s">
        <v>235</v>
      </c>
      <c r="L304" t="s">
        <v>171</v>
      </c>
      <c r="M304" t="s">
        <v>933</v>
      </c>
      <c r="N304" t="s">
        <v>237</v>
      </c>
      <c r="P304" s="193" t="str">
        <f>IF(OR(AND(A304&lt;&gt;"",COUNTIF(Bugs!B:B,A304)&gt;0),AND(B304&lt;&gt;"",COUNTIF(Bugs!A:A,B304)&gt;0)),"Y","")</f>
        <v/>
      </c>
      <c r="Q304" s="193" t="str">
        <f>IF(OR(
    AND(COUNTIF(Bugs!A:A,B304)&gt;0,ISNUMBER(SEARCH("x",INDEX(Bugs!C:C,MATCH(B304,Bugs!A:A,0))))),
    AND(COUNTIF(Bugs!B:B,B304)&gt;0,ISNUMBER(SEARCH("x",INDEX(Bugs!C:C,MATCH(B304,Bugs!B:B,0))))),
    AND(COUNTIF(Bugs!A:A,B304)&gt;0,ISNUMBER(SEARCH("x",INDEX(Bugs!D:D,MATCH(B304,Bugs!A:A,0))))),
    AND(COUNTIF(Bugs!B:B,B304)&gt;0,ISNUMBER(SEARCH("x",INDEX(Bugs!D:D,MATCH(B304,Bugs!B:B,0)))))
),"Y","")</f>
        <v/>
      </c>
      <c r="R304">
        <f ca="1">IF(OR(ISNUMBER(MATCH(L304,MasterData!$D$3:$D$18,0)),ISNUMBER(MATCH(L304,MasterData!$C$3:$C$18,0))),
    DATEDIF(E304,I304,"d"),
    DATEDIF(E304,TODAY(),"d"))</f>
        <v>3</v>
      </c>
      <c r="S304">
        <f t="shared" ca="1" si="15"/>
        <v>1</v>
      </c>
      <c r="T304">
        <f t="shared" ca="1" si="16"/>
        <v>0</v>
      </c>
      <c r="U304">
        <f t="shared" ca="1" si="17"/>
        <v>0</v>
      </c>
    </row>
    <row r="305" spans="2:21" x14ac:dyDescent="0.35">
      <c r="B305" t="s">
        <v>71</v>
      </c>
      <c r="D305" s="34">
        <v>3014</v>
      </c>
      <c r="E305" s="208">
        <v>45928</v>
      </c>
      <c r="G305" t="s">
        <v>715</v>
      </c>
      <c r="I305" s="208">
        <v>45939</v>
      </c>
      <c r="K305" t="s">
        <v>235</v>
      </c>
      <c r="L305" t="s">
        <v>171</v>
      </c>
      <c r="M305" t="s">
        <v>934</v>
      </c>
      <c r="N305" t="s">
        <v>237</v>
      </c>
      <c r="P305" s="193" t="str">
        <f>IF(OR(AND(A305&lt;&gt;"",COUNTIF(Bugs!B:B,A305)&gt;0),AND(B305&lt;&gt;"",COUNTIF(Bugs!A:A,B305)&gt;0)),"Y","")</f>
        <v>Y</v>
      </c>
      <c r="Q305" s="193" t="str">
        <f>IF(OR(
    AND(COUNTIF(Bugs!A:A,B305)&gt;0,ISNUMBER(SEARCH("x",INDEX(Bugs!C:C,MATCH(B305,Bugs!A:A,0))))),
    AND(COUNTIF(Bugs!B:B,B305)&gt;0,ISNUMBER(SEARCH("x",INDEX(Bugs!C:C,MATCH(B305,Bugs!B:B,0))))),
    AND(COUNTIF(Bugs!A:A,B305)&gt;0,ISNUMBER(SEARCH("x",INDEX(Bugs!D:D,MATCH(B305,Bugs!A:A,0))))),
    AND(COUNTIF(Bugs!B:B,B305)&gt;0,ISNUMBER(SEARCH("x",INDEX(Bugs!D:D,MATCH(B305,Bugs!B:B,0)))))
),"Y","")</f>
        <v/>
      </c>
      <c r="R305">
        <f ca="1">IF(OR(ISNUMBER(MATCH(L305,MasterData!$D$3:$D$18,0)),ISNUMBER(MATCH(L305,MasterData!$C$3:$C$18,0))),
    DATEDIF(E305,I305,"d"),
    DATEDIF(E305,TODAY(),"d"))</f>
        <v>11</v>
      </c>
      <c r="S305">
        <f t="shared" ca="1" si="15"/>
        <v>0</v>
      </c>
      <c r="T305">
        <f t="shared" ca="1" si="16"/>
        <v>1</v>
      </c>
      <c r="U305">
        <f t="shared" ca="1" si="17"/>
        <v>0</v>
      </c>
    </row>
    <row r="306" spans="2:21" x14ac:dyDescent="0.35">
      <c r="B306" t="s">
        <v>72</v>
      </c>
      <c r="D306" s="34">
        <v>3014</v>
      </c>
      <c r="E306" s="208">
        <v>45928</v>
      </c>
      <c r="G306" t="s">
        <v>715</v>
      </c>
      <c r="I306" s="208">
        <v>45929</v>
      </c>
      <c r="K306" t="s">
        <v>235</v>
      </c>
      <c r="L306" t="s">
        <v>171</v>
      </c>
      <c r="M306" t="s">
        <v>935</v>
      </c>
      <c r="N306" t="s">
        <v>237</v>
      </c>
      <c r="P306" s="193" t="str">
        <f>IF(OR(AND(A306&lt;&gt;"",COUNTIF(Bugs!B:B,A306)&gt;0),AND(B306&lt;&gt;"",COUNTIF(Bugs!A:A,B306)&gt;0)),"Y","")</f>
        <v>Y</v>
      </c>
      <c r="Q306" s="193" t="str">
        <f>IF(OR(
    AND(COUNTIF(Bugs!A:A,B306)&gt;0,ISNUMBER(SEARCH("x",INDEX(Bugs!C:C,MATCH(B306,Bugs!A:A,0))))),
    AND(COUNTIF(Bugs!B:B,B306)&gt;0,ISNUMBER(SEARCH("x",INDEX(Bugs!C:C,MATCH(B306,Bugs!B:B,0))))),
    AND(COUNTIF(Bugs!A:A,B306)&gt;0,ISNUMBER(SEARCH("x",INDEX(Bugs!D:D,MATCH(B306,Bugs!A:A,0))))),
    AND(COUNTIF(Bugs!B:B,B306)&gt;0,ISNUMBER(SEARCH("x",INDEX(Bugs!D:D,MATCH(B306,Bugs!B:B,0)))))
),"Y","")</f>
        <v/>
      </c>
      <c r="R306">
        <f ca="1">IF(OR(ISNUMBER(MATCH(L306,MasterData!$D$3:$D$18,0)),ISNUMBER(MATCH(L306,MasterData!$C$3:$C$18,0))),
    DATEDIF(E306,I306,"d"),
    DATEDIF(E306,TODAY(),"d"))</f>
        <v>1</v>
      </c>
      <c r="S306">
        <f t="shared" ca="1" si="15"/>
        <v>1</v>
      </c>
      <c r="T306">
        <f t="shared" ca="1" si="16"/>
        <v>0</v>
      </c>
      <c r="U306">
        <f t="shared" ca="1" si="17"/>
        <v>0</v>
      </c>
    </row>
    <row r="307" spans="2:21" x14ac:dyDescent="0.35">
      <c r="B307" t="s">
        <v>73</v>
      </c>
      <c r="D307" s="34">
        <v>3014</v>
      </c>
      <c r="E307" s="208">
        <v>45928</v>
      </c>
      <c r="G307" t="s">
        <v>804</v>
      </c>
      <c r="I307" s="208">
        <v>45930</v>
      </c>
      <c r="K307" t="s">
        <v>235</v>
      </c>
      <c r="L307" t="s">
        <v>171</v>
      </c>
      <c r="M307" t="s">
        <v>936</v>
      </c>
      <c r="N307" t="s">
        <v>237</v>
      </c>
      <c r="P307" s="193" t="str">
        <f>IF(OR(AND(A307&lt;&gt;"",COUNTIF(Bugs!B:B,A307)&gt;0),AND(B307&lt;&gt;"",COUNTIF(Bugs!A:A,B307)&gt;0)),"Y","")</f>
        <v>Y</v>
      </c>
      <c r="Q307" s="193" t="str">
        <f>IF(OR(
    AND(COUNTIF(Bugs!A:A,B307)&gt;0,ISNUMBER(SEARCH("x",INDEX(Bugs!C:C,MATCH(B307,Bugs!A:A,0))))),
    AND(COUNTIF(Bugs!B:B,B307)&gt;0,ISNUMBER(SEARCH("x",INDEX(Bugs!C:C,MATCH(B307,Bugs!B:B,0))))),
    AND(COUNTIF(Bugs!A:A,B307)&gt;0,ISNUMBER(SEARCH("x",INDEX(Bugs!D:D,MATCH(B307,Bugs!A:A,0))))),
    AND(COUNTIF(Bugs!B:B,B307)&gt;0,ISNUMBER(SEARCH("x",INDEX(Bugs!D:D,MATCH(B307,Bugs!B:B,0)))))
),"Y","")</f>
        <v/>
      </c>
      <c r="R307">
        <f ca="1">IF(OR(ISNUMBER(MATCH(L307,MasterData!$D$3:$D$18,0)),ISNUMBER(MATCH(L307,MasterData!$C$3:$C$18,0))),
    DATEDIF(E307,I307,"d"),
    DATEDIF(E307,TODAY(),"d"))</f>
        <v>2</v>
      </c>
      <c r="S307">
        <f t="shared" ca="1" si="15"/>
        <v>1</v>
      </c>
      <c r="T307">
        <f t="shared" ca="1" si="16"/>
        <v>0</v>
      </c>
      <c r="U307">
        <f t="shared" ca="1" si="17"/>
        <v>0</v>
      </c>
    </row>
    <row r="308" spans="2:21" x14ac:dyDescent="0.35">
      <c r="B308" t="s">
        <v>74</v>
      </c>
      <c r="D308" s="34">
        <v>3014</v>
      </c>
      <c r="E308" s="208">
        <v>45929</v>
      </c>
      <c r="G308" t="s">
        <v>834</v>
      </c>
      <c r="I308" s="208">
        <v>45929</v>
      </c>
      <c r="K308" t="s">
        <v>241</v>
      </c>
      <c r="L308" t="s">
        <v>171</v>
      </c>
      <c r="M308" t="s">
        <v>937</v>
      </c>
      <c r="N308" t="s">
        <v>237</v>
      </c>
      <c r="P308" s="193" t="str">
        <f>IF(OR(AND(A308&lt;&gt;"",COUNTIF(Bugs!B:B,A308)&gt;0),AND(B308&lt;&gt;"",COUNTIF(Bugs!A:A,B308)&gt;0)),"Y","")</f>
        <v>Y</v>
      </c>
      <c r="Q308" s="193" t="str">
        <f>IF(OR(
    AND(COUNTIF(Bugs!A:A,B308)&gt;0,ISNUMBER(SEARCH("x",INDEX(Bugs!C:C,MATCH(B308,Bugs!A:A,0))))),
    AND(COUNTIF(Bugs!B:B,B308)&gt;0,ISNUMBER(SEARCH("x",INDEX(Bugs!C:C,MATCH(B308,Bugs!B:B,0))))),
    AND(COUNTIF(Bugs!A:A,B308)&gt;0,ISNUMBER(SEARCH("x",INDEX(Bugs!D:D,MATCH(B308,Bugs!A:A,0))))),
    AND(COUNTIF(Bugs!B:B,B308)&gt;0,ISNUMBER(SEARCH("x",INDEX(Bugs!D:D,MATCH(B308,Bugs!B:B,0)))))
),"Y","")</f>
        <v/>
      </c>
      <c r="R308">
        <f ca="1">IF(OR(ISNUMBER(MATCH(L308,MasterData!$D$3:$D$18,0)),ISNUMBER(MATCH(L308,MasterData!$C$3:$C$18,0))),
    DATEDIF(E308,I308,"d"),
    DATEDIF(E308,TODAY(),"d"))</f>
        <v>0</v>
      </c>
      <c r="S308">
        <f t="shared" ca="1" si="15"/>
        <v>1</v>
      </c>
      <c r="T308">
        <f t="shared" ca="1" si="16"/>
        <v>0</v>
      </c>
      <c r="U308">
        <f t="shared" ca="1" si="17"/>
        <v>0</v>
      </c>
    </row>
    <row r="309" spans="2:21" x14ac:dyDescent="0.35">
      <c r="B309" t="s">
        <v>75</v>
      </c>
      <c r="D309" s="34">
        <v>3014</v>
      </c>
      <c r="E309" s="208">
        <v>45929</v>
      </c>
      <c r="G309" t="s">
        <v>715</v>
      </c>
      <c r="I309" s="208">
        <v>45929</v>
      </c>
      <c r="K309" t="s">
        <v>241</v>
      </c>
      <c r="L309" t="s">
        <v>171</v>
      </c>
      <c r="M309" t="s">
        <v>938</v>
      </c>
      <c r="N309" t="s">
        <v>237</v>
      </c>
      <c r="P309" s="193" t="str">
        <f>IF(OR(AND(A309&lt;&gt;"",COUNTIF(Bugs!B:B,A309)&gt;0),AND(B309&lt;&gt;"",COUNTIF(Bugs!A:A,B309)&gt;0)),"Y","")</f>
        <v>Y</v>
      </c>
      <c r="Q309" s="193" t="str">
        <f>IF(OR(
    AND(COUNTIF(Bugs!A:A,B309)&gt;0,ISNUMBER(SEARCH("x",INDEX(Bugs!C:C,MATCH(B309,Bugs!A:A,0))))),
    AND(COUNTIF(Bugs!B:B,B309)&gt;0,ISNUMBER(SEARCH("x",INDEX(Bugs!C:C,MATCH(B309,Bugs!B:B,0))))),
    AND(COUNTIF(Bugs!A:A,B309)&gt;0,ISNUMBER(SEARCH("x",INDEX(Bugs!D:D,MATCH(B309,Bugs!A:A,0))))),
    AND(COUNTIF(Bugs!B:B,B309)&gt;0,ISNUMBER(SEARCH("x",INDEX(Bugs!D:D,MATCH(B309,Bugs!B:B,0)))))
),"Y","")</f>
        <v/>
      </c>
      <c r="R309">
        <f ca="1">IF(OR(ISNUMBER(MATCH(L309,MasterData!$D$3:$D$18,0)),ISNUMBER(MATCH(L309,MasterData!$C$3:$C$18,0))),
    DATEDIF(E309,I309,"d"),
    DATEDIF(E309,TODAY(),"d"))</f>
        <v>0</v>
      </c>
      <c r="S309">
        <f t="shared" ca="1" si="15"/>
        <v>1</v>
      </c>
      <c r="T309">
        <f t="shared" ca="1" si="16"/>
        <v>0</v>
      </c>
      <c r="U309">
        <f t="shared" ca="1" si="17"/>
        <v>0</v>
      </c>
    </row>
    <row r="310" spans="2:21" x14ac:dyDescent="0.35">
      <c r="B310" t="s">
        <v>76</v>
      </c>
      <c r="D310" s="34">
        <v>3014</v>
      </c>
      <c r="E310" s="208">
        <v>45929</v>
      </c>
      <c r="G310" t="s">
        <v>715</v>
      </c>
      <c r="I310" s="208">
        <v>45929</v>
      </c>
      <c r="K310" t="s">
        <v>235</v>
      </c>
      <c r="L310" t="s">
        <v>171</v>
      </c>
      <c r="M310" t="s">
        <v>939</v>
      </c>
      <c r="N310" t="s">
        <v>237</v>
      </c>
      <c r="P310" s="193" t="str">
        <f>IF(OR(AND(A310&lt;&gt;"",COUNTIF(Bugs!B:B,A310)&gt;0),AND(B310&lt;&gt;"",COUNTIF(Bugs!A:A,B310)&gt;0)),"Y","")</f>
        <v>Y</v>
      </c>
      <c r="Q310" s="193" t="str">
        <f>IF(OR(
    AND(COUNTIF(Bugs!A:A,B310)&gt;0,ISNUMBER(SEARCH("x",INDEX(Bugs!C:C,MATCH(B310,Bugs!A:A,0))))),
    AND(COUNTIF(Bugs!B:B,B310)&gt;0,ISNUMBER(SEARCH("x",INDEX(Bugs!C:C,MATCH(B310,Bugs!B:B,0))))),
    AND(COUNTIF(Bugs!A:A,B310)&gt;0,ISNUMBER(SEARCH("x",INDEX(Bugs!D:D,MATCH(B310,Bugs!A:A,0))))),
    AND(COUNTIF(Bugs!B:B,B310)&gt;0,ISNUMBER(SEARCH("x",INDEX(Bugs!D:D,MATCH(B310,Bugs!B:B,0)))))
),"Y","")</f>
        <v/>
      </c>
      <c r="R310">
        <f ca="1">IF(OR(ISNUMBER(MATCH(L310,MasterData!$D$3:$D$18,0)),ISNUMBER(MATCH(L310,MasterData!$C$3:$C$18,0))),
    DATEDIF(E310,I310,"d"),
    DATEDIF(E310,TODAY(),"d"))</f>
        <v>0</v>
      </c>
      <c r="S310">
        <f t="shared" ca="1" si="15"/>
        <v>1</v>
      </c>
      <c r="T310">
        <f t="shared" ca="1" si="16"/>
        <v>0</v>
      </c>
      <c r="U310">
        <f t="shared" ca="1" si="17"/>
        <v>0</v>
      </c>
    </row>
    <row r="311" spans="2:21" x14ac:dyDescent="0.35">
      <c r="B311" t="s">
        <v>77</v>
      </c>
      <c r="D311" s="34" t="s">
        <v>746</v>
      </c>
      <c r="E311" s="208">
        <v>45929</v>
      </c>
      <c r="G311" t="s">
        <v>940</v>
      </c>
      <c r="I311" s="208">
        <v>45933</v>
      </c>
      <c r="K311" t="s">
        <v>235</v>
      </c>
      <c r="L311" t="s">
        <v>171</v>
      </c>
      <c r="M311" t="s">
        <v>941</v>
      </c>
      <c r="N311" t="s">
        <v>237</v>
      </c>
      <c r="P311" s="193" t="str">
        <f>IF(OR(AND(A311&lt;&gt;"",COUNTIF(Bugs!B:B,A311)&gt;0),AND(B311&lt;&gt;"",COUNTIF(Bugs!A:A,B311)&gt;0)),"Y","")</f>
        <v>Y</v>
      </c>
      <c r="Q311" s="193" t="str">
        <f>IF(OR(
    AND(COUNTIF(Bugs!A:A,B311)&gt;0,ISNUMBER(SEARCH("x",INDEX(Bugs!C:C,MATCH(B311,Bugs!A:A,0))))),
    AND(COUNTIF(Bugs!B:B,B311)&gt;0,ISNUMBER(SEARCH("x",INDEX(Bugs!C:C,MATCH(B311,Bugs!B:B,0))))),
    AND(COUNTIF(Bugs!A:A,B311)&gt;0,ISNUMBER(SEARCH("x",INDEX(Bugs!D:D,MATCH(B311,Bugs!A:A,0))))),
    AND(COUNTIF(Bugs!B:B,B311)&gt;0,ISNUMBER(SEARCH("x",INDEX(Bugs!D:D,MATCH(B311,Bugs!B:B,0)))))
),"Y","")</f>
        <v/>
      </c>
      <c r="R311">
        <f ca="1">IF(OR(ISNUMBER(MATCH(L311,MasterData!$D$3:$D$18,0)),ISNUMBER(MATCH(L311,MasterData!$C$3:$C$18,0))),
    DATEDIF(E311,I311,"d"),
    DATEDIF(E311,TODAY(),"d"))</f>
        <v>4</v>
      </c>
      <c r="S311">
        <f t="shared" ca="1" si="15"/>
        <v>1</v>
      </c>
      <c r="T311">
        <f t="shared" ca="1" si="16"/>
        <v>0</v>
      </c>
      <c r="U311">
        <f t="shared" ca="1" si="17"/>
        <v>0</v>
      </c>
    </row>
    <row r="312" spans="2:21" x14ac:dyDescent="0.35">
      <c r="B312" t="s">
        <v>78</v>
      </c>
      <c r="D312" s="34" t="s">
        <v>746</v>
      </c>
      <c r="E312" s="208">
        <v>45929</v>
      </c>
      <c r="G312" t="s">
        <v>816</v>
      </c>
      <c r="I312" s="208">
        <v>45931</v>
      </c>
      <c r="K312" t="s">
        <v>235</v>
      </c>
      <c r="L312" t="s">
        <v>171</v>
      </c>
      <c r="M312" t="s">
        <v>942</v>
      </c>
      <c r="N312" t="s">
        <v>237</v>
      </c>
      <c r="P312" s="193" t="str">
        <f>IF(OR(AND(A312&lt;&gt;"",COUNTIF(Bugs!B:B,A312)&gt;0),AND(B312&lt;&gt;"",COUNTIF(Bugs!A:A,B312)&gt;0)),"Y","")</f>
        <v>Y</v>
      </c>
      <c r="Q312" s="193" t="str">
        <f>IF(OR(
    AND(COUNTIF(Bugs!A:A,B312)&gt;0,ISNUMBER(SEARCH("x",INDEX(Bugs!C:C,MATCH(B312,Bugs!A:A,0))))),
    AND(COUNTIF(Bugs!B:B,B312)&gt;0,ISNUMBER(SEARCH("x",INDEX(Bugs!C:C,MATCH(B312,Bugs!B:B,0))))),
    AND(COUNTIF(Bugs!A:A,B312)&gt;0,ISNUMBER(SEARCH("x",INDEX(Bugs!D:D,MATCH(B312,Bugs!A:A,0))))),
    AND(COUNTIF(Bugs!B:B,B312)&gt;0,ISNUMBER(SEARCH("x",INDEX(Bugs!D:D,MATCH(B312,Bugs!B:B,0)))))
),"Y","")</f>
        <v/>
      </c>
      <c r="R312">
        <f ca="1">IF(OR(ISNUMBER(MATCH(L312,MasterData!$D$3:$D$18,0)),ISNUMBER(MATCH(L312,MasterData!$C$3:$C$18,0))),
    DATEDIF(E312,I312,"d"),
    DATEDIF(E312,TODAY(),"d"))</f>
        <v>2</v>
      </c>
      <c r="S312">
        <f t="shared" ca="1" si="15"/>
        <v>1</v>
      </c>
      <c r="T312">
        <f t="shared" ca="1" si="16"/>
        <v>0</v>
      </c>
      <c r="U312">
        <f t="shared" ca="1" si="17"/>
        <v>0</v>
      </c>
    </row>
    <row r="313" spans="2:21" x14ac:dyDescent="0.35">
      <c r="B313" t="s">
        <v>79</v>
      </c>
      <c r="D313" s="34">
        <v>3014</v>
      </c>
      <c r="E313" s="208">
        <v>45929</v>
      </c>
      <c r="G313" t="s">
        <v>804</v>
      </c>
      <c r="I313" s="208">
        <v>45986</v>
      </c>
      <c r="K313" t="s">
        <v>241</v>
      </c>
      <c r="L313" t="s">
        <v>171</v>
      </c>
      <c r="M313" t="s">
        <v>943</v>
      </c>
      <c r="N313" t="s">
        <v>237</v>
      </c>
      <c r="P313" s="193" t="str">
        <f>IF(OR(AND(A313&lt;&gt;"",COUNTIF(Bugs!B:B,A313)&gt;0),AND(B313&lt;&gt;"",COUNTIF(Bugs!A:A,B313)&gt;0)),"Y","")</f>
        <v>Y</v>
      </c>
      <c r="Q313" s="193" t="str">
        <f>IF(OR(
    AND(COUNTIF(Bugs!A:A,B313)&gt;0,ISNUMBER(SEARCH("x",INDEX(Bugs!C:C,MATCH(B313,Bugs!A:A,0))))),
    AND(COUNTIF(Bugs!B:B,B313)&gt;0,ISNUMBER(SEARCH("x",INDEX(Bugs!C:C,MATCH(B313,Bugs!B:B,0))))),
    AND(COUNTIF(Bugs!A:A,B313)&gt;0,ISNUMBER(SEARCH("x",INDEX(Bugs!D:D,MATCH(B313,Bugs!A:A,0))))),
    AND(COUNTIF(Bugs!B:B,B313)&gt;0,ISNUMBER(SEARCH("x",INDEX(Bugs!D:D,MATCH(B313,Bugs!B:B,0)))))
),"Y","")</f>
        <v>Y</v>
      </c>
      <c r="R313">
        <f ca="1">IF(OR(ISNUMBER(MATCH(L313,MasterData!$D$3:$D$18,0)),ISNUMBER(MATCH(L313,MasterData!$C$3:$C$18,0))),
    DATEDIF(E313,I313,"d"),
    DATEDIF(E313,TODAY(),"d"))</f>
        <v>57</v>
      </c>
      <c r="S313">
        <f t="shared" ca="1" si="15"/>
        <v>0</v>
      </c>
      <c r="T313">
        <f t="shared" ca="1" si="16"/>
        <v>0</v>
      </c>
      <c r="U313">
        <f t="shared" ca="1" si="17"/>
        <v>1</v>
      </c>
    </row>
    <row r="314" spans="2:21" x14ac:dyDescent="0.35">
      <c r="B314" t="s">
        <v>80</v>
      </c>
      <c r="D314" s="34">
        <v>3014</v>
      </c>
      <c r="E314" s="208">
        <v>45929</v>
      </c>
      <c r="G314" t="s">
        <v>804</v>
      </c>
      <c r="I314" s="208">
        <v>45929</v>
      </c>
      <c r="K314" t="s">
        <v>241</v>
      </c>
      <c r="L314" t="s">
        <v>164</v>
      </c>
      <c r="M314" t="s">
        <v>944</v>
      </c>
      <c r="N314" t="s">
        <v>237</v>
      </c>
      <c r="P314" s="193" t="str">
        <f>IF(OR(AND(A314&lt;&gt;"",COUNTIF(Bugs!B:B,A314)&gt;0),AND(B314&lt;&gt;"",COUNTIF(Bugs!A:A,B314)&gt;0)),"Y","")</f>
        <v>Y</v>
      </c>
      <c r="Q314" s="193" t="str">
        <f>IF(OR(
    AND(COUNTIF(Bugs!A:A,B314)&gt;0,ISNUMBER(SEARCH("x",INDEX(Bugs!C:C,MATCH(B314,Bugs!A:A,0))))),
    AND(COUNTIF(Bugs!B:B,B314)&gt;0,ISNUMBER(SEARCH("x",INDEX(Bugs!C:C,MATCH(B314,Bugs!B:B,0))))),
    AND(COUNTIF(Bugs!A:A,B314)&gt;0,ISNUMBER(SEARCH("x",INDEX(Bugs!D:D,MATCH(B314,Bugs!A:A,0))))),
    AND(COUNTIF(Bugs!B:B,B314)&gt;0,ISNUMBER(SEARCH("x",INDEX(Bugs!D:D,MATCH(B314,Bugs!B:B,0)))))
),"Y","")</f>
        <v>Y</v>
      </c>
      <c r="R314">
        <f ca="1">IF(OR(ISNUMBER(MATCH(L314,MasterData!$D$3:$D$18,0)),ISNUMBER(MATCH(L314,MasterData!$C$3:$C$18,0))),
    DATEDIF(E314,I314,"d"),
    DATEDIF(E314,TODAY(),"d"))</f>
        <v>78</v>
      </c>
      <c r="S314">
        <f t="shared" ca="1" si="15"/>
        <v>0</v>
      </c>
      <c r="T314">
        <f t="shared" ca="1" si="16"/>
        <v>0</v>
      </c>
      <c r="U314">
        <f t="shared" ca="1" si="17"/>
        <v>1</v>
      </c>
    </row>
    <row r="315" spans="2:21" x14ac:dyDescent="0.35">
      <c r="B315" t="s">
        <v>81</v>
      </c>
      <c r="D315" s="34" t="s">
        <v>254</v>
      </c>
      <c r="E315" s="208">
        <v>45929</v>
      </c>
      <c r="G315" t="s">
        <v>816</v>
      </c>
      <c r="I315" s="208">
        <v>45939</v>
      </c>
      <c r="K315" t="s">
        <v>241</v>
      </c>
      <c r="L315" t="s">
        <v>171</v>
      </c>
      <c r="M315" t="s">
        <v>945</v>
      </c>
      <c r="N315" t="s">
        <v>237</v>
      </c>
      <c r="P315" s="193" t="str">
        <f>IF(OR(AND(A315&lt;&gt;"",COUNTIF(Bugs!B:B,A315)&gt;0),AND(B315&lt;&gt;"",COUNTIF(Bugs!A:A,B315)&gt;0)),"Y","")</f>
        <v>Y</v>
      </c>
      <c r="Q315" s="193" t="str">
        <f>IF(OR(
    AND(COUNTIF(Bugs!A:A,B315)&gt;0,ISNUMBER(SEARCH("x",INDEX(Bugs!C:C,MATCH(B315,Bugs!A:A,0))))),
    AND(COUNTIF(Bugs!B:B,B315)&gt;0,ISNUMBER(SEARCH("x",INDEX(Bugs!C:C,MATCH(B315,Bugs!B:B,0))))),
    AND(COUNTIF(Bugs!A:A,B315)&gt;0,ISNUMBER(SEARCH("x",INDEX(Bugs!D:D,MATCH(B315,Bugs!A:A,0))))),
    AND(COUNTIF(Bugs!B:B,B315)&gt;0,ISNUMBER(SEARCH("x",INDEX(Bugs!D:D,MATCH(B315,Bugs!B:B,0)))))
),"Y","")</f>
        <v>Y</v>
      </c>
      <c r="R315">
        <f ca="1">IF(OR(ISNUMBER(MATCH(L315,MasterData!$D$3:$D$18,0)),ISNUMBER(MATCH(L315,MasterData!$C$3:$C$18,0))),
    DATEDIF(E315,I315,"d"),
    DATEDIF(E315,TODAY(),"d"))</f>
        <v>10</v>
      </c>
      <c r="S315">
        <f t="shared" ca="1" si="15"/>
        <v>0</v>
      </c>
      <c r="T315">
        <f t="shared" ca="1" si="16"/>
        <v>1</v>
      </c>
      <c r="U315">
        <f t="shared" ca="1" si="17"/>
        <v>0</v>
      </c>
    </row>
    <row r="316" spans="2:21" x14ac:dyDescent="0.35">
      <c r="B316" t="s">
        <v>946</v>
      </c>
      <c r="D316" s="34">
        <v>3006</v>
      </c>
      <c r="E316" s="208">
        <v>45929</v>
      </c>
      <c r="G316" t="s">
        <v>947</v>
      </c>
      <c r="I316" s="208">
        <v>45938</v>
      </c>
      <c r="K316" t="s">
        <v>241</v>
      </c>
      <c r="L316" t="s">
        <v>171</v>
      </c>
      <c r="M316" t="s">
        <v>948</v>
      </c>
      <c r="N316" t="s">
        <v>237</v>
      </c>
      <c r="P316" s="193" t="str">
        <f>IF(OR(AND(A316&lt;&gt;"",COUNTIF(Bugs!B:B,A316)&gt;0),AND(B316&lt;&gt;"",COUNTIF(Bugs!A:A,B316)&gt;0)),"Y","")</f>
        <v/>
      </c>
      <c r="Q316" s="193" t="str">
        <f>IF(OR(
    AND(COUNTIF(Bugs!A:A,B316)&gt;0,ISNUMBER(SEARCH("x",INDEX(Bugs!C:C,MATCH(B316,Bugs!A:A,0))))),
    AND(COUNTIF(Bugs!B:B,B316)&gt;0,ISNUMBER(SEARCH("x",INDEX(Bugs!C:C,MATCH(B316,Bugs!B:B,0))))),
    AND(COUNTIF(Bugs!A:A,B316)&gt;0,ISNUMBER(SEARCH("x",INDEX(Bugs!D:D,MATCH(B316,Bugs!A:A,0))))),
    AND(COUNTIF(Bugs!B:B,B316)&gt;0,ISNUMBER(SEARCH("x",INDEX(Bugs!D:D,MATCH(B316,Bugs!B:B,0)))))
),"Y","")</f>
        <v/>
      </c>
      <c r="R316">
        <f ca="1">IF(OR(ISNUMBER(MATCH(L316,MasterData!$D$3:$D$18,0)),ISNUMBER(MATCH(L316,MasterData!$C$3:$C$18,0))),
    DATEDIF(E316,I316,"d"),
    DATEDIF(E316,TODAY(),"d"))</f>
        <v>9</v>
      </c>
      <c r="S316">
        <f t="shared" ca="1" si="15"/>
        <v>0</v>
      </c>
      <c r="T316">
        <f t="shared" ca="1" si="16"/>
        <v>1</v>
      </c>
      <c r="U316">
        <f t="shared" ca="1" si="17"/>
        <v>0</v>
      </c>
    </row>
    <row r="317" spans="2:21" x14ac:dyDescent="0.35">
      <c r="B317" t="s">
        <v>949</v>
      </c>
      <c r="D317" s="34" t="s">
        <v>254</v>
      </c>
      <c r="E317" s="208">
        <v>45930</v>
      </c>
      <c r="G317" t="s">
        <v>727</v>
      </c>
      <c r="I317" s="208">
        <v>45946</v>
      </c>
      <c r="K317" t="s">
        <v>235</v>
      </c>
      <c r="L317" t="s">
        <v>171</v>
      </c>
      <c r="M317" t="s">
        <v>950</v>
      </c>
      <c r="N317" t="s">
        <v>237</v>
      </c>
      <c r="P317" s="193" t="str">
        <f>IF(OR(AND(A317&lt;&gt;"",COUNTIF(Bugs!B:B,A317)&gt;0),AND(B317&lt;&gt;"",COUNTIF(Bugs!A:A,B317)&gt;0)),"Y","")</f>
        <v/>
      </c>
      <c r="Q317" s="193" t="str">
        <f>IF(OR(
    AND(COUNTIF(Bugs!A:A,B317)&gt;0,ISNUMBER(SEARCH("x",INDEX(Bugs!C:C,MATCH(B317,Bugs!A:A,0))))),
    AND(COUNTIF(Bugs!B:B,B317)&gt;0,ISNUMBER(SEARCH("x",INDEX(Bugs!C:C,MATCH(B317,Bugs!B:B,0))))),
    AND(COUNTIF(Bugs!A:A,B317)&gt;0,ISNUMBER(SEARCH("x",INDEX(Bugs!D:D,MATCH(B317,Bugs!A:A,0))))),
    AND(COUNTIF(Bugs!B:B,B317)&gt;0,ISNUMBER(SEARCH("x",INDEX(Bugs!D:D,MATCH(B317,Bugs!B:B,0)))))
),"Y","")</f>
        <v/>
      </c>
      <c r="R317">
        <f ca="1">IF(OR(ISNUMBER(MATCH(L317,MasterData!$D$3:$D$18,0)),ISNUMBER(MATCH(L317,MasterData!$C$3:$C$18,0))),
    DATEDIF(E317,I317,"d"),
    DATEDIF(E317,TODAY(),"d"))</f>
        <v>16</v>
      </c>
      <c r="S317">
        <f t="shared" ca="1" si="15"/>
        <v>0</v>
      </c>
      <c r="T317">
        <f t="shared" ca="1" si="16"/>
        <v>1</v>
      </c>
      <c r="U317">
        <f t="shared" ca="1" si="17"/>
        <v>0</v>
      </c>
    </row>
    <row r="318" spans="2:21" x14ac:dyDescent="0.35">
      <c r="B318" t="s">
        <v>951</v>
      </c>
      <c r="D318" s="34">
        <v>5975</v>
      </c>
      <c r="E318" s="208">
        <v>45930</v>
      </c>
      <c r="G318" t="s">
        <v>710</v>
      </c>
      <c r="I318" s="208">
        <v>45931</v>
      </c>
      <c r="K318" t="s">
        <v>235</v>
      </c>
      <c r="L318" t="s">
        <v>171</v>
      </c>
      <c r="M318" t="s">
        <v>952</v>
      </c>
      <c r="N318" t="s">
        <v>237</v>
      </c>
      <c r="P318" s="193" t="str">
        <f>IF(OR(AND(A318&lt;&gt;"",COUNTIF(Bugs!B:B,A318)&gt;0),AND(B318&lt;&gt;"",COUNTIF(Bugs!A:A,B318)&gt;0)),"Y","")</f>
        <v/>
      </c>
      <c r="Q318" s="193" t="str">
        <f>IF(OR(
    AND(COUNTIF(Bugs!A:A,B318)&gt;0,ISNUMBER(SEARCH("x",INDEX(Bugs!C:C,MATCH(B318,Bugs!A:A,0))))),
    AND(COUNTIF(Bugs!B:B,B318)&gt;0,ISNUMBER(SEARCH("x",INDEX(Bugs!C:C,MATCH(B318,Bugs!B:B,0))))),
    AND(COUNTIF(Bugs!A:A,B318)&gt;0,ISNUMBER(SEARCH("x",INDEX(Bugs!D:D,MATCH(B318,Bugs!A:A,0))))),
    AND(COUNTIF(Bugs!B:B,B318)&gt;0,ISNUMBER(SEARCH("x",INDEX(Bugs!D:D,MATCH(B318,Bugs!B:B,0)))))
),"Y","")</f>
        <v/>
      </c>
      <c r="R318">
        <f ca="1">IF(OR(ISNUMBER(MATCH(L318,MasterData!$D$3:$D$18,0)),ISNUMBER(MATCH(L318,MasterData!$C$3:$C$18,0))),
    DATEDIF(E318,I318,"d"),
    DATEDIF(E318,TODAY(),"d"))</f>
        <v>1</v>
      </c>
      <c r="S318">
        <f t="shared" ca="1" si="15"/>
        <v>1</v>
      </c>
      <c r="T318">
        <f t="shared" ca="1" si="16"/>
        <v>0</v>
      </c>
      <c r="U318">
        <f t="shared" ca="1" si="17"/>
        <v>0</v>
      </c>
    </row>
    <row r="319" spans="2:21" x14ac:dyDescent="0.35">
      <c r="B319" t="s">
        <v>953</v>
      </c>
      <c r="D319" s="34" t="s">
        <v>480</v>
      </c>
      <c r="E319" s="208">
        <v>45930</v>
      </c>
      <c r="G319" t="s">
        <v>848</v>
      </c>
      <c r="I319" s="208">
        <v>45936</v>
      </c>
      <c r="K319" t="s">
        <v>347</v>
      </c>
      <c r="L319" t="s">
        <v>171</v>
      </c>
      <c r="M319" t="s">
        <v>954</v>
      </c>
      <c r="N319" t="s">
        <v>237</v>
      </c>
      <c r="P319" s="193" t="str">
        <f>IF(OR(AND(A319&lt;&gt;"",COUNTIF(Bugs!B:B,A319)&gt;0),AND(B319&lt;&gt;"",COUNTIF(Bugs!A:A,B319)&gt;0)),"Y","")</f>
        <v/>
      </c>
      <c r="Q319" s="193" t="str">
        <f>IF(OR(
    AND(COUNTIF(Bugs!A:A,B319)&gt;0,ISNUMBER(SEARCH("x",INDEX(Bugs!C:C,MATCH(B319,Bugs!A:A,0))))),
    AND(COUNTIF(Bugs!B:B,B319)&gt;0,ISNUMBER(SEARCH("x",INDEX(Bugs!C:C,MATCH(B319,Bugs!B:B,0))))),
    AND(COUNTIF(Bugs!A:A,B319)&gt;0,ISNUMBER(SEARCH("x",INDEX(Bugs!D:D,MATCH(B319,Bugs!A:A,0))))),
    AND(COUNTIF(Bugs!B:B,B319)&gt;0,ISNUMBER(SEARCH("x",INDEX(Bugs!D:D,MATCH(B319,Bugs!B:B,0)))))
),"Y","")</f>
        <v/>
      </c>
      <c r="R319">
        <f ca="1">IF(OR(ISNUMBER(MATCH(L319,MasterData!$D$3:$D$18,0)),ISNUMBER(MATCH(L319,MasterData!$C$3:$C$18,0))),
    DATEDIF(E319,I319,"d"),
    DATEDIF(E319,TODAY(),"d"))</f>
        <v>6</v>
      </c>
      <c r="S319">
        <f t="shared" ca="1" si="15"/>
        <v>1</v>
      </c>
      <c r="T319">
        <f t="shared" ca="1" si="16"/>
        <v>0</v>
      </c>
      <c r="U319">
        <f t="shared" ca="1" si="17"/>
        <v>0</v>
      </c>
    </row>
    <row r="320" spans="2:21" x14ac:dyDescent="0.35">
      <c r="B320" t="s">
        <v>955</v>
      </c>
      <c r="D320" s="34">
        <v>3014</v>
      </c>
      <c r="E320" s="208">
        <v>45930</v>
      </c>
      <c r="G320" t="s">
        <v>804</v>
      </c>
      <c r="I320" s="208">
        <v>45936</v>
      </c>
      <c r="K320" t="s">
        <v>235</v>
      </c>
      <c r="L320" t="s">
        <v>171</v>
      </c>
      <c r="M320" t="s">
        <v>956</v>
      </c>
      <c r="N320" t="s">
        <v>237</v>
      </c>
      <c r="P320" s="193" t="str">
        <f>IF(OR(AND(A320&lt;&gt;"",COUNTIF(Bugs!B:B,A320)&gt;0),AND(B320&lt;&gt;"",COUNTIF(Bugs!A:A,B320)&gt;0)),"Y","")</f>
        <v/>
      </c>
      <c r="Q320" s="193" t="str">
        <f>IF(OR(
    AND(COUNTIF(Bugs!A:A,B320)&gt;0,ISNUMBER(SEARCH("x",INDEX(Bugs!C:C,MATCH(B320,Bugs!A:A,0))))),
    AND(COUNTIF(Bugs!B:B,B320)&gt;0,ISNUMBER(SEARCH("x",INDEX(Bugs!C:C,MATCH(B320,Bugs!B:B,0))))),
    AND(COUNTIF(Bugs!A:A,B320)&gt;0,ISNUMBER(SEARCH("x",INDEX(Bugs!D:D,MATCH(B320,Bugs!A:A,0))))),
    AND(COUNTIF(Bugs!B:B,B320)&gt;0,ISNUMBER(SEARCH("x",INDEX(Bugs!D:D,MATCH(B320,Bugs!B:B,0)))))
),"Y","")</f>
        <v/>
      </c>
      <c r="R320">
        <f ca="1">IF(OR(ISNUMBER(MATCH(L320,MasterData!$D$3:$D$18,0)),ISNUMBER(MATCH(L320,MasterData!$C$3:$C$18,0))),
    DATEDIF(E320,I320,"d"),
    DATEDIF(E320,TODAY(),"d"))</f>
        <v>6</v>
      </c>
      <c r="S320">
        <f t="shared" ca="1" si="15"/>
        <v>1</v>
      </c>
      <c r="T320">
        <f t="shared" ca="1" si="16"/>
        <v>0</v>
      </c>
      <c r="U320">
        <f t="shared" ca="1" si="17"/>
        <v>0</v>
      </c>
    </row>
    <row r="321" spans="2:21" x14ac:dyDescent="0.35">
      <c r="B321" t="s">
        <v>957</v>
      </c>
      <c r="D321" s="34" t="s">
        <v>480</v>
      </c>
      <c r="E321" s="208">
        <v>45931</v>
      </c>
      <c r="G321" t="s">
        <v>715</v>
      </c>
      <c r="I321" s="208">
        <v>45931</v>
      </c>
      <c r="K321" t="s">
        <v>241</v>
      </c>
      <c r="L321" t="s">
        <v>171</v>
      </c>
      <c r="M321" t="s">
        <v>958</v>
      </c>
      <c r="N321" t="s">
        <v>237</v>
      </c>
      <c r="P321" s="193" t="str">
        <f>IF(OR(AND(A321&lt;&gt;"",COUNTIF(Bugs!B:B,A321)&gt;0),AND(B321&lt;&gt;"",COUNTIF(Bugs!A:A,B321)&gt;0)),"Y","")</f>
        <v/>
      </c>
      <c r="Q321" s="193" t="str">
        <f>IF(OR(
    AND(COUNTIF(Bugs!A:A,B321)&gt;0,ISNUMBER(SEARCH("x",INDEX(Bugs!C:C,MATCH(B321,Bugs!A:A,0))))),
    AND(COUNTIF(Bugs!B:B,B321)&gt;0,ISNUMBER(SEARCH("x",INDEX(Bugs!C:C,MATCH(B321,Bugs!B:B,0))))),
    AND(COUNTIF(Bugs!A:A,B321)&gt;0,ISNUMBER(SEARCH("x",INDEX(Bugs!D:D,MATCH(B321,Bugs!A:A,0))))),
    AND(COUNTIF(Bugs!B:B,B321)&gt;0,ISNUMBER(SEARCH("x",INDEX(Bugs!D:D,MATCH(B321,Bugs!B:B,0)))))
),"Y","")</f>
        <v/>
      </c>
      <c r="R321">
        <f ca="1">IF(OR(ISNUMBER(MATCH(L321,MasterData!$D$3:$D$18,0)),ISNUMBER(MATCH(L321,MasterData!$C$3:$C$18,0))),
    DATEDIF(E321,I321,"d"),
    DATEDIF(E321,TODAY(),"d"))</f>
        <v>0</v>
      </c>
      <c r="S321">
        <f t="shared" ca="1" si="15"/>
        <v>1</v>
      </c>
      <c r="T321">
        <f t="shared" ca="1" si="16"/>
        <v>0</v>
      </c>
      <c r="U321">
        <f t="shared" ca="1" si="17"/>
        <v>0</v>
      </c>
    </row>
    <row r="322" spans="2:21" x14ac:dyDescent="0.35">
      <c r="B322" t="s">
        <v>959</v>
      </c>
      <c r="D322" s="34">
        <v>3003</v>
      </c>
      <c r="E322" s="208">
        <v>45931</v>
      </c>
      <c r="G322" t="s">
        <v>727</v>
      </c>
      <c r="I322" s="208">
        <v>45931</v>
      </c>
      <c r="K322" t="s">
        <v>235</v>
      </c>
      <c r="L322" t="s">
        <v>171</v>
      </c>
      <c r="M322" t="s">
        <v>960</v>
      </c>
      <c r="N322" t="s">
        <v>237</v>
      </c>
      <c r="P322" s="193" t="str">
        <f>IF(OR(AND(A322&lt;&gt;"",COUNTIF(Bugs!B:B,A322)&gt;0),AND(B322&lt;&gt;"",COUNTIF(Bugs!A:A,B322)&gt;0)),"Y","")</f>
        <v/>
      </c>
      <c r="Q322" s="193" t="str">
        <f>IF(OR(
    AND(COUNTIF(Bugs!A:A,B322)&gt;0,ISNUMBER(SEARCH("x",INDEX(Bugs!C:C,MATCH(B322,Bugs!A:A,0))))),
    AND(COUNTIF(Bugs!B:B,B322)&gt;0,ISNUMBER(SEARCH("x",INDEX(Bugs!C:C,MATCH(B322,Bugs!B:B,0))))),
    AND(COUNTIF(Bugs!A:A,B322)&gt;0,ISNUMBER(SEARCH("x",INDEX(Bugs!D:D,MATCH(B322,Bugs!A:A,0))))),
    AND(COUNTIF(Bugs!B:B,B322)&gt;0,ISNUMBER(SEARCH("x",INDEX(Bugs!D:D,MATCH(B322,Bugs!B:B,0)))))
),"Y","")</f>
        <v/>
      </c>
      <c r="R322">
        <f ca="1">IF(OR(ISNUMBER(MATCH(L322,MasterData!$D$3:$D$18,0)),ISNUMBER(MATCH(L322,MasterData!$C$3:$C$18,0))),
    DATEDIF(E322,I322,"d"),
    DATEDIF(E322,TODAY(),"d"))</f>
        <v>0</v>
      </c>
      <c r="S322">
        <f t="shared" ca="1" si="15"/>
        <v>1</v>
      </c>
      <c r="T322">
        <f t="shared" ca="1" si="16"/>
        <v>0</v>
      </c>
      <c r="U322">
        <f t="shared" ca="1" si="17"/>
        <v>0</v>
      </c>
    </row>
    <row r="323" spans="2:21" x14ac:dyDescent="0.35">
      <c r="B323" t="s">
        <v>961</v>
      </c>
      <c r="D323" s="34" t="s">
        <v>480</v>
      </c>
      <c r="E323" s="208">
        <v>45931</v>
      </c>
      <c r="G323" t="s">
        <v>804</v>
      </c>
      <c r="I323" s="208">
        <v>45936</v>
      </c>
      <c r="K323" t="s">
        <v>241</v>
      </c>
      <c r="L323" t="s">
        <v>171</v>
      </c>
      <c r="M323" t="s">
        <v>962</v>
      </c>
      <c r="N323" t="s">
        <v>237</v>
      </c>
      <c r="P323" s="193" t="str">
        <f>IF(OR(AND(A323&lt;&gt;"",COUNTIF(Bugs!B:B,A323)&gt;0),AND(B323&lt;&gt;"",COUNTIF(Bugs!A:A,B323)&gt;0)),"Y","")</f>
        <v/>
      </c>
      <c r="Q323" s="193" t="str">
        <f>IF(OR(
    AND(COUNTIF(Bugs!A:A,B323)&gt;0,ISNUMBER(SEARCH("x",INDEX(Bugs!C:C,MATCH(B323,Bugs!A:A,0))))),
    AND(COUNTIF(Bugs!B:B,B323)&gt;0,ISNUMBER(SEARCH("x",INDEX(Bugs!C:C,MATCH(B323,Bugs!B:B,0))))),
    AND(COUNTIF(Bugs!A:A,B323)&gt;0,ISNUMBER(SEARCH("x",INDEX(Bugs!D:D,MATCH(B323,Bugs!A:A,0))))),
    AND(COUNTIF(Bugs!B:B,B323)&gt;0,ISNUMBER(SEARCH("x",INDEX(Bugs!D:D,MATCH(B323,Bugs!B:B,0)))))
),"Y","")</f>
        <v/>
      </c>
      <c r="R323">
        <f ca="1">IF(OR(ISNUMBER(MATCH(L323,MasterData!$D$3:$D$18,0)),ISNUMBER(MATCH(L323,MasterData!$C$3:$C$18,0))),
    DATEDIF(E323,I323,"d"),
    DATEDIF(E323,TODAY(),"d"))</f>
        <v>5</v>
      </c>
      <c r="S323">
        <f t="shared" ca="1" si="15"/>
        <v>1</v>
      </c>
      <c r="T323">
        <f t="shared" ca="1" si="16"/>
        <v>0</v>
      </c>
      <c r="U323">
        <f t="shared" ca="1" si="17"/>
        <v>0</v>
      </c>
    </row>
    <row r="324" spans="2:21" x14ac:dyDescent="0.35">
      <c r="B324" t="s">
        <v>963</v>
      </c>
      <c r="D324" s="34" t="s">
        <v>746</v>
      </c>
      <c r="E324" s="208">
        <v>45931</v>
      </c>
      <c r="G324" t="s">
        <v>816</v>
      </c>
      <c r="I324" s="208">
        <v>45931</v>
      </c>
      <c r="K324" t="s">
        <v>235</v>
      </c>
      <c r="L324" t="s">
        <v>171</v>
      </c>
      <c r="M324" t="s">
        <v>965</v>
      </c>
      <c r="N324" t="s">
        <v>237</v>
      </c>
      <c r="P324" s="193" t="str">
        <f>IF(OR(AND(A324&lt;&gt;"",COUNTIF(Bugs!B:B,A324)&gt;0),AND(B324&lt;&gt;"",COUNTIF(Bugs!A:A,B324)&gt;0)),"Y","")</f>
        <v/>
      </c>
      <c r="Q324" s="193" t="str">
        <f>IF(OR(
    AND(COUNTIF(Bugs!A:A,B324)&gt;0,ISNUMBER(SEARCH("x",INDEX(Bugs!C:C,MATCH(B324,Bugs!A:A,0))))),
    AND(COUNTIF(Bugs!B:B,B324)&gt;0,ISNUMBER(SEARCH("x",INDEX(Bugs!C:C,MATCH(B324,Bugs!B:B,0))))),
    AND(COUNTIF(Bugs!A:A,B324)&gt;0,ISNUMBER(SEARCH("x",INDEX(Bugs!D:D,MATCH(B324,Bugs!A:A,0))))),
    AND(COUNTIF(Bugs!B:B,B324)&gt;0,ISNUMBER(SEARCH("x",INDEX(Bugs!D:D,MATCH(B324,Bugs!B:B,0)))))
),"Y","")</f>
        <v/>
      </c>
      <c r="R324">
        <f ca="1">IF(OR(ISNUMBER(MATCH(L324,MasterData!$D$3:$D$18,0)),ISNUMBER(MATCH(L324,MasterData!$C$3:$C$18,0))),
    DATEDIF(E324,I324,"d"),
    DATEDIF(E324,TODAY(),"d"))</f>
        <v>0</v>
      </c>
      <c r="S324">
        <f t="shared" ca="1" si="15"/>
        <v>1</v>
      </c>
      <c r="T324">
        <f t="shared" ca="1" si="16"/>
        <v>0</v>
      </c>
      <c r="U324">
        <f t="shared" ca="1" si="17"/>
        <v>0</v>
      </c>
    </row>
    <row r="325" spans="2:21" x14ac:dyDescent="0.35">
      <c r="B325" t="s">
        <v>966</v>
      </c>
      <c r="D325" s="34" t="s">
        <v>717</v>
      </c>
      <c r="E325" s="208">
        <v>45931</v>
      </c>
      <c r="G325" t="s">
        <v>967</v>
      </c>
      <c r="I325" s="208">
        <v>45931</v>
      </c>
      <c r="K325" t="s">
        <v>235</v>
      </c>
      <c r="L325" t="s">
        <v>171</v>
      </c>
      <c r="M325" t="s">
        <v>968</v>
      </c>
      <c r="N325" t="s">
        <v>237</v>
      </c>
      <c r="P325" s="193" t="str">
        <f>IF(OR(AND(A325&lt;&gt;"",COUNTIF(Bugs!B:B,A325)&gt;0),AND(B325&lt;&gt;"",COUNTIF(Bugs!A:A,B325)&gt;0)),"Y","")</f>
        <v/>
      </c>
      <c r="Q325" s="193" t="str">
        <f>IF(OR(
    AND(COUNTIF(Bugs!A:A,B325)&gt;0,ISNUMBER(SEARCH("x",INDEX(Bugs!C:C,MATCH(B325,Bugs!A:A,0))))),
    AND(COUNTIF(Bugs!B:B,B325)&gt;0,ISNUMBER(SEARCH("x",INDEX(Bugs!C:C,MATCH(B325,Bugs!B:B,0))))),
    AND(COUNTIF(Bugs!A:A,B325)&gt;0,ISNUMBER(SEARCH("x",INDEX(Bugs!D:D,MATCH(B325,Bugs!A:A,0))))),
    AND(COUNTIF(Bugs!B:B,B325)&gt;0,ISNUMBER(SEARCH("x",INDEX(Bugs!D:D,MATCH(B325,Bugs!B:B,0)))))
),"Y","")</f>
        <v/>
      </c>
      <c r="R325">
        <f ca="1">IF(OR(ISNUMBER(MATCH(L325,MasterData!$D$3:$D$18,0)),ISNUMBER(MATCH(L325,MasterData!$C$3:$C$18,0))),
    DATEDIF(E325,I325,"d"),
    DATEDIF(E325,TODAY(),"d"))</f>
        <v>0</v>
      </c>
      <c r="S325">
        <f t="shared" ca="1" si="15"/>
        <v>1</v>
      </c>
      <c r="T325">
        <f t="shared" ca="1" si="16"/>
        <v>0</v>
      </c>
      <c r="U325">
        <f t="shared" ca="1" si="17"/>
        <v>0</v>
      </c>
    </row>
    <row r="326" spans="2:21" x14ac:dyDescent="0.35">
      <c r="B326" t="s">
        <v>969</v>
      </c>
      <c r="D326" s="34" t="s">
        <v>480</v>
      </c>
      <c r="E326" s="208">
        <v>45931</v>
      </c>
      <c r="G326" t="s">
        <v>715</v>
      </c>
      <c r="I326" s="208">
        <v>45931</v>
      </c>
      <c r="K326" t="s">
        <v>241</v>
      </c>
      <c r="L326" t="s">
        <v>171</v>
      </c>
      <c r="M326" t="s">
        <v>970</v>
      </c>
      <c r="N326" t="s">
        <v>237</v>
      </c>
      <c r="P326" s="193" t="str">
        <f>IF(OR(AND(A326&lt;&gt;"",COUNTIF(Bugs!B:B,A326)&gt;0),AND(B326&lt;&gt;"",COUNTIF(Bugs!A:A,B326)&gt;0)),"Y","")</f>
        <v/>
      </c>
      <c r="Q326" s="193" t="str">
        <f>IF(OR(
    AND(COUNTIF(Bugs!A:A,B326)&gt;0,ISNUMBER(SEARCH("x",INDEX(Bugs!C:C,MATCH(B326,Bugs!A:A,0))))),
    AND(COUNTIF(Bugs!B:B,B326)&gt;0,ISNUMBER(SEARCH("x",INDEX(Bugs!C:C,MATCH(B326,Bugs!B:B,0))))),
    AND(COUNTIF(Bugs!A:A,B326)&gt;0,ISNUMBER(SEARCH("x",INDEX(Bugs!D:D,MATCH(B326,Bugs!A:A,0))))),
    AND(COUNTIF(Bugs!B:B,B326)&gt;0,ISNUMBER(SEARCH("x",INDEX(Bugs!D:D,MATCH(B326,Bugs!B:B,0)))))
),"Y","")</f>
        <v/>
      </c>
      <c r="R326">
        <f ca="1">IF(OR(ISNUMBER(MATCH(L326,MasterData!$D$3:$D$18,0)),ISNUMBER(MATCH(L326,MasterData!$C$3:$C$18,0))),
    DATEDIF(E326,I326,"d"),
    DATEDIF(E326,TODAY(),"d"))</f>
        <v>0</v>
      </c>
      <c r="S326">
        <f t="shared" ca="1" si="15"/>
        <v>1</v>
      </c>
      <c r="T326">
        <f t="shared" ca="1" si="16"/>
        <v>0</v>
      </c>
      <c r="U326">
        <f t="shared" ca="1" si="17"/>
        <v>0</v>
      </c>
    </row>
    <row r="327" spans="2:21" x14ac:dyDescent="0.35">
      <c r="B327" t="s">
        <v>971</v>
      </c>
      <c r="D327" s="34" t="s">
        <v>480</v>
      </c>
      <c r="E327" s="208">
        <v>45932</v>
      </c>
      <c r="G327" t="s">
        <v>715</v>
      </c>
      <c r="I327" s="208">
        <v>45932</v>
      </c>
      <c r="K327" t="s">
        <v>241</v>
      </c>
      <c r="L327" t="s">
        <v>171</v>
      </c>
      <c r="M327" t="s">
        <v>972</v>
      </c>
      <c r="N327" t="s">
        <v>237</v>
      </c>
      <c r="P327" s="193" t="str">
        <f>IF(OR(AND(A327&lt;&gt;"",COUNTIF(Bugs!B:B,A327)&gt;0),AND(B327&lt;&gt;"",COUNTIF(Bugs!A:A,B327)&gt;0)),"Y","")</f>
        <v/>
      </c>
      <c r="Q327" s="193" t="str">
        <f>IF(OR(
    AND(COUNTIF(Bugs!A:A,B327)&gt;0,ISNUMBER(SEARCH("x",INDEX(Bugs!C:C,MATCH(B327,Bugs!A:A,0))))),
    AND(COUNTIF(Bugs!B:B,B327)&gt;0,ISNUMBER(SEARCH("x",INDEX(Bugs!C:C,MATCH(B327,Bugs!B:B,0))))),
    AND(COUNTIF(Bugs!A:A,B327)&gt;0,ISNUMBER(SEARCH("x",INDEX(Bugs!D:D,MATCH(B327,Bugs!A:A,0))))),
    AND(COUNTIF(Bugs!B:B,B327)&gt;0,ISNUMBER(SEARCH("x",INDEX(Bugs!D:D,MATCH(B327,Bugs!B:B,0)))))
),"Y","")</f>
        <v/>
      </c>
      <c r="R327">
        <f ca="1">IF(OR(ISNUMBER(MATCH(L327,MasterData!$D$3:$D$18,0)),ISNUMBER(MATCH(L327,MasterData!$C$3:$C$18,0))),
    DATEDIF(E327,I327,"d"),
    DATEDIF(E327,TODAY(),"d"))</f>
        <v>0</v>
      </c>
      <c r="S327">
        <f t="shared" ca="1" si="15"/>
        <v>1</v>
      </c>
      <c r="T327">
        <f t="shared" ca="1" si="16"/>
        <v>0</v>
      </c>
      <c r="U327">
        <f t="shared" ca="1" si="17"/>
        <v>0</v>
      </c>
    </row>
    <row r="328" spans="2:21" x14ac:dyDescent="0.35">
      <c r="B328" t="s">
        <v>973</v>
      </c>
      <c r="D328" s="34" t="s">
        <v>480</v>
      </c>
      <c r="E328" s="208">
        <v>45932</v>
      </c>
      <c r="G328" t="s">
        <v>974</v>
      </c>
      <c r="I328" s="208">
        <v>45936</v>
      </c>
      <c r="K328" t="s">
        <v>241</v>
      </c>
      <c r="L328" t="s">
        <v>171</v>
      </c>
      <c r="M328" t="s">
        <v>975</v>
      </c>
      <c r="N328" t="s">
        <v>237</v>
      </c>
      <c r="P328" s="193" t="str">
        <f>IF(OR(AND(A328&lt;&gt;"",COUNTIF(Bugs!B:B,A328)&gt;0),AND(B328&lt;&gt;"",COUNTIF(Bugs!A:A,B328)&gt;0)),"Y","")</f>
        <v/>
      </c>
      <c r="Q328" s="193" t="str">
        <f>IF(OR(
    AND(COUNTIF(Bugs!A:A,B328)&gt;0,ISNUMBER(SEARCH("x",INDEX(Bugs!C:C,MATCH(B328,Bugs!A:A,0))))),
    AND(COUNTIF(Bugs!B:B,B328)&gt;0,ISNUMBER(SEARCH("x",INDEX(Bugs!C:C,MATCH(B328,Bugs!B:B,0))))),
    AND(COUNTIF(Bugs!A:A,B328)&gt;0,ISNUMBER(SEARCH("x",INDEX(Bugs!D:D,MATCH(B328,Bugs!A:A,0))))),
    AND(COUNTIF(Bugs!B:B,B328)&gt;0,ISNUMBER(SEARCH("x",INDEX(Bugs!D:D,MATCH(B328,Bugs!B:B,0)))))
),"Y","")</f>
        <v/>
      </c>
      <c r="R328">
        <f ca="1">IF(OR(ISNUMBER(MATCH(L328,MasterData!$D$3:$D$18,0)),ISNUMBER(MATCH(L328,MasterData!$C$3:$C$18,0))),
    DATEDIF(E328,I328,"d"),
    DATEDIF(E328,TODAY(),"d"))</f>
        <v>4</v>
      </c>
      <c r="S328">
        <f t="shared" ca="1" si="15"/>
        <v>1</v>
      </c>
      <c r="T328">
        <f t="shared" ca="1" si="16"/>
        <v>0</v>
      </c>
      <c r="U328">
        <f t="shared" ca="1" si="17"/>
        <v>0</v>
      </c>
    </row>
    <row r="329" spans="2:21" x14ac:dyDescent="0.35">
      <c r="B329" t="s">
        <v>976</v>
      </c>
      <c r="D329" s="34" t="s">
        <v>717</v>
      </c>
      <c r="E329" s="208">
        <v>45932</v>
      </c>
      <c r="G329" t="s">
        <v>715</v>
      </c>
      <c r="I329" s="208">
        <v>45933</v>
      </c>
      <c r="K329" t="s">
        <v>235</v>
      </c>
      <c r="L329" t="s">
        <v>171</v>
      </c>
      <c r="M329" t="s">
        <v>977</v>
      </c>
      <c r="N329" t="s">
        <v>237</v>
      </c>
      <c r="P329" s="193" t="str">
        <f>IF(OR(AND(A329&lt;&gt;"",COUNTIF(Bugs!B:B,A329)&gt;0),AND(B329&lt;&gt;"",COUNTIF(Bugs!A:A,B329)&gt;0)),"Y","")</f>
        <v/>
      </c>
      <c r="Q329" s="193" t="str">
        <f>IF(OR(
    AND(COUNTIF(Bugs!A:A,B329)&gt;0,ISNUMBER(SEARCH("x",INDEX(Bugs!C:C,MATCH(B329,Bugs!A:A,0))))),
    AND(COUNTIF(Bugs!B:B,B329)&gt;0,ISNUMBER(SEARCH("x",INDEX(Bugs!C:C,MATCH(B329,Bugs!B:B,0))))),
    AND(COUNTIF(Bugs!A:A,B329)&gt;0,ISNUMBER(SEARCH("x",INDEX(Bugs!D:D,MATCH(B329,Bugs!A:A,0))))),
    AND(COUNTIF(Bugs!B:B,B329)&gt;0,ISNUMBER(SEARCH("x",INDEX(Bugs!D:D,MATCH(B329,Bugs!B:B,0)))))
),"Y","")</f>
        <v/>
      </c>
      <c r="R329">
        <f ca="1">IF(OR(ISNUMBER(MATCH(L329,MasterData!$D$3:$D$18,0)),ISNUMBER(MATCH(L329,MasterData!$C$3:$C$18,0))),
    DATEDIF(E329,I329,"d"),
    DATEDIF(E329,TODAY(),"d"))</f>
        <v>1</v>
      </c>
      <c r="S329">
        <f t="shared" ref="S329:S392" ca="1" si="18">IF(AND($R329&gt;=0,$R329&lt;=7),1,0)</f>
        <v>1</v>
      </c>
      <c r="T329">
        <f t="shared" ref="T329:T392" ca="1" si="19">IF(AND($R329&gt;7,R329&lt;=30),1,0)</f>
        <v>0</v>
      </c>
      <c r="U329">
        <f t="shared" ref="U329:U392" ca="1" si="20">IF($R329&gt;30,1,0)</f>
        <v>0</v>
      </c>
    </row>
    <row r="330" spans="2:21" x14ac:dyDescent="0.35">
      <c r="B330" t="s">
        <v>979</v>
      </c>
      <c r="D330" s="34" t="s">
        <v>717</v>
      </c>
      <c r="E330" s="208">
        <v>45936</v>
      </c>
      <c r="G330" t="s">
        <v>718</v>
      </c>
      <c r="I330" s="208">
        <v>45938</v>
      </c>
      <c r="K330" t="s">
        <v>241</v>
      </c>
      <c r="L330" t="s">
        <v>171</v>
      </c>
      <c r="M330" t="s">
        <v>980</v>
      </c>
      <c r="N330" t="s">
        <v>237</v>
      </c>
      <c r="P330" s="193" t="str">
        <f>IF(OR(AND(A330&lt;&gt;"",COUNTIF(Bugs!B:B,A330)&gt;0),AND(B330&lt;&gt;"",COUNTIF(Bugs!A:A,B330)&gt;0)),"Y","")</f>
        <v/>
      </c>
      <c r="Q330" s="193" t="str">
        <f>IF(OR(
    AND(COUNTIF(Bugs!A:A,B330)&gt;0,ISNUMBER(SEARCH("x",INDEX(Bugs!C:C,MATCH(B330,Bugs!A:A,0))))),
    AND(COUNTIF(Bugs!B:B,B330)&gt;0,ISNUMBER(SEARCH("x",INDEX(Bugs!C:C,MATCH(B330,Bugs!B:B,0))))),
    AND(COUNTIF(Bugs!A:A,B330)&gt;0,ISNUMBER(SEARCH("x",INDEX(Bugs!D:D,MATCH(B330,Bugs!A:A,0))))),
    AND(COUNTIF(Bugs!B:B,B330)&gt;0,ISNUMBER(SEARCH("x",INDEX(Bugs!D:D,MATCH(B330,Bugs!B:B,0)))))
),"Y","")</f>
        <v/>
      </c>
      <c r="R330">
        <f ca="1">IF(OR(ISNUMBER(MATCH(L330,MasterData!$D$3:$D$18,0)),ISNUMBER(MATCH(L330,MasterData!$C$3:$C$18,0))),
    DATEDIF(E330,I330,"d"),
    DATEDIF(E330,TODAY(),"d"))</f>
        <v>2</v>
      </c>
      <c r="S330">
        <f t="shared" ca="1" si="18"/>
        <v>1</v>
      </c>
      <c r="T330">
        <f t="shared" ca="1" si="19"/>
        <v>0</v>
      </c>
      <c r="U330">
        <f t="shared" ca="1" si="20"/>
        <v>0</v>
      </c>
    </row>
    <row r="331" spans="2:21" x14ac:dyDescent="0.35">
      <c r="B331" t="s">
        <v>981</v>
      </c>
      <c r="D331" s="34">
        <v>3014</v>
      </c>
      <c r="E331" s="208">
        <v>45936</v>
      </c>
      <c r="G331" t="s">
        <v>982</v>
      </c>
      <c r="I331" s="208">
        <v>45936</v>
      </c>
      <c r="K331" t="s">
        <v>235</v>
      </c>
      <c r="L331" t="s">
        <v>171</v>
      </c>
      <c r="M331" t="s">
        <v>983</v>
      </c>
      <c r="N331" t="s">
        <v>237</v>
      </c>
      <c r="P331" s="193" t="str">
        <f>IF(OR(AND(A331&lt;&gt;"",COUNTIF(Bugs!B:B,A331)&gt;0),AND(B331&lt;&gt;"",COUNTIF(Bugs!A:A,B331)&gt;0)),"Y","")</f>
        <v/>
      </c>
      <c r="Q331" s="193" t="str">
        <f>IF(OR(
    AND(COUNTIF(Bugs!A:A,B331)&gt;0,ISNUMBER(SEARCH("x",INDEX(Bugs!C:C,MATCH(B331,Bugs!A:A,0))))),
    AND(COUNTIF(Bugs!B:B,B331)&gt;0,ISNUMBER(SEARCH("x",INDEX(Bugs!C:C,MATCH(B331,Bugs!B:B,0))))),
    AND(COUNTIF(Bugs!A:A,B331)&gt;0,ISNUMBER(SEARCH("x",INDEX(Bugs!D:D,MATCH(B331,Bugs!A:A,0))))),
    AND(COUNTIF(Bugs!B:B,B331)&gt;0,ISNUMBER(SEARCH("x",INDEX(Bugs!D:D,MATCH(B331,Bugs!B:B,0)))))
),"Y","")</f>
        <v/>
      </c>
      <c r="R331">
        <f ca="1">IF(OR(ISNUMBER(MATCH(L331,MasterData!$D$3:$D$18,0)),ISNUMBER(MATCH(L331,MasterData!$C$3:$C$18,0))),
    DATEDIF(E331,I331,"d"),
    DATEDIF(E331,TODAY(),"d"))</f>
        <v>0</v>
      </c>
      <c r="S331">
        <f t="shared" ca="1" si="18"/>
        <v>1</v>
      </c>
      <c r="T331">
        <f t="shared" ca="1" si="19"/>
        <v>0</v>
      </c>
      <c r="U331">
        <f t="shared" ca="1" si="20"/>
        <v>0</v>
      </c>
    </row>
    <row r="332" spans="2:21" x14ac:dyDescent="0.35">
      <c r="B332" t="s">
        <v>82</v>
      </c>
      <c r="D332" s="34" t="s">
        <v>480</v>
      </c>
      <c r="E332" s="208">
        <v>45936</v>
      </c>
      <c r="G332" t="s">
        <v>715</v>
      </c>
      <c r="I332" s="208">
        <v>45986</v>
      </c>
      <c r="K332" t="s">
        <v>235</v>
      </c>
      <c r="L332" t="s">
        <v>171</v>
      </c>
      <c r="M332" t="s">
        <v>984</v>
      </c>
      <c r="N332" t="s">
        <v>237</v>
      </c>
      <c r="P332" s="193" t="str">
        <f>IF(OR(AND(A332&lt;&gt;"",COUNTIF(Bugs!B:B,A332)&gt;0),AND(B332&lt;&gt;"",COUNTIF(Bugs!A:A,B332)&gt;0)),"Y","")</f>
        <v>Y</v>
      </c>
      <c r="Q332" s="193" t="str">
        <f>IF(OR(
    AND(COUNTIF(Bugs!A:A,B332)&gt;0,ISNUMBER(SEARCH("x",INDEX(Bugs!C:C,MATCH(B332,Bugs!A:A,0))))),
    AND(COUNTIF(Bugs!B:B,B332)&gt;0,ISNUMBER(SEARCH("x",INDEX(Bugs!C:C,MATCH(B332,Bugs!B:B,0))))),
    AND(COUNTIF(Bugs!A:A,B332)&gt;0,ISNUMBER(SEARCH("x",INDEX(Bugs!D:D,MATCH(B332,Bugs!A:A,0))))),
    AND(COUNTIF(Bugs!B:B,B332)&gt;0,ISNUMBER(SEARCH("x",INDEX(Bugs!D:D,MATCH(B332,Bugs!B:B,0)))))
),"Y","")</f>
        <v>Y</v>
      </c>
      <c r="R332">
        <f ca="1">IF(OR(ISNUMBER(MATCH(L332,MasterData!$D$3:$D$18,0)),ISNUMBER(MATCH(L332,MasterData!$C$3:$C$18,0))),
    DATEDIF(E332,I332,"d"),
    DATEDIF(E332,TODAY(),"d"))</f>
        <v>50</v>
      </c>
      <c r="S332">
        <f t="shared" ca="1" si="18"/>
        <v>0</v>
      </c>
      <c r="T332">
        <f t="shared" ca="1" si="19"/>
        <v>0</v>
      </c>
      <c r="U332">
        <f t="shared" ca="1" si="20"/>
        <v>1</v>
      </c>
    </row>
    <row r="333" spans="2:21" x14ac:dyDescent="0.35">
      <c r="B333" t="s">
        <v>985</v>
      </c>
      <c r="D333" s="34">
        <v>3014</v>
      </c>
      <c r="E333" s="208">
        <v>45936</v>
      </c>
      <c r="G333" t="s">
        <v>982</v>
      </c>
      <c r="I333" s="208">
        <v>45938</v>
      </c>
      <c r="K333" t="s">
        <v>241</v>
      </c>
      <c r="L333" t="s">
        <v>171</v>
      </c>
      <c r="M333" t="s">
        <v>986</v>
      </c>
      <c r="N333" t="s">
        <v>237</v>
      </c>
      <c r="P333" s="193" t="str">
        <f>IF(OR(AND(A333&lt;&gt;"",COUNTIF(Bugs!B:B,A333)&gt;0),AND(B333&lt;&gt;"",COUNTIF(Bugs!A:A,B333)&gt;0)),"Y","")</f>
        <v/>
      </c>
      <c r="Q333" s="193" t="str">
        <f>IF(OR(
    AND(COUNTIF(Bugs!A:A,B333)&gt;0,ISNUMBER(SEARCH("x",INDEX(Bugs!C:C,MATCH(B333,Bugs!A:A,0))))),
    AND(COUNTIF(Bugs!B:B,B333)&gt;0,ISNUMBER(SEARCH("x",INDEX(Bugs!C:C,MATCH(B333,Bugs!B:B,0))))),
    AND(COUNTIF(Bugs!A:A,B333)&gt;0,ISNUMBER(SEARCH("x",INDEX(Bugs!D:D,MATCH(B333,Bugs!A:A,0))))),
    AND(COUNTIF(Bugs!B:B,B333)&gt;0,ISNUMBER(SEARCH("x",INDEX(Bugs!D:D,MATCH(B333,Bugs!B:B,0)))))
),"Y","")</f>
        <v/>
      </c>
      <c r="R333">
        <f ca="1">IF(OR(ISNUMBER(MATCH(L333,MasterData!$D$3:$D$18,0)),ISNUMBER(MATCH(L333,MasterData!$C$3:$C$18,0))),
    DATEDIF(E333,I333,"d"),
    DATEDIF(E333,TODAY(),"d"))</f>
        <v>2</v>
      </c>
      <c r="S333">
        <f t="shared" ca="1" si="18"/>
        <v>1</v>
      </c>
      <c r="T333">
        <f t="shared" ca="1" si="19"/>
        <v>0</v>
      </c>
      <c r="U333">
        <f t="shared" ca="1" si="20"/>
        <v>0</v>
      </c>
    </row>
    <row r="334" spans="2:21" x14ac:dyDescent="0.35">
      <c r="B334" t="s">
        <v>987</v>
      </c>
      <c r="D334" s="34">
        <v>3366</v>
      </c>
      <c r="E334" s="208">
        <v>45937</v>
      </c>
      <c r="G334" t="s">
        <v>905</v>
      </c>
      <c r="I334" s="208">
        <v>45938</v>
      </c>
      <c r="K334" t="s">
        <v>235</v>
      </c>
      <c r="L334" t="s">
        <v>171</v>
      </c>
      <c r="M334" t="s">
        <v>988</v>
      </c>
      <c r="N334" t="s">
        <v>237</v>
      </c>
      <c r="P334" s="193" t="str">
        <f>IF(OR(AND(A334&lt;&gt;"",COUNTIF(Bugs!B:B,A334)&gt;0),AND(B334&lt;&gt;"",COUNTIF(Bugs!A:A,B334)&gt;0)),"Y","")</f>
        <v/>
      </c>
      <c r="Q334" s="193" t="str">
        <f>IF(OR(
    AND(COUNTIF(Bugs!A:A,B334)&gt;0,ISNUMBER(SEARCH("x",INDEX(Bugs!C:C,MATCH(B334,Bugs!A:A,0))))),
    AND(COUNTIF(Bugs!B:B,B334)&gt;0,ISNUMBER(SEARCH("x",INDEX(Bugs!C:C,MATCH(B334,Bugs!B:B,0))))),
    AND(COUNTIF(Bugs!A:A,B334)&gt;0,ISNUMBER(SEARCH("x",INDEX(Bugs!D:D,MATCH(B334,Bugs!A:A,0))))),
    AND(COUNTIF(Bugs!B:B,B334)&gt;0,ISNUMBER(SEARCH("x",INDEX(Bugs!D:D,MATCH(B334,Bugs!B:B,0)))))
),"Y","")</f>
        <v/>
      </c>
      <c r="R334">
        <f ca="1">IF(OR(ISNUMBER(MATCH(L334,MasterData!$D$3:$D$18,0)),ISNUMBER(MATCH(L334,MasterData!$C$3:$C$18,0))),
    DATEDIF(E334,I334,"d"),
    DATEDIF(E334,TODAY(),"d"))</f>
        <v>1</v>
      </c>
      <c r="S334">
        <f t="shared" ca="1" si="18"/>
        <v>1</v>
      </c>
      <c r="T334">
        <f t="shared" ca="1" si="19"/>
        <v>0</v>
      </c>
      <c r="U334">
        <f t="shared" ca="1" si="20"/>
        <v>0</v>
      </c>
    </row>
    <row r="335" spans="2:21" x14ac:dyDescent="0.35">
      <c r="B335" t="s">
        <v>989</v>
      </c>
      <c r="D335" s="34" t="s">
        <v>480</v>
      </c>
      <c r="E335" s="208">
        <v>45937</v>
      </c>
      <c r="G335" t="s">
        <v>715</v>
      </c>
      <c r="I335" s="208">
        <v>45939</v>
      </c>
      <c r="K335" t="s">
        <v>241</v>
      </c>
      <c r="L335" t="s">
        <v>171</v>
      </c>
      <c r="M335" t="s">
        <v>990</v>
      </c>
      <c r="N335" t="s">
        <v>237</v>
      </c>
      <c r="P335" s="193" t="str">
        <f>IF(OR(AND(A335&lt;&gt;"",COUNTIF(Bugs!B:B,A335)&gt;0),AND(B335&lt;&gt;"",COUNTIF(Bugs!A:A,B335)&gt;0)),"Y","")</f>
        <v/>
      </c>
      <c r="Q335" s="193" t="str">
        <f>IF(OR(
    AND(COUNTIF(Bugs!A:A,B335)&gt;0,ISNUMBER(SEARCH("x",INDEX(Bugs!C:C,MATCH(B335,Bugs!A:A,0))))),
    AND(COUNTIF(Bugs!B:B,B335)&gt;0,ISNUMBER(SEARCH("x",INDEX(Bugs!C:C,MATCH(B335,Bugs!B:B,0))))),
    AND(COUNTIF(Bugs!A:A,B335)&gt;0,ISNUMBER(SEARCH("x",INDEX(Bugs!D:D,MATCH(B335,Bugs!A:A,0))))),
    AND(COUNTIF(Bugs!B:B,B335)&gt;0,ISNUMBER(SEARCH("x",INDEX(Bugs!D:D,MATCH(B335,Bugs!B:B,0)))))
),"Y","")</f>
        <v/>
      </c>
      <c r="R335">
        <f ca="1">IF(OR(ISNUMBER(MATCH(L335,MasterData!$D$3:$D$18,0)),ISNUMBER(MATCH(L335,MasterData!$C$3:$C$18,0))),
    DATEDIF(E335,I335,"d"),
    DATEDIF(E335,TODAY(),"d"))</f>
        <v>2</v>
      </c>
      <c r="S335">
        <f t="shared" ca="1" si="18"/>
        <v>1</v>
      </c>
      <c r="T335">
        <f t="shared" ca="1" si="19"/>
        <v>0</v>
      </c>
      <c r="U335">
        <f t="shared" ca="1" si="20"/>
        <v>0</v>
      </c>
    </row>
    <row r="336" spans="2:21" x14ac:dyDescent="0.35">
      <c r="B336" t="s">
        <v>991</v>
      </c>
      <c r="D336" s="34" t="s">
        <v>480</v>
      </c>
      <c r="E336" s="208">
        <v>45937</v>
      </c>
      <c r="G336" t="s">
        <v>886</v>
      </c>
      <c r="I336" s="208">
        <v>45938</v>
      </c>
      <c r="K336" t="s">
        <v>235</v>
      </c>
      <c r="L336" t="s">
        <v>171</v>
      </c>
      <c r="M336" t="s">
        <v>992</v>
      </c>
      <c r="N336" t="s">
        <v>237</v>
      </c>
      <c r="P336" s="193" t="str">
        <f>IF(OR(AND(A336&lt;&gt;"",COUNTIF(Bugs!B:B,A336)&gt;0),AND(B336&lt;&gt;"",COUNTIF(Bugs!A:A,B336)&gt;0)),"Y","")</f>
        <v/>
      </c>
      <c r="Q336" s="193" t="str">
        <f>IF(OR(
    AND(COUNTIF(Bugs!A:A,B336)&gt;0,ISNUMBER(SEARCH("x",INDEX(Bugs!C:C,MATCH(B336,Bugs!A:A,0))))),
    AND(COUNTIF(Bugs!B:B,B336)&gt;0,ISNUMBER(SEARCH("x",INDEX(Bugs!C:C,MATCH(B336,Bugs!B:B,0))))),
    AND(COUNTIF(Bugs!A:A,B336)&gt;0,ISNUMBER(SEARCH("x",INDEX(Bugs!D:D,MATCH(B336,Bugs!A:A,0))))),
    AND(COUNTIF(Bugs!B:B,B336)&gt;0,ISNUMBER(SEARCH("x",INDEX(Bugs!D:D,MATCH(B336,Bugs!B:B,0)))))
),"Y","")</f>
        <v/>
      </c>
      <c r="R336">
        <f ca="1">IF(OR(ISNUMBER(MATCH(L336,MasterData!$D$3:$D$18,0)),ISNUMBER(MATCH(L336,MasterData!$C$3:$C$18,0))),
    DATEDIF(E336,I336,"d"),
    DATEDIF(E336,TODAY(),"d"))</f>
        <v>1</v>
      </c>
      <c r="S336">
        <f t="shared" ca="1" si="18"/>
        <v>1</v>
      </c>
      <c r="T336">
        <f t="shared" ca="1" si="19"/>
        <v>0</v>
      </c>
      <c r="U336">
        <f t="shared" ca="1" si="20"/>
        <v>0</v>
      </c>
    </row>
    <row r="337" spans="2:21" x14ac:dyDescent="0.35">
      <c r="B337" t="s">
        <v>993</v>
      </c>
      <c r="D337" s="34">
        <v>3014</v>
      </c>
      <c r="E337" s="208">
        <v>45937</v>
      </c>
      <c r="G337" t="s">
        <v>715</v>
      </c>
      <c r="I337" s="208">
        <v>45947</v>
      </c>
      <c r="K337" t="s">
        <v>235</v>
      </c>
      <c r="L337" t="s">
        <v>171</v>
      </c>
      <c r="M337" t="s">
        <v>994</v>
      </c>
      <c r="N337" t="s">
        <v>237</v>
      </c>
      <c r="P337" s="193" t="str">
        <f>IF(OR(AND(A337&lt;&gt;"",COUNTIF(Bugs!B:B,A337)&gt;0),AND(B337&lt;&gt;"",COUNTIF(Bugs!A:A,B337)&gt;0)),"Y","")</f>
        <v/>
      </c>
      <c r="Q337" s="193" t="str">
        <f>IF(OR(
    AND(COUNTIF(Bugs!A:A,B337)&gt;0,ISNUMBER(SEARCH("x",INDEX(Bugs!C:C,MATCH(B337,Bugs!A:A,0))))),
    AND(COUNTIF(Bugs!B:B,B337)&gt;0,ISNUMBER(SEARCH("x",INDEX(Bugs!C:C,MATCH(B337,Bugs!B:B,0))))),
    AND(COUNTIF(Bugs!A:A,B337)&gt;0,ISNUMBER(SEARCH("x",INDEX(Bugs!D:D,MATCH(B337,Bugs!A:A,0))))),
    AND(COUNTIF(Bugs!B:B,B337)&gt;0,ISNUMBER(SEARCH("x",INDEX(Bugs!D:D,MATCH(B337,Bugs!B:B,0)))))
),"Y","")</f>
        <v/>
      </c>
      <c r="R337">
        <f ca="1">IF(OR(ISNUMBER(MATCH(L337,MasterData!$D$3:$D$18,0)),ISNUMBER(MATCH(L337,MasterData!$C$3:$C$18,0))),
    DATEDIF(E337,I337,"d"),
    DATEDIF(E337,TODAY(),"d"))</f>
        <v>10</v>
      </c>
      <c r="S337">
        <f t="shared" ca="1" si="18"/>
        <v>0</v>
      </c>
      <c r="T337">
        <f t="shared" ca="1" si="19"/>
        <v>1</v>
      </c>
      <c r="U337">
        <f t="shared" ca="1" si="20"/>
        <v>0</v>
      </c>
    </row>
    <row r="338" spans="2:21" x14ac:dyDescent="0.35">
      <c r="B338" t="s">
        <v>995</v>
      </c>
      <c r="D338" s="34">
        <v>3014</v>
      </c>
      <c r="E338" s="208">
        <v>45937</v>
      </c>
      <c r="G338" t="s">
        <v>715</v>
      </c>
      <c r="I338" s="208">
        <v>45938</v>
      </c>
      <c r="K338" t="s">
        <v>241</v>
      </c>
      <c r="L338" t="s">
        <v>171</v>
      </c>
      <c r="M338" t="s">
        <v>996</v>
      </c>
      <c r="N338" t="s">
        <v>237</v>
      </c>
      <c r="P338" s="193" t="str">
        <f>IF(OR(AND(A338&lt;&gt;"",COUNTIF(Bugs!B:B,A338)&gt;0),AND(B338&lt;&gt;"",COUNTIF(Bugs!A:A,B338)&gt;0)),"Y","")</f>
        <v/>
      </c>
      <c r="Q338" s="193" t="str">
        <f>IF(OR(
    AND(COUNTIF(Bugs!A:A,B338)&gt;0,ISNUMBER(SEARCH("x",INDEX(Bugs!C:C,MATCH(B338,Bugs!A:A,0))))),
    AND(COUNTIF(Bugs!B:B,B338)&gt;0,ISNUMBER(SEARCH("x",INDEX(Bugs!C:C,MATCH(B338,Bugs!B:B,0))))),
    AND(COUNTIF(Bugs!A:A,B338)&gt;0,ISNUMBER(SEARCH("x",INDEX(Bugs!D:D,MATCH(B338,Bugs!A:A,0))))),
    AND(COUNTIF(Bugs!B:B,B338)&gt;0,ISNUMBER(SEARCH("x",INDEX(Bugs!D:D,MATCH(B338,Bugs!B:B,0)))))
),"Y","")</f>
        <v/>
      </c>
      <c r="R338">
        <f ca="1">IF(OR(ISNUMBER(MATCH(L338,MasterData!$D$3:$D$18,0)),ISNUMBER(MATCH(L338,MasterData!$C$3:$C$18,0))),
    DATEDIF(E338,I338,"d"),
    DATEDIF(E338,TODAY(),"d"))</f>
        <v>1</v>
      </c>
      <c r="S338">
        <f t="shared" ca="1" si="18"/>
        <v>1</v>
      </c>
      <c r="T338">
        <f t="shared" ca="1" si="19"/>
        <v>0</v>
      </c>
      <c r="U338">
        <f t="shared" ca="1" si="20"/>
        <v>0</v>
      </c>
    </row>
    <row r="339" spans="2:21" x14ac:dyDescent="0.35">
      <c r="B339" t="s">
        <v>83</v>
      </c>
      <c r="D339" s="34">
        <v>3014</v>
      </c>
      <c r="E339" s="208">
        <v>45937</v>
      </c>
      <c r="G339" t="s">
        <v>715</v>
      </c>
      <c r="I339" s="208">
        <v>45943</v>
      </c>
      <c r="K339" t="s">
        <v>235</v>
      </c>
      <c r="L339" t="s">
        <v>171</v>
      </c>
      <c r="M339" t="s">
        <v>997</v>
      </c>
      <c r="N339" t="s">
        <v>237</v>
      </c>
      <c r="P339" s="193" t="str">
        <f>IF(OR(AND(A339&lt;&gt;"",COUNTIF(Bugs!B:B,A339)&gt;0),AND(B339&lt;&gt;"",COUNTIF(Bugs!A:A,B339)&gt;0)),"Y","")</f>
        <v>Y</v>
      </c>
      <c r="Q339" s="193" t="str">
        <f>IF(OR(
    AND(COUNTIF(Bugs!A:A,B339)&gt;0,ISNUMBER(SEARCH("x",INDEX(Bugs!C:C,MATCH(B339,Bugs!A:A,0))))),
    AND(COUNTIF(Bugs!B:B,B339)&gt;0,ISNUMBER(SEARCH("x",INDEX(Bugs!C:C,MATCH(B339,Bugs!B:B,0))))),
    AND(COUNTIF(Bugs!A:A,B339)&gt;0,ISNUMBER(SEARCH("x",INDEX(Bugs!D:D,MATCH(B339,Bugs!A:A,0))))),
    AND(COUNTIF(Bugs!B:B,B339)&gt;0,ISNUMBER(SEARCH("x",INDEX(Bugs!D:D,MATCH(B339,Bugs!B:B,0)))))
),"Y","")</f>
        <v>Y</v>
      </c>
      <c r="R339">
        <f ca="1">IF(OR(ISNUMBER(MATCH(L339,MasterData!$D$3:$D$18,0)),ISNUMBER(MATCH(L339,MasterData!$C$3:$C$18,0))),
    DATEDIF(E339,I339,"d"),
    DATEDIF(E339,TODAY(),"d"))</f>
        <v>6</v>
      </c>
      <c r="S339">
        <f t="shared" ca="1" si="18"/>
        <v>1</v>
      </c>
      <c r="T339">
        <f t="shared" ca="1" si="19"/>
        <v>0</v>
      </c>
      <c r="U339">
        <f t="shared" ca="1" si="20"/>
        <v>0</v>
      </c>
    </row>
    <row r="340" spans="2:21" x14ac:dyDescent="0.35">
      <c r="B340" t="s">
        <v>84</v>
      </c>
      <c r="D340" s="34" t="s">
        <v>746</v>
      </c>
      <c r="E340" s="208">
        <v>45938</v>
      </c>
      <c r="G340" t="s">
        <v>816</v>
      </c>
      <c r="I340" s="208">
        <v>45967</v>
      </c>
      <c r="K340" t="s">
        <v>235</v>
      </c>
      <c r="L340" t="s">
        <v>171</v>
      </c>
      <c r="M340" t="s">
        <v>998</v>
      </c>
      <c r="N340" t="s">
        <v>237</v>
      </c>
      <c r="P340" s="193" t="str">
        <f>IF(OR(AND(A340&lt;&gt;"",COUNTIF(Bugs!B:B,A340)&gt;0),AND(B340&lt;&gt;"",COUNTIF(Bugs!A:A,B340)&gt;0)),"Y","")</f>
        <v>Y</v>
      </c>
      <c r="Q340" s="193" t="str">
        <f>IF(OR(
    AND(COUNTIF(Bugs!A:A,B340)&gt;0,ISNUMBER(SEARCH("x",INDEX(Bugs!C:C,MATCH(B340,Bugs!A:A,0))))),
    AND(COUNTIF(Bugs!B:B,B340)&gt;0,ISNUMBER(SEARCH("x",INDEX(Bugs!C:C,MATCH(B340,Bugs!B:B,0))))),
    AND(COUNTIF(Bugs!A:A,B340)&gt;0,ISNUMBER(SEARCH("x",INDEX(Bugs!D:D,MATCH(B340,Bugs!A:A,0))))),
    AND(COUNTIF(Bugs!B:B,B340)&gt;0,ISNUMBER(SEARCH("x",INDEX(Bugs!D:D,MATCH(B340,Bugs!B:B,0)))))
),"Y","")</f>
        <v>Y</v>
      </c>
      <c r="R340">
        <f ca="1">IF(OR(ISNUMBER(MATCH(L340,MasterData!$D$3:$D$18,0)),ISNUMBER(MATCH(L340,MasterData!$C$3:$C$18,0))),
    DATEDIF(E340,I340,"d"),
    DATEDIF(E340,TODAY(),"d"))</f>
        <v>29</v>
      </c>
      <c r="S340">
        <f t="shared" ca="1" si="18"/>
        <v>0</v>
      </c>
      <c r="T340">
        <f t="shared" ca="1" si="19"/>
        <v>1</v>
      </c>
      <c r="U340">
        <f t="shared" ca="1" si="20"/>
        <v>0</v>
      </c>
    </row>
    <row r="341" spans="2:21" x14ac:dyDescent="0.35">
      <c r="B341" t="s">
        <v>85</v>
      </c>
      <c r="D341" s="34" t="s">
        <v>480</v>
      </c>
      <c r="E341" s="208">
        <v>45938</v>
      </c>
      <c r="G341" t="s">
        <v>834</v>
      </c>
      <c r="I341" s="208">
        <v>45939</v>
      </c>
      <c r="K341" t="s">
        <v>235</v>
      </c>
      <c r="L341" t="s">
        <v>171</v>
      </c>
      <c r="M341" t="s">
        <v>999</v>
      </c>
      <c r="N341" t="s">
        <v>237</v>
      </c>
      <c r="P341" s="193" t="str">
        <f>IF(OR(AND(A341&lt;&gt;"",COUNTIF(Bugs!B:B,A341)&gt;0),AND(B341&lt;&gt;"",COUNTIF(Bugs!A:A,B341)&gt;0)),"Y","")</f>
        <v>Y</v>
      </c>
      <c r="Q341" s="193" t="str">
        <f>IF(OR(
    AND(COUNTIF(Bugs!A:A,B341)&gt;0,ISNUMBER(SEARCH("x",INDEX(Bugs!C:C,MATCH(B341,Bugs!A:A,0))))),
    AND(COUNTIF(Bugs!B:B,B341)&gt;0,ISNUMBER(SEARCH("x",INDEX(Bugs!C:C,MATCH(B341,Bugs!B:B,0))))),
    AND(COUNTIF(Bugs!A:A,B341)&gt;0,ISNUMBER(SEARCH("x",INDEX(Bugs!D:D,MATCH(B341,Bugs!A:A,0))))),
    AND(COUNTIF(Bugs!B:B,B341)&gt;0,ISNUMBER(SEARCH("x",INDEX(Bugs!D:D,MATCH(B341,Bugs!B:B,0)))))
),"Y","")</f>
        <v>Y</v>
      </c>
      <c r="R341">
        <f ca="1">IF(OR(ISNUMBER(MATCH(L341,MasterData!$D$3:$D$18,0)),ISNUMBER(MATCH(L341,MasterData!$C$3:$C$18,0))),
    DATEDIF(E341,I341,"d"),
    DATEDIF(E341,TODAY(),"d"))</f>
        <v>1</v>
      </c>
      <c r="S341">
        <f t="shared" ca="1" si="18"/>
        <v>1</v>
      </c>
      <c r="T341">
        <f t="shared" ca="1" si="19"/>
        <v>0</v>
      </c>
      <c r="U341">
        <f t="shared" ca="1" si="20"/>
        <v>0</v>
      </c>
    </row>
    <row r="342" spans="2:21" x14ac:dyDescent="0.35">
      <c r="B342" t="s">
        <v>1000</v>
      </c>
      <c r="D342" s="34">
        <v>3014</v>
      </c>
      <c r="E342" s="208">
        <v>45938</v>
      </c>
      <c r="G342" t="s">
        <v>882</v>
      </c>
      <c r="I342" s="208">
        <v>45939</v>
      </c>
      <c r="K342" t="s">
        <v>235</v>
      </c>
      <c r="L342" t="s">
        <v>171</v>
      </c>
      <c r="M342" t="s">
        <v>1001</v>
      </c>
      <c r="N342" t="s">
        <v>237</v>
      </c>
      <c r="P342" s="193" t="str">
        <f>IF(OR(AND(A342&lt;&gt;"",COUNTIF(Bugs!B:B,A342)&gt;0),AND(B342&lt;&gt;"",COUNTIF(Bugs!A:A,B342)&gt;0)),"Y","")</f>
        <v/>
      </c>
      <c r="Q342" s="193" t="str">
        <f>IF(OR(
    AND(COUNTIF(Bugs!A:A,B342)&gt;0,ISNUMBER(SEARCH("x",INDEX(Bugs!C:C,MATCH(B342,Bugs!A:A,0))))),
    AND(COUNTIF(Bugs!B:B,B342)&gt;0,ISNUMBER(SEARCH("x",INDEX(Bugs!C:C,MATCH(B342,Bugs!B:B,0))))),
    AND(COUNTIF(Bugs!A:A,B342)&gt;0,ISNUMBER(SEARCH("x",INDEX(Bugs!D:D,MATCH(B342,Bugs!A:A,0))))),
    AND(COUNTIF(Bugs!B:B,B342)&gt;0,ISNUMBER(SEARCH("x",INDEX(Bugs!D:D,MATCH(B342,Bugs!B:B,0)))))
),"Y","")</f>
        <v/>
      </c>
      <c r="R342">
        <f ca="1">IF(OR(ISNUMBER(MATCH(L342,MasterData!$D$3:$D$18,0)),ISNUMBER(MATCH(L342,MasterData!$C$3:$C$18,0))),
    DATEDIF(E342,I342,"d"),
    DATEDIF(E342,TODAY(),"d"))</f>
        <v>1</v>
      </c>
      <c r="S342">
        <f t="shared" ca="1" si="18"/>
        <v>1</v>
      </c>
      <c r="T342">
        <f t="shared" ca="1" si="19"/>
        <v>0</v>
      </c>
      <c r="U342">
        <f t="shared" ca="1" si="20"/>
        <v>0</v>
      </c>
    </row>
    <row r="343" spans="2:21" x14ac:dyDescent="0.35">
      <c r="B343" t="s">
        <v>1002</v>
      </c>
      <c r="D343" s="34">
        <v>3014</v>
      </c>
      <c r="E343" s="208">
        <v>45939</v>
      </c>
      <c r="G343" t="s">
        <v>715</v>
      </c>
      <c r="I343" s="208">
        <v>45939</v>
      </c>
      <c r="K343" t="s">
        <v>241</v>
      </c>
      <c r="L343" t="s">
        <v>171</v>
      </c>
      <c r="M343" t="s">
        <v>1003</v>
      </c>
      <c r="N343" t="s">
        <v>237</v>
      </c>
      <c r="P343" s="193" t="str">
        <f>IF(OR(AND(A343&lt;&gt;"",COUNTIF(Bugs!B:B,A343)&gt;0),AND(B343&lt;&gt;"",COUNTIF(Bugs!A:A,B343)&gt;0)),"Y","")</f>
        <v/>
      </c>
      <c r="Q343" s="193" t="str">
        <f>IF(OR(
    AND(COUNTIF(Bugs!A:A,B343)&gt;0,ISNUMBER(SEARCH("x",INDEX(Bugs!C:C,MATCH(B343,Bugs!A:A,0))))),
    AND(COUNTIF(Bugs!B:B,B343)&gt;0,ISNUMBER(SEARCH("x",INDEX(Bugs!C:C,MATCH(B343,Bugs!B:B,0))))),
    AND(COUNTIF(Bugs!A:A,B343)&gt;0,ISNUMBER(SEARCH("x",INDEX(Bugs!D:D,MATCH(B343,Bugs!A:A,0))))),
    AND(COUNTIF(Bugs!B:B,B343)&gt;0,ISNUMBER(SEARCH("x",INDEX(Bugs!D:D,MATCH(B343,Bugs!B:B,0)))))
),"Y","")</f>
        <v/>
      </c>
      <c r="R343">
        <f ca="1">IF(OR(ISNUMBER(MATCH(L343,MasterData!$D$3:$D$18,0)),ISNUMBER(MATCH(L343,MasterData!$C$3:$C$18,0))),
    DATEDIF(E343,I343,"d"),
    DATEDIF(E343,TODAY(),"d"))</f>
        <v>0</v>
      </c>
      <c r="S343">
        <f t="shared" ca="1" si="18"/>
        <v>1</v>
      </c>
      <c r="T343">
        <f t="shared" ca="1" si="19"/>
        <v>0</v>
      </c>
      <c r="U343">
        <f t="shared" ca="1" si="20"/>
        <v>0</v>
      </c>
    </row>
    <row r="344" spans="2:21" x14ac:dyDescent="0.35">
      <c r="B344" t="s">
        <v>1004</v>
      </c>
      <c r="D344" s="34" t="s">
        <v>746</v>
      </c>
      <c r="E344" s="208">
        <v>45940</v>
      </c>
      <c r="G344" t="s">
        <v>886</v>
      </c>
      <c r="I344" s="208">
        <v>45940</v>
      </c>
      <c r="K344" t="s">
        <v>235</v>
      </c>
      <c r="L344" t="s">
        <v>171</v>
      </c>
      <c r="M344" t="s">
        <v>1005</v>
      </c>
      <c r="N344" t="s">
        <v>237</v>
      </c>
      <c r="P344" s="193" t="str">
        <f>IF(OR(AND(A344&lt;&gt;"",COUNTIF(Bugs!B:B,A344)&gt;0),AND(B344&lt;&gt;"",COUNTIF(Bugs!A:A,B344)&gt;0)),"Y","")</f>
        <v/>
      </c>
      <c r="Q344" s="193" t="str">
        <f>IF(OR(
    AND(COUNTIF(Bugs!A:A,B344)&gt;0,ISNUMBER(SEARCH("x",INDEX(Bugs!C:C,MATCH(B344,Bugs!A:A,0))))),
    AND(COUNTIF(Bugs!B:B,B344)&gt;0,ISNUMBER(SEARCH("x",INDEX(Bugs!C:C,MATCH(B344,Bugs!B:B,0))))),
    AND(COUNTIF(Bugs!A:A,B344)&gt;0,ISNUMBER(SEARCH("x",INDEX(Bugs!D:D,MATCH(B344,Bugs!A:A,0))))),
    AND(COUNTIF(Bugs!B:B,B344)&gt;0,ISNUMBER(SEARCH("x",INDEX(Bugs!D:D,MATCH(B344,Bugs!B:B,0)))))
),"Y","")</f>
        <v/>
      </c>
      <c r="R344">
        <f ca="1">IF(OR(ISNUMBER(MATCH(L344,MasterData!$D$3:$D$18,0)),ISNUMBER(MATCH(L344,MasterData!$C$3:$C$18,0))),
    DATEDIF(E344,I344,"d"),
    DATEDIF(E344,TODAY(),"d"))</f>
        <v>0</v>
      </c>
      <c r="S344">
        <f t="shared" ca="1" si="18"/>
        <v>1</v>
      </c>
      <c r="T344">
        <f t="shared" ca="1" si="19"/>
        <v>0</v>
      </c>
      <c r="U344">
        <f t="shared" ca="1" si="20"/>
        <v>0</v>
      </c>
    </row>
    <row r="345" spans="2:21" x14ac:dyDescent="0.35">
      <c r="B345" t="s">
        <v>1006</v>
      </c>
      <c r="D345" s="34">
        <v>3014</v>
      </c>
      <c r="E345" s="208">
        <v>45940</v>
      </c>
      <c r="G345" t="s">
        <v>715</v>
      </c>
      <c r="I345" s="208">
        <v>45943</v>
      </c>
      <c r="K345" t="s">
        <v>235</v>
      </c>
      <c r="L345" t="s">
        <v>171</v>
      </c>
      <c r="M345" t="s">
        <v>1007</v>
      </c>
      <c r="N345" t="s">
        <v>237</v>
      </c>
      <c r="P345" s="193" t="str">
        <f>IF(OR(AND(A345&lt;&gt;"",COUNTIF(Bugs!B:B,A345)&gt;0),AND(B345&lt;&gt;"",COUNTIF(Bugs!A:A,B345)&gt;0)),"Y","")</f>
        <v/>
      </c>
      <c r="Q345" s="193" t="str">
        <f>IF(OR(
    AND(COUNTIF(Bugs!A:A,B345)&gt;0,ISNUMBER(SEARCH("x",INDEX(Bugs!C:C,MATCH(B345,Bugs!A:A,0))))),
    AND(COUNTIF(Bugs!B:B,B345)&gt;0,ISNUMBER(SEARCH("x",INDEX(Bugs!C:C,MATCH(B345,Bugs!B:B,0))))),
    AND(COUNTIF(Bugs!A:A,B345)&gt;0,ISNUMBER(SEARCH("x",INDEX(Bugs!D:D,MATCH(B345,Bugs!A:A,0))))),
    AND(COUNTIF(Bugs!B:B,B345)&gt;0,ISNUMBER(SEARCH("x",INDEX(Bugs!D:D,MATCH(B345,Bugs!B:B,0)))))
),"Y","")</f>
        <v/>
      </c>
      <c r="R345">
        <f ca="1">IF(OR(ISNUMBER(MATCH(L345,MasterData!$D$3:$D$18,0)),ISNUMBER(MATCH(L345,MasterData!$C$3:$C$18,0))),
    DATEDIF(E345,I345,"d"),
    DATEDIF(E345,TODAY(),"d"))</f>
        <v>3</v>
      </c>
      <c r="S345">
        <f t="shared" ca="1" si="18"/>
        <v>1</v>
      </c>
      <c r="T345">
        <f t="shared" ca="1" si="19"/>
        <v>0</v>
      </c>
      <c r="U345">
        <f t="shared" ca="1" si="20"/>
        <v>0</v>
      </c>
    </row>
    <row r="346" spans="2:21" x14ac:dyDescent="0.35">
      <c r="B346" t="s">
        <v>1008</v>
      </c>
      <c r="D346" s="34" t="s">
        <v>660</v>
      </c>
      <c r="E346" s="208">
        <v>45940</v>
      </c>
      <c r="G346" t="s">
        <v>876</v>
      </c>
      <c r="I346" s="208">
        <v>45952</v>
      </c>
      <c r="K346" t="s">
        <v>235</v>
      </c>
      <c r="L346" t="s">
        <v>171</v>
      </c>
      <c r="M346" t="s">
        <v>1009</v>
      </c>
      <c r="N346" t="s">
        <v>237</v>
      </c>
      <c r="P346" s="193" t="str">
        <f>IF(OR(AND(A346&lt;&gt;"",COUNTIF(Bugs!B:B,A346)&gt;0),AND(B346&lt;&gt;"",COUNTIF(Bugs!A:A,B346)&gt;0)),"Y","")</f>
        <v/>
      </c>
      <c r="Q346" s="193" t="str">
        <f>IF(OR(
    AND(COUNTIF(Bugs!A:A,B346)&gt;0,ISNUMBER(SEARCH("x",INDEX(Bugs!C:C,MATCH(B346,Bugs!A:A,0))))),
    AND(COUNTIF(Bugs!B:B,B346)&gt;0,ISNUMBER(SEARCH("x",INDEX(Bugs!C:C,MATCH(B346,Bugs!B:B,0))))),
    AND(COUNTIF(Bugs!A:A,B346)&gt;0,ISNUMBER(SEARCH("x",INDEX(Bugs!D:D,MATCH(B346,Bugs!A:A,0))))),
    AND(COUNTIF(Bugs!B:B,B346)&gt;0,ISNUMBER(SEARCH("x",INDEX(Bugs!D:D,MATCH(B346,Bugs!B:B,0)))))
),"Y","")</f>
        <v/>
      </c>
      <c r="R346">
        <f ca="1">IF(OR(ISNUMBER(MATCH(L346,MasterData!$D$3:$D$18,0)),ISNUMBER(MATCH(L346,MasterData!$C$3:$C$18,0))),
    DATEDIF(E346,I346,"d"),
    DATEDIF(E346,TODAY(),"d"))</f>
        <v>12</v>
      </c>
      <c r="S346">
        <f t="shared" ca="1" si="18"/>
        <v>0</v>
      </c>
      <c r="T346">
        <f t="shared" ca="1" si="19"/>
        <v>1</v>
      </c>
      <c r="U346">
        <f t="shared" ca="1" si="20"/>
        <v>0</v>
      </c>
    </row>
    <row r="347" spans="2:21" x14ac:dyDescent="0.35">
      <c r="B347" t="s">
        <v>1010</v>
      </c>
      <c r="D347" s="34">
        <v>3014</v>
      </c>
      <c r="E347" s="208">
        <v>45940</v>
      </c>
      <c r="G347" t="s">
        <v>715</v>
      </c>
      <c r="I347" s="208">
        <v>45952</v>
      </c>
      <c r="K347" t="s">
        <v>235</v>
      </c>
      <c r="L347" t="s">
        <v>171</v>
      </c>
      <c r="M347" t="s">
        <v>1011</v>
      </c>
      <c r="N347" t="s">
        <v>237</v>
      </c>
      <c r="P347" s="193" t="str">
        <f>IF(OR(AND(A347&lt;&gt;"",COUNTIF(Bugs!B:B,A347)&gt;0),AND(B347&lt;&gt;"",COUNTIF(Bugs!A:A,B347)&gt;0)),"Y","")</f>
        <v/>
      </c>
      <c r="Q347" s="193" t="str">
        <f>IF(OR(
    AND(COUNTIF(Bugs!A:A,B347)&gt;0,ISNUMBER(SEARCH("x",INDEX(Bugs!C:C,MATCH(B347,Bugs!A:A,0))))),
    AND(COUNTIF(Bugs!B:B,B347)&gt;0,ISNUMBER(SEARCH("x",INDEX(Bugs!C:C,MATCH(B347,Bugs!B:B,0))))),
    AND(COUNTIF(Bugs!A:A,B347)&gt;0,ISNUMBER(SEARCH("x",INDEX(Bugs!D:D,MATCH(B347,Bugs!A:A,0))))),
    AND(COUNTIF(Bugs!B:B,B347)&gt;0,ISNUMBER(SEARCH("x",INDEX(Bugs!D:D,MATCH(B347,Bugs!B:B,0)))))
),"Y","")</f>
        <v/>
      </c>
      <c r="R347">
        <f ca="1">IF(OR(ISNUMBER(MATCH(L347,MasterData!$D$3:$D$18,0)),ISNUMBER(MATCH(L347,MasterData!$C$3:$C$18,0))),
    DATEDIF(E347,I347,"d"),
    DATEDIF(E347,TODAY(),"d"))</f>
        <v>12</v>
      </c>
      <c r="S347">
        <f t="shared" ca="1" si="18"/>
        <v>0</v>
      </c>
      <c r="T347">
        <f t="shared" ca="1" si="19"/>
        <v>1</v>
      </c>
      <c r="U347">
        <f t="shared" ca="1" si="20"/>
        <v>0</v>
      </c>
    </row>
    <row r="348" spans="2:21" x14ac:dyDescent="0.35">
      <c r="B348" t="s">
        <v>1012</v>
      </c>
      <c r="D348" s="34" t="s">
        <v>746</v>
      </c>
      <c r="E348" s="208">
        <v>45943</v>
      </c>
      <c r="G348" t="s">
        <v>1013</v>
      </c>
      <c r="I348" s="208">
        <v>45944</v>
      </c>
      <c r="K348" t="s">
        <v>235</v>
      </c>
      <c r="L348" t="s">
        <v>171</v>
      </c>
      <c r="M348" t="s">
        <v>1014</v>
      </c>
      <c r="N348" t="s">
        <v>237</v>
      </c>
      <c r="P348" s="193" t="str">
        <f>IF(OR(AND(A348&lt;&gt;"",COUNTIF(Bugs!B:B,A348)&gt;0),AND(B348&lt;&gt;"",COUNTIF(Bugs!A:A,B348)&gt;0)),"Y","")</f>
        <v/>
      </c>
      <c r="Q348" s="193" t="str">
        <f>IF(OR(
    AND(COUNTIF(Bugs!A:A,B348)&gt;0,ISNUMBER(SEARCH("x",INDEX(Bugs!C:C,MATCH(B348,Bugs!A:A,0))))),
    AND(COUNTIF(Bugs!B:B,B348)&gt;0,ISNUMBER(SEARCH("x",INDEX(Bugs!C:C,MATCH(B348,Bugs!B:B,0))))),
    AND(COUNTIF(Bugs!A:A,B348)&gt;0,ISNUMBER(SEARCH("x",INDEX(Bugs!D:D,MATCH(B348,Bugs!A:A,0))))),
    AND(COUNTIF(Bugs!B:B,B348)&gt;0,ISNUMBER(SEARCH("x",INDEX(Bugs!D:D,MATCH(B348,Bugs!B:B,0)))))
),"Y","")</f>
        <v/>
      </c>
      <c r="R348">
        <f ca="1">IF(OR(ISNUMBER(MATCH(L348,MasterData!$D$3:$D$18,0)),ISNUMBER(MATCH(L348,MasterData!$C$3:$C$18,0))),
    DATEDIF(E348,I348,"d"),
    DATEDIF(E348,TODAY(),"d"))</f>
        <v>1</v>
      </c>
      <c r="S348">
        <f t="shared" ca="1" si="18"/>
        <v>1</v>
      </c>
      <c r="T348">
        <f t="shared" ca="1" si="19"/>
        <v>0</v>
      </c>
      <c r="U348">
        <f t="shared" ca="1" si="20"/>
        <v>0</v>
      </c>
    </row>
    <row r="349" spans="2:21" x14ac:dyDescent="0.35">
      <c r="B349" t="s">
        <v>86</v>
      </c>
      <c r="D349" s="34">
        <v>3014</v>
      </c>
      <c r="E349" s="208">
        <v>45943</v>
      </c>
      <c r="G349" t="s">
        <v>715</v>
      </c>
      <c r="I349" s="208">
        <v>45996</v>
      </c>
      <c r="K349" t="s">
        <v>235</v>
      </c>
      <c r="L349" t="s">
        <v>171</v>
      </c>
      <c r="M349" t="s">
        <v>1015</v>
      </c>
      <c r="N349" t="s">
        <v>237</v>
      </c>
      <c r="P349" s="193" t="str">
        <f>IF(OR(AND(A349&lt;&gt;"",COUNTIF(Bugs!B:B,A349)&gt;0),AND(B349&lt;&gt;"",COUNTIF(Bugs!A:A,B349)&gt;0)),"Y","")</f>
        <v>Y</v>
      </c>
      <c r="Q349" s="193" t="str">
        <f>IF(OR(
    AND(COUNTIF(Bugs!A:A,B349)&gt;0,ISNUMBER(SEARCH("x",INDEX(Bugs!C:C,MATCH(B349,Bugs!A:A,0))))),
    AND(COUNTIF(Bugs!B:B,B349)&gt;0,ISNUMBER(SEARCH("x",INDEX(Bugs!C:C,MATCH(B349,Bugs!B:B,0))))),
    AND(COUNTIF(Bugs!A:A,B349)&gt;0,ISNUMBER(SEARCH("x",INDEX(Bugs!D:D,MATCH(B349,Bugs!A:A,0))))),
    AND(COUNTIF(Bugs!B:B,B349)&gt;0,ISNUMBER(SEARCH("x",INDEX(Bugs!D:D,MATCH(B349,Bugs!B:B,0)))))
),"Y","")</f>
        <v/>
      </c>
      <c r="R349">
        <f ca="1">IF(OR(ISNUMBER(MATCH(L349,MasterData!$D$3:$D$18,0)),ISNUMBER(MATCH(L349,MasterData!$C$3:$C$18,0))),
    DATEDIF(E349,I349,"d"),
    DATEDIF(E349,TODAY(),"d"))</f>
        <v>53</v>
      </c>
      <c r="S349">
        <f t="shared" ca="1" si="18"/>
        <v>0</v>
      </c>
      <c r="T349">
        <f t="shared" ca="1" si="19"/>
        <v>0</v>
      </c>
      <c r="U349">
        <f t="shared" ca="1" si="20"/>
        <v>1</v>
      </c>
    </row>
    <row r="350" spans="2:21" x14ac:dyDescent="0.35">
      <c r="B350" t="s">
        <v>87</v>
      </c>
      <c r="D350" s="34" t="s">
        <v>746</v>
      </c>
      <c r="E350" s="208">
        <v>45944</v>
      </c>
      <c r="G350" t="s">
        <v>816</v>
      </c>
      <c r="I350" s="208">
        <v>45944</v>
      </c>
      <c r="K350" t="s">
        <v>235</v>
      </c>
      <c r="L350" t="s">
        <v>164</v>
      </c>
      <c r="M350" t="s">
        <v>1016</v>
      </c>
      <c r="N350" t="s">
        <v>237</v>
      </c>
      <c r="P350" s="193" t="str">
        <f>IF(OR(AND(A350&lt;&gt;"",COUNTIF(Bugs!B:B,A350)&gt;0),AND(B350&lt;&gt;"",COUNTIF(Bugs!A:A,B350)&gt;0)),"Y","")</f>
        <v>Y</v>
      </c>
      <c r="Q350" s="193" t="str">
        <f>IF(OR(
    AND(COUNTIF(Bugs!A:A,B350)&gt;0,ISNUMBER(SEARCH("x",INDEX(Bugs!C:C,MATCH(B350,Bugs!A:A,0))))),
    AND(COUNTIF(Bugs!B:B,B350)&gt;0,ISNUMBER(SEARCH("x",INDEX(Bugs!C:C,MATCH(B350,Bugs!B:B,0))))),
    AND(COUNTIF(Bugs!A:A,B350)&gt;0,ISNUMBER(SEARCH("x",INDEX(Bugs!D:D,MATCH(B350,Bugs!A:A,0))))),
    AND(COUNTIF(Bugs!B:B,B350)&gt;0,ISNUMBER(SEARCH("x",INDEX(Bugs!D:D,MATCH(B350,Bugs!B:B,0)))))
),"Y","")</f>
        <v>Y</v>
      </c>
      <c r="R350">
        <f ca="1">IF(OR(ISNUMBER(MATCH(L350,MasterData!$D$3:$D$18,0)),ISNUMBER(MATCH(L350,MasterData!$C$3:$C$18,0))),
    DATEDIF(E350,I350,"d"),
    DATEDIF(E350,TODAY(),"d"))</f>
        <v>63</v>
      </c>
      <c r="S350">
        <f t="shared" ca="1" si="18"/>
        <v>0</v>
      </c>
      <c r="T350">
        <f t="shared" ca="1" si="19"/>
        <v>0</v>
      </c>
      <c r="U350">
        <f t="shared" ca="1" si="20"/>
        <v>1</v>
      </c>
    </row>
    <row r="351" spans="2:21" x14ac:dyDescent="0.35">
      <c r="B351" t="s">
        <v>1017</v>
      </c>
      <c r="D351" s="34">
        <v>3014</v>
      </c>
      <c r="E351" s="208">
        <v>45944</v>
      </c>
      <c r="G351" t="s">
        <v>834</v>
      </c>
      <c r="I351" s="208">
        <v>45946</v>
      </c>
      <c r="K351" t="s">
        <v>241</v>
      </c>
      <c r="L351" t="s">
        <v>171</v>
      </c>
      <c r="M351" t="s">
        <v>1018</v>
      </c>
      <c r="N351" t="s">
        <v>237</v>
      </c>
      <c r="P351" s="193" t="str">
        <f>IF(OR(AND(A351&lt;&gt;"",COUNTIF(Bugs!B:B,A351)&gt;0),AND(B351&lt;&gt;"",COUNTIF(Bugs!A:A,B351)&gt;0)),"Y","")</f>
        <v/>
      </c>
      <c r="Q351" s="193" t="str">
        <f>IF(OR(
    AND(COUNTIF(Bugs!A:A,B351)&gt;0,ISNUMBER(SEARCH("x",INDEX(Bugs!C:C,MATCH(B351,Bugs!A:A,0))))),
    AND(COUNTIF(Bugs!B:B,B351)&gt;0,ISNUMBER(SEARCH("x",INDEX(Bugs!C:C,MATCH(B351,Bugs!B:B,0))))),
    AND(COUNTIF(Bugs!A:A,B351)&gt;0,ISNUMBER(SEARCH("x",INDEX(Bugs!D:D,MATCH(B351,Bugs!A:A,0))))),
    AND(COUNTIF(Bugs!B:B,B351)&gt;0,ISNUMBER(SEARCH("x",INDEX(Bugs!D:D,MATCH(B351,Bugs!B:B,0)))))
),"Y","")</f>
        <v/>
      </c>
      <c r="R351">
        <f ca="1">IF(OR(ISNUMBER(MATCH(L351,MasterData!$D$3:$D$18,0)),ISNUMBER(MATCH(L351,MasterData!$C$3:$C$18,0))),
    DATEDIF(E351,I351,"d"),
    DATEDIF(E351,TODAY(),"d"))</f>
        <v>2</v>
      </c>
      <c r="S351">
        <f t="shared" ca="1" si="18"/>
        <v>1</v>
      </c>
      <c r="T351">
        <f t="shared" ca="1" si="19"/>
        <v>0</v>
      </c>
      <c r="U351">
        <f t="shared" ca="1" si="20"/>
        <v>0</v>
      </c>
    </row>
    <row r="352" spans="2:21" x14ac:dyDescent="0.35">
      <c r="B352" t="s">
        <v>1019</v>
      </c>
      <c r="D352" s="34" t="s">
        <v>746</v>
      </c>
      <c r="E352" s="208">
        <v>45944</v>
      </c>
      <c r="G352" t="s">
        <v>886</v>
      </c>
      <c r="I352" s="208">
        <v>45946</v>
      </c>
      <c r="K352" t="s">
        <v>235</v>
      </c>
      <c r="L352" t="s">
        <v>171</v>
      </c>
      <c r="M352" t="s">
        <v>1020</v>
      </c>
      <c r="N352" t="s">
        <v>237</v>
      </c>
      <c r="P352" s="193" t="str">
        <f>IF(OR(AND(A352&lt;&gt;"",COUNTIF(Bugs!B:B,A352)&gt;0),AND(B352&lt;&gt;"",COUNTIF(Bugs!A:A,B352)&gt;0)),"Y","")</f>
        <v/>
      </c>
      <c r="Q352" s="193" t="str">
        <f>IF(OR(
    AND(COUNTIF(Bugs!A:A,B352)&gt;0,ISNUMBER(SEARCH("x",INDEX(Bugs!C:C,MATCH(B352,Bugs!A:A,0))))),
    AND(COUNTIF(Bugs!B:B,B352)&gt;0,ISNUMBER(SEARCH("x",INDEX(Bugs!C:C,MATCH(B352,Bugs!B:B,0))))),
    AND(COUNTIF(Bugs!A:A,B352)&gt;0,ISNUMBER(SEARCH("x",INDEX(Bugs!D:D,MATCH(B352,Bugs!A:A,0))))),
    AND(COUNTIF(Bugs!B:B,B352)&gt;0,ISNUMBER(SEARCH("x",INDEX(Bugs!D:D,MATCH(B352,Bugs!B:B,0)))))
),"Y","")</f>
        <v/>
      </c>
      <c r="R352">
        <f ca="1">IF(OR(ISNUMBER(MATCH(L352,MasterData!$D$3:$D$18,0)),ISNUMBER(MATCH(L352,MasterData!$C$3:$C$18,0))),
    DATEDIF(E352,I352,"d"),
    DATEDIF(E352,TODAY(),"d"))</f>
        <v>2</v>
      </c>
      <c r="S352">
        <f t="shared" ca="1" si="18"/>
        <v>1</v>
      </c>
      <c r="T352">
        <f t="shared" ca="1" si="19"/>
        <v>0</v>
      </c>
      <c r="U352">
        <f t="shared" ca="1" si="20"/>
        <v>0</v>
      </c>
    </row>
    <row r="353" spans="1:21" x14ac:dyDescent="0.35">
      <c r="B353" t="s">
        <v>88</v>
      </c>
      <c r="D353" s="34">
        <v>3014</v>
      </c>
      <c r="E353" s="208">
        <v>45945</v>
      </c>
      <c r="G353" t="s">
        <v>1021</v>
      </c>
      <c r="I353" s="208">
        <v>45945</v>
      </c>
      <c r="K353" t="s">
        <v>347</v>
      </c>
      <c r="L353" t="s">
        <v>171</v>
      </c>
      <c r="M353" t="s">
        <v>1022</v>
      </c>
      <c r="N353" t="s">
        <v>237</v>
      </c>
      <c r="P353" s="193" t="str">
        <f>IF(OR(AND(A353&lt;&gt;"",COUNTIF(Bugs!B:B,A353)&gt;0),AND(B353&lt;&gt;"",COUNTIF(Bugs!A:A,B353)&gt;0)),"Y","")</f>
        <v>Y</v>
      </c>
      <c r="Q353" s="193" t="str">
        <f>IF(OR(
    AND(COUNTIF(Bugs!A:A,B353)&gt;0,ISNUMBER(SEARCH("x",INDEX(Bugs!C:C,MATCH(B353,Bugs!A:A,0))))),
    AND(COUNTIF(Bugs!B:B,B353)&gt;0,ISNUMBER(SEARCH("x",INDEX(Bugs!C:C,MATCH(B353,Bugs!B:B,0))))),
    AND(COUNTIF(Bugs!A:A,B353)&gt;0,ISNUMBER(SEARCH("x",INDEX(Bugs!D:D,MATCH(B353,Bugs!A:A,0))))),
    AND(COUNTIF(Bugs!B:B,B353)&gt;0,ISNUMBER(SEARCH("x",INDEX(Bugs!D:D,MATCH(B353,Bugs!B:B,0)))))
),"Y","")</f>
        <v/>
      </c>
      <c r="R353">
        <f ca="1">IF(OR(ISNUMBER(MATCH(L353,MasterData!$D$3:$D$18,0)),ISNUMBER(MATCH(L353,MasterData!$C$3:$C$18,0))),
    DATEDIF(E353,I353,"d"),
    DATEDIF(E353,TODAY(),"d"))</f>
        <v>0</v>
      </c>
      <c r="S353">
        <f t="shared" ca="1" si="18"/>
        <v>1</v>
      </c>
      <c r="T353">
        <f t="shared" ca="1" si="19"/>
        <v>0</v>
      </c>
      <c r="U353">
        <f t="shared" ca="1" si="20"/>
        <v>0</v>
      </c>
    </row>
    <row r="354" spans="1:21" x14ac:dyDescent="0.35">
      <c r="B354" t="s">
        <v>89</v>
      </c>
      <c r="D354" s="34">
        <v>3014</v>
      </c>
      <c r="E354" s="208">
        <v>45947</v>
      </c>
      <c r="G354" t="s">
        <v>982</v>
      </c>
      <c r="I354" s="208">
        <v>45981</v>
      </c>
      <c r="K354" t="s">
        <v>241</v>
      </c>
      <c r="L354" t="s">
        <v>171</v>
      </c>
      <c r="M354" t="s">
        <v>1023</v>
      </c>
      <c r="N354" t="s">
        <v>237</v>
      </c>
      <c r="P354" s="193" t="str">
        <f>IF(OR(AND(A354&lt;&gt;"",COUNTIF(Bugs!B:B,A354)&gt;0),AND(B354&lt;&gt;"",COUNTIF(Bugs!A:A,B354)&gt;0)),"Y","")</f>
        <v>Y</v>
      </c>
      <c r="Q354" s="193" t="str">
        <f>IF(OR(
    AND(COUNTIF(Bugs!A:A,B354)&gt;0,ISNUMBER(SEARCH("x",INDEX(Bugs!C:C,MATCH(B354,Bugs!A:A,0))))),
    AND(COUNTIF(Bugs!B:B,B354)&gt;0,ISNUMBER(SEARCH("x",INDEX(Bugs!C:C,MATCH(B354,Bugs!B:B,0))))),
    AND(COUNTIF(Bugs!A:A,B354)&gt;0,ISNUMBER(SEARCH("x",INDEX(Bugs!D:D,MATCH(B354,Bugs!A:A,0))))),
    AND(COUNTIF(Bugs!B:B,B354)&gt;0,ISNUMBER(SEARCH("x",INDEX(Bugs!D:D,MATCH(B354,Bugs!B:B,0)))))
),"Y","")</f>
        <v/>
      </c>
      <c r="R354">
        <f ca="1">IF(OR(ISNUMBER(MATCH(L354,MasterData!$D$3:$D$18,0)),ISNUMBER(MATCH(L354,MasterData!$C$3:$C$18,0))),
    DATEDIF(E354,I354,"d"),
    DATEDIF(E354,TODAY(),"d"))</f>
        <v>34</v>
      </c>
      <c r="S354">
        <f t="shared" ca="1" si="18"/>
        <v>0</v>
      </c>
      <c r="T354">
        <f t="shared" ca="1" si="19"/>
        <v>0</v>
      </c>
      <c r="U354">
        <f t="shared" ca="1" si="20"/>
        <v>1</v>
      </c>
    </row>
    <row r="355" spans="1:21" x14ac:dyDescent="0.35">
      <c r="B355" t="s">
        <v>90</v>
      </c>
      <c r="D355" s="34" t="s">
        <v>746</v>
      </c>
      <c r="E355" s="208">
        <v>45950</v>
      </c>
      <c r="G355" t="s">
        <v>816</v>
      </c>
      <c r="I355" s="208">
        <v>45986</v>
      </c>
      <c r="K355" t="s">
        <v>235</v>
      </c>
      <c r="L355" t="s">
        <v>171</v>
      </c>
      <c r="M355" t="s">
        <v>1024</v>
      </c>
      <c r="N355" t="s">
        <v>237</v>
      </c>
      <c r="P355" s="193" t="str">
        <f>IF(OR(AND(A355&lt;&gt;"",COUNTIF(Bugs!B:B,A355)&gt;0),AND(B355&lt;&gt;"",COUNTIF(Bugs!A:A,B355)&gt;0)),"Y","")</f>
        <v>Y</v>
      </c>
      <c r="Q355" s="193" t="str">
        <f>IF(OR(
    AND(COUNTIF(Bugs!A:A,B355)&gt;0,ISNUMBER(SEARCH("x",INDEX(Bugs!C:C,MATCH(B355,Bugs!A:A,0))))),
    AND(COUNTIF(Bugs!B:B,B355)&gt;0,ISNUMBER(SEARCH("x",INDEX(Bugs!C:C,MATCH(B355,Bugs!B:B,0))))),
    AND(COUNTIF(Bugs!A:A,B355)&gt;0,ISNUMBER(SEARCH("x",INDEX(Bugs!D:D,MATCH(B355,Bugs!A:A,0))))),
    AND(COUNTIF(Bugs!B:B,B355)&gt;0,ISNUMBER(SEARCH("x",INDEX(Bugs!D:D,MATCH(B355,Bugs!B:B,0)))))
),"Y","")</f>
        <v/>
      </c>
      <c r="R355">
        <f ca="1">IF(OR(ISNUMBER(MATCH(L355,MasterData!$D$3:$D$18,0)),ISNUMBER(MATCH(L355,MasterData!$C$3:$C$18,0))),
    DATEDIF(E355,I355,"d"),
    DATEDIF(E355,TODAY(),"d"))</f>
        <v>36</v>
      </c>
      <c r="S355">
        <f t="shared" ca="1" si="18"/>
        <v>0</v>
      </c>
      <c r="T355">
        <f t="shared" ca="1" si="19"/>
        <v>0</v>
      </c>
      <c r="U355">
        <f t="shared" ca="1" si="20"/>
        <v>1</v>
      </c>
    </row>
    <row r="356" spans="1:21" x14ac:dyDescent="0.35">
      <c r="B356" t="s">
        <v>1025</v>
      </c>
      <c r="D356" s="34">
        <v>3014</v>
      </c>
      <c r="E356" s="208">
        <v>45950</v>
      </c>
      <c r="G356" t="s">
        <v>1026</v>
      </c>
      <c r="I356" s="208">
        <v>45965</v>
      </c>
      <c r="K356" t="s">
        <v>347</v>
      </c>
      <c r="L356" t="s">
        <v>171</v>
      </c>
      <c r="M356" t="s">
        <v>1027</v>
      </c>
      <c r="N356" t="s">
        <v>237</v>
      </c>
      <c r="P356" s="193" t="str">
        <f>IF(OR(AND(A356&lt;&gt;"",COUNTIF(Bugs!B:B,A356)&gt;0),AND(B356&lt;&gt;"",COUNTIF(Bugs!A:A,B356)&gt;0)),"Y","")</f>
        <v/>
      </c>
      <c r="Q356" s="193" t="str">
        <f>IF(OR(
    AND(COUNTIF(Bugs!A:A,B356)&gt;0,ISNUMBER(SEARCH("x",INDEX(Bugs!C:C,MATCH(B356,Bugs!A:A,0))))),
    AND(COUNTIF(Bugs!B:B,B356)&gt;0,ISNUMBER(SEARCH("x",INDEX(Bugs!C:C,MATCH(B356,Bugs!B:B,0))))),
    AND(COUNTIF(Bugs!A:A,B356)&gt;0,ISNUMBER(SEARCH("x",INDEX(Bugs!D:D,MATCH(B356,Bugs!A:A,0))))),
    AND(COUNTIF(Bugs!B:B,B356)&gt;0,ISNUMBER(SEARCH("x",INDEX(Bugs!D:D,MATCH(B356,Bugs!B:B,0)))))
),"Y","")</f>
        <v/>
      </c>
      <c r="R356">
        <f ca="1">IF(OR(ISNUMBER(MATCH(L356,MasterData!$D$3:$D$18,0)),ISNUMBER(MATCH(L356,MasterData!$C$3:$C$18,0))),
    DATEDIF(E356,I356,"d"),
    DATEDIF(E356,TODAY(),"d"))</f>
        <v>15</v>
      </c>
      <c r="S356">
        <f t="shared" ca="1" si="18"/>
        <v>0</v>
      </c>
      <c r="T356">
        <f t="shared" ca="1" si="19"/>
        <v>1</v>
      </c>
      <c r="U356">
        <f t="shared" ca="1" si="20"/>
        <v>0</v>
      </c>
    </row>
    <row r="357" spans="1:21" x14ac:dyDescent="0.35">
      <c r="A357" s="72"/>
      <c r="B357" s="72" t="s">
        <v>91</v>
      </c>
      <c r="C357" s="72"/>
      <c r="D357" s="180">
        <v>3003</v>
      </c>
      <c r="E357" s="209">
        <v>45950</v>
      </c>
      <c r="F357" s="72"/>
      <c r="G357" s="72" t="s">
        <v>816</v>
      </c>
      <c r="H357" s="72"/>
      <c r="I357" s="209">
        <v>45960</v>
      </c>
      <c r="J357" s="72"/>
      <c r="K357" s="72" t="s">
        <v>235</v>
      </c>
      <c r="L357" s="72" t="s">
        <v>171</v>
      </c>
      <c r="M357" s="72" t="s">
        <v>1028</v>
      </c>
      <c r="N357" s="72" t="s">
        <v>237</v>
      </c>
      <c r="P357" s="193" t="str">
        <f>IF(OR(AND(A357&lt;&gt;"",COUNTIF(Bugs!B:B,A357)&gt;0),AND(B357&lt;&gt;"",COUNTIF(Bugs!A:A,B357)&gt;0)),"Y","")</f>
        <v>Y</v>
      </c>
      <c r="Q357" s="193" t="str">
        <f>IF(OR(
    AND(COUNTIF(Bugs!A:A,B357)&gt;0,ISNUMBER(SEARCH("x",INDEX(Bugs!C:C,MATCH(B357,Bugs!A:A,0))))),
    AND(COUNTIF(Bugs!B:B,B357)&gt;0,ISNUMBER(SEARCH("x",INDEX(Bugs!C:C,MATCH(B357,Bugs!B:B,0))))),
    AND(COUNTIF(Bugs!A:A,B357)&gt;0,ISNUMBER(SEARCH("x",INDEX(Bugs!D:D,MATCH(B357,Bugs!A:A,0))))),
    AND(COUNTIF(Bugs!B:B,B357)&gt;0,ISNUMBER(SEARCH("x",INDEX(Bugs!D:D,MATCH(B357,Bugs!B:B,0)))))
),"Y","")</f>
        <v>Y</v>
      </c>
      <c r="R357">
        <f ca="1">IF(OR(ISNUMBER(MATCH(L357,MasterData!$D$3:$D$18,0)),ISNUMBER(MATCH(L357,MasterData!$C$3:$C$18,0))),
    DATEDIF(E357,I357,"d"),
    DATEDIF(E357,TODAY(),"d"))</f>
        <v>10</v>
      </c>
      <c r="S357">
        <f t="shared" ca="1" si="18"/>
        <v>0</v>
      </c>
      <c r="T357">
        <f t="shared" ca="1" si="19"/>
        <v>1</v>
      </c>
      <c r="U357">
        <f t="shared" ca="1" si="20"/>
        <v>0</v>
      </c>
    </row>
    <row r="358" spans="1:21" x14ac:dyDescent="0.35">
      <c r="B358" t="s">
        <v>1030</v>
      </c>
      <c r="D358" s="34">
        <v>3009</v>
      </c>
      <c r="E358" s="208">
        <v>45950</v>
      </c>
      <c r="G358" t="s">
        <v>866</v>
      </c>
      <c r="I358" s="208">
        <v>45951</v>
      </c>
      <c r="K358" t="s">
        <v>235</v>
      </c>
      <c r="L358" t="s">
        <v>171</v>
      </c>
      <c r="M358" t="s">
        <v>1031</v>
      </c>
      <c r="N358" t="s">
        <v>237</v>
      </c>
      <c r="P358" s="193" t="str">
        <f>IF(OR(AND(A358&lt;&gt;"",COUNTIF(Bugs!B:B,A358)&gt;0),AND(B358&lt;&gt;"",COUNTIF(Bugs!A:A,B358)&gt;0)),"Y","")</f>
        <v/>
      </c>
      <c r="Q358" s="193" t="str">
        <f>IF(OR(
    AND(COUNTIF(Bugs!A:A,B358)&gt;0,ISNUMBER(SEARCH("x",INDEX(Bugs!C:C,MATCH(B358,Bugs!A:A,0))))),
    AND(COUNTIF(Bugs!B:B,B358)&gt;0,ISNUMBER(SEARCH("x",INDEX(Bugs!C:C,MATCH(B358,Bugs!B:B,0))))),
    AND(COUNTIF(Bugs!A:A,B358)&gt;0,ISNUMBER(SEARCH("x",INDEX(Bugs!D:D,MATCH(B358,Bugs!A:A,0))))),
    AND(COUNTIF(Bugs!B:B,B358)&gt;0,ISNUMBER(SEARCH("x",INDEX(Bugs!D:D,MATCH(B358,Bugs!B:B,0)))))
),"Y","")</f>
        <v/>
      </c>
      <c r="R358">
        <f ca="1">IF(OR(ISNUMBER(MATCH(L358,MasterData!$D$3:$D$18,0)),ISNUMBER(MATCH(L358,MasterData!$C$3:$C$18,0))),
    DATEDIF(E358,I358,"d"),
    DATEDIF(E358,TODAY(),"d"))</f>
        <v>1</v>
      </c>
      <c r="S358">
        <f t="shared" ca="1" si="18"/>
        <v>1</v>
      </c>
      <c r="T358">
        <f t="shared" ca="1" si="19"/>
        <v>0</v>
      </c>
      <c r="U358">
        <f t="shared" ca="1" si="20"/>
        <v>0</v>
      </c>
    </row>
    <row r="359" spans="1:21" x14ac:dyDescent="0.35">
      <c r="B359" t="s">
        <v>92</v>
      </c>
      <c r="D359" s="34">
        <v>3014</v>
      </c>
      <c r="E359" s="208">
        <v>45950</v>
      </c>
      <c r="G359" t="s">
        <v>715</v>
      </c>
      <c r="I359" s="208">
        <v>45950</v>
      </c>
      <c r="K359" t="s">
        <v>235</v>
      </c>
      <c r="L359" t="s">
        <v>164</v>
      </c>
      <c r="M359" t="s">
        <v>1032</v>
      </c>
      <c r="N359" t="s">
        <v>237</v>
      </c>
      <c r="P359" s="193" t="str">
        <f>IF(OR(AND(A359&lt;&gt;"",COUNTIF(Bugs!B:B,A359)&gt;0),AND(B359&lt;&gt;"",COUNTIF(Bugs!A:A,B359)&gt;0)),"Y","")</f>
        <v>Y</v>
      </c>
      <c r="Q359" s="193" t="str">
        <f>IF(OR(
    AND(COUNTIF(Bugs!A:A,B359)&gt;0,ISNUMBER(SEARCH("x",INDEX(Bugs!C:C,MATCH(B359,Bugs!A:A,0))))),
    AND(COUNTIF(Bugs!B:B,B359)&gt;0,ISNUMBER(SEARCH("x",INDEX(Bugs!C:C,MATCH(B359,Bugs!B:B,0))))),
    AND(COUNTIF(Bugs!A:A,B359)&gt;0,ISNUMBER(SEARCH("x",INDEX(Bugs!D:D,MATCH(B359,Bugs!A:A,0))))),
    AND(COUNTIF(Bugs!B:B,B359)&gt;0,ISNUMBER(SEARCH("x",INDEX(Bugs!D:D,MATCH(B359,Bugs!B:B,0)))))
),"Y","")</f>
        <v>Y</v>
      </c>
      <c r="R359">
        <f ca="1">IF(OR(ISNUMBER(MATCH(L359,MasterData!$D$3:$D$18,0)),ISNUMBER(MATCH(L359,MasterData!$C$3:$C$18,0))),
    DATEDIF(E359,I359,"d"),
    DATEDIF(E359,TODAY(),"d"))</f>
        <v>57</v>
      </c>
      <c r="S359">
        <f t="shared" ca="1" si="18"/>
        <v>0</v>
      </c>
      <c r="T359">
        <f t="shared" ca="1" si="19"/>
        <v>0</v>
      </c>
      <c r="U359">
        <f t="shared" ca="1" si="20"/>
        <v>1</v>
      </c>
    </row>
    <row r="360" spans="1:21" x14ac:dyDescent="0.35">
      <c r="A360" s="72"/>
      <c r="B360" s="72" t="s">
        <v>93</v>
      </c>
      <c r="C360" s="72"/>
      <c r="D360" s="180" t="s">
        <v>660</v>
      </c>
      <c r="E360" s="209">
        <v>45950</v>
      </c>
      <c r="F360" s="72"/>
      <c r="G360" s="72" t="s">
        <v>715</v>
      </c>
      <c r="H360" s="72"/>
      <c r="I360" s="209">
        <v>45961</v>
      </c>
      <c r="J360" s="72"/>
      <c r="K360" s="72" t="s">
        <v>235</v>
      </c>
      <c r="L360" s="72" t="s">
        <v>171</v>
      </c>
      <c r="M360" s="72" t="s">
        <v>1033</v>
      </c>
      <c r="N360" s="72" t="s">
        <v>237</v>
      </c>
      <c r="P360" s="193" t="str">
        <f>IF(OR(AND(A360&lt;&gt;"",COUNTIF(Bugs!B:B,A360)&gt;0),AND(B360&lt;&gt;"",COUNTIF(Bugs!A:A,B360)&gt;0)),"Y","")</f>
        <v>Y</v>
      </c>
      <c r="Q360" s="193" t="str">
        <f>IF(OR(
    AND(COUNTIF(Bugs!A:A,B360)&gt;0,ISNUMBER(SEARCH("x",INDEX(Bugs!C:C,MATCH(B360,Bugs!A:A,0))))),
    AND(COUNTIF(Bugs!B:B,B360)&gt;0,ISNUMBER(SEARCH("x",INDEX(Bugs!C:C,MATCH(B360,Bugs!B:B,0))))),
    AND(COUNTIF(Bugs!A:A,B360)&gt;0,ISNUMBER(SEARCH("x",INDEX(Bugs!D:D,MATCH(B360,Bugs!A:A,0))))),
    AND(COUNTIF(Bugs!B:B,B360)&gt;0,ISNUMBER(SEARCH("x",INDEX(Bugs!D:D,MATCH(B360,Bugs!B:B,0)))))
),"Y","")</f>
        <v/>
      </c>
      <c r="R360">
        <f ca="1">IF(OR(ISNUMBER(MATCH(L360,MasterData!$D$3:$D$18,0)),ISNUMBER(MATCH(L360,MasterData!$C$3:$C$18,0))),
    DATEDIF(E360,I360,"d"),
    DATEDIF(E360,TODAY(),"d"))</f>
        <v>11</v>
      </c>
      <c r="S360">
        <f t="shared" ca="1" si="18"/>
        <v>0</v>
      </c>
      <c r="T360">
        <f t="shared" ca="1" si="19"/>
        <v>1</v>
      </c>
      <c r="U360">
        <f t="shared" ca="1" si="20"/>
        <v>0</v>
      </c>
    </row>
    <row r="361" spans="1:21" x14ac:dyDescent="0.35">
      <c r="B361" t="s">
        <v>1034</v>
      </c>
      <c r="D361" s="34" t="s">
        <v>660</v>
      </c>
      <c r="E361" s="208">
        <v>45950</v>
      </c>
      <c r="G361" t="s">
        <v>715</v>
      </c>
      <c r="I361" s="208">
        <v>45950</v>
      </c>
      <c r="K361" t="s">
        <v>235</v>
      </c>
      <c r="L361" t="s">
        <v>164</v>
      </c>
      <c r="M361" t="s">
        <v>1035</v>
      </c>
      <c r="N361" t="s">
        <v>237</v>
      </c>
      <c r="P361" s="193" t="str">
        <f>IF(OR(AND(A361&lt;&gt;"",COUNTIF(Bugs!B:B,A361)&gt;0),AND(B361&lt;&gt;"",COUNTIF(Bugs!A:A,B361)&gt;0)),"Y","")</f>
        <v/>
      </c>
      <c r="Q361" s="193" t="str">
        <f>IF(OR(
    AND(COUNTIF(Bugs!A:A,B361)&gt;0,ISNUMBER(SEARCH("x",INDEX(Bugs!C:C,MATCH(B361,Bugs!A:A,0))))),
    AND(COUNTIF(Bugs!B:B,B361)&gt;0,ISNUMBER(SEARCH("x",INDEX(Bugs!C:C,MATCH(B361,Bugs!B:B,0))))),
    AND(COUNTIF(Bugs!A:A,B361)&gt;0,ISNUMBER(SEARCH("x",INDEX(Bugs!D:D,MATCH(B361,Bugs!A:A,0))))),
    AND(COUNTIF(Bugs!B:B,B361)&gt;0,ISNUMBER(SEARCH("x",INDEX(Bugs!D:D,MATCH(B361,Bugs!B:B,0)))))
),"Y","")</f>
        <v/>
      </c>
      <c r="R361">
        <f ca="1">IF(OR(ISNUMBER(MATCH(L361,MasterData!$D$3:$D$18,0)),ISNUMBER(MATCH(L361,MasterData!$C$3:$C$18,0))),
    DATEDIF(E361,I361,"d"),
    DATEDIF(E361,TODAY(),"d"))</f>
        <v>57</v>
      </c>
      <c r="S361">
        <f t="shared" ca="1" si="18"/>
        <v>0</v>
      </c>
      <c r="T361">
        <f t="shared" ca="1" si="19"/>
        <v>0</v>
      </c>
      <c r="U361">
        <f t="shared" ca="1" si="20"/>
        <v>1</v>
      </c>
    </row>
    <row r="362" spans="1:21" x14ac:dyDescent="0.35">
      <c r="B362" t="s">
        <v>1036</v>
      </c>
      <c r="D362" s="34" t="s">
        <v>480</v>
      </c>
      <c r="E362" s="208">
        <v>45950</v>
      </c>
      <c r="G362" t="s">
        <v>715</v>
      </c>
      <c r="I362" s="208">
        <v>45953</v>
      </c>
      <c r="K362" t="s">
        <v>235</v>
      </c>
      <c r="L362" t="s">
        <v>171</v>
      </c>
      <c r="M362" t="s">
        <v>1037</v>
      </c>
      <c r="N362" t="s">
        <v>237</v>
      </c>
      <c r="P362" s="193" t="str">
        <f>IF(OR(AND(A362&lt;&gt;"",COUNTIF(Bugs!B:B,A362)&gt;0),AND(B362&lt;&gt;"",COUNTIF(Bugs!A:A,B362)&gt;0)),"Y","")</f>
        <v/>
      </c>
      <c r="Q362" s="193" t="str">
        <f>IF(OR(
    AND(COUNTIF(Bugs!A:A,B362)&gt;0,ISNUMBER(SEARCH("x",INDEX(Bugs!C:C,MATCH(B362,Bugs!A:A,0))))),
    AND(COUNTIF(Bugs!B:B,B362)&gt;0,ISNUMBER(SEARCH("x",INDEX(Bugs!C:C,MATCH(B362,Bugs!B:B,0))))),
    AND(COUNTIF(Bugs!A:A,B362)&gt;0,ISNUMBER(SEARCH("x",INDEX(Bugs!D:D,MATCH(B362,Bugs!A:A,0))))),
    AND(COUNTIF(Bugs!B:B,B362)&gt;0,ISNUMBER(SEARCH("x",INDEX(Bugs!D:D,MATCH(B362,Bugs!B:B,0)))))
),"Y","")</f>
        <v/>
      </c>
      <c r="R362">
        <f ca="1">IF(OR(ISNUMBER(MATCH(L362,MasterData!$D$3:$D$18,0)),ISNUMBER(MATCH(L362,MasterData!$C$3:$C$18,0))),
    DATEDIF(E362,I362,"d"),
    DATEDIF(E362,TODAY(),"d"))</f>
        <v>3</v>
      </c>
      <c r="S362">
        <f t="shared" ca="1" si="18"/>
        <v>1</v>
      </c>
      <c r="T362">
        <f t="shared" ca="1" si="19"/>
        <v>0</v>
      </c>
      <c r="U362">
        <f t="shared" ca="1" si="20"/>
        <v>0</v>
      </c>
    </row>
    <row r="363" spans="1:21" x14ac:dyDescent="0.35">
      <c r="B363" t="s">
        <v>1038</v>
      </c>
      <c r="D363" s="34" t="s">
        <v>480</v>
      </c>
      <c r="E363" s="208">
        <v>45951</v>
      </c>
      <c r="G363" t="s">
        <v>886</v>
      </c>
      <c r="I363" s="208">
        <v>45951</v>
      </c>
      <c r="K363" t="s">
        <v>235</v>
      </c>
      <c r="L363" t="s">
        <v>171</v>
      </c>
      <c r="M363" t="s">
        <v>1039</v>
      </c>
      <c r="N363" t="s">
        <v>237</v>
      </c>
      <c r="P363" s="193" t="str">
        <f>IF(OR(AND(A363&lt;&gt;"",COUNTIF(Bugs!B:B,A363)&gt;0),AND(B363&lt;&gt;"",COUNTIF(Bugs!A:A,B363)&gt;0)),"Y","")</f>
        <v/>
      </c>
      <c r="Q363" s="193" t="str">
        <f>IF(OR(
    AND(COUNTIF(Bugs!A:A,B363)&gt;0,ISNUMBER(SEARCH("x",INDEX(Bugs!C:C,MATCH(B363,Bugs!A:A,0))))),
    AND(COUNTIF(Bugs!B:B,B363)&gt;0,ISNUMBER(SEARCH("x",INDEX(Bugs!C:C,MATCH(B363,Bugs!B:B,0))))),
    AND(COUNTIF(Bugs!A:A,B363)&gt;0,ISNUMBER(SEARCH("x",INDEX(Bugs!D:D,MATCH(B363,Bugs!A:A,0))))),
    AND(COUNTIF(Bugs!B:B,B363)&gt;0,ISNUMBER(SEARCH("x",INDEX(Bugs!D:D,MATCH(B363,Bugs!B:B,0)))))
),"Y","")</f>
        <v/>
      </c>
      <c r="R363">
        <f ca="1">IF(OR(ISNUMBER(MATCH(L363,MasterData!$D$3:$D$18,0)),ISNUMBER(MATCH(L363,MasterData!$C$3:$C$18,0))),
    DATEDIF(E363,I363,"d"),
    DATEDIF(E363,TODAY(),"d"))</f>
        <v>0</v>
      </c>
      <c r="S363">
        <f t="shared" ca="1" si="18"/>
        <v>1</v>
      </c>
      <c r="T363">
        <f t="shared" ca="1" si="19"/>
        <v>0</v>
      </c>
      <c r="U363">
        <f t="shared" ca="1" si="20"/>
        <v>0</v>
      </c>
    </row>
    <row r="364" spans="1:21" x14ac:dyDescent="0.35">
      <c r="B364" t="s">
        <v>94</v>
      </c>
      <c r="D364" s="34" t="s">
        <v>480</v>
      </c>
      <c r="E364" s="208">
        <v>45951</v>
      </c>
      <c r="G364" t="s">
        <v>715</v>
      </c>
      <c r="I364" s="208">
        <v>45980</v>
      </c>
      <c r="K364" t="s">
        <v>235</v>
      </c>
      <c r="L364" t="s">
        <v>171</v>
      </c>
      <c r="M364" t="s">
        <v>1040</v>
      </c>
      <c r="N364" t="s">
        <v>237</v>
      </c>
      <c r="P364" s="193" t="str">
        <f>IF(OR(AND(A364&lt;&gt;"",COUNTIF(Bugs!B:B,A364)&gt;0),AND(B364&lt;&gt;"",COUNTIF(Bugs!A:A,B364)&gt;0)),"Y","")</f>
        <v>Y</v>
      </c>
      <c r="Q364" s="193" t="str">
        <f>IF(OR(
    AND(COUNTIF(Bugs!A:A,B364)&gt;0,ISNUMBER(SEARCH("x",INDEX(Bugs!C:C,MATCH(B364,Bugs!A:A,0))))),
    AND(COUNTIF(Bugs!B:B,B364)&gt;0,ISNUMBER(SEARCH("x",INDEX(Bugs!C:C,MATCH(B364,Bugs!B:B,0))))),
    AND(COUNTIF(Bugs!A:A,B364)&gt;0,ISNUMBER(SEARCH("x",INDEX(Bugs!D:D,MATCH(B364,Bugs!A:A,0))))),
    AND(COUNTIF(Bugs!B:B,B364)&gt;0,ISNUMBER(SEARCH("x",INDEX(Bugs!D:D,MATCH(B364,Bugs!B:B,0)))))
),"Y","")</f>
        <v/>
      </c>
      <c r="R364">
        <f ca="1">IF(OR(ISNUMBER(MATCH(L364,MasterData!$D$3:$D$18,0)),ISNUMBER(MATCH(L364,MasterData!$C$3:$C$18,0))),
    DATEDIF(E364,I364,"d"),
    DATEDIF(E364,TODAY(),"d"))</f>
        <v>29</v>
      </c>
      <c r="S364">
        <f t="shared" ca="1" si="18"/>
        <v>0</v>
      </c>
      <c r="T364">
        <f t="shared" ca="1" si="19"/>
        <v>1</v>
      </c>
      <c r="U364">
        <f t="shared" ca="1" si="20"/>
        <v>0</v>
      </c>
    </row>
    <row r="365" spans="1:21" x14ac:dyDescent="0.35">
      <c r="B365" t="s">
        <v>1041</v>
      </c>
      <c r="D365" s="34" t="s">
        <v>480</v>
      </c>
      <c r="E365" s="208">
        <v>45951</v>
      </c>
      <c r="G365" t="s">
        <v>715</v>
      </c>
      <c r="I365" s="208">
        <v>45951</v>
      </c>
      <c r="K365" t="s">
        <v>235</v>
      </c>
      <c r="L365" t="s">
        <v>171</v>
      </c>
      <c r="M365" t="s">
        <v>1042</v>
      </c>
      <c r="N365" t="s">
        <v>237</v>
      </c>
      <c r="P365" s="193" t="str">
        <f>IF(OR(AND(A365&lt;&gt;"",COUNTIF(Bugs!B:B,A365)&gt;0),AND(B365&lt;&gt;"",COUNTIF(Bugs!A:A,B365)&gt;0)),"Y","")</f>
        <v/>
      </c>
      <c r="Q365" s="193" t="str">
        <f>IF(OR(
    AND(COUNTIF(Bugs!A:A,B365)&gt;0,ISNUMBER(SEARCH("x",INDEX(Bugs!C:C,MATCH(B365,Bugs!A:A,0))))),
    AND(COUNTIF(Bugs!B:B,B365)&gt;0,ISNUMBER(SEARCH("x",INDEX(Bugs!C:C,MATCH(B365,Bugs!B:B,0))))),
    AND(COUNTIF(Bugs!A:A,B365)&gt;0,ISNUMBER(SEARCH("x",INDEX(Bugs!D:D,MATCH(B365,Bugs!A:A,0))))),
    AND(COUNTIF(Bugs!B:B,B365)&gt;0,ISNUMBER(SEARCH("x",INDEX(Bugs!D:D,MATCH(B365,Bugs!B:B,0)))))
),"Y","")</f>
        <v/>
      </c>
      <c r="R365">
        <f ca="1">IF(OR(ISNUMBER(MATCH(L365,MasterData!$D$3:$D$18,0)),ISNUMBER(MATCH(L365,MasterData!$C$3:$C$18,0))),
    DATEDIF(E365,I365,"d"),
    DATEDIF(E365,TODAY(),"d"))</f>
        <v>0</v>
      </c>
      <c r="S365">
        <f t="shared" ca="1" si="18"/>
        <v>1</v>
      </c>
      <c r="T365">
        <f t="shared" ca="1" si="19"/>
        <v>0</v>
      </c>
      <c r="U365">
        <f t="shared" ca="1" si="20"/>
        <v>0</v>
      </c>
    </row>
    <row r="366" spans="1:21" x14ac:dyDescent="0.35">
      <c r="B366" t="s">
        <v>95</v>
      </c>
      <c r="D366" s="34" t="s">
        <v>480</v>
      </c>
      <c r="E366" s="208">
        <v>45952</v>
      </c>
      <c r="G366" t="s">
        <v>715</v>
      </c>
      <c r="I366" s="208">
        <v>45980</v>
      </c>
      <c r="K366" t="s">
        <v>235</v>
      </c>
      <c r="L366" t="s">
        <v>171</v>
      </c>
      <c r="M366" t="s">
        <v>1043</v>
      </c>
      <c r="N366" t="s">
        <v>237</v>
      </c>
      <c r="P366" s="193" t="str">
        <f>IF(OR(AND(A366&lt;&gt;"",COUNTIF(Bugs!B:B,A366)&gt;0),AND(B366&lt;&gt;"",COUNTIF(Bugs!A:A,B366)&gt;0)),"Y","")</f>
        <v>Y</v>
      </c>
      <c r="Q366" s="193" t="str">
        <f>IF(OR(
    AND(COUNTIF(Bugs!A:A,B366)&gt;0,ISNUMBER(SEARCH("x",INDEX(Bugs!C:C,MATCH(B366,Bugs!A:A,0))))),
    AND(COUNTIF(Bugs!B:B,B366)&gt;0,ISNUMBER(SEARCH("x",INDEX(Bugs!C:C,MATCH(B366,Bugs!B:B,0))))),
    AND(COUNTIF(Bugs!A:A,B366)&gt;0,ISNUMBER(SEARCH("x",INDEX(Bugs!D:D,MATCH(B366,Bugs!A:A,0))))),
    AND(COUNTIF(Bugs!B:B,B366)&gt;0,ISNUMBER(SEARCH("x",INDEX(Bugs!D:D,MATCH(B366,Bugs!B:B,0)))))
),"Y","")</f>
        <v>Y</v>
      </c>
      <c r="R366">
        <f ca="1">IF(OR(ISNUMBER(MATCH(L366,MasterData!$D$3:$D$18,0)),ISNUMBER(MATCH(L366,MasterData!$C$3:$C$18,0))),
    DATEDIF(E366,I366,"d"),
    DATEDIF(E366,TODAY(),"d"))</f>
        <v>28</v>
      </c>
      <c r="S366">
        <f t="shared" ca="1" si="18"/>
        <v>0</v>
      </c>
      <c r="T366">
        <f t="shared" ca="1" si="19"/>
        <v>1</v>
      </c>
      <c r="U366">
        <f t="shared" ca="1" si="20"/>
        <v>0</v>
      </c>
    </row>
    <row r="367" spans="1:21" x14ac:dyDescent="0.35">
      <c r="B367" t="s">
        <v>96</v>
      </c>
      <c r="D367" s="34" t="s">
        <v>480</v>
      </c>
      <c r="E367" s="208">
        <v>45952</v>
      </c>
      <c r="G367" t="s">
        <v>715</v>
      </c>
      <c r="I367" s="208">
        <v>45964</v>
      </c>
      <c r="K367" t="s">
        <v>235</v>
      </c>
      <c r="L367" t="s">
        <v>171</v>
      </c>
      <c r="M367" t="s">
        <v>1044</v>
      </c>
      <c r="N367" t="s">
        <v>237</v>
      </c>
      <c r="P367" s="193" t="str">
        <f>IF(OR(AND(A367&lt;&gt;"",COUNTIF(Bugs!B:B,A367)&gt;0),AND(B367&lt;&gt;"",COUNTIF(Bugs!A:A,B367)&gt;0)),"Y","")</f>
        <v>Y</v>
      </c>
      <c r="Q367" s="193" t="str">
        <f>IF(OR(
    AND(COUNTIF(Bugs!A:A,B367)&gt;0,ISNUMBER(SEARCH("x",INDEX(Bugs!C:C,MATCH(B367,Bugs!A:A,0))))),
    AND(COUNTIF(Bugs!B:B,B367)&gt;0,ISNUMBER(SEARCH("x",INDEX(Bugs!C:C,MATCH(B367,Bugs!B:B,0))))),
    AND(COUNTIF(Bugs!A:A,B367)&gt;0,ISNUMBER(SEARCH("x",INDEX(Bugs!D:D,MATCH(B367,Bugs!A:A,0))))),
    AND(COUNTIF(Bugs!B:B,B367)&gt;0,ISNUMBER(SEARCH("x",INDEX(Bugs!D:D,MATCH(B367,Bugs!B:B,0)))))
),"Y","")</f>
        <v/>
      </c>
      <c r="R367">
        <f ca="1">IF(OR(ISNUMBER(MATCH(L367,MasterData!$D$3:$D$18,0)),ISNUMBER(MATCH(L367,MasterData!$C$3:$C$18,0))),
    DATEDIF(E367,I367,"d"),
    DATEDIF(E367,TODAY(),"d"))</f>
        <v>12</v>
      </c>
      <c r="S367">
        <f t="shared" ca="1" si="18"/>
        <v>0</v>
      </c>
      <c r="T367">
        <f t="shared" ca="1" si="19"/>
        <v>1</v>
      </c>
      <c r="U367">
        <f t="shared" ca="1" si="20"/>
        <v>0</v>
      </c>
    </row>
    <row r="368" spans="1:21" x14ac:dyDescent="0.35">
      <c r="B368" t="s">
        <v>97</v>
      </c>
      <c r="D368" s="34">
        <v>3014</v>
      </c>
      <c r="E368" s="208">
        <v>45952</v>
      </c>
      <c r="G368" t="s">
        <v>982</v>
      </c>
      <c r="I368" s="208">
        <v>45952</v>
      </c>
      <c r="K368" t="s">
        <v>241</v>
      </c>
      <c r="L368" t="s">
        <v>164</v>
      </c>
      <c r="M368" t="s">
        <v>1045</v>
      </c>
      <c r="N368" t="s">
        <v>237</v>
      </c>
      <c r="P368" s="193" t="str">
        <f>IF(OR(AND(A368&lt;&gt;"",COUNTIF(Bugs!B:B,A368)&gt;0),AND(B368&lt;&gt;"",COUNTIF(Bugs!A:A,B368)&gt;0)),"Y","")</f>
        <v>Y</v>
      </c>
      <c r="Q368" s="193" t="str">
        <f>IF(OR(
    AND(COUNTIF(Bugs!A:A,B368)&gt;0,ISNUMBER(SEARCH("x",INDEX(Bugs!C:C,MATCH(B368,Bugs!A:A,0))))),
    AND(COUNTIF(Bugs!B:B,B368)&gt;0,ISNUMBER(SEARCH("x",INDEX(Bugs!C:C,MATCH(B368,Bugs!B:B,0))))),
    AND(COUNTIF(Bugs!A:A,B368)&gt;0,ISNUMBER(SEARCH("x",INDEX(Bugs!D:D,MATCH(B368,Bugs!A:A,0))))),
    AND(COUNTIF(Bugs!B:B,B368)&gt;0,ISNUMBER(SEARCH("x",INDEX(Bugs!D:D,MATCH(B368,Bugs!B:B,0)))))
),"Y","")</f>
        <v>Y</v>
      </c>
      <c r="R368">
        <f ca="1">IF(OR(ISNUMBER(MATCH(L368,MasterData!$D$3:$D$18,0)),ISNUMBER(MATCH(L368,MasterData!$C$3:$C$18,0))),
    DATEDIF(E368,I368,"d"),
    DATEDIF(E368,TODAY(),"d"))</f>
        <v>55</v>
      </c>
      <c r="S368">
        <f t="shared" ca="1" si="18"/>
        <v>0</v>
      </c>
      <c r="T368">
        <f t="shared" ca="1" si="19"/>
        <v>0</v>
      </c>
      <c r="U368">
        <f t="shared" ca="1" si="20"/>
        <v>1</v>
      </c>
    </row>
    <row r="369" spans="1:21" x14ac:dyDescent="0.35">
      <c r="B369" t="s">
        <v>1046</v>
      </c>
      <c r="D369" s="34" t="s">
        <v>480</v>
      </c>
      <c r="E369" s="208">
        <v>45953</v>
      </c>
      <c r="G369" t="s">
        <v>804</v>
      </c>
      <c r="I369" s="208">
        <v>46003</v>
      </c>
      <c r="K369" t="s">
        <v>241</v>
      </c>
      <c r="L369" t="s">
        <v>171</v>
      </c>
      <c r="M369" t="s">
        <v>1047</v>
      </c>
      <c r="N369" t="s">
        <v>237</v>
      </c>
      <c r="P369" s="193" t="str">
        <f>IF(OR(AND(A369&lt;&gt;"",COUNTIF(Bugs!B:B,A369)&gt;0),AND(B369&lt;&gt;"",COUNTIF(Bugs!A:A,B369)&gt;0)),"Y","")</f>
        <v/>
      </c>
      <c r="Q369" s="193" t="str">
        <f>IF(OR(
    AND(COUNTIF(Bugs!A:A,B369)&gt;0,ISNUMBER(SEARCH("x",INDEX(Bugs!C:C,MATCH(B369,Bugs!A:A,0))))),
    AND(COUNTIF(Bugs!B:B,B369)&gt;0,ISNUMBER(SEARCH("x",INDEX(Bugs!C:C,MATCH(B369,Bugs!B:B,0))))),
    AND(COUNTIF(Bugs!A:A,B369)&gt;0,ISNUMBER(SEARCH("x",INDEX(Bugs!D:D,MATCH(B369,Bugs!A:A,0))))),
    AND(COUNTIF(Bugs!B:B,B369)&gt;0,ISNUMBER(SEARCH("x",INDEX(Bugs!D:D,MATCH(B369,Bugs!B:B,0)))))
),"Y","")</f>
        <v/>
      </c>
      <c r="R369">
        <f ca="1">IF(OR(ISNUMBER(MATCH(L369,MasterData!$D$3:$D$18,0)),ISNUMBER(MATCH(L369,MasterData!$C$3:$C$18,0))),
    DATEDIF(E369,I369,"d"),
    DATEDIF(E369,TODAY(),"d"))</f>
        <v>50</v>
      </c>
      <c r="S369">
        <f t="shared" ca="1" si="18"/>
        <v>0</v>
      </c>
      <c r="T369">
        <f t="shared" ca="1" si="19"/>
        <v>0</v>
      </c>
      <c r="U369">
        <f t="shared" ca="1" si="20"/>
        <v>1</v>
      </c>
    </row>
    <row r="370" spans="1:21" x14ac:dyDescent="0.35">
      <c r="A370" s="72"/>
      <c r="B370" s="72" t="s">
        <v>1048</v>
      </c>
      <c r="C370" s="72"/>
      <c r="D370" s="180" t="s">
        <v>480</v>
      </c>
      <c r="E370" s="209">
        <v>45953</v>
      </c>
      <c r="F370" s="72"/>
      <c r="G370" s="72" t="s">
        <v>804</v>
      </c>
      <c r="H370" s="72"/>
      <c r="I370" s="209">
        <v>45958</v>
      </c>
      <c r="J370" s="72"/>
      <c r="K370" s="72" t="s">
        <v>241</v>
      </c>
      <c r="L370" s="72" t="s">
        <v>171</v>
      </c>
      <c r="M370" s="72" t="s">
        <v>1049</v>
      </c>
      <c r="N370" s="72" t="s">
        <v>237</v>
      </c>
      <c r="P370" s="193" t="str">
        <f>IF(OR(AND(A370&lt;&gt;"",COUNTIF(Bugs!B:B,A370)&gt;0),AND(B370&lt;&gt;"",COUNTIF(Bugs!A:A,B370)&gt;0)),"Y","")</f>
        <v/>
      </c>
      <c r="Q370" s="193" t="str">
        <f>IF(OR(
    AND(COUNTIF(Bugs!A:A,B370)&gt;0,ISNUMBER(SEARCH("x",INDEX(Bugs!C:C,MATCH(B370,Bugs!A:A,0))))),
    AND(COUNTIF(Bugs!B:B,B370)&gt;0,ISNUMBER(SEARCH("x",INDEX(Bugs!C:C,MATCH(B370,Bugs!B:B,0))))),
    AND(COUNTIF(Bugs!A:A,B370)&gt;0,ISNUMBER(SEARCH("x",INDEX(Bugs!D:D,MATCH(B370,Bugs!A:A,0))))),
    AND(COUNTIF(Bugs!B:B,B370)&gt;0,ISNUMBER(SEARCH("x",INDEX(Bugs!D:D,MATCH(B370,Bugs!B:B,0)))))
),"Y","")</f>
        <v/>
      </c>
      <c r="R370">
        <f ca="1">IF(OR(ISNUMBER(MATCH(L370,MasterData!$D$3:$D$18,0)),ISNUMBER(MATCH(L370,MasterData!$C$3:$C$18,0))),
    DATEDIF(E370,I370,"d"),
    DATEDIF(E370,TODAY(),"d"))</f>
        <v>5</v>
      </c>
      <c r="S370">
        <f t="shared" ca="1" si="18"/>
        <v>1</v>
      </c>
      <c r="T370">
        <f t="shared" ca="1" si="19"/>
        <v>0</v>
      </c>
      <c r="U370">
        <f t="shared" ca="1" si="20"/>
        <v>0</v>
      </c>
    </row>
    <row r="371" spans="1:21" x14ac:dyDescent="0.35">
      <c r="B371" t="s">
        <v>98</v>
      </c>
      <c r="D371" s="34" t="s">
        <v>480</v>
      </c>
      <c r="E371" s="208">
        <v>45953</v>
      </c>
      <c r="G371" t="s">
        <v>804</v>
      </c>
      <c r="I371" s="208">
        <v>45954</v>
      </c>
      <c r="K371" t="s">
        <v>347</v>
      </c>
      <c r="L371" t="s">
        <v>171</v>
      </c>
      <c r="M371" t="s">
        <v>1050</v>
      </c>
      <c r="N371" t="s">
        <v>237</v>
      </c>
      <c r="P371" s="193" t="str">
        <f>IF(OR(AND(A371&lt;&gt;"",COUNTIF(Bugs!B:B,A371)&gt;0),AND(B371&lt;&gt;"",COUNTIF(Bugs!A:A,B371)&gt;0)),"Y","")</f>
        <v>Y</v>
      </c>
      <c r="Q371" s="193" t="str">
        <f>IF(OR(
    AND(COUNTIF(Bugs!A:A,B371)&gt;0,ISNUMBER(SEARCH("x",INDEX(Bugs!C:C,MATCH(B371,Bugs!A:A,0))))),
    AND(COUNTIF(Bugs!B:B,B371)&gt;0,ISNUMBER(SEARCH("x",INDEX(Bugs!C:C,MATCH(B371,Bugs!B:B,0))))),
    AND(COUNTIF(Bugs!A:A,B371)&gt;0,ISNUMBER(SEARCH("x",INDEX(Bugs!D:D,MATCH(B371,Bugs!A:A,0))))),
    AND(COUNTIF(Bugs!B:B,B371)&gt;0,ISNUMBER(SEARCH("x",INDEX(Bugs!D:D,MATCH(B371,Bugs!B:B,0)))))
),"Y","")</f>
        <v>Y</v>
      </c>
      <c r="R371">
        <f ca="1">IF(OR(ISNUMBER(MATCH(L371,MasterData!$D$3:$D$18,0)),ISNUMBER(MATCH(L371,MasterData!$C$3:$C$18,0))),
    DATEDIF(E371,I371,"d"),
    DATEDIF(E371,TODAY(),"d"))</f>
        <v>1</v>
      </c>
      <c r="S371">
        <f t="shared" ca="1" si="18"/>
        <v>1</v>
      </c>
      <c r="T371">
        <f t="shared" ca="1" si="19"/>
        <v>0</v>
      </c>
      <c r="U371">
        <f t="shared" ca="1" si="20"/>
        <v>0</v>
      </c>
    </row>
    <row r="372" spans="1:21" x14ac:dyDescent="0.35">
      <c r="B372" t="s">
        <v>1051</v>
      </c>
      <c r="D372" s="34" t="s">
        <v>1052</v>
      </c>
      <c r="E372" s="208">
        <v>45953</v>
      </c>
      <c r="G372" t="s">
        <v>1053</v>
      </c>
      <c r="I372" s="208">
        <v>45961</v>
      </c>
      <c r="K372" t="s">
        <v>241</v>
      </c>
      <c r="L372" t="s">
        <v>171</v>
      </c>
      <c r="M372" t="s">
        <v>1054</v>
      </c>
      <c r="N372" t="s">
        <v>237</v>
      </c>
      <c r="P372" s="193" t="str">
        <f>IF(OR(AND(A372&lt;&gt;"",COUNTIF(Bugs!B:B,A372)&gt;0),AND(B372&lt;&gt;"",COUNTIF(Bugs!A:A,B372)&gt;0)),"Y","")</f>
        <v/>
      </c>
      <c r="Q372" s="193" t="str">
        <f>IF(OR(
    AND(COUNTIF(Bugs!A:A,B372)&gt;0,ISNUMBER(SEARCH("x",INDEX(Bugs!C:C,MATCH(B372,Bugs!A:A,0))))),
    AND(COUNTIF(Bugs!B:B,B372)&gt;0,ISNUMBER(SEARCH("x",INDEX(Bugs!C:C,MATCH(B372,Bugs!B:B,0))))),
    AND(COUNTIF(Bugs!A:A,B372)&gt;0,ISNUMBER(SEARCH("x",INDEX(Bugs!D:D,MATCH(B372,Bugs!A:A,0))))),
    AND(COUNTIF(Bugs!B:B,B372)&gt;0,ISNUMBER(SEARCH("x",INDEX(Bugs!D:D,MATCH(B372,Bugs!B:B,0)))))
),"Y","")</f>
        <v/>
      </c>
      <c r="R372">
        <f ca="1">IF(OR(ISNUMBER(MATCH(L372,MasterData!$D$3:$D$18,0)),ISNUMBER(MATCH(L372,MasterData!$C$3:$C$18,0))),
    DATEDIF(E372,I372,"d"),
    DATEDIF(E372,TODAY(),"d"))</f>
        <v>8</v>
      </c>
      <c r="S372">
        <f t="shared" ca="1" si="18"/>
        <v>0</v>
      </c>
      <c r="T372">
        <f t="shared" ca="1" si="19"/>
        <v>1</v>
      </c>
      <c r="U372">
        <f t="shared" ca="1" si="20"/>
        <v>0</v>
      </c>
    </row>
    <row r="373" spans="1:21" x14ac:dyDescent="0.35">
      <c r="B373" t="s">
        <v>1055</v>
      </c>
      <c r="D373" s="34" t="s">
        <v>1052</v>
      </c>
      <c r="E373" s="208">
        <v>45953</v>
      </c>
      <c r="G373" t="s">
        <v>1053</v>
      </c>
      <c r="I373" s="208">
        <v>45954</v>
      </c>
      <c r="K373" t="s">
        <v>241</v>
      </c>
      <c r="L373" t="s">
        <v>171</v>
      </c>
      <c r="M373" t="s">
        <v>1056</v>
      </c>
      <c r="N373" t="s">
        <v>237</v>
      </c>
      <c r="P373" s="193" t="str">
        <f>IF(OR(AND(A373&lt;&gt;"",COUNTIF(Bugs!B:B,A373)&gt;0),AND(B373&lt;&gt;"",COUNTIF(Bugs!A:A,B373)&gt;0)),"Y","")</f>
        <v/>
      </c>
      <c r="Q373" s="193" t="str">
        <f>IF(OR(
    AND(COUNTIF(Bugs!A:A,B373)&gt;0,ISNUMBER(SEARCH("x",INDEX(Bugs!C:C,MATCH(B373,Bugs!A:A,0))))),
    AND(COUNTIF(Bugs!B:B,B373)&gt;0,ISNUMBER(SEARCH("x",INDEX(Bugs!C:C,MATCH(B373,Bugs!B:B,0))))),
    AND(COUNTIF(Bugs!A:A,B373)&gt;0,ISNUMBER(SEARCH("x",INDEX(Bugs!D:D,MATCH(B373,Bugs!A:A,0))))),
    AND(COUNTIF(Bugs!B:B,B373)&gt;0,ISNUMBER(SEARCH("x",INDEX(Bugs!D:D,MATCH(B373,Bugs!B:B,0)))))
),"Y","")</f>
        <v/>
      </c>
      <c r="R373">
        <f ca="1">IF(OR(ISNUMBER(MATCH(L373,MasterData!$D$3:$D$18,0)),ISNUMBER(MATCH(L373,MasterData!$C$3:$C$18,0))),
    DATEDIF(E373,I373,"d"),
    DATEDIF(E373,TODAY(),"d"))</f>
        <v>1</v>
      </c>
      <c r="S373">
        <f t="shared" ca="1" si="18"/>
        <v>1</v>
      </c>
      <c r="T373">
        <f t="shared" ca="1" si="19"/>
        <v>0</v>
      </c>
      <c r="U373">
        <f t="shared" ca="1" si="20"/>
        <v>0</v>
      </c>
    </row>
    <row r="374" spans="1:21" x14ac:dyDescent="0.35">
      <c r="B374" t="s">
        <v>99</v>
      </c>
      <c r="D374" s="34">
        <v>3014</v>
      </c>
      <c r="E374" s="208">
        <v>45953</v>
      </c>
      <c r="G374" t="s">
        <v>916</v>
      </c>
      <c r="I374" s="208">
        <v>45980</v>
      </c>
      <c r="K374" t="s">
        <v>241</v>
      </c>
      <c r="L374" t="s">
        <v>171</v>
      </c>
      <c r="M374" t="s">
        <v>1057</v>
      </c>
      <c r="N374" t="s">
        <v>237</v>
      </c>
      <c r="P374" s="193" t="str">
        <f>IF(OR(AND(A374&lt;&gt;"",COUNTIF(Bugs!B:B,A374)&gt;0),AND(B374&lt;&gt;"",COUNTIF(Bugs!A:A,B374)&gt;0)),"Y","")</f>
        <v>Y</v>
      </c>
      <c r="Q374" s="193" t="str">
        <f>IF(OR(
    AND(COUNTIF(Bugs!A:A,B374)&gt;0,ISNUMBER(SEARCH("x",INDEX(Bugs!C:C,MATCH(B374,Bugs!A:A,0))))),
    AND(COUNTIF(Bugs!B:B,B374)&gt;0,ISNUMBER(SEARCH("x",INDEX(Bugs!C:C,MATCH(B374,Bugs!B:B,0))))),
    AND(COUNTIF(Bugs!A:A,B374)&gt;0,ISNUMBER(SEARCH("x",INDEX(Bugs!D:D,MATCH(B374,Bugs!A:A,0))))),
    AND(COUNTIF(Bugs!B:B,B374)&gt;0,ISNUMBER(SEARCH("x",INDEX(Bugs!D:D,MATCH(B374,Bugs!B:B,0)))))
),"Y","")</f>
        <v>Y</v>
      </c>
      <c r="R374">
        <f ca="1">IF(OR(ISNUMBER(MATCH(L374,MasterData!$D$3:$D$18,0)),ISNUMBER(MATCH(L374,MasterData!$C$3:$C$18,0))),
    DATEDIF(E374,I374,"d"),
    DATEDIF(E374,TODAY(),"d"))</f>
        <v>27</v>
      </c>
      <c r="S374">
        <f t="shared" ca="1" si="18"/>
        <v>0</v>
      </c>
      <c r="T374">
        <f t="shared" ca="1" si="19"/>
        <v>1</v>
      </c>
      <c r="U374">
        <f t="shared" ca="1" si="20"/>
        <v>0</v>
      </c>
    </row>
    <row r="375" spans="1:21" x14ac:dyDescent="0.35">
      <c r="B375" t="s">
        <v>1058</v>
      </c>
      <c r="D375" s="34" t="s">
        <v>254</v>
      </c>
      <c r="E375" s="208">
        <v>45953</v>
      </c>
      <c r="G375" t="s">
        <v>727</v>
      </c>
      <c r="I375" s="208">
        <v>45954</v>
      </c>
      <c r="K375" t="s">
        <v>241</v>
      </c>
      <c r="L375" t="s">
        <v>171</v>
      </c>
      <c r="M375" t="s">
        <v>1059</v>
      </c>
      <c r="N375" t="s">
        <v>237</v>
      </c>
      <c r="P375" s="193" t="str">
        <f>IF(OR(AND(A375&lt;&gt;"",COUNTIF(Bugs!B:B,A375)&gt;0),AND(B375&lt;&gt;"",COUNTIF(Bugs!A:A,B375)&gt;0)),"Y","")</f>
        <v/>
      </c>
      <c r="Q375" s="193" t="str">
        <f>IF(OR(
    AND(COUNTIF(Bugs!A:A,B375)&gt;0,ISNUMBER(SEARCH("x",INDEX(Bugs!C:C,MATCH(B375,Bugs!A:A,0))))),
    AND(COUNTIF(Bugs!B:B,B375)&gt;0,ISNUMBER(SEARCH("x",INDEX(Bugs!C:C,MATCH(B375,Bugs!B:B,0))))),
    AND(COUNTIF(Bugs!A:A,B375)&gt;0,ISNUMBER(SEARCH("x",INDEX(Bugs!D:D,MATCH(B375,Bugs!A:A,0))))),
    AND(COUNTIF(Bugs!B:B,B375)&gt;0,ISNUMBER(SEARCH("x",INDEX(Bugs!D:D,MATCH(B375,Bugs!B:B,0)))))
),"Y","")</f>
        <v/>
      </c>
      <c r="R375">
        <f ca="1">IF(OR(ISNUMBER(MATCH(L375,MasterData!$D$3:$D$18,0)),ISNUMBER(MATCH(L375,MasterData!$C$3:$C$18,0))),
    DATEDIF(E375,I375,"d"),
    DATEDIF(E375,TODAY(),"d"))</f>
        <v>1</v>
      </c>
      <c r="S375">
        <f t="shared" ca="1" si="18"/>
        <v>1</v>
      </c>
      <c r="T375">
        <f t="shared" ca="1" si="19"/>
        <v>0</v>
      </c>
      <c r="U375">
        <f t="shared" ca="1" si="20"/>
        <v>0</v>
      </c>
    </row>
    <row r="376" spans="1:21" x14ac:dyDescent="0.35">
      <c r="B376" t="s">
        <v>100</v>
      </c>
      <c r="D376" s="34" t="s">
        <v>254</v>
      </c>
      <c r="E376" s="208">
        <v>45953</v>
      </c>
      <c r="G376" t="s">
        <v>727</v>
      </c>
      <c r="I376" s="208">
        <v>45973</v>
      </c>
      <c r="K376" t="s">
        <v>241</v>
      </c>
      <c r="L376" t="s">
        <v>171</v>
      </c>
      <c r="M376" t="s">
        <v>1060</v>
      </c>
      <c r="N376" t="s">
        <v>237</v>
      </c>
      <c r="P376" s="193" t="str">
        <f>IF(OR(AND(A376&lt;&gt;"",COUNTIF(Bugs!B:B,A376)&gt;0),AND(B376&lt;&gt;"",COUNTIF(Bugs!A:A,B376)&gt;0)),"Y","")</f>
        <v>Y</v>
      </c>
      <c r="Q376" s="193" t="str">
        <f>IF(OR(
    AND(COUNTIF(Bugs!A:A,B376)&gt;0,ISNUMBER(SEARCH("x",INDEX(Bugs!C:C,MATCH(B376,Bugs!A:A,0))))),
    AND(COUNTIF(Bugs!B:B,B376)&gt;0,ISNUMBER(SEARCH("x",INDEX(Bugs!C:C,MATCH(B376,Bugs!B:B,0))))),
    AND(COUNTIF(Bugs!A:A,B376)&gt;0,ISNUMBER(SEARCH("x",INDEX(Bugs!D:D,MATCH(B376,Bugs!A:A,0))))),
    AND(COUNTIF(Bugs!B:B,B376)&gt;0,ISNUMBER(SEARCH("x",INDEX(Bugs!D:D,MATCH(B376,Bugs!B:B,0)))))
),"Y","")</f>
        <v/>
      </c>
      <c r="R376">
        <f ca="1">IF(OR(ISNUMBER(MATCH(L376,MasterData!$D$3:$D$18,0)),ISNUMBER(MATCH(L376,MasterData!$C$3:$C$18,0))),
    DATEDIF(E376,I376,"d"),
    DATEDIF(E376,TODAY(),"d"))</f>
        <v>20</v>
      </c>
      <c r="S376">
        <f t="shared" ca="1" si="18"/>
        <v>0</v>
      </c>
      <c r="T376">
        <f t="shared" ca="1" si="19"/>
        <v>1</v>
      </c>
      <c r="U376">
        <f t="shared" ca="1" si="20"/>
        <v>0</v>
      </c>
    </row>
    <row r="377" spans="1:21" x14ac:dyDescent="0.35">
      <c r="B377" t="s">
        <v>1061</v>
      </c>
      <c r="D377" s="34">
        <v>3014</v>
      </c>
      <c r="E377" s="208">
        <v>45954</v>
      </c>
      <c r="G377" t="s">
        <v>834</v>
      </c>
      <c r="I377" s="208">
        <v>45957</v>
      </c>
      <c r="K377" t="s">
        <v>241</v>
      </c>
      <c r="L377" t="s">
        <v>171</v>
      </c>
      <c r="M377" t="s">
        <v>1062</v>
      </c>
      <c r="N377" t="s">
        <v>237</v>
      </c>
      <c r="P377" s="193" t="str">
        <f>IF(OR(AND(A377&lt;&gt;"",COUNTIF(Bugs!B:B,A377)&gt;0),AND(B377&lt;&gt;"",COUNTIF(Bugs!A:A,B377)&gt;0)),"Y","")</f>
        <v/>
      </c>
      <c r="Q377" s="193" t="str">
        <f>IF(OR(
    AND(COUNTIF(Bugs!A:A,B377)&gt;0,ISNUMBER(SEARCH("x",INDEX(Bugs!C:C,MATCH(B377,Bugs!A:A,0))))),
    AND(COUNTIF(Bugs!B:B,B377)&gt;0,ISNUMBER(SEARCH("x",INDEX(Bugs!C:C,MATCH(B377,Bugs!B:B,0))))),
    AND(COUNTIF(Bugs!A:A,B377)&gt;0,ISNUMBER(SEARCH("x",INDEX(Bugs!D:D,MATCH(B377,Bugs!A:A,0))))),
    AND(COUNTIF(Bugs!B:B,B377)&gt;0,ISNUMBER(SEARCH("x",INDEX(Bugs!D:D,MATCH(B377,Bugs!B:B,0)))))
),"Y","")</f>
        <v/>
      </c>
      <c r="R377">
        <f ca="1">IF(OR(ISNUMBER(MATCH(L377,MasterData!$D$3:$D$18,0)),ISNUMBER(MATCH(L377,MasterData!$C$3:$C$18,0))),
    DATEDIF(E377,I377,"d"),
    DATEDIF(E377,TODAY(),"d"))</f>
        <v>3</v>
      </c>
      <c r="S377">
        <f t="shared" ca="1" si="18"/>
        <v>1</v>
      </c>
      <c r="T377">
        <f t="shared" ca="1" si="19"/>
        <v>0</v>
      </c>
      <c r="U377">
        <f t="shared" ca="1" si="20"/>
        <v>0</v>
      </c>
    </row>
    <row r="378" spans="1:21" x14ac:dyDescent="0.35">
      <c r="B378" t="s">
        <v>1063</v>
      </c>
      <c r="D378" s="34" t="s">
        <v>746</v>
      </c>
      <c r="E378" s="208">
        <v>45955</v>
      </c>
      <c r="G378" t="s">
        <v>715</v>
      </c>
      <c r="I378" s="208">
        <v>45957</v>
      </c>
      <c r="K378" t="s">
        <v>235</v>
      </c>
      <c r="L378" t="s">
        <v>171</v>
      </c>
      <c r="M378" t="s">
        <v>1064</v>
      </c>
      <c r="N378" t="s">
        <v>237</v>
      </c>
      <c r="P378" s="193" t="str">
        <f>IF(OR(AND(A378&lt;&gt;"",COUNTIF(Bugs!B:B,A378)&gt;0),AND(B378&lt;&gt;"",COUNTIF(Bugs!A:A,B378)&gt;0)),"Y","")</f>
        <v/>
      </c>
      <c r="Q378" s="193" t="str">
        <f>IF(OR(
    AND(COUNTIF(Bugs!A:A,B378)&gt;0,ISNUMBER(SEARCH("x",INDEX(Bugs!C:C,MATCH(B378,Bugs!A:A,0))))),
    AND(COUNTIF(Bugs!B:B,B378)&gt;0,ISNUMBER(SEARCH("x",INDEX(Bugs!C:C,MATCH(B378,Bugs!B:B,0))))),
    AND(COUNTIF(Bugs!A:A,B378)&gt;0,ISNUMBER(SEARCH("x",INDEX(Bugs!D:D,MATCH(B378,Bugs!A:A,0))))),
    AND(COUNTIF(Bugs!B:B,B378)&gt;0,ISNUMBER(SEARCH("x",INDEX(Bugs!D:D,MATCH(B378,Bugs!B:B,0)))))
),"Y","")</f>
        <v/>
      </c>
      <c r="R378">
        <f ca="1">IF(OR(ISNUMBER(MATCH(L378,MasterData!$D$3:$D$18,0)),ISNUMBER(MATCH(L378,MasterData!$C$3:$C$18,0))),
    DATEDIF(E378,I378,"d"),
    DATEDIF(E378,TODAY(),"d"))</f>
        <v>2</v>
      </c>
      <c r="S378">
        <f t="shared" ca="1" si="18"/>
        <v>1</v>
      </c>
      <c r="T378">
        <f t="shared" ca="1" si="19"/>
        <v>0</v>
      </c>
      <c r="U378">
        <f t="shared" ca="1" si="20"/>
        <v>0</v>
      </c>
    </row>
    <row r="379" spans="1:21" x14ac:dyDescent="0.35">
      <c r="B379" t="s">
        <v>1065</v>
      </c>
      <c r="D379" s="34" t="s">
        <v>1066</v>
      </c>
      <c r="E379" s="208">
        <v>45957</v>
      </c>
      <c r="G379" t="s">
        <v>1067</v>
      </c>
      <c r="I379" s="208">
        <v>45960</v>
      </c>
      <c r="K379" t="s">
        <v>347</v>
      </c>
      <c r="L379" t="s">
        <v>171</v>
      </c>
      <c r="M379" t="s">
        <v>1068</v>
      </c>
      <c r="N379" t="s">
        <v>237</v>
      </c>
      <c r="P379" s="193" t="str">
        <f>IF(OR(AND(A379&lt;&gt;"",COUNTIF(Bugs!B:B,A379)&gt;0),AND(B379&lt;&gt;"",COUNTIF(Bugs!A:A,B379)&gt;0)),"Y","")</f>
        <v/>
      </c>
      <c r="Q379" s="193" t="str">
        <f>IF(OR(
    AND(COUNTIF(Bugs!A:A,B379)&gt;0,ISNUMBER(SEARCH("x",INDEX(Bugs!C:C,MATCH(B379,Bugs!A:A,0))))),
    AND(COUNTIF(Bugs!B:B,B379)&gt;0,ISNUMBER(SEARCH("x",INDEX(Bugs!C:C,MATCH(B379,Bugs!B:B,0))))),
    AND(COUNTIF(Bugs!A:A,B379)&gt;0,ISNUMBER(SEARCH("x",INDEX(Bugs!D:D,MATCH(B379,Bugs!A:A,0))))),
    AND(COUNTIF(Bugs!B:B,B379)&gt;0,ISNUMBER(SEARCH("x",INDEX(Bugs!D:D,MATCH(B379,Bugs!B:B,0)))))
),"Y","")</f>
        <v/>
      </c>
      <c r="R379">
        <f ca="1">IF(OR(ISNUMBER(MATCH(L379,MasterData!$D$3:$D$18,0)),ISNUMBER(MATCH(L379,MasterData!$C$3:$C$18,0))),
    DATEDIF(E379,I379,"d"),
    DATEDIF(E379,TODAY(),"d"))</f>
        <v>3</v>
      </c>
      <c r="S379">
        <f t="shared" ca="1" si="18"/>
        <v>1</v>
      </c>
      <c r="T379">
        <f t="shared" ca="1" si="19"/>
        <v>0</v>
      </c>
      <c r="U379">
        <f t="shared" ca="1" si="20"/>
        <v>0</v>
      </c>
    </row>
    <row r="380" spans="1:21" x14ac:dyDescent="0.35">
      <c r="B380" t="s">
        <v>101</v>
      </c>
      <c r="D380" s="34" t="s">
        <v>480</v>
      </c>
      <c r="E380" s="208">
        <v>45957</v>
      </c>
      <c r="G380" t="s">
        <v>715</v>
      </c>
      <c r="I380" s="208">
        <v>45964</v>
      </c>
      <c r="K380" t="s">
        <v>235</v>
      </c>
      <c r="L380" t="s">
        <v>171</v>
      </c>
      <c r="M380" t="s">
        <v>1069</v>
      </c>
      <c r="N380" t="s">
        <v>237</v>
      </c>
      <c r="P380" s="193" t="str">
        <f>IF(OR(AND(A380&lt;&gt;"",COUNTIF(Bugs!B:B,A380)&gt;0),AND(B380&lt;&gt;"",COUNTIF(Bugs!A:A,B380)&gt;0)),"Y","")</f>
        <v>Y</v>
      </c>
      <c r="Q380" s="193" t="str">
        <f>IF(OR(
    AND(COUNTIF(Bugs!A:A,B380)&gt;0,ISNUMBER(SEARCH("x",INDEX(Bugs!C:C,MATCH(B380,Bugs!A:A,0))))),
    AND(COUNTIF(Bugs!B:B,B380)&gt;0,ISNUMBER(SEARCH("x",INDEX(Bugs!C:C,MATCH(B380,Bugs!B:B,0))))),
    AND(COUNTIF(Bugs!A:A,B380)&gt;0,ISNUMBER(SEARCH("x",INDEX(Bugs!D:D,MATCH(B380,Bugs!A:A,0))))),
    AND(COUNTIF(Bugs!B:B,B380)&gt;0,ISNUMBER(SEARCH("x",INDEX(Bugs!D:D,MATCH(B380,Bugs!B:B,0)))))
),"Y","")</f>
        <v>Y</v>
      </c>
      <c r="R380">
        <f ca="1">IF(OR(ISNUMBER(MATCH(L380,MasterData!$D$3:$D$18,0)),ISNUMBER(MATCH(L380,MasterData!$C$3:$C$18,0))),
    DATEDIF(E380,I380,"d"),
    DATEDIF(E380,TODAY(),"d"))</f>
        <v>7</v>
      </c>
      <c r="S380">
        <f t="shared" ca="1" si="18"/>
        <v>1</v>
      </c>
      <c r="T380">
        <f t="shared" ca="1" si="19"/>
        <v>0</v>
      </c>
      <c r="U380">
        <f t="shared" ca="1" si="20"/>
        <v>0</v>
      </c>
    </row>
    <row r="381" spans="1:21" x14ac:dyDescent="0.35">
      <c r="B381" t="s">
        <v>102</v>
      </c>
      <c r="D381" s="34" t="s">
        <v>480</v>
      </c>
      <c r="E381" s="208">
        <v>45957</v>
      </c>
      <c r="G381" t="s">
        <v>715</v>
      </c>
      <c r="I381" s="208">
        <v>45986</v>
      </c>
      <c r="K381" t="s">
        <v>235</v>
      </c>
      <c r="L381" t="s">
        <v>171</v>
      </c>
      <c r="M381" t="s">
        <v>1070</v>
      </c>
      <c r="N381" t="s">
        <v>237</v>
      </c>
      <c r="P381" s="193" t="str">
        <f>IF(OR(AND(A381&lt;&gt;"",COUNTIF(Bugs!B:B,A381)&gt;0),AND(B381&lt;&gt;"",COUNTIF(Bugs!A:A,B381)&gt;0)),"Y","")</f>
        <v>Y</v>
      </c>
      <c r="Q381" s="193" t="str">
        <f>IF(OR(
    AND(COUNTIF(Bugs!A:A,B381)&gt;0,ISNUMBER(SEARCH("x",INDEX(Bugs!C:C,MATCH(B381,Bugs!A:A,0))))),
    AND(COUNTIF(Bugs!B:B,B381)&gt;0,ISNUMBER(SEARCH("x",INDEX(Bugs!C:C,MATCH(B381,Bugs!B:B,0))))),
    AND(COUNTIF(Bugs!A:A,B381)&gt;0,ISNUMBER(SEARCH("x",INDEX(Bugs!D:D,MATCH(B381,Bugs!A:A,0))))),
    AND(COUNTIF(Bugs!B:B,B381)&gt;0,ISNUMBER(SEARCH("x",INDEX(Bugs!D:D,MATCH(B381,Bugs!B:B,0)))))
),"Y","")</f>
        <v>Y</v>
      </c>
      <c r="R381">
        <f ca="1">IF(OR(ISNUMBER(MATCH(L381,MasterData!$D$3:$D$18,0)),ISNUMBER(MATCH(L381,MasterData!$C$3:$C$18,0))),
    DATEDIF(E381,I381,"d"),
    DATEDIF(E381,TODAY(),"d"))</f>
        <v>29</v>
      </c>
      <c r="S381">
        <f t="shared" ca="1" si="18"/>
        <v>0</v>
      </c>
      <c r="T381">
        <f t="shared" ca="1" si="19"/>
        <v>1</v>
      </c>
      <c r="U381">
        <f t="shared" ca="1" si="20"/>
        <v>0</v>
      </c>
    </row>
    <row r="382" spans="1:21" x14ac:dyDescent="0.35">
      <c r="B382" t="s">
        <v>1071</v>
      </c>
      <c r="D382" s="34" t="s">
        <v>480</v>
      </c>
      <c r="E382" s="208">
        <v>45957</v>
      </c>
      <c r="G382" t="s">
        <v>715</v>
      </c>
      <c r="I382" s="208">
        <v>45960</v>
      </c>
      <c r="K382" t="s">
        <v>235</v>
      </c>
      <c r="L382" t="s">
        <v>171</v>
      </c>
      <c r="M382" t="s">
        <v>1072</v>
      </c>
      <c r="N382" t="s">
        <v>237</v>
      </c>
      <c r="P382" s="193" t="str">
        <f>IF(OR(AND(A382&lt;&gt;"",COUNTIF(Bugs!B:B,A382)&gt;0),AND(B382&lt;&gt;"",COUNTIF(Bugs!A:A,B382)&gt;0)),"Y","")</f>
        <v/>
      </c>
      <c r="Q382" s="193" t="str">
        <f>IF(OR(
    AND(COUNTIF(Bugs!A:A,B382)&gt;0,ISNUMBER(SEARCH("x",INDEX(Bugs!C:C,MATCH(B382,Bugs!A:A,0))))),
    AND(COUNTIF(Bugs!B:B,B382)&gt;0,ISNUMBER(SEARCH("x",INDEX(Bugs!C:C,MATCH(B382,Bugs!B:B,0))))),
    AND(COUNTIF(Bugs!A:A,B382)&gt;0,ISNUMBER(SEARCH("x",INDEX(Bugs!D:D,MATCH(B382,Bugs!A:A,0))))),
    AND(COUNTIF(Bugs!B:B,B382)&gt;0,ISNUMBER(SEARCH("x",INDEX(Bugs!D:D,MATCH(B382,Bugs!B:B,0)))))
),"Y","")</f>
        <v/>
      </c>
      <c r="R382">
        <f ca="1">IF(OR(ISNUMBER(MATCH(L382,MasterData!$D$3:$D$18,0)),ISNUMBER(MATCH(L382,MasterData!$C$3:$C$18,0))),
    DATEDIF(E382,I382,"d"),
    DATEDIF(E382,TODAY(),"d"))</f>
        <v>3</v>
      </c>
      <c r="S382">
        <f t="shared" ca="1" si="18"/>
        <v>1</v>
      </c>
      <c r="T382">
        <f t="shared" ca="1" si="19"/>
        <v>0</v>
      </c>
      <c r="U382">
        <f t="shared" ca="1" si="20"/>
        <v>0</v>
      </c>
    </row>
    <row r="383" spans="1:21" x14ac:dyDescent="0.35">
      <c r="B383" t="s">
        <v>1073</v>
      </c>
      <c r="D383" s="34" t="s">
        <v>480</v>
      </c>
      <c r="E383" s="208">
        <v>45957</v>
      </c>
      <c r="G383" t="s">
        <v>715</v>
      </c>
      <c r="I383" s="208">
        <v>45960</v>
      </c>
      <c r="K383" t="s">
        <v>235</v>
      </c>
      <c r="L383" t="s">
        <v>171</v>
      </c>
      <c r="M383" t="s">
        <v>1074</v>
      </c>
      <c r="N383" t="s">
        <v>237</v>
      </c>
      <c r="P383" s="193" t="str">
        <f>IF(OR(AND(A383&lt;&gt;"",COUNTIF(Bugs!B:B,A383)&gt;0),AND(B383&lt;&gt;"",COUNTIF(Bugs!A:A,B383)&gt;0)),"Y","")</f>
        <v/>
      </c>
      <c r="Q383" s="193" t="str">
        <f>IF(OR(
    AND(COUNTIF(Bugs!A:A,B383)&gt;0,ISNUMBER(SEARCH("x",INDEX(Bugs!C:C,MATCH(B383,Bugs!A:A,0))))),
    AND(COUNTIF(Bugs!B:B,B383)&gt;0,ISNUMBER(SEARCH("x",INDEX(Bugs!C:C,MATCH(B383,Bugs!B:B,0))))),
    AND(COUNTIF(Bugs!A:A,B383)&gt;0,ISNUMBER(SEARCH("x",INDEX(Bugs!D:D,MATCH(B383,Bugs!A:A,0))))),
    AND(COUNTIF(Bugs!B:B,B383)&gt;0,ISNUMBER(SEARCH("x",INDEX(Bugs!D:D,MATCH(B383,Bugs!B:B,0)))))
),"Y","")</f>
        <v/>
      </c>
      <c r="R383">
        <f ca="1">IF(OR(ISNUMBER(MATCH(L383,MasterData!$D$3:$D$18,0)),ISNUMBER(MATCH(L383,MasterData!$C$3:$C$18,0))),
    DATEDIF(E383,I383,"d"),
    DATEDIF(E383,TODAY(),"d"))</f>
        <v>3</v>
      </c>
      <c r="S383">
        <f t="shared" ca="1" si="18"/>
        <v>1</v>
      </c>
      <c r="T383">
        <f t="shared" ca="1" si="19"/>
        <v>0</v>
      </c>
      <c r="U383">
        <f t="shared" ca="1" si="20"/>
        <v>0</v>
      </c>
    </row>
    <row r="384" spans="1:21" x14ac:dyDescent="0.35">
      <c r="B384" t="s">
        <v>1075</v>
      </c>
      <c r="D384" s="34" t="s">
        <v>480</v>
      </c>
      <c r="E384" s="208">
        <v>45958</v>
      </c>
      <c r="G384" t="s">
        <v>718</v>
      </c>
      <c r="I384" s="208">
        <v>45961</v>
      </c>
      <c r="K384" t="s">
        <v>241</v>
      </c>
      <c r="L384" t="s">
        <v>171</v>
      </c>
      <c r="M384" t="s">
        <v>1076</v>
      </c>
      <c r="N384" t="s">
        <v>237</v>
      </c>
      <c r="P384" s="193" t="str">
        <f>IF(OR(AND(A384&lt;&gt;"",COUNTIF(Bugs!B:B,A384)&gt;0),AND(B384&lt;&gt;"",COUNTIF(Bugs!A:A,B384)&gt;0)),"Y","")</f>
        <v/>
      </c>
      <c r="Q384" s="193" t="str">
        <f>IF(OR(
    AND(COUNTIF(Bugs!A:A,B384)&gt;0,ISNUMBER(SEARCH("x",INDEX(Bugs!C:C,MATCH(B384,Bugs!A:A,0))))),
    AND(COUNTIF(Bugs!B:B,B384)&gt;0,ISNUMBER(SEARCH("x",INDEX(Bugs!C:C,MATCH(B384,Bugs!B:B,0))))),
    AND(COUNTIF(Bugs!A:A,B384)&gt;0,ISNUMBER(SEARCH("x",INDEX(Bugs!D:D,MATCH(B384,Bugs!A:A,0))))),
    AND(COUNTIF(Bugs!B:B,B384)&gt;0,ISNUMBER(SEARCH("x",INDEX(Bugs!D:D,MATCH(B384,Bugs!B:B,0)))))
),"Y","")</f>
        <v/>
      </c>
      <c r="R384">
        <f ca="1">IF(OR(ISNUMBER(MATCH(L384,MasterData!$D$3:$D$18,0)),ISNUMBER(MATCH(L384,MasterData!$C$3:$C$18,0))),
    DATEDIF(E384,I384,"d"),
    DATEDIF(E384,TODAY(),"d"))</f>
        <v>3</v>
      </c>
      <c r="S384">
        <f t="shared" ca="1" si="18"/>
        <v>1</v>
      </c>
      <c r="T384">
        <f t="shared" ca="1" si="19"/>
        <v>0</v>
      </c>
      <c r="U384">
        <f t="shared" ca="1" si="20"/>
        <v>0</v>
      </c>
    </row>
    <row r="385" spans="1:21" x14ac:dyDescent="0.35">
      <c r="B385" t="s">
        <v>1077</v>
      </c>
      <c r="D385" s="34" t="s">
        <v>746</v>
      </c>
      <c r="E385" s="208">
        <v>45958</v>
      </c>
      <c r="G385" t="s">
        <v>715</v>
      </c>
      <c r="I385" s="208">
        <v>45959</v>
      </c>
      <c r="K385" t="s">
        <v>235</v>
      </c>
      <c r="L385" t="s">
        <v>171</v>
      </c>
      <c r="M385" t="s">
        <v>1078</v>
      </c>
      <c r="N385" t="s">
        <v>237</v>
      </c>
      <c r="P385" s="193" t="str">
        <f>IF(OR(AND(A385&lt;&gt;"",COUNTIF(Bugs!B:B,A385)&gt;0),AND(B385&lt;&gt;"",COUNTIF(Bugs!A:A,B385)&gt;0)),"Y","")</f>
        <v/>
      </c>
      <c r="Q385" s="193" t="str">
        <f>IF(OR(
    AND(COUNTIF(Bugs!A:A,B385)&gt;0,ISNUMBER(SEARCH("x",INDEX(Bugs!C:C,MATCH(B385,Bugs!A:A,0))))),
    AND(COUNTIF(Bugs!B:B,B385)&gt;0,ISNUMBER(SEARCH("x",INDEX(Bugs!C:C,MATCH(B385,Bugs!B:B,0))))),
    AND(COUNTIF(Bugs!A:A,B385)&gt;0,ISNUMBER(SEARCH("x",INDEX(Bugs!D:D,MATCH(B385,Bugs!A:A,0))))),
    AND(COUNTIF(Bugs!B:B,B385)&gt;0,ISNUMBER(SEARCH("x",INDEX(Bugs!D:D,MATCH(B385,Bugs!B:B,0)))))
),"Y","")</f>
        <v/>
      </c>
      <c r="R385">
        <f ca="1">IF(OR(ISNUMBER(MATCH(L385,MasterData!$D$3:$D$18,0)),ISNUMBER(MATCH(L385,MasterData!$C$3:$C$18,0))),
    DATEDIF(E385,I385,"d"),
    DATEDIF(E385,TODAY(),"d"))</f>
        <v>1</v>
      </c>
      <c r="S385">
        <f t="shared" ca="1" si="18"/>
        <v>1</v>
      </c>
      <c r="T385">
        <f t="shared" ca="1" si="19"/>
        <v>0</v>
      </c>
      <c r="U385">
        <f t="shared" ca="1" si="20"/>
        <v>0</v>
      </c>
    </row>
    <row r="386" spans="1:21" x14ac:dyDescent="0.35">
      <c r="B386" t="s">
        <v>1079</v>
      </c>
      <c r="D386" s="34" t="s">
        <v>254</v>
      </c>
      <c r="E386" s="208">
        <v>45958</v>
      </c>
      <c r="G386" t="s">
        <v>1080</v>
      </c>
      <c r="I386" s="208">
        <v>45965</v>
      </c>
      <c r="K386" t="s">
        <v>235</v>
      </c>
      <c r="L386" t="s">
        <v>171</v>
      </c>
      <c r="M386" t="s">
        <v>1081</v>
      </c>
      <c r="N386" t="s">
        <v>237</v>
      </c>
      <c r="P386" s="193" t="str">
        <f>IF(OR(AND(A386&lt;&gt;"",COUNTIF(Bugs!B:B,A386)&gt;0),AND(B386&lt;&gt;"",COUNTIF(Bugs!A:A,B386)&gt;0)),"Y","")</f>
        <v/>
      </c>
      <c r="Q386" s="193" t="str">
        <f>IF(OR(
    AND(COUNTIF(Bugs!A:A,B386)&gt;0,ISNUMBER(SEARCH("x",INDEX(Bugs!C:C,MATCH(B386,Bugs!A:A,0))))),
    AND(COUNTIF(Bugs!B:B,B386)&gt;0,ISNUMBER(SEARCH("x",INDEX(Bugs!C:C,MATCH(B386,Bugs!B:B,0))))),
    AND(COUNTIF(Bugs!A:A,B386)&gt;0,ISNUMBER(SEARCH("x",INDEX(Bugs!D:D,MATCH(B386,Bugs!A:A,0))))),
    AND(COUNTIF(Bugs!B:B,B386)&gt;0,ISNUMBER(SEARCH("x",INDEX(Bugs!D:D,MATCH(B386,Bugs!B:B,0)))))
),"Y","")</f>
        <v/>
      </c>
      <c r="R386">
        <f ca="1">IF(OR(ISNUMBER(MATCH(L386,MasterData!$D$3:$D$18,0)),ISNUMBER(MATCH(L386,MasterData!$C$3:$C$18,0))),
    DATEDIF(E386,I386,"d"),
    DATEDIF(E386,TODAY(),"d"))</f>
        <v>7</v>
      </c>
      <c r="S386">
        <f t="shared" ca="1" si="18"/>
        <v>1</v>
      </c>
      <c r="T386">
        <f t="shared" ca="1" si="19"/>
        <v>0</v>
      </c>
      <c r="U386">
        <f t="shared" ca="1" si="20"/>
        <v>0</v>
      </c>
    </row>
    <row r="387" spans="1:21" x14ac:dyDescent="0.35">
      <c r="B387" t="s">
        <v>103</v>
      </c>
      <c r="D387" s="34">
        <v>3014</v>
      </c>
      <c r="E387" s="208">
        <v>45958</v>
      </c>
      <c r="G387" t="s">
        <v>834</v>
      </c>
      <c r="I387" s="208">
        <v>45986</v>
      </c>
      <c r="K387" t="s">
        <v>241</v>
      </c>
      <c r="L387" t="s">
        <v>171</v>
      </c>
      <c r="M387" t="s">
        <v>1082</v>
      </c>
      <c r="N387" t="s">
        <v>237</v>
      </c>
      <c r="P387" s="193" t="str">
        <f>IF(OR(AND(A387&lt;&gt;"",COUNTIF(Bugs!B:B,A387)&gt;0),AND(B387&lt;&gt;"",COUNTIF(Bugs!A:A,B387)&gt;0)),"Y","")</f>
        <v>Y</v>
      </c>
      <c r="Q387" s="193" t="str">
        <f>IF(OR(
    AND(COUNTIF(Bugs!A:A,B387)&gt;0,ISNUMBER(SEARCH("x",INDEX(Bugs!C:C,MATCH(B387,Bugs!A:A,0))))),
    AND(COUNTIF(Bugs!B:B,B387)&gt;0,ISNUMBER(SEARCH("x",INDEX(Bugs!C:C,MATCH(B387,Bugs!B:B,0))))),
    AND(COUNTIF(Bugs!A:A,B387)&gt;0,ISNUMBER(SEARCH("x",INDEX(Bugs!D:D,MATCH(B387,Bugs!A:A,0))))),
    AND(COUNTIF(Bugs!B:B,B387)&gt;0,ISNUMBER(SEARCH("x",INDEX(Bugs!D:D,MATCH(B387,Bugs!B:B,0)))))
),"Y","")</f>
        <v>Y</v>
      </c>
      <c r="R387">
        <f ca="1">IF(OR(ISNUMBER(MATCH(L387,MasterData!$D$3:$D$18,0)),ISNUMBER(MATCH(L387,MasterData!$C$3:$C$18,0))),
    DATEDIF(E387,I387,"d"),
    DATEDIF(E387,TODAY(),"d"))</f>
        <v>28</v>
      </c>
      <c r="S387">
        <f t="shared" ca="1" si="18"/>
        <v>0</v>
      </c>
      <c r="T387">
        <f t="shared" ca="1" si="19"/>
        <v>1</v>
      </c>
      <c r="U387">
        <f t="shared" ca="1" si="20"/>
        <v>0</v>
      </c>
    </row>
    <row r="388" spans="1:21" x14ac:dyDescent="0.35">
      <c r="B388" t="s">
        <v>1083</v>
      </c>
      <c r="D388" s="34" t="s">
        <v>1066</v>
      </c>
      <c r="E388" s="208">
        <v>45958</v>
      </c>
      <c r="G388" t="s">
        <v>1084</v>
      </c>
      <c r="I388" s="208">
        <v>45981</v>
      </c>
      <c r="K388" t="s">
        <v>235</v>
      </c>
      <c r="L388" t="s">
        <v>171</v>
      </c>
      <c r="M388" t="s">
        <v>1085</v>
      </c>
      <c r="N388" t="s">
        <v>237</v>
      </c>
      <c r="P388" s="193" t="str">
        <f>IF(OR(AND(A388&lt;&gt;"",COUNTIF(Bugs!B:B,A388)&gt;0),AND(B388&lt;&gt;"",COUNTIF(Bugs!A:A,B388)&gt;0)),"Y","")</f>
        <v/>
      </c>
      <c r="Q388" s="193" t="str">
        <f>IF(OR(
    AND(COUNTIF(Bugs!A:A,B388)&gt;0,ISNUMBER(SEARCH("x",INDEX(Bugs!C:C,MATCH(B388,Bugs!A:A,0))))),
    AND(COUNTIF(Bugs!B:B,B388)&gt;0,ISNUMBER(SEARCH("x",INDEX(Bugs!C:C,MATCH(B388,Bugs!B:B,0))))),
    AND(COUNTIF(Bugs!A:A,B388)&gt;0,ISNUMBER(SEARCH("x",INDEX(Bugs!D:D,MATCH(B388,Bugs!A:A,0))))),
    AND(COUNTIF(Bugs!B:B,B388)&gt;0,ISNUMBER(SEARCH("x",INDEX(Bugs!D:D,MATCH(B388,Bugs!B:B,0)))))
),"Y","")</f>
        <v/>
      </c>
      <c r="R388">
        <f ca="1">IF(OR(ISNUMBER(MATCH(L388,MasterData!$D$3:$D$18,0)),ISNUMBER(MATCH(L388,MasterData!$C$3:$C$18,0))),
    DATEDIF(E388,I388,"d"),
    DATEDIF(E388,TODAY(),"d"))</f>
        <v>23</v>
      </c>
      <c r="S388">
        <f t="shared" ca="1" si="18"/>
        <v>0</v>
      </c>
      <c r="T388">
        <f t="shared" ca="1" si="19"/>
        <v>1</v>
      </c>
      <c r="U388">
        <f t="shared" ca="1" si="20"/>
        <v>0</v>
      </c>
    </row>
    <row r="389" spans="1:21" x14ac:dyDescent="0.35">
      <c r="B389" t="s">
        <v>104</v>
      </c>
      <c r="D389" s="34" t="s">
        <v>480</v>
      </c>
      <c r="E389" s="208">
        <v>45958</v>
      </c>
      <c r="G389" t="s">
        <v>715</v>
      </c>
      <c r="I389" s="208">
        <v>45959</v>
      </c>
      <c r="K389" t="s">
        <v>235</v>
      </c>
      <c r="L389" t="s">
        <v>171</v>
      </c>
      <c r="M389" t="s">
        <v>1086</v>
      </c>
      <c r="N389" t="s">
        <v>237</v>
      </c>
      <c r="P389" s="193" t="str">
        <f>IF(OR(AND(A389&lt;&gt;"",COUNTIF(Bugs!B:B,A389)&gt;0),AND(B389&lt;&gt;"",COUNTIF(Bugs!A:A,B389)&gt;0)),"Y","")</f>
        <v>Y</v>
      </c>
      <c r="Q389" s="193" t="str">
        <f>IF(OR(
    AND(COUNTIF(Bugs!A:A,B389)&gt;0,ISNUMBER(SEARCH("x",INDEX(Bugs!C:C,MATCH(B389,Bugs!A:A,0))))),
    AND(COUNTIF(Bugs!B:B,B389)&gt;0,ISNUMBER(SEARCH("x",INDEX(Bugs!C:C,MATCH(B389,Bugs!B:B,0))))),
    AND(COUNTIF(Bugs!A:A,B389)&gt;0,ISNUMBER(SEARCH("x",INDEX(Bugs!D:D,MATCH(B389,Bugs!A:A,0))))),
    AND(COUNTIF(Bugs!B:B,B389)&gt;0,ISNUMBER(SEARCH("x",INDEX(Bugs!D:D,MATCH(B389,Bugs!B:B,0)))))
),"Y","")</f>
        <v>Y</v>
      </c>
      <c r="R389">
        <f ca="1">IF(OR(ISNUMBER(MATCH(L389,MasterData!$D$3:$D$18,0)),ISNUMBER(MATCH(L389,MasterData!$C$3:$C$18,0))),
    DATEDIF(E389,I389,"d"),
    DATEDIF(E389,TODAY(),"d"))</f>
        <v>1</v>
      </c>
      <c r="S389">
        <f t="shared" ca="1" si="18"/>
        <v>1</v>
      </c>
      <c r="T389">
        <f t="shared" ca="1" si="19"/>
        <v>0</v>
      </c>
      <c r="U389">
        <f t="shared" ca="1" si="20"/>
        <v>0</v>
      </c>
    </row>
    <row r="390" spans="1:21" x14ac:dyDescent="0.35">
      <c r="B390" t="s">
        <v>1087</v>
      </c>
      <c r="D390" s="34" t="s">
        <v>480</v>
      </c>
      <c r="E390" s="208">
        <v>45958</v>
      </c>
      <c r="G390" t="s">
        <v>715</v>
      </c>
      <c r="I390" s="208">
        <v>45960</v>
      </c>
      <c r="K390" t="s">
        <v>235</v>
      </c>
      <c r="L390" t="s">
        <v>171</v>
      </c>
      <c r="M390" t="s">
        <v>1088</v>
      </c>
      <c r="N390" t="s">
        <v>237</v>
      </c>
      <c r="P390" s="193" t="str">
        <f>IF(OR(AND(A390&lt;&gt;"",COUNTIF(Bugs!B:B,A390)&gt;0),AND(B390&lt;&gt;"",COUNTIF(Bugs!A:A,B390)&gt;0)),"Y","")</f>
        <v/>
      </c>
      <c r="Q390" s="193" t="str">
        <f>IF(OR(
    AND(COUNTIF(Bugs!A:A,B390)&gt;0,ISNUMBER(SEARCH("x",INDEX(Bugs!C:C,MATCH(B390,Bugs!A:A,0))))),
    AND(COUNTIF(Bugs!B:B,B390)&gt;0,ISNUMBER(SEARCH("x",INDEX(Bugs!C:C,MATCH(B390,Bugs!B:B,0))))),
    AND(COUNTIF(Bugs!A:A,B390)&gt;0,ISNUMBER(SEARCH("x",INDEX(Bugs!D:D,MATCH(B390,Bugs!A:A,0))))),
    AND(COUNTIF(Bugs!B:B,B390)&gt;0,ISNUMBER(SEARCH("x",INDEX(Bugs!D:D,MATCH(B390,Bugs!B:B,0)))))
),"Y","")</f>
        <v/>
      </c>
      <c r="R390">
        <f ca="1">IF(OR(ISNUMBER(MATCH(L390,MasterData!$D$3:$D$18,0)),ISNUMBER(MATCH(L390,MasterData!$C$3:$C$18,0))),
    DATEDIF(E390,I390,"d"),
    DATEDIF(E390,TODAY(),"d"))</f>
        <v>2</v>
      </c>
      <c r="S390">
        <f t="shared" ca="1" si="18"/>
        <v>1</v>
      </c>
      <c r="T390">
        <f t="shared" ca="1" si="19"/>
        <v>0</v>
      </c>
      <c r="U390">
        <f t="shared" ca="1" si="20"/>
        <v>0</v>
      </c>
    </row>
    <row r="391" spans="1:21" x14ac:dyDescent="0.35">
      <c r="B391" t="s">
        <v>1089</v>
      </c>
      <c r="D391" s="34" t="s">
        <v>1066</v>
      </c>
      <c r="E391" s="208">
        <v>45959</v>
      </c>
      <c r="G391" t="s">
        <v>1090</v>
      </c>
      <c r="I391" s="208">
        <v>45959</v>
      </c>
      <c r="K391" t="s">
        <v>347</v>
      </c>
      <c r="L391" t="s">
        <v>171</v>
      </c>
      <c r="M391" t="s">
        <v>1091</v>
      </c>
      <c r="N391" t="s">
        <v>237</v>
      </c>
      <c r="P391" s="193" t="str">
        <f>IF(OR(AND(A391&lt;&gt;"",COUNTIF(Bugs!B:B,A391)&gt;0),AND(B391&lt;&gt;"",COUNTIF(Bugs!A:A,B391)&gt;0)),"Y","")</f>
        <v/>
      </c>
      <c r="Q391" s="193" t="str">
        <f>IF(OR(
    AND(COUNTIF(Bugs!A:A,B391)&gt;0,ISNUMBER(SEARCH("x",INDEX(Bugs!C:C,MATCH(B391,Bugs!A:A,0))))),
    AND(COUNTIF(Bugs!B:B,B391)&gt;0,ISNUMBER(SEARCH("x",INDEX(Bugs!C:C,MATCH(B391,Bugs!B:B,0))))),
    AND(COUNTIF(Bugs!A:A,B391)&gt;0,ISNUMBER(SEARCH("x",INDEX(Bugs!D:D,MATCH(B391,Bugs!A:A,0))))),
    AND(COUNTIF(Bugs!B:B,B391)&gt;0,ISNUMBER(SEARCH("x",INDEX(Bugs!D:D,MATCH(B391,Bugs!B:B,0)))))
),"Y","")</f>
        <v/>
      </c>
      <c r="R391">
        <f ca="1">IF(OR(ISNUMBER(MATCH(L391,MasterData!$D$3:$D$18,0)),ISNUMBER(MATCH(L391,MasterData!$C$3:$C$18,0))),
    DATEDIF(E391,I391,"d"),
    DATEDIF(E391,TODAY(),"d"))</f>
        <v>0</v>
      </c>
      <c r="S391">
        <f t="shared" ca="1" si="18"/>
        <v>1</v>
      </c>
      <c r="T391">
        <f t="shared" ca="1" si="19"/>
        <v>0</v>
      </c>
      <c r="U391">
        <f t="shared" ca="1" si="20"/>
        <v>0</v>
      </c>
    </row>
    <row r="392" spans="1:21" x14ac:dyDescent="0.35">
      <c r="B392" t="s">
        <v>105</v>
      </c>
      <c r="D392" s="34" t="s">
        <v>480</v>
      </c>
      <c r="E392" s="208">
        <v>45959</v>
      </c>
      <c r="G392" t="s">
        <v>715</v>
      </c>
      <c r="I392" s="208">
        <v>45960</v>
      </c>
      <c r="K392" t="s">
        <v>235</v>
      </c>
      <c r="L392" t="s">
        <v>171</v>
      </c>
      <c r="M392" t="s">
        <v>1092</v>
      </c>
      <c r="N392" t="s">
        <v>237</v>
      </c>
      <c r="P392" s="193" t="str">
        <f>IF(OR(AND(A392&lt;&gt;"",COUNTIF(Bugs!B:B,A392)&gt;0),AND(B392&lt;&gt;"",COUNTIF(Bugs!A:A,B392)&gt;0)),"Y","")</f>
        <v>Y</v>
      </c>
      <c r="Q392" s="193" t="str">
        <f>IF(OR(
    AND(COUNTIF(Bugs!A:A,B392)&gt;0,ISNUMBER(SEARCH("x",INDEX(Bugs!C:C,MATCH(B392,Bugs!A:A,0))))),
    AND(COUNTIF(Bugs!B:B,B392)&gt;0,ISNUMBER(SEARCH("x",INDEX(Bugs!C:C,MATCH(B392,Bugs!B:B,0))))),
    AND(COUNTIF(Bugs!A:A,B392)&gt;0,ISNUMBER(SEARCH("x",INDEX(Bugs!D:D,MATCH(B392,Bugs!A:A,0))))),
    AND(COUNTIF(Bugs!B:B,B392)&gt;0,ISNUMBER(SEARCH("x",INDEX(Bugs!D:D,MATCH(B392,Bugs!B:B,0)))))
),"Y","")</f>
        <v>Y</v>
      </c>
      <c r="R392">
        <f ca="1">IF(OR(ISNUMBER(MATCH(L392,MasterData!$D$3:$D$18,0)),ISNUMBER(MATCH(L392,MasterData!$C$3:$C$18,0))),
    DATEDIF(E392,I392,"d"),
    DATEDIF(E392,TODAY(),"d"))</f>
        <v>1</v>
      </c>
      <c r="S392">
        <f t="shared" ca="1" si="18"/>
        <v>1</v>
      </c>
      <c r="T392">
        <f t="shared" ca="1" si="19"/>
        <v>0</v>
      </c>
      <c r="U392">
        <f t="shared" ca="1" si="20"/>
        <v>0</v>
      </c>
    </row>
    <row r="393" spans="1:21" x14ac:dyDescent="0.35">
      <c r="B393" t="s">
        <v>106</v>
      </c>
      <c r="D393" s="34" t="s">
        <v>480</v>
      </c>
      <c r="E393" s="208">
        <v>45960</v>
      </c>
      <c r="G393" t="s">
        <v>715</v>
      </c>
      <c r="I393" s="208">
        <v>45992</v>
      </c>
      <c r="K393" t="s">
        <v>235</v>
      </c>
      <c r="L393" t="s">
        <v>171</v>
      </c>
      <c r="M393" t="s">
        <v>1093</v>
      </c>
      <c r="N393" t="s">
        <v>237</v>
      </c>
      <c r="P393" s="193" t="str">
        <f>IF(OR(AND(A393&lt;&gt;"",COUNTIF(Bugs!B:B,A393)&gt;0),AND(B393&lt;&gt;"",COUNTIF(Bugs!A:A,B393)&gt;0)),"Y","")</f>
        <v>Y</v>
      </c>
      <c r="Q393" s="193" t="str">
        <f>IF(OR(
    AND(COUNTIF(Bugs!A:A,B393)&gt;0,ISNUMBER(SEARCH("x",INDEX(Bugs!C:C,MATCH(B393,Bugs!A:A,0))))),
    AND(COUNTIF(Bugs!B:B,B393)&gt;0,ISNUMBER(SEARCH("x",INDEX(Bugs!C:C,MATCH(B393,Bugs!B:B,0))))),
    AND(COUNTIF(Bugs!A:A,B393)&gt;0,ISNUMBER(SEARCH("x",INDEX(Bugs!D:D,MATCH(B393,Bugs!A:A,0))))),
    AND(COUNTIF(Bugs!B:B,B393)&gt;0,ISNUMBER(SEARCH("x",INDEX(Bugs!D:D,MATCH(B393,Bugs!B:B,0)))))
),"Y","")</f>
        <v/>
      </c>
      <c r="R393">
        <f ca="1">IF(OR(ISNUMBER(MATCH(L393,MasterData!$D$3:$D$18,0)),ISNUMBER(MATCH(L393,MasterData!$C$3:$C$18,0))),
    DATEDIF(E393,I393,"d"),
    DATEDIF(E393,TODAY(),"d"))</f>
        <v>32</v>
      </c>
      <c r="S393">
        <f t="shared" ref="S393:S457" ca="1" si="21">IF(AND($R393&gt;=0,$R393&lt;=7),1,0)</f>
        <v>0</v>
      </c>
      <c r="T393">
        <f t="shared" ref="T393:T457" ca="1" si="22">IF(AND($R393&gt;7,R393&lt;=30),1,0)</f>
        <v>0</v>
      </c>
      <c r="U393">
        <f t="shared" ref="U393:U457" ca="1" si="23">IF($R393&gt;30,1,0)</f>
        <v>1</v>
      </c>
    </row>
    <row r="394" spans="1:21" x14ac:dyDescent="0.35">
      <c r="B394" t="s">
        <v>1094</v>
      </c>
      <c r="D394" s="34" t="s">
        <v>1066</v>
      </c>
      <c r="E394" s="208">
        <v>45960</v>
      </c>
      <c r="G394" t="s">
        <v>1095</v>
      </c>
      <c r="I394" s="208">
        <v>45981</v>
      </c>
      <c r="K394" t="s">
        <v>347</v>
      </c>
      <c r="L394" t="s">
        <v>171</v>
      </c>
      <c r="M394" t="s">
        <v>1096</v>
      </c>
      <c r="N394" t="s">
        <v>237</v>
      </c>
      <c r="P394" s="193" t="str">
        <f>IF(OR(AND(A394&lt;&gt;"",COUNTIF(Bugs!B:B,A394)&gt;0),AND(B394&lt;&gt;"",COUNTIF(Bugs!A:A,B394)&gt;0)),"Y","")</f>
        <v/>
      </c>
      <c r="Q394" s="193" t="str">
        <f>IF(OR(
    AND(COUNTIF(Bugs!A:A,B394)&gt;0,ISNUMBER(SEARCH("x",INDEX(Bugs!C:C,MATCH(B394,Bugs!A:A,0))))),
    AND(COUNTIF(Bugs!B:B,B394)&gt;0,ISNUMBER(SEARCH("x",INDEX(Bugs!C:C,MATCH(B394,Bugs!B:B,0))))),
    AND(COUNTIF(Bugs!A:A,B394)&gt;0,ISNUMBER(SEARCH("x",INDEX(Bugs!D:D,MATCH(B394,Bugs!A:A,0))))),
    AND(COUNTIF(Bugs!B:B,B394)&gt;0,ISNUMBER(SEARCH("x",INDEX(Bugs!D:D,MATCH(B394,Bugs!B:B,0)))))
),"Y","")</f>
        <v/>
      </c>
      <c r="R394">
        <f ca="1">IF(OR(ISNUMBER(MATCH(L394,MasterData!$D$3:$D$18,0)),ISNUMBER(MATCH(L394,MasterData!$C$3:$C$18,0))),
    DATEDIF(E394,I394,"d"),
    DATEDIF(E394,TODAY(),"d"))</f>
        <v>21</v>
      </c>
      <c r="S394">
        <f t="shared" ca="1" si="21"/>
        <v>0</v>
      </c>
      <c r="T394">
        <f t="shared" ca="1" si="22"/>
        <v>1</v>
      </c>
      <c r="U394">
        <f t="shared" ca="1" si="23"/>
        <v>0</v>
      </c>
    </row>
    <row r="395" spans="1:21" x14ac:dyDescent="0.35">
      <c r="B395" t="s">
        <v>107</v>
      </c>
      <c r="D395" s="34" t="s">
        <v>254</v>
      </c>
      <c r="E395" s="208">
        <v>45961</v>
      </c>
      <c r="G395" t="s">
        <v>853</v>
      </c>
      <c r="I395" s="208">
        <v>45966</v>
      </c>
      <c r="K395" t="s">
        <v>241</v>
      </c>
      <c r="L395" t="s">
        <v>164</v>
      </c>
      <c r="M395" t="s">
        <v>1097</v>
      </c>
      <c r="N395" t="s">
        <v>237</v>
      </c>
      <c r="P395" s="193" t="str">
        <f>IF(OR(AND(A395&lt;&gt;"",COUNTIF(Bugs!B:B,A395)&gt;0),AND(B395&lt;&gt;"",COUNTIF(Bugs!A:A,B395)&gt;0)),"Y","")</f>
        <v>Y</v>
      </c>
      <c r="Q395" s="193" t="str">
        <f>IF(OR(
    AND(COUNTIF(Bugs!A:A,B395)&gt;0,ISNUMBER(SEARCH("x",INDEX(Bugs!C:C,MATCH(B395,Bugs!A:A,0))))),
    AND(COUNTIF(Bugs!B:B,B395)&gt;0,ISNUMBER(SEARCH("x",INDEX(Bugs!C:C,MATCH(B395,Bugs!B:B,0))))),
    AND(COUNTIF(Bugs!A:A,B395)&gt;0,ISNUMBER(SEARCH("x",INDEX(Bugs!D:D,MATCH(B395,Bugs!A:A,0))))),
    AND(COUNTIF(Bugs!B:B,B395)&gt;0,ISNUMBER(SEARCH("x",INDEX(Bugs!D:D,MATCH(B395,Bugs!B:B,0)))))
),"Y","")</f>
        <v>Y</v>
      </c>
      <c r="R395">
        <f ca="1">IF(OR(ISNUMBER(MATCH(L395,MasterData!$D$3:$D$18,0)),ISNUMBER(MATCH(L395,MasterData!$C$3:$C$18,0))),
    DATEDIF(E395,I395,"d"),
    DATEDIF(E395,TODAY(),"d"))</f>
        <v>46</v>
      </c>
      <c r="S395">
        <f t="shared" ca="1" si="21"/>
        <v>0</v>
      </c>
      <c r="T395">
        <f t="shared" ca="1" si="22"/>
        <v>0</v>
      </c>
      <c r="U395">
        <f t="shared" ca="1" si="23"/>
        <v>1</v>
      </c>
    </row>
    <row r="396" spans="1:21" x14ac:dyDescent="0.35">
      <c r="B396" t="s">
        <v>1098</v>
      </c>
      <c r="D396" s="34" t="s">
        <v>254</v>
      </c>
      <c r="E396" s="208">
        <v>45961</v>
      </c>
      <c r="G396" t="s">
        <v>853</v>
      </c>
      <c r="I396" s="208">
        <v>45996</v>
      </c>
      <c r="K396" t="s">
        <v>241</v>
      </c>
      <c r="L396" t="s">
        <v>171</v>
      </c>
      <c r="M396" t="s">
        <v>1099</v>
      </c>
      <c r="N396" t="s">
        <v>237</v>
      </c>
      <c r="P396" s="193" t="str">
        <f>IF(OR(AND(A396&lt;&gt;"",COUNTIF(Bugs!B:B,A396)&gt;0),AND(B396&lt;&gt;"",COUNTIF(Bugs!A:A,B396)&gt;0)),"Y","")</f>
        <v/>
      </c>
      <c r="Q396" s="193" t="str">
        <f>IF(OR(
    AND(COUNTIF(Bugs!A:A,B396)&gt;0,ISNUMBER(SEARCH("x",INDEX(Bugs!C:C,MATCH(B396,Bugs!A:A,0))))),
    AND(COUNTIF(Bugs!B:B,B396)&gt;0,ISNUMBER(SEARCH("x",INDEX(Bugs!C:C,MATCH(B396,Bugs!B:B,0))))),
    AND(COUNTIF(Bugs!A:A,B396)&gt;0,ISNUMBER(SEARCH("x",INDEX(Bugs!D:D,MATCH(B396,Bugs!A:A,0))))),
    AND(COUNTIF(Bugs!B:B,B396)&gt;0,ISNUMBER(SEARCH("x",INDEX(Bugs!D:D,MATCH(B396,Bugs!B:B,0)))))
),"Y","")</f>
        <v/>
      </c>
      <c r="R396">
        <f ca="1">IF(OR(ISNUMBER(MATCH(L396,MasterData!$D$3:$D$18,0)),ISNUMBER(MATCH(L396,MasterData!$C$3:$C$18,0))),
    DATEDIF(E396,I396,"d"),
    DATEDIF(E396,TODAY(),"d"))</f>
        <v>35</v>
      </c>
      <c r="S396">
        <f t="shared" ca="1" si="21"/>
        <v>0</v>
      </c>
      <c r="T396">
        <f t="shared" ca="1" si="22"/>
        <v>0</v>
      </c>
      <c r="U396">
        <f t="shared" ca="1" si="23"/>
        <v>1</v>
      </c>
    </row>
    <row r="397" spans="1:21" x14ac:dyDescent="0.35">
      <c r="B397" t="s">
        <v>108</v>
      </c>
      <c r="D397" s="34" t="s">
        <v>480</v>
      </c>
      <c r="E397" s="208">
        <v>45961</v>
      </c>
      <c r="G397" t="s">
        <v>715</v>
      </c>
      <c r="I397" s="208">
        <v>45992</v>
      </c>
      <c r="K397" t="s">
        <v>241</v>
      </c>
      <c r="L397" t="s">
        <v>171</v>
      </c>
      <c r="M397" t="s">
        <v>1100</v>
      </c>
      <c r="N397" t="s">
        <v>237</v>
      </c>
      <c r="P397" s="193" t="str">
        <f>IF(OR(AND(A397&lt;&gt;"",COUNTIF(Bugs!B:B,A397)&gt;0),AND(B397&lt;&gt;"",COUNTIF(Bugs!A:A,B397)&gt;0)),"Y","")</f>
        <v>Y</v>
      </c>
      <c r="Q397" s="193" t="str">
        <f>IF(OR(
    AND(COUNTIF(Bugs!A:A,B397)&gt;0,ISNUMBER(SEARCH("x",INDEX(Bugs!C:C,MATCH(B397,Bugs!A:A,0))))),
    AND(COUNTIF(Bugs!B:B,B397)&gt;0,ISNUMBER(SEARCH("x",INDEX(Bugs!C:C,MATCH(B397,Bugs!B:B,0))))),
    AND(COUNTIF(Bugs!A:A,B397)&gt;0,ISNUMBER(SEARCH("x",INDEX(Bugs!D:D,MATCH(B397,Bugs!A:A,0))))),
    AND(COUNTIF(Bugs!B:B,B397)&gt;0,ISNUMBER(SEARCH("x",INDEX(Bugs!D:D,MATCH(B397,Bugs!B:B,0)))))
),"Y","")</f>
        <v>Y</v>
      </c>
      <c r="R397">
        <f ca="1">IF(OR(ISNUMBER(MATCH(L397,MasterData!$D$3:$D$18,0)),ISNUMBER(MATCH(L397,MasterData!$C$3:$C$18,0))),
    DATEDIF(E397,I397,"d"),
    DATEDIF(E397,TODAY(),"d"))</f>
        <v>31</v>
      </c>
      <c r="S397">
        <f t="shared" ca="1" si="21"/>
        <v>0</v>
      </c>
      <c r="T397">
        <f t="shared" ca="1" si="22"/>
        <v>0</v>
      </c>
      <c r="U397">
        <f t="shared" ca="1" si="23"/>
        <v>1</v>
      </c>
    </row>
    <row r="398" spans="1:21" x14ac:dyDescent="0.35">
      <c r="B398" t="s">
        <v>1101</v>
      </c>
      <c r="D398" s="34" t="s">
        <v>1052</v>
      </c>
      <c r="E398" s="208">
        <v>45961</v>
      </c>
      <c r="G398" t="s">
        <v>1053</v>
      </c>
      <c r="I398" s="208">
        <v>45964</v>
      </c>
      <c r="K398" t="s">
        <v>241</v>
      </c>
      <c r="L398" t="s">
        <v>171</v>
      </c>
      <c r="M398" t="s">
        <v>1102</v>
      </c>
      <c r="N398" t="s">
        <v>237</v>
      </c>
      <c r="P398" s="193" t="str">
        <f>IF(OR(AND(A398&lt;&gt;"",COUNTIF(Bugs!B:B,A398)&gt;0),AND(B398&lt;&gt;"",COUNTIF(Bugs!A:A,B398)&gt;0)),"Y","")</f>
        <v/>
      </c>
      <c r="Q398" s="193" t="str">
        <f>IF(OR(
    AND(COUNTIF(Bugs!A:A,B398)&gt;0,ISNUMBER(SEARCH("x",INDEX(Bugs!C:C,MATCH(B398,Bugs!A:A,0))))),
    AND(COUNTIF(Bugs!B:B,B398)&gt;0,ISNUMBER(SEARCH("x",INDEX(Bugs!C:C,MATCH(B398,Bugs!B:B,0))))),
    AND(COUNTIF(Bugs!A:A,B398)&gt;0,ISNUMBER(SEARCH("x",INDEX(Bugs!D:D,MATCH(B398,Bugs!A:A,0))))),
    AND(COUNTIF(Bugs!B:B,B398)&gt;0,ISNUMBER(SEARCH("x",INDEX(Bugs!D:D,MATCH(B398,Bugs!B:B,0)))))
),"Y","")</f>
        <v/>
      </c>
      <c r="R398">
        <f ca="1">IF(OR(ISNUMBER(MATCH(L398,MasterData!$D$3:$D$18,0)),ISNUMBER(MATCH(L398,MasterData!$C$3:$C$18,0))),
    DATEDIF(E398,I398,"d"),
    DATEDIF(E398,TODAY(),"d"))</f>
        <v>3</v>
      </c>
      <c r="S398">
        <f t="shared" ca="1" si="21"/>
        <v>1</v>
      </c>
      <c r="T398">
        <f t="shared" ca="1" si="22"/>
        <v>0</v>
      </c>
      <c r="U398">
        <f t="shared" ca="1" si="23"/>
        <v>0</v>
      </c>
    </row>
    <row r="399" spans="1:21" x14ac:dyDescent="0.35">
      <c r="B399" t="s">
        <v>109</v>
      </c>
      <c r="D399" s="34" t="s">
        <v>746</v>
      </c>
      <c r="E399" s="208">
        <v>45963</v>
      </c>
      <c r="G399" t="s">
        <v>715</v>
      </c>
      <c r="I399" s="208">
        <v>45964</v>
      </c>
      <c r="K399" t="s">
        <v>235</v>
      </c>
      <c r="L399" t="s">
        <v>171</v>
      </c>
      <c r="M399" t="s">
        <v>1103</v>
      </c>
      <c r="N399" t="s">
        <v>237</v>
      </c>
      <c r="P399" s="193" t="str">
        <f>IF(OR(AND(A399&lt;&gt;"",COUNTIF(Bugs!B:B,A399)&gt;0),AND(B399&lt;&gt;"",COUNTIF(Bugs!A:A,B399)&gt;0)),"Y","")</f>
        <v>Y</v>
      </c>
      <c r="Q399" s="193" t="str">
        <f>IF(OR(
    AND(COUNTIF(Bugs!A:A,B399)&gt;0,ISNUMBER(SEARCH("x",INDEX(Bugs!C:C,MATCH(B399,Bugs!A:A,0))))),
    AND(COUNTIF(Bugs!B:B,B399)&gt;0,ISNUMBER(SEARCH("x",INDEX(Bugs!C:C,MATCH(B399,Bugs!B:B,0))))),
    AND(COUNTIF(Bugs!A:A,B399)&gt;0,ISNUMBER(SEARCH("x",INDEX(Bugs!D:D,MATCH(B399,Bugs!A:A,0))))),
    AND(COUNTIF(Bugs!B:B,B399)&gt;0,ISNUMBER(SEARCH("x",INDEX(Bugs!D:D,MATCH(B399,Bugs!B:B,0)))))
),"Y","")</f>
        <v>Y</v>
      </c>
      <c r="R399">
        <f ca="1">IF(OR(ISNUMBER(MATCH(L399,MasterData!$D$3:$D$18,0)),ISNUMBER(MATCH(L399,MasterData!$C$3:$C$18,0))),
    DATEDIF(E399,I399,"d"),
    DATEDIF(E399,TODAY(),"d"))</f>
        <v>1</v>
      </c>
      <c r="S399">
        <f t="shared" ca="1" si="21"/>
        <v>1</v>
      </c>
      <c r="T399">
        <f t="shared" ca="1" si="22"/>
        <v>0</v>
      </c>
      <c r="U399">
        <f t="shared" ca="1" si="23"/>
        <v>0</v>
      </c>
    </row>
    <row r="400" spans="1:21" x14ac:dyDescent="0.35">
      <c r="A400" s="72"/>
      <c r="B400" s="72" t="s">
        <v>1105</v>
      </c>
      <c r="C400" s="72"/>
      <c r="D400" s="180" t="s">
        <v>746</v>
      </c>
      <c r="E400" s="209">
        <v>45964</v>
      </c>
      <c r="F400" s="72"/>
      <c r="G400" s="72" t="s">
        <v>816</v>
      </c>
      <c r="H400" s="72"/>
      <c r="I400" s="209">
        <v>45971</v>
      </c>
      <c r="J400" s="72"/>
      <c r="K400" s="72" t="s">
        <v>235</v>
      </c>
      <c r="L400" s="72" t="s">
        <v>171</v>
      </c>
      <c r="M400" s="72" t="s">
        <v>1106</v>
      </c>
      <c r="N400" s="72" t="s">
        <v>237</v>
      </c>
      <c r="P400" s="193" t="str">
        <f>IF(OR(AND(A400&lt;&gt;"",COUNTIF(Bugs!B:B,A400)&gt;0),AND(B400&lt;&gt;"",COUNTIF(Bugs!A:A,B400)&gt;0)),"Y","")</f>
        <v/>
      </c>
      <c r="Q400" s="193" t="str">
        <f>IF(OR(
    AND(COUNTIF(Bugs!A:A,B400)&gt;0,ISNUMBER(SEARCH("x",INDEX(Bugs!C:C,MATCH(B400,Bugs!A:A,0))))),
    AND(COUNTIF(Bugs!B:B,B400)&gt;0,ISNUMBER(SEARCH("x",INDEX(Bugs!C:C,MATCH(B400,Bugs!B:B,0))))),
    AND(COUNTIF(Bugs!A:A,B400)&gt;0,ISNUMBER(SEARCH("x",INDEX(Bugs!D:D,MATCH(B400,Bugs!A:A,0))))),
    AND(COUNTIF(Bugs!B:B,B400)&gt;0,ISNUMBER(SEARCH("x",INDEX(Bugs!D:D,MATCH(B400,Bugs!B:B,0)))))
),"Y","")</f>
        <v/>
      </c>
      <c r="R400">
        <f ca="1">IF(OR(ISNUMBER(MATCH(L400,MasterData!$D$3:$D$18,0)),ISNUMBER(MATCH(L400,MasterData!$C$3:$C$18,0))),
    DATEDIF(E400,I400,"d"),
    DATEDIF(E400,TODAY(),"d"))</f>
        <v>7</v>
      </c>
      <c r="S400">
        <f t="shared" ca="1" si="21"/>
        <v>1</v>
      </c>
      <c r="T400">
        <f t="shared" ca="1" si="22"/>
        <v>0</v>
      </c>
      <c r="U400">
        <f t="shared" ca="1" si="23"/>
        <v>0</v>
      </c>
    </row>
    <row r="401" spans="1:21" x14ac:dyDescent="0.35">
      <c r="B401" t="s">
        <v>110</v>
      </c>
      <c r="D401" s="34" t="s">
        <v>480</v>
      </c>
      <c r="E401" s="208">
        <v>45964</v>
      </c>
      <c r="G401" t="s">
        <v>834</v>
      </c>
      <c r="I401" s="208">
        <v>45964</v>
      </c>
      <c r="K401" t="s">
        <v>241</v>
      </c>
      <c r="L401" t="s">
        <v>171</v>
      </c>
      <c r="M401" t="s">
        <v>1107</v>
      </c>
      <c r="N401" t="s">
        <v>237</v>
      </c>
      <c r="P401" s="193" t="str">
        <f>IF(OR(AND(A401&lt;&gt;"",COUNTIF(Bugs!B:B,A401)&gt;0),AND(B401&lt;&gt;"",COUNTIF(Bugs!A:A,B401)&gt;0)),"Y","")</f>
        <v>Y</v>
      </c>
      <c r="Q401" s="193" t="str">
        <f>IF(OR(
    AND(COUNTIF(Bugs!A:A,B401)&gt;0,ISNUMBER(SEARCH("x",INDEX(Bugs!C:C,MATCH(B401,Bugs!A:A,0))))),
    AND(COUNTIF(Bugs!B:B,B401)&gt;0,ISNUMBER(SEARCH("x",INDEX(Bugs!C:C,MATCH(B401,Bugs!B:B,0))))),
    AND(COUNTIF(Bugs!A:A,B401)&gt;0,ISNUMBER(SEARCH("x",INDEX(Bugs!D:D,MATCH(B401,Bugs!A:A,0))))),
    AND(COUNTIF(Bugs!B:B,B401)&gt;0,ISNUMBER(SEARCH("x",INDEX(Bugs!D:D,MATCH(B401,Bugs!B:B,0)))))
),"Y","")</f>
        <v>Y</v>
      </c>
      <c r="R401">
        <f ca="1">IF(OR(ISNUMBER(MATCH(L401,MasterData!$D$3:$D$18,0)),ISNUMBER(MATCH(L401,MasterData!$C$3:$C$18,0))),
    DATEDIF(E401,I401,"d"),
    DATEDIF(E401,TODAY(),"d"))</f>
        <v>0</v>
      </c>
      <c r="S401">
        <f t="shared" ca="1" si="21"/>
        <v>1</v>
      </c>
      <c r="T401">
        <f t="shared" ca="1" si="22"/>
        <v>0</v>
      </c>
      <c r="U401">
        <f t="shared" ca="1" si="23"/>
        <v>0</v>
      </c>
    </row>
    <row r="402" spans="1:21" x14ac:dyDescent="0.35">
      <c r="B402" t="s">
        <v>1108</v>
      </c>
      <c r="D402" s="34" t="s">
        <v>480</v>
      </c>
      <c r="E402" s="208">
        <v>45964</v>
      </c>
      <c r="G402" t="s">
        <v>715</v>
      </c>
      <c r="I402" s="208">
        <v>45965</v>
      </c>
      <c r="K402" t="s">
        <v>235</v>
      </c>
      <c r="L402" t="s">
        <v>171</v>
      </c>
      <c r="M402" t="s">
        <v>1109</v>
      </c>
      <c r="N402" t="s">
        <v>237</v>
      </c>
      <c r="P402" s="193" t="str">
        <f>IF(OR(AND(A402&lt;&gt;"",COUNTIF(Bugs!B:B,A402)&gt;0),AND(B402&lt;&gt;"",COUNTIF(Bugs!A:A,B402)&gt;0)),"Y","")</f>
        <v/>
      </c>
      <c r="Q402" s="193" t="str">
        <f>IF(OR(
    AND(COUNTIF(Bugs!A:A,B402)&gt;0,ISNUMBER(SEARCH("x",INDEX(Bugs!C:C,MATCH(B402,Bugs!A:A,0))))),
    AND(COUNTIF(Bugs!B:B,B402)&gt;0,ISNUMBER(SEARCH("x",INDEX(Bugs!C:C,MATCH(B402,Bugs!B:B,0))))),
    AND(COUNTIF(Bugs!A:A,B402)&gt;0,ISNUMBER(SEARCH("x",INDEX(Bugs!D:D,MATCH(B402,Bugs!A:A,0))))),
    AND(COUNTIF(Bugs!B:B,B402)&gt;0,ISNUMBER(SEARCH("x",INDEX(Bugs!D:D,MATCH(B402,Bugs!B:B,0)))))
),"Y","")</f>
        <v/>
      </c>
      <c r="R402">
        <f ca="1">IF(OR(ISNUMBER(MATCH(L402,MasterData!$D$3:$D$18,0)),ISNUMBER(MATCH(L402,MasterData!$C$3:$C$18,0))),
    DATEDIF(E402,I402,"d"),
    DATEDIF(E402,TODAY(),"d"))</f>
        <v>1</v>
      </c>
      <c r="S402">
        <f t="shared" ca="1" si="21"/>
        <v>1</v>
      </c>
      <c r="T402">
        <f t="shared" ca="1" si="22"/>
        <v>0</v>
      </c>
      <c r="U402">
        <f t="shared" ca="1" si="23"/>
        <v>0</v>
      </c>
    </row>
    <row r="403" spans="1:21" x14ac:dyDescent="0.35">
      <c r="B403" t="s">
        <v>1110</v>
      </c>
      <c r="D403" s="34" t="s">
        <v>1066</v>
      </c>
      <c r="E403" s="208">
        <v>45964</v>
      </c>
      <c r="G403" t="s">
        <v>1111</v>
      </c>
      <c r="I403" s="208">
        <v>45967</v>
      </c>
      <c r="K403" t="s">
        <v>235</v>
      </c>
      <c r="L403" t="s">
        <v>171</v>
      </c>
      <c r="M403" t="s">
        <v>1112</v>
      </c>
      <c r="N403" t="s">
        <v>237</v>
      </c>
      <c r="P403" s="193" t="str">
        <f>IF(OR(AND(A403&lt;&gt;"",COUNTIF(Bugs!B:B,A403)&gt;0),AND(B403&lt;&gt;"",COUNTIF(Bugs!A:A,B403)&gt;0)),"Y","")</f>
        <v/>
      </c>
      <c r="Q403" s="193" t="str">
        <f>IF(OR(
    AND(COUNTIF(Bugs!A:A,B403)&gt;0,ISNUMBER(SEARCH("x",INDEX(Bugs!C:C,MATCH(B403,Bugs!A:A,0))))),
    AND(COUNTIF(Bugs!B:B,B403)&gt;0,ISNUMBER(SEARCH("x",INDEX(Bugs!C:C,MATCH(B403,Bugs!B:B,0))))),
    AND(COUNTIF(Bugs!A:A,B403)&gt;0,ISNUMBER(SEARCH("x",INDEX(Bugs!D:D,MATCH(B403,Bugs!A:A,0))))),
    AND(COUNTIF(Bugs!B:B,B403)&gt;0,ISNUMBER(SEARCH("x",INDEX(Bugs!D:D,MATCH(B403,Bugs!B:B,0)))))
),"Y","")</f>
        <v/>
      </c>
      <c r="R403">
        <f ca="1">IF(OR(ISNUMBER(MATCH(L403,MasterData!$D$3:$D$18,0)),ISNUMBER(MATCH(L403,MasterData!$C$3:$C$18,0))),
    DATEDIF(E403,I403,"d"),
    DATEDIF(E403,TODAY(),"d"))</f>
        <v>3</v>
      </c>
      <c r="S403">
        <f t="shared" ca="1" si="21"/>
        <v>1</v>
      </c>
      <c r="T403">
        <f t="shared" ca="1" si="22"/>
        <v>0</v>
      </c>
      <c r="U403">
        <f t="shared" ca="1" si="23"/>
        <v>0</v>
      </c>
    </row>
    <row r="404" spans="1:21" x14ac:dyDescent="0.35">
      <c r="B404" t="s">
        <v>1113</v>
      </c>
      <c r="D404" s="34" t="s">
        <v>1066</v>
      </c>
      <c r="E404" s="208">
        <v>45965</v>
      </c>
      <c r="G404" t="s">
        <v>1114</v>
      </c>
      <c r="I404" s="208">
        <v>45967</v>
      </c>
      <c r="K404" t="s">
        <v>241</v>
      </c>
      <c r="L404" t="s">
        <v>171</v>
      </c>
      <c r="M404" t="s">
        <v>1115</v>
      </c>
      <c r="N404" t="s">
        <v>237</v>
      </c>
      <c r="P404" s="193" t="str">
        <f>IF(OR(AND(A404&lt;&gt;"",COUNTIF(Bugs!B:B,A404)&gt;0),AND(B404&lt;&gt;"",COUNTIF(Bugs!A:A,B404)&gt;0)),"Y","")</f>
        <v/>
      </c>
      <c r="Q404" s="193" t="str">
        <f>IF(OR(
    AND(COUNTIF(Bugs!A:A,B404)&gt;0,ISNUMBER(SEARCH("x",INDEX(Bugs!C:C,MATCH(B404,Bugs!A:A,0))))),
    AND(COUNTIF(Bugs!B:B,B404)&gt;0,ISNUMBER(SEARCH("x",INDEX(Bugs!C:C,MATCH(B404,Bugs!B:B,0))))),
    AND(COUNTIF(Bugs!A:A,B404)&gt;0,ISNUMBER(SEARCH("x",INDEX(Bugs!D:D,MATCH(B404,Bugs!A:A,0))))),
    AND(COUNTIF(Bugs!B:B,B404)&gt;0,ISNUMBER(SEARCH("x",INDEX(Bugs!D:D,MATCH(B404,Bugs!B:B,0)))))
),"Y","")</f>
        <v/>
      </c>
      <c r="R404">
        <f ca="1">IF(OR(ISNUMBER(MATCH(L404,MasterData!$D$3:$D$18,0)),ISNUMBER(MATCH(L404,MasterData!$C$3:$C$18,0))),
    DATEDIF(E404,I404,"d"),
    DATEDIF(E404,TODAY(),"d"))</f>
        <v>2</v>
      </c>
      <c r="S404">
        <f t="shared" ca="1" si="21"/>
        <v>1</v>
      </c>
      <c r="T404">
        <f t="shared" ca="1" si="22"/>
        <v>0</v>
      </c>
      <c r="U404">
        <f t="shared" ca="1" si="23"/>
        <v>0</v>
      </c>
    </row>
    <row r="405" spans="1:21" x14ac:dyDescent="0.35">
      <c r="B405" t="s">
        <v>1116</v>
      </c>
      <c r="D405" s="34" t="s">
        <v>1066</v>
      </c>
      <c r="E405" s="208">
        <v>45965</v>
      </c>
      <c r="G405" t="s">
        <v>1117</v>
      </c>
      <c r="I405" s="208">
        <v>45966</v>
      </c>
      <c r="K405" t="s">
        <v>347</v>
      </c>
      <c r="L405" t="s">
        <v>171</v>
      </c>
      <c r="M405" t="s">
        <v>1118</v>
      </c>
      <c r="N405" t="s">
        <v>237</v>
      </c>
      <c r="P405" s="193" t="str">
        <f>IF(OR(AND(A405&lt;&gt;"",COUNTIF(Bugs!B:B,A405)&gt;0),AND(B405&lt;&gt;"",COUNTIF(Bugs!A:A,B405)&gt;0)),"Y","")</f>
        <v/>
      </c>
      <c r="Q405" s="193" t="str">
        <f>IF(OR(
    AND(COUNTIF(Bugs!A:A,B405)&gt;0,ISNUMBER(SEARCH("x",INDEX(Bugs!C:C,MATCH(B405,Bugs!A:A,0))))),
    AND(COUNTIF(Bugs!B:B,B405)&gt;0,ISNUMBER(SEARCH("x",INDEX(Bugs!C:C,MATCH(B405,Bugs!B:B,0))))),
    AND(COUNTIF(Bugs!A:A,B405)&gt;0,ISNUMBER(SEARCH("x",INDEX(Bugs!D:D,MATCH(B405,Bugs!A:A,0))))),
    AND(COUNTIF(Bugs!B:B,B405)&gt;0,ISNUMBER(SEARCH("x",INDEX(Bugs!D:D,MATCH(B405,Bugs!B:B,0)))))
),"Y","")</f>
        <v/>
      </c>
      <c r="R405">
        <f ca="1">IF(OR(ISNUMBER(MATCH(L405,MasterData!$D$3:$D$18,0)),ISNUMBER(MATCH(L405,MasterData!$C$3:$C$18,0))),
    DATEDIF(E405,I405,"d"),
    DATEDIF(E405,TODAY(),"d"))</f>
        <v>1</v>
      </c>
      <c r="S405">
        <f t="shared" ca="1" si="21"/>
        <v>1</v>
      </c>
      <c r="T405">
        <f t="shared" ca="1" si="22"/>
        <v>0</v>
      </c>
      <c r="U405">
        <f t="shared" ca="1" si="23"/>
        <v>0</v>
      </c>
    </row>
    <row r="406" spans="1:21" x14ac:dyDescent="0.35">
      <c r="B406" t="s">
        <v>1119</v>
      </c>
      <c r="D406" s="34" t="s">
        <v>1066</v>
      </c>
      <c r="E406" s="208">
        <v>45965</v>
      </c>
      <c r="G406" t="s">
        <v>1095</v>
      </c>
      <c r="I406" s="208">
        <v>45965</v>
      </c>
      <c r="K406" t="s">
        <v>235</v>
      </c>
      <c r="L406" t="s">
        <v>171</v>
      </c>
      <c r="M406" t="s">
        <v>1120</v>
      </c>
      <c r="N406" t="s">
        <v>237</v>
      </c>
      <c r="P406" s="193" t="str">
        <f>IF(OR(AND(A406&lt;&gt;"",COUNTIF(Bugs!B:B,A406)&gt;0),AND(B406&lt;&gt;"",COUNTIF(Bugs!A:A,B406)&gt;0)),"Y","")</f>
        <v/>
      </c>
      <c r="Q406" s="193" t="str">
        <f>IF(OR(
    AND(COUNTIF(Bugs!A:A,B406)&gt;0,ISNUMBER(SEARCH("x",INDEX(Bugs!C:C,MATCH(B406,Bugs!A:A,0))))),
    AND(COUNTIF(Bugs!B:B,B406)&gt;0,ISNUMBER(SEARCH("x",INDEX(Bugs!C:C,MATCH(B406,Bugs!B:B,0))))),
    AND(COUNTIF(Bugs!A:A,B406)&gt;0,ISNUMBER(SEARCH("x",INDEX(Bugs!D:D,MATCH(B406,Bugs!A:A,0))))),
    AND(COUNTIF(Bugs!B:B,B406)&gt;0,ISNUMBER(SEARCH("x",INDEX(Bugs!D:D,MATCH(B406,Bugs!B:B,0)))))
),"Y","")</f>
        <v/>
      </c>
      <c r="R406">
        <f ca="1">IF(OR(ISNUMBER(MATCH(L406,MasterData!$D$3:$D$18,0)),ISNUMBER(MATCH(L406,MasterData!$C$3:$C$18,0))),
    DATEDIF(E406,I406,"d"),
    DATEDIF(E406,TODAY(),"d"))</f>
        <v>0</v>
      </c>
      <c r="S406">
        <f t="shared" ca="1" si="21"/>
        <v>1</v>
      </c>
      <c r="T406">
        <f t="shared" ca="1" si="22"/>
        <v>0</v>
      </c>
      <c r="U406">
        <f t="shared" ca="1" si="23"/>
        <v>0</v>
      </c>
    </row>
    <row r="407" spans="1:21" x14ac:dyDescent="0.35">
      <c r="B407" t="s">
        <v>1121</v>
      </c>
      <c r="D407" s="34" t="s">
        <v>1066</v>
      </c>
      <c r="E407" s="208">
        <v>45965</v>
      </c>
      <c r="G407" t="s">
        <v>1122</v>
      </c>
      <c r="I407" s="208">
        <v>45967</v>
      </c>
      <c r="K407" t="s">
        <v>347</v>
      </c>
      <c r="L407" t="s">
        <v>171</v>
      </c>
      <c r="M407" t="s">
        <v>1123</v>
      </c>
      <c r="N407" t="s">
        <v>237</v>
      </c>
      <c r="P407" s="193" t="str">
        <f>IF(OR(AND(A407&lt;&gt;"",COUNTIF(Bugs!B:B,A407)&gt;0),AND(B407&lt;&gt;"",COUNTIF(Bugs!A:A,B407)&gt;0)),"Y","")</f>
        <v/>
      </c>
      <c r="Q407" s="193" t="str">
        <f>IF(OR(
    AND(COUNTIF(Bugs!A:A,B407)&gt;0,ISNUMBER(SEARCH("x",INDEX(Bugs!C:C,MATCH(B407,Bugs!A:A,0))))),
    AND(COUNTIF(Bugs!B:B,B407)&gt;0,ISNUMBER(SEARCH("x",INDEX(Bugs!C:C,MATCH(B407,Bugs!B:B,0))))),
    AND(COUNTIF(Bugs!A:A,B407)&gt;0,ISNUMBER(SEARCH("x",INDEX(Bugs!D:D,MATCH(B407,Bugs!A:A,0))))),
    AND(COUNTIF(Bugs!B:B,B407)&gt;0,ISNUMBER(SEARCH("x",INDEX(Bugs!D:D,MATCH(B407,Bugs!B:B,0)))))
),"Y","")</f>
        <v/>
      </c>
      <c r="R407">
        <f ca="1">IF(OR(ISNUMBER(MATCH(L407,MasterData!$D$3:$D$18,0)),ISNUMBER(MATCH(L407,MasterData!$C$3:$C$18,0))),
    DATEDIF(E407,I407,"d"),
    DATEDIF(E407,TODAY(),"d"))</f>
        <v>2</v>
      </c>
      <c r="S407">
        <f t="shared" ca="1" si="21"/>
        <v>1</v>
      </c>
      <c r="T407">
        <f t="shared" ca="1" si="22"/>
        <v>0</v>
      </c>
      <c r="U407">
        <f t="shared" ca="1" si="23"/>
        <v>0</v>
      </c>
    </row>
    <row r="408" spans="1:21" x14ac:dyDescent="0.35">
      <c r="B408" t="s">
        <v>1124</v>
      </c>
      <c r="D408" s="34" t="s">
        <v>1066</v>
      </c>
      <c r="E408" s="208">
        <v>45965</v>
      </c>
      <c r="G408" t="s">
        <v>1122</v>
      </c>
      <c r="I408" s="208">
        <v>45980</v>
      </c>
      <c r="K408" t="s">
        <v>241</v>
      </c>
      <c r="L408" t="s">
        <v>171</v>
      </c>
      <c r="M408" t="s">
        <v>1125</v>
      </c>
      <c r="N408" t="s">
        <v>237</v>
      </c>
      <c r="P408" s="193" t="str">
        <f>IF(OR(AND(A408&lt;&gt;"",COUNTIF(Bugs!B:B,A408)&gt;0),AND(B408&lt;&gt;"",COUNTIF(Bugs!A:A,B408)&gt;0)),"Y","")</f>
        <v/>
      </c>
      <c r="Q408" s="193" t="str">
        <f>IF(OR(
    AND(COUNTIF(Bugs!A:A,B408)&gt;0,ISNUMBER(SEARCH("x",INDEX(Bugs!C:C,MATCH(B408,Bugs!A:A,0))))),
    AND(COUNTIF(Bugs!B:B,B408)&gt;0,ISNUMBER(SEARCH("x",INDEX(Bugs!C:C,MATCH(B408,Bugs!B:B,0))))),
    AND(COUNTIF(Bugs!A:A,B408)&gt;0,ISNUMBER(SEARCH("x",INDEX(Bugs!D:D,MATCH(B408,Bugs!A:A,0))))),
    AND(COUNTIF(Bugs!B:B,B408)&gt;0,ISNUMBER(SEARCH("x",INDEX(Bugs!D:D,MATCH(B408,Bugs!B:B,0)))))
),"Y","")</f>
        <v/>
      </c>
      <c r="R408">
        <f ca="1">IF(OR(ISNUMBER(MATCH(L408,MasterData!$D$3:$D$18,0)),ISNUMBER(MATCH(L408,MasterData!$C$3:$C$18,0))),
    DATEDIF(E408,I408,"d"),
    DATEDIF(E408,TODAY(),"d"))</f>
        <v>15</v>
      </c>
      <c r="S408">
        <f t="shared" ca="1" si="21"/>
        <v>0</v>
      </c>
      <c r="T408">
        <f t="shared" ca="1" si="22"/>
        <v>1</v>
      </c>
      <c r="U408">
        <f t="shared" ca="1" si="23"/>
        <v>0</v>
      </c>
    </row>
    <row r="409" spans="1:21" x14ac:dyDescent="0.35">
      <c r="B409" t="s">
        <v>1126</v>
      </c>
      <c r="D409" s="34" t="s">
        <v>480</v>
      </c>
      <c r="E409" s="208">
        <v>45965</v>
      </c>
      <c r="G409" t="s">
        <v>1127</v>
      </c>
      <c r="I409" s="208">
        <v>45980</v>
      </c>
      <c r="K409" t="s">
        <v>241</v>
      </c>
      <c r="L409" t="s">
        <v>171</v>
      </c>
      <c r="M409" t="s">
        <v>1128</v>
      </c>
      <c r="N409" t="s">
        <v>237</v>
      </c>
      <c r="P409" s="193" t="str">
        <f>IF(OR(AND(A409&lt;&gt;"",COUNTIF(Bugs!B:B,A409)&gt;0),AND(B409&lt;&gt;"",COUNTIF(Bugs!A:A,B409)&gt;0)),"Y","")</f>
        <v/>
      </c>
      <c r="Q409" s="193" t="str">
        <f>IF(OR(
    AND(COUNTIF(Bugs!A:A,B409)&gt;0,ISNUMBER(SEARCH("x",INDEX(Bugs!C:C,MATCH(B409,Bugs!A:A,0))))),
    AND(COUNTIF(Bugs!B:B,B409)&gt;0,ISNUMBER(SEARCH("x",INDEX(Bugs!C:C,MATCH(B409,Bugs!B:B,0))))),
    AND(COUNTIF(Bugs!A:A,B409)&gt;0,ISNUMBER(SEARCH("x",INDEX(Bugs!D:D,MATCH(B409,Bugs!A:A,0))))),
    AND(COUNTIF(Bugs!B:B,B409)&gt;0,ISNUMBER(SEARCH("x",INDEX(Bugs!D:D,MATCH(B409,Bugs!B:B,0)))))
),"Y","")</f>
        <v/>
      </c>
      <c r="R409">
        <f ca="1">IF(OR(ISNUMBER(MATCH(L409,MasterData!$D$3:$D$18,0)),ISNUMBER(MATCH(L409,MasterData!$C$3:$C$18,0))),
    DATEDIF(E409,I409,"d"),
    DATEDIF(E409,TODAY(),"d"))</f>
        <v>15</v>
      </c>
      <c r="S409">
        <f t="shared" ca="1" si="21"/>
        <v>0</v>
      </c>
      <c r="T409">
        <f t="shared" ca="1" si="22"/>
        <v>1</v>
      </c>
      <c r="U409">
        <f t="shared" ca="1" si="23"/>
        <v>0</v>
      </c>
    </row>
    <row r="410" spans="1:21" x14ac:dyDescent="0.35">
      <c r="B410" t="s">
        <v>1129</v>
      </c>
      <c r="D410" s="34" t="s">
        <v>480</v>
      </c>
      <c r="E410" s="208">
        <v>45965</v>
      </c>
      <c r="G410" t="s">
        <v>715</v>
      </c>
      <c r="I410" s="208">
        <v>45966</v>
      </c>
      <c r="K410" t="s">
        <v>235</v>
      </c>
      <c r="L410" t="s">
        <v>171</v>
      </c>
      <c r="M410" t="s">
        <v>1130</v>
      </c>
      <c r="N410" t="s">
        <v>237</v>
      </c>
      <c r="P410" s="193" t="str">
        <f>IF(OR(AND(A410&lt;&gt;"",COUNTIF(Bugs!B:B,A410)&gt;0),AND(B410&lt;&gt;"",COUNTIF(Bugs!A:A,B410)&gt;0)),"Y","")</f>
        <v/>
      </c>
      <c r="Q410" s="193" t="str">
        <f>IF(OR(
    AND(COUNTIF(Bugs!A:A,B410)&gt;0,ISNUMBER(SEARCH("x",INDEX(Bugs!C:C,MATCH(B410,Bugs!A:A,0))))),
    AND(COUNTIF(Bugs!B:B,B410)&gt;0,ISNUMBER(SEARCH("x",INDEX(Bugs!C:C,MATCH(B410,Bugs!B:B,0))))),
    AND(COUNTIF(Bugs!A:A,B410)&gt;0,ISNUMBER(SEARCH("x",INDEX(Bugs!D:D,MATCH(B410,Bugs!A:A,0))))),
    AND(COUNTIF(Bugs!B:B,B410)&gt;0,ISNUMBER(SEARCH("x",INDEX(Bugs!D:D,MATCH(B410,Bugs!B:B,0)))))
),"Y","")</f>
        <v/>
      </c>
      <c r="R410">
        <f ca="1">IF(OR(ISNUMBER(MATCH(L410,MasterData!$D$3:$D$18,0)),ISNUMBER(MATCH(L410,MasterData!$C$3:$C$18,0))),
    DATEDIF(E410,I410,"d"),
    DATEDIF(E410,TODAY(),"d"))</f>
        <v>1</v>
      </c>
      <c r="S410">
        <f t="shared" ca="1" si="21"/>
        <v>1</v>
      </c>
      <c r="T410">
        <f t="shared" ca="1" si="22"/>
        <v>0</v>
      </c>
      <c r="U410">
        <f t="shared" ca="1" si="23"/>
        <v>0</v>
      </c>
    </row>
    <row r="411" spans="1:21" x14ac:dyDescent="0.35">
      <c r="A411" s="72"/>
      <c r="B411" s="72" t="s">
        <v>111</v>
      </c>
      <c r="C411" s="72"/>
      <c r="D411" s="180" t="s">
        <v>480</v>
      </c>
      <c r="E411" s="209">
        <v>45965</v>
      </c>
      <c r="F411" s="72"/>
      <c r="G411" s="72" t="s">
        <v>715</v>
      </c>
      <c r="H411" s="72"/>
      <c r="I411" s="209">
        <v>45973</v>
      </c>
      <c r="J411" s="72"/>
      <c r="K411" s="72" t="s">
        <v>235</v>
      </c>
      <c r="L411" t="s">
        <v>171</v>
      </c>
      <c r="M411" s="72" t="s">
        <v>1131</v>
      </c>
      <c r="N411" s="72" t="s">
        <v>237</v>
      </c>
      <c r="P411" s="193" t="str">
        <f>IF(OR(AND(A411&lt;&gt;"",COUNTIF(Bugs!B:B,A411)&gt;0),AND(B411&lt;&gt;"",COUNTIF(Bugs!A:A,B411)&gt;0)),"Y","")</f>
        <v>Y</v>
      </c>
      <c r="Q411" s="193" t="str">
        <f>IF(OR(
    AND(COUNTIF(Bugs!A:A,B411)&gt;0,ISNUMBER(SEARCH("x",INDEX(Bugs!C:C,MATCH(B411,Bugs!A:A,0))))),
    AND(COUNTIF(Bugs!B:B,B411)&gt;0,ISNUMBER(SEARCH("x",INDEX(Bugs!C:C,MATCH(B411,Bugs!B:B,0))))),
    AND(COUNTIF(Bugs!A:A,B411)&gt;0,ISNUMBER(SEARCH("x",INDEX(Bugs!D:D,MATCH(B411,Bugs!A:A,0))))),
    AND(COUNTIF(Bugs!B:B,B411)&gt;0,ISNUMBER(SEARCH("x",INDEX(Bugs!D:D,MATCH(B411,Bugs!B:B,0)))))
),"Y","")</f>
        <v/>
      </c>
      <c r="R411">
        <f ca="1">IF(OR(ISNUMBER(MATCH(L411,MasterData!$D$3:$D$18,0)),ISNUMBER(MATCH(L411,MasterData!$C$3:$C$18,0))),
    DATEDIF(E411,I411,"d"),
    DATEDIF(E411,TODAY(),"d"))</f>
        <v>8</v>
      </c>
      <c r="S411">
        <f t="shared" ca="1" si="21"/>
        <v>0</v>
      </c>
      <c r="T411">
        <f t="shared" ca="1" si="22"/>
        <v>1</v>
      </c>
      <c r="U411">
        <f t="shared" ca="1" si="23"/>
        <v>0</v>
      </c>
    </row>
    <row r="412" spans="1:21" x14ac:dyDescent="0.35">
      <c r="B412" t="s">
        <v>1132</v>
      </c>
      <c r="D412" s="34" t="s">
        <v>1066</v>
      </c>
      <c r="E412" s="208">
        <v>45966</v>
      </c>
      <c r="G412" t="s">
        <v>1122</v>
      </c>
      <c r="I412" s="208">
        <v>45986</v>
      </c>
      <c r="K412" t="s">
        <v>241</v>
      </c>
      <c r="L412" t="s">
        <v>164</v>
      </c>
      <c r="M412" t="s">
        <v>1133</v>
      </c>
      <c r="N412" t="s">
        <v>237</v>
      </c>
      <c r="P412" s="193" t="str">
        <f>IF(OR(AND(A412&lt;&gt;"",COUNTIF(Bugs!B:B,A412)&gt;0),AND(B412&lt;&gt;"",COUNTIF(Bugs!A:A,B412)&gt;0)),"Y","")</f>
        <v/>
      </c>
      <c r="Q412" s="193" t="str">
        <f>IF(OR(
    AND(COUNTIF(Bugs!A:A,B412)&gt;0,ISNUMBER(SEARCH("x",INDEX(Bugs!C:C,MATCH(B412,Bugs!A:A,0))))),
    AND(COUNTIF(Bugs!B:B,B412)&gt;0,ISNUMBER(SEARCH("x",INDEX(Bugs!C:C,MATCH(B412,Bugs!B:B,0))))),
    AND(COUNTIF(Bugs!A:A,B412)&gt;0,ISNUMBER(SEARCH("x",INDEX(Bugs!D:D,MATCH(B412,Bugs!A:A,0))))),
    AND(COUNTIF(Bugs!B:B,B412)&gt;0,ISNUMBER(SEARCH("x",INDEX(Bugs!D:D,MATCH(B412,Bugs!B:B,0)))))
),"Y","")</f>
        <v/>
      </c>
      <c r="R412">
        <f ca="1">IF(OR(ISNUMBER(MATCH(L412,MasterData!$D$3:$D$18,0)),ISNUMBER(MATCH(L412,MasterData!$C$3:$C$18,0))),
    DATEDIF(E412,I412,"d"),
    DATEDIF(E412,TODAY(),"d"))</f>
        <v>41</v>
      </c>
      <c r="S412">
        <f t="shared" ca="1" si="21"/>
        <v>0</v>
      </c>
      <c r="T412">
        <f t="shared" ca="1" si="22"/>
        <v>0</v>
      </c>
      <c r="U412">
        <f t="shared" ca="1" si="23"/>
        <v>1</v>
      </c>
    </row>
    <row r="413" spans="1:21" x14ac:dyDescent="0.35">
      <c r="B413" t="s">
        <v>1134</v>
      </c>
      <c r="D413" s="34" t="s">
        <v>1066</v>
      </c>
      <c r="E413" s="208">
        <v>45966</v>
      </c>
      <c r="G413" t="s">
        <v>1122</v>
      </c>
      <c r="I413" s="208">
        <v>45978</v>
      </c>
      <c r="K413" t="s">
        <v>241</v>
      </c>
      <c r="L413" t="s">
        <v>164</v>
      </c>
      <c r="M413" t="s">
        <v>1135</v>
      </c>
      <c r="N413" t="s">
        <v>237</v>
      </c>
      <c r="P413" s="193" t="str">
        <f>IF(OR(AND(A413&lt;&gt;"",COUNTIF(Bugs!B:B,A413)&gt;0),AND(B413&lt;&gt;"",COUNTIF(Bugs!A:A,B413)&gt;0)),"Y","")</f>
        <v/>
      </c>
      <c r="Q413" s="193" t="str">
        <f>IF(OR(
    AND(COUNTIF(Bugs!A:A,B413)&gt;0,ISNUMBER(SEARCH("x",INDEX(Bugs!C:C,MATCH(B413,Bugs!A:A,0))))),
    AND(COUNTIF(Bugs!B:B,B413)&gt;0,ISNUMBER(SEARCH("x",INDEX(Bugs!C:C,MATCH(B413,Bugs!B:B,0))))),
    AND(COUNTIF(Bugs!A:A,B413)&gt;0,ISNUMBER(SEARCH("x",INDEX(Bugs!D:D,MATCH(B413,Bugs!A:A,0))))),
    AND(COUNTIF(Bugs!B:B,B413)&gt;0,ISNUMBER(SEARCH("x",INDEX(Bugs!D:D,MATCH(B413,Bugs!B:B,0)))))
),"Y","")</f>
        <v/>
      </c>
      <c r="R413">
        <f ca="1">IF(OR(ISNUMBER(MATCH(L413,MasterData!$D$3:$D$18,0)),ISNUMBER(MATCH(L413,MasterData!$C$3:$C$18,0))),
    DATEDIF(E413,I413,"d"),
    DATEDIF(E413,TODAY(),"d"))</f>
        <v>41</v>
      </c>
      <c r="S413">
        <f t="shared" ca="1" si="21"/>
        <v>0</v>
      </c>
      <c r="T413">
        <f t="shared" ca="1" si="22"/>
        <v>0</v>
      </c>
      <c r="U413">
        <f t="shared" ca="1" si="23"/>
        <v>1</v>
      </c>
    </row>
    <row r="414" spans="1:21" x14ac:dyDescent="0.35">
      <c r="B414" t="s">
        <v>1136</v>
      </c>
      <c r="D414" s="34" t="s">
        <v>746</v>
      </c>
      <c r="E414" s="208">
        <v>45966</v>
      </c>
      <c r="G414" t="s">
        <v>715</v>
      </c>
      <c r="I414" s="208">
        <v>45966</v>
      </c>
      <c r="K414" t="s">
        <v>235</v>
      </c>
      <c r="L414" t="s">
        <v>171</v>
      </c>
      <c r="M414" t="s">
        <v>1137</v>
      </c>
      <c r="N414" t="s">
        <v>237</v>
      </c>
      <c r="P414" s="193" t="str">
        <f>IF(OR(AND(A414&lt;&gt;"",COUNTIF(Bugs!B:B,A414)&gt;0),AND(B414&lt;&gt;"",COUNTIF(Bugs!A:A,B414)&gt;0)),"Y","")</f>
        <v/>
      </c>
      <c r="Q414" s="193" t="str">
        <f>IF(OR(
    AND(COUNTIF(Bugs!A:A,B414)&gt;0,ISNUMBER(SEARCH("x",INDEX(Bugs!C:C,MATCH(B414,Bugs!A:A,0))))),
    AND(COUNTIF(Bugs!B:B,B414)&gt;0,ISNUMBER(SEARCH("x",INDEX(Bugs!C:C,MATCH(B414,Bugs!B:B,0))))),
    AND(COUNTIF(Bugs!A:A,B414)&gt;0,ISNUMBER(SEARCH("x",INDEX(Bugs!D:D,MATCH(B414,Bugs!A:A,0))))),
    AND(COUNTIF(Bugs!B:B,B414)&gt;0,ISNUMBER(SEARCH("x",INDEX(Bugs!D:D,MATCH(B414,Bugs!B:B,0)))))
),"Y","")</f>
        <v/>
      </c>
      <c r="R414">
        <f ca="1">IF(OR(ISNUMBER(MATCH(L414,MasterData!$D$3:$D$18,0)),ISNUMBER(MATCH(L414,MasterData!$C$3:$C$18,0))),
    DATEDIF(E414,I414,"d"),
    DATEDIF(E414,TODAY(),"d"))</f>
        <v>0</v>
      </c>
      <c r="S414">
        <f t="shared" ca="1" si="21"/>
        <v>1</v>
      </c>
      <c r="T414">
        <f t="shared" ca="1" si="22"/>
        <v>0</v>
      </c>
      <c r="U414">
        <f t="shared" ca="1" si="23"/>
        <v>0</v>
      </c>
    </row>
    <row r="415" spans="1:21" x14ac:dyDescent="0.35">
      <c r="A415" s="72"/>
      <c r="B415" s="72" t="s">
        <v>1138</v>
      </c>
      <c r="C415" s="72"/>
      <c r="D415" s="180" t="s">
        <v>1066</v>
      </c>
      <c r="E415" s="209">
        <v>45966</v>
      </c>
      <c r="F415" s="72"/>
      <c r="G415" s="72" t="s">
        <v>1090</v>
      </c>
      <c r="H415" s="72"/>
      <c r="I415" s="209">
        <v>45973</v>
      </c>
      <c r="J415" s="72"/>
      <c r="K415" s="72" t="s">
        <v>235</v>
      </c>
      <c r="L415" t="s">
        <v>171</v>
      </c>
      <c r="M415" s="72" t="s">
        <v>1139</v>
      </c>
      <c r="N415" s="72" t="s">
        <v>237</v>
      </c>
      <c r="P415" s="193" t="str">
        <f>IF(OR(AND(A415&lt;&gt;"",COUNTIF(Bugs!B:B,A415)&gt;0),AND(B415&lt;&gt;"",COUNTIF(Bugs!A:A,B415)&gt;0)),"Y","")</f>
        <v/>
      </c>
      <c r="Q415" s="193" t="str">
        <f>IF(OR(
    AND(COUNTIF(Bugs!A:A,B415)&gt;0,ISNUMBER(SEARCH("x",INDEX(Bugs!C:C,MATCH(B415,Bugs!A:A,0))))),
    AND(COUNTIF(Bugs!B:B,B415)&gt;0,ISNUMBER(SEARCH("x",INDEX(Bugs!C:C,MATCH(B415,Bugs!B:B,0))))),
    AND(COUNTIF(Bugs!A:A,B415)&gt;0,ISNUMBER(SEARCH("x",INDEX(Bugs!D:D,MATCH(B415,Bugs!A:A,0))))),
    AND(COUNTIF(Bugs!B:B,B415)&gt;0,ISNUMBER(SEARCH("x",INDEX(Bugs!D:D,MATCH(B415,Bugs!B:B,0)))))
),"Y","")</f>
        <v/>
      </c>
      <c r="R415">
        <f ca="1">IF(OR(ISNUMBER(MATCH(L415,MasterData!$D$3:$D$18,0)),ISNUMBER(MATCH(L415,MasterData!$C$3:$C$18,0))),
    DATEDIF(E415,I415,"d"),
    DATEDIF(E415,TODAY(),"d"))</f>
        <v>7</v>
      </c>
      <c r="S415">
        <f t="shared" ca="1" si="21"/>
        <v>1</v>
      </c>
      <c r="T415">
        <f t="shared" ca="1" si="22"/>
        <v>0</v>
      </c>
      <c r="U415">
        <f t="shared" ca="1" si="23"/>
        <v>0</v>
      </c>
    </row>
    <row r="416" spans="1:21" x14ac:dyDescent="0.35">
      <c r="B416" t="s">
        <v>112</v>
      </c>
      <c r="D416" s="34" t="s">
        <v>480</v>
      </c>
      <c r="E416" s="208">
        <v>45966</v>
      </c>
      <c r="G416" t="s">
        <v>1140</v>
      </c>
      <c r="I416" s="208">
        <v>45966</v>
      </c>
      <c r="K416" t="s">
        <v>347</v>
      </c>
      <c r="L416" t="s">
        <v>164</v>
      </c>
      <c r="M416" t="s">
        <v>1141</v>
      </c>
      <c r="N416" t="s">
        <v>237</v>
      </c>
      <c r="P416" s="193" t="str">
        <f>IF(OR(AND(A416&lt;&gt;"",COUNTIF(Bugs!B:B,A416)&gt;0),AND(B416&lt;&gt;"",COUNTIF(Bugs!A:A,B416)&gt;0)),"Y","")</f>
        <v>Y</v>
      </c>
      <c r="Q416" s="193" t="str">
        <f>IF(OR(
    AND(COUNTIF(Bugs!A:A,B416)&gt;0,ISNUMBER(SEARCH("x",INDEX(Bugs!C:C,MATCH(B416,Bugs!A:A,0))))),
    AND(COUNTIF(Bugs!B:B,B416)&gt;0,ISNUMBER(SEARCH("x",INDEX(Bugs!C:C,MATCH(B416,Bugs!B:B,0))))),
    AND(COUNTIF(Bugs!A:A,B416)&gt;0,ISNUMBER(SEARCH("x",INDEX(Bugs!D:D,MATCH(B416,Bugs!A:A,0))))),
    AND(COUNTIF(Bugs!B:B,B416)&gt;0,ISNUMBER(SEARCH("x",INDEX(Bugs!D:D,MATCH(B416,Bugs!B:B,0)))))
),"Y","")</f>
        <v>Y</v>
      </c>
      <c r="R416">
        <f ca="1">IF(OR(ISNUMBER(MATCH(L416,MasterData!$D$3:$D$18,0)),ISNUMBER(MATCH(L416,MasterData!$C$3:$C$18,0))),
    DATEDIF(E416,I416,"d"),
    DATEDIF(E416,TODAY(),"d"))</f>
        <v>41</v>
      </c>
      <c r="S416">
        <f t="shared" ca="1" si="21"/>
        <v>0</v>
      </c>
      <c r="T416">
        <f t="shared" ca="1" si="22"/>
        <v>0</v>
      </c>
      <c r="U416">
        <f t="shared" ca="1" si="23"/>
        <v>1</v>
      </c>
    </row>
    <row r="417" spans="1:21" x14ac:dyDescent="0.35">
      <c r="B417" t="s">
        <v>113</v>
      </c>
      <c r="D417" s="34" t="s">
        <v>746</v>
      </c>
      <c r="E417" s="208">
        <v>45966</v>
      </c>
      <c r="G417" t="s">
        <v>816</v>
      </c>
      <c r="I417" s="208">
        <v>45966</v>
      </c>
      <c r="K417" t="s">
        <v>235</v>
      </c>
      <c r="L417" t="s">
        <v>164</v>
      </c>
      <c r="M417" t="s">
        <v>1143</v>
      </c>
      <c r="N417" t="s">
        <v>237</v>
      </c>
      <c r="P417" s="193" t="str">
        <f>IF(OR(AND(A417&lt;&gt;"",COUNTIF(Bugs!B:B,A417)&gt;0),AND(B417&lt;&gt;"",COUNTIF(Bugs!A:A,B417)&gt;0)),"Y","")</f>
        <v>Y</v>
      </c>
      <c r="Q417" s="193" t="str">
        <f>IF(OR(
    AND(COUNTIF(Bugs!A:A,B417)&gt;0,ISNUMBER(SEARCH("x",INDEX(Bugs!C:C,MATCH(B417,Bugs!A:A,0))))),
    AND(COUNTIF(Bugs!B:B,B417)&gt;0,ISNUMBER(SEARCH("x",INDEX(Bugs!C:C,MATCH(B417,Bugs!B:B,0))))),
    AND(COUNTIF(Bugs!A:A,B417)&gt;0,ISNUMBER(SEARCH("x",INDEX(Bugs!D:D,MATCH(B417,Bugs!A:A,0))))),
    AND(COUNTIF(Bugs!B:B,B417)&gt;0,ISNUMBER(SEARCH("x",INDEX(Bugs!D:D,MATCH(B417,Bugs!B:B,0)))))
),"Y","")</f>
        <v>Y</v>
      </c>
      <c r="R417">
        <f ca="1">IF(OR(ISNUMBER(MATCH(L417,MasterData!$D$3:$D$18,0)),ISNUMBER(MATCH(L417,MasterData!$C$3:$C$18,0))),
    DATEDIF(E417,I417,"d"),
    DATEDIF(E417,TODAY(),"d"))</f>
        <v>41</v>
      </c>
      <c r="S417">
        <f t="shared" ca="1" si="21"/>
        <v>0</v>
      </c>
      <c r="T417">
        <f t="shared" ca="1" si="22"/>
        <v>0</v>
      </c>
      <c r="U417">
        <f t="shared" ca="1" si="23"/>
        <v>1</v>
      </c>
    </row>
    <row r="418" spans="1:21" x14ac:dyDescent="0.35">
      <c r="B418" t="s">
        <v>1144</v>
      </c>
      <c r="D418" s="34" t="s">
        <v>746</v>
      </c>
      <c r="E418" s="208">
        <v>45966</v>
      </c>
      <c r="G418" t="s">
        <v>715</v>
      </c>
      <c r="I418" s="208">
        <v>45968</v>
      </c>
      <c r="K418" t="s">
        <v>235</v>
      </c>
      <c r="L418" t="s">
        <v>171</v>
      </c>
      <c r="M418" t="s">
        <v>1145</v>
      </c>
      <c r="N418" t="s">
        <v>237</v>
      </c>
      <c r="P418" s="193" t="str">
        <f>IF(OR(AND(A418&lt;&gt;"",COUNTIF(Bugs!B:B,A418)&gt;0),AND(B418&lt;&gt;"",COUNTIF(Bugs!A:A,B418)&gt;0)),"Y","")</f>
        <v/>
      </c>
      <c r="Q418" s="193" t="str">
        <f>IF(OR(
    AND(COUNTIF(Bugs!A:A,B418)&gt;0,ISNUMBER(SEARCH("x",INDEX(Bugs!C:C,MATCH(B418,Bugs!A:A,0))))),
    AND(COUNTIF(Bugs!B:B,B418)&gt;0,ISNUMBER(SEARCH("x",INDEX(Bugs!C:C,MATCH(B418,Bugs!B:B,0))))),
    AND(COUNTIF(Bugs!A:A,B418)&gt;0,ISNUMBER(SEARCH("x",INDEX(Bugs!D:D,MATCH(B418,Bugs!A:A,0))))),
    AND(COUNTIF(Bugs!B:B,B418)&gt;0,ISNUMBER(SEARCH("x",INDEX(Bugs!D:D,MATCH(B418,Bugs!B:B,0)))))
),"Y","")</f>
        <v/>
      </c>
      <c r="R418">
        <f ca="1">IF(OR(ISNUMBER(MATCH(L418,MasterData!$D$3:$D$18,0)),ISNUMBER(MATCH(L418,MasterData!$C$3:$C$18,0))),
    DATEDIF(E418,I418,"d"),
    DATEDIF(E418,TODAY(),"d"))</f>
        <v>2</v>
      </c>
      <c r="S418">
        <f t="shared" ca="1" si="21"/>
        <v>1</v>
      </c>
      <c r="T418">
        <f t="shared" ca="1" si="22"/>
        <v>0</v>
      </c>
      <c r="U418">
        <f t="shared" ca="1" si="23"/>
        <v>0</v>
      </c>
    </row>
    <row r="419" spans="1:21" x14ac:dyDescent="0.35">
      <c r="A419" s="72"/>
      <c r="B419" s="72" t="s">
        <v>114</v>
      </c>
      <c r="C419" s="72"/>
      <c r="D419" s="180" t="s">
        <v>480</v>
      </c>
      <c r="E419" s="209">
        <v>45967</v>
      </c>
      <c r="F419" s="72"/>
      <c r="G419" s="72" t="s">
        <v>715</v>
      </c>
      <c r="H419" s="72"/>
      <c r="I419" s="209">
        <v>45971</v>
      </c>
      <c r="J419" s="72"/>
      <c r="K419" s="72" t="s">
        <v>235</v>
      </c>
      <c r="L419" t="s">
        <v>171</v>
      </c>
      <c r="M419" s="72" t="s">
        <v>1146</v>
      </c>
      <c r="N419" s="72" t="s">
        <v>237</v>
      </c>
      <c r="P419" s="193" t="str">
        <f>IF(OR(AND(A419&lt;&gt;"",COUNTIF(Bugs!B:B,A419)&gt;0),AND(B419&lt;&gt;"",COUNTIF(Bugs!A:A,B419)&gt;0)),"Y","")</f>
        <v>Y</v>
      </c>
      <c r="Q419" s="193" t="str">
        <f>IF(OR(
    AND(COUNTIF(Bugs!A:A,B419)&gt;0,ISNUMBER(SEARCH("x",INDEX(Bugs!C:C,MATCH(B419,Bugs!A:A,0))))),
    AND(COUNTIF(Bugs!B:B,B419)&gt;0,ISNUMBER(SEARCH("x",INDEX(Bugs!C:C,MATCH(B419,Bugs!B:B,0))))),
    AND(COUNTIF(Bugs!A:A,B419)&gt;0,ISNUMBER(SEARCH("x",INDEX(Bugs!D:D,MATCH(B419,Bugs!A:A,0))))),
    AND(COUNTIF(Bugs!B:B,B419)&gt;0,ISNUMBER(SEARCH("x",INDEX(Bugs!D:D,MATCH(B419,Bugs!B:B,0)))))
),"Y","")</f>
        <v>Y</v>
      </c>
      <c r="R419">
        <f ca="1">IF(OR(ISNUMBER(MATCH(L419,MasterData!$D$3:$D$18,0)),ISNUMBER(MATCH(L419,MasterData!$C$3:$C$18,0))),
    DATEDIF(E419,I419,"d"),
    DATEDIF(E419,TODAY(),"d"))</f>
        <v>4</v>
      </c>
      <c r="S419">
        <f t="shared" ca="1" si="21"/>
        <v>1</v>
      </c>
      <c r="T419">
        <f t="shared" ca="1" si="22"/>
        <v>0</v>
      </c>
      <c r="U419">
        <f t="shared" ca="1" si="23"/>
        <v>0</v>
      </c>
    </row>
    <row r="420" spans="1:21" x14ac:dyDescent="0.35">
      <c r="A420" s="72"/>
      <c r="B420" s="72" t="s">
        <v>1147</v>
      </c>
      <c r="C420" s="72"/>
      <c r="D420" s="180" t="s">
        <v>1066</v>
      </c>
      <c r="E420" s="209">
        <v>45967</v>
      </c>
      <c r="F420" s="72"/>
      <c r="G420" s="72" t="s">
        <v>1095</v>
      </c>
      <c r="H420" s="72"/>
      <c r="I420" s="209">
        <v>45971</v>
      </c>
      <c r="J420" s="72"/>
      <c r="K420" s="72" t="s">
        <v>235</v>
      </c>
      <c r="L420" t="s">
        <v>171</v>
      </c>
      <c r="M420" s="72" t="s">
        <v>1148</v>
      </c>
      <c r="N420" s="72" t="s">
        <v>237</v>
      </c>
      <c r="P420" s="193" t="str">
        <f>IF(OR(AND(A420&lt;&gt;"",COUNTIF(Bugs!B:B,A420)&gt;0),AND(B420&lt;&gt;"",COUNTIF(Bugs!A:A,B420)&gt;0)),"Y","")</f>
        <v/>
      </c>
      <c r="Q420" s="193" t="str">
        <f>IF(OR(
    AND(COUNTIF(Bugs!A:A,B420)&gt;0,ISNUMBER(SEARCH("x",INDEX(Bugs!C:C,MATCH(B420,Bugs!A:A,0))))),
    AND(COUNTIF(Bugs!B:B,B420)&gt;0,ISNUMBER(SEARCH("x",INDEX(Bugs!C:C,MATCH(B420,Bugs!B:B,0))))),
    AND(COUNTIF(Bugs!A:A,B420)&gt;0,ISNUMBER(SEARCH("x",INDEX(Bugs!D:D,MATCH(B420,Bugs!A:A,0))))),
    AND(COUNTIF(Bugs!B:B,B420)&gt;0,ISNUMBER(SEARCH("x",INDEX(Bugs!D:D,MATCH(B420,Bugs!B:B,0)))))
),"Y","")</f>
        <v/>
      </c>
      <c r="R420">
        <f ca="1">IF(OR(ISNUMBER(MATCH(L420,MasterData!$D$3:$D$18,0)),ISNUMBER(MATCH(L420,MasterData!$C$3:$C$18,0))),
    DATEDIF(E420,I420,"d"),
    DATEDIF(E420,TODAY(),"d"))</f>
        <v>4</v>
      </c>
      <c r="S420">
        <f t="shared" ca="1" si="21"/>
        <v>1</v>
      </c>
      <c r="T420">
        <f t="shared" ca="1" si="22"/>
        <v>0</v>
      </c>
      <c r="U420">
        <f t="shared" ca="1" si="23"/>
        <v>0</v>
      </c>
    </row>
    <row r="421" spans="1:21" x14ac:dyDescent="0.35">
      <c r="B421" t="s">
        <v>1149</v>
      </c>
      <c r="D421" s="34" t="s">
        <v>480</v>
      </c>
      <c r="E421" s="208">
        <v>45967</v>
      </c>
      <c r="G421" t="s">
        <v>715</v>
      </c>
      <c r="I421" s="208">
        <v>45968</v>
      </c>
      <c r="K421" t="s">
        <v>235</v>
      </c>
      <c r="L421" t="s">
        <v>171</v>
      </c>
      <c r="M421" t="s">
        <v>1150</v>
      </c>
      <c r="N421" t="s">
        <v>237</v>
      </c>
      <c r="P421" s="193" t="str">
        <f>IF(OR(AND(A421&lt;&gt;"",COUNTIF(Bugs!B:B,A421)&gt;0),AND(B421&lt;&gt;"",COUNTIF(Bugs!A:A,B421)&gt;0)),"Y","")</f>
        <v/>
      </c>
      <c r="Q421" s="193" t="str">
        <f>IF(OR(
    AND(COUNTIF(Bugs!A:A,B421)&gt;0,ISNUMBER(SEARCH("x",INDEX(Bugs!C:C,MATCH(B421,Bugs!A:A,0))))),
    AND(COUNTIF(Bugs!B:B,B421)&gt;0,ISNUMBER(SEARCH("x",INDEX(Bugs!C:C,MATCH(B421,Bugs!B:B,0))))),
    AND(COUNTIF(Bugs!A:A,B421)&gt;0,ISNUMBER(SEARCH("x",INDEX(Bugs!D:D,MATCH(B421,Bugs!A:A,0))))),
    AND(COUNTIF(Bugs!B:B,B421)&gt;0,ISNUMBER(SEARCH("x",INDEX(Bugs!D:D,MATCH(B421,Bugs!B:B,0)))))
),"Y","")</f>
        <v/>
      </c>
      <c r="R421">
        <f ca="1">IF(OR(ISNUMBER(MATCH(L421,MasterData!$D$3:$D$18,0)),ISNUMBER(MATCH(L421,MasterData!$C$3:$C$18,0))),
    DATEDIF(E421,I421,"d"),
    DATEDIF(E421,TODAY(),"d"))</f>
        <v>1</v>
      </c>
      <c r="S421">
        <f t="shared" ca="1" si="21"/>
        <v>1</v>
      </c>
      <c r="T421">
        <f t="shared" ca="1" si="22"/>
        <v>0</v>
      </c>
      <c r="U421">
        <f t="shared" ca="1" si="23"/>
        <v>0</v>
      </c>
    </row>
    <row r="422" spans="1:21" x14ac:dyDescent="0.35">
      <c r="B422" t="s">
        <v>115</v>
      </c>
      <c r="D422" s="34" t="s">
        <v>1052</v>
      </c>
      <c r="E422" s="208">
        <v>45968</v>
      </c>
      <c r="G422" t="s">
        <v>1151</v>
      </c>
      <c r="I422" s="208">
        <v>45981</v>
      </c>
      <c r="K422" t="s">
        <v>235</v>
      </c>
      <c r="L422" t="s">
        <v>171</v>
      </c>
      <c r="M422" t="s">
        <v>1152</v>
      </c>
      <c r="N422" t="s">
        <v>237</v>
      </c>
      <c r="P422" s="193" t="str">
        <f>IF(OR(AND(A422&lt;&gt;"",COUNTIF(Bugs!B:B,A422)&gt;0),AND(B422&lt;&gt;"",COUNTIF(Bugs!A:A,B422)&gt;0)),"Y","")</f>
        <v>Y</v>
      </c>
      <c r="Q422" s="193" t="str">
        <f>IF(OR(
    AND(COUNTIF(Bugs!A:A,B422)&gt;0,ISNUMBER(SEARCH("x",INDEX(Bugs!C:C,MATCH(B422,Bugs!A:A,0))))),
    AND(COUNTIF(Bugs!B:B,B422)&gt;0,ISNUMBER(SEARCH("x",INDEX(Bugs!C:C,MATCH(B422,Bugs!B:B,0))))),
    AND(COUNTIF(Bugs!A:A,B422)&gt;0,ISNUMBER(SEARCH("x",INDEX(Bugs!D:D,MATCH(B422,Bugs!A:A,0))))),
    AND(COUNTIF(Bugs!B:B,B422)&gt;0,ISNUMBER(SEARCH("x",INDEX(Bugs!D:D,MATCH(B422,Bugs!B:B,0)))))
),"Y","")</f>
        <v>Y</v>
      </c>
      <c r="R422">
        <f ca="1">IF(OR(ISNUMBER(MATCH(L422,MasterData!$D$3:$D$18,0)),ISNUMBER(MATCH(L422,MasterData!$C$3:$C$18,0))),
    DATEDIF(E422,I422,"d"),
    DATEDIF(E422,TODAY(),"d"))</f>
        <v>13</v>
      </c>
      <c r="S422">
        <f t="shared" ca="1" si="21"/>
        <v>0</v>
      </c>
      <c r="T422">
        <f t="shared" ca="1" si="22"/>
        <v>1</v>
      </c>
      <c r="U422">
        <f t="shared" ca="1" si="23"/>
        <v>0</v>
      </c>
    </row>
    <row r="423" spans="1:21" x14ac:dyDescent="0.35">
      <c r="A423" s="72"/>
      <c r="B423" s="72" t="s">
        <v>1153</v>
      </c>
      <c r="C423" s="72"/>
      <c r="D423" s="180" t="s">
        <v>1052</v>
      </c>
      <c r="E423" s="209">
        <v>45968</v>
      </c>
      <c r="F423" s="72"/>
      <c r="G423" s="72" t="s">
        <v>1154</v>
      </c>
      <c r="H423" s="72"/>
      <c r="I423" s="209">
        <v>45973</v>
      </c>
      <c r="J423" s="72"/>
      <c r="K423" s="72" t="s">
        <v>241</v>
      </c>
      <c r="L423" t="s">
        <v>171</v>
      </c>
      <c r="M423" s="72" t="s">
        <v>1155</v>
      </c>
      <c r="N423" s="72" t="s">
        <v>237</v>
      </c>
      <c r="P423" s="193" t="str">
        <f>IF(OR(AND(A423&lt;&gt;"",COUNTIF(Bugs!B:B,A423)&gt;0),AND(B423&lt;&gt;"",COUNTIF(Bugs!A:A,B423)&gt;0)),"Y","")</f>
        <v/>
      </c>
      <c r="Q423" s="193" t="str">
        <f>IF(OR(
    AND(COUNTIF(Bugs!A:A,B423)&gt;0,ISNUMBER(SEARCH("x",INDEX(Bugs!C:C,MATCH(B423,Bugs!A:A,0))))),
    AND(COUNTIF(Bugs!B:B,B423)&gt;0,ISNUMBER(SEARCH("x",INDEX(Bugs!C:C,MATCH(B423,Bugs!B:B,0))))),
    AND(COUNTIF(Bugs!A:A,B423)&gt;0,ISNUMBER(SEARCH("x",INDEX(Bugs!D:D,MATCH(B423,Bugs!A:A,0))))),
    AND(COUNTIF(Bugs!B:B,B423)&gt;0,ISNUMBER(SEARCH("x",INDEX(Bugs!D:D,MATCH(B423,Bugs!B:B,0)))))
),"Y","")</f>
        <v/>
      </c>
      <c r="R423">
        <f ca="1">IF(OR(ISNUMBER(MATCH(L423,MasterData!$D$3:$D$18,0)),ISNUMBER(MATCH(L423,MasterData!$C$3:$C$18,0))),
    DATEDIF(E423,I423,"d"),
    DATEDIF(E423,TODAY(),"d"))</f>
        <v>5</v>
      </c>
      <c r="S423">
        <f t="shared" ca="1" si="21"/>
        <v>1</v>
      </c>
      <c r="T423">
        <f t="shared" ca="1" si="22"/>
        <v>0</v>
      </c>
      <c r="U423">
        <f t="shared" ca="1" si="23"/>
        <v>0</v>
      </c>
    </row>
    <row r="424" spans="1:21" x14ac:dyDescent="0.35">
      <c r="A424" s="72"/>
      <c r="B424" s="72" t="s">
        <v>1156</v>
      </c>
      <c r="C424" s="72"/>
      <c r="D424" s="180" t="s">
        <v>1052</v>
      </c>
      <c r="E424" s="209">
        <v>45968</v>
      </c>
      <c r="F424" s="72"/>
      <c r="G424" s="72" t="s">
        <v>1154</v>
      </c>
      <c r="H424" s="72"/>
      <c r="I424" s="209">
        <v>45975</v>
      </c>
      <c r="J424" s="72"/>
      <c r="K424" s="72" t="s">
        <v>241</v>
      </c>
      <c r="L424" t="s">
        <v>171</v>
      </c>
      <c r="M424" s="72" t="s">
        <v>1157</v>
      </c>
      <c r="N424" s="72" t="s">
        <v>237</v>
      </c>
      <c r="P424" s="193" t="str">
        <f>IF(OR(AND(A424&lt;&gt;"",COUNTIF(Bugs!B:B,A424)&gt;0),AND(B424&lt;&gt;"",COUNTIF(Bugs!A:A,B424)&gt;0)),"Y","")</f>
        <v/>
      </c>
      <c r="Q424" s="193" t="str">
        <f>IF(OR(
    AND(COUNTIF(Bugs!A:A,B424)&gt;0,ISNUMBER(SEARCH("x",INDEX(Bugs!C:C,MATCH(B424,Bugs!A:A,0))))),
    AND(COUNTIF(Bugs!B:B,B424)&gt;0,ISNUMBER(SEARCH("x",INDEX(Bugs!C:C,MATCH(B424,Bugs!B:B,0))))),
    AND(COUNTIF(Bugs!A:A,B424)&gt;0,ISNUMBER(SEARCH("x",INDEX(Bugs!D:D,MATCH(B424,Bugs!A:A,0))))),
    AND(COUNTIF(Bugs!B:B,B424)&gt;0,ISNUMBER(SEARCH("x",INDEX(Bugs!D:D,MATCH(B424,Bugs!B:B,0)))))
),"Y","")</f>
        <v/>
      </c>
      <c r="R424">
        <f ca="1">IF(OR(ISNUMBER(MATCH(L424,MasterData!$D$3:$D$18,0)),ISNUMBER(MATCH(L424,MasterData!$C$3:$C$18,0))),
    DATEDIF(E424,I424,"d"),
    DATEDIF(E424,TODAY(),"d"))</f>
        <v>7</v>
      </c>
      <c r="S424">
        <f t="shared" ca="1" si="21"/>
        <v>1</v>
      </c>
      <c r="T424">
        <f t="shared" ca="1" si="22"/>
        <v>0</v>
      </c>
      <c r="U424">
        <f t="shared" ca="1" si="23"/>
        <v>0</v>
      </c>
    </row>
    <row r="425" spans="1:21" x14ac:dyDescent="0.35">
      <c r="A425" s="72"/>
      <c r="B425" s="72" t="s">
        <v>1158</v>
      </c>
      <c r="C425" s="72"/>
      <c r="D425" s="180" t="s">
        <v>1052</v>
      </c>
      <c r="E425" s="209">
        <v>45968</v>
      </c>
      <c r="F425" s="72"/>
      <c r="G425" s="72" t="s">
        <v>1154</v>
      </c>
      <c r="H425" s="72"/>
      <c r="I425" s="209">
        <v>45973</v>
      </c>
      <c r="J425" s="72"/>
      <c r="K425" s="72" t="s">
        <v>241</v>
      </c>
      <c r="L425" t="s">
        <v>171</v>
      </c>
      <c r="M425" s="72" t="s">
        <v>1159</v>
      </c>
      <c r="N425" s="72" t="s">
        <v>237</v>
      </c>
      <c r="P425" s="193" t="str">
        <f>IF(OR(AND(A425&lt;&gt;"",COUNTIF(Bugs!B:B,A425)&gt;0),AND(B425&lt;&gt;"",COUNTIF(Bugs!A:A,B425)&gt;0)),"Y","")</f>
        <v/>
      </c>
      <c r="Q425" s="193" t="str">
        <f>IF(OR(
    AND(COUNTIF(Bugs!A:A,B425)&gt;0,ISNUMBER(SEARCH("x",INDEX(Bugs!C:C,MATCH(B425,Bugs!A:A,0))))),
    AND(COUNTIF(Bugs!B:B,B425)&gt;0,ISNUMBER(SEARCH("x",INDEX(Bugs!C:C,MATCH(B425,Bugs!B:B,0))))),
    AND(COUNTIF(Bugs!A:A,B425)&gt;0,ISNUMBER(SEARCH("x",INDEX(Bugs!D:D,MATCH(B425,Bugs!A:A,0))))),
    AND(COUNTIF(Bugs!B:B,B425)&gt;0,ISNUMBER(SEARCH("x",INDEX(Bugs!D:D,MATCH(B425,Bugs!B:B,0)))))
),"Y","")</f>
        <v/>
      </c>
      <c r="R425">
        <f ca="1">IF(OR(ISNUMBER(MATCH(L425,MasterData!$D$3:$D$18,0)),ISNUMBER(MATCH(L425,MasterData!$C$3:$C$18,0))),
    DATEDIF(E425,I425,"d"),
    DATEDIF(E425,TODAY(),"d"))</f>
        <v>5</v>
      </c>
      <c r="S425">
        <f t="shared" ca="1" si="21"/>
        <v>1</v>
      </c>
      <c r="T425">
        <f t="shared" ca="1" si="22"/>
        <v>0</v>
      </c>
      <c r="U425">
        <f t="shared" ca="1" si="23"/>
        <v>0</v>
      </c>
    </row>
    <row r="426" spans="1:21" x14ac:dyDescent="0.35">
      <c r="B426" t="s">
        <v>1160</v>
      </c>
      <c r="D426" s="34" t="s">
        <v>1052</v>
      </c>
      <c r="E426" s="208">
        <v>45968</v>
      </c>
      <c r="G426" t="s">
        <v>1154</v>
      </c>
      <c r="I426" s="208">
        <v>45978</v>
      </c>
      <c r="K426" t="s">
        <v>241</v>
      </c>
      <c r="L426" t="s">
        <v>164</v>
      </c>
      <c r="M426" t="s">
        <v>1161</v>
      </c>
      <c r="N426" t="s">
        <v>237</v>
      </c>
      <c r="P426" s="193" t="str">
        <f>IF(OR(AND(A426&lt;&gt;"",COUNTIF(Bugs!B:B,A426)&gt;0),AND(B426&lt;&gt;"",COUNTIF(Bugs!A:A,B426)&gt;0)),"Y","")</f>
        <v/>
      </c>
      <c r="Q426" s="193" t="str">
        <f>IF(OR(
    AND(COUNTIF(Bugs!A:A,B426)&gt;0,ISNUMBER(SEARCH("x",INDEX(Bugs!C:C,MATCH(B426,Bugs!A:A,0))))),
    AND(COUNTIF(Bugs!B:B,B426)&gt;0,ISNUMBER(SEARCH("x",INDEX(Bugs!C:C,MATCH(B426,Bugs!B:B,0))))),
    AND(COUNTIF(Bugs!A:A,B426)&gt;0,ISNUMBER(SEARCH("x",INDEX(Bugs!D:D,MATCH(B426,Bugs!A:A,0))))),
    AND(COUNTIF(Bugs!B:B,B426)&gt;0,ISNUMBER(SEARCH("x",INDEX(Bugs!D:D,MATCH(B426,Bugs!B:B,0)))))
),"Y","")</f>
        <v/>
      </c>
      <c r="R426">
        <f ca="1">IF(OR(ISNUMBER(MATCH(L426,MasterData!$D$3:$D$18,0)),ISNUMBER(MATCH(L426,MasterData!$C$3:$C$18,0))),
    DATEDIF(E426,I426,"d"),
    DATEDIF(E426,TODAY(),"d"))</f>
        <v>39</v>
      </c>
      <c r="S426">
        <f t="shared" ca="1" si="21"/>
        <v>0</v>
      </c>
      <c r="T426">
        <f t="shared" ca="1" si="22"/>
        <v>0</v>
      </c>
      <c r="U426">
        <f t="shared" ca="1" si="23"/>
        <v>1</v>
      </c>
    </row>
    <row r="427" spans="1:21" x14ac:dyDescent="0.35">
      <c r="B427" t="s">
        <v>1162</v>
      </c>
      <c r="D427" s="34" t="s">
        <v>1052</v>
      </c>
      <c r="E427" s="208">
        <v>45968</v>
      </c>
      <c r="G427" t="s">
        <v>1154</v>
      </c>
      <c r="I427" s="208">
        <v>45968</v>
      </c>
      <c r="K427" t="s">
        <v>241</v>
      </c>
      <c r="L427" t="s">
        <v>171</v>
      </c>
      <c r="M427" t="s">
        <v>1163</v>
      </c>
      <c r="N427" t="s">
        <v>237</v>
      </c>
      <c r="P427" s="193" t="str">
        <f>IF(OR(AND(A427&lt;&gt;"",COUNTIF(Bugs!B:B,A427)&gt;0),AND(B427&lt;&gt;"",COUNTIF(Bugs!A:A,B427)&gt;0)),"Y","")</f>
        <v/>
      </c>
      <c r="Q427" s="193" t="str">
        <f>IF(OR(
    AND(COUNTIF(Bugs!A:A,B427)&gt;0,ISNUMBER(SEARCH("x",INDEX(Bugs!C:C,MATCH(B427,Bugs!A:A,0))))),
    AND(COUNTIF(Bugs!B:B,B427)&gt;0,ISNUMBER(SEARCH("x",INDEX(Bugs!C:C,MATCH(B427,Bugs!B:B,0))))),
    AND(COUNTIF(Bugs!A:A,B427)&gt;0,ISNUMBER(SEARCH("x",INDEX(Bugs!D:D,MATCH(B427,Bugs!A:A,0))))),
    AND(COUNTIF(Bugs!B:B,B427)&gt;0,ISNUMBER(SEARCH("x",INDEX(Bugs!D:D,MATCH(B427,Bugs!B:B,0)))))
),"Y","")</f>
        <v/>
      </c>
      <c r="R427">
        <f ca="1">IF(OR(ISNUMBER(MATCH(L427,MasterData!$D$3:$D$18,0)),ISNUMBER(MATCH(L427,MasterData!$C$3:$C$18,0))),
    DATEDIF(E427,I427,"d"),
    DATEDIF(E427,TODAY(),"d"))</f>
        <v>0</v>
      </c>
      <c r="S427">
        <f t="shared" ca="1" si="21"/>
        <v>1</v>
      </c>
      <c r="T427">
        <f t="shared" ca="1" si="22"/>
        <v>0</v>
      </c>
      <c r="U427">
        <f t="shared" ca="1" si="23"/>
        <v>0</v>
      </c>
    </row>
    <row r="428" spans="1:21" x14ac:dyDescent="0.35">
      <c r="A428" s="72"/>
      <c r="B428" s="72" t="s">
        <v>1164</v>
      </c>
      <c r="C428" s="72"/>
      <c r="D428" s="180">
        <v>3009</v>
      </c>
      <c r="E428" s="209">
        <v>45968</v>
      </c>
      <c r="F428" s="72"/>
      <c r="G428" s="72" t="s">
        <v>866</v>
      </c>
      <c r="H428" s="72"/>
      <c r="I428" s="209">
        <v>45973</v>
      </c>
      <c r="J428" s="72"/>
      <c r="K428" s="72" t="s">
        <v>235</v>
      </c>
      <c r="L428" t="s">
        <v>171</v>
      </c>
      <c r="M428" s="72" t="s">
        <v>1165</v>
      </c>
      <c r="N428" s="72" t="s">
        <v>237</v>
      </c>
      <c r="P428" s="193" t="str">
        <f>IF(OR(AND(A428&lt;&gt;"",COUNTIF(Bugs!B:B,A428)&gt;0),AND(B428&lt;&gt;"",COUNTIF(Bugs!A:A,B428)&gt;0)),"Y","")</f>
        <v/>
      </c>
      <c r="Q428" s="193" t="str">
        <f>IF(OR(
    AND(COUNTIF(Bugs!A:A,B428)&gt;0,ISNUMBER(SEARCH("x",INDEX(Bugs!C:C,MATCH(B428,Bugs!A:A,0))))),
    AND(COUNTIF(Bugs!B:B,B428)&gt;0,ISNUMBER(SEARCH("x",INDEX(Bugs!C:C,MATCH(B428,Bugs!B:B,0))))),
    AND(COUNTIF(Bugs!A:A,B428)&gt;0,ISNUMBER(SEARCH("x",INDEX(Bugs!D:D,MATCH(B428,Bugs!A:A,0))))),
    AND(COUNTIF(Bugs!B:B,B428)&gt;0,ISNUMBER(SEARCH("x",INDEX(Bugs!D:D,MATCH(B428,Bugs!B:B,0)))))
),"Y","")</f>
        <v/>
      </c>
      <c r="R428">
        <f ca="1">IF(OR(ISNUMBER(MATCH(L428,MasterData!$D$3:$D$18,0)),ISNUMBER(MATCH(L428,MasterData!$C$3:$C$18,0))),
    DATEDIF(E428,I428,"d"),
    DATEDIF(E428,TODAY(),"d"))</f>
        <v>5</v>
      </c>
      <c r="S428">
        <f t="shared" ca="1" si="21"/>
        <v>1</v>
      </c>
      <c r="T428">
        <f t="shared" ca="1" si="22"/>
        <v>0</v>
      </c>
      <c r="U428">
        <f t="shared" ca="1" si="23"/>
        <v>0</v>
      </c>
    </row>
    <row r="429" spans="1:21" x14ac:dyDescent="0.35">
      <c r="B429" t="s">
        <v>116</v>
      </c>
      <c r="D429" s="34" t="s">
        <v>254</v>
      </c>
      <c r="E429" s="208">
        <v>45968</v>
      </c>
      <c r="G429" t="s">
        <v>853</v>
      </c>
      <c r="I429" s="208">
        <v>45980</v>
      </c>
      <c r="K429" t="s">
        <v>347</v>
      </c>
      <c r="L429" t="s">
        <v>171</v>
      </c>
      <c r="M429" t="s">
        <v>1166</v>
      </c>
      <c r="N429" t="s">
        <v>237</v>
      </c>
      <c r="P429" s="193" t="str">
        <f>IF(OR(AND(A429&lt;&gt;"",COUNTIF(Bugs!B:B,A429)&gt;0),AND(B429&lt;&gt;"",COUNTIF(Bugs!A:A,B429)&gt;0)),"Y","")</f>
        <v>Y</v>
      </c>
      <c r="Q429" s="193" t="str">
        <f>IF(OR(
    AND(COUNTIF(Bugs!A:A,B429)&gt;0,ISNUMBER(SEARCH("x",INDEX(Bugs!C:C,MATCH(B429,Bugs!A:A,0))))),
    AND(COUNTIF(Bugs!B:B,B429)&gt;0,ISNUMBER(SEARCH("x",INDEX(Bugs!C:C,MATCH(B429,Bugs!B:B,0))))),
    AND(COUNTIF(Bugs!A:A,B429)&gt;0,ISNUMBER(SEARCH("x",INDEX(Bugs!D:D,MATCH(B429,Bugs!A:A,0))))),
    AND(COUNTIF(Bugs!B:B,B429)&gt;0,ISNUMBER(SEARCH("x",INDEX(Bugs!D:D,MATCH(B429,Bugs!B:B,0)))))
),"Y","")</f>
        <v>Y</v>
      </c>
      <c r="R429">
        <f ca="1">IF(OR(ISNUMBER(MATCH(L429,MasterData!$D$3:$D$18,0)),ISNUMBER(MATCH(L429,MasterData!$C$3:$C$18,0))),
    DATEDIF(E429,I429,"d"),
    DATEDIF(E429,TODAY(),"d"))</f>
        <v>12</v>
      </c>
      <c r="S429">
        <f t="shared" ca="1" si="21"/>
        <v>0</v>
      </c>
      <c r="T429">
        <f t="shared" ca="1" si="22"/>
        <v>1</v>
      </c>
      <c r="U429">
        <f t="shared" ca="1" si="23"/>
        <v>0</v>
      </c>
    </row>
    <row r="430" spans="1:21" x14ac:dyDescent="0.35">
      <c r="A430" s="72"/>
      <c r="B430" s="72" t="s">
        <v>117</v>
      </c>
      <c r="C430" s="72"/>
      <c r="D430" s="180" t="s">
        <v>746</v>
      </c>
      <c r="E430" s="209">
        <v>45970</v>
      </c>
      <c r="F430" s="72"/>
      <c r="G430" s="72" t="s">
        <v>715</v>
      </c>
      <c r="H430" s="72"/>
      <c r="I430" s="209">
        <v>45972</v>
      </c>
      <c r="J430" s="72"/>
      <c r="K430" s="72" t="s">
        <v>235</v>
      </c>
      <c r="L430" t="s">
        <v>171</v>
      </c>
      <c r="M430" s="72" t="s">
        <v>1167</v>
      </c>
      <c r="N430" s="72" t="s">
        <v>237</v>
      </c>
      <c r="P430" s="193" t="str">
        <f>IF(OR(AND(A430&lt;&gt;"",COUNTIF(Bugs!B:B,A430)&gt;0),AND(B430&lt;&gt;"",COUNTIF(Bugs!A:A,B430)&gt;0)),"Y","")</f>
        <v>Y</v>
      </c>
      <c r="Q430" s="193" t="str">
        <f>IF(OR(
    AND(COUNTIF(Bugs!A:A,B430)&gt;0,ISNUMBER(SEARCH("x",INDEX(Bugs!C:C,MATCH(B430,Bugs!A:A,0))))),
    AND(COUNTIF(Bugs!B:B,B430)&gt;0,ISNUMBER(SEARCH("x",INDEX(Bugs!C:C,MATCH(B430,Bugs!B:B,0))))),
    AND(COUNTIF(Bugs!A:A,B430)&gt;0,ISNUMBER(SEARCH("x",INDEX(Bugs!D:D,MATCH(B430,Bugs!A:A,0))))),
    AND(COUNTIF(Bugs!B:B,B430)&gt;0,ISNUMBER(SEARCH("x",INDEX(Bugs!D:D,MATCH(B430,Bugs!B:B,0)))))
),"Y","")</f>
        <v>Y</v>
      </c>
      <c r="R430">
        <f ca="1">IF(OR(ISNUMBER(MATCH(L430,MasterData!$D$3:$D$18,0)),ISNUMBER(MATCH(L430,MasterData!$C$3:$C$18,0))),
    DATEDIF(E430,I430,"d"),
    DATEDIF(E430,TODAY(),"d"))</f>
        <v>2</v>
      </c>
      <c r="S430">
        <f t="shared" ca="1" si="21"/>
        <v>1</v>
      </c>
      <c r="T430">
        <f t="shared" ca="1" si="22"/>
        <v>0</v>
      </c>
      <c r="U430">
        <f t="shared" ca="1" si="23"/>
        <v>0</v>
      </c>
    </row>
    <row r="431" spans="1:21" x14ac:dyDescent="0.35">
      <c r="A431" s="72"/>
      <c r="B431" s="72" t="s">
        <v>1168</v>
      </c>
      <c r="C431" s="72"/>
      <c r="D431" s="180" t="s">
        <v>480</v>
      </c>
      <c r="E431" s="209">
        <v>45970</v>
      </c>
      <c r="F431" s="72"/>
      <c r="G431" s="72" t="s">
        <v>715</v>
      </c>
      <c r="H431" s="72"/>
      <c r="I431" s="209">
        <v>45972</v>
      </c>
      <c r="J431" s="72"/>
      <c r="K431" s="72" t="s">
        <v>235</v>
      </c>
      <c r="L431" t="s">
        <v>171</v>
      </c>
      <c r="M431" s="72" t="s">
        <v>1169</v>
      </c>
      <c r="N431" s="72" t="s">
        <v>237</v>
      </c>
      <c r="P431" s="193" t="str">
        <f>IF(OR(AND(A431&lt;&gt;"",COUNTIF(Bugs!B:B,A431)&gt;0),AND(B431&lt;&gt;"",COUNTIF(Bugs!A:A,B431)&gt;0)),"Y","")</f>
        <v/>
      </c>
      <c r="Q431" s="193" t="str">
        <f>IF(OR(
    AND(COUNTIF(Bugs!A:A,B431)&gt;0,ISNUMBER(SEARCH("x",INDEX(Bugs!C:C,MATCH(B431,Bugs!A:A,0))))),
    AND(COUNTIF(Bugs!B:B,B431)&gt;0,ISNUMBER(SEARCH("x",INDEX(Bugs!C:C,MATCH(B431,Bugs!B:B,0))))),
    AND(COUNTIF(Bugs!A:A,B431)&gt;0,ISNUMBER(SEARCH("x",INDEX(Bugs!D:D,MATCH(B431,Bugs!A:A,0))))),
    AND(COUNTIF(Bugs!B:B,B431)&gt;0,ISNUMBER(SEARCH("x",INDEX(Bugs!D:D,MATCH(B431,Bugs!B:B,0)))))
),"Y","")</f>
        <v/>
      </c>
      <c r="R431">
        <f ca="1">IF(OR(ISNUMBER(MATCH(L431,MasterData!$D$3:$D$18,0)),ISNUMBER(MATCH(L431,MasterData!$C$3:$C$18,0))),
    DATEDIF(E431,I431,"d"),
    DATEDIF(E431,TODAY(),"d"))</f>
        <v>2</v>
      </c>
      <c r="S431">
        <f t="shared" ca="1" si="21"/>
        <v>1</v>
      </c>
      <c r="T431">
        <f t="shared" ca="1" si="22"/>
        <v>0</v>
      </c>
      <c r="U431">
        <f t="shared" ca="1" si="23"/>
        <v>0</v>
      </c>
    </row>
    <row r="432" spans="1:21" x14ac:dyDescent="0.35">
      <c r="B432" t="s">
        <v>1170</v>
      </c>
      <c r="D432" s="34" t="s">
        <v>1066</v>
      </c>
      <c r="E432" s="208">
        <v>45971</v>
      </c>
      <c r="G432" t="s">
        <v>1095</v>
      </c>
      <c r="I432" s="208">
        <v>45972</v>
      </c>
      <c r="K432" t="s">
        <v>235</v>
      </c>
      <c r="L432" t="s">
        <v>171</v>
      </c>
      <c r="M432" t="s">
        <v>1171</v>
      </c>
      <c r="N432" t="s">
        <v>237</v>
      </c>
      <c r="P432" s="193" t="str">
        <f>IF(OR(AND(A432&lt;&gt;"",COUNTIF(Bugs!B:B,A432)&gt;0),AND(B432&lt;&gt;"",COUNTIF(Bugs!A:A,B432)&gt;0)),"Y","")</f>
        <v/>
      </c>
      <c r="Q432" s="193" t="str">
        <f>IF(OR(
    AND(COUNTIF(Bugs!A:A,B432)&gt;0,ISNUMBER(SEARCH("x",INDEX(Bugs!C:C,MATCH(B432,Bugs!A:A,0))))),
    AND(COUNTIF(Bugs!B:B,B432)&gt;0,ISNUMBER(SEARCH("x",INDEX(Bugs!C:C,MATCH(B432,Bugs!B:B,0))))),
    AND(COUNTIF(Bugs!A:A,B432)&gt;0,ISNUMBER(SEARCH("x",INDEX(Bugs!D:D,MATCH(B432,Bugs!A:A,0))))),
    AND(COUNTIF(Bugs!B:B,B432)&gt;0,ISNUMBER(SEARCH("x",INDEX(Bugs!D:D,MATCH(B432,Bugs!B:B,0)))))
),"Y","")</f>
        <v/>
      </c>
      <c r="R432">
        <f ca="1">IF(OR(ISNUMBER(MATCH(L432,MasterData!$D$3:$D$18,0)),ISNUMBER(MATCH(L432,MasterData!$C$3:$C$18,0))),
    DATEDIF(E432,I432,"d"),
    DATEDIF(E432,TODAY(),"d"))</f>
        <v>1</v>
      </c>
      <c r="S432">
        <f t="shared" ca="1" si="21"/>
        <v>1</v>
      </c>
      <c r="T432">
        <f t="shared" ca="1" si="22"/>
        <v>0</v>
      </c>
      <c r="U432">
        <f t="shared" ca="1" si="23"/>
        <v>0</v>
      </c>
    </row>
    <row r="433" spans="2:21" x14ac:dyDescent="0.35">
      <c r="B433" t="s">
        <v>1172</v>
      </c>
      <c r="D433" s="34" t="s">
        <v>480</v>
      </c>
      <c r="E433" s="208">
        <v>45971</v>
      </c>
      <c r="G433" t="s">
        <v>715</v>
      </c>
      <c r="I433" s="208">
        <v>45972</v>
      </c>
      <c r="K433" t="s">
        <v>235</v>
      </c>
      <c r="L433" t="s">
        <v>171</v>
      </c>
      <c r="M433" t="s">
        <v>1173</v>
      </c>
      <c r="N433" t="s">
        <v>237</v>
      </c>
      <c r="P433" s="193" t="str">
        <f>IF(OR(AND(A433&lt;&gt;"",COUNTIF(Bugs!B:B,A433)&gt;0),AND(B433&lt;&gt;"",COUNTIF(Bugs!A:A,B433)&gt;0)),"Y","")</f>
        <v/>
      </c>
      <c r="Q433" s="193" t="str">
        <f>IF(OR(
    AND(COUNTIF(Bugs!A:A,B433)&gt;0,ISNUMBER(SEARCH("x",INDEX(Bugs!C:C,MATCH(B433,Bugs!A:A,0))))),
    AND(COUNTIF(Bugs!B:B,B433)&gt;0,ISNUMBER(SEARCH("x",INDEX(Bugs!C:C,MATCH(B433,Bugs!B:B,0))))),
    AND(COUNTIF(Bugs!A:A,B433)&gt;0,ISNUMBER(SEARCH("x",INDEX(Bugs!D:D,MATCH(B433,Bugs!A:A,0))))),
    AND(COUNTIF(Bugs!B:B,B433)&gt;0,ISNUMBER(SEARCH("x",INDEX(Bugs!D:D,MATCH(B433,Bugs!B:B,0)))))
),"Y","")</f>
        <v/>
      </c>
      <c r="R433">
        <f ca="1">IF(OR(ISNUMBER(MATCH(L433,MasterData!$D$3:$D$18,0)),ISNUMBER(MATCH(L433,MasterData!$C$3:$C$18,0))),
    DATEDIF(E433,I433,"d"),
    DATEDIF(E433,TODAY(),"d"))</f>
        <v>1</v>
      </c>
      <c r="S433">
        <f t="shared" ca="1" si="21"/>
        <v>1</v>
      </c>
      <c r="T433">
        <f t="shared" ca="1" si="22"/>
        <v>0</v>
      </c>
      <c r="U433">
        <f t="shared" ca="1" si="23"/>
        <v>0</v>
      </c>
    </row>
    <row r="434" spans="2:21" x14ac:dyDescent="0.35">
      <c r="B434" t="s">
        <v>1174</v>
      </c>
      <c r="D434" s="34" t="s">
        <v>660</v>
      </c>
      <c r="E434" s="208">
        <v>45971</v>
      </c>
      <c r="G434" t="s">
        <v>876</v>
      </c>
      <c r="I434" s="208">
        <v>45986</v>
      </c>
      <c r="K434" t="s">
        <v>235</v>
      </c>
      <c r="L434" t="s">
        <v>171</v>
      </c>
      <c r="M434" t="s">
        <v>1175</v>
      </c>
      <c r="N434" t="s">
        <v>237</v>
      </c>
      <c r="P434" s="193" t="str">
        <f>IF(OR(AND(A434&lt;&gt;"",COUNTIF(Bugs!B:B,A434)&gt;0),AND(B434&lt;&gt;"",COUNTIF(Bugs!A:A,B434)&gt;0)),"Y","")</f>
        <v/>
      </c>
      <c r="Q434" s="193" t="str">
        <f>IF(OR(
    AND(COUNTIF(Bugs!A:A,B434)&gt;0,ISNUMBER(SEARCH("x",INDEX(Bugs!C:C,MATCH(B434,Bugs!A:A,0))))),
    AND(COUNTIF(Bugs!B:B,B434)&gt;0,ISNUMBER(SEARCH("x",INDEX(Bugs!C:C,MATCH(B434,Bugs!B:B,0))))),
    AND(COUNTIF(Bugs!A:A,B434)&gt;0,ISNUMBER(SEARCH("x",INDEX(Bugs!D:D,MATCH(B434,Bugs!A:A,0))))),
    AND(COUNTIF(Bugs!B:B,B434)&gt;0,ISNUMBER(SEARCH("x",INDEX(Bugs!D:D,MATCH(B434,Bugs!B:B,0)))))
),"Y","")</f>
        <v/>
      </c>
      <c r="R434">
        <f ca="1">IF(OR(ISNUMBER(MATCH(L434,MasterData!$D$3:$D$18,0)),ISNUMBER(MATCH(L434,MasterData!$C$3:$C$18,0))),
    DATEDIF(E434,I434,"d"),
    DATEDIF(E434,TODAY(),"d"))</f>
        <v>15</v>
      </c>
      <c r="S434">
        <f t="shared" ca="1" si="21"/>
        <v>0</v>
      </c>
      <c r="T434">
        <f t="shared" ca="1" si="22"/>
        <v>1</v>
      </c>
      <c r="U434">
        <f t="shared" ca="1" si="23"/>
        <v>0</v>
      </c>
    </row>
    <row r="435" spans="2:21" x14ac:dyDescent="0.35">
      <c r="B435" t="s">
        <v>1176</v>
      </c>
      <c r="D435" s="34" t="s">
        <v>480</v>
      </c>
      <c r="E435" s="208">
        <v>45972</v>
      </c>
      <c r="G435" t="s">
        <v>834</v>
      </c>
      <c r="I435" s="208">
        <v>45972</v>
      </c>
      <c r="K435" t="s">
        <v>241</v>
      </c>
      <c r="L435" t="s">
        <v>171</v>
      </c>
      <c r="M435" t="s">
        <v>1177</v>
      </c>
      <c r="N435" t="s">
        <v>237</v>
      </c>
      <c r="P435" s="193" t="str">
        <f>IF(OR(AND(A435&lt;&gt;"",COUNTIF(Bugs!B:B,A435)&gt;0),AND(B435&lt;&gt;"",COUNTIF(Bugs!A:A,B435)&gt;0)),"Y","")</f>
        <v/>
      </c>
      <c r="Q435" s="193" t="str">
        <f>IF(OR(
    AND(COUNTIF(Bugs!A:A,B435)&gt;0,ISNUMBER(SEARCH("x",INDEX(Bugs!C:C,MATCH(B435,Bugs!A:A,0))))),
    AND(COUNTIF(Bugs!B:B,B435)&gt;0,ISNUMBER(SEARCH("x",INDEX(Bugs!C:C,MATCH(B435,Bugs!B:B,0))))),
    AND(COUNTIF(Bugs!A:A,B435)&gt;0,ISNUMBER(SEARCH("x",INDEX(Bugs!D:D,MATCH(B435,Bugs!A:A,0))))),
    AND(COUNTIF(Bugs!B:B,B435)&gt;0,ISNUMBER(SEARCH("x",INDEX(Bugs!D:D,MATCH(B435,Bugs!B:B,0)))))
),"Y","")</f>
        <v/>
      </c>
      <c r="R435">
        <f ca="1">IF(OR(ISNUMBER(MATCH(L435,MasterData!$D$3:$D$18,0)),ISNUMBER(MATCH(L435,MasterData!$C$3:$C$18,0))),
    DATEDIF(E435,I435,"d"),
    DATEDIF(E435,TODAY(),"d"))</f>
        <v>0</v>
      </c>
      <c r="S435">
        <f t="shared" ca="1" si="21"/>
        <v>1</v>
      </c>
      <c r="T435">
        <f t="shared" ca="1" si="22"/>
        <v>0</v>
      </c>
      <c r="U435">
        <f t="shared" ca="1" si="23"/>
        <v>0</v>
      </c>
    </row>
    <row r="436" spans="2:21" x14ac:dyDescent="0.35">
      <c r="B436" t="s">
        <v>118</v>
      </c>
      <c r="D436" s="34" t="s">
        <v>480</v>
      </c>
      <c r="E436" s="208">
        <v>45972</v>
      </c>
      <c r="G436" t="s">
        <v>715</v>
      </c>
      <c r="I436" s="208">
        <v>45980</v>
      </c>
      <c r="K436" t="s">
        <v>235</v>
      </c>
      <c r="L436" t="s">
        <v>171</v>
      </c>
      <c r="M436" t="s">
        <v>1178</v>
      </c>
      <c r="N436" t="s">
        <v>237</v>
      </c>
      <c r="P436" s="193" t="str">
        <f>IF(OR(AND(A436&lt;&gt;"",COUNTIF(Bugs!B:B,A436)&gt;0),AND(B436&lt;&gt;"",COUNTIF(Bugs!A:A,B436)&gt;0)),"Y","")</f>
        <v>Y</v>
      </c>
      <c r="Q436" s="193" t="str">
        <f>IF(OR(
    AND(COUNTIF(Bugs!A:A,B436)&gt;0,ISNUMBER(SEARCH("x",INDEX(Bugs!C:C,MATCH(B436,Bugs!A:A,0))))),
    AND(COUNTIF(Bugs!B:B,B436)&gt;0,ISNUMBER(SEARCH("x",INDEX(Bugs!C:C,MATCH(B436,Bugs!B:B,0))))),
    AND(COUNTIF(Bugs!A:A,B436)&gt;0,ISNUMBER(SEARCH("x",INDEX(Bugs!D:D,MATCH(B436,Bugs!A:A,0))))),
    AND(COUNTIF(Bugs!B:B,B436)&gt;0,ISNUMBER(SEARCH("x",INDEX(Bugs!D:D,MATCH(B436,Bugs!B:B,0)))))
),"Y","")</f>
        <v>Y</v>
      </c>
      <c r="R436">
        <f ca="1">IF(OR(ISNUMBER(MATCH(L436,MasterData!$D$3:$D$18,0)),ISNUMBER(MATCH(L436,MasterData!$C$3:$C$18,0))),
    DATEDIF(E436,I436,"d"),
    DATEDIF(E436,TODAY(),"d"))</f>
        <v>8</v>
      </c>
      <c r="S436">
        <f t="shared" ca="1" si="21"/>
        <v>0</v>
      </c>
      <c r="T436">
        <f t="shared" ca="1" si="22"/>
        <v>1</v>
      </c>
      <c r="U436">
        <f t="shared" ca="1" si="23"/>
        <v>0</v>
      </c>
    </row>
    <row r="437" spans="2:21" x14ac:dyDescent="0.35">
      <c r="B437" t="s">
        <v>119</v>
      </c>
      <c r="D437" s="34" t="s">
        <v>480</v>
      </c>
      <c r="E437" s="208">
        <v>45972</v>
      </c>
      <c r="G437" t="s">
        <v>715</v>
      </c>
      <c r="I437" s="208">
        <v>45973</v>
      </c>
      <c r="K437" t="s">
        <v>235</v>
      </c>
      <c r="L437" t="s">
        <v>171</v>
      </c>
      <c r="M437" t="s">
        <v>1179</v>
      </c>
      <c r="N437" t="s">
        <v>237</v>
      </c>
      <c r="P437" s="193" t="str">
        <f>IF(OR(AND(A437&lt;&gt;"",COUNTIF(Bugs!B:B,A437)&gt;0),AND(B437&lt;&gt;"",COUNTIF(Bugs!A:A,B437)&gt;0)),"Y","")</f>
        <v>Y</v>
      </c>
      <c r="Q437" s="193" t="str">
        <f>IF(OR(
    AND(COUNTIF(Bugs!A:A,B437)&gt;0,ISNUMBER(SEARCH("x",INDEX(Bugs!C:C,MATCH(B437,Bugs!A:A,0))))),
    AND(COUNTIF(Bugs!B:B,B437)&gt;0,ISNUMBER(SEARCH("x",INDEX(Bugs!C:C,MATCH(B437,Bugs!B:B,0))))),
    AND(COUNTIF(Bugs!A:A,B437)&gt;0,ISNUMBER(SEARCH("x",INDEX(Bugs!D:D,MATCH(B437,Bugs!A:A,0))))),
    AND(COUNTIF(Bugs!B:B,B437)&gt;0,ISNUMBER(SEARCH("x",INDEX(Bugs!D:D,MATCH(B437,Bugs!B:B,0)))))
),"Y","")</f>
        <v/>
      </c>
      <c r="R437">
        <f ca="1">IF(OR(ISNUMBER(MATCH(L437,MasterData!$D$3:$D$18,0)),ISNUMBER(MATCH(L437,MasterData!$C$3:$C$18,0))),
    DATEDIF(E437,I437,"d"),
    DATEDIF(E437,TODAY(),"d"))</f>
        <v>1</v>
      </c>
      <c r="S437">
        <f t="shared" ca="1" si="21"/>
        <v>1</v>
      </c>
      <c r="T437">
        <f t="shared" ca="1" si="22"/>
        <v>0</v>
      </c>
      <c r="U437">
        <f t="shared" ca="1" si="23"/>
        <v>0</v>
      </c>
    </row>
    <row r="438" spans="2:21" x14ac:dyDescent="0.35">
      <c r="B438" t="s">
        <v>1180</v>
      </c>
      <c r="D438" s="34" t="s">
        <v>480</v>
      </c>
      <c r="E438" s="208">
        <v>45973</v>
      </c>
      <c r="G438" t="s">
        <v>715</v>
      </c>
      <c r="I438" s="208">
        <v>45973</v>
      </c>
      <c r="K438" t="s">
        <v>235</v>
      </c>
      <c r="L438" t="s">
        <v>171</v>
      </c>
      <c r="M438" t="s">
        <v>1181</v>
      </c>
      <c r="N438" t="s">
        <v>237</v>
      </c>
      <c r="P438" s="193" t="str">
        <f>IF(OR(AND(A438&lt;&gt;"",COUNTIF(Bugs!B:B,A438)&gt;0),AND(B438&lt;&gt;"",COUNTIF(Bugs!A:A,B438)&gt;0)),"Y","")</f>
        <v/>
      </c>
      <c r="Q438" s="193" t="str">
        <f>IF(OR(
    AND(COUNTIF(Bugs!A:A,B438)&gt;0,ISNUMBER(SEARCH("x",INDEX(Bugs!C:C,MATCH(B438,Bugs!A:A,0))))),
    AND(COUNTIF(Bugs!B:B,B438)&gt;0,ISNUMBER(SEARCH("x",INDEX(Bugs!C:C,MATCH(B438,Bugs!B:B,0))))),
    AND(COUNTIF(Bugs!A:A,B438)&gt;0,ISNUMBER(SEARCH("x",INDEX(Bugs!D:D,MATCH(B438,Bugs!A:A,0))))),
    AND(COUNTIF(Bugs!B:B,B438)&gt;0,ISNUMBER(SEARCH("x",INDEX(Bugs!D:D,MATCH(B438,Bugs!B:B,0)))))
),"Y","")</f>
        <v/>
      </c>
      <c r="R438">
        <f ca="1">IF(OR(ISNUMBER(MATCH(L438,MasterData!$D$3:$D$18,0)),ISNUMBER(MATCH(L438,MasterData!$C$3:$C$18,0))),
    DATEDIF(E438,I438,"d"),
    DATEDIF(E438,TODAY(),"d"))</f>
        <v>0</v>
      </c>
      <c r="S438">
        <f t="shared" ca="1" si="21"/>
        <v>1</v>
      </c>
      <c r="T438">
        <f t="shared" ca="1" si="22"/>
        <v>0</v>
      </c>
      <c r="U438">
        <f t="shared" ca="1" si="23"/>
        <v>0</v>
      </c>
    </row>
    <row r="439" spans="2:21" x14ac:dyDescent="0.35">
      <c r="B439" t="s">
        <v>120</v>
      </c>
      <c r="D439" s="34" t="s">
        <v>254</v>
      </c>
      <c r="E439" s="208">
        <v>45973</v>
      </c>
      <c r="G439" t="s">
        <v>853</v>
      </c>
      <c r="I439" s="208">
        <v>45973</v>
      </c>
      <c r="K439" t="s">
        <v>241</v>
      </c>
      <c r="L439" t="s">
        <v>171</v>
      </c>
      <c r="M439" t="s">
        <v>1182</v>
      </c>
      <c r="N439" t="s">
        <v>237</v>
      </c>
      <c r="P439" s="193" t="str">
        <f>IF(OR(AND(A439&lt;&gt;"",COUNTIF(Bugs!B:B,A439)&gt;0),AND(B439&lt;&gt;"",COUNTIF(Bugs!A:A,B439)&gt;0)),"Y","")</f>
        <v>Y</v>
      </c>
      <c r="Q439" s="193" t="str">
        <f>IF(OR(
    AND(COUNTIF(Bugs!A:A,B439)&gt;0,ISNUMBER(SEARCH("x",INDEX(Bugs!C:C,MATCH(B439,Bugs!A:A,0))))),
    AND(COUNTIF(Bugs!B:B,B439)&gt;0,ISNUMBER(SEARCH("x",INDEX(Bugs!C:C,MATCH(B439,Bugs!B:B,0))))),
    AND(COUNTIF(Bugs!A:A,B439)&gt;0,ISNUMBER(SEARCH("x",INDEX(Bugs!D:D,MATCH(B439,Bugs!A:A,0))))),
    AND(COUNTIF(Bugs!B:B,B439)&gt;0,ISNUMBER(SEARCH("x",INDEX(Bugs!D:D,MATCH(B439,Bugs!B:B,0)))))
),"Y","")</f>
        <v>Y</v>
      </c>
      <c r="R439">
        <f ca="1">IF(OR(ISNUMBER(MATCH(L439,MasterData!$D$3:$D$18,0)),ISNUMBER(MATCH(L439,MasterData!$C$3:$C$18,0))),
    DATEDIF(E439,I439,"d"),
    DATEDIF(E439,TODAY(),"d"))</f>
        <v>0</v>
      </c>
      <c r="S439">
        <f t="shared" ca="1" si="21"/>
        <v>1</v>
      </c>
      <c r="T439">
        <f t="shared" ca="1" si="22"/>
        <v>0</v>
      </c>
      <c r="U439">
        <f t="shared" ca="1" si="23"/>
        <v>0</v>
      </c>
    </row>
    <row r="440" spans="2:21" x14ac:dyDescent="0.35">
      <c r="B440" t="s">
        <v>1183</v>
      </c>
      <c r="D440" s="34" t="s">
        <v>1184</v>
      </c>
      <c r="E440" s="208">
        <v>45973</v>
      </c>
      <c r="G440" t="s">
        <v>806</v>
      </c>
      <c r="I440" s="208">
        <v>45994</v>
      </c>
      <c r="K440" t="s">
        <v>235</v>
      </c>
      <c r="L440" t="s">
        <v>171</v>
      </c>
      <c r="M440" t="s">
        <v>1185</v>
      </c>
      <c r="N440" t="s">
        <v>237</v>
      </c>
      <c r="P440" s="193" t="str">
        <f>IF(OR(AND(A440&lt;&gt;"",COUNTIF(Bugs!B:B,A440)&gt;0),AND(B440&lt;&gt;"",COUNTIF(Bugs!A:A,B440)&gt;0)),"Y","")</f>
        <v/>
      </c>
      <c r="Q440" s="193" t="str">
        <f>IF(OR(
    AND(COUNTIF(Bugs!A:A,B440)&gt;0,ISNUMBER(SEARCH("x",INDEX(Bugs!C:C,MATCH(B440,Bugs!A:A,0))))),
    AND(COUNTIF(Bugs!B:B,B440)&gt;0,ISNUMBER(SEARCH("x",INDEX(Bugs!C:C,MATCH(B440,Bugs!B:B,0))))),
    AND(COUNTIF(Bugs!A:A,B440)&gt;0,ISNUMBER(SEARCH("x",INDEX(Bugs!D:D,MATCH(B440,Bugs!A:A,0))))),
    AND(COUNTIF(Bugs!B:B,B440)&gt;0,ISNUMBER(SEARCH("x",INDEX(Bugs!D:D,MATCH(B440,Bugs!B:B,0)))))
),"Y","")</f>
        <v/>
      </c>
      <c r="R440">
        <f ca="1">IF(OR(ISNUMBER(MATCH(L440,MasterData!$D$3:$D$18,0)),ISNUMBER(MATCH(L440,MasterData!$C$3:$C$18,0))),
    DATEDIF(E440,I440,"d"),
    DATEDIF(E440,TODAY(),"d"))</f>
        <v>21</v>
      </c>
      <c r="S440">
        <f t="shared" ca="1" si="21"/>
        <v>0</v>
      </c>
      <c r="T440">
        <f t="shared" ca="1" si="22"/>
        <v>1</v>
      </c>
      <c r="U440">
        <f t="shared" ca="1" si="23"/>
        <v>0</v>
      </c>
    </row>
    <row r="441" spans="2:21" x14ac:dyDescent="0.35">
      <c r="B441" t="s">
        <v>1186</v>
      </c>
      <c r="D441" s="34" t="s">
        <v>480</v>
      </c>
      <c r="E441" s="208">
        <v>45973</v>
      </c>
      <c r="G441" t="s">
        <v>715</v>
      </c>
      <c r="I441" s="208">
        <v>45973</v>
      </c>
      <c r="K441" t="s">
        <v>235</v>
      </c>
      <c r="L441" t="s">
        <v>171</v>
      </c>
      <c r="M441" t="s">
        <v>1187</v>
      </c>
      <c r="N441" t="s">
        <v>237</v>
      </c>
      <c r="P441" s="193" t="str">
        <f>IF(OR(AND(A441&lt;&gt;"",COUNTIF(Bugs!B:B,A441)&gt;0),AND(B441&lt;&gt;"",COUNTIF(Bugs!A:A,B441)&gt;0)),"Y","")</f>
        <v/>
      </c>
      <c r="Q441" s="193" t="str">
        <f>IF(OR(
    AND(COUNTIF(Bugs!A:A,B441)&gt;0,ISNUMBER(SEARCH("x",INDEX(Bugs!C:C,MATCH(B441,Bugs!A:A,0))))),
    AND(COUNTIF(Bugs!B:B,B441)&gt;0,ISNUMBER(SEARCH("x",INDEX(Bugs!C:C,MATCH(B441,Bugs!B:B,0))))),
    AND(COUNTIF(Bugs!A:A,B441)&gt;0,ISNUMBER(SEARCH("x",INDEX(Bugs!D:D,MATCH(B441,Bugs!A:A,0))))),
    AND(COUNTIF(Bugs!B:B,B441)&gt;0,ISNUMBER(SEARCH("x",INDEX(Bugs!D:D,MATCH(B441,Bugs!B:B,0)))))
),"Y","")</f>
        <v/>
      </c>
      <c r="R441">
        <f ca="1">IF(OR(ISNUMBER(MATCH(L441,MasterData!$D$3:$D$18,0)),ISNUMBER(MATCH(L441,MasterData!$C$3:$C$18,0))),
    DATEDIF(E441,I441,"d"),
    DATEDIF(E441,TODAY(),"d"))</f>
        <v>0</v>
      </c>
      <c r="S441">
        <f t="shared" ca="1" si="21"/>
        <v>1</v>
      </c>
      <c r="T441">
        <f t="shared" ca="1" si="22"/>
        <v>0</v>
      </c>
      <c r="U441">
        <f t="shared" ca="1" si="23"/>
        <v>0</v>
      </c>
    </row>
    <row r="442" spans="2:21" x14ac:dyDescent="0.35">
      <c r="B442" t="s">
        <v>1188</v>
      </c>
      <c r="D442" s="34">
        <v>3009</v>
      </c>
      <c r="E442" s="208">
        <v>45973</v>
      </c>
      <c r="G442" t="s">
        <v>866</v>
      </c>
      <c r="I442" s="208">
        <v>45986</v>
      </c>
      <c r="K442" t="s">
        <v>235</v>
      </c>
      <c r="L442" t="s">
        <v>171</v>
      </c>
      <c r="M442" t="s">
        <v>1189</v>
      </c>
      <c r="N442" t="s">
        <v>237</v>
      </c>
      <c r="P442" s="193" t="str">
        <f>IF(OR(AND(A442&lt;&gt;"",COUNTIF(Bugs!B:B,A442)&gt;0),AND(B442&lt;&gt;"",COUNTIF(Bugs!A:A,B442)&gt;0)),"Y","")</f>
        <v/>
      </c>
      <c r="Q442" s="193" t="str">
        <f>IF(OR(
    AND(COUNTIF(Bugs!A:A,B442)&gt;0,ISNUMBER(SEARCH("x",INDEX(Bugs!C:C,MATCH(B442,Bugs!A:A,0))))),
    AND(COUNTIF(Bugs!B:B,B442)&gt;0,ISNUMBER(SEARCH("x",INDEX(Bugs!C:C,MATCH(B442,Bugs!B:B,0))))),
    AND(COUNTIF(Bugs!A:A,B442)&gt;0,ISNUMBER(SEARCH("x",INDEX(Bugs!D:D,MATCH(B442,Bugs!A:A,0))))),
    AND(COUNTIF(Bugs!B:B,B442)&gt;0,ISNUMBER(SEARCH("x",INDEX(Bugs!D:D,MATCH(B442,Bugs!B:B,0)))))
),"Y","")</f>
        <v/>
      </c>
      <c r="R442">
        <f ca="1">IF(OR(ISNUMBER(MATCH(L442,MasterData!$D$3:$D$18,0)),ISNUMBER(MATCH(L442,MasterData!$C$3:$C$18,0))),
    DATEDIF(E442,I442,"d"),
    DATEDIF(E442,TODAY(),"d"))</f>
        <v>13</v>
      </c>
      <c r="S442">
        <f t="shared" ca="1" si="21"/>
        <v>0</v>
      </c>
      <c r="T442">
        <f t="shared" ca="1" si="22"/>
        <v>1</v>
      </c>
      <c r="U442">
        <f t="shared" ca="1" si="23"/>
        <v>0</v>
      </c>
    </row>
    <row r="443" spans="2:21" x14ac:dyDescent="0.35">
      <c r="B443" t="s">
        <v>1190</v>
      </c>
      <c r="D443" s="34" t="s">
        <v>1052</v>
      </c>
      <c r="E443" s="208">
        <v>45973</v>
      </c>
      <c r="G443" t="s">
        <v>1191</v>
      </c>
      <c r="I443" s="208">
        <v>45974</v>
      </c>
      <c r="K443" t="s">
        <v>241</v>
      </c>
      <c r="L443" t="s">
        <v>171</v>
      </c>
      <c r="M443" t="s">
        <v>1192</v>
      </c>
      <c r="N443" t="s">
        <v>237</v>
      </c>
      <c r="P443" s="193" t="str">
        <f>IF(OR(AND(A443&lt;&gt;"",COUNTIF(Bugs!B:B,A443)&gt;0),AND(B443&lt;&gt;"",COUNTIF(Bugs!A:A,B443)&gt;0)),"Y","")</f>
        <v/>
      </c>
      <c r="Q443" s="193" t="str">
        <f>IF(OR(
    AND(COUNTIF(Bugs!A:A,B443)&gt;0,ISNUMBER(SEARCH("x",INDEX(Bugs!C:C,MATCH(B443,Bugs!A:A,0))))),
    AND(COUNTIF(Bugs!B:B,B443)&gt;0,ISNUMBER(SEARCH("x",INDEX(Bugs!C:C,MATCH(B443,Bugs!B:B,0))))),
    AND(COUNTIF(Bugs!A:A,B443)&gt;0,ISNUMBER(SEARCH("x",INDEX(Bugs!D:D,MATCH(B443,Bugs!A:A,0))))),
    AND(COUNTIF(Bugs!B:B,B443)&gt;0,ISNUMBER(SEARCH("x",INDEX(Bugs!D:D,MATCH(B443,Bugs!B:B,0)))))
),"Y","")</f>
        <v/>
      </c>
      <c r="R443">
        <f ca="1">IF(OR(ISNUMBER(MATCH(L443,MasterData!$D$3:$D$18,0)),ISNUMBER(MATCH(L443,MasterData!$C$3:$C$18,0))),
    DATEDIF(E443,I443,"d"),
    DATEDIF(E443,TODAY(),"d"))</f>
        <v>1</v>
      </c>
      <c r="S443">
        <f t="shared" ca="1" si="21"/>
        <v>1</v>
      </c>
      <c r="T443">
        <f t="shared" ca="1" si="22"/>
        <v>0</v>
      </c>
      <c r="U443">
        <f t="shared" ca="1" si="23"/>
        <v>0</v>
      </c>
    </row>
    <row r="444" spans="2:21" x14ac:dyDescent="0.35">
      <c r="B444" t="s">
        <v>1193</v>
      </c>
      <c r="D444" s="34" t="s">
        <v>1052</v>
      </c>
      <c r="E444" s="208">
        <v>45973</v>
      </c>
      <c r="G444" t="s">
        <v>1191</v>
      </c>
      <c r="I444" s="208">
        <v>45975</v>
      </c>
      <c r="K444" t="s">
        <v>241</v>
      </c>
      <c r="L444" t="s">
        <v>171</v>
      </c>
      <c r="M444" t="s">
        <v>1194</v>
      </c>
      <c r="N444" t="s">
        <v>237</v>
      </c>
      <c r="P444" s="193" t="str">
        <f>IF(OR(AND(A444&lt;&gt;"",COUNTIF(Bugs!B:B,A444)&gt;0),AND(B444&lt;&gt;"",COUNTIF(Bugs!A:A,B444)&gt;0)),"Y","")</f>
        <v/>
      </c>
      <c r="Q444" s="193" t="str">
        <f>IF(OR(
    AND(COUNTIF(Bugs!A:A,B444)&gt;0,ISNUMBER(SEARCH("x",INDEX(Bugs!C:C,MATCH(B444,Bugs!A:A,0))))),
    AND(COUNTIF(Bugs!B:B,B444)&gt;0,ISNUMBER(SEARCH("x",INDEX(Bugs!C:C,MATCH(B444,Bugs!B:B,0))))),
    AND(COUNTIF(Bugs!A:A,B444)&gt;0,ISNUMBER(SEARCH("x",INDEX(Bugs!D:D,MATCH(B444,Bugs!A:A,0))))),
    AND(COUNTIF(Bugs!B:B,B444)&gt;0,ISNUMBER(SEARCH("x",INDEX(Bugs!D:D,MATCH(B444,Bugs!B:B,0)))))
),"Y","")</f>
        <v/>
      </c>
      <c r="R444">
        <f ca="1">IF(OR(ISNUMBER(MATCH(L444,MasterData!$D$3:$D$18,0)),ISNUMBER(MATCH(L444,MasterData!$C$3:$C$18,0))),
    DATEDIF(E444,I444,"d"),
    DATEDIF(E444,TODAY(),"d"))</f>
        <v>2</v>
      </c>
      <c r="S444">
        <f t="shared" ca="1" si="21"/>
        <v>1</v>
      </c>
      <c r="T444">
        <f t="shared" ca="1" si="22"/>
        <v>0</v>
      </c>
      <c r="U444">
        <f t="shared" ca="1" si="23"/>
        <v>0</v>
      </c>
    </row>
    <row r="445" spans="2:21" x14ac:dyDescent="0.35">
      <c r="B445" t="s">
        <v>1195</v>
      </c>
      <c r="D445" s="34" t="s">
        <v>480</v>
      </c>
      <c r="E445" s="208">
        <v>45973</v>
      </c>
      <c r="G445" t="s">
        <v>715</v>
      </c>
      <c r="I445" s="208">
        <v>45973</v>
      </c>
      <c r="K445" t="s">
        <v>235</v>
      </c>
      <c r="L445" t="s">
        <v>171</v>
      </c>
      <c r="M445" t="s">
        <v>1196</v>
      </c>
      <c r="N445" t="s">
        <v>237</v>
      </c>
      <c r="P445" s="193" t="str">
        <f>IF(OR(AND(A445&lt;&gt;"",COUNTIF(Bugs!B:B,A445)&gt;0),AND(B445&lt;&gt;"",COUNTIF(Bugs!A:A,B445)&gt;0)),"Y","")</f>
        <v/>
      </c>
      <c r="Q445" s="193" t="str">
        <f>IF(OR(
    AND(COUNTIF(Bugs!A:A,B445)&gt;0,ISNUMBER(SEARCH("x",INDEX(Bugs!C:C,MATCH(B445,Bugs!A:A,0))))),
    AND(COUNTIF(Bugs!B:B,B445)&gt;0,ISNUMBER(SEARCH("x",INDEX(Bugs!C:C,MATCH(B445,Bugs!B:B,0))))),
    AND(COUNTIF(Bugs!A:A,B445)&gt;0,ISNUMBER(SEARCH("x",INDEX(Bugs!D:D,MATCH(B445,Bugs!A:A,0))))),
    AND(COUNTIF(Bugs!B:B,B445)&gt;0,ISNUMBER(SEARCH("x",INDEX(Bugs!D:D,MATCH(B445,Bugs!B:B,0)))))
),"Y","")</f>
        <v/>
      </c>
      <c r="R445">
        <f ca="1">IF(OR(ISNUMBER(MATCH(L445,MasterData!$D$3:$D$18,0)),ISNUMBER(MATCH(L445,MasterData!$C$3:$C$18,0))),
    DATEDIF(E445,I445,"d"),
    DATEDIF(E445,TODAY(),"d"))</f>
        <v>0</v>
      </c>
      <c r="S445">
        <f t="shared" ca="1" si="21"/>
        <v>1</v>
      </c>
      <c r="T445">
        <f t="shared" ca="1" si="22"/>
        <v>0</v>
      </c>
      <c r="U445">
        <f t="shared" ca="1" si="23"/>
        <v>0</v>
      </c>
    </row>
    <row r="446" spans="2:21" x14ac:dyDescent="0.35">
      <c r="B446" t="s">
        <v>1197</v>
      </c>
      <c r="D446" s="34" t="s">
        <v>746</v>
      </c>
      <c r="E446" s="208">
        <v>45973</v>
      </c>
      <c r="G446" t="s">
        <v>886</v>
      </c>
      <c r="I446" s="208">
        <v>45973</v>
      </c>
      <c r="K446" t="s">
        <v>235</v>
      </c>
      <c r="L446" t="s">
        <v>171</v>
      </c>
      <c r="M446" t="s">
        <v>1198</v>
      </c>
      <c r="N446" t="s">
        <v>237</v>
      </c>
      <c r="P446" s="193" t="str">
        <f>IF(OR(AND(A446&lt;&gt;"",COUNTIF(Bugs!B:B,A446)&gt;0),AND(B446&lt;&gt;"",COUNTIF(Bugs!A:A,B446)&gt;0)),"Y","")</f>
        <v/>
      </c>
      <c r="Q446" s="193" t="str">
        <f>IF(OR(
    AND(COUNTIF(Bugs!A:A,B446)&gt;0,ISNUMBER(SEARCH("x",INDEX(Bugs!C:C,MATCH(B446,Bugs!A:A,0))))),
    AND(COUNTIF(Bugs!B:B,B446)&gt;0,ISNUMBER(SEARCH("x",INDEX(Bugs!C:C,MATCH(B446,Bugs!B:B,0))))),
    AND(COUNTIF(Bugs!A:A,B446)&gt;0,ISNUMBER(SEARCH("x",INDEX(Bugs!D:D,MATCH(B446,Bugs!A:A,0))))),
    AND(COUNTIF(Bugs!B:B,B446)&gt;0,ISNUMBER(SEARCH("x",INDEX(Bugs!D:D,MATCH(B446,Bugs!B:B,0)))))
),"Y","")</f>
        <v/>
      </c>
      <c r="R446">
        <f ca="1">IF(OR(ISNUMBER(MATCH(L446,MasterData!$D$3:$D$18,0)),ISNUMBER(MATCH(L446,MasterData!$C$3:$C$18,0))),
    DATEDIF(E446,I446,"d"),
    DATEDIF(E446,TODAY(),"d"))</f>
        <v>0</v>
      </c>
      <c r="S446">
        <f t="shared" ca="1" si="21"/>
        <v>1</v>
      </c>
      <c r="T446">
        <f t="shared" ca="1" si="22"/>
        <v>0</v>
      </c>
      <c r="U446">
        <f t="shared" ca="1" si="23"/>
        <v>0</v>
      </c>
    </row>
    <row r="447" spans="2:21" x14ac:dyDescent="0.35">
      <c r="B447" t="s">
        <v>1199</v>
      </c>
      <c r="D447" s="34" t="s">
        <v>1066</v>
      </c>
      <c r="E447" s="208">
        <v>45974</v>
      </c>
      <c r="G447" t="s">
        <v>1200</v>
      </c>
      <c r="I447" s="208">
        <v>45974</v>
      </c>
      <c r="K447" t="s">
        <v>241</v>
      </c>
      <c r="L447" t="s">
        <v>171</v>
      </c>
      <c r="M447" t="s">
        <v>1201</v>
      </c>
      <c r="N447" t="s">
        <v>237</v>
      </c>
      <c r="P447" s="193" t="str">
        <f>IF(OR(AND(A447&lt;&gt;"",COUNTIF(Bugs!B:B,A447)&gt;0),AND(B447&lt;&gt;"",COUNTIF(Bugs!A:A,B447)&gt;0)),"Y","")</f>
        <v/>
      </c>
      <c r="Q447" s="193" t="str">
        <f>IF(OR(
    AND(COUNTIF(Bugs!A:A,B447)&gt;0,ISNUMBER(SEARCH("x",INDEX(Bugs!C:C,MATCH(B447,Bugs!A:A,0))))),
    AND(COUNTIF(Bugs!B:B,B447)&gt;0,ISNUMBER(SEARCH("x",INDEX(Bugs!C:C,MATCH(B447,Bugs!B:B,0))))),
    AND(COUNTIF(Bugs!A:A,B447)&gt;0,ISNUMBER(SEARCH("x",INDEX(Bugs!D:D,MATCH(B447,Bugs!A:A,0))))),
    AND(COUNTIF(Bugs!B:B,B447)&gt;0,ISNUMBER(SEARCH("x",INDEX(Bugs!D:D,MATCH(B447,Bugs!B:B,0)))))
),"Y","")</f>
        <v/>
      </c>
      <c r="R447">
        <f ca="1">IF(OR(ISNUMBER(MATCH(L447,MasterData!$D$3:$D$18,0)),ISNUMBER(MATCH(L447,MasterData!$C$3:$C$18,0))),
    DATEDIF(E447,I447,"d"),
    DATEDIF(E447,TODAY(),"d"))</f>
        <v>0</v>
      </c>
      <c r="S447">
        <f t="shared" ca="1" si="21"/>
        <v>1</v>
      </c>
      <c r="T447">
        <f t="shared" ca="1" si="22"/>
        <v>0</v>
      </c>
      <c r="U447">
        <f t="shared" ca="1" si="23"/>
        <v>0</v>
      </c>
    </row>
    <row r="448" spans="2:21" x14ac:dyDescent="0.35">
      <c r="B448" t="s">
        <v>1202</v>
      </c>
      <c r="D448" s="34" t="s">
        <v>1184</v>
      </c>
      <c r="E448" s="208">
        <v>45974</v>
      </c>
      <c r="G448" t="s">
        <v>806</v>
      </c>
      <c r="I448" s="208">
        <v>45974</v>
      </c>
      <c r="K448" t="s">
        <v>235</v>
      </c>
      <c r="L448" t="s">
        <v>171</v>
      </c>
      <c r="M448" t="s">
        <v>1203</v>
      </c>
      <c r="N448" t="s">
        <v>237</v>
      </c>
      <c r="P448" s="193" t="str">
        <f>IF(OR(AND(A448&lt;&gt;"",COUNTIF(Bugs!B:B,A448)&gt;0),AND(B448&lt;&gt;"",COUNTIF(Bugs!A:A,B448)&gt;0)),"Y","")</f>
        <v/>
      </c>
      <c r="Q448" s="193" t="str">
        <f>IF(OR(
    AND(COUNTIF(Bugs!A:A,B448)&gt;0,ISNUMBER(SEARCH("x",INDEX(Bugs!C:C,MATCH(B448,Bugs!A:A,0))))),
    AND(COUNTIF(Bugs!B:B,B448)&gt;0,ISNUMBER(SEARCH("x",INDEX(Bugs!C:C,MATCH(B448,Bugs!B:B,0))))),
    AND(COUNTIF(Bugs!A:A,B448)&gt;0,ISNUMBER(SEARCH("x",INDEX(Bugs!D:D,MATCH(B448,Bugs!A:A,0))))),
    AND(COUNTIF(Bugs!B:B,B448)&gt;0,ISNUMBER(SEARCH("x",INDEX(Bugs!D:D,MATCH(B448,Bugs!B:B,0)))))
),"Y","")</f>
        <v/>
      </c>
      <c r="R448">
        <f ca="1">IF(OR(ISNUMBER(MATCH(L448,MasterData!$D$3:$D$18,0)),ISNUMBER(MATCH(L448,MasterData!$C$3:$C$18,0))),
    DATEDIF(E448,I448,"d"),
    DATEDIF(E448,TODAY(),"d"))</f>
        <v>0</v>
      </c>
      <c r="S448">
        <f t="shared" ca="1" si="21"/>
        <v>1</v>
      </c>
      <c r="T448">
        <f t="shared" ca="1" si="22"/>
        <v>0</v>
      </c>
      <c r="U448">
        <f t="shared" ca="1" si="23"/>
        <v>0</v>
      </c>
    </row>
    <row r="449" spans="2:22" x14ac:dyDescent="0.35">
      <c r="B449" t="s">
        <v>1204</v>
      </c>
      <c r="D449" s="34" t="s">
        <v>480</v>
      </c>
      <c r="E449" s="208">
        <v>45974</v>
      </c>
      <c r="G449" t="s">
        <v>804</v>
      </c>
      <c r="I449" s="208">
        <v>45980</v>
      </c>
      <c r="K449" t="s">
        <v>241</v>
      </c>
      <c r="L449" t="s">
        <v>171</v>
      </c>
      <c r="M449" t="s">
        <v>1205</v>
      </c>
      <c r="N449" t="s">
        <v>237</v>
      </c>
      <c r="P449" s="193" t="str">
        <f>IF(OR(AND(A449&lt;&gt;"",COUNTIF(Bugs!B:B,A449)&gt;0),AND(B449&lt;&gt;"",COUNTIF(Bugs!A:A,B449)&gt;0)),"Y","")</f>
        <v/>
      </c>
      <c r="Q449" s="193" t="str">
        <f>IF(OR(
    AND(COUNTIF(Bugs!A:A,B449)&gt;0,ISNUMBER(SEARCH("x",INDEX(Bugs!C:C,MATCH(B449,Bugs!A:A,0))))),
    AND(COUNTIF(Bugs!B:B,B449)&gt;0,ISNUMBER(SEARCH("x",INDEX(Bugs!C:C,MATCH(B449,Bugs!B:B,0))))),
    AND(COUNTIF(Bugs!A:A,B449)&gt;0,ISNUMBER(SEARCH("x",INDEX(Bugs!D:D,MATCH(B449,Bugs!A:A,0))))),
    AND(COUNTIF(Bugs!B:B,B449)&gt;0,ISNUMBER(SEARCH("x",INDEX(Bugs!D:D,MATCH(B449,Bugs!B:B,0)))))
),"Y","")</f>
        <v/>
      </c>
      <c r="R449">
        <f ca="1">IF(OR(ISNUMBER(MATCH(L449,MasterData!$D$3:$D$18,0)),ISNUMBER(MATCH(L449,MasterData!$C$3:$C$18,0))),
    DATEDIF(E449,I449,"d"),
    DATEDIF(E449,TODAY(),"d"))</f>
        <v>6</v>
      </c>
      <c r="S449">
        <f t="shared" ca="1" si="21"/>
        <v>1</v>
      </c>
      <c r="T449">
        <f t="shared" ca="1" si="22"/>
        <v>0</v>
      </c>
      <c r="U449">
        <f t="shared" ca="1" si="23"/>
        <v>0</v>
      </c>
    </row>
    <row r="450" spans="2:22" x14ac:dyDescent="0.35">
      <c r="B450" t="s">
        <v>121</v>
      </c>
      <c r="D450" s="34" t="s">
        <v>480</v>
      </c>
      <c r="E450" s="208">
        <v>45974</v>
      </c>
      <c r="G450" t="s">
        <v>715</v>
      </c>
      <c r="I450" s="208">
        <v>45992</v>
      </c>
      <c r="K450" t="s">
        <v>235</v>
      </c>
      <c r="L450" t="s">
        <v>171</v>
      </c>
      <c r="M450" t="s">
        <v>1206</v>
      </c>
      <c r="N450" t="s">
        <v>237</v>
      </c>
      <c r="P450" s="193" t="str">
        <f>IF(OR(AND(A450&lt;&gt;"",COUNTIF(Bugs!B:B,A450)&gt;0),AND(B450&lt;&gt;"",COUNTIF(Bugs!A:A,B450)&gt;0)),"Y","")</f>
        <v>Y</v>
      </c>
      <c r="Q450" s="193" t="str">
        <f>IF(OR(
    AND(COUNTIF(Bugs!A:A,B450)&gt;0,ISNUMBER(SEARCH("x",INDEX(Bugs!C:C,MATCH(B450,Bugs!A:A,0))))),
    AND(COUNTIF(Bugs!B:B,B450)&gt;0,ISNUMBER(SEARCH("x",INDEX(Bugs!C:C,MATCH(B450,Bugs!B:B,0))))),
    AND(COUNTIF(Bugs!A:A,B450)&gt;0,ISNUMBER(SEARCH("x",INDEX(Bugs!D:D,MATCH(B450,Bugs!A:A,0))))),
    AND(COUNTIF(Bugs!B:B,B450)&gt;0,ISNUMBER(SEARCH("x",INDEX(Bugs!D:D,MATCH(B450,Bugs!B:B,0)))))
),"Y","")</f>
        <v/>
      </c>
      <c r="R450">
        <f ca="1">IF(OR(ISNUMBER(MATCH(L450,MasterData!$D$3:$D$18,0)),ISNUMBER(MATCH(L450,MasterData!$C$3:$C$18,0))),
    DATEDIF(E450,I450,"d"),
    DATEDIF(E450,TODAY(),"d"))</f>
        <v>18</v>
      </c>
      <c r="S450">
        <f t="shared" ca="1" si="21"/>
        <v>0</v>
      </c>
      <c r="T450">
        <f t="shared" ca="1" si="22"/>
        <v>1</v>
      </c>
      <c r="U450">
        <f t="shared" ca="1" si="23"/>
        <v>0</v>
      </c>
    </row>
    <row r="451" spans="2:22" x14ac:dyDescent="0.35">
      <c r="B451" t="s">
        <v>1209</v>
      </c>
      <c r="D451" s="34" t="s">
        <v>480</v>
      </c>
      <c r="E451" s="208">
        <v>45975</v>
      </c>
      <c r="G451" t="s">
        <v>804</v>
      </c>
      <c r="I451" s="208">
        <v>45982</v>
      </c>
      <c r="K451" t="s">
        <v>235</v>
      </c>
      <c r="L451" t="s">
        <v>171</v>
      </c>
      <c r="M451" t="s">
        <v>1210</v>
      </c>
      <c r="N451" t="s">
        <v>237</v>
      </c>
      <c r="P451" s="193" t="str">
        <f>IF(OR(AND(A451&lt;&gt;"",COUNTIF(Bugs!B:B,A451)&gt;0),AND(B451&lt;&gt;"",COUNTIF(Bugs!A:A,B451)&gt;0)),"Y","")</f>
        <v/>
      </c>
      <c r="Q451" s="193" t="str">
        <f>IF(OR(
    AND(COUNTIF(Bugs!A:A,B451)&gt;0,ISNUMBER(SEARCH("x",INDEX(Bugs!C:C,MATCH(B451,Bugs!A:A,0))))),
    AND(COUNTIF(Bugs!B:B,B451)&gt;0,ISNUMBER(SEARCH("x",INDEX(Bugs!C:C,MATCH(B451,Bugs!B:B,0))))),
    AND(COUNTIF(Bugs!A:A,B451)&gt;0,ISNUMBER(SEARCH("x",INDEX(Bugs!D:D,MATCH(B451,Bugs!A:A,0))))),
    AND(COUNTIF(Bugs!B:B,B451)&gt;0,ISNUMBER(SEARCH("x",INDEX(Bugs!D:D,MATCH(B451,Bugs!B:B,0)))))
),"Y","")</f>
        <v/>
      </c>
      <c r="R451">
        <f ca="1">IF(OR(ISNUMBER(MATCH(L451,MasterData!$D$3:$D$18,0)),ISNUMBER(MATCH(L451,MasterData!$C$3:$C$18,0))),
    DATEDIF(E451,I451,"d"),
    DATEDIF(E451,TODAY(),"d"))</f>
        <v>7</v>
      </c>
      <c r="S451">
        <f t="shared" ca="1" si="21"/>
        <v>1</v>
      </c>
      <c r="T451">
        <f t="shared" ca="1" si="22"/>
        <v>0</v>
      </c>
      <c r="U451">
        <f t="shared" ca="1" si="23"/>
        <v>0</v>
      </c>
    </row>
    <row r="452" spans="2:22" x14ac:dyDescent="0.35">
      <c r="B452" t="s">
        <v>1211</v>
      </c>
      <c r="D452" s="34" t="s">
        <v>480</v>
      </c>
      <c r="E452" s="208">
        <v>45975</v>
      </c>
      <c r="G452" t="s">
        <v>715</v>
      </c>
      <c r="I452" s="208">
        <v>45979</v>
      </c>
      <c r="K452" t="s">
        <v>235</v>
      </c>
      <c r="L452" t="s">
        <v>171</v>
      </c>
      <c r="M452" t="s">
        <v>1212</v>
      </c>
      <c r="N452" t="s">
        <v>237</v>
      </c>
      <c r="P452" s="193" t="str">
        <f>IF(OR(AND(A452&lt;&gt;"",COUNTIF(Bugs!B:B,A452)&gt;0),AND(B452&lt;&gt;"",COUNTIF(Bugs!A:A,B452)&gt;0)),"Y","")</f>
        <v/>
      </c>
      <c r="Q452" s="193" t="str">
        <f>IF(OR(
    AND(COUNTIF(Bugs!A:A,B452)&gt;0,ISNUMBER(SEARCH("x",INDEX(Bugs!C:C,MATCH(B452,Bugs!A:A,0))))),
    AND(COUNTIF(Bugs!B:B,B452)&gt;0,ISNUMBER(SEARCH("x",INDEX(Bugs!C:C,MATCH(B452,Bugs!B:B,0))))),
    AND(COUNTIF(Bugs!A:A,B452)&gt;0,ISNUMBER(SEARCH("x",INDEX(Bugs!D:D,MATCH(B452,Bugs!A:A,0))))),
    AND(COUNTIF(Bugs!B:B,B452)&gt;0,ISNUMBER(SEARCH("x",INDEX(Bugs!D:D,MATCH(B452,Bugs!B:B,0)))))
),"Y","")</f>
        <v/>
      </c>
      <c r="R452">
        <f ca="1">IF(OR(ISNUMBER(MATCH(L452,MasterData!$D$3:$D$18,0)),ISNUMBER(MATCH(L452,MasterData!$C$3:$C$18,0))),
    DATEDIF(E452,I452,"d"),
    DATEDIF(E452,TODAY(),"d"))</f>
        <v>4</v>
      </c>
      <c r="S452">
        <f t="shared" ca="1" si="21"/>
        <v>1</v>
      </c>
      <c r="T452">
        <f t="shared" ca="1" si="22"/>
        <v>0</v>
      </c>
      <c r="U452">
        <f t="shared" ca="1" si="23"/>
        <v>0</v>
      </c>
    </row>
    <row r="453" spans="2:22" x14ac:dyDescent="0.35">
      <c r="B453" t="s">
        <v>1207</v>
      </c>
      <c r="D453" s="34" t="s">
        <v>480</v>
      </c>
      <c r="E453" s="208">
        <v>45975</v>
      </c>
      <c r="G453" t="s">
        <v>804</v>
      </c>
      <c r="I453" s="208">
        <v>46003</v>
      </c>
      <c r="K453" t="s">
        <v>235</v>
      </c>
      <c r="L453" t="s">
        <v>171</v>
      </c>
      <c r="M453" t="s">
        <v>1208</v>
      </c>
      <c r="N453" t="s">
        <v>237</v>
      </c>
      <c r="P453" s="193" t="str">
        <f>IF(OR(AND(A453&lt;&gt;"",COUNTIF(Bugs!B:B,A453)&gt;0),AND(B453&lt;&gt;"",COUNTIF(Bugs!A:A,B453)&gt;0)),"Y","")</f>
        <v/>
      </c>
      <c r="Q453" s="193" t="str">
        <f>IF(OR(
    AND(COUNTIF(Bugs!A:A,B453)&gt;0,ISNUMBER(SEARCH("x",INDEX(Bugs!C:C,MATCH(B453,Bugs!A:A,0))))),
    AND(COUNTIF(Bugs!B:B,B453)&gt;0,ISNUMBER(SEARCH("x",INDEX(Bugs!C:C,MATCH(B453,Bugs!B:B,0))))),
    AND(COUNTIF(Bugs!A:A,B453)&gt;0,ISNUMBER(SEARCH("x",INDEX(Bugs!D:D,MATCH(B453,Bugs!A:A,0))))),
    AND(COUNTIF(Bugs!B:B,B453)&gt;0,ISNUMBER(SEARCH("x",INDEX(Bugs!D:D,MATCH(B453,Bugs!B:B,0)))))
),"Y","")</f>
        <v/>
      </c>
      <c r="R453">
        <f ca="1">IF(OR(ISNUMBER(MATCH(L453,MasterData!$D$3:$D$18,0)),ISNUMBER(MATCH(L453,MasterData!$C$3:$C$18,0))),
    DATEDIF(E453,I453,"d"),
    DATEDIF(E453,TODAY(),"d"))</f>
        <v>28</v>
      </c>
      <c r="S453">
        <f ca="1">IF(AND($R453&gt;=0,$R453&lt;=7),1,0)</f>
        <v>0</v>
      </c>
      <c r="T453">
        <f ca="1">IF(AND($R453&gt;7,R453&lt;=30),1,0)</f>
        <v>1</v>
      </c>
      <c r="U453">
        <f ca="1">IF($R453&gt;30,1,0)</f>
        <v>0</v>
      </c>
    </row>
    <row r="454" spans="2:22" x14ac:dyDescent="0.35">
      <c r="B454" t="s">
        <v>122</v>
      </c>
      <c r="D454" s="34" t="s">
        <v>480</v>
      </c>
      <c r="E454" s="208">
        <v>45975</v>
      </c>
      <c r="G454" t="s">
        <v>804</v>
      </c>
      <c r="I454" s="208">
        <v>45981</v>
      </c>
      <c r="K454" t="s">
        <v>235</v>
      </c>
      <c r="L454" t="s">
        <v>171</v>
      </c>
      <c r="M454" t="s">
        <v>1213</v>
      </c>
      <c r="N454" t="s">
        <v>237</v>
      </c>
      <c r="P454" s="193" t="str">
        <f>IF(OR(AND(A454&lt;&gt;"",COUNTIF(Bugs!B:B,A454)&gt;0),AND(B454&lt;&gt;"",COUNTIF(Bugs!A:A,B454)&gt;0)),"Y","")</f>
        <v>Y</v>
      </c>
      <c r="Q454" s="193" t="str">
        <f>IF(OR(
    AND(COUNTIF(Bugs!A:A,B454)&gt;0,ISNUMBER(SEARCH("x",INDEX(Bugs!C:C,MATCH(B454,Bugs!A:A,0))))),
    AND(COUNTIF(Bugs!B:B,B454)&gt;0,ISNUMBER(SEARCH("x",INDEX(Bugs!C:C,MATCH(B454,Bugs!B:B,0))))),
    AND(COUNTIF(Bugs!A:A,B454)&gt;0,ISNUMBER(SEARCH("x",INDEX(Bugs!D:D,MATCH(B454,Bugs!A:A,0))))),
    AND(COUNTIF(Bugs!B:B,B454)&gt;0,ISNUMBER(SEARCH("x",INDEX(Bugs!D:D,MATCH(B454,Bugs!B:B,0)))))
),"Y","")</f>
        <v/>
      </c>
      <c r="R454">
        <f ca="1">IF(OR(ISNUMBER(MATCH(L454,MasterData!$D$3:$D$18,0)),ISNUMBER(MATCH(L454,MasterData!$C$3:$C$18,0))),
    DATEDIF(E454,I454,"d"),
    DATEDIF(E454,TODAY(),"d"))</f>
        <v>6</v>
      </c>
      <c r="S454">
        <f t="shared" ca="1" si="21"/>
        <v>1</v>
      </c>
      <c r="T454">
        <f t="shared" ca="1" si="22"/>
        <v>0</v>
      </c>
      <c r="U454">
        <f t="shared" ca="1" si="23"/>
        <v>0</v>
      </c>
    </row>
    <row r="455" spans="2:22" x14ac:dyDescent="0.35">
      <c r="B455" t="s">
        <v>123</v>
      </c>
      <c r="D455" s="34" t="s">
        <v>480</v>
      </c>
      <c r="E455" s="208">
        <v>45975</v>
      </c>
      <c r="G455" t="s">
        <v>715</v>
      </c>
      <c r="I455" s="208">
        <v>45980</v>
      </c>
      <c r="K455" t="s">
        <v>235</v>
      </c>
      <c r="L455" t="s">
        <v>171</v>
      </c>
      <c r="M455" t="s">
        <v>1214</v>
      </c>
      <c r="N455" t="s">
        <v>237</v>
      </c>
      <c r="P455" s="193" t="str">
        <f>IF(OR(AND(A455&lt;&gt;"",COUNTIF(Bugs!B:B,A455)&gt;0),AND(B455&lt;&gt;"",COUNTIF(Bugs!A:A,B455)&gt;0)),"Y","")</f>
        <v>Y</v>
      </c>
      <c r="Q455" s="193" t="str">
        <f>IF(OR(
    AND(COUNTIF(Bugs!A:A,B455)&gt;0,ISNUMBER(SEARCH("x",INDEX(Bugs!C:C,MATCH(B455,Bugs!A:A,0))))),
    AND(COUNTIF(Bugs!B:B,B455)&gt;0,ISNUMBER(SEARCH("x",INDEX(Bugs!C:C,MATCH(B455,Bugs!B:B,0))))),
    AND(COUNTIF(Bugs!A:A,B455)&gt;0,ISNUMBER(SEARCH("x",INDEX(Bugs!D:D,MATCH(B455,Bugs!A:A,0))))),
    AND(COUNTIF(Bugs!B:B,B455)&gt;0,ISNUMBER(SEARCH("x",INDEX(Bugs!D:D,MATCH(B455,Bugs!B:B,0)))))
),"Y","")</f>
        <v>Y</v>
      </c>
      <c r="R455">
        <f ca="1">IF(OR(ISNUMBER(MATCH(L455,MasterData!$D$3:$D$18,0)),ISNUMBER(MATCH(L455,MasterData!$C$3:$C$18,0))),
    DATEDIF(E455,I455,"d"),
    DATEDIF(E455,TODAY(),"d"))</f>
        <v>5</v>
      </c>
      <c r="S455">
        <f t="shared" ca="1" si="21"/>
        <v>1</v>
      </c>
      <c r="T455">
        <f t="shared" ca="1" si="22"/>
        <v>0</v>
      </c>
      <c r="U455">
        <f t="shared" ca="1" si="23"/>
        <v>0</v>
      </c>
    </row>
    <row r="456" spans="2:22" x14ac:dyDescent="0.35">
      <c r="B456" t="s">
        <v>124</v>
      </c>
      <c r="D456" s="34" t="s">
        <v>1066</v>
      </c>
      <c r="E456" s="208">
        <v>45976</v>
      </c>
      <c r="G456" t="s">
        <v>1095</v>
      </c>
      <c r="I456" s="208">
        <v>45980</v>
      </c>
      <c r="K456" t="s">
        <v>241</v>
      </c>
      <c r="L456" t="s">
        <v>171</v>
      </c>
      <c r="M456" t="s">
        <v>1215</v>
      </c>
      <c r="N456" t="s">
        <v>237</v>
      </c>
      <c r="P456" s="193" t="str">
        <f>IF(OR(AND(A456&lt;&gt;"",COUNTIF(Bugs!B:B,A456)&gt;0),AND(B456&lt;&gt;"",COUNTIF(Bugs!A:A,B456)&gt;0)),"Y","")</f>
        <v>Y</v>
      </c>
      <c r="Q456" s="193" t="str">
        <f>IF(OR(
    AND(COUNTIF(Bugs!A:A,B456)&gt;0,ISNUMBER(SEARCH("x",INDEX(Bugs!C:C,MATCH(B456,Bugs!A:A,0))))),
    AND(COUNTIF(Bugs!B:B,B456)&gt;0,ISNUMBER(SEARCH("x",INDEX(Bugs!C:C,MATCH(B456,Bugs!B:B,0))))),
    AND(COUNTIF(Bugs!A:A,B456)&gt;0,ISNUMBER(SEARCH("x",INDEX(Bugs!D:D,MATCH(B456,Bugs!A:A,0))))),
    AND(COUNTIF(Bugs!B:B,B456)&gt;0,ISNUMBER(SEARCH("x",INDEX(Bugs!D:D,MATCH(B456,Bugs!B:B,0)))))
),"Y","")</f>
        <v>Y</v>
      </c>
      <c r="R456">
        <f ca="1">IF(OR(ISNUMBER(MATCH(L456,MasterData!$D$3:$D$18,0)),ISNUMBER(MATCH(L456,MasterData!$C$3:$C$18,0))),
    DATEDIF(E456,I456,"d"),
    DATEDIF(E456,TODAY(),"d"))</f>
        <v>4</v>
      </c>
      <c r="S456">
        <f t="shared" ca="1" si="21"/>
        <v>1</v>
      </c>
      <c r="T456">
        <f t="shared" ca="1" si="22"/>
        <v>0</v>
      </c>
      <c r="U456">
        <f t="shared" ca="1" si="23"/>
        <v>0</v>
      </c>
    </row>
    <row r="457" spans="2:22" x14ac:dyDescent="0.35">
      <c r="B457" t="s">
        <v>1216</v>
      </c>
      <c r="D457" s="34" t="s">
        <v>480</v>
      </c>
      <c r="E457" s="208">
        <v>45978</v>
      </c>
      <c r="G457" t="s">
        <v>715</v>
      </c>
      <c r="I457" s="208">
        <v>45979</v>
      </c>
      <c r="K457" t="s">
        <v>235</v>
      </c>
      <c r="L457" t="s">
        <v>171</v>
      </c>
      <c r="M457" t="s">
        <v>1217</v>
      </c>
      <c r="N457" t="s">
        <v>237</v>
      </c>
      <c r="P457" s="193" t="str">
        <f>IF(OR(AND(A457&lt;&gt;"",COUNTIF(Bugs!B:B,A457)&gt;0),AND(B457&lt;&gt;"",COUNTIF(Bugs!A:A,B457)&gt;0)),"Y","")</f>
        <v/>
      </c>
      <c r="Q457" s="193" t="str">
        <f>IF(OR(
    AND(COUNTIF(Bugs!A:A,B457)&gt;0,ISNUMBER(SEARCH("x",INDEX(Bugs!C:C,MATCH(B457,Bugs!A:A,0))))),
    AND(COUNTIF(Bugs!B:B,B457)&gt;0,ISNUMBER(SEARCH("x",INDEX(Bugs!C:C,MATCH(B457,Bugs!B:B,0))))),
    AND(COUNTIF(Bugs!A:A,B457)&gt;0,ISNUMBER(SEARCH("x",INDEX(Bugs!D:D,MATCH(B457,Bugs!A:A,0))))),
    AND(COUNTIF(Bugs!B:B,B457)&gt;0,ISNUMBER(SEARCH("x",INDEX(Bugs!D:D,MATCH(B457,Bugs!B:B,0)))))
),"Y","")</f>
        <v/>
      </c>
      <c r="R457">
        <f ca="1">IF(OR(ISNUMBER(MATCH(L457,MasterData!$D$3:$D$18,0)),ISNUMBER(MATCH(L457,MasterData!$C$3:$C$18,0))),
    DATEDIF(E457,I457,"d"),
    DATEDIF(E457,TODAY(),"d"))</f>
        <v>1</v>
      </c>
      <c r="S457">
        <f t="shared" ca="1" si="21"/>
        <v>1</v>
      </c>
      <c r="T457">
        <f t="shared" ca="1" si="22"/>
        <v>0</v>
      </c>
      <c r="U457">
        <f t="shared" ca="1" si="23"/>
        <v>0</v>
      </c>
      <c r="V457" t="s">
        <v>1218</v>
      </c>
    </row>
    <row r="458" spans="2:22" x14ac:dyDescent="0.35">
      <c r="B458" t="s">
        <v>125</v>
      </c>
      <c r="D458" s="34" t="s">
        <v>746</v>
      </c>
      <c r="E458" s="208">
        <v>45978</v>
      </c>
      <c r="G458" t="s">
        <v>715</v>
      </c>
      <c r="I458" s="208">
        <v>46006</v>
      </c>
      <c r="K458" t="s">
        <v>241</v>
      </c>
      <c r="L458" t="s">
        <v>171</v>
      </c>
      <c r="M458" t="s">
        <v>1219</v>
      </c>
      <c r="N458" t="s">
        <v>237</v>
      </c>
      <c r="P458" s="193" t="str">
        <f>IF(OR(AND(A458&lt;&gt;"",COUNTIF(Bugs!B:B,A458)&gt;0),AND(B458&lt;&gt;"",COUNTIF(Bugs!A:A,B458)&gt;0)),"Y","")</f>
        <v>Y</v>
      </c>
      <c r="Q458" s="193" t="str">
        <f>IF(OR(
    AND(COUNTIF(Bugs!A:A,B458)&gt;0,ISNUMBER(SEARCH("x",INDEX(Bugs!C:C,MATCH(B458,Bugs!A:A,0))))),
    AND(COUNTIF(Bugs!B:B,B458)&gt;0,ISNUMBER(SEARCH("x",INDEX(Bugs!C:C,MATCH(B458,Bugs!B:B,0))))),
    AND(COUNTIF(Bugs!A:A,B458)&gt;0,ISNUMBER(SEARCH("x",INDEX(Bugs!D:D,MATCH(B458,Bugs!A:A,0))))),
    AND(COUNTIF(Bugs!B:B,B458)&gt;0,ISNUMBER(SEARCH("x",INDEX(Bugs!D:D,MATCH(B458,Bugs!B:B,0)))))
),"Y","")</f>
        <v/>
      </c>
      <c r="R458">
        <f ca="1">IF(OR(ISNUMBER(MATCH(L458,MasterData!$D$3:$D$18,0)),ISNUMBER(MATCH(L458,MasterData!$C$3:$C$18,0))),
    DATEDIF(E458,I458,"d"),
    DATEDIF(E458,TODAY(),"d"))</f>
        <v>28</v>
      </c>
      <c r="S458">
        <f t="shared" ref="S458:S522" ca="1" si="24">IF(AND($R458&gt;=0,$R458&lt;=7),1,0)</f>
        <v>0</v>
      </c>
      <c r="T458">
        <f t="shared" ref="T458:T521" ca="1" si="25">IF(AND($R458&gt;7,R458&lt;=30),1,0)</f>
        <v>1</v>
      </c>
      <c r="U458">
        <f t="shared" ref="U458:U522" ca="1" si="26">IF($R458&gt;30,1,0)</f>
        <v>0</v>
      </c>
    </row>
    <row r="459" spans="2:22" x14ac:dyDescent="0.35">
      <c r="B459" t="s">
        <v>126</v>
      </c>
      <c r="D459" s="34" t="s">
        <v>480</v>
      </c>
      <c r="E459" s="208">
        <v>45978</v>
      </c>
      <c r="G459" t="s">
        <v>715</v>
      </c>
      <c r="I459" s="208">
        <v>45979</v>
      </c>
      <c r="K459" t="s">
        <v>241</v>
      </c>
      <c r="L459" t="s">
        <v>171</v>
      </c>
      <c r="M459" t="s">
        <v>1220</v>
      </c>
      <c r="N459" t="s">
        <v>237</v>
      </c>
      <c r="P459" s="193" t="str">
        <f>IF(OR(AND(A459&lt;&gt;"",COUNTIF(Bugs!B:B,A459)&gt;0),AND(B459&lt;&gt;"",COUNTIF(Bugs!A:A,B459)&gt;0)),"Y","")</f>
        <v>Y</v>
      </c>
      <c r="Q459" s="193" t="str">
        <f>IF(OR(
    AND(COUNTIF(Bugs!A:A,B459)&gt;0,ISNUMBER(SEARCH("x",INDEX(Bugs!C:C,MATCH(B459,Bugs!A:A,0))))),
    AND(COUNTIF(Bugs!B:B,B459)&gt;0,ISNUMBER(SEARCH("x",INDEX(Bugs!C:C,MATCH(B459,Bugs!B:B,0))))),
    AND(COUNTIF(Bugs!A:A,B459)&gt;0,ISNUMBER(SEARCH("x",INDEX(Bugs!D:D,MATCH(B459,Bugs!A:A,0))))),
    AND(COUNTIF(Bugs!B:B,B459)&gt;0,ISNUMBER(SEARCH("x",INDEX(Bugs!D:D,MATCH(B459,Bugs!B:B,0)))))
),"Y","")</f>
        <v>Y</v>
      </c>
      <c r="R459">
        <f ca="1">IF(OR(ISNUMBER(MATCH(L459,MasterData!$D$3:$D$18,0)),ISNUMBER(MATCH(L459,MasterData!$C$3:$C$18,0))),
    DATEDIF(E459,I459,"d"),
    DATEDIF(E459,TODAY(),"d"))</f>
        <v>1</v>
      </c>
      <c r="S459">
        <f t="shared" ca="1" si="24"/>
        <v>1</v>
      </c>
      <c r="T459">
        <f t="shared" ca="1" si="25"/>
        <v>0</v>
      </c>
      <c r="U459">
        <f t="shared" ca="1" si="26"/>
        <v>0</v>
      </c>
    </row>
    <row r="460" spans="2:22" x14ac:dyDescent="0.35">
      <c r="B460" t="s">
        <v>1221</v>
      </c>
      <c r="D460" s="34" t="s">
        <v>746</v>
      </c>
      <c r="E460" s="208">
        <v>45978</v>
      </c>
      <c r="G460" t="s">
        <v>1222</v>
      </c>
      <c r="I460" s="208">
        <v>45978</v>
      </c>
      <c r="K460" t="s">
        <v>235</v>
      </c>
      <c r="L460" t="s">
        <v>171</v>
      </c>
      <c r="M460" t="s">
        <v>1223</v>
      </c>
      <c r="N460" t="s">
        <v>237</v>
      </c>
      <c r="P460" s="193" t="str">
        <f>IF(OR(AND(A460&lt;&gt;"",COUNTIF(Bugs!B:B,A460)&gt;0),AND(B460&lt;&gt;"",COUNTIF(Bugs!A:A,B460)&gt;0)),"Y","")</f>
        <v/>
      </c>
      <c r="Q460" s="193" t="str">
        <f>IF(OR(
    AND(COUNTIF(Bugs!A:A,B460)&gt;0,ISNUMBER(SEARCH("x",INDEX(Bugs!C:C,MATCH(B460,Bugs!A:A,0))))),
    AND(COUNTIF(Bugs!B:B,B460)&gt;0,ISNUMBER(SEARCH("x",INDEX(Bugs!C:C,MATCH(B460,Bugs!B:B,0))))),
    AND(COUNTIF(Bugs!A:A,B460)&gt;0,ISNUMBER(SEARCH("x",INDEX(Bugs!D:D,MATCH(B460,Bugs!A:A,0))))),
    AND(COUNTIF(Bugs!B:B,B460)&gt;0,ISNUMBER(SEARCH("x",INDEX(Bugs!D:D,MATCH(B460,Bugs!B:B,0)))))
),"Y","")</f>
        <v/>
      </c>
      <c r="R460">
        <f ca="1">IF(OR(ISNUMBER(MATCH(L460,MasterData!$D$3:$D$18,0)),ISNUMBER(MATCH(L460,MasterData!$C$3:$C$18,0))),
    DATEDIF(E460,I460,"d"),
    DATEDIF(E460,TODAY(),"d"))</f>
        <v>0</v>
      </c>
      <c r="S460">
        <f t="shared" ca="1" si="24"/>
        <v>1</v>
      </c>
      <c r="T460">
        <f t="shared" ca="1" si="25"/>
        <v>0</v>
      </c>
      <c r="U460">
        <f t="shared" ca="1" si="26"/>
        <v>0</v>
      </c>
    </row>
    <row r="461" spans="2:22" x14ac:dyDescent="0.35">
      <c r="B461" t="s">
        <v>1224</v>
      </c>
      <c r="D461" s="34" t="s">
        <v>746</v>
      </c>
      <c r="E461" s="208">
        <v>45978</v>
      </c>
      <c r="G461" t="s">
        <v>1225</v>
      </c>
      <c r="I461" s="208">
        <v>45986</v>
      </c>
      <c r="K461" t="s">
        <v>235</v>
      </c>
      <c r="L461" t="s">
        <v>171</v>
      </c>
      <c r="M461" t="s">
        <v>1226</v>
      </c>
      <c r="N461" t="s">
        <v>237</v>
      </c>
      <c r="P461" s="193" t="str">
        <f>IF(OR(AND(A461&lt;&gt;"",COUNTIF(Bugs!B:B,A461)&gt;0),AND(B461&lt;&gt;"",COUNTIF(Bugs!A:A,B461)&gt;0)),"Y","")</f>
        <v/>
      </c>
      <c r="Q461" s="193" t="str">
        <f>IF(OR(
    AND(COUNTIF(Bugs!A:A,B461)&gt;0,ISNUMBER(SEARCH("x",INDEX(Bugs!C:C,MATCH(B461,Bugs!A:A,0))))),
    AND(COUNTIF(Bugs!B:B,B461)&gt;0,ISNUMBER(SEARCH("x",INDEX(Bugs!C:C,MATCH(B461,Bugs!B:B,0))))),
    AND(COUNTIF(Bugs!A:A,B461)&gt;0,ISNUMBER(SEARCH("x",INDEX(Bugs!D:D,MATCH(B461,Bugs!A:A,0))))),
    AND(COUNTIF(Bugs!B:B,B461)&gt;0,ISNUMBER(SEARCH("x",INDEX(Bugs!D:D,MATCH(B461,Bugs!B:B,0)))))
),"Y","")</f>
        <v/>
      </c>
      <c r="R461">
        <f ca="1">IF(OR(ISNUMBER(MATCH(L461,MasterData!$D$3:$D$18,0)),ISNUMBER(MATCH(L461,MasterData!$C$3:$C$18,0))),
    DATEDIF(E461,I461,"d"),
    DATEDIF(E461,TODAY(),"d"))</f>
        <v>8</v>
      </c>
      <c r="S461">
        <f t="shared" ca="1" si="24"/>
        <v>0</v>
      </c>
      <c r="T461">
        <f t="shared" ca="1" si="25"/>
        <v>1</v>
      </c>
      <c r="U461">
        <f t="shared" ca="1" si="26"/>
        <v>0</v>
      </c>
    </row>
    <row r="462" spans="2:22" x14ac:dyDescent="0.35">
      <c r="B462" t="s">
        <v>1227</v>
      </c>
      <c r="D462" s="34" t="s">
        <v>746</v>
      </c>
      <c r="E462" s="208">
        <v>45978</v>
      </c>
      <c r="G462" t="s">
        <v>1228</v>
      </c>
      <c r="I462" s="208">
        <v>45979</v>
      </c>
      <c r="K462" t="s">
        <v>241</v>
      </c>
      <c r="L462" t="s">
        <v>171</v>
      </c>
      <c r="M462" t="s">
        <v>1229</v>
      </c>
      <c r="N462" t="s">
        <v>237</v>
      </c>
      <c r="P462" s="193" t="str">
        <f>IF(OR(AND(A462&lt;&gt;"",COUNTIF(Bugs!B:B,A462)&gt;0),AND(B462&lt;&gt;"",COUNTIF(Bugs!A:A,B462)&gt;0)),"Y","")</f>
        <v/>
      </c>
      <c r="Q462" s="193" t="str">
        <f>IF(OR(
    AND(COUNTIF(Bugs!A:A,B462)&gt;0,ISNUMBER(SEARCH("x",INDEX(Bugs!C:C,MATCH(B462,Bugs!A:A,0))))),
    AND(COUNTIF(Bugs!B:B,B462)&gt;0,ISNUMBER(SEARCH("x",INDEX(Bugs!C:C,MATCH(B462,Bugs!B:B,0))))),
    AND(COUNTIF(Bugs!A:A,B462)&gt;0,ISNUMBER(SEARCH("x",INDEX(Bugs!D:D,MATCH(B462,Bugs!A:A,0))))),
    AND(COUNTIF(Bugs!B:B,B462)&gt;0,ISNUMBER(SEARCH("x",INDEX(Bugs!D:D,MATCH(B462,Bugs!B:B,0)))))
),"Y","")</f>
        <v/>
      </c>
      <c r="R462">
        <f ca="1">IF(OR(ISNUMBER(MATCH(L462,MasterData!$D$3:$D$18,0)),ISNUMBER(MATCH(L462,MasterData!$C$3:$C$18,0))),
    DATEDIF(E462,I462,"d"),
    DATEDIF(E462,TODAY(),"d"))</f>
        <v>1</v>
      </c>
      <c r="S462">
        <f t="shared" ca="1" si="24"/>
        <v>1</v>
      </c>
      <c r="T462">
        <f t="shared" ca="1" si="25"/>
        <v>0</v>
      </c>
      <c r="U462">
        <f t="shared" ca="1" si="26"/>
        <v>0</v>
      </c>
    </row>
    <row r="463" spans="2:22" x14ac:dyDescent="0.35">
      <c r="B463" t="s">
        <v>127</v>
      </c>
      <c r="D463" s="34" t="s">
        <v>480</v>
      </c>
      <c r="E463" s="208">
        <v>45978</v>
      </c>
      <c r="G463" t="s">
        <v>715</v>
      </c>
      <c r="I463" s="208">
        <v>45992</v>
      </c>
      <c r="K463" t="s">
        <v>235</v>
      </c>
      <c r="L463" t="s">
        <v>171</v>
      </c>
      <c r="M463" t="s">
        <v>1230</v>
      </c>
      <c r="N463" t="s">
        <v>237</v>
      </c>
      <c r="P463" s="193" t="str">
        <f>IF(OR(AND(A463&lt;&gt;"",COUNTIF(Bugs!B:B,A463)&gt;0),AND(B463&lt;&gt;"",COUNTIF(Bugs!A:A,B463)&gt;0)),"Y","")</f>
        <v>Y</v>
      </c>
      <c r="Q463" s="193" t="str">
        <f>IF(OR(
    AND(COUNTIF(Bugs!A:A,B463)&gt;0,ISNUMBER(SEARCH("x",INDEX(Bugs!C:C,MATCH(B463,Bugs!A:A,0))))),
    AND(COUNTIF(Bugs!B:B,B463)&gt;0,ISNUMBER(SEARCH("x",INDEX(Bugs!C:C,MATCH(B463,Bugs!B:B,0))))),
    AND(COUNTIF(Bugs!A:A,B463)&gt;0,ISNUMBER(SEARCH("x",INDEX(Bugs!D:D,MATCH(B463,Bugs!A:A,0))))),
    AND(COUNTIF(Bugs!B:B,B463)&gt;0,ISNUMBER(SEARCH("x",INDEX(Bugs!D:D,MATCH(B463,Bugs!B:B,0)))))
),"Y","")</f>
        <v>Y</v>
      </c>
      <c r="R463">
        <f ca="1">IF(OR(ISNUMBER(MATCH(L463,MasterData!$D$3:$D$18,0)),ISNUMBER(MATCH(L463,MasterData!$C$3:$C$18,0))),
    DATEDIF(E463,I463,"d"),
    DATEDIF(E463,TODAY(),"d"))</f>
        <v>14</v>
      </c>
      <c r="S463">
        <f t="shared" ca="1" si="24"/>
        <v>0</v>
      </c>
      <c r="T463">
        <f t="shared" ca="1" si="25"/>
        <v>1</v>
      </c>
      <c r="U463">
        <f t="shared" ca="1" si="26"/>
        <v>0</v>
      </c>
    </row>
    <row r="464" spans="2:22" x14ac:dyDescent="0.35">
      <c r="B464" t="s">
        <v>128</v>
      </c>
      <c r="D464" s="34" t="s">
        <v>480</v>
      </c>
      <c r="E464" s="208">
        <v>45978</v>
      </c>
      <c r="G464" t="s">
        <v>715</v>
      </c>
      <c r="I464" s="208">
        <v>45992</v>
      </c>
      <c r="K464" t="s">
        <v>235</v>
      </c>
      <c r="L464" t="s">
        <v>171</v>
      </c>
      <c r="M464" t="s">
        <v>1231</v>
      </c>
      <c r="N464" t="s">
        <v>237</v>
      </c>
      <c r="P464" s="193" t="str">
        <f>IF(OR(AND(A464&lt;&gt;"",COUNTIF(Bugs!B:B,A464)&gt;0),AND(B464&lt;&gt;"",COUNTIF(Bugs!A:A,B464)&gt;0)),"Y","")</f>
        <v>Y</v>
      </c>
      <c r="Q464" s="193" t="str">
        <f>IF(OR(
    AND(COUNTIF(Bugs!A:A,B464)&gt;0,ISNUMBER(SEARCH("x",INDEX(Bugs!C:C,MATCH(B464,Bugs!A:A,0))))),
    AND(COUNTIF(Bugs!B:B,B464)&gt;0,ISNUMBER(SEARCH("x",INDEX(Bugs!C:C,MATCH(B464,Bugs!B:B,0))))),
    AND(COUNTIF(Bugs!A:A,B464)&gt;0,ISNUMBER(SEARCH("x",INDEX(Bugs!D:D,MATCH(B464,Bugs!A:A,0))))),
    AND(COUNTIF(Bugs!B:B,B464)&gt;0,ISNUMBER(SEARCH("x",INDEX(Bugs!D:D,MATCH(B464,Bugs!B:B,0)))))
),"Y","")</f>
        <v>Y</v>
      </c>
      <c r="R464">
        <f ca="1">IF(OR(ISNUMBER(MATCH(L464,MasterData!$D$3:$D$18,0)),ISNUMBER(MATCH(L464,MasterData!$C$3:$C$18,0))),
    DATEDIF(E464,I464,"d"),
    DATEDIF(E464,TODAY(),"d"))</f>
        <v>14</v>
      </c>
      <c r="S464">
        <f t="shared" ca="1" si="24"/>
        <v>0</v>
      </c>
      <c r="T464">
        <f t="shared" ca="1" si="25"/>
        <v>1</v>
      </c>
      <c r="U464">
        <f t="shared" ca="1" si="26"/>
        <v>0</v>
      </c>
    </row>
    <row r="465" spans="2:21" x14ac:dyDescent="0.35">
      <c r="B465" t="s">
        <v>1232</v>
      </c>
      <c r="D465" s="34" t="s">
        <v>480</v>
      </c>
      <c r="E465" s="208">
        <v>45979</v>
      </c>
      <c r="G465" t="s">
        <v>834</v>
      </c>
      <c r="I465" s="208">
        <v>45979</v>
      </c>
      <c r="K465" t="s">
        <v>241</v>
      </c>
      <c r="L465" t="s">
        <v>171</v>
      </c>
      <c r="M465" t="s">
        <v>1233</v>
      </c>
      <c r="N465" t="s">
        <v>237</v>
      </c>
      <c r="P465" s="193" t="str">
        <f>IF(OR(AND(A465&lt;&gt;"",COUNTIF(Bugs!B:B,A465)&gt;0),AND(B465&lt;&gt;"",COUNTIF(Bugs!A:A,B465)&gt;0)),"Y","")</f>
        <v/>
      </c>
      <c r="Q465" s="193" t="str">
        <f>IF(OR(
    AND(COUNTIF(Bugs!A:A,B465)&gt;0,ISNUMBER(SEARCH("x",INDEX(Bugs!C:C,MATCH(B465,Bugs!A:A,0))))),
    AND(COUNTIF(Bugs!B:B,B465)&gt;0,ISNUMBER(SEARCH("x",INDEX(Bugs!C:C,MATCH(B465,Bugs!B:B,0))))),
    AND(COUNTIF(Bugs!A:A,B465)&gt;0,ISNUMBER(SEARCH("x",INDEX(Bugs!D:D,MATCH(B465,Bugs!A:A,0))))),
    AND(COUNTIF(Bugs!B:B,B465)&gt;0,ISNUMBER(SEARCH("x",INDEX(Bugs!D:D,MATCH(B465,Bugs!B:B,0)))))
),"Y","")</f>
        <v/>
      </c>
      <c r="R465">
        <f ca="1">IF(OR(ISNUMBER(MATCH(L465,MasterData!$D$3:$D$18,0)),ISNUMBER(MATCH(L465,MasterData!$C$3:$C$18,0))),
    DATEDIF(E465,I465,"d"),
    DATEDIF(E465,TODAY(),"d"))</f>
        <v>0</v>
      </c>
      <c r="S465">
        <f t="shared" ca="1" si="24"/>
        <v>1</v>
      </c>
      <c r="T465">
        <f t="shared" ca="1" si="25"/>
        <v>0</v>
      </c>
      <c r="U465">
        <f t="shared" ca="1" si="26"/>
        <v>0</v>
      </c>
    </row>
    <row r="466" spans="2:21" x14ac:dyDescent="0.35">
      <c r="B466" t="s">
        <v>129</v>
      </c>
      <c r="D466" s="34" t="s">
        <v>746</v>
      </c>
      <c r="E466" s="208">
        <v>45979</v>
      </c>
      <c r="G466" t="s">
        <v>715</v>
      </c>
      <c r="I466" s="208">
        <v>45994</v>
      </c>
      <c r="K466" t="s">
        <v>235</v>
      </c>
      <c r="L466" t="s">
        <v>171</v>
      </c>
      <c r="M466" t="s">
        <v>1234</v>
      </c>
      <c r="N466" t="s">
        <v>237</v>
      </c>
      <c r="P466" s="193" t="str">
        <f>IF(OR(AND(A466&lt;&gt;"",COUNTIF(Bugs!B:B,A466)&gt;0),AND(B466&lt;&gt;"",COUNTIF(Bugs!A:A,B466)&gt;0)),"Y","")</f>
        <v>Y</v>
      </c>
      <c r="Q466" s="193" t="str">
        <f>IF(OR(
    AND(COUNTIF(Bugs!A:A,B466)&gt;0,ISNUMBER(SEARCH("x",INDEX(Bugs!C:C,MATCH(B466,Bugs!A:A,0))))),
    AND(COUNTIF(Bugs!B:B,B466)&gt;0,ISNUMBER(SEARCH("x",INDEX(Bugs!C:C,MATCH(B466,Bugs!B:B,0))))),
    AND(COUNTIF(Bugs!A:A,B466)&gt;0,ISNUMBER(SEARCH("x",INDEX(Bugs!D:D,MATCH(B466,Bugs!A:A,0))))),
    AND(COUNTIF(Bugs!B:B,B466)&gt;0,ISNUMBER(SEARCH("x",INDEX(Bugs!D:D,MATCH(B466,Bugs!B:B,0)))))
),"Y","")</f>
        <v>Y</v>
      </c>
      <c r="R466">
        <f ca="1">IF(OR(ISNUMBER(MATCH(L466,MasterData!$D$3:$D$18,0)),ISNUMBER(MATCH(L466,MasterData!$C$3:$C$18,0))),
    DATEDIF(E466,I466,"d"),
    DATEDIF(E466,TODAY(),"d"))</f>
        <v>15</v>
      </c>
      <c r="S466">
        <f t="shared" ca="1" si="24"/>
        <v>0</v>
      </c>
      <c r="T466">
        <f t="shared" ca="1" si="25"/>
        <v>1</v>
      </c>
      <c r="U466">
        <f t="shared" ca="1" si="26"/>
        <v>0</v>
      </c>
    </row>
    <row r="467" spans="2:21" x14ac:dyDescent="0.35">
      <c r="B467" t="s">
        <v>1235</v>
      </c>
      <c r="D467" s="34" t="s">
        <v>746</v>
      </c>
      <c r="E467" s="208">
        <v>45979</v>
      </c>
      <c r="G467" t="s">
        <v>1236</v>
      </c>
      <c r="I467" s="208">
        <v>45980</v>
      </c>
      <c r="K467" t="s">
        <v>241</v>
      </c>
      <c r="L467" t="s">
        <v>171</v>
      </c>
      <c r="M467" t="s">
        <v>1237</v>
      </c>
      <c r="N467" t="s">
        <v>237</v>
      </c>
      <c r="P467" s="193" t="str">
        <f>IF(OR(AND(A467&lt;&gt;"",COUNTIF(Bugs!B:B,A467)&gt;0),AND(B467&lt;&gt;"",COUNTIF(Bugs!A:A,B467)&gt;0)),"Y","")</f>
        <v/>
      </c>
      <c r="Q467" s="193" t="str">
        <f>IF(OR(
    AND(COUNTIF(Bugs!A:A,B467)&gt;0,ISNUMBER(SEARCH("x",INDEX(Bugs!C:C,MATCH(B467,Bugs!A:A,0))))),
    AND(COUNTIF(Bugs!B:B,B467)&gt;0,ISNUMBER(SEARCH("x",INDEX(Bugs!C:C,MATCH(B467,Bugs!B:B,0))))),
    AND(COUNTIF(Bugs!A:A,B467)&gt;0,ISNUMBER(SEARCH("x",INDEX(Bugs!D:D,MATCH(B467,Bugs!A:A,0))))),
    AND(COUNTIF(Bugs!B:B,B467)&gt;0,ISNUMBER(SEARCH("x",INDEX(Bugs!D:D,MATCH(B467,Bugs!B:B,0)))))
),"Y","")</f>
        <v/>
      </c>
      <c r="R467">
        <f ca="1">IF(OR(ISNUMBER(MATCH(L467,MasterData!$D$3:$D$18,0)),ISNUMBER(MATCH(L467,MasterData!$C$3:$C$18,0))),
    DATEDIF(E467,I467,"d"),
    DATEDIF(E467,TODAY(),"d"))</f>
        <v>1</v>
      </c>
      <c r="S467">
        <f t="shared" ca="1" si="24"/>
        <v>1</v>
      </c>
      <c r="T467">
        <f t="shared" ca="1" si="25"/>
        <v>0</v>
      </c>
      <c r="U467">
        <f t="shared" ca="1" si="26"/>
        <v>0</v>
      </c>
    </row>
    <row r="468" spans="2:21" x14ac:dyDescent="0.35">
      <c r="B468" t="s">
        <v>1238</v>
      </c>
      <c r="D468" s="34" t="s">
        <v>746</v>
      </c>
      <c r="E468" s="208">
        <v>45979</v>
      </c>
      <c r="G468" t="s">
        <v>818</v>
      </c>
      <c r="I468" s="208">
        <v>45981</v>
      </c>
      <c r="K468" t="s">
        <v>241</v>
      </c>
      <c r="L468" t="s">
        <v>164</v>
      </c>
      <c r="M468" t="s">
        <v>1239</v>
      </c>
      <c r="N468" t="s">
        <v>237</v>
      </c>
      <c r="P468" s="193" t="str">
        <f>IF(OR(AND(A468&lt;&gt;"",COUNTIF(Bugs!B:B,A468)&gt;0),AND(B468&lt;&gt;"",COUNTIF(Bugs!A:A,B468)&gt;0)),"Y","")</f>
        <v/>
      </c>
      <c r="Q468" s="193" t="str">
        <f>IF(OR(
    AND(COUNTIF(Bugs!A:A,B468)&gt;0,ISNUMBER(SEARCH("x",INDEX(Bugs!C:C,MATCH(B468,Bugs!A:A,0))))),
    AND(COUNTIF(Bugs!B:B,B468)&gt;0,ISNUMBER(SEARCH("x",INDEX(Bugs!C:C,MATCH(B468,Bugs!B:B,0))))),
    AND(COUNTIF(Bugs!A:A,B468)&gt;0,ISNUMBER(SEARCH("x",INDEX(Bugs!D:D,MATCH(B468,Bugs!A:A,0))))),
    AND(COUNTIF(Bugs!B:B,B468)&gt;0,ISNUMBER(SEARCH("x",INDEX(Bugs!D:D,MATCH(B468,Bugs!B:B,0)))))
),"Y","")</f>
        <v/>
      </c>
      <c r="R468">
        <f ca="1">IF(OR(ISNUMBER(MATCH(L468,MasterData!$D$3:$D$18,0)),ISNUMBER(MATCH(L468,MasterData!$C$3:$C$18,0))),
    DATEDIF(E468,I468,"d"),
    DATEDIF(E468,TODAY(),"d"))</f>
        <v>28</v>
      </c>
      <c r="S468">
        <f t="shared" ca="1" si="24"/>
        <v>0</v>
      </c>
      <c r="T468">
        <f t="shared" ca="1" si="25"/>
        <v>1</v>
      </c>
      <c r="U468">
        <f t="shared" ca="1" si="26"/>
        <v>0</v>
      </c>
    </row>
    <row r="469" spans="2:21" x14ac:dyDescent="0.35">
      <c r="B469" t="s">
        <v>1240</v>
      </c>
      <c r="D469" s="34" t="s">
        <v>480</v>
      </c>
      <c r="E469" s="208">
        <v>45979</v>
      </c>
      <c r="G469" t="s">
        <v>715</v>
      </c>
      <c r="I469" s="208">
        <v>45980</v>
      </c>
      <c r="K469" t="s">
        <v>235</v>
      </c>
      <c r="L469" t="s">
        <v>171</v>
      </c>
      <c r="M469" t="s">
        <v>1241</v>
      </c>
      <c r="N469" t="s">
        <v>237</v>
      </c>
      <c r="P469" s="193" t="str">
        <f>IF(OR(AND(A469&lt;&gt;"",COUNTIF(Bugs!B:B,A469)&gt;0),AND(B469&lt;&gt;"",COUNTIF(Bugs!A:A,B469)&gt;0)),"Y","")</f>
        <v/>
      </c>
      <c r="Q469" s="193" t="str">
        <f>IF(OR(
    AND(COUNTIF(Bugs!A:A,B469)&gt;0,ISNUMBER(SEARCH("x",INDEX(Bugs!C:C,MATCH(B469,Bugs!A:A,0))))),
    AND(COUNTIF(Bugs!B:B,B469)&gt;0,ISNUMBER(SEARCH("x",INDEX(Bugs!C:C,MATCH(B469,Bugs!B:B,0))))),
    AND(COUNTIF(Bugs!A:A,B469)&gt;0,ISNUMBER(SEARCH("x",INDEX(Bugs!D:D,MATCH(B469,Bugs!A:A,0))))),
    AND(COUNTIF(Bugs!B:B,B469)&gt;0,ISNUMBER(SEARCH("x",INDEX(Bugs!D:D,MATCH(B469,Bugs!B:B,0)))))
),"Y","")</f>
        <v/>
      </c>
      <c r="R469">
        <f ca="1">IF(OR(ISNUMBER(MATCH(L469,MasterData!$D$3:$D$18,0)),ISNUMBER(MATCH(L469,MasterData!$C$3:$C$18,0))),
    DATEDIF(E469,I469,"d"),
    DATEDIF(E469,TODAY(),"d"))</f>
        <v>1</v>
      </c>
      <c r="S469">
        <f t="shared" ca="1" si="24"/>
        <v>1</v>
      </c>
      <c r="T469">
        <f t="shared" ca="1" si="25"/>
        <v>0</v>
      </c>
      <c r="U469">
        <f t="shared" ca="1" si="26"/>
        <v>0</v>
      </c>
    </row>
    <row r="470" spans="2:21" x14ac:dyDescent="0.35">
      <c r="B470" t="s">
        <v>1242</v>
      </c>
      <c r="D470" s="34" t="s">
        <v>480</v>
      </c>
      <c r="E470" s="208">
        <v>45980</v>
      </c>
      <c r="G470" t="s">
        <v>715</v>
      </c>
      <c r="I470" s="208">
        <v>45980</v>
      </c>
      <c r="K470" t="s">
        <v>235</v>
      </c>
      <c r="L470" t="s">
        <v>171</v>
      </c>
      <c r="M470" t="s">
        <v>1243</v>
      </c>
      <c r="N470" t="s">
        <v>237</v>
      </c>
      <c r="P470" s="193" t="str">
        <f>IF(OR(AND(A470&lt;&gt;"",COUNTIF(Bugs!B:B,A470)&gt;0),AND(B470&lt;&gt;"",COUNTIF(Bugs!A:A,B470)&gt;0)),"Y","")</f>
        <v/>
      </c>
      <c r="Q470" s="193" t="str">
        <f>IF(OR(
    AND(COUNTIF(Bugs!A:A,B470)&gt;0,ISNUMBER(SEARCH("x",INDEX(Bugs!C:C,MATCH(B470,Bugs!A:A,0))))),
    AND(COUNTIF(Bugs!B:B,B470)&gt;0,ISNUMBER(SEARCH("x",INDEX(Bugs!C:C,MATCH(B470,Bugs!B:B,0))))),
    AND(COUNTIF(Bugs!A:A,B470)&gt;0,ISNUMBER(SEARCH("x",INDEX(Bugs!D:D,MATCH(B470,Bugs!A:A,0))))),
    AND(COUNTIF(Bugs!B:B,B470)&gt;0,ISNUMBER(SEARCH("x",INDEX(Bugs!D:D,MATCH(B470,Bugs!B:B,0)))))
),"Y","")</f>
        <v/>
      </c>
      <c r="R470">
        <f ca="1">IF(OR(ISNUMBER(MATCH(L470,MasterData!$D$3:$D$18,0)),ISNUMBER(MATCH(L470,MasterData!$C$3:$C$18,0))),
    DATEDIF(E470,I470,"d"),
    DATEDIF(E470,TODAY(),"d"))</f>
        <v>0</v>
      </c>
      <c r="S470">
        <f t="shared" ca="1" si="24"/>
        <v>1</v>
      </c>
      <c r="T470">
        <f t="shared" ca="1" si="25"/>
        <v>0</v>
      </c>
      <c r="U470">
        <f t="shared" ca="1" si="26"/>
        <v>0</v>
      </c>
    </row>
    <row r="471" spans="2:21" x14ac:dyDescent="0.35">
      <c r="B471" t="s">
        <v>1244</v>
      </c>
      <c r="D471" s="34" t="s">
        <v>480</v>
      </c>
      <c r="E471" s="208">
        <v>45980</v>
      </c>
      <c r="G471" t="s">
        <v>834</v>
      </c>
      <c r="I471" s="208">
        <v>45980</v>
      </c>
      <c r="K471" t="s">
        <v>241</v>
      </c>
      <c r="L471" t="s">
        <v>171</v>
      </c>
      <c r="M471" t="s">
        <v>1245</v>
      </c>
      <c r="N471" t="s">
        <v>237</v>
      </c>
      <c r="P471" s="193" t="str">
        <f>IF(OR(AND(A471&lt;&gt;"",COUNTIF(Bugs!B:B,A471)&gt;0),AND(B471&lt;&gt;"",COUNTIF(Bugs!A:A,B471)&gt;0)),"Y","")</f>
        <v/>
      </c>
      <c r="Q471" s="193" t="str">
        <f>IF(OR(
    AND(COUNTIF(Bugs!A:A,B471)&gt;0,ISNUMBER(SEARCH("x",INDEX(Bugs!C:C,MATCH(B471,Bugs!A:A,0))))),
    AND(COUNTIF(Bugs!B:B,B471)&gt;0,ISNUMBER(SEARCH("x",INDEX(Bugs!C:C,MATCH(B471,Bugs!B:B,0))))),
    AND(COUNTIF(Bugs!A:A,B471)&gt;0,ISNUMBER(SEARCH("x",INDEX(Bugs!D:D,MATCH(B471,Bugs!A:A,0))))),
    AND(COUNTIF(Bugs!B:B,B471)&gt;0,ISNUMBER(SEARCH("x",INDEX(Bugs!D:D,MATCH(B471,Bugs!B:B,0)))))
),"Y","")</f>
        <v/>
      </c>
      <c r="R471">
        <f ca="1">IF(OR(ISNUMBER(MATCH(L471,MasterData!$D$3:$D$18,0)),ISNUMBER(MATCH(L471,MasterData!$C$3:$C$18,0))),
    DATEDIF(E471,I471,"d"),
    DATEDIF(E471,TODAY(),"d"))</f>
        <v>0</v>
      </c>
      <c r="S471">
        <f t="shared" ca="1" si="24"/>
        <v>1</v>
      </c>
      <c r="T471">
        <f t="shared" ca="1" si="25"/>
        <v>0</v>
      </c>
      <c r="U471">
        <f t="shared" ca="1" si="26"/>
        <v>0</v>
      </c>
    </row>
    <row r="472" spans="2:21" x14ac:dyDescent="0.35">
      <c r="B472" t="s">
        <v>130</v>
      </c>
      <c r="D472" s="34" t="s">
        <v>746</v>
      </c>
      <c r="E472" s="208">
        <v>45980</v>
      </c>
      <c r="G472" t="s">
        <v>715</v>
      </c>
      <c r="I472" s="208">
        <v>45992</v>
      </c>
      <c r="K472" t="s">
        <v>235</v>
      </c>
      <c r="L472" t="s">
        <v>171</v>
      </c>
      <c r="M472" t="s">
        <v>1246</v>
      </c>
      <c r="N472" t="s">
        <v>237</v>
      </c>
      <c r="P472" s="193" t="str">
        <f>IF(OR(AND(A472&lt;&gt;"",COUNTIF(Bugs!B:B,A472)&gt;0),AND(B472&lt;&gt;"",COUNTIF(Bugs!A:A,B472)&gt;0)),"Y","")</f>
        <v>Y</v>
      </c>
      <c r="Q472" s="193" t="str">
        <f>IF(OR(
    AND(COUNTIF(Bugs!A:A,B472)&gt;0,ISNUMBER(SEARCH("x",INDEX(Bugs!C:C,MATCH(B472,Bugs!A:A,0))))),
    AND(COUNTIF(Bugs!B:B,B472)&gt;0,ISNUMBER(SEARCH("x",INDEX(Bugs!C:C,MATCH(B472,Bugs!B:B,0))))),
    AND(COUNTIF(Bugs!A:A,B472)&gt;0,ISNUMBER(SEARCH("x",INDEX(Bugs!D:D,MATCH(B472,Bugs!A:A,0))))),
    AND(COUNTIF(Bugs!B:B,B472)&gt;0,ISNUMBER(SEARCH("x",INDEX(Bugs!D:D,MATCH(B472,Bugs!B:B,0)))))
),"Y","")</f>
        <v>Y</v>
      </c>
      <c r="R472">
        <f ca="1">IF(OR(ISNUMBER(MATCH(L472,MasterData!$D$3:$D$18,0)),ISNUMBER(MATCH(L472,MasterData!$C$3:$C$18,0))),
    DATEDIF(E472,I472,"d"),
    DATEDIF(E472,TODAY(),"d"))</f>
        <v>12</v>
      </c>
      <c r="S472">
        <f t="shared" ca="1" si="24"/>
        <v>0</v>
      </c>
      <c r="T472">
        <f t="shared" ca="1" si="25"/>
        <v>1</v>
      </c>
      <c r="U472">
        <f t="shared" ca="1" si="26"/>
        <v>0</v>
      </c>
    </row>
    <row r="473" spans="2:21" x14ac:dyDescent="0.35">
      <c r="B473" t="s">
        <v>1247</v>
      </c>
      <c r="D473" s="34" t="s">
        <v>1066</v>
      </c>
      <c r="E473" s="208">
        <v>45980</v>
      </c>
      <c r="G473" t="s">
        <v>1248</v>
      </c>
      <c r="I473" s="208">
        <v>45981</v>
      </c>
      <c r="K473" t="s">
        <v>235</v>
      </c>
      <c r="L473" t="s">
        <v>171</v>
      </c>
      <c r="M473" t="s">
        <v>1249</v>
      </c>
      <c r="N473" t="s">
        <v>237</v>
      </c>
      <c r="P473" s="193" t="str">
        <f>IF(OR(AND(A473&lt;&gt;"",COUNTIF(Bugs!B:B,A473)&gt;0),AND(B473&lt;&gt;"",COUNTIF(Bugs!A:A,B473)&gt;0)),"Y","")</f>
        <v/>
      </c>
      <c r="Q473" s="193" t="str">
        <f>IF(OR(
    AND(COUNTIF(Bugs!A:A,B473)&gt;0,ISNUMBER(SEARCH("x",INDEX(Bugs!C:C,MATCH(B473,Bugs!A:A,0))))),
    AND(COUNTIF(Bugs!B:B,B473)&gt;0,ISNUMBER(SEARCH("x",INDEX(Bugs!C:C,MATCH(B473,Bugs!B:B,0))))),
    AND(COUNTIF(Bugs!A:A,B473)&gt;0,ISNUMBER(SEARCH("x",INDEX(Bugs!D:D,MATCH(B473,Bugs!A:A,0))))),
    AND(COUNTIF(Bugs!B:B,B473)&gt;0,ISNUMBER(SEARCH("x",INDEX(Bugs!D:D,MATCH(B473,Bugs!B:B,0)))))
),"Y","")</f>
        <v/>
      </c>
      <c r="R473">
        <f ca="1">IF(OR(ISNUMBER(MATCH(L473,MasterData!$D$3:$D$18,0)),ISNUMBER(MATCH(L473,MasterData!$C$3:$C$18,0))),
    DATEDIF(E473,I473,"d"),
    DATEDIF(E473,TODAY(),"d"))</f>
        <v>1</v>
      </c>
      <c r="S473">
        <f t="shared" ca="1" si="24"/>
        <v>1</v>
      </c>
      <c r="T473">
        <f t="shared" ca="1" si="25"/>
        <v>0</v>
      </c>
      <c r="U473">
        <f t="shared" ca="1" si="26"/>
        <v>0</v>
      </c>
    </row>
    <row r="474" spans="2:21" x14ac:dyDescent="0.35">
      <c r="B474" t="s">
        <v>1250</v>
      </c>
      <c r="D474" s="34" t="s">
        <v>1066</v>
      </c>
      <c r="E474" s="208">
        <v>45980</v>
      </c>
      <c r="G474" t="s">
        <v>1248</v>
      </c>
      <c r="I474" s="208">
        <v>45981</v>
      </c>
      <c r="K474" t="s">
        <v>235</v>
      </c>
      <c r="L474" t="s">
        <v>171</v>
      </c>
      <c r="M474" t="s">
        <v>1251</v>
      </c>
      <c r="N474" t="s">
        <v>237</v>
      </c>
      <c r="P474" s="193" t="str">
        <f>IF(OR(AND(A474&lt;&gt;"",COUNTIF(Bugs!B:B,A474)&gt;0),AND(B474&lt;&gt;"",COUNTIF(Bugs!A:A,B474)&gt;0)),"Y","")</f>
        <v/>
      </c>
      <c r="Q474" s="193" t="str">
        <f>IF(OR(
    AND(COUNTIF(Bugs!A:A,B474)&gt;0,ISNUMBER(SEARCH("x",INDEX(Bugs!C:C,MATCH(B474,Bugs!A:A,0))))),
    AND(COUNTIF(Bugs!B:B,B474)&gt;0,ISNUMBER(SEARCH("x",INDEX(Bugs!C:C,MATCH(B474,Bugs!B:B,0))))),
    AND(COUNTIF(Bugs!A:A,B474)&gt;0,ISNUMBER(SEARCH("x",INDEX(Bugs!D:D,MATCH(B474,Bugs!A:A,0))))),
    AND(COUNTIF(Bugs!B:B,B474)&gt;0,ISNUMBER(SEARCH("x",INDEX(Bugs!D:D,MATCH(B474,Bugs!B:B,0)))))
),"Y","")</f>
        <v/>
      </c>
      <c r="R474">
        <f ca="1">IF(OR(ISNUMBER(MATCH(L474,MasterData!$D$3:$D$18,0)),ISNUMBER(MATCH(L474,MasterData!$C$3:$C$18,0))),
    DATEDIF(E474,I474,"d"),
    DATEDIF(E474,TODAY(),"d"))</f>
        <v>1</v>
      </c>
      <c r="S474">
        <f t="shared" ca="1" si="24"/>
        <v>1</v>
      </c>
      <c r="T474">
        <f t="shared" ca="1" si="25"/>
        <v>0</v>
      </c>
      <c r="U474">
        <f t="shared" ca="1" si="26"/>
        <v>0</v>
      </c>
    </row>
    <row r="475" spans="2:21" x14ac:dyDescent="0.35">
      <c r="B475" t="s">
        <v>1252</v>
      </c>
      <c r="D475" s="34" t="s">
        <v>480</v>
      </c>
      <c r="E475" s="208">
        <v>45981</v>
      </c>
      <c r="G475" t="s">
        <v>834</v>
      </c>
      <c r="I475" s="208">
        <v>45981</v>
      </c>
      <c r="K475" t="s">
        <v>241</v>
      </c>
      <c r="L475" t="s">
        <v>171</v>
      </c>
      <c r="M475" t="s">
        <v>1253</v>
      </c>
      <c r="N475" t="s">
        <v>237</v>
      </c>
      <c r="P475" s="193" t="str">
        <f>IF(OR(AND(A475&lt;&gt;"",COUNTIF(Bugs!B:B,A475)&gt;0),AND(B475&lt;&gt;"",COUNTIF(Bugs!A:A,B475)&gt;0)),"Y","")</f>
        <v/>
      </c>
      <c r="Q475" s="193" t="str">
        <f>IF(OR(
    AND(COUNTIF(Bugs!A:A,B475)&gt;0,ISNUMBER(SEARCH("x",INDEX(Bugs!C:C,MATCH(B475,Bugs!A:A,0))))),
    AND(COUNTIF(Bugs!B:B,B475)&gt;0,ISNUMBER(SEARCH("x",INDEX(Bugs!C:C,MATCH(B475,Bugs!B:B,0))))),
    AND(COUNTIF(Bugs!A:A,B475)&gt;0,ISNUMBER(SEARCH("x",INDEX(Bugs!D:D,MATCH(B475,Bugs!A:A,0))))),
    AND(COUNTIF(Bugs!B:B,B475)&gt;0,ISNUMBER(SEARCH("x",INDEX(Bugs!D:D,MATCH(B475,Bugs!B:B,0)))))
),"Y","")</f>
        <v/>
      </c>
      <c r="R475">
        <f ca="1">IF(OR(ISNUMBER(MATCH(L475,MasterData!$D$3:$D$18,0)),ISNUMBER(MATCH(L475,MasterData!$C$3:$C$18,0))),
    DATEDIF(E475,I475,"d"),
    DATEDIF(E475,TODAY(),"d"))</f>
        <v>0</v>
      </c>
      <c r="S475">
        <f t="shared" ca="1" si="24"/>
        <v>1</v>
      </c>
      <c r="T475">
        <f t="shared" ca="1" si="25"/>
        <v>0</v>
      </c>
      <c r="U475">
        <f t="shared" ca="1" si="26"/>
        <v>0</v>
      </c>
    </row>
    <row r="476" spans="2:21" x14ac:dyDescent="0.35">
      <c r="B476" t="s">
        <v>1254</v>
      </c>
      <c r="D476" s="34" t="s">
        <v>1052</v>
      </c>
      <c r="E476" s="208">
        <v>45981</v>
      </c>
      <c r="G476" t="s">
        <v>1255</v>
      </c>
      <c r="I476" s="208">
        <v>45981</v>
      </c>
      <c r="K476" t="s">
        <v>347</v>
      </c>
      <c r="L476" t="s">
        <v>171</v>
      </c>
      <c r="M476" t="s">
        <v>1256</v>
      </c>
      <c r="N476" t="s">
        <v>237</v>
      </c>
      <c r="P476" s="193" t="str">
        <f>IF(OR(AND(A476&lt;&gt;"",COUNTIF(Bugs!B:B,A476)&gt;0),AND(B476&lt;&gt;"",COUNTIF(Bugs!A:A,B476)&gt;0)),"Y","")</f>
        <v/>
      </c>
      <c r="Q476" s="193" t="str">
        <f>IF(OR(
    AND(COUNTIF(Bugs!A:A,B476)&gt;0,ISNUMBER(SEARCH("x",INDEX(Bugs!C:C,MATCH(B476,Bugs!A:A,0))))),
    AND(COUNTIF(Bugs!B:B,B476)&gt;0,ISNUMBER(SEARCH("x",INDEX(Bugs!C:C,MATCH(B476,Bugs!B:B,0))))),
    AND(COUNTIF(Bugs!A:A,B476)&gt;0,ISNUMBER(SEARCH("x",INDEX(Bugs!D:D,MATCH(B476,Bugs!A:A,0))))),
    AND(COUNTIF(Bugs!B:B,B476)&gt;0,ISNUMBER(SEARCH("x",INDEX(Bugs!D:D,MATCH(B476,Bugs!B:B,0)))))
),"Y","")</f>
        <v/>
      </c>
      <c r="R476">
        <f ca="1">IF(OR(ISNUMBER(MATCH(L476,MasterData!$D$3:$D$18,0)),ISNUMBER(MATCH(L476,MasterData!$C$3:$C$18,0))),
    DATEDIF(E476,I476,"d"),
    DATEDIF(E476,TODAY(),"d"))</f>
        <v>0</v>
      </c>
      <c r="S476">
        <f t="shared" ca="1" si="24"/>
        <v>1</v>
      </c>
      <c r="T476">
        <f t="shared" ca="1" si="25"/>
        <v>0</v>
      </c>
      <c r="U476">
        <f t="shared" ca="1" si="26"/>
        <v>0</v>
      </c>
    </row>
    <row r="477" spans="2:21" x14ac:dyDescent="0.35">
      <c r="B477" t="s">
        <v>131</v>
      </c>
      <c r="D477" s="34" t="s">
        <v>746</v>
      </c>
      <c r="E477" s="208">
        <v>45982</v>
      </c>
      <c r="G477" t="s">
        <v>876</v>
      </c>
      <c r="I477" s="208">
        <v>45986</v>
      </c>
      <c r="K477" t="s">
        <v>235</v>
      </c>
      <c r="L477" t="s">
        <v>171</v>
      </c>
      <c r="M477" t="s">
        <v>1257</v>
      </c>
      <c r="N477" t="s">
        <v>237</v>
      </c>
      <c r="P477" s="193" t="str">
        <f>IF(OR(AND(A477&lt;&gt;"",COUNTIF(Bugs!B:B,A477)&gt;0),AND(B477&lt;&gt;"",COUNTIF(Bugs!A:A,B477)&gt;0)),"Y","")</f>
        <v>Y</v>
      </c>
      <c r="Q477" s="193" t="str">
        <f>IF(OR(
    AND(COUNTIF(Bugs!A:A,B477)&gt;0,ISNUMBER(SEARCH("x",INDEX(Bugs!C:C,MATCH(B477,Bugs!A:A,0))))),
    AND(COUNTIF(Bugs!B:B,B477)&gt;0,ISNUMBER(SEARCH("x",INDEX(Bugs!C:C,MATCH(B477,Bugs!B:B,0))))),
    AND(COUNTIF(Bugs!A:A,B477)&gt;0,ISNUMBER(SEARCH("x",INDEX(Bugs!D:D,MATCH(B477,Bugs!A:A,0))))),
    AND(COUNTIF(Bugs!B:B,B477)&gt;0,ISNUMBER(SEARCH("x",INDEX(Bugs!D:D,MATCH(B477,Bugs!B:B,0)))))
),"Y","")</f>
        <v/>
      </c>
      <c r="R477">
        <f ca="1">IF(OR(ISNUMBER(MATCH(L477,MasterData!$D$3:$D$18,0)),ISNUMBER(MATCH(L477,MasterData!$C$3:$C$18,0))),
    DATEDIF(E477,I477,"d"),
    DATEDIF(E477,TODAY(),"d"))</f>
        <v>4</v>
      </c>
      <c r="S477">
        <f t="shared" ca="1" si="24"/>
        <v>1</v>
      </c>
      <c r="T477">
        <f t="shared" ca="1" si="25"/>
        <v>0</v>
      </c>
      <c r="U477">
        <f t="shared" ca="1" si="26"/>
        <v>0</v>
      </c>
    </row>
    <row r="478" spans="2:21" x14ac:dyDescent="0.35">
      <c r="B478" t="s">
        <v>132</v>
      </c>
      <c r="D478" s="34" t="s">
        <v>480</v>
      </c>
      <c r="E478" s="208">
        <v>45982</v>
      </c>
      <c r="G478" t="s">
        <v>715</v>
      </c>
      <c r="I478" s="208">
        <v>45996</v>
      </c>
      <c r="K478" t="s">
        <v>235</v>
      </c>
      <c r="L478" t="s">
        <v>171</v>
      </c>
      <c r="M478" t="s">
        <v>1258</v>
      </c>
      <c r="N478" t="s">
        <v>237</v>
      </c>
      <c r="P478" s="193" t="str">
        <f>IF(OR(AND(A478&lt;&gt;"",COUNTIF(Bugs!B:B,A478)&gt;0),AND(B478&lt;&gt;"",COUNTIF(Bugs!A:A,B478)&gt;0)),"Y","")</f>
        <v>Y</v>
      </c>
      <c r="Q478" s="193" t="str">
        <f>IF(OR(
    AND(COUNTIF(Bugs!A:A,B478)&gt;0,ISNUMBER(SEARCH("x",INDEX(Bugs!C:C,MATCH(B478,Bugs!A:A,0))))),
    AND(COUNTIF(Bugs!B:B,B478)&gt;0,ISNUMBER(SEARCH("x",INDEX(Bugs!C:C,MATCH(B478,Bugs!B:B,0))))),
    AND(COUNTIF(Bugs!A:A,B478)&gt;0,ISNUMBER(SEARCH("x",INDEX(Bugs!D:D,MATCH(B478,Bugs!A:A,0))))),
    AND(COUNTIF(Bugs!B:B,B478)&gt;0,ISNUMBER(SEARCH("x",INDEX(Bugs!D:D,MATCH(B478,Bugs!B:B,0)))))
),"Y","")</f>
        <v>Y</v>
      </c>
      <c r="R478">
        <f ca="1">IF(OR(ISNUMBER(MATCH(L478,MasterData!$D$3:$D$18,0)),ISNUMBER(MATCH(L478,MasterData!$C$3:$C$18,0))),
    DATEDIF(E478,I478,"d"),
    DATEDIF(E478,TODAY(),"d"))</f>
        <v>14</v>
      </c>
      <c r="S478">
        <f t="shared" ca="1" si="24"/>
        <v>0</v>
      </c>
      <c r="T478">
        <f t="shared" ca="1" si="25"/>
        <v>1</v>
      </c>
      <c r="U478">
        <f t="shared" ca="1" si="26"/>
        <v>0</v>
      </c>
    </row>
    <row r="479" spans="2:21" x14ac:dyDescent="0.35">
      <c r="B479" t="s">
        <v>1259</v>
      </c>
      <c r="D479" s="34" t="s">
        <v>480</v>
      </c>
      <c r="E479" s="208">
        <v>45982</v>
      </c>
      <c r="G479" t="s">
        <v>715</v>
      </c>
      <c r="I479" s="208">
        <v>45982</v>
      </c>
      <c r="K479" t="s">
        <v>235</v>
      </c>
      <c r="L479" t="s">
        <v>171</v>
      </c>
      <c r="M479" t="s">
        <v>1260</v>
      </c>
      <c r="N479" t="s">
        <v>237</v>
      </c>
      <c r="P479" s="193" t="str">
        <f>IF(OR(AND(A479&lt;&gt;"",COUNTIF(Bugs!B:B,A479)&gt;0),AND(B479&lt;&gt;"",COUNTIF(Bugs!A:A,B479)&gt;0)),"Y","")</f>
        <v/>
      </c>
      <c r="Q479" s="193" t="str">
        <f>IF(OR(
    AND(COUNTIF(Bugs!A:A,B479)&gt;0,ISNUMBER(SEARCH("x",INDEX(Bugs!C:C,MATCH(B479,Bugs!A:A,0))))),
    AND(COUNTIF(Bugs!B:B,B479)&gt;0,ISNUMBER(SEARCH("x",INDEX(Bugs!C:C,MATCH(B479,Bugs!B:B,0))))),
    AND(COUNTIF(Bugs!A:A,B479)&gt;0,ISNUMBER(SEARCH("x",INDEX(Bugs!D:D,MATCH(B479,Bugs!A:A,0))))),
    AND(COUNTIF(Bugs!B:B,B479)&gt;0,ISNUMBER(SEARCH("x",INDEX(Bugs!D:D,MATCH(B479,Bugs!B:B,0)))))
),"Y","")</f>
        <v/>
      </c>
      <c r="R479">
        <f ca="1">IF(OR(ISNUMBER(MATCH(L479,MasterData!$D$3:$D$18,0)),ISNUMBER(MATCH(L479,MasterData!$C$3:$C$18,0))),
    DATEDIF(E479,I479,"d"),
    DATEDIF(E479,TODAY(),"d"))</f>
        <v>0</v>
      </c>
      <c r="S479">
        <f t="shared" ca="1" si="24"/>
        <v>1</v>
      </c>
      <c r="T479">
        <f t="shared" ca="1" si="25"/>
        <v>0</v>
      </c>
      <c r="U479">
        <f t="shared" ca="1" si="26"/>
        <v>0</v>
      </c>
    </row>
    <row r="480" spans="2:21" x14ac:dyDescent="0.35">
      <c r="B480" t="s">
        <v>133</v>
      </c>
      <c r="D480" s="34">
        <v>3003</v>
      </c>
      <c r="E480" s="208">
        <v>45982</v>
      </c>
      <c r="G480" t="s">
        <v>715</v>
      </c>
      <c r="I480" s="208">
        <v>45982</v>
      </c>
      <c r="K480" t="s">
        <v>235</v>
      </c>
      <c r="L480" t="s">
        <v>164</v>
      </c>
      <c r="M480" t="s">
        <v>1261</v>
      </c>
      <c r="N480" t="s">
        <v>237</v>
      </c>
      <c r="P480" s="193" t="str">
        <f>IF(OR(AND(A480&lt;&gt;"",COUNTIF(Bugs!B:B,A480)&gt;0),AND(B480&lt;&gt;"",COUNTIF(Bugs!A:A,B480)&gt;0)),"Y","")</f>
        <v>Y</v>
      </c>
      <c r="Q480" s="193" t="str">
        <f>IF(OR(
    AND(COUNTIF(Bugs!A:A,B480)&gt;0,ISNUMBER(SEARCH("x",INDEX(Bugs!C:C,MATCH(B480,Bugs!A:A,0))))),
    AND(COUNTIF(Bugs!B:B,B480)&gt;0,ISNUMBER(SEARCH("x",INDEX(Bugs!C:C,MATCH(B480,Bugs!B:B,0))))),
    AND(COUNTIF(Bugs!A:A,B480)&gt;0,ISNUMBER(SEARCH("x",INDEX(Bugs!D:D,MATCH(B480,Bugs!A:A,0))))),
    AND(COUNTIF(Bugs!B:B,B480)&gt;0,ISNUMBER(SEARCH("x",INDEX(Bugs!D:D,MATCH(B480,Bugs!B:B,0)))))
),"Y","")</f>
        <v>Y</v>
      </c>
      <c r="R480">
        <f ca="1">IF(OR(ISNUMBER(MATCH(L480,MasterData!$D$3:$D$18,0)),ISNUMBER(MATCH(L480,MasterData!$C$3:$C$18,0))),
    DATEDIF(E480,I480,"d"),
    DATEDIF(E480,TODAY(),"d"))</f>
        <v>25</v>
      </c>
      <c r="S480">
        <f t="shared" ca="1" si="24"/>
        <v>0</v>
      </c>
      <c r="T480">
        <f t="shared" ca="1" si="25"/>
        <v>1</v>
      </c>
      <c r="U480">
        <f t="shared" ca="1" si="26"/>
        <v>0</v>
      </c>
    </row>
    <row r="481" spans="2:21" x14ac:dyDescent="0.35">
      <c r="B481" t="s">
        <v>1262</v>
      </c>
      <c r="D481" s="34" t="s">
        <v>1066</v>
      </c>
      <c r="E481" s="208">
        <v>45982</v>
      </c>
      <c r="G481" t="s">
        <v>1111</v>
      </c>
      <c r="I481" s="208">
        <v>45986</v>
      </c>
      <c r="K481" t="s">
        <v>241</v>
      </c>
      <c r="L481" t="s">
        <v>171</v>
      </c>
      <c r="M481" t="s">
        <v>1263</v>
      </c>
      <c r="N481" t="s">
        <v>237</v>
      </c>
      <c r="P481" s="193" t="str">
        <f>IF(OR(AND(A481&lt;&gt;"",COUNTIF(Bugs!B:B,A481)&gt;0),AND(B481&lt;&gt;"",COUNTIF(Bugs!A:A,B481)&gt;0)),"Y","")</f>
        <v/>
      </c>
      <c r="Q481" s="193" t="str">
        <f>IF(OR(
    AND(COUNTIF(Bugs!A:A,B481)&gt;0,ISNUMBER(SEARCH("x",INDEX(Bugs!C:C,MATCH(B481,Bugs!A:A,0))))),
    AND(COUNTIF(Bugs!B:B,B481)&gt;0,ISNUMBER(SEARCH("x",INDEX(Bugs!C:C,MATCH(B481,Bugs!B:B,0))))),
    AND(COUNTIF(Bugs!A:A,B481)&gt;0,ISNUMBER(SEARCH("x",INDEX(Bugs!D:D,MATCH(B481,Bugs!A:A,0))))),
    AND(COUNTIF(Bugs!B:B,B481)&gt;0,ISNUMBER(SEARCH("x",INDEX(Bugs!D:D,MATCH(B481,Bugs!B:B,0)))))
),"Y","")</f>
        <v/>
      </c>
      <c r="R481">
        <f ca="1">IF(OR(ISNUMBER(MATCH(L481,MasterData!$D$3:$D$18,0)),ISNUMBER(MATCH(L481,MasterData!$C$3:$C$18,0))),
    DATEDIF(E481,I481,"d"),
    DATEDIF(E481,TODAY(),"d"))</f>
        <v>4</v>
      </c>
      <c r="S481">
        <f t="shared" ca="1" si="24"/>
        <v>1</v>
      </c>
      <c r="T481">
        <f t="shared" ca="1" si="25"/>
        <v>0</v>
      </c>
      <c r="U481">
        <f t="shared" ca="1" si="26"/>
        <v>0</v>
      </c>
    </row>
    <row r="482" spans="2:21" x14ac:dyDescent="0.35">
      <c r="B482" t="s">
        <v>134</v>
      </c>
      <c r="D482" s="34">
        <v>3009</v>
      </c>
      <c r="E482" s="208">
        <v>45982</v>
      </c>
      <c r="G482" t="s">
        <v>866</v>
      </c>
      <c r="I482" s="208">
        <v>45982</v>
      </c>
      <c r="K482" t="s">
        <v>235</v>
      </c>
      <c r="L482" t="s">
        <v>164</v>
      </c>
      <c r="M482" t="s">
        <v>1189</v>
      </c>
      <c r="N482" t="s">
        <v>237</v>
      </c>
      <c r="P482" s="193" t="str">
        <f>IF(OR(AND(A482&lt;&gt;"",COUNTIF(Bugs!B:B,A482)&gt;0),AND(B482&lt;&gt;"",COUNTIF(Bugs!A:A,B482)&gt;0)),"Y","")</f>
        <v>Y</v>
      </c>
      <c r="Q482" s="193" t="str">
        <f>IF(OR(
    AND(COUNTIF(Bugs!A:A,B482)&gt;0,ISNUMBER(SEARCH("x",INDEX(Bugs!C:C,MATCH(B482,Bugs!A:A,0))))),
    AND(COUNTIF(Bugs!B:B,B482)&gt;0,ISNUMBER(SEARCH("x",INDEX(Bugs!C:C,MATCH(B482,Bugs!B:B,0))))),
    AND(COUNTIF(Bugs!A:A,B482)&gt;0,ISNUMBER(SEARCH("x",INDEX(Bugs!D:D,MATCH(B482,Bugs!A:A,0))))),
    AND(COUNTIF(Bugs!B:B,B482)&gt;0,ISNUMBER(SEARCH("x",INDEX(Bugs!D:D,MATCH(B482,Bugs!B:B,0)))))
),"Y","")</f>
        <v/>
      </c>
      <c r="R482">
        <f ca="1">IF(OR(ISNUMBER(MATCH(L482,MasterData!$D$3:$D$18,0)),ISNUMBER(MATCH(L482,MasterData!$C$3:$C$18,0))),
    DATEDIF(E482,I482,"d"),
    DATEDIF(E482,TODAY(),"d"))</f>
        <v>25</v>
      </c>
      <c r="S482">
        <f t="shared" ca="1" si="24"/>
        <v>0</v>
      </c>
      <c r="T482">
        <f t="shared" ca="1" si="25"/>
        <v>1</v>
      </c>
      <c r="U482">
        <f t="shared" ca="1" si="26"/>
        <v>0</v>
      </c>
    </row>
    <row r="483" spans="2:21" x14ac:dyDescent="0.35">
      <c r="B483" t="s">
        <v>135</v>
      </c>
      <c r="D483" s="34" t="s">
        <v>746</v>
      </c>
      <c r="E483" s="208">
        <v>45985</v>
      </c>
      <c r="G483" t="s">
        <v>715</v>
      </c>
      <c r="I483" s="208">
        <v>46006</v>
      </c>
      <c r="K483" t="s">
        <v>235</v>
      </c>
      <c r="L483" t="s">
        <v>171</v>
      </c>
      <c r="M483" t="s">
        <v>1264</v>
      </c>
      <c r="N483" t="s">
        <v>237</v>
      </c>
      <c r="P483" s="193" t="str">
        <f>IF(OR(AND(A483&lt;&gt;"",COUNTIF(Bugs!B:B,A483)&gt;0),AND(B483&lt;&gt;"",COUNTIF(Bugs!A:A,B483)&gt;0)),"Y","")</f>
        <v>Y</v>
      </c>
      <c r="Q483" s="193" t="str">
        <f>IF(OR(
    AND(COUNTIF(Bugs!A:A,B483)&gt;0,ISNUMBER(SEARCH("x",INDEX(Bugs!C:C,MATCH(B483,Bugs!A:A,0))))),
    AND(COUNTIF(Bugs!B:B,B483)&gt;0,ISNUMBER(SEARCH("x",INDEX(Bugs!C:C,MATCH(B483,Bugs!B:B,0))))),
    AND(COUNTIF(Bugs!A:A,B483)&gt;0,ISNUMBER(SEARCH("x",INDEX(Bugs!D:D,MATCH(B483,Bugs!A:A,0))))),
    AND(COUNTIF(Bugs!B:B,B483)&gt;0,ISNUMBER(SEARCH("x",INDEX(Bugs!D:D,MATCH(B483,Bugs!B:B,0)))))
),"Y","")</f>
        <v>Y</v>
      </c>
      <c r="R483">
        <f ca="1">IF(OR(ISNUMBER(MATCH(L483,MasterData!$D$3:$D$18,0)),ISNUMBER(MATCH(L483,MasterData!$C$3:$C$18,0))),
    DATEDIF(E483,I483,"d"),
    DATEDIF(E483,TODAY(),"d"))</f>
        <v>21</v>
      </c>
      <c r="S483">
        <f t="shared" ca="1" si="24"/>
        <v>0</v>
      </c>
      <c r="T483">
        <f t="shared" ca="1" si="25"/>
        <v>1</v>
      </c>
      <c r="U483">
        <f t="shared" ca="1" si="26"/>
        <v>0</v>
      </c>
    </row>
    <row r="484" spans="2:21" x14ac:dyDescent="0.35">
      <c r="B484" t="s">
        <v>1265</v>
      </c>
      <c r="D484" s="34" t="s">
        <v>480</v>
      </c>
      <c r="E484" s="208">
        <v>45985</v>
      </c>
      <c r="G484" t="s">
        <v>715</v>
      </c>
      <c r="I484" s="208">
        <v>45995</v>
      </c>
      <c r="K484" t="s">
        <v>235</v>
      </c>
      <c r="L484" t="s">
        <v>171</v>
      </c>
      <c r="M484" t="s">
        <v>1266</v>
      </c>
      <c r="N484" t="s">
        <v>237</v>
      </c>
      <c r="P484" s="193" t="str">
        <f>IF(OR(AND(A484&lt;&gt;"",COUNTIF(Bugs!B:B,A484)&gt;0),AND(B484&lt;&gt;"",COUNTIF(Bugs!A:A,B484)&gt;0)),"Y","")</f>
        <v/>
      </c>
      <c r="Q484" s="193" t="str">
        <f>IF(OR(
    AND(COUNTIF(Bugs!A:A,B484)&gt;0,ISNUMBER(SEARCH("x",INDEX(Bugs!C:C,MATCH(B484,Bugs!A:A,0))))),
    AND(COUNTIF(Bugs!B:B,B484)&gt;0,ISNUMBER(SEARCH("x",INDEX(Bugs!C:C,MATCH(B484,Bugs!B:B,0))))),
    AND(COUNTIF(Bugs!A:A,B484)&gt;0,ISNUMBER(SEARCH("x",INDEX(Bugs!D:D,MATCH(B484,Bugs!A:A,0))))),
    AND(COUNTIF(Bugs!B:B,B484)&gt;0,ISNUMBER(SEARCH("x",INDEX(Bugs!D:D,MATCH(B484,Bugs!B:B,0)))))
),"Y","")</f>
        <v/>
      </c>
      <c r="R484">
        <f ca="1">IF(OR(ISNUMBER(MATCH(L484,MasterData!$D$3:$D$18,0)),ISNUMBER(MATCH(L484,MasterData!$C$3:$C$18,0))),
    DATEDIF(E484,I484,"d"),
    DATEDIF(E484,TODAY(),"d"))</f>
        <v>10</v>
      </c>
      <c r="S484">
        <f t="shared" ca="1" si="24"/>
        <v>0</v>
      </c>
      <c r="T484">
        <f t="shared" ca="1" si="25"/>
        <v>1</v>
      </c>
      <c r="U484">
        <f t="shared" ca="1" si="26"/>
        <v>0</v>
      </c>
    </row>
    <row r="485" spans="2:21" x14ac:dyDescent="0.35">
      <c r="B485" t="s">
        <v>1267</v>
      </c>
      <c r="D485" s="34">
        <v>3364</v>
      </c>
      <c r="E485" s="208">
        <v>45985</v>
      </c>
      <c r="G485" t="s">
        <v>1268</v>
      </c>
      <c r="I485" s="208">
        <v>45986</v>
      </c>
      <c r="K485" t="s">
        <v>241</v>
      </c>
      <c r="L485" t="s">
        <v>171</v>
      </c>
      <c r="M485" t="s">
        <v>1269</v>
      </c>
      <c r="N485" t="s">
        <v>237</v>
      </c>
      <c r="P485" s="193" t="str">
        <f>IF(OR(AND(A485&lt;&gt;"",COUNTIF(Bugs!B:B,A485)&gt;0),AND(B485&lt;&gt;"",COUNTIF(Bugs!A:A,B485)&gt;0)),"Y","")</f>
        <v/>
      </c>
      <c r="Q485" s="193" t="str">
        <f>IF(OR(
    AND(COUNTIF(Bugs!A:A,B485)&gt;0,ISNUMBER(SEARCH("x",INDEX(Bugs!C:C,MATCH(B485,Bugs!A:A,0))))),
    AND(COUNTIF(Bugs!B:B,B485)&gt;0,ISNUMBER(SEARCH("x",INDEX(Bugs!C:C,MATCH(B485,Bugs!B:B,0))))),
    AND(COUNTIF(Bugs!A:A,B485)&gt;0,ISNUMBER(SEARCH("x",INDEX(Bugs!D:D,MATCH(B485,Bugs!A:A,0))))),
    AND(COUNTIF(Bugs!B:B,B485)&gt;0,ISNUMBER(SEARCH("x",INDEX(Bugs!D:D,MATCH(B485,Bugs!B:B,0)))))
),"Y","")</f>
        <v/>
      </c>
      <c r="R485">
        <f ca="1">IF(OR(ISNUMBER(MATCH(L485,MasterData!$D$3:$D$18,0)),ISNUMBER(MATCH(L485,MasterData!$C$3:$C$18,0))),
    DATEDIF(E485,I485,"d"),
    DATEDIF(E485,TODAY(),"d"))</f>
        <v>1</v>
      </c>
      <c r="S485">
        <f t="shared" ca="1" si="24"/>
        <v>1</v>
      </c>
      <c r="T485">
        <f t="shared" ca="1" si="25"/>
        <v>0</v>
      </c>
      <c r="U485">
        <f t="shared" ca="1" si="26"/>
        <v>0</v>
      </c>
    </row>
    <row r="486" spans="2:21" x14ac:dyDescent="0.35">
      <c r="B486" t="s">
        <v>136</v>
      </c>
      <c r="D486" s="34" t="s">
        <v>480</v>
      </c>
      <c r="E486" s="208">
        <v>45986</v>
      </c>
      <c r="G486" t="s">
        <v>718</v>
      </c>
      <c r="I486" s="208">
        <v>46003</v>
      </c>
      <c r="K486" t="s">
        <v>241</v>
      </c>
      <c r="L486" t="s">
        <v>171</v>
      </c>
      <c r="M486" t="s">
        <v>1270</v>
      </c>
      <c r="N486" t="s">
        <v>237</v>
      </c>
      <c r="P486" s="193" t="str">
        <f>IF(OR(AND(A486&lt;&gt;"",COUNTIF(Bugs!B:B,A486)&gt;0),AND(B486&lt;&gt;"",COUNTIF(Bugs!A:A,B486)&gt;0)),"Y","")</f>
        <v>Y</v>
      </c>
      <c r="Q486" s="193" t="str">
        <f>IF(OR(
    AND(COUNTIF(Bugs!A:A,B486)&gt;0,ISNUMBER(SEARCH("x",INDEX(Bugs!C:C,MATCH(B486,Bugs!A:A,0))))),
    AND(COUNTIF(Bugs!B:B,B486)&gt;0,ISNUMBER(SEARCH("x",INDEX(Bugs!C:C,MATCH(B486,Bugs!B:B,0))))),
    AND(COUNTIF(Bugs!A:A,B486)&gt;0,ISNUMBER(SEARCH("x",INDEX(Bugs!D:D,MATCH(B486,Bugs!A:A,0))))),
    AND(COUNTIF(Bugs!B:B,B486)&gt;0,ISNUMBER(SEARCH("x",INDEX(Bugs!D:D,MATCH(B486,Bugs!B:B,0)))))
),"Y","")</f>
        <v/>
      </c>
      <c r="R486">
        <f ca="1">IF(OR(ISNUMBER(MATCH(L486,MasterData!$D$3:$D$18,0)),ISNUMBER(MATCH(L486,MasterData!$C$3:$C$18,0))),
    DATEDIF(E486,I486,"d"),
    DATEDIF(E486,TODAY(),"d"))</f>
        <v>17</v>
      </c>
      <c r="S486">
        <f t="shared" ca="1" si="24"/>
        <v>0</v>
      </c>
      <c r="T486">
        <f t="shared" ca="1" si="25"/>
        <v>1</v>
      </c>
      <c r="U486">
        <f t="shared" ca="1" si="26"/>
        <v>0</v>
      </c>
    </row>
    <row r="487" spans="2:21" x14ac:dyDescent="0.35">
      <c r="B487" t="s">
        <v>137</v>
      </c>
      <c r="D487" s="34" t="s">
        <v>746</v>
      </c>
      <c r="E487" s="208">
        <v>45986</v>
      </c>
      <c r="G487" t="s">
        <v>816</v>
      </c>
      <c r="I487" s="208">
        <v>45986</v>
      </c>
      <c r="K487" t="s">
        <v>235</v>
      </c>
      <c r="L487" t="s">
        <v>164</v>
      </c>
      <c r="M487" t="s">
        <v>1271</v>
      </c>
      <c r="N487" t="s">
        <v>237</v>
      </c>
      <c r="P487" s="193" t="str">
        <f>IF(OR(AND(A487&lt;&gt;"",COUNTIF(Bugs!B:B,A487)&gt;0),AND(B487&lt;&gt;"",COUNTIF(Bugs!A:A,B487)&gt;0)),"Y","")</f>
        <v>Y</v>
      </c>
      <c r="Q487" s="193" t="str">
        <f>IF(OR(
    AND(COUNTIF(Bugs!A:A,B487)&gt;0,ISNUMBER(SEARCH("x",INDEX(Bugs!C:C,MATCH(B487,Bugs!A:A,0))))),
    AND(COUNTIF(Bugs!B:B,B487)&gt;0,ISNUMBER(SEARCH("x",INDEX(Bugs!C:C,MATCH(B487,Bugs!B:B,0))))),
    AND(COUNTIF(Bugs!A:A,B487)&gt;0,ISNUMBER(SEARCH("x",INDEX(Bugs!D:D,MATCH(B487,Bugs!A:A,0))))),
    AND(COUNTIF(Bugs!B:B,B487)&gt;0,ISNUMBER(SEARCH("x",INDEX(Bugs!D:D,MATCH(B487,Bugs!B:B,0)))))
),"Y","")</f>
        <v/>
      </c>
      <c r="R487">
        <f ca="1">IF(OR(ISNUMBER(MATCH(L487,MasterData!$D$3:$D$18,0)),ISNUMBER(MATCH(L487,MasterData!$C$3:$C$18,0))),
    DATEDIF(E487,I487,"d"),
    DATEDIF(E487,TODAY(),"d"))</f>
        <v>21</v>
      </c>
      <c r="S487">
        <f t="shared" ca="1" si="24"/>
        <v>0</v>
      </c>
      <c r="T487">
        <f t="shared" ca="1" si="25"/>
        <v>1</v>
      </c>
      <c r="U487">
        <f t="shared" ca="1" si="26"/>
        <v>0</v>
      </c>
    </row>
    <row r="488" spans="2:21" x14ac:dyDescent="0.35">
      <c r="B488" t="s">
        <v>1272</v>
      </c>
      <c r="D488" s="34" t="s">
        <v>1066</v>
      </c>
      <c r="E488" s="208">
        <v>45986</v>
      </c>
      <c r="G488" t="s">
        <v>1122</v>
      </c>
      <c r="I488" s="208">
        <v>46000</v>
      </c>
      <c r="K488" t="s">
        <v>241</v>
      </c>
      <c r="L488" t="s">
        <v>171</v>
      </c>
      <c r="M488" t="s">
        <v>1273</v>
      </c>
      <c r="N488" t="s">
        <v>237</v>
      </c>
      <c r="P488" s="193" t="str">
        <f>IF(OR(AND(A488&lt;&gt;"",COUNTIF(Bugs!B:B,A488)&gt;0),AND(B488&lt;&gt;"",COUNTIF(Bugs!A:A,B488)&gt;0)),"Y","")</f>
        <v/>
      </c>
      <c r="Q488" s="193" t="str">
        <f>IF(OR(
    AND(COUNTIF(Bugs!A:A,B488)&gt;0,ISNUMBER(SEARCH("x",INDEX(Bugs!C:C,MATCH(B488,Bugs!A:A,0))))),
    AND(COUNTIF(Bugs!B:B,B488)&gt;0,ISNUMBER(SEARCH("x",INDEX(Bugs!C:C,MATCH(B488,Bugs!B:B,0))))),
    AND(COUNTIF(Bugs!A:A,B488)&gt;0,ISNUMBER(SEARCH("x",INDEX(Bugs!D:D,MATCH(B488,Bugs!A:A,0))))),
    AND(COUNTIF(Bugs!B:B,B488)&gt;0,ISNUMBER(SEARCH("x",INDEX(Bugs!D:D,MATCH(B488,Bugs!B:B,0)))))
),"Y","")</f>
        <v/>
      </c>
      <c r="R488">
        <f ca="1">IF(OR(ISNUMBER(MATCH(L488,MasterData!$D$3:$D$18,0)),ISNUMBER(MATCH(L488,MasterData!$C$3:$C$18,0))),
    DATEDIF(E488,I488,"d"),
    DATEDIF(E488,TODAY(),"d"))</f>
        <v>14</v>
      </c>
      <c r="S488">
        <f t="shared" ca="1" si="24"/>
        <v>0</v>
      </c>
      <c r="T488">
        <f t="shared" ca="1" si="25"/>
        <v>1</v>
      </c>
      <c r="U488">
        <f t="shared" ca="1" si="26"/>
        <v>0</v>
      </c>
    </row>
    <row r="489" spans="2:21" x14ac:dyDescent="0.35">
      <c r="B489" t="s">
        <v>1274</v>
      </c>
      <c r="D489" s="34" t="s">
        <v>480</v>
      </c>
      <c r="E489" s="208">
        <v>45986</v>
      </c>
      <c r="G489" t="s">
        <v>718</v>
      </c>
      <c r="I489" s="208">
        <v>45989</v>
      </c>
      <c r="K489" t="s">
        <v>241</v>
      </c>
      <c r="L489" t="s">
        <v>171</v>
      </c>
      <c r="M489" t="s">
        <v>1275</v>
      </c>
      <c r="N489" t="s">
        <v>237</v>
      </c>
      <c r="P489" s="193" t="str">
        <f>IF(OR(AND(A489&lt;&gt;"",COUNTIF(Bugs!B:B,A489)&gt;0),AND(B489&lt;&gt;"",COUNTIF(Bugs!A:A,B489)&gt;0)),"Y","")</f>
        <v/>
      </c>
      <c r="Q489" s="193" t="str">
        <f>IF(OR(
    AND(COUNTIF(Bugs!A:A,B489)&gt;0,ISNUMBER(SEARCH("x",INDEX(Bugs!C:C,MATCH(B489,Bugs!A:A,0))))),
    AND(COUNTIF(Bugs!B:B,B489)&gt;0,ISNUMBER(SEARCH("x",INDEX(Bugs!C:C,MATCH(B489,Bugs!B:B,0))))),
    AND(COUNTIF(Bugs!A:A,B489)&gt;0,ISNUMBER(SEARCH("x",INDEX(Bugs!D:D,MATCH(B489,Bugs!A:A,0))))),
    AND(COUNTIF(Bugs!B:B,B489)&gt;0,ISNUMBER(SEARCH("x",INDEX(Bugs!D:D,MATCH(B489,Bugs!B:B,0)))))
),"Y","")</f>
        <v/>
      </c>
      <c r="R489">
        <f ca="1">IF(OR(ISNUMBER(MATCH(L489,MasterData!$D$3:$D$18,0)),ISNUMBER(MATCH(L489,MasterData!$C$3:$C$18,0))),
    DATEDIF(E489,I489,"d"),
    DATEDIF(E489,TODAY(),"d"))</f>
        <v>3</v>
      </c>
      <c r="S489">
        <f t="shared" ca="1" si="24"/>
        <v>1</v>
      </c>
      <c r="T489">
        <f t="shared" ca="1" si="25"/>
        <v>0</v>
      </c>
      <c r="U489">
        <f t="shared" ca="1" si="26"/>
        <v>0</v>
      </c>
    </row>
    <row r="490" spans="2:21" x14ac:dyDescent="0.35">
      <c r="B490" t="s">
        <v>1276</v>
      </c>
      <c r="D490" s="34" t="s">
        <v>480</v>
      </c>
      <c r="E490" s="208">
        <v>45986</v>
      </c>
      <c r="G490" t="s">
        <v>718</v>
      </c>
      <c r="I490" s="208">
        <v>45996</v>
      </c>
      <c r="K490" t="s">
        <v>241</v>
      </c>
      <c r="L490" t="s">
        <v>171</v>
      </c>
      <c r="M490" t="s">
        <v>1277</v>
      </c>
      <c r="N490" t="s">
        <v>237</v>
      </c>
      <c r="P490" s="193" t="str">
        <f>IF(OR(AND(A490&lt;&gt;"",COUNTIF(Bugs!B:B,A490)&gt;0),AND(B490&lt;&gt;"",COUNTIF(Bugs!A:A,B490)&gt;0)),"Y","")</f>
        <v/>
      </c>
      <c r="Q490" s="193" t="str">
        <f>IF(OR(
    AND(COUNTIF(Bugs!A:A,B490)&gt;0,ISNUMBER(SEARCH("x",INDEX(Bugs!C:C,MATCH(B490,Bugs!A:A,0))))),
    AND(COUNTIF(Bugs!B:B,B490)&gt;0,ISNUMBER(SEARCH("x",INDEX(Bugs!C:C,MATCH(B490,Bugs!B:B,0))))),
    AND(COUNTIF(Bugs!A:A,B490)&gt;0,ISNUMBER(SEARCH("x",INDEX(Bugs!D:D,MATCH(B490,Bugs!A:A,0))))),
    AND(COUNTIF(Bugs!B:B,B490)&gt;0,ISNUMBER(SEARCH("x",INDEX(Bugs!D:D,MATCH(B490,Bugs!B:B,0)))))
),"Y","")</f>
        <v/>
      </c>
      <c r="R490">
        <f ca="1">IF(OR(ISNUMBER(MATCH(L490,MasterData!$D$3:$D$18,0)),ISNUMBER(MATCH(L490,MasterData!$C$3:$C$18,0))),
    DATEDIF(E490,I490,"d"),
    DATEDIF(E490,TODAY(),"d"))</f>
        <v>10</v>
      </c>
      <c r="S490">
        <f t="shared" ca="1" si="24"/>
        <v>0</v>
      </c>
      <c r="T490">
        <f t="shared" ca="1" si="25"/>
        <v>1</v>
      </c>
      <c r="U490">
        <f t="shared" ca="1" si="26"/>
        <v>0</v>
      </c>
    </row>
    <row r="491" spans="2:21" x14ac:dyDescent="0.35">
      <c r="B491" t="s">
        <v>138</v>
      </c>
      <c r="D491" s="34" t="s">
        <v>480</v>
      </c>
      <c r="E491" s="208">
        <v>45986</v>
      </c>
      <c r="G491" t="s">
        <v>1278</v>
      </c>
      <c r="I491" s="208">
        <v>45986</v>
      </c>
      <c r="K491" t="s">
        <v>235</v>
      </c>
      <c r="L491" t="s">
        <v>164</v>
      </c>
      <c r="M491" t="s">
        <v>1279</v>
      </c>
      <c r="N491" t="s">
        <v>237</v>
      </c>
      <c r="P491" s="193" t="str">
        <f>IF(OR(AND(A491&lt;&gt;"",COUNTIF(Bugs!B:B,A491)&gt;0),AND(B491&lt;&gt;"",COUNTIF(Bugs!A:A,B491)&gt;0)),"Y","")</f>
        <v>Y</v>
      </c>
      <c r="Q491" s="193" t="str">
        <f>IF(OR(
    AND(COUNTIF(Bugs!A:A,B491)&gt;0,ISNUMBER(SEARCH("x",INDEX(Bugs!C:C,MATCH(B491,Bugs!A:A,0))))),
    AND(COUNTIF(Bugs!B:B,B491)&gt;0,ISNUMBER(SEARCH("x",INDEX(Bugs!C:C,MATCH(B491,Bugs!B:B,0))))),
    AND(COUNTIF(Bugs!A:A,B491)&gt;0,ISNUMBER(SEARCH("x",INDEX(Bugs!D:D,MATCH(B491,Bugs!A:A,0))))),
    AND(COUNTIF(Bugs!B:B,B491)&gt;0,ISNUMBER(SEARCH("x",INDEX(Bugs!D:D,MATCH(B491,Bugs!B:B,0)))))
),"Y","")</f>
        <v/>
      </c>
      <c r="R491">
        <f ca="1">IF(OR(ISNUMBER(MATCH(L491,MasterData!$D$3:$D$18,0)),ISNUMBER(MATCH(L491,MasterData!$C$3:$C$18,0))),
    DATEDIF(E491,I491,"d"),
    DATEDIF(E491,TODAY(),"d"))</f>
        <v>21</v>
      </c>
      <c r="S491">
        <f t="shared" ca="1" si="24"/>
        <v>0</v>
      </c>
      <c r="T491">
        <f t="shared" ca="1" si="25"/>
        <v>1</v>
      </c>
      <c r="U491">
        <f t="shared" ca="1" si="26"/>
        <v>0</v>
      </c>
    </row>
    <row r="492" spans="2:21" x14ac:dyDescent="0.35">
      <c r="B492" t="s">
        <v>1280</v>
      </c>
      <c r="D492" s="34" t="s">
        <v>1052</v>
      </c>
      <c r="E492" s="208">
        <v>45986</v>
      </c>
      <c r="G492" t="s">
        <v>1154</v>
      </c>
      <c r="I492" s="208">
        <v>45995</v>
      </c>
      <c r="K492" t="s">
        <v>347</v>
      </c>
      <c r="L492" t="s">
        <v>171</v>
      </c>
      <c r="M492" t="s">
        <v>1281</v>
      </c>
      <c r="N492" t="s">
        <v>237</v>
      </c>
      <c r="P492" s="193" t="str">
        <f>IF(OR(AND(A492&lt;&gt;"",COUNTIF(Bugs!B:B,A492)&gt;0),AND(B492&lt;&gt;"",COUNTIF(Bugs!A:A,B492)&gt;0)),"Y","")</f>
        <v/>
      </c>
      <c r="Q492" s="193" t="str">
        <f>IF(OR(
    AND(COUNTIF(Bugs!A:A,B492)&gt;0,ISNUMBER(SEARCH("x",INDEX(Bugs!C:C,MATCH(B492,Bugs!A:A,0))))),
    AND(COUNTIF(Bugs!B:B,B492)&gt;0,ISNUMBER(SEARCH("x",INDEX(Bugs!C:C,MATCH(B492,Bugs!B:B,0))))),
    AND(COUNTIF(Bugs!A:A,B492)&gt;0,ISNUMBER(SEARCH("x",INDEX(Bugs!D:D,MATCH(B492,Bugs!A:A,0))))),
    AND(COUNTIF(Bugs!B:B,B492)&gt;0,ISNUMBER(SEARCH("x",INDEX(Bugs!D:D,MATCH(B492,Bugs!B:B,0)))))
),"Y","")</f>
        <v/>
      </c>
      <c r="R492">
        <f ca="1">IF(OR(ISNUMBER(MATCH(L492,MasterData!$D$3:$D$18,0)),ISNUMBER(MATCH(L492,MasterData!$C$3:$C$18,0))),
    DATEDIF(E492,I492,"d"),
    DATEDIF(E492,TODAY(),"d"))</f>
        <v>9</v>
      </c>
      <c r="S492">
        <f t="shared" ca="1" si="24"/>
        <v>0</v>
      </c>
      <c r="T492">
        <f t="shared" ca="1" si="25"/>
        <v>1</v>
      </c>
      <c r="U492">
        <f t="shared" ca="1" si="26"/>
        <v>0</v>
      </c>
    </row>
    <row r="493" spans="2:21" x14ac:dyDescent="0.35">
      <c r="B493" t="s">
        <v>1282</v>
      </c>
      <c r="D493" s="34" t="s">
        <v>480</v>
      </c>
      <c r="E493" s="208">
        <v>45986</v>
      </c>
      <c r="G493" t="s">
        <v>834</v>
      </c>
      <c r="I493" s="208">
        <v>45987</v>
      </c>
      <c r="K493" t="s">
        <v>241</v>
      </c>
      <c r="L493" t="s">
        <v>171</v>
      </c>
      <c r="M493" t="s">
        <v>1283</v>
      </c>
      <c r="N493" t="s">
        <v>237</v>
      </c>
      <c r="P493" s="193" t="str">
        <f>IF(OR(AND(A493&lt;&gt;"",COUNTIF(Bugs!B:B,A493)&gt;0),AND(B493&lt;&gt;"",COUNTIF(Bugs!A:A,B493)&gt;0)),"Y","")</f>
        <v/>
      </c>
      <c r="Q493" s="193" t="str">
        <f>IF(OR(
    AND(COUNTIF(Bugs!A:A,B493)&gt;0,ISNUMBER(SEARCH("x",INDEX(Bugs!C:C,MATCH(B493,Bugs!A:A,0))))),
    AND(COUNTIF(Bugs!B:B,B493)&gt;0,ISNUMBER(SEARCH("x",INDEX(Bugs!C:C,MATCH(B493,Bugs!B:B,0))))),
    AND(COUNTIF(Bugs!A:A,B493)&gt;0,ISNUMBER(SEARCH("x",INDEX(Bugs!D:D,MATCH(B493,Bugs!A:A,0))))),
    AND(COUNTIF(Bugs!B:B,B493)&gt;0,ISNUMBER(SEARCH("x",INDEX(Bugs!D:D,MATCH(B493,Bugs!B:B,0)))))
),"Y","")</f>
        <v/>
      </c>
      <c r="R493">
        <f ca="1">IF(OR(ISNUMBER(MATCH(L493,MasterData!$D$3:$D$18,0)),ISNUMBER(MATCH(L493,MasterData!$C$3:$C$18,0))),
    DATEDIF(E493,I493,"d"),
    DATEDIF(E493,TODAY(),"d"))</f>
        <v>1</v>
      </c>
      <c r="S493">
        <f t="shared" ca="1" si="24"/>
        <v>1</v>
      </c>
      <c r="T493">
        <f t="shared" ca="1" si="25"/>
        <v>0</v>
      </c>
      <c r="U493">
        <f t="shared" ca="1" si="26"/>
        <v>0</v>
      </c>
    </row>
    <row r="494" spans="2:21" x14ac:dyDescent="0.35">
      <c r="B494" t="s">
        <v>1284</v>
      </c>
      <c r="D494" s="34" t="s">
        <v>746</v>
      </c>
      <c r="E494" s="208">
        <v>45987</v>
      </c>
      <c r="G494" t="s">
        <v>710</v>
      </c>
      <c r="I494" s="208">
        <v>45987</v>
      </c>
      <c r="K494" t="s">
        <v>241</v>
      </c>
      <c r="L494" t="s">
        <v>171</v>
      </c>
      <c r="M494" t="s">
        <v>1285</v>
      </c>
      <c r="N494" t="s">
        <v>237</v>
      </c>
      <c r="P494" s="193" t="str">
        <f>IF(OR(AND(A494&lt;&gt;"",COUNTIF(Bugs!B:B,A494)&gt;0),AND(B494&lt;&gt;"",COUNTIF(Bugs!A:A,B494)&gt;0)),"Y","")</f>
        <v/>
      </c>
      <c r="Q494" s="193" t="str">
        <f>IF(OR(
    AND(COUNTIF(Bugs!A:A,B494)&gt;0,ISNUMBER(SEARCH("x",INDEX(Bugs!C:C,MATCH(B494,Bugs!A:A,0))))),
    AND(COUNTIF(Bugs!B:B,B494)&gt;0,ISNUMBER(SEARCH("x",INDEX(Bugs!C:C,MATCH(B494,Bugs!B:B,0))))),
    AND(COUNTIF(Bugs!A:A,B494)&gt;0,ISNUMBER(SEARCH("x",INDEX(Bugs!D:D,MATCH(B494,Bugs!A:A,0))))),
    AND(COUNTIF(Bugs!B:B,B494)&gt;0,ISNUMBER(SEARCH("x",INDEX(Bugs!D:D,MATCH(B494,Bugs!B:B,0)))))
),"Y","")</f>
        <v/>
      </c>
      <c r="R494">
        <f ca="1">IF(OR(ISNUMBER(MATCH(L494,MasterData!$D$3:$D$18,0)),ISNUMBER(MATCH(L494,MasterData!$C$3:$C$18,0))),
    DATEDIF(E494,I494,"d"),
    DATEDIF(E494,TODAY(),"d"))</f>
        <v>0</v>
      </c>
      <c r="S494">
        <f t="shared" ca="1" si="24"/>
        <v>1</v>
      </c>
      <c r="T494">
        <f t="shared" ca="1" si="25"/>
        <v>0</v>
      </c>
      <c r="U494">
        <f t="shared" ca="1" si="26"/>
        <v>0</v>
      </c>
    </row>
    <row r="495" spans="2:21" x14ac:dyDescent="0.35">
      <c r="B495" t="s">
        <v>1286</v>
      </c>
      <c r="D495" s="34" t="s">
        <v>1052</v>
      </c>
      <c r="E495" s="208">
        <v>45987</v>
      </c>
      <c r="G495" t="s">
        <v>1154</v>
      </c>
      <c r="I495" s="208">
        <v>45995</v>
      </c>
      <c r="K495" t="s">
        <v>241</v>
      </c>
      <c r="L495" t="s">
        <v>171</v>
      </c>
      <c r="M495" t="s">
        <v>1163</v>
      </c>
      <c r="N495" t="s">
        <v>237</v>
      </c>
      <c r="P495" s="193" t="str">
        <f>IF(OR(AND(A495&lt;&gt;"",COUNTIF(Bugs!B:B,A495)&gt;0),AND(B495&lt;&gt;"",COUNTIF(Bugs!A:A,B495)&gt;0)),"Y","")</f>
        <v/>
      </c>
      <c r="Q495" s="193" t="str">
        <f>IF(OR(
    AND(COUNTIF(Bugs!A:A,B495)&gt;0,ISNUMBER(SEARCH("x",INDEX(Bugs!C:C,MATCH(B495,Bugs!A:A,0))))),
    AND(COUNTIF(Bugs!B:B,B495)&gt;0,ISNUMBER(SEARCH("x",INDEX(Bugs!C:C,MATCH(B495,Bugs!B:B,0))))),
    AND(COUNTIF(Bugs!A:A,B495)&gt;0,ISNUMBER(SEARCH("x",INDEX(Bugs!D:D,MATCH(B495,Bugs!A:A,0))))),
    AND(COUNTIF(Bugs!B:B,B495)&gt;0,ISNUMBER(SEARCH("x",INDEX(Bugs!D:D,MATCH(B495,Bugs!B:B,0)))))
),"Y","")</f>
        <v/>
      </c>
      <c r="R495">
        <f ca="1">IF(OR(ISNUMBER(MATCH(L495,MasterData!$D$3:$D$18,0)),ISNUMBER(MATCH(L495,MasterData!$C$3:$C$18,0))),
    DATEDIF(E495,I495,"d"),
    DATEDIF(E495,TODAY(),"d"))</f>
        <v>8</v>
      </c>
      <c r="S495">
        <f t="shared" ca="1" si="24"/>
        <v>0</v>
      </c>
      <c r="T495">
        <f t="shared" ca="1" si="25"/>
        <v>1</v>
      </c>
      <c r="U495">
        <f t="shared" ca="1" si="26"/>
        <v>0</v>
      </c>
    </row>
    <row r="496" spans="2:21" x14ac:dyDescent="0.35">
      <c r="B496" t="s">
        <v>1287</v>
      </c>
      <c r="D496" s="34" t="s">
        <v>1184</v>
      </c>
      <c r="E496" s="208">
        <v>45987</v>
      </c>
      <c r="G496" t="s">
        <v>806</v>
      </c>
      <c r="I496" s="208">
        <v>46003</v>
      </c>
      <c r="K496" t="s">
        <v>235</v>
      </c>
      <c r="L496" t="s">
        <v>171</v>
      </c>
      <c r="M496" t="s">
        <v>1289</v>
      </c>
      <c r="N496" t="s">
        <v>237</v>
      </c>
      <c r="P496" s="193" t="str">
        <f>IF(OR(AND(A496&lt;&gt;"",COUNTIF(Bugs!B:B,A496)&gt;0),AND(B496&lt;&gt;"",COUNTIF(Bugs!A:A,B496)&gt;0)),"Y","")</f>
        <v/>
      </c>
      <c r="Q496" s="193" t="str">
        <f>IF(OR(
    AND(COUNTIF(Bugs!A:A,B496)&gt;0,ISNUMBER(SEARCH("x",INDEX(Bugs!C:C,MATCH(B496,Bugs!A:A,0))))),
    AND(COUNTIF(Bugs!B:B,B496)&gt;0,ISNUMBER(SEARCH("x",INDEX(Bugs!C:C,MATCH(B496,Bugs!B:B,0))))),
    AND(COUNTIF(Bugs!A:A,B496)&gt;0,ISNUMBER(SEARCH("x",INDEX(Bugs!D:D,MATCH(B496,Bugs!A:A,0))))),
    AND(COUNTIF(Bugs!B:B,B496)&gt;0,ISNUMBER(SEARCH("x",INDEX(Bugs!D:D,MATCH(B496,Bugs!B:B,0)))))
),"Y","")</f>
        <v/>
      </c>
      <c r="R496">
        <f ca="1">IF(OR(ISNUMBER(MATCH(L496,MasterData!$D$3:$D$18,0)),ISNUMBER(MATCH(L496,MasterData!$C$3:$C$18,0))),
    DATEDIF(E496,I496,"d"),
    DATEDIF(E496,TODAY(),"d"))</f>
        <v>16</v>
      </c>
      <c r="S496">
        <f t="shared" ca="1" si="24"/>
        <v>0</v>
      </c>
      <c r="T496">
        <f t="shared" ca="1" si="25"/>
        <v>1</v>
      </c>
      <c r="U496">
        <f t="shared" ca="1" si="26"/>
        <v>0</v>
      </c>
    </row>
    <row r="497" spans="1:21" x14ac:dyDescent="0.35">
      <c r="B497" t="s">
        <v>1290</v>
      </c>
      <c r="D497" s="34" t="s">
        <v>746</v>
      </c>
      <c r="E497" s="208">
        <v>45988</v>
      </c>
      <c r="G497" t="s">
        <v>1291</v>
      </c>
      <c r="I497" s="208">
        <v>45988</v>
      </c>
      <c r="K497" t="s">
        <v>241</v>
      </c>
      <c r="L497" t="s">
        <v>171</v>
      </c>
      <c r="M497" t="s">
        <v>1292</v>
      </c>
      <c r="N497" t="s">
        <v>237</v>
      </c>
      <c r="P497" s="193" t="str">
        <f>IF(OR(AND(A497&lt;&gt;"",COUNTIF(Bugs!B:B,A497)&gt;0),AND(B497&lt;&gt;"",COUNTIF(Bugs!A:A,B497)&gt;0)),"Y","")</f>
        <v/>
      </c>
      <c r="Q497" s="193" t="str">
        <f>IF(OR(
    AND(COUNTIF(Bugs!A:A,B497)&gt;0,ISNUMBER(SEARCH("x",INDEX(Bugs!C:C,MATCH(B497,Bugs!A:A,0))))),
    AND(COUNTIF(Bugs!B:B,B497)&gt;0,ISNUMBER(SEARCH("x",INDEX(Bugs!C:C,MATCH(B497,Bugs!B:B,0))))),
    AND(COUNTIF(Bugs!A:A,B497)&gt;0,ISNUMBER(SEARCH("x",INDEX(Bugs!D:D,MATCH(B497,Bugs!A:A,0))))),
    AND(COUNTIF(Bugs!B:B,B497)&gt;0,ISNUMBER(SEARCH("x",INDEX(Bugs!D:D,MATCH(B497,Bugs!B:B,0)))))
),"Y","")</f>
        <v/>
      </c>
      <c r="R497">
        <f ca="1">IF(OR(ISNUMBER(MATCH(L497,MasterData!$D$3:$D$18,0)),ISNUMBER(MATCH(L497,MasterData!$C$3:$C$18,0))),
    DATEDIF(E497,I497,"d"),
    DATEDIF(E497,TODAY(),"d"))</f>
        <v>0</v>
      </c>
      <c r="S497">
        <f t="shared" ca="1" si="24"/>
        <v>1</v>
      </c>
      <c r="T497">
        <f t="shared" ca="1" si="25"/>
        <v>0</v>
      </c>
      <c r="U497">
        <f t="shared" ca="1" si="26"/>
        <v>0</v>
      </c>
    </row>
    <row r="498" spans="1:21" x14ac:dyDescent="0.35">
      <c r="B498" t="s">
        <v>1293</v>
      </c>
      <c r="D498" s="34" t="s">
        <v>480</v>
      </c>
      <c r="E498" s="208">
        <v>45988</v>
      </c>
      <c r="G498" t="s">
        <v>718</v>
      </c>
      <c r="I498" s="208">
        <v>45994</v>
      </c>
      <c r="K498" t="s">
        <v>241</v>
      </c>
      <c r="L498" t="s">
        <v>171</v>
      </c>
      <c r="M498" t="s">
        <v>1294</v>
      </c>
      <c r="N498" t="s">
        <v>237</v>
      </c>
      <c r="P498" s="193" t="str">
        <f>IF(OR(AND(A498&lt;&gt;"",COUNTIF(Bugs!B:B,A498)&gt;0),AND(B498&lt;&gt;"",COUNTIF(Bugs!A:A,B498)&gt;0)),"Y","")</f>
        <v/>
      </c>
      <c r="Q498" s="193" t="str">
        <f>IF(OR(
    AND(COUNTIF(Bugs!A:A,B498)&gt;0,ISNUMBER(SEARCH("x",INDEX(Bugs!C:C,MATCH(B498,Bugs!A:A,0))))),
    AND(COUNTIF(Bugs!B:B,B498)&gt;0,ISNUMBER(SEARCH("x",INDEX(Bugs!C:C,MATCH(B498,Bugs!B:B,0))))),
    AND(COUNTIF(Bugs!A:A,B498)&gt;0,ISNUMBER(SEARCH("x",INDEX(Bugs!D:D,MATCH(B498,Bugs!A:A,0))))),
    AND(COUNTIF(Bugs!B:B,B498)&gt;0,ISNUMBER(SEARCH("x",INDEX(Bugs!D:D,MATCH(B498,Bugs!B:B,0)))))
),"Y","")</f>
        <v/>
      </c>
      <c r="R498">
        <f ca="1">IF(OR(ISNUMBER(MATCH(L498,MasterData!$D$3:$D$18,0)),ISNUMBER(MATCH(L498,MasterData!$C$3:$C$18,0))),
    DATEDIF(E498,I498,"d"),
    DATEDIF(E498,TODAY(),"d"))</f>
        <v>6</v>
      </c>
      <c r="S498">
        <f t="shared" ca="1" si="24"/>
        <v>1</v>
      </c>
      <c r="T498">
        <f t="shared" ca="1" si="25"/>
        <v>0</v>
      </c>
      <c r="U498">
        <f t="shared" ca="1" si="26"/>
        <v>0</v>
      </c>
    </row>
    <row r="499" spans="1:21" x14ac:dyDescent="0.35">
      <c r="B499" t="s">
        <v>1295</v>
      </c>
      <c r="D499" s="34" t="s">
        <v>480</v>
      </c>
      <c r="E499" s="208">
        <v>45988</v>
      </c>
      <c r="G499" t="s">
        <v>1296</v>
      </c>
      <c r="I499" s="208">
        <v>45996</v>
      </c>
      <c r="K499" t="s">
        <v>241</v>
      </c>
      <c r="L499" t="s">
        <v>171</v>
      </c>
      <c r="M499" t="s">
        <v>1297</v>
      </c>
      <c r="N499" t="s">
        <v>237</v>
      </c>
      <c r="P499" s="193" t="str">
        <f>IF(OR(AND(A499&lt;&gt;"",COUNTIF(Bugs!B:B,A499)&gt;0),AND(B499&lt;&gt;"",COUNTIF(Bugs!A:A,B499)&gt;0)),"Y","")</f>
        <v/>
      </c>
      <c r="Q499" s="193" t="str">
        <f>IF(OR(
    AND(COUNTIF(Bugs!A:A,B499)&gt;0,ISNUMBER(SEARCH("x",INDEX(Bugs!C:C,MATCH(B499,Bugs!A:A,0))))),
    AND(COUNTIF(Bugs!B:B,B499)&gt;0,ISNUMBER(SEARCH("x",INDEX(Bugs!C:C,MATCH(B499,Bugs!B:B,0))))),
    AND(COUNTIF(Bugs!A:A,B499)&gt;0,ISNUMBER(SEARCH("x",INDEX(Bugs!D:D,MATCH(B499,Bugs!A:A,0))))),
    AND(COUNTIF(Bugs!B:B,B499)&gt;0,ISNUMBER(SEARCH("x",INDEX(Bugs!D:D,MATCH(B499,Bugs!B:B,0)))))
),"Y","")</f>
        <v/>
      </c>
      <c r="R499">
        <f ca="1">IF(OR(ISNUMBER(MATCH(L499,MasterData!$D$3:$D$18,0)),ISNUMBER(MATCH(L499,MasterData!$C$3:$C$18,0))),
    DATEDIF(E499,I499,"d"),
    DATEDIF(E499,TODAY(),"d"))</f>
        <v>8</v>
      </c>
      <c r="S499">
        <f t="shared" ca="1" si="24"/>
        <v>0</v>
      </c>
      <c r="T499">
        <f t="shared" ca="1" si="25"/>
        <v>1</v>
      </c>
      <c r="U499">
        <f t="shared" ca="1" si="26"/>
        <v>0</v>
      </c>
    </row>
    <row r="500" spans="1:21" x14ac:dyDescent="0.35">
      <c r="B500" t="s">
        <v>1298</v>
      </c>
      <c r="D500" s="34" t="s">
        <v>746</v>
      </c>
      <c r="E500" s="208">
        <v>45988</v>
      </c>
      <c r="G500" t="s">
        <v>1299</v>
      </c>
      <c r="I500" s="208">
        <v>45988</v>
      </c>
      <c r="K500" t="s">
        <v>235</v>
      </c>
      <c r="L500" t="s">
        <v>171</v>
      </c>
      <c r="M500" t="s">
        <v>1300</v>
      </c>
      <c r="N500" t="s">
        <v>237</v>
      </c>
      <c r="P500" s="193" t="str">
        <f>IF(OR(AND(A500&lt;&gt;"",COUNTIF(Bugs!B:B,A500)&gt;0),AND(B500&lt;&gt;"",COUNTIF(Bugs!A:A,B500)&gt;0)),"Y","")</f>
        <v/>
      </c>
      <c r="Q500" s="193" t="str">
        <f>IF(OR(
    AND(COUNTIF(Bugs!A:A,B500)&gt;0,ISNUMBER(SEARCH("x",INDEX(Bugs!C:C,MATCH(B500,Bugs!A:A,0))))),
    AND(COUNTIF(Bugs!B:B,B500)&gt;0,ISNUMBER(SEARCH("x",INDEX(Bugs!C:C,MATCH(B500,Bugs!B:B,0))))),
    AND(COUNTIF(Bugs!A:A,B500)&gt;0,ISNUMBER(SEARCH("x",INDEX(Bugs!D:D,MATCH(B500,Bugs!A:A,0))))),
    AND(COUNTIF(Bugs!B:B,B500)&gt;0,ISNUMBER(SEARCH("x",INDEX(Bugs!D:D,MATCH(B500,Bugs!B:B,0)))))
),"Y","")</f>
        <v/>
      </c>
      <c r="R500">
        <f ca="1">IF(OR(ISNUMBER(MATCH(L500,MasterData!$D$3:$D$18,0)),ISNUMBER(MATCH(L500,MasterData!$C$3:$C$18,0))),
    DATEDIF(E500,I500,"d"),
    DATEDIF(E500,TODAY(),"d"))</f>
        <v>0</v>
      </c>
      <c r="S500">
        <f t="shared" ca="1" si="24"/>
        <v>1</v>
      </c>
      <c r="T500">
        <f t="shared" ca="1" si="25"/>
        <v>0</v>
      </c>
      <c r="U500">
        <f t="shared" ca="1" si="26"/>
        <v>0</v>
      </c>
    </row>
    <row r="501" spans="1:21" x14ac:dyDescent="0.35">
      <c r="B501" t="s">
        <v>139</v>
      </c>
      <c r="D501" s="34" t="s">
        <v>1066</v>
      </c>
      <c r="E501" s="208">
        <v>45988</v>
      </c>
      <c r="G501" t="s">
        <v>1095</v>
      </c>
      <c r="I501" s="208">
        <v>45988</v>
      </c>
      <c r="K501" t="s">
        <v>235</v>
      </c>
      <c r="L501" t="s">
        <v>164</v>
      </c>
      <c r="M501" t="s">
        <v>1301</v>
      </c>
      <c r="N501" t="s">
        <v>237</v>
      </c>
      <c r="P501" s="193" t="str">
        <f>IF(OR(AND(A501&lt;&gt;"",COUNTIF(Bugs!B:B,A501)&gt;0),AND(B501&lt;&gt;"",COUNTIF(Bugs!A:A,B501)&gt;0)),"Y","")</f>
        <v>Y</v>
      </c>
      <c r="Q501" s="193" t="str">
        <f>IF(OR(
    AND(COUNTIF(Bugs!A:A,B501)&gt;0,ISNUMBER(SEARCH("x",INDEX(Bugs!C:C,MATCH(B501,Bugs!A:A,0))))),
    AND(COUNTIF(Bugs!B:B,B501)&gt;0,ISNUMBER(SEARCH("x",INDEX(Bugs!C:C,MATCH(B501,Bugs!B:B,0))))),
    AND(COUNTIF(Bugs!A:A,B501)&gt;0,ISNUMBER(SEARCH("x",INDEX(Bugs!D:D,MATCH(B501,Bugs!A:A,0))))),
    AND(COUNTIF(Bugs!B:B,B501)&gt;0,ISNUMBER(SEARCH("x",INDEX(Bugs!D:D,MATCH(B501,Bugs!B:B,0)))))
),"Y","")</f>
        <v/>
      </c>
      <c r="R501">
        <f ca="1">IF(OR(ISNUMBER(MATCH(L501,MasterData!$D$3:$D$18,0)),ISNUMBER(MATCH(L501,MasterData!$C$3:$C$18,0))),
    DATEDIF(E501,I501,"d"),
    DATEDIF(E501,TODAY(),"d"))</f>
        <v>19</v>
      </c>
      <c r="S501">
        <f t="shared" ca="1" si="24"/>
        <v>0</v>
      </c>
      <c r="T501">
        <f t="shared" ca="1" si="25"/>
        <v>1</v>
      </c>
      <c r="U501">
        <f t="shared" ca="1" si="26"/>
        <v>0</v>
      </c>
    </row>
    <row r="502" spans="1:21" x14ac:dyDescent="0.35">
      <c r="B502" t="s">
        <v>1302</v>
      </c>
      <c r="D502" s="34" t="s">
        <v>1066</v>
      </c>
      <c r="E502" s="208">
        <v>45988</v>
      </c>
      <c r="G502" t="s">
        <v>1303</v>
      </c>
      <c r="I502" s="208">
        <v>45995</v>
      </c>
      <c r="K502" t="s">
        <v>235</v>
      </c>
      <c r="L502" t="s">
        <v>171</v>
      </c>
      <c r="M502" t="s">
        <v>1304</v>
      </c>
      <c r="N502" t="s">
        <v>237</v>
      </c>
      <c r="P502" s="193" t="str">
        <f>IF(OR(AND(A502&lt;&gt;"",COUNTIF(Bugs!B:B,A502)&gt;0),AND(B502&lt;&gt;"",COUNTIF(Bugs!A:A,B502)&gt;0)),"Y","")</f>
        <v/>
      </c>
      <c r="Q502" s="193" t="str">
        <f>IF(OR(
    AND(COUNTIF(Bugs!A:A,B502)&gt;0,ISNUMBER(SEARCH("x",INDEX(Bugs!C:C,MATCH(B502,Bugs!A:A,0))))),
    AND(COUNTIF(Bugs!B:B,B502)&gt;0,ISNUMBER(SEARCH("x",INDEX(Bugs!C:C,MATCH(B502,Bugs!B:B,0))))),
    AND(COUNTIF(Bugs!A:A,B502)&gt;0,ISNUMBER(SEARCH("x",INDEX(Bugs!D:D,MATCH(B502,Bugs!A:A,0))))),
    AND(COUNTIF(Bugs!B:B,B502)&gt;0,ISNUMBER(SEARCH("x",INDEX(Bugs!D:D,MATCH(B502,Bugs!B:B,0)))))
),"Y","")</f>
        <v/>
      </c>
      <c r="R502">
        <f ca="1">IF(OR(ISNUMBER(MATCH(L502,MasterData!$D$3:$D$18,0)),ISNUMBER(MATCH(L502,MasterData!$C$3:$C$18,0))),
    DATEDIF(E502,I502,"d"),
    DATEDIF(E502,TODAY(),"d"))</f>
        <v>7</v>
      </c>
      <c r="S502">
        <f t="shared" ca="1" si="24"/>
        <v>1</v>
      </c>
      <c r="T502">
        <f t="shared" ca="1" si="25"/>
        <v>0</v>
      </c>
      <c r="U502">
        <f t="shared" ca="1" si="26"/>
        <v>0</v>
      </c>
    </row>
    <row r="503" spans="1:21" x14ac:dyDescent="0.35">
      <c r="B503" t="s">
        <v>1305</v>
      </c>
      <c r="D503" s="34" t="s">
        <v>480</v>
      </c>
      <c r="E503" s="208">
        <v>45988</v>
      </c>
      <c r="G503" t="s">
        <v>1307</v>
      </c>
      <c r="I503" s="208">
        <v>45996</v>
      </c>
      <c r="K503" t="s">
        <v>241</v>
      </c>
      <c r="L503" t="s">
        <v>171</v>
      </c>
      <c r="M503" t="s">
        <v>1308</v>
      </c>
      <c r="N503" t="s">
        <v>237</v>
      </c>
      <c r="P503" s="193" t="str">
        <f>IF(OR(AND(A503&lt;&gt;"",COUNTIF(Bugs!B:B,A503)&gt;0),AND(B503&lt;&gt;"",COUNTIF(Bugs!A:A,B503)&gt;0)),"Y","")</f>
        <v/>
      </c>
      <c r="Q503" s="193" t="str">
        <f>IF(OR(
    AND(COUNTIF(Bugs!A:A,B503)&gt;0,ISNUMBER(SEARCH("x",INDEX(Bugs!C:C,MATCH(B503,Bugs!A:A,0))))),
    AND(COUNTIF(Bugs!B:B,B503)&gt;0,ISNUMBER(SEARCH("x",INDEX(Bugs!C:C,MATCH(B503,Bugs!B:B,0))))),
    AND(COUNTIF(Bugs!A:A,B503)&gt;0,ISNUMBER(SEARCH("x",INDEX(Bugs!D:D,MATCH(B503,Bugs!A:A,0))))),
    AND(COUNTIF(Bugs!B:B,B503)&gt;0,ISNUMBER(SEARCH("x",INDEX(Bugs!D:D,MATCH(B503,Bugs!B:B,0)))))
),"Y","")</f>
        <v/>
      </c>
      <c r="R503">
        <f ca="1">IF(OR(ISNUMBER(MATCH(L503,MasterData!$D$3:$D$18,0)),ISNUMBER(MATCH(L503,MasterData!$C$3:$C$18,0))),
    DATEDIF(E503,I503,"d"),
    DATEDIF(E503,TODAY(),"d"))</f>
        <v>8</v>
      </c>
      <c r="S503">
        <f t="shared" ca="1" si="24"/>
        <v>0</v>
      </c>
      <c r="T503">
        <f t="shared" ca="1" si="25"/>
        <v>1</v>
      </c>
      <c r="U503">
        <f t="shared" ca="1" si="26"/>
        <v>0</v>
      </c>
    </row>
    <row r="504" spans="1:21" x14ac:dyDescent="0.35">
      <c r="B504" t="s">
        <v>1309</v>
      </c>
      <c r="D504" s="34" t="s">
        <v>746</v>
      </c>
      <c r="E504" s="208">
        <v>45988</v>
      </c>
      <c r="G504" t="s">
        <v>1310</v>
      </c>
      <c r="I504" s="208">
        <v>45988</v>
      </c>
      <c r="K504" t="s">
        <v>241</v>
      </c>
      <c r="L504" t="s">
        <v>164</v>
      </c>
      <c r="M504" t="s">
        <v>1311</v>
      </c>
      <c r="N504" t="s">
        <v>237</v>
      </c>
      <c r="P504" s="193" t="str">
        <f>IF(OR(AND(A504&lt;&gt;"",COUNTIF(Bugs!B:B,A504)&gt;0),AND(B504&lt;&gt;"",COUNTIF(Bugs!A:A,B504)&gt;0)),"Y","")</f>
        <v/>
      </c>
      <c r="Q504" s="193" t="str">
        <f>IF(OR(
    AND(COUNTIF(Bugs!A:A,B504)&gt;0,ISNUMBER(SEARCH("x",INDEX(Bugs!C:C,MATCH(B504,Bugs!A:A,0))))),
    AND(COUNTIF(Bugs!B:B,B504)&gt;0,ISNUMBER(SEARCH("x",INDEX(Bugs!C:C,MATCH(B504,Bugs!B:B,0))))),
    AND(COUNTIF(Bugs!A:A,B504)&gt;0,ISNUMBER(SEARCH("x",INDEX(Bugs!D:D,MATCH(B504,Bugs!A:A,0))))),
    AND(COUNTIF(Bugs!B:B,B504)&gt;0,ISNUMBER(SEARCH("x",INDEX(Bugs!D:D,MATCH(B504,Bugs!B:B,0)))))
),"Y","")</f>
        <v/>
      </c>
      <c r="R504">
        <f ca="1">IF(OR(ISNUMBER(MATCH(L504,MasterData!$D$3:$D$18,0)),ISNUMBER(MATCH(L504,MasterData!$C$3:$C$18,0))),
    DATEDIF(E504,I504,"d"),
    DATEDIF(E504,TODAY(),"d"))</f>
        <v>19</v>
      </c>
      <c r="S504">
        <f t="shared" ca="1" si="24"/>
        <v>0</v>
      </c>
      <c r="T504">
        <f t="shared" ca="1" si="25"/>
        <v>1</v>
      </c>
      <c r="U504">
        <f t="shared" ca="1" si="26"/>
        <v>0</v>
      </c>
    </row>
    <row r="505" spans="1:21" x14ac:dyDescent="0.35">
      <c r="B505" t="s">
        <v>140</v>
      </c>
      <c r="D505" s="34" t="s">
        <v>660</v>
      </c>
      <c r="E505" s="208">
        <v>45989</v>
      </c>
      <c r="G505" t="s">
        <v>876</v>
      </c>
      <c r="I505" s="208">
        <v>46001</v>
      </c>
      <c r="K505" t="s">
        <v>235</v>
      </c>
      <c r="L505" t="s">
        <v>171</v>
      </c>
      <c r="M505" t="s">
        <v>1312</v>
      </c>
      <c r="N505" t="s">
        <v>237</v>
      </c>
      <c r="P505" s="193" t="str">
        <f>IF(OR(AND(A505&lt;&gt;"",COUNTIF(Bugs!B:B,A505)&gt;0),AND(B505&lt;&gt;"",COUNTIF(Bugs!A:A,B505)&gt;0)),"Y","")</f>
        <v>Y</v>
      </c>
      <c r="Q505" s="193" t="str">
        <f>IF(OR(
    AND(COUNTIF(Bugs!A:A,B505)&gt;0,ISNUMBER(SEARCH("x",INDEX(Bugs!C:C,MATCH(B505,Bugs!A:A,0))))),
    AND(COUNTIF(Bugs!B:B,B505)&gt;0,ISNUMBER(SEARCH("x",INDEX(Bugs!C:C,MATCH(B505,Bugs!B:B,0))))),
    AND(COUNTIF(Bugs!A:A,B505)&gt;0,ISNUMBER(SEARCH("x",INDEX(Bugs!D:D,MATCH(B505,Bugs!A:A,0))))),
    AND(COUNTIF(Bugs!B:B,B505)&gt;0,ISNUMBER(SEARCH("x",INDEX(Bugs!D:D,MATCH(B505,Bugs!B:B,0)))))
),"Y","")</f>
        <v>Y</v>
      </c>
      <c r="R505">
        <f ca="1">IF(OR(ISNUMBER(MATCH(L505,MasterData!$D$3:$D$18,0)),ISNUMBER(MATCH(L505,MasterData!$C$3:$C$18,0))),
    DATEDIF(E505,I505,"d"),
    DATEDIF(E505,TODAY(),"d"))</f>
        <v>12</v>
      </c>
      <c r="S505">
        <f t="shared" ca="1" si="24"/>
        <v>0</v>
      </c>
      <c r="T505">
        <f t="shared" ca="1" si="25"/>
        <v>1</v>
      </c>
      <c r="U505">
        <f t="shared" ca="1" si="26"/>
        <v>0</v>
      </c>
    </row>
    <row r="506" spans="1:21" x14ac:dyDescent="0.35">
      <c r="B506" t="s">
        <v>1313</v>
      </c>
      <c r="D506" s="34" t="s">
        <v>1066</v>
      </c>
      <c r="E506" s="208">
        <v>45989</v>
      </c>
      <c r="G506" t="s">
        <v>1314</v>
      </c>
      <c r="I506" s="208">
        <v>45989</v>
      </c>
      <c r="K506" t="s">
        <v>347</v>
      </c>
      <c r="L506" t="s">
        <v>164</v>
      </c>
      <c r="M506" t="s">
        <v>1315</v>
      </c>
      <c r="N506" t="s">
        <v>237</v>
      </c>
      <c r="P506" s="193" t="str">
        <f>IF(OR(AND(A506&lt;&gt;"",COUNTIF(Bugs!B:B,A506)&gt;0),AND(B506&lt;&gt;"",COUNTIF(Bugs!A:A,B506)&gt;0)),"Y","")</f>
        <v/>
      </c>
      <c r="Q506" s="193" t="str">
        <f>IF(OR(
    AND(COUNTIF(Bugs!A:A,B506)&gt;0,ISNUMBER(SEARCH("x",INDEX(Bugs!C:C,MATCH(B506,Bugs!A:A,0))))),
    AND(COUNTIF(Bugs!B:B,B506)&gt;0,ISNUMBER(SEARCH("x",INDEX(Bugs!C:C,MATCH(B506,Bugs!B:B,0))))),
    AND(COUNTIF(Bugs!A:A,B506)&gt;0,ISNUMBER(SEARCH("x",INDEX(Bugs!D:D,MATCH(B506,Bugs!A:A,0))))),
    AND(COUNTIF(Bugs!B:B,B506)&gt;0,ISNUMBER(SEARCH("x",INDEX(Bugs!D:D,MATCH(B506,Bugs!B:B,0)))))
),"Y","")</f>
        <v/>
      </c>
      <c r="R506">
        <f ca="1">IF(OR(ISNUMBER(MATCH(L506,MasterData!$D$3:$D$18,0)),ISNUMBER(MATCH(L506,MasterData!$C$3:$C$18,0))),
    DATEDIF(E506,I506,"d"),
    DATEDIF(E506,TODAY(),"d"))</f>
        <v>18</v>
      </c>
      <c r="S506">
        <f t="shared" ca="1" si="24"/>
        <v>0</v>
      </c>
      <c r="T506">
        <f t="shared" ca="1" si="25"/>
        <v>1</v>
      </c>
      <c r="U506">
        <f t="shared" ca="1" si="26"/>
        <v>0</v>
      </c>
    </row>
    <row r="507" spans="1:21" x14ac:dyDescent="0.35">
      <c r="B507" t="s">
        <v>1316</v>
      </c>
      <c r="D507" s="235" t="s">
        <v>1184</v>
      </c>
      <c r="E507" s="208">
        <v>45989</v>
      </c>
      <c r="G507" t="s">
        <v>806</v>
      </c>
      <c r="I507" s="208">
        <v>45989</v>
      </c>
      <c r="K507" t="s">
        <v>235</v>
      </c>
      <c r="L507" t="s">
        <v>164</v>
      </c>
      <c r="M507" t="s">
        <v>1317</v>
      </c>
      <c r="N507" t="s">
        <v>237</v>
      </c>
      <c r="P507" s="193" t="str">
        <f>IF(OR(AND(A507&lt;&gt;"",COUNTIF(Bugs!B:B,A507)&gt;0),AND(B507&lt;&gt;"",COUNTIF(Bugs!A:A,B507)&gt;0)),"Y","")</f>
        <v/>
      </c>
      <c r="Q507" s="193" t="str">
        <f>IF(OR(
    AND(COUNTIF(Bugs!A:A,B507)&gt;0,ISNUMBER(SEARCH("x",INDEX(Bugs!C:C,MATCH(B507,Bugs!A:A,0))))),
    AND(COUNTIF(Bugs!B:B,B507)&gt;0,ISNUMBER(SEARCH("x",INDEX(Bugs!C:C,MATCH(B507,Bugs!B:B,0))))),
    AND(COUNTIF(Bugs!A:A,B507)&gt;0,ISNUMBER(SEARCH("x",INDEX(Bugs!D:D,MATCH(B507,Bugs!A:A,0))))),
    AND(COUNTIF(Bugs!B:B,B507)&gt;0,ISNUMBER(SEARCH("x",INDEX(Bugs!D:D,MATCH(B507,Bugs!B:B,0)))))
),"Y","")</f>
        <v/>
      </c>
      <c r="R507">
        <f ca="1">IF(OR(ISNUMBER(MATCH(L507,MasterData!$D$3:$D$18,0)),ISNUMBER(MATCH(L507,MasterData!$C$3:$C$18,0))),
    DATEDIF(E507,I507,"d"),
    DATEDIF(E507,TODAY(),"d"))</f>
        <v>18</v>
      </c>
      <c r="S507">
        <f t="shared" ca="1" si="24"/>
        <v>0</v>
      </c>
      <c r="T507">
        <f t="shared" ca="1" si="25"/>
        <v>1</v>
      </c>
      <c r="U507">
        <f t="shared" ca="1" si="26"/>
        <v>0</v>
      </c>
    </row>
    <row r="508" spans="1:21" x14ac:dyDescent="0.35">
      <c r="B508" t="s">
        <v>1318</v>
      </c>
      <c r="D508" s="235" t="s">
        <v>1184</v>
      </c>
      <c r="E508" s="208">
        <v>45989</v>
      </c>
      <c r="G508" t="s">
        <v>806</v>
      </c>
      <c r="I508" s="208">
        <v>45994</v>
      </c>
      <c r="K508" t="s">
        <v>235</v>
      </c>
      <c r="L508" t="s">
        <v>171</v>
      </c>
      <c r="M508" t="s">
        <v>1319</v>
      </c>
      <c r="N508" t="s">
        <v>237</v>
      </c>
      <c r="P508" s="193" t="str">
        <f>IF(OR(AND(A508&lt;&gt;"",COUNTIF(Bugs!B:B,A508)&gt;0),AND(B508&lt;&gt;"",COUNTIF(Bugs!A:A,B508)&gt;0)),"Y","")</f>
        <v/>
      </c>
      <c r="Q508" s="193" t="str">
        <f>IF(OR(
    AND(COUNTIF(Bugs!A:A,B508)&gt;0,ISNUMBER(SEARCH("x",INDEX(Bugs!C:C,MATCH(B508,Bugs!A:A,0))))),
    AND(COUNTIF(Bugs!B:B,B508)&gt;0,ISNUMBER(SEARCH("x",INDEX(Bugs!C:C,MATCH(B508,Bugs!B:B,0))))),
    AND(COUNTIF(Bugs!A:A,B508)&gt;0,ISNUMBER(SEARCH("x",INDEX(Bugs!D:D,MATCH(B508,Bugs!A:A,0))))),
    AND(COUNTIF(Bugs!B:B,B508)&gt;0,ISNUMBER(SEARCH("x",INDEX(Bugs!D:D,MATCH(B508,Bugs!B:B,0)))))
),"Y","")</f>
        <v/>
      </c>
      <c r="R508">
        <f ca="1">IF(OR(ISNUMBER(MATCH(L508,MasterData!$D$3:$D$18,0)),ISNUMBER(MATCH(L508,MasterData!$C$3:$C$18,0))),
    DATEDIF(E508,I508,"d"),
    DATEDIF(E508,TODAY(),"d"))</f>
        <v>5</v>
      </c>
      <c r="S508">
        <f t="shared" ca="1" si="24"/>
        <v>1</v>
      </c>
      <c r="T508">
        <f t="shared" ca="1" si="25"/>
        <v>0</v>
      </c>
      <c r="U508">
        <f t="shared" ca="1" si="26"/>
        <v>0</v>
      </c>
    </row>
    <row r="509" spans="1:21" x14ac:dyDescent="0.35">
      <c r="B509" t="s">
        <v>1320</v>
      </c>
      <c r="D509" s="34" t="s">
        <v>1052</v>
      </c>
      <c r="E509" s="208">
        <v>45989</v>
      </c>
      <c r="G509" t="s">
        <v>1321</v>
      </c>
      <c r="I509" s="208">
        <v>45996</v>
      </c>
      <c r="K509" t="s">
        <v>241</v>
      </c>
      <c r="L509" t="s">
        <v>171</v>
      </c>
      <c r="M509" t="s">
        <v>1322</v>
      </c>
      <c r="N509" t="s">
        <v>237</v>
      </c>
      <c r="P509" s="193" t="str">
        <f>IF(OR(AND(A509&lt;&gt;"",COUNTIF(Bugs!B:B,A509)&gt;0),AND(B509&lt;&gt;"",COUNTIF(Bugs!A:A,B509)&gt;0)),"Y","")</f>
        <v/>
      </c>
      <c r="Q509" s="193" t="str">
        <f>IF(OR(
    AND(COUNTIF(Bugs!A:A,B509)&gt;0,ISNUMBER(SEARCH("x",INDEX(Bugs!C:C,MATCH(B509,Bugs!A:A,0))))),
    AND(COUNTIF(Bugs!B:B,B509)&gt;0,ISNUMBER(SEARCH("x",INDEX(Bugs!C:C,MATCH(B509,Bugs!B:B,0))))),
    AND(COUNTIF(Bugs!A:A,B509)&gt;0,ISNUMBER(SEARCH("x",INDEX(Bugs!D:D,MATCH(B509,Bugs!A:A,0))))),
    AND(COUNTIF(Bugs!B:B,B509)&gt;0,ISNUMBER(SEARCH("x",INDEX(Bugs!D:D,MATCH(B509,Bugs!B:B,0)))))
),"Y","")</f>
        <v/>
      </c>
      <c r="R509">
        <f ca="1">IF(OR(ISNUMBER(MATCH(L509,MasterData!$D$3:$D$18,0)),ISNUMBER(MATCH(L509,MasterData!$C$3:$C$18,0))),
    DATEDIF(E509,I509,"d"),
    DATEDIF(E509,TODAY(),"d"))</f>
        <v>7</v>
      </c>
      <c r="S509">
        <f t="shared" ca="1" si="24"/>
        <v>1</v>
      </c>
      <c r="T509">
        <f t="shared" ca="1" si="25"/>
        <v>0</v>
      </c>
      <c r="U509">
        <f t="shared" ca="1" si="26"/>
        <v>0</v>
      </c>
    </row>
    <row r="510" spans="1:21" x14ac:dyDescent="0.35">
      <c r="B510" t="s">
        <v>1323</v>
      </c>
      <c r="D510" s="34" t="s">
        <v>480</v>
      </c>
      <c r="E510" s="208">
        <v>45991</v>
      </c>
      <c r="G510" t="s">
        <v>715</v>
      </c>
      <c r="I510" s="208">
        <v>45991</v>
      </c>
      <c r="K510" t="s">
        <v>235</v>
      </c>
      <c r="L510" t="s">
        <v>164</v>
      </c>
      <c r="M510" t="s">
        <v>1324</v>
      </c>
      <c r="N510" t="s">
        <v>237</v>
      </c>
      <c r="P510" s="193" t="str">
        <f>IF(OR(AND(A510&lt;&gt;"",COUNTIF(Bugs!B:B,A510)&gt;0),AND(B510&lt;&gt;"",COUNTIF(Bugs!A:A,B510)&gt;0)),"Y","")</f>
        <v/>
      </c>
      <c r="Q510" s="193" t="str">
        <f>IF(OR(
    AND(COUNTIF(Bugs!A:A,B510)&gt;0,ISNUMBER(SEARCH("x",INDEX(Bugs!C:C,MATCH(B510,Bugs!A:A,0))))),
    AND(COUNTIF(Bugs!B:B,B510)&gt;0,ISNUMBER(SEARCH("x",INDEX(Bugs!C:C,MATCH(B510,Bugs!B:B,0))))),
    AND(COUNTIF(Bugs!A:A,B510)&gt;0,ISNUMBER(SEARCH("x",INDEX(Bugs!D:D,MATCH(B510,Bugs!A:A,0))))),
    AND(COUNTIF(Bugs!B:B,B510)&gt;0,ISNUMBER(SEARCH("x",INDEX(Bugs!D:D,MATCH(B510,Bugs!B:B,0)))))
),"Y","")</f>
        <v/>
      </c>
      <c r="R510">
        <f ca="1">IF(OR(ISNUMBER(MATCH(L510,MasterData!$D$3:$D$18,0)),ISNUMBER(MATCH(L510,MasterData!$C$3:$C$18,0))),
    DATEDIF(E510,I510,"d"),
    DATEDIF(E510,TODAY(),"d"))</f>
        <v>16</v>
      </c>
      <c r="S510">
        <f t="shared" ca="1" si="24"/>
        <v>0</v>
      </c>
      <c r="T510">
        <f t="shared" ca="1" si="25"/>
        <v>1</v>
      </c>
      <c r="U510">
        <f t="shared" ca="1" si="26"/>
        <v>0</v>
      </c>
    </row>
    <row r="511" spans="1:21" x14ac:dyDescent="0.35">
      <c r="A511" t="s">
        <v>230</v>
      </c>
      <c r="B511" t="s">
        <v>1327</v>
      </c>
      <c r="C511" t="s">
        <v>230</v>
      </c>
      <c r="D511" s="34" t="s">
        <v>1052</v>
      </c>
      <c r="E511" s="208">
        <v>45992</v>
      </c>
      <c r="F511" t="s">
        <v>230</v>
      </c>
      <c r="G511" t="s">
        <v>1191</v>
      </c>
      <c r="H511" t="s">
        <v>230</v>
      </c>
      <c r="I511" s="208">
        <v>45993</v>
      </c>
      <c r="J511" t="s">
        <v>230</v>
      </c>
      <c r="K511" t="s">
        <v>241</v>
      </c>
      <c r="L511" t="s">
        <v>171</v>
      </c>
      <c r="M511" t="s">
        <v>1328</v>
      </c>
      <c r="N511" t="s">
        <v>237</v>
      </c>
      <c r="P511" s="193" t="str">
        <f>IF(OR(AND(A511&lt;&gt;"",COUNTIF(Bugs!B:B,A511)&gt;0),AND(B511&lt;&gt;"",COUNTIF(Bugs!A:A,B511)&gt;0)),"Y","")</f>
        <v/>
      </c>
      <c r="Q511" s="193" t="str">
        <f>IF(OR(
    AND(COUNTIF(Bugs!A:A,B511)&gt;0,ISNUMBER(SEARCH("x",INDEX(Bugs!C:C,MATCH(B511,Bugs!A:A,0))))),
    AND(COUNTIF(Bugs!B:B,B511)&gt;0,ISNUMBER(SEARCH("x",INDEX(Bugs!C:C,MATCH(B511,Bugs!B:B,0))))),
    AND(COUNTIF(Bugs!A:A,B511)&gt;0,ISNUMBER(SEARCH("x",INDEX(Bugs!D:D,MATCH(B511,Bugs!A:A,0))))),
    AND(COUNTIF(Bugs!B:B,B511)&gt;0,ISNUMBER(SEARCH("x",INDEX(Bugs!D:D,MATCH(B511,Bugs!B:B,0)))))
),"Y","")</f>
        <v/>
      </c>
      <c r="R511">
        <f ca="1">IF(OR(ISNUMBER(MATCH(L511,MasterData!$D$3:$D$18,0)),ISNUMBER(MATCH(L511,MasterData!$C$3:$C$18,0))),
    DATEDIF(E511,I511,"d"),
    DATEDIF(E511,TODAY(),"d"))</f>
        <v>1</v>
      </c>
      <c r="S511">
        <f t="shared" ca="1" si="24"/>
        <v>1</v>
      </c>
      <c r="T511">
        <f t="shared" ca="1" si="25"/>
        <v>0</v>
      </c>
      <c r="U511">
        <f t="shared" ca="1" si="26"/>
        <v>0</v>
      </c>
    </row>
    <row r="512" spans="1:21" x14ac:dyDescent="0.35">
      <c r="A512" t="s">
        <v>230</v>
      </c>
      <c r="B512" t="s">
        <v>1329</v>
      </c>
      <c r="C512" t="s">
        <v>230</v>
      </c>
      <c r="D512" s="34">
        <v>3003</v>
      </c>
      <c r="E512" s="208">
        <v>45992</v>
      </c>
      <c r="F512" t="s">
        <v>230</v>
      </c>
      <c r="G512" t="s">
        <v>853</v>
      </c>
      <c r="H512" t="s">
        <v>230</v>
      </c>
      <c r="I512" s="208">
        <v>45992</v>
      </c>
      <c r="J512" t="s">
        <v>230</v>
      </c>
      <c r="K512" t="s">
        <v>241</v>
      </c>
      <c r="L512" t="s">
        <v>164</v>
      </c>
      <c r="M512" t="s">
        <v>1330</v>
      </c>
      <c r="N512" t="s">
        <v>237</v>
      </c>
      <c r="P512" s="193" t="str">
        <f>IF(OR(AND(A512&lt;&gt;"",COUNTIF(Bugs!B:B,A512)&gt;0),AND(B512&lt;&gt;"",COUNTIF(Bugs!A:A,B512)&gt;0)),"Y","")</f>
        <v/>
      </c>
      <c r="Q512" s="193" t="str">
        <f>IF(OR(
    AND(COUNTIF(Bugs!A:A,B512)&gt;0,ISNUMBER(SEARCH("x",INDEX(Bugs!C:C,MATCH(B512,Bugs!A:A,0))))),
    AND(COUNTIF(Bugs!B:B,B512)&gt;0,ISNUMBER(SEARCH("x",INDEX(Bugs!C:C,MATCH(B512,Bugs!B:B,0))))),
    AND(COUNTIF(Bugs!A:A,B512)&gt;0,ISNUMBER(SEARCH("x",INDEX(Bugs!D:D,MATCH(B512,Bugs!A:A,0))))),
    AND(COUNTIF(Bugs!B:B,B512)&gt;0,ISNUMBER(SEARCH("x",INDEX(Bugs!D:D,MATCH(B512,Bugs!B:B,0)))))
),"Y","")</f>
        <v/>
      </c>
      <c r="R512">
        <f ca="1">IF(OR(ISNUMBER(MATCH(L512,MasterData!$D$3:$D$18,0)),ISNUMBER(MATCH(L512,MasterData!$C$3:$C$18,0))),
    DATEDIF(E512,I512,"d"),
    DATEDIF(E512,TODAY(),"d"))</f>
        <v>15</v>
      </c>
      <c r="S512">
        <f t="shared" ca="1" si="24"/>
        <v>0</v>
      </c>
      <c r="T512">
        <f t="shared" ca="1" si="25"/>
        <v>1</v>
      </c>
      <c r="U512">
        <f t="shared" ca="1" si="26"/>
        <v>0</v>
      </c>
    </row>
    <row r="513" spans="1:21" x14ac:dyDescent="0.35">
      <c r="A513" t="s">
        <v>230</v>
      </c>
      <c r="B513" t="s">
        <v>1331</v>
      </c>
      <c r="C513" t="s">
        <v>230</v>
      </c>
      <c r="D513" s="34">
        <v>3014</v>
      </c>
      <c r="E513" s="208">
        <v>45993</v>
      </c>
      <c r="F513" t="s">
        <v>230</v>
      </c>
      <c r="G513" t="s">
        <v>834</v>
      </c>
      <c r="H513" t="s">
        <v>230</v>
      </c>
      <c r="I513" s="208">
        <v>45993</v>
      </c>
      <c r="J513" t="s">
        <v>230</v>
      </c>
      <c r="K513" t="s">
        <v>241</v>
      </c>
      <c r="L513" t="s">
        <v>171</v>
      </c>
      <c r="M513" t="s">
        <v>1332</v>
      </c>
      <c r="N513" t="s">
        <v>237</v>
      </c>
      <c r="P513" s="193" t="str">
        <f>IF(OR(AND(A513&lt;&gt;"",COUNTIF(Bugs!B:B,A513)&gt;0),AND(B513&lt;&gt;"",COUNTIF(Bugs!A:A,B513)&gt;0)),"Y","")</f>
        <v/>
      </c>
      <c r="Q513" s="193" t="str">
        <f>IF(OR(
    AND(COUNTIF(Bugs!A:A,B513)&gt;0,ISNUMBER(SEARCH("x",INDEX(Bugs!C:C,MATCH(B513,Bugs!A:A,0))))),
    AND(COUNTIF(Bugs!B:B,B513)&gt;0,ISNUMBER(SEARCH("x",INDEX(Bugs!C:C,MATCH(B513,Bugs!B:B,0))))),
    AND(COUNTIF(Bugs!A:A,B513)&gt;0,ISNUMBER(SEARCH("x",INDEX(Bugs!D:D,MATCH(B513,Bugs!A:A,0))))),
    AND(COUNTIF(Bugs!B:B,B513)&gt;0,ISNUMBER(SEARCH("x",INDEX(Bugs!D:D,MATCH(B513,Bugs!B:B,0)))))
),"Y","")</f>
        <v/>
      </c>
      <c r="R513">
        <f ca="1">IF(OR(ISNUMBER(MATCH(L513,MasterData!$D$3:$D$18,0)),ISNUMBER(MATCH(L513,MasterData!$C$3:$C$18,0))),
    DATEDIF(E513,I513,"d"),
    DATEDIF(E513,TODAY(),"d"))</f>
        <v>0</v>
      </c>
      <c r="S513">
        <f t="shared" ca="1" si="24"/>
        <v>1</v>
      </c>
      <c r="T513">
        <f t="shared" ca="1" si="25"/>
        <v>0</v>
      </c>
      <c r="U513">
        <f t="shared" ca="1" si="26"/>
        <v>0</v>
      </c>
    </row>
    <row r="514" spans="1:21" x14ac:dyDescent="0.35">
      <c r="A514" t="s">
        <v>230</v>
      </c>
      <c r="B514" t="s">
        <v>141</v>
      </c>
      <c r="C514" t="s">
        <v>230</v>
      </c>
      <c r="D514" s="34">
        <v>3014</v>
      </c>
      <c r="E514" s="208">
        <v>45993</v>
      </c>
      <c r="F514" t="s">
        <v>230</v>
      </c>
      <c r="G514" t="s">
        <v>834</v>
      </c>
      <c r="H514" t="s">
        <v>230</v>
      </c>
      <c r="I514" s="208">
        <v>45993</v>
      </c>
      <c r="J514" t="s">
        <v>230</v>
      </c>
      <c r="K514" t="s">
        <v>241</v>
      </c>
      <c r="L514" t="s">
        <v>171</v>
      </c>
      <c r="M514" t="s">
        <v>1333</v>
      </c>
      <c r="N514" t="s">
        <v>237</v>
      </c>
      <c r="P514" s="193" t="str">
        <f>IF(OR(AND(A514&lt;&gt;"",COUNTIF(Bugs!B:B,A514)&gt;0),AND(B514&lt;&gt;"",COUNTIF(Bugs!A:A,B514)&gt;0)),"Y","")</f>
        <v>Y</v>
      </c>
      <c r="Q514" s="193" t="str">
        <f>IF(OR(
    AND(COUNTIF(Bugs!A:A,B514)&gt;0,ISNUMBER(SEARCH("x",INDEX(Bugs!C:C,MATCH(B514,Bugs!A:A,0))))),
    AND(COUNTIF(Bugs!B:B,B514)&gt;0,ISNUMBER(SEARCH("x",INDEX(Bugs!C:C,MATCH(B514,Bugs!B:B,0))))),
    AND(COUNTIF(Bugs!A:A,B514)&gt;0,ISNUMBER(SEARCH("x",INDEX(Bugs!D:D,MATCH(B514,Bugs!A:A,0))))),
    AND(COUNTIF(Bugs!B:B,B514)&gt;0,ISNUMBER(SEARCH("x",INDEX(Bugs!D:D,MATCH(B514,Bugs!B:B,0)))))
),"Y","")</f>
        <v>Y</v>
      </c>
      <c r="R514">
        <f ca="1">IF(OR(ISNUMBER(MATCH(L514,MasterData!$D$3:$D$18,0)),ISNUMBER(MATCH(L514,MasterData!$C$3:$C$18,0))),
    DATEDIF(E514,I514,"d"),
    DATEDIF(E514,TODAY(),"d"))</f>
        <v>0</v>
      </c>
      <c r="S514">
        <f t="shared" ca="1" si="24"/>
        <v>1</v>
      </c>
      <c r="T514">
        <f t="shared" ca="1" si="25"/>
        <v>0</v>
      </c>
      <c r="U514">
        <f t="shared" ca="1" si="26"/>
        <v>0</v>
      </c>
    </row>
    <row r="515" spans="1:21" x14ac:dyDescent="0.35">
      <c r="A515" t="s">
        <v>230</v>
      </c>
      <c r="B515" t="s">
        <v>1334</v>
      </c>
      <c r="C515" t="s">
        <v>230</v>
      </c>
      <c r="D515" s="34" t="s">
        <v>1066</v>
      </c>
      <c r="E515" s="208">
        <v>45993</v>
      </c>
      <c r="F515" t="s">
        <v>230</v>
      </c>
      <c r="G515" t="s">
        <v>1335</v>
      </c>
      <c r="H515" t="s">
        <v>230</v>
      </c>
      <c r="I515" s="208">
        <v>45993</v>
      </c>
      <c r="J515" t="s">
        <v>230</v>
      </c>
      <c r="K515" t="s">
        <v>347</v>
      </c>
      <c r="L515" t="s">
        <v>171</v>
      </c>
      <c r="M515" t="s">
        <v>1336</v>
      </c>
      <c r="N515" t="s">
        <v>237</v>
      </c>
      <c r="P515" s="193" t="str">
        <f>IF(OR(AND(A515&lt;&gt;"",COUNTIF(Bugs!B:B,A515)&gt;0),AND(B515&lt;&gt;"",COUNTIF(Bugs!A:A,B515)&gt;0)),"Y","")</f>
        <v/>
      </c>
      <c r="Q515" s="193" t="str">
        <f>IF(OR(
    AND(COUNTIF(Bugs!A:A,B515)&gt;0,ISNUMBER(SEARCH("x",INDEX(Bugs!C:C,MATCH(B515,Bugs!A:A,0))))),
    AND(COUNTIF(Bugs!B:B,B515)&gt;0,ISNUMBER(SEARCH("x",INDEX(Bugs!C:C,MATCH(B515,Bugs!B:B,0))))),
    AND(COUNTIF(Bugs!A:A,B515)&gt;0,ISNUMBER(SEARCH("x",INDEX(Bugs!D:D,MATCH(B515,Bugs!A:A,0))))),
    AND(COUNTIF(Bugs!B:B,B515)&gt;0,ISNUMBER(SEARCH("x",INDEX(Bugs!D:D,MATCH(B515,Bugs!B:B,0)))))
),"Y","")</f>
        <v/>
      </c>
      <c r="R515">
        <f ca="1">IF(OR(ISNUMBER(MATCH(L515,MasterData!$D$3:$D$18,0)),ISNUMBER(MATCH(L515,MasterData!$C$3:$C$18,0))),
    DATEDIF(E515,I515,"d"),
    DATEDIF(E515,TODAY(),"d"))</f>
        <v>0</v>
      </c>
      <c r="S515">
        <f t="shared" ca="1" si="24"/>
        <v>1</v>
      </c>
      <c r="T515">
        <f t="shared" ca="1" si="25"/>
        <v>0</v>
      </c>
      <c r="U515">
        <f t="shared" ca="1" si="26"/>
        <v>0</v>
      </c>
    </row>
    <row r="516" spans="1:21" x14ac:dyDescent="0.35">
      <c r="A516" t="s">
        <v>230</v>
      </c>
      <c r="B516" t="s">
        <v>1337</v>
      </c>
      <c r="C516" t="s">
        <v>230</v>
      </c>
      <c r="D516" s="34">
        <v>3014</v>
      </c>
      <c r="E516" s="208">
        <v>45993</v>
      </c>
      <c r="F516" t="s">
        <v>230</v>
      </c>
      <c r="G516" t="s">
        <v>834</v>
      </c>
      <c r="H516" t="s">
        <v>230</v>
      </c>
      <c r="I516" s="208">
        <v>45994</v>
      </c>
      <c r="J516" t="s">
        <v>230</v>
      </c>
      <c r="K516" t="s">
        <v>241</v>
      </c>
      <c r="L516" t="s">
        <v>171</v>
      </c>
      <c r="M516" t="s">
        <v>1338</v>
      </c>
      <c r="N516" t="s">
        <v>237</v>
      </c>
      <c r="P516" s="193" t="str">
        <f>IF(OR(AND(A516&lt;&gt;"",COUNTIF(Bugs!B:B,A516)&gt;0),AND(B516&lt;&gt;"",COUNTIF(Bugs!A:A,B516)&gt;0)),"Y","")</f>
        <v/>
      </c>
      <c r="Q516" s="193" t="str">
        <f>IF(OR(
    AND(COUNTIF(Bugs!A:A,B516)&gt;0,ISNUMBER(SEARCH("x",INDEX(Bugs!C:C,MATCH(B516,Bugs!A:A,0))))),
    AND(COUNTIF(Bugs!B:B,B516)&gt;0,ISNUMBER(SEARCH("x",INDEX(Bugs!C:C,MATCH(B516,Bugs!B:B,0))))),
    AND(COUNTIF(Bugs!A:A,B516)&gt;0,ISNUMBER(SEARCH("x",INDEX(Bugs!D:D,MATCH(B516,Bugs!A:A,0))))),
    AND(COUNTIF(Bugs!B:B,B516)&gt;0,ISNUMBER(SEARCH("x",INDEX(Bugs!D:D,MATCH(B516,Bugs!B:B,0)))))
),"Y","")</f>
        <v/>
      </c>
      <c r="R516">
        <f ca="1">IF(OR(ISNUMBER(MATCH(L516,MasterData!$D$3:$D$18,0)),ISNUMBER(MATCH(L516,MasterData!$C$3:$C$18,0))),
    DATEDIF(E516,I516,"d"),
    DATEDIF(E516,TODAY(),"d"))</f>
        <v>1</v>
      </c>
      <c r="S516">
        <f t="shared" ca="1" si="24"/>
        <v>1</v>
      </c>
      <c r="T516">
        <f t="shared" ca="1" si="25"/>
        <v>0</v>
      </c>
      <c r="U516">
        <f t="shared" ca="1" si="26"/>
        <v>0</v>
      </c>
    </row>
    <row r="517" spans="1:21" x14ac:dyDescent="0.35">
      <c r="A517" t="s">
        <v>230</v>
      </c>
      <c r="B517" t="s">
        <v>142</v>
      </c>
      <c r="C517" t="s">
        <v>230</v>
      </c>
      <c r="D517" s="34">
        <v>3014</v>
      </c>
      <c r="E517" s="208">
        <v>45993</v>
      </c>
      <c r="F517" t="s">
        <v>230</v>
      </c>
      <c r="G517" t="s">
        <v>834</v>
      </c>
      <c r="H517" t="s">
        <v>230</v>
      </c>
      <c r="I517" s="208">
        <v>45994</v>
      </c>
      <c r="J517" t="s">
        <v>230</v>
      </c>
      <c r="K517" t="s">
        <v>241</v>
      </c>
      <c r="L517" t="s">
        <v>171</v>
      </c>
      <c r="M517" t="s">
        <v>1339</v>
      </c>
      <c r="N517" t="s">
        <v>237</v>
      </c>
      <c r="P517" s="193" t="str">
        <f>IF(OR(AND(A517&lt;&gt;"",COUNTIF(Bugs!B:B,A517)&gt;0),AND(B517&lt;&gt;"",COUNTIF(Bugs!A:A,B517)&gt;0)),"Y","")</f>
        <v>Y</v>
      </c>
      <c r="Q517" s="193" t="str">
        <f>IF(OR(
    AND(COUNTIF(Bugs!A:A,B517)&gt;0,ISNUMBER(SEARCH("x",INDEX(Bugs!C:C,MATCH(B517,Bugs!A:A,0))))),
    AND(COUNTIF(Bugs!B:B,B517)&gt;0,ISNUMBER(SEARCH("x",INDEX(Bugs!C:C,MATCH(B517,Bugs!B:B,0))))),
    AND(COUNTIF(Bugs!A:A,B517)&gt;0,ISNUMBER(SEARCH("x",INDEX(Bugs!D:D,MATCH(B517,Bugs!A:A,0))))),
    AND(COUNTIF(Bugs!B:B,B517)&gt;0,ISNUMBER(SEARCH("x",INDEX(Bugs!D:D,MATCH(B517,Bugs!B:B,0)))))
),"Y","")</f>
        <v>Y</v>
      </c>
      <c r="R517">
        <f ca="1">IF(OR(ISNUMBER(MATCH(L517,MasterData!$D$3:$D$18,0)),ISNUMBER(MATCH(L517,MasterData!$C$3:$C$18,0))),
    DATEDIF(E517,I517,"d"),
    DATEDIF(E517,TODAY(),"d"))</f>
        <v>1</v>
      </c>
      <c r="S517">
        <f t="shared" ca="1" si="24"/>
        <v>1</v>
      </c>
      <c r="T517">
        <f t="shared" ca="1" si="25"/>
        <v>0</v>
      </c>
      <c r="U517">
        <f t="shared" ca="1" si="26"/>
        <v>0</v>
      </c>
    </row>
    <row r="518" spans="1:21" x14ac:dyDescent="0.35">
      <c r="A518" t="s">
        <v>230</v>
      </c>
      <c r="B518" t="s">
        <v>1340</v>
      </c>
      <c r="C518" t="s">
        <v>230</v>
      </c>
      <c r="D518" s="34" t="s">
        <v>1066</v>
      </c>
      <c r="E518" s="208">
        <v>45993</v>
      </c>
      <c r="F518" t="s">
        <v>230</v>
      </c>
      <c r="G518" t="s">
        <v>1122</v>
      </c>
      <c r="H518" t="s">
        <v>230</v>
      </c>
      <c r="I518" s="208">
        <v>45993</v>
      </c>
      <c r="J518" t="s">
        <v>230</v>
      </c>
      <c r="K518" t="s">
        <v>235</v>
      </c>
      <c r="L518" t="s">
        <v>164</v>
      </c>
      <c r="M518" t="s">
        <v>1341</v>
      </c>
      <c r="N518" t="s">
        <v>237</v>
      </c>
      <c r="P518" s="193" t="str">
        <f>IF(OR(AND(A518&lt;&gt;"",COUNTIF(Bugs!B:B,A518)&gt;0),AND(B518&lt;&gt;"",COUNTIF(Bugs!A:A,B518)&gt;0)),"Y","")</f>
        <v/>
      </c>
      <c r="Q518" s="193" t="str">
        <f>IF(OR(
    AND(COUNTIF(Bugs!A:A,B518)&gt;0,ISNUMBER(SEARCH("x",INDEX(Bugs!C:C,MATCH(B518,Bugs!A:A,0))))),
    AND(COUNTIF(Bugs!B:B,B518)&gt;0,ISNUMBER(SEARCH("x",INDEX(Bugs!C:C,MATCH(B518,Bugs!B:B,0))))),
    AND(COUNTIF(Bugs!A:A,B518)&gt;0,ISNUMBER(SEARCH("x",INDEX(Bugs!D:D,MATCH(B518,Bugs!A:A,0))))),
    AND(COUNTIF(Bugs!B:B,B518)&gt;0,ISNUMBER(SEARCH("x",INDEX(Bugs!D:D,MATCH(B518,Bugs!B:B,0)))))
),"Y","")</f>
        <v/>
      </c>
      <c r="R518">
        <f ca="1">IF(OR(ISNUMBER(MATCH(L518,MasterData!$D$3:$D$18,0)),ISNUMBER(MATCH(L518,MasterData!$C$3:$C$18,0))),
    DATEDIF(E518,I518,"d"),
    DATEDIF(E518,TODAY(),"d"))</f>
        <v>14</v>
      </c>
      <c r="S518">
        <f t="shared" ca="1" si="24"/>
        <v>0</v>
      </c>
      <c r="T518">
        <f t="shared" ca="1" si="25"/>
        <v>1</v>
      </c>
      <c r="U518">
        <f t="shared" ca="1" si="26"/>
        <v>0</v>
      </c>
    </row>
    <row r="519" spans="1:21" x14ac:dyDescent="0.35">
      <c r="A519" t="s">
        <v>230</v>
      </c>
      <c r="B519" t="s">
        <v>1342</v>
      </c>
      <c r="C519" t="s">
        <v>230</v>
      </c>
      <c r="D519" s="34" t="s">
        <v>1052</v>
      </c>
      <c r="E519" s="208">
        <v>45994</v>
      </c>
      <c r="F519" t="s">
        <v>230</v>
      </c>
      <c r="G519" t="s">
        <v>1154</v>
      </c>
      <c r="H519" t="s">
        <v>230</v>
      </c>
      <c r="I519" s="208">
        <v>46003</v>
      </c>
      <c r="J519" t="s">
        <v>230</v>
      </c>
      <c r="K519" t="s">
        <v>241</v>
      </c>
      <c r="L519" t="s">
        <v>171</v>
      </c>
      <c r="M519" t="s">
        <v>1343</v>
      </c>
      <c r="N519" t="s">
        <v>237</v>
      </c>
      <c r="P519" s="193" t="str">
        <f>IF(OR(AND(A519&lt;&gt;"",COUNTIF(Bugs!B:B,A519)&gt;0),AND(B519&lt;&gt;"",COUNTIF(Bugs!A:A,B519)&gt;0)),"Y","")</f>
        <v/>
      </c>
      <c r="Q519" s="193" t="str">
        <f>IF(OR(
    AND(COUNTIF(Bugs!A:A,B519)&gt;0,ISNUMBER(SEARCH("x",INDEX(Bugs!C:C,MATCH(B519,Bugs!A:A,0))))),
    AND(COUNTIF(Bugs!B:B,B519)&gt;0,ISNUMBER(SEARCH("x",INDEX(Bugs!C:C,MATCH(B519,Bugs!B:B,0))))),
    AND(COUNTIF(Bugs!A:A,B519)&gt;0,ISNUMBER(SEARCH("x",INDEX(Bugs!D:D,MATCH(B519,Bugs!A:A,0))))),
    AND(COUNTIF(Bugs!B:B,B519)&gt;0,ISNUMBER(SEARCH("x",INDEX(Bugs!D:D,MATCH(B519,Bugs!B:B,0)))))
),"Y","")</f>
        <v/>
      </c>
      <c r="R519">
        <f ca="1">IF(OR(ISNUMBER(MATCH(L519,MasterData!$D$3:$D$18,0)),ISNUMBER(MATCH(L519,MasterData!$C$3:$C$18,0))),
    DATEDIF(E519,I519,"d"),
    DATEDIF(E519,TODAY(),"d"))</f>
        <v>9</v>
      </c>
      <c r="S519">
        <f t="shared" ca="1" si="24"/>
        <v>0</v>
      </c>
      <c r="T519">
        <f t="shared" ca="1" si="25"/>
        <v>1</v>
      </c>
      <c r="U519">
        <f t="shared" ca="1" si="26"/>
        <v>0</v>
      </c>
    </row>
    <row r="520" spans="1:21" x14ac:dyDescent="0.35">
      <c r="A520" t="s">
        <v>230</v>
      </c>
      <c r="B520" t="s">
        <v>1344</v>
      </c>
      <c r="C520" t="s">
        <v>230</v>
      </c>
      <c r="D520" s="34" t="s">
        <v>480</v>
      </c>
      <c r="E520" s="208">
        <v>45994</v>
      </c>
      <c r="F520" t="s">
        <v>230</v>
      </c>
      <c r="G520" t="s">
        <v>834</v>
      </c>
      <c r="H520" t="s">
        <v>230</v>
      </c>
      <c r="I520" s="208">
        <v>45995</v>
      </c>
      <c r="J520" t="s">
        <v>230</v>
      </c>
      <c r="K520" t="s">
        <v>241</v>
      </c>
      <c r="L520" t="s">
        <v>171</v>
      </c>
      <c r="M520" t="s">
        <v>1345</v>
      </c>
      <c r="N520" t="s">
        <v>237</v>
      </c>
      <c r="P520" s="193" t="str">
        <f>IF(OR(AND(A520&lt;&gt;"",COUNTIF(Bugs!B:B,A520)&gt;0),AND(B520&lt;&gt;"",COUNTIF(Bugs!A:A,B520)&gt;0)),"Y","")</f>
        <v/>
      </c>
      <c r="Q520" s="193" t="str">
        <f>IF(OR(
    AND(COUNTIF(Bugs!A:A,B520)&gt;0,ISNUMBER(SEARCH("x",INDEX(Bugs!C:C,MATCH(B520,Bugs!A:A,0))))),
    AND(COUNTIF(Bugs!B:B,B520)&gt;0,ISNUMBER(SEARCH("x",INDEX(Bugs!C:C,MATCH(B520,Bugs!B:B,0))))),
    AND(COUNTIF(Bugs!A:A,B520)&gt;0,ISNUMBER(SEARCH("x",INDEX(Bugs!D:D,MATCH(B520,Bugs!A:A,0))))),
    AND(COUNTIF(Bugs!B:B,B520)&gt;0,ISNUMBER(SEARCH("x",INDEX(Bugs!D:D,MATCH(B520,Bugs!B:B,0)))))
),"Y","")</f>
        <v/>
      </c>
      <c r="R520">
        <f ca="1">IF(OR(ISNUMBER(MATCH(L520,MasterData!$D$3:$D$18,0)),ISNUMBER(MATCH(L520,MasterData!$C$3:$C$18,0))),
    DATEDIF(E520,I520,"d"),
    DATEDIF(E520,TODAY(),"d"))</f>
        <v>1</v>
      </c>
      <c r="S520">
        <f t="shared" ca="1" si="24"/>
        <v>1</v>
      </c>
      <c r="T520">
        <f t="shared" ca="1" si="25"/>
        <v>0</v>
      </c>
      <c r="U520">
        <f t="shared" ca="1" si="26"/>
        <v>0</v>
      </c>
    </row>
    <row r="521" spans="1:21" x14ac:dyDescent="0.35">
      <c r="A521" t="s">
        <v>230</v>
      </c>
      <c r="B521" t="s">
        <v>1346</v>
      </c>
      <c r="C521" t="s">
        <v>230</v>
      </c>
      <c r="D521" s="34" t="s">
        <v>1306</v>
      </c>
      <c r="E521" s="208">
        <v>45994</v>
      </c>
      <c r="F521" t="s">
        <v>230</v>
      </c>
      <c r="G521" t="s">
        <v>715</v>
      </c>
      <c r="H521" t="s">
        <v>230</v>
      </c>
      <c r="I521" s="208">
        <v>45995</v>
      </c>
      <c r="J521" t="s">
        <v>230</v>
      </c>
      <c r="K521" t="s">
        <v>235</v>
      </c>
      <c r="L521" t="s">
        <v>171</v>
      </c>
      <c r="M521" t="s">
        <v>1347</v>
      </c>
      <c r="N521" t="s">
        <v>237</v>
      </c>
      <c r="P521" s="193" t="str">
        <f>IF(OR(AND(A521&lt;&gt;"",COUNTIF(Bugs!B:B,A521)&gt;0),AND(B521&lt;&gt;"",COUNTIF(Bugs!A:A,B521)&gt;0)),"Y","")</f>
        <v/>
      </c>
      <c r="Q521" s="193" t="str">
        <f>IF(OR(
    AND(COUNTIF(Bugs!A:A,B521)&gt;0,ISNUMBER(SEARCH("x",INDEX(Bugs!C:C,MATCH(B521,Bugs!A:A,0))))),
    AND(COUNTIF(Bugs!B:B,B521)&gt;0,ISNUMBER(SEARCH("x",INDEX(Bugs!C:C,MATCH(B521,Bugs!B:B,0))))),
    AND(COUNTIF(Bugs!A:A,B521)&gt;0,ISNUMBER(SEARCH("x",INDEX(Bugs!D:D,MATCH(B521,Bugs!A:A,0))))),
    AND(COUNTIF(Bugs!B:B,B521)&gt;0,ISNUMBER(SEARCH("x",INDEX(Bugs!D:D,MATCH(B521,Bugs!B:B,0)))))
),"Y","")</f>
        <v/>
      </c>
      <c r="R521">
        <f ca="1">IF(OR(ISNUMBER(MATCH(L521,MasterData!$D$3:$D$18,0)),ISNUMBER(MATCH(L521,MasterData!$C$3:$C$18,0))),
    DATEDIF(E521,I521,"d"),
    DATEDIF(E521,TODAY(),"d"))</f>
        <v>1</v>
      </c>
      <c r="S521">
        <f t="shared" ca="1" si="24"/>
        <v>1</v>
      </c>
      <c r="T521">
        <f t="shared" ca="1" si="25"/>
        <v>0</v>
      </c>
      <c r="U521">
        <f t="shared" ca="1" si="26"/>
        <v>0</v>
      </c>
    </row>
    <row r="522" spans="1:21" x14ac:dyDescent="0.35">
      <c r="A522" t="s">
        <v>230</v>
      </c>
      <c r="B522" t="s">
        <v>1348</v>
      </c>
      <c r="C522" t="s">
        <v>230</v>
      </c>
      <c r="D522" s="34" t="s">
        <v>480</v>
      </c>
      <c r="E522" s="208">
        <v>45994</v>
      </c>
      <c r="F522" t="s">
        <v>230</v>
      </c>
      <c r="G522" t="s">
        <v>715</v>
      </c>
      <c r="H522" t="s">
        <v>230</v>
      </c>
      <c r="I522" s="208">
        <v>45995</v>
      </c>
      <c r="J522" t="s">
        <v>230</v>
      </c>
      <c r="K522" t="s">
        <v>235</v>
      </c>
      <c r="L522" t="s">
        <v>171</v>
      </c>
      <c r="M522" t="s">
        <v>1349</v>
      </c>
      <c r="N522" t="s">
        <v>237</v>
      </c>
      <c r="P522" s="193" t="str">
        <f>IF(OR(AND(A522&lt;&gt;"",COUNTIF(Bugs!B:B,A522)&gt;0),AND(B522&lt;&gt;"",COUNTIF(Bugs!A:A,B522)&gt;0)),"Y","")</f>
        <v/>
      </c>
      <c r="Q522" s="193" t="str">
        <f>IF(OR(
    AND(COUNTIF(Bugs!A:A,B522)&gt;0,ISNUMBER(SEARCH("x",INDEX(Bugs!C:C,MATCH(B522,Bugs!A:A,0))))),
    AND(COUNTIF(Bugs!B:B,B522)&gt;0,ISNUMBER(SEARCH("x",INDEX(Bugs!C:C,MATCH(B522,Bugs!B:B,0))))),
    AND(COUNTIF(Bugs!A:A,B522)&gt;0,ISNUMBER(SEARCH("x",INDEX(Bugs!D:D,MATCH(B522,Bugs!A:A,0))))),
    AND(COUNTIF(Bugs!B:B,B522)&gt;0,ISNUMBER(SEARCH("x",INDEX(Bugs!D:D,MATCH(B522,Bugs!B:B,0)))))
),"Y","")</f>
        <v/>
      </c>
      <c r="R522">
        <f ca="1">IF(OR(ISNUMBER(MATCH(L522,MasterData!$D$3:$D$18,0)),ISNUMBER(MATCH(L522,MasterData!$C$3:$C$18,0))),
    DATEDIF(E522,I522,"d"),
    DATEDIF(E522,TODAY(),"d"))</f>
        <v>1</v>
      </c>
      <c r="S522">
        <f t="shared" ca="1" si="24"/>
        <v>1</v>
      </c>
      <c r="T522">
        <f t="shared" ref="T522:T552" ca="1" si="27">IF(AND($R522&gt;7,R522&lt;=30),1,0)</f>
        <v>0</v>
      </c>
      <c r="U522">
        <f t="shared" ca="1" si="26"/>
        <v>0</v>
      </c>
    </row>
    <row r="523" spans="1:21" x14ac:dyDescent="0.35">
      <c r="A523" t="s">
        <v>230</v>
      </c>
      <c r="B523" t="s">
        <v>1350</v>
      </c>
      <c r="C523" t="s">
        <v>230</v>
      </c>
      <c r="D523" s="34" t="s">
        <v>480</v>
      </c>
      <c r="E523" s="208">
        <v>45995</v>
      </c>
      <c r="F523" t="s">
        <v>230</v>
      </c>
      <c r="G523" t="s">
        <v>1351</v>
      </c>
      <c r="H523" t="s">
        <v>230</v>
      </c>
      <c r="I523" s="208">
        <v>46006</v>
      </c>
      <c r="J523" t="s">
        <v>230</v>
      </c>
      <c r="K523" t="s">
        <v>241</v>
      </c>
      <c r="L523" t="s">
        <v>171</v>
      </c>
      <c r="M523" t="s">
        <v>1352</v>
      </c>
      <c r="N523" t="s">
        <v>237</v>
      </c>
      <c r="P523" s="193" t="str">
        <f>IF(OR(AND(A523&lt;&gt;"",COUNTIF(Bugs!B:B,A523)&gt;0),AND(B523&lt;&gt;"",COUNTIF(Bugs!A:A,B523)&gt;0)),"Y","")</f>
        <v/>
      </c>
      <c r="Q523" s="193" t="str">
        <f>IF(OR(
    AND(COUNTIF(Bugs!A:A,B523)&gt;0,ISNUMBER(SEARCH("x",INDEX(Bugs!C:C,MATCH(B523,Bugs!A:A,0))))),
    AND(COUNTIF(Bugs!B:B,B523)&gt;0,ISNUMBER(SEARCH("x",INDEX(Bugs!C:C,MATCH(B523,Bugs!B:B,0))))),
    AND(COUNTIF(Bugs!A:A,B523)&gt;0,ISNUMBER(SEARCH("x",INDEX(Bugs!D:D,MATCH(B523,Bugs!A:A,0))))),
    AND(COUNTIF(Bugs!B:B,B523)&gt;0,ISNUMBER(SEARCH("x",INDEX(Bugs!D:D,MATCH(B523,Bugs!B:B,0)))))
),"Y","")</f>
        <v/>
      </c>
      <c r="R523">
        <f ca="1">IF(OR(ISNUMBER(MATCH(L523,MasterData!$D$3:$D$18,0)),ISNUMBER(MATCH(L523,MasterData!$C$3:$C$18,0))),
    DATEDIF(E523,I523,"d"),
    DATEDIF(E523,TODAY(),"d"))</f>
        <v>11</v>
      </c>
      <c r="S523">
        <f t="shared" ref="S523:S566" ca="1" si="28">IF(AND($R523&gt;=0,$R523&lt;=7),1,0)</f>
        <v>0</v>
      </c>
      <c r="T523">
        <f t="shared" ca="1" si="27"/>
        <v>1</v>
      </c>
      <c r="U523">
        <f t="shared" ref="U523:U566" ca="1" si="29">IF($R523&gt;30,1,0)</f>
        <v>0</v>
      </c>
    </row>
    <row r="524" spans="1:21" x14ac:dyDescent="0.35">
      <c r="A524" t="s">
        <v>230</v>
      </c>
      <c r="B524" t="s">
        <v>143</v>
      </c>
      <c r="C524" t="s">
        <v>230</v>
      </c>
      <c r="D524" s="34" t="s">
        <v>1052</v>
      </c>
      <c r="E524" s="208">
        <v>45995</v>
      </c>
      <c r="F524" t="s">
        <v>230</v>
      </c>
      <c r="G524" t="s">
        <v>1255</v>
      </c>
      <c r="H524" t="s">
        <v>230</v>
      </c>
      <c r="I524" s="208">
        <v>45995</v>
      </c>
      <c r="J524" t="s">
        <v>230</v>
      </c>
      <c r="K524" t="s">
        <v>235</v>
      </c>
      <c r="L524" t="s">
        <v>164</v>
      </c>
      <c r="M524" t="s">
        <v>1353</v>
      </c>
      <c r="N524" t="s">
        <v>237</v>
      </c>
      <c r="P524" s="193" t="str">
        <f>IF(OR(AND(A524&lt;&gt;"",COUNTIF(Bugs!B:B,A524)&gt;0),AND(B524&lt;&gt;"",COUNTIF(Bugs!A:A,B524)&gt;0)),"Y","")</f>
        <v>Y</v>
      </c>
      <c r="Q524" s="193" t="str">
        <f>IF(OR(
    AND(COUNTIF(Bugs!A:A,B524)&gt;0,ISNUMBER(SEARCH("x",INDEX(Bugs!C:C,MATCH(B524,Bugs!A:A,0))))),
    AND(COUNTIF(Bugs!B:B,B524)&gt;0,ISNUMBER(SEARCH("x",INDEX(Bugs!C:C,MATCH(B524,Bugs!B:B,0))))),
    AND(COUNTIF(Bugs!A:A,B524)&gt;0,ISNUMBER(SEARCH("x",INDEX(Bugs!D:D,MATCH(B524,Bugs!A:A,0))))),
    AND(COUNTIF(Bugs!B:B,B524)&gt;0,ISNUMBER(SEARCH("x",INDEX(Bugs!D:D,MATCH(B524,Bugs!B:B,0)))))
),"Y","")</f>
        <v/>
      </c>
      <c r="R524">
        <f ca="1">IF(OR(ISNUMBER(MATCH(L524,MasterData!$D$3:$D$18,0)),ISNUMBER(MATCH(L524,MasterData!$C$3:$C$18,0))),
    DATEDIF(E524,I524,"d"),
    DATEDIF(E524,TODAY(),"d"))</f>
        <v>12</v>
      </c>
      <c r="S524">
        <f t="shared" ca="1" si="28"/>
        <v>0</v>
      </c>
      <c r="T524">
        <f t="shared" ca="1" si="27"/>
        <v>1</v>
      </c>
      <c r="U524">
        <f t="shared" ca="1" si="29"/>
        <v>0</v>
      </c>
    </row>
    <row r="525" spans="1:21" x14ac:dyDescent="0.35">
      <c r="A525" t="s">
        <v>230</v>
      </c>
      <c r="B525" t="s">
        <v>1354</v>
      </c>
      <c r="C525" t="s">
        <v>230</v>
      </c>
      <c r="D525" s="34" t="s">
        <v>746</v>
      </c>
      <c r="E525" s="208">
        <v>45995</v>
      </c>
      <c r="F525" t="s">
        <v>230</v>
      </c>
      <c r="G525" t="s">
        <v>816</v>
      </c>
      <c r="H525" t="s">
        <v>230</v>
      </c>
      <c r="I525" s="208">
        <v>45995</v>
      </c>
      <c r="J525" t="s">
        <v>230</v>
      </c>
      <c r="K525" t="s">
        <v>1355</v>
      </c>
      <c r="L525" t="s">
        <v>164</v>
      </c>
      <c r="M525" t="s">
        <v>1356</v>
      </c>
      <c r="N525" t="s">
        <v>237</v>
      </c>
      <c r="P525" s="193" t="str">
        <f>IF(OR(AND(A525&lt;&gt;"",COUNTIF(Bugs!B:B,A525)&gt;0),AND(B525&lt;&gt;"",COUNTIF(Bugs!A:A,B525)&gt;0)),"Y","")</f>
        <v/>
      </c>
      <c r="Q525" s="193" t="str">
        <f>IF(OR(
    AND(COUNTIF(Bugs!A:A,B525)&gt;0,ISNUMBER(SEARCH("x",INDEX(Bugs!C:C,MATCH(B525,Bugs!A:A,0))))),
    AND(COUNTIF(Bugs!B:B,B525)&gt;0,ISNUMBER(SEARCH("x",INDEX(Bugs!C:C,MATCH(B525,Bugs!B:B,0))))),
    AND(COUNTIF(Bugs!A:A,B525)&gt;0,ISNUMBER(SEARCH("x",INDEX(Bugs!D:D,MATCH(B525,Bugs!A:A,0))))),
    AND(COUNTIF(Bugs!B:B,B525)&gt;0,ISNUMBER(SEARCH("x",INDEX(Bugs!D:D,MATCH(B525,Bugs!B:B,0)))))
),"Y","")</f>
        <v/>
      </c>
      <c r="R525">
        <f ca="1">IF(OR(ISNUMBER(MATCH(L525,MasterData!$D$3:$D$18,0)),ISNUMBER(MATCH(L525,MasterData!$C$3:$C$18,0))),
    DATEDIF(E525,I525,"d"),
    DATEDIF(E525,TODAY(),"d"))</f>
        <v>12</v>
      </c>
      <c r="S525">
        <f t="shared" ca="1" si="28"/>
        <v>0</v>
      </c>
      <c r="T525">
        <f t="shared" ca="1" si="27"/>
        <v>1</v>
      </c>
      <c r="U525">
        <f t="shared" ca="1" si="29"/>
        <v>0</v>
      </c>
    </row>
    <row r="526" spans="1:21" x14ac:dyDescent="0.35">
      <c r="A526" t="s">
        <v>230</v>
      </c>
      <c r="B526" t="s">
        <v>1357</v>
      </c>
      <c r="C526" t="s">
        <v>230</v>
      </c>
      <c r="D526" s="34" t="s">
        <v>746</v>
      </c>
      <c r="E526" s="208">
        <v>45996</v>
      </c>
      <c r="F526" t="s">
        <v>230</v>
      </c>
      <c r="G526" t="s">
        <v>816</v>
      </c>
      <c r="H526" t="s">
        <v>230</v>
      </c>
      <c r="I526" s="208">
        <v>45996</v>
      </c>
      <c r="J526" t="s">
        <v>230</v>
      </c>
      <c r="K526" t="s">
        <v>1355</v>
      </c>
      <c r="L526" t="s">
        <v>164</v>
      </c>
      <c r="M526" t="s">
        <v>1358</v>
      </c>
      <c r="N526" t="s">
        <v>237</v>
      </c>
      <c r="P526" s="193" t="str">
        <f>IF(OR(AND(A526&lt;&gt;"",COUNTIF(Bugs!B:B,A526)&gt;0),AND(B526&lt;&gt;"",COUNTIF(Bugs!A:A,B526)&gt;0)),"Y","")</f>
        <v/>
      </c>
      <c r="Q526" s="193" t="str">
        <f>IF(OR(
    AND(COUNTIF(Bugs!A:A,B526)&gt;0,ISNUMBER(SEARCH("x",INDEX(Bugs!C:C,MATCH(B526,Bugs!A:A,0))))),
    AND(COUNTIF(Bugs!B:B,B526)&gt;0,ISNUMBER(SEARCH("x",INDEX(Bugs!C:C,MATCH(B526,Bugs!B:B,0))))),
    AND(COUNTIF(Bugs!A:A,B526)&gt;0,ISNUMBER(SEARCH("x",INDEX(Bugs!D:D,MATCH(B526,Bugs!A:A,0))))),
    AND(COUNTIF(Bugs!B:B,B526)&gt;0,ISNUMBER(SEARCH("x",INDEX(Bugs!D:D,MATCH(B526,Bugs!B:B,0)))))
),"Y","")</f>
        <v/>
      </c>
      <c r="R526">
        <f ca="1">IF(OR(ISNUMBER(MATCH(L526,MasterData!$D$3:$D$18,0)),ISNUMBER(MATCH(L526,MasterData!$C$3:$C$18,0))),
    DATEDIF(E526,I526,"d"),
    DATEDIF(E526,TODAY(),"d"))</f>
        <v>11</v>
      </c>
      <c r="S526">
        <f t="shared" ca="1" si="28"/>
        <v>0</v>
      </c>
      <c r="T526">
        <f t="shared" ca="1" si="27"/>
        <v>1</v>
      </c>
      <c r="U526">
        <f t="shared" ca="1" si="29"/>
        <v>0</v>
      </c>
    </row>
    <row r="527" spans="1:21" x14ac:dyDescent="0.35">
      <c r="A527" t="s">
        <v>230</v>
      </c>
      <c r="B527" t="s">
        <v>1359</v>
      </c>
      <c r="C527" t="s">
        <v>230</v>
      </c>
      <c r="D527" s="34" t="s">
        <v>1052</v>
      </c>
      <c r="E527" s="208">
        <v>45996</v>
      </c>
      <c r="F527" t="s">
        <v>230</v>
      </c>
      <c r="G527" t="s">
        <v>1154</v>
      </c>
      <c r="H527" t="s">
        <v>230</v>
      </c>
      <c r="I527" s="208">
        <v>45996</v>
      </c>
      <c r="J527" t="s">
        <v>230</v>
      </c>
      <c r="K527" t="s">
        <v>241</v>
      </c>
      <c r="L527" t="s">
        <v>164</v>
      </c>
      <c r="M527" t="s">
        <v>1360</v>
      </c>
      <c r="N527" t="s">
        <v>237</v>
      </c>
      <c r="P527" s="193" t="str">
        <f>IF(OR(AND(A527&lt;&gt;"",COUNTIF(Bugs!B:B,A527)&gt;0),AND(B527&lt;&gt;"",COUNTIF(Bugs!A:A,B527)&gt;0)),"Y","")</f>
        <v/>
      </c>
      <c r="Q527" s="193" t="str">
        <f>IF(OR(
    AND(COUNTIF(Bugs!A:A,B527)&gt;0,ISNUMBER(SEARCH("x",INDEX(Bugs!C:C,MATCH(B527,Bugs!A:A,0))))),
    AND(COUNTIF(Bugs!B:B,B527)&gt;0,ISNUMBER(SEARCH("x",INDEX(Bugs!C:C,MATCH(B527,Bugs!B:B,0))))),
    AND(COUNTIF(Bugs!A:A,B527)&gt;0,ISNUMBER(SEARCH("x",INDEX(Bugs!D:D,MATCH(B527,Bugs!A:A,0))))),
    AND(COUNTIF(Bugs!B:B,B527)&gt;0,ISNUMBER(SEARCH("x",INDEX(Bugs!D:D,MATCH(B527,Bugs!B:B,0)))))
),"Y","")</f>
        <v/>
      </c>
      <c r="R527">
        <f ca="1">IF(OR(ISNUMBER(MATCH(L527,MasterData!$D$3:$D$18,0)),ISNUMBER(MATCH(L527,MasterData!$C$3:$C$18,0))),
    DATEDIF(E527,I527,"d"),
    DATEDIF(E527,TODAY(),"d"))</f>
        <v>11</v>
      </c>
      <c r="S527">
        <f t="shared" ca="1" si="28"/>
        <v>0</v>
      </c>
      <c r="T527">
        <f t="shared" ca="1" si="27"/>
        <v>1</v>
      </c>
      <c r="U527">
        <f t="shared" ca="1" si="29"/>
        <v>0</v>
      </c>
    </row>
    <row r="528" spans="1:21" x14ac:dyDescent="0.35">
      <c r="B528" t="s">
        <v>1361</v>
      </c>
      <c r="D528" s="34" t="s">
        <v>746</v>
      </c>
      <c r="E528" s="208">
        <v>45996</v>
      </c>
      <c r="G528" t="s">
        <v>816</v>
      </c>
      <c r="I528" s="208">
        <v>46002</v>
      </c>
      <c r="K528" t="s">
        <v>235</v>
      </c>
      <c r="L528" t="s">
        <v>171</v>
      </c>
      <c r="M528" t="s">
        <v>1362</v>
      </c>
      <c r="N528" t="s">
        <v>237</v>
      </c>
      <c r="P528" s="193" t="str">
        <f>IF(OR(AND(A528&lt;&gt;"",COUNTIF(Bugs!B:B,A528)&gt;0),AND(B528&lt;&gt;"",COUNTIF(Bugs!A:A,B528)&gt;0)),"Y","")</f>
        <v/>
      </c>
      <c r="Q528" s="193" t="str">
        <f>IF(OR(
    AND(COUNTIF(Bugs!A:A,B528)&gt;0,ISNUMBER(SEARCH("x",INDEX(Bugs!C:C,MATCH(B528,Bugs!A:A,0))))),
    AND(COUNTIF(Bugs!B:B,B528)&gt;0,ISNUMBER(SEARCH("x",INDEX(Bugs!C:C,MATCH(B528,Bugs!B:B,0))))),
    AND(COUNTIF(Bugs!A:A,B528)&gt;0,ISNUMBER(SEARCH("x",INDEX(Bugs!D:D,MATCH(B528,Bugs!A:A,0))))),
    AND(COUNTIF(Bugs!B:B,B528)&gt;0,ISNUMBER(SEARCH("x",INDEX(Bugs!D:D,MATCH(B528,Bugs!B:B,0)))))
),"Y","")</f>
        <v/>
      </c>
      <c r="R528">
        <f ca="1">IF(OR(ISNUMBER(MATCH(L528,MasterData!$D$3:$D$18,0)),ISNUMBER(MATCH(L528,MasterData!$C$3:$C$18,0))),
    DATEDIF(E528,I528,"d"),
    DATEDIF(E528,TODAY(),"d"))</f>
        <v>6</v>
      </c>
      <c r="S528">
        <f t="shared" ca="1" si="28"/>
        <v>1</v>
      </c>
      <c r="T528">
        <f t="shared" ca="1" si="27"/>
        <v>0</v>
      </c>
      <c r="U528">
        <f t="shared" ca="1" si="29"/>
        <v>0</v>
      </c>
    </row>
    <row r="529" spans="2:21" x14ac:dyDescent="0.35">
      <c r="B529" t="s">
        <v>144</v>
      </c>
      <c r="D529" s="34" t="s">
        <v>480</v>
      </c>
      <c r="E529" s="208">
        <v>45996</v>
      </c>
      <c r="G529" t="s">
        <v>715</v>
      </c>
      <c r="I529" s="208">
        <v>45996</v>
      </c>
      <c r="K529" t="s">
        <v>235</v>
      </c>
      <c r="L529" t="s">
        <v>164</v>
      </c>
      <c r="M529" t="s">
        <v>1363</v>
      </c>
      <c r="N529" t="s">
        <v>237</v>
      </c>
      <c r="P529" s="193" t="str">
        <f>IF(OR(AND(A529&lt;&gt;"",COUNTIF(Bugs!B:B,A529)&gt;0),AND(B529&lt;&gt;"",COUNTIF(Bugs!A:A,B529)&gt;0)),"Y","")</f>
        <v>Y</v>
      </c>
      <c r="Q529" s="193" t="str">
        <f>IF(OR(
    AND(COUNTIF(Bugs!A:A,B529)&gt;0,ISNUMBER(SEARCH("x",INDEX(Bugs!C:C,MATCH(B529,Bugs!A:A,0))))),
    AND(COUNTIF(Bugs!B:B,B529)&gt;0,ISNUMBER(SEARCH("x",INDEX(Bugs!C:C,MATCH(B529,Bugs!B:B,0))))),
    AND(COUNTIF(Bugs!A:A,B529)&gt;0,ISNUMBER(SEARCH("x",INDEX(Bugs!D:D,MATCH(B529,Bugs!A:A,0))))),
    AND(COUNTIF(Bugs!B:B,B529)&gt;0,ISNUMBER(SEARCH("x",INDEX(Bugs!D:D,MATCH(B529,Bugs!B:B,0)))))
),"Y","")</f>
        <v>Y</v>
      </c>
      <c r="R529">
        <f ca="1">IF(OR(ISNUMBER(MATCH(L529,MasterData!$D$3:$D$18,0)),ISNUMBER(MATCH(L529,MasterData!$C$3:$C$18,0))),
    DATEDIF(E529,I529,"d"),
    DATEDIF(E529,TODAY(),"d"))</f>
        <v>11</v>
      </c>
      <c r="S529">
        <f t="shared" ca="1" si="28"/>
        <v>0</v>
      </c>
      <c r="T529">
        <f t="shared" ca="1" si="27"/>
        <v>1</v>
      </c>
      <c r="U529">
        <f t="shared" ca="1" si="29"/>
        <v>0</v>
      </c>
    </row>
    <row r="530" spans="2:21" x14ac:dyDescent="0.35">
      <c r="B530" t="s">
        <v>145</v>
      </c>
      <c r="D530" s="34">
        <v>3014</v>
      </c>
      <c r="E530" s="208">
        <v>45996</v>
      </c>
      <c r="G530" t="s">
        <v>715</v>
      </c>
      <c r="I530" s="208">
        <v>45996</v>
      </c>
      <c r="K530" t="s">
        <v>235</v>
      </c>
      <c r="L530" t="s">
        <v>164</v>
      </c>
      <c r="M530" t="s">
        <v>1364</v>
      </c>
      <c r="N530" t="s">
        <v>237</v>
      </c>
      <c r="P530" s="193" t="str">
        <f>IF(OR(AND(A530&lt;&gt;"",COUNTIF(Bugs!B:B,A530)&gt;0),AND(B530&lt;&gt;"",COUNTIF(Bugs!A:A,B530)&gt;0)),"Y","")</f>
        <v>Y</v>
      </c>
      <c r="Q530" s="193" t="str">
        <f>IF(OR(
    AND(COUNTIF(Bugs!A:A,B530)&gt;0,ISNUMBER(SEARCH("x",INDEX(Bugs!C:C,MATCH(B530,Bugs!A:A,0))))),
    AND(COUNTIF(Bugs!B:B,B530)&gt;0,ISNUMBER(SEARCH("x",INDEX(Bugs!C:C,MATCH(B530,Bugs!B:B,0))))),
    AND(COUNTIF(Bugs!A:A,B530)&gt;0,ISNUMBER(SEARCH("x",INDEX(Bugs!D:D,MATCH(B530,Bugs!A:A,0))))),
    AND(COUNTIF(Bugs!B:B,B530)&gt;0,ISNUMBER(SEARCH("x",INDEX(Bugs!D:D,MATCH(B530,Bugs!B:B,0)))))
),"Y","")</f>
        <v>Y</v>
      </c>
      <c r="R530">
        <f ca="1">IF(OR(ISNUMBER(MATCH(L530,MasterData!$D$3:$D$18,0)),ISNUMBER(MATCH(L530,MasterData!$C$3:$C$18,0))),
    DATEDIF(E530,I530,"d"),
    DATEDIF(E530,TODAY(),"d"))</f>
        <v>11</v>
      </c>
      <c r="S530">
        <f t="shared" ca="1" si="28"/>
        <v>0</v>
      </c>
      <c r="T530">
        <f t="shared" ca="1" si="27"/>
        <v>1</v>
      </c>
      <c r="U530">
        <f t="shared" ca="1" si="29"/>
        <v>0</v>
      </c>
    </row>
    <row r="531" spans="2:21" x14ac:dyDescent="0.35">
      <c r="B531" t="s">
        <v>1365</v>
      </c>
      <c r="D531" s="34" t="s">
        <v>480</v>
      </c>
      <c r="E531" s="208">
        <v>45996</v>
      </c>
      <c r="G531" t="s">
        <v>715</v>
      </c>
      <c r="I531" s="208">
        <v>46001</v>
      </c>
      <c r="K531" t="s">
        <v>235</v>
      </c>
      <c r="L531" t="s">
        <v>171</v>
      </c>
      <c r="M531" t="s">
        <v>1366</v>
      </c>
      <c r="N531" t="s">
        <v>237</v>
      </c>
      <c r="P531" s="193" t="str">
        <f>IF(OR(AND(A531&lt;&gt;"",COUNTIF(Bugs!B:B,A531)&gt;0),AND(B531&lt;&gt;"",COUNTIF(Bugs!A:A,B531)&gt;0)),"Y","")</f>
        <v/>
      </c>
      <c r="Q531" s="193" t="str">
        <f>IF(OR(
    AND(COUNTIF(Bugs!A:A,B531)&gt;0,ISNUMBER(SEARCH("x",INDEX(Bugs!C:C,MATCH(B531,Bugs!A:A,0))))),
    AND(COUNTIF(Bugs!B:B,B531)&gt;0,ISNUMBER(SEARCH("x",INDEX(Bugs!C:C,MATCH(B531,Bugs!B:B,0))))),
    AND(COUNTIF(Bugs!A:A,B531)&gt;0,ISNUMBER(SEARCH("x",INDEX(Bugs!D:D,MATCH(B531,Bugs!A:A,0))))),
    AND(COUNTIF(Bugs!B:B,B531)&gt;0,ISNUMBER(SEARCH("x",INDEX(Bugs!D:D,MATCH(B531,Bugs!B:B,0)))))
),"Y","")</f>
        <v/>
      </c>
      <c r="R531">
        <f ca="1">IF(OR(ISNUMBER(MATCH(L531,MasterData!$D$3:$D$18,0)),ISNUMBER(MATCH(L531,MasterData!$C$3:$C$18,0))),
    DATEDIF(E531,I531,"d"),
    DATEDIF(E531,TODAY(),"d"))</f>
        <v>5</v>
      </c>
      <c r="S531">
        <f t="shared" ca="1" si="28"/>
        <v>1</v>
      </c>
      <c r="T531">
        <f t="shared" ca="1" si="27"/>
        <v>0</v>
      </c>
      <c r="U531">
        <f t="shared" ca="1" si="29"/>
        <v>0</v>
      </c>
    </row>
    <row r="532" spans="2:21" x14ac:dyDescent="0.35">
      <c r="B532" t="s">
        <v>1367</v>
      </c>
      <c r="D532" s="34" t="s">
        <v>1066</v>
      </c>
      <c r="E532" s="208">
        <v>45999</v>
      </c>
      <c r="G532" t="s">
        <v>1368</v>
      </c>
      <c r="I532" s="208">
        <v>45999</v>
      </c>
      <c r="K532" t="s">
        <v>235</v>
      </c>
      <c r="L532" t="s">
        <v>171</v>
      </c>
      <c r="M532" t="s">
        <v>1369</v>
      </c>
      <c r="N532" t="s">
        <v>237</v>
      </c>
      <c r="P532" s="193" t="str">
        <f>IF(OR(AND(A532&lt;&gt;"",COUNTIF(Bugs!B:B,A532)&gt;0),AND(B532&lt;&gt;"",COUNTIF(Bugs!A:A,B532)&gt;0)),"Y","")</f>
        <v/>
      </c>
      <c r="Q532" s="193" t="str">
        <f>IF(OR(
    AND(COUNTIF(Bugs!A:A,B532)&gt;0,ISNUMBER(SEARCH("x",INDEX(Bugs!C:C,MATCH(B532,Bugs!A:A,0))))),
    AND(COUNTIF(Bugs!B:B,B532)&gt;0,ISNUMBER(SEARCH("x",INDEX(Bugs!C:C,MATCH(B532,Bugs!B:B,0))))),
    AND(COUNTIF(Bugs!A:A,B532)&gt;0,ISNUMBER(SEARCH("x",INDEX(Bugs!D:D,MATCH(B532,Bugs!A:A,0))))),
    AND(COUNTIF(Bugs!B:B,B532)&gt;0,ISNUMBER(SEARCH("x",INDEX(Bugs!D:D,MATCH(B532,Bugs!B:B,0)))))
),"Y","")</f>
        <v/>
      </c>
      <c r="R532">
        <f ca="1">IF(OR(ISNUMBER(MATCH(L532,MasterData!$D$3:$D$18,0)),ISNUMBER(MATCH(L532,MasterData!$C$3:$C$18,0))),
    DATEDIF(E532,I532,"d"),
    DATEDIF(E532,TODAY(),"d"))</f>
        <v>0</v>
      </c>
      <c r="S532">
        <f t="shared" ca="1" si="28"/>
        <v>1</v>
      </c>
      <c r="T532">
        <f t="shared" ca="1" si="27"/>
        <v>0</v>
      </c>
      <c r="U532">
        <f t="shared" ca="1" si="29"/>
        <v>0</v>
      </c>
    </row>
    <row r="533" spans="2:21" x14ac:dyDescent="0.35">
      <c r="B533" t="s">
        <v>146</v>
      </c>
      <c r="D533" s="34" t="s">
        <v>746</v>
      </c>
      <c r="E533" s="208">
        <v>45999</v>
      </c>
      <c r="G533" t="s">
        <v>715</v>
      </c>
      <c r="I533" s="208">
        <v>45999</v>
      </c>
      <c r="K533" t="s">
        <v>235</v>
      </c>
      <c r="L533" t="s">
        <v>164</v>
      </c>
      <c r="M533" t="s">
        <v>1370</v>
      </c>
      <c r="N533" t="s">
        <v>237</v>
      </c>
      <c r="P533" s="193" t="str">
        <f>IF(OR(AND(A533&lt;&gt;"",COUNTIF(Bugs!B:B,A533)&gt;0),AND(B533&lt;&gt;"",COUNTIF(Bugs!A:A,B533)&gt;0)),"Y","")</f>
        <v>Y</v>
      </c>
      <c r="Q533" s="193" t="str">
        <f>IF(OR(
    AND(COUNTIF(Bugs!A:A,B533)&gt;0,ISNUMBER(SEARCH("x",INDEX(Bugs!C:C,MATCH(B533,Bugs!A:A,0))))),
    AND(COUNTIF(Bugs!B:B,B533)&gt;0,ISNUMBER(SEARCH("x",INDEX(Bugs!C:C,MATCH(B533,Bugs!B:B,0))))),
    AND(COUNTIF(Bugs!A:A,B533)&gt;0,ISNUMBER(SEARCH("x",INDEX(Bugs!D:D,MATCH(B533,Bugs!A:A,0))))),
    AND(COUNTIF(Bugs!B:B,B533)&gt;0,ISNUMBER(SEARCH("x",INDEX(Bugs!D:D,MATCH(B533,Bugs!B:B,0)))))
),"Y","")</f>
        <v>Y</v>
      </c>
      <c r="R533">
        <f ca="1">IF(OR(ISNUMBER(MATCH(L533,MasterData!$D$3:$D$18,0)),ISNUMBER(MATCH(L533,MasterData!$C$3:$C$18,0))),
    DATEDIF(E533,I533,"d"),
    DATEDIF(E533,TODAY(),"d"))</f>
        <v>8</v>
      </c>
      <c r="S533">
        <f t="shared" ca="1" si="28"/>
        <v>0</v>
      </c>
      <c r="T533">
        <f t="shared" ca="1" si="27"/>
        <v>1</v>
      </c>
      <c r="U533">
        <f t="shared" ca="1" si="29"/>
        <v>0</v>
      </c>
    </row>
    <row r="534" spans="2:21" x14ac:dyDescent="0.35">
      <c r="B534" t="s">
        <v>147</v>
      </c>
      <c r="D534" s="34" t="s">
        <v>480</v>
      </c>
      <c r="E534" s="208">
        <v>45999</v>
      </c>
      <c r="G534" t="s">
        <v>715</v>
      </c>
      <c r="I534" s="208">
        <v>45999</v>
      </c>
      <c r="K534" t="s">
        <v>235</v>
      </c>
      <c r="L534" t="s">
        <v>171</v>
      </c>
      <c r="M534" t="s">
        <v>1371</v>
      </c>
      <c r="N534" t="s">
        <v>237</v>
      </c>
      <c r="P534" s="193" t="str">
        <f>IF(OR(AND(A534&lt;&gt;"",COUNTIF(Bugs!B:B,A534)&gt;0),AND(B534&lt;&gt;"",COUNTIF(Bugs!A:A,B534)&gt;0)),"Y","")</f>
        <v>Y</v>
      </c>
      <c r="Q534" s="193" t="str">
        <f>IF(OR(
    AND(COUNTIF(Bugs!A:A,B534)&gt;0,ISNUMBER(SEARCH("x",INDEX(Bugs!C:C,MATCH(B534,Bugs!A:A,0))))),
    AND(COUNTIF(Bugs!B:B,B534)&gt;0,ISNUMBER(SEARCH("x",INDEX(Bugs!C:C,MATCH(B534,Bugs!B:B,0))))),
    AND(COUNTIF(Bugs!A:A,B534)&gt;0,ISNUMBER(SEARCH("x",INDEX(Bugs!D:D,MATCH(B534,Bugs!A:A,0))))),
    AND(COUNTIF(Bugs!B:B,B534)&gt;0,ISNUMBER(SEARCH("x",INDEX(Bugs!D:D,MATCH(B534,Bugs!B:B,0)))))
),"Y","")</f>
        <v>Y</v>
      </c>
      <c r="R534">
        <f ca="1">IF(OR(ISNUMBER(MATCH(L534,MasterData!$D$3:$D$18,0)),ISNUMBER(MATCH(L534,MasterData!$C$3:$C$18,0))),
    DATEDIF(E534,I534,"d"),
    DATEDIF(E534,TODAY(),"d"))</f>
        <v>0</v>
      </c>
      <c r="S534">
        <f t="shared" ca="1" si="28"/>
        <v>1</v>
      </c>
      <c r="T534">
        <f t="shared" ca="1" si="27"/>
        <v>0</v>
      </c>
      <c r="U534">
        <f t="shared" ca="1" si="29"/>
        <v>0</v>
      </c>
    </row>
    <row r="535" spans="2:21" x14ac:dyDescent="0.35">
      <c r="B535" t="s">
        <v>1372</v>
      </c>
      <c r="D535" s="34" t="s">
        <v>1066</v>
      </c>
      <c r="E535" s="208">
        <v>45999</v>
      </c>
      <c r="G535" t="s">
        <v>1095</v>
      </c>
      <c r="I535" s="208">
        <v>46001</v>
      </c>
      <c r="K535" t="s">
        <v>235</v>
      </c>
      <c r="L535" t="s">
        <v>171</v>
      </c>
      <c r="M535" t="s">
        <v>1373</v>
      </c>
      <c r="N535" t="s">
        <v>237</v>
      </c>
      <c r="P535" s="193" t="str">
        <f>IF(OR(AND(A535&lt;&gt;"",COUNTIF(Bugs!B:B,A535)&gt;0),AND(B535&lt;&gt;"",COUNTIF(Bugs!A:A,B535)&gt;0)),"Y","")</f>
        <v/>
      </c>
      <c r="Q535" s="193" t="str">
        <f>IF(OR(
    AND(COUNTIF(Bugs!A:A,B535)&gt;0,ISNUMBER(SEARCH("x",INDEX(Bugs!C:C,MATCH(B535,Bugs!A:A,0))))),
    AND(COUNTIF(Bugs!B:B,B535)&gt;0,ISNUMBER(SEARCH("x",INDEX(Bugs!C:C,MATCH(B535,Bugs!B:B,0))))),
    AND(COUNTIF(Bugs!A:A,B535)&gt;0,ISNUMBER(SEARCH("x",INDEX(Bugs!D:D,MATCH(B535,Bugs!A:A,0))))),
    AND(COUNTIF(Bugs!B:B,B535)&gt;0,ISNUMBER(SEARCH("x",INDEX(Bugs!D:D,MATCH(B535,Bugs!B:B,0)))))
),"Y","")</f>
        <v/>
      </c>
      <c r="R535">
        <f ca="1">IF(OR(ISNUMBER(MATCH(L535,MasterData!$D$3:$D$18,0)),ISNUMBER(MATCH(L535,MasterData!$C$3:$C$18,0))),
    DATEDIF(E535,I535,"d"),
    DATEDIF(E535,TODAY(),"d"))</f>
        <v>2</v>
      </c>
      <c r="S535">
        <f t="shared" ca="1" si="28"/>
        <v>1</v>
      </c>
      <c r="T535">
        <f t="shared" ca="1" si="27"/>
        <v>0</v>
      </c>
      <c r="U535">
        <f t="shared" ca="1" si="29"/>
        <v>0</v>
      </c>
    </row>
    <row r="536" spans="2:21" x14ac:dyDescent="0.35">
      <c r="B536" t="s">
        <v>148</v>
      </c>
      <c r="D536" s="34" t="s">
        <v>746</v>
      </c>
      <c r="E536" s="208">
        <v>45999</v>
      </c>
      <c r="G536" t="s">
        <v>1374</v>
      </c>
      <c r="I536" s="208">
        <v>46006</v>
      </c>
      <c r="K536" t="s">
        <v>241</v>
      </c>
      <c r="L536" t="s">
        <v>171</v>
      </c>
      <c r="M536" t="s">
        <v>1375</v>
      </c>
      <c r="N536" t="s">
        <v>237</v>
      </c>
      <c r="P536" s="193" t="str">
        <f>IF(OR(AND(A536&lt;&gt;"",COUNTIF(Bugs!B:B,A536)&gt;0),AND(B536&lt;&gt;"",COUNTIF(Bugs!A:A,B536)&gt;0)),"Y","")</f>
        <v>Y</v>
      </c>
      <c r="Q536" s="193" t="str">
        <f>IF(OR(
    AND(COUNTIF(Bugs!A:A,B536)&gt;0,ISNUMBER(SEARCH("x",INDEX(Bugs!C:C,MATCH(B536,Bugs!A:A,0))))),
    AND(COUNTIF(Bugs!B:B,B536)&gt;0,ISNUMBER(SEARCH("x",INDEX(Bugs!C:C,MATCH(B536,Bugs!B:B,0))))),
    AND(COUNTIF(Bugs!A:A,B536)&gt;0,ISNUMBER(SEARCH("x",INDEX(Bugs!D:D,MATCH(B536,Bugs!A:A,0))))),
    AND(COUNTIF(Bugs!B:B,B536)&gt;0,ISNUMBER(SEARCH("x",INDEX(Bugs!D:D,MATCH(B536,Bugs!B:B,0)))))
),"Y","")</f>
        <v>Y</v>
      </c>
      <c r="R536">
        <f ca="1">IF(OR(ISNUMBER(MATCH(L536,MasterData!$D$3:$D$18,0)),ISNUMBER(MATCH(L536,MasterData!$C$3:$C$18,0))),
    DATEDIF(E536,I536,"d"),
    DATEDIF(E536,TODAY(),"d"))</f>
        <v>7</v>
      </c>
      <c r="S536">
        <f t="shared" ca="1" si="28"/>
        <v>1</v>
      </c>
      <c r="T536">
        <f t="shared" ca="1" si="27"/>
        <v>0</v>
      </c>
      <c r="U536">
        <f t="shared" ca="1" si="29"/>
        <v>0</v>
      </c>
    </row>
    <row r="537" spans="2:21" x14ac:dyDescent="0.35">
      <c r="B537" t="s">
        <v>149</v>
      </c>
      <c r="D537" s="34" t="s">
        <v>480</v>
      </c>
      <c r="E537" s="208">
        <v>45999</v>
      </c>
      <c r="G537" t="s">
        <v>982</v>
      </c>
      <c r="I537" s="208">
        <v>45999</v>
      </c>
      <c r="K537" t="s">
        <v>235</v>
      </c>
      <c r="L537" t="s">
        <v>164</v>
      </c>
      <c r="M537" t="s">
        <v>1376</v>
      </c>
      <c r="N537" t="s">
        <v>237</v>
      </c>
      <c r="P537" s="193" t="str">
        <f>IF(OR(AND(A537&lt;&gt;"",COUNTIF(Bugs!B:B,A537)&gt;0),AND(B537&lt;&gt;"",COUNTIF(Bugs!A:A,B537)&gt;0)),"Y","")</f>
        <v>Y</v>
      </c>
      <c r="Q537" s="193" t="str">
        <f>IF(OR(
    AND(COUNTIF(Bugs!A:A,B537)&gt;0,ISNUMBER(SEARCH("x",INDEX(Bugs!C:C,MATCH(B537,Bugs!A:A,0))))),
    AND(COUNTIF(Bugs!B:B,B537)&gt;0,ISNUMBER(SEARCH("x",INDEX(Bugs!C:C,MATCH(B537,Bugs!B:B,0))))),
    AND(COUNTIF(Bugs!A:A,B537)&gt;0,ISNUMBER(SEARCH("x",INDEX(Bugs!D:D,MATCH(B537,Bugs!A:A,0))))),
    AND(COUNTIF(Bugs!B:B,B537)&gt;0,ISNUMBER(SEARCH("x",INDEX(Bugs!D:D,MATCH(B537,Bugs!B:B,0)))))
),"Y","")</f>
        <v>Y</v>
      </c>
      <c r="R537">
        <f ca="1">IF(OR(ISNUMBER(MATCH(L537,MasterData!$D$3:$D$18,0)),ISNUMBER(MATCH(L537,MasterData!$C$3:$C$18,0))),
    DATEDIF(E537,I537,"d"),
    DATEDIF(E537,TODAY(),"d"))</f>
        <v>8</v>
      </c>
      <c r="S537">
        <f t="shared" ca="1" si="28"/>
        <v>0</v>
      </c>
      <c r="T537">
        <f t="shared" ca="1" si="27"/>
        <v>1</v>
      </c>
      <c r="U537">
        <f t="shared" ca="1" si="29"/>
        <v>0</v>
      </c>
    </row>
    <row r="538" spans="2:21" x14ac:dyDescent="0.35">
      <c r="B538" t="s">
        <v>1377</v>
      </c>
      <c r="D538" s="34" t="s">
        <v>480</v>
      </c>
      <c r="E538" s="208">
        <v>45999</v>
      </c>
      <c r="G538" t="s">
        <v>1378</v>
      </c>
      <c r="I538" s="208">
        <v>46002</v>
      </c>
      <c r="K538" t="s">
        <v>347</v>
      </c>
      <c r="L538" t="s">
        <v>171</v>
      </c>
      <c r="M538" t="s">
        <v>1379</v>
      </c>
      <c r="N538" t="s">
        <v>237</v>
      </c>
      <c r="P538" s="193" t="str">
        <f>IF(OR(AND(A538&lt;&gt;"",COUNTIF(Bugs!B:B,A538)&gt;0),AND(B538&lt;&gt;"",COUNTIF(Bugs!A:A,B538)&gt;0)),"Y","")</f>
        <v/>
      </c>
      <c r="Q538" s="193" t="str">
        <f>IF(OR(
    AND(COUNTIF(Bugs!A:A,B538)&gt;0,ISNUMBER(SEARCH("x",INDEX(Bugs!C:C,MATCH(B538,Bugs!A:A,0))))),
    AND(COUNTIF(Bugs!B:B,B538)&gt;0,ISNUMBER(SEARCH("x",INDEX(Bugs!C:C,MATCH(B538,Bugs!B:B,0))))),
    AND(COUNTIF(Bugs!A:A,B538)&gt;0,ISNUMBER(SEARCH("x",INDEX(Bugs!D:D,MATCH(B538,Bugs!A:A,0))))),
    AND(COUNTIF(Bugs!B:B,B538)&gt;0,ISNUMBER(SEARCH("x",INDEX(Bugs!D:D,MATCH(B538,Bugs!B:B,0)))))
),"Y","")</f>
        <v/>
      </c>
      <c r="R538">
        <f ca="1">IF(OR(ISNUMBER(MATCH(L538,MasterData!$D$3:$D$18,0)),ISNUMBER(MATCH(L538,MasterData!$C$3:$C$18,0))),
    DATEDIF(E538,I538,"d"),
    DATEDIF(E538,TODAY(),"d"))</f>
        <v>3</v>
      </c>
      <c r="S538">
        <f t="shared" ca="1" si="28"/>
        <v>1</v>
      </c>
      <c r="T538">
        <f t="shared" ca="1" si="27"/>
        <v>0</v>
      </c>
      <c r="U538">
        <f t="shared" ca="1" si="29"/>
        <v>0</v>
      </c>
    </row>
    <row r="539" spans="2:21" x14ac:dyDescent="0.35">
      <c r="B539" t="s">
        <v>1380</v>
      </c>
      <c r="D539" s="34" t="s">
        <v>1066</v>
      </c>
      <c r="E539" s="208">
        <v>45999</v>
      </c>
      <c r="G539" t="s">
        <v>1381</v>
      </c>
      <c r="I539" s="208">
        <v>46002</v>
      </c>
      <c r="K539" t="s">
        <v>235</v>
      </c>
      <c r="L539" t="s">
        <v>171</v>
      </c>
      <c r="M539" t="s">
        <v>1382</v>
      </c>
      <c r="N539" t="s">
        <v>237</v>
      </c>
      <c r="P539" s="193" t="str">
        <f>IF(OR(AND(A539&lt;&gt;"",COUNTIF(Bugs!B:B,A539)&gt;0),AND(B539&lt;&gt;"",COUNTIF(Bugs!A:A,B539)&gt;0)),"Y","")</f>
        <v/>
      </c>
      <c r="Q539" s="193" t="str">
        <f>IF(OR(
    AND(COUNTIF(Bugs!A:A,B539)&gt;0,ISNUMBER(SEARCH("x",INDEX(Bugs!C:C,MATCH(B539,Bugs!A:A,0))))),
    AND(COUNTIF(Bugs!B:B,B539)&gt;0,ISNUMBER(SEARCH("x",INDEX(Bugs!C:C,MATCH(B539,Bugs!B:B,0))))),
    AND(COUNTIF(Bugs!A:A,B539)&gt;0,ISNUMBER(SEARCH("x",INDEX(Bugs!D:D,MATCH(B539,Bugs!A:A,0))))),
    AND(COUNTIF(Bugs!B:B,B539)&gt;0,ISNUMBER(SEARCH("x",INDEX(Bugs!D:D,MATCH(B539,Bugs!B:B,0)))))
),"Y","")</f>
        <v/>
      </c>
      <c r="R539">
        <f ca="1">IF(OR(ISNUMBER(MATCH(L539,MasterData!$D$3:$D$18,0)),ISNUMBER(MATCH(L539,MasterData!$C$3:$C$18,0))),
    DATEDIF(E539,I539,"d"),
    DATEDIF(E539,TODAY(),"d"))</f>
        <v>3</v>
      </c>
      <c r="S539">
        <f t="shared" ca="1" si="28"/>
        <v>1</v>
      </c>
      <c r="T539">
        <f t="shared" ca="1" si="27"/>
        <v>0</v>
      </c>
      <c r="U539">
        <f t="shared" ca="1" si="29"/>
        <v>0</v>
      </c>
    </row>
    <row r="540" spans="2:21" x14ac:dyDescent="0.35">
      <c r="B540" t="s">
        <v>1383</v>
      </c>
      <c r="D540" s="34" t="s">
        <v>480</v>
      </c>
      <c r="E540" s="208">
        <v>45999</v>
      </c>
      <c r="G540" t="s">
        <v>715</v>
      </c>
      <c r="I540" s="208">
        <v>46001</v>
      </c>
      <c r="K540" t="s">
        <v>235</v>
      </c>
      <c r="L540" t="s">
        <v>171</v>
      </c>
      <c r="M540" t="s">
        <v>1384</v>
      </c>
      <c r="N540" t="s">
        <v>237</v>
      </c>
      <c r="P540" s="193" t="str">
        <f>IF(OR(AND(A540&lt;&gt;"",COUNTIF(Bugs!B:B,A540)&gt;0),AND(B540&lt;&gt;"",COUNTIF(Bugs!A:A,B540)&gt;0)),"Y","")</f>
        <v/>
      </c>
      <c r="Q540" s="193" t="str">
        <f>IF(OR(
    AND(COUNTIF(Bugs!A:A,B540)&gt;0,ISNUMBER(SEARCH("x",INDEX(Bugs!C:C,MATCH(B540,Bugs!A:A,0))))),
    AND(COUNTIF(Bugs!B:B,B540)&gt;0,ISNUMBER(SEARCH("x",INDEX(Bugs!C:C,MATCH(B540,Bugs!B:B,0))))),
    AND(COUNTIF(Bugs!A:A,B540)&gt;0,ISNUMBER(SEARCH("x",INDEX(Bugs!D:D,MATCH(B540,Bugs!A:A,0))))),
    AND(COUNTIF(Bugs!B:B,B540)&gt;0,ISNUMBER(SEARCH("x",INDEX(Bugs!D:D,MATCH(B540,Bugs!B:B,0)))))
),"Y","")</f>
        <v/>
      </c>
      <c r="R540">
        <f ca="1">IF(OR(ISNUMBER(MATCH(L540,MasterData!$D$3:$D$18,0)),ISNUMBER(MATCH(L540,MasterData!$C$3:$C$18,0))),
    DATEDIF(E540,I540,"d"),
    DATEDIF(E540,TODAY(),"d"))</f>
        <v>2</v>
      </c>
      <c r="S540">
        <f t="shared" ca="1" si="28"/>
        <v>1</v>
      </c>
      <c r="T540">
        <f t="shared" ca="1" si="27"/>
        <v>0</v>
      </c>
      <c r="U540">
        <f t="shared" ca="1" si="29"/>
        <v>0</v>
      </c>
    </row>
    <row r="541" spans="2:21" x14ac:dyDescent="0.35">
      <c r="B541" t="s">
        <v>1385</v>
      </c>
      <c r="D541" s="34" t="s">
        <v>480</v>
      </c>
      <c r="E541" s="208">
        <v>45999</v>
      </c>
      <c r="G541" t="s">
        <v>715</v>
      </c>
      <c r="I541" s="208">
        <v>45999</v>
      </c>
      <c r="K541" t="s">
        <v>235</v>
      </c>
      <c r="L541" t="s">
        <v>171</v>
      </c>
      <c r="M541" t="s">
        <v>1386</v>
      </c>
      <c r="N541" t="s">
        <v>237</v>
      </c>
      <c r="P541" s="193" t="str">
        <f>IF(OR(AND(A541&lt;&gt;"",COUNTIF(Bugs!B:B,A541)&gt;0),AND(B541&lt;&gt;"",COUNTIF(Bugs!A:A,B541)&gt;0)),"Y","")</f>
        <v/>
      </c>
      <c r="Q541" s="193" t="str">
        <f>IF(OR(
    AND(COUNTIF(Bugs!A:A,B541)&gt;0,ISNUMBER(SEARCH("x",INDEX(Bugs!C:C,MATCH(B541,Bugs!A:A,0))))),
    AND(COUNTIF(Bugs!B:B,B541)&gt;0,ISNUMBER(SEARCH("x",INDEX(Bugs!C:C,MATCH(B541,Bugs!B:B,0))))),
    AND(COUNTIF(Bugs!A:A,B541)&gt;0,ISNUMBER(SEARCH("x",INDEX(Bugs!D:D,MATCH(B541,Bugs!A:A,0))))),
    AND(COUNTIF(Bugs!B:B,B541)&gt;0,ISNUMBER(SEARCH("x",INDEX(Bugs!D:D,MATCH(B541,Bugs!B:B,0)))))
),"Y","")</f>
        <v/>
      </c>
      <c r="R541">
        <f ca="1">IF(OR(ISNUMBER(MATCH(L541,MasterData!$D$3:$D$18,0)),ISNUMBER(MATCH(L541,MasterData!$C$3:$C$18,0))),
    DATEDIF(E541,I541,"d"),
    DATEDIF(E541,TODAY(),"d"))</f>
        <v>0</v>
      </c>
      <c r="S541">
        <f t="shared" ca="1" si="28"/>
        <v>1</v>
      </c>
      <c r="T541">
        <f t="shared" ca="1" si="27"/>
        <v>0</v>
      </c>
      <c r="U541">
        <f t="shared" ca="1" si="29"/>
        <v>0</v>
      </c>
    </row>
    <row r="542" spans="2:21" x14ac:dyDescent="0.35">
      <c r="B542" t="s">
        <v>1387</v>
      </c>
      <c r="D542" s="34" t="s">
        <v>1066</v>
      </c>
      <c r="E542" s="208">
        <v>46000</v>
      </c>
      <c r="G542" t="s">
        <v>1388</v>
      </c>
      <c r="I542" s="208">
        <v>46000</v>
      </c>
      <c r="K542" t="s">
        <v>347</v>
      </c>
      <c r="L542" t="s">
        <v>171</v>
      </c>
      <c r="M542" t="s">
        <v>1389</v>
      </c>
      <c r="N542" t="s">
        <v>237</v>
      </c>
      <c r="P542" s="193" t="str">
        <f>IF(OR(AND(A542&lt;&gt;"",COUNTIF(Bugs!B:B,A542)&gt;0),AND(B542&lt;&gt;"",COUNTIF(Bugs!A:A,B542)&gt;0)),"Y","")</f>
        <v/>
      </c>
      <c r="Q542" s="193" t="str">
        <f>IF(OR(
    AND(COUNTIF(Bugs!A:A,B542)&gt;0,ISNUMBER(SEARCH("x",INDEX(Bugs!C:C,MATCH(B542,Bugs!A:A,0))))),
    AND(COUNTIF(Bugs!B:B,B542)&gt;0,ISNUMBER(SEARCH("x",INDEX(Bugs!C:C,MATCH(B542,Bugs!B:B,0))))),
    AND(COUNTIF(Bugs!A:A,B542)&gt;0,ISNUMBER(SEARCH("x",INDEX(Bugs!D:D,MATCH(B542,Bugs!A:A,0))))),
    AND(COUNTIF(Bugs!B:B,B542)&gt;0,ISNUMBER(SEARCH("x",INDEX(Bugs!D:D,MATCH(B542,Bugs!B:B,0)))))
),"Y","")</f>
        <v/>
      </c>
      <c r="R542">
        <f ca="1">IF(OR(ISNUMBER(MATCH(L542,MasterData!$D$3:$D$18,0)),ISNUMBER(MATCH(L542,MasterData!$C$3:$C$18,0))),
    DATEDIF(E542,I542,"d"),
    DATEDIF(E542,TODAY(),"d"))</f>
        <v>0</v>
      </c>
      <c r="S542">
        <f t="shared" ca="1" si="28"/>
        <v>1</v>
      </c>
      <c r="T542">
        <f t="shared" ca="1" si="27"/>
        <v>0</v>
      </c>
      <c r="U542">
        <f t="shared" ca="1" si="29"/>
        <v>0</v>
      </c>
    </row>
    <row r="543" spans="2:21" x14ac:dyDescent="0.35">
      <c r="B543" t="s">
        <v>1390</v>
      </c>
      <c r="D543" s="34" t="s">
        <v>480</v>
      </c>
      <c r="E543" s="208">
        <v>46000</v>
      </c>
      <c r="G543" t="s">
        <v>804</v>
      </c>
      <c r="I543" s="208">
        <v>46000</v>
      </c>
      <c r="K543" t="s">
        <v>235</v>
      </c>
      <c r="L543" t="s">
        <v>171</v>
      </c>
      <c r="M543" t="s">
        <v>1391</v>
      </c>
      <c r="N543" t="s">
        <v>237</v>
      </c>
      <c r="P543" s="193" t="str">
        <f>IF(OR(AND(A543&lt;&gt;"",COUNTIF(Bugs!B:B,A543)&gt;0),AND(B543&lt;&gt;"",COUNTIF(Bugs!A:A,B543)&gt;0)),"Y","")</f>
        <v/>
      </c>
      <c r="Q543" s="193" t="str">
        <f>IF(OR(
    AND(COUNTIF(Bugs!A:A,B543)&gt;0,ISNUMBER(SEARCH("x",INDEX(Bugs!C:C,MATCH(B543,Bugs!A:A,0))))),
    AND(COUNTIF(Bugs!B:B,B543)&gt;0,ISNUMBER(SEARCH("x",INDEX(Bugs!C:C,MATCH(B543,Bugs!B:B,0))))),
    AND(COUNTIF(Bugs!A:A,B543)&gt;0,ISNUMBER(SEARCH("x",INDEX(Bugs!D:D,MATCH(B543,Bugs!A:A,0))))),
    AND(COUNTIF(Bugs!B:B,B543)&gt;0,ISNUMBER(SEARCH("x",INDEX(Bugs!D:D,MATCH(B543,Bugs!B:B,0)))))
),"Y","")</f>
        <v/>
      </c>
      <c r="R543">
        <f ca="1">IF(OR(ISNUMBER(MATCH(L543,MasterData!$D$3:$D$18,0)),ISNUMBER(MATCH(L543,MasterData!$C$3:$C$18,0))),
    DATEDIF(E543,I543,"d"),
    DATEDIF(E543,TODAY(),"d"))</f>
        <v>0</v>
      </c>
      <c r="S543">
        <f t="shared" ca="1" si="28"/>
        <v>1</v>
      </c>
      <c r="T543">
        <f t="shared" ca="1" si="27"/>
        <v>0</v>
      </c>
      <c r="U543">
        <f t="shared" ca="1" si="29"/>
        <v>0</v>
      </c>
    </row>
    <row r="544" spans="2:21" x14ac:dyDescent="0.35">
      <c r="B544" t="s">
        <v>150</v>
      </c>
      <c r="D544" s="34">
        <v>3014</v>
      </c>
      <c r="E544" s="208">
        <v>46000</v>
      </c>
      <c r="G544" t="s">
        <v>715</v>
      </c>
      <c r="I544" s="208">
        <v>46002</v>
      </c>
      <c r="K544" t="s">
        <v>241</v>
      </c>
      <c r="L544" t="s">
        <v>171</v>
      </c>
      <c r="M544" t="s">
        <v>1392</v>
      </c>
      <c r="N544" t="s">
        <v>237</v>
      </c>
      <c r="P544" s="193" t="str">
        <f>IF(OR(AND(A544&lt;&gt;"",COUNTIF(Bugs!B:B,A544)&gt;0),AND(B544&lt;&gt;"",COUNTIF(Bugs!A:A,B544)&gt;0)),"Y","")</f>
        <v>Y</v>
      </c>
      <c r="Q544" s="193" t="str">
        <f>IF(OR(
    AND(COUNTIF(Bugs!A:A,B544)&gt;0,ISNUMBER(SEARCH("x",INDEX(Bugs!C:C,MATCH(B544,Bugs!A:A,0))))),
    AND(COUNTIF(Bugs!B:B,B544)&gt;0,ISNUMBER(SEARCH("x",INDEX(Bugs!C:C,MATCH(B544,Bugs!B:B,0))))),
    AND(COUNTIF(Bugs!A:A,B544)&gt;0,ISNUMBER(SEARCH("x",INDEX(Bugs!D:D,MATCH(B544,Bugs!A:A,0))))),
    AND(COUNTIF(Bugs!B:B,B544)&gt;0,ISNUMBER(SEARCH("x",INDEX(Bugs!D:D,MATCH(B544,Bugs!B:B,0)))))
),"Y","")</f>
        <v>Y</v>
      </c>
      <c r="R544">
        <f ca="1">IF(OR(ISNUMBER(MATCH(L544,MasterData!$D$3:$D$18,0)),ISNUMBER(MATCH(L544,MasterData!$C$3:$C$18,0))),
    DATEDIF(E544,I544,"d"),
    DATEDIF(E544,TODAY(),"d"))</f>
        <v>2</v>
      </c>
      <c r="S544">
        <f t="shared" ca="1" si="28"/>
        <v>1</v>
      </c>
      <c r="T544">
        <f t="shared" ca="1" si="27"/>
        <v>0</v>
      </c>
      <c r="U544">
        <f t="shared" ca="1" si="29"/>
        <v>0</v>
      </c>
    </row>
    <row r="545" spans="2:21" x14ac:dyDescent="0.35">
      <c r="B545" t="s">
        <v>1393</v>
      </c>
      <c r="D545" s="34">
        <v>3014</v>
      </c>
      <c r="E545" s="208">
        <v>46000</v>
      </c>
      <c r="G545" t="s">
        <v>715</v>
      </c>
      <c r="I545" s="208">
        <v>46000</v>
      </c>
      <c r="K545" t="s">
        <v>235</v>
      </c>
      <c r="L545" t="s">
        <v>164</v>
      </c>
      <c r="M545" t="s">
        <v>1394</v>
      </c>
      <c r="N545" t="s">
        <v>237</v>
      </c>
      <c r="P545" s="193" t="str">
        <f>IF(OR(AND(A545&lt;&gt;"",COUNTIF(Bugs!B:B,A545)&gt;0),AND(B545&lt;&gt;"",COUNTIF(Bugs!A:A,B545)&gt;0)),"Y","")</f>
        <v/>
      </c>
      <c r="Q545" s="193" t="str">
        <f>IF(OR(
    AND(COUNTIF(Bugs!A:A,B545)&gt;0,ISNUMBER(SEARCH("x",INDEX(Bugs!C:C,MATCH(B545,Bugs!A:A,0))))),
    AND(COUNTIF(Bugs!B:B,B545)&gt;0,ISNUMBER(SEARCH("x",INDEX(Bugs!C:C,MATCH(B545,Bugs!B:B,0))))),
    AND(COUNTIF(Bugs!A:A,B545)&gt;0,ISNUMBER(SEARCH("x",INDEX(Bugs!D:D,MATCH(B545,Bugs!A:A,0))))),
    AND(COUNTIF(Bugs!B:B,B545)&gt;0,ISNUMBER(SEARCH("x",INDEX(Bugs!D:D,MATCH(B545,Bugs!B:B,0)))))
),"Y","")</f>
        <v/>
      </c>
      <c r="R545">
        <f ca="1">IF(OR(ISNUMBER(MATCH(L545,MasterData!$D$3:$D$18,0)),ISNUMBER(MATCH(L545,MasterData!$C$3:$C$18,0))),
    DATEDIF(E545,I545,"d"),
    DATEDIF(E545,TODAY(),"d"))</f>
        <v>7</v>
      </c>
      <c r="S545">
        <f t="shared" ca="1" si="28"/>
        <v>1</v>
      </c>
      <c r="T545">
        <f t="shared" ca="1" si="27"/>
        <v>0</v>
      </c>
      <c r="U545">
        <f t="shared" ca="1" si="29"/>
        <v>0</v>
      </c>
    </row>
    <row r="546" spans="2:21" x14ac:dyDescent="0.35">
      <c r="B546" t="s">
        <v>1395</v>
      </c>
      <c r="D546" s="34" t="s">
        <v>746</v>
      </c>
      <c r="E546" s="208">
        <v>46000</v>
      </c>
      <c r="G546" t="s">
        <v>886</v>
      </c>
      <c r="I546" s="208">
        <v>46001</v>
      </c>
      <c r="K546" t="s">
        <v>235</v>
      </c>
      <c r="L546" t="s">
        <v>171</v>
      </c>
      <c r="M546" t="s">
        <v>1396</v>
      </c>
      <c r="N546" t="s">
        <v>237</v>
      </c>
      <c r="P546" s="193" t="str">
        <f>IF(OR(AND(A546&lt;&gt;"",COUNTIF(Bugs!B:B,A546)&gt;0),AND(B546&lt;&gt;"",COUNTIF(Bugs!A:A,B546)&gt;0)),"Y","")</f>
        <v/>
      </c>
      <c r="Q546" s="193" t="str">
        <f>IF(OR(
    AND(COUNTIF(Bugs!A:A,B546)&gt;0,ISNUMBER(SEARCH("x",INDEX(Bugs!C:C,MATCH(B546,Bugs!A:A,0))))),
    AND(COUNTIF(Bugs!B:B,B546)&gt;0,ISNUMBER(SEARCH("x",INDEX(Bugs!C:C,MATCH(B546,Bugs!B:B,0))))),
    AND(COUNTIF(Bugs!A:A,B546)&gt;0,ISNUMBER(SEARCH("x",INDEX(Bugs!D:D,MATCH(B546,Bugs!A:A,0))))),
    AND(COUNTIF(Bugs!B:B,B546)&gt;0,ISNUMBER(SEARCH("x",INDEX(Bugs!D:D,MATCH(B546,Bugs!B:B,0)))))
),"Y","")</f>
        <v/>
      </c>
      <c r="R546">
        <f ca="1">IF(OR(ISNUMBER(MATCH(L546,MasterData!$D$3:$D$18,0)),ISNUMBER(MATCH(L546,MasterData!$C$3:$C$18,0))),
    DATEDIF(E546,I546,"d"),
    DATEDIF(E546,TODAY(),"d"))</f>
        <v>1</v>
      </c>
      <c r="S546">
        <f t="shared" ca="1" si="28"/>
        <v>1</v>
      </c>
      <c r="T546">
        <f t="shared" ca="1" si="27"/>
        <v>0</v>
      </c>
      <c r="U546">
        <f t="shared" ca="1" si="29"/>
        <v>0</v>
      </c>
    </row>
    <row r="547" spans="2:21" x14ac:dyDescent="0.35">
      <c r="B547" t="s">
        <v>151</v>
      </c>
      <c r="D547" s="34" t="s">
        <v>1066</v>
      </c>
      <c r="E547" s="208">
        <v>46001</v>
      </c>
      <c r="G547" t="s">
        <v>1397</v>
      </c>
      <c r="I547" s="208">
        <v>46002</v>
      </c>
      <c r="K547" t="s">
        <v>241</v>
      </c>
      <c r="L547" t="s">
        <v>171</v>
      </c>
      <c r="M547" t="s">
        <v>1398</v>
      </c>
      <c r="N547" t="s">
        <v>237</v>
      </c>
      <c r="P547" s="193" t="str">
        <f>IF(OR(AND(A547&lt;&gt;"",COUNTIF(Bugs!B:B,A547)&gt;0),AND(B547&lt;&gt;"",COUNTIF(Bugs!A:A,B547)&gt;0)),"Y","")</f>
        <v>Y</v>
      </c>
      <c r="Q547" s="193" t="str">
        <f>IF(OR(
    AND(COUNTIF(Bugs!A:A,B547)&gt;0,ISNUMBER(SEARCH("x",INDEX(Bugs!C:C,MATCH(B547,Bugs!A:A,0))))),
    AND(COUNTIF(Bugs!B:B,B547)&gt;0,ISNUMBER(SEARCH("x",INDEX(Bugs!C:C,MATCH(B547,Bugs!B:B,0))))),
    AND(COUNTIF(Bugs!A:A,B547)&gt;0,ISNUMBER(SEARCH("x",INDEX(Bugs!D:D,MATCH(B547,Bugs!A:A,0))))),
    AND(COUNTIF(Bugs!B:B,B547)&gt;0,ISNUMBER(SEARCH("x",INDEX(Bugs!D:D,MATCH(B547,Bugs!B:B,0)))))
),"Y","")</f>
        <v>Y</v>
      </c>
      <c r="R547">
        <f ca="1">IF(OR(ISNUMBER(MATCH(L547,MasterData!$D$3:$D$18,0)),ISNUMBER(MATCH(L547,MasterData!$C$3:$C$18,0))),
    DATEDIF(E547,I547,"d"),
    DATEDIF(E547,TODAY(),"d"))</f>
        <v>1</v>
      </c>
      <c r="S547">
        <f t="shared" ca="1" si="28"/>
        <v>1</v>
      </c>
      <c r="T547">
        <f t="shared" ca="1" si="27"/>
        <v>0</v>
      </c>
      <c r="U547">
        <f t="shared" ca="1" si="29"/>
        <v>0</v>
      </c>
    </row>
    <row r="548" spans="2:21" x14ac:dyDescent="0.35">
      <c r="B548" t="s">
        <v>1399</v>
      </c>
      <c r="D548" s="34" t="s">
        <v>480</v>
      </c>
      <c r="E548" s="208">
        <v>46001</v>
      </c>
      <c r="G548" t="s">
        <v>715</v>
      </c>
      <c r="I548" s="208">
        <v>46001</v>
      </c>
      <c r="K548" t="s">
        <v>235</v>
      </c>
      <c r="L548" t="s">
        <v>171</v>
      </c>
      <c r="M548" t="s">
        <v>1400</v>
      </c>
      <c r="N548" t="s">
        <v>237</v>
      </c>
      <c r="P548" s="193" t="str">
        <f>IF(OR(AND(A548&lt;&gt;"",COUNTIF(Bugs!B:B,A548)&gt;0),AND(B548&lt;&gt;"",COUNTIF(Bugs!A:A,B548)&gt;0)),"Y","")</f>
        <v/>
      </c>
      <c r="Q548" s="193" t="str">
        <f>IF(OR(
    AND(COUNTIF(Bugs!A:A,B548)&gt;0,ISNUMBER(SEARCH("x",INDEX(Bugs!C:C,MATCH(B548,Bugs!A:A,0))))),
    AND(COUNTIF(Bugs!B:B,B548)&gt;0,ISNUMBER(SEARCH("x",INDEX(Bugs!C:C,MATCH(B548,Bugs!B:B,0))))),
    AND(COUNTIF(Bugs!A:A,B548)&gt;0,ISNUMBER(SEARCH("x",INDEX(Bugs!D:D,MATCH(B548,Bugs!A:A,0))))),
    AND(COUNTIF(Bugs!B:B,B548)&gt;0,ISNUMBER(SEARCH("x",INDEX(Bugs!D:D,MATCH(B548,Bugs!B:B,0)))))
),"Y","")</f>
        <v/>
      </c>
      <c r="R548">
        <f ca="1">IF(OR(ISNUMBER(MATCH(L548,MasterData!$D$3:$D$18,0)),ISNUMBER(MATCH(L548,MasterData!$C$3:$C$18,0))),
    DATEDIF(E548,I548,"d"),
    DATEDIF(E548,TODAY(),"d"))</f>
        <v>0</v>
      </c>
      <c r="S548">
        <f t="shared" ca="1" si="28"/>
        <v>1</v>
      </c>
      <c r="T548">
        <f t="shared" ca="1" si="27"/>
        <v>0</v>
      </c>
      <c r="U548">
        <f t="shared" ca="1" si="29"/>
        <v>0</v>
      </c>
    </row>
    <row r="549" spans="2:21" x14ac:dyDescent="0.35">
      <c r="B549" t="s">
        <v>152</v>
      </c>
      <c r="D549" s="34" t="s">
        <v>1066</v>
      </c>
      <c r="E549" s="208">
        <v>46001</v>
      </c>
      <c r="G549" t="s">
        <v>1122</v>
      </c>
      <c r="I549" s="208">
        <v>46001</v>
      </c>
      <c r="K549" t="s">
        <v>235</v>
      </c>
      <c r="L549" t="s">
        <v>171</v>
      </c>
      <c r="M549" t="s">
        <v>1401</v>
      </c>
      <c r="N549" t="s">
        <v>237</v>
      </c>
      <c r="P549" s="193" t="str">
        <f>IF(OR(AND(A549&lt;&gt;"",COUNTIF(Bugs!B:B,A549)&gt;0),AND(B549&lt;&gt;"",COUNTIF(Bugs!A:A,B549)&gt;0)),"Y","")</f>
        <v>Y</v>
      </c>
      <c r="Q549" s="193" t="str">
        <f>IF(OR(
    AND(COUNTIF(Bugs!A:A,B549)&gt;0,ISNUMBER(SEARCH("x",INDEX(Bugs!C:C,MATCH(B549,Bugs!A:A,0))))),
    AND(COUNTIF(Bugs!B:B,B549)&gt;0,ISNUMBER(SEARCH("x",INDEX(Bugs!C:C,MATCH(B549,Bugs!B:B,0))))),
    AND(COUNTIF(Bugs!A:A,B549)&gt;0,ISNUMBER(SEARCH("x",INDEX(Bugs!D:D,MATCH(B549,Bugs!A:A,0))))),
    AND(COUNTIF(Bugs!B:B,B549)&gt;0,ISNUMBER(SEARCH("x",INDEX(Bugs!D:D,MATCH(B549,Bugs!B:B,0)))))
),"Y","")</f>
        <v>Y</v>
      </c>
      <c r="R549">
        <f ca="1">IF(OR(ISNUMBER(MATCH(L549,MasterData!$D$3:$D$18,0)),ISNUMBER(MATCH(L549,MasterData!$C$3:$C$18,0))),
    DATEDIF(E549,I549,"d"),
    DATEDIF(E549,TODAY(),"d"))</f>
        <v>0</v>
      </c>
      <c r="S549">
        <f t="shared" ca="1" si="28"/>
        <v>1</v>
      </c>
      <c r="T549">
        <f t="shared" ca="1" si="27"/>
        <v>0</v>
      </c>
      <c r="U549">
        <f t="shared" ca="1" si="29"/>
        <v>0</v>
      </c>
    </row>
    <row r="550" spans="2:21" x14ac:dyDescent="0.35">
      <c r="B550" t="s">
        <v>153</v>
      </c>
      <c r="D550" s="34" t="s">
        <v>1052</v>
      </c>
      <c r="E550" s="208">
        <v>46001</v>
      </c>
      <c r="G550" t="s">
        <v>1255</v>
      </c>
      <c r="I550" s="208">
        <v>46001</v>
      </c>
      <c r="K550" t="s">
        <v>241</v>
      </c>
      <c r="L550" t="s">
        <v>164</v>
      </c>
      <c r="M550" t="s">
        <v>1402</v>
      </c>
      <c r="N550" t="s">
        <v>237</v>
      </c>
      <c r="P550" s="193" t="str">
        <f>IF(OR(AND(A550&lt;&gt;"",COUNTIF(Bugs!B:B,A550)&gt;0),AND(B550&lt;&gt;"",COUNTIF(Bugs!A:A,B550)&gt;0)),"Y","")</f>
        <v>Y</v>
      </c>
      <c r="Q550" s="193" t="str">
        <f>IF(OR(
    AND(COUNTIF(Bugs!A:A,B550)&gt;0,ISNUMBER(SEARCH("x",INDEX(Bugs!C:C,MATCH(B550,Bugs!A:A,0))))),
    AND(COUNTIF(Bugs!B:B,B550)&gt;0,ISNUMBER(SEARCH("x",INDEX(Bugs!C:C,MATCH(B550,Bugs!B:B,0))))),
    AND(COUNTIF(Bugs!A:A,B550)&gt;0,ISNUMBER(SEARCH("x",INDEX(Bugs!D:D,MATCH(B550,Bugs!A:A,0))))),
    AND(COUNTIF(Bugs!B:B,B550)&gt;0,ISNUMBER(SEARCH("x",INDEX(Bugs!D:D,MATCH(B550,Bugs!B:B,0)))))
),"Y","")</f>
        <v/>
      </c>
      <c r="R550">
        <f ca="1">IF(OR(ISNUMBER(MATCH(L550,MasterData!$D$3:$D$18,0)),ISNUMBER(MATCH(L550,MasterData!$C$3:$C$18,0))),
    DATEDIF(E550,I550,"d"),
    DATEDIF(E550,TODAY(),"d"))</f>
        <v>6</v>
      </c>
      <c r="S550">
        <f t="shared" ca="1" si="28"/>
        <v>1</v>
      </c>
      <c r="T550">
        <f t="shared" ca="1" si="27"/>
        <v>0</v>
      </c>
      <c r="U550">
        <f t="shared" ca="1" si="29"/>
        <v>0</v>
      </c>
    </row>
    <row r="551" spans="2:21" x14ac:dyDescent="0.35">
      <c r="B551" t="s">
        <v>1403</v>
      </c>
      <c r="D551" s="34" t="s">
        <v>1066</v>
      </c>
      <c r="E551" s="208">
        <v>46002</v>
      </c>
      <c r="G551" t="s">
        <v>1314</v>
      </c>
      <c r="I551" s="208">
        <v>46002</v>
      </c>
      <c r="K551" t="s">
        <v>1404</v>
      </c>
      <c r="L551" t="s">
        <v>171</v>
      </c>
      <c r="M551" t="s">
        <v>1405</v>
      </c>
      <c r="N551" t="s">
        <v>237</v>
      </c>
      <c r="P551" s="193" t="str">
        <f>IF(OR(AND(A551&lt;&gt;"",COUNTIF(Bugs!B:B,A551)&gt;0),AND(B551&lt;&gt;"",COUNTIF(Bugs!A:A,B551)&gt;0)),"Y","")</f>
        <v/>
      </c>
      <c r="Q551" s="193" t="str">
        <f>IF(OR(
    AND(COUNTIF(Bugs!A:A,B551)&gt;0,ISNUMBER(SEARCH("x",INDEX(Bugs!C:C,MATCH(B551,Bugs!A:A,0))))),
    AND(COUNTIF(Bugs!B:B,B551)&gt;0,ISNUMBER(SEARCH("x",INDEX(Bugs!C:C,MATCH(B551,Bugs!B:B,0))))),
    AND(COUNTIF(Bugs!A:A,B551)&gt;0,ISNUMBER(SEARCH("x",INDEX(Bugs!D:D,MATCH(B551,Bugs!A:A,0))))),
    AND(COUNTIF(Bugs!B:B,B551)&gt;0,ISNUMBER(SEARCH("x",INDEX(Bugs!D:D,MATCH(B551,Bugs!B:B,0)))))
),"Y","")</f>
        <v/>
      </c>
      <c r="R551">
        <f ca="1">IF(OR(ISNUMBER(MATCH(L551,MasterData!$D$3:$D$18,0)),ISNUMBER(MATCH(L551,MasterData!$C$3:$C$18,0))),
    DATEDIF(E551,I551,"d"),
    DATEDIF(E551,TODAY(),"d"))</f>
        <v>0</v>
      </c>
      <c r="S551">
        <f t="shared" ca="1" si="28"/>
        <v>1</v>
      </c>
      <c r="T551">
        <f t="shared" ca="1" si="27"/>
        <v>0</v>
      </c>
      <c r="U551">
        <f t="shared" ca="1" si="29"/>
        <v>0</v>
      </c>
    </row>
    <row r="552" spans="2:21" x14ac:dyDescent="0.35">
      <c r="B552" t="s">
        <v>1406</v>
      </c>
      <c r="D552" s="34" t="s">
        <v>660</v>
      </c>
      <c r="E552" s="208">
        <v>46002</v>
      </c>
      <c r="G552" t="s">
        <v>876</v>
      </c>
      <c r="I552" s="208">
        <v>46002</v>
      </c>
      <c r="K552" t="s">
        <v>1407</v>
      </c>
      <c r="L552" t="s">
        <v>171</v>
      </c>
      <c r="M552" t="s">
        <v>1408</v>
      </c>
      <c r="N552" t="s">
        <v>237</v>
      </c>
      <c r="P552" s="193" t="str">
        <f>IF(OR(AND(A552&lt;&gt;"",COUNTIF(Bugs!B:B,A552)&gt;0),AND(B552&lt;&gt;"",COUNTIF(Bugs!A:A,B552)&gt;0)),"Y","")</f>
        <v/>
      </c>
      <c r="Q552" s="193" t="str">
        <f>IF(OR(
    AND(COUNTIF(Bugs!A:A,B552)&gt;0,ISNUMBER(SEARCH("x",INDEX(Bugs!C:C,MATCH(B552,Bugs!A:A,0))))),
    AND(COUNTIF(Bugs!B:B,B552)&gt;0,ISNUMBER(SEARCH("x",INDEX(Bugs!C:C,MATCH(B552,Bugs!B:B,0))))),
    AND(COUNTIF(Bugs!A:A,B552)&gt;0,ISNUMBER(SEARCH("x",INDEX(Bugs!D:D,MATCH(B552,Bugs!A:A,0))))),
    AND(COUNTIF(Bugs!B:B,B552)&gt;0,ISNUMBER(SEARCH("x",INDEX(Bugs!D:D,MATCH(B552,Bugs!B:B,0)))))
),"Y","")</f>
        <v/>
      </c>
      <c r="R552">
        <f ca="1">IF(OR(ISNUMBER(MATCH(L552,MasterData!$D$3:$D$18,0)),ISNUMBER(MATCH(L552,MasterData!$C$3:$C$18,0))),
    DATEDIF(E552,I552,"d"),
    DATEDIF(E552,TODAY(),"d"))</f>
        <v>0</v>
      </c>
      <c r="S552">
        <f t="shared" ca="1" si="28"/>
        <v>1</v>
      </c>
      <c r="T552">
        <f t="shared" ca="1" si="27"/>
        <v>0</v>
      </c>
      <c r="U552">
        <f t="shared" ca="1" si="29"/>
        <v>0</v>
      </c>
    </row>
    <row r="553" spans="2:21" x14ac:dyDescent="0.35">
      <c r="B553" t="s">
        <v>1409</v>
      </c>
      <c r="D553" s="34" t="s">
        <v>746</v>
      </c>
      <c r="E553" s="208">
        <v>46002</v>
      </c>
      <c r="G553" t="s">
        <v>715</v>
      </c>
      <c r="I553" s="208">
        <v>46002</v>
      </c>
      <c r="K553" t="s">
        <v>1410</v>
      </c>
      <c r="L553" t="s">
        <v>164</v>
      </c>
      <c r="M553" t="s">
        <v>1411</v>
      </c>
      <c r="N553" t="s">
        <v>237</v>
      </c>
      <c r="P553" s="193" t="str">
        <f>IF(OR(AND(A553&lt;&gt;"",COUNTIF(Bugs!B:B,A553)&gt;0),AND(B553&lt;&gt;"",COUNTIF(Bugs!A:A,B553)&gt;0)),"Y","")</f>
        <v/>
      </c>
      <c r="Q553" s="193" t="str">
        <f>IF(OR(
    AND(COUNTIF(Bugs!A:A,B553)&gt;0,ISNUMBER(SEARCH("x",INDEX(Bugs!C:C,MATCH(B553,Bugs!A:A,0))))),
    AND(COUNTIF(Bugs!B:B,B553)&gt;0,ISNUMBER(SEARCH("x",INDEX(Bugs!C:C,MATCH(B553,Bugs!B:B,0))))),
    AND(COUNTIF(Bugs!A:A,B553)&gt;0,ISNUMBER(SEARCH("x",INDEX(Bugs!D:D,MATCH(B553,Bugs!A:A,0))))),
    AND(COUNTIF(Bugs!B:B,B553)&gt;0,ISNUMBER(SEARCH("x",INDEX(Bugs!D:D,MATCH(B553,Bugs!B:B,0)))))
),"Y","")</f>
        <v/>
      </c>
      <c r="R553">
        <f ca="1">IF(OR(ISNUMBER(MATCH(L553,MasterData!$D$3:$D$18,0)),ISNUMBER(MATCH(L553,MasterData!$C$3:$C$18,0))),
    DATEDIF(E553,I553,"d"),
    DATEDIF(E553,TODAY(),"d"))</f>
        <v>5</v>
      </c>
      <c r="S553">
        <f t="shared" ca="1" si="28"/>
        <v>1</v>
      </c>
      <c r="T553">
        <f t="shared" ref="T553:T562" ca="1" si="30">IF(AND($R553&gt;7,R553&lt;=30),1,0)</f>
        <v>0</v>
      </c>
      <c r="U553">
        <f t="shared" ca="1" si="29"/>
        <v>0</v>
      </c>
    </row>
    <row r="554" spans="2:21" x14ac:dyDescent="0.35">
      <c r="B554" t="s">
        <v>155</v>
      </c>
      <c r="D554" s="34" t="s">
        <v>1052</v>
      </c>
      <c r="E554" s="208">
        <v>46002</v>
      </c>
      <c r="G554" t="s">
        <v>1053</v>
      </c>
      <c r="I554" s="208">
        <v>46002</v>
      </c>
      <c r="K554" t="s">
        <v>1407</v>
      </c>
      <c r="L554" t="s">
        <v>164</v>
      </c>
      <c r="M554" t="s">
        <v>1412</v>
      </c>
      <c r="N554" t="s">
        <v>237</v>
      </c>
      <c r="P554" s="193" t="str">
        <f>IF(OR(AND(A554&lt;&gt;"",COUNTIF(Bugs!B:B,A554)&gt;0),AND(B554&lt;&gt;"",COUNTIF(Bugs!A:A,B554)&gt;0)),"Y","")</f>
        <v>Y</v>
      </c>
      <c r="Q554" s="193" t="str">
        <f>IF(OR(
    AND(COUNTIF(Bugs!A:A,B554)&gt;0,ISNUMBER(SEARCH("x",INDEX(Bugs!C:C,MATCH(B554,Bugs!A:A,0))))),
    AND(COUNTIF(Bugs!B:B,B554)&gt;0,ISNUMBER(SEARCH("x",INDEX(Bugs!C:C,MATCH(B554,Bugs!B:B,0))))),
    AND(COUNTIF(Bugs!A:A,B554)&gt;0,ISNUMBER(SEARCH("x",INDEX(Bugs!D:D,MATCH(B554,Bugs!A:A,0))))),
    AND(COUNTIF(Bugs!B:B,B554)&gt;0,ISNUMBER(SEARCH("x",INDEX(Bugs!D:D,MATCH(B554,Bugs!B:B,0)))))
),"Y","")</f>
        <v>Y</v>
      </c>
      <c r="R554">
        <f ca="1">IF(OR(ISNUMBER(MATCH(L554,MasterData!$D$3:$D$18,0)),ISNUMBER(MATCH(L554,MasterData!$C$3:$C$18,0))),
    DATEDIF(E554,I554,"d"),
    DATEDIF(E554,TODAY(),"d"))</f>
        <v>5</v>
      </c>
      <c r="S554">
        <f t="shared" ca="1" si="28"/>
        <v>1</v>
      </c>
      <c r="T554">
        <f t="shared" ca="1" si="30"/>
        <v>0</v>
      </c>
      <c r="U554">
        <f t="shared" ca="1" si="29"/>
        <v>0</v>
      </c>
    </row>
    <row r="555" spans="2:21" x14ac:dyDescent="0.35">
      <c r="B555" t="s">
        <v>1413</v>
      </c>
      <c r="D555" s="34" t="s">
        <v>480</v>
      </c>
      <c r="E555" s="208">
        <v>46002</v>
      </c>
      <c r="G555" t="s">
        <v>715</v>
      </c>
      <c r="I555" s="208">
        <v>46002</v>
      </c>
      <c r="K555" t="s">
        <v>1410</v>
      </c>
      <c r="L555" t="s">
        <v>164</v>
      </c>
      <c r="M555" t="s">
        <v>1414</v>
      </c>
      <c r="N555" t="s">
        <v>237</v>
      </c>
      <c r="P555" s="193" t="str">
        <f>IF(OR(AND(A555&lt;&gt;"",COUNTIF(Bugs!B:B,A555)&gt;0),AND(B555&lt;&gt;"",COUNTIF(Bugs!A:A,B555)&gt;0)),"Y","")</f>
        <v/>
      </c>
      <c r="Q555" s="193" t="str">
        <f>IF(OR(
    AND(COUNTIF(Bugs!A:A,B555)&gt;0,ISNUMBER(SEARCH("x",INDEX(Bugs!C:C,MATCH(B555,Bugs!A:A,0))))),
    AND(COUNTIF(Bugs!B:B,B555)&gt;0,ISNUMBER(SEARCH("x",INDEX(Bugs!C:C,MATCH(B555,Bugs!B:B,0))))),
    AND(COUNTIF(Bugs!A:A,B555)&gt;0,ISNUMBER(SEARCH("x",INDEX(Bugs!D:D,MATCH(B555,Bugs!A:A,0))))),
    AND(COUNTIF(Bugs!B:B,B555)&gt;0,ISNUMBER(SEARCH("x",INDEX(Bugs!D:D,MATCH(B555,Bugs!B:B,0)))))
),"Y","")</f>
        <v/>
      </c>
      <c r="R555">
        <f ca="1">IF(OR(ISNUMBER(MATCH(L555,MasterData!$D$3:$D$18,0)),ISNUMBER(MATCH(L555,MasterData!$C$3:$C$18,0))),
    DATEDIF(E555,I555,"d"),
    DATEDIF(E555,TODAY(),"d"))</f>
        <v>5</v>
      </c>
      <c r="S555">
        <f t="shared" ca="1" si="28"/>
        <v>1</v>
      </c>
      <c r="T555">
        <f t="shared" ca="1" si="30"/>
        <v>0</v>
      </c>
      <c r="U555">
        <f t="shared" ca="1" si="29"/>
        <v>0</v>
      </c>
    </row>
    <row r="556" spans="2:21" x14ac:dyDescent="0.35">
      <c r="B556" t="s">
        <v>1415</v>
      </c>
      <c r="D556" s="34" t="s">
        <v>1052</v>
      </c>
      <c r="E556" s="208">
        <v>46002</v>
      </c>
      <c r="G556" t="s">
        <v>1053</v>
      </c>
      <c r="I556" s="208">
        <v>46002</v>
      </c>
      <c r="K556" t="s">
        <v>1407</v>
      </c>
      <c r="L556" t="s">
        <v>164</v>
      </c>
      <c r="M556" t="s">
        <v>1416</v>
      </c>
      <c r="N556" t="s">
        <v>237</v>
      </c>
      <c r="P556" s="193" t="str">
        <f>IF(OR(AND(A556&lt;&gt;"",COUNTIF(Bugs!B:B,A556)&gt;0),AND(B556&lt;&gt;"",COUNTIF(Bugs!A:A,B556)&gt;0)),"Y","")</f>
        <v/>
      </c>
      <c r="Q556" s="193" t="str">
        <f>IF(OR(
    AND(COUNTIF(Bugs!A:A,B556)&gt;0,ISNUMBER(SEARCH("x",INDEX(Bugs!C:C,MATCH(B556,Bugs!A:A,0))))),
    AND(COUNTIF(Bugs!B:B,B556)&gt;0,ISNUMBER(SEARCH("x",INDEX(Bugs!C:C,MATCH(B556,Bugs!B:B,0))))),
    AND(COUNTIF(Bugs!A:A,B556)&gt;0,ISNUMBER(SEARCH("x",INDEX(Bugs!D:D,MATCH(B556,Bugs!A:A,0))))),
    AND(COUNTIF(Bugs!B:B,B556)&gt;0,ISNUMBER(SEARCH("x",INDEX(Bugs!D:D,MATCH(B556,Bugs!B:B,0)))))
),"Y","")</f>
        <v/>
      </c>
      <c r="R556">
        <f ca="1">IF(OR(ISNUMBER(MATCH(L556,MasterData!$D$3:$D$18,0)),ISNUMBER(MATCH(L556,MasterData!$C$3:$C$18,0))),
    DATEDIF(E556,I556,"d"),
    DATEDIF(E556,TODAY(),"d"))</f>
        <v>5</v>
      </c>
      <c r="S556">
        <f t="shared" ca="1" si="28"/>
        <v>1</v>
      </c>
      <c r="T556">
        <f t="shared" ca="1" si="30"/>
        <v>0</v>
      </c>
      <c r="U556">
        <f t="shared" ca="1" si="29"/>
        <v>0</v>
      </c>
    </row>
    <row r="557" spans="2:21" x14ac:dyDescent="0.35">
      <c r="B557" t="s">
        <v>1417</v>
      </c>
      <c r="D557" s="34" t="s">
        <v>1418</v>
      </c>
      <c r="E557" s="208">
        <v>46002</v>
      </c>
      <c r="G557" t="s">
        <v>1255</v>
      </c>
      <c r="I557" s="208">
        <v>46003</v>
      </c>
      <c r="K557" t="s">
        <v>1404</v>
      </c>
      <c r="L557" t="s">
        <v>171</v>
      </c>
      <c r="M557" t="s">
        <v>1419</v>
      </c>
      <c r="N557" t="s">
        <v>237</v>
      </c>
      <c r="P557" s="193" t="str">
        <f>IF(OR(AND(A557&lt;&gt;"",COUNTIF(Bugs!B:B,A557)&gt;0),AND(B557&lt;&gt;"",COUNTIF(Bugs!A:A,B557)&gt;0)),"Y","")</f>
        <v/>
      </c>
      <c r="Q557" s="193" t="str">
        <f>IF(OR(
    AND(COUNTIF(Bugs!A:A,B557)&gt;0,ISNUMBER(SEARCH("x",INDEX(Bugs!C:C,MATCH(B557,Bugs!A:A,0))))),
    AND(COUNTIF(Bugs!B:B,B557)&gt;0,ISNUMBER(SEARCH("x",INDEX(Bugs!C:C,MATCH(B557,Bugs!B:B,0))))),
    AND(COUNTIF(Bugs!A:A,B557)&gt;0,ISNUMBER(SEARCH("x",INDEX(Bugs!D:D,MATCH(B557,Bugs!A:A,0))))),
    AND(COUNTIF(Bugs!B:B,B557)&gt;0,ISNUMBER(SEARCH("x",INDEX(Bugs!D:D,MATCH(B557,Bugs!B:B,0)))))
),"Y","")</f>
        <v/>
      </c>
      <c r="R557">
        <f ca="1">IF(OR(ISNUMBER(MATCH(L557,MasterData!$D$3:$D$18,0)),ISNUMBER(MATCH(L557,MasterData!$C$3:$C$18,0))),
    DATEDIF(E557,I557,"d"),
    DATEDIF(E557,TODAY(),"d"))</f>
        <v>1</v>
      </c>
      <c r="S557">
        <f t="shared" ca="1" si="28"/>
        <v>1</v>
      </c>
      <c r="T557">
        <f t="shared" ca="1" si="30"/>
        <v>0</v>
      </c>
      <c r="U557">
        <f t="shared" ca="1" si="29"/>
        <v>0</v>
      </c>
    </row>
    <row r="558" spans="2:21" x14ac:dyDescent="0.35">
      <c r="B558" t="s">
        <v>1420</v>
      </c>
      <c r="D558" s="34" t="s">
        <v>480</v>
      </c>
      <c r="E558" s="208">
        <v>46003</v>
      </c>
      <c r="G558" t="s">
        <v>804</v>
      </c>
      <c r="I558" s="208">
        <v>46003</v>
      </c>
      <c r="K558" t="s">
        <v>1407</v>
      </c>
      <c r="L558" t="s">
        <v>171</v>
      </c>
      <c r="M558" t="s">
        <v>1421</v>
      </c>
      <c r="N558" t="s">
        <v>237</v>
      </c>
      <c r="P558" s="193" t="str">
        <f>IF(OR(AND(A558&lt;&gt;"",COUNTIF(Bugs!B:B,A558)&gt;0),AND(B558&lt;&gt;"",COUNTIF(Bugs!A:A,B558)&gt;0)),"Y","")</f>
        <v/>
      </c>
      <c r="Q558" s="193" t="str">
        <f>IF(OR(
    AND(COUNTIF(Bugs!A:A,B558)&gt;0,ISNUMBER(SEARCH("x",INDEX(Bugs!C:C,MATCH(B558,Bugs!A:A,0))))),
    AND(COUNTIF(Bugs!B:B,B558)&gt;0,ISNUMBER(SEARCH("x",INDEX(Bugs!C:C,MATCH(B558,Bugs!B:B,0))))),
    AND(COUNTIF(Bugs!A:A,B558)&gt;0,ISNUMBER(SEARCH("x",INDEX(Bugs!D:D,MATCH(B558,Bugs!A:A,0))))),
    AND(COUNTIF(Bugs!B:B,B558)&gt;0,ISNUMBER(SEARCH("x",INDEX(Bugs!D:D,MATCH(B558,Bugs!B:B,0)))))
),"Y","")</f>
        <v/>
      </c>
      <c r="R558">
        <f ca="1">IF(OR(ISNUMBER(MATCH(L558,MasterData!$D$3:$D$18,0)),ISNUMBER(MATCH(L558,MasterData!$C$3:$C$18,0))),
    DATEDIF(E558,I558,"d"),
    DATEDIF(E558,TODAY(),"d"))</f>
        <v>0</v>
      </c>
      <c r="S558">
        <f t="shared" ca="1" si="28"/>
        <v>1</v>
      </c>
      <c r="T558">
        <f t="shared" ca="1" si="30"/>
        <v>0</v>
      </c>
      <c r="U558">
        <f t="shared" ca="1" si="29"/>
        <v>0</v>
      </c>
    </row>
    <row r="559" spans="2:21" x14ac:dyDescent="0.35">
      <c r="B559" t="s">
        <v>1422</v>
      </c>
      <c r="D559" s="34" t="s">
        <v>746</v>
      </c>
      <c r="E559" s="208">
        <v>46003</v>
      </c>
      <c r="G559" t="s">
        <v>886</v>
      </c>
      <c r="I559" s="208">
        <v>46006</v>
      </c>
      <c r="K559" t="s">
        <v>1410</v>
      </c>
      <c r="L559" t="s">
        <v>171</v>
      </c>
      <c r="M559" t="s">
        <v>1423</v>
      </c>
      <c r="N559" t="s">
        <v>237</v>
      </c>
      <c r="P559" s="193" t="str">
        <f>IF(OR(AND(A559&lt;&gt;"",COUNTIF(Bugs!B:B,A559)&gt;0),AND(B559&lt;&gt;"",COUNTIF(Bugs!A:A,B559)&gt;0)),"Y","")</f>
        <v/>
      </c>
      <c r="Q559" s="193" t="str">
        <f>IF(OR(
    AND(COUNTIF(Bugs!A:A,B559)&gt;0,ISNUMBER(SEARCH("x",INDEX(Bugs!C:C,MATCH(B559,Bugs!A:A,0))))),
    AND(COUNTIF(Bugs!B:B,B559)&gt;0,ISNUMBER(SEARCH("x",INDEX(Bugs!C:C,MATCH(B559,Bugs!B:B,0))))),
    AND(COUNTIF(Bugs!A:A,B559)&gt;0,ISNUMBER(SEARCH("x",INDEX(Bugs!D:D,MATCH(B559,Bugs!A:A,0))))),
    AND(COUNTIF(Bugs!B:B,B559)&gt;0,ISNUMBER(SEARCH("x",INDEX(Bugs!D:D,MATCH(B559,Bugs!B:B,0)))))
),"Y","")</f>
        <v/>
      </c>
      <c r="R559">
        <f ca="1">IF(OR(ISNUMBER(MATCH(L559,MasterData!$D$3:$D$18,0)),ISNUMBER(MATCH(L559,MasterData!$C$3:$C$18,0))),
    DATEDIF(E559,I559,"d"),
    DATEDIF(E559,TODAY(),"d"))</f>
        <v>3</v>
      </c>
      <c r="S559">
        <f t="shared" ca="1" si="28"/>
        <v>1</v>
      </c>
      <c r="T559">
        <f t="shared" ca="1" si="30"/>
        <v>0</v>
      </c>
      <c r="U559">
        <f t="shared" ca="1" si="29"/>
        <v>0</v>
      </c>
    </row>
    <row r="560" spans="2:21" x14ac:dyDescent="0.35">
      <c r="B560" t="s">
        <v>1424</v>
      </c>
      <c r="D560" s="34" t="s">
        <v>480</v>
      </c>
      <c r="E560" s="208">
        <v>46005</v>
      </c>
      <c r="G560" t="s">
        <v>715</v>
      </c>
      <c r="I560" s="208">
        <v>46006</v>
      </c>
      <c r="K560" t="s">
        <v>1410</v>
      </c>
      <c r="L560" t="s">
        <v>171</v>
      </c>
      <c r="M560" t="s">
        <v>1425</v>
      </c>
      <c r="N560" t="s">
        <v>237</v>
      </c>
      <c r="P560" s="193" t="str">
        <f>IF(OR(AND(A560&lt;&gt;"",COUNTIF(Bugs!B:B,A560)&gt;0),AND(B560&lt;&gt;"",COUNTIF(Bugs!A:A,B560)&gt;0)),"Y","")</f>
        <v/>
      </c>
      <c r="Q560" s="193" t="str">
        <f>IF(OR(
    AND(COUNTIF(Bugs!A:A,B560)&gt;0,ISNUMBER(SEARCH("x",INDEX(Bugs!C:C,MATCH(B560,Bugs!A:A,0))))),
    AND(COUNTIF(Bugs!B:B,B560)&gt;0,ISNUMBER(SEARCH("x",INDEX(Bugs!C:C,MATCH(B560,Bugs!B:B,0))))),
    AND(COUNTIF(Bugs!A:A,B560)&gt;0,ISNUMBER(SEARCH("x",INDEX(Bugs!D:D,MATCH(B560,Bugs!A:A,0))))),
    AND(COUNTIF(Bugs!B:B,B560)&gt;0,ISNUMBER(SEARCH("x",INDEX(Bugs!D:D,MATCH(B560,Bugs!B:B,0)))))
),"Y","")</f>
        <v/>
      </c>
      <c r="R560">
        <f ca="1">IF(OR(ISNUMBER(MATCH(L560,MasterData!$D$3:$D$18,0)),ISNUMBER(MATCH(L560,MasterData!$C$3:$C$18,0))),
    DATEDIF(E560,I560,"d"),
    DATEDIF(E560,TODAY(),"d"))</f>
        <v>1</v>
      </c>
      <c r="S560">
        <f t="shared" ca="1" si="28"/>
        <v>1</v>
      </c>
      <c r="T560">
        <f t="shared" ca="1" si="30"/>
        <v>0</v>
      </c>
      <c r="U560">
        <f t="shared" ca="1" si="29"/>
        <v>0</v>
      </c>
    </row>
    <row r="561" spans="2:21" x14ac:dyDescent="0.35">
      <c r="B561" t="s">
        <v>1426</v>
      </c>
      <c r="D561" s="34" t="s">
        <v>480</v>
      </c>
      <c r="E561" s="208">
        <v>46005</v>
      </c>
      <c r="G561" t="s">
        <v>715</v>
      </c>
      <c r="I561" s="208">
        <v>46005</v>
      </c>
      <c r="K561" t="s">
        <v>1410</v>
      </c>
      <c r="L561" t="s">
        <v>164</v>
      </c>
      <c r="M561" t="s">
        <v>1427</v>
      </c>
      <c r="N561" t="s">
        <v>237</v>
      </c>
      <c r="P561" s="193" t="str">
        <f>IF(OR(AND(A561&lt;&gt;"",COUNTIF(Bugs!B:B,A561)&gt;0),AND(B561&lt;&gt;"",COUNTIF(Bugs!A:A,B561)&gt;0)),"Y","")</f>
        <v/>
      </c>
      <c r="Q561" s="193" t="str">
        <f>IF(OR(
    AND(COUNTIF(Bugs!A:A,B561)&gt;0,ISNUMBER(SEARCH("x",INDEX(Bugs!C:C,MATCH(B561,Bugs!A:A,0))))),
    AND(COUNTIF(Bugs!B:B,B561)&gt;0,ISNUMBER(SEARCH("x",INDEX(Bugs!C:C,MATCH(B561,Bugs!B:B,0))))),
    AND(COUNTIF(Bugs!A:A,B561)&gt;0,ISNUMBER(SEARCH("x",INDEX(Bugs!D:D,MATCH(B561,Bugs!A:A,0))))),
    AND(COUNTIF(Bugs!B:B,B561)&gt;0,ISNUMBER(SEARCH("x",INDEX(Bugs!D:D,MATCH(B561,Bugs!B:B,0)))))
),"Y","")</f>
        <v/>
      </c>
      <c r="R561">
        <f ca="1">IF(OR(ISNUMBER(MATCH(L561,MasterData!$D$3:$D$18,0)),ISNUMBER(MATCH(L561,MasterData!$C$3:$C$18,0))),
    DATEDIF(E561,I561,"d"),
    DATEDIF(E561,TODAY(),"d"))</f>
        <v>2</v>
      </c>
      <c r="S561">
        <f t="shared" ca="1" si="28"/>
        <v>1</v>
      </c>
      <c r="T561">
        <f t="shared" ca="1" si="30"/>
        <v>0</v>
      </c>
      <c r="U561">
        <f t="shared" ca="1" si="29"/>
        <v>0</v>
      </c>
    </row>
    <row r="562" spans="2:21" x14ac:dyDescent="0.35">
      <c r="B562" t="s">
        <v>156</v>
      </c>
      <c r="D562" s="34" t="s">
        <v>480</v>
      </c>
      <c r="E562" s="208">
        <v>46005</v>
      </c>
      <c r="G562" t="s">
        <v>715</v>
      </c>
      <c r="I562" s="208">
        <v>46006</v>
      </c>
      <c r="K562" t="s">
        <v>1410</v>
      </c>
      <c r="L562" t="s">
        <v>171</v>
      </c>
      <c r="M562" t="s">
        <v>1428</v>
      </c>
      <c r="N562" t="s">
        <v>237</v>
      </c>
      <c r="P562" s="193" t="str">
        <f>IF(OR(AND(A562&lt;&gt;"",COUNTIF(Bugs!B:B,A562)&gt;0),AND(B562&lt;&gt;"",COUNTIF(Bugs!A:A,B562)&gt;0)),"Y","")</f>
        <v>Y</v>
      </c>
      <c r="Q562" s="193" t="str">
        <f>IF(OR(
    AND(COUNTIF(Bugs!A:A,B562)&gt;0,ISNUMBER(SEARCH("x",INDEX(Bugs!C:C,MATCH(B562,Bugs!A:A,0))))),
    AND(COUNTIF(Bugs!B:B,B562)&gt;0,ISNUMBER(SEARCH("x",INDEX(Bugs!C:C,MATCH(B562,Bugs!B:B,0))))),
    AND(COUNTIF(Bugs!A:A,B562)&gt;0,ISNUMBER(SEARCH("x",INDEX(Bugs!D:D,MATCH(B562,Bugs!A:A,0))))),
    AND(COUNTIF(Bugs!B:B,B562)&gt;0,ISNUMBER(SEARCH("x",INDEX(Bugs!D:D,MATCH(B562,Bugs!B:B,0)))))
),"Y","")</f>
        <v>Y</v>
      </c>
      <c r="R562">
        <f ca="1">IF(OR(ISNUMBER(MATCH(L562,MasterData!$D$3:$D$18,0)),ISNUMBER(MATCH(L562,MasterData!$C$3:$C$18,0))),
    DATEDIF(E562,I562,"d"),
    DATEDIF(E562,TODAY(),"d"))</f>
        <v>1</v>
      </c>
      <c r="S562">
        <f t="shared" ca="1" si="28"/>
        <v>1</v>
      </c>
      <c r="T562">
        <f t="shared" ca="1" si="30"/>
        <v>0</v>
      </c>
      <c r="U562">
        <f t="shared" ca="1" si="29"/>
        <v>0</v>
      </c>
    </row>
    <row r="563" spans="2:21" x14ac:dyDescent="0.35">
      <c r="B563" t="s">
        <v>1429</v>
      </c>
      <c r="D563" s="34" t="s">
        <v>1066</v>
      </c>
      <c r="E563" s="208">
        <v>46006</v>
      </c>
      <c r="G563" t="s">
        <v>1090</v>
      </c>
      <c r="I563" s="208">
        <v>46006</v>
      </c>
      <c r="K563" t="s">
        <v>1410</v>
      </c>
      <c r="L563" t="s">
        <v>166</v>
      </c>
      <c r="M563" t="s">
        <v>1430</v>
      </c>
      <c r="N563" t="s">
        <v>237</v>
      </c>
      <c r="P563" s="193" t="str">
        <f>IF(OR(AND(A563&lt;&gt;"",COUNTIF(Bugs!B:B,A563)&gt;0),AND(B563&lt;&gt;"",COUNTIF(Bugs!A:A,B563)&gt;0)),"Y","")</f>
        <v/>
      </c>
      <c r="Q563" s="193" t="str">
        <f>IF(OR(
    AND(COUNTIF(Bugs!A:A,B563)&gt;0,ISNUMBER(SEARCH("x",INDEX(Bugs!C:C,MATCH(B563,Bugs!A:A,0))))),
    AND(COUNTIF(Bugs!B:B,B563)&gt;0,ISNUMBER(SEARCH("x",INDEX(Bugs!C:C,MATCH(B563,Bugs!B:B,0))))),
    AND(COUNTIF(Bugs!A:A,B563)&gt;0,ISNUMBER(SEARCH("x",INDEX(Bugs!D:D,MATCH(B563,Bugs!A:A,0))))),
    AND(COUNTIF(Bugs!B:B,B563)&gt;0,ISNUMBER(SEARCH("x",INDEX(Bugs!D:D,MATCH(B563,Bugs!B:B,0)))))
),"Y","")</f>
        <v/>
      </c>
      <c r="R563">
        <f ca="1">IF(OR(ISNUMBER(MATCH(L563,MasterData!$D$3:$D$18,0)),ISNUMBER(MATCH(L563,MasterData!$C$3:$C$18,0))),
    DATEDIF(E563,I563,"d"),
    DATEDIF(E563,TODAY(),"d"))</f>
        <v>0</v>
      </c>
      <c r="S563">
        <f t="shared" ca="1" si="28"/>
        <v>1</v>
      </c>
      <c r="T563">
        <f t="shared" ref="T563:T566" ca="1" si="31">IF(AND($R563&gt;7,R563&lt;=30),1,0)</f>
        <v>0</v>
      </c>
      <c r="U563">
        <f t="shared" ca="1" si="29"/>
        <v>0</v>
      </c>
    </row>
    <row r="564" spans="2:21" x14ac:dyDescent="0.35">
      <c r="B564" t="s">
        <v>157</v>
      </c>
      <c r="D564" s="34" t="s">
        <v>1306</v>
      </c>
      <c r="E564" s="208">
        <v>46006</v>
      </c>
      <c r="G564" t="s">
        <v>1140</v>
      </c>
      <c r="I564" s="208">
        <v>46006</v>
      </c>
      <c r="K564" t="s">
        <v>1404</v>
      </c>
      <c r="L564" t="s">
        <v>164</v>
      </c>
      <c r="M564" t="s">
        <v>1431</v>
      </c>
      <c r="N564" t="s">
        <v>237</v>
      </c>
      <c r="P564" s="193" t="str">
        <f>IF(OR(AND(A564&lt;&gt;"",COUNTIF(Bugs!B:B,A564)&gt;0),AND(B564&lt;&gt;"",COUNTIF(Bugs!A:A,B564)&gt;0)),"Y","")</f>
        <v>Y</v>
      </c>
      <c r="Q564" s="193" t="str">
        <f>IF(OR(
    AND(COUNTIF(Bugs!A:A,B564)&gt;0,ISNUMBER(SEARCH("x",INDEX(Bugs!C:C,MATCH(B564,Bugs!A:A,0))))),
    AND(COUNTIF(Bugs!B:B,B564)&gt;0,ISNUMBER(SEARCH("x",INDEX(Bugs!C:C,MATCH(B564,Bugs!B:B,0))))),
    AND(COUNTIF(Bugs!A:A,B564)&gt;0,ISNUMBER(SEARCH("x",INDEX(Bugs!D:D,MATCH(B564,Bugs!A:A,0))))),
    AND(COUNTIF(Bugs!B:B,B564)&gt;0,ISNUMBER(SEARCH("x",INDEX(Bugs!D:D,MATCH(B564,Bugs!B:B,0)))))
),"Y","")</f>
        <v>Y</v>
      </c>
      <c r="R564">
        <f ca="1">IF(OR(ISNUMBER(MATCH(L564,MasterData!$D$3:$D$18,0)),ISNUMBER(MATCH(L564,MasterData!$C$3:$C$18,0))),
    DATEDIF(E564,I564,"d"),
    DATEDIF(E564,TODAY(),"d"))</f>
        <v>1</v>
      </c>
      <c r="S564">
        <f t="shared" ca="1" si="28"/>
        <v>1</v>
      </c>
      <c r="T564">
        <f t="shared" ca="1" si="31"/>
        <v>0</v>
      </c>
      <c r="U564">
        <f t="shared" ca="1" si="29"/>
        <v>0</v>
      </c>
    </row>
    <row r="565" spans="2:21" x14ac:dyDescent="0.35">
      <c r="B565" t="s">
        <v>1432</v>
      </c>
      <c r="D565" s="34" t="s">
        <v>746</v>
      </c>
      <c r="E565" s="208">
        <v>46006</v>
      </c>
      <c r="G565" t="s">
        <v>816</v>
      </c>
      <c r="I565" s="208">
        <v>46006</v>
      </c>
      <c r="K565" t="s">
        <v>1407</v>
      </c>
      <c r="L565" t="s">
        <v>164</v>
      </c>
      <c r="M565" t="s">
        <v>1433</v>
      </c>
      <c r="N565" t="s">
        <v>237</v>
      </c>
      <c r="P565" s="193" t="str">
        <f>IF(OR(AND(A565&lt;&gt;"",COUNTIF(Bugs!B:B,A565)&gt;0),AND(B565&lt;&gt;"",COUNTIF(Bugs!A:A,B565)&gt;0)),"Y","")</f>
        <v/>
      </c>
      <c r="Q565" s="193" t="str">
        <f>IF(OR(
    AND(COUNTIF(Bugs!A:A,B565)&gt;0,ISNUMBER(SEARCH("x",INDEX(Bugs!C:C,MATCH(B565,Bugs!A:A,0))))),
    AND(COUNTIF(Bugs!B:B,B565)&gt;0,ISNUMBER(SEARCH("x",INDEX(Bugs!C:C,MATCH(B565,Bugs!B:B,0))))),
    AND(COUNTIF(Bugs!A:A,B565)&gt;0,ISNUMBER(SEARCH("x",INDEX(Bugs!D:D,MATCH(B565,Bugs!A:A,0))))),
    AND(COUNTIF(Bugs!B:B,B565)&gt;0,ISNUMBER(SEARCH("x",INDEX(Bugs!D:D,MATCH(B565,Bugs!B:B,0)))))
),"Y","")</f>
        <v/>
      </c>
      <c r="R565">
        <f ca="1">IF(OR(ISNUMBER(MATCH(L565,MasterData!$D$3:$D$18,0)),ISNUMBER(MATCH(L565,MasterData!$C$3:$C$18,0))),
    DATEDIF(E565,I565,"d"),
    DATEDIF(E565,TODAY(),"d"))</f>
        <v>1</v>
      </c>
      <c r="S565">
        <f t="shared" ca="1" si="28"/>
        <v>1</v>
      </c>
      <c r="T565">
        <f t="shared" ca="1" si="31"/>
        <v>0</v>
      </c>
      <c r="U565">
        <f t="shared" ca="1" si="29"/>
        <v>0</v>
      </c>
    </row>
    <row r="566" spans="2:21" x14ac:dyDescent="0.35">
      <c r="B566" t="s">
        <v>1434</v>
      </c>
      <c r="D566" s="34" t="s">
        <v>480</v>
      </c>
      <c r="E566" s="208">
        <v>46006</v>
      </c>
      <c r="G566" t="s">
        <v>804</v>
      </c>
      <c r="I566" s="208">
        <v>46006</v>
      </c>
      <c r="K566" t="s">
        <v>1407</v>
      </c>
      <c r="L566" t="s">
        <v>164</v>
      </c>
      <c r="M566" t="s">
        <v>1435</v>
      </c>
      <c r="N566" t="s">
        <v>237</v>
      </c>
      <c r="P566" s="193" t="str">
        <f>IF(OR(AND(A566&lt;&gt;"",COUNTIF(Bugs!B:B,A566)&gt;0),AND(B566&lt;&gt;"",COUNTIF(Bugs!A:A,B566)&gt;0)),"Y","")</f>
        <v/>
      </c>
      <c r="Q566" s="193" t="str">
        <f>IF(OR(
    AND(COUNTIF(Bugs!A:A,B566)&gt;0,ISNUMBER(SEARCH("x",INDEX(Bugs!C:C,MATCH(B566,Bugs!A:A,0))))),
    AND(COUNTIF(Bugs!B:B,B566)&gt;0,ISNUMBER(SEARCH("x",INDEX(Bugs!C:C,MATCH(B566,Bugs!B:B,0))))),
    AND(COUNTIF(Bugs!A:A,B566)&gt;0,ISNUMBER(SEARCH("x",INDEX(Bugs!D:D,MATCH(B566,Bugs!A:A,0))))),
    AND(COUNTIF(Bugs!B:B,B566)&gt;0,ISNUMBER(SEARCH("x",INDEX(Bugs!D:D,MATCH(B566,Bugs!B:B,0)))))
),"Y","")</f>
        <v/>
      </c>
      <c r="R566">
        <f ca="1">IF(OR(ISNUMBER(MATCH(L566,MasterData!$D$3:$D$18,0)),ISNUMBER(MATCH(L566,MasterData!$C$3:$C$18,0))),
    DATEDIF(E566,I566,"d"),
    DATEDIF(E566,TODAY(),"d"))</f>
        <v>1</v>
      </c>
      <c r="S566">
        <f t="shared" ca="1" si="28"/>
        <v>1</v>
      </c>
      <c r="T566">
        <f t="shared" ca="1" si="31"/>
        <v>0</v>
      </c>
      <c r="U566">
        <f t="shared" ca="1" si="29"/>
        <v>0</v>
      </c>
    </row>
  </sheetData>
  <hyperlinks>
    <hyperlink ref="B194" r:id="rId1" display="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B0D7FD49-D96A-4E3B-AF5B-632CA3B3BA15}"/>
    <hyperlink ref="B196" r:id="rId2" display="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xr:uid="{DB269112-24EF-4AEA-898C-4BF8CCF15294}"/>
    <hyperlink ref="B197" r:id="rId3" display="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FA32F60E-889C-463C-A0D0-C25227D8B007}"/>
    <hyperlink ref="B199" r:id="rId4" display="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F1B903A7-76B0-4186-AA26-914D8B460DE4}"/>
    <hyperlink ref="B200" r:id="rId5" display="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xr:uid="{B5B776EE-DD92-4A71-8C90-CC80A8B5B8D9}"/>
    <hyperlink ref="B208" r:id="rId6" display="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BD6EF28-1FC9-402E-ADC7-8D643016B3ED}"/>
    <hyperlink ref="B209" r:id="rId7" display="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C002648-AB24-42B3-9316-E4C7EECCBA63}"/>
    <hyperlink ref="B210" r:id="rId8"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0EFED53-EFA1-434B-91A0-1C7191081846}"/>
    <hyperlink ref="B211" r:id="rId9" display="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C6949D7-90BC-43E1-8ACB-49E1D5B40DCF}"/>
    <hyperlink ref="B213" r:id="rId10" display="https://myit.siemens.com/incident.do?sys_id=7da4ac02c3d3265032b8f7bc7a0131ac&amp;sysparm_record_target=incident&amp;sysparm_record_row=3&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75E935-BF8E-4CB8-A2BD-46756405B015}"/>
    <hyperlink ref="B214" r:id="rId11" display="https://myit.siemens.com/incident.do?sys_id=a6b81bcec3172a50304cf7bc7a0131ad&amp;sysparm_record_target=incident&amp;sysparm_record_row=2&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482941F-B9F5-42AC-8A4B-3BD86EF1A1E7}"/>
    <hyperlink ref="B212" r:id="rId12" display="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A99924A-098C-418F-821D-84146328561A}"/>
    <hyperlink ref="B241" r:id="rId13" display="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D7A5C8E7-21E4-40D0-A608-03090696039E}"/>
    <hyperlink ref="B244" r:id="rId14" display="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F8B0D5F2-B2CD-4A87-81D5-AE1EDEF3F331}"/>
    <hyperlink ref="B245" r:id="rId15" display="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40F8107D-8331-4FAC-8391-307E13A318D0}"/>
    <hyperlink ref="B246" r:id="rId16" display="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xr:uid="{AD8769EC-D05D-455D-B4E3-EDEBD56DAC6F}"/>
    <hyperlink ref="B247" r:id="rId17" display="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F88885A6-6F90-446D-B074-30E24DB4D996}"/>
    <hyperlink ref="B248" r:id="rId18" display="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xr:uid="{574CE543-6F25-46BA-AC71-43F798592661}"/>
    <hyperlink ref="B242" r:id="rId19" display="https://myit.siemens.com/now/nav/ui/classic/params/target/incident.do%3Fsys_id%3Dc5156d00c3eea650fab2bc65e0013162%26sysparm_stack%3D%26sysparm_view%3D" xr:uid="{D7D72554-A89B-478B-9506-EF0C8B30A81B}"/>
    <hyperlink ref="B249" r:id="rId20" display="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E97E31F3-2B31-48CD-8A30-258765B7C7C7}"/>
    <hyperlink ref="B250" r:id="rId21" display="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511B54ED-CA2E-4877-B824-57963E439B17}"/>
    <hyperlink ref="B251" r:id="rId22" display="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5C8AE1CC-22F6-4047-8A1F-B0BE3ED5014E}"/>
    <hyperlink ref="B253" r:id="rId23" display="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D57281F0-28E1-48DE-A680-5CCB27901651}"/>
    <hyperlink ref="B254" r:id="rId24" display="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1D214FE5-E102-4CE2-9017-5CB3684D239A}"/>
    <hyperlink ref="B252" r:id="rId25" display="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1CB0F50-6619-45B5-B810-78EE393A6014}"/>
    <hyperlink ref="B255" r:id="rId26" display="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A1F8CE3-7CD5-418A-8FBC-152ED342E55C}"/>
    <hyperlink ref="B256" r:id="rId27" display="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5517441-4BF2-4002-8005-9306185B15B0}"/>
    <hyperlink ref="B257" r:id="rId28" display="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CCCA8829-28B1-4265-883B-86993029F5D0}"/>
    <hyperlink ref="B258" r:id="rId29" display="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1AE6698-3B3F-4EBA-B431-A695AA87AE28}"/>
    <hyperlink ref="B259" r:id="rId30" display="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08EF42B-EE03-4E76-AAF1-2D6FC84461EB}"/>
    <hyperlink ref="B260" r:id="rId31" display="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700677-5569-4A7F-8681-261F5114F041}"/>
    <hyperlink ref="B261" r:id="rId32" display="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E583506-E428-4072-B685-9AC443FCC7E4}"/>
    <hyperlink ref="B262" r:id="rId33" display="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CBF85AD-BEED-4221-8719-8DE05CE785D7}"/>
    <hyperlink ref="B263" r:id="rId34" display="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2499FEF-1DF9-4145-9900-A65D62A4A125}"/>
    <hyperlink ref="B264" r:id="rId35" display="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2517E1D-253C-482F-871B-8D348B9C3928}"/>
    <hyperlink ref="B265" r:id="rId36" display="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518EDC5-137B-436A-A112-B0E11AC587E5}"/>
    <hyperlink ref="B266" r:id="rId37" display="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67A0C6F-98E9-4069-A75C-41B116D6FE76}"/>
    <hyperlink ref="B268" r:id="rId38" display="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337A764-926D-4E71-99E6-469EE5129A92}"/>
    <hyperlink ref="B269" r:id="rId39" display="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742D583-66F0-4DCB-93E7-2613B3237ADA}"/>
    <hyperlink ref="B270" r:id="rId40" display="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525584E-B46A-487C-AEA8-985AC38DEEBA}"/>
    <hyperlink ref="B271" r:id="rId41" display="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0CF2370-56C5-49FF-BECE-A583EF2AF511}"/>
    <hyperlink ref="B272" r:id="rId42" display="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AF6DD55-CEBB-4AC2-8C79-6A689B186DD0}"/>
    <hyperlink ref="B273" r:id="rId43" display="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60CB61-2770-43E1-BE6F-5056C34906FD}"/>
    <hyperlink ref="B274" r:id="rId44" display="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43A1D38-BC46-4D8B-A36A-FBB4A0A14EED}"/>
    <hyperlink ref="B275" r:id="rId45" display="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6911C81-08FD-48DA-9D9D-FF1B6317BCEE}"/>
    <hyperlink ref="B276" r:id="rId46" display="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CBD81C1-E304-4D41-884C-BC566AF2845C}"/>
    <hyperlink ref="B278" r:id="rId47" display="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3D1DE2D-270D-45E4-A0B1-DBAA69977A04}"/>
    <hyperlink ref="B279" r:id="rId48" display="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E48B77E-CC17-4A49-B862-876AC2218693}"/>
    <hyperlink ref="B280" r:id="rId49" display="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B9E7501-4952-4470-A779-C69A7E1A1DFD}"/>
    <hyperlink ref="B282" r:id="rId50" display="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D6C2026-0930-49A2-9CC7-1C1355CBD1A6}"/>
    <hyperlink ref="B283" r:id="rId51" display="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225D814-3CCB-42DF-8AAC-F920DCA3F536}"/>
    <hyperlink ref="B285" r:id="rId52" display="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1DB968-2963-48F5-B44A-60B32DE4B6CF}"/>
    <hyperlink ref="B286" r:id="rId53" display="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6E01413-6AD4-4620-BE2C-F6B4F237DD5E}"/>
    <hyperlink ref="B287" r:id="rId54" display="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164C48C-F04A-43CE-AAC4-00F950E0C500}"/>
    <hyperlink ref="B288" r:id="rId55" display="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0272A9F-8DAB-4CC6-B3CD-D158C69E54E3}"/>
    <hyperlink ref="B289" r:id="rId56" display="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162A616-D0F7-4E63-A288-4B87E39081F9}"/>
    <hyperlink ref="B290" r:id="rId57" display="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C707D5C-7C24-4669-B37E-0040E90F22EE}"/>
    <hyperlink ref="B291" r:id="rId58" display="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57CA90E-01D5-4FEE-9F38-F63C0F6712A6}"/>
    <hyperlink ref="B292" r:id="rId59" display="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15CB6F7-9AA7-48EF-9E7E-102D2DED5C74}"/>
    <hyperlink ref="B293" r:id="rId60" display="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F49A3A9-A0AC-4DB0-A090-5C8DC6A06119}"/>
    <hyperlink ref="B294" r:id="rId61" display="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7D143E2-C032-4BA9-91AA-FCDC786411C7}"/>
    <hyperlink ref="B295" r:id="rId62" display="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B5D2E0D-204A-4172-B818-0BA132A8601B}"/>
    <hyperlink ref="B297" r:id="rId63" display="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8E856C-A5E2-4E34-B1E4-839244AE7F35}"/>
    <hyperlink ref="B298" r:id="rId64" display="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EE78444E-C34D-4B54-8381-C5F423610695}"/>
    <hyperlink ref="B299" r:id="rId65" display="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CCCCB81-4BA5-48FF-B4F0-3B2DC9C49CDB}"/>
    <hyperlink ref="B301" r:id="rId66" display="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B25DFE42-592F-4581-A0F7-532E223C6D01}"/>
    <hyperlink ref="B302" r:id="rId67" display="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1D910841-9217-43BF-8BFF-8B8A4B7CBE21}"/>
    <hyperlink ref="B303" r:id="rId68" display="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2CCC3E3A-CA54-4496-8815-AB80CA57956D}"/>
    <hyperlink ref="B304" r:id="rId69" display="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0D1E387-6FA4-4F2E-B680-DE7C3E836B77}"/>
    <hyperlink ref="B305" r:id="rId70" display="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10F44C2-ACC6-4824-A1D9-4440C0725842}"/>
    <hyperlink ref="B306" r:id="rId71" display="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8256680-6954-437D-A8B3-A2D09313169E}"/>
    <hyperlink ref="B307" r:id="rId72" display="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80ADE0A-E7A8-4370-B495-C26D7AFC139B}"/>
    <hyperlink ref="B308" r:id="rId73" display="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E579202-A271-4062-8C77-4AD57026DC94}"/>
    <hyperlink ref="B309" r:id="rId74" display="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8587FD8-07D5-4181-B686-C21EB53CBEF6}"/>
    <hyperlink ref="B310" r:id="rId75" display="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99BA05C-022D-4294-B3E9-1BD8E168125A}"/>
    <hyperlink ref="B311" r:id="rId76" display="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B6027AB-1228-4611-9E13-B920DE7B2DDA}"/>
    <hyperlink ref="B312" r:id="rId77" display="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8C5140C-12EB-4ABF-8ADA-CA12EE837FBB}"/>
    <hyperlink ref="B313" r:id="rId78" display="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046948D-FFFC-43B3-9031-758F1F365408}"/>
    <hyperlink ref="B314" r:id="rId79" display="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B6F06E3-0772-492C-8430-113AD63B55B8}"/>
    <hyperlink ref="B315" r:id="rId80" display="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A96A4178-6396-4F76-BF83-A47BBFA1A44B}"/>
    <hyperlink ref="B243" r:id="rId81" display="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xr:uid="{02ECBB9D-0B3E-4573-B763-5D5793490E6F}"/>
    <hyperlink ref="B267" r:id="rId82" display="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B1CB453-05B8-4B8F-A271-1CC246CE8A81}"/>
    <hyperlink ref="B277" r:id="rId83" display="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282207C-1CE2-4AF9-A6D5-8B2874887E81}"/>
    <hyperlink ref="B281" r:id="rId84" display="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D0A6AAE-D739-4C8C-B33E-8AE82B7293EF}"/>
    <hyperlink ref="B284" r:id="rId85" display="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5BFBD25-C3E2-4C48-B112-43ECC1A2346D}"/>
    <hyperlink ref="B300" r:id="rId86" display="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61FBE8BB-EF9D-41B1-851D-69B8275D4D42}"/>
    <hyperlink ref="B316" r:id="rId87" display="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45BED2FB-E484-4B68-9D5C-327101CFF2D5}"/>
    <hyperlink ref="B317" r:id="rId88" display="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12DFBAA-5DBB-4B0C-B9ED-14BBAC4C25BD}"/>
    <hyperlink ref="B318" r:id="rId89" display="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28F95E8-DBEB-4D21-B8CD-B5C05DA9DF57}"/>
    <hyperlink ref="B319" r:id="rId90" display="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5543619-ED73-4633-ADC0-8A319C5404BA}"/>
    <hyperlink ref="B320" r:id="rId91" display="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C3EFF70-C85A-454C-971C-B44F8621DA20}"/>
    <hyperlink ref="B321" r:id="rId92" display="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8D835E0-4CAD-4DD4-8050-61D2DC5280F9}"/>
    <hyperlink ref="B322" r:id="rId93" display="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7977503-97A9-435C-B724-DEAE6C00E55A}"/>
    <hyperlink ref="B323" r:id="rId94" display="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7606267-7FDE-408C-A701-91051A13ADEC}"/>
    <hyperlink ref="B324" r:id="rId95" display="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C6AB62C-8F51-458B-93D1-D4938141F10B}"/>
    <hyperlink ref="B325" r:id="rId96" display="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3CF1313-A814-4B98-A662-296EB95B3C92}"/>
    <hyperlink ref="B326" r:id="rId97" display="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3ACBB13-8F3E-4142-86FE-8F2094DECAEE}"/>
    <hyperlink ref="B327" r:id="rId98" display="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33E1433-322D-4F0B-A868-8DF9111EC786}"/>
    <hyperlink ref="B328" r:id="rId99" display="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C4739DB-64B3-45CD-A979-68547C428774}"/>
    <hyperlink ref="B329" r:id="rId100" display="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xr:uid="{96B3224F-2DA3-473E-B74D-2C921BC490D7}"/>
    <hyperlink ref="B330" r:id="rId101" display="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CFF67C1-D03E-49A8-B3A8-F7D3CE0A319C}"/>
    <hyperlink ref="B331" r:id="rId102" display="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D419710-9D29-4936-88BB-DCD167B11967}"/>
    <hyperlink ref="B332" r:id="rId103" display="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0343C89-DB73-4625-9BA5-66C02060CE9B}"/>
    <hyperlink ref="B333" r:id="rId104" display="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890B5EA-1A4C-4DF2-A799-F1B5859ECDCB}"/>
    <hyperlink ref="B334" r:id="rId105" display="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16BF95F-158E-4614-8F07-DEFB68C1FA9D}"/>
    <hyperlink ref="B335" r:id="rId106" display="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C451C01-3DCA-4D08-ACF7-F192FBE24816}"/>
    <hyperlink ref="B336" r:id="rId107" display="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3482158-217C-4606-BDA3-3525974F5B0C}"/>
    <hyperlink ref="B337" r:id="rId108" display="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2B57803-DD5A-4EF2-8C72-15CA8302A3BE}"/>
    <hyperlink ref="B338" r:id="rId109" display="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EF5D115-1C70-4AA3-BC64-F3A1F5450E7D}"/>
    <hyperlink ref="B339" r:id="rId110" display="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ABCAE32-4533-4AF7-942C-279CF85A5082}"/>
    <hyperlink ref="B340" r:id="rId111" display="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391575C-CEB7-4DDE-A1CD-1AE87B00B0E0}"/>
    <hyperlink ref="B341" r:id="rId112" display="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8A4FF19-9574-42C1-BBAE-387CD6BE0D4A}"/>
    <hyperlink ref="B342" r:id="rId113" display="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755AA17-C4D4-4EDE-AEE7-895339EB4682}"/>
    <hyperlink ref="B343" r:id="rId114" display="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8C89BB9-A854-402E-9C11-C2DD4A6C4ADE}"/>
    <hyperlink ref="B347" r:id="rId115" display="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056FE89-7B21-4447-838E-F2F101F770F4}"/>
    <hyperlink ref="B346" r:id="rId116" display="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180E72B-E846-4D25-B525-1F38E95B74A3}"/>
    <hyperlink ref="B345" r:id="rId117" display="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D8AB09F-0C79-4ACC-A657-09B3411A9825}"/>
    <hyperlink ref="B344" r:id="rId118" display="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E7D6F31-647B-4DB3-9FB1-7221CAFAEACF}"/>
    <hyperlink ref="B348" r:id="rId119" display="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DC2F7FF-DA03-44BC-A690-23A632497FD3}"/>
    <hyperlink ref="B349" r:id="rId120" display="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7405157-3D07-496F-99D6-14FCCB522202}"/>
    <hyperlink ref="B350" r:id="rId121" display="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25D82AE-487F-408F-8C2F-7B56771F6821}"/>
    <hyperlink ref="B351" r:id="rId122" display="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99C1207-BB4B-4016-AD8C-9178FDEAF83E}"/>
    <hyperlink ref="B352" r:id="rId123" display="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C2273AD-8CFA-4815-A3DC-DA446DD00F96}"/>
    <hyperlink ref="B353" r:id="rId124" display="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D80F2AA-CB03-48DF-A17A-1F47B1154F41}"/>
    <hyperlink ref="B354" r:id="rId125" display="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F8D84E5-9608-4006-B81D-B978403E5A32}"/>
    <hyperlink ref="B355" r:id="rId126" display="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DA8E0B3-9648-482D-BE13-90743674EB13}"/>
    <hyperlink ref="B356" r:id="rId127" display="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B6CBF0-2D3C-42C3-81B0-39333BE4D856}"/>
    <hyperlink ref="B357" r:id="rId128" display="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837B6AD-2EAF-4884-A49D-64A22011B654}"/>
    <hyperlink ref="B358" r:id="rId129" display="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30AE2EC-AD90-4B5A-9BF4-1206417F0DD1}"/>
    <hyperlink ref="B359" r:id="rId130" display="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880948F-E808-4BCC-9E88-8BC8BEDFEC9B}"/>
    <hyperlink ref="B360" r:id="rId131" display="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2E5F01C-D96E-4E5F-ABE7-25336FDBD674}"/>
    <hyperlink ref="B361" r:id="rId132" display="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79AF318-E4BF-4118-939C-1BE2D1CF3129}"/>
    <hyperlink ref="B362" r:id="rId133" display="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7D07B25-B220-4CDA-BE32-A6E327B677FB}"/>
    <hyperlink ref="B363" r:id="rId134" display="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6041D87-C110-4E62-B902-A8A12D336973}"/>
    <hyperlink ref="B364" r:id="rId135" display="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6AB97C6-DCFA-48A7-BE40-1B8E81AEDC87}"/>
    <hyperlink ref="B365" r:id="rId136" display="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628DE14-39E5-4011-B52D-53FBF9F89DB1}"/>
    <hyperlink ref="B366" r:id="rId137" display="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8C987A5-75B3-498E-85C2-DD3EA83BEBD9}"/>
    <hyperlink ref="B367" r:id="rId138" display="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52C3479-E436-4CC6-9D80-CB6FA85FAA41}"/>
    <hyperlink ref="B368" r:id="rId139" display="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5453E926-C667-47ED-92E6-8E094B23FED1}"/>
    <hyperlink ref="B369" r:id="rId140" display="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1C01880F-AD2F-4AA2-BB80-DEF7FBBA71B1}"/>
    <hyperlink ref="B370" r:id="rId141" display="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xr:uid="{710C4386-AE82-403C-96F8-26DF910E7A5D}"/>
    <hyperlink ref="B371" r:id="rId142" display="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563CA7E-0307-4600-BCEB-19E8F1EB09E2}"/>
    <hyperlink ref="B372" r:id="rId143" display="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01C9869-19D0-496E-B472-4426AA6A0EEF}"/>
    <hyperlink ref="B373" r:id="rId144" display="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8C87B53-5556-47BA-94BD-EF3A40778998}"/>
    <hyperlink ref="B374" r:id="rId145" display="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1C4CD73-0A90-444C-8C4E-28AD1A2AB891}"/>
    <hyperlink ref="B375" r:id="rId146" display="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2AF782C-4ABF-4D22-A6E8-F994AA20C332}"/>
    <hyperlink ref="B376" r:id="rId147" display="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BC20C72-ADDB-4133-A99D-61567889FD5D}"/>
    <hyperlink ref="B377" r:id="rId148" display="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762A492-F204-4EB1-86FC-5F060451FA32}"/>
    <hyperlink ref="B378" r:id="rId149" display="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CBD4355-16DD-4515-8833-EE5FC23F5120}"/>
    <hyperlink ref="B379" r:id="rId150" display="https://myit.siemens.com/incident.do?sys_id=e94da21ec374b698aeeeba75e00131b2&amp;sysparm_record_target=incident&amp;sysparm_record_row=9&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8EB8BA1-4033-4E42-B4AB-4DF5BC23045B}"/>
    <hyperlink ref="B380" r:id="rId151" display="https://myit.siemens.com/incident.do?sys_id=ba5a1f16c3f036d0a33a2fd9d00131b8&amp;sysparm_record_target=incident&amp;sysparm_record_row=8&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47C497B-4A74-4031-BE06-663B4660936F}"/>
    <hyperlink ref="B381" r:id="rId152" display="https://myit.siemens.com/incident.do?sys_id=d305ffdeeb3836182b7cff39cad0cd6e&amp;sysparm_record_target=incident&amp;sysparm_record_row=7&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D3F9B86-35A0-498A-965D-6ADC491D9E75}"/>
    <hyperlink ref="B382" r:id="rId153" display="https://myit.siemens.com/incident.do?sys_id=d37c9026c3b0725032b8f7bc7a013156&amp;sysparm_record_target=incident&amp;sysparm_record_row=6&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1B88718-E8E1-4762-87E6-0DC128876CC6}"/>
    <hyperlink ref="B383" r:id="rId154" display="https://myit.siemens.com/incident.do?sys_id=c9c2e062c334725032b8f7bc7a013158&amp;sysparm_record_target=incident&amp;sysparm_record_row=5&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C6D6B6B-FDF5-4BFC-8407-DA7187158761}"/>
    <hyperlink ref="B384" r:id="rId155" display="https://myit.siemens.com/incident.do?sys_id=94af5fa6c378be98aeeeba75e00131cc&amp;sysparm_record_target=incident&amp;sysparm_record_row=2&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23EE24D-1963-4BD8-87D6-3419B78650A9}"/>
    <hyperlink ref="B385" r:id="rId156" display="https://myit.siemens.com/incident.do?sys_id=455588bac33c3ad0d812790f050131a1&amp;sysparm_record_target=incident&amp;sysparm_record_row=1&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71489EC-CD5F-45BF-B980-6E8DF055D100}"/>
    <hyperlink ref="B386" r:id="rId157" display="https://myit.siemens.com/incident.do?sys_id=0a8788bac338b210304cf7bc7a013192&amp;sysparm_record_target=incident&amp;sysparm_record_row=2&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DA73282-2847-4C71-8689-16FB68700E29}"/>
    <hyperlink ref="B432" r:id="rId158" display="https://myit.siemens.com/incident.do?sys_id=bb69157ec3893210a33a2fd9d00131d7&amp;sysparm_record_target=incident&amp;sysparm_record_row=2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507BD83-DB4A-4EAD-91FA-97C559AF26DC}"/>
    <hyperlink ref="B433" r:id="rId159" display="https://myit.siemens.com/incident.do?sys_id=2c7b06f6c309b210a33a2fd9d0013152&amp;sysparm_record_target=incident&amp;sysparm_record_row=2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385BC3F-0F73-44A1-8297-54CA724DAE21}"/>
    <hyperlink ref="B434" r:id="rId160" display="https://myit.siemens.com/incident.do?sys_id=d2f48af22b81b21028b1f01f5e91bff4&amp;sysparm_record_target=incident&amp;sysparm_record_row=2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53B0756-5ABB-4F3B-915E-B4E755366B72}"/>
    <hyperlink ref="B435" r:id="rId161" display="https://myit.siemens.com/incident.do?sys_id=bba936c7eb0972102b7cff39cad0cdda&amp;sysparm_record_target=incident&amp;sysparm_record_row=2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17402D8-A5CC-4325-8A9C-A65864E13C4F}"/>
    <hyperlink ref="B436" r:id="rId162" display="https://myit.siemens.com/incident.do?sys_id=5056ab4b2bc17a1028b1f01f5e91bf5c&amp;sysparm_record_target=incident&amp;sysparm_record_row=2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BED1495-51A0-40D4-A67F-22D49F851FD9}"/>
    <hyperlink ref="B437" r:id="rId163" display="https://myit.siemens.com/incident.do?sys_id=bc654d5bebc1b6102b7cff39cad0cd9b&amp;sysparm_record_target=incident&amp;sysparm_record_row=2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716A3E4-C54C-4690-97C6-88D84734B727}"/>
    <hyperlink ref="B438" r:id="rId164" display="https://myit.siemens.com/incident.do?sys_id=9fe2606f478db21009d14bad436d4363&amp;sysparm_record_target=incident&amp;sysparm_record_row=2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9BA1FC-1910-40F2-9FA9-838BC1985A1B}"/>
    <hyperlink ref="B439" r:id="rId165" display="https://myit.siemens.com/incident.do?sys_id=9b65a02b4741f21009d14bad436d4381&amp;sysparm_record_target=incident&amp;sysparm_record_row=1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020CCD6-4CAB-4B8F-9165-2896D816A420}"/>
    <hyperlink ref="B440" r:id="rId166" display="https://myit.siemens.com/incident.do?sys_id=be48b8e747093250fc8b7816536d4344&amp;sysparm_record_target=incident&amp;sysparm_record_row=1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4BF2C98-C7C7-488B-8F37-5D6AD993E2BD}"/>
    <hyperlink ref="B441" r:id="rId167" display="https://myit.siemens.com/incident.do?sys_id=5b39782fc345fe10a33a2fd9d001319f&amp;sysparm_record_target=incident&amp;sysparm_record_row=1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6EDC593-F14F-4A45-85E0-DEAA322B0C4A}"/>
    <hyperlink ref="B442" r:id="rId168" display="https://myit.siemens.com/incident.do?sys_id=12a938ebeb8dba102b7cff39cad0cd9c&amp;sysparm_record_target=incident&amp;sysparm_record_row=1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3A75B5A-F7E3-4325-91AB-1C07AEE9FEBF}"/>
    <hyperlink ref="B443" r:id="rId169" display="https://myit.siemens.com/incident.do?sys_id=aa94c9ef474d3250fc8b7816536d43ca&amp;sysparm_record_target=incident&amp;sysparm_record_row=1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05D74C8-80CF-405B-9DDF-ADCE0A6A96BF}"/>
    <hyperlink ref="B444" r:id="rId170" display="https://myit.siemens.com/incident.do?sys_id=28c60daf478d3250fc8b7816536d4382&amp;sysparm_record_target=incident&amp;sysparm_record_row=1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CFCE1F5-33FC-44F7-AB62-E1BA8CDE7EED}"/>
    <hyperlink ref="B445" r:id="rId171" display="https://myit.siemens.com/incident.do?sys_id=4f2351a347c9361009d14bad436d4335&amp;sysparm_record_target=incident&amp;sysparm_record_row=1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6860110-7C91-4CC8-87C0-E69AE236C19A}"/>
    <hyperlink ref="B446" r:id="rId172" display="https://myit.siemens.com/incident.do?sys_id=c3d88eaf4789b250fc8b7816536d4338&amp;sysparm_record_target=incident&amp;sysparm_record_row=1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1E5A05F-0E3B-459C-988B-5269EDC0CF78}"/>
    <hyperlink ref="B447" r:id="rId173" display="https://myit.siemens.com/incident.do?sys_id=6baaf43f3b4936502bf84834c3e45ab5&amp;sysparm_record_target=incident&amp;sysparm_record_row=1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97A7843-F9A3-473E-A092-3037EC82B342}"/>
    <hyperlink ref="B448" r:id="rId174" display="https://myit.siemens.com/incident.do?sys_id=b2424eff3b0db6502bf84834c3e45a04&amp;sysparm_record_target=incident&amp;sysparm_record_row=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25AD965-4615-4433-BC2C-BADD38F673C6}"/>
    <hyperlink ref="B449" r:id="rId175" display="https://myit.siemens.com/incident.do?sys_id=9f2e0ffb934dba5082ee33fdfaba1081&amp;sysparm_record_target=incident&amp;sysparm_record_row=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FA0EFE1-BC72-4E50-9329-EE7E231F1C46}"/>
    <hyperlink ref="B450" r:id="rId176" display="https://myit.siemens.com/incident.do?sys_id=9ef7f333eb4176502b7cff39cad0cd4e&amp;sysparm_record_target=incident&amp;sysparm_record_row=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5845593-6629-4EBA-9610-1B1B3583488B}"/>
    <hyperlink ref="B453" r:id="rId177" display="https://myit.siemens.com/incident.do?sys_id=ca646640c391ba50a33a2fd9d00131e0&amp;sysparm_record_target=incident&amp;sysparm_record_row=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9930779-690D-4A83-A0C0-A93F7E28398E}"/>
    <hyperlink ref="B452" r:id="rId178" display="https://myit.siemens.com/incident.do?sys_id=b7f45f082b99fa5028b1f01f5e91bfa0&amp;sysparm_record_target=incident&amp;sysparm_record_row=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47A4B91-3F00-45F8-BFB0-CA9198F198A2}"/>
    <hyperlink ref="B454" r:id="rId179" display="https://myit.siemens.com/incident.do?sys_id=3e472700c3d13e50a33a2fd9d00131f9&amp;sysparm_record_target=incident&amp;sysparm_record_row=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2836986-8A57-4DC6-BCF6-C6E6777B8285}"/>
    <hyperlink ref="B455" r:id="rId180" display="https://myit.siemens.com/incident.do?sys_id=fea8cc98c3117e50a33a2fd9d00131ea&amp;sysparm_record_target=incident&amp;sysparm_record_row=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71DF7B4-815C-4EA7-9105-1047AB4DD887}"/>
    <hyperlink ref="B456" r:id="rId181" display="https://myit.siemens.com/incident.do?sys_id=6b88261ceb15fa502b7cff39cad0cd8d&amp;sysparm_record_target=incident&amp;sysparm_record_row=6&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21A8197-E030-45B1-9F91-6277430DB512}"/>
    <hyperlink ref="B387" r:id="rId182" display="https://myit.siemens.com/incident.do?sys_id=d56fbe26c3303a94e1a0432ad001316e&amp;sysparm_record_target=incident&amp;sysparm_record_row=3&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5C25432-750C-4C8C-BA36-AD89928EBC43}"/>
    <hyperlink ref="B388" r:id="rId183" display="https://myit.siemens.com/incident.do?sys_id=028e1876c33cf21032b8f7bc7a013135&amp;sysparm_record_target=incident&amp;sysparm_record_row=1&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53DA8D5-CD2D-4445-8CC0-18661D1BDFD8}"/>
    <hyperlink ref="B389" r:id="rId184" display="https://myit.siemens.com/incident.do?sys_id=fcbd34fec3f4fad0d812790f05013137&amp;sysparm_record_target=incident&amp;sysparm_record_row=2&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3BD3839-E4A7-49F2-8129-5E96A52B0E53}"/>
    <hyperlink ref="B390" r:id="rId185" display="https://myit.siemens.com/incident.do?sys_id=446d8db2c37cfad0d812790f05013105&amp;sysparm_record_target=incident&amp;sysparm_record_row=1&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337D363-2C77-4053-A856-839BE5D7728A}"/>
    <hyperlink ref="B391" r:id="rId186" display="https://myit.siemens.com/incident.do?sys_id=82f670cfc3f4ba10e1a0432ad0013197&amp;sysparm_record_target=incident&amp;sysparm_record_row=1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7A67A62-5707-4C70-B184-17CAFF5BD936}"/>
    <hyperlink ref="B392" r:id="rId187" display="https://myit.siemens.com/incident.do?sys_id=6a8dbc0393f47a1c82ee33fdfaba10cf&amp;sysparm_record_target=incident&amp;sysparm_record_row=13&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F51C4D1-7032-4066-B134-F73DF06FA8A7}"/>
    <hyperlink ref="B393" r:id="rId188" display="https://myit.siemens.com/incident.do?sys_id=cb57415fc3bc725032b8f7bc7a013161&amp;sysparm_record_target=incident&amp;sysparm_record_row=1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B183385-8483-458B-93D8-398742112E77}"/>
    <hyperlink ref="B394" r:id="rId189" display="https://myit.siemens.com/now/nav/ui/classic/params/target/incident.do%3Fsys_id%3D1c65b095c3457290e1a0432ad00131be%26sysparm_stack%3D%26sysparm_view%3D" xr:uid="{3D8AAF65-678E-4550-B2B0-2997FF10A53F}"/>
    <hyperlink ref="B395" r:id="rId190" display="https://myit.siemens.com/incident.do?sys_id=08025eebc3f0fa50304cf7bc7a0131ca&amp;sysparm_record_target=incident&amp;sysparm_record_row=8&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D80F300-AE32-47C5-9DA3-26CB2123525C}"/>
    <hyperlink ref="B396" r:id="rId191" display="https://myit.siemens.com/incident.do?sys_id=c1f392e7c374fa50304cf7bc7a01318c&amp;sysparm_record_target=incident&amp;sysparm_record_row=7&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1807257-9BAC-4194-9B64-4372BF6A68FF}"/>
    <hyperlink ref="B397" r:id="rId192" display="https://myit.siemens.com/incident.do?sys_id=099e6ee7c370be50e1a0432ad00131a3&amp;sysparm_record_target=incident&amp;sysparm_record_row=6&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8B50067-5726-4005-BEAF-0D02435E2089}"/>
    <hyperlink ref="B398" r:id="rId193" display="https://myit.siemens.com/incident.do?sys_id=0a22faa7933c3e5c82ee33fdfaba1045&amp;sysparm_record_target=incident&amp;sysparm_record_row=5&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9D7EA29-02E5-47CA-8D69-9F7A32F08844}"/>
    <hyperlink ref="B399" r:id="rId194" display="https://myit.siemens.com/incident.do?sys_id=940c31109389361082ee33fdfaba10d1&amp;sysparm_record_target=incident&amp;sysparm_record_row=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DFEEC11-DA36-49B0-A55E-682F51094B75}"/>
    <hyperlink ref="B400" r:id="rId195" display="https://myit.siemens.com/incident.do?sys_id=67760ae4c349ba10d812790f050131dd&amp;sysparm_record_target=incident&amp;sysparm_record_row=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F365A72-FA7B-4900-88B8-3AC21E24E94C}"/>
    <hyperlink ref="B401" r:id="rId196" display="https://myit.siemens.com/incident.do?sys_id=39a8c2a8c3497e10a33a2fd9d00131f0&amp;sysparm_record_target=incident&amp;sysparm_record_row=1&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217BBCE-7149-4213-9E88-FA9C3ABAF576}"/>
    <hyperlink ref="B403" r:id="rId197" display="https://myit.siemens.com/incident.do?sys_id=fc59b3acebc9be102b7cff39cad0cd38&amp;sysparm_record_target=incident&amp;sysparm_record_row=1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9E27FAD-B811-4455-9EE4-63EEA4646932}"/>
    <hyperlink ref="B404" r:id="rId198" display="https://myit.siemens.com/incident.do?sys_id=5f646678c3c9b250d812790f050131e7&amp;sysparm_record_target=incident&amp;sysparm_record_row=1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B6709F5-EA17-4BDD-B759-0E9E8A0A368A}"/>
    <hyperlink ref="B405" r:id="rId199" display="https://myit.siemens.com/incident.do?sys_id=3f7afa38c309f250d812790f050131c8&amp;sysparm_record_target=incident&amp;sysparm_record_row=1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77A15B8-37ED-4121-8BAA-E0CD83C848D9}"/>
    <hyperlink ref="B406" r:id="rId200" display="https://myit.siemens.com/incident.do?sys_id=c95c5f7cc349b25032b8f7bc7a0131bd&amp;sysparm_record_target=incident&amp;sysparm_record_row=1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B2714A8-9294-4BCA-AA60-45F371C2A2C9}"/>
    <hyperlink ref="B407" r:id="rId201" display="https://myit.siemens.com/incident.do?sys_id=fc646fb4c3493650e1a0432ad0013182&amp;sysparm_record_target=incident&amp;sysparm_record_row=1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105AB5D-7A75-4BA9-8AAD-F2B8DBF8C224}"/>
    <hyperlink ref="B408" r:id="rId202" display="https://myit.siemens.com/incident.do?sys_id=7c556334c3893650e1a0432ad0013178&amp;sysparm_record_target=incident&amp;sysparm_record_row=10&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9625A65-B624-4E08-8B97-9A52199687D6}"/>
    <hyperlink ref="B409" r:id="rId203" display="https://myit.siemens.com/incident.do?sys_id=2127e778c3c1f25032b8f7bc7a0131de&amp;sysparm_record_target=incident&amp;sysparm_record_row=9&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270A969-2615-4313-B39E-3CF49596F76F}"/>
    <hyperlink ref="B410" r:id="rId204" display="https://myit.siemens.com/incident.do?sys_id=9aac2770c3853a50aeeeba75e00131e5&amp;sysparm_record_target=incident&amp;sysparm_record_row=8&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77F98D6-05CC-427F-845B-36B93CD8A8F6}"/>
    <hyperlink ref="B411" r:id="rId205" display="https://myit.siemens.com/incident.do?sys_id=4acd88cdc3093a50d812790f05013178&amp;sysparm_record_target=incident&amp;sysparm_record_row=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0EB2608-C17D-4638-96C9-079B5ADC2728}"/>
    <hyperlink ref="B412" r:id="rId206" display="https://myit.siemens.com/incident.do?sys_id=97743301c3c57e50e1a0432ad00131ae&amp;sysparm_record_target=incident&amp;sysparm_record_row=6&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91E2042-1F8C-478A-9BB6-DAF4C3DE2BB8}"/>
    <hyperlink ref="B413" r:id="rId207" display="https://myit.siemens.com/incident.do?sys_id=26b6bb05c3497e50e1a0432ad0013140&amp;sysparm_record_target=incident&amp;sysparm_record_row=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195182D-9F45-48D3-8823-D1FCC8550F22}"/>
    <hyperlink ref="B414" r:id="rId208" display="https://myit.siemens.com/incident.do?sys_id=48f3dc91930dbe5082ee33fdfaba10c6&amp;sysparm_record_target=incident&amp;sysparm_record_row=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56928AB-A8BB-4D49-9CF2-3E834A1AC9B2}"/>
    <hyperlink ref="B415" r:id="rId209" display="https://myit.siemens.com/incident.do?sys_id=4d989099c30d3290304cf7bc7a01318c&amp;sysparm_record_target=incident&amp;sysparm_record_row=3&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EFAD25D-05CC-4170-B929-3930AA5E8E45}"/>
    <hyperlink ref="B418" r:id="rId210" display="https://myit.siemens.com/incident.do?sys_id=5bc3f51dc301b690304cf7bc7a0131bb&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A15DFDC-DB25-440D-92AB-DFD49B19109F}"/>
    <hyperlink ref="B419" r:id="rId211" display="https://myit.siemens.com/incident.do?sys_id=eac01169c3497e10d812790f05013164&amp;sysparm_record_target=incident&amp;sysparm_record_row=1&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84A1809-142A-495B-ADB9-706A4DBC73C7}"/>
    <hyperlink ref="B420" r:id="rId212" display="https://myit.siemens.com/incident.do?sys_id=aebc7d65c3c1fe103134790f05013158&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AF4EB34-7591-4E26-B3AF-9D39FCA9ED65}"/>
    <hyperlink ref="B421" r:id="rId213" display="https://myit.siemens.com/incident.do?sys_id=2a5c7ea5c34df2503134790f0501317d&amp;sysparm_record_target=incident&amp;sysparm_record_row=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17DD053-8265-4B47-BF91-8278ED306024}"/>
    <hyperlink ref="B422" r:id="rId214" display="https://myit.siemens.com/incident.do?sys_id=d01cbe3dc389fe9032b8f7bc7a01316b&amp;sysparm_record_target=incident&amp;sysparm_record_row=3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6DC962E-F32D-44A2-9CD2-9635CCA34096}"/>
    <hyperlink ref="B423" r:id="rId215" display="https://myit.siemens.com/incident.do?sys_id=2d9f76b9c3c5ba50d812790f05013193&amp;sysparm_record_target=incident&amp;sysparm_record_row=3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12F8304-B313-438F-BE5A-312959FC0719}"/>
    <hyperlink ref="B424" r:id="rId216" display="https://myit.siemens.com/incident.do?sys_id=2b21c371c349ba50d812790f05013108&amp;sysparm_record_target=incident&amp;sysparm_record_row=3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D374A44-470D-4A12-91E0-FD91918B731B}"/>
    <hyperlink ref="B425" r:id="rId217" display="https://myit.siemens.com/incident.do?sys_id=afa24775c389ba50d812790f05013195&amp;sysparm_record_target=incident&amp;sysparm_record_row=3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84C031C-178A-4464-881D-0EE0353738A9}"/>
    <hyperlink ref="B426" r:id="rId218" display="https://myit.siemens.com/incident.do?sys_id=e927e3b9c3c53e50d812790f050131aa&amp;sysparm_record_target=incident&amp;sysparm_record_row=3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53ECFAF-9342-4F6E-A705-6CBC2F614565}"/>
    <hyperlink ref="B427" r:id="rId219" display="https://myit.siemens.com/incident.do?sys_id=42caebb9c3893e50d812790f05013190&amp;sysparm_record_target=incident&amp;sysparm_record_row=3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4AB9CBC-7EB9-4435-9926-63127D987F9B}"/>
    <hyperlink ref="B428" r:id="rId220" display="https://myit.siemens.com/incident.do?sys_id=095d5846c309fed0a33a2fd9d0013172&amp;sysparm_record_target=incident&amp;sysparm_record_row=3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DFB7C05-2931-406C-8878-E593F8BDD12D}"/>
    <hyperlink ref="B429" r:id="rId221" display="https://myit.siemens.com/incident.do?sys_id=a2e541caebc93a102b7cff39cad0cdad&amp;sysparm_record_target=incident&amp;sysparm_record_row=2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5B315FA-6BC5-4C12-80FA-1F34DC63204E}"/>
    <hyperlink ref="B430" r:id="rId222" display="https://myit.siemens.com/incident.do?sys_id=196fbc2ac3897210a33a2fd9d0013113&amp;sysparm_record_target=incident&amp;sysparm_record_row=2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86EF0A4-3FE7-4853-8897-E4B322F536B1}"/>
    <hyperlink ref="B431" r:id="rId223" display="https://myit.siemens.com/incident.do?sys_id=1bb10daac3897210a33a2fd9d0013163&amp;sysparm_record_target=incident&amp;sysparm_record_row=2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F290349-FD14-45F0-B847-425B295DB64C}"/>
    <hyperlink ref="B417" r:id="rId224" display="https://myit.siemens.com/incident.do?sys_id=77c0a411c305b290aeeeba75e00131d0&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93551C0-7B90-4733-80B7-7D76D35F6AED}"/>
    <hyperlink ref="B457" r:id="rId225" display="https://myit.siemens.com/incident.do?sys_id=8d8bedc5eb55be502b7cff39cad0cd40&amp;sysparm_record_target=incident&amp;sysparm_record_row=5&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ADBB1CD-8B85-4A0B-AE5E-CF99FAAD91E0}"/>
    <hyperlink ref="B458" r:id="rId226" display="https://myit.siemens.com/incident.do?sys_id=8cee2d0deb95be502b7cff39cad0cd09&amp;sysparm_record_target=incident&amp;sysparm_record_row=4&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0ECFAA2-B01A-4F28-9C43-DF9EC5D7AF7D}"/>
    <hyperlink ref="B459" r:id="rId227" display="https://myit.siemens.com/incident.do?sys_id=2811b10debd5be502b7cff39cad0cd8f&amp;sysparm_record_target=incident&amp;sysparm_record_row=3&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780E379-1ABC-4F2D-B416-2AB2B5512C89}"/>
    <hyperlink ref="B460" r:id="rId228" display="https://myit.siemens.com/incident.do?sys_id=b0493585ebd9be502b7cff39cad0cd9a&amp;sysparm_record_target=incident&amp;sysparm_record_row=2&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E733314-0A8D-458F-AF4F-5C0EF7012CC6}"/>
    <hyperlink ref="B461" r:id="rId229" display="https://myit.siemens.com/incident.do?sys_id=d83f86853b9db6902bf84834c3e45a9b&amp;sysparm_record_target=incident&amp;sysparm_record_row=1&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83E6715-A83A-4898-A941-B896641EC29F}"/>
    <hyperlink ref="B462" r:id="rId230" display="https://myit.siemens.com/incident.do?sys_id=80675f894759f290fc8b7816536d439a&amp;sysparm_record_target=incident&amp;sysparm_record_row=1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3615A4C-20A4-4AE8-AE69-47D79224897C}"/>
    <hyperlink ref="B463" r:id="rId231" display="https://myit.siemens.com/incident.do?sys_id=7f54a011eb91f2902b7cff39cad0cdb6&amp;sysparm_record_target=incident&amp;sysparm_record_row=1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94A088F-E44F-48B2-B285-6386BD7CE254}"/>
    <hyperlink ref="B464" r:id="rId232" display="https://myit.siemens.com/incident.do?sys_id=7cc7ecd5eb91f2902b7cff39cad0cd71&amp;sysparm_record_target=incident&amp;sysparm_record_row=1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FDD8EA9D-A950-49D6-B3BF-A18800213FC3}"/>
    <hyperlink ref="B465" r:id="rId233" display="https://myit.siemens.com/incident.do?sys_id=00dd6b9147d53a90fc8b7816536d4360&amp;sysparm_record_target=incident&amp;sysparm_record_row=12&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BF18B3A-39A3-4DC7-BB61-FBB0CB24C765}"/>
    <hyperlink ref="B466" r:id="rId234" display="https://myit.siemens.com/incident.do?sys_id=7e85b399c35932d0aeeeba75e0013150&amp;sysparm_record_target=incident&amp;sysparm_record_row=1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875C298-DEB9-46CB-8594-4727BDA15E36}"/>
    <hyperlink ref="B467" r:id="rId235" display="https://myit.siemens.com/incident.do?sys_id=073194a147597a90fc8b7816536d4329&amp;sysparm_record_target=incident&amp;sysparm_record_row=10&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9B900EE-F0BE-463E-9CB1-FA4869E2858E}"/>
    <hyperlink ref="B468" r:id="rId236" display="https://myit.siemens.com/incident.do?sys_id=81255ca1c3d9ba90a33a2fd9d0013193&amp;sysparm_record_target=incident&amp;sysparm_record_row=9&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6D81A19-3E44-448E-8658-8B1DB5D70B8B}"/>
    <hyperlink ref="B469" r:id="rId237" display="https://myit.siemens.com/incident.do?sys_id=4284ede147d9be5009d14bad436d43e7&amp;sysparm_record_target=incident&amp;sysparm_record_row=8&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607C45C-B90B-450C-A682-30E9F89055E0}"/>
    <hyperlink ref="B470" r:id="rId238" display="https://myit.siemens.com/incident.do?sys_id=81bd0c31c31576d0aeeeba75e001317f&amp;sysparm_record_target=incident&amp;sysparm_record_row=6&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ABFC011-70B1-4477-9949-71834FFB059C}"/>
    <hyperlink ref="B471" r:id="rId239" display="https://myit.siemens.com/incident.do?sys_id=99a7d83d931132d082ee33fdfaba1043&amp;sysparm_record_target=incident&amp;sysparm_record_row=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7836784-236F-4832-B7A7-F6C4DB3BD4A7}"/>
    <hyperlink ref="B472" r:id="rId240" display="https://myit.siemens.com/incident.do?sys_id=22e4b4f53b1176d02bf84834c3e45a62&amp;sysparm_record_target=incident&amp;sysparm_record_row=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598B268-7754-4C91-A65C-D1CD1844193B}"/>
    <hyperlink ref="B473" r:id="rId241" display="https://myit.siemens.com/incident.do?sys_id=e195c575ebdd7e902b7cff39cad0cd3b&amp;sysparm_record_target=incident&amp;sysparm_record_row=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BFF8DBE-55E7-4ADD-828F-2C90CF35A207}"/>
    <hyperlink ref="B474" r:id="rId242" display="https://myit.siemens.com/incident.do?sys_id=3a3f0135eb95be902b7cff39cad0cdef&amp;sysparm_record_target=incident&amp;sysparm_record_row=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6E81CED-790D-4E0D-B91F-006EA0BDBDCE}"/>
    <hyperlink ref="B475" r:id="rId243" display="https://myit.siemens.com/incident.do?sys_id=4baa560e47d936d0fa7ff0be436d4309&amp;sysparm_record_target=incident&amp;sysparm_record_row=9&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CEEFE31-141C-4EF1-850E-167212759F5F}"/>
    <hyperlink ref="B476" r:id="rId244" display="https://myit.siemens.com/incident.do?sys_id=3359eacec355b6d0a33a2fd9d0013116&amp;sysparm_record_target=incident&amp;sysparm_record_row=8&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D26DA4A-BFC7-40A9-8102-BFCFBEB54E03}"/>
    <hyperlink ref="B477" r:id="rId245" display="https://myit.siemens.com/incident.do?sys_id=977a161e4759fad0fc8b7816536d43d6&amp;sysparm_record_target=incident&amp;sysparm_record_row=7&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A182FF6-EE15-4C9D-9CB7-314A20E477E8}"/>
    <hyperlink ref="B478" r:id="rId246" display="https://myit.siemens.com/incident.do?sys_id=71aef2d293957ed082ee33fdfaba101a&amp;sysparm_record_target=incident&amp;sysparm_record_row=5&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050497F-A479-4912-80A0-293E7469D3A2}"/>
    <hyperlink ref="B479" r:id="rId247" display="https://myit.siemens.com/incident.do?sys_id=c2821b929391bed082ee33fdfaba1039&amp;sysparm_record_target=incident&amp;sysparm_record_row=4&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F36A6FF-3CCD-408C-A12F-02B318EBF1E7}"/>
    <hyperlink ref="B480" r:id="rId248" display="https://myit.siemens.com/incident.do?sys_id=913c63d69311fed082ee33fdfaba10af&amp;sysparm_record_target=incident&amp;sysparm_record_row=3&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D920FE0-D0C9-435C-99EA-E8DA2B389145}"/>
    <hyperlink ref="B481" r:id="rId249" display="https://myit.siemens.com/incident.do?sys_id=4dfaa356c311b614aeeeba75e0013187&amp;sysparm_record_target=incident&amp;sysparm_record_row=2&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FF31853-55FC-4451-9CED-BE6A6F4662EF}"/>
    <hyperlink ref="B482" r:id="rId250" display="https://myit.siemens.com/incident.do?sys_id=525db3d63b5936142bf84834c3e45a27&amp;sysparm_record_target=incident&amp;sysparm_record_row=1&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3F319F0-D522-4552-9105-E1C379A52C88}"/>
    <hyperlink ref="B451" r:id="rId251" display="https://myit.siemens.com/incident.do?sys_id=ae3e070cc3d5fa50a33a2fd9d0013186&amp;sysparm_record_target=incident&amp;sysparm_record_row=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B1BFB33-79AE-4B90-80E3-D46CF154D8B4}"/>
    <hyperlink ref="B483" r:id="rId252" display="https://myit.siemens.com/incident.do?sys_id=f8ac971793597a1482ee33fdfaba1045&amp;sysparm_record_target=incident&amp;sysparm_record_row=1&amp;sysparm_record_rows=9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94860E5-CF0C-4ED3-BA95-874E3950D6F8}"/>
    <hyperlink ref="B484" r:id="rId253" display="https://myit.siemens.com/incident.do?sys_id=29ca0ce793d5ba1482ee33fdfaba10d2&amp;sysparm_record_target=incident&amp;sysparm_record_row=10&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9C3C42C-B05C-41CD-BF8C-F81ED540AF23}"/>
    <hyperlink ref="B485" r:id="rId254" display="https://myit.siemens.com/incident.do?sys_id=e11114a3471d76d009d14bad436d43f4&amp;sysparm_record_target=incident&amp;sysparm_record_row=9&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F0016BC-21D9-41DE-B674-E0B8B284B500}"/>
    <hyperlink ref="B486" r:id="rId255" display="https://myit.siemens.com/incident.do?sys_id=da0572a793913e1482ee33fdfaba109e&amp;sysparm_record_target=incident&amp;sysparm_record_row=8&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FCE5EAB-A988-478A-A7C9-1CEE2A900398}"/>
    <hyperlink ref="B487" r:id="rId256" display="https://myit.siemens.com/incident.do?sys_id=cae77a2793d13e1482ee33fdfaba1003&amp;sysparm_record_target=incident&amp;sysparm_record_row=7&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024E702-FC1F-4544-B3FF-5EF1B51E3C76}"/>
    <hyperlink ref="B488" r:id="rId257" display="https://myit.siemens.com/incident.do?sys_id=dc3373af3b5136542bf84834c3e45ac0&amp;sysparm_record_target=incident&amp;sysparm_record_row=6&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FCA7E61-A2EA-498F-A01A-C6165FB616C7}"/>
    <hyperlink ref="B489" r:id="rId258" display="https://myit.siemens.com/incident.do?sys_id=9095fba39315be1482ee33fdfaba1048&amp;sysparm_record_target=incident&amp;sysparm_record_row=5&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56B5269-AB2E-4376-ACB3-7E611451638B}"/>
    <hyperlink ref="B490" r:id="rId259" display="https://myit.siemens.com/incident.do?sys_id=cac737a39355be1482ee33fdfaba1008&amp;sysparm_record_target=incident&amp;sysparm_record_row=4&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A8A9CEF-C842-44ED-BB29-8F5BFDC15C2D}"/>
    <hyperlink ref="B491" r:id="rId260" display="https://myit.siemens.com/incident.do?sys_id=b051d8332b59761428b1f01f5e91bf86&amp;sysparm_record_target=incident&amp;sysparm_record_row=3&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15FFA62-C7F2-4EAA-8212-7B513A26AE41}"/>
    <hyperlink ref="B492" r:id="rId261" display="https://myit.siemens.com/incident.do?sys_id=cdf510bb47593a14fa7ff0be436d43cd&amp;sysparm_record_target=incident&amp;sysparm_record_row=2&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1CFA815-C861-4220-AAD4-02471FEFEDAF}"/>
    <hyperlink ref="B493" r:id="rId262" display="https://myit.siemens.com/incident.do?sys_id=4bc91037479d7254fc8b7816536d436f&amp;sysparm_record_target=incident&amp;sysparm_record_row=1&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DC3C2A6-D167-4278-B6CB-3AF04DA32A7B}"/>
    <hyperlink ref="B494" r:id="rId263" display="https://myit.siemens.com/incident.do?sys_id=127c048493a1f25482ee33fdfaba1005&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DDB3394-860C-45A9-879E-7494C1EB3F75}"/>
    <hyperlink ref="B416" r:id="rId264" display="https://myit.siemens.com/now/nav/ui/classic/params/target/incident.do%3Fsys_id%3D24f8b253c338fe10a33a2fd9d00131b4%26sysparm_stack%3D%26sysparm_view%3D" xr:uid="{9E9EA0DF-29A4-43D4-9219-E46665466530}"/>
    <hyperlink ref="B528" r:id="rId265" display="https://myit.siemens.com/incident.do?sys_id=dbd353b6eb6d3e502b7cff39cad0cdb2&amp;sysparm_record_target=incident&amp;sysparm_record_row=3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C33068E-1C9C-41B1-B2D1-E03B9DECE120}"/>
    <hyperlink ref="B529" r:id="rId266" display="https://myit.siemens.com/incident.do?sys_id=fe66940bc36d7e50a33a2fd9d00131aa&amp;sysparm_record_target=incident&amp;sysparm_record_row=29&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7F73517-8801-4359-9997-10ED4C2EAA6A}"/>
    <hyperlink ref="B530" r:id="rId267" display="https://myit.siemens.com/incident.do?sys_id=76a8148fc36d7e50a33a2fd9d00131ea&amp;sysparm_record_target=incident&amp;sysparm_record_row=2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E6F291D-2B9D-47AE-B4CC-F1883F4F4200}"/>
    <hyperlink ref="B531" r:id="rId268" display="https://myit.siemens.com/incident.do?sys_id=269f0403c32d7e50a33a2fd9d001315f&amp;sysparm_record_target=incident&amp;sysparm_record_row=30&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C217388-F343-470F-A7EC-DD1EE68C5712}"/>
    <hyperlink ref="B532" r:id="rId269" display="https://myit.siemens.com/incident.do?sys_id=e9f9413f3be1b6102bf84834c3e45a7b&amp;sysparm_record_target=incident&amp;sysparm_record_row=27&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F8847EC-C449-4283-969A-57FE4B58171C}"/>
    <hyperlink ref="B533" r:id="rId270" display="https://myit.siemens.com/incident.do?sys_id=ec7db97f47e1b610fc8b7816536d43f7&amp;sysparm_record_target=incident&amp;sysparm_record_row=26&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9BC6A1D-9086-4D4A-A091-2F6335C5E401}"/>
    <hyperlink ref="B534" r:id="rId271" display="https://myit.siemens.com/incident.do?sys_id=b51ff9b747657a10fa7ff0be436d434c&amp;sysparm_record_target=incident&amp;sysparm_record_row=25&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2FBC07A-8D56-47F9-985E-0464A190F698}"/>
    <hyperlink ref="B535" r:id="rId272" display="https://myit.siemens.com/incident.do?sys_id=5f751a3f47edba10fa7ff0be436d43da&amp;sysparm_record_target=incident&amp;sysparm_record_row=23&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9B84902E-1EEB-4D2D-A03C-8CF13E50D2FE}"/>
    <hyperlink ref="B536" r:id="rId273" display="https://myit.siemens.com/incident.do?sys_id=c7f86e7783e1ba10d5311ecfeeaad354&amp;sysparm_record_target=incident&amp;sysparm_record_row=2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721B169-EC09-4B47-B02E-553077147197}"/>
    <hyperlink ref="B537" r:id="rId274" display="https://myit.siemens.com/incident.do?sys_id=1b6662bb47edfa5009d14bad436d4319&amp;sysparm_record_target=incident&amp;sysparm_record_row=21&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01A97EF-64D0-4FB0-996F-663425C64856}"/>
    <hyperlink ref="B538" r:id="rId275" display="https://myit.siemens.com/incident.do?sys_id=5da7c73347a1be5009d14bad436d43e9&amp;sysparm_record_target=incident&amp;sysparm_record_row=19&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F05FF0C-5185-41CD-B130-74E9E0953B51}"/>
    <hyperlink ref="B539" r:id="rId276" display="https://myit.siemens.com/incident.do?sys_id=638953bf2be1fa1028b1f01f5e91bf28&amp;sysparm_record_target=incident&amp;sysparm_record_row=1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5B73F07-A7CB-4CA0-89BD-9691342D170D}"/>
    <hyperlink ref="B540" r:id="rId277" display="https://myit.siemens.com/incident.do?sys_id=88b858c42b797e1028b1f01f5e91bff1&amp;sysparm_record_target=incident&amp;sysparm_record_row=15&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394D327D-075B-4465-A578-C21E7CE271DA}"/>
    <hyperlink ref="B541" r:id="rId278" display="https://myit.siemens.com/incident.do?sys_id=cdfb244c47f9729009d14bad436d438e&amp;sysparm_record_target=incident&amp;sysparm_record_row=14&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1EAB2CE-C0A7-411A-9C87-71F0E242171E}"/>
    <hyperlink ref="B542" r:id="rId279" display="https://myit.siemens.com/incident.do?sys_id=a0aff60c93fdfe5082ee33fdfaba1002&amp;sysparm_record_target=incident&amp;sysparm_record_row=1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61D53D14-63EB-4334-B53B-ABDA3B2A3632}"/>
    <hyperlink ref="B543" r:id="rId280" display="https://myit.siemens.com/incident.do?sys_id=26850bc83bbdf6902bf84834c3e45a25&amp;sysparm_record_target=incident&amp;sysparm_record_row=11&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DDD2015-E58E-4048-8ED3-C378EE978381}"/>
    <hyperlink ref="B544" r:id="rId281" display="https://myit.siemens.com/incident.do?sys_id=c8255b8047b53a50fa7ff0be436d4310&amp;sysparm_record_target=incident&amp;sysparm_record_row=10&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E9CCB2C-9395-47E8-AF0F-CC4AA47AB1BB}"/>
    <hyperlink ref="B545" r:id="rId282" display="https://myit.siemens.com/incident.do?sys_id=dd66270847f5f69009d14bad436d4353&amp;sysparm_record_target=incident&amp;sysparm_record_row=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73D10DA-E2E5-4942-9C1B-9421C510A962}"/>
    <hyperlink ref="B546" r:id="rId283" display="https://myit.siemens.com/incident.do?sys_id=579f0c9447f1fa9009d14bad436d4383&amp;sysparm_record_target=incident&amp;sysparm_record_row=7&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B07A6608-489D-49CF-B27D-998B6102B67C}"/>
    <hyperlink ref="B547" r:id="rId284" display="https://myit.siemens.com/incident.do?sys_id=1c2cbb103bbd76d02bf84834c3e45ab3&amp;sysparm_record_target=incident&amp;sysparm_record_row=6&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56CC6D8-5D99-40BC-92B4-46CF47A51743}"/>
    <hyperlink ref="B548" r:id="rId285" display="https://myit.siemens.com/incident.do?sys_id=19ae3068c33d7610aeeeba75e0013102&amp;sysparm_record_target=incident&amp;sysparm_record_row=4&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C77EA25-5605-43F0-8221-3B6C74C5590F}"/>
    <hyperlink ref="B549" r:id="rId286" display="https://myit.siemens.com/incident.do?sys_id=23a2d5e42b35b29028b1f01f5e91bfb0&amp;sysparm_record_target=incident&amp;sysparm_record_row=3&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61F8D73-22F8-4FA9-86D1-B968A30D62CB}"/>
    <hyperlink ref="B550" r:id="rId287" display="https://myit.siemens.com/incident.do?sys_id=acade960477dfed009d14bad436d43d4&amp;sysparm_record_target=incident&amp;sysparm_record_row=1&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0959FC78-111B-4B27-8E80-FD021DC4A1D7}"/>
    <hyperlink ref="B551" r:id="rId288" display="https://myit.siemens.com/incident.do?sys_id=1ac3ddbcebbdb2942b7cff39cad0cd08&amp;sysparm_record_target=incident&amp;sysparm_record_row=9&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E4B09F91-D6B6-4206-AF78-992E33D23210}"/>
    <hyperlink ref="B552" r:id="rId289" display="https://myit.siemens.com/incident.do?sys_id=7ee6a9704779b618fa7ff0be436d43e4&amp;sysparm_record_target=incident&amp;sysparm_record_row=7&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1BFDA32B-99D2-439D-88ED-8D35CD2996D7}"/>
    <hyperlink ref="B553" r:id="rId290" display="https://myit.siemens.com/incident.do?sys_id=ddd339f82bb5bad028b1f01f5e91bf37&amp;sysparm_record_target=incident&amp;sysparm_record_row=6&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4ABCCE8-6763-4C95-9A53-57AA88E20B38}"/>
    <hyperlink ref="B554" r:id="rId291" display="https://myit.siemens.com/incident.do?sys_id=bc1beabc93b97a9482ee33fdfaba1025&amp;sysparm_record_target=incident&amp;sysparm_record_row=3&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81CE1C91-1B50-4E70-92B5-66D2DB537F6E}"/>
    <hyperlink ref="B555" r:id="rId292" display="https://myit.siemens.com/incident.do?sys_id=662b32f8c3fdf2d0a33a2fd9d001311a&amp;sysparm_record_target=incident&amp;sysparm_record_row=2&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E6363A2-5F38-42FE-BD4C-7ABB3B44A642}"/>
    <hyperlink ref="B556" r:id="rId293" display="https://myit.siemens.com/incident.do?sys_id=0afcc7f493bd3e9482ee33fdfaba1063&amp;sysparm_record_target=incident&amp;sysparm_record_row=1&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2442EF25-0CAF-4DB3-A177-3B5D00154364}"/>
    <hyperlink ref="B557" r:id="rId294" display="https://myit.siemens.com/incident.do?sys_id=15506ff493bd7e9482ee33fdfaba10cd&amp;sysparm_record_target=incident&amp;sysparm_record_row=17&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85767B1-370A-4D49-8E83-868908305A0D}"/>
    <hyperlink ref="B558" r:id="rId295" display="https://myit.siemens.com/incident.do?sys_id=ce18620147bd365409d14bad436d437f&amp;sysparm_record_target=incident&amp;sysparm_record_row=15&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D4923CE-F798-4E9C-BFAC-8E403D2DFF3C}"/>
    <hyperlink ref="B561" r:id="rId296" display="https://myit.siemens.com/incident.do?sys_id=521dcf393b753e582bf84834c3e45ac3&amp;sysparm_record_target=incident&amp;sysparm_record_row=10&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7DDD720-7B50-4F03-BAF3-5A1BB3413511}"/>
    <hyperlink ref="B559" r:id="rId297" display="https://myit.siemens.com/incident.do?sys_id=e833081947f97e9409d14bad436d43e7&amp;sysparm_record_target=incident&amp;sysparm_record_row=13&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4F0DE65F-8B16-473F-9AB2-AB718E38B995}"/>
    <hyperlink ref="B560" r:id="rId298" display="https://myit.siemens.com/incident.do?sys_id=ac54d235c3bdfe14aeeeba75e00131e8&amp;sysparm_record_target=incident&amp;sysparm_record_row=11&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9C5DA59-33D8-4912-B630-9A1873EFE1CC}"/>
    <hyperlink ref="B562" r:id="rId299" display="https://myit.siemens.com/incident.do?sys_id=9c3e473d3b753e582bf84834c3e45a19&amp;sysparm_record_target=incident&amp;sysparm_record_row=9&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7E8EAD79-AE76-49D4-8C6D-F615ADDA0C32}"/>
    <hyperlink ref="B563" r:id="rId300" display="https://myit.siemens.com/incident.do?sys_id=24d8198ac3797654a33a2fd9d0013165&amp;sysparm_record_target=incident&amp;sysparm_record_row=8&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D19227DC-67F8-4D8A-930B-9E945D9DF0A6}"/>
    <hyperlink ref="B564" r:id="rId301" display="https://myit.siemens.com/incident.do?sys_id=f26e9a823b75f2982bf84834c3e45a76&amp;sysparm_record_target=incident&amp;sysparm_record_row=4&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5161DB99-48AB-4CCA-A1AB-2F6AB1B120F4}"/>
    <hyperlink ref="B565" r:id="rId302" display="https://myit.siemens.com/incident.do?sys_id=8aeb93cec3fdb294aeeeba75e0013155&amp;sysparm_record_target=incident&amp;sysparm_record_row=3&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A01DF9EA-FC7C-4889-94CB-8244A1979ABD}"/>
    <hyperlink ref="B566" r:id="rId303" display="https://myit.siemens.com/incident.do?sys_id=ee667b422bfdf69428b1f01f5e91bf69&amp;sysparm_record_target=incident&amp;sysparm_record_row=1&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xr:uid="{C35FC368-991B-481E-AA26-E7BB69F5DD96}"/>
  </hyperlinks>
  <pageMargins left="0.7" right="0.7" top="0.75" bottom="0.75" header="0.3" footer="0.3"/>
  <tableParts count="1">
    <tablePart r:id="rId304"/>
  </tableParts>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3AE50-2A5A-4E8A-90F6-B757090CD56F}">
  <sheetPr>
    <tabColor theme="9"/>
  </sheetPr>
  <dimension ref="B1:AF56"/>
  <sheetViews>
    <sheetView topLeftCell="E1" zoomScaleNormal="100" workbookViewId="0">
      <selection activeCell="N51" sqref="N51"/>
    </sheetView>
  </sheetViews>
  <sheetFormatPr defaultColWidth="9.1796875" defaultRowHeight="14.5" x14ac:dyDescent="0.35"/>
  <cols>
    <col min="1" max="1" width="3.54296875" style="21" customWidth="1"/>
    <col min="2" max="2" width="6.26953125" style="21" bestFit="1" customWidth="1"/>
    <col min="3" max="9" width="11.7265625" style="21" customWidth="1"/>
    <col min="10" max="10" width="2.7265625" style="21" customWidth="1"/>
    <col min="11" max="18" width="8.7265625" style="21" customWidth="1"/>
    <col min="19" max="19" width="25.7265625" style="61" customWidth="1"/>
    <col min="20" max="20" width="2.7265625" style="61" customWidth="1"/>
    <col min="21" max="25" width="10.7265625" style="21" customWidth="1"/>
    <col min="26" max="26" width="10.7265625" style="61" customWidth="1"/>
    <col min="27" max="27" width="21.81640625" style="21" customWidth="1"/>
    <col min="28" max="31" width="11.7265625" style="21" customWidth="1"/>
    <col min="32" max="32" width="1" style="61" customWidth="1"/>
    <col min="33" max="35" width="13.7265625" style="21" customWidth="1"/>
    <col min="36" max="16384" width="9.1796875" style="21"/>
  </cols>
  <sheetData>
    <row r="1" spans="2:22" ht="15" thickBot="1" x14ac:dyDescent="0.4">
      <c r="B1" s="253" t="s">
        <v>1436</v>
      </c>
      <c r="C1" s="253"/>
      <c r="D1" s="253"/>
      <c r="E1" s="253"/>
      <c r="F1" s="253"/>
      <c r="G1" s="253"/>
      <c r="H1" s="253"/>
      <c r="I1" s="253"/>
      <c r="J1" s="62"/>
      <c r="K1" s="266" t="s">
        <v>1437</v>
      </c>
      <c r="L1" s="266"/>
      <c r="M1" s="266"/>
      <c r="N1" s="266"/>
      <c r="O1" s="266"/>
      <c r="P1" s="266"/>
      <c r="Q1" s="266"/>
      <c r="R1" s="266"/>
      <c r="S1" s="266"/>
      <c r="T1" s="62"/>
      <c r="U1" s="61"/>
      <c r="V1" s="61"/>
    </row>
    <row r="2" spans="2:22" ht="15" thickBot="1" x14ac:dyDescent="0.4">
      <c r="B2" s="64"/>
      <c r="C2" s="257" t="s">
        <v>1438</v>
      </c>
      <c r="D2" s="259" t="s">
        <v>1439</v>
      </c>
      <c r="E2" s="254" t="s">
        <v>1440</v>
      </c>
      <c r="F2" s="255"/>
      <c r="G2" s="255"/>
      <c r="H2" s="256"/>
      <c r="I2" s="261" t="s">
        <v>1441</v>
      </c>
      <c r="J2" s="61"/>
      <c r="K2" s="264" t="s">
        <v>1440</v>
      </c>
      <c r="L2" s="264" t="s">
        <v>1442</v>
      </c>
      <c r="M2" s="264" t="s">
        <v>628</v>
      </c>
      <c r="N2" s="264" t="s">
        <v>164</v>
      </c>
      <c r="O2" s="264" t="s">
        <v>1443</v>
      </c>
      <c r="P2" s="264" t="s">
        <v>170</v>
      </c>
      <c r="Q2" s="268" t="s">
        <v>1444</v>
      </c>
      <c r="R2" s="264" t="s">
        <v>1445</v>
      </c>
      <c r="S2" s="268" t="s">
        <v>1446</v>
      </c>
      <c r="T2" s="105"/>
      <c r="U2" s="272" t="s">
        <v>1447</v>
      </c>
      <c r="V2" s="273"/>
    </row>
    <row r="3" spans="2:22" ht="28.5" customHeight="1" thickBot="1" x14ac:dyDescent="0.4">
      <c r="B3" s="61"/>
      <c r="C3" s="258"/>
      <c r="D3" s="260"/>
      <c r="E3" s="94" t="s">
        <v>1448</v>
      </c>
      <c r="F3" s="92" t="s">
        <v>1449</v>
      </c>
      <c r="G3" s="92" t="s">
        <v>169</v>
      </c>
      <c r="H3" s="95" t="s">
        <v>1450</v>
      </c>
      <c r="I3" s="262"/>
      <c r="J3" s="61"/>
      <c r="K3" s="267"/>
      <c r="L3" s="267"/>
      <c r="M3" s="267"/>
      <c r="N3" s="267"/>
      <c r="O3" s="267"/>
      <c r="P3" s="267"/>
      <c r="Q3" s="269"/>
      <c r="R3" s="265"/>
      <c r="S3" s="269"/>
      <c r="T3" s="105"/>
      <c r="U3" s="270" t="str">
        <f>S31</f>
        <v>VIM-Incidents_20251221</v>
      </c>
      <c r="V3" s="271"/>
    </row>
    <row r="4" spans="2:22" ht="15.75" hidden="1" customHeight="1" x14ac:dyDescent="0.35">
      <c r="B4" s="23" t="s">
        <v>168</v>
      </c>
      <c r="C4" s="128">
        <f ca="1">COUNTIF(INDIRECT("'"&amp;S4&amp;"'!$E:$E"), "&lt;="&amp;MasterData!$J3)</f>
        <v>154</v>
      </c>
      <c r="D4" s="144" t="str">
        <f ca="1">K4&amp;" ("&amp;M4&amp;")"</f>
        <v>32 (9)</v>
      </c>
      <c r="E4" s="96" t="str">
        <f t="shared" ref="E4:E27" ca="1" si="0">N4&amp;" ("&amp;O4&amp;")"</f>
        <v>29 (8)</v>
      </c>
      <c r="F4" s="96">
        <f ca="1">SUM(COUNTIFS(INDIRECT("'"&amp;S4&amp;"'!$E:$E"), "&lt;="&amp;MasterData!$J3, INDIRECT("'"&amp;S4&amp;"'!$L:$L"), MasterData!$B$5))</f>
        <v>0</v>
      </c>
      <c r="G4" s="96">
        <f ca="1">SUM(COUNTIFS(INDIRECT("'"&amp;S4&amp;"'!$E:$E"), "&lt;="&amp;MasterData!$J3, INDIRECT("'"&amp;S4&amp;"'!$L:$L"), MasterData!$B$4))</f>
        <v>2</v>
      </c>
      <c r="H4" s="96">
        <f ca="1">K4-N4-F4-G4</f>
        <v>1</v>
      </c>
      <c r="I4" s="145">
        <f ca="1">P4+Q4</f>
        <v>122</v>
      </c>
      <c r="J4" s="61"/>
      <c r="K4" s="103" cm="1">
        <f t="array" aca="1" ref="K4" ca="1">SUM(COUNTIFS(INDIRECT("'"&amp;S4&amp;"'!$E:$E"), "&lt;="&amp;MasterData!$J3, INDIRECT("'"&amp;S4&amp;"'!$L:$L"), MasterData!$B$3:$B$18))</f>
        <v>32</v>
      </c>
      <c r="L4" s="103"/>
      <c r="M4" s="103">
        <f ca="1">COUNTIFS(INDIRECT("'"&amp;S4&amp;"'!$E:$E"), "&gt;="&amp;MasterData!$I3, INDIRECT("'"&amp;S4&amp;"'!$E:$E"), "&lt;="&amp;MasterData!$J3)</f>
        <v>9</v>
      </c>
      <c r="N4" s="103">
        <f ca="1">SUM(COUNTIFS(INDIRECT("'"&amp;S4&amp;"'!$E:$E"), "&lt;="&amp;MasterData!$J3, INDIRECT("'"&amp;S4&amp;"'!$L:$L"), MasterData!$B$3))</f>
        <v>29</v>
      </c>
      <c r="O4" s="103">
        <v>8</v>
      </c>
      <c r="P4" s="103" cm="1">
        <f t="array" aca="1" ref="P4" ca="1">SUM(COUNTIFS(INDIRECT("'"&amp;S4&amp;"'!$E:$E"), "&lt;="&amp;MasterData!$J3, INDIRECT("'"&amp;S4&amp;"'!$L:$L"), MasterData!$C$3:$C$18))</f>
        <v>7</v>
      </c>
      <c r="Q4" s="103" cm="1">
        <f t="array" aca="1" ref="Q4" ca="1">SUM(COUNTIFS(INDIRECT("'"&amp;S4&amp;"'!$E:$E"), "&lt;="&amp;MasterData!$J3, INDIRECT("'"&amp;S4&amp;"'!$L:$L"), MasterData!$D$3:$D$18))</f>
        <v>115</v>
      </c>
      <c r="R4" s="103"/>
      <c r="S4" s="132" t="s">
        <v>1451</v>
      </c>
      <c r="T4" s="106"/>
      <c r="U4" s="61"/>
      <c r="V4" s="61"/>
    </row>
    <row r="5" spans="2:22" ht="15.75" hidden="1" customHeight="1" x14ac:dyDescent="0.35">
      <c r="B5" s="32" t="s">
        <v>173</v>
      </c>
      <c r="C5" s="33">
        <f ca="1">COUNTIF(INDIRECT("'"&amp;S5&amp;"'!$E:$E"), "&lt;="&amp;MasterData!$J4)</f>
        <v>163</v>
      </c>
      <c r="D5" s="101" t="str">
        <f t="shared" ref="D5:D10" ca="1" si="1">K5&amp;" ("&amp;M5&amp;")"</f>
        <v>31 (7)</v>
      </c>
      <c r="E5" s="97" t="str">
        <f t="shared" ca="1" si="0"/>
        <v>28 (8)</v>
      </c>
      <c r="F5" s="97">
        <f ca="1">SUM(COUNTIFS(INDIRECT("'"&amp;S5&amp;"'!$E:$E"), "&lt;="&amp;MasterData!$J4, INDIRECT("'"&amp;S5&amp;"'!$L:$L"), MasterData!$B$5))</f>
        <v>0</v>
      </c>
      <c r="G5" s="97">
        <f ca="1">SUM(COUNTIFS(INDIRECT("'"&amp;S5&amp;"'!$E:$E"), "&lt;="&amp;MasterData!$J4, INDIRECT("'"&amp;S5&amp;"'!$L:$L"), MasterData!$B$4))</f>
        <v>2</v>
      </c>
      <c r="H5" s="97">
        <f t="shared" ref="H5:H10" ca="1" si="2">K5-N5-F5-G5</f>
        <v>1</v>
      </c>
      <c r="I5" s="146">
        <f t="shared" ref="I5:I8" ca="1" si="3">P5+Q5</f>
        <v>132</v>
      </c>
      <c r="J5" s="61"/>
      <c r="K5" s="93" cm="1">
        <f t="array" aca="1" ref="K5" ca="1">SUM(COUNTIFS(INDIRECT("'"&amp;S5&amp;"'!$E:$E"), "&lt;="&amp;MasterData!$J4, INDIRECT("'"&amp;S5&amp;"'!$L:$L"), MasterData!$B$3:$B$18))</f>
        <v>31</v>
      </c>
      <c r="L5" s="93"/>
      <c r="M5" s="93">
        <f ca="1">COUNTIFS(INDIRECT("'"&amp;S5&amp;"'!$E:$E"), "&gt;="&amp;MasterData!$I4, INDIRECT("'"&amp;S5&amp;"'!$E:$E"), "&lt;="&amp;MasterData!$J4)</f>
        <v>7</v>
      </c>
      <c r="N5" s="93">
        <f ca="1">SUM(COUNTIFS(INDIRECT("'"&amp;S5&amp;"'!$E:$E"), "&lt;="&amp;MasterData!$J4, INDIRECT("'"&amp;S5&amp;"'!$L:$L"), MasterData!$B$3))</f>
        <v>28</v>
      </c>
      <c r="O5" s="93">
        <v>8</v>
      </c>
      <c r="P5" s="93" cm="1">
        <f t="array" aca="1" ref="P5" ca="1">SUM(COUNTIFS(INDIRECT("'"&amp;S5&amp;"'!$E:$E"), "&lt;="&amp;MasterData!$J4, INDIRECT("'"&amp;S5&amp;"'!$L:$L"), MasterData!$C$3:$C$18))</f>
        <v>12</v>
      </c>
      <c r="Q5" s="93" cm="1">
        <f t="array" aca="1" ref="Q5" ca="1">SUM(COUNTIFS(INDIRECT("'"&amp;S5&amp;"'!$E:$E"), "&lt;="&amp;MasterData!$J4, INDIRECT("'"&amp;S5&amp;"'!$L:$L"), MasterData!$D$3:$D$18))</f>
        <v>120</v>
      </c>
      <c r="R5" s="93"/>
      <c r="S5" s="104" t="s">
        <v>1452</v>
      </c>
      <c r="T5" s="106"/>
      <c r="U5" s="61"/>
      <c r="V5" s="61"/>
    </row>
    <row r="6" spans="2:22" ht="15.75" hidden="1" customHeight="1" x14ac:dyDescent="0.35">
      <c r="B6" s="32" t="s">
        <v>178</v>
      </c>
      <c r="C6" s="33">
        <f ca="1">COUNTIF(INDIRECT("'"&amp;S6&amp;"'!$E:$E"), "&lt;="&amp;MasterData!$J5)</f>
        <v>166</v>
      </c>
      <c r="D6" s="101" t="str">
        <f t="shared" ca="1" si="1"/>
        <v>20 (2)</v>
      </c>
      <c r="E6" s="97" t="str">
        <f t="shared" ca="1" si="0"/>
        <v>15 (1)</v>
      </c>
      <c r="F6" s="97">
        <f ca="1">SUM(COUNTIFS(INDIRECT("'"&amp;S6&amp;"'!$E:$E"), "&lt;="&amp;MasterData!$J5, INDIRECT("'"&amp;S6&amp;"'!$L:$L"), MasterData!$B$5))</f>
        <v>0</v>
      </c>
      <c r="G6" s="97">
        <f ca="1">SUM(COUNTIFS(INDIRECT("'"&amp;S6&amp;"'!$E:$E"), "&lt;="&amp;MasterData!$J5, INDIRECT("'"&amp;S6&amp;"'!$L:$L"), MasterData!$B$4))</f>
        <v>3</v>
      </c>
      <c r="H6" s="97">
        <f t="shared" ca="1" si="2"/>
        <v>2</v>
      </c>
      <c r="I6" s="146">
        <f t="shared" ca="1" si="3"/>
        <v>146</v>
      </c>
      <c r="J6" s="61"/>
      <c r="K6" s="93" cm="1">
        <f t="array" aca="1" ref="K6" ca="1">SUM(COUNTIFS(INDIRECT("'"&amp;S6&amp;"'!$E:$E"), "&lt;="&amp;MasterData!$J5, INDIRECT("'"&amp;S6&amp;"'!$L:$L"), MasterData!$B$3:$B$18))</f>
        <v>20</v>
      </c>
      <c r="L6" s="93"/>
      <c r="M6" s="93">
        <f ca="1">COUNTIFS(INDIRECT("'"&amp;S6&amp;"'!$E:$E"), "&gt;="&amp;MasterData!$I5, INDIRECT("'"&amp;S6&amp;"'!$E:$E"), "&lt;="&amp;MasterData!$J5)</f>
        <v>2</v>
      </c>
      <c r="N6" s="93">
        <f ca="1">SUM(COUNTIFS(INDIRECT("'"&amp;S6&amp;"'!$E:$E"), "&lt;="&amp;MasterData!$J5, INDIRECT("'"&amp;S6&amp;"'!$L:$L"), MasterData!$B$3))</f>
        <v>15</v>
      </c>
      <c r="O6" s="93">
        <v>1</v>
      </c>
      <c r="P6" s="93" cm="1">
        <f t="array" aca="1" ref="P6" ca="1">SUM(COUNTIFS(INDIRECT("'"&amp;S6&amp;"'!$E:$E"), "&lt;="&amp;MasterData!$J5, INDIRECT("'"&amp;S6&amp;"'!$L:$L"), MasterData!$C$3:$C$18))</f>
        <v>13</v>
      </c>
      <c r="Q6" s="93" cm="1">
        <f t="array" aca="1" ref="Q6" ca="1">SUM(COUNTIFS(INDIRECT("'"&amp;S6&amp;"'!$E:$E"), "&lt;="&amp;MasterData!$J5, INDIRECT("'"&amp;S6&amp;"'!$L:$L"), MasterData!$D$3:$D$18))</f>
        <v>133</v>
      </c>
      <c r="R6" s="93"/>
      <c r="S6" s="104" t="s">
        <v>1453</v>
      </c>
      <c r="T6" s="106"/>
      <c r="U6" s="61"/>
      <c r="V6" s="61"/>
    </row>
    <row r="7" spans="2:22" ht="15.75" hidden="1" customHeight="1" x14ac:dyDescent="0.35">
      <c r="B7" s="32" t="s">
        <v>182</v>
      </c>
      <c r="C7" s="33">
        <f ca="1">COUNTIF(INDIRECT("'"&amp;S7&amp;"'!$E:$E"), "&lt;="&amp;MasterData!$J6)</f>
        <v>170</v>
      </c>
      <c r="D7" s="101" t="str">
        <f t="shared" ca="1" si="1"/>
        <v>16 (5)</v>
      </c>
      <c r="E7" s="97" t="str">
        <f t="shared" ca="1" si="0"/>
        <v>9 (3)</v>
      </c>
      <c r="F7" s="97">
        <f ca="1">SUM(COUNTIFS(INDIRECT("'"&amp;S7&amp;"'!$E:$E"), "&lt;="&amp;MasterData!$J6, INDIRECT("'"&amp;S7&amp;"'!$L:$L"), MasterData!$B$5))</f>
        <v>1</v>
      </c>
      <c r="G7" s="97">
        <f ca="1">SUM(COUNTIFS(INDIRECT("'"&amp;S7&amp;"'!$E:$E"), "&lt;="&amp;MasterData!$J6, INDIRECT("'"&amp;S7&amp;"'!$L:$L"), MasterData!$B$4))</f>
        <v>3</v>
      </c>
      <c r="H7" s="97">
        <f t="shared" ca="1" si="2"/>
        <v>3</v>
      </c>
      <c r="I7" s="146">
        <f t="shared" ca="1" si="3"/>
        <v>154</v>
      </c>
      <c r="J7" s="61"/>
      <c r="K7" s="93" cm="1">
        <f t="array" aca="1" ref="K7" ca="1">SUM(COUNTIFS(INDIRECT("'"&amp;S7&amp;"'!$E:$E"), "&lt;="&amp;MasterData!$J6, INDIRECT("'"&amp;S7&amp;"'!$L:$L"), MasterData!$B$3:$B$18))</f>
        <v>16</v>
      </c>
      <c r="L7" s="93"/>
      <c r="M7" s="93">
        <f ca="1">COUNTIFS(INDIRECT("'"&amp;S7&amp;"'!$E:$E"), "&gt;="&amp;MasterData!$I6, INDIRECT("'"&amp;S7&amp;"'!$E:$E"), "&lt;="&amp;MasterData!$J6)</f>
        <v>5</v>
      </c>
      <c r="N7" s="93">
        <f ca="1">SUM(COUNTIFS(INDIRECT("'"&amp;S7&amp;"'!$E:$E"), "&lt;="&amp;MasterData!$J6, INDIRECT("'"&amp;S7&amp;"'!$L:$L"), MasterData!$B$3))</f>
        <v>9</v>
      </c>
      <c r="O7" s="93">
        <v>3</v>
      </c>
      <c r="P7" s="93" cm="1">
        <f t="array" aca="1" ref="P7" ca="1">SUM(COUNTIFS(INDIRECT("'"&amp;S7&amp;"'!$E:$E"), "&lt;="&amp;MasterData!$J6, INDIRECT("'"&amp;S7&amp;"'!$L:$L"), MasterData!$C$3:$C$18))</f>
        <v>15</v>
      </c>
      <c r="Q7" s="93" cm="1">
        <f t="array" aca="1" ref="Q7" ca="1">SUM(COUNTIFS(INDIRECT("'"&amp;S7&amp;"'!$E:$E"), "&lt;="&amp;MasterData!$J6, INDIRECT("'"&amp;S7&amp;"'!$L:$L"), MasterData!$D$3:$D$18))</f>
        <v>139</v>
      </c>
      <c r="R7" s="93"/>
      <c r="S7" s="104" t="s">
        <v>1454</v>
      </c>
      <c r="T7" s="106"/>
      <c r="U7" s="61"/>
      <c r="V7" s="61"/>
    </row>
    <row r="8" spans="2:22" ht="15.75" hidden="1" customHeight="1" x14ac:dyDescent="0.35">
      <c r="B8" s="32" t="s">
        <v>184</v>
      </c>
      <c r="C8" s="33">
        <f ca="1">COUNTIF(INDIRECT("'"&amp;S8&amp;"'!$E:$E"), "&lt;="&amp;MasterData!$J7)</f>
        <v>189</v>
      </c>
      <c r="D8" s="101" t="str">
        <f t="shared" ca="1" si="1"/>
        <v>30 (10)</v>
      </c>
      <c r="E8" s="97" t="str">
        <f t="shared" ca="1" si="0"/>
        <v>25 (1)</v>
      </c>
      <c r="F8" s="97">
        <f ca="1">SUM(COUNTIFS(INDIRECT("'"&amp;S8&amp;"'!$E:$E"), "&lt;="&amp;MasterData!$J7, INDIRECT("'"&amp;S8&amp;"'!$L:$L"), MasterData!$B$5))</f>
        <v>0</v>
      </c>
      <c r="G8" s="97">
        <f ca="1">SUM(COUNTIFS(INDIRECT("'"&amp;S8&amp;"'!$E:$E"), "&lt;="&amp;MasterData!$J7, INDIRECT("'"&amp;S8&amp;"'!$L:$L"), MasterData!$B$4))</f>
        <v>2</v>
      </c>
      <c r="H8" s="97">
        <f t="shared" ca="1" si="2"/>
        <v>3</v>
      </c>
      <c r="I8" s="146">
        <f t="shared" ca="1" si="3"/>
        <v>159</v>
      </c>
      <c r="J8" s="61"/>
      <c r="K8" s="93" cm="1">
        <f t="array" aca="1" ref="K8" ca="1">SUM(COUNTIFS(INDIRECT("'"&amp;S8&amp;"'!$E:$E"), "&lt;="&amp;MasterData!$J7, INDIRECT("'"&amp;S8&amp;"'!$L:$L"), MasterData!$B$3:$B$18))</f>
        <v>30</v>
      </c>
      <c r="L8" s="93"/>
      <c r="M8" s="93">
        <f ca="1">COUNTIFS(INDIRECT("'"&amp;S8&amp;"'!$E:$E"), "&gt;="&amp;MasterData!$I7, INDIRECT("'"&amp;S8&amp;"'!$E:$E"), "&lt;="&amp;MasterData!$J7)</f>
        <v>10</v>
      </c>
      <c r="N8" s="93">
        <f ca="1">SUM(COUNTIFS(INDIRECT("'"&amp;S8&amp;"'!$E:$E"), "&lt;="&amp;MasterData!$J7, INDIRECT("'"&amp;S8&amp;"'!$L:$L"), MasterData!$B$3))</f>
        <v>25</v>
      </c>
      <c r="O8" s="93">
        <v>1</v>
      </c>
      <c r="P8" s="93" cm="1">
        <f t="array" aca="1" ref="P8" ca="1">SUM(COUNTIFS(INDIRECT("'"&amp;S8&amp;"'!$E:$E"), "&lt;="&amp;MasterData!$J7, INDIRECT("'"&amp;S8&amp;"'!$L:$L"), MasterData!$C$3:$C$18))</f>
        <v>5</v>
      </c>
      <c r="Q8" s="93" cm="1">
        <f t="array" aca="1" ref="Q8" ca="1">SUM(COUNTIFS(INDIRECT("'"&amp;S8&amp;"'!$E:$E"), "&lt;="&amp;MasterData!$J7, INDIRECT("'"&amp;S8&amp;"'!$L:$L"), MasterData!$D$3:$D$18))</f>
        <v>154</v>
      </c>
      <c r="R8" s="93"/>
      <c r="S8" s="104" t="s">
        <v>1455</v>
      </c>
      <c r="T8" s="106"/>
      <c r="U8" s="61"/>
      <c r="V8" s="61"/>
    </row>
    <row r="9" spans="2:22" ht="15.75" hidden="1" customHeight="1" x14ac:dyDescent="0.35">
      <c r="B9" s="32" t="s">
        <v>186</v>
      </c>
      <c r="C9" s="33">
        <f ca="1">COUNTIF(INDIRECT("'"&amp;S9&amp;"'!$E:$E"), "&lt;="&amp;MasterData!$J8)</f>
        <v>193</v>
      </c>
      <c r="D9" s="101" t="str">
        <f t="shared" ca="1" si="1"/>
        <v>32 (4)</v>
      </c>
      <c r="E9" s="97" t="str">
        <f t="shared" ca="1" si="0"/>
        <v>28 (4)</v>
      </c>
      <c r="F9" s="97">
        <f ca="1">SUM(COUNTIFS(INDIRECT("'"&amp;S9&amp;"'!$E:$E"), "&lt;="&amp;MasterData!$J8, INDIRECT("'"&amp;S9&amp;"'!$L:$L"), MasterData!$B$5))</f>
        <v>1</v>
      </c>
      <c r="G9" s="97">
        <f ca="1">SUM(COUNTIFS(INDIRECT("'"&amp;S9&amp;"'!$E:$E"), "&lt;="&amp;MasterData!$J8, INDIRECT("'"&amp;S9&amp;"'!$L:$L"), MasterData!$B$4))</f>
        <v>1</v>
      </c>
      <c r="H9" s="97">
        <f t="shared" ca="1" si="2"/>
        <v>2</v>
      </c>
      <c r="I9" s="146" t="str">
        <f ca="1">P9+Q9&amp;" ("&amp;R9&amp;")"</f>
        <v>161 (2)</v>
      </c>
      <c r="J9" s="61"/>
      <c r="K9" s="93" cm="1">
        <f t="array" aca="1" ref="K9" ca="1">SUM(COUNTIFS(INDIRECT("'"&amp;S9&amp;"'!$E:$E"), "&lt;="&amp;MasterData!$J8, INDIRECT("'"&amp;S9&amp;"'!$L:$L"), MasterData!$B$3:$B$18))</f>
        <v>32</v>
      </c>
      <c r="L9" s="93"/>
      <c r="M9" s="93">
        <f ca="1">COUNTIFS(INDIRECT("'"&amp;S9&amp;"'!$E:$E"), "&gt;="&amp;MasterData!$I8, INDIRECT("'"&amp;S9&amp;"'!$E:$E"), "&lt;="&amp;MasterData!$J8)</f>
        <v>4</v>
      </c>
      <c r="N9" s="93">
        <f ca="1">SUM(COUNTIFS(INDIRECT("'"&amp;S9&amp;"'!$E:$E"), "&lt;="&amp;MasterData!$J8, INDIRECT("'"&amp;S9&amp;"'!$L:$L"), MasterData!$B$3))</f>
        <v>28</v>
      </c>
      <c r="O9" s="93">
        <v>4</v>
      </c>
      <c r="P9" s="93" cm="1">
        <f t="array" aca="1" ref="P9" ca="1">SUM(COUNTIFS(INDIRECT("'"&amp;S9&amp;"'!$E:$E"), "&lt;="&amp;MasterData!$J8, INDIRECT("'"&amp;S9&amp;"'!$L:$L"), MasterData!$C$3:$C$18))</f>
        <v>5</v>
      </c>
      <c r="Q9" s="93" cm="1">
        <f t="array" aca="1" ref="Q9" ca="1">SUM(COUNTIFS(INDIRECT("'"&amp;S9&amp;"'!$E:$E"), "&lt;="&amp;MasterData!$J8, INDIRECT("'"&amp;S9&amp;"'!$L:$L"), MasterData!$D$3:$D$18))</f>
        <v>156</v>
      </c>
      <c r="R9" s="93">
        <f t="shared" ref="R9:R17" ca="1" si="4">Q9-Q8</f>
        <v>2</v>
      </c>
      <c r="S9" s="104" t="s">
        <v>1456</v>
      </c>
      <c r="T9" s="106"/>
      <c r="U9" s="61"/>
      <c r="V9" s="61"/>
    </row>
    <row r="10" spans="2:22" ht="15.75" hidden="1" customHeight="1" x14ac:dyDescent="0.35">
      <c r="B10" s="32" t="s">
        <v>188</v>
      </c>
      <c r="C10" s="202">
        <f ca="1">COUNTIF(INDIRECT("'"&amp;S10&amp;"'!$E:$E"), "&lt;="&amp;MasterData!$J9)</f>
        <v>199</v>
      </c>
      <c r="D10" s="101" t="str">
        <f t="shared" ca="1" si="1"/>
        <v>26 (6)</v>
      </c>
      <c r="E10" s="97" t="str">
        <f t="shared" ca="1" si="0"/>
        <v>23 (6)</v>
      </c>
      <c r="F10" s="97">
        <f ca="1">SUM(COUNTIFS(INDIRECT("'"&amp;S10&amp;"'!$E:$E"), "&lt;="&amp;MasterData!$J9, INDIRECT("'"&amp;S10&amp;"'!$L:$L"), MasterData!$B$5))</f>
        <v>0</v>
      </c>
      <c r="G10" s="97">
        <f ca="1">SUM(COUNTIFS(INDIRECT("'"&amp;S10&amp;"'!$E:$E"), "&lt;="&amp;MasterData!$J9, INDIRECT("'"&amp;S10&amp;"'!$L:$L"), MasterData!$B$4))</f>
        <v>1</v>
      </c>
      <c r="H10" s="97">
        <f t="shared" ca="1" si="2"/>
        <v>2</v>
      </c>
      <c r="I10" s="146" t="str">
        <f t="shared" ref="I10:I18" ca="1" si="5">P10+Q10&amp;" ("&amp;R10&amp;")"</f>
        <v>173 (12)</v>
      </c>
      <c r="J10" s="61"/>
      <c r="K10" s="93" cm="1">
        <f t="array" aca="1" ref="K10" ca="1">SUM(COUNTIFS(INDIRECT("'"&amp;S10&amp;"'!$E:$E"), "&lt;="&amp;MasterData!$J9, INDIRECT("'"&amp;S10&amp;"'!$L:$L"), MasterData!$B$3:$B$18))</f>
        <v>26</v>
      </c>
      <c r="L10" s="93"/>
      <c r="M10" s="93">
        <f ca="1">COUNTIFS(INDIRECT("'"&amp;S10&amp;"'!$E:$E"), "&gt;="&amp;MasterData!$I9, INDIRECT("'"&amp;S10&amp;"'!$E:$E"), "&lt;="&amp;MasterData!$J9)</f>
        <v>6</v>
      </c>
      <c r="N10" s="93">
        <f ca="1">SUM(COUNTIFS(INDIRECT("'"&amp;S10&amp;"'!$E:$E"), "&lt;="&amp;MasterData!$J9, INDIRECT("'"&amp;S10&amp;"'!$L:$L"), MasterData!$B$3))</f>
        <v>23</v>
      </c>
      <c r="O10" s="93">
        <v>6</v>
      </c>
      <c r="P10" s="93" cm="1">
        <f t="array" aca="1" ref="P10" ca="1">SUM(COUNTIFS(INDIRECT("'"&amp;S10&amp;"'!$E:$E"), "&lt;="&amp;MasterData!$J9, INDIRECT("'"&amp;S10&amp;"'!$L:$L"), MasterData!$C$3:$C$18))</f>
        <v>5</v>
      </c>
      <c r="Q10" s="93" cm="1">
        <f t="array" aca="1" ref="Q10" ca="1">SUM(COUNTIFS(INDIRECT("'"&amp;S10&amp;"'!$E:$E"), "&lt;="&amp;MasterData!$J9, INDIRECT("'"&amp;S10&amp;"'!$L:$L"), MasterData!$D$3:$D$18))</f>
        <v>168</v>
      </c>
      <c r="R10" s="93">
        <f t="shared" ca="1" si="4"/>
        <v>12</v>
      </c>
      <c r="S10" s="104" t="s">
        <v>1457</v>
      </c>
      <c r="T10" s="106"/>
      <c r="U10" s="61"/>
      <c r="V10" s="61"/>
    </row>
    <row r="11" spans="2:22" ht="15.75" hidden="1" customHeight="1" thickBot="1" x14ac:dyDescent="0.4">
      <c r="B11" s="172" t="s">
        <v>189</v>
      </c>
      <c r="C11" s="205">
        <f ca="1">COUNTIF(INDIRECT("'"&amp;S11&amp;"'!$E:$E"), "&lt;="&amp;MasterData!$J10)</f>
        <v>206</v>
      </c>
      <c r="D11" s="174" t="str">
        <f t="shared" ref="D11" ca="1" si="6">K11&amp;" ("&amp;M11&amp;")"</f>
        <v>25 (7)</v>
      </c>
      <c r="E11" s="175" t="str">
        <f t="shared" ca="1" si="0"/>
        <v>20 (5)</v>
      </c>
      <c r="F11" s="175">
        <f ca="1">SUM(COUNTIFS(INDIRECT("'"&amp;S11&amp;"'!$E:$E"), "&lt;="&amp;MasterData!$J10, INDIRECT("'"&amp;S11&amp;"'!$L:$L"), MasterData!$B$5))</f>
        <v>2</v>
      </c>
      <c r="G11" s="175">
        <f ca="1">SUM(COUNTIFS(INDIRECT("'"&amp;S11&amp;"'!$E:$E"), "&lt;="&amp;MasterData!$J10, INDIRECT("'"&amp;S11&amp;"'!$L:$L"), MasterData!$B$4))</f>
        <v>1</v>
      </c>
      <c r="H11" s="175">
        <f t="shared" ref="H11" ca="1" si="7">K11-N11-F11-G11</f>
        <v>2</v>
      </c>
      <c r="I11" s="176" t="str">
        <f t="shared" ca="1" si="5"/>
        <v>181 (11)</v>
      </c>
      <c r="J11" s="61"/>
      <c r="K11" s="177" cm="1">
        <f t="array" aca="1" ref="K11" ca="1">SUM(COUNTIFS(INDIRECT("'"&amp;S11&amp;"'!$E:$E"), "&lt;="&amp;MasterData!$J10, INDIRECT("'"&amp;S11&amp;"'!$L:$L"), MasterData!$B$3:$B$18))</f>
        <v>25</v>
      </c>
      <c r="L11" s="177"/>
      <c r="M11" s="177">
        <f ca="1">COUNTIFS(INDIRECT("'"&amp;S11&amp;"'!$E:$E"), "&gt;="&amp;MasterData!$I10, INDIRECT("'"&amp;S11&amp;"'!$E:$E"), "&lt;="&amp;MasterData!$J10)</f>
        <v>7</v>
      </c>
      <c r="N11" s="177">
        <f ca="1">SUM(COUNTIFS(INDIRECT("'"&amp;S11&amp;"'!$E:$E"), "&lt;="&amp;MasterData!$J10, INDIRECT("'"&amp;S11&amp;"'!$L:$L"), MasterData!$B$3))</f>
        <v>20</v>
      </c>
      <c r="O11" s="177">
        <v>5</v>
      </c>
      <c r="P11" s="177" cm="1">
        <f t="array" aca="1" ref="P11" ca="1">SUM(COUNTIFS(INDIRECT("'"&amp;S11&amp;"'!$E:$E"), "&lt;="&amp;MasterData!$J10, INDIRECT("'"&amp;S11&amp;"'!$L:$L"), MasterData!$C$3:$C$18))</f>
        <v>2</v>
      </c>
      <c r="Q11" s="177" cm="1">
        <f t="array" aca="1" ref="Q11" ca="1">SUM(COUNTIFS(INDIRECT("'"&amp;S11&amp;"'!$E:$E"), "&lt;="&amp;MasterData!$J10, INDIRECT("'"&amp;S11&amp;"'!$L:$L"), MasterData!$D$3:$D$18))</f>
        <v>179</v>
      </c>
      <c r="R11" s="177">
        <f t="shared" ca="1" si="4"/>
        <v>11</v>
      </c>
      <c r="S11" s="178" t="s">
        <v>1458</v>
      </c>
      <c r="T11" s="106"/>
      <c r="U11" s="61"/>
      <c r="V11" s="61"/>
    </row>
    <row r="12" spans="2:22" ht="15.75" hidden="1" customHeight="1" thickBot="1" x14ac:dyDescent="0.4">
      <c r="B12" s="143" t="s">
        <v>190</v>
      </c>
      <c r="C12" s="207">
        <f ca="1">COUNTIF(INDIRECT("'"&amp;S12&amp;"'!$E:$E"), "&lt;="&amp;MasterData!$J11)</f>
        <v>210</v>
      </c>
      <c r="D12" s="167" t="str">
        <f t="shared" ref="D12" ca="1" si="8">K12&amp;" ("&amp;M12&amp;")"</f>
        <v>21 (4)</v>
      </c>
      <c r="E12" s="168" t="str">
        <f t="shared" ca="1" si="0"/>
        <v>17 (2)</v>
      </c>
      <c r="F12" s="168">
        <f ca="1">SUM(COUNTIFS(INDIRECT("'"&amp;S12&amp;"'!$E:$E"), "&lt;="&amp;MasterData!$J11, INDIRECT("'"&amp;S12&amp;"'!$L:$L"), MasterData!$B$5))</f>
        <v>1</v>
      </c>
      <c r="G12" s="168">
        <f ca="1">SUM(COUNTIFS(INDIRECT("'"&amp;S12&amp;"'!$E:$E"), "&lt;="&amp;MasterData!$J11, INDIRECT("'"&amp;S12&amp;"'!$L:$L"), MasterData!$B$4))</f>
        <v>1</v>
      </c>
      <c r="H12" s="168">
        <f t="shared" ref="H12" ca="1" si="9">K12-N12-F12-G12</f>
        <v>2</v>
      </c>
      <c r="I12" s="169" t="str">
        <f t="shared" ca="1" si="5"/>
        <v>189 (8)</v>
      </c>
      <c r="J12" s="61"/>
      <c r="K12" s="170" cm="1">
        <f t="array" aca="1" ref="K12" ca="1">SUM(COUNTIFS(INDIRECT("'"&amp;S12&amp;"'!$E:$E"), "&lt;="&amp;MasterData!$J11, INDIRECT("'"&amp;S12&amp;"'!$L:$L"), MasterData!$B$3:$B$18))</f>
        <v>21</v>
      </c>
      <c r="L12" s="170"/>
      <c r="M12" s="170">
        <f ca="1">COUNTIFS(INDIRECT("'"&amp;S12&amp;"'!$E:$E"), "&gt;="&amp;MasterData!$I11, INDIRECT("'"&amp;S12&amp;"'!$E:$E"), "&lt;="&amp;MasterData!$J11)</f>
        <v>4</v>
      </c>
      <c r="N12" s="170">
        <f ca="1">SUM(COUNTIFS(INDIRECT("'"&amp;S12&amp;"'!$E:$E"), "&lt;="&amp;MasterData!$J11, INDIRECT("'"&amp;S12&amp;"'!$L:$L"), MasterData!$B$3))</f>
        <v>17</v>
      </c>
      <c r="O12" s="170">
        <v>2</v>
      </c>
      <c r="P12" s="170" cm="1">
        <f t="array" aca="1" ref="P12" ca="1">SUM(COUNTIFS(INDIRECT("'"&amp;S12&amp;"'!$E:$E"), "&lt;="&amp;MasterData!$J11, INDIRECT("'"&amp;S12&amp;"'!$L:$L"), MasterData!$C$3:$C$18))</f>
        <v>2</v>
      </c>
      <c r="Q12" s="170" cm="1">
        <f t="array" aca="1" ref="Q12" ca="1">SUM(COUNTIFS(INDIRECT("'"&amp;S12&amp;"'!$E:$E"), "&lt;="&amp;MasterData!$J11, INDIRECT("'"&amp;S12&amp;"'!$L:$L"), MasterData!$D$3:$D$18))</f>
        <v>187</v>
      </c>
      <c r="R12" s="170">
        <f t="shared" ca="1" si="4"/>
        <v>8</v>
      </c>
      <c r="S12" s="171" t="s">
        <v>1459</v>
      </c>
      <c r="T12" s="106"/>
      <c r="U12" s="61"/>
      <c r="V12" s="61"/>
    </row>
    <row r="13" spans="2:22" ht="15.75" hidden="1" customHeight="1" x14ac:dyDescent="0.35">
      <c r="B13" s="210" t="s">
        <v>191</v>
      </c>
      <c r="C13" s="211">
        <f ca="1">COUNTIF(INDIRECT("'"&amp;S13&amp;"'!$E:$E"), "&lt;="&amp;MasterData!$J12)</f>
        <v>214</v>
      </c>
      <c r="D13" s="212" t="str">
        <f t="shared" ref="D13" ca="1" si="10">K13&amp;" ("&amp;M13&amp;")"</f>
        <v>21 (4)</v>
      </c>
      <c r="E13" s="213" t="str">
        <f t="shared" ca="1" si="0"/>
        <v>16 (3)</v>
      </c>
      <c r="F13" s="213">
        <f ca="1">SUM(COUNTIFS(INDIRECT("'"&amp;S13&amp;"'!$E:$E"), "&lt;="&amp;MasterData!$J12, INDIRECT("'"&amp;S13&amp;"'!$L:$L"), MasterData!$B$5))</f>
        <v>1</v>
      </c>
      <c r="G13" s="213">
        <f ca="1">SUM(COUNTIFS(INDIRECT("'"&amp;S13&amp;"'!$E:$E"), "&lt;="&amp;MasterData!$J12, INDIRECT("'"&amp;S13&amp;"'!$L:$L"), MasterData!$B$4))</f>
        <v>2</v>
      </c>
      <c r="H13" s="213">
        <f t="shared" ref="H13" ca="1" si="11">K13-N13-F13-G13</f>
        <v>2</v>
      </c>
      <c r="I13" s="214" t="str">
        <f t="shared" ca="1" si="5"/>
        <v>193 (6)</v>
      </c>
      <c r="J13" s="61"/>
      <c r="K13" s="215" cm="1">
        <f t="array" aca="1" ref="K13" ca="1">SUM(COUNTIFS(INDIRECT("'"&amp;S13&amp;"'!$E:$E"), "&lt;="&amp;MasterData!$J12, INDIRECT("'"&amp;S13&amp;"'!$L:$L"), MasterData!$B$3:$B$18))</f>
        <v>21</v>
      </c>
      <c r="L13" s="231"/>
      <c r="M13" s="216">
        <f ca="1">COUNTIFS(INDIRECT("'"&amp;S13&amp;"'!$E:$E"), "&gt;="&amp;MasterData!$I12, INDIRECT("'"&amp;S13&amp;"'!$E:$E"), "&lt;="&amp;MasterData!$J12)</f>
        <v>4</v>
      </c>
      <c r="N13" s="216">
        <f ca="1">SUM(COUNTIFS(INDIRECT("'"&amp;S13&amp;"'!$E:$E"), "&lt;="&amp;MasterData!$J12, INDIRECT("'"&amp;S13&amp;"'!$L:$L"), MasterData!$B$3))</f>
        <v>16</v>
      </c>
      <c r="O13" s="216">
        <v>3</v>
      </c>
      <c r="P13" s="216" cm="1">
        <f t="array" aca="1" ref="P13" ca="1">SUM(COUNTIFS(INDIRECT("'"&amp;S13&amp;"'!$E:$E"), "&lt;="&amp;MasterData!$J12, INDIRECT("'"&amp;S13&amp;"'!$L:$L"), MasterData!$C$3:$C$18))</f>
        <v>0</v>
      </c>
      <c r="Q13" s="216" cm="1">
        <f t="array" aca="1" ref="Q13" ca="1">SUM(COUNTIFS(INDIRECT("'"&amp;S13&amp;"'!$E:$E"), "&lt;="&amp;MasterData!$J12, INDIRECT("'"&amp;S13&amp;"'!$L:$L"), MasterData!$D$3:$D$18))</f>
        <v>193</v>
      </c>
      <c r="R13" s="216">
        <f t="shared" ca="1" si="4"/>
        <v>6</v>
      </c>
      <c r="S13" s="217" t="s">
        <v>1460</v>
      </c>
      <c r="T13" s="106"/>
      <c r="U13" s="61"/>
      <c r="V13" s="61"/>
    </row>
    <row r="14" spans="2:22" ht="15.75" hidden="1" customHeight="1" thickBot="1" x14ac:dyDescent="0.4">
      <c r="B14" s="218" t="s">
        <v>192</v>
      </c>
      <c r="C14" s="219">
        <f ca="1">COUNTIF(INDIRECT("'"&amp;S14&amp;"'!$E:$E"), "&lt;="&amp;MasterData!$J13)</f>
        <v>232</v>
      </c>
      <c r="D14" s="220" t="str">
        <f t="shared" ref="D14" ca="1" si="12">K14&amp;" ("&amp;M14&amp;")"</f>
        <v>33 (18)</v>
      </c>
      <c r="E14" s="221" t="str">
        <f t="shared" ca="1" si="0"/>
        <v>28 (3)</v>
      </c>
      <c r="F14" s="221">
        <f ca="1">SUM(COUNTIFS(INDIRECT("'"&amp;S14&amp;"'!$E:$E"), "&lt;="&amp;MasterData!$J13, INDIRECT("'"&amp;S14&amp;"'!$L:$L"), MasterData!$B$5))</f>
        <v>1</v>
      </c>
      <c r="G14" s="221">
        <f ca="1">SUM(COUNTIFS(INDIRECT("'"&amp;S14&amp;"'!$E:$E"), "&lt;="&amp;MasterData!$J13, INDIRECT("'"&amp;S14&amp;"'!$L:$L"), MasterData!$B$4))</f>
        <v>2</v>
      </c>
      <c r="H14" s="221">
        <f t="shared" ref="H14" ca="1" si="13">K14-N14-F14-G14</f>
        <v>2</v>
      </c>
      <c r="I14" s="222" t="str">
        <f t="shared" ca="1" si="5"/>
        <v>199 (6)</v>
      </c>
      <c r="J14" s="61"/>
      <c r="K14" s="223" cm="1">
        <f t="array" aca="1" ref="K14" ca="1">SUM(COUNTIFS(INDIRECT("'"&amp;S14&amp;"'!$E:$E"), "&lt;="&amp;MasterData!$J13, INDIRECT("'"&amp;S14&amp;"'!$L:$L"), MasterData!$B$3:$B$18))</f>
        <v>33</v>
      </c>
      <c r="L14" s="232"/>
      <c r="M14" s="224">
        <f ca="1">COUNTIFS(INDIRECT("'"&amp;S14&amp;"'!$E:$E"), "&gt;="&amp;MasterData!$I13, INDIRECT("'"&amp;S14&amp;"'!$E:$E"), "&lt;="&amp;MasterData!$J13)</f>
        <v>18</v>
      </c>
      <c r="N14" s="224">
        <f ca="1">SUM(COUNTIFS(INDIRECT("'"&amp;S14&amp;"'!$E:$E"), "&lt;="&amp;MasterData!$J13, INDIRECT("'"&amp;S14&amp;"'!$L:$L"), MasterData!$B$3))</f>
        <v>28</v>
      </c>
      <c r="O14" s="224">
        <v>3</v>
      </c>
      <c r="P14" s="224" cm="1">
        <f t="array" aca="1" ref="P14" ca="1">SUM(COUNTIFS(INDIRECT("'"&amp;S14&amp;"'!$E:$E"), "&lt;="&amp;MasterData!$J13, INDIRECT("'"&amp;S14&amp;"'!$L:$L"), MasterData!$C$3:$C$18))</f>
        <v>0</v>
      </c>
      <c r="Q14" s="224" cm="1">
        <f t="array" aca="1" ref="Q14" ca="1">SUM(COUNTIFS(INDIRECT("'"&amp;S14&amp;"'!$E:$E"), "&lt;="&amp;MasterData!$J13, INDIRECT("'"&amp;S14&amp;"'!$L:$L"), MasterData!$D$3:$D$18))</f>
        <v>199</v>
      </c>
      <c r="R14" s="224">
        <f t="shared" ca="1" si="4"/>
        <v>6</v>
      </c>
      <c r="S14" s="225" t="s">
        <v>1461</v>
      </c>
      <c r="T14" s="106"/>
      <c r="U14" s="61"/>
      <c r="V14" s="61"/>
    </row>
    <row r="15" spans="2:22" ht="15.75" hidden="1" customHeight="1" thickBot="1" x14ac:dyDescent="0.4">
      <c r="B15" s="143" t="s">
        <v>193</v>
      </c>
      <c r="C15" s="207">
        <f ca="1">COUNTIF(INDIRECT("'"&amp;S15&amp;"'!$E:$E"), "&lt;="&amp;MasterData!$J14)</f>
        <v>239</v>
      </c>
      <c r="D15" s="167" t="str">
        <f t="shared" ref="D15" ca="1" si="14">K15&amp;" ("&amp;M15&amp;")"</f>
        <v>28 (7)</v>
      </c>
      <c r="E15" s="168" t="str">
        <f t="shared" ca="1" si="0"/>
        <v>26 (1)</v>
      </c>
      <c r="F15" s="168">
        <f ca="1">SUM(COUNTIFS(INDIRECT("'"&amp;S15&amp;"'!$E:$E"), "&lt;="&amp;MasterData!$J14, INDIRECT("'"&amp;S15&amp;"'!$L:$L"), MasterData!$B$5))</f>
        <v>0</v>
      </c>
      <c r="G15" s="168">
        <f ca="1">SUM(COUNTIFS(INDIRECT("'"&amp;S15&amp;"'!$E:$E"), "&lt;="&amp;MasterData!$J14, INDIRECT("'"&amp;S15&amp;"'!$L:$L"), MasterData!$B$4))</f>
        <v>0</v>
      </c>
      <c r="H15" s="168">
        <f t="shared" ref="H15:H20" ca="1" si="15">K15-N15-F15-G15</f>
        <v>2</v>
      </c>
      <c r="I15" s="169" t="str">
        <f t="shared" ca="1" si="5"/>
        <v>211 (12)</v>
      </c>
      <c r="J15" s="61"/>
      <c r="K15" s="170" cm="1">
        <f t="array" aca="1" ref="K15" ca="1">SUM(COUNTIFS(INDIRECT("'"&amp;S15&amp;"'!$E:$E"), "&lt;="&amp;MasterData!$J14, INDIRECT("'"&amp;S15&amp;"'!$L:$L"), MasterData!$B$3:$B$18))</f>
        <v>28</v>
      </c>
      <c r="L15" s="170"/>
      <c r="M15" s="170">
        <f ca="1">COUNTIFS(INDIRECT("'"&amp;S15&amp;"'!$E:$E"), "&gt;="&amp;MasterData!$I14, INDIRECT("'"&amp;S15&amp;"'!$E:$E"), "&lt;="&amp;MasterData!$J14)</f>
        <v>7</v>
      </c>
      <c r="N15" s="170">
        <f ca="1">SUM(COUNTIFS(INDIRECT("'"&amp;S15&amp;"'!$E:$E"), "&lt;="&amp;MasterData!$J14, INDIRECT("'"&amp;S15&amp;"'!$L:$L"), MasterData!$B$3))</f>
        <v>26</v>
      </c>
      <c r="O15" s="170">
        <v>1</v>
      </c>
      <c r="P15" s="170" cm="1">
        <f t="array" aca="1" ref="P15" ca="1">SUM(COUNTIFS(INDIRECT("'"&amp;S15&amp;"'!$E:$E"), "&lt;="&amp;MasterData!$J14, INDIRECT("'"&amp;S15&amp;"'!$L:$L"), MasterData!$C$3:$C$18))</f>
        <v>0</v>
      </c>
      <c r="Q15" s="170" cm="1">
        <f t="array" aca="1" ref="Q15" ca="1">SUM(COUNTIFS(INDIRECT("'"&amp;S15&amp;"'!$E:$E"), "&lt;="&amp;MasterData!$J14, INDIRECT("'"&amp;S15&amp;"'!$L:$L"), MasterData!$D$3:$D$18))</f>
        <v>211</v>
      </c>
      <c r="R15" s="170">
        <f t="shared" ca="1" si="4"/>
        <v>12</v>
      </c>
      <c r="S15" s="171" t="s">
        <v>1462</v>
      </c>
      <c r="T15" s="106"/>
      <c r="U15" s="61"/>
      <c r="V15" s="61"/>
    </row>
    <row r="16" spans="2:22" ht="15" hidden="1" thickBot="1" x14ac:dyDescent="0.4">
      <c r="B16" s="143" t="s">
        <v>194</v>
      </c>
      <c r="C16" s="207">
        <f ca="1">COUNTIF(INDIRECT("'"&amp;S16&amp;"'!$E:$E"), "&lt;="&amp;MasterData!$J15)</f>
        <v>254</v>
      </c>
      <c r="D16" s="167" t="str">
        <f t="shared" ref="D16" ca="1" si="16">K16&amp;" ("&amp;M16&amp;")"</f>
        <v>34 (13)</v>
      </c>
      <c r="E16" s="168" t="str">
        <f t="shared" ca="1" si="0"/>
        <v>28 (5)</v>
      </c>
      <c r="F16" s="168">
        <f ca="1">SUM(COUNTIFS(INDIRECT("'"&amp;S16&amp;"'!$E:$E"), "&lt;="&amp;MasterData!$J15, INDIRECT("'"&amp;S16&amp;"'!$L:$L"), MasterData!$B$5))</f>
        <v>4</v>
      </c>
      <c r="G16" s="168">
        <f ca="1">SUM(COUNTIFS(INDIRECT("'"&amp;S16&amp;"'!$E:$E"), "&lt;="&amp;MasterData!$J15, INDIRECT("'"&amp;S16&amp;"'!$L:$L"), MasterData!$B$4))</f>
        <v>0</v>
      </c>
      <c r="H16" s="168">
        <f t="shared" ca="1" si="15"/>
        <v>2</v>
      </c>
      <c r="I16" s="169" t="str">
        <f t="shared" ca="1" si="5"/>
        <v>220 (9)</v>
      </c>
      <c r="J16" s="61"/>
      <c r="K16" s="170" cm="1">
        <f t="array" aca="1" ref="K16" ca="1">SUM(COUNTIFS(INDIRECT("'"&amp;S16&amp;"'!$E:$E"), "&lt;="&amp;MasterData!$J15, INDIRECT("'"&amp;S16&amp;"'!$L:$L"), MasterData!$B$3:$B$18))</f>
        <v>34</v>
      </c>
      <c r="L16" s="170" t="s">
        <v>1463</v>
      </c>
      <c r="M16" s="170">
        <f ca="1">COUNTIFS(INDIRECT("'"&amp;S16&amp;"'!$E:$E"), "&gt;="&amp;MasterData!$I15, INDIRECT("'"&amp;S16&amp;"'!$E:$E"), "&lt;="&amp;MasterData!$J15)</f>
        <v>13</v>
      </c>
      <c r="N16" s="170">
        <f ca="1">SUM(COUNTIFS(INDIRECT("'"&amp;S16&amp;"'!$E:$E"), "&lt;="&amp;MasterData!$J15, INDIRECT("'"&amp;S16&amp;"'!$L:$L"), MasterData!$B$3))</f>
        <v>28</v>
      </c>
      <c r="O16" s="170">
        <v>5</v>
      </c>
      <c r="P16" s="170" cm="1">
        <f t="array" aca="1" ref="P16" ca="1">SUM(COUNTIFS(INDIRECT("'"&amp;S16&amp;"'!$E:$E"), "&lt;="&amp;MasterData!$J15, INDIRECT("'"&amp;S16&amp;"'!$L:$L"), MasterData!$C$3:$C$18))</f>
        <v>0</v>
      </c>
      <c r="Q16" s="170" cm="1">
        <f t="array" aca="1" ref="Q16" ca="1">SUM(COUNTIFS(INDIRECT("'"&amp;S16&amp;"'!$E:$E"), "&lt;="&amp;MasterData!$J15, INDIRECT("'"&amp;S16&amp;"'!$L:$L"), MasterData!$D$3:$D$18))</f>
        <v>220</v>
      </c>
      <c r="R16" s="170">
        <f t="shared" ca="1" si="4"/>
        <v>9</v>
      </c>
      <c r="S16" s="171" t="s">
        <v>1464</v>
      </c>
      <c r="T16" s="106"/>
      <c r="U16" s="61"/>
      <c r="V16" s="61"/>
    </row>
    <row r="17" spans="2:26" ht="15" hidden="1" thickBot="1" x14ac:dyDescent="0.4">
      <c r="B17" s="143" t="s">
        <v>195</v>
      </c>
      <c r="C17" s="207">
        <f ca="1">COUNTIF(INDIRECT("'"&amp;S17&amp;"'!$E:$E"), "&lt;="&amp;MasterData!$J16)</f>
        <v>262</v>
      </c>
      <c r="D17" s="167" t="str">
        <f t="shared" ref="D17" ca="1" si="17">K17&amp;" ("&amp;M17&amp;")"</f>
        <v>33 (8)</v>
      </c>
      <c r="E17" s="168" t="str">
        <f t="shared" ca="1" si="0"/>
        <v>26 (1)</v>
      </c>
      <c r="F17" s="168">
        <f ca="1">SUM(COUNTIFS(INDIRECT("'"&amp;S17&amp;"'!$E:$E"), "&lt;="&amp;MasterData!$J16, INDIRECT("'"&amp;S17&amp;"'!$L:$L"), MasterData!$B$5))</f>
        <v>5</v>
      </c>
      <c r="G17" s="168">
        <f ca="1">SUM(COUNTIFS(INDIRECT("'"&amp;S17&amp;"'!$E:$E"), "&lt;="&amp;MasterData!$J16, INDIRECT("'"&amp;S17&amp;"'!$L:$L"), MasterData!$B$4))</f>
        <v>0</v>
      </c>
      <c r="H17" s="168">
        <f t="shared" ca="1" si="15"/>
        <v>2</v>
      </c>
      <c r="I17" s="169" t="str">
        <f t="shared" ca="1" si="5"/>
        <v>229 (9)</v>
      </c>
      <c r="J17" s="61"/>
      <c r="K17" s="170" cm="1">
        <f t="array" aca="1" ref="K17" ca="1">SUM(COUNTIFS(INDIRECT("'"&amp;S17&amp;"'!$E:$E"), "&lt;="&amp;MasterData!$J16, INDIRECT("'"&amp;S17&amp;"'!$L:$L"), MasterData!$B$3:$B$18))</f>
        <v>33</v>
      </c>
      <c r="L17" s="170" t="s">
        <v>1463</v>
      </c>
      <c r="M17" s="170">
        <f ca="1">COUNTIFS(INDIRECT("'"&amp;S17&amp;"'!$E:$E"), "&gt;="&amp;MasterData!$I16, INDIRECT("'"&amp;S17&amp;"'!$E:$E"), "&lt;="&amp;MasterData!$J16)</f>
        <v>8</v>
      </c>
      <c r="N17" s="170">
        <f ca="1">SUM(COUNTIFS(INDIRECT("'"&amp;S17&amp;"'!$E:$E"), "&lt;="&amp;MasterData!$J16, INDIRECT("'"&amp;S17&amp;"'!$L:$L"), MasterData!$B$3))</f>
        <v>26</v>
      </c>
      <c r="O17" s="170">
        <v>1</v>
      </c>
      <c r="P17" s="170" cm="1">
        <f t="array" aca="1" ref="P17" ca="1">SUM(COUNTIFS(INDIRECT("'"&amp;S17&amp;"'!$E:$E"), "&lt;="&amp;MasterData!$J16, INDIRECT("'"&amp;S17&amp;"'!$L:$L"), MasterData!$C$3:$C$18))</f>
        <v>0</v>
      </c>
      <c r="Q17" s="170" cm="1">
        <f t="array" aca="1" ref="Q17" ca="1">SUM(COUNTIFS(INDIRECT("'"&amp;S17&amp;"'!$E:$E"), "&lt;="&amp;MasterData!$J16, INDIRECT("'"&amp;S17&amp;"'!$L:$L"), MasterData!$D$3:$D$18))</f>
        <v>229</v>
      </c>
      <c r="R17" s="170">
        <f t="shared" ca="1" si="4"/>
        <v>9</v>
      </c>
      <c r="S17" s="171" t="s">
        <v>1465</v>
      </c>
      <c r="T17" s="106"/>
      <c r="U17" s="61"/>
      <c r="V17" s="61"/>
      <c r="W17" s="61"/>
      <c r="X17" s="61"/>
      <c r="Y17" s="61"/>
    </row>
    <row r="18" spans="2:26" ht="15" hidden="1" thickBot="1" x14ac:dyDescent="0.4">
      <c r="B18" s="143" t="s">
        <v>196</v>
      </c>
      <c r="C18" s="207">
        <f ca="1">COUNTIF(INDIRECT("'"&amp;S18&amp;"'!$E:$E"), "&lt;="&amp;MasterData!$J17)</f>
        <v>274</v>
      </c>
      <c r="D18" s="167" t="str">
        <f t="shared" ref="D18" ca="1" si="18">K18&amp;" ("&amp;M18&amp;")"</f>
        <v>34 (12)</v>
      </c>
      <c r="E18" s="168" t="str">
        <f t="shared" ca="1" si="0"/>
        <v>27 (3)</v>
      </c>
      <c r="F18" s="168">
        <f ca="1">SUM(COUNTIFS(INDIRECT("'"&amp;S18&amp;"'!$E:$E"), "&lt;="&amp;MasterData!$J17, INDIRECT("'"&amp;S18&amp;"'!$L:$L"), MasterData!$B$5))</f>
        <v>3</v>
      </c>
      <c r="G18" s="168">
        <f ca="1">SUM(COUNTIFS(INDIRECT("'"&amp;S18&amp;"'!$E:$E"), "&lt;="&amp;MasterData!$J17, INDIRECT("'"&amp;S18&amp;"'!$L:$L"), MasterData!$B$4))</f>
        <v>2</v>
      </c>
      <c r="H18" s="168">
        <f t="shared" ca="1" si="15"/>
        <v>2</v>
      </c>
      <c r="I18" s="169" t="str">
        <f t="shared" ca="1" si="5"/>
        <v>240 (11)</v>
      </c>
      <c r="J18" s="61"/>
      <c r="K18" s="103" cm="1">
        <f t="array" aca="1" ref="K18" ca="1">SUM(COUNTIFS(INDIRECT("'"&amp;S18&amp;"'!$E:$E"), "&lt;="&amp;MasterData!$J17, INDIRECT("'"&amp;S18&amp;"'!$L:$L"), MasterData!$B$3:$B$18))</f>
        <v>34</v>
      </c>
      <c r="L18" s="103" t="s">
        <v>1463</v>
      </c>
      <c r="M18" s="103">
        <f ca="1">COUNTIFS(INDIRECT("'"&amp;S18&amp;"'!$E:$E"), "&gt;="&amp;MasterData!$I17, INDIRECT("'"&amp;S18&amp;"'!$E:$E"), "&lt;="&amp;MasterData!$J17)</f>
        <v>12</v>
      </c>
      <c r="N18" s="103">
        <f ca="1">SUM(COUNTIFS(INDIRECT("'"&amp;S18&amp;"'!$E:$E"), "&lt;="&amp;MasterData!$J17, INDIRECT("'"&amp;S18&amp;"'!$L:$L"), MasterData!$B$3))</f>
        <v>27</v>
      </c>
      <c r="O18" s="103">
        <v>3</v>
      </c>
      <c r="P18" s="103" cm="1">
        <f t="array" aca="1" ref="P18" ca="1">SUM(COUNTIFS(INDIRECT("'"&amp;S18&amp;"'!$E:$E"), "&lt;="&amp;MasterData!$J17, INDIRECT("'"&amp;S18&amp;"'!$L:$L"), MasterData!$C$3:$C$18))</f>
        <v>0</v>
      </c>
      <c r="Q18" s="103" cm="1">
        <f t="array" aca="1" ref="Q18" ca="1">SUM(COUNTIFS(INDIRECT("'"&amp;S18&amp;"'!$E:$E"), "&lt;="&amp;MasterData!$J17, INDIRECT("'"&amp;S18&amp;"'!$L:$L"), MasterData!$D$3:$D$18))</f>
        <v>240</v>
      </c>
      <c r="R18" s="103">
        <f t="shared" ref="R18:R23" ca="1" si="19">Q18-Q17</f>
        <v>11</v>
      </c>
      <c r="S18" s="132" t="s">
        <v>1466</v>
      </c>
      <c r="T18" s="106"/>
      <c r="U18" s="61"/>
      <c r="V18" s="61"/>
      <c r="W18" s="61"/>
      <c r="X18" s="61"/>
      <c r="Y18" s="61"/>
    </row>
    <row r="19" spans="2:26" hidden="1" x14ac:dyDescent="0.35">
      <c r="B19" s="143" t="s">
        <v>197</v>
      </c>
      <c r="C19" s="207">
        <f ca="1">COUNTIF(INDIRECT("'"&amp;S19&amp;"'!$E:$E"), "&lt;="&amp;MasterData!$J18)</f>
        <v>307</v>
      </c>
      <c r="D19" s="167" t="str">
        <f t="shared" ref="D19" ca="1" si="20">K19&amp;" ("&amp;M19&amp;")"</f>
        <v>33 (33)</v>
      </c>
      <c r="E19" s="168" t="str">
        <f t="shared" ca="1" si="0"/>
        <v>28 (4)</v>
      </c>
      <c r="F19" s="168">
        <f ca="1">SUM(COUNTIFS(INDIRECT("'"&amp;S19&amp;"'!$E:$E"), "&lt;="&amp;MasterData!$J18, INDIRECT("'"&amp;S19&amp;"'!$L:$L"), MasterData!$B$5))</f>
        <v>1</v>
      </c>
      <c r="G19" s="168">
        <f ca="1">SUM(COUNTIFS(INDIRECT("'"&amp;S19&amp;"'!$E:$E"), "&lt;="&amp;MasterData!$J18, INDIRECT("'"&amp;S19&amp;"'!$L:$L"), MasterData!$B$4))</f>
        <v>2</v>
      </c>
      <c r="H19" s="168">
        <f t="shared" ca="1" si="15"/>
        <v>2</v>
      </c>
      <c r="I19" s="169" t="str">
        <f t="shared" ref="I19" ca="1" si="21">P19+Q19&amp;" ("&amp;R19&amp;")"</f>
        <v>274 (34)</v>
      </c>
      <c r="J19" s="61"/>
      <c r="K19" s="177" cm="1">
        <f t="array" aca="1" ref="K19" ca="1">SUM(COUNTIFS(INDIRECT("'"&amp;S19&amp;"'!$E:$E"), "&lt;="&amp;MasterData!$J18, INDIRECT("'"&amp;S19&amp;"'!$L:$L"), MasterData!$B$3:$B$18))</f>
        <v>33</v>
      </c>
      <c r="L19" s="177" t="s">
        <v>1463</v>
      </c>
      <c r="M19" s="177">
        <f ca="1">COUNTIFS(INDIRECT("'"&amp;S19&amp;"'!$E:$E"), "&gt;="&amp;MasterData!$I18, INDIRECT("'"&amp;S19&amp;"'!$E:$E"), "&lt;="&amp;MasterData!$J18)</f>
        <v>33</v>
      </c>
      <c r="N19" s="177">
        <f ca="1">SUM(COUNTIFS(INDIRECT("'"&amp;S19&amp;"'!$E:$E"), "&lt;="&amp;MasterData!$J18, INDIRECT("'"&amp;S19&amp;"'!$L:$L"), MasterData!$B$3))</f>
        <v>28</v>
      </c>
      <c r="O19" s="177">
        <v>4</v>
      </c>
      <c r="P19" s="177" cm="1">
        <f t="array" aca="1" ref="P19" ca="1">SUM(COUNTIFS(INDIRECT("'"&amp;S19&amp;"'!$E:$E"), "&lt;="&amp;MasterData!$J18, INDIRECT("'"&amp;S19&amp;"'!$L:$L"), MasterData!$C$3:$C$18))</f>
        <v>0</v>
      </c>
      <c r="Q19" s="177" cm="1">
        <f t="array" aca="1" ref="Q19" ca="1">SUM(COUNTIFS(INDIRECT("'"&amp;S19&amp;"'!$E:$E"), "&lt;="&amp;MasterData!$J18, INDIRECT("'"&amp;S19&amp;"'!$L:$L"), MasterData!$D$3:$D$18))</f>
        <v>274</v>
      </c>
      <c r="R19" s="177">
        <f t="shared" ca="1" si="19"/>
        <v>34</v>
      </c>
      <c r="S19" s="178" t="s">
        <v>1467</v>
      </c>
      <c r="T19" s="106"/>
      <c r="U19" s="61"/>
      <c r="V19" s="61"/>
      <c r="W19" s="61"/>
      <c r="X19" s="61"/>
      <c r="Y19" s="61"/>
    </row>
    <row r="20" spans="2:26" x14ac:dyDescent="0.35">
      <c r="B20" s="23" t="s">
        <v>198</v>
      </c>
      <c r="C20" s="206">
        <f ca="1">COUNTIF(INDIRECT("'"&amp;S20&amp;"'!$E:$E"), "&lt;="&amp;MasterData!$J19)</f>
        <v>329</v>
      </c>
      <c r="D20" s="144" t="str">
        <f t="shared" ref="D20" ca="1" si="22">K20&amp;" ("&amp;M20&amp;")"</f>
        <v>39 (22)</v>
      </c>
      <c r="E20" s="96" t="str">
        <f t="shared" ca="1" si="0"/>
        <v>34 (4)</v>
      </c>
      <c r="F20" s="96">
        <f ca="1">SUM(COUNTIFS(INDIRECT("'"&amp;S20&amp;"'!$E:$E"), "&lt;="&amp;MasterData!$J19, INDIRECT("'"&amp;S20&amp;"'!$L:$L"), MasterData!$B$5))</f>
        <v>1</v>
      </c>
      <c r="G20" s="96">
        <f ca="1">SUM(COUNTIFS(INDIRECT("'"&amp;S20&amp;"'!$E:$E"), "&lt;="&amp;MasterData!$J19, INDIRECT("'"&amp;S20&amp;"'!$L:$L"), MasterData!$B$4))</f>
        <v>2</v>
      </c>
      <c r="H20" s="96">
        <f t="shared" ca="1" si="15"/>
        <v>2</v>
      </c>
      <c r="I20" s="145" t="str">
        <f t="shared" ref="I20" ca="1" si="23">P20+Q20&amp;" ("&amp;R20&amp;")"</f>
        <v>290 (16)</v>
      </c>
      <c r="J20" s="61"/>
      <c r="K20" s="103" cm="1">
        <f t="array" aca="1" ref="K20" ca="1">SUM(COUNTIFS(INDIRECT("'"&amp;S20&amp;"'!$E:$E"), "&lt;="&amp;MasterData!$J19, INDIRECT("'"&amp;S20&amp;"'!$L:$L"), MasterData!$B$3:$B$18))</f>
        <v>39</v>
      </c>
      <c r="L20" s="103" t="s">
        <v>1463</v>
      </c>
      <c r="M20" s="103">
        <f ca="1">COUNTIFS(INDIRECT("'"&amp;S20&amp;"'!$E:$E"), "&gt;="&amp;MasterData!$I19, INDIRECT("'"&amp;S20&amp;"'!$E:$E"), "&lt;="&amp;MasterData!$J19)</f>
        <v>22</v>
      </c>
      <c r="N20" s="103">
        <f ca="1">SUM(COUNTIFS(INDIRECT("'"&amp;S20&amp;"'!$E:$E"), "&lt;="&amp;MasterData!$J19, INDIRECT("'"&amp;S20&amp;"'!$L:$L"), MasterData!$B$3))</f>
        <v>34</v>
      </c>
      <c r="O20" s="103">
        <v>4</v>
      </c>
      <c r="P20" s="103" cm="1">
        <f t="array" aca="1" ref="P20" ca="1">SUM(COUNTIFS(INDIRECT("'"&amp;S20&amp;"'!$E:$E"), "&lt;="&amp;MasterData!$J19, INDIRECT("'"&amp;S20&amp;"'!$L:$L"), MasterData!$C$3:$C$18))</f>
        <v>0</v>
      </c>
      <c r="Q20" s="103" cm="1">
        <f t="array" aca="1" ref="Q20" ca="1">SUM(COUNTIFS(INDIRECT("'"&amp;S20&amp;"'!$E:$E"), "&lt;="&amp;MasterData!$J19, INDIRECT("'"&amp;S20&amp;"'!$L:$L"), MasterData!$D$3:$D$18))</f>
        <v>290</v>
      </c>
      <c r="R20" s="103">
        <f t="shared" ca="1" si="19"/>
        <v>16</v>
      </c>
      <c r="S20" s="132" t="s">
        <v>1468</v>
      </c>
      <c r="T20" s="106"/>
      <c r="U20" s="61"/>
      <c r="V20" s="61"/>
      <c r="W20" s="61"/>
      <c r="X20" s="61"/>
      <c r="Y20" s="61"/>
    </row>
    <row r="21" spans="2:26" x14ac:dyDescent="0.35">
      <c r="B21" s="32" t="s">
        <v>200</v>
      </c>
      <c r="C21" s="202">
        <f ca="1">COUNTIF(INDIRECT("'"&amp;S21&amp;"'!$E:$E"), "&lt;="&amp;MasterData!$J20)</f>
        <v>347</v>
      </c>
      <c r="D21" s="101" t="str">
        <f t="shared" ref="D21" ca="1" si="24">K21&amp;" ("&amp;M21&amp;")"</f>
        <v>31 (18)</v>
      </c>
      <c r="E21" s="97" t="str">
        <f t="shared" ca="1" si="0"/>
        <v>27 (4)</v>
      </c>
      <c r="F21" s="97">
        <f ca="1">SUM(COUNTIFS(INDIRECT("'"&amp;S21&amp;"'!$E:$E"), "&lt;="&amp;MasterData!$J20, INDIRECT("'"&amp;S21&amp;"'!$L:$L"), MasterData!$B$5))</f>
        <v>0</v>
      </c>
      <c r="G21" s="97">
        <f ca="1">SUM(COUNTIFS(INDIRECT("'"&amp;S21&amp;"'!$E:$E"), "&lt;="&amp;MasterData!$J20, INDIRECT("'"&amp;S21&amp;"'!$L:$L"), MasterData!$B$4))</f>
        <v>2</v>
      </c>
      <c r="H21" s="97">
        <f t="shared" ref="H21" ca="1" si="25">K21-N21-F21-G21</f>
        <v>2</v>
      </c>
      <c r="I21" s="146" t="str">
        <f t="shared" ref="I21" ca="1" si="26">P21+Q21&amp;" ("&amp;R21&amp;")"</f>
        <v>316 (26)</v>
      </c>
      <c r="J21" s="61"/>
      <c r="K21" s="93" cm="1">
        <f t="array" aca="1" ref="K21" ca="1">SUM(COUNTIFS(INDIRECT("'"&amp;S21&amp;"'!$E:$E"), "&lt;="&amp;MasterData!$J20, INDIRECT("'"&amp;S21&amp;"'!$L:$L"), MasterData!$B$3:$B$18))</f>
        <v>31</v>
      </c>
      <c r="L21" s="93">
        <f ca="1">Snapshot_Overall_Bugs!K8</f>
        <v>23</v>
      </c>
      <c r="M21" s="93">
        <f ca="1">COUNTIFS(INDIRECT("'"&amp;S21&amp;"'!$E:$E"), "&gt;="&amp;MasterData!$I20, INDIRECT("'"&amp;S21&amp;"'!$E:$E"), "&lt;="&amp;MasterData!$J20)</f>
        <v>18</v>
      </c>
      <c r="N21" s="93">
        <f ca="1">SUM(COUNTIFS(INDIRECT("'"&amp;S21&amp;"'!$E:$E"), "&lt;="&amp;MasterData!$J20, INDIRECT("'"&amp;S21&amp;"'!$L:$L"), MasterData!$B$3))</f>
        <v>27</v>
      </c>
      <c r="O21" s="93">
        <v>4</v>
      </c>
      <c r="P21" s="93" cm="1">
        <f t="array" aca="1" ref="P21" ca="1">SUM(COUNTIFS(INDIRECT("'"&amp;S21&amp;"'!$E:$E"), "&lt;="&amp;MasterData!$J20, INDIRECT("'"&amp;S21&amp;"'!$L:$L"), MasterData!$C$3:$C$18))</f>
        <v>0</v>
      </c>
      <c r="Q21" s="93" cm="1">
        <f t="array" aca="1" ref="Q21" ca="1">SUM(COUNTIFS(INDIRECT("'"&amp;S21&amp;"'!$E:$E"), "&lt;="&amp;MasterData!$J20, INDIRECT("'"&amp;S21&amp;"'!$L:$L"), MasterData!$D$3:$D$18))</f>
        <v>316</v>
      </c>
      <c r="R21" s="93">
        <f t="shared" ca="1" si="19"/>
        <v>26</v>
      </c>
      <c r="S21" s="104" t="s">
        <v>1469</v>
      </c>
      <c r="T21" s="106"/>
      <c r="U21" s="61"/>
      <c r="V21" s="61"/>
      <c r="W21" s="61"/>
      <c r="X21" s="61"/>
      <c r="Y21" s="61"/>
    </row>
    <row r="22" spans="2:26" x14ac:dyDescent="0.35">
      <c r="B22" s="32" t="s">
        <v>202</v>
      </c>
      <c r="C22" s="202">
        <f ca="1">COUNTIF(INDIRECT("'"&amp;S22&amp;"'!$E:$E"), "&lt;="&amp;MasterData!$J21)</f>
        <v>354</v>
      </c>
      <c r="D22" s="101" t="str">
        <f t="shared" ref="D22" ca="1" si="27">K22&amp;" ("&amp;M22&amp;")"</f>
        <v>28 (7)</v>
      </c>
      <c r="E22" s="97" t="str">
        <f t="shared" ca="1" si="0"/>
        <v>22 (3)</v>
      </c>
      <c r="F22" s="97">
        <f ca="1">SUM(COUNTIFS(INDIRECT("'"&amp;S22&amp;"'!$E:$E"), "&lt;="&amp;MasterData!$J21, INDIRECT("'"&amp;S22&amp;"'!$L:$L"), MasterData!$B$5))</f>
        <v>0</v>
      </c>
      <c r="G22" s="97">
        <f ca="1">SUM(COUNTIFS(INDIRECT("'"&amp;S22&amp;"'!$E:$E"), "&lt;="&amp;MasterData!$J21, INDIRECT("'"&amp;S22&amp;"'!$L:$L"), MasterData!$B$4))</f>
        <v>4</v>
      </c>
      <c r="H22" s="97">
        <f t="shared" ref="H22" ca="1" si="28">K22-N22-F22-G22</f>
        <v>2</v>
      </c>
      <c r="I22" s="146" t="str">
        <f t="shared" ref="I22" ca="1" si="29">P22+Q22&amp;" ("&amp;R22&amp;")"</f>
        <v>326 (10)</v>
      </c>
      <c r="J22" s="61"/>
      <c r="K22" s="93" cm="1">
        <f t="array" aca="1" ref="K22" ca="1">SUM(COUNTIFS(INDIRECT("'"&amp;S22&amp;"'!$E:$E"), "&lt;="&amp;MasterData!$J21, INDIRECT("'"&amp;S22&amp;"'!$L:$L"), MasterData!$B$3:$B$18))</f>
        <v>28</v>
      </c>
      <c r="L22" s="93">
        <f ca="1">Snapshot_Overall_Bugs!K9</f>
        <v>22</v>
      </c>
      <c r="M22" s="93">
        <f ca="1">COUNTIFS(INDIRECT("'"&amp;S22&amp;"'!$E:$E"), "&gt;="&amp;MasterData!$I21, INDIRECT("'"&amp;S22&amp;"'!$E:$E"), "&lt;="&amp;MasterData!$J21)</f>
        <v>7</v>
      </c>
      <c r="N22" s="93">
        <f ca="1">SUM(COUNTIFS(INDIRECT("'"&amp;S22&amp;"'!$E:$E"), "&lt;="&amp;MasterData!$J21, INDIRECT("'"&amp;S22&amp;"'!$L:$L"), MasterData!$B$3))</f>
        <v>22</v>
      </c>
      <c r="O22" s="93">
        <v>3</v>
      </c>
      <c r="P22" s="93" cm="1">
        <f t="array" aca="1" ref="P22" ca="1">SUM(COUNTIFS(INDIRECT("'"&amp;S22&amp;"'!$E:$E"), "&lt;="&amp;MasterData!$J21, INDIRECT("'"&amp;S22&amp;"'!$L:$L"), MasterData!$C$3:$C$18))</f>
        <v>0</v>
      </c>
      <c r="Q22" s="93" cm="1">
        <f t="array" aca="1" ref="Q22" ca="1">SUM(COUNTIFS(INDIRECT("'"&amp;S22&amp;"'!$E:$E"), "&lt;="&amp;MasterData!$J21, INDIRECT("'"&amp;S22&amp;"'!$L:$L"), MasterData!$D$3:$D$18))</f>
        <v>326</v>
      </c>
      <c r="R22" s="93">
        <f t="shared" ca="1" si="19"/>
        <v>10</v>
      </c>
      <c r="S22" s="104" t="s">
        <v>1470</v>
      </c>
      <c r="T22" s="106"/>
      <c r="U22" s="61"/>
      <c r="V22" s="61"/>
      <c r="W22" s="61"/>
      <c r="X22" s="61"/>
      <c r="Y22" s="61"/>
    </row>
    <row r="23" spans="2:26" x14ac:dyDescent="0.35">
      <c r="B23" s="32" t="s">
        <v>203</v>
      </c>
      <c r="C23" s="202">
        <f ca="1">COUNTIF(INDIRECT("'"&amp;S23&amp;"'!$E:$E"), "&lt;="&amp;MasterData!$J22)</f>
        <v>377</v>
      </c>
      <c r="D23" s="101" t="str">
        <f t="shared" ref="D23" ca="1" si="30">K23&amp;" ("&amp;M23&amp;")"</f>
        <v>39 (24)</v>
      </c>
      <c r="E23" s="97" t="str">
        <f t="shared" ca="1" si="0"/>
        <v>34 (-)</v>
      </c>
      <c r="F23" s="97">
        <f ca="1">SUM(COUNTIFS(INDIRECT("'"&amp;S23&amp;"'!$E:$E"), "&lt;="&amp;MasterData!$J22, INDIRECT("'"&amp;S23&amp;"'!$L:$L"), MasterData!$B$5))</f>
        <v>0</v>
      </c>
      <c r="G23" s="97">
        <f ca="1">SUM(COUNTIFS(INDIRECT("'"&amp;S23&amp;"'!$E:$E"), "&lt;="&amp;MasterData!$J22, INDIRECT("'"&amp;S23&amp;"'!$L:$L"), MasterData!$B$4))</f>
        <v>4</v>
      </c>
      <c r="H23" s="97">
        <f t="shared" ref="H23" ca="1" si="31">K23-N23-F23-G23</f>
        <v>1</v>
      </c>
      <c r="I23" s="146" t="str">
        <f t="shared" ref="I23" ca="1" si="32">P23+Q23&amp;" ("&amp;R23&amp;")"</f>
        <v>338 (12)</v>
      </c>
      <c r="J23" s="61"/>
      <c r="K23" s="93" cm="1">
        <f t="array" aca="1" ref="K23" ca="1">SUM(COUNTIFS(INDIRECT("'"&amp;S23&amp;"'!$E:$E"), "&lt;="&amp;MasterData!$J22, INDIRECT("'"&amp;S23&amp;"'!$L:$L"), MasterData!$B$3:$B$18))</f>
        <v>39</v>
      </c>
      <c r="L23" s="93">
        <f ca="1">Snapshot_Overall_Bugs!K10</f>
        <v>31</v>
      </c>
      <c r="M23" s="93">
        <f ca="1">COUNTIFS(INDIRECT("'"&amp;S23&amp;"'!$E:$E"), "&gt;="&amp;MasterData!$I22, INDIRECT("'"&amp;S23&amp;"'!$E:$E"), "&lt;="&amp;MasterData!$J22)</f>
        <v>24</v>
      </c>
      <c r="N23" s="93">
        <f ca="1">SUM(COUNTIFS(INDIRECT("'"&amp;S23&amp;"'!$E:$E"), "&lt;="&amp;MasterData!$J22, INDIRECT("'"&amp;S23&amp;"'!$L:$L"), MasterData!$B$3))</f>
        <v>34</v>
      </c>
      <c r="O23" s="93" t="s">
        <v>1463</v>
      </c>
      <c r="P23" s="93" cm="1">
        <f t="array" aca="1" ref="P23" ca="1">SUM(COUNTIFS(INDIRECT("'"&amp;S23&amp;"'!$E:$E"), "&lt;="&amp;MasterData!$J22, INDIRECT("'"&amp;S23&amp;"'!$L:$L"), MasterData!$C$3:$C$18))</f>
        <v>0</v>
      </c>
      <c r="Q23" s="93" cm="1">
        <f t="array" aca="1" ref="Q23" ca="1">SUM(COUNTIFS(INDIRECT("'"&amp;S23&amp;"'!$E:$E"), "&lt;="&amp;MasterData!$J22, INDIRECT("'"&amp;S23&amp;"'!$L:$L"), MasterData!$D$3:$D$18))</f>
        <v>338</v>
      </c>
      <c r="R23" s="93">
        <f t="shared" ca="1" si="19"/>
        <v>12</v>
      </c>
      <c r="S23" s="104" t="s">
        <v>1471</v>
      </c>
      <c r="T23" s="106"/>
      <c r="U23" s="61"/>
      <c r="V23" s="61"/>
      <c r="W23" s="61"/>
      <c r="X23" s="61"/>
      <c r="Y23" s="61"/>
    </row>
    <row r="24" spans="2:26" x14ac:dyDescent="0.35">
      <c r="B24" s="32" t="s">
        <v>204</v>
      </c>
      <c r="C24" s="202">
        <f ca="1">COUNTIF(INDIRECT("'"&amp;S24&amp;"'!$E:$E"), "&lt;="&amp;MasterData!$J23)</f>
        <v>398</v>
      </c>
      <c r="D24" s="101" t="str">
        <f t="shared" ref="D24" ca="1" si="33">K24&amp;" ("&amp;M24&amp;")"</f>
        <v>47 (21)</v>
      </c>
      <c r="E24" s="97" t="str">
        <f t="shared" ca="1" si="0"/>
        <v>42 (-)</v>
      </c>
      <c r="F24" s="97">
        <f ca="1">SUM(COUNTIFS(INDIRECT("'"&amp;S24&amp;"'!$E:$E"), "&lt;="&amp;MasterData!$J23, INDIRECT("'"&amp;S24&amp;"'!$L:$L"), MasterData!$B$5))</f>
        <v>0</v>
      </c>
      <c r="G24" s="97">
        <f ca="1">SUM(COUNTIFS(INDIRECT("'"&amp;S24&amp;"'!$E:$E"), "&lt;="&amp;MasterData!$J23, INDIRECT("'"&amp;S24&amp;"'!$L:$L"), MasterData!$B$4))</f>
        <v>3</v>
      </c>
      <c r="H24" s="97">
        <f t="shared" ref="H24" ca="1" si="34">K24-N24-F24-G24</f>
        <v>2</v>
      </c>
      <c r="I24" s="146" t="str">
        <f t="shared" ref="I24:I27" ca="1" si="35">P24+Q24&amp;" ("&amp;R24&amp;")"</f>
        <v>351 (13)</v>
      </c>
      <c r="J24" s="61"/>
      <c r="K24" s="93" cm="1">
        <f t="array" aca="1" ref="K24" ca="1">SUM(COUNTIFS(INDIRECT("'"&amp;S24&amp;"'!$E:$E"), "&lt;="&amp;MasterData!$J23, INDIRECT("'"&amp;S24&amp;"'!$L:$L"), MasterData!$B$3:$B$18))</f>
        <v>47</v>
      </c>
      <c r="L24" s="93">
        <f ca="1">Snapshot_Overall_Bugs!K11</f>
        <v>37</v>
      </c>
      <c r="M24" s="93">
        <f ca="1">COUNTIFS(INDIRECT("'"&amp;S24&amp;"'!$E:$E"), "&gt;="&amp;MasterData!$I23, INDIRECT("'"&amp;S24&amp;"'!$E:$E"), "&lt;="&amp;MasterData!$J23)</f>
        <v>21</v>
      </c>
      <c r="N24" s="93">
        <f ca="1">SUM(COUNTIFS(INDIRECT("'"&amp;S24&amp;"'!$E:$E"), "&lt;="&amp;MasterData!$J23, INDIRECT("'"&amp;S24&amp;"'!$L:$L"), MasterData!$B$3))</f>
        <v>42</v>
      </c>
      <c r="O24" s="93" t="s">
        <v>1463</v>
      </c>
      <c r="P24" s="93" cm="1">
        <f t="array" aca="1" ref="P24" ca="1">SUM(COUNTIFS(INDIRECT("'"&amp;S24&amp;"'!$E:$E"), "&lt;="&amp;MasterData!$J23, INDIRECT("'"&amp;S24&amp;"'!$L:$L"), MasterData!$C$3:$C$18))</f>
        <v>0</v>
      </c>
      <c r="Q24" s="93" cm="1">
        <f t="array" aca="1" ref="Q24" ca="1">SUM(COUNTIFS(INDIRECT("'"&amp;S24&amp;"'!$E:$E"), "&lt;="&amp;MasterData!$J23, INDIRECT("'"&amp;S24&amp;"'!$L:$L"), MasterData!$D$3:$D$18))</f>
        <v>351</v>
      </c>
      <c r="R24" s="93">
        <f t="shared" ref="R24" ca="1" si="36">Q24-Q23</f>
        <v>13</v>
      </c>
      <c r="S24" s="104" t="s">
        <v>1472</v>
      </c>
      <c r="T24" s="106"/>
      <c r="U24" s="61"/>
      <c r="V24" s="61"/>
      <c r="W24" s="61"/>
      <c r="X24" s="61"/>
      <c r="Y24" s="61"/>
    </row>
    <row r="25" spans="2:26" x14ac:dyDescent="0.35">
      <c r="B25" s="32" t="s">
        <v>205</v>
      </c>
      <c r="C25" s="202">
        <f ca="1">COUNTIF(INDIRECT("'"&amp;S25&amp;"'!$E:$E"), "&lt;="&amp;MasterData!$J24)</f>
        <v>430</v>
      </c>
      <c r="D25" s="101" t="str">
        <f t="shared" ref="D25" ca="1" si="37">K25&amp;" ("&amp;M25&amp;")"</f>
        <v>41 (32)</v>
      </c>
      <c r="E25" s="97" t="str">
        <f t="shared" ca="1" si="0"/>
        <v>38 (-)</v>
      </c>
      <c r="F25" s="97">
        <f ca="1">SUM(COUNTIFS(INDIRECT("'"&amp;S25&amp;"'!$E:$E"), "&lt;="&amp;MasterData!$J24, INDIRECT("'"&amp;S25&amp;"'!$L:$L"), MasterData!$B$5))</f>
        <v>0</v>
      </c>
      <c r="G25" s="97">
        <f ca="1">SUM(COUNTIFS(INDIRECT("'"&amp;S25&amp;"'!$E:$E"), "&lt;="&amp;MasterData!$J24, INDIRECT("'"&amp;S25&amp;"'!$L:$L"), MasterData!$B$4))</f>
        <v>1</v>
      </c>
      <c r="H25" s="97">
        <f t="shared" ref="H25" ca="1" si="38">K25-N25-F25-G25</f>
        <v>2</v>
      </c>
      <c r="I25" s="146" t="str">
        <f t="shared" ca="1" si="35"/>
        <v>389 (38)</v>
      </c>
      <c r="J25" s="61"/>
      <c r="K25" s="93" cm="1">
        <f t="array" aca="1" ref="K25" ca="1">SUM(COUNTIFS(INDIRECT("'"&amp;S25&amp;"'!$E:$E"), "&lt;="&amp;MasterData!$J24, INDIRECT("'"&amp;S25&amp;"'!$L:$L"), MasterData!$B$3:$B$18))</f>
        <v>41</v>
      </c>
      <c r="L25" s="93">
        <f ca="1">Snapshot_Overall_Bugs!K12</f>
        <v>34</v>
      </c>
      <c r="M25" s="93">
        <f ca="1">COUNTIFS(INDIRECT("'"&amp;S25&amp;"'!$E:$E"), "&gt;="&amp;MasterData!$I24, INDIRECT("'"&amp;S25&amp;"'!$E:$E"), "&lt;="&amp;MasterData!$J24)</f>
        <v>32</v>
      </c>
      <c r="N25" s="93">
        <f ca="1">SUM(COUNTIFS(INDIRECT("'"&amp;S25&amp;"'!$E:$E"), "&lt;="&amp;MasterData!$J24, INDIRECT("'"&amp;S25&amp;"'!$L:$L"), MasterData!$B$3))</f>
        <v>38</v>
      </c>
      <c r="O25" s="93" t="s">
        <v>1463</v>
      </c>
      <c r="P25" s="93" cm="1">
        <f t="array" aca="1" ref="P25" ca="1">SUM(COUNTIFS(INDIRECT("'"&amp;S25&amp;"'!$E:$E"), "&lt;="&amp;MasterData!$J24, INDIRECT("'"&amp;S25&amp;"'!$L:$L"), MasterData!$C$3:$C$18))</f>
        <v>0</v>
      </c>
      <c r="Q25" s="93" cm="1">
        <f t="array" aca="1" ref="Q25" ca="1">SUM(COUNTIFS(INDIRECT("'"&amp;S25&amp;"'!$E:$E"), "&lt;="&amp;MasterData!$J24, INDIRECT("'"&amp;S25&amp;"'!$L:$L"), MasterData!$D$3:$D$18))</f>
        <v>389</v>
      </c>
      <c r="R25" s="93">
        <f t="shared" ref="R25" ca="1" si="39">Q25-Q24</f>
        <v>38</v>
      </c>
      <c r="S25" s="104" t="s">
        <v>1473</v>
      </c>
      <c r="T25" s="106"/>
      <c r="U25" s="61"/>
      <c r="V25" s="61"/>
      <c r="W25" s="61"/>
      <c r="X25" s="61"/>
      <c r="Y25" s="61"/>
    </row>
    <row r="26" spans="2:26" x14ac:dyDescent="0.35">
      <c r="B26" s="32" t="s">
        <v>206</v>
      </c>
      <c r="C26" s="202">
        <f ca="1">COUNTIF(INDIRECT("'"&amp;S26&amp;"'!$E:$E"), "&lt;="&amp;MasterData!$J25)</f>
        <v>455</v>
      </c>
      <c r="D26" s="101" t="str">
        <f t="shared" ref="D26" ca="1" si="40">K26&amp;" ("&amp;M26&amp;")"</f>
        <v>52 (25)</v>
      </c>
      <c r="E26" s="97" t="str">
        <f t="shared" ca="1" si="0"/>
        <v>50 (-)</v>
      </c>
      <c r="F26" s="97">
        <f ca="1">SUM(COUNTIFS(INDIRECT("'"&amp;S26&amp;"'!$E:$E"), "&lt;="&amp;MasterData!$J25, INDIRECT("'"&amp;S26&amp;"'!$L:$L"), MasterData!$B$5))</f>
        <v>0</v>
      </c>
      <c r="G26" s="97">
        <f ca="1">SUM(COUNTIFS(INDIRECT("'"&amp;S26&amp;"'!$E:$E"), "&lt;="&amp;MasterData!$J25, INDIRECT("'"&amp;S26&amp;"'!$L:$L"), MasterData!$B$4))</f>
        <v>0</v>
      </c>
      <c r="H26" s="97">
        <f t="shared" ref="H26" ca="1" si="41">K26-N26-F26-G26</f>
        <v>2</v>
      </c>
      <c r="I26" s="146" t="str">
        <f t="shared" ca="1" si="35"/>
        <v>403 (14)</v>
      </c>
      <c r="J26" s="61"/>
      <c r="K26" s="93" cm="1">
        <f t="array" aca="1" ref="K26" ca="1">SUM(COUNTIFS(INDIRECT("'"&amp;S26&amp;"'!$E:$E"), "&lt;="&amp;MasterData!$J25, INDIRECT("'"&amp;S26&amp;"'!$L:$L"), MasterData!$B$3:$B$18))</f>
        <v>52</v>
      </c>
      <c r="L26" s="93">
        <f ca="1">Snapshot_Overall_Bugs!K13</f>
        <v>38</v>
      </c>
      <c r="M26" s="93">
        <f ca="1">COUNTIFS(INDIRECT("'"&amp;S26&amp;"'!$E:$E"), "&gt;="&amp;MasterData!$I25, INDIRECT("'"&amp;S26&amp;"'!$E:$E"), "&lt;="&amp;MasterData!$J25)</f>
        <v>25</v>
      </c>
      <c r="N26" s="93">
        <f ca="1">SUM(COUNTIFS(INDIRECT("'"&amp;S26&amp;"'!$E:$E"), "&lt;="&amp;MasterData!$J25, INDIRECT("'"&amp;S26&amp;"'!$L:$L"), MasterData!$B$3))</f>
        <v>50</v>
      </c>
      <c r="O26" s="93" t="s">
        <v>1463</v>
      </c>
      <c r="P26" s="93" cm="1">
        <f t="array" aca="1" ref="P26" ca="1">SUM(COUNTIFS(INDIRECT("'"&amp;S26&amp;"'!$E:$E"), "&lt;="&amp;MasterData!$J25, INDIRECT("'"&amp;S26&amp;"'!$L:$L"), MasterData!$C$3:$C$18))</f>
        <v>0</v>
      </c>
      <c r="Q26" s="93" cm="1">
        <f t="array" aca="1" ref="Q26" ca="1">SUM(COUNTIFS(INDIRECT("'"&amp;S26&amp;"'!$E:$E"), "&lt;="&amp;MasterData!$J25, INDIRECT("'"&amp;S26&amp;"'!$L:$L"), MasterData!$D$3:$D$18))</f>
        <v>403</v>
      </c>
      <c r="R26" s="93">
        <f ca="1">Q26-Q25</f>
        <v>14</v>
      </c>
      <c r="S26" s="104" t="s">
        <v>1474</v>
      </c>
      <c r="T26" s="106"/>
      <c r="U26" s="61"/>
      <c r="V26" s="61"/>
      <c r="W26" s="61"/>
      <c r="X26" s="61"/>
      <c r="Y26" s="61"/>
    </row>
    <row r="27" spans="2:26" x14ac:dyDescent="0.35">
      <c r="B27" s="32" t="s">
        <v>207</v>
      </c>
      <c r="C27" s="202">
        <f ca="1">COUNTIF(INDIRECT("'"&amp;S27&amp;"'!$E:$E"), "&lt;="&amp;MasterData!$J26)</f>
        <v>481</v>
      </c>
      <c r="D27" s="101" t="str">
        <f t="shared" ref="D27" ca="1" si="42">K27&amp;" ("&amp;M27&amp;")"</f>
        <v>46 (26)</v>
      </c>
      <c r="E27" s="97" t="str">
        <f t="shared" ca="1" si="0"/>
        <v>44 (5)</v>
      </c>
      <c r="F27" s="97">
        <f ca="1">SUM(COUNTIFS(INDIRECT("'"&amp;S27&amp;"'!$E:$E"), "&lt;="&amp;MasterData!$J26, INDIRECT("'"&amp;S27&amp;"'!$L:$L"), MasterData!$B$5))</f>
        <v>0</v>
      </c>
      <c r="G27" s="97">
        <f ca="1">SUM(COUNTIFS(INDIRECT("'"&amp;S27&amp;"'!$E:$E"), "&lt;="&amp;MasterData!$J26, INDIRECT("'"&amp;S27&amp;"'!$L:$L"), MasterData!$B$4))</f>
        <v>0</v>
      </c>
      <c r="H27" s="97">
        <f t="shared" ref="H27" ca="1" si="43">K27-N27-F27-G27</f>
        <v>2</v>
      </c>
      <c r="I27" s="146" t="str">
        <f t="shared" ca="1" si="35"/>
        <v>435 (32)</v>
      </c>
      <c r="J27" s="61"/>
      <c r="K27" s="93" cm="1">
        <f t="array" aca="1" ref="K27" ca="1">SUM(COUNTIFS(INDIRECT("'"&amp;S27&amp;"'!$E:$E"), "&lt;="&amp;MasterData!$J26, INDIRECT("'"&amp;S27&amp;"'!$L:$L"), MasterData!$B$3:$B$18))</f>
        <v>46</v>
      </c>
      <c r="L27" s="93">
        <f ca="1">Snapshot_Overall_Bugs!K14</f>
        <v>34</v>
      </c>
      <c r="M27" s="93">
        <f ca="1">COUNTIFS(INDIRECT("'"&amp;S27&amp;"'!$E:$E"), "&gt;="&amp;MasterData!$I26, INDIRECT("'"&amp;S27&amp;"'!$E:$E"), "&lt;="&amp;MasterData!$J26)</f>
        <v>26</v>
      </c>
      <c r="N27" s="93">
        <f ca="1">SUM(COUNTIFS(INDIRECT("'"&amp;S27&amp;"'!$E:$E"), "&lt;="&amp;MasterData!$J26, INDIRECT("'"&amp;S27&amp;"'!$L:$L"), MasterData!$B$3))</f>
        <v>44</v>
      </c>
      <c r="O27" s="93">
        <v>5</v>
      </c>
      <c r="P27" s="93" cm="1">
        <f t="array" aca="1" ref="P27" ca="1">SUM(COUNTIFS(INDIRECT("'"&amp;S27&amp;"'!$E:$E"), "&lt;="&amp;MasterData!$J26, INDIRECT("'"&amp;S27&amp;"'!$L:$L"), MasterData!$C$3:$C$18))</f>
        <v>0</v>
      </c>
      <c r="Q27" s="93" cm="1">
        <f t="array" aca="1" ref="Q27" ca="1">SUM(COUNTIFS(INDIRECT("'"&amp;S27&amp;"'!$E:$E"), "&lt;="&amp;MasterData!$J26, INDIRECT("'"&amp;S27&amp;"'!$L:$L"), MasterData!$D$3:$D$18))</f>
        <v>435</v>
      </c>
      <c r="R27" s="93">
        <f ca="1">Q27-Q26</f>
        <v>32</v>
      </c>
      <c r="S27" s="104" t="s">
        <v>1475</v>
      </c>
      <c r="T27" s="106"/>
      <c r="U27" s="61"/>
      <c r="V27" s="61"/>
      <c r="W27" s="61"/>
      <c r="X27" s="61"/>
      <c r="Y27" s="61"/>
    </row>
    <row r="28" spans="2:26" x14ac:dyDescent="0.35">
      <c r="B28" s="32" t="s">
        <v>208</v>
      </c>
      <c r="C28" s="202">
        <f ca="1">COUNTIF(INDIRECT("'"&amp;S28&amp;"'!$E:$E"), "&lt;="&amp;MasterData!$J27)</f>
        <v>509</v>
      </c>
      <c r="D28" s="101" t="str">
        <f t="shared" ref="D28:D29" ca="1" si="44">K28&amp;" ("&amp;M28&amp;")"</f>
        <v>57 (28)</v>
      </c>
      <c r="E28" s="97" t="str">
        <f t="shared" ref="E28:E29" ca="1" si="45">N28&amp;" ("&amp;O28&amp;")"</f>
        <v>56 (5)</v>
      </c>
      <c r="F28" s="97">
        <f ca="1">SUM(COUNTIFS(INDIRECT("'"&amp;S28&amp;"'!$E:$E"), "&lt;="&amp;MasterData!$J27, INDIRECT("'"&amp;S28&amp;"'!$L:$L"), MasterData!$B$5))</f>
        <v>0</v>
      </c>
      <c r="G28" s="97">
        <f ca="1">SUM(COUNTIFS(INDIRECT("'"&amp;S28&amp;"'!$E:$E"), "&lt;="&amp;MasterData!$J27, INDIRECT("'"&amp;S28&amp;"'!$L:$L"), MasterData!$B$4))</f>
        <v>0</v>
      </c>
      <c r="H28" s="97">
        <f t="shared" ref="H28:H29" ca="1" si="46">K28-N28-F28-G28</f>
        <v>1</v>
      </c>
      <c r="I28" s="146" t="str">
        <f t="shared" ref="I28:I29" ca="1" si="47">P28+Q28&amp;" ("&amp;R28&amp;")"</f>
        <v>452 (17)</v>
      </c>
      <c r="J28" s="61"/>
      <c r="K28" s="93" cm="1">
        <f t="array" aca="1" ref="K28" ca="1">SUM(COUNTIFS(INDIRECT("'"&amp;S28&amp;"'!$E:$E"), "&lt;="&amp;MasterData!$J27, INDIRECT("'"&amp;S28&amp;"'!$L:$L"), MasterData!$B$3:$B$18))</f>
        <v>57</v>
      </c>
      <c r="L28" s="93">
        <f ca="1">Snapshot_Overall_Bugs!K15</f>
        <v>32</v>
      </c>
      <c r="M28" s="93">
        <f ca="1">COUNTIFS(INDIRECT("'"&amp;S28&amp;"'!$E:$E"), "&gt;="&amp;MasterData!$I27, INDIRECT("'"&amp;S28&amp;"'!$E:$E"), "&lt;="&amp;MasterData!$J27)</f>
        <v>28</v>
      </c>
      <c r="N28" s="93">
        <f ca="1">SUM(COUNTIFS(INDIRECT("'"&amp;S28&amp;"'!$E:$E"), "&lt;="&amp;MasterData!$J27, INDIRECT("'"&amp;S28&amp;"'!$L:$L"), MasterData!$B$3))</f>
        <v>56</v>
      </c>
      <c r="O28" s="93">
        <v>5</v>
      </c>
      <c r="P28" s="93" cm="1">
        <f t="array" aca="1" ref="P28" ca="1">SUM(COUNTIFS(INDIRECT("'"&amp;S28&amp;"'!$E:$E"), "&lt;="&amp;MasterData!$J27, INDIRECT("'"&amp;S28&amp;"'!$L:$L"), MasterData!$C$3:$C$18))</f>
        <v>0</v>
      </c>
      <c r="Q28" s="93" cm="1">
        <f t="array" aca="1" ref="Q28" ca="1">SUM(COUNTIFS(INDIRECT("'"&amp;S28&amp;"'!$E:$E"), "&lt;="&amp;MasterData!$J27, INDIRECT("'"&amp;S28&amp;"'!$L:$L"), MasterData!$D$3:$D$18))</f>
        <v>452</v>
      </c>
      <c r="R28" s="93">
        <f t="shared" ref="R28:R29" ca="1" si="48">Q28-Q27</f>
        <v>17</v>
      </c>
      <c r="S28" s="104" t="s">
        <v>1476</v>
      </c>
      <c r="T28" s="106"/>
      <c r="U28" s="61"/>
      <c r="V28" s="61"/>
      <c r="W28" s="61"/>
      <c r="X28" s="61"/>
      <c r="Y28" s="61"/>
    </row>
    <row r="29" spans="2:26" x14ac:dyDescent="0.35">
      <c r="B29" s="32" t="s">
        <v>209</v>
      </c>
      <c r="C29" s="202">
        <f ca="1">COUNTIF(INDIRECT("'"&amp;S29&amp;"'!$E:$E"), "&lt;="&amp;MasterData!$J28)</f>
        <v>530</v>
      </c>
      <c r="D29" s="101" t="str">
        <f t="shared" ca="1" si="44"/>
        <v>46 (21)</v>
      </c>
      <c r="E29" s="97" t="str">
        <f t="shared" ca="1" si="45"/>
        <v>46 (7)</v>
      </c>
      <c r="F29" s="97">
        <f ca="1">SUM(COUNTIFS(INDIRECT("'"&amp;S29&amp;"'!$E:$E"), "&lt;="&amp;MasterData!$J28, INDIRECT("'"&amp;S29&amp;"'!$L:$L"), MasterData!$B$5))</f>
        <v>0</v>
      </c>
      <c r="G29" s="97">
        <f ca="1">SUM(COUNTIFS(INDIRECT("'"&amp;S29&amp;"'!$E:$E"), "&lt;="&amp;MasterData!$J28, INDIRECT("'"&amp;S29&amp;"'!$L:$L"), MasterData!$B$4))</f>
        <v>0</v>
      </c>
      <c r="H29" s="97">
        <f t="shared" ca="1" si="46"/>
        <v>0</v>
      </c>
      <c r="I29" s="146" t="str">
        <f t="shared" ca="1" si="47"/>
        <v>484 (32)</v>
      </c>
      <c r="J29" s="61"/>
      <c r="K29" s="93" cm="1">
        <f t="array" aca="1" ref="K29" ca="1">SUM(COUNTIFS(INDIRECT("'"&amp;S29&amp;"'!$E:$E"), "&lt;="&amp;MasterData!$J28, INDIRECT("'"&amp;S29&amp;"'!$L:$L"), MasterData!$B$3:$B$18))</f>
        <v>46</v>
      </c>
      <c r="L29" s="93">
        <f ca="1">Snapshot_Overall_Bugs!K16</f>
        <v>24</v>
      </c>
      <c r="M29" s="93">
        <f ca="1">COUNTIFS(INDIRECT("'"&amp;S29&amp;"'!$E:$E"), "&gt;="&amp;MasterData!$I28, INDIRECT("'"&amp;S29&amp;"'!$E:$E"), "&lt;="&amp;MasterData!$J28)</f>
        <v>21</v>
      </c>
      <c r="N29" s="93">
        <f ca="1">SUM(COUNTIFS(INDIRECT("'"&amp;S29&amp;"'!$E:$E"), "&lt;="&amp;MasterData!$J28, INDIRECT("'"&amp;S29&amp;"'!$L:$L"), MasterData!$B$3))</f>
        <v>46</v>
      </c>
      <c r="O29" s="93">
        <v>7</v>
      </c>
      <c r="P29" s="93" cm="1">
        <f t="array" aca="1" ref="P29" ca="1">SUM(COUNTIFS(INDIRECT("'"&amp;S29&amp;"'!$E:$E"), "&lt;="&amp;MasterData!$J28, INDIRECT("'"&amp;S29&amp;"'!$L:$L"), MasterData!$C$3:$C$18))</f>
        <v>0</v>
      </c>
      <c r="Q29" s="93" cm="1">
        <f t="array" aca="1" ref="Q29" ca="1">SUM(COUNTIFS(INDIRECT("'"&amp;S29&amp;"'!$E:$E"), "&lt;="&amp;MasterData!$J28, INDIRECT("'"&amp;S29&amp;"'!$L:$L"), MasterData!$D$3:$D$18))</f>
        <v>484</v>
      </c>
      <c r="R29" s="93">
        <f t="shared" ca="1" si="48"/>
        <v>32</v>
      </c>
      <c r="S29" s="104" t="s">
        <v>1477</v>
      </c>
      <c r="T29" s="106"/>
      <c r="U29" s="61"/>
      <c r="V29" s="61"/>
      <c r="W29" s="61"/>
      <c r="X29" s="61"/>
      <c r="Y29" s="61"/>
    </row>
    <row r="30" spans="2:26" x14ac:dyDescent="0.35">
      <c r="B30" s="32" t="s">
        <v>210</v>
      </c>
      <c r="C30" s="202">
        <f ca="1">COUNTIF(INDIRECT("'"&amp;S30&amp;"'!$E:$E"), "&lt;="&amp;MasterData!$J29)</f>
        <v>561</v>
      </c>
      <c r="D30" s="101" t="str">
        <f t="shared" ref="D30" ca="1" si="49">K30&amp;" ("&amp;M30&amp;")"</f>
        <v>49 (31)</v>
      </c>
      <c r="E30" s="97" t="str">
        <f t="shared" ref="E30" ca="1" si="50">N30&amp;" ("&amp;O30&amp;")"</f>
        <v>49 (7)</v>
      </c>
      <c r="F30" s="97">
        <f ca="1">SUM(COUNTIFS(INDIRECT("'"&amp;S30&amp;"'!$E:$E"), "&lt;="&amp;MasterData!$J29, INDIRECT("'"&amp;S30&amp;"'!$L:$L"), MasterData!$B$5))</f>
        <v>0</v>
      </c>
      <c r="G30" s="97">
        <f ca="1">SUM(COUNTIFS(INDIRECT("'"&amp;S30&amp;"'!$E:$E"), "&lt;="&amp;MasterData!$J29, INDIRECT("'"&amp;S30&amp;"'!$L:$L"), MasterData!$B$4))</f>
        <v>0</v>
      </c>
      <c r="H30" s="97">
        <f t="shared" ref="H30" ca="1" si="51">K30-N30-F30-G30</f>
        <v>0</v>
      </c>
      <c r="I30" s="146" t="str">
        <f t="shared" ref="I30" ca="1" si="52">P30+Q30&amp;" ("&amp;R30&amp;")"</f>
        <v>512 (28)</v>
      </c>
      <c r="J30" s="61"/>
      <c r="K30" s="93" cm="1">
        <f t="array" aca="1" ref="K30" ca="1">SUM(COUNTIFS(INDIRECT("'"&amp;S30&amp;"'!$E:$E"), "&lt;="&amp;MasterData!$J29, INDIRECT("'"&amp;S30&amp;"'!$L:$L"), MasterData!$B$3:$B$18))</f>
        <v>49</v>
      </c>
      <c r="L30" s="93">
        <f ca="1">Snapshot_Overall_Bugs!K17</f>
        <v>27</v>
      </c>
      <c r="M30" s="93">
        <f ca="1">COUNTIFS(INDIRECT("'"&amp;S30&amp;"'!$E:$E"), "&gt;="&amp;MasterData!$I29, INDIRECT("'"&amp;S30&amp;"'!$E:$E"), "&lt;="&amp;MasterData!$J29)</f>
        <v>31</v>
      </c>
      <c r="N30" s="93">
        <f ca="1">SUM(COUNTIFS(INDIRECT("'"&amp;S30&amp;"'!$E:$E"), "&lt;="&amp;MasterData!$J29, INDIRECT("'"&amp;S30&amp;"'!$L:$L"), MasterData!$B$3))</f>
        <v>49</v>
      </c>
      <c r="O30" s="93">
        <v>7</v>
      </c>
      <c r="P30" s="93" cm="1">
        <f t="array" aca="1" ref="P30" ca="1">SUM(COUNTIFS(INDIRECT("'"&amp;S30&amp;"'!$E:$E"), "&lt;="&amp;MasterData!$J29, INDIRECT("'"&amp;S30&amp;"'!$L:$L"), MasterData!$C$3:$C$18))</f>
        <v>0</v>
      </c>
      <c r="Q30" s="93" cm="1">
        <f t="array" aca="1" ref="Q30" ca="1">SUM(COUNTIFS(INDIRECT("'"&amp;S30&amp;"'!$E:$E"), "&lt;="&amp;MasterData!$J29, INDIRECT("'"&amp;S30&amp;"'!$L:$L"), MasterData!$D$3:$D$18))</f>
        <v>512</v>
      </c>
      <c r="R30" s="93">
        <f t="shared" ref="R30" ca="1" si="53">Q30-Q29</f>
        <v>28</v>
      </c>
      <c r="S30" s="104" t="s">
        <v>1478</v>
      </c>
      <c r="T30" s="106"/>
      <c r="U30" s="61"/>
      <c r="V30" s="61"/>
      <c r="W30" s="61"/>
      <c r="X30" s="61"/>
      <c r="Y30" s="61"/>
    </row>
    <row r="31" spans="2:26" x14ac:dyDescent="0.35">
      <c r="B31" s="32" t="s">
        <v>211</v>
      </c>
      <c r="C31" s="202">
        <f ca="1">COUNTIF(INDIRECT("'"&amp;S31&amp;"'!$E:$E"), "&lt;="&amp;MasterData!$J30)</f>
        <v>565</v>
      </c>
      <c r="D31" s="101" t="str">
        <f t="shared" ref="D31" ca="1" si="54">K31&amp;" ("&amp;M31&amp;")"</f>
        <v>45 (4)</v>
      </c>
      <c r="E31" s="97" t="str">
        <f t="shared" ref="E31" ca="1" si="55">N31&amp;" ("&amp;O31&amp;")"</f>
        <v>45 (7)</v>
      </c>
      <c r="F31" s="97">
        <f ca="1">SUM(COUNTIFS(INDIRECT("'"&amp;S31&amp;"'!$E:$E"), "&lt;="&amp;MasterData!$J30, INDIRECT("'"&amp;S31&amp;"'!$L:$L"), MasterData!$B$5))</f>
        <v>0</v>
      </c>
      <c r="G31" s="97">
        <f ca="1">SUM(COUNTIFS(INDIRECT("'"&amp;S31&amp;"'!$E:$E"), "&lt;="&amp;MasterData!$J30, INDIRECT("'"&amp;S31&amp;"'!$L:$L"), MasterData!$B$4))</f>
        <v>0</v>
      </c>
      <c r="H31" s="97">
        <f t="shared" ref="H31" ca="1" si="56">K31-N31-F31-G31</f>
        <v>0</v>
      </c>
      <c r="I31" s="146" t="str">
        <f t="shared" ref="I31" ca="1" si="57">P31+Q31&amp;" ("&amp;R31&amp;")"</f>
        <v>521 (9)</v>
      </c>
      <c r="J31" s="61"/>
      <c r="K31" s="93" cm="1">
        <f t="array" aca="1" ref="K31" ca="1">SUM(COUNTIFS(INDIRECT("'"&amp;S31&amp;"'!$E:$E"), "&lt;="&amp;MasterData!$J30, INDIRECT("'"&amp;S31&amp;"'!$L:$L"), MasterData!$B$3:$B$18))</f>
        <v>45</v>
      </c>
      <c r="L31" s="93">
        <f ca="1">Snapshot_Overall_Bugs!K18</f>
        <v>24</v>
      </c>
      <c r="M31" s="93">
        <f ca="1">COUNTIFS(INDIRECT("'"&amp;S31&amp;"'!$E:$E"), "&gt;="&amp;MasterData!$I30, INDIRECT("'"&amp;S31&amp;"'!$E:$E"), "&lt;="&amp;MasterData!$J30)</f>
        <v>4</v>
      </c>
      <c r="N31" s="93">
        <f ca="1">SUM(COUNTIFS(INDIRECT("'"&amp;S31&amp;"'!$E:$E"), "&lt;="&amp;MasterData!$J30, INDIRECT("'"&amp;S31&amp;"'!$L:$L"), MasterData!$B$3))</f>
        <v>45</v>
      </c>
      <c r="O31" s="93">
        <v>7</v>
      </c>
      <c r="P31" s="93" cm="1">
        <f t="array" aca="1" ref="P31" ca="1">SUM(COUNTIFS(INDIRECT("'"&amp;S31&amp;"'!$E:$E"), "&lt;="&amp;MasterData!$J30, INDIRECT("'"&amp;S31&amp;"'!$L:$L"), MasterData!$C$3:$C$18))</f>
        <v>0</v>
      </c>
      <c r="Q31" s="93" cm="1">
        <f t="array" aca="1" ref="Q31" ca="1">SUM(COUNTIFS(INDIRECT("'"&amp;S31&amp;"'!$E:$E"), "&lt;="&amp;MasterData!$J30, INDIRECT("'"&amp;S31&amp;"'!$L:$L"), MasterData!$D$3:$D$18))</f>
        <v>521</v>
      </c>
      <c r="R31" s="93">
        <f t="shared" ref="R31" ca="1" si="58">Q31-Q30</f>
        <v>9</v>
      </c>
      <c r="S31" s="104" t="s">
        <v>1479</v>
      </c>
      <c r="T31" s="106"/>
      <c r="U31" s="61"/>
      <c r="V31" s="61"/>
      <c r="W31" s="61"/>
      <c r="X31" s="61"/>
      <c r="Y31" s="61"/>
    </row>
    <row r="32" spans="2:26" ht="15" thickBot="1" x14ac:dyDescent="0.4">
      <c r="B32" s="61"/>
      <c r="C32" s="61"/>
      <c r="D32" s="61"/>
      <c r="E32" s="61"/>
      <c r="F32" s="61"/>
      <c r="G32" s="61"/>
      <c r="H32" s="61"/>
      <c r="I32" s="61"/>
      <c r="J32" s="61"/>
      <c r="K32" s="61"/>
      <c r="L32" s="61"/>
      <c r="M32" s="61"/>
      <c r="N32" s="61"/>
      <c r="O32" s="61"/>
      <c r="P32" s="61"/>
      <c r="Q32" s="61"/>
      <c r="R32" s="61"/>
      <c r="U32" s="263" t="s">
        <v>1480</v>
      </c>
      <c r="V32" s="263"/>
      <c r="W32" s="263"/>
      <c r="X32" s="263"/>
      <c r="Y32" s="263"/>
      <c r="Z32" s="263"/>
    </row>
    <row r="33" spans="10:26" ht="15" thickBot="1" x14ac:dyDescent="0.4">
      <c r="J33" s="61"/>
      <c r="K33" s="61"/>
      <c r="L33" s="61"/>
      <c r="M33" s="61"/>
      <c r="N33" s="61"/>
      <c r="O33" s="61"/>
      <c r="P33" s="61"/>
      <c r="Q33" s="61"/>
      <c r="R33" s="61"/>
      <c r="U33" s="63"/>
      <c r="V33" s="79" t="s">
        <v>1438</v>
      </c>
      <c r="W33" s="80" t="s">
        <v>694</v>
      </c>
      <c r="X33" s="81" t="s">
        <v>695</v>
      </c>
      <c r="Y33" s="82" t="s">
        <v>1481</v>
      </c>
      <c r="Z33" s="83" t="s">
        <v>1482</v>
      </c>
    </row>
    <row r="34" spans="10:26" ht="15" thickBot="1" x14ac:dyDescent="0.4">
      <c r="J34" s="61"/>
      <c r="K34" s="61"/>
      <c r="L34" s="61"/>
      <c r="M34" s="61"/>
      <c r="N34" s="61"/>
      <c r="O34" s="61"/>
      <c r="P34" s="61"/>
      <c r="Q34" s="61"/>
      <c r="R34" s="61"/>
      <c r="U34" s="2" t="s">
        <v>1483</v>
      </c>
      <c r="V34" s="45" cm="1">
        <f t="array" aca="1" ref="V34" ca="1">SUMPRODUCT(COUNTIFS(INDIRECT("'"&amp;U3&amp;"'!$K:$K"),MasterData!$F4,INDIRECT("'"&amp;U3&amp;"'!$L:$L"),MasterData!$C$3:$D$18))</f>
        <v>43</v>
      </c>
      <c r="W34" s="67" cm="1">
        <f t="array" aca="1" ref="W34" ca="1">SUMPRODUCT(COUNTIFS(INDIRECT("'"&amp;U3&amp;"'!$K:$K"),MasterData!$F4,INDIRECT("'"&amp;U3&amp;"'!$L:$L"),MasterData!$C$3:$D$18,INDIRECT("'"&amp;U3&amp;"'!$R:$R"), "1"))</f>
        <v>5</v>
      </c>
      <c r="X34" s="67" cm="1">
        <f t="array" aca="1" ref="X34" ca="1">SUMPRODUCT(COUNTIFS(INDIRECT("'"&amp;U3&amp;"'!$K:$K"),MasterData!$F4,INDIRECT("'"&amp;U3&amp;"'!$L:$L"),MasterData!$C$3:$D$18,INDIRECT("'"&amp;U3&amp;"'!$S:$S"), "1"))</f>
        <v>21</v>
      </c>
      <c r="Y34" s="67" cm="1">
        <f t="array" aca="1" ref="Y34" ca="1">SUMPRODUCT(COUNTIFS(INDIRECT("'"&amp;U3&amp;"'!$K:$K"),MasterData!$F4,INDIRECT("'"&amp;U3&amp;"'!$L:$L"),MasterData!$C$3:$D$18,INDIRECT("'"&amp;U3&amp;"'!$T:$T"), "1"))</f>
        <v>18</v>
      </c>
      <c r="Z34" s="42" cm="1">
        <f t="array" aca="1" ref="Z34" ca="1">_xlfn.LET(
    _xlpm.SheetName, U3,
    _xlpm.Q_Col, INDIRECT("'"&amp;_xlpm.SheetName&amp;"'!$R:$R"),
    _xlpm.K_Col, INDIRECT("'"&amp;_xlpm.SheetName&amp;"'!$K:$K"),
    _xlpm.L_Col, INDIRECT("'"&amp;_xlpm.SheetName&amp;"'!$L:$L"),
    _xlpm.CritK, MasterData!$F4,
    _xlpm.CritL_Range, MasterData!$C$3:$D$18,
    _xlpm.Avg_Array_Raw, AVERAGEIFS(_xlpm.Q_Col, _xlpm.K_Col, _xlpm.CritK, _xlpm.L_Col, _xlpm.CritL_Range),
    _xlpm.Avg_Array_Handled, IFERROR(_xlpm.Avg_Array_Raw, 0),
    _xlpm.Count_Array, COUNTIFS(_xlpm.K_Col, _xlpm.CritK, _xlpm.L_Col, _xlpm.CritL_Range),
    _xlpm.Numerator, SUMPRODUCT(IF(_xlpm.Avg_Array_Handled &gt; 0, _xlpm.Avg_Array_Handled * _xlpm.Count_Array, 0)),
    _xlpm.Denominator, SUMPRODUCT(IF(_xlpm.Avg_Array_Handled &gt; 0, _xlpm.Count_Array, 0)),
    _xlpm.Numerator / _xlpm.Denominator
)</f>
        <v>10.302325581395349</v>
      </c>
    </row>
    <row r="35" spans="10:26" ht="15" thickBot="1" x14ac:dyDescent="0.4">
      <c r="K35" s="61"/>
      <c r="L35" s="61"/>
      <c r="M35" s="61"/>
      <c r="N35" s="61"/>
      <c r="O35" s="61"/>
      <c r="P35" s="61"/>
      <c r="Q35" s="61"/>
      <c r="R35" s="61"/>
      <c r="U35" s="2" t="s">
        <v>1484</v>
      </c>
      <c r="V35" s="46" cm="1">
        <f t="array" aca="1" ref="V35" ca="1">SUMPRODUCT(COUNTIFS(INDIRECT("'"&amp;U3&amp;"'!$K:$K"),MasterData!$F5,INDIRECT("'"&amp;U3&amp;"'!$L:$L"),MasterData!$C$3:$D$18))</f>
        <v>221</v>
      </c>
      <c r="W35" s="66" cm="1">
        <f t="array" aca="1" ref="W35" ca="1">SUMPRODUCT(COUNTIFS(INDIRECT("'"&amp;U3&amp;"'!$K:$K"),MasterData!$F5,INDIRECT("'"&amp;U3&amp;"'!$L:$L"),MasterData!$C$3:$D$18,INDIRECT("'"&amp;U3&amp;"'!$R:$R"), "1"))</f>
        <v>16</v>
      </c>
      <c r="X35" s="66" cm="1">
        <f t="array" aca="1" ref="X35" ca="1">SUMPRODUCT(COUNTIFS(INDIRECT("'"&amp;U3&amp;"'!$K:$K"),MasterData!$F5,INDIRECT("'"&amp;U3&amp;"'!$L:$L"),MasterData!$C$3:$D$18,INDIRECT("'"&amp;U3&amp;"'!$S:$S"), "1"))</f>
        <v>82</v>
      </c>
      <c r="Y35" s="66" cm="1">
        <f t="array" aca="1" ref="Y35" ca="1">SUMPRODUCT(COUNTIFS(INDIRECT("'"&amp;U3&amp;"'!$K:$K"),MasterData!$F5,INDIRECT("'"&amp;U3&amp;"'!$L:$L"),MasterData!$C$3:$D$18,INDIRECT("'"&amp;U3&amp;"'!$T:$T"), "1"))</f>
        <v>99</v>
      </c>
      <c r="Z35" s="43" cm="1">
        <f t="array" aca="1" ref="Z35" ca="1">_xlfn.LET(
    _xlpm.SheetName, U3,
    _xlpm.Q_Col, INDIRECT("'"&amp;_xlpm.SheetName&amp;"'!$R:$R"),
    _xlpm.K_Col, INDIRECT("'"&amp;_xlpm.SheetName&amp;"'!$K:$K"),
    _xlpm.L_Col, INDIRECT("'"&amp;_xlpm.SheetName&amp;"'!$L:$L"),
    _xlpm.CritK, MasterData!$F5,
    _xlpm.CritL_Range, MasterData!$C$3:$D$18,
    _xlpm.Avg_Raw, AVERAGEIFS(_xlpm.Q_Col, _xlpm.K_Col, _xlpm.CritK, _xlpm.L_Col, _xlpm.CritL_Range),
    _xlpm.Avg_Handled, IFERROR(_xlpm.Avg_Raw, 0),
    _xlpm.Count_Val, COUNTIFS(_xlpm.K_Col, _xlpm.CritK, _xlpm.L_Col, _xlpm.CritL_Range),
    _xlpm.Numerator, SUMPRODUCT(IF(_xlpm.Avg_Handled &gt; 0, _xlpm.Avg_Handled * _xlpm.Count_Val, 0)),
    _xlpm.Denominator, SUMPRODUCT(IF(_xlpm.Avg_Handled &gt; 0, _xlpm.Count_Val, 0)),
    IFERROR(_xlpm.Numerator / _xlpm.Denominator, 0)
)</f>
        <v>20.348416289592759</v>
      </c>
    </row>
    <row r="36" spans="10:26" ht="15" thickBot="1" x14ac:dyDescent="0.4">
      <c r="K36" s="61"/>
      <c r="L36" s="61"/>
      <c r="M36" s="61"/>
      <c r="N36" s="61"/>
      <c r="O36" s="61"/>
      <c r="P36" s="61"/>
      <c r="Q36" s="61"/>
      <c r="R36" s="61"/>
      <c r="U36" s="2" t="s">
        <v>1485</v>
      </c>
      <c r="V36" s="47" cm="1">
        <f t="array" aca="1" ref="V36" ca="1">SUMPRODUCT(COUNTIFS(INDIRECT("'"&amp;U3&amp;"'!$K:$K"),MasterData!$F6,INDIRECT("'"&amp;U3&amp;"'!$L:$L"),MasterData!$C$3:$D$18))</f>
        <v>257</v>
      </c>
      <c r="W36" s="68" cm="1">
        <f t="array" aca="1" ref="W36" ca="1">SUMPRODUCT(COUNTIFS(INDIRECT("'"&amp;U3&amp;"'!$K:$K"),MasterData!$F6,INDIRECT("'"&amp;U3&amp;"'!$L:$L"),MasterData!$C$3:$D$18,INDIRECT("'"&amp;U3&amp;"'!$R:$R"), "1"))</f>
        <v>43</v>
      </c>
      <c r="X36" s="68" cm="1">
        <f t="array" aca="1" ref="X36" ca="1">SUMPRODUCT(COUNTIFS(INDIRECT("'"&amp;U3&amp;"'!$K:$K"),MasterData!$F6,INDIRECT("'"&amp;U3&amp;"'!$L:$L"),MasterData!$C$3:$D$18,INDIRECT("'"&amp;U3&amp;"'!$S:$S"), "1"))</f>
        <v>129</v>
      </c>
      <c r="Y36" s="68" cm="1">
        <f t="array" aca="1" ref="Y36" ca="1">SUMPRODUCT(COUNTIFS(INDIRECT("'"&amp;U3&amp;"'!$K:$K"),MasterData!$F6,INDIRECT("'"&amp;U3&amp;"'!$L:$L"),MasterData!$C$3:$D$18,INDIRECT("'"&amp;U3&amp;"'!$T:$T"), "1"))</f>
        <v>92</v>
      </c>
      <c r="Z36" s="44" cm="1">
        <f t="array" aca="1" ref="Z36" ca="1">_xlfn.LET(
    _xlpm.SheetName, U3,
    _xlpm.Q_Col, INDIRECT("'"&amp;_xlpm.SheetName&amp;"'!$R:$R"),
    _xlpm.K_Col, INDIRECT("'"&amp;_xlpm.SheetName&amp;"'!$K:$K"),
    _xlpm.L_Col, INDIRECT("'"&amp;_xlpm.SheetName&amp;"'!$L:$L"),
    _xlpm.CritK, MasterData!$F6,
    _xlpm.CritL_Range, MasterData!$C$3:$D$18,
    _xlpm.Avg_Raw, AVERAGEIFS(_xlpm.Q_Col, _xlpm.K_Col, _xlpm.CritK, _xlpm.L_Col, _xlpm.CritL_Range),
    _xlpm.Avg_Handled, IFERROR(_xlpm.Avg_Raw, 0),
    _xlpm.Count_Val, COUNTIFS(_xlpm.K_Col, _xlpm.CritK, _xlpm.L_Col, _xlpm.CritL_Range),
    _xlpm.Numerator, SUMPRODUCT(IF(_xlpm.Avg_Handled &gt; 0, _xlpm.Avg_Handled * _xlpm.Count_Val, 0)),
    _xlpm.Denominator, SUMPRODUCT(IF(_xlpm.Avg_Handled &gt; 0, _xlpm.Count_Val, 0)),
    IFERROR(_xlpm.Numerator / _xlpm.Denominator, 0)
)</f>
        <v>14.52156862745098</v>
      </c>
    </row>
    <row r="37" spans="10:26" ht="15" thickBot="1" x14ac:dyDescent="0.4">
      <c r="K37" s="61"/>
      <c r="L37" s="61"/>
      <c r="M37" s="61"/>
      <c r="N37" s="61"/>
      <c r="O37" s="61"/>
      <c r="P37" s="61"/>
      <c r="Q37" s="61"/>
      <c r="R37" s="61"/>
      <c r="U37" s="63"/>
      <c r="V37" s="69">
        <f ca="1">SUM(V34:V36)</f>
        <v>521</v>
      </c>
      <c r="W37" s="70">
        <f ca="1">SUM(W34:W36)</f>
        <v>64</v>
      </c>
      <c r="X37" s="70">
        <f t="shared" ref="X37:Y37" ca="1" si="59">SUM(X34:X36)</f>
        <v>232</v>
      </c>
      <c r="Y37" s="70">
        <f t="shared" ca="1" si="59"/>
        <v>209</v>
      </c>
      <c r="Z37" s="71" cm="1">
        <f t="array" aca="1" ref="Z37" ca="1">SUM(SUMIFS(INDIRECT("'"&amp;U3&amp;"'!$R:$R"), INDIRECT("'"&amp;U3&amp;"'!$L:$L"),MasterData!$C$3:$D$18)) / V37</f>
        <v>16.589251439539346</v>
      </c>
    </row>
    <row r="38" spans="10:26" x14ac:dyDescent="0.35">
      <c r="K38" s="61"/>
      <c r="L38" s="61"/>
      <c r="M38" s="61"/>
      <c r="N38" s="61"/>
      <c r="O38" s="61"/>
      <c r="P38" s="61"/>
      <c r="Q38" s="61"/>
      <c r="R38" s="61"/>
      <c r="U38" s="61"/>
      <c r="V38" s="61"/>
      <c r="W38" s="61"/>
      <c r="X38" s="61"/>
      <c r="Y38" s="61"/>
    </row>
    <row r="39" spans="10:26" ht="15" thickBot="1" x14ac:dyDescent="0.4">
      <c r="K39" s="61"/>
      <c r="L39" s="61"/>
      <c r="M39" s="61"/>
      <c r="N39" s="61"/>
      <c r="O39" s="61"/>
      <c r="P39" s="61"/>
      <c r="Q39" s="61"/>
      <c r="R39" s="61"/>
      <c r="U39" s="263" t="s">
        <v>1486</v>
      </c>
      <c r="V39" s="263"/>
      <c r="W39" s="263"/>
      <c r="X39" s="263"/>
      <c r="Y39" s="263"/>
      <c r="Z39" s="263"/>
    </row>
    <row r="40" spans="10:26" ht="15" thickBot="1" x14ac:dyDescent="0.4">
      <c r="K40" s="61"/>
      <c r="L40" s="61"/>
      <c r="M40" s="61"/>
      <c r="N40" s="61"/>
      <c r="O40" s="61"/>
      <c r="P40" s="61"/>
      <c r="Q40" s="61"/>
      <c r="R40" s="61"/>
      <c r="U40"/>
      <c r="V40" s="40" t="s">
        <v>1438</v>
      </c>
      <c r="W40" s="60" t="s">
        <v>694</v>
      </c>
      <c r="X40" s="75" t="s">
        <v>695</v>
      </c>
      <c r="Y40" s="82" t="s">
        <v>1481</v>
      </c>
      <c r="Z40" s="41" t="s">
        <v>1482</v>
      </c>
    </row>
    <row r="41" spans="10:26" ht="15" thickBot="1" x14ac:dyDescent="0.4">
      <c r="K41" s="61"/>
      <c r="L41" s="61"/>
      <c r="M41" s="61"/>
      <c r="N41" s="61"/>
      <c r="O41" s="61"/>
      <c r="P41" s="61"/>
      <c r="Q41" s="61"/>
      <c r="R41" s="61"/>
      <c r="U41" s="2" t="s">
        <v>1483</v>
      </c>
      <c r="V41" s="45" cm="1">
        <f t="array" aca="1" ref="V41" ca="1">SUMPRODUCT(COUNTIFS(INDIRECT("'"&amp;U3&amp;"'!$K:$K"),MasterData!$F4,INDIRECT("'"&amp;U3&amp;"'!$L:$L"),MasterData!$B$3:$B$18))</f>
        <v>6</v>
      </c>
      <c r="W41" s="67" cm="1">
        <f t="array" aca="1" ref="W41" ca="1">SUMPRODUCT(COUNTIFS(INDIRECT("'"&amp;U3&amp;"'!$K:$K"),MasterData!$F4,INDIRECT("'"&amp;U3&amp;"'!$L:$L"),MasterData!$B$3:$B$18,INDIRECT("'"&amp;U3&amp;"'!$R:$R"), "1"))</f>
        <v>1</v>
      </c>
      <c r="X41" s="67" cm="1">
        <f t="array" aca="1" ref="X41" ca="1">SUMPRODUCT(COUNTIFS(INDIRECT("'"&amp;U3&amp;"'!$K:$K"),MasterData!$F4,INDIRECT("'"&amp;U3&amp;"'!$L:$L"),MasterData!$B$3:$B$18,INDIRECT("'"&amp;U3&amp;"'!$S:$S"), "1"))</f>
        <v>1</v>
      </c>
      <c r="Y41" s="67" cm="1">
        <f t="array" aca="1" ref="Y41" ca="1">SUMPRODUCT(COUNTIFS(INDIRECT("'"&amp;U3&amp;"'!$K:$K"),MasterData!$F4,INDIRECT("'"&amp;U3&amp;"'!$L:$L"),MasterData!$B$3:$B$18,INDIRECT("'"&amp;U3&amp;"'!$T:$T"), "1"))</f>
        <v>3</v>
      </c>
      <c r="Z41" s="42" cm="1">
        <f t="array" aca="1" ref="Z41" ca="1">_xlfn.LET(
    _xlpm.SheetName, U3,
    _xlpm.Q_Col, INDIRECT("'"&amp;_xlpm.SheetName&amp;"'!$R:$R"),
    _xlpm.K_Col, INDIRECT("'"&amp;_xlpm.SheetName&amp;"'!$K:$K"),
    _xlpm.L_Col, INDIRECT("'"&amp;_xlpm.SheetName&amp;"'!$L:$L"),
    _xlpm.CritK, MasterData!$F4,
    _xlpm.CritL_Range, MasterData!$B$3:$B$18,
    _xlpm.Avg_Raw, AVERAGEIFS(_xlpm.Q_Col, _xlpm.K_Col, _xlpm.CritK, _xlpm.L_Col, _xlpm.CritL_Range),
    _xlpm.Avg_Handled, IFERROR(_xlpm.Avg_Raw, 0),
    _xlpm.Count_Val, COUNTIFS(_xlpm.K_Col, _xlpm.CritK, _xlpm.L_Col, _xlpm.CritL_Range),
    _xlpm.Numerator, SUMPRODUCT(IF(_xlpm.Avg_Handled &gt; 0, _xlpm.Avg_Handled * _xlpm.Count_Val, 0)),
    _xlpm.Denominator, SUMPRODUCT(IF(_xlpm.Avg_Handled &gt; 0, _xlpm.Count_Val, 0)),
    IFERROR(_xlpm.Numerator / _xlpm.Denominator, 0)
)</f>
        <v>30.166666666666668</v>
      </c>
    </row>
    <row r="42" spans="10:26" ht="15" thickBot="1" x14ac:dyDescent="0.4">
      <c r="K42" s="61"/>
      <c r="L42" s="61"/>
      <c r="M42" s="61"/>
      <c r="N42" s="61"/>
      <c r="O42" s="61"/>
      <c r="P42" s="61"/>
      <c r="Q42" s="61"/>
      <c r="R42" s="61"/>
      <c r="U42" s="2" t="s">
        <v>1484</v>
      </c>
      <c r="V42" s="46" cm="1">
        <f t="array" aca="1" ref="V42" ca="1">SUMPRODUCT(COUNTIFS(INDIRECT("'"&amp;U3&amp;"'!$K:$K"),MasterData!$F5,INDIRECT("'"&amp;U3&amp;"'!$L:$L"),MasterData!$B$3:$B$18))</f>
        <v>17</v>
      </c>
      <c r="W42" s="66" cm="1">
        <f t="array" aca="1" ref="W42" ca="1">SUMPRODUCT(COUNTIFS(INDIRECT("'"&amp;U3&amp;"'!$K:$K"),MasterData!$F5,INDIRECT("'"&amp;U3&amp;"'!$L:$L"),MasterData!$B$3:$B$18,INDIRECT("'"&amp;U3&amp;"'!$R:$R"), "1"))</f>
        <v>2</v>
      </c>
      <c r="X42" s="66" cm="1">
        <f t="array" aca="1" ref="X42" ca="1">SUMPRODUCT(COUNTIFS(INDIRECT("'"&amp;U3&amp;"'!$K:$K"),MasterData!$F5,INDIRECT("'"&amp;U3&amp;"'!$L:$L"),MasterData!$B$3:$B$18,INDIRECT("'"&amp;U3&amp;"'!$S:$S"), "1"))</f>
        <v>5</v>
      </c>
      <c r="Y42" s="66" cm="1">
        <f t="array" aca="1" ref="Y42" ca="1">SUMPRODUCT(COUNTIFS(INDIRECT("'"&amp;U3&amp;"'!$K:$K"),MasterData!$F5,INDIRECT("'"&amp;U3&amp;"'!$L:$L"),MasterData!$B$3:$B$18,INDIRECT("'"&amp;U3&amp;"'!$T:$T"), "1"))</f>
        <v>4</v>
      </c>
      <c r="Z42" s="43" cm="1">
        <f t="array" aca="1" ref="Z42" ca="1">_xlfn.LET(
    _xlpm.SheetName, U3,
    _xlpm.Q_Col, INDIRECT("'"&amp;_xlpm.SheetName&amp;"'!$R:$R"),
    _xlpm.K_Col, INDIRECT("'"&amp;_xlpm.SheetName&amp;"'!$K:$K"),
    _xlpm.L_Col, INDIRECT("'"&amp;_xlpm.SheetName&amp;"'!$L:$L"),
    _xlpm.CritK, MasterData!$F5,
    _xlpm.CritL_Range, MasterData!$B$3:$B$18,
    _xlpm.Avg_Raw, AVERAGEIFS(_xlpm.Q_Col, _xlpm.K_Col, _xlpm.CritK, _xlpm.L_Col, _xlpm.CritL_Range),
    _xlpm.Avg_Handled, IFERROR(_xlpm.Avg_Raw, 0),
    _xlpm.Count_Val, COUNTIFS(_xlpm.K_Col, _xlpm.CritK, _xlpm.L_Col, _xlpm.CritL_Range),
    _xlpm.Numerator, SUMPRODUCT(IF(_xlpm.Avg_Handled &gt; 0, _xlpm.Avg_Handled * _xlpm.Count_Val, 0)),
    _xlpm.Denominator, SUMPRODUCT(IF(_xlpm.Avg_Handled &gt; 0, _xlpm.Count_Val, 0)),
    IFERROR(_xlpm.Numerator / _xlpm.Denominator, 0)
)</f>
        <v>28.941176470588236</v>
      </c>
    </row>
    <row r="43" spans="10:26" ht="15" thickBot="1" x14ac:dyDescent="0.4">
      <c r="K43" s="61"/>
      <c r="L43" s="61"/>
      <c r="M43" s="61"/>
      <c r="N43" s="61"/>
      <c r="O43" s="61"/>
      <c r="P43" s="61"/>
      <c r="Q43" s="61"/>
      <c r="R43" s="61"/>
      <c r="U43" s="2" t="s">
        <v>1485</v>
      </c>
      <c r="V43" s="47" cm="1">
        <f t="array" aca="1" ref="V43" ca="1">SUMPRODUCT(COUNTIFS(INDIRECT("'"&amp;U3&amp;"'!$K:$K"),MasterData!$F6,INDIRECT("'"&amp;U3&amp;"'!$L:$L"),MasterData!$B$3:$B$18))</f>
        <v>22</v>
      </c>
      <c r="W43" s="68" cm="1">
        <f t="array" aca="1" ref="W43" ca="1">SUMPRODUCT(COUNTIFS(INDIRECT("'"&amp;U3&amp;"'!$K:$K"),MasterData!$F6,INDIRECT("'"&amp;U3&amp;"'!$L:$L"),MasterData!$B$3:$B$18,INDIRECT("'"&amp;U3&amp;"'!$R:$R"), "1"))</f>
        <v>0</v>
      </c>
      <c r="X43" s="68" cm="1">
        <f t="array" aca="1" ref="X43" ca="1">SUMPRODUCT(COUNTIFS(INDIRECT("'"&amp;U3&amp;"'!$K:$K"),MasterData!$F6,INDIRECT("'"&amp;U3&amp;"'!$L:$L"),MasterData!$B$3:$B$18,INDIRECT("'"&amp;U3&amp;"'!$S:$S"), "1"))</f>
        <v>4</v>
      </c>
      <c r="Y43" s="68" cm="1">
        <f t="array" aca="1" ref="Y43" ca="1">SUMPRODUCT(COUNTIFS(INDIRECT("'"&amp;U3&amp;"'!$K:$K"),MasterData!$F6,INDIRECT("'"&amp;U3&amp;"'!$L:$L"),MasterData!$B$3:$B$18,INDIRECT("'"&amp;U3&amp;"'!$T:$T"), "1"))</f>
        <v>13</v>
      </c>
      <c r="Z43" s="44" cm="1">
        <f t="array" aca="1" ref="Z43" ca="1">_xlfn.LET(
    _xlpm.SheetName, U3,
    _xlpm.Q_Col, INDIRECT("'"&amp;_xlpm.SheetName&amp;"'!$R:$R"),
    _xlpm.K_Col, INDIRECT("'"&amp;_xlpm.SheetName&amp;"'!$K:$K"),
    _xlpm.L_Col, INDIRECT("'"&amp;_xlpm.SheetName&amp;"'!$L:$L"),
    _xlpm.CritK, MasterData!$F6,
    _xlpm.CritL_Range, MasterData!$B$3:$B$18,
    _xlpm.Avg_Raw, AVERAGEIFS(_xlpm.Q_Col, _xlpm.K_Col, _xlpm.CritK, _xlpm.L_Col, _xlpm.CritL_Range),
    _xlpm.Avg_Handled, IFERROR(_xlpm.Avg_Raw, 0),
    _xlpm.Count_Val, COUNTIFS(_xlpm.K_Col, _xlpm.CritK, _xlpm.L_Col, _xlpm.CritL_Range),
    _xlpm.Numerator, SUMPRODUCT(IF(_xlpm.Avg_Handled &gt; 0, _xlpm.Avg_Handled * _xlpm.Count_Val, 0)),
    _xlpm.Denominator, SUMPRODUCT(IF(_xlpm.Avg_Handled &gt; 0, _xlpm.Count_Val, 0)),
    IFERROR(_xlpm.Numerator / _xlpm.Denominator, 0)
)</f>
        <v>25.545454545454547</v>
      </c>
    </row>
    <row r="44" spans="10:26" ht="15" thickBot="1" x14ac:dyDescent="0.4">
      <c r="K44" s="61"/>
      <c r="L44" s="61"/>
      <c r="M44" s="61"/>
      <c r="N44" s="61"/>
      <c r="O44" s="61"/>
      <c r="P44" s="61"/>
      <c r="Q44" s="61"/>
      <c r="R44" s="61"/>
      <c r="U44"/>
      <c r="V44" s="76">
        <f ca="1">SUM(V41:V43)</f>
        <v>45</v>
      </c>
      <c r="W44" s="77">
        <f ca="1">SUM(W41:W43)</f>
        <v>3</v>
      </c>
      <c r="X44" s="77">
        <f t="shared" ref="X44:Y44" ca="1" si="60">SUM(X41:X43)</f>
        <v>10</v>
      </c>
      <c r="Y44" s="77">
        <f t="shared" ca="1" si="60"/>
        <v>20</v>
      </c>
      <c r="Z44" s="78" cm="1">
        <f t="array" aca="1" ref="Z44" ca="1">SUM(SUMIFS(INDIRECT("'"&amp;U3&amp;"'!$R:$R"), INDIRECT("'"&amp;U3&amp;"'!$L:$L"),MasterData!$B$3:$B$18)) / V44</f>
        <v>27.444444444444443</v>
      </c>
    </row>
    <row r="45" spans="10:26" x14ac:dyDescent="0.35">
      <c r="K45" s="61"/>
      <c r="L45" s="61"/>
      <c r="M45" s="61"/>
      <c r="N45" s="61"/>
      <c r="O45" s="61"/>
      <c r="P45" s="61"/>
      <c r="Q45" s="61"/>
      <c r="R45" s="61"/>
    </row>
    <row r="46" spans="10:26" x14ac:dyDescent="0.35">
      <c r="K46" s="61"/>
      <c r="L46" s="61"/>
      <c r="M46" s="61"/>
      <c r="N46" s="61"/>
      <c r="O46" s="61"/>
      <c r="P46" s="61"/>
      <c r="Q46" s="61"/>
      <c r="R46" s="61"/>
    </row>
    <row r="47" spans="10:26" x14ac:dyDescent="0.35">
      <c r="K47" s="61"/>
      <c r="L47" s="61"/>
      <c r="M47" s="61"/>
      <c r="N47" s="61"/>
      <c r="O47" s="61"/>
      <c r="P47" s="61"/>
      <c r="Q47" s="61"/>
      <c r="R47" s="61"/>
    </row>
    <row r="48" spans="10:26" x14ac:dyDescent="0.35">
      <c r="K48" s="61"/>
      <c r="L48" s="61"/>
      <c r="M48" s="61"/>
      <c r="N48" s="61"/>
      <c r="O48" s="61"/>
      <c r="P48" s="61"/>
      <c r="Q48" s="61"/>
      <c r="R48" s="61"/>
    </row>
    <row r="49" spans="11:18" x14ac:dyDescent="0.35">
      <c r="K49" s="61"/>
      <c r="L49" s="61"/>
      <c r="M49" s="61"/>
      <c r="N49" s="61"/>
      <c r="O49" s="61"/>
      <c r="P49" s="61"/>
      <c r="Q49" s="61"/>
      <c r="R49" s="61"/>
    </row>
    <row r="50" spans="11:18" x14ac:dyDescent="0.35">
      <c r="K50" s="61"/>
      <c r="L50" s="61"/>
      <c r="M50" s="61"/>
      <c r="N50" s="61"/>
      <c r="O50" s="61"/>
      <c r="P50" s="61"/>
      <c r="Q50" s="61"/>
      <c r="R50" s="61"/>
    </row>
    <row r="51" spans="11:18" x14ac:dyDescent="0.35">
      <c r="K51" s="61"/>
      <c r="L51" s="61"/>
      <c r="M51" s="61"/>
      <c r="N51" s="61"/>
      <c r="O51" s="61"/>
      <c r="P51" s="61"/>
      <c r="Q51" s="61"/>
      <c r="R51" s="61"/>
    </row>
    <row r="52" spans="11:18" x14ac:dyDescent="0.35">
      <c r="K52" s="61"/>
      <c r="L52" s="61"/>
      <c r="M52" s="61"/>
      <c r="N52" s="61"/>
      <c r="O52" s="61"/>
      <c r="P52" s="61"/>
      <c r="Q52" s="61"/>
      <c r="R52" s="61"/>
    </row>
    <row r="53" spans="11:18" x14ac:dyDescent="0.35">
      <c r="K53" s="61"/>
      <c r="L53" s="61"/>
      <c r="M53" s="61"/>
      <c r="N53" s="61"/>
      <c r="O53" s="61"/>
      <c r="P53" s="61"/>
      <c r="Q53" s="61"/>
      <c r="R53" s="61"/>
    </row>
    <row r="54" spans="11:18" x14ac:dyDescent="0.35">
      <c r="K54" s="61"/>
      <c r="L54" s="61"/>
      <c r="M54" s="61"/>
      <c r="N54" s="61"/>
      <c r="O54" s="61"/>
      <c r="P54" s="61"/>
      <c r="Q54" s="61"/>
      <c r="R54" s="61"/>
    </row>
    <row r="55" spans="11:18" x14ac:dyDescent="0.35">
      <c r="K55" s="61"/>
      <c r="L55" s="61"/>
      <c r="M55" s="61"/>
      <c r="N55" s="61"/>
      <c r="O55" s="61"/>
      <c r="P55" s="61"/>
      <c r="Q55" s="61"/>
      <c r="R55" s="61"/>
    </row>
    <row r="56" spans="11:18" x14ac:dyDescent="0.35">
      <c r="K56" s="61"/>
      <c r="L56" s="61"/>
      <c r="M56" s="61"/>
      <c r="N56" s="61"/>
      <c r="O56" s="61"/>
      <c r="P56" s="61"/>
      <c r="Q56" s="61"/>
      <c r="R56" s="61"/>
    </row>
  </sheetData>
  <mergeCells count="19">
    <mergeCell ref="U39:Z39"/>
    <mergeCell ref="R2:R3"/>
    <mergeCell ref="K1:S1"/>
    <mergeCell ref="L2:L3"/>
    <mergeCell ref="U32:Z32"/>
    <mergeCell ref="P2:P3"/>
    <mergeCell ref="Q2:Q3"/>
    <mergeCell ref="K2:K3"/>
    <mergeCell ref="M2:M3"/>
    <mergeCell ref="O2:O3"/>
    <mergeCell ref="N2:N3"/>
    <mergeCell ref="S2:S3"/>
    <mergeCell ref="U3:V3"/>
    <mergeCell ref="U2:V2"/>
    <mergeCell ref="B1:I1"/>
    <mergeCell ref="E2:H2"/>
    <mergeCell ref="C2:C3"/>
    <mergeCell ref="D2:D3"/>
    <mergeCell ref="I2:I3"/>
  </mergeCells>
  <phoneticPr fontId="18" type="noConversion"/>
  <pageMargins left="0.7" right="0.7" top="0.75" bottom="0.75" header="0.3" footer="0.3"/>
  <pageSetup paperSize="9" orientation="portrait" r:id="rId1"/>
  <drawing r:id="rId2"/>
  <legacyDrawing r:id="rId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BF199-1474-4B87-A23E-2AB3FC2D18C6}">
  <sheetPr>
    <tabColor theme="9"/>
  </sheetPr>
  <dimension ref="B1:AF31"/>
  <sheetViews>
    <sheetView zoomScaleNormal="100" workbookViewId="0">
      <selection activeCell="K21" sqref="K21"/>
    </sheetView>
  </sheetViews>
  <sheetFormatPr defaultColWidth="9.1796875" defaultRowHeight="14.5" x14ac:dyDescent="0.35"/>
  <cols>
    <col min="1" max="1" width="3.54296875" style="21" customWidth="1"/>
    <col min="2" max="2" width="6.26953125" style="21" bestFit="1" customWidth="1"/>
    <col min="3" max="9" width="11.7265625" style="21" customWidth="1"/>
    <col min="10" max="10" width="2.7265625" style="21" customWidth="1"/>
    <col min="11" max="18" width="8.7265625" style="21" customWidth="1"/>
    <col min="19" max="19" width="25.7265625" style="61" customWidth="1"/>
    <col min="20" max="20" width="2.7265625" style="61" customWidth="1"/>
    <col min="21" max="25" width="10.7265625" style="21" customWidth="1"/>
    <col min="26" max="26" width="10.7265625" style="61" customWidth="1"/>
    <col min="27" max="27" width="21.81640625" style="21" customWidth="1"/>
    <col min="28" max="31" width="11.7265625" style="21" customWidth="1"/>
    <col min="32" max="32" width="1" style="61" customWidth="1"/>
    <col min="33" max="35" width="13.7265625" style="21" customWidth="1"/>
    <col min="36" max="16384" width="9.1796875" style="21"/>
  </cols>
  <sheetData>
    <row r="1" spans="2:22" ht="15" thickBot="1" x14ac:dyDescent="0.4">
      <c r="B1" s="253" t="s">
        <v>1487</v>
      </c>
      <c r="C1" s="253"/>
      <c r="D1" s="253"/>
      <c r="E1" s="253"/>
      <c r="F1" s="253"/>
      <c r="G1" s="253"/>
      <c r="H1" s="253"/>
      <c r="I1" s="253"/>
      <c r="J1" s="62"/>
      <c r="K1" s="266" t="s">
        <v>1437</v>
      </c>
      <c r="L1" s="266"/>
      <c r="M1" s="266"/>
      <c r="N1" s="266"/>
      <c r="O1" s="266"/>
      <c r="P1" s="266"/>
      <c r="Q1" s="266"/>
      <c r="R1" s="266"/>
      <c r="S1" s="266"/>
      <c r="T1" s="62"/>
      <c r="U1" s="61"/>
      <c r="V1" s="61"/>
    </row>
    <row r="2" spans="2:22" ht="15.75" customHeight="1" thickBot="1" x14ac:dyDescent="0.4">
      <c r="B2" s="64"/>
      <c r="C2" s="257" t="s">
        <v>1438</v>
      </c>
      <c r="D2" s="259" t="s">
        <v>1439</v>
      </c>
      <c r="E2" s="254" t="s">
        <v>1440</v>
      </c>
      <c r="F2" s="255"/>
      <c r="G2" s="255"/>
      <c r="H2" s="256"/>
      <c r="I2" s="261" t="s">
        <v>1441</v>
      </c>
      <c r="J2" s="61"/>
      <c r="K2" s="264" t="s">
        <v>1440</v>
      </c>
      <c r="L2" s="264" t="s">
        <v>628</v>
      </c>
      <c r="M2" s="264" t="s">
        <v>164</v>
      </c>
      <c r="N2" s="264" t="s">
        <v>1443</v>
      </c>
      <c r="O2" s="264" t="s">
        <v>170</v>
      </c>
      <c r="P2" s="264" t="s">
        <v>978</v>
      </c>
      <c r="Q2" s="268" t="s">
        <v>1444</v>
      </c>
      <c r="R2" s="264" t="s">
        <v>1445</v>
      </c>
      <c r="S2" s="268" t="s">
        <v>1446</v>
      </c>
      <c r="T2" s="105"/>
      <c r="U2" s="272" t="s">
        <v>1447</v>
      </c>
      <c r="V2" s="273"/>
    </row>
    <row r="3" spans="2:22" ht="28.5" customHeight="1" thickBot="1" x14ac:dyDescent="0.4">
      <c r="B3" s="61"/>
      <c r="C3" s="258"/>
      <c r="D3" s="260"/>
      <c r="E3" s="94" t="s">
        <v>1448</v>
      </c>
      <c r="F3" s="92" t="s">
        <v>1449</v>
      </c>
      <c r="G3" s="92" t="s">
        <v>169</v>
      </c>
      <c r="H3" s="95" t="s">
        <v>1450</v>
      </c>
      <c r="I3" s="262"/>
      <c r="J3" s="61"/>
      <c r="K3" s="267"/>
      <c r="L3" s="267"/>
      <c r="M3" s="267"/>
      <c r="N3" s="267"/>
      <c r="O3" s="267"/>
      <c r="P3" s="265"/>
      <c r="Q3" s="269"/>
      <c r="R3" s="267"/>
      <c r="S3" s="269"/>
      <c r="T3" s="105"/>
      <c r="U3" s="270" t="str">
        <f>S18</f>
        <v>VIM-Incidents_20251221</v>
      </c>
      <c r="V3" s="271"/>
    </row>
    <row r="4" spans="2:22" ht="15" hidden="1" thickBot="1" x14ac:dyDescent="0.4">
      <c r="B4" s="236" t="s">
        <v>195</v>
      </c>
      <c r="C4" s="237">
        <f ca="1">COUNTIF(INDIRECT("'"&amp;S4&amp;"'!$E:$E"), "&lt;="&amp;MasterData!$J16)</f>
        <v>262</v>
      </c>
      <c r="D4" s="238" t="str">
        <f t="shared" ref="D4:D15" ca="1" si="0">K4&amp;" ("&amp;L4&amp;")"</f>
        <v>33 (8)</v>
      </c>
      <c r="E4" s="238" t="str">
        <f t="shared" ref="E4:E15" ca="1" si="1">M4&amp;" ("&amp;N4&amp;")"</f>
        <v>26 (1)</v>
      </c>
      <c r="F4" s="238">
        <f ca="1">SUM(COUNTIFS(INDIRECT("'"&amp;S4&amp;"'!$E:$E"), "&lt;="&amp;MasterData!$J16, INDIRECT("'"&amp;S4&amp;"'!$L:$L"), MasterData!$B$5))</f>
        <v>5</v>
      </c>
      <c r="G4" s="238">
        <f ca="1">SUM(COUNTIFS(INDIRECT("'"&amp;S4&amp;"'!$E:$E"), "&lt;="&amp;MasterData!$J16, INDIRECT("'"&amp;S4&amp;"'!$L:$L"), MasterData!$B$4))</f>
        <v>0</v>
      </c>
      <c r="H4" s="238">
        <f t="shared" ref="H4:H15" ca="1" si="2">K4-M4-F4-G4</f>
        <v>2</v>
      </c>
      <c r="I4" s="238" t="e">
        <f t="shared" ref="I4:I10" ca="1" si="3">O4+Q4&amp;" ("&amp;R4&amp;")"</f>
        <v>#REF!</v>
      </c>
      <c r="J4" s="61"/>
      <c r="K4" s="233" cm="1">
        <f t="array" aca="1" ref="K4" ca="1">SUM(COUNTIFS(INDIRECT("'"&amp;S4&amp;"'!$E:$E"), "&lt;="&amp;MasterData!$J16, INDIRECT("'"&amp;S4&amp;"'!$L:$L"), MasterData!$B$3:$B$18))</f>
        <v>33</v>
      </c>
      <c r="L4" s="233">
        <f ca="1">COUNTIFS(INDIRECT("'"&amp;S4&amp;"'!$E:$E"), "&gt;="&amp;MasterData!$I16, INDIRECT("'"&amp;S4&amp;"'!$E:$E"), "&lt;="&amp;MasterData!$J16)</f>
        <v>8</v>
      </c>
      <c r="M4" s="233">
        <f ca="1">SUM(COUNTIFS(INDIRECT("'"&amp;S4&amp;"'!$E:$E"), "&lt;="&amp;MasterData!$J16, INDIRECT("'"&amp;S4&amp;"'!$L:$L"), MasterData!$B$3))</f>
        <v>26</v>
      </c>
      <c r="N4" s="233">
        <v>1</v>
      </c>
      <c r="O4" s="233" cm="1">
        <f t="array" aca="1" ref="O4" ca="1">SUM(COUNTIFS(INDIRECT("'"&amp;S4&amp;"'!$E:$E"), "&lt;="&amp;MasterData!$J16, INDIRECT("'"&amp;S4&amp;"'!$L:$L"), MasterData!$C$3:$C$18))</f>
        <v>0</v>
      </c>
      <c r="P4" s="233"/>
      <c r="Q4" s="233" cm="1">
        <f t="array" aca="1" ref="Q4" ca="1">SUM(COUNTIFS(INDIRECT("'"&amp;S4&amp;"'!$E:$E"), "&lt;="&amp;MasterData!$J16, INDIRECT("'"&amp;S4&amp;"'!$L:$L"), MasterData!$D$3:$D$18))</f>
        <v>229</v>
      </c>
      <c r="R4" s="233" t="e">
        <f ca="1">Q4-#REF!</f>
        <v>#REF!</v>
      </c>
      <c r="S4" s="234" t="s">
        <v>1465</v>
      </c>
      <c r="T4" s="106"/>
      <c r="U4" s="61"/>
      <c r="V4" s="61"/>
    </row>
    <row r="5" spans="2:22" ht="15" hidden="1" thickBot="1" x14ac:dyDescent="0.4">
      <c r="B5" s="236" t="s">
        <v>196</v>
      </c>
      <c r="C5" s="237">
        <f ca="1">COUNTIF(INDIRECT("'"&amp;S5&amp;"'!$E:$E"), "&lt;="&amp;MasterData!$J17)</f>
        <v>274</v>
      </c>
      <c r="D5" s="238" t="str">
        <f t="shared" ca="1" si="0"/>
        <v>34 (12)</v>
      </c>
      <c r="E5" s="238" t="str">
        <f t="shared" ca="1" si="1"/>
        <v>27 (3)</v>
      </c>
      <c r="F5" s="238">
        <f ca="1">SUM(COUNTIFS(INDIRECT("'"&amp;S5&amp;"'!$E:$E"), "&lt;="&amp;MasterData!$J17, INDIRECT("'"&amp;S5&amp;"'!$L:$L"), MasterData!$B$5))</f>
        <v>3</v>
      </c>
      <c r="G5" s="238">
        <f ca="1">SUM(COUNTIFS(INDIRECT("'"&amp;S5&amp;"'!$E:$E"), "&lt;="&amp;MasterData!$J17, INDIRECT("'"&amp;S5&amp;"'!$L:$L"), MasterData!$B$4))</f>
        <v>2</v>
      </c>
      <c r="H5" s="238">
        <f t="shared" ca="1" si="2"/>
        <v>2</v>
      </c>
      <c r="I5" s="238" t="str">
        <f t="shared" ca="1" si="3"/>
        <v>240 (11)</v>
      </c>
      <c r="J5" s="61"/>
      <c r="K5" s="233" cm="1">
        <f t="array" aca="1" ref="K5" ca="1">SUM(COUNTIFS(INDIRECT("'"&amp;S5&amp;"'!$E:$E"), "&lt;="&amp;MasterData!$J17, INDIRECT("'"&amp;S5&amp;"'!$L:$L"), MasterData!$B$3:$B$18))</f>
        <v>34</v>
      </c>
      <c r="L5" s="233">
        <f ca="1">COUNTIFS(INDIRECT("'"&amp;S5&amp;"'!$E:$E"), "&gt;="&amp;MasterData!$I17, INDIRECT("'"&amp;S5&amp;"'!$E:$E"), "&lt;="&amp;MasterData!$J17)</f>
        <v>12</v>
      </c>
      <c r="M5" s="233">
        <f ca="1">SUM(COUNTIFS(INDIRECT("'"&amp;S5&amp;"'!$E:$E"), "&lt;="&amp;MasterData!$J17, INDIRECT("'"&amp;S5&amp;"'!$L:$L"), MasterData!$B$3))</f>
        <v>27</v>
      </c>
      <c r="N5" s="233">
        <v>3</v>
      </c>
      <c r="O5" s="233" cm="1">
        <f t="array" aca="1" ref="O5" ca="1">SUM(COUNTIFS(INDIRECT("'"&amp;S5&amp;"'!$E:$E"), "&lt;="&amp;MasterData!$J17, INDIRECT("'"&amp;S5&amp;"'!$L:$L"), MasterData!$C$3:$C$18))</f>
        <v>0</v>
      </c>
      <c r="P5" s="233"/>
      <c r="Q5" s="233" cm="1">
        <f t="array" aca="1" ref="Q5" ca="1">SUM(COUNTIFS(INDIRECT("'"&amp;S5&amp;"'!$E:$E"), "&lt;="&amp;MasterData!$J17, INDIRECT("'"&amp;S5&amp;"'!$L:$L"), MasterData!$D$3:$D$18))</f>
        <v>240</v>
      </c>
      <c r="R5" s="233">
        <f t="shared" ref="R5:R7" ca="1" si="4">Q5-Q4</f>
        <v>11</v>
      </c>
      <c r="S5" s="234" t="s">
        <v>1466</v>
      </c>
      <c r="T5" s="106"/>
      <c r="U5" s="61"/>
      <c r="V5" s="61"/>
    </row>
    <row r="6" spans="2:22" hidden="1" x14ac:dyDescent="0.35">
      <c r="B6" s="236" t="s">
        <v>197</v>
      </c>
      <c r="C6" s="237">
        <f ca="1">COUNTIF(INDIRECT("'"&amp;S6&amp;"'!$E:$E"), "&lt;="&amp;MasterData!$J18)</f>
        <v>307</v>
      </c>
      <c r="D6" s="238" t="str">
        <f t="shared" ca="1" si="0"/>
        <v>33 (33)</v>
      </c>
      <c r="E6" s="238" t="str">
        <f t="shared" ca="1" si="1"/>
        <v>28 (4)</v>
      </c>
      <c r="F6" s="238">
        <f ca="1">SUM(COUNTIFS(INDIRECT("'"&amp;S6&amp;"'!$E:$E"), "&lt;="&amp;MasterData!$J18, INDIRECT("'"&amp;S6&amp;"'!$L:$L"), MasterData!$B$5))</f>
        <v>1</v>
      </c>
      <c r="G6" s="238">
        <f ca="1">SUM(COUNTIFS(INDIRECT("'"&amp;S6&amp;"'!$E:$E"), "&lt;="&amp;MasterData!$J18, INDIRECT("'"&amp;S6&amp;"'!$L:$L"), MasterData!$B$4))</f>
        <v>2</v>
      </c>
      <c r="H6" s="238">
        <f t="shared" ca="1" si="2"/>
        <v>2</v>
      </c>
      <c r="I6" s="238" t="str">
        <f t="shared" ca="1" si="3"/>
        <v>274 (34)</v>
      </c>
      <c r="J6" s="61"/>
      <c r="K6" s="233" cm="1">
        <f t="array" aca="1" ref="K6" ca="1">SUM(COUNTIFS(INDIRECT("'"&amp;S6&amp;"'!$E:$E"), "&lt;="&amp;MasterData!$J18, INDIRECT("'"&amp;S6&amp;"'!$L:$L"), MasterData!$B$3:$B$18))</f>
        <v>33</v>
      </c>
      <c r="L6" s="233">
        <f ca="1">COUNTIFS(INDIRECT("'"&amp;S6&amp;"'!$E:$E"), "&gt;="&amp;MasterData!$I18, INDIRECT("'"&amp;S6&amp;"'!$E:$E"), "&lt;="&amp;MasterData!$J18)</f>
        <v>33</v>
      </c>
      <c r="M6" s="233">
        <f ca="1">SUM(COUNTIFS(INDIRECT("'"&amp;S6&amp;"'!$E:$E"), "&lt;="&amp;MasterData!$J18, INDIRECT("'"&amp;S6&amp;"'!$L:$L"), MasterData!$B$3))</f>
        <v>28</v>
      </c>
      <c r="N6" s="233">
        <v>4</v>
      </c>
      <c r="O6" s="233" cm="1">
        <f t="array" aca="1" ref="O6" ca="1">SUM(COUNTIFS(INDIRECT("'"&amp;S6&amp;"'!$E:$E"), "&lt;="&amp;MasterData!$J18, INDIRECT("'"&amp;S6&amp;"'!$L:$L"), MasterData!$C$3:$C$18))</f>
        <v>0</v>
      </c>
      <c r="P6" s="233"/>
      <c r="Q6" s="233" cm="1">
        <f t="array" aca="1" ref="Q6" ca="1">SUM(COUNTIFS(INDIRECT("'"&amp;S6&amp;"'!$E:$E"), "&lt;="&amp;MasterData!$J18, INDIRECT("'"&amp;S6&amp;"'!$L:$L"), MasterData!$D$3:$D$18))</f>
        <v>274</v>
      </c>
      <c r="R6" s="233">
        <f t="shared" ca="1" si="4"/>
        <v>34</v>
      </c>
      <c r="S6" s="234" t="s">
        <v>1467</v>
      </c>
      <c r="T6" s="106"/>
      <c r="U6" s="61"/>
      <c r="V6" s="61"/>
    </row>
    <row r="7" spans="2:22" x14ac:dyDescent="0.35">
      <c r="B7" s="226" t="s">
        <v>198</v>
      </c>
      <c r="C7" s="227">
        <f ca="1">COUNTIF(INDIRECT("'"&amp;S7&amp;"'!$E:$E"), "&lt;="&amp;MasterData!$J19)</f>
        <v>329</v>
      </c>
      <c r="D7" s="228" t="str">
        <f t="shared" ca="1" si="0"/>
        <v>39 (22)</v>
      </c>
      <c r="E7" s="228" t="str">
        <f t="shared" ca="1" si="1"/>
        <v>34 (4)</v>
      </c>
      <c r="F7" s="228">
        <f ca="1">SUM(COUNTIFS(INDIRECT("'"&amp;S7&amp;"'!$E:$E"), "&lt;="&amp;MasterData!$J19, INDIRECT("'"&amp;S7&amp;"'!$L:$L"), MasterData!$B$5))</f>
        <v>1</v>
      </c>
      <c r="G7" s="228">
        <f ca="1">SUM(COUNTIFS(INDIRECT("'"&amp;S7&amp;"'!$E:$E"), "&lt;="&amp;MasterData!$J19, INDIRECT("'"&amp;S7&amp;"'!$L:$L"), MasterData!$B$4))</f>
        <v>2</v>
      </c>
      <c r="H7" s="228">
        <f t="shared" ca="1" si="2"/>
        <v>2</v>
      </c>
      <c r="I7" s="228" t="str">
        <f t="shared" ca="1" si="3"/>
        <v>290 (16)</v>
      </c>
      <c r="J7" s="61"/>
      <c r="K7" s="229" cm="1">
        <f t="array" aca="1" ref="K7" ca="1">SUM(COUNTIFS(INDIRECT("'"&amp;S7&amp;"'!$E:$E"), "&lt;="&amp;MasterData!$J19, INDIRECT("'"&amp;S7&amp;"'!$L:$L"), MasterData!$B$3:$B$18))</f>
        <v>39</v>
      </c>
      <c r="L7" s="229">
        <f ca="1">COUNTIFS(INDIRECT("'"&amp;S7&amp;"'!$E:$E"), "&gt;="&amp;MasterData!$I19, INDIRECT("'"&amp;S7&amp;"'!$E:$E"), "&lt;="&amp;MasterData!$J19)</f>
        <v>22</v>
      </c>
      <c r="M7" s="229">
        <f ca="1">SUM(COUNTIFS(INDIRECT("'"&amp;S7&amp;"'!$E:$E"), "&lt;="&amp;MasterData!$J19, INDIRECT("'"&amp;S7&amp;"'!$L:$L"), MasterData!$B$3))</f>
        <v>34</v>
      </c>
      <c r="N7" s="229">
        <v>4</v>
      </c>
      <c r="O7" s="229" cm="1">
        <f t="array" aca="1" ref="O7" ca="1">SUM(COUNTIFS(INDIRECT("'"&amp;S7&amp;"'!$E:$E"), "&lt;="&amp;MasterData!$J19, INDIRECT("'"&amp;S7&amp;"'!$L:$L"), MasterData!$C$3:$C$18))</f>
        <v>0</v>
      </c>
      <c r="P7" s="229"/>
      <c r="Q7" s="229" cm="1">
        <f t="array" aca="1" ref="Q7" ca="1">SUM(COUNTIFS(INDIRECT("'"&amp;S7&amp;"'!$E:$E"), "&lt;="&amp;MasterData!$J19, INDIRECT("'"&amp;S7&amp;"'!$L:$L"), MasterData!$D$3:$D$18))</f>
        <v>290</v>
      </c>
      <c r="R7" s="229">
        <f t="shared" ca="1" si="4"/>
        <v>16</v>
      </c>
      <c r="S7" s="230" t="s">
        <v>1468</v>
      </c>
      <c r="T7" s="106"/>
      <c r="U7" s="61"/>
      <c r="V7" s="61"/>
    </row>
    <row r="8" spans="2:22" x14ac:dyDescent="0.35">
      <c r="B8" s="32" t="s">
        <v>200</v>
      </c>
      <c r="C8" s="202">
        <f ca="1">COUNTIFS(INDIRECT("'"&amp;S8&amp;"'!$E:$E"),"&lt;="&amp;MasterData!$J20, INDIRECT("'"&amp;S8&amp;"'!$P:$P"),"Y")</f>
        <v>84</v>
      </c>
      <c r="D8" s="101" t="str">
        <f t="shared" ca="1" si="0"/>
        <v>23 (6)</v>
      </c>
      <c r="E8" s="97" t="str">
        <f t="shared" ca="1" si="1"/>
        <v>20 (4)</v>
      </c>
      <c r="F8" s="97">
        <f ca="1">SUM(COUNTIFS(INDIRECT("'"&amp;S8&amp;"'!$E:$E"), "&lt;="&amp;MasterData!$J20, INDIRECT("'"&amp;S8&amp;"'!$L:$L"), MasterData!$B$5, INDIRECT("'"&amp;S8&amp;"'!$P:$P"),"Y"))</f>
        <v>0</v>
      </c>
      <c r="G8" s="97">
        <f ca="1">SUM(COUNTIFS(INDIRECT("'"&amp;S8&amp;"'!$E:$E"), "&lt;="&amp;MasterData!$J20, INDIRECT("'"&amp;S8&amp;"'!$L:$L"), MasterData!$B$4, INDIRECT("'"&amp;S8&amp;"'!$P:$P"),"Y"))</f>
        <v>1</v>
      </c>
      <c r="H8" s="97">
        <f t="shared" ca="1" si="2"/>
        <v>2</v>
      </c>
      <c r="I8" s="146" t="str">
        <f t="shared" ca="1" si="3"/>
        <v>61 (-)</v>
      </c>
      <c r="J8" s="61"/>
      <c r="K8" s="93" cm="1">
        <f t="array" aca="1" ref="K8" ca="1">SUM(COUNTIFS(INDIRECT("'"&amp;S8&amp;"'!$E:$E"), "&lt;="&amp;MasterData!$J20, INDIRECT("'"&amp;S8&amp;"'!$L:$L"), MasterData!$B$3:$B$18, INDIRECT("'"&amp;S8&amp;"'!$P:$P"), "Y"))</f>
        <v>23</v>
      </c>
      <c r="L8" s="93">
        <f ca="1">COUNTIFS(INDIRECT("'"&amp;S8&amp;"'!$E:$E"), "&gt;="&amp;MasterData!$I20, INDIRECT("'"&amp;S8&amp;"'!$E:$E"), "&lt;="&amp;MasterData!$J20, INDIRECT("'"&amp;S8&amp;"'!$P:$P"), "Y")</f>
        <v>6</v>
      </c>
      <c r="M8" s="93">
        <f ca="1">SUM(COUNTIFS(INDIRECT("'"&amp;S8&amp;"'!$E:$E"), "&lt;="&amp;MasterData!$J20, INDIRECT("'"&amp;S8&amp;"'!$L:$L"), MasterData!$B$3, INDIRECT("'"&amp;S8&amp;"'!$P:$P"), "Y"))</f>
        <v>20</v>
      </c>
      <c r="N8" s="93">
        <v>4</v>
      </c>
      <c r="O8" s="93" cm="1">
        <f t="array" aca="1" ref="O8" ca="1">SUM(COUNTIFS(INDIRECT("'"&amp;S8&amp;"'!$E:$E"), "&lt;="&amp;MasterData!$J20, INDIRECT("'"&amp;S8&amp;"'!$L:$L"), MasterData!$C$3:$C$18, INDIRECT("'"&amp;S8&amp;"'!$P:$P"), "Y"))</f>
        <v>0</v>
      </c>
      <c r="P8" s="93" cm="1">
        <f t="array" aca="1" ref="P8" ca="1">SUM(COUNTIFS(INDIRECT("'"&amp;S8&amp;"'!$E:$E"), "&lt;="&amp;MasterData!$J20, INDIRECT("'"&amp;S8&amp;"'!$L:$L"), MasterData!$B$3:$B$18, INDIRECT("'"&amp;S8&amp;"'!$Q:$Q"), "Y"))</f>
        <v>13</v>
      </c>
      <c r="Q8" s="93" cm="1">
        <f t="array" aca="1" ref="Q8" ca="1">SUM(COUNTIFS(INDIRECT("'"&amp;S8&amp;"'!$E:$E"), "&lt;="&amp;MasterData!$J20, INDIRECT("'"&amp;S8&amp;"'!$L:$L"), MasterData!$D$3:$D$18, INDIRECT("'"&amp;S8&amp;"'!$P:$P"), "Y"))</f>
        <v>61</v>
      </c>
      <c r="R8" s="93" t="s">
        <v>1463</v>
      </c>
      <c r="S8" s="104" t="s">
        <v>1469</v>
      </c>
      <c r="T8" s="106"/>
      <c r="U8" s="61"/>
      <c r="V8" s="61"/>
    </row>
    <row r="9" spans="2:22" x14ac:dyDescent="0.35">
      <c r="B9" s="32" t="s">
        <v>202</v>
      </c>
      <c r="C9" s="202">
        <f ca="1">COUNTIFS(INDIRECT("'"&amp;S9&amp;"'!$E:$E"),"&lt;="&amp;MasterData!$J21, INDIRECT("'"&amp;S9&amp;"'!$P:$P"),"Y")</f>
        <v>87</v>
      </c>
      <c r="D9" s="101" t="str">
        <f t="shared" ca="1" si="0"/>
        <v>22 (3)</v>
      </c>
      <c r="E9" s="97" t="str">
        <f t="shared" ca="1" si="1"/>
        <v>18 (3)</v>
      </c>
      <c r="F9" s="97">
        <f ca="1">SUM(COUNTIFS(INDIRECT("'"&amp;S9&amp;"'!$E:$E"), "&lt;="&amp;MasterData!$J21, INDIRECT("'"&amp;S9&amp;"'!$L:$L"), MasterData!$B$5, INDIRECT("'"&amp;S9&amp;"'!$P:$P"),"Y"))</f>
        <v>0</v>
      </c>
      <c r="G9" s="97">
        <f ca="1">SUM(COUNTIFS(INDIRECT("'"&amp;S9&amp;"'!$E:$E"), "&lt;="&amp;MasterData!$J21, INDIRECT("'"&amp;S9&amp;"'!$L:$L"), MasterData!$B$4, INDIRECT("'"&amp;S9&amp;"'!$P:$P"),"Y"))</f>
        <v>2</v>
      </c>
      <c r="H9" s="97">
        <f t="shared" ca="1" si="2"/>
        <v>2</v>
      </c>
      <c r="I9" s="146" t="str">
        <f t="shared" ca="1" si="3"/>
        <v>65 (4)</v>
      </c>
      <c r="J9" s="61"/>
      <c r="K9" s="93" cm="1">
        <f t="array" aca="1" ref="K9" ca="1">SUM(COUNTIFS(INDIRECT("'"&amp;S9&amp;"'!$E:$E"), "&lt;="&amp;MasterData!$J21, INDIRECT("'"&amp;S9&amp;"'!$L:$L"), MasterData!$B$3:$B$18, INDIRECT("'"&amp;S9&amp;"'!$P:$P"), "Y"))</f>
        <v>22</v>
      </c>
      <c r="L9" s="93">
        <f ca="1">COUNTIFS(INDIRECT("'"&amp;S9&amp;"'!$E:$E"), "&gt;="&amp;MasterData!$I21, INDIRECT("'"&amp;S9&amp;"'!$E:$E"), "&lt;="&amp;MasterData!$J21, INDIRECT("'"&amp;S9&amp;"'!$P:$P"), "Y")</f>
        <v>3</v>
      </c>
      <c r="M9" s="93">
        <f ca="1">SUM(COUNTIFS(INDIRECT("'"&amp;S9&amp;"'!$E:$E"), "&lt;="&amp;MasterData!$J21, INDIRECT("'"&amp;S9&amp;"'!$L:$L"), MasterData!$B$3, INDIRECT("'"&amp;S9&amp;"'!$P:$P"), "Y"))</f>
        <v>18</v>
      </c>
      <c r="N9" s="93">
        <v>3</v>
      </c>
      <c r="O9" s="93" cm="1">
        <f t="array" aca="1" ref="O9" ca="1">SUM(COUNTIFS(INDIRECT("'"&amp;S9&amp;"'!$E:$E"), "&lt;="&amp;MasterData!$J21, INDIRECT("'"&amp;S9&amp;"'!$L:$L"), MasterData!$C$3:$C$18, INDIRECT("'"&amp;S9&amp;"'!$P:$P"), "Y"))</f>
        <v>0</v>
      </c>
      <c r="P9" s="93" cm="1">
        <f t="array" aca="1" ref="P9" ca="1">SUM(COUNTIFS(INDIRECT("'"&amp;S9&amp;"'!$E:$E"), "&lt;="&amp;MasterData!$J21, INDIRECT("'"&amp;S9&amp;"'!$L:$L"), MasterData!$B$3:$B$18, INDIRECT("'"&amp;S9&amp;"'!$Q:$Q"), "Y"))</f>
        <v>11</v>
      </c>
      <c r="Q9" s="93" cm="1">
        <f t="array" aca="1" ref="Q9" ca="1">SUM(COUNTIFS(INDIRECT("'"&amp;S9&amp;"'!$E:$E"), "&lt;="&amp;MasterData!$J21, INDIRECT("'"&amp;S9&amp;"'!$L:$L"), MasterData!$D$3:$D$18, INDIRECT("'"&amp;S9&amp;"'!$P:$P"), "Y"))</f>
        <v>65</v>
      </c>
      <c r="R9" s="93">
        <f t="shared" ref="R9:R12" ca="1" si="5">Q9-Q8</f>
        <v>4</v>
      </c>
      <c r="S9" s="104" t="s">
        <v>1470</v>
      </c>
      <c r="T9" s="106"/>
      <c r="U9" s="61"/>
      <c r="V9" s="61"/>
    </row>
    <row r="10" spans="2:22" x14ac:dyDescent="0.35">
      <c r="B10" s="32" t="s">
        <v>203</v>
      </c>
      <c r="C10" s="202">
        <f ca="1">COUNTIFS(INDIRECT("'"&amp;S10&amp;"'!$E:$E"),"&lt;="&amp;MasterData!$J22, INDIRECT("'"&amp;S10&amp;"'!$P:$P"),"Y")</f>
        <v>96</v>
      </c>
      <c r="D10" s="101" t="str">
        <f t="shared" ca="1" si="0"/>
        <v>31 (11)</v>
      </c>
      <c r="E10" s="97" t="str">
        <f t="shared" ca="1" si="1"/>
        <v>28 (-)</v>
      </c>
      <c r="F10" s="97">
        <f ca="1">SUM(COUNTIFS(INDIRECT("'"&amp;S10&amp;"'!$E:$E"), "&lt;="&amp;MasterData!$J22, INDIRECT("'"&amp;S10&amp;"'!$L:$L"), MasterData!$B$5, INDIRECT("'"&amp;S10&amp;"'!$P:$P"),"Y"))</f>
        <v>0</v>
      </c>
      <c r="G10" s="97">
        <f ca="1">SUM(COUNTIFS(INDIRECT("'"&amp;S10&amp;"'!$E:$E"), "&lt;="&amp;MasterData!$J22, INDIRECT("'"&amp;S10&amp;"'!$L:$L"), MasterData!$B$4, INDIRECT("'"&amp;S10&amp;"'!$P:$P"),"Y"))</f>
        <v>2</v>
      </c>
      <c r="H10" s="97">
        <f t="shared" ca="1" si="2"/>
        <v>1</v>
      </c>
      <c r="I10" s="146" t="str">
        <f t="shared" ca="1" si="3"/>
        <v>65 (0)</v>
      </c>
      <c r="J10" s="61"/>
      <c r="K10" s="93" cm="1">
        <f t="array" aca="1" ref="K10" ca="1">SUM(COUNTIFS(INDIRECT("'"&amp;S10&amp;"'!$E:$E"), "&lt;="&amp;MasterData!$J22, INDIRECT("'"&amp;S10&amp;"'!$L:$L"), MasterData!$B$3:$B$18, INDIRECT("'"&amp;S10&amp;"'!$P:$P"), "Y"))</f>
        <v>31</v>
      </c>
      <c r="L10" s="93">
        <f ca="1">COUNTIFS(INDIRECT("'"&amp;S10&amp;"'!$E:$E"), "&gt;="&amp;MasterData!$I22, INDIRECT("'"&amp;S10&amp;"'!$E:$E"), "&lt;="&amp;MasterData!$J22, INDIRECT("'"&amp;S10&amp;"'!$P:$P"), "Y")</f>
        <v>11</v>
      </c>
      <c r="M10" s="93">
        <f ca="1">SUM(COUNTIFS(INDIRECT("'"&amp;S10&amp;"'!$E:$E"), "&lt;="&amp;MasterData!$J22, INDIRECT("'"&amp;S10&amp;"'!$L:$L"), MasterData!$B$3, INDIRECT("'"&amp;S10&amp;"'!$P:$P"), "Y"))</f>
        <v>28</v>
      </c>
      <c r="N10" s="93" t="s">
        <v>1463</v>
      </c>
      <c r="O10" s="93" cm="1">
        <f t="array" aca="1" ref="O10" ca="1">SUM(COUNTIFS(INDIRECT("'"&amp;S10&amp;"'!$E:$E"), "&lt;="&amp;MasterData!$J22, INDIRECT("'"&amp;S10&amp;"'!$L:$L"), MasterData!$C$3:$C$18, INDIRECT("'"&amp;S10&amp;"'!$P:$P"), "Y"))</f>
        <v>0</v>
      </c>
      <c r="P10" s="93" cm="1">
        <f t="array" aca="1" ref="P10" ca="1">SUM(COUNTIFS(INDIRECT("'"&amp;S10&amp;"'!$E:$E"), "&lt;="&amp;MasterData!$J22, INDIRECT("'"&amp;S10&amp;"'!$L:$L"), MasterData!$B$3:$B$18, INDIRECT("'"&amp;S10&amp;"'!$Q:$Q"), "Y"))</f>
        <v>16</v>
      </c>
      <c r="Q10" s="93" cm="1">
        <f t="array" aca="1" ref="Q10" ca="1">SUM(COUNTIFS(INDIRECT("'"&amp;S10&amp;"'!$E:$E"), "&lt;="&amp;MasterData!$J22, INDIRECT("'"&amp;S10&amp;"'!$L:$L"), MasterData!$D$3:$D$18, INDIRECT("'"&amp;S10&amp;"'!$P:$P"), "Y"))</f>
        <v>65</v>
      </c>
      <c r="R10" s="93">
        <f t="shared" ca="1" si="5"/>
        <v>0</v>
      </c>
      <c r="S10" s="104" t="s">
        <v>1471</v>
      </c>
      <c r="T10" s="106"/>
      <c r="U10" s="61"/>
      <c r="V10" s="61"/>
    </row>
    <row r="11" spans="2:22" x14ac:dyDescent="0.35">
      <c r="B11" s="32" t="s">
        <v>204</v>
      </c>
      <c r="C11" s="202">
        <f ca="1">COUNTIFS(INDIRECT("'"&amp;S11&amp;"'!$E:$E"),"&lt;="&amp;MasterData!$J23, INDIRECT("'"&amp;S11&amp;"'!$P:$P"),"Y")</f>
        <v>105</v>
      </c>
      <c r="D11" s="101" t="str">
        <f t="shared" ca="1" si="0"/>
        <v>37 (9)</v>
      </c>
      <c r="E11" s="97" t="str">
        <f t="shared" ca="1" si="1"/>
        <v>34 (-)</v>
      </c>
      <c r="F11" s="97">
        <f ca="1">SUM(COUNTIFS(INDIRECT("'"&amp;S11&amp;"'!$E:$E"), "&lt;="&amp;MasterData!$J23, INDIRECT("'"&amp;S11&amp;"'!$L:$L"), MasterData!$B$5, INDIRECT("'"&amp;S11&amp;"'!$P:$P"),"Y"))</f>
        <v>0</v>
      </c>
      <c r="G11" s="97">
        <f ca="1">SUM(COUNTIFS(INDIRECT("'"&amp;S11&amp;"'!$E:$E"), "&lt;="&amp;MasterData!$J23, INDIRECT("'"&amp;S11&amp;"'!$L:$L"), MasterData!$B$4, INDIRECT("'"&amp;S11&amp;"'!$P:$P"),"Y"))</f>
        <v>1</v>
      </c>
      <c r="H11" s="97">
        <f t="shared" ca="1" si="2"/>
        <v>2</v>
      </c>
      <c r="I11" s="146" t="str">
        <f t="shared" ref="I11:I16" ca="1" si="6">O11+Q11&amp;" ("&amp;R11&amp;")"</f>
        <v>68 (3)</v>
      </c>
      <c r="J11" s="61"/>
      <c r="K11" s="93" cm="1">
        <f t="array" aca="1" ref="K11" ca="1">SUM(COUNTIFS(INDIRECT("'"&amp;S11&amp;"'!$E:$E"), "&lt;="&amp;MasterData!$J23, INDIRECT("'"&amp;S11&amp;"'!$L:$L"), MasterData!$B$3:$B$18, INDIRECT("'"&amp;S11&amp;"'!$P:$P"), "Y"))</f>
        <v>37</v>
      </c>
      <c r="L11" s="93">
        <f ca="1">COUNTIFS(INDIRECT("'"&amp;S11&amp;"'!$E:$E"), "&gt;="&amp;MasterData!$I23, INDIRECT("'"&amp;S11&amp;"'!$E:$E"), "&lt;="&amp;MasterData!$J23, INDIRECT("'"&amp;S11&amp;"'!$P:$P"), "Y")</f>
        <v>9</v>
      </c>
      <c r="M11" s="93">
        <f ca="1">SUM(COUNTIFS(INDIRECT("'"&amp;S11&amp;"'!$E:$E"), "&lt;="&amp;MasterData!$J23, INDIRECT("'"&amp;S11&amp;"'!$L:$L"), MasterData!$B$3, INDIRECT("'"&amp;S11&amp;"'!$P:$P"), "Y"))</f>
        <v>34</v>
      </c>
      <c r="N11" s="93" t="s">
        <v>1463</v>
      </c>
      <c r="O11" s="93" cm="1">
        <f t="array" aca="1" ref="O11" ca="1">SUM(COUNTIFS(INDIRECT("'"&amp;S11&amp;"'!$E:$E"), "&lt;="&amp;MasterData!$J23, INDIRECT("'"&amp;S11&amp;"'!$L:$L"), MasterData!$C$3:$C$18, INDIRECT("'"&amp;S11&amp;"'!$P:$P"), "Y"))</f>
        <v>0</v>
      </c>
      <c r="P11" s="93" cm="1">
        <f t="array" aca="1" ref="P11" ca="1">SUM(COUNTIFS(INDIRECT("'"&amp;S11&amp;"'!$E:$E"), "&lt;="&amp;MasterData!$J23, INDIRECT("'"&amp;S11&amp;"'!$L:$L"), MasterData!$B$3:$B$18, INDIRECT("'"&amp;S11&amp;"'!$Q:$Q"), "Y"))</f>
        <v>22</v>
      </c>
      <c r="Q11" s="93" cm="1">
        <f t="array" aca="1" ref="Q11" ca="1">SUM(COUNTIFS(INDIRECT("'"&amp;S11&amp;"'!$E:$E"), "&lt;="&amp;MasterData!$J23, INDIRECT("'"&amp;S11&amp;"'!$L:$L"), MasterData!$D$3:$D$18, INDIRECT("'"&amp;S11&amp;"'!$P:$P"), "Y"))</f>
        <v>68</v>
      </c>
      <c r="R11" s="93">
        <f t="shared" ca="1" si="5"/>
        <v>3</v>
      </c>
      <c r="S11" s="104" t="s">
        <v>1472</v>
      </c>
      <c r="T11" s="106"/>
      <c r="U11" s="61"/>
      <c r="V11" s="61"/>
    </row>
    <row r="12" spans="2:22" x14ac:dyDescent="0.35">
      <c r="B12" s="32" t="s">
        <v>205</v>
      </c>
      <c r="C12" s="202">
        <f ca="1">COUNTIFS(INDIRECT("'"&amp;S12&amp;"'!$E:$E"),"&lt;="&amp;MasterData!$J24, INDIRECT("'"&amp;S12&amp;"'!$P:$P"),"Y")</f>
        <v>113</v>
      </c>
      <c r="D12" s="101" t="str">
        <f t="shared" ca="1" si="0"/>
        <v>34 (8)</v>
      </c>
      <c r="E12" s="97" t="str">
        <f t="shared" ca="1" si="1"/>
        <v>31 (-)</v>
      </c>
      <c r="F12" s="97">
        <f ca="1">SUM(COUNTIFS(INDIRECT("'"&amp;S12&amp;"'!$E:$E"), "&lt;="&amp;MasterData!$J24, INDIRECT("'"&amp;S12&amp;"'!$L:$L"), MasterData!$B$5, INDIRECT("'"&amp;S12&amp;"'!$P:$P"),"Y"))</f>
        <v>0</v>
      </c>
      <c r="G12" s="97">
        <f ca="1">SUM(COUNTIFS(INDIRECT("'"&amp;S12&amp;"'!$E:$E"), "&lt;="&amp;MasterData!$J24, INDIRECT("'"&amp;S12&amp;"'!$L:$L"), MasterData!$B$4, INDIRECT("'"&amp;S12&amp;"'!$P:$P"),"Y"))</f>
        <v>1</v>
      </c>
      <c r="H12" s="97">
        <f t="shared" ca="1" si="2"/>
        <v>2</v>
      </c>
      <c r="I12" s="146" t="str">
        <f t="shared" ca="1" si="6"/>
        <v>79 (11)</v>
      </c>
      <c r="J12" s="61"/>
      <c r="K12" s="93" cm="1">
        <f t="array" aca="1" ref="K12" ca="1">SUM(COUNTIFS(INDIRECT("'"&amp;S12&amp;"'!$E:$E"), "&lt;="&amp;MasterData!$J24, INDIRECT("'"&amp;S12&amp;"'!$L:$L"), MasterData!$B$3:$B$18, INDIRECT("'"&amp;S12&amp;"'!$P:$P"), "Y"))</f>
        <v>34</v>
      </c>
      <c r="L12" s="93">
        <f ca="1">COUNTIFS(INDIRECT("'"&amp;S12&amp;"'!$E:$E"), "&gt;="&amp;MasterData!$I24, INDIRECT("'"&amp;S12&amp;"'!$E:$E"), "&lt;="&amp;MasterData!$J24, INDIRECT("'"&amp;S12&amp;"'!$P:$P"), "Y")</f>
        <v>8</v>
      </c>
      <c r="M12" s="93">
        <f ca="1">SUM(COUNTIFS(INDIRECT("'"&amp;S12&amp;"'!$E:$E"), "&lt;="&amp;MasterData!$J24, INDIRECT("'"&amp;S12&amp;"'!$L:$L"), MasterData!$B$3, INDIRECT("'"&amp;S12&amp;"'!$P:$P"), "Y"))</f>
        <v>31</v>
      </c>
      <c r="N12" s="93" t="s">
        <v>1463</v>
      </c>
      <c r="O12" s="93" cm="1">
        <f t="array" aca="1" ref="O12" ca="1">SUM(COUNTIFS(INDIRECT("'"&amp;S12&amp;"'!$E:$E"), "&lt;="&amp;MasterData!$J24, INDIRECT("'"&amp;S12&amp;"'!$L:$L"), MasterData!$C$3:$C$18, INDIRECT("'"&amp;S12&amp;"'!$P:$P"), "Y"))</f>
        <v>0</v>
      </c>
      <c r="P12" s="93" cm="1">
        <f t="array" aca="1" ref="P12" ca="1">SUM(COUNTIFS(INDIRECT("'"&amp;S12&amp;"'!$E:$E"), "&lt;="&amp;MasterData!$J24, INDIRECT("'"&amp;S12&amp;"'!$L:$L"), MasterData!$B$3:$B$18, INDIRECT("'"&amp;S12&amp;"'!$Q:$Q"), "Y"))</f>
        <v>20</v>
      </c>
      <c r="Q12" s="93" cm="1">
        <f t="array" aca="1" ref="Q12" ca="1">SUM(COUNTIFS(INDIRECT("'"&amp;S12&amp;"'!$E:$E"), "&lt;="&amp;MasterData!$J24, INDIRECT("'"&amp;S12&amp;"'!$L:$L"), MasterData!$D$3:$D$18, INDIRECT("'"&amp;S12&amp;"'!$P:$P"), "Y"))</f>
        <v>79</v>
      </c>
      <c r="R12" s="93">
        <f t="shared" ca="1" si="5"/>
        <v>11</v>
      </c>
      <c r="S12" s="104" t="s">
        <v>1473</v>
      </c>
      <c r="T12" s="106"/>
      <c r="U12" s="61"/>
      <c r="V12" s="61"/>
    </row>
    <row r="13" spans="2:22" x14ac:dyDescent="0.35">
      <c r="B13" s="32" t="s">
        <v>206</v>
      </c>
      <c r="C13" s="202">
        <f ca="1">COUNTIFS(INDIRECT("'"&amp;S13&amp;"'!$E:$E"),"&lt;="&amp;MasterData!$J25, INDIRECT("'"&amp;S13&amp;"'!$P:$P"),"Y")</f>
        <v>120</v>
      </c>
      <c r="D13" s="101" t="str">
        <f t="shared" ca="1" si="0"/>
        <v>38 (7)</v>
      </c>
      <c r="E13" s="97" t="str">
        <f t="shared" ca="1" si="1"/>
        <v>36 (-)</v>
      </c>
      <c r="F13" s="97">
        <f ca="1">SUM(COUNTIFS(INDIRECT("'"&amp;S13&amp;"'!$E:$E"), "&lt;="&amp;MasterData!$J25, INDIRECT("'"&amp;S13&amp;"'!$L:$L"), MasterData!$B$5, INDIRECT("'"&amp;S13&amp;"'!$P:$P"),"Y"))</f>
        <v>0</v>
      </c>
      <c r="G13" s="97">
        <f ca="1">SUM(COUNTIFS(INDIRECT("'"&amp;S13&amp;"'!$E:$E"), "&lt;="&amp;MasterData!$J25, INDIRECT("'"&amp;S13&amp;"'!$L:$L"), MasterData!$B$4, INDIRECT("'"&amp;S13&amp;"'!$P:$P"),"Y"))</f>
        <v>0</v>
      </c>
      <c r="H13" s="97">
        <f t="shared" ca="1" si="2"/>
        <v>2</v>
      </c>
      <c r="I13" s="146" t="str">
        <f t="shared" ca="1" si="6"/>
        <v>82 (3)</v>
      </c>
      <c r="J13" s="61"/>
      <c r="K13" s="93" cm="1">
        <f t="array" aca="1" ref="K13" ca="1">SUM(COUNTIFS(INDIRECT("'"&amp;S13&amp;"'!$E:$E"), "&lt;="&amp;MasterData!$J25, INDIRECT("'"&amp;S13&amp;"'!$L:$L"), MasterData!$B$3:$B$18, INDIRECT("'"&amp;S13&amp;"'!$P:$P"), "Y"))</f>
        <v>38</v>
      </c>
      <c r="L13" s="93">
        <f ca="1">COUNTIFS(INDIRECT("'"&amp;S13&amp;"'!$E:$E"), "&gt;="&amp;MasterData!$I25, INDIRECT("'"&amp;S13&amp;"'!$E:$E"), "&lt;="&amp;MasterData!$J25, INDIRECT("'"&amp;S13&amp;"'!$P:$P"), "Y")</f>
        <v>7</v>
      </c>
      <c r="M13" s="93">
        <f ca="1">SUM(COUNTIFS(INDIRECT("'"&amp;S13&amp;"'!$E:$E"), "&lt;="&amp;MasterData!$J25, INDIRECT("'"&amp;S13&amp;"'!$L:$L"), MasterData!$B$3, INDIRECT("'"&amp;S13&amp;"'!$P:$P"), "Y"))</f>
        <v>36</v>
      </c>
      <c r="N13" s="93" t="s">
        <v>1463</v>
      </c>
      <c r="O13" s="93" cm="1">
        <f t="array" aca="1" ref="O13" ca="1">SUM(COUNTIFS(INDIRECT("'"&amp;S13&amp;"'!$E:$E"), "&lt;="&amp;MasterData!$J25, INDIRECT("'"&amp;S13&amp;"'!$L:$L"), MasterData!$C$3:$C$18, INDIRECT("'"&amp;S13&amp;"'!$P:$P"), "Y"))</f>
        <v>0</v>
      </c>
      <c r="P13" s="93" cm="1">
        <f t="array" aca="1" ref="P13" ca="1">SUM(COUNTIFS(INDIRECT("'"&amp;S13&amp;"'!$E:$E"), "&lt;="&amp;MasterData!$J25, INDIRECT("'"&amp;S13&amp;"'!$L:$L"), MasterData!$B$3:$B$18, INDIRECT("'"&amp;S13&amp;"'!$Q:$Q"), "Y"))</f>
        <v>23</v>
      </c>
      <c r="Q13" s="93" cm="1">
        <f t="array" aca="1" ref="Q13" ca="1">SUM(COUNTIFS(INDIRECT("'"&amp;S13&amp;"'!$E:$E"), "&lt;="&amp;MasterData!$J25, INDIRECT("'"&amp;S13&amp;"'!$L:$L"), MasterData!$D$3:$D$18, INDIRECT("'"&amp;S13&amp;"'!$P:$P"), "Y"))</f>
        <v>82</v>
      </c>
      <c r="R13" s="93">
        <f t="shared" ref="R13:R16" ca="1" si="7">Q13-Q12</f>
        <v>3</v>
      </c>
      <c r="S13" s="104" t="s">
        <v>1474</v>
      </c>
      <c r="T13" s="106"/>
      <c r="U13" s="61"/>
      <c r="V13" s="61"/>
    </row>
    <row r="14" spans="2:22" x14ac:dyDescent="0.35">
      <c r="B14" s="32" t="s">
        <v>207</v>
      </c>
      <c r="C14" s="202">
        <f ca="1">COUNTIFS(INDIRECT("'"&amp;S14&amp;"'!$E:$E"),"&lt;="&amp;MasterData!$J26, INDIRECT("'"&amp;S14&amp;"'!$P:$P"),"Y")</f>
        <v>130</v>
      </c>
      <c r="D14" s="101" t="str">
        <f t="shared" ca="1" si="0"/>
        <v>34 (10)</v>
      </c>
      <c r="E14" s="97" t="str">
        <f t="shared" ca="1" si="1"/>
        <v>32 (-)</v>
      </c>
      <c r="F14" s="97">
        <f ca="1">SUM(COUNTIFS(INDIRECT("'"&amp;S14&amp;"'!$E:$E"), "&lt;="&amp;MasterData!$J26, INDIRECT("'"&amp;S14&amp;"'!$L:$L"), MasterData!$B$5, INDIRECT("'"&amp;S14&amp;"'!$P:$P"),"Y"))</f>
        <v>0</v>
      </c>
      <c r="G14" s="97">
        <f ca="1">SUM(COUNTIFS(INDIRECT("'"&amp;S14&amp;"'!$E:$E"), "&lt;="&amp;MasterData!$J26, INDIRECT("'"&amp;S14&amp;"'!$L:$L"), MasterData!$B$4, INDIRECT("'"&amp;S14&amp;"'!$P:$P"),"Y"))</f>
        <v>0</v>
      </c>
      <c r="H14" s="97">
        <f t="shared" ca="1" si="2"/>
        <v>2</v>
      </c>
      <c r="I14" s="146" t="str">
        <f t="shared" ca="1" si="6"/>
        <v>96 (14)</v>
      </c>
      <c r="J14" s="61"/>
      <c r="K14" s="93" cm="1">
        <f t="array" aca="1" ref="K14" ca="1">SUM(COUNTIFS(INDIRECT("'"&amp;S14&amp;"'!$E:$E"), "&lt;="&amp;MasterData!$J26, INDIRECT("'"&amp;S14&amp;"'!$L:$L"), MasterData!$B$3:$B$18, INDIRECT("'"&amp;S14&amp;"'!$P:$P"), "Y"))</f>
        <v>34</v>
      </c>
      <c r="L14" s="93">
        <f ca="1">COUNTIFS(INDIRECT("'"&amp;S14&amp;"'!$E:$E"), "&gt;="&amp;MasterData!$I26, INDIRECT("'"&amp;S14&amp;"'!$E:$E"), "&lt;="&amp;MasterData!$J26, INDIRECT("'"&amp;S14&amp;"'!$P:$P"), "Y")</f>
        <v>10</v>
      </c>
      <c r="M14" s="93">
        <f ca="1">SUM(COUNTIFS(INDIRECT("'"&amp;S14&amp;"'!$E:$E"), "&lt;="&amp;MasterData!$J26, INDIRECT("'"&amp;S14&amp;"'!$L:$L"), MasterData!$B$3, INDIRECT("'"&amp;S14&amp;"'!$P:$P"), "Y"))</f>
        <v>32</v>
      </c>
      <c r="N14" s="93" t="s">
        <v>1463</v>
      </c>
      <c r="O14" s="93" cm="1">
        <f t="array" aca="1" ref="O14" ca="1">SUM(COUNTIFS(INDIRECT("'"&amp;S14&amp;"'!$E:$E"), "&lt;="&amp;MasterData!$J26, INDIRECT("'"&amp;S14&amp;"'!$L:$L"), MasterData!$C$3:$C$18, INDIRECT("'"&amp;S14&amp;"'!$P:$P"), "Y"))</f>
        <v>0</v>
      </c>
      <c r="P14" s="93" cm="1">
        <f t="array" aca="1" ref="P14" ca="1">SUM(COUNTIFS(INDIRECT("'"&amp;S14&amp;"'!$E:$E"), "&lt;="&amp;MasterData!$J26, INDIRECT("'"&amp;S14&amp;"'!$L:$L"), MasterData!$B$3:$B$18, INDIRECT("'"&amp;S14&amp;"'!$Q:$Q"), "Y"))</f>
        <v>23</v>
      </c>
      <c r="Q14" s="93" cm="1">
        <f t="array" aca="1" ref="Q14" ca="1">SUM(COUNTIFS(INDIRECT("'"&amp;S14&amp;"'!$E:$E"), "&lt;="&amp;MasterData!$J26, INDIRECT("'"&amp;S14&amp;"'!$L:$L"), MasterData!$D$3:$D$18, INDIRECT("'"&amp;S14&amp;"'!$P:$P"), "Y"))</f>
        <v>96</v>
      </c>
      <c r="R14" s="93">
        <f t="shared" ca="1" si="7"/>
        <v>14</v>
      </c>
      <c r="S14" s="104" t="s">
        <v>1475</v>
      </c>
      <c r="T14" s="106"/>
      <c r="U14" s="61"/>
      <c r="V14" s="61"/>
    </row>
    <row r="15" spans="2:22" x14ac:dyDescent="0.35">
      <c r="B15" s="32" t="s">
        <v>208</v>
      </c>
      <c r="C15" s="202">
        <f ca="1">COUNTIFS(INDIRECT("'"&amp;S15&amp;"'!$E:$E"),"&lt;="&amp;MasterData!$J26, INDIRECT("'"&amp;S15&amp;"'!$P:$P"),"Y")</f>
        <v>130</v>
      </c>
      <c r="D15" s="101" t="str">
        <f t="shared" ca="1" si="0"/>
        <v>32 (6)</v>
      </c>
      <c r="E15" s="97" t="str">
        <f t="shared" ca="1" si="1"/>
        <v>31 (5)</v>
      </c>
      <c r="F15" s="97">
        <f ca="1">SUM(COUNTIFS(INDIRECT("'"&amp;S15&amp;"'!$E:$E"), "&lt;="&amp;MasterData!$J26, INDIRECT("'"&amp;S15&amp;"'!$L:$L"), MasterData!$B$5, INDIRECT("'"&amp;S15&amp;"'!$P:$P"),"Y"))</f>
        <v>0</v>
      </c>
      <c r="G15" s="97">
        <f ca="1">SUM(COUNTIFS(INDIRECT("'"&amp;S15&amp;"'!$E:$E"), "&lt;="&amp;MasterData!$J26, INDIRECT("'"&amp;S15&amp;"'!$L:$L"), MasterData!$B$4, INDIRECT("'"&amp;S15&amp;"'!$P:$P"),"Y"))</f>
        <v>0</v>
      </c>
      <c r="H15" s="97">
        <f t="shared" ca="1" si="2"/>
        <v>1</v>
      </c>
      <c r="I15" s="146" t="str">
        <f t="shared" ca="1" si="6"/>
        <v>104 (8)</v>
      </c>
      <c r="J15" s="61"/>
      <c r="K15" s="93" cm="1">
        <f t="array" aca="1" ref="K15" ca="1">SUM(COUNTIFS(INDIRECT("'"&amp;S15&amp;"'!$E:$E"), "&lt;="&amp;MasterData!$J27, INDIRECT("'"&amp;S15&amp;"'!$L:$L"), MasterData!$B$3:$B$18, INDIRECT("'"&amp;S15&amp;"'!$P:$P"), "Y"))</f>
        <v>32</v>
      </c>
      <c r="L15" s="93">
        <f ca="1">COUNTIFS(INDIRECT("'"&amp;S15&amp;"'!$E:$E"), "&gt;="&amp;MasterData!$I27, INDIRECT("'"&amp;S15&amp;"'!$E:$E"), "&lt;="&amp;MasterData!$J27, INDIRECT("'"&amp;S15&amp;"'!$P:$P"), "Y")</f>
        <v>6</v>
      </c>
      <c r="M15" s="93">
        <f ca="1">SUM(COUNTIFS(INDIRECT("'"&amp;S15&amp;"'!$E:$E"), "&lt;="&amp;MasterData!$J27, INDIRECT("'"&amp;S15&amp;"'!$L:$L"), MasterData!$B$3, INDIRECT("'"&amp;S15&amp;"'!$P:$P"), "Y"))</f>
        <v>31</v>
      </c>
      <c r="N15" s="93">
        <v>5</v>
      </c>
      <c r="O15" s="93" cm="1">
        <f t="array" aca="1" ref="O15" ca="1">SUM(COUNTIFS(INDIRECT("'"&amp;S15&amp;"'!$E:$E"), "&lt;="&amp;MasterData!$J27, INDIRECT("'"&amp;S15&amp;"'!$L:$L"), MasterData!$C$3:$C$18, INDIRECT("'"&amp;S15&amp;"'!$P:$P"), "Y"))</f>
        <v>0</v>
      </c>
      <c r="P15" s="93" cm="1">
        <f t="array" aca="1" ref="P15" ca="1">SUM(COUNTIFS(INDIRECT("'"&amp;S15&amp;"'!$E:$E"), "&lt;="&amp;MasterData!$J27, INDIRECT("'"&amp;S15&amp;"'!$L:$L"), MasterData!$B$3:$B$18, INDIRECT("'"&amp;S15&amp;"'!$Q:$Q"), "Y"))</f>
        <v>19</v>
      </c>
      <c r="Q15" s="93" cm="1">
        <f t="array" aca="1" ref="Q15" ca="1">SUM(COUNTIFS(INDIRECT("'"&amp;S15&amp;"'!$E:$E"), "&lt;="&amp;MasterData!$J27, INDIRECT("'"&amp;S15&amp;"'!$L:$L"), MasterData!$D$3:$D$18, INDIRECT("'"&amp;S15&amp;"'!$P:$P"), "Y"))</f>
        <v>104</v>
      </c>
      <c r="R15" s="93">
        <f t="shared" ca="1" si="7"/>
        <v>8</v>
      </c>
      <c r="S15" s="104" t="s">
        <v>1476</v>
      </c>
      <c r="T15" s="106"/>
      <c r="U15" s="61"/>
      <c r="V15" s="61"/>
    </row>
    <row r="16" spans="2:22" x14ac:dyDescent="0.35">
      <c r="B16" s="32" t="s">
        <v>209</v>
      </c>
      <c r="C16" s="202">
        <f ca="1">COUNTIFS(INDIRECT("'"&amp;S16&amp;"'!$E:$E"),"&lt;="&amp;MasterData!$J27, INDIRECT("'"&amp;S16&amp;"'!$P:$P"),"Y")</f>
        <v>136</v>
      </c>
      <c r="D16" s="101" t="str">
        <f t="shared" ref="D16" ca="1" si="8">K16&amp;" ("&amp;L16&amp;")"</f>
        <v>24 (5)</v>
      </c>
      <c r="E16" s="97" t="str">
        <f t="shared" ref="E16" ca="1" si="9">M16&amp;" ("&amp;N16&amp;")"</f>
        <v>24 (5)</v>
      </c>
      <c r="F16" s="97">
        <f ca="1">SUM(COUNTIFS(INDIRECT("'"&amp;S16&amp;"'!$E:$E"), "&lt;="&amp;MasterData!$J27, INDIRECT("'"&amp;S16&amp;"'!$L:$L"), MasterData!$B$5, INDIRECT("'"&amp;S16&amp;"'!$P:$P"),"Y"))</f>
        <v>0</v>
      </c>
      <c r="G16" s="97">
        <f ca="1">SUM(COUNTIFS(INDIRECT("'"&amp;S16&amp;"'!$E:$E"), "&lt;="&amp;MasterData!$J27, INDIRECT("'"&amp;S16&amp;"'!$L:$L"), MasterData!$B$4, INDIRECT("'"&amp;S16&amp;"'!$P:$P"),"Y"))</f>
        <v>0</v>
      </c>
      <c r="H16" s="97">
        <f t="shared" ref="H16" ca="1" si="10">K16-M16-F16-G16</f>
        <v>0</v>
      </c>
      <c r="I16" s="146" t="str">
        <f t="shared" ca="1" si="6"/>
        <v>117 (13)</v>
      </c>
      <c r="J16" s="61"/>
      <c r="K16" s="93" cm="1">
        <f t="array" aca="1" ref="K16" ca="1">SUM(COUNTIFS(INDIRECT("'"&amp;S16&amp;"'!$E:$E"), "&lt;="&amp;MasterData!$J28, INDIRECT("'"&amp;S16&amp;"'!$L:$L"), MasterData!$B$3:$B$18, INDIRECT("'"&amp;S16&amp;"'!$P:$P"), "Y"))</f>
        <v>24</v>
      </c>
      <c r="L16" s="93">
        <f ca="1">COUNTIFS(INDIRECT("'"&amp;S16&amp;"'!$E:$E"), "&gt;="&amp;MasterData!$I28, INDIRECT("'"&amp;S16&amp;"'!$E:$E"), "&lt;="&amp;MasterData!$J28, INDIRECT("'"&amp;S16&amp;"'!$P:$P"), "Y")</f>
        <v>5</v>
      </c>
      <c r="M16" s="93">
        <f ca="1">SUM(COUNTIFS(INDIRECT("'"&amp;S16&amp;"'!$E:$E"), "&lt;="&amp;MasterData!$J28, INDIRECT("'"&amp;S16&amp;"'!$L:$L"), MasterData!$B$3, INDIRECT("'"&amp;S16&amp;"'!$P:$P"), "Y"))</f>
        <v>24</v>
      </c>
      <c r="N16" s="93">
        <v>5</v>
      </c>
      <c r="O16" s="93" cm="1">
        <f t="array" aca="1" ref="O16" ca="1">SUM(COUNTIFS(INDIRECT("'"&amp;S16&amp;"'!$E:$E"), "&lt;="&amp;MasterData!$J28, INDIRECT("'"&amp;S16&amp;"'!$L:$L"), MasterData!$C$3:$C$18, INDIRECT("'"&amp;S16&amp;"'!$P:$P"), "Y"))</f>
        <v>0</v>
      </c>
      <c r="P16" s="93" cm="1">
        <f t="array" aca="1" ref="P16" ca="1">SUM(COUNTIFS(INDIRECT("'"&amp;S16&amp;"'!$E:$E"), "&lt;="&amp;MasterData!$J28, INDIRECT("'"&amp;S16&amp;"'!$L:$L"), MasterData!$B$3:$B$18, INDIRECT("'"&amp;S16&amp;"'!$Q:$Q"), "Y"))</f>
        <v>15</v>
      </c>
      <c r="Q16" s="93" cm="1">
        <f t="array" aca="1" ref="Q16" ca="1">SUM(COUNTIFS(INDIRECT("'"&amp;S16&amp;"'!$E:$E"), "&lt;="&amp;MasterData!$J28, INDIRECT("'"&amp;S16&amp;"'!$L:$L"), MasterData!$D$3:$D$18, INDIRECT("'"&amp;S16&amp;"'!$P:$P"), "Y"))</f>
        <v>117</v>
      </c>
      <c r="R16" s="93">
        <f t="shared" ca="1" si="7"/>
        <v>13</v>
      </c>
      <c r="S16" s="104" t="s">
        <v>1477</v>
      </c>
      <c r="T16" s="106"/>
      <c r="U16" s="61"/>
      <c r="V16" s="61"/>
    </row>
    <row r="17" spans="2:26" x14ac:dyDescent="0.35">
      <c r="B17" s="32" t="s">
        <v>210</v>
      </c>
      <c r="C17" s="202">
        <f ca="1">COUNTIFS(INDIRECT("'"&amp;S17&amp;"'!$E:$E"),"&lt;="&amp;MasterData!$J28, INDIRECT("'"&amp;S17&amp;"'!$P:$P"),"Y")</f>
        <v>141</v>
      </c>
      <c r="D17" s="101" t="str">
        <f t="shared" ref="D17" ca="1" si="11">K17&amp;" ("&amp;L17&amp;")"</f>
        <v>27 (10)</v>
      </c>
      <c r="E17" s="97" t="str">
        <f t="shared" ref="E17" ca="1" si="12">M17&amp;" ("&amp;N17&amp;")"</f>
        <v>27 (5)</v>
      </c>
      <c r="F17" s="97">
        <f ca="1">SUM(COUNTIFS(INDIRECT("'"&amp;S17&amp;"'!$E:$E"), "&lt;="&amp;MasterData!$J28, INDIRECT("'"&amp;S17&amp;"'!$L:$L"), MasterData!$B$5, INDIRECT("'"&amp;S17&amp;"'!$P:$P"),"Y"))</f>
        <v>0</v>
      </c>
      <c r="G17" s="97">
        <f ca="1">SUM(COUNTIFS(INDIRECT("'"&amp;S17&amp;"'!$E:$E"), "&lt;="&amp;MasterData!$J28, INDIRECT("'"&amp;S17&amp;"'!$L:$L"), MasterData!$B$4, INDIRECT("'"&amp;S17&amp;"'!$P:$P"),"Y"))</f>
        <v>0</v>
      </c>
      <c r="H17" s="97">
        <f t="shared" ref="H17" ca="1" si="13">K17-M17-F17-G17</f>
        <v>0</v>
      </c>
      <c r="I17" s="146" t="str">
        <f t="shared" ref="I17" ca="1" si="14">O17+Q17&amp;" ("&amp;R17&amp;")"</f>
        <v>124 (7)</v>
      </c>
      <c r="J17" s="61"/>
      <c r="K17" s="93" cm="1">
        <f t="array" aca="1" ref="K17" ca="1">SUM(COUNTIFS(INDIRECT("'"&amp;S17&amp;"'!$E:$E"), "&lt;="&amp;MasterData!$J29, INDIRECT("'"&amp;S17&amp;"'!$L:$L"), MasterData!$B$3:$B$18, INDIRECT("'"&amp;S17&amp;"'!$P:$P"), "Y"))</f>
        <v>27</v>
      </c>
      <c r="L17" s="93">
        <f ca="1">COUNTIFS(INDIRECT("'"&amp;S17&amp;"'!$E:$E"), "&gt;="&amp;MasterData!$I29, INDIRECT("'"&amp;S17&amp;"'!$E:$E"), "&lt;="&amp;MasterData!$J29, INDIRECT("'"&amp;S17&amp;"'!$P:$P"), "Y")</f>
        <v>10</v>
      </c>
      <c r="M17" s="93">
        <f ca="1">SUM(COUNTIFS(INDIRECT("'"&amp;S17&amp;"'!$E:$E"), "&lt;="&amp;MasterData!$J29, INDIRECT("'"&amp;S17&amp;"'!$L:$L"), MasterData!$B$3, INDIRECT("'"&amp;S17&amp;"'!$P:$P"), "Y"))</f>
        <v>27</v>
      </c>
      <c r="N17" s="93">
        <v>5</v>
      </c>
      <c r="O17" s="93" cm="1">
        <f t="array" aca="1" ref="O17" ca="1">SUM(COUNTIFS(INDIRECT("'"&amp;S17&amp;"'!$E:$E"), "&lt;="&amp;MasterData!$J29, INDIRECT("'"&amp;S17&amp;"'!$L:$L"), MasterData!$C$3:$C$18, INDIRECT("'"&amp;S17&amp;"'!$P:$P"), "Y"))</f>
        <v>0</v>
      </c>
      <c r="P17" s="93" cm="1">
        <f t="array" aca="1" ref="P17" ca="1">SUM(COUNTIFS(INDIRECT("'"&amp;S17&amp;"'!$E:$E"), "&lt;="&amp;MasterData!$J29, INDIRECT("'"&amp;S17&amp;"'!$L:$L"), MasterData!$B$3:$B$18, INDIRECT("'"&amp;S17&amp;"'!$Q:$Q"), "Y"))</f>
        <v>18</v>
      </c>
      <c r="Q17" s="93" cm="1">
        <f t="array" aca="1" ref="Q17" ca="1">SUM(COUNTIFS(INDIRECT("'"&amp;S17&amp;"'!$E:$E"), "&lt;="&amp;MasterData!$J29, INDIRECT("'"&amp;S17&amp;"'!$L:$L"), MasterData!$D$3:$D$18, INDIRECT("'"&amp;S17&amp;"'!$P:$P"), "Y"))</f>
        <v>124</v>
      </c>
      <c r="R17" s="93">
        <f t="shared" ref="R17" ca="1" si="15">Q17-Q16</f>
        <v>7</v>
      </c>
      <c r="S17" s="104" t="s">
        <v>1478</v>
      </c>
      <c r="T17" s="106"/>
      <c r="U17" s="61"/>
      <c r="V17" s="61"/>
    </row>
    <row r="18" spans="2:26" ht="15" thickBot="1" x14ac:dyDescent="0.4">
      <c r="B18" s="241" t="s">
        <v>211</v>
      </c>
      <c r="C18" s="242">
        <f ca="1">COUNTIFS(INDIRECT("'"&amp;S18&amp;"'!$E:$E"),"&lt;="&amp;MasterData!$J29, INDIRECT("'"&amp;S18&amp;"'!$P:$P"),"Y")</f>
        <v>151</v>
      </c>
      <c r="D18" s="243" t="str">
        <f t="shared" ref="D18" ca="1" si="16">K18&amp;" ("&amp;L18&amp;")"</f>
        <v>24 (1)</v>
      </c>
      <c r="E18" s="244" t="str">
        <f t="shared" ref="E18" ca="1" si="17">M18&amp;" ("&amp;N18&amp;")"</f>
        <v>24 (5)</v>
      </c>
      <c r="F18" s="244">
        <f ca="1">SUM(COUNTIFS(INDIRECT("'"&amp;S18&amp;"'!$E:$E"), "&lt;="&amp;MasterData!$J29, INDIRECT("'"&amp;S18&amp;"'!$L:$L"), MasterData!$B$5, INDIRECT("'"&amp;S18&amp;"'!$P:$P"),"Y"))</f>
        <v>0</v>
      </c>
      <c r="G18" s="244">
        <f ca="1">SUM(COUNTIFS(INDIRECT("'"&amp;S18&amp;"'!$E:$E"), "&lt;="&amp;MasterData!$J29, INDIRECT("'"&amp;S18&amp;"'!$L:$L"), MasterData!$B$4, INDIRECT("'"&amp;S18&amp;"'!$P:$P"),"Y"))</f>
        <v>0</v>
      </c>
      <c r="H18" s="244">
        <f t="shared" ref="H18" ca="1" si="18">K18-M18-F18-G18</f>
        <v>0</v>
      </c>
      <c r="I18" s="245" t="str">
        <f t="shared" ref="I18" ca="1" si="19">O18+Q18&amp;" ("&amp;R18&amp;")"</f>
        <v>128 (4)</v>
      </c>
      <c r="J18" s="61"/>
      <c r="K18" s="239" cm="1">
        <f t="array" aca="1" ref="K18" ca="1">SUM(COUNTIFS(INDIRECT("'"&amp;S18&amp;"'!$E:$E"), "&lt;="&amp;MasterData!$J30, INDIRECT("'"&amp;S18&amp;"'!$L:$L"), MasterData!$B$3:$B$18, INDIRECT("'"&amp;S18&amp;"'!$P:$P"), "Y"))</f>
        <v>24</v>
      </c>
      <c r="L18" s="239">
        <f ca="1">COUNTIFS(INDIRECT("'"&amp;S18&amp;"'!$E:$E"), "&gt;="&amp;MasterData!$I30, INDIRECT("'"&amp;S18&amp;"'!$E:$E"), "&lt;="&amp;MasterData!$J30, INDIRECT("'"&amp;S18&amp;"'!$P:$P"), "Y")</f>
        <v>1</v>
      </c>
      <c r="M18" s="239">
        <f ca="1">SUM(COUNTIFS(INDIRECT("'"&amp;S18&amp;"'!$E:$E"), "&lt;="&amp;MasterData!$J30, INDIRECT("'"&amp;S18&amp;"'!$L:$L"), MasterData!$B$3, INDIRECT("'"&amp;S18&amp;"'!$P:$P"), "Y"))</f>
        <v>24</v>
      </c>
      <c r="N18" s="239">
        <v>5</v>
      </c>
      <c r="O18" s="239" cm="1">
        <f t="array" aca="1" ref="O18" ca="1">SUM(COUNTIFS(INDIRECT("'"&amp;S18&amp;"'!$E:$E"), "&lt;="&amp;MasterData!$J30, INDIRECT("'"&amp;S18&amp;"'!$L:$L"), MasterData!$C$3:$C$18, INDIRECT("'"&amp;S18&amp;"'!$P:$P"), "Y"))</f>
        <v>0</v>
      </c>
      <c r="P18" s="239" cm="1">
        <f t="array" aca="1" ref="P18" ca="1">SUM(COUNTIFS(INDIRECT("'"&amp;S18&amp;"'!$E:$E"), "&lt;="&amp;MasterData!$J30, INDIRECT("'"&amp;S18&amp;"'!$L:$L"), MasterData!$B$3:$B$18, INDIRECT("'"&amp;S18&amp;"'!$Q:$Q"), "Y"))</f>
        <v>16</v>
      </c>
      <c r="Q18" s="239" cm="1">
        <f t="array" aca="1" ref="Q18" ca="1">SUM(COUNTIFS(INDIRECT("'"&amp;S18&amp;"'!$E:$E"), "&lt;="&amp;MasterData!$J30, INDIRECT("'"&amp;S18&amp;"'!$L:$L"), MasterData!$D$3:$D$18, INDIRECT("'"&amp;S18&amp;"'!$P:$P"), "Y"))</f>
        <v>128</v>
      </c>
      <c r="R18" s="239">
        <f t="shared" ref="R18" ca="1" si="20">Q18-Q17</f>
        <v>4</v>
      </c>
      <c r="S18" s="240" t="s">
        <v>1479</v>
      </c>
      <c r="T18" s="106"/>
      <c r="U18" s="61"/>
      <c r="V18" s="61"/>
    </row>
    <row r="19" spans="2:26" ht="15" thickBot="1" x14ac:dyDescent="0.4">
      <c r="U19" s="263" t="s">
        <v>1488</v>
      </c>
      <c r="V19" s="263"/>
      <c r="W19" s="263"/>
      <c r="X19" s="263"/>
      <c r="Y19" s="263"/>
      <c r="Z19" s="263"/>
    </row>
    <row r="20" spans="2:26" ht="15" thickBot="1" x14ac:dyDescent="0.4">
      <c r="U20" s="63"/>
      <c r="V20" s="79" t="s">
        <v>1438</v>
      </c>
      <c r="W20" s="80" t="s">
        <v>694</v>
      </c>
      <c r="X20" s="81" t="s">
        <v>695</v>
      </c>
      <c r="Y20" s="82" t="s">
        <v>1481</v>
      </c>
      <c r="Z20" s="41" t="s">
        <v>1482</v>
      </c>
    </row>
    <row r="21" spans="2:26" ht="15" thickBot="1" x14ac:dyDescent="0.4">
      <c r="U21" s="2" t="s">
        <v>1483</v>
      </c>
      <c r="V21" s="45" cm="1">
        <f t="array" aca="1" ref="V21" ca="1">SUMPRODUCT(COUNTIFS(INDIRECT("'"&amp;U3&amp;"'!$K:$K"),MasterData!$F4,INDIRECT("'"&amp;U3&amp;"'!$L:$L"),MasterData!$C$3:$D$18,INDIRECT("'"&amp;U3&amp;"'!$P:$P"),"Y"))</f>
        <v>8</v>
      </c>
      <c r="W21" s="67" cm="1">
        <f t="array" aca="1" ref="W21" ca="1">SUMPRODUCT(COUNTIFS(INDIRECT("'"&amp;U3&amp;"'!$K:$K"),MasterData!$F4,INDIRECT("'"&amp;U3&amp;"'!$L:$L"),MasterData!$C$3:$D$18,INDIRECT("'"&amp;U3&amp;"'!$R:$R"), "1",INDIRECT("'"&amp;U3&amp;"'!$P:$P"),"Y"))</f>
        <v>1</v>
      </c>
      <c r="X21" s="67" cm="1">
        <f t="array" aca="1" ref="X21" ca="1">SUMPRODUCT(COUNTIFS(INDIRECT("'"&amp;U3&amp;"'!$K:$K"),MasterData!$F4,INDIRECT("'"&amp;U3&amp;"'!$L:$L"),MasterData!$C$3:$D$18,INDIRECT("'"&amp;U3&amp;"'!$S:$S"), "1",INDIRECT("'"&amp;U3&amp;"'!$P:$P"),"Y"))</f>
        <v>3</v>
      </c>
      <c r="Y21" s="67" cm="1">
        <f t="array" aca="1" ref="Y21" ca="1">SUMPRODUCT(COUNTIFS(INDIRECT("'"&amp;U3&amp;"'!$K:$K"),MasterData!$F4,INDIRECT("'"&amp;U3&amp;"'!$L:$L"),MasterData!$C$3:$D$18,INDIRECT("'"&amp;U3&amp;"'!$T:$T"), "1",INDIRECT("'"&amp;U3&amp;"'!$P:$P"),"Y"))</f>
        <v>3</v>
      </c>
      <c r="Z21" s="42" cm="1">
        <f t="array" aca="1" ref="Z21" ca="1">_xlfn.LET(
    _xlpm.SheetName, U3,
    _xlpm.Q_Col, INDIRECT("'"&amp;_xlpm.SheetName&amp;"'!$R:$R"),
    _xlpm.K_Col, INDIRECT("'"&amp;_xlpm.SheetName&amp;"'!$K:$K"),
    _xlpm.L_Col, INDIRECT("'"&amp;_xlpm.SheetName&amp;"'!$L:$L"),
    _xlpm.P_Col, INDIRECT("'"&amp;_xlpm.SheetName&amp;"'!$P:$P"),
    _xlpm.CritK, MasterData!$F4,
    _xlpm.CritL_Range, MasterData!$C$3:$D$18,
    _xlpm.Avg_Array_Raw, AVERAGEIFS(_xlpm.Q_Col, _xlpm.K_Col, _xlpm.CritK, _xlpm.L_Col, _xlpm.CritL_Range, _xlpm.P_Col, "Y"),
    _xlpm.Avg_Array_Handled, IFERROR(_xlpm.Avg_Array_Raw, 0),
    _xlpm.Count_Array, COUNTIFS(_xlpm.K_Col, _xlpm.CritK, _xlpm.L_Col, _xlpm.CritL_Range, _xlpm.P_Col, "Y"),
    _xlpm.Numerator, SUMPRODUCT(IF(_xlpm.Avg_Array_Handled &gt; 0, _xlpm.Avg_Array_Handled * _xlpm.Count_Array, 0)),
    _xlpm.Denominator, SUMPRODUCT(IF(_xlpm.Avg_Array_Handled &gt; 0, _xlpm.Count_Array, 0)),
    _xlpm.Numerator / _xlpm.Denominator
)</f>
        <v>6.875</v>
      </c>
    </row>
    <row r="22" spans="2:26" ht="15" thickBot="1" x14ac:dyDescent="0.4">
      <c r="U22" s="2" t="s">
        <v>1484</v>
      </c>
      <c r="V22" s="46" cm="1">
        <f t="array" aca="1" ref="V22" ca="1">SUMPRODUCT(COUNTIFS(INDIRECT("'"&amp;U3&amp;"'!$K:$K"),MasterData!$F5,INDIRECT("'"&amp;U3&amp;"'!$L:$L"),MasterData!$C$3:$D$18,INDIRECT("'"&amp;U3&amp;"'!$P:$P"),"Y"))</f>
        <v>41</v>
      </c>
      <c r="W22" s="66" cm="1">
        <f t="array" aca="1" ref="W22" ca="1">SUMPRODUCT(COUNTIFS(INDIRECT("'"&amp;U3&amp;"'!$K:$K"),MasterData!$F5,INDIRECT("'"&amp;U3&amp;"'!$L:$L"),MasterData!$C$3:$D$18,INDIRECT("'"&amp;U3&amp;"'!$R:$R"), "1",INDIRECT("'"&amp;U3&amp;"'!$P:$P"),"Y"))</f>
        <v>4</v>
      </c>
      <c r="X22" s="66" cm="1">
        <f t="array" aca="1" ref="X22" ca="1">SUMPRODUCT(COUNTIFS(INDIRECT("'"&amp;U3&amp;"'!$K:$K"),MasterData!$F5,INDIRECT("'"&amp;U3&amp;"'!$L:$L"),MasterData!$C$3:$D$18,INDIRECT("'"&amp;U3&amp;"'!$S:$S"), "1",INDIRECT("'"&amp;U3&amp;"'!$P:$P"),"Y"))</f>
        <v>12</v>
      </c>
      <c r="Y22" s="66" cm="1">
        <f t="array" aca="1" ref="Y22" ca="1">SUMPRODUCT(COUNTIFS(INDIRECT("'"&amp;U3&amp;"'!$K:$K"),MasterData!$F5,INDIRECT("'"&amp;U3&amp;"'!$L:$L"),MasterData!$C$3:$D$18,INDIRECT("'"&amp;U3&amp;"'!$T:$T"), "1",INDIRECT("'"&amp;U3&amp;"'!$P:$P"),"Y"))</f>
        <v>18</v>
      </c>
      <c r="Z22" s="43" cm="1">
        <f t="array" aca="1" ref="Z22" ca="1">_xlfn.LET(
    _xlpm.SheetName, U3,
    _xlpm.Q_Col, INDIRECT("'"&amp;_xlpm.SheetName&amp;"'!$R:$R"),
    _xlpm.K_Col, INDIRECT("'"&amp;_xlpm.SheetName&amp;"'!$K:$K"),
    _xlpm.L_Col, INDIRECT("'"&amp;_xlpm.SheetName&amp;"'!$L:$L"),
    _xlpm.P_Col, INDIRECT("'"&amp;_xlpm.SheetName&amp;"'!$P:$P"),
    _xlpm.CritK, MasterData!$F5,
    _xlpm.CritL_Range, MasterData!$C$3:$D$18,
    _xlpm.Avg_Array_Raw, AVERAGEIFS(_xlpm.Q_Col, _xlpm.K_Col, _xlpm.CritK, _xlpm.L_Col, _xlpm.CritL_Range, _xlpm.P_Col, "Y"),
    _xlpm.Avg_Array_Handled, IFERROR(_xlpm.Avg_Array_Raw, 0),
    _xlpm.Count_Array, COUNTIFS(_xlpm.K_Col, _xlpm.CritK, _xlpm.L_Col, _xlpm.CritL_Range, _xlpm.P_Col, "Y"),
    _xlpm.Numerator, SUMPRODUCT(IF(_xlpm.Avg_Array_Handled &gt; 0, _xlpm.Avg_Array_Handled * _xlpm.Count_Array, 0)),
    _xlpm.Denominator, SUMPRODUCT(IF(_xlpm.Avg_Array_Handled &gt; 0, _xlpm.Count_Array, 0)),
    _xlpm.Numerator / _xlpm.Denominator
)</f>
        <v>29.170731707317074</v>
      </c>
    </row>
    <row r="23" spans="2:26" ht="15" thickBot="1" x14ac:dyDescent="0.4">
      <c r="U23" s="2" t="s">
        <v>1485</v>
      </c>
      <c r="V23" s="47" cm="1">
        <f t="array" aca="1" ref="V23" ca="1">SUMPRODUCT(COUNTIFS(INDIRECT("'"&amp;U3&amp;"'!$K:$K"),MasterData!$F6,INDIRECT("'"&amp;U3&amp;"'!$L:$L"),MasterData!$C$3:$D$18,INDIRECT("'"&amp;U3&amp;"'!$P:$P"),"Y"))</f>
        <v>79</v>
      </c>
      <c r="W23" s="68" cm="1">
        <f t="array" aca="1" ref="W23" ca="1">SUMPRODUCT(COUNTIFS(INDIRECT("'"&amp;U3&amp;"'!$K:$K"),MasterData!$F6,INDIRECT("'"&amp;U3&amp;"'!$L:$L"),MasterData!$C$3:$D$18,INDIRECT("'"&amp;U3&amp;"'!$R:$R"), "1",INDIRECT("'"&amp;U3&amp;"'!$P:$P"),"Y"))</f>
        <v>15</v>
      </c>
      <c r="X23" s="68" cm="1">
        <f t="array" aca="1" ref="X23" ca="1">SUMPRODUCT(COUNTIFS(INDIRECT("'"&amp;U3&amp;"'!$K:$K"),MasterData!$F6,INDIRECT("'"&amp;U3&amp;"'!$L:$L"),MasterData!$C$3:$D$18,INDIRECT("'"&amp;U3&amp;"'!$S:$S"), "1",INDIRECT("'"&amp;U3&amp;"'!$P:$P"),"Y"))</f>
        <v>33</v>
      </c>
      <c r="Y23" s="68" cm="1">
        <f t="array" aca="1" ref="Y23" ca="1">SUMPRODUCT(COUNTIFS(INDIRECT("'"&amp;U3&amp;"'!$K:$K"),MasterData!$F6,INDIRECT("'"&amp;U3&amp;"'!$L:$L"),MasterData!$C$3:$D$18,INDIRECT("'"&amp;U3&amp;"'!$T:$T"), "1",INDIRECT("'"&amp;U3&amp;"'!$P:$P"),"Y"))</f>
        <v>28</v>
      </c>
      <c r="Z23" s="44" cm="1">
        <f t="array" aca="1" ref="Z23" ca="1">_xlfn.LET(
    _xlpm.SheetName, U3,
    _xlpm.Q_Col, INDIRECT("'"&amp;_xlpm.SheetName&amp;"'!$R:$R"),
    _xlpm.K_Col, INDIRECT("'"&amp;_xlpm.SheetName&amp;"'!$K:$K"),
    _xlpm.L_Col, INDIRECT("'"&amp;_xlpm.SheetName&amp;"'!$L:$L"),
    _xlpm.P_Col, INDIRECT("'"&amp;_xlpm.SheetName&amp;"'!$P:$P"),
    _xlpm.CritK, MasterData!$F6,
    _xlpm.CritL_Range, MasterData!$C$3:$D$18,
    _xlpm.Avg_Array_Raw, AVERAGEIFS(_xlpm.Q_Col, _xlpm.K_Col, _xlpm.CritK, _xlpm.L_Col, _xlpm.CritL_Range, _xlpm.P_Col, "Y"),
    _xlpm.Avg_Array_Handled, IFERROR(_xlpm.Avg_Array_Raw, 0),
    _xlpm.Count_Array, COUNTIFS(_xlpm.K_Col, _xlpm.CritK, _xlpm.L_Col, _xlpm.CritL_Range, _xlpm.P_Col, "Y"),
    _xlpm.Numerator, SUMPRODUCT(IF(_xlpm.Avg_Array_Handled &gt; 0, _xlpm.Avg_Array_Handled * _xlpm.Count_Array, 0)),
    _xlpm.Denominator, SUMPRODUCT(IF(_xlpm.Avg_Array_Handled &gt; 0, _xlpm.Count_Array, 0)),
    _xlpm.Numerator / _xlpm.Denominator
)</f>
        <v>19.544303797468356</v>
      </c>
    </row>
    <row r="24" spans="2:26" ht="15" thickBot="1" x14ac:dyDescent="0.4">
      <c r="U24" s="63"/>
      <c r="V24" s="69">
        <f ca="1">SUM(V21:V23)</f>
        <v>128</v>
      </c>
      <c r="W24" s="70">
        <f ca="1">SUM(W21:W23)</f>
        <v>20</v>
      </c>
      <c r="X24" s="70">
        <f ca="1">SUM(X21:X23)</f>
        <v>48</v>
      </c>
      <c r="Y24" s="70">
        <f ca="1">SUM(Y21:Y23)</f>
        <v>49</v>
      </c>
      <c r="Z24" s="78" cm="1">
        <f t="array" aca="1" ref="Z24" ca="1">SUM(SUMIFS(INDIRECT("'"&amp;U3&amp;"'!$R:$R"), INDIRECT("'"&amp;U3&amp;"'!$L:$L"),MasterData!$C$3:$D$18, INDIRECT("'"&amp;U3&amp;"'!$P:$P"),"Y")) / V24</f>
        <v>21.8359375</v>
      </c>
    </row>
    <row r="25" spans="2:26" x14ac:dyDescent="0.35">
      <c r="U25" s="61"/>
      <c r="V25" s="61"/>
      <c r="W25" s="61"/>
      <c r="X25" s="61"/>
      <c r="Y25" s="61"/>
    </row>
    <row r="26" spans="2:26" ht="15" thickBot="1" x14ac:dyDescent="0.4">
      <c r="U26" s="263" t="s">
        <v>1489</v>
      </c>
      <c r="V26" s="263"/>
      <c r="W26" s="263"/>
      <c r="X26" s="263"/>
      <c r="Y26" s="263"/>
      <c r="Z26" s="263"/>
    </row>
    <row r="27" spans="2:26" ht="15" thickBot="1" x14ac:dyDescent="0.4">
      <c r="U27"/>
      <c r="V27" s="40" t="s">
        <v>1438</v>
      </c>
      <c r="W27" s="60" t="s">
        <v>694</v>
      </c>
      <c r="X27" s="75" t="s">
        <v>695</v>
      </c>
      <c r="Y27" s="82" t="s">
        <v>1481</v>
      </c>
      <c r="Z27" s="41" t="s">
        <v>1482</v>
      </c>
    </row>
    <row r="28" spans="2:26" ht="15" thickBot="1" x14ac:dyDescent="0.4">
      <c r="U28" s="2" t="s">
        <v>1483</v>
      </c>
      <c r="V28" s="45" cm="1">
        <f t="array" aca="1" ref="V28" ca="1">SUMPRODUCT(COUNTIFS(INDIRECT("'"&amp;U3&amp;"'!$K:$K"),MasterData!$F4,INDIRECT("'"&amp;U3&amp;"'!$L:$L"),MasterData!$B$3:$B$18,INDIRECT("'"&amp;U3&amp;"'!$P:$P"),"Y"))</f>
        <v>3</v>
      </c>
      <c r="W28" s="67" cm="1">
        <f t="array" aca="1" ref="W28" ca="1">SUMPRODUCT(COUNTIFS(INDIRECT("'"&amp;U3&amp;"'!$K:$K"),MasterData!$F4,INDIRECT("'"&amp;U3&amp;"'!$L:$L"),MasterData!$B$3:$B$18,INDIRECT("'"&amp;U3&amp;"'!$R:$R"), "1",INDIRECT("'"&amp;U3&amp;"'!$P:$P"),"Y"))</f>
        <v>1</v>
      </c>
      <c r="X28" s="67" cm="1">
        <f t="array" aca="1" ref="X28" ca="1">SUMPRODUCT(COUNTIFS(INDIRECT("'"&amp;U3&amp;"'!$K:$K"),MasterData!$F4,INDIRECT("'"&amp;U3&amp;"'!$L:$L"),MasterData!$B$3:$B$18,INDIRECT("'"&amp;U3&amp;"'!$S:$S"), "1",INDIRECT("'"&amp;U3&amp;"'!$P:$P"),"Y"))</f>
        <v>1</v>
      </c>
      <c r="Y28" s="67" cm="1">
        <f t="array" aca="1" ref="Y28" ca="1">SUMPRODUCT(COUNTIFS(INDIRECT("'"&amp;U3&amp;"'!$K:$K"),MasterData!$F4,INDIRECT("'"&amp;U3&amp;"'!$L:$L"),MasterData!$B$3:$B$18,INDIRECT("'"&amp;U3&amp;"'!$T:$T"), "1",INDIRECT("'"&amp;U3&amp;"'!$P:$P"),"Y"))</f>
        <v>0</v>
      </c>
      <c r="Z28" s="42" cm="1">
        <f t="array" aca="1" ref="Z28" ca="1">_xlfn.LET(
    _xlpm.SheetName, U3,
    _xlpm.Q_Col, INDIRECT("'"&amp;_xlpm.SheetName&amp;"'!$R:$R"),
    _xlpm.K_Col, INDIRECT("'"&amp;_xlpm.SheetName&amp;"'!$K:$K"),
    _xlpm.L_Col, INDIRECT("'"&amp;_xlpm.SheetName&amp;"'!$L:$L"),
    _xlpm.P_Col, INDIRECT("'"&amp;_xlpm.SheetName&amp;"'!$P:$P"),
    _xlpm.CritK, MasterData!$F4,
    _xlpm.CritL_Range, MasterData!$B$3:$B$18,
    _xlpm.Avg_Raw, AVERAGEIFS(_xlpm.Q_Col, _xlpm.K_Col, _xlpm.CritK, _xlpm.L_Col, _xlpm.CritL_Range, _xlpm.P_Col, "Y"),
    _xlpm.Avg_Handled, IFERROR(_xlpm.Avg_Raw, 0),
    _xlpm.Count_Val, COUNTIFS(_xlpm.K_Col, _xlpm.CritK, _xlpm.L_Col, _xlpm.CritL_Range, _xlpm.P_Col, "Y"),
    _xlpm.Numerator, SUMPRODUCT(IF(_xlpm.Avg_Handled &gt; 0, _xlpm.Avg_Handled * _xlpm.Count_Val, 0)),
    _xlpm.Denominator, SUMPRODUCT(IF(_xlpm.Avg_Handled &gt; 0, _xlpm.Count_Val, 0)),
    IFERROR(_xlpm.Numerator / _xlpm.Denominator, 0)
)</f>
        <v>46.666666666666664</v>
      </c>
    </row>
    <row r="29" spans="2:26" ht="15" thickBot="1" x14ac:dyDescent="0.4">
      <c r="U29" s="2" t="s">
        <v>1484</v>
      </c>
      <c r="V29" s="46" cm="1">
        <f t="array" aca="1" ref="V29" ca="1">SUMPRODUCT(COUNTIFS(INDIRECT("'"&amp;U3&amp;"'!$K:$K"),MasterData!$F5,INDIRECT("'"&amp;U3&amp;"'!$L:$L"),MasterData!$B$3:$B$18,INDIRECT("'"&amp;U3&amp;"'!$P:$P"),"Y"))</f>
        <v>7</v>
      </c>
      <c r="W29" s="66" cm="1">
        <f t="array" aca="1" ref="W29" ca="1">SUMPRODUCT(COUNTIFS(INDIRECT("'"&amp;U3&amp;"'!$K:$K"),MasterData!$F5,INDIRECT("'"&amp;U3&amp;"'!$L:$L"),MasterData!$B$3:$B$18,INDIRECT("'"&amp;U3&amp;"'!$R:$R"), "1",INDIRECT("'"&amp;U3&amp;"'!$P:$P"),"Y"))</f>
        <v>0</v>
      </c>
      <c r="X29" s="66" cm="1">
        <f t="array" aca="1" ref="X29" ca="1">SUMPRODUCT(COUNTIFS(INDIRECT("'"&amp;U3&amp;"'!$K:$K"),MasterData!$F5,INDIRECT("'"&amp;U3&amp;"'!$L:$L"),MasterData!$B$3:$B$18,INDIRECT("'"&amp;U3&amp;"'!$S:$S"), "1",INDIRECT("'"&amp;U3&amp;"'!$P:$P"),"Y"))</f>
        <v>2</v>
      </c>
      <c r="Y29" s="66" cm="1">
        <f t="array" aca="1" ref="Y29" ca="1">SUMPRODUCT(COUNTIFS(INDIRECT("'"&amp;U3&amp;"'!$K:$K"),MasterData!$F5,INDIRECT("'"&amp;U3&amp;"'!$L:$L"),MasterData!$B$3:$B$18,INDIRECT("'"&amp;U3&amp;"'!$T:$T"), "1",INDIRECT("'"&amp;U3&amp;"'!$P:$P"),"Y"))</f>
        <v>0</v>
      </c>
      <c r="Z29" s="43" cm="1">
        <f t="array" aca="1" ref="Z29" ca="1">_xlfn.LET(
    _xlpm.SheetName, U3,
    _xlpm.Q_Col, INDIRECT("'"&amp;_xlpm.SheetName&amp;"'!$R:$R"),
    _xlpm.K_Col, INDIRECT("'"&amp;_xlpm.SheetName&amp;"'!$K:$K"),
    _xlpm.L_Col, INDIRECT("'"&amp;_xlpm.SheetName&amp;"'!$L:$L"),
    _xlpm.P_Col, INDIRECT("'"&amp;_xlpm.SheetName&amp;"'!$P:$P"),
    _xlpm.CritK, MasterData!$F5,
    _xlpm.CritL_Range, MasterData!$B$3:$B$18,
    _xlpm.Avg_Raw, AVERAGEIFS(_xlpm.Q_Col, _xlpm.K_Col, _xlpm.CritK, _xlpm.L_Col, _xlpm.CritL_Range, _xlpm.P_Col, "Y"),
    _xlpm.Avg_Handled, IFERROR(_xlpm.Avg_Raw, 0),
    _xlpm.Count_Val, COUNTIFS(_xlpm.K_Col, _xlpm.CritK, _xlpm.L_Col, _xlpm.CritL_Range, _xlpm.P_Col, "Y"),
    _xlpm.Numerator, SUMPRODUCT(IF(_xlpm.Avg_Handled &gt; 0, _xlpm.Avg_Handled * _xlpm.Count_Val, 0)),
    _xlpm.Denominator, SUMPRODUCT(IF(_xlpm.Avg_Handled &gt; 0, _xlpm.Count_Val, 0)),
    IFERROR(_xlpm.Numerator / _xlpm.Denominator, 0)
)</f>
        <v>41.571428571428569</v>
      </c>
    </row>
    <row r="30" spans="2:26" ht="15" thickBot="1" x14ac:dyDescent="0.4">
      <c r="U30" s="2" t="s">
        <v>1485</v>
      </c>
      <c r="V30" s="47" cm="1">
        <f t="array" aca="1" ref="V30" ca="1">SUMPRODUCT(COUNTIFS(INDIRECT("'"&amp;U3&amp;"'!$K:$K"),MasterData!$F6,INDIRECT("'"&amp;U3&amp;"'!$L:$L"),MasterData!$B$3:$B$18,INDIRECT("'"&amp;U3&amp;"'!$P:$P"),"Y"))</f>
        <v>14</v>
      </c>
      <c r="W30" s="68" cm="1">
        <f t="array" aca="1" ref="W30" ca="1">SUMPRODUCT(COUNTIFS(INDIRECT("'"&amp;U3&amp;"'!$K:$K"),MasterData!$F6,INDIRECT("'"&amp;U3&amp;"'!$L:$L"),MasterData!$B$3:$B$18,INDIRECT("'"&amp;U3&amp;"'!$R:$R"), "1",INDIRECT("'"&amp;U3&amp;"'!$P:$P"),"Y"))</f>
        <v>0</v>
      </c>
      <c r="X30" s="68" cm="1">
        <f t="array" aca="1" ref="X30" ca="1">SUMPRODUCT(COUNTIFS(INDIRECT("'"&amp;U3&amp;"'!$K:$K"),MasterData!$F6,INDIRECT("'"&amp;U3&amp;"'!$L:$L"),MasterData!$B$3:$B$18,INDIRECT("'"&amp;U3&amp;"'!$S:$S"), "1",INDIRECT("'"&amp;U3&amp;"'!$P:$P"),"Y"))</f>
        <v>0</v>
      </c>
      <c r="Y30" s="68" cm="1">
        <f t="array" aca="1" ref="Y30" ca="1">SUMPRODUCT(COUNTIFS(INDIRECT("'"&amp;U3&amp;"'!$K:$K"),MasterData!$F6,INDIRECT("'"&amp;U3&amp;"'!$L:$L"),MasterData!$B$3:$B$18,INDIRECT("'"&amp;U3&amp;"'!$T:$T"), "1",INDIRECT("'"&amp;U3&amp;"'!$P:$P"),"Y"))</f>
        <v>10</v>
      </c>
      <c r="Z30" s="44" cm="1">
        <f t="array" aca="1" ref="Z30" ca="1">_xlfn.LET(
    _xlpm.SheetName, U3,
    _xlpm.Q_Col, INDIRECT("'"&amp;_xlpm.SheetName&amp;"'!$R:$R"),
    _xlpm.K_Col, INDIRECT("'"&amp;_xlpm.SheetName&amp;"'!$K:$K"),
    _xlpm.L_Col, INDIRECT("'"&amp;_xlpm.SheetName&amp;"'!$L:$L"),
    _xlpm.P_Col, INDIRECT("'"&amp;_xlpm.SheetName&amp;"'!$P:$P"),
    _xlpm.CritK, MasterData!$F6,
    _xlpm.CritL_Range, MasterData!$B$3:$B$18,
    _xlpm.Avg_Raw, AVERAGEIFS(_xlpm.Q_Col, _xlpm.K_Col, _xlpm.CritK, _xlpm.L_Col, _xlpm.CritL_Range, _xlpm.P_Col, "Y"),
    _xlpm.Avg_Handled, IFERROR(_xlpm.Avg_Raw, 0),
    _xlpm.Count_Val, COUNTIFS(_xlpm.K_Col, _xlpm.CritK, _xlpm.L_Col, _xlpm.CritL_Range, _xlpm.P_Col, "Y"),
    _xlpm.Numerator, SUMPRODUCT(IF(_xlpm.Avg_Handled &gt; 0, _xlpm.Avg_Handled * _xlpm.Count_Val, 0)),
    _xlpm.Denominator, SUMPRODUCT(IF(_xlpm.Avg_Handled &gt; 0, _xlpm.Count_Val, 0)),
    IFERROR(_xlpm.Numerator / _xlpm.Denominator, 0)
)</f>
        <v>31.285714285714285</v>
      </c>
    </row>
    <row r="31" spans="2:26" ht="15" thickBot="1" x14ac:dyDescent="0.4">
      <c r="U31"/>
      <c r="V31" s="76">
        <f ca="1">SUM(V28:V30)</f>
        <v>24</v>
      </c>
      <c r="W31" s="77">
        <f ca="1">SUM(W28:W30)</f>
        <v>1</v>
      </c>
      <c r="X31" s="77">
        <f ca="1">SUM(X28:X30)</f>
        <v>3</v>
      </c>
      <c r="Y31" s="77">
        <f ca="1">SUM(Y28:Y30)</f>
        <v>10</v>
      </c>
      <c r="Z31" s="78" cm="1">
        <f t="array" aca="1" ref="Z31" ca="1">SUM(SUMIFS(INDIRECT("'"&amp;U3&amp;"'!$R:$R"), INDIRECT("'"&amp;U3&amp;"'!$L:$L"),MasterData!$B$3:$B$18, INDIRECT("'"&amp;U3&amp;"'!$P:$P"),"Y")) / V31</f>
        <v>36.208333333333336</v>
      </c>
    </row>
  </sheetData>
  <mergeCells count="19">
    <mergeCell ref="B1:I1"/>
    <mergeCell ref="K1:S1"/>
    <mergeCell ref="C2:C3"/>
    <mergeCell ref="D2:D3"/>
    <mergeCell ref="E2:H2"/>
    <mergeCell ref="I2:I3"/>
    <mergeCell ref="K2:K3"/>
    <mergeCell ref="L2:L3"/>
    <mergeCell ref="M2:M3"/>
    <mergeCell ref="U26:Z26"/>
    <mergeCell ref="U19:Z19"/>
    <mergeCell ref="N2:N3"/>
    <mergeCell ref="O2:O3"/>
    <mergeCell ref="Q2:Q3"/>
    <mergeCell ref="R2:R3"/>
    <mergeCell ref="S2:S3"/>
    <mergeCell ref="U2:V2"/>
    <mergeCell ref="U3:V3"/>
    <mergeCell ref="P2:P3"/>
  </mergeCells>
  <pageMargins left="0.7" right="0.7" top="0.75" bottom="0.75" header="0.3" footer="0.3"/>
  <pageSetup paperSize="9" orientation="portrait" r:id="rId1"/>
  <drawing r:id="rId2"/>
  <legacyDrawing r:id="rId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F3C73-ECFE-4A5A-9AA8-7950FE851FDC}">
  <sheetPr>
    <tabColor theme="4"/>
  </sheetPr>
  <dimension ref="A1:AM51"/>
  <sheetViews>
    <sheetView topLeftCell="E1" workbookViewId="0">
      <selection activeCell="Y37" sqref="Y37"/>
    </sheetView>
  </sheetViews>
  <sheetFormatPr defaultColWidth="9.1796875" defaultRowHeight="14.5" x14ac:dyDescent="0.35"/>
  <cols>
    <col min="1" max="1" width="3.7265625" style="61" customWidth="1"/>
    <col min="2" max="2" width="6.26953125" style="21" bestFit="1" customWidth="1"/>
    <col min="3" max="9" width="11.7265625" style="21" customWidth="1"/>
    <col min="10" max="10" width="2.7265625" style="61" customWidth="1"/>
    <col min="11" max="17" width="8.7265625" style="61" customWidth="1"/>
    <col min="18" max="18" width="20.7265625" style="61" customWidth="1"/>
    <col min="19" max="19" width="2.7265625" style="61" customWidth="1"/>
    <col min="20" max="25" width="10.7265625" style="21" customWidth="1"/>
    <col min="26" max="26" width="11.7265625" style="61" customWidth="1"/>
    <col min="27" max="32" width="11.7265625" style="21" customWidth="1"/>
    <col min="33" max="33" width="11.7265625" style="61" customWidth="1"/>
    <col min="34" max="36" width="11.7265625" style="21" customWidth="1"/>
    <col min="37" max="39" width="9.1796875" style="61"/>
    <col min="40" max="16384" width="9.1796875" style="21"/>
  </cols>
  <sheetData>
    <row r="1" spans="2:21" s="61" customFormat="1" ht="15.75" customHeight="1" thickBot="1" x14ac:dyDescent="0.4">
      <c r="B1" s="253" t="s">
        <v>1490</v>
      </c>
      <c r="C1" s="253"/>
      <c r="D1" s="253"/>
      <c r="E1" s="253"/>
      <c r="F1" s="253"/>
      <c r="G1" s="253"/>
      <c r="H1" s="253"/>
      <c r="I1" s="253"/>
      <c r="K1" s="266" t="s">
        <v>1437</v>
      </c>
      <c r="L1" s="266"/>
      <c r="M1" s="266"/>
      <c r="N1" s="266"/>
      <c r="O1" s="266"/>
      <c r="P1" s="266"/>
      <c r="Q1" s="201"/>
    </row>
    <row r="2" spans="2:21" s="61" customFormat="1" ht="15.75" customHeight="1" thickBot="1" x14ac:dyDescent="0.4">
      <c r="B2" s="64"/>
      <c r="C2" s="274" t="s">
        <v>1438</v>
      </c>
      <c r="D2" s="276" t="s">
        <v>1439</v>
      </c>
      <c r="E2" s="255" t="s">
        <v>1440</v>
      </c>
      <c r="F2" s="255"/>
      <c r="G2" s="255"/>
      <c r="H2" s="256"/>
      <c r="I2" s="261" t="s">
        <v>1441</v>
      </c>
      <c r="K2" s="264" t="s">
        <v>1440</v>
      </c>
      <c r="L2" s="264" t="s">
        <v>628</v>
      </c>
      <c r="M2" s="264" t="s">
        <v>164</v>
      </c>
      <c r="N2" s="264" t="s">
        <v>1443</v>
      </c>
      <c r="O2" s="264" t="s">
        <v>170</v>
      </c>
      <c r="P2" s="264" t="s">
        <v>166</v>
      </c>
      <c r="Q2" s="264" t="s">
        <v>1445</v>
      </c>
      <c r="R2" s="268" t="s">
        <v>1446</v>
      </c>
      <c r="S2" s="105"/>
      <c r="T2" s="272" t="s">
        <v>1447</v>
      </c>
      <c r="U2" s="273"/>
    </row>
    <row r="3" spans="2:21" ht="28.5" customHeight="1" thickBot="1" x14ac:dyDescent="0.4">
      <c r="C3" s="275"/>
      <c r="D3" s="277"/>
      <c r="E3" s="92" t="s">
        <v>1448</v>
      </c>
      <c r="F3" s="92" t="s">
        <v>1449</v>
      </c>
      <c r="G3" s="92" t="s">
        <v>169</v>
      </c>
      <c r="H3" s="92" t="s">
        <v>1450</v>
      </c>
      <c r="I3" s="262"/>
      <c r="J3" s="64"/>
      <c r="K3" s="267"/>
      <c r="L3" s="267"/>
      <c r="M3" s="267"/>
      <c r="N3" s="267"/>
      <c r="O3" s="267"/>
      <c r="P3" s="267"/>
      <c r="Q3" s="265"/>
      <c r="R3" s="269"/>
      <c r="S3" s="105"/>
      <c r="T3" s="270" t="str">
        <f>R31</f>
        <v>VIM-Incidents_20251221</v>
      </c>
      <c r="U3" s="271"/>
    </row>
    <row r="4" spans="2:21" ht="15.75" hidden="1" customHeight="1" thickBot="1" x14ac:dyDescent="0.4">
      <c r="B4" s="23" t="s">
        <v>168</v>
      </c>
      <c r="C4" s="128" cm="1">
        <f t="array" aca="1" ref="C4" ca="1">SUM(COUNTIFS(INDIRECT("'"&amp;R4&amp;"'!$E:$E"), "&lt;="&amp;MasterData!$J3, INDIRECT("'"&amp;R4&amp;"'!$D:$D"), {"SRE","3003"}))</f>
        <v>55</v>
      </c>
      <c r="D4" s="144" t="str">
        <f ca="1">K4&amp;" ("&amp;L4&amp;")"</f>
        <v>16 (5)</v>
      </c>
      <c r="E4" s="96" t="str">
        <f ca="1">M4&amp;" ("&amp;N4&amp;")"</f>
        <v>15 (4)</v>
      </c>
      <c r="F4" s="96" cm="1">
        <f t="array" aca="1" ref="F4" ca="1">SUM(COUNTIFS(INDIRECT("'"&amp;R4&amp;"'!$E:$E"), "&lt;="&amp;MasterData!$J3, INDIRECT("'"&amp;R4&amp;"'!$L:$L"), MasterData!$B$5, INDIRECT("'"&amp;R4&amp;"'!$D:$D"), {"SRE","3003"}))</f>
        <v>0</v>
      </c>
      <c r="G4" s="96" cm="1">
        <f t="array" aca="1" ref="G4" ca="1">SUM(COUNTIFS(INDIRECT("'"&amp;R4&amp;"'!$E:$E"), "&lt;="&amp;MasterData!$J3, INDIRECT("'"&amp;R4&amp;"'!$L:$L"), MasterData!$B$4, INDIRECT("'"&amp;R4&amp;"'!$D:$D"), {"SRE","3003"}))</f>
        <v>1</v>
      </c>
      <c r="H4" s="96">
        <f ca="1">K4-M4-F4-G4</f>
        <v>0</v>
      </c>
      <c r="I4" s="145">
        <f ca="1">O4+P4</f>
        <v>39</v>
      </c>
      <c r="J4" s="65"/>
      <c r="K4" s="103" cm="1">
        <f t="array" aca="1" ref="K4" ca="1">SUM(COUNTIFS(INDIRECT("'"&amp;R4&amp;"'!$E:$E"), "&lt;="&amp;MasterData!$J3, INDIRECT("'"&amp;R4&amp;"'!$L:$L"), MasterData!$B$3:$B$18, INDIRECT("'"&amp;R4&amp;"'!$D:$D"), {"SRE","3003"}))</f>
        <v>16</v>
      </c>
      <c r="L4" s="103" cm="1">
        <f t="array" aca="1" ref="L4" ca="1">SUM(COUNTIFS(INDIRECT("'"&amp;R4&amp;"'!$E:$E"), "&gt;="&amp;MasterData!$I3, INDIRECT("'"&amp;R4&amp;"'!$E:$E"), "&lt;="&amp;MasterData!$J3, INDIRECT("'"&amp;R4&amp;"'!$D:$D"), {"SRE","3003"}))</f>
        <v>5</v>
      </c>
      <c r="M4" s="103" cm="1">
        <f t="array" aca="1" ref="M4" ca="1">SUM(COUNTIFS(INDIRECT("'"&amp;R4&amp;"'!$E:$E"), "&lt;="&amp;MasterData!$J3, INDIRECT("'"&amp;R4&amp;"'!$L:$L"), MasterData!$B$3, INDIRECT("'"&amp;R4&amp;"'!$D:$D"), {"SRE","3003"}))</f>
        <v>15</v>
      </c>
      <c r="N4" s="103">
        <v>4</v>
      </c>
      <c r="O4" s="103" cm="1">
        <f t="array" aca="1" ref="O4" ca="1">SUM(COUNTIFS(INDIRECT("'"&amp;R4&amp;"'!$E:$E"), "&lt;="&amp;MasterData!$J3, INDIRECT("'"&amp;R4&amp;"'!$L:$L"), MasterData!$C$3:$C$18, INDIRECT("'"&amp;R4&amp;"'!$D:$D"), {"SRE","3003"}))</f>
        <v>3</v>
      </c>
      <c r="P4" s="103" cm="1">
        <f t="array" aca="1" ref="P4" ca="1">SUM(COUNTIFS(INDIRECT("'"&amp;R4&amp;"'!$E:$E"), "&lt;="&amp;MasterData!$J3, INDIRECT("'"&amp;R4&amp;"'!$L:$L"), MasterData!$D$3:$D$18, INDIRECT("'"&amp;R4&amp;"'!$D:$D"), {"SRE","3003"}))</f>
        <v>36</v>
      </c>
      <c r="Q4" s="170"/>
      <c r="R4" s="196" t="s">
        <v>1451</v>
      </c>
      <c r="S4" s="106"/>
      <c r="T4" s="106"/>
      <c r="U4" s="61"/>
    </row>
    <row r="5" spans="2:21" ht="15.75" hidden="1" customHeight="1" thickBot="1" x14ac:dyDescent="0.4">
      <c r="B5" s="172" t="s">
        <v>173</v>
      </c>
      <c r="C5" s="173" cm="1">
        <f t="array" aca="1" ref="C5" ca="1">SUM(COUNTIFS(INDIRECT("'"&amp;R5&amp;"'!$E:$E"), "&lt;="&amp;MasterData!$J4, INDIRECT("'"&amp;R5&amp;"'!$D:$D"), {"SRE","3003"}))</f>
        <v>56</v>
      </c>
      <c r="D5" s="174" t="str">
        <f ca="1">K5&amp;" ("&amp;L5&amp;")"</f>
        <v>15 (1)</v>
      </c>
      <c r="E5" s="175" t="str">
        <f t="shared" ref="E5:E10" ca="1" si="0">M5&amp;" ("&amp;N5&amp;")"</f>
        <v>14 (3)</v>
      </c>
      <c r="F5" s="175" cm="1">
        <f t="array" aca="1" ref="F5" ca="1">SUM(COUNTIFS(INDIRECT("'"&amp;R5&amp;"'!$E:$E"), "&lt;="&amp;MasterData!$J4, INDIRECT("'"&amp;R5&amp;"'!$L:$L"), MasterData!$B$5, INDIRECT("'"&amp;R5&amp;"'!$D:$D"), {"SRE","3003"}))</f>
        <v>0</v>
      </c>
      <c r="G5" s="175" cm="1">
        <f t="array" aca="1" ref="G5" ca="1">SUM(COUNTIFS(INDIRECT("'"&amp;R5&amp;"'!$E:$E"), "&lt;="&amp;MasterData!$J4, INDIRECT("'"&amp;R5&amp;"'!$L:$L"), MasterData!$B$4, INDIRECT("'"&amp;R5&amp;"'!$D:$D"), {"SRE","3003"}))</f>
        <v>1</v>
      </c>
      <c r="H5" s="175">
        <f t="shared" ref="H5:H10" ca="1" si="1">K5-M5-F5-G5</f>
        <v>0</v>
      </c>
      <c r="I5" s="176">
        <f t="shared" ref="I5:I8" ca="1" si="2">O5+P5</f>
        <v>41</v>
      </c>
      <c r="J5" s="65"/>
      <c r="K5" s="177" cm="1">
        <f t="array" aca="1" ref="K5" ca="1">SUM(COUNTIFS(INDIRECT("'"&amp;R5&amp;"'!$E:$E"), "&lt;="&amp;MasterData!$J4, INDIRECT("'"&amp;R5&amp;"'!$L:$L"), MasterData!$B$3:$B$18, INDIRECT("'"&amp;R5&amp;"'!$D:$D"), {"SRE","3003"}))</f>
        <v>15</v>
      </c>
      <c r="L5" s="177" cm="1">
        <f t="array" aca="1" ref="L5" ca="1">SUM(COUNTIFS(INDIRECT("'"&amp;R5&amp;"'!$E:$E"), "&gt;="&amp;MasterData!$I4, INDIRECT("'"&amp;R5&amp;"'!$E:$E"), "&lt;="&amp;MasterData!$J4, INDIRECT("'"&amp;R5&amp;"'!$D:$D"), {"SRE","3003"}))</f>
        <v>1</v>
      </c>
      <c r="M5" s="177" cm="1">
        <f t="array" aca="1" ref="M5" ca="1">SUM(COUNTIFS(INDIRECT("'"&amp;R5&amp;"'!$E:$E"), "&lt;="&amp;MasterData!$J4, INDIRECT("'"&amp;R5&amp;"'!$L:$L"), MasterData!$B$3, INDIRECT("'"&amp;R5&amp;"'!$D:$D"), {"SRE","3003"}))</f>
        <v>14</v>
      </c>
      <c r="N5" s="177">
        <v>3</v>
      </c>
      <c r="O5" s="177" cm="1">
        <f t="array" aca="1" ref="O5" ca="1">SUM(COUNTIFS(INDIRECT("'"&amp;R5&amp;"'!$E:$E"), "&lt;="&amp;MasterData!$J4, INDIRECT("'"&amp;R5&amp;"'!$L:$L"), MasterData!$C$3:$C$18, INDIRECT("'"&amp;R5&amp;"'!$D:$D"), {"SRE","3003"}))</f>
        <v>4</v>
      </c>
      <c r="P5" s="177" cm="1">
        <f t="array" aca="1" ref="P5" ca="1">SUM(COUNTIFS(INDIRECT("'"&amp;R5&amp;"'!$E:$E"), "&lt;="&amp;MasterData!$J4, INDIRECT("'"&amp;R5&amp;"'!$L:$L"), MasterData!$D$3:$D$18, INDIRECT("'"&amp;R5&amp;"'!$D:$D"), {"SRE","3003"}))</f>
        <v>37</v>
      </c>
      <c r="Q5" s="170"/>
      <c r="R5" s="197" t="s">
        <v>1452</v>
      </c>
      <c r="S5" s="106"/>
      <c r="T5" s="106"/>
      <c r="U5" s="106"/>
    </row>
    <row r="6" spans="2:21" ht="15.75" hidden="1" customHeight="1" thickBot="1" x14ac:dyDescent="0.4">
      <c r="B6" s="143" t="s">
        <v>178</v>
      </c>
      <c r="C6" s="166" cm="1">
        <f t="array" aca="1" ref="C6" ca="1">SUM(COUNTIFS(INDIRECT("'"&amp;R6&amp;"'!$E:$E"), "&lt;="&amp;MasterData!$J5, INDIRECT("'"&amp;R6&amp;"'!$D:$D"), {"SRE","3003"}))</f>
        <v>56</v>
      </c>
      <c r="D6" s="167" t="str">
        <f t="shared" ref="D6:D10" ca="1" si="3">K6&amp;" ("&amp;L6&amp;")"</f>
        <v>9 (0)</v>
      </c>
      <c r="E6" s="168" t="str">
        <f t="shared" ca="1" si="0"/>
        <v>7 (1)</v>
      </c>
      <c r="F6" s="168" cm="1">
        <f t="array" aca="1" ref="F6" ca="1">SUM(COUNTIFS(INDIRECT("'"&amp;R6&amp;"'!$E:$E"), "&lt;="&amp;MasterData!$J5, INDIRECT("'"&amp;R6&amp;"'!$L:$L"), MasterData!$B$5, INDIRECT("'"&amp;R6&amp;"'!$D:$D"), {"SRE","3003"}))</f>
        <v>0</v>
      </c>
      <c r="G6" s="168" cm="1">
        <f t="array" aca="1" ref="G6" ca="1">SUM(COUNTIFS(INDIRECT("'"&amp;R6&amp;"'!$E:$E"), "&lt;="&amp;MasterData!$J5, INDIRECT("'"&amp;R6&amp;"'!$L:$L"), MasterData!$B$4, INDIRECT("'"&amp;R6&amp;"'!$D:$D"), {"SRE","3003"}))</f>
        <v>1</v>
      </c>
      <c r="H6" s="168">
        <f t="shared" ca="1" si="1"/>
        <v>1</v>
      </c>
      <c r="I6" s="169">
        <f t="shared" ca="1" si="2"/>
        <v>47</v>
      </c>
      <c r="K6" s="170" cm="1">
        <f t="array" aca="1" ref="K6" ca="1">SUM(COUNTIFS(INDIRECT("'"&amp;R6&amp;"'!$E:$E"), "&lt;="&amp;MasterData!$J5, INDIRECT("'"&amp;R6&amp;"'!$L:$L"), MasterData!$B$3:$B$18, INDIRECT("'"&amp;R6&amp;"'!$D:$D"), {"SRE","3003"}))</f>
        <v>9</v>
      </c>
      <c r="L6" s="170" cm="1">
        <f t="array" aca="1" ref="L6" ca="1">SUM(COUNTIFS(INDIRECT("'"&amp;R6&amp;"'!$E:$E"), "&gt;="&amp;MasterData!$I5, INDIRECT("'"&amp;R6&amp;"'!$E:$E"), "&lt;="&amp;MasterData!$J5, INDIRECT("'"&amp;R6&amp;"'!$D:$D"), {"SRE","3003"}))</f>
        <v>0</v>
      </c>
      <c r="M6" s="170" cm="1">
        <f t="array" aca="1" ref="M6" ca="1">SUM(COUNTIFS(INDIRECT("'"&amp;R6&amp;"'!$E:$E"), "&lt;="&amp;MasterData!$J5, INDIRECT("'"&amp;R6&amp;"'!$L:$L"), MasterData!$B$3, INDIRECT("'"&amp;R6&amp;"'!$D:$D"), {"SRE","3003"}))</f>
        <v>7</v>
      </c>
      <c r="N6" s="170">
        <v>1</v>
      </c>
      <c r="O6" s="170" cm="1">
        <f t="array" aca="1" ref="O6" ca="1">SUM(COUNTIFS(INDIRECT("'"&amp;R6&amp;"'!$E:$E"), "&lt;="&amp;MasterData!$J5, INDIRECT("'"&amp;R6&amp;"'!$L:$L"), MasterData!$C$3:$C$18, INDIRECT("'"&amp;R6&amp;"'!$D:$D"), {"SRE","3003"}))</f>
        <v>6</v>
      </c>
      <c r="P6" s="170" cm="1">
        <f t="array" aca="1" ref="P6" ca="1">SUM(COUNTIFS(INDIRECT("'"&amp;R6&amp;"'!$E:$E"), "&lt;="&amp;MasterData!$J5, INDIRECT("'"&amp;R6&amp;"'!$L:$L"), MasterData!$D$3:$D$18, INDIRECT("'"&amp;R6&amp;"'!$D:$D"), {"SRE","3003"}))</f>
        <v>41</v>
      </c>
      <c r="Q6" s="170"/>
      <c r="R6" s="198" t="s">
        <v>1453</v>
      </c>
      <c r="S6" s="106"/>
      <c r="T6" s="106"/>
      <c r="U6" s="106"/>
    </row>
    <row r="7" spans="2:21" ht="15.75" hidden="1" customHeight="1" thickBot="1" x14ac:dyDescent="0.4">
      <c r="B7" s="194" t="s">
        <v>182</v>
      </c>
      <c r="C7" s="199" cm="1">
        <f t="array" aca="1" ref="C7" ca="1">SUM(COUNTIFS(INDIRECT("'"&amp;R7&amp;"'!$E:$E"), "&lt;="&amp;MasterData!$J6, INDIRECT("'"&amp;R7&amp;"'!$D:$D"), {"SRE","3003"}))</f>
        <v>57</v>
      </c>
      <c r="D7" s="167" t="str">
        <f t="shared" ca="1" si="3"/>
        <v>6 (1)</v>
      </c>
      <c r="E7" s="168" t="str">
        <f t="shared" ca="1" si="0"/>
        <v>3 (2)</v>
      </c>
      <c r="F7" s="168" cm="1">
        <f t="array" aca="1" ref="F7" ca="1">SUM(COUNTIFS(INDIRECT("'"&amp;R7&amp;"'!$E:$E"), "&lt;="&amp;MasterData!$J6, INDIRECT("'"&amp;R7&amp;"'!$L:$L"), MasterData!$B$5, INDIRECT("'"&amp;R7&amp;"'!$D:$D"), {"SRE","3003"}))</f>
        <v>1</v>
      </c>
      <c r="G7" s="168" cm="1">
        <f t="array" aca="1" ref="G7" ca="1">SUM(COUNTIFS(INDIRECT("'"&amp;R7&amp;"'!$E:$E"), "&lt;="&amp;MasterData!$J6, INDIRECT("'"&amp;R7&amp;"'!$L:$L"), MasterData!$B$4, INDIRECT("'"&amp;R7&amp;"'!$D:$D"), {"SRE","3003"}))</f>
        <v>1</v>
      </c>
      <c r="H7" s="168">
        <f t="shared" ca="1" si="1"/>
        <v>1</v>
      </c>
      <c r="I7" s="200">
        <f t="shared" ca="1" si="2"/>
        <v>51</v>
      </c>
      <c r="K7" s="170" cm="1">
        <f t="array" aca="1" ref="K7" ca="1">SUM(COUNTIFS(INDIRECT("'"&amp;R7&amp;"'!$E:$E"), "&lt;="&amp;MasterData!$J6, INDIRECT("'"&amp;R7&amp;"'!$L:$L"), MasterData!$B$3:$B$18, INDIRECT("'"&amp;R7&amp;"'!$D:$D"), {"SRE","3003"}))</f>
        <v>6</v>
      </c>
      <c r="L7" s="170" cm="1">
        <f t="array" aca="1" ref="L7" ca="1">SUM(COUNTIFS(INDIRECT("'"&amp;R7&amp;"'!$E:$E"), "&gt;="&amp;MasterData!$I6, INDIRECT("'"&amp;R7&amp;"'!$E:$E"), "&lt;="&amp;MasterData!$J6, INDIRECT("'"&amp;R7&amp;"'!$D:$D"), {"SRE","3003"}))</f>
        <v>1</v>
      </c>
      <c r="M7" s="170" cm="1">
        <f t="array" aca="1" ref="M7" ca="1">SUM(COUNTIFS(INDIRECT("'"&amp;R7&amp;"'!$E:$E"), "&lt;="&amp;MasterData!$J6, INDIRECT("'"&amp;R7&amp;"'!$L:$L"), MasterData!$B$3, INDIRECT("'"&amp;R7&amp;"'!$D:$D"), {"SRE","3003"}))</f>
        <v>3</v>
      </c>
      <c r="N7" s="170">
        <v>2</v>
      </c>
      <c r="O7" s="170" cm="1">
        <f t="array" aca="1" ref="O7" ca="1">SUM(COUNTIFS(INDIRECT("'"&amp;R7&amp;"'!$E:$E"), "&lt;="&amp;MasterData!$J6, INDIRECT("'"&amp;R7&amp;"'!$L:$L"), MasterData!$C$3:$C$18, INDIRECT("'"&amp;R7&amp;"'!$D:$D"), {"SRE","3003"}))</f>
        <v>9</v>
      </c>
      <c r="P7" s="170" cm="1">
        <f t="array" aca="1" ref="P7" ca="1">SUM(COUNTIFS(INDIRECT("'"&amp;R7&amp;"'!$E:$E"), "&lt;="&amp;MasterData!$J6, INDIRECT("'"&amp;R7&amp;"'!$L:$L"), MasterData!$D$3:$D$18, INDIRECT("'"&amp;R7&amp;"'!$D:$D"), {"SRE","3003"}))</f>
        <v>42</v>
      </c>
      <c r="Q7" s="170"/>
      <c r="R7" s="198" t="s">
        <v>1454</v>
      </c>
      <c r="S7" s="106"/>
      <c r="T7" s="106"/>
      <c r="U7" s="106"/>
    </row>
    <row r="8" spans="2:21" ht="15.75" hidden="1" customHeight="1" thickBot="1" x14ac:dyDescent="0.4">
      <c r="B8" s="143" t="s">
        <v>184</v>
      </c>
      <c r="C8" s="199" cm="1">
        <f t="array" aca="1" ref="C8" ca="1">SUM(COUNTIFS(INDIRECT("'"&amp;R8&amp;"'!$E:$E"), "&lt;="&amp;MasterData!$J7, INDIRECT("'"&amp;R8&amp;"'!$D:$D"), {"SRE","3003"}))</f>
        <v>59</v>
      </c>
      <c r="D8" s="167" t="str">
        <f t="shared" ca="1" si="3"/>
        <v>7 (1)</v>
      </c>
      <c r="E8" s="168" t="str">
        <f t="shared" ca="1" si="0"/>
        <v>6 (1)</v>
      </c>
      <c r="F8" s="168" cm="1">
        <f t="array" aca="1" ref="F8" ca="1">SUM(COUNTIFS(INDIRECT("'"&amp;R8&amp;"'!$E:$E"), "&lt;="&amp;MasterData!$J7, INDIRECT("'"&amp;R8&amp;"'!$L:$L"), MasterData!$B$5, INDIRECT("'"&amp;R8&amp;"'!$D:$D"), {"SRE","3003"}))</f>
        <v>0</v>
      </c>
      <c r="G8" s="168" cm="1">
        <f t="array" aca="1" ref="G8" ca="1">SUM(COUNTIFS(INDIRECT("'"&amp;R8&amp;"'!$E:$E"), "&lt;="&amp;MasterData!$J7, INDIRECT("'"&amp;R8&amp;"'!$L:$L"), MasterData!$B$4, INDIRECT("'"&amp;R8&amp;"'!$D:$D"), {"SRE","3003"}))</f>
        <v>0</v>
      </c>
      <c r="H8" s="168">
        <f t="shared" ca="1" si="1"/>
        <v>1</v>
      </c>
      <c r="I8" s="200">
        <f t="shared" ca="1" si="2"/>
        <v>52</v>
      </c>
      <c r="K8" s="170" cm="1">
        <f t="array" aca="1" ref="K8" ca="1">SUM(COUNTIFS(INDIRECT("'"&amp;R8&amp;"'!$E:$E"), "&lt;="&amp;MasterData!$J7, INDIRECT("'"&amp;R8&amp;"'!$L:$L"), MasterData!$B$3:$B$18, INDIRECT("'"&amp;R8&amp;"'!$D:$D"), {"SRE","3003"}))</f>
        <v>7</v>
      </c>
      <c r="L8" s="170" cm="1">
        <f t="array" aca="1" ref="L8" ca="1">SUM(COUNTIFS(INDIRECT("'"&amp;R8&amp;"'!$E:$E"), "&gt;="&amp;MasterData!$I7, INDIRECT("'"&amp;R8&amp;"'!$E:$E"), "&lt;="&amp;MasterData!$J7, INDIRECT("'"&amp;R8&amp;"'!$D:$D"), {"SRE","3003"}))</f>
        <v>1</v>
      </c>
      <c r="M8" s="170" cm="1">
        <f t="array" aca="1" ref="M8" ca="1">SUM(COUNTIFS(INDIRECT("'"&amp;R8&amp;"'!$E:$E"), "&lt;="&amp;MasterData!$J7, INDIRECT("'"&amp;R8&amp;"'!$L:$L"), MasterData!$B$3, INDIRECT("'"&amp;R8&amp;"'!$D:$D"), {"SRE","3003"}))</f>
        <v>6</v>
      </c>
      <c r="N8" s="170">
        <v>1</v>
      </c>
      <c r="O8" s="170" cm="1">
        <f t="array" aca="1" ref="O8" ca="1">SUM(COUNTIFS(INDIRECT("'"&amp;R8&amp;"'!$E:$E"), "&lt;="&amp;MasterData!$J7, INDIRECT("'"&amp;R8&amp;"'!$L:$L"), MasterData!$C$3:$C$18, INDIRECT("'"&amp;R8&amp;"'!$D:$D"), {"SRE","3003"}))</f>
        <v>1</v>
      </c>
      <c r="P8" s="170" cm="1">
        <f t="array" aca="1" ref="P8" ca="1">SUM(COUNTIFS(INDIRECT("'"&amp;R8&amp;"'!$E:$E"), "&lt;="&amp;MasterData!$J7, INDIRECT("'"&amp;R8&amp;"'!$L:$L"), MasterData!$D$3:$D$18, INDIRECT("'"&amp;R8&amp;"'!$D:$D"), {"SRE","3003"}))</f>
        <v>51</v>
      </c>
      <c r="Q8" s="170"/>
      <c r="R8" s="198" t="s">
        <v>1455</v>
      </c>
      <c r="S8" s="106"/>
      <c r="T8" s="106"/>
      <c r="U8" s="61"/>
    </row>
    <row r="9" spans="2:21" hidden="1" x14ac:dyDescent="0.35">
      <c r="B9" s="143" t="s">
        <v>186</v>
      </c>
      <c r="C9" s="166" cm="1">
        <f t="array" aca="1" ref="C9" ca="1">SUM(COUNTIFS(INDIRECT("'"&amp;R9&amp;"'!$E:$E"), "&lt;="&amp;MasterData!$J8, INDIRECT("'"&amp;R9&amp;"'!$D:$D"), {"SRE","3003"}))</f>
        <v>61</v>
      </c>
      <c r="D9" s="167" t="str">
        <f t="shared" ca="1" si="3"/>
        <v>9 (2)</v>
      </c>
      <c r="E9" s="168" t="str">
        <f t="shared" ca="1" si="0"/>
        <v>7 (2)</v>
      </c>
      <c r="F9" s="168" cm="1">
        <f t="array" aca="1" ref="F9" ca="1">SUM(COUNTIFS(INDIRECT("'"&amp;R9&amp;"'!$E:$E"), "&lt;="&amp;MasterData!$J8, INDIRECT("'"&amp;R9&amp;"'!$L:$L"), MasterData!$B$5, INDIRECT("'"&amp;R9&amp;"'!$D:$D"), {"SRE","3003"}))</f>
        <v>1</v>
      </c>
      <c r="G9" s="168" cm="1">
        <f t="array" aca="1" ref="G9" ca="1">SUM(COUNTIFS(INDIRECT("'"&amp;R9&amp;"'!$E:$E"), "&lt;="&amp;MasterData!$J8, INDIRECT("'"&amp;R9&amp;"'!$L:$L"), MasterData!$B$4, INDIRECT("'"&amp;R9&amp;"'!$D:$D"), {"SRE","3003"}))</f>
        <v>0</v>
      </c>
      <c r="H9" s="168">
        <f t="shared" ca="1" si="1"/>
        <v>1</v>
      </c>
      <c r="I9" s="169" t="str">
        <f ca="1">O9+P9&amp;" ("&amp;Q9&amp;")"</f>
        <v>52 (0)</v>
      </c>
      <c r="K9" s="170" cm="1">
        <f t="array" aca="1" ref="K9" ca="1">SUM(COUNTIFS(INDIRECT("'"&amp;R9&amp;"'!$E:$E"), "&lt;="&amp;MasterData!$J8, INDIRECT("'"&amp;R9&amp;"'!$L:$L"), MasterData!$B$3:$B$18, INDIRECT("'"&amp;R9&amp;"'!$D:$D"), {"SRE","3003"}))</f>
        <v>9</v>
      </c>
      <c r="L9" s="170" cm="1">
        <f t="array" aca="1" ref="L9" ca="1">SUM(COUNTIFS(INDIRECT("'"&amp;R9&amp;"'!$E:$E"), "&gt;="&amp;MasterData!$I8, INDIRECT("'"&amp;R9&amp;"'!$E:$E"), "&lt;="&amp;MasterData!$J8, INDIRECT("'"&amp;R9&amp;"'!$D:$D"), {"SRE","3003"}))</f>
        <v>2</v>
      </c>
      <c r="M9" s="170" cm="1">
        <f t="array" aca="1" ref="M9" ca="1">SUM(COUNTIFS(INDIRECT("'"&amp;R9&amp;"'!$E:$E"), "&lt;="&amp;MasterData!$J8, INDIRECT("'"&amp;R9&amp;"'!$L:$L"), MasterData!$B$3, INDIRECT("'"&amp;R9&amp;"'!$D:$D"), {"SRE","3003"}))</f>
        <v>7</v>
      </c>
      <c r="N9" s="170">
        <v>2</v>
      </c>
      <c r="O9" s="170" cm="1">
        <f t="array" aca="1" ref="O9" ca="1">SUM(COUNTIFS(INDIRECT("'"&amp;R9&amp;"'!$E:$E"), "&lt;="&amp;MasterData!$J8, INDIRECT("'"&amp;R9&amp;"'!$L:$L"), MasterData!$C$3:$C$18, INDIRECT("'"&amp;R9&amp;"'!$D:$D"), {"SRE","3003"}))</f>
        <v>1</v>
      </c>
      <c r="P9" s="170" cm="1">
        <f t="array" aca="1" ref="P9" ca="1">SUM(COUNTIFS(INDIRECT("'"&amp;R9&amp;"'!$E:$E"), "&lt;="&amp;MasterData!$J8, INDIRECT("'"&amp;R9&amp;"'!$L:$L"), MasterData!$D$3:$D$18, INDIRECT("'"&amp;R9&amp;"'!$D:$D"), {"SRE","3003"}))</f>
        <v>51</v>
      </c>
      <c r="Q9" s="170">
        <f ca="1">P9-P8</f>
        <v>0</v>
      </c>
      <c r="R9" s="171" t="s">
        <v>1456</v>
      </c>
      <c r="S9" s="106"/>
      <c r="T9" s="106"/>
      <c r="U9" s="61"/>
    </row>
    <row r="10" spans="2:21" hidden="1" x14ac:dyDescent="0.35">
      <c r="B10" s="143" t="s">
        <v>188</v>
      </c>
      <c r="C10" s="166" cm="1">
        <f t="array" aca="1" ref="C10" ca="1">SUM(COUNTIFS(INDIRECT("'"&amp;R10&amp;"'!$E:$E"), "&lt;="&amp;MasterData!$J9, INDIRECT("'"&amp;R10&amp;"'!$D:$D"), {"SRE","3003"}))</f>
        <v>62</v>
      </c>
      <c r="D10" s="167" t="str">
        <f t="shared" ca="1" si="3"/>
        <v>7 (1)</v>
      </c>
      <c r="E10" s="168" t="str">
        <f t="shared" ca="1" si="0"/>
        <v>6 (3)</v>
      </c>
      <c r="F10" s="168" cm="1">
        <f t="array" aca="1" ref="F10" ca="1">SUM(COUNTIFS(INDIRECT("'"&amp;R10&amp;"'!$E:$E"), "&lt;="&amp;MasterData!$J9, INDIRECT("'"&amp;R10&amp;"'!$L:$L"), MasterData!$B$5, INDIRECT("'"&amp;R10&amp;"'!$D:$D"), {"SRE","3003"}))</f>
        <v>0</v>
      </c>
      <c r="G10" s="168" cm="1">
        <f t="array" aca="1" ref="G10" ca="1">SUM(COUNTIFS(INDIRECT("'"&amp;R10&amp;"'!$E:$E"), "&lt;="&amp;MasterData!$J9, INDIRECT("'"&amp;R10&amp;"'!$L:$L"), MasterData!$B$4, INDIRECT("'"&amp;R10&amp;"'!$D:$D"), {"SRE","3003"}))</f>
        <v>0</v>
      </c>
      <c r="H10" s="168">
        <f t="shared" ca="1" si="1"/>
        <v>1</v>
      </c>
      <c r="I10" s="169" t="str">
        <f t="shared" ref="I10:I18" ca="1" si="4">O10+P10&amp;" ("&amp;Q10&amp;")"</f>
        <v>55 (2)</v>
      </c>
      <c r="K10" s="170" cm="1">
        <f t="array" aca="1" ref="K10" ca="1">SUM(COUNTIFS(INDIRECT("'"&amp;R10&amp;"'!$E:$E"), "&lt;="&amp;MasterData!$J9, INDIRECT("'"&amp;R10&amp;"'!$L:$L"), MasterData!$B$3:$B$18, INDIRECT("'"&amp;R10&amp;"'!$D:$D"), {"SRE","3003"}))</f>
        <v>7</v>
      </c>
      <c r="L10" s="170" cm="1">
        <f t="array" aca="1" ref="L10" ca="1">SUM(COUNTIFS(INDIRECT("'"&amp;R10&amp;"'!$E:$E"), "&gt;="&amp;MasterData!$I9, INDIRECT("'"&amp;R10&amp;"'!$E:$E"), "&lt;="&amp;MasterData!$J9, INDIRECT("'"&amp;R10&amp;"'!$D:$D"), {"SRE","3003"}))</f>
        <v>1</v>
      </c>
      <c r="M10" s="170" cm="1">
        <f t="array" aca="1" ref="M10" ca="1">SUM(COUNTIFS(INDIRECT("'"&amp;R10&amp;"'!$E:$E"), "&lt;="&amp;MasterData!$J9, INDIRECT("'"&amp;R10&amp;"'!$L:$L"), MasterData!$B$3, INDIRECT("'"&amp;R10&amp;"'!$D:$D"), {"SRE","3003"}))</f>
        <v>6</v>
      </c>
      <c r="N10" s="170">
        <v>3</v>
      </c>
      <c r="O10" s="170" cm="1">
        <f t="array" aca="1" ref="O10" ca="1">SUM(COUNTIFS(INDIRECT("'"&amp;R10&amp;"'!$E:$E"), "&lt;="&amp;MasterData!$J9, INDIRECT("'"&amp;R10&amp;"'!$L:$L"), MasterData!$C$3:$C$18, INDIRECT("'"&amp;R10&amp;"'!$D:$D"), {"SRE","3003"}))</f>
        <v>2</v>
      </c>
      <c r="P10" s="170" cm="1">
        <f t="array" aca="1" ref="P10" ca="1">SUM(COUNTIFS(INDIRECT("'"&amp;R10&amp;"'!$E:$E"), "&lt;="&amp;MasterData!$J9, INDIRECT("'"&amp;R10&amp;"'!$L:$L"), MasterData!$D$3:$D$18, INDIRECT("'"&amp;R10&amp;"'!$D:$D"), {"SRE","3003"}))</f>
        <v>53</v>
      </c>
      <c r="Q10" s="170">
        <f t="shared" ref="Q10:Q17" ca="1" si="5">P10-P9</f>
        <v>2</v>
      </c>
      <c r="R10" s="171" t="s">
        <v>1457</v>
      </c>
      <c r="S10" s="106"/>
      <c r="T10" s="106"/>
      <c r="U10" s="61"/>
    </row>
    <row r="11" spans="2:21" hidden="1" x14ac:dyDescent="0.35">
      <c r="B11" s="143" t="s">
        <v>189</v>
      </c>
      <c r="C11" s="166" cm="1">
        <f t="array" aca="1" ref="C11" ca="1">SUM(COUNTIFS(INDIRECT("'"&amp;R11&amp;"'!$E:$E"), "&lt;="&amp;MasterData!$J10, INDIRECT("'"&amp;R11&amp;"'!$D:$D"), {"SRE","3003"}))</f>
        <v>62</v>
      </c>
      <c r="D11" s="167" t="str">
        <f t="shared" ref="D11" ca="1" si="6">K11&amp;" ("&amp;L11&amp;")"</f>
        <v>6 (0)</v>
      </c>
      <c r="E11" s="168" t="str">
        <f t="shared" ref="E11" ca="1" si="7">M11&amp;" ("&amp;N11&amp;")"</f>
        <v>5 (2)</v>
      </c>
      <c r="F11" s="168" cm="1">
        <f t="array" aca="1" ref="F11" ca="1">SUM(COUNTIFS(INDIRECT("'"&amp;R11&amp;"'!$E:$E"), "&lt;="&amp;MasterData!$J10, INDIRECT("'"&amp;R11&amp;"'!$L:$L"), MasterData!$B$5, INDIRECT("'"&amp;R11&amp;"'!$D:$D"), {"SRE","3003"}))</f>
        <v>0</v>
      </c>
      <c r="G11" s="168" cm="1">
        <f t="array" aca="1" ref="G11" ca="1">SUM(COUNTIFS(INDIRECT("'"&amp;R11&amp;"'!$E:$E"), "&lt;="&amp;MasterData!$J10, INDIRECT("'"&amp;R11&amp;"'!$L:$L"), MasterData!$B$4, INDIRECT("'"&amp;R11&amp;"'!$D:$D"), {"SRE","3003"}))</f>
        <v>0</v>
      </c>
      <c r="H11" s="168">
        <f t="shared" ref="H11" ca="1" si="8">K11-M11-F11-G11</f>
        <v>1</v>
      </c>
      <c r="I11" s="169" t="str">
        <f t="shared" ca="1" si="4"/>
        <v>56 (3)</v>
      </c>
      <c r="K11" s="170" cm="1">
        <f t="array" aca="1" ref="K11" ca="1">SUM(COUNTIFS(INDIRECT("'"&amp;R11&amp;"'!$E:$E"), "&lt;="&amp;MasterData!$J10, INDIRECT("'"&amp;R11&amp;"'!$L:$L"), MasterData!$B$3:$B$18, INDIRECT("'"&amp;R11&amp;"'!$D:$D"), {"SRE","3003"}))</f>
        <v>6</v>
      </c>
      <c r="L11" s="170" cm="1">
        <f t="array" aca="1" ref="L11" ca="1">SUM(COUNTIFS(INDIRECT("'"&amp;R11&amp;"'!$E:$E"), "&gt;="&amp;MasterData!$I10, INDIRECT("'"&amp;R11&amp;"'!$E:$E"), "&lt;="&amp;MasterData!$J10, INDIRECT("'"&amp;R11&amp;"'!$D:$D"), {"SRE","3003"}))</f>
        <v>0</v>
      </c>
      <c r="M11" s="170" cm="1">
        <f t="array" aca="1" ref="M11" ca="1">SUM(COUNTIFS(INDIRECT("'"&amp;R11&amp;"'!$E:$E"), "&lt;="&amp;MasterData!$J10, INDIRECT("'"&amp;R11&amp;"'!$L:$L"), MasterData!$B$3, INDIRECT("'"&amp;R11&amp;"'!$D:$D"), {"SRE","3003"}))</f>
        <v>5</v>
      </c>
      <c r="N11" s="170">
        <v>2</v>
      </c>
      <c r="O11" s="170" cm="1">
        <f t="array" aca="1" ref="O11" ca="1">SUM(COUNTIFS(INDIRECT("'"&amp;R11&amp;"'!$E:$E"), "&lt;="&amp;MasterData!$J10, INDIRECT("'"&amp;R11&amp;"'!$L:$L"), MasterData!$C$3:$C$18, INDIRECT("'"&amp;R11&amp;"'!$D:$D"), {"SRE","3003"}))</f>
        <v>0</v>
      </c>
      <c r="P11" s="170" cm="1">
        <f t="array" aca="1" ref="P11" ca="1">SUM(COUNTIFS(INDIRECT("'"&amp;R11&amp;"'!$E:$E"), "&lt;="&amp;MasterData!$J10, INDIRECT("'"&amp;R11&amp;"'!$L:$L"), MasterData!$D$3:$D$18, INDIRECT("'"&amp;R11&amp;"'!$D:$D"), {"SRE","3003"}))</f>
        <v>56</v>
      </c>
      <c r="Q11" s="170">
        <f ca="1">P11-P10</f>
        <v>3</v>
      </c>
      <c r="R11" s="171" t="s">
        <v>1458</v>
      </c>
      <c r="S11" s="106"/>
      <c r="T11" s="106"/>
      <c r="U11" s="61"/>
    </row>
    <row r="12" spans="2:21" hidden="1" x14ac:dyDescent="0.35">
      <c r="B12" s="143" t="s">
        <v>190</v>
      </c>
      <c r="C12" s="166" cm="1">
        <f t="array" aca="1" ref="C12" ca="1">SUM(COUNTIFS(INDIRECT("'"&amp;R12&amp;"'!$E:$E"), "&lt;="&amp;MasterData!$J11, INDIRECT("'"&amp;R12&amp;"'!$D:$D"), {"SRE","3003"}))</f>
        <v>63</v>
      </c>
      <c r="D12" s="167" t="str">
        <f t="shared" ref="D12" ca="1" si="9">K12&amp;" ("&amp;L12&amp;")"</f>
        <v>4 (1)</v>
      </c>
      <c r="E12" s="168" t="str">
        <f t="shared" ref="E12" ca="1" si="10">M12&amp;" ("&amp;N12&amp;")"</f>
        <v>3 (1)</v>
      </c>
      <c r="F12" s="168" cm="1">
        <f t="array" aca="1" ref="F12" ca="1">SUM(COUNTIFS(INDIRECT("'"&amp;R12&amp;"'!$E:$E"), "&lt;="&amp;MasterData!$J11, INDIRECT("'"&amp;R12&amp;"'!$L:$L"), MasterData!$B$5, INDIRECT("'"&amp;R12&amp;"'!$D:$D"), {"SRE","3003"}))</f>
        <v>0</v>
      </c>
      <c r="G12" s="168" cm="1">
        <f t="array" aca="1" ref="G12" ca="1">SUM(COUNTIFS(INDIRECT("'"&amp;R12&amp;"'!$E:$E"), "&lt;="&amp;MasterData!$J11, INDIRECT("'"&amp;R12&amp;"'!$L:$L"), MasterData!$B$4, INDIRECT("'"&amp;R12&amp;"'!$D:$D"), {"SRE","3003"}))</f>
        <v>0</v>
      </c>
      <c r="H12" s="168">
        <f t="shared" ref="H12" ca="1" si="11">K12-M12-F12-G12</f>
        <v>1</v>
      </c>
      <c r="I12" s="169" t="str">
        <f t="shared" ca="1" si="4"/>
        <v>59 (3)</v>
      </c>
      <c r="K12" s="170" cm="1">
        <f t="array" aca="1" ref="K12" ca="1">SUM(COUNTIFS(INDIRECT("'"&amp;R12&amp;"'!$E:$E"), "&lt;="&amp;MasterData!$J11, INDIRECT("'"&amp;R12&amp;"'!$L:$L"), MasterData!$B$3:$B$18, INDIRECT("'"&amp;R12&amp;"'!$D:$D"), {"SRE","3003"}))</f>
        <v>4</v>
      </c>
      <c r="L12" s="170" cm="1">
        <f t="array" aca="1" ref="L12" ca="1">SUM(COUNTIFS(INDIRECT("'"&amp;R12&amp;"'!$E:$E"), "&gt;="&amp;MasterData!$I11, INDIRECT("'"&amp;R12&amp;"'!$E:$E"), "&lt;="&amp;MasterData!$J11, INDIRECT("'"&amp;R12&amp;"'!$D:$D"), {"SRE","3003"}))</f>
        <v>1</v>
      </c>
      <c r="M12" s="170" cm="1">
        <f t="array" aca="1" ref="M12" ca="1">SUM(COUNTIFS(INDIRECT("'"&amp;R12&amp;"'!$E:$E"), "&lt;="&amp;MasterData!$J11, INDIRECT("'"&amp;R12&amp;"'!$L:$L"), MasterData!$B$3, INDIRECT("'"&amp;R12&amp;"'!$D:$D"), {"SRE","3003"}))</f>
        <v>3</v>
      </c>
      <c r="N12" s="170">
        <v>1</v>
      </c>
      <c r="O12" s="170" cm="1">
        <f t="array" aca="1" ref="O12" ca="1">SUM(COUNTIFS(INDIRECT("'"&amp;R12&amp;"'!$E:$E"), "&lt;="&amp;MasterData!$J11, INDIRECT("'"&amp;R12&amp;"'!$L:$L"), MasterData!$C$3:$C$18, INDIRECT("'"&amp;R12&amp;"'!$D:$D"), {"SRE","3003"}))</f>
        <v>0</v>
      </c>
      <c r="P12" s="170" cm="1">
        <f t="array" aca="1" ref="P12" ca="1">SUM(COUNTIFS(INDIRECT("'"&amp;R12&amp;"'!$E:$E"), "&lt;="&amp;MasterData!$J11, INDIRECT("'"&amp;R12&amp;"'!$L:$L"), MasterData!$D$3:$D$18, INDIRECT("'"&amp;R12&amp;"'!$D:$D"), {"SRE","3003"}))</f>
        <v>59</v>
      </c>
      <c r="Q12" s="170">
        <f t="shared" ca="1" si="5"/>
        <v>3</v>
      </c>
      <c r="R12" s="171" t="s">
        <v>1459</v>
      </c>
      <c r="S12" s="106"/>
      <c r="T12" s="106"/>
      <c r="U12" s="61"/>
    </row>
    <row r="13" spans="2:21" hidden="1" x14ac:dyDescent="0.35">
      <c r="B13" s="23" t="s">
        <v>191</v>
      </c>
      <c r="C13" s="128" cm="1">
        <f t="array" aca="1" ref="C13" ca="1">SUM(COUNTIFS(INDIRECT("'"&amp;R13&amp;"'!$E:$E"), "&lt;="&amp;MasterData!$J12, INDIRECT("'"&amp;R13&amp;"'!$D:$D"), {"SRE","3003"}))</f>
        <v>63</v>
      </c>
      <c r="D13" s="144" t="str">
        <f t="shared" ref="D13" ca="1" si="12">K13&amp;" ("&amp;L13&amp;")"</f>
        <v>4 (0)</v>
      </c>
      <c r="E13" s="96" t="str">
        <f t="shared" ref="E13" ca="1" si="13">M13&amp;" ("&amp;N13&amp;")"</f>
        <v>3 (1)</v>
      </c>
      <c r="F13" s="96" cm="1">
        <f t="array" aca="1" ref="F13" ca="1">SUM(COUNTIFS(INDIRECT("'"&amp;R13&amp;"'!$E:$E"), "&lt;="&amp;MasterData!$J12, INDIRECT("'"&amp;R13&amp;"'!$L:$L"), MasterData!$B$5, INDIRECT("'"&amp;R13&amp;"'!$D:$D"), {"SRE","3003"}))</f>
        <v>0</v>
      </c>
      <c r="G13" s="96" cm="1">
        <f t="array" aca="1" ref="G13" ca="1">SUM(COUNTIFS(INDIRECT("'"&amp;R13&amp;"'!$E:$E"), "&lt;="&amp;MasterData!$J12, INDIRECT("'"&amp;R13&amp;"'!$L:$L"), MasterData!$B$4, INDIRECT("'"&amp;R13&amp;"'!$D:$D"), {"SRE","3003"}))</f>
        <v>0</v>
      </c>
      <c r="H13" s="96">
        <f t="shared" ref="H13" ca="1" si="14">K13-M13-F13-G13</f>
        <v>1</v>
      </c>
      <c r="I13" s="145" t="str">
        <f t="shared" ca="1" si="4"/>
        <v>59 (0)</v>
      </c>
      <c r="K13" s="103" cm="1">
        <f t="array" aca="1" ref="K13" ca="1">SUM(COUNTIFS(INDIRECT("'"&amp;R13&amp;"'!$E:$E"), "&lt;="&amp;MasterData!$J12, INDIRECT("'"&amp;R13&amp;"'!$L:$L"), MasterData!$B$3:$B$18, INDIRECT("'"&amp;R13&amp;"'!$D:$D"), {"SRE","3003"}))</f>
        <v>4</v>
      </c>
      <c r="L13" s="103" cm="1">
        <f t="array" aca="1" ref="L13" ca="1">SUM(COUNTIFS(INDIRECT("'"&amp;R13&amp;"'!$E:$E"), "&gt;="&amp;MasterData!$I12, INDIRECT("'"&amp;R13&amp;"'!$E:$E"), "&lt;="&amp;MasterData!$J12, INDIRECT("'"&amp;R13&amp;"'!$D:$D"), {"SRE","3003"}))</f>
        <v>0</v>
      </c>
      <c r="M13" s="103" cm="1">
        <f t="array" aca="1" ref="M13" ca="1">SUM(COUNTIFS(INDIRECT("'"&amp;R13&amp;"'!$E:$E"), "&lt;="&amp;MasterData!$J12, INDIRECT("'"&amp;R13&amp;"'!$L:$L"), MasterData!$B$3, INDIRECT("'"&amp;R13&amp;"'!$D:$D"), {"SRE","3003"}))</f>
        <v>3</v>
      </c>
      <c r="N13" s="103">
        <v>1</v>
      </c>
      <c r="O13" s="103" cm="1">
        <f t="array" aca="1" ref="O13" ca="1">SUM(COUNTIFS(INDIRECT("'"&amp;R13&amp;"'!$E:$E"), "&lt;="&amp;MasterData!$J12, INDIRECT("'"&amp;R13&amp;"'!$L:$L"), MasterData!$C$3:$C$18, INDIRECT("'"&amp;R13&amp;"'!$D:$D"), {"SRE","3003"}))</f>
        <v>0</v>
      </c>
      <c r="P13" s="103" cm="1">
        <f t="array" aca="1" ref="P13" ca="1">SUM(COUNTIFS(INDIRECT("'"&amp;R13&amp;"'!$E:$E"), "&lt;="&amp;MasterData!$J12, INDIRECT("'"&amp;R13&amp;"'!$L:$L"), MasterData!$D$3:$D$18, INDIRECT("'"&amp;R13&amp;"'!$D:$D"), {"SRE","3003"}))</f>
        <v>59</v>
      </c>
      <c r="Q13" s="103">
        <f t="shared" ca="1" si="5"/>
        <v>0</v>
      </c>
      <c r="R13" s="132" t="s">
        <v>1460</v>
      </c>
      <c r="S13" s="106"/>
      <c r="T13" s="106"/>
      <c r="U13" s="61"/>
    </row>
    <row r="14" spans="2:21" hidden="1" x14ac:dyDescent="0.35">
      <c r="B14" s="172" t="s">
        <v>192</v>
      </c>
      <c r="C14" s="173" cm="1">
        <f t="array" aca="1" ref="C14" ca="1">SUM(COUNTIFS(INDIRECT("'"&amp;R14&amp;"'!$E:$E"), "&lt;="&amp;MasterData!$J13, INDIRECT("'"&amp;R14&amp;"'!$D:$D"), {"SRE","3003"}))</f>
        <v>67</v>
      </c>
      <c r="D14" s="174" t="str">
        <f t="shared" ref="D14" ca="1" si="15">K14&amp;" ("&amp;L14&amp;")"</f>
        <v>7 (4)</v>
      </c>
      <c r="E14" s="175" t="str">
        <f t="shared" ref="E14" ca="1" si="16">M14&amp;" ("&amp;N14&amp;")"</f>
        <v>6 (1)</v>
      </c>
      <c r="F14" s="175" cm="1">
        <f t="array" aca="1" ref="F14" ca="1">SUM(COUNTIFS(INDIRECT("'"&amp;R14&amp;"'!$E:$E"), "&lt;="&amp;MasterData!$J13, INDIRECT("'"&amp;R14&amp;"'!$L:$L"), MasterData!$B$5, INDIRECT("'"&amp;R14&amp;"'!$D:$D"), {"SRE","3003"}))</f>
        <v>0</v>
      </c>
      <c r="G14" s="175" cm="1">
        <f t="array" aca="1" ref="G14" ca="1">SUM(COUNTIFS(INDIRECT("'"&amp;R14&amp;"'!$E:$E"), "&lt;="&amp;MasterData!$J13, INDIRECT("'"&amp;R14&amp;"'!$L:$L"), MasterData!$B$4, INDIRECT("'"&amp;R14&amp;"'!$D:$D"), {"SRE","3003"}))</f>
        <v>0</v>
      </c>
      <c r="H14" s="175">
        <f t="shared" ref="H14" ca="1" si="17">K14-M14-F14-G14</f>
        <v>1</v>
      </c>
      <c r="I14" s="176" t="str">
        <f t="shared" ca="1" si="4"/>
        <v>60 (1)</v>
      </c>
      <c r="K14" s="177" cm="1">
        <f t="array" aca="1" ref="K14" ca="1">SUM(COUNTIFS(INDIRECT("'"&amp;R14&amp;"'!$E:$E"), "&lt;="&amp;MasterData!$J13, INDIRECT("'"&amp;R14&amp;"'!$L:$L"), MasterData!$B$3:$B$18, INDIRECT("'"&amp;R14&amp;"'!$D:$D"), {"SRE","3003"}))</f>
        <v>7</v>
      </c>
      <c r="L14" s="177" cm="1">
        <f t="array" aca="1" ref="L14" ca="1">SUM(COUNTIFS(INDIRECT("'"&amp;R14&amp;"'!$E:$E"), "&gt;="&amp;MasterData!$I13, INDIRECT("'"&amp;R14&amp;"'!$E:$E"), "&lt;="&amp;MasterData!$J13, INDIRECT("'"&amp;R14&amp;"'!$D:$D"), {"SRE","3003"}))</f>
        <v>4</v>
      </c>
      <c r="M14" s="177" cm="1">
        <f t="array" aca="1" ref="M14" ca="1">SUM(COUNTIFS(INDIRECT("'"&amp;R14&amp;"'!$E:$E"), "&lt;="&amp;MasterData!$J13, INDIRECT("'"&amp;R14&amp;"'!$L:$L"), MasterData!$B$3, INDIRECT("'"&amp;R14&amp;"'!$D:$D"), {"SRE","3003"}))</f>
        <v>6</v>
      </c>
      <c r="N14" s="177">
        <v>1</v>
      </c>
      <c r="O14" s="177" cm="1">
        <f t="array" aca="1" ref="O14" ca="1">SUM(COUNTIFS(INDIRECT("'"&amp;R14&amp;"'!$E:$E"), "&lt;="&amp;MasterData!$J13, INDIRECT("'"&amp;R14&amp;"'!$L:$L"), MasterData!$C$3:$C$18, INDIRECT("'"&amp;R14&amp;"'!$D:$D"), {"SRE","3003"}))</f>
        <v>0</v>
      </c>
      <c r="P14" s="177" cm="1">
        <f t="array" aca="1" ref="P14" ca="1">SUM(COUNTIFS(INDIRECT("'"&amp;R14&amp;"'!$E:$E"), "&lt;="&amp;MasterData!$J13, INDIRECT("'"&amp;R14&amp;"'!$L:$L"), MasterData!$D$3:$D$18, INDIRECT("'"&amp;R14&amp;"'!$D:$D"), {"SRE","3003"}))</f>
        <v>60</v>
      </c>
      <c r="Q14" s="177">
        <f t="shared" ca="1" si="5"/>
        <v>1</v>
      </c>
      <c r="R14" s="178" t="s">
        <v>1461</v>
      </c>
      <c r="S14" s="106"/>
      <c r="T14" s="106"/>
      <c r="U14" s="61"/>
    </row>
    <row r="15" spans="2:21" hidden="1" x14ac:dyDescent="0.35">
      <c r="B15" s="143" t="s">
        <v>193</v>
      </c>
      <c r="C15" s="166" cm="1">
        <f t="array" aca="1" ref="C15" ca="1">SUM(COUNTIFS(INDIRECT("'"&amp;R15&amp;"'!$E:$E"), "&lt;="&amp;MasterData!$J14, INDIRECT("'"&amp;R15&amp;"'!$D:$D"), {"SRE","3003"}))</f>
        <v>67</v>
      </c>
      <c r="D15" s="167" t="str">
        <f t="shared" ref="D15" ca="1" si="18">K15&amp;" ("&amp;L15&amp;")"</f>
        <v>6 (0)</v>
      </c>
      <c r="E15" s="168" t="str">
        <f t="shared" ref="E15" ca="1" si="19">M15&amp;" ("&amp;N15&amp;")"</f>
        <v>5 (0)</v>
      </c>
      <c r="F15" s="168" cm="1">
        <f t="array" aca="1" ref="F15" ca="1">SUM(COUNTIFS(INDIRECT("'"&amp;R15&amp;"'!$E:$E"), "&lt;="&amp;MasterData!$J14, INDIRECT("'"&amp;R15&amp;"'!$L:$L"), MasterData!$B$5, INDIRECT("'"&amp;R15&amp;"'!$D:$D"), {"SRE","3003"}))</f>
        <v>0</v>
      </c>
      <c r="G15" s="168" cm="1">
        <f t="array" aca="1" ref="G15" ca="1">SUM(COUNTIFS(INDIRECT("'"&amp;R15&amp;"'!$E:$E"), "&lt;="&amp;MasterData!$J14, INDIRECT("'"&amp;R15&amp;"'!$L:$L"), MasterData!$B$4, INDIRECT("'"&amp;R15&amp;"'!$D:$D"), {"SRE","3003"}))</f>
        <v>0</v>
      </c>
      <c r="H15" s="168">
        <f t="shared" ref="H15" ca="1" si="20">K15-M15-F15-G15</f>
        <v>1</v>
      </c>
      <c r="I15" s="169" t="str">
        <f t="shared" ca="1" si="4"/>
        <v>61 (1)</v>
      </c>
      <c r="K15" s="103" cm="1">
        <f t="array" aca="1" ref="K15" ca="1">SUM(COUNTIFS(INDIRECT("'"&amp;R15&amp;"'!$E:$E"), "&lt;="&amp;MasterData!$J14, INDIRECT("'"&amp;R15&amp;"'!$L:$L"), MasterData!$B$3:$B$18, INDIRECT("'"&amp;R15&amp;"'!$D:$D"), {"SRE","3003"}))</f>
        <v>6</v>
      </c>
      <c r="L15" s="103" cm="1">
        <f t="array" aca="1" ref="L15" ca="1">SUM(COUNTIFS(INDIRECT("'"&amp;R15&amp;"'!$E:$E"), "&gt;="&amp;MasterData!$I14, INDIRECT("'"&amp;R15&amp;"'!$E:$E"), "&lt;="&amp;MasterData!$J14, INDIRECT("'"&amp;R15&amp;"'!$D:$D"), {"SRE","3003"}))</f>
        <v>0</v>
      </c>
      <c r="M15" s="103" cm="1">
        <f t="array" aca="1" ref="M15" ca="1">SUM(COUNTIFS(INDIRECT("'"&amp;R15&amp;"'!$E:$E"), "&lt;="&amp;MasterData!$J14, INDIRECT("'"&amp;R15&amp;"'!$L:$L"), MasterData!$B$3, INDIRECT("'"&amp;R15&amp;"'!$D:$D"), {"SRE","3003"}))</f>
        <v>5</v>
      </c>
      <c r="N15" s="103">
        <v>0</v>
      </c>
      <c r="O15" s="103" cm="1">
        <f t="array" aca="1" ref="O15" ca="1">SUM(COUNTIFS(INDIRECT("'"&amp;R15&amp;"'!$E:$E"), "&lt;="&amp;MasterData!$J14, INDIRECT("'"&amp;R15&amp;"'!$L:$L"), MasterData!$C$3:$C$18, INDIRECT("'"&amp;R15&amp;"'!$D:$D"), {"SRE","3003"}))</f>
        <v>0</v>
      </c>
      <c r="P15" s="103" cm="1">
        <f t="array" aca="1" ref="P15" ca="1">SUM(COUNTIFS(INDIRECT("'"&amp;R15&amp;"'!$E:$E"), "&lt;="&amp;MasterData!$J14, INDIRECT("'"&amp;R15&amp;"'!$L:$L"), MasterData!$D$3:$D$18, INDIRECT("'"&amp;R15&amp;"'!$D:$D"), {"SRE","3003"}))</f>
        <v>61</v>
      </c>
      <c r="Q15" s="103">
        <f t="shared" ca="1" si="5"/>
        <v>1</v>
      </c>
      <c r="R15" s="132" t="s">
        <v>1462</v>
      </c>
      <c r="S15" s="106"/>
      <c r="T15" s="106"/>
      <c r="U15" s="61"/>
    </row>
    <row r="16" spans="2:21" hidden="1" x14ac:dyDescent="0.35">
      <c r="B16" s="143" t="s">
        <v>194</v>
      </c>
      <c r="C16" s="166" cm="1">
        <f t="array" aca="1" ref="C16" ca="1">SUM(COUNTIFS(INDIRECT("'"&amp;R16&amp;"'!$E:$E"), "&lt;="&amp;MasterData!$J15, INDIRECT("'"&amp;R16&amp;"'!$D:$D"), {"SRE","3003"}))</f>
        <v>68</v>
      </c>
      <c r="D16" s="167" t="str">
        <f t="shared" ref="D16" ca="1" si="21">K16&amp;" ("&amp;L16&amp;")"</f>
        <v>4 (0)</v>
      </c>
      <c r="E16" s="168" t="str">
        <f t="shared" ref="E16" ca="1" si="22">M16&amp;" ("&amp;N16&amp;")"</f>
        <v>3 (1)</v>
      </c>
      <c r="F16" s="168" cm="1">
        <f t="array" aca="1" ref="F16" ca="1">SUM(COUNTIFS(INDIRECT("'"&amp;R16&amp;"'!$E:$E"), "&lt;="&amp;MasterData!$J15, INDIRECT("'"&amp;R16&amp;"'!$L:$L"), MasterData!$B$5, INDIRECT("'"&amp;R16&amp;"'!$D:$D"), {"SRE","3003"}))</f>
        <v>0</v>
      </c>
      <c r="G16" s="168" cm="1">
        <f t="array" aca="1" ref="G16" ca="1">SUM(COUNTIFS(INDIRECT("'"&amp;R16&amp;"'!$E:$E"), "&lt;="&amp;MasterData!$J15, INDIRECT("'"&amp;R16&amp;"'!$L:$L"), MasterData!$B$4, INDIRECT("'"&amp;R16&amp;"'!$D:$D"), {"SRE","3003"}))</f>
        <v>0</v>
      </c>
      <c r="H16" s="168">
        <f t="shared" ref="H16" ca="1" si="23">K16-M16-F16-G16</f>
        <v>1</v>
      </c>
      <c r="I16" s="169" t="str">
        <f t="shared" ca="1" si="4"/>
        <v>64 (3)</v>
      </c>
      <c r="K16" s="177" cm="1">
        <f t="array" aca="1" ref="K16" ca="1">SUM(COUNTIFS(INDIRECT("'"&amp;R16&amp;"'!$E:$E"), "&lt;="&amp;MasterData!$J15, INDIRECT("'"&amp;R16&amp;"'!$L:$L"), MasterData!$B$3:$B$18, INDIRECT("'"&amp;R16&amp;"'!$D:$D"), {"SRE","3003"}))</f>
        <v>4</v>
      </c>
      <c r="L16" s="177" cm="1">
        <f t="array" aca="1" ref="L16" ca="1">SUM(COUNTIFS(INDIRECT("'"&amp;R16&amp;"'!$E:$E"), "&gt;="&amp;MasterData!$I15, INDIRECT("'"&amp;R16&amp;"'!$E:$E"), "&lt;="&amp;MasterData!$J15, INDIRECT("'"&amp;R16&amp;"'!$D:$D"), {"SRE","3003"}))</f>
        <v>0</v>
      </c>
      <c r="M16" s="177" cm="1">
        <f t="array" aca="1" ref="M16" ca="1">SUM(COUNTIFS(INDIRECT("'"&amp;R16&amp;"'!$E:$E"), "&lt;="&amp;MasterData!$J15, INDIRECT("'"&amp;R16&amp;"'!$L:$L"), MasterData!$B$3, INDIRECT("'"&amp;R16&amp;"'!$D:$D"), {"SRE","3003"}))</f>
        <v>3</v>
      </c>
      <c r="N16" s="177">
        <v>1</v>
      </c>
      <c r="O16" s="177" cm="1">
        <f t="array" aca="1" ref="O16" ca="1">SUM(COUNTIFS(INDIRECT("'"&amp;R16&amp;"'!$E:$E"), "&lt;="&amp;MasterData!$J15, INDIRECT("'"&amp;R16&amp;"'!$L:$L"), MasterData!$C$3:$C$18, INDIRECT("'"&amp;R16&amp;"'!$D:$D"), {"SRE","3003"}))</f>
        <v>0</v>
      </c>
      <c r="P16" s="177" cm="1">
        <f t="array" aca="1" ref="P16" ca="1">SUM(COUNTIFS(INDIRECT("'"&amp;R16&amp;"'!$E:$E"), "&lt;="&amp;MasterData!$J15, INDIRECT("'"&amp;R16&amp;"'!$L:$L"), MasterData!$D$3:$D$18, INDIRECT("'"&amp;R16&amp;"'!$D:$D"), {"SRE","3003"}))</f>
        <v>64</v>
      </c>
      <c r="Q16" s="177">
        <f t="shared" ca="1" si="5"/>
        <v>3</v>
      </c>
      <c r="R16" s="178" t="s">
        <v>1464</v>
      </c>
      <c r="S16" s="106"/>
      <c r="T16" s="106"/>
      <c r="U16" s="61"/>
    </row>
    <row r="17" spans="2:25" hidden="1" x14ac:dyDescent="0.35">
      <c r="B17" s="143" t="s">
        <v>195</v>
      </c>
      <c r="C17" s="166" cm="1">
        <f t="array" aca="1" ref="C17" ca="1">SUM(COUNTIFS(INDIRECT("'"&amp;R17&amp;"'!$E:$E"), "&lt;="&amp;MasterData!$J16, INDIRECT("'"&amp;R17&amp;"'!$D:$D"), {"SRE","3003"}))</f>
        <v>69</v>
      </c>
      <c r="D17" s="167" t="str">
        <f t="shared" ref="D17" ca="1" si="24">K17&amp;" ("&amp;L17&amp;")"</f>
        <v>4 (1)</v>
      </c>
      <c r="E17" s="168" t="str">
        <f t="shared" ref="E17" ca="1" si="25">M17&amp;" ("&amp;N17&amp;")"</f>
        <v>3 (0)</v>
      </c>
      <c r="F17" s="168" cm="1">
        <f t="array" aca="1" ref="F17" ca="1">SUM(COUNTIFS(INDIRECT("'"&amp;R17&amp;"'!$E:$E"), "&lt;="&amp;MasterData!$J16, INDIRECT("'"&amp;R17&amp;"'!$L:$L"), MasterData!$B$5, INDIRECT("'"&amp;R17&amp;"'!$D:$D"), {"SRE","3003"}))</f>
        <v>0</v>
      </c>
      <c r="G17" s="168" cm="1">
        <f t="array" aca="1" ref="G17" ca="1">SUM(COUNTIFS(INDIRECT("'"&amp;R17&amp;"'!$E:$E"), "&lt;="&amp;MasterData!$J16, INDIRECT("'"&amp;R17&amp;"'!$L:$L"), MasterData!$B$4, INDIRECT("'"&amp;R17&amp;"'!$D:$D"), {"SRE","3003"}))</f>
        <v>0</v>
      </c>
      <c r="H17" s="168">
        <f t="shared" ref="H17" ca="1" si="26">K17-M17-F17-G17</f>
        <v>1</v>
      </c>
      <c r="I17" s="169" t="str">
        <f t="shared" ca="1" si="4"/>
        <v>65 (1)</v>
      </c>
      <c r="K17" s="170" cm="1">
        <f t="array" aca="1" ref="K17" ca="1">SUM(COUNTIFS(INDIRECT("'"&amp;R17&amp;"'!$E:$E"), "&lt;="&amp;MasterData!$J16, INDIRECT("'"&amp;R17&amp;"'!$L:$L"), MasterData!$B$3:$B$18, INDIRECT("'"&amp;R17&amp;"'!$D:$D"), {"SRE","3003"}))</f>
        <v>4</v>
      </c>
      <c r="L17" s="170" cm="1">
        <f t="array" aca="1" ref="L17" ca="1">SUM(COUNTIFS(INDIRECT("'"&amp;R17&amp;"'!$E:$E"), "&gt;="&amp;MasterData!$I16, INDIRECT("'"&amp;R17&amp;"'!$E:$E"), "&lt;="&amp;MasterData!$J16, INDIRECT("'"&amp;R17&amp;"'!$D:$D"), {"SRE","3003"}))</f>
        <v>1</v>
      </c>
      <c r="M17" s="170" cm="1">
        <f t="array" aca="1" ref="M17" ca="1">SUM(COUNTIFS(INDIRECT("'"&amp;R17&amp;"'!$E:$E"), "&lt;="&amp;MasterData!$J16, INDIRECT("'"&amp;R17&amp;"'!$L:$L"), MasterData!$B$3, INDIRECT("'"&amp;R17&amp;"'!$D:$D"), {"SRE","3003"}))</f>
        <v>3</v>
      </c>
      <c r="N17" s="170">
        <v>0</v>
      </c>
      <c r="O17" s="170" cm="1">
        <f t="array" aca="1" ref="O17" ca="1">SUM(COUNTIFS(INDIRECT("'"&amp;R17&amp;"'!$E:$E"), "&lt;="&amp;MasterData!$J16, INDIRECT("'"&amp;R17&amp;"'!$L:$L"), MasterData!$C$3:$C$18, INDIRECT("'"&amp;R17&amp;"'!$D:$D"), {"SRE","3003"}))</f>
        <v>0</v>
      </c>
      <c r="P17" s="170" cm="1">
        <f t="array" aca="1" ref="P17" ca="1">SUM(COUNTIFS(INDIRECT("'"&amp;R17&amp;"'!$E:$E"), "&lt;="&amp;MasterData!$J16, INDIRECT("'"&amp;R17&amp;"'!$L:$L"), MasterData!$D$3:$D$18, INDIRECT("'"&amp;R17&amp;"'!$D:$D"), {"SRE","3003"}))</f>
        <v>65</v>
      </c>
      <c r="Q17" s="170">
        <f t="shared" ca="1" si="5"/>
        <v>1</v>
      </c>
      <c r="R17" s="171" t="s">
        <v>1465</v>
      </c>
      <c r="S17" s="106"/>
      <c r="T17" s="106"/>
      <c r="U17" s="61"/>
      <c r="V17" s="61"/>
      <c r="W17" s="61"/>
      <c r="X17" s="61"/>
      <c r="Y17" s="61"/>
    </row>
    <row r="18" spans="2:25" hidden="1" x14ac:dyDescent="0.35">
      <c r="B18" s="143" t="s">
        <v>196</v>
      </c>
      <c r="C18" s="166" cm="1">
        <f t="array" aca="1" ref="C18" ca="1">SUM(COUNTIFS(INDIRECT("'"&amp;R18&amp;"'!$E:$E"), "&lt;="&amp;MasterData!$J17, INDIRECT("'"&amp;R18&amp;"'!$D:$D"), {"SRE","3003"}))</f>
        <v>69</v>
      </c>
      <c r="D18" s="167" t="str">
        <f t="shared" ref="D18" ca="1" si="27">K18&amp;" ("&amp;L18&amp;")"</f>
        <v>3 (0)</v>
      </c>
      <c r="E18" s="168" t="str">
        <f t="shared" ref="E18" ca="1" si="28">M18&amp;" ("&amp;N18&amp;")"</f>
        <v>2 (0)</v>
      </c>
      <c r="F18" s="168" cm="1">
        <f t="array" aca="1" ref="F18" ca="1">SUM(COUNTIFS(INDIRECT("'"&amp;R18&amp;"'!$E:$E"), "&lt;="&amp;MasterData!$J17, INDIRECT("'"&amp;R18&amp;"'!$L:$L"), MasterData!$B$5, INDIRECT("'"&amp;R18&amp;"'!$D:$D"), {"SRE","3003"}))</f>
        <v>0</v>
      </c>
      <c r="G18" s="168" cm="1">
        <f t="array" aca="1" ref="G18" ca="1">SUM(COUNTIFS(INDIRECT("'"&amp;R18&amp;"'!$E:$E"), "&lt;="&amp;MasterData!$J17, INDIRECT("'"&amp;R18&amp;"'!$L:$L"), MasterData!$B$4, INDIRECT("'"&amp;R18&amp;"'!$D:$D"), {"SRE","3003"}))</f>
        <v>0</v>
      </c>
      <c r="H18" s="168">
        <f t="shared" ref="H18" ca="1" si="29">K18-M18-F18-G18</f>
        <v>1</v>
      </c>
      <c r="I18" s="169" t="str">
        <f t="shared" ca="1" si="4"/>
        <v>66 (1)</v>
      </c>
      <c r="K18" s="170" cm="1">
        <f t="array" aca="1" ref="K18" ca="1">SUM(COUNTIFS(INDIRECT("'"&amp;R18&amp;"'!$E:$E"), "&lt;="&amp;MasterData!$J17, INDIRECT("'"&amp;R18&amp;"'!$L:$L"), MasterData!$B$3:$B$18, INDIRECT("'"&amp;R18&amp;"'!$D:$D"), {"SRE","3003"}))</f>
        <v>3</v>
      </c>
      <c r="L18" s="170" cm="1">
        <f t="array" aca="1" ref="L18" ca="1">SUM(COUNTIFS(INDIRECT("'"&amp;R18&amp;"'!$E:$E"), "&gt;="&amp;MasterData!$I17, INDIRECT("'"&amp;R18&amp;"'!$E:$E"), "&lt;="&amp;MasterData!$J17, INDIRECT("'"&amp;R18&amp;"'!$D:$D"), {"SRE","3003"}))</f>
        <v>0</v>
      </c>
      <c r="M18" s="170" cm="1">
        <f t="array" aca="1" ref="M18" ca="1">SUM(COUNTIFS(INDIRECT("'"&amp;R18&amp;"'!$E:$E"), "&lt;="&amp;MasterData!$J17, INDIRECT("'"&amp;R18&amp;"'!$L:$L"), MasterData!$B$3, INDIRECT("'"&amp;R18&amp;"'!$D:$D"), {"SRE","3003"}))</f>
        <v>2</v>
      </c>
      <c r="N18" s="170">
        <v>0</v>
      </c>
      <c r="O18" s="170" cm="1">
        <f t="array" aca="1" ref="O18" ca="1">SUM(COUNTIFS(INDIRECT("'"&amp;R18&amp;"'!$E:$E"), "&lt;="&amp;MasterData!$J17, INDIRECT("'"&amp;R18&amp;"'!$L:$L"), MasterData!$C$3:$C$18, INDIRECT("'"&amp;R18&amp;"'!$D:$D"), {"SRE","3003"}))</f>
        <v>0</v>
      </c>
      <c r="P18" s="170" cm="1">
        <f t="array" aca="1" ref="P18" ca="1">SUM(COUNTIFS(INDIRECT("'"&amp;R18&amp;"'!$E:$E"), "&lt;="&amp;MasterData!$J17, INDIRECT("'"&amp;R18&amp;"'!$L:$L"), MasterData!$D$3:$D$18, INDIRECT("'"&amp;R18&amp;"'!$D:$D"), {"SRE","3003"}))</f>
        <v>66</v>
      </c>
      <c r="Q18" s="170">
        <f t="shared" ref="Q18:Q23" ca="1" si="30">P18-P17</f>
        <v>1</v>
      </c>
      <c r="R18" s="171" t="s">
        <v>1466</v>
      </c>
      <c r="S18" s="106"/>
      <c r="T18" s="106"/>
      <c r="U18" s="61"/>
      <c r="V18" s="61"/>
      <c r="W18" s="61"/>
      <c r="X18" s="61"/>
      <c r="Y18" s="61"/>
    </row>
    <row r="19" spans="2:25" hidden="1" x14ac:dyDescent="0.35">
      <c r="B19" s="143" t="s">
        <v>197</v>
      </c>
      <c r="C19" s="166" cm="1">
        <f t="array" aca="1" ref="C19" ca="1">SUM(COUNTIFS(INDIRECT("'"&amp;R19&amp;"'!$E:$E"), "&lt;="&amp;MasterData!$J18, INDIRECT("'"&amp;R19&amp;"'!$D:$D"), {"SRE","3003"}))</f>
        <v>70</v>
      </c>
      <c r="D19" s="167" t="str">
        <f t="shared" ref="D19" ca="1" si="31">K19&amp;" ("&amp;L19&amp;")"</f>
        <v>4 (1)</v>
      </c>
      <c r="E19" s="168" t="str">
        <f t="shared" ref="E19" ca="1" si="32">M19&amp;" ("&amp;N19&amp;")"</f>
        <v>3 (0)</v>
      </c>
      <c r="F19" s="168" cm="1">
        <f t="array" aca="1" ref="F19" ca="1">SUM(COUNTIFS(INDIRECT("'"&amp;R19&amp;"'!$E:$E"), "&lt;="&amp;MasterData!$J18, INDIRECT("'"&amp;R19&amp;"'!$L:$L"), MasterData!$B$5, INDIRECT("'"&amp;R19&amp;"'!$D:$D"), {"SRE","3003"}))</f>
        <v>0</v>
      </c>
      <c r="G19" s="168" cm="1">
        <f t="array" aca="1" ref="G19" ca="1">SUM(COUNTIFS(INDIRECT("'"&amp;R19&amp;"'!$E:$E"), "&lt;="&amp;MasterData!$J18, INDIRECT("'"&amp;R19&amp;"'!$L:$L"), MasterData!$B$4, INDIRECT("'"&amp;R19&amp;"'!$D:$D"), {"SRE","3003"}))</f>
        <v>0</v>
      </c>
      <c r="H19" s="168">
        <f t="shared" ref="H19" ca="1" si="33">K19-M19-F19-G19</f>
        <v>1</v>
      </c>
      <c r="I19" s="169" t="str">
        <f t="shared" ref="I19" ca="1" si="34">O19+P19&amp;" ("&amp;Q19&amp;")"</f>
        <v>66 (0)</v>
      </c>
      <c r="K19" s="170" cm="1">
        <f t="array" aca="1" ref="K19" ca="1">SUM(COUNTIFS(INDIRECT("'"&amp;R19&amp;"'!$E:$E"), "&lt;="&amp;MasterData!$J18, INDIRECT("'"&amp;R19&amp;"'!$L:$L"), MasterData!$B$3:$B$18, INDIRECT("'"&amp;R19&amp;"'!$D:$D"), {"SRE","3003"}))</f>
        <v>4</v>
      </c>
      <c r="L19" s="170" cm="1">
        <f t="array" aca="1" ref="L19" ca="1">SUM(COUNTIFS(INDIRECT("'"&amp;R19&amp;"'!$E:$E"), "&gt;="&amp;MasterData!$I18, INDIRECT("'"&amp;R19&amp;"'!$E:$E"), "&lt;="&amp;MasterData!$J18, INDIRECT("'"&amp;R19&amp;"'!$D:$D"), {"SRE","3003"}))</f>
        <v>1</v>
      </c>
      <c r="M19" s="170" cm="1">
        <f t="array" aca="1" ref="M19" ca="1">SUM(COUNTIFS(INDIRECT("'"&amp;R19&amp;"'!$E:$E"), "&lt;="&amp;MasterData!$J18, INDIRECT("'"&amp;R19&amp;"'!$L:$L"), MasterData!$B$3, INDIRECT("'"&amp;R19&amp;"'!$D:$D"), {"SRE","3003"}))</f>
        <v>3</v>
      </c>
      <c r="N19" s="170">
        <v>0</v>
      </c>
      <c r="O19" s="170" cm="1">
        <f t="array" aca="1" ref="O19" ca="1">SUM(COUNTIFS(INDIRECT("'"&amp;R19&amp;"'!$E:$E"), "&lt;="&amp;MasterData!$J18, INDIRECT("'"&amp;R19&amp;"'!$L:$L"), MasterData!$C$3:$C$18, INDIRECT("'"&amp;R19&amp;"'!$D:$D"), {"SRE","3003"}))</f>
        <v>0</v>
      </c>
      <c r="P19" s="170" cm="1">
        <f t="array" aca="1" ref="P19" ca="1">SUM(COUNTIFS(INDIRECT("'"&amp;R19&amp;"'!$E:$E"), "&lt;="&amp;MasterData!$J18, INDIRECT("'"&amp;R19&amp;"'!$L:$L"), MasterData!$D$3:$D$18, INDIRECT("'"&amp;R19&amp;"'!$D:$D"), {"SRE","3003"}))</f>
        <v>66</v>
      </c>
      <c r="Q19" s="170">
        <f t="shared" ca="1" si="30"/>
        <v>0</v>
      </c>
      <c r="R19" s="171" t="s">
        <v>1467</v>
      </c>
      <c r="S19" s="106"/>
      <c r="T19" s="106"/>
      <c r="U19" s="61"/>
      <c r="V19" s="61"/>
      <c r="W19" s="61"/>
      <c r="X19" s="61"/>
      <c r="Y19" s="61"/>
    </row>
    <row r="20" spans="2:25" x14ac:dyDescent="0.35">
      <c r="B20" s="23" t="s">
        <v>198</v>
      </c>
      <c r="C20" s="128" cm="1">
        <f t="array" aca="1" ref="C20" ca="1">SUM(COUNTIFS(INDIRECT("'"&amp;R20&amp;"'!$E:$E"), "&lt;="&amp;MasterData!$J19, INDIRECT("'"&amp;R20&amp;"'!$D:$D"), {"SRE","3003"}))</f>
        <v>73</v>
      </c>
      <c r="D20" s="144" t="str">
        <f t="shared" ref="D20" ca="1" si="35">K20&amp;" ("&amp;L20&amp;")"</f>
        <v>6 (3)</v>
      </c>
      <c r="E20" s="96" t="str">
        <f t="shared" ref="E20" ca="1" si="36">M20&amp;" ("&amp;N20&amp;")"</f>
        <v>5 (0)</v>
      </c>
      <c r="F20" s="96" cm="1">
        <f t="array" aca="1" ref="F20" ca="1">SUM(COUNTIFS(INDIRECT("'"&amp;R20&amp;"'!$E:$E"), "&lt;="&amp;MasterData!$J19, INDIRECT("'"&amp;R20&amp;"'!$L:$L"), MasterData!$B$5, INDIRECT("'"&amp;R20&amp;"'!$D:$D"), {"SRE","3003"}))</f>
        <v>0</v>
      </c>
      <c r="G20" s="96" cm="1">
        <f t="array" aca="1" ref="G20" ca="1">SUM(COUNTIFS(INDIRECT("'"&amp;R20&amp;"'!$E:$E"), "&lt;="&amp;MasterData!$J19, INDIRECT("'"&amp;R20&amp;"'!$L:$L"), MasterData!$B$4, INDIRECT("'"&amp;R20&amp;"'!$D:$D"), {"SRE","3003"}))</f>
        <v>0</v>
      </c>
      <c r="H20" s="96">
        <f t="shared" ref="H20" ca="1" si="37">K20-M20-F20-G20</f>
        <v>1</v>
      </c>
      <c r="I20" s="145" t="str">
        <f t="shared" ref="I20" ca="1" si="38">O20+P20&amp;" ("&amp;Q20&amp;")"</f>
        <v>67 (1)</v>
      </c>
      <c r="K20" s="103" cm="1">
        <f t="array" aca="1" ref="K20" ca="1">SUM(COUNTIFS(INDIRECT("'"&amp;R20&amp;"'!$E:$E"), "&lt;="&amp;MasterData!$J19, INDIRECT("'"&amp;R20&amp;"'!$L:$L"), MasterData!$B$3:$B$18, INDIRECT("'"&amp;R20&amp;"'!$D:$D"), {"SRE","3003"}))</f>
        <v>6</v>
      </c>
      <c r="L20" s="103" cm="1">
        <f t="array" aca="1" ref="L20" ca="1">SUM(COUNTIFS(INDIRECT("'"&amp;R20&amp;"'!$E:$E"), "&gt;="&amp;MasterData!$I19, INDIRECT("'"&amp;R20&amp;"'!$E:$E"), "&lt;="&amp;MasterData!$J19, INDIRECT("'"&amp;R20&amp;"'!$D:$D"), {"SRE","3003"}))</f>
        <v>3</v>
      </c>
      <c r="M20" s="103" cm="1">
        <f t="array" aca="1" ref="M20" ca="1">SUM(COUNTIFS(INDIRECT("'"&amp;R20&amp;"'!$E:$E"), "&lt;="&amp;MasterData!$J19, INDIRECT("'"&amp;R20&amp;"'!$L:$L"), MasterData!$B$3, INDIRECT("'"&amp;R20&amp;"'!$D:$D"), {"SRE","3003"}))</f>
        <v>5</v>
      </c>
      <c r="N20" s="103">
        <v>0</v>
      </c>
      <c r="O20" s="103" cm="1">
        <f t="array" aca="1" ref="O20" ca="1">SUM(COUNTIFS(INDIRECT("'"&amp;R20&amp;"'!$E:$E"), "&lt;="&amp;MasterData!$J19, INDIRECT("'"&amp;R20&amp;"'!$L:$L"), MasterData!$C$3:$C$18, INDIRECT("'"&amp;R20&amp;"'!$D:$D"), {"SRE","3003"}))</f>
        <v>0</v>
      </c>
      <c r="P20" s="103" cm="1">
        <f t="array" aca="1" ref="P20" ca="1">SUM(COUNTIFS(INDIRECT("'"&amp;R20&amp;"'!$E:$E"), "&lt;="&amp;MasterData!$J19, INDIRECT("'"&amp;R20&amp;"'!$L:$L"), MasterData!$D$3:$D$18, INDIRECT("'"&amp;R20&amp;"'!$D:$D"), {"SRE","3003"}))</f>
        <v>67</v>
      </c>
      <c r="Q20" s="103">
        <f t="shared" ca="1" si="30"/>
        <v>1</v>
      </c>
      <c r="R20" s="132" t="s">
        <v>1468</v>
      </c>
      <c r="S20" s="106"/>
      <c r="T20" s="106"/>
      <c r="U20" s="61"/>
      <c r="V20" s="61"/>
      <c r="W20" s="61"/>
      <c r="X20" s="61"/>
      <c r="Y20" s="61"/>
    </row>
    <row r="21" spans="2:25" x14ac:dyDescent="0.35">
      <c r="B21" s="32" t="s">
        <v>200</v>
      </c>
      <c r="C21" s="33" cm="1">
        <f t="array" aca="1" ref="C21" ca="1">SUM(COUNTIFS(INDIRECT("'"&amp;R21&amp;"'!$E:$E"), "&lt;="&amp;MasterData!$J20, INDIRECT("'"&amp;R21&amp;"'!$D:$D"), {"SRE","3003"}))</f>
        <v>73</v>
      </c>
      <c r="D21" s="101" t="str">
        <f t="shared" ref="D21" ca="1" si="39">K21&amp;" ("&amp;L21&amp;")"</f>
        <v>5 (0)</v>
      </c>
      <c r="E21" s="97" t="str">
        <f t="shared" ref="E21" ca="1" si="40">M21&amp;" ("&amp;N21&amp;")"</f>
        <v>4 (0)</v>
      </c>
      <c r="F21" s="97" cm="1">
        <f t="array" aca="1" ref="F21" ca="1">SUM(COUNTIFS(INDIRECT("'"&amp;R21&amp;"'!$E:$E"), "&lt;="&amp;MasterData!$J20, INDIRECT("'"&amp;R21&amp;"'!$L:$L"), MasterData!$B$5, INDIRECT("'"&amp;R21&amp;"'!$D:$D"), {"SRE","3003"}))</f>
        <v>0</v>
      </c>
      <c r="G21" s="97" cm="1">
        <f t="array" aca="1" ref="G21" ca="1">SUM(COUNTIFS(INDIRECT("'"&amp;R21&amp;"'!$E:$E"), "&lt;="&amp;MasterData!$J20, INDIRECT("'"&amp;R21&amp;"'!$L:$L"), MasterData!$B$4, INDIRECT("'"&amp;R21&amp;"'!$D:$D"), {"SRE","3003"}))</f>
        <v>0</v>
      </c>
      <c r="H21" s="97">
        <f t="shared" ref="H21" ca="1" si="41">K21-M21-F21-G21</f>
        <v>1</v>
      </c>
      <c r="I21" s="146" t="str">
        <f t="shared" ref="I21" ca="1" si="42">O21+P21&amp;" ("&amp;Q21&amp;")"</f>
        <v>68 (1)</v>
      </c>
      <c r="K21" s="93" cm="1">
        <f t="array" aca="1" ref="K21" ca="1">SUM(COUNTIFS(INDIRECT("'"&amp;R21&amp;"'!$E:$E"), "&lt;="&amp;MasterData!$J20, INDIRECT("'"&amp;R21&amp;"'!$L:$L"), MasterData!$B$3:$B$18, INDIRECT("'"&amp;R21&amp;"'!$D:$D"), {"SRE","3003"}))</f>
        <v>5</v>
      </c>
      <c r="L21" s="93" cm="1">
        <f t="array" aca="1" ref="L21" ca="1">SUM(COUNTIFS(INDIRECT("'"&amp;R21&amp;"'!$E:$E"), "&gt;="&amp;MasterData!$I20, INDIRECT("'"&amp;R21&amp;"'!$E:$E"), "&lt;="&amp;MasterData!$J20, INDIRECT("'"&amp;R21&amp;"'!$D:$D"), {"SRE","3003"}))</f>
        <v>0</v>
      </c>
      <c r="M21" s="93" cm="1">
        <f t="array" aca="1" ref="M21" ca="1">SUM(COUNTIFS(INDIRECT("'"&amp;R21&amp;"'!$E:$E"), "&lt;="&amp;MasterData!$J20, INDIRECT("'"&amp;R21&amp;"'!$L:$L"), MasterData!$B$3, INDIRECT("'"&amp;R21&amp;"'!$D:$D"), {"SRE","3003"}))</f>
        <v>4</v>
      </c>
      <c r="N21" s="93">
        <v>0</v>
      </c>
      <c r="O21" s="93" cm="1">
        <f t="array" aca="1" ref="O21" ca="1">SUM(COUNTIFS(INDIRECT("'"&amp;R21&amp;"'!$E:$E"), "&lt;="&amp;MasterData!$J20, INDIRECT("'"&amp;R21&amp;"'!$L:$L"), MasterData!$C$3:$C$18, INDIRECT("'"&amp;R21&amp;"'!$D:$D"), {"SRE","3003"}))</f>
        <v>0</v>
      </c>
      <c r="P21" s="93" cm="1">
        <f t="array" aca="1" ref="P21" ca="1">SUM(COUNTIFS(INDIRECT("'"&amp;R21&amp;"'!$E:$E"), "&lt;="&amp;MasterData!$J20, INDIRECT("'"&amp;R21&amp;"'!$L:$L"), MasterData!$D$3:$D$18, INDIRECT("'"&amp;R21&amp;"'!$D:$D"), {"SRE","3003"}))</f>
        <v>68</v>
      </c>
      <c r="Q21" s="93">
        <f t="shared" ca="1" si="30"/>
        <v>1</v>
      </c>
      <c r="R21" s="104" t="s">
        <v>1469</v>
      </c>
      <c r="S21" s="106"/>
      <c r="T21" s="106"/>
      <c r="U21" s="61"/>
      <c r="V21" s="61"/>
      <c r="W21" s="61"/>
      <c r="X21" s="61"/>
      <c r="Y21" s="61"/>
    </row>
    <row r="22" spans="2:25" x14ac:dyDescent="0.35">
      <c r="B22" s="32" t="s">
        <v>202</v>
      </c>
      <c r="C22" s="33" cm="1">
        <f t="array" aca="1" ref="C22" ca="1">SUM(COUNTIFS(INDIRECT("'"&amp;R22&amp;"'!$E:$E"), "&lt;="&amp;MasterData!$J21, INDIRECT("'"&amp;R22&amp;"'!$D:$D"), {"SRE","3003"}))</f>
        <v>73</v>
      </c>
      <c r="D22" s="101" t="str">
        <f t="shared" ref="D22" ca="1" si="43">K22&amp;" ("&amp;L22&amp;")"</f>
        <v>4 (0)</v>
      </c>
      <c r="E22" s="97" t="str">
        <f t="shared" ref="E22" ca="1" si="44">M22&amp;" ("&amp;N22&amp;")"</f>
        <v>3 (0)</v>
      </c>
      <c r="F22" s="97" cm="1">
        <f t="array" aca="1" ref="F22" ca="1">SUM(COUNTIFS(INDIRECT("'"&amp;R22&amp;"'!$E:$E"), "&lt;="&amp;MasterData!$J21, INDIRECT("'"&amp;R22&amp;"'!$L:$L"), MasterData!$B$5, INDIRECT("'"&amp;R22&amp;"'!$D:$D"), {"SRE","3003"}))</f>
        <v>0</v>
      </c>
      <c r="G22" s="97" cm="1">
        <f t="array" aca="1" ref="G22" ca="1">SUM(COUNTIFS(INDIRECT("'"&amp;R22&amp;"'!$E:$E"), "&lt;="&amp;MasterData!$J21, INDIRECT("'"&amp;R22&amp;"'!$L:$L"), MasterData!$B$4, INDIRECT("'"&amp;R22&amp;"'!$D:$D"), {"SRE","3003"}))</f>
        <v>0</v>
      </c>
      <c r="H22" s="97">
        <f t="shared" ref="H22" ca="1" si="45">K22-M22-F22-G22</f>
        <v>1</v>
      </c>
      <c r="I22" s="146" t="str">
        <f t="shared" ref="I22" ca="1" si="46">O22+P22&amp;" ("&amp;Q22&amp;")"</f>
        <v>69 (1)</v>
      </c>
      <c r="K22" s="93" cm="1">
        <f t="array" aca="1" ref="K22" ca="1">SUM(COUNTIFS(INDIRECT("'"&amp;R22&amp;"'!$E:$E"), "&lt;="&amp;MasterData!$J21, INDIRECT("'"&amp;R22&amp;"'!$L:$L"), MasterData!$B$3:$B$18, INDIRECT("'"&amp;R22&amp;"'!$D:$D"), {"SRE","3003"}))</f>
        <v>4</v>
      </c>
      <c r="L22" s="93" cm="1">
        <f t="array" aca="1" ref="L22" ca="1">SUM(COUNTIFS(INDIRECT("'"&amp;R22&amp;"'!$E:$E"), "&gt;="&amp;MasterData!$I21, INDIRECT("'"&amp;R22&amp;"'!$E:$E"), "&lt;="&amp;MasterData!$J21, INDIRECT("'"&amp;R22&amp;"'!$D:$D"), {"SRE","3003"}))</f>
        <v>0</v>
      </c>
      <c r="M22" s="93" cm="1">
        <f t="array" aca="1" ref="M22" ca="1">SUM(COUNTIFS(INDIRECT("'"&amp;R22&amp;"'!$E:$E"), "&lt;="&amp;MasterData!$J21, INDIRECT("'"&amp;R22&amp;"'!$L:$L"), MasterData!$B$3, INDIRECT("'"&amp;R22&amp;"'!$D:$D"), {"SRE","3003"}))</f>
        <v>3</v>
      </c>
      <c r="N22" s="93">
        <v>0</v>
      </c>
      <c r="O22" s="93" cm="1">
        <f t="array" aca="1" ref="O22" ca="1">SUM(COUNTIFS(INDIRECT("'"&amp;R22&amp;"'!$E:$E"), "&lt;="&amp;MasterData!$J21, INDIRECT("'"&amp;R22&amp;"'!$L:$L"), MasterData!$C$3:$C$18, INDIRECT("'"&amp;R22&amp;"'!$D:$D"), {"SRE","3003"}))</f>
        <v>0</v>
      </c>
      <c r="P22" s="93" cm="1">
        <f t="array" aca="1" ref="P22" ca="1">SUM(COUNTIFS(INDIRECT("'"&amp;R22&amp;"'!$E:$E"), "&lt;="&amp;MasterData!$J21, INDIRECT("'"&amp;R22&amp;"'!$L:$L"), MasterData!$D$3:$D$18, INDIRECT("'"&amp;R22&amp;"'!$D:$D"), {"SRE","3003"}))</f>
        <v>69</v>
      </c>
      <c r="Q22" s="93">
        <f t="shared" ca="1" si="30"/>
        <v>1</v>
      </c>
      <c r="R22" s="104" t="s">
        <v>1470</v>
      </c>
      <c r="S22" s="106"/>
      <c r="T22" s="106"/>
      <c r="U22" s="61"/>
      <c r="V22" s="61"/>
      <c r="W22" s="61"/>
      <c r="X22" s="61"/>
      <c r="Y22" s="61"/>
    </row>
    <row r="23" spans="2:25" x14ac:dyDescent="0.35">
      <c r="B23" s="32" t="s">
        <v>203</v>
      </c>
      <c r="C23" s="33" cm="1">
        <f t="array" aca="1" ref="C23" ca="1">SUM(COUNTIFS(INDIRECT("'"&amp;R23&amp;"'!$E:$E"), "&lt;="&amp;MasterData!$J22, INDIRECT("'"&amp;R23&amp;"'!$D:$D"), {"SRE","3003"}))</f>
        <v>76</v>
      </c>
      <c r="D23" s="101" t="str">
        <f t="shared" ref="D23" ca="1" si="47">K23&amp;" ("&amp;L23&amp;")"</f>
        <v>5 (3)</v>
      </c>
      <c r="E23" s="97" t="str">
        <f t="shared" ref="E23" ca="1" si="48">M23&amp;" ("&amp;N23&amp;")"</f>
        <v>5 (0)</v>
      </c>
      <c r="F23" s="97" cm="1">
        <f t="array" aca="1" ref="F23" ca="1">SUM(COUNTIFS(INDIRECT("'"&amp;R23&amp;"'!$E:$E"), "&lt;="&amp;MasterData!$J22, INDIRECT("'"&amp;R23&amp;"'!$L:$L"), MasterData!$B$5, INDIRECT("'"&amp;R23&amp;"'!$D:$D"), {"SRE","3003"}))</f>
        <v>0</v>
      </c>
      <c r="G23" s="97" cm="1">
        <f t="array" aca="1" ref="G23" ca="1">SUM(COUNTIFS(INDIRECT("'"&amp;R23&amp;"'!$E:$E"), "&lt;="&amp;MasterData!$J22, INDIRECT("'"&amp;R23&amp;"'!$L:$L"), MasterData!$B$4, INDIRECT("'"&amp;R23&amp;"'!$D:$D"), {"SRE","3003"}))</f>
        <v>0</v>
      </c>
      <c r="H23" s="97">
        <f t="shared" ref="H23" ca="1" si="49">K23-M23-F23-G23</f>
        <v>0</v>
      </c>
      <c r="I23" s="146" t="str">
        <f t="shared" ref="I23" ca="1" si="50">O23+P23&amp;" ("&amp;Q23&amp;")"</f>
        <v>71 (2)</v>
      </c>
      <c r="K23" s="93" cm="1">
        <f t="array" aca="1" ref="K23" ca="1">SUM(COUNTIFS(INDIRECT("'"&amp;R23&amp;"'!$E:$E"), "&lt;="&amp;MasterData!$J22, INDIRECT("'"&amp;R23&amp;"'!$L:$L"), MasterData!$B$3:$B$18, INDIRECT("'"&amp;R23&amp;"'!$D:$D"), {"SRE","3003"}))</f>
        <v>5</v>
      </c>
      <c r="L23" s="93" cm="1">
        <f t="array" aca="1" ref="L23" ca="1">SUM(COUNTIFS(INDIRECT("'"&amp;R23&amp;"'!$E:$E"), "&gt;="&amp;MasterData!$I22, INDIRECT("'"&amp;R23&amp;"'!$E:$E"), "&lt;="&amp;MasterData!$J22, INDIRECT("'"&amp;R23&amp;"'!$D:$D"), {"SRE","3003"}))</f>
        <v>3</v>
      </c>
      <c r="M23" s="93" cm="1">
        <f t="array" aca="1" ref="M23" ca="1">SUM(COUNTIFS(INDIRECT("'"&amp;R23&amp;"'!$E:$E"), "&lt;="&amp;MasterData!$J22, INDIRECT("'"&amp;R23&amp;"'!$L:$L"), MasterData!$B$3, INDIRECT("'"&amp;R23&amp;"'!$D:$D"), {"SRE","3003"}))</f>
        <v>5</v>
      </c>
      <c r="N23" s="93">
        <v>0</v>
      </c>
      <c r="O23" s="93" cm="1">
        <f t="array" aca="1" ref="O23" ca="1">SUM(COUNTIFS(INDIRECT("'"&amp;R23&amp;"'!$E:$E"), "&lt;="&amp;MasterData!$J22, INDIRECT("'"&amp;R23&amp;"'!$L:$L"), MasterData!$C$3:$C$18, INDIRECT("'"&amp;R23&amp;"'!$D:$D"), {"SRE","3003"}))</f>
        <v>0</v>
      </c>
      <c r="P23" s="93" cm="1">
        <f t="array" aca="1" ref="P23" ca="1">SUM(COUNTIFS(INDIRECT("'"&amp;R23&amp;"'!$E:$E"), "&lt;="&amp;MasterData!$J22, INDIRECT("'"&amp;R23&amp;"'!$L:$L"), MasterData!$D$3:$D$18, INDIRECT("'"&amp;R23&amp;"'!$D:$D"), {"SRE","3003"}))</f>
        <v>71</v>
      </c>
      <c r="Q23" s="93">
        <f t="shared" ca="1" si="30"/>
        <v>2</v>
      </c>
      <c r="R23" s="104" t="s">
        <v>1471</v>
      </c>
      <c r="S23" s="106"/>
      <c r="T23" s="106"/>
      <c r="U23" s="61"/>
      <c r="V23" s="61"/>
      <c r="W23" s="61"/>
      <c r="X23" s="61"/>
      <c r="Y23" s="61"/>
    </row>
    <row r="24" spans="2:25" x14ac:dyDescent="0.35">
      <c r="B24" s="32" t="s">
        <v>204</v>
      </c>
      <c r="C24" s="33" cm="1">
        <f t="array" aca="1" ref="C24" ca="1">SUM(COUNTIFS(INDIRECT("'"&amp;R24&amp;"'!$E:$E"), "&lt;="&amp;MasterData!$J23, INDIRECT("'"&amp;R24&amp;"'!$D:$D"), {"SRE","3003"}))</f>
        <v>79</v>
      </c>
      <c r="D24" s="101" t="str">
        <f t="shared" ref="D24" ca="1" si="51">K24&amp;" ("&amp;L24&amp;")"</f>
        <v>8 (3)</v>
      </c>
      <c r="E24" s="97" t="str">
        <f t="shared" ref="E24" ca="1" si="52">M24&amp;" ("&amp;N24&amp;")"</f>
        <v>7 (0)</v>
      </c>
      <c r="F24" s="97" cm="1">
        <f t="array" aca="1" ref="F24" ca="1">SUM(COUNTIFS(INDIRECT("'"&amp;R24&amp;"'!$E:$E"), "&lt;="&amp;MasterData!$J23, INDIRECT("'"&amp;R24&amp;"'!$L:$L"), MasterData!$B$5, INDIRECT("'"&amp;R24&amp;"'!$D:$D"), {"SRE","3003"}))</f>
        <v>0</v>
      </c>
      <c r="G24" s="97" cm="1">
        <f t="array" aca="1" ref="G24" ca="1">SUM(COUNTIFS(INDIRECT("'"&amp;R24&amp;"'!$E:$E"), "&lt;="&amp;MasterData!$J23, INDIRECT("'"&amp;R24&amp;"'!$L:$L"), MasterData!$B$4, INDIRECT("'"&amp;R24&amp;"'!$D:$D"), {"SRE","3003"}))</f>
        <v>0</v>
      </c>
      <c r="H24" s="97">
        <f t="shared" ref="H24" ca="1" si="53">K24-M24-F24-G24</f>
        <v>1</v>
      </c>
      <c r="I24" s="146" t="str">
        <f t="shared" ref="I24" ca="1" si="54">O24+P24&amp;" ("&amp;Q24&amp;")"</f>
        <v>71 (0)</v>
      </c>
      <c r="K24" s="93" cm="1">
        <f t="array" aca="1" ref="K24" ca="1">SUM(COUNTIFS(INDIRECT("'"&amp;R24&amp;"'!$E:$E"), "&lt;="&amp;MasterData!$J23, INDIRECT("'"&amp;R24&amp;"'!$L:$L"), MasterData!$B$3:$B$18, INDIRECT("'"&amp;R24&amp;"'!$D:$D"), {"SRE","3003"}))</f>
        <v>8</v>
      </c>
      <c r="L24" s="93" cm="1">
        <f t="array" aca="1" ref="L24" ca="1">SUM(COUNTIFS(INDIRECT("'"&amp;R24&amp;"'!$E:$E"), "&gt;="&amp;MasterData!$I23, INDIRECT("'"&amp;R24&amp;"'!$E:$E"), "&lt;="&amp;MasterData!$J23, INDIRECT("'"&amp;R24&amp;"'!$D:$D"), {"SRE","3003"}))</f>
        <v>3</v>
      </c>
      <c r="M24" s="93" cm="1">
        <f t="array" aca="1" ref="M24" ca="1">SUM(COUNTIFS(INDIRECT("'"&amp;R24&amp;"'!$E:$E"), "&lt;="&amp;MasterData!$J23, INDIRECT("'"&amp;R24&amp;"'!$L:$L"), MasterData!$B$3, INDIRECT("'"&amp;R24&amp;"'!$D:$D"), {"SRE","3003"}))</f>
        <v>7</v>
      </c>
      <c r="N24" s="93">
        <v>0</v>
      </c>
      <c r="O24" s="93" cm="1">
        <f t="array" aca="1" ref="O24" ca="1">SUM(COUNTIFS(INDIRECT("'"&amp;R24&amp;"'!$E:$E"), "&lt;="&amp;MasterData!$J23, INDIRECT("'"&amp;R24&amp;"'!$L:$L"), MasterData!$C$3:$C$18, INDIRECT("'"&amp;R24&amp;"'!$D:$D"), {"SRE","3003"}))</f>
        <v>0</v>
      </c>
      <c r="P24" s="93" cm="1">
        <f t="array" aca="1" ref="P24" ca="1">SUM(COUNTIFS(INDIRECT("'"&amp;R24&amp;"'!$E:$E"), "&lt;="&amp;MasterData!$J23, INDIRECT("'"&amp;R24&amp;"'!$L:$L"), MasterData!$D$3:$D$18, INDIRECT("'"&amp;R24&amp;"'!$D:$D"), {"SRE","3003"}))</f>
        <v>71</v>
      </c>
      <c r="Q24" s="93">
        <f t="shared" ref="Q24" ca="1" si="55">P24-P23</f>
        <v>0</v>
      </c>
      <c r="R24" s="104" t="s">
        <v>1472</v>
      </c>
      <c r="S24" s="106"/>
      <c r="T24" s="106"/>
      <c r="U24" s="61"/>
      <c r="V24" s="61"/>
      <c r="W24" s="61"/>
      <c r="X24" s="61"/>
      <c r="Y24" s="61"/>
    </row>
    <row r="25" spans="2:25" x14ac:dyDescent="0.35">
      <c r="B25" s="32" t="s">
        <v>205</v>
      </c>
      <c r="C25" s="33" cm="1">
        <f t="array" aca="1" ref="C25" ca="1">SUM(COUNTIFS(INDIRECT("'"&amp;R25&amp;"'!$E:$E"), "&lt;="&amp;MasterData!$J24, INDIRECT("'"&amp;R25&amp;"'!$D:$D"), {"SRE","3003"}))</f>
        <v>80</v>
      </c>
      <c r="D25" s="101" t="str">
        <f t="shared" ref="D25:D26" ca="1" si="56">K25&amp;" ("&amp;L25&amp;")"</f>
        <v>6 (1)</v>
      </c>
      <c r="E25" s="97" t="str">
        <f t="shared" ref="E25:E26" ca="1" si="57">M25&amp;" ("&amp;N25&amp;")"</f>
        <v>5 (0)</v>
      </c>
      <c r="F25" s="97" cm="1">
        <f t="array" aca="1" ref="F25" ca="1">SUM(COUNTIFS(INDIRECT("'"&amp;R25&amp;"'!$E:$E"), "&lt;="&amp;MasterData!$J24, INDIRECT("'"&amp;R25&amp;"'!$L:$L"), MasterData!$B$5, INDIRECT("'"&amp;R25&amp;"'!$D:$D"), {"SRE","3003"}))</f>
        <v>0</v>
      </c>
      <c r="G25" s="97" cm="1">
        <f t="array" aca="1" ref="G25" ca="1">SUM(COUNTIFS(INDIRECT("'"&amp;R25&amp;"'!$E:$E"), "&lt;="&amp;MasterData!$J24, INDIRECT("'"&amp;R25&amp;"'!$L:$L"), MasterData!$B$4, INDIRECT("'"&amp;R25&amp;"'!$D:$D"), {"SRE","3003"}))</f>
        <v>0</v>
      </c>
      <c r="H25" s="97">
        <f t="shared" ref="H25:H26" ca="1" si="58">K25-M25-F25-G25</f>
        <v>1</v>
      </c>
      <c r="I25" s="146" t="str">
        <f t="shared" ref="I25:I26" ca="1" si="59">O25+P25&amp;" ("&amp;Q25&amp;")"</f>
        <v>74 (3)</v>
      </c>
      <c r="K25" s="93" cm="1">
        <f t="array" aca="1" ref="K25" ca="1">SUM(COUNTIFS(INDIRECT("'"&amp;R25&amp;"'!$E:$E"), "&lt;="&amp;MasterData!$J24, INDIRECT("'"&amp;R25&amp;"'!$L:$L"), MasterData!$B$3:$B$18, INDIRECT("'"&amp;R25&amp;"'!$D:$D"), {"SRE","3003"}))</f>
        <v>6</v>
      </c>
      <c r="L25" s="93" cm="1">
        <f t="array" aca="1" ref="L25" ca="1">SUM(COUNTIFS(INDIRECT("'"&amp;R25&amp;"'!$E:$E"), "&gt;="&amp;MasterData!$I24, INDIRECT("'"&amp;R25&amp;"'!$E:$E"), "&lt;="&amp;MasterData!$J24, INDIRECT("'"&amp;R25&amp;"'!$D:$D"), {"SRE","3003"}))</f>
        <v>1</v>
      </c>
      <c r="M25" s="93" cm="1">
        <f t="array" aca="1" ref="M25" ca="1">SUM(COUNTIFS(INDIRECT("'"&amp;R25&amp;"'!$E:$E"), "&lt;="&amp;MasterData!$J24, INDIRECT("'"&amp;R25&amp;"'!$L:$L"), MasterData!$B$3, INDIRECT("'"&amp;R25&amp;"'!$D:$D"), {"SRE","3003"}))</f>
        <v>5</v>
      </c>
      <c r="N25" s="93">
        <v>0</v>
      </c>
      <c r="O25" s="93" cm="1">
        <f t="array" aca="1" ref="O25" ca="1">SUM(COUNTIFS(INDIRECT("'"&amp;R25&amp;"'!$E:$E"), "&lt;="&amp;MasterData!$J24, INDIRECT("'"&amp;R25&amp;"'!$L:$L"), MasterData!$C$3:$C$18, INDIRECT("'"&amp;R25&amp;"'!$D:$D"), {"SRE","3003"}))</f>
        <v>0</v>
      </c>
      <c r="P25" s="93" cm="1">
        <f t="array" aca="1" ref="P25" ca="1">SUM(COUNTIFS(INDIRECT("'"&amp;R25&amp;"'!$E:$E"), "&lt;="&amp;MasterData!$J24, INDIRECT("'"&amp;R25&amp;"'!$L:$L"), MasterData!$D$3:$D$18, INDIRECT("'"&amp;R25&amp;"'!$D:$D"), {"SRE","3003"}))</f>
        <v>74</v>
      </c>
      <c r="Q25" s="93">
        <f t="shared" ref="Q25" ca="1" si="60">P25-P24</f>
        <v>3</v>
      </c>
      <c r="R25" s="104" t="s">
        <v>1473</v>
      </c>
      <c r="S25" s="106"/>
      <c r="T25" s="106"/>
      <c r="U25" s="61"/>
      <c r="V25" s="61"/>
      <c r="W25" s="61"/>
      <c r="X25" s="61"/>
      <c r="Y25" s="61"/>
    </row>
    <row r="26" spans="2:25" x14ac:dyDescent="0.35">
      <c r="B26" s="32" t="s">
        <v>206</v>
      </c>
      <c r="C26" s="33" cm="1">
        <f t="array" aca="1" ref="C26" ca="1">SUM(COUNTIFS(INDIRECT("'"&amp;R26&amp;"'!$E:$E"), "&lt;="&amp;MasterData!$J25, INDIRECT("'"&amp;R26&amp;"'!$D:$D"), {"SRE","3003"}))</f>
        <v>81</v>
      </c>
      <c r="D26" s="101" t="str">
        <f t="shared" ca="1" si="56"/>
        <v>5 (1)</v>
      </c>
      <c r="E26" s="97" t="str">
        <f t="shared" ca="1" si="57"/>
        <v>4 (1)</v>
      </c>
      <c r="F26" s="97" cm="1">
        <f t="array" aca="1" ref="F26" ca="1">SUM(COUNTIFS(INDIRECT("'"&amp;R26&amp;"'!$E:$E"), "&lt;="&amp;MasterData!$J25, INDIRECT("'"&amp;R26&amp;"'!$L:$L"), MasterData!$B$5, INDIRECT("'"&amp;R26&amp;"'!$D:$D"), {"SRE","3003"}))</f>
        <v>0</v>
      </c>
      <c r="G26" s="97" cm="1">
        <f t="array" aca="1" ref="G26" ca="1">SUM(COUNTIFS(INDIRECT("'"&amp;R26&amp;"'!$E:$E"), "&lt;="&amp;MasterData!$J25, INDIRECT("'"&amp;R26&amp;"'!$L:$L"), MasterData!$B$4, INDIRECT("'"&amp;R26&amp;"'!$D:$D"), {"SRE","3003"}))</f>
        <v>0</v>
      </c>
      <c r="H26" s="97">
        <f t="shared" ca="1" si="58"/>
        <v>1</v>
      </c>
      <c r="I26" s="146" t="str">
        <f t="shared" ca="1" si="59"/>
        <v>76 (2)</v>
      </c>
      <c r="K26" s="93" cm="1">
        <f t="array" aca="1" ref="K26" ca="1">SUM(COUNTIFS(INDIRECT("'"&amp;R26&amp;"'!$E:$E"), "&lt;="&amp;MasterData!$J25, INDIRECT("'"&amp;R26&amp;"'!$L:$L"), MasterData!$B$3:$B$18, INDIRECT("'"&amp;R26&amp;"'!$D:$D"), {"SRE","3003"}))</f>
        <v>5</v>
      </c>
      <c r="L26" s="93" cm="1">
        <f t="array" aca="1" ref="L26" ca="1">SUM(COUNTIFS(INDIRECT("'"&amp;R26&amp;"'!$E:$E"), "&gt;="&amp;MasterData!$I25, INDIRECT("'"&amp;R26&amp;"'!$E:$E"), "&lt;="&amp;MasterData!$J25, INDIRECT("'"&amp;R26&amp;"'!$D:$D"), {"SRE","3003"}))</f>
        <v>1</v>
      </c>
      <c r="M26" s="93" cm="1">
        <f t="array" aca="1" ref="M26" ca="1">SUM(COUNTIFS(INDIRECT("'"&amp;R26&amp;"'!$E:$E"), "&lt;="&amp;MasterData!$J25, INDIRECT("'"&amp;R26&amp;"'!$L:$L"), MasterData!$B$3, INDIRECT("'"&amp;R26&amp;"'!$D:$D"), {"SRE","3003"}))</f>
        <v>4</v>
      </c>
      <c r="N26" s="93">
        <v>1</v>
      </c>
      <c r="O26" s="93" cm="1">
        <f t="array" aca="1" ref="O26" ca="1">SUM(COUNTIFS(INDIRECT("'"&amp;R26&amp;"'!$E:$E"), "&lt;="&amp;MasterData!$J25, INDIRECT("'"&amp;R26&amp;"'!$L:$L"), MasterData!$C$3:$C$18, INDIRECT("'"&amp;R26&amp;"'!$D:$D"), {"SRE","3003"}))</f>
        <v>0</v>
      </c>
      <c r="P26" s="93" cm="1">
        <f t="array" aca="1" ref="P26" ca="1">SUM(COUNTIFS(INDIRECT("'"&amp;R26&amp;"'!$E:$E"), "&lt;="&amp;MasterData!$J25, INDIRECT("'"&amp;R26&amp;"'!$L:$L"), MasterData!$D$3:$D$18, INDIRECT("'"&amp;R26&amp;"'!$D:$D"), {"SRE","3003"}))</f>
        <v>76</v>
      </c>
      <c r="Q26" s="93">
        <f t="shared" ref="Q26:Q29" ca="1" si="61">P26-P25</f>
        <v>2</v>
      </c>
      <c r="R26" s="104" t="s">
        <v>1474</v>
      </c>
      <c r="S26" s="106"/>
      <c r="T26" s="106"/>
      <c r="U26" s="61"/>
      <c r="V26" s="61"/>
      <c r="W26" s="61"/>
      <c r="X26" s="61"/>
      <c r="Y26" s="61"/>
    </row>
    <row r="27" spans="2:25" x14ac:dyDescent="0.35">
      <c r="B27" s="32" t="s">
        <v>207</v>
      </c>
      <c r="C27" s="33" cm="1">
        <f t="array" aca="1" ref="C27" ca="1">SUM(COUNTIFS(INDIRECT("'"&amp;R27&amp;"'!$E:$E"), "&lt;="&amp;MasterData!$J26, INDIRECT("'"&amp;R27&amp;"'!$D:$D"), {"SRE","3003"}))</f>
        <v>82</v>
      </c>
      <c r="D27" s="101" t="str">
        <f t="shared" ref="D27:D28" ca="1" si="62">K27&amp;" ("&amp;L27&amp;")"</f>
        <v>6 (1)</v>
      </c>
      <c r="E27" s="97" t="str">
        <f t="shared" ref="E27:E28" ca="1" si="63">M27&amp;" ("&amp;N27&amp;")"</f>
        <v>5 (0)</v>
      </c>
      <c r="F27" s="97" cm="1">
        <f t="array" aca="1" ref="F27" ca="1">SUM(COUNTIFS(INDIRECT("'"&amp;R27&amp;"'!$E:$E"), "&lt;="&amp;MasterData!$J26, INDIRECT("'"&amp;R27&amp;"'!$L:$L"), MasterData!$B$5, INDIRECT("'"&amp;R27&amp;"'!$D:$D"), {"SRE","3003"}))</f>
        <v>0</v>
      </c>
      <c r="G27" s="97" cm="1">
        <f t="array" aca="1" ref="G27" ca="1">SUM(COUNTIFS(INDIRECT("'"&amp;R27&amp;"'!$E:$E"), "&lt;="&amp;MasterData!$J26, INDIRECT("'"&amp;R27&amp;"'!$L:$L"), MasterData!$B$4, INDIRECT("'"&amp;R27&amp;"'!$D:$D"), {"SRE","3003"}))</f>
        <v>0</v>
      </c>
      <c r="H27" s="97">
        <f t="shared" ref="H27:H28" ca="1" si="64">K27-M27-F27-G27</f>
        <v>1</v>
      </c>
      <c r="I27" s="146" t="str">
        <f t="shared" ref="I27:I28" ca="1" si="65">O27+P27&amp;" ("&amp;Q27&amp;")"</f>
        <v>76 (0)</v>
      </c>
      <c r="K27" s="93" cm="1">
        <f t="array" aca="1" ref="K27" ca="1">SUM(COUNTIFS(INDIRECT("'"&amp;R27&amp;"'!$E:$E"), "&lt;="&amp;MasterData!$J26, INDIRECT("'"&amp;R27&amp;"'!$L:$L"), MasterData!$B$3:$B$18, INDIRECT("'"&amp;R27&amp;"'!$D:$D"), {"SRE","3003"}))</f>
        <v>6</v>
      </c>
      <c r="L27" s="93" cm="1">
        <f t="array" aca="1" ref="L27" ca="1">SUM(COUNTIFS(INDIRECT("'"&amp;R27&amp;"'!$E:$E"), "&gt;="&amp;MasterData!$I26, INDIRECT("'"&amp;R27&amp;"'!$E:$E"), "&lt;="&amp;MasterData!$J26, INDIRECT("'"&amp;R27&amp;"'!$D:$D"), {"SRE","3003"}))</f>
        <v>1</v>
      </c>
      <c r="M27" s="93" cm="1">
        <f t="array" aca="1" ref="M27" ca="1">SUM(COUNTIFS(INDIRECT("'"&amp;R27&amp;"'!$E:$E"), "&lt;="&amp;MasterData!$J26, INDIRECT("'"&amp;R27&amp;"'!$L:$L"), MasterData!$B$3, INDIRECT("'"&amp;R27&amp;"'!$D:$D"), {"SRE","3003"}))</f>
        <v>5</v>
      </c>
      <c r="N27" s="93">
        <v>0</v>
      </c>
      <c r="O27" s="93" cm="1">
        <f t="array" aca="1" ref="O27" ca="1">SUM(COUNTIFS(INDIRECT("'"&amp;R27&amp;"'!$E:$E"), "&lt;="&amp;MasterData!$J26, INDIRECT("'"&amp;R27&amp;"'!$L:$L"), MasterData!$C$3:$C$18, INDIRECT("'"&amp;R27&amp;"'!$D:$D"), {"SRE","3003"}))</f>
        <v>0</v>
      </c>
      <c r="P27" s="93" cm="1">
        <f t="array" aca="1" ref="P27" ca="1">SUM(COUNTIFS(INDIRECT("'"&amp;R27&amp;"'!$E:$E"), "&lt;="&amp;MasterData!$J26, INDIRECT("'"&amp;R27&amp;"'!$L:$L"), MasterData!$D$3:$D$18, INDIRECT("'"&amp;R27&amp;"'!$D:$D"), {"SRE","3003"}))</f>
        <v>76</v>
      </c>
      <c r="Q27" s="93">
        <f t="shared" ca="1" si="61"/>
        <v>0</v>
      </c>
      <c r="R27" s="104" t="s">
        <v>1475</v>
      </c>
      <c r="S27" s="106"/>
      <c r="T27" s="106"/>
      <c r="U27" s="61"/>
      <c r="V27" s="61"/>
      <c r="W27" s="61"/>
      <c r="X27" s="61"/>
      <c r="Y27" s="61"/>
    </row>
    <row r="28" spans="2:25" x14ac:dyDescent="0.35">
      <c r="B28" s="32" t="s">
        <v>208</v>
      </c>
      <c r="C28" s="33" cm="1">
        <f t="array" aca="1" ref="C28" ca="1">SUM(COUNTIFS(INDIRECT("'"&amp;R28&amp;"'!$E:$E"), "&lt;="&amp;MasterData!$J26, INDIRECT("'"&amp;R28&amp;"'!$D:$D"), {"SRE","3003"}))</f>
        <v>82</v>
      </c>
      <c r="D28" s="101" t="str">
        <f t="shared" ca="1" si="62"/>
        <v>5 (0)</v>
      </c>
      <c r="E28" s="97" t="str">
        <f t="shared" ca="1" si="63"/>
        <v>5 (0)</v>
      </c>
      <c r="F28" s="97" cm="1">
        <f t="array" aca="1" ref="F28" ca="1">SUM(COUNTIFS(INDIRECT("'"&amp;R28&amp;"'!$E:$E"), "&lt;="&amp;MasterData!$J26, INDIRECT("'"&amp;R28&amp;"'!$L:$L"), MasterData!$B$5, INDIRECT("'"&amp;R28&amp;"'!$D:$D"), {"SRE","3003"}))</f>
        <v>0</v>
      </c>
      <c r="G28" s="97" cm="1">
        <f t="array" aca="1" ref="G28" ca="1">SUM(COUNTIFS(INDIRECT("'"&amp;R28&amp;"'!$E:$E"), "&lt;="&amp;MasterData!$J26, INDIRECT("'"&amp;R28&amp;"'!$L:$L"), MasterData!$B$4, INDIRECT("'"&amp;R28&amp;"'!$D:$D"), {"SRE","3003"}))</f>
        <v>0</v>
      </c>
      <c r="H28" s="97">
        <f t="shared" ca="1" si="64"/>
        <v>0</v>
      </c>
      <c r="I28" s="146" t="str">
        <f t="shared" ca="1" si="65"/>
        <v>77 (1)</v>
      </c>
      <c r="K28" s="93" cm="1">
        <f t="array" aca="1" ref="K28" ca="1">SUM(COUNTIFS(INDIRECT("'"&amp;R28&amp;"'!$E:$E"), "&lt;="&amp;MasterData!$J27, INDIRECT("'"&amp;R28&amp;"'!$L:$L"), MasterData!$B$3:$B$18, INDIRECT("'"&amp;R28&amp;"'!$D:$D"), {"SRE","3003"}))</f>
        <v>5</v>
      </c>
      <c r="L28" s="93" cm="1">
        <f t="array" aca="1" ref="L28" ca="1">SUM(COUNTIFS(INDIRECT("'"&amp;R28&amp;"'!$E:$E"), "&gt;="&amp;MasterData!$I27, INDIRECT("'"&amp;R28&amp;"'!$E:$E"), "&lt;="&amp;MasterData!$J27, INDIRECT("'"&amp;R28&amp;"'!$D:$D"), {"SRE","3003"}))</f>
        <v>0</v>
      </c>
      <c r="M28" s="93" cm="1">
        <f t="array" aca="1" ref="M28" ca="1">SUM(COUNTIFS(INDIRECT("'"&amp;R28&amp;"'!$E:$E"), "&lt;="&amp;MasterData!$J27, INDIRECT("'"&amp;R28&amp;"'!$L:$L"), MasterData!$B$3, INDIRECT("'"&amp;R28&amp;"'!$D:$D"), {"SRE","3003"}))</f>
        <v>5</v>
      </c>
      <c r="N28" s="93">
        <v>0</v>
      </c>
      <c r="O28" s="93" cm="1">
        <f t="array" aca="1" ref="O28" ca="1">SUM(COUNTIFS(INDIRECT("'"&amp;R28&amp;"'!$E:$E"), "&lt;="&amp;MasterData!$J27, INDIRECT("'"&amp;R28&amp;"'!$L:$L"), MasterData!$C$3:$C$18, INDIRECT("'"&amp;R28&amp;"'!$D:$D"), {"SRE","3003"}))</f>
        <v>0</v>
      </c>
      <c r="P28" s="93" cm="1">
        <f t="array" aca="1" ref="P28" ca="1">SUM(COUNTIFS(INDIRECT("'"&amp;R28&amp;"'!$E:$E"), "&lt;="&amp;MasterData!$J27, INDIRECT("'"&amp;R28&amp;"'!$L:$L"), MasterData!$D$3:$D$18, INDIRECT("'"&amp;R28&amp;"'!$D:$D"), {"SRE","3003"}))</f>
        <v>77</v>
      </c>
      <c r="Q28" s="93">
        <f t="shared" ca="1" si="61"/>
        <v>1</v>
      </c>
      <c r="R28" s="104" t="s">
        <v>1476</v>
      </c>
      <c r="S28" s="106"/>
      <c r="T28" s="106"/>
      <c r="U28" s="61"/>
      <c r="V28" s="61"/>
      <c r="W28" s="61"/>
      <c r="X28" s="61"/>
      <c r="Y28" s="61"/>
    </row>
    <row r="29" spans="2:25" x14ac:dyDescent="0.35">
      <c r="B29" s="32" t="s">
        <v>209</v>
      </c>
      <c r="C29" s="33" cm="1">
        <f t="array" aca="1" ref="C29" ca="1">SUM(COUNTIFS(INDIRECT("'"&amp;R29&amp;"'!$E:$E"), "&lt;="&amp;MasterData!$J27, INDIRECT("'"&amp;R29&amp;"'!$D:$D"), {"SRE","3003"}))</f>
        <v>82</v>
      </c>
      <c r="D29" s="101" t="str">
        <f t="shared" ref="D29" ca="1" si="66">K29&amp;" ("&amp;L29&amp;")"</f>
        <v>4 (1)</v>
      </c>
      <c r="E29" s="97" t="str">
        <f t="shared" ref="E29" ca="1" si="67">M29&amp;" ("&amp;N29&amp;")"</f>
        <v>4 (0)</v>
      </c>
      <c r="F29" s="97" cm="1">
        <f t="array" aca="1" ref="F29" ca="1">SUM(COUNTIFS(INDIRECT("'"&amp;R29&amp;"'!$E:$E"), "&lt;="&amp;MasterData!$J27, INDIRECT("'"&amp;R29&amp;"'!$L:$L"), MasterData!$B$5, INDIRECT("'"&amp;R29&amp;"'!$D:$D"), {"SRE","3003"}))</f>
        <v>0</v>
      </c>
      <c r="G29" s="97" cm="1">
        <f t="array" aca="1" ref="G29" ca="1">SUM(COUNTIFS(INDIRECT("'"&amp;R29&amp;"'!$E:$E"), "&lt;="&amp;MasterData!$J27, INDIRECT("'"&amp;R29&amp;"'!$L:$L"), MasterData!$B$4, INDIRECT("'"&amp;R29&amp;"'!$D:$D"), {"SRE","3003"}))</f>
        <v>0</v>
      </c>
      <c r="H29" s="97">
        <f t="shared" ref="H29" ca="1" si="68">K29-M29-F29-G29</f>
        <v>0</v>
      </c>
      <c r="I29" s="146" t="str">
        <f t="shared" ref="I29" ca="1" si="69">O29+P29&amp;" ("&amp;Q29&amp;")"</f>
        <v>79 (2)</v>
      </c>
      <c r="K29" s="93" cm="1">
        <f t="array" aca="1" ref="K29" ca="1">SUM(COUNTIFS(INDIRECT("'"&amp;R29&amp;"'!$E:$E"), "&lt;="&amp;MasterData!$J28, INDIRECT("'"&amp;R29&amp;"'!$L:$L"), MasterData!$B$3:$B$18, INDIRECT("'"&amp;R29&amp;"'!$D:$D"), {"SRE","3003"}))</f>
        <v>4</v>
      </c>
      <c r="L29" s="93" cm="1">
        <f t="array" aca="1" ref="L29" ca="1">SUM(COUNTIFS(INDIRECT("'"&amp;R29&amp;"'!$E:$E"), "&gt;="&amp;MasterData!$I28, INDIRECT("'"&amp;R29&amp;"'!$E:$E"), "&lt;="&amp;MasterData!$J28, INDIRECT("'"&amp;R29&amp;"'!$D:$D"), {"SRE","3003"}))</f>
        <v>1</v>
      </c>
      <c r="M29" s="93" cm="1">
        <f t="array" aca="1" ref="M29" ca="1">SUM(COUNTIFS(INDIRECT("'"&amp;R29&amp;"'!$E:$E"), "&lt;="&amp;MasterData!$J28, INDIRECT("'"&amp;R29&amp;"'!$L:$L"), MasterData!$B$3, INDIRECT("'"&amp;R29&amp;"'!$D:$D"), {"SRE","3003"}))</f>
        <v>4</v>
      </c>
      <c r="N29" s="93">
        <v>0</v>
      </c>
      <c r="O29" s="93" cm="1">
        <f t="array" aca="1" ref="O29" ca="1">SUM(COUNTIFS(INDIRECT("'"&amp;R29&amp;"'!$E:$E"), "&lt;="&amp;MasterData!$J28, INDIRECT("'"&amp;R29&amp;"'!$L:$L"), MasterData!$C$3:$C$18, INDIRECT("'"&amp;R29&amp;"'!$D:$D"), {"SRE","3003"}))</f>
        <v>0</v>
      </c>
      <c r="P29" s="93" cm="1">
        <f t="array" aca="1" ref="P29" ca="1">SUM(COUNTIFS(INDIRECT("'"&amp;R29&amp;"'!$E:$E"), "&lt;="&amp;MasterData!$J28, INDIRECT("'"&amp;R29&amp;"'!$L:$L"), MasterData!$D$3:$D$18, INDIRECT("'"&amp;R29&amp;"'!$D:$D"), {"SRE","3003"}))</f>
        <v>79</v>
      </c>
      <c r="Q29" s="93">
        <f t="shared" ca="1" si="61"/>
        <v>2</v>
      </c>
      <c r="R29" s="104" t="s">
        <v>1477</v>
      </c>
      <c r="S29" s="106"/>
      <c r="T29" s="106"/>
      <c r="U29" s="61"/>
      <c r="V29" s="61"/>
      <c r="W29" s="61"/>
      <c r="X29" s="61"/>
      <c r="Y29" s="61"/>
    </row>
    <row r="30" spans="2:25" x14ac:dyDescent="0.35">
      <c r="B30" s="32" t="s">
        <v>210</v>
      </c>
      <c r="C30" s="33" cm="1">
        <f t="array" aca="1" ref="C30" ca="1">SUM(COUNTIFS(INDIRECT("'"&amp;R30&amp;"'!$E:$E"), "&lt;="&amp;MasterData!$J28, INDIRECT("'"&amp;R30&amp;"'!$D:$D"), {"SRE","3003"}))</f>
        <v>83</v>
      </c>
      <c r="D30" s="101" t="str">
        <f t="shared" ref="D30" ca="1" si="70">K30&amp;" ("&amp;L30&amp;")"</f>
        <v>4 (0)</v>
      </c>
      <c r="E30" s="97" t="str">
        <f t="shared" ref="E30" ca="1" si="71">M30&amp;" ("&amp;N30&amp;")"</f>
        <v>4 (0)</v>
      </c>
      <c r="F30" s="97" cm="1">
        <f t="array" aca="1" ref="F30" ca="1">SUM(COUNTIFS(INDIRECT("'"&amp;R30&amp;"'!$E:$E"), "&lt;="&amp;MasterData!$J28, INDIRECT("'"&amp;R30&amp;"'!$L:$L"), MasterData!$B$5, INDIRECT("'"&amp;R30&amp;"'!$D:$D"), {"SRE","3003"}))</f>
        <v>0</v>
      </c>
      <c r="G30" s="97" cm="1">
        <f t="array" aca="1" ref="G30" ca="1">SUM(COUNTIFS(INDIRECT("'"&amp;R30&amp;"'!$E:$E"), "&lt;="&amp;MasterData!$J28, INDIRECT("'"&amp;R30&amp;"'!$L:$L"), MasterData!$B$4, INDIRECT("'"&amp;R30&amp;"'!$D:$D"), {"SRE","3003"}))</f>
        <v>0</v>
      </c>
      <c r="H30" s="97">
        <f t="shared" ref="H30" ca="1" si="72">K30-M30-F30-G30</f>
        <v>0</v>
      </c>
      <c r="I30" s="146" t="str">
        <f t="shared" ref="I30" ca="1" si="73">O30+P30&amp;" ("&amp;Q30&amp;")"</f>
        <v>79 (0)</v>
      </c>
      <c r="K30" s="93" cm="1">
        <f t="array" aca="1" ref="K30" ca="1">SUM(COUNTIFS(INDIRECT("'"&amp;R30&amp;"'!$E:$E"), "&lt;="&amp;MasterData!$J29, INDIRECT("'"&amp;R30&amp;"'!$L:$L"), MasterData!$B$3:$B$18, INDIRECT("'"&amp;R30&amp;"'!$D:$D"), {"SRE","3003"}))</f>
        <v>4</v>
      </c>
      <c r="L30" s="93" cm="1">
        <f t="array" aca="1" ref="L30" ca="1">SUM(COUNTIFS(INDIRECT("'"&amp;R30&amp;"'!$E:$E"), "&gt;="&amp;MasterData!$I29, INDIRECT("'"&amp;R30&amp;"'!$E:$E"), "&lt;="&amp;MasterData!$J29, INDIRECT("'"&amp;R30&amp;"'!$D:$D"), {"SRE","3003"}))</f>
        <v>0</v>
      </c>
      <c r="M30" s="93" cm="1">
        <f t="array" aca="1" ref="M30" ca="1">SUM(COUNTIFS(INDIRECT("'"&amp;R30&amp;"'!$E:$E"), "&lt;="&amp;MasterData!$J29, INDIRECT("'"&amp;R30&amp;"'!$L:$L"), MasterData!$B$3, INDIRECT("'"&amp;R30&amp;"'!$D:$D"), {"SRE","3003"}))</f>
        <v>4</v>
      </c>
      <c r="N30" s="93">
        <v>0</v>
      </c>
      <c r="O30" s="93" cm="1">
        <f t="array" aca="1" ref="O30" ca="1">SUM(COUNTIFS(INDIRECT("'"&amp;R30&amp;"'!$E:$E"), "&lt;="&amp;MasterData!$J29, INDIRECT("'"&amp;R30&amp;"'!$L:$L"), MasterData!$C$3:$C$18, INDIRECT("'"&amp;R30&amp;"'!$D:$D"), {"SRE","3003"}))</f>
        <v>0</v>
      </c>
      <c r="P30" s="93" cm="1">
        <f t="array" aca="1" ref="P30" ca="1">SUM(COUNTIFS(INDIRECT("'"&amp;R30&amp;"'!$E:$E"), "&lt;="&amp;MasterData!$J29, INDIRECT("'"&amp;R30&amp;"'!$L:$L"), MasterData!$D$3:$D$18, INDIRECT("'"&amp;R30&amp;"'!$D:$D"), {"SRE","3003"}))</f>
        <v>79</v>
      </c>
      <c r="Q30" s="93">
        <f t="shared" ref="Q30" ca="1" si="74">P30-P29</f>
        <v>0</v>
      </c>
      <c r="R30" s="104" t="s">
        <v>1478</v>
      </c>
      <c r="S30" s="106"/>
      <c r="T30" s="106"/>
      <c r="U30" s="61"/>
      <c r="V30" s="61"/>
      <c r="W30" s="61"/>
      <c r="X30" s="61"/>
      <c r="Y30" s="61"/>
    </row>
    <row r="31" spans="2:25" ht="15" thickBot="1" x14ac:dyDescent="0.4">
      <c r="B31" s="241" t="s">
        <v>211</v>
      </c>
      <c r="C31" s="246" cm="1">
        <f t="array" aca="1" ref="C31" ca="1">SUM(COUNTIFS(INDIRECT("'"&amp;R31&amp;"'!$E:$E"), "&lt;="&amp;MasterData!$J29, INDIRECT("'"&amp;R31&amp;"'!$D:$D"), {"SRE","3003"}))</f>
        <v>83</v>
      </c>
      <c r="D31" s="243" t="str">
        <f t="shared" ref="D31" ca="1" si="75">K31&amp;" ("&amp;L31&amp;")"</f>
        <v>4 (0)</v>
      </c>
      <c r="E31" s="244" t="str">
        <f t="shared" ref="E31" ca="1" si="76">M31&amp;" ("&amp;N31&amp;")"</f>
        <v>4 (0)</v>
      </c>
      <c r="F31" s="244" cm="1">
        <f t="array" aca="1" ref="F31" ca="1">SUM(COUNTIFS(INDIRECT("'"&amp;R31&amp;"'!$E:$E"), "&lt;="&amp;MasterData!$J29, INDIRECT("'"&amp;R31&amp;"'!$L:$L"), MasterData!$B$5, INDIRECT("'"&amp;R31&amp;"'!$D:$D"), {"SRE","3003"}))</f>
        <v>0</v>
      </c>
      <c r="G31" s="244" cm="1">
        <f t="array" aca="1" ref="G31" ca="1">SUM(COUNTIFS(INDIRECT("'"&amp;R31&amp;"'!$E:$E"), "&lt;="&amp;MasterData!$J29, INDIRECT("'"&amp;R31&amp;"'!$L:$L"), MasterData!$B$4, INDIRECT("'"&amp;R31&amp;"'!$D:$D"), {"SRE","3003"}))</f>
        <v>0</v>
      </c>
      <c r="H31" s="244">
        <f t="shared" ref="H31" ca="1" si="77">K31-M31-F31-G31</f>
        <v>0</v>
      </c>
      <c r="I31" s="245" t="str">
        <f t="shared" ref="I31" ca="1" si="78">O31+P31&amp;" ("&amp;Q31&amp;")"</f>
        <v>79 (0)</v>
      </c>
      <c r="K31" s="239" cm="1">
        <f t="array" aca="1" ref="K31" ca="1">SUM(COUNTIFS(INDIRECT("'"&amp;R31&amp;"'!$E:$E"), "&lt;="&amp;MasterData!$J30, INDIRECT("'"&amp;R31&amp;"'!$L:$L"), MasterData!$B$3:$B$18, INDIRECT("'"&amp;R31&amp;"'!$D:$D"), {"SRE","3003"}))</f>
        <v>4</v>
      </c>
      <c r="L31" s="239" cm="1">
        <f t="array" aca="1" ref="L31" ca="1">SUM(COUNTIFS(INDIRECT("'"&amp;R31&amp;"'!$E:$E"), "&gt;="&amp;MasterData!$I30, INDIRECT("'"&amp;R31&amp;"'!$E:$E"), "&lt;="&amp;MasterData!$J30, INDIRECT("'"&amp;R31&amp;"'!$D:$D"), {"SRE","3003"}))</f>
        <v>0</v>
      </c>
      <c r="M31" s="239" cm="1">
        <f t="array" aca="1" ref="M31" ca="1">SUM(COUNTIFS(INDIRECT("'"&amp;R31&amp;"'!$E:$E"), "&lt;="&amp;MasterData!$J30, INDIRECT("'"&amp;R31&amp;"'!$L:$L"), MasterData!$B$3, INDIRECT("'"&amp;R31&amp;"'!$D:$D"), {"SRE","3003"}))</f>
        <v>4</v>
      </c>
      <c r="N31" s="239">
        <v>0</v>
      </c>
      <c r="O31" s="239" cm="1">
        <f t="array" aca="1" ref="O31" ca="1">SUM(COUNTIFS(INDIRECT("'"&amp;R31&amp;"'!$E:$E"), "&lt;="&amp;MasterData!$J30, INDIRECT("'"&amp;R31&amp;"'!$L:$L"), MasterData!$C$3:$C$18, INDIRECT("'"&amp;R31&amp;"'!$D:$D"), {"SRE","3003"}))</f>
        <v>0</v>
      </c>
      <c r="P31" s="239" cm="1">
        <f t="array" aca="1" ref="P31" ca="1">SUM(COUNTIFS(INDIRECT("'"&amp;R31&amp;"'!$E:$E"), "&lt;="&amp;MasterData!$J30, INDIRECT("'"&amp;R31&amp;"'!$L:$L"), MasterData!$D$3:$D$18, INDIRECT("'"&amp;R31&amp;"'!$D:$D"), {"SRE","3003"}))</f>
        <v>79</v>
      </c>
      <c r="Q31" s="239">
        <f t="shared" ref="Q31" ca="1" si="79">P31-P30</f>
        <v>0</v>
      </c>
      <c r="R31" s="240" t="s">
        <v>1479</v>
      </c>
      <c r="S31" s="106"/>
      <c r="T31" s="106"/>
      <c r="U31" s="61"/>
      <c r="V31" s="61"/>
      <c r="W31" s="61"/>
      <c r="X31" s="61"/>
      <c r="Y31" s="61"/>
    </row>
    <row r="32" spans="2:25" s="61" customFormat="1" ht="15" thickBot="1" x14ac:dyDescent="0.4">
      <c r="T32" s="263" t="s">
        <v>1491</v>
      </c>
      <c r="U32" s="263"/>
      <c r="V32" s="263"/>
      <c r="W32" s="263"/>
      <c r="X32" s="263"/>
      <c r="Y32" s="263"/>
    </row>
    <row r="33" spans="20:25" ht="15" thickBot="1" x14ac:dyDescent="0.4">
      <c r="T33"/>
      <c r="U33" s="79" t="s">
        <v>1438</v>
      </c>
      <c r="V33" s="80" t="s">
        <v>694</v>
      </c>
      <c r="W33" s="81" t="s">
        <v>695</v>
      </c>
      <c r="X33" s="82" t="s">
        <v>1481</v>
      </c>
      <c r="Y33" s="83" t="s">
        <v>1482</v>
      </c>
    </row>
    <row r="34" spans="20:25" ht="15" thickBot="1" x14ac:dyDescent="0.4">
      <c r="T34" s="2" t="s">
        <v>1483</v>
      </c>
      <c r="U34" s="45" cm="1">
        <f t="array" aca="1" ref="U34" ca="1">SUM(COUNTIFS(INDIRECT("'"&amp;T3&amp;"'!$K:$K"),MasterData!$F4,
    INDIRECT("'"&amp;T3&amp;"'!$L:$L"),MasterData!$C$3:$D$18,
    INDIRECT("'"&amp;T3&amp;"'!$D:$D"),"SRE") +
COUNTIFS(INDIRECT("'"&amp;T3&amp;"'!$K:$K"),MasterData!$F4,
    INDIRECT("'"&amp;T3&amp;"'!$L:$L"),MasterData!$C$3:$D$18,
    INDIRECT("'"&amp;T3&amp;"'!$D:$D"),"3003"))</f>
        <v>7</v>
      </c>
      <c r="V34" s="67" cm="1">
        <f t="array" aca="1" ref="V34" ca="1">SUM(COUNTIFS(INDIRECT("'"&amp;T3&amp;"'!$K:$K"),MasterData!$F4,
    INDIRECT("'"&amp;T3&amp;"'!$L:$L"),MasterData!$C$3:$D$18,
    INDIRECT("'"&amp;T3&amp;"'!$D:$D"),"SRE",INDIRECT("'"&amp;T3&amp;"'!$R:$R"), "1") +
COUNTIFS(INDIRECT("'"&amp;T3&amp;"'!$K:$K"),MasterData!$F4,
    INDIRECT("'"&amp;T3&amp;"'!$L:$L"),MasterData!$C$3:$D$18,
    INDIRECT("'"&amp;T3&amp;"'!$D:$D"),"3003",INDIRECT("'"&amp;T3&amp;"'!$R:$R"), "1"))</f>
        <v>0</v>
      </c>
      <c r="W34" s="67" cm="1">
        <f t="array" aca="1" ref="W34" ca="1">SUM(COUNTIFS(INDIRECT("'"&amp;T3&amp;"'!$K:$K"),MasterData!$F4,
    INDIRECT("'"&amp;T3&amp;"'!$L:$L"),MasterData!$C$3:$D$18,
    INDIRECT("'"&amp;T3&amp;"'!$D:$D"),"SRE",INDIRECT("'"&amp;T3&amp;"'!$S:$S"), "1") +
COUNTIFS(INDIRECT("'"&amp;T3&amp;"'!$K:$K"),MasterData!$F4,
    INDIRECT("'"&amp;T3&amp;"'!$L:$L"),MasterData!$C$3:$D$18,
    INDIRECT("'"&amp;T3&amp;"'!$D:$D"),"3003",INDIRECT("'"&amp;T3&amp;"'!$S:$S"), "1"))</f>
        <v>0</v>
      </c>
      <c r="X34" s="67" cm="1">
        <f t="array" aca="1" ref="X34" ca="1">SUM(COUNTIFS(INDIRECT("'"&amp;T3&amp;"'!$K:$K"),MasterData!$F4,
    INDIRECT("'"&amp;T3&amp;"'!$L:$L"),MasterData!$C$3:$D$18,
    INDIRECT("'"&amp;T3&amp;"'!$D:$D"),"SRE",INDIRECT("'"&amp;T3&amp;"'!$T:$T"), "1") +
COUNTIFS(INDIRECT("'"&amp;T3&amp;"'!$K:$K"),MasterData!$F4,
    INDIRECT("'"&amp;T3&amp;"'!$L:$L"),MasterData!$C$3:$D$18,
    INDIRECT("'"&amp;T3&amp;"'!$D:$D"),"3003",INDIRECT("'"&amp;T3&amp;"'!$T:$T"), "1"))</f>
        <v>6</v>
      </c>
      <c r="Y34" s="42" cm="1">
        <f t="array" aca="1" ref="Y34" ca="1">_xlfn.LET(
    _xlpm.SheetName, T3,
    _xlpm.Q_Col, INDIRECT("'"&amp;_xlpm.SheetName&amp;"'!$R:$R"),
    _xlpm.K_Col, INDIRECT("'"&amp;_xlpm.SheetName&amp;"'!$K:$K"),
    _xlpm.L_Col, INDIRECT("'"&amp;_xlpm.SheetName&amp;"'!$L:$L"),
    _xlpm.D_Col, INDIRECT("'"&amp;_xlpm.SheetName&amp;"'!$D:$D"),
    _xlpm.CritK, MasterData!$F4,
    _xlpm.CritL_Range, MasterData!$C$3:$D$18,
    _xlpm.Avg_SRE_Array, IFERROR(AVERAGEIFS(_xlpm.Q_Col, _xlpm.K_Col, _xlpm.CritK, _xlpm.L_Col, _xlpm.CritL_Range, _xlpm.D_Col, "SRE"), 0),
    _xlpm.Count_SRE_Array, COUNTIFS(_xlpm.K_Col, _xlpm.CritK, _xlpm.L_Col, _xlpm.CritL_Range, _xlpm.D_Col, "SRE"),
    _xlpm.Numerator_SRE, SUMPRODUCT(IF(_xlpm.Avg_SRE_Array &gt; 0, _xlpm.Avg_SRE_Array * _xlpm.Count_SRE_Array, 0)),
    _xlpm.Denominator_SRE, SUMPRODUCT(IF(_xlpm.Avg_SRE_Array &gt; 0, _xlpm.Count_SRE_Array, 0)),
    _xlpm.Avg_3003_Array, IFERROR(AVERAGEIFS(_xlpm.Q_Col, _xlpm.K_Col, _xlpm.CritK, _xlpm.L_Col, _xlpm.CritL_Range, _xlpm.D_Col, "3003"), 0),
    _xlpm.Count_3003_Array, COUNTIFS(_xlpm.K_Col, _xlpm.CritK, _xlpm.L_Col, _xlpm.CritL_Range, _xlpm.D_Col, "3003"),
    _xlpm.Numerator_3003, SUMPRODUCT(IF(_xlpm.Avg_3003_Array &gt; 0, _xlpm.Avg_3003_Array * _xlpm.Count_3003_Array, 0)),
    _xlpm.Denominator_3003, SUMPRODUCT(IF(_xlpm.Avg_3003_Array &gt; 0, _xlpm.Count_3003_Array, 0)),
    _xlpm.TotalNumerator, _xlpm.Numerator_SRE + _xlpm.Numerator_3003,
    _xlpm.TotalDenominator, _xlpm.Denominator_SRE + _xlpm.Denominator_3003,
    _xlpm.TotalNumerator / _xlpm.TotalDenominator
)</f>
        <v>14.142857142857142</v>
      </c>
    </row>
    <row r="35" spans="20:25" ht="15" thickBot="1" x14ac:dyDescent="0.4">
      <c r="T35" s="2" t="s">
        <v>1484</v>
      </c>
      <c r="U35" s="46" cm="1">
        <f t="array" aca="1" ref="U35" ca="1">SUM(COUNTIFS(INDIRECT("'"&amp;T3&amp;"'!$K:$K"),MasterData!$F5,
    INDIRECT("'"&amp;T3&amp;"'!$L:$L"),MasterData!$C$3:$D$18,
    INDIRECT("'"&amp;T3&amp;"'!$D:$D"),"SRE") +
COUNTIFS(INDIRECT("'"&amp;T3&amp;"'!$K:$K"),MasterData!$F5,
    INDIRECT("'"&amp;T3&amp;"'!$L:$L"),MasterData!$C$3:$D$18,
    INDIRECT("'"&amp;T3&amp;"'!$D:$D"),"3003"))</f>
        <v>52</v>
      </c>
      <c r="V35" s="66" cm="1">
        <f t="array" aca="1" ref="V35" ca="1">SUM(COUNTIFS(INDIRECT("'"&amp;T3&amp;"'!$K:$K"),MasterData!$F5,
    INDIRECT("'"&amp;T3&amp;"'!$L:$L"),MasterData!$C$3:$D$18,
    INDIRECT("'"&amp;T3&amp;"'!$D:$D"),"SRE",INDIRECT("'"&amp;T3&amp;"'!$R:$R"), "1") +
COUNTIFS(INDIRECT("'"&amp;T3&amp;"'!$K:$K"),MasterData!$F5,
    INDIRECT("'"&amp;T3&amp;"'!$L:$L"),MasterData!$C$3:$D$18,
    INDIRECT("'"&amp;T3&amp;"'!$D:$D"),"3003",INDIRECT("'"&amp;T3&amp;"'!$R:$R"), "1"))</f>
        <v>2</v>
      </c>
      <c r="W35" s="66" cm="1">
        <f t="array" aca="1" ref="W35" ca="1">SUM(COUNTIFS(INDIRECT("'"&amp;T3&amp;"'!$K:$K"),MasterData!$F5,
    INDIRECT("'"&amp;T3&amp;"'!$L:$L"),MasterData!$C$3:$D$18,
    INDIRECT("'"&amp;T3&amp;"'!$D:$D"),"SRE",INDIRECT("'"&amp;T3&amp;"'!$S:$S"), "1") +
COUNTIFS(INDIRECT("'"&amp;T3&amp;"'!$K:$K"),MasterData!$F5,
    INDIRECT("'"&amp;T3&amp;"'!$L:$L"),MasterData!$C$3:$D$18,
    INDIRECT("'"&amp;T3&amp;"'!$D:$D"),"3003",INDIRECT("'"&amp;T3&amp;"'!$S:$S"), "1"))</f>
        <v>5</v>
      </c>
      <c r="X35" s="66" cm="1">
        <f t="array" aca="1" ref="X35" ca="1">SUM(COUNTIFS(INDIRECT("'"&amp;T3&amp;"'!$K:$K"),MasterData!$F5,
    INDIRECT("'"&amp;T3&amp;"'!$L:$L"),MasterData!$C$3:$D$18,
    INDIRECT("'"&amp;T3&amp;"'!$D:$D"),"SRE",INDIRECT("'"&amp;T3&amp;"'!$T:$T"), "1") +
COUNTIFS(INDIRECT("'"&amp;T3&amp;"'!$K:$K"),MasterData!$F5,
    INDIRECT("'"&amp;T3&amp;"'!$L:$L"),MasterData!$C$3:$D$18,
    INDIRECT("'"&amp;T3&amp;"'!$D:$D"),"3003",INDIRECT("'"&amp;T3&amp;"'!$T:$T"), "1"))</f>
        <v>32</v>
      </c>
      <c r="Y35" s="43" cm="1">
        <f t="array" aca="1" ref="Y35" ca="1">_xlfn.LET(
    _xlpm.SheetName, T3,
    _xlpm.Q_Col, INDIRECT("'"&amp;_xlpm.SheetName&amp;"'!$R:$R"),
    _xlpm.K_Col, INDIRECT("'"&amp;_xlpm.SheetName&amp;"'!$K:$K"),
    _xlpm.L_Col, INDIRECT("'"&amp;_xlpm.SheetName&amp;"'!$L:$L"),
    _xlpm.D_Col, INDIRECT("'"&amp;_xlpm.SheetName&amp;"'!$D:$D"),
    _xlpm.CritK, MasterData!$F5,
    _xlpm.CritL_Range, MasterData!$C$3:$D$18,
    _xlpm.Avg_SRE_Array, IFERROR(AVERAGEIFS(_xlpm.Q_Col, _xlpm.K_Col, _xlpm.CritK, _xlpm.L_Col, _xlpm.CritL_Range, _xlpm.D_Col, "SRE"), 0),
    _xlpm.Count_SRE_Array, COUNTIFS(_xlpm.K_Col, _xlpm.CritK, _xlpm.L_Col, _xlpm.CritL_Range, _xlpm.D_Col, "SRE"),
    _xlpm.Numerator_SRE, SUMPRODUCT(IF(_xlpm.Avg_SRE_Array &gt; 0, _xlpm.Avg_SRE_Array * _xlpm.Count_SRE_Array, 0)),
    _xlpm.Denominator_SRE, SUMPRODUCT(IF(_xlpm.Avg_SRE_Array &gt; 0, _xlpm.Count_SRE_Array, 0)),
    _xlpm.Avg_3003_Array, IFERROR(AVERAGEIFS(_xlpm.Q_Col, _xlpm.K_Col, _xlpm.CritK, _xlpm.L_Col, _xlpm.CritL_Range, _xlpm.D_Col, "3003"), 0),
    _xlpm.Count_3003_Array, COUNTIFS(_xlpm.K_Col, _xlpm.CritK, _xlpm.L_Col, _xlpm.CritL_Range, _xlpm.D_Col, "3003"),
    _xlpm.Numerator_3003, SUMPRODUCT(IF(_xlpm.Avg_3003_Array &gt; 0, _xlpm.Avg_3003_Array * _xlpm.Count_3003_Array, 0)),
    _xlpm.Denominator_3003, SUMPRODUCT(IF(_xlpm.Avg_3003_Array &gt; 0, _xlpm.Count_3003_Array, 0)),
    _xlpm.TotalNumerator, _xlpm.Numerator_SRE + _xlpm.Numerator_3003,
    _xlpm.TotalDenominator, _xlpm.Denominator_SRE + _xlpm.Denominator_3003,
    _xlpm.TotalNumerator / _xlpm.TotalDenominator
)</f>
        <v>32.192307692307693</v>
      </c>
    </row>
    <row r="36" spans="20:25" ht="15" thickBot="1" x14ac:dyDescent="0.4">
      <c r="T36" s="2" t="s">
        <v>1485</v>
      </c>
      <c r="U36" s="47" cm="1">
        <f t="array" aca="1" ref="U36" ca="1">SUM(COUNTIFS(INDIRECT("'"&amp;T3&amp;"'!$K:$K"),MasterData!$F6,
    INDIRECT("'"&amp;T3&amp;"'!$L:$L"),MasterData!$C$3:$D$18,
    INDIRECT("'"&amp;T3&amp;"'!$D:$D"),"SRE") +
COUNTIFS(INDIRECT("'"&amp;T3&amp;"'!$K:$K"),MasterData!$F6,
    INDIRECT("'"&amp;T3&amp;"'!$L:$L"),MasterData!$C$3:$D$18,
    INDIRECT("'"&amp;T3&amp;"'!$D:$D"),"3003"))</f>
        <v>20</v>
      </c>
      <c r="V36" s="68" cm="1">
        <f t="array" aca="1" ref="V36" ca="1">SUM(COUNTIFS(INDIRECT("'"&amp;T3&amp;"'!$K:$K"),MasterData!$F6,
    INDIRECT("'"&amp;T3&amp;"'!$L:$L"),MasterData!$C$3:$D$18,
    INDIRECT("'"&amp;T3&amp;"'!$D:$D"),"SRE",INDIRECT("'"&amp;T3&amp;"'!$R:$R"), "1") +
COUNTIFS(INDIRECT("'"&amp;T3&amp;"'!$K:$K"),MasterData!$F6,
    INDIRECT("'"&amp;T3&amp;"'!$L:$L"),MasterData!$C$3:$D$18,
    INDIRECT("'"&amp;T3&amp;"'!$D:$D"),"3003",INDIRECT("'"&amp;T3&amp;"'!$R:$R"), "1"))</f>
        <v>0</v>
      </c>
      <c r="W36" s="68" cm="1">
        <f t="array" aca="1" ref="W36" ca="1">SUM(COUNTIFS(INDIRECT("'"&amp;T3&amp;"'!$K:$K"),MasterData!$F6,
    INDIRECT("'"&amp;T3&amp;"'!$L:$L"),MasterData!$C$3:$D$18,
    INDIRECT("'"&amp;T3&amp;"'!$D:$D"),"SRE",INDIRECT("'"&amp;T3&amp;"'!$S:$S"), "1") +
COUNTIFS(INDIRECT("'"&amp;T3&amp;"'!$K:$K"),MasterData!$F6,
    INDIRECT("'"&amp;T3&amp;"'!$L:$L"),MasterData!$C$3:$D$18,
    INDIRECT("'"&amp;T3&amp;"'!$D:$D"),"3003",INDIRECT("'"&amp;T3&amp;"'!$S:$S"), "1"))</f>
        <v>4</v>
      </c>
      <c r="X36" s="68" cm="1">
        <f t="array" aca="1" ref="X36" ca="1">SUM(COUNTIFS(INDIRECT("'"&amp;T3&amp;"'!$K:$K"),MasterData!$F6,
    INDIRECT("'"&amp;T3&amp;"'!$L:$L"),MasterData!$C$3:$D$18,
    INDIRECT("'"&amp;T3&amp;"'!$D:$D"),"SRE",INDIRECT("'"&amp;T3&amp;"'!$T:$T"), "1") +
COUNTIFS(INDIRECT("'"&amp;T3&amp;"'!$K:$K"),MasterData!$F6,
    INDIRECT("'"&amp;T3&amp;"'!$L:$L"),MasterData!$C$3:$D$18,
    INDIRECT("'"&amp;T3&amp;"'!$D:$D"),"3003",INDIRECT("'"&amp;T3&amp;"'!$T:$T"), "1"))</f>
        <v>11</v>
      </c>
      <c r="Y36" s="44" cm="1">
        <f t="array" aca="1" ref="Y36" ca="1">_xlfn.LET(
    _xlpm.SheetName, T3,
    _xlpm.Q_Col, INDIRECT("'"&amp;_xlpm.SheetName&amp;"'!$R:$R"),
    _xlpm.K_Col, INDIRECT("'"&amp;_xlpm.SheetName&amp;"'!$K:$K"),
    _xlpm.L_Col, INDIRECT("'"&amp;_xlpm.SheetName&amp;"'!$L:$L"),
    _xlpm.D_Col, INDIRECT("'"&amp;_xlpm.SheetName&amp;"'!$D:$D"),
    _xlpm.CritK, MasterData!$F6,
    _xlpm.CritL_Range, MasterData!$C$3:$D$18,
    _xlpm.Avg_SRE_Array, IFERROR(AVERAGEIFS(_xlpm.Q_Col, _xlpm.K_Col, _xlpm.CritK, _xlpm.L_Col, _xlpm.CritL_Range, _xlpm.D_Col, "SRE"), 0),
    _xlpm.Count_SRE_Array, COUNTIFS(_xlpm.K_Col, _xlpm.CritK, _xlpm.L_Col, _xlpm.CritL_Range, _xlpm.D_Col, "SRE"),
    _xlpm.Numerator_SRE, SUMPRODUCT(IF(_xlpm.Avg_SRE_Array &gt; 0, _xlpm.Avg_SRE_Array * _xlpm.Count_SRE_Array, 0)),
    _xlpm.Denominator_SRE, SUMPRODUCT(IF(_xlpm.Avg_SRE_Array &gt; 0, _xlpm.Count_SRE_Array, 0)),
    _xlpm.Avg_3003_Array, IFERROR(AVERAGEIFS(_xlpm.Q_Col, _xlpm.K_Col, _xlpm.CritK, _xlpm.L_Col, _xlpm.CritL_Range, _xlpm.D_Col, "3003"), 0),
    _xlpm.Count_3003_Array, COUNTIFS(_xlpm.K_Col, _xlpm.CritK, _xlpm.L_Col, _xlpm.CritL_Range, _xlpm.D_Col, "3003"),
    _xlpm.Numerator_3003, SUMPRODUCT(IF(_xlpm.Avg_3003_Array &gt; 0, _xlpm.Avg_3003_Array * _xlpm.Count_3003_Array, 0)),
    _xlpm.Denominator_3003, SUMPRODUCT(IF(_xlpm.Avg_3003_Array &gt; 0, _xlpm.Count_3003_Array, 0)),
    _xlpm.TotalNumerator, _xlpm.Numerator_SRE + _xlpm.Numerator_3003,
    _xlpm.TotalDenominator, _xlpm.Denominator_SRE + _xlpm.Denominator_3003,
    _xlpm.TotalNumerator / _xlpm.TotalDenominator
)</f>
        <v>21.5</v>
      </c>
    </row>
    <row r="37" spans="20:25" ht="15" thickBot="1" x14ac:dyDescent="0.4">
      <c r="T37" s="63"/>
      <c r="U37" s="69">
        <f ca="1">SUM(U34:U36)</f>
        <v>79</v>
      </c>
      <c r="V37" s="70">
        <f t="shared" ref="V37:X37" ca="1" si="80">SUM(V34:V36)</f>
        <v>2</v>
      </c>
      <c r="W37" s="70">
        <f t="shared" ca="1" si="80"/>
        <v>9</v>
      </c>
      <c r="X37" s="70">
        <f t="shared" ca="1" si="80"/>
        <v>49</v>
      </c>
      <c r="Y37" s="71" cm="1">
        <f t="array" aca="1" ref="Y37" ca="1">SUM(
    SUMIFS(INDIRECT("'"&amp;T3&amp;"'!$R:$R"),
        INDIRECT("'"&amp;T3&amp;"'!$L:$L"),MasterData!$C$3:$D$18,
        INDIRECT("'"&amp;T3&amp;"'!$D:$D"),"SRE"),
    SUMIFS(INDIRECT("'"&amp;T3&amp;"'!$R:$R"),
        INDIRECT("'"&amp;T3&amp;"'!$L:$L"),MasterData!$C$3:$D$18,
        INDIRECT("'"&amp;T3&amp;"'!$D:$D"),"3003")
) / U37</f>
        <v>27.88607594936709</v>
      </c>
    </row>
    <row r="38" spans="20:25" x14ac:dyDescent="0.35">
      <c r="T38" s="61"/>
      <c r="U38" s="61"/>
      <c r="V38" s="61"/>
      <c r="W38" s="61"/>
      <c r="X38" s="61"/>
      <c r="Y38" s="61"/>
    </row>
    <row r="39" spans="20:25" ht="15" thickBot="1" x14ac:dyDescent="0.4">
      <c r="T39" s="263" t="s">
        <v>1492</v>
      </c>
      <c r="U39" s="263"/>
      <c r="V39" s="263"/>
      <c r="W39" s="263"/>
      <c r="X39" s="263"/>
      <c r="Y39" s="263"/>
    </row>
    <row r="40" spans="20:25" ht="15" thickBot="1" x14ac:dyDescent="0.4">
      <c r="T40"/>
      <c r="U40" s="79" t="s">
        <v>1438</v>
      </c>
      <c r="V40" s="80" t="s">
        <v>694</v>
      </c>
      <c r="W40" s="81" t="s">
        <v>695</v>
      </c>
      <c r="X40" s="82" t="s">
        <v>1481</v>
      </c>
      <c r="Y40" s="83" t="s">
        <v>1482</v>
      </c>
    </row>
    <row r="41" spans="20:25" ht="15" thickBot="1" x14ac:dyDescent="0.4">
      <c r="T41" s="2" t="s">
        <v>1483</v>
      </c>
      <c r="U41" s="45" cm="1">
        <f t="array" aca="1" ref="U41" ca="1">SUM(COUNTIFS(INDIRECT("'"&amp;T3&amp;"'!$K:$K"),MasterData!$F4,
    INDIRECT("'"&amp;T3&amp;"'!$L:$L"),MasterData!$B$3:$B$18,
    INDIRECT("'"&amp;T3&amp;"'!$D:$D"),"SRE") +
COUNTIFS(INDIRECT("'"&amp;T3&amp;"'!$K:$K"),MasterData!$F4,
    INDIRECT("'"&amp;T3&amp;"'!$L:$L"),MasterData!$B$3:$B$18,
    INDIRECT("'"&amp;T3&amp;"'!$D:$D"),"3003"))</f>
        <v>0</v>
      </c>
      <c r="V41" s="67" cm="1">
        <f t="array" aca="1" ref="V41" ca="1">SUM(COUNTIFS(INDIRECT("'"&amp;T3&amp;"'!$K:$K"),MasterData!$F4,
    INDIRECT("'"&amp;T3&amp;"'!$L:$L"),MasterData!$B$3:$B$18,
    INDIRECT("'"&amp;T3&amp;"'!$D:$D"),"SRE",INDIRECT("'"&amp;T3&amp;"'!$R:$R"), "1") +
COUNTIFS(INDIRECT("'"&amp;T3&amp;"'!$K:$K"),MasterData!$F4,
    INDIRECT("'"&amp;T3&amp;"'!$L:$L"),MasterData!$B$3:$B$18,
    INDIRECT("'"&amp;T3&amp;"'!$D:$D"),"3003",INDIRECT("'"&amp;T3&amp;"'!$R:$R"), "1"))</f>
        <v>0</v>
      </c>
      <c r="W41" s="67" cm="1">
        <f t="array" aca="1" ref="W41" ca="1">SUM(COUNTIFS(INDIRECT("'"&amp;T3&amp;"'!$K:$K"),MasterData!$F4,
    INDIRECT("'"&amp;T3&amp;"'!$L:$L"),MasterData!$B$3:$B$18,
    INDIRECT("'"&amp;T3&amp;"'!$D:$D"),"SRE",INDIRECT("'"&amp;T3&amp;"'!$S:$S"), "1") +
COUNTIFS(INDIRECT("'"&amp;T3&amp;"'!$K:$K"),MasterData!$F4,
    INDIRECT("'"&amp;T3&amp;"'!$L:$L"),MasterData!$B$3:$B$18,
    INDIRECT("'"&amp;T3&amp;"'!$D:$D"),"3003",INDIRECT("'"&amp;T3&amp;"'!$S:$S"), "1"))</f>
        <v>0</v>
      </c>
      <c r="X41" s="67" cm="1">
        <f t="array" aca="1" ref="X41" ca="1">SUM(COUNTIFS(INDIRECT("'"&amp;T3&amp;"'!$K:$K"),MasterData!$F4,
    INDIRECT("'"&amp;T3&amp;"'!$L:$L"),MasterData!$B$3:$B$18,
    INDIRECT("'"&amp;T3&amp;"'!$D:$D"),"SRE",INDIRECT("'"&amp;T3&amp;"'!$T:$T"), "1") +
COUNTIFS(INDIRECT("'"&amp;T3&amp;"'!$K:$K"),MasterData!$F4,
    INDIRECT("'"&amp;T3&amp;"'!$L:$L"),MasterData!$B$3:$B$18,
    INDIRECT("'"&amp;T3&amp;"'!$D:$D"),"3003",INDIRECT("'"&amp;T3&amp;"'!$T:$T"), "1"))</f>
        <v>0</v>
      </c>
      <c r="Y41" s="42" cm="1">
        <f t="array" aca="1" ref="Y41" ca="1">_xlfn.LET(
    _xlpm.SheetName, T3,
    _xlpm.Q_Col, INDIRECT("'"&amp;_xlpm.SheetName&amp;"'!$R:$R"),
    _xlpm.K_Col, INDIRECT("'"&amp;_xlpm.SheetName&amp;"'!$K:$K"),
    _xlpm.L_Col, INDIRECT("'"&amp;_xlpm.SheetName&amp;"'!$L:$L"),
    _xlpm.D_Col, INDIRECT("'"&amp;_xlpm.SheetName&amp;"'!$D:$D"),
    _xlpm.CritK, MasterData!$F4,
    _xlpm.CritL_Range, MasterData!$B$3:$B$18,
    _xlpm.Avg_SRE_Array, IFERROR(AVERAGEIFS(_xlpm.Q_Col, _xlpm.K_Col, _xlpm.CritK, _xlpm.L_Col, _xlpm.CritL_Range, _xlpm.D_Col, "SRE"), 0),
    _xlpm.Count_SRE_Array, COUNTIFS(_xlpm.K_Col, _xlpm.CritK, _xlpm.L_Col, _xlpm.CritL_Range, _xlpm.D_Col, "SRE"),
    _xlpm.Numerator_SRE, SUMPRODUCT(IF(_xlpm.Avg_SRE_Array &gt; 0, _xlpm.Avg_SRE_Array * _xlpm.Count_SRE_Array, 0)),
    _xlpm.Denominator_SRE, SUMPRODUCT(IF(_xlpm.Avg_SRE_Array &gt; 0, _xlpm.Count_SRE_Array, 0)),
    _xlpm.Avg_3003_Array, IFERROR(AVERAGEIFS(_xlpm.Q_Col, _xlpm.K_Col, _xlpm.CritK, _xlpm.L_Col, _xlpm.CritL_Range, _xlpm.D_Col, "3003"), 0),
    _xlpm.Count_3003_Array, COUNTIFS(_xlpm.K_Col, _xlpm.CritK, _xlpm.L_Col, _xlpm.CritL_Range, _xlpm.D_Col, "3003"),
    _xlpm.Numerator_3003, SUMPRODUCT(IF(_xlpm.Avg_3003_Array &gt; 0, _xlpm.Avg_3003_Array * _xlpm.Count_3003_Array, 0)),
    _xlpm.Denominator_3003, SUMPRODUCT(IF(_xlpm.Avg_3003_Array &gt; 0, _xlpm.Count_3003_Array, 0)),
    _xlpm.TotalNumerator, _xlpm.Numerator_SRE + _xlpm.Numerator_3003,
    _xlpm.TotalDenominator, _xlpm.Denominator_SRE + _xlpm.Denominator_3003,
    IFERROR(_xlpm.TotalNumerator / _xlpm.TotalDenominator, 0)
)</f>
        <v>0</v>
      </c>
    </row>
    <row r="42" spans="20:25" ht="15" thickBot="1" x14ac:dyDescent="0.4">
      <c r="T42" s="2" t="s">
        <v>1484</v>
      </c>
      <c r="U42" s="46" cm="1">
        <f t="array" aca="1" ref="U42" ca="1">SUM(COUNTIFS(INDIRECT("'"&amp;T3&amp;"'!$K:$K"),MasterData!$F5,
    INDIRECT("'"&amp;T3&amp;"'!$L:$L"),MasterData!$B$3:$B$18,
    INDIRECT("'"&amp;T3&amp;"'!$D:$D"),"SRE") +
COUNTIFS(INDIRECT("'"&amp;T3&amp;"'!$K:$K"),MasterData!$F5,
    INDIRECT("'"&amp;T3&amp;"'!$L:$L"),MasterData!$B$3:$B$18,
    INDIRECT("'"&amp;T3&amp;"'!$D:$D"),"3003"))</f>
        <v>3</v>
      </c>
      <c r="V42" s="66" cm="1">
        <f t="array" aca="1" ref="V42" ca="1">SUM(COUNTIFS(INDIRECT("'"&amp;T3&amp;"'!$K:$K"),MasterData!$F5,
    INDIRECT("'"&amp;T3&amp;"'!$L:$L"),MasterData!$B$3:$B$18,
    INDIRECT("'"&amp;T3&amp;"'!$D:$D"),"SRE",INDIRECT("'"&amp;T3&amp;"'!$R:$R"), "1") +
COUNTIFS(INDIRECT("'"&amp;T3&amp;"'!$K:$K"),MasterData!$F5,
    INDIRECT("'"&amp;T3&amp;"'!$L:$L"),MasterData!$B$3:$B$18,
    INDIRECT("'"&amp;T3&amp;"'!$D:$D"),"3003",INDIRECT("'"&amp;T3&amp;"'!$R:$R"), "1"))</f>
        <v>0</v>
      </c>
      <c r="W42" s="66" cm="1">
        <f t="array" aca="1" ref="W42" ca="1">SUM(COUNTIFS(INDIRECT("'"&amp;T3&amp;"'!$K:$K"),MasterData!$F5,
    INDIRECT("'"&amp;T3&amp;"'!$L:$L"),MasterData!$B$3:$B$18,
    INDIRECT("'"&amp;T3&amp;"'!$D:$D"),"SRE",INDIRECT("'"&amp;T3&amp;"'!$S:$S"), "1") +
COUNTIFS(INDIRECT("'"&amp;T3&amp;"'!$K:$K"),MasterData!$F5,
    INDIRECT("'"&amp;T3&amp;"'!$L:$L"),MasterData!$B$3:$B$18,
    INDIRECT("'"&amp;T3&amp;"'!$D:$D"),"3003",INDIRECT("'"&amp;T3&amp;"'!$S:$S"), "1"))</f>
        <v>0</v>
      </c>
      <c r="X42" s="66" cm="1">
        <f t="array" aca="1" ref="X42" ca="1">SUM(COUNTIFS(INDIRECT("'"&amp;T3&amp;"'!$K:$K"),MasterData!$F5,
    INDIRECT("'"&amp;T3&amp;"'!$L:$L"),MasterData!$B$3:$B$18,
    INDIRECT("'"&amp;T3&amp;"'!$D:$D"),"SRE",INDIRECT("'"&amp;T3&amp;"'!$T:$T"), "1") +
COUNTIFS(INDIRECT("'"&amp;T3&amp;"'!$K:$K"),MasterData!$F5,
    INDIRECT("'"&amp;T3&amp;"'!$L:$L"),MasterData!$B$3:$B$18,
    INDIRECT("'"&amp;T3&amp;"'!$D:$D"),"3003",INDIRECT("'"&amp;T3&amp;"'!$T:$T"), "1"))</f>
        <v>1</v>
      </c>
      <c r="Y42" s="43" cm="1">
        <f t="array" aca="1" ref="Y42" ca="1">_xlfn.LET(
    _xlpm.SheetName, T3,
    _xlpm.Q_Col, INDIRECT("'"&amp;_xlpm.SheetName&amp;"'!$R:$R"),
    _xlpm.K_Col, INDIRECT("'"&amp;_xlpm.SheetName&amp;"'!$K:$K"),
    _xlpm.L_Col, INDIRECT("'"&amp;_xlpm.SheetName&amp;"'!$L:$L"),
    _xlpm.D_Col, INDIRECT("'"&amp;_xlpm.SheetName&amp;"'!$D:$D"),
    _xlpm.CritK, MasterData!$F5,
    _xlpm.CritL_Range, MasterData!$B$3:$B$18,
    _xlpm.Avg_SRE_Array, IFERROR(AVERAGEIFS(_xlpm.Q_Col, _xlpm.K_Col, _xlpm.CritK, _xlpm.L_Col, _xlpm.CritL_Range, _xlpm.D_Col, "SRE"), 0),
    _xlpm.Count_SRE_Array, COUNTIFS(_xlpm.K_Col, _xlpm.CritK, _xlpm.L_Col, _xlpm.CritL_Range, _xlpm.D_Col, "SRE"),
    _xlpm.Numerator_SRE, SUMPRODUCT(IF(_xlpm.Avg_SRE_Array &gt; 0, _xlpm.Avg_SRE_Array * _xlpm.Count_SRE_Array, 0)),
    _xlpm.Denominator_SRE, SUMPRODUCT(IF(_xlpm.Avg_SRE_Array &gt; 0, _xlpm.Count_SRE_Array, 0)),
    _xlpm.Avg_3003_Array, IFERROR(AVERAGEIFS(_xlpm.Q_Col, _xlpm.K_Col, _xlpm.CritK, _xlpm.L_Col, _xlpm.CritL_Range, _xlpm.D_Col, "3003"), 0),
    _xlpm.Count_3003_Array, COUNTIFS(_xlpm.K_Col, _xlpm.CritK, _xlpm.L_Col, _xlpm.CritL_Range, _xlpm.D_Col, "3003"),
    _xlpm.Numerator_3003, SUMPRODUCT(IF(_xlpm.Avg_3003_Array &gt; 0, _xlpm.Avg_3003_Array * _xlpm.Count_3003_Array, 0)),
    _xlpm.Denominator_3003, SUMPRODUCT(IF(_xlpm.Avg_3003_Array &gt; 0, _xlpm.Count_3003_Array, 0)),
    _xlpm.TotalNumerator, _xlpm.Numerator_SRE + _xlpm.Numerator_3003,
    _xlpm.TotalDenominator, _xlpm.Denominator_SRE + _xlpm.Denominator_3003,
    IFERROR(_xlpm.TotalNumerator / _xlpm.TotalDenominator, 0)
)</f>
        <v>20</v>
      </c>
    </row>
    <row r="43" spans="20:25" ht="15" thickBot="1" x14ac:dyDescent="0.4">
      <c r="T43" s="2" t="s">
        <v>1485</v>
      </c>
      <c r="U43" s="47" cm="1">
        <f t="array" aca="1" ref="U43" ca="1">SUM(COUNTIFS(INDIRECT("'"&amp;T3&amp;"'!$K:$K"),MasterData!$F6,
    INDIRECT("'"&amp;T3&amp;"'!$L:$L"),MasterData!$B$3:$B$18,
    INDIRECT("'"&amp;T3&amp;"'!$D:$D"),"SRE") +
COUNTIFS(INDIRECT("'"&amp;T3&amp;"'!$K:$K"),MasterData!$F6,
    INDIRECT("'"&amp;T3&amp;"'!$L:$L"),MasterData!$B$3:$B$18,
    INDIRECT("'"&amp;T3&amp;"'!$D:$D"),"3003"))</f>
        <v>1</v>
      </c>
      <c r="V43" s="68" cm="1">
        <f t="array" aca="1" ref="V43" ca="1">SUM(COUNTIFS(INDIRECT("'"&amp;T3&amp;"'!$K:$K"),MasterData!$F6,
    INDIRECT("'"&amp;T3&amp;"'!$L:$L"),MasterData!$B$3:$B$18,
    INDIRECT("'"&amp;T3&amp;"'!$D:$D"),"SRE",INDIRECT("'"&amp;T3&amp;"'!$R:$R"), "1") +
COUNTIFS(INDIRECT("'"&amp;T3&amp;"'!$K:$K"),MasterData!$F6,
    INDIRECT("'"&amp;T3&amp;"'!$L:$L"),MasterData!$B$3:$B$18,
    INDIRECT("'"&amp;T3&amp;"'!$D:$D"),"3003",INDIRECT("'"&amp;T3&amp;"'!$R:$R"), "1"))</f>
        <v>0</v>
      </c>
      <c r="W43" s="68" cm="1">
        <f t="array" aca="1" ref="W43" ca="1">SUM(COUNTIFS(INDIRECT("'"&amp;T3&amp;"'!$K:$K"),MasterData!$F6,
    INDIRECT("'"&amp;T3&amp;"'!$L:$L"),MasterData!$B$3:$B$18,
    INDIRECT("'"&amp;T3&amp;"'!$D:$D"),"SRE",INDIRECT("'"&amp;T3&amp;"'!$S:$S"), "1") +
COUNTIFS(INDIRECT("'"&amp;T3&amp;"'!$K:$K"),MasterData!$F6,
    INDIRECT("'"&amp;T3&amp;"'!$L:$L"),MasterData!$B$3:$B$18,
    INDIRECT("'"&amp;T3&amp;"'!$D:$D"),"3003",INDIRECT("'"&amp;T3&amp;"'!$S:$S"), "1"))</f>
        <v>0</v>
      </c>
      <c r="X43" s="68" cm="1">
        <f t="array" aca="1" ref="X43" ca="1">SUM(COUNTIFS(INDIRECT("'"&amp;T3&amp;"'!$K:$K"),MasterData!$F6,
    INDIRECT("'"&amp;T3&amp;"'!$L:$L"),MasterData!$B$3:$B$18,
    INDIRECT("'"&amp;T3&amp;"'!$D:$D"),"SRE",INDIRECT("'"&amp;T3&amp;"'!$T:$T"), "1") +
COUNTIFS(INDIRECT("'"&amp;T3&amp;"'!$K:$K"),MasterData!$F6,
    INDIRECT("'"&amp;T3&amp;"'!$L:$L"),MasterData!$B$3:$B$18,
    INDIRECT("'"&amp;T3&amp;"'!$D:$D"),"3003",INDIRECT("'"&amp;T3&amp;"'!$T:$T"), "1"))</f>
        <v>1</v>
      </c>
      <c r="Y43" s="44" cm="1">
        <f t="array" aca="1" ref="Y43" ca="1">_xlfn.LET(
    _xlpm.SheetName, T3,
    _xlpm.Q_Col, INDIRECT("'"&amp;_xlpm.SheetName&amp;"'!$R:$R"),
    _xlpm.K_Col, INDIRECT("'"&amp;_xlpm.SheetName&amp;"'!$K:$K"),
    _xlpm.L_Col, INDIRECT("'"&amp;_xlpm.SheetName&amp;"'!$L:$L"),
    _xlpm.D_Col, INDIRECT("'"&amp;_xlpm.SheetName&amp;"'!$D:$D"),
    _xlpm.CritK, MasterData!$F6,
    _xlpm.CritL_Range, MasterData!$B$3:$B$18,
    _xlpm.Avg_SRE_Array, IFERROR(AVERAGEIFS(_xlpm.Q_Col, _xlpm.K_Col, _xlpm.CritK, _xlpm.L_Col, _xlpm.CritL_Range, _xlpm.D_Col, "SRE"), 0),
    _xlpm.Count_SRE_Array, COUNTIFS(_xlpm.K_Col, _xlpm.CritK, _xlpm.L_Col, _xlpm.CritL_Range, _xlpm.D_Col, "SRE"),
    _xlpm.Numerator_SRE, SUMPRODUCT(IF(_xlpm.Avg_SRE_Array &gt; 0, _xlpm.Avg_SRE_Array * _xlpm.Count_SRE_Array, 0)),
    _xlpm.Denominator_SRE, SUMPRODUCT(IF(_xlpm.Avg_SRE_Array &gt; 0, _xlpm.Count_SRE_Array, 0)),
    _xlpm.Avg_3003_Array, IFERROR(AVERAGEIFS(_xlpm.Q_Col, _xlpm.K_Col, _xlpm.CritK, _xlpm.L_Col, _xlpm.CritL_Range, _xlpm.D_Col, "3003"), 0),
    _xlpm.Count_3003_Array, COUNTIFS(_xlpm.K_Col, _xlpm.CritK, _xlpm.L_Col, _xlpm.CritL_Range, _xlpm.D_Col, "3003"),
    _xlpm.Numerator_3003, SUMPRODUCT(IF(_xlpm.Avg_3003_Array &gt; 0, _xlpm.Avg_3003_Array * _xlpm.Count_3003_Array, 0)),
    _xlpm.Denominator_3003, SUMPRODUCT(IF(_xlpm.Avg_3003_Array &gt; 0, _xlpm.Count_3003_Array, 0)),
    _xlpm.TotalNumerator, _xlpm.Numerator_SRE + _xlpm.Numerator_3003,
    _xlpm.TotalDenominator, _xlpm.Denominator_SRE + _xlpm.Denominator_3003,
    IFERROR(_xlpm.TotalNumerator / _xlpm.TotalDenominator, 0)
)</f>
        <v>25</v>
      </c>
    </row>
    <row r="44" spans="20:25" ht="15" thickBot="1" x14ac:dyDescent="0.4">
      <c r="T44"/>
      <c r="U44" s="69">
        <f ca="1">SUM(U41:U43)</f>
        <v>4</v>
      </c>
      <c r="V44" s="70">
        <f ca="1">SUM(V41:V43)</f>
        <v>0</v>
      </c>
      <c r="W44" s="70">
        <f t="shared" ref="W44:X44" ca="1" si="81">SUM(W41:W43)</f>
        <v>0</v>
      </c>
      <c r="X44" s="70">
        <f t="shared" ca="1" si="81"/>
        <v>2</v>
      </c>
      <c r="Y44" s="71" cm="1">
        <f t="array" aca="1" ref="Y44" ca="1">SUM(
    SUMIFS(INDIRECT("'"&amp;T3&amp;"'!$R:$R"),
        INDIRECT("'"&amp;T3&amp;"'!$L:$L"),MasterData!$B$3:$B$18,
        INDIRECT("'"&amp;T3&amp;"'!$D:$D"),"SRE"),
    SUMIFS(INDIRECT("'"&amp;T3&amp;"'!$R:$R"),
        INDIRECT("'"&amp;T3&amp;"'!$L:$L"),MasterData!$B$3:$B$18,
        INDIRECT("'"&amp;T3&amp;"'!$D:$D"),"3003")
) / U44</f>
        <v>21.25</v>
      </c>
    </row>
    <row r="45" spans="20:25" x14ac:dyDescent="0.35">
      <c r="T45" s="61"/>
      <c r="U45" s="61"/>
      <c r="W45" s="61"/>
      <c r="X45" s="61"/>
      <c r="Y45" s="61"/>
    </row>
    <row r="46" spans="20:25" s="61" customFormat="1" ht="15" thickBot="1" x14ac:dyDescent="0.4">
      <c r="T46" s="263" t="s">
        <v>1493</v>
      </c>
      <c r="U46" s="263"/>
      <c r="V46" s="263"/>
    </row>
    <row r="47" spans="20:25" s="61" customFormat="1" ht="15" thickBot="1" x14ac:dyDescent="0.4">
      <c r="T47"/>
      <c r="U47" s="40" t="s">
        <v>1438</v>
      </c>
      <c r="V47" s="41" t="s">
        <v>1482</v>
      </c>
    </row>
    <row r="48" spans="20:25" s="61" customFormat="1" ht="15" thickBot="1" x14ac:dyDescent="0.4">
      <c r="T48" s="2" t="s">
        <v>1483</v>
      </c>
      <c r="U48" s="84">
        <v>0</v>
      </c>
      <c r="V48" s="85">
        <v>0</v>
      </c>
    </row>
    <row r="49" spans="20:22" s="61" customFormat="1" ht="15" thickBot="1" x14ac:dyDescent="0.4">
      <c r="T49" s="2" t="s">
        <v>1484</v>
      </c>
      <c r="U49" s="86">
        <v>0</v>
      </c>
      <c r="V49" s="87">
        <v>0</v>
      </c>
    </row>
    <row r="50" spans="20:22" s="61" customFormat="1" ht="15" thickBot="1" x14ac:dyDescent="0.4">
      <c r="T50" s="2" t="s">
        <v>1485</v>
      </c>
      <c r="U50" s="88">
        <v>0</v>
      </c>
      <c r="V50" s="89">
        <v>0</v>
      </c>
    </row>
    <row r="51" spans="20:22" s="61" customFormat="1" ht="15" thickBot="1" x14ac:dyDescent="0.4">
      <c r="T51"/>
      <c r="U51" s="90">
        <f>SUM(U48:U50)</f>
        <v>0</v>
      </c>
      <c r="V51" s="91">
        <v>0</v>
      </c>
    </row>
  </sheetData>
  <mergeCells count="19">
    <mergeCell ref="T2:U2"/>
    <mergeCell ref="T3:U3"/>
    <mergeCell ref="P2:P3"/>
    <mergeCell ref="E2:H2"/>
    <mergeCell ref="T46:V46"/>
    <mergeCell ref="B1:I1"/>
    <mergeCell ref="T32:Y32"/>
    <mergeCell ref="T39:Y39"/>
    <mergeCell ref="C2:C3"/>
    <mergeCell ref="D2:D3"/>
    <mergeCell ref="I2:I3"/>
    <mergeCell ref="K1:P1"/>
    <mergeCell ref="K2:K3"/>
    <mergeCell ref="L2:L3"/>
    <mergeCell ref="M2:M3"/>
    <mergeCell ref="N2:N3"/>
    <mergeCell ref="O2:O3"/>
    <mergeCell ref="Q2:Q3"/>
    <mergeCell ref="R2:R3"/>
  </mergeCells>
  <phoneticPr fontId="18" type="noConversion"/>
  <pageMargins left="0.7" right="0.7" top="0.75" bottom="0.75" header="0.3" footer="0.3"/>
  <pageSetup orientation="portrait" r:id="rId1"/>
  <drawing r:id="rId2"/>
  <legacyDrawing r:id="rId3"/>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9A20F-6423-4B76-970E-039E8E587A7F}">
  <sheetPr>
    <tabColor theme="9"/>
  </sheetPr>
  <dimension ref="A1:AH51"/>
  <sheetViews>
    <sheetView tabSelected="1" topLeftCell="C1" zoomScaleNormal="100" workbookViewId="0">
      <selection activeCell="K20" sqref="K20:R31"/>
    </sheetView>
  </sheetViews>
  <sheetFormatPr defaultColWidth="9.1796875" defaultRowHeight="14.5" x14ac:dyDescent="0.35"/>
  <cols>
    <col min="1" max="1" width="3.7265625" style="61" customWidth="1"/>
    <col min="2" max="2" width="6.26953125" style="21" bestFit="1" customWidth="1"/>
    <col min="3" max="9" width="11.7265625" style="21" customWidth="1"/>
    <col min="10" max="10" width="2.7265625" style="61" customWidth="1"/>
    <col min="11" max="17" width="8.7265625" style="21" customWidth="1"/>
    <col min="18" max="18" width="20.7265625" style="61" customWidth="1"/>
    <col min="19" max="19" width="2.7265625" style="61" customWidth="1"/>
    <col min="20" max="25" width="10.7265625" style="21" customWidth="1"/>
    <col min="26" max="26" width="11.7265625" style="61" customWidth="1"/>
    <col min="27" max="28" width="11.7265625" style="21" customWidth="1"/>
    <col min="29" max="29" width="17.453125" style="21" customWidth="1"/>
    <col min="30" max="34" width="9.1796875" style="61"/>
    <col min="35" max="16384" width="9.1796875" style="21"/>
  </cols>
  <sheetData>
    <row r="1" spans="2:21" ht="15" thickBot="1" x14ac:dyDescent="0.4">
      <c r="B1" s="285" t="s">
        <v>1494</v>
      </c>
      <c r="C1" s="285"/>
      <c r="D1" s="285"/>
      <c r="E1" s="285"/>
      <c r="F1" s="285"/>
      <c r="G1" s="285"/>
      <c r="H1" s="285"/>
      <c r="I1" s="285"/>
      <c r="K1" s="286" t="s">
        <v>1437</v>
      </c>
      <c r="L1" s="286"/>
      <c r="M1" s="286"/>
      <c r="N1" s="286"/>
      <c r="O1" s="286"/>
      <c r="P1" s="286"/>
      <c r="Q1" s="201"/>
      <c r="T1" s="61"/>
      <c r="U1" s="61"/>
    </row>
    <row r="2" spans="2:21" ht="15.75" customHeight="1" thickBot="1" x14ac:dyDescent="0.4">
      <c r="B2" s="64"/>
      <c r="C2" s="279" t="s">
        <v>1438</v>
      </c>
      <c r="D2" s="281" t="s">
        <v>1439</v>
      </c>
      <c r="E2" s="254" t="s">
        <v>1440</v>
      </c>
      <c r="F2" s="255"/>
      <c r="G2" s="255"/>
      <c r="H2" s="256"/>
      <c r="I2" s="261" t="s">
        <v>1441</v>
      </c>
      <c r="K2" s="283" t="s">
        <v>1440</v>
      </c>
      <c r="L2" s="283" t="s">
        <v>628</v>
      </c>
      <c r="M2" s="283" t="s">
        <v>164</v>
      </c>
      <c r="N2" s="283" t="s">
        <v>1443</v>
      </c>
      <c r="O2" s="283" t="s">
        <v>170</v>
      </c>
      <c r="P2" s="283" t="s">
        <v>166</v>
      </c>
      <c r="Q2" s="264" t="s">
        <v>1445</v>
      </c>
      <c r="R2" s="283" t="s">
        <v>1446</v>
      </c>
      <c r="S2" s="105"/>
      <c r="T2" s="272" t="s">
        <v>1447</v>
      </c>
      <c r="U2" s="273"/>
    </row>
    <row r="3" spans="2:21" ht="28.5" customHeight="1" thickBot="1" x14ac:dyDescent="0.4">
      <c r="C3" s="280"/>
      <c r="D3" s="282"/>
      <c r="E3" s="102" t="s">
        <v>1448</v>
      </c>
      <c r="F3" s="99" t="s">
        <v>1449</v>
      </c>
      <c r="G3" s="100" t="s">
        <v>169</v>
      </c>
      <c r="H3" s="100" t="s">
        <v>1450</v>
      </c>
      <c r="I3" s="262"/>
      <c r="J3" s="64"/>
      <c r="K3" s="284"/>
      <c r="L3" s="284"/>
      <c r="M3" s="284"/>
      <c r="N3" s="284"/>
      <c r="O3" s="284"/>
      <c r="P3" s="284"/>
      <c r="Q3" s="265"/>
      <c r="R3" s="284"/>
      <c r="S3" s="105"/>
      <c r="T3" s="270" t="str">
        <f>R31</f>
        <v>VIM-Incidents_20251221</v>
      </c>
      <c r="U3" s="271"/>
    </row>
    <row r="4" spans="2:21" ht="15.75" hidden="1" customHeight="1" thickBot="1" x14ac:dyDescent="0.4">
      <c r="B4" s="23" t="s">
        <v>168</v>
      </c>
      <c r="C4" s="128" cm="1">
        <f t="array" aca="1" ref="C4" ca="1">SUM(COUNTIFS(INDIRECT("'"&amp;R4&amp;"'!$E:$E"), "&lt;="&amp;MasterData!$J3, INDIRECT("'"&amp;R4&amp;"'!$D:$D"), {"BUZ","3014"}))</f>
        <v>30</v>
      </c>
      <c r="D4" s="129" t="str">
        <f ca="1">K4&amp;" ("&amp;L4&amp;")"</f>
        <v>8 (2)</v>
      </c>
      <c r="E4" s="98" t="str">
        <f ca="1">M4&amp;" ("&amp;N4&amp;")"</f>
        <v>7 (2)</v>
      </c>
      <c r="F4" s="96" cm="1">
        <f t="array" aca="1" ref="F4" ca="1">SUM(COUNTIFS(INDIRECT("'"&amp;R4&amp;"'!$E:$E"), "&lt;="&amp;MasterData!$J3, INDIRECT("'"&amp;R4&amp;"'!$L:$L"), MasterData!$B$5, INDIRECT("'"&amp;R4&amp;"'!$D:$D"), {"BUZ","3014"}))</f>
        <v>0</v>
      </c>
      <c r="G4" s="130" cm="1">
        <f t="array" aca="1" ref="G4" ca="1">SUM(COUNTIFS(INDIRECT("'"&amp;R4&amp;"'!$E:$E"), "&lt;="&amp;MasterData!$J3, INDIRECT("'"&amp;R4&amp;"'!$L:$L"), MasterData!$B$4, INDIRECT("'"&amp;R4&amp;"'!$D:$D"), {"BUZ","3014"}))</f>
        <v>1</v>
      </c>
      <c r="H4" s="96">
        <f ca="1">K4-M4-F4-G4</f>
        <v>0</v>
      </c>
      <c r="I4" s="131">
        <f ca="1">O4+P4</f>
        <v>22</v>
      </c>
      <c r="J4" s="65"/>
      <c r="K4" s="93" cm="1">
        <f t="array" aca="1" ref="K4" ca="1">SUM(COUNTIFS(INDIRECT("'"&amp;R4&amp;"'!$E:$E"), "&lt;="&amp;MasterData!$J3, INDIRECT("'"&amp;R4&amp;"'!$L:$L"), MasterData!$B$3:$B$18, INDIRECT("'"&amp;R4&amp;"'!$D:$D"), {"BUZ","3014"}))</f>
        <v>8</v>
      </c>
      <c r="L4" s="93" cm="1">
        <f t="array" aca="1" ref="L4" ca="1">SUM(COUNTIFS(INDIRECT("'"&amp;R4&amp;"'!$E:$E"), "&gt;="&amp;MasterData!$I3, INDIRECT("'"&amp;R4&amp;"'!$E:$E"), "&lt;="&amp;MasterData!$J3, INDIRECT("'"&amp;R4&amp;"'!$D:$D"), {"BUZ","3014"}))</f>
        <v>2</v>
      </c>
      <c r="M4" s="93" cm="1">
        <f t="array" aca="1" ref="M4" ca="1">SUM(COUNTIFS(INDIRECT("'"&amp;R4&amp;"'!$E:$E"), "&lt;="&amp;MasterData!$J3, INDIRECT("'"&amp;R4&amp;"'!$L:$L"), MasterData!$B$3, INDIRECT("'"&amp;R4&amp;"'!$D:$D"), {"BUZ","3014"}))</f>
        <v>7</v>
      </c>
      <c r="N4" s="93">
        <v>2</v>
      </c>
      <c r="O4" s="93" cm="1">
        <f t="array" aca="1" ref="O4" ca="1">SUM(COUNTIFS(INDIRECT("'"&amp;R4&amp;"'!$E:$E"), "&lt;="&amp;MasterData!$J3, INDIRECT("'"&amp;R4&amp;"'!$L:$L"), MasterData!$C$3:$C$18, INDIRECT("'"&amp;R4&amp;"'!$D:$D"), {"BUZ","3014"}))</f>
        <v>0</v>
      </c>
      <c r="P4" s="93" cm="1">
        <f t="array" aca="1" ref="P4" ca="1">SUM(COUNTIFS(INDIRECT("'"&amp;R4&amp;"'!$E:$E"), "&lt;="&amp;MasterData!$J3, INDIRECT("'"&amp;R4&amp;"'!$L:$L"), MasterData!$D$3:$D$18, INDIRECT("'"&amp;R4&amp;"'!$D:$D"), {"BUZ","3014"}))</f>
        <v>22</v>
      </c>
      <c r="Q4" s="170"/>
      <c r="R4" s="104" t="s">
        <v>1451</v>
      </c>
      <c r="S4" s="106"/>
      <c r="T4" s="106"/>
      <c r="U4" s="61"/>
    </row>
    <row r="5" spans="2:21" ht="15.75" hidden="1" customHeight="1" thickBot="1" x14ac:dyDescent="0.4">
      <c r="B5" s="172" t="s">
        <v>173</v>
      </c>
      <c r="C5" s="173" cm="1">
        <f t="array" aca="1" ref="C5" ca="1">SUM(COUNTIFS(INDIRECT("'"&amp;R5&amp;"'!$E:$E"), "&lt;="&amp;MasterData!$J4, INDIRECT("'"&amp;R5&amp;"'!$D:$D"), {"BUZ","3014"}))</f>
        <v>33</v>
      </c>
      <c r="D5" s="181" t="str">
        <f ca="1">K5&amp;" ("&amp;L5&amp;")"</f>
        <v>7 (3)</v>
      </c>
      <c r="E5" s="182" t="str">
        <f t="shared" ref="E5:E10" ca="1" si="0">M5&amp;" ("&amp;N5&amp;")"</f>
        <v>6 (3)</v>
      </c>
      <c r="F5" s="175" cm="1">
        <f t="array" aca="1" ref="F5" ca="1">SUM(COUNTIFS(INDIRECT("'"&amp;R5&amp;"'!$E:$E"), "&lt;="&amp;MasterData!$J4, INDIRECT("'"&amp;R5&amp;"'!$L:$L"), MasterData!$B$5, INDIRECT("'"&amp;R5&amp;"'!$D:$D"), {"BUZ","3014"}))</f>
        <v>0</v>
      </c>
      <c r="G5" s="183" cm="1">
        <f t="array" aca="1" ref="G5" ca="1">SUM(COUNTIFS(INDIRECT("'"&amp;R5&amp;"'!$E:$E"), "&lt;="&amp;MasterData!$J4, INDIRECT("'"&amp;R5&amp;"'!$L:$L"), MasterData!$B$4, INDIRECT("'"&amp;R5&amp;"'!$D:$D"), {"BUZ","3014"}))</f>
        <v>1</v>
      </c>
      <c r="H5" s="175">
        <f t="shared" ref="H5:H10" ca="1" si="1">K5-M5-F5-G5</f>
        <v>0</v>
      </c>
      <c r="I5" s="184">
        <f t="shared" ref="I5:I8" ca="1" si="2">O5+P5</f>
        <v>26</v>
      </c>
      <c r="J5" s="65"/>
      <c r="K5" s="93" cm="1">
        <f t="array" aca="1" ref="K5" ca="1">SUM(COUNTIFS(INDIRECT("'"&amp;R5&amp;"'!$E:$E"), "&lt;="&amp;MasterData!$J4, INDIRECT("'"&amp;R5&amp;"'!$L:$L"), MasterData!$B$3:$B$18, INDIRECT("'"&amp;R5&amp;"'!$D:$D"), {"BUZ","3014"}))</f>
        <v>7</v>
      </c>
      <c r="L5" s="93" cm="1">
        <f t="array" aca="1" ref="L5" ca="1">SUM(COUNTIFS(INDIRECT("'"&amp;R5&amp;"'!$E:$E"), "&gt;="&amp;MasterData!$I4, INDIRECT("'"&amp;R5&amp;"'!$E:$E"), "&lt;="&amp;MasterData!$J4, INDIRECT("'"&amp;R5&amp;"'!$D:$D"), {"BUZ","3014"}))</f>
        <v>3</v>
      </c>
      <c r="M5" s="93" cm="1">
        <f t="array" aca="1" ref="M5" ca="1">SUM(COUNTIFS(INDIRECT("'"&amp;R5&amp;"'!$E:$E"), "&lt;="&amp;MasterData!$J4, INDIRECT("'"&amp;R5&amp;"'!$L:$L"), MasterData!$B$3, INDIRECT("'"&amp;R5&amp;"'!$D:$D"), {"BUZ","3014"}))</f>
        <v>6</v>
      </c>
      <c r="N5" s="93">
        <v>3</v>
      </c>
      <c r="O5" s="93" cm="1">
        <f t="array" aca="1" ref="O5" ca="1">SUM(COUNTIFS(INDIRECT("'"&amp;R5&amp;"'!$E:$E"), "&lt;="&amp;MasterData!$J4, INDIRECT("'"&amp;R5&amp;"'!$L:$L"), MasterData!$C$3:$C$18, INDIRECT("'"&amp;R5&amp;"'!$D:$D"), {"BUZ","3014"}))</f>
        <v>4</v>
      </c>
      <c r="P5" s="93" cm="1">
        <f t="array" aca="1" ref="P5" ca="1">SUM(COUNTIFS(INDIRECT("'"&amp;R5&amp;"'!$E:$E"), "&lt;="&amp;MasterData!$J4, INDIRECT("'"&amp;R5&amp;"'!$L:$L"), MasterData!$D$3:$D$18, INDIRECT("'"&amp;R5&amp;"'!$D:$D"), {"BUZ","3014"}))</f>
        <v>22</v>
      </c>
      <c r="Q5" s="170"/>
      <c r="R5" s="104" t="s">
        <v>1452</v>
      </c>
      <c r="S5" s="106"/>
      <c r="T5" s="106"/>
      <c r="U5" s="106"/>
    </row>
    <row r="6" spans="2:21" ht="15.75" hidden="1" customHeight="1" thickBot="1" x14ac:dyDescent="0.4">
      <c r="B6" s="23" t="s">
        <v>178</v>
      </c>
      <c r="C6" s="128" cm="1">
        <f t="array" aca="1" ref="C6" ca="1">SUM(COUNTIFS(INDIRECT("'"&amp;R6&amp;"'!$E:$E"), "&lt;="&amp;MasterData!$J5, INDIRECT("'"&amp;R6&amp;"'!$D:$D"), {"BUZ","3014"}))</f>
        <v>33</v>
      </c>
      <c r="D6" s="144" t="str">
        <f t="shared" ref="D6:D10" ca="1" si="3">K6&amp;" ("&amp;L6&amp;")"</f>
        <v>5 (0)</v>
      </c>
      <c r="E6" s="96" t="str">
        <f t="shared" ca="1" si="0"/>
        <v>4 (0)</v>
      </c>
      <c r="F6" s="96" cm="1">
        <f t="array" aca="1" ref="F6" ca="1">SUM(COUNTIFS(INDIRECT("'"&amp;R6&amp;"'!$E:$E"), "&lt;="&amp;MasterData!$J5, INDIRECT("'"&amp;R6&amp;"'!$L:$L"), MasterData!$B$5, INDIRECT("'"&amp;R6&amp;"'!$D:$D"), {"BUZ","3014"}))</f>
        <v>0</v>
      </c>
      <c r="G6" s="96" cm="1">
        <f t="array" aca="1" ref="G6" ca="1">SUM(COUNTIFS(INDIRECT("'"&amp;R6&amp;"'!$E:$E"), "&lt;="&amp;MasterData!$J5, INDIRECT("'"&amp;R6&amp;"'!$L:$L"), MasterData!$B$4, INDIRECT("'"&amp;R6&amp;"'!$D:$D"), {"BUZ","3014"}))</f>
        <v>1</v>
      </c>
      <c r="H6" s="96">
        <f t="shared" ca="1" si="1"/>
        <v>0</v>
      </c>
      <c r="I6" s="145">
        <f t="shared" ca="1" si="2"/>
        <v>28</v>
      </c>
      <c r="K6" s="93" cm="1">
        <f t="array" aca="1" ref="K6" ca="1">SUM(COUNTIFS(INDIRECT("'"&amp;R6&amp;"'!$E:$E"), "&lt;="&amp;MasterData!$J5, INDIRECT("'"&amp;R6&amp;"'!$L:$L"), MasterData!$B$3:$B$18, INDIRECT("'"&amp;R6&amp;"'!$D:$D"), {"BUZ","3014"}))</f>
        <v>5</v>
      </c>
      <c r="L6" s="93" cm="1">
        <f t="array" aca="1" ref="L6" ca="1">SUM(COUNTIFS(INDIRECT("'"&amp;R6&amp;"'!$E:$E"), "&gt;="&amp;MasterData!$I5, INDIRECT("'"&amp;R6&amp;"'!$E:$E"), "&lt;="&amp;MasterData!$J5, INDIRECT("'"&amp;R6&amp;"'!$D:$D"), {"BUZ","3014"}))</f>
        <v>0</v>
      </c>
      <c r="M6" s="93" cm="1">
        <f t="array" aca="1" ref="M6" ca="1">SUM(COUNTIFS(INDIRECT("'"&amp;R6&amp;"'!$E:$E"), "&lt;="&amp;MasterData!$J5, INDIRECT("'"&amp;R6&amp;"'!$L:$L"), MasterData!$B$3, INDIRECT("'"&amp;R6&amp;"'!$D:$D"), {"BUZ","3014"}))</f>
        <v>4</v>
      </c>
      <c r="N6" s="93">
        <v>0</v>
      </c>
      <c r="O6" s="93" cm="1">
        <f t="array" aca="1" ref="O6" ca="1">SUM(COUNTIFS(INDIRECT("'"&amp;R6&amp;"'!$E:$E"), "&lt;="&amp;MasterData!$J5, INDIRECT("'"&amp;R6&amp;"'!$L:$L"), MasterData!$C$3:$C$18, INDIRECT("'"&amp;R6&amp;"'!$D:$D"), {"BUZ","3014"}))</f>
        <v>2</v>
      </c>
      <c r="P6" s="93" cm="1">
        <f t="array" aca="1" ref="P6" ca="1">SUM(COUNTIFS(INDIRECT("'"&amp;R6&amp;"'!$E:$E"), "&lt;="&amp;MasterData!$J5, INDIRECT("'"&amp;R6&amp;"'!$L:$L"), MasterData!$D$3:$D$18, INDIRECT("'"&amp;R6&amp;"'!$D:$D"), {"BUZ","3014"}))</f>
        <v>26</v>
      </c>
      <c r="Q6" s="170"/>
      <c r="R6" s="104" t="s">
        <v>1453</v>
      </c>
      <c r="S6" s="106"/>
      <c r="T6" s="106"/>
      <c r="U6" s="106"/>
    </row>
    <row r="7" spans="2:21" ht="15.75" hidden="1" customHeight="1" thickBot="1" x14ac:dyDescent="0.4">
      <c r="B7" s="172" t="s">
        <v>182</v>
      </c>
      <c r="C7" s="173" cm="1">
        <f t="array" aca="1" ref="C7" ca="1">SUM(COUNTIFS(INDIRECT("'"&amp;R7&amp;"'!$E:$E"), "&lt;="&amp;MasterData!$J6, INDIRECT("'"&amp;R7&amp;"'!$D:$D"), {"BUZ","3014"}))</f>
        <v>33</v>
      </c>
      <c r="D7" s="174" t="str">
        <f t="shared" ca="1" si="3"/>
        <v>3 (0)</v>
      </c>
      <c r="E7" s="175" t="str">
        <f t="shared" ca="1" si="0"/>
        <v>2 (1)</v>
      </c>
      <c r="F7" s="175" cm="1">
        <f t="array" aca="1" ref="F7" ca="1">SUM(COUNTIFS(INDIRECT("'"&amp;R7&amp;"'!$E:$E"), "&lt;="&amp;MasterData!$J6, INDIRECT("'"&amp;R7&amp;"'!$L:$L"), MasterData!$B$5, INDIRECT("'"&amp;R7&amp;"'!$D:$D"), {"BUZ","3014"}))</f>
        <v>0</v>
      </c>
      <c r="G7" s="175" cm="1">
        <f t="array" aca="1" ref="G7" ca="1">SUM(COUNTIFS(INDIRECT("'"&amp;R7&amp;"'!$E:$E"), "&lt;="&amp;MasterData!$J6, INDIRECT("'"&amp;R7&amp;"'!$L:$L"), MasterData!$B$4, INDIRECT("'"&amp;R7&amp;"'!$D:$D"), {"BUZ","3014"}))</f>
        <v>1</v>
      </c>
      <c r="H7" s="175">
        <f t="shared" ca="1" si="1"/>
        <v>0</v>
      </c>
      <c r="I7" s="176">
        <f t="shared" ca="1" si="2"/>
        <v>30</v>
      </c>
      <c r="K7" s="177" cm="1">
        <f t="array" aca="1" ref="K7" ca="1">SUM(COUNTIFS(INDIRECT("'"&amp;R7&amp;"'!$E:$E"), "&lt;="&amp;MasterData!$J6, INDIRECT("'"&amp;R7&amp;"'!$L:$L"), MasterData!$B$3:$B$18, INDIRECT("'"&amp;R7&amp;"'!$D:$D"), {"BUZ","3014"}))</f>
        <v>3</v>
      </c>
      <c r="L7" s="177" cm="1">
        <f t="array" aca="1" ref="L7" ca="1">SUM(COUNTIFS(INDIRECT("'"&amp;R7&amp;"'!$E:$E"), "&gt;="&amp;MasterData!$I6, INDIRECT("'"&amp;R7&amp;"'!$E:$E"), "&lt;="&amp;MasterData!$J6, INDIRECT("'"&amp;R7&amp;"'!$D:$D"), {"BUZ","3014"}))</f>
        <v>0</v>
      </c>
      <c r="M7" s="177" cm="1">
        <f t="array" aca="1" ref="M7" ca="1">SUM(COUNTIFS(INDIRECT("'"&amp;R7&amp;"'!$E:$E"), "&lt;="&amp;MasterData!$J6, INDIRECT("'"&amp;R7&amp;"'!$L:$L"), MasterData!$B$3, INDIRECT("'"&amp;R7&amp;"'!$D:$D"), {"BUZ","3014"}))</f>
        <v>2</v>
      </c>
      <c r="N7" s="177">
        <v>1</v>
      </c>
      <c r="O7" s="177" cm="1">
        <f t="array" aca="1" ref="O7" ca="1">SUM(COUNTIFS(INDIRECT("'"&amp;R7&amp;"'!$E:$E"), "&lt;="&amp;MasterData!$J6, INDIRECT("'"&amp;R7&amp;"'!$L:$L"), MasterData!$C$3:$C$18, INDIRECT("'"&amp;R7&amp;"'!$D:$D"), {"BUZ","3014"}))</f>
        <v>2</v>
      </c>
      <c r="P7" s="177" cm="1">
        <f t="array" aca="1" ref="P7" ca="1">SUM(COUNTIFS(INDIRECT("'"&amp;R7&amp;"'!$E:$E"), "&lt;="&amp;MasterData!$J6, INDIRECT("'"&amp;R7&amp;"'!$L:$L"), MasterData!$D$3:$D$18, INDIRECT("'"&amp;R7&amp;"'!$D:$D"), {"BUZ","3014"}))</f>
        <v>28</v>
      </c>
      <c r="Q7" s="170"/>
      <c r="R7" s="178" t="s">
        <v>1454</v>
      </c>
      <c r="S7" s="106"/>
      <c r="T7" s="106"/>
      <c r="U7" s="106"/>
    </row>
    <row r="8" spans="2:21" ht="15.75" hidden="1" customHeight="1" thickBot="1" x14ac:dyDescent="0.4">
      <c r="B8" s="143" t="s">
        <v>184</v>
      </c>
      <c r="C8" s="166" cm="1">
        <f t="array" aca="1" ref="C8" ca="1">SUM(COUNTIFS(INDIRECT("'"&amp;R8&amp;"'!$E:$E"), "&lt;="&amp;MasterData!$J7, INDIRECT("'"&amp;R8&amp;"'!$D:$D"), {"BUZ","3014"}))</f>
        <v>40</v>
      </c>
      <c r="D8" s="167" t="str">
        <f t="shared" ca="1" si="3"/>
        <v>8 (5)</v>
      </c>
      <c r="E8" s="168" t="str">
        <f t="shared" ca="1" si="0"/>
        <v>7 (0)</v>
      </c>
      <c r="F8" s="168" cm="1">
        <f t="array" aca="1" ref="F8" ca="1">SUM(COUNTIFS(INDIRECT("'"&amp;R8&amp;"'!$E:$E"), "&lt;="&amp;MasterData!$J7, INDIRECT("'"&amp;R8&amp;"'!$L:$L"), MasterData!$B$5, INDIRECT("'"&amp;R8&amp;"'!$D:$D"), {"BUZ","3014"}))</f>
        <v>0</v>
      </c>
      <c r="G8" s="168" cm="1">
        <f t="array" aca="1" ref="G8" ca="1">SUM(COUNTIFS(INDIRECT("'"&amp;R8&amp;"'!$E:$E"), "&lt;="&amp;MasterData!$J7, INDIRECT("'"&amp;R8&amp;"'!$L:$L"), MasterData!$B$4, INDIRECT("'"&amp;R8&amp;"'!$D:$D"), {"BUZ","3014"}))</f>
        <v>1</v>
      </c>
      <c r="H8" s="168">
        <f t="shared" ca="1" si="1"/>
        <v>0</v>
      </c>
      <c r="I8" s="169">
        <f t="shared" ca="1" si="2"/>
        <v>32</v>
      </c>
      <c r="K8" s="170" cm="1">
        <f t="array" aca="1" ref="K8" ca="1">SUM(COUNTIFS(INDIRECT("'"&amp;R8&amp;"'!$E:$E"), "&lt;="&amp;MasterData!$J7, INDIRECT("'"&amp;R8&amp;"'!$L:$L"), MasterData!$B$3:$B$18, INDIRECT("'"&amp;R8&amp;"'!$D:$D"), {"BUZ","3014"}))</f>
        <v>8</v>
      </c>
      <c r="L8" s="170" cm="1">
        <f t="array" aca="1" ref="L8" ca="1">SUM(COUNTIFS(INDIRECT("'"&amp;R8&amp;"'!$E:$E"), "&gt;="&amp;MasterData!$I7, INDIRECT("'"&amp;R8&amp;"'!$E:$E"), "&lt;="&amp;MasterData!$J7, INDIRECT("'"&amp;R8&amp;"'!$D:$D"), {"BUZ","3014"}))</f>
        <v>5</v>
      </c>
      <c r="M8" s="170" cm="1">
        <f t="array" aca="1" ref="M8" ca="1">SUM(COUNTIFS(INDIRECT("'"&amp;R8&amp;"'!$E:$E"), "&lt;="&amp;MasterData!$J7, INDIRECT("'"&amp;R8&amp;"'!$L:$L"), MasterData!$B$3, INDIRECT("'"&amp;R8&amp;"'!$D:$D"), {"BUZ","3014"}))</f>
        <v>7</v>
      </c>
      <c r="N8" s="170">
        <v>0</v>
      </c>
      <c r="O8" s="170" cm="1">
        <f t="array" aca="1" ref="O8" ca="1">SUM(COUNTIFS(INDIRECT("'"&amp;R8&amp;"'!$E:$E"), "&lt;="&amp;MasterData!$J7, INDIRECT("'"&amp;R8&amp;"'!$L:$L"), MasterData!$C$3:$C$18, INDIRECT("'"&amp;R8&amp;"'!$D:$D"), {"BUZ","3014"}))</f>
        <v>2</v>
      </c>
      <c r="P8" s="170" cm="1">
        <f t="array" aca="1" ref="P8" ca="1">SUM(COUNTIFS(INDIRECT("'"&amp;R8&amp;"'!$E:$E"), "&lt;="&amp;MasterData!$J7, INDIRECT("'"&amp;R8&amp;"'!$L:$L"), MasterData!$D$3:$D$18, INDIRECT("'"&amp;R8&amp;"'!$D:$D"), {"BUZ","3014"}))</f>
        <v>30</v>
      </c>
      <c r="Q8" s="170"/>
      <c r="R8" s="171" t="s">
        <v>1455</v>
      </c>
      <c r="S8" s="106"/>
      <c r="T8" s="106"/>
      <c r="U8" s="61"/>
    </row>
    <row r="9" spans="2:21" hidden="1" x14ac:dyDescent="0.35">
      <c r="B9" s="143" t="s">
        <v>186</v>
      </c>
      <c r="C9" s="166" cm="1">
        <f t="array" aca="1" ref="C9" ca="1">SUM(COUNTIFS(INDIRECT("'"&amp;R9&amp;"'!$E:$E"), "&lt;="&amp;MasterData!$J8, INDIRECT("'"&amp;R9&amp;"'!$D:$D"), {"BUZ","3014"}))</f>
        <v>42</v>
      </c>
      <c r="D9" s="167" t="str">
        <f t="shared" ca="1" si="3"/>
        <v>9 (2)</v>
      </c>
      <c r="E9" s="168" t="str">
        <f t="shared" ca="1" si="0"/>
        <v>8 (1)</v>
      </c>
      <c r="F9" s="168" cm="1">
        <f t="array" aca="1" ref="F9" ca="1">SUM(COUNTIFS(INDIRECT("'"&amp;R9&amp;"'!$E:$E"), "&lt;="&amp;MasterData!$J8, INDIRECT("'"&amp;R9&amp;"'!$L:$L"), MasterData!$B$5, INDIRECT("'"&amp;R9&amp;"'!$D:$D"), {"BUZ","3014"}))</f>
        <v>0</v>
      </c>
      <c r="G9" s="168" cm="1">
        <f t="array" aca="1" ref="G9" ca="1">SUM(COUNTIFS(INDIRECT("'"&amp;R9&amp;"'!$E:$E"), "&lt;="&amp;MasterData!$J8, INDIRECT("'"&amp;R9&amp;"'!$L:$L"), MasterData!$B$4, INDIRECT("'"&amp;R9&amp;"'!$D:$D"), {"BUZ","3014"}))</f>
        <v>1</v>
      </c>
      <c r="H9" s="168">
        <f t="shared" ca="1" si="1"/>
        <v>0</v>
      </c>
      <c r="I9" s="169" t="str">
        <f ca="1">O9+P9&amp;" ("&amp;Q9&amp;")"</f>
        <v>33 (1)</v>
      </c>
      <c r="K9" s="170" cm="1">
        <f t="array" aca="1" ref="K9" ca="1">SUM(COUNTIFS(INDIRECT("'"&amp;R9&amp;"'!$E:$E"), "&lt;="&amp;MasterData!$J8, INDIRECT("'"&amp;R9&amp;"'!$L:$L"), MasterData!$B$3:$B$18, INDIRECT("'"&amp;R9&amp;"'!$D:$D"), {"BUZ","3014"}))</f>
        <v>9</v>
      </c>
      <c r="L9" s="170" cm="1">
        <f t="array" aca="1" ref="L9" ca="1">SUM(COUNTIFS(INDIRECT("'"&amp;R9&amp;"'!$E:$E"), "&gt;="&amp;MasterData!$I8, INDIRECT("'"&amp;R9&amp;"'!$E:$E"), "&lt;="&amp;MasterData!$J8, INDIRECT("'"&amp;R9&amp;"'!$D:$D"), {"BUZ","3014"}))</f>
        <v>2</v>
      </c>
      <c r="M9" s="170" cm="1">
        <f t="array" aca="1" ref="M9" ca="1">SUM(COUNTIFS(INDIRECT("'"&amp;R9&amp;"'!$E:$E"), "&lt;="&amp;MasterData!$J8, INDIRECT("'"&amp;R9&amp;"'!$L:$L"), MasterData!$B$3, INDIRECT("'"&amp;R9&amp;"'!$D:$D"), {"BUZ","3014"}))</f>
        <v>8</v>
      </c>
      <c r="N9" s="170">
        <v>1</v>
      </c>
      <c r="O9" s="170" cm="1">
        <f t="array" aca="1" ref="O9" ca="1">SUM(COUNTIFS(INDIRECT("'"&amp;R9&amp;"'!$E:$E"), "&lt;="&amp;MasterData!$J8, INDIRECT("'"&amp;R9&amp;"'!$L:$L"), MasterData!$C$3:$C$18, INDIRECT("'"&amp;R9&amp;"'!$D:$D"), {"BUZ","3014"}))</f>
        <v>2</v>
      </c>
      <c r="P9" s="170" cm="1">
        <f t="array" aca="1" ref="P9" ca="1">SUM(COUNTIFS(INDIRECT("'"&amp;R9&amp;"'!$E:$E"), "&lt;="&amp;MasterData!$J8, INDIRECT("'"&amp;R9&amp;"'!$L:$L"), MasterData!$D$3:$D$18, INDIRECT("'"&amp;R9&amp;"'!$D:$D"), {"BUZ","3014"}))</f>
        <v>31</v>
      </c>
      <c r="Q9" s="170">
        <f ca="1">P9-P8</f>
        <v>1</v>
      </c>
      <c r="R9" s="171" t="s">
        <v>1456</v>
      </c>
      <c r="S9" s="106"/>
      <c r="T9" s="106"/>
      <c r="U9" s="61"/>
    </row>
    <row r="10" spans="2:21" hidden="1" x14ac:dyDescent="0.35">
      <c r="B10" s="143" t="s">
        <v>188</v>
      </c>
      <c r="C10" s="166" cm="1">
        <f t="array" aca="1" ref="C10" ca="1">SUM(COUNTIFS(INDIRECT("'"&amp;R10&amp;"'!$E:$E"), "&lt;="&amp;MasterData!$J9, INDIRECT("'"&amp;R10&amp;"'!$D:$D"), {"BUZ","3014"}))</f>
        <v>47</v>
      </c>
      <c r="D10" s="167" t="str">
        <f t="shared" ca="1" si="3"/>
        <v>9 (4)</v>
      </c>
      <c r="E10" s="168" t="str">
        <f t="shared" ca="1" si="0"/>
        <v>8 (0)</v>
      </c>
      <c r="F10" s="168" cm="1">
        <f t="array" aca="1" ref="F10" ca="1">SUM(COUNTIFS(INDIRECT("'"&amp;R10&amp;"'!$E:$E"), "&lt;="&amp;MasterData!$J9, INDIRECT("'"&amp;R10&amp;"'!$L:$L"), MasterData!$B$5, INDIRECT("'"&amp;R10&amp;"'!$D:$D"), {"BUZ","3014"}))</f>
        <v>0</v>
      </c>
      <c r="G10" s="168" cm="1">
        <f t="array" aca="1" ref="G10" ca="1">SUM(COUNTIFS(INDIRECT("'"&amp;R10&amp;"'!$E:$E"), "&lt;="&amp;MasterData!$J9, INDIRECT("'"&amp;R10&amp;"'!$L:$L"), MasterData!$B$4, INDIRECT("'"&amp;R10&amp;"'!$D:$D"), {"BUZ","3014"}))</f>
        <v>1</v>
      </c>
      <c r="H10" s="168">
        <f t="shared" ca="1" si="1"/>
        <v>0</v>
      </c>
      <c r="I10" s="169" t="str">
        <f t="shared" ref="I10:I18" ca="1" si="4">O10+P10&amp;" ("&amp;Q10&amp;")"</f>
        <v>38 (5)</v>
      </c>
      <c r="K10" s="170" cm="1">
        <f t="array" aca="1" ref="K10" ca="1">SUM(COUNTIFS(INDIRECT("'"&amp;R10&amp;"'!$E:$E"), "&lt;="&amp;MasterData!$J9, INDIRECT("'"&amp;R10&amp;"'!$L:$L"), MasterData!$B$3:$B$18, INDIRECT("'"&amp;R10&amp;"'!$D:$D"), {"BUZ","3014"}))</f>
        <v>9</v>
      </c>
      <c r="L10" s="170" cm="1">
        <f t="array" aca="1" ref="L10" ca="1">SUM(COUNTIFS(INDIRECT("'"&amp;R10&amp;"'!$E:$E"), "&gt;="&amp;MasterData!$I9, INDIRECT("'"&amp;R10&amp;"'!$E:$E"), "&lt;="&amp;MasterData!$J9, INDIRECT("'"&amp;R10&amp;"'!$D:$D"), {"BUZ","3014"}))</f>
        <v>4</v>
      </c>
      <c r="M10" s="170" cm="1">
        <f t="array" aca="1" ref="M10" ca="1">SUM(COUNTIFS(INDIRECT("'"&amp;R10&amp;"'!$E:$E"), "&lt;="&amp;MasterData!$J9, INDIRECT("'"&amp;R10&amp;"'!$L:$L"), MasterData!$B$3, INDIRECT("'"&amp;R10&amp;"'!$D:$D"), {"BUZ","3014"}))</f>
        <v>8</v>
      </c>
      <c r="N10" s="170">
        <v>0</v>
      </c>
      <c r="O10" s="170" cm="1">
        <f t="array" aca="1" ref="O10" ca="1">SUM(COUNTIFS(INDIRECT("'"&amp;R10&amp;"'!$E:$E"), "&lt;="&amp;MasterData!$J9, INDIRECT("'"&amp;R10&amp;"'!$L:$L"), MasterData!$C$3:$C$18, INDIRECT("'"&amp;R10&amp;"'!$D:$D"), {"BUZ","3014"}))</f>
        <v>2</v>
      </c>
      <c r="P10" s="170" cm="1">
        <f t="array" aca="1" ref="P10" ca="1">SUM(COUNTIFS(INDIRECT("'"&amp;R10&amp;"'!$E:$E"), "&lt;="&amp;MasterData!$J9, INDIRECT("'"&amp;R10&amp;"'!$L:$L"), MasterData!$D$3:$D$18, INDIRECT("'"&amp;R10&amp;"'!$D:$D"), {"BUZ","3014"}))</f>
        <v>36</v>
      </c>
      <c r="Q10" s="170">
        <f ca="1">P10-P9</f>
        <v>5</v>
      </c>
      <c r="R10" s="171" t="s">
        <v>1457</v>
      </c>
      <c r="S10" s="106"/>
      <c r="T10" s="106"/>
      <c r="U10" s="61"/>
    </row>
    <row r="11" spans="2:21" hidden="1" x14ac:dyDescent="0.35">
      <c r="B11" s="143" t="s">
        <v>189</v>
      </c>
      <c r="C11" s="166" cm="1">
        <f t="array" aca="1" ref="C11" ca="1">SUM(COUNTIFS(INDIRECT("'"&amp;R11&amp;"'!$E:$E"), "&lt;="&amp;MasterData!$J10, INDIRECT("'"&amp;R11&amp;"'!$D:$D"), {"BUZ","3014"}))</f>
        <v>49</v>
      </c>
      <c r="D11" s="167" t="str">
        <f t="shared" ref="D11" ca="1" si="5">K11&amp;" ("&amp;L11&amp;")"</f>
        <v>7 (2)</v>
      </c>
      <c r="E11" s="168" t="str">
        <f t="shared" ref="E11" ca="1" si="6">M11&amp;" ("&amp;N11&amp;")"</f>
        <v>6 (0)</v>
      </c>
      <c r="F11" s="168" cm="1">
        <f t="array" aca="1" ref="F11" ca="1">SUM(COUNTIFS(INDIRECT("'"&amp;R11&amp;"'!$E:$E"), "&lt;="&amp;MasterData!$J10, INDIRECT("'"&amp;R11&amp;"'!$L:$L"), MasterData!$B$5, INDIRECT("'"&amp;R11&amp;"'!$D:$D"), {"BUZ","3014"}))</f>
        <v>1</v>
      </c>
      <c r="G11" s="168" cm="1">
        <f t="array" aca="1" ref="G11" ca="1">SUM(COUNTIFS(INDIRECT("'"&amp;R11&amp;"'!$E:$E"), "&lt;="&amp;MasterData!$J10, INDIRECT("'"&amp;R11&amp;"'!$L:$L"), MasterData!$B$4, INDIRECT("'"&amp;R11&amp;"'!$D:$D"), {"BUZ","3014"}))</f>
        <v>0</v>
      </c>
      <c r="H11" s="168">
        <f t="shared" ref="H11" ca="1" si="7">K11-M11-F11-G11</f>
        <v>0</v>
      </c>
      <c r="I11" s="169" t="str">
        <f t="shared" ca="1" si="4"/>
        <v>42 (4)</v>
      </c>
      <c r="K11" s="170" cm="1">
        <f t="array" aca="1" ref="K11" ca="1">SUM(COUNTIFS(INDIRECT("'"&amp;R11&amp;"'!$E:$E"), "&lt;="&amp;MasterData!$J10, INDIRECT("'"&amp;R11&amp;"'!$L:$L"), MasterData!$B$3:$B$18, INDIRECT("'"&amp;R11&amp;"'!$D:$D"), {"BUZ","3014"}))</f>
        <v>7</v>
      </c>
      <c r="L11" s="170" cm="1">
        <f t="array" aca="1" ref="L11" ca="1">SUM(COUNTIFS(INDIRECT("'"&amp;R11&amp;"'!$E:$E"), "&gt;="&amp;MasterData!$I10, INDIRECT("'"&amp;R11&amp;"'!$E:$E"), "&lt;="&amp;MasterData!$J10, INDIRECT("'"&amp;R11&amp;"'!$D:$D"), {"BUZ","3014"}))</f>
        <v>2</v>
      </c>
      <c r="M11" s="170" cm="1">
        <f t="array" aca="1" ref="M11" ca="1">SUM(COUNTIFS(INDIRECT("'"&amp;R11&amp;"'!$E:$E"), "&lt;="&amp;MasterData!$J10, INDIRECT("'"&amp;R11&amp;"'!$L:$L"), MasterData!$B$3, INDIRECT("'"&amp;R11&amp;"'!$D:$D"), {"BUZ","3014"}))</f>
        <v>6</v>
      </c>
      <c r="N11" s="170">
        <v>0</v>
      </c>
      <c r="O11" s="170" cm="1">
        <f t="array" aca="1" ref="O11" ca="1">SUM(COUNTIFS(INDIRECT("'"&amp;R11&amp;"'!$E:$E"), "&lt;="&amp;MasterData!$J10, INDIRECT("'"&amp;R11&amp;"'!$L:$L"), MasterData!$C$3:$C$18, INDIRECT("'"&amp;R11&amp;"'!$D:$D"), {"BUZ","3014"}))</f>
        <v>2</v>
      </c>
      <c r="P11" s="170" cm="1">
        <f t="array" aca="1" ref="P11" ca="1">SUM(COUNTIFS(INDIRECT("'"&amp;R11&amp;"'!$E:$E"), "&lt;="&amp;MasterData!$J10, INDIRECT("'"&amp;R11&amp;"'!$L:$L"), MasterData!$D$3:$D$18, INDIRECT("'"&amp;R11&amp;"'!$D:$D"), {"BUZ","3014"}))</f>
        <v>40</v>
      </c>
      <c r="Q11" s="170">
        <f t="shared" ref="Q11:Q17" ca="1" si="8">P11-P10</f>
        <v>4</v>
      </c>
      <c r="R11" s="171" t="s">
        <v>1458</v>
      </c>
      <c r="S11" s="106"/>
      <c r="T11" s="106"/>
      <c r="U11" s="61"/>
    </row>
    <row r="12" spans="2:21" hidden="1" x14ac:dyDescent="0.35">
      <c r="B12" s="143" t="s">
        <v>190</v>
      </c>
      <c r="C12" s="166" cm="1">
        <f t="array" aca="1" ref="C12" ca="1">SUM(COUNTIFS(INDIRECT("'"&amp;R12&amp;"'!$E:$E"), "&lt;="&amp;MasterData!$J11, INDIRECT("'"&amp;R12&amp;"'!$D:$D"), {"BUZ","3014"}))</f>
        <v>49</v>
      </c>
      <c r="D12" s="167" t="str">
        <f t="shared" ref="D12" ca="1" si="9">K12&amp;" ("&amp;L12&amp;")"</f>
        <v>4 (0)</v>
      </c>
      <c r="E12" s="168" t="str">
        <f t="shared" ref="E12" ca="1" si="10">M12&amp;" ("&amp;N12&amp;")"</f>
        <v>3 (0)</v>
      </c>
      <c r="F12" s="168" cm="1">
        <f t="array" aca="1" ref="F12" ca="1">SUM(COUNTIFS(INDIRECT("'"&amp;R12&amp;"'!$E:$E"), "&lt;="&amp;MasterData!$J11, INDIRECT("'"&amp;R12&amp;"'!$L:$L"), MasterData!$B$5, INDIRECT("'"&amp;R12&amp;"'!$D:$D"), {"BUZ","3014"}))</f>
        <v>1</v>
      </c>
      <c r="G12" s="168" cm="1">
        <f t="array" aca="1" ref="G12" ca="1">SUM(COUNTIFS(INDIRECT("'"&amp;R12&amp;"'!$E:$E"), "&lt;="&amp;MasterData!$J11, INDIRECT("'"&amp;R12&amp;"'!$L:$L"), MasterData!$B$4, INDIRECT("'"&amp;R12&amp;"'!$D:$D"), {"BUZ","3014"}))</f>
        <v>0</v>
      </c>
      <c r="H12" s="168">
        <f t="shared" ref="H12" ca="1" si="11">K12-M12-F12-G12</f>
        <v>0</v>
      </c>
      <c r="I12" s="169" t="str">
        <f t="shared" ca="1" si="4"/>
        <v>45 (3)</v>
      </c>
      <c r="K12" s="170" cm="1">
        <f t="array" aca="1" ref="K12" ca="1">SUM(COUNTIFS(INDIRECT("'"&amp;R12&amp;"'!$E:$E"), "&lt;="&amp;MasterData!$J11, INDIRECT("'"&amp;R12&amp;"'!$L:$L"), MasterData!$B$3:$B$18, INDIRECT("'"&amp;R12&amp;"'!$D:$D"), {"BUZ","3014"}))</f>
        <v>4</v>
      </c>
      <c r="L12" s="170" cm="1">
        <f t="array" aca="1" ref="L12" ca="1">SUM(COUNTIFS(INDIRECT("'"&amp;R12&amp;"'!$E:$E"), "&gt;="&amp;MasterData!$I11, INDIRECT("'"&amp;R12&amp;"'!$E:$E"), "&lt;="&amp;MasterData!$J11, INDIRECT("'"&amp;R12&amp;"'!$D:$D"), {"BUZ","3014"}))</f>
        <v>0</v>
      </c>
      <c r="M12" s="170" cm="1">
        <f t="array" aca="1" ref="M12" ca="1">SUM(COUNTIFS(INDIRECT("'"&amp;R12&amp;"'!$E:$E"), "&lt;="&amp;MasterData!$J11, INDIRECT("'"&amp;R12&amp;"'!$L:$L"), MasterData!$B$3, INDIRECT("'"&amp;R12&amp;"'!$D:$D"), {"BUZ","3014"}))</f>
        <v>3</v>
      </c>
      <c r="N12" s="170">
        <v>0</v>
      </c>
      <c r="O12" s="170" cm="1">
        <f t="array" aca="1" ref="O12" ca="1">SUM(COUNTIFS(INDIRECT("'"&amp;R12&amp;"'!$E:$E"), "&lt;="&amp;MasterData!$J11, INDIRECT("'"&amp;R12&amp;"'!$L:$L"), MasterData!$C$3:$C$18, INDIRECT("'"&amp;R12&amp;"'!$D:$D"), {"BUZ","3014"}))</f>
        <v>2</v>
      </c>
      <c r="P12" s="170" cm="1">
        <f t="array" aca="1" ref="P12" ca="1">SUM(COUNTIFS(INDIRECT("'"&amp;R12&amp;"'!$E:$E"), "&lt;="&amp;MasterData!$J11, INDIRECT("'"&amp;R12&amp;"'!$L:$L"), MasterData!$D$3:$D$18, INDIRECT("'"&amp;R12&amp;"'!$D:$D"), {"BUZ","3014"}))</f>
        <v>43</v>
      </c>
      <c r="Q12" s="170">
        <f t="shared" ca="1" si="8"/>
        <v>3</v>
      </c>
      <c r="R12" s="171" t="s">
        <v>1459</v>
      </c>
      <c r="S12" s="106"/>
      <c r="T12" s="106"/>
      <c r="U12" s="61"/>
    </row>
    <row r="13" spans="2:21" hidden="1" x14ac:dyDescent="0.35">
      <c r="B13" s="23" t="s">
        <v>191</v>
      </c>
      <c r="C13" s="128" cm="1">
        <f t="array" aca="1" ref="C13" ca="1">SUM(COUNTIFS(INDIRECT("'"&amp;R13&amp;"'!$E:$E"), "&lt;="&amp;MasterData!$J12, INDIRECT("'"&amp;R13&amp;"'!$D:$D"), {"BUZ","3014"}))</f>
        <v>52</v>
      </c>
      <c r="D13" s="144" t="str">
        <f t="shared" ref="D13" ca="1" si="12">K13&amp;" ("&amp;L13&amp;")"</f>
        <v>4 (3)</v>
      </c>
      <c r="E13" s="96" t="str">
        <f t="shared" ref="E13" ca="1" si="13">M13&amp;" ("&amp;N13&amp;")"</f>
        <v>4 (0)</v>
      </c>
      <c r="F13" s="96" cm="1">
        <f t="array" aca="1" ref="F13" ca="1">SUM(COUNTIFS(INDIRECT("'"&amp;R13&amp;"'!$E:$E"), "&lt;="&amp;MasterData!$J12, INDIRECT("'"&amp;R13&amp;"'!$L:$L"), MasterData!$B$5, INDIRECT("'"&amp;R13&amp;"'!$D:$D"), {"BUZ","3014"}))</f>
        <v>0</v>
      </c>
      <c r="G13" s="96" cm="1">
        <f t="array" aca="1" ref="G13" ca="1">SUM(COUNTIFS(INDIRECT("'"&amp;R13&amp;"'!$E:$E"), "&lt;="&amp;MasterData!$J12, INDIRECT("'"&amp;R13&amp;"'!$L:$L"), MasterData!$B$4, INDIRECT("'"&amp;R13&amp;"'!$D:$D"), {"BUZ","3014"}))</f>
        <v>0</v>
      </c>
      <c r="H13" s="96">
        <f t="shared" ref="H13" ca="1" si="14">K13-M13-F13-G13</f>
        <v>0</v>
      </c>
      <c r="I13" s="145" t="str">
        <f t="shared" ca="1" si="4"/>
        <v>48 (5)</v>
      </c>
      <c r="K13" s="103" cm="1">
        <f t="array" aca="1" ref="K13" ca="1">SUM(COUNTIFS(INDIRECT("'"&amp;R13&amp;"'!$E:$E"), "&lt;="&amp;MasterData!$J12, INDIRECT("'"&amp;R13&amp;"'!$L:$L"), MasterData!$B$3:$B$18, INDIRECT("'"&amp;R13&amp;"'!$D:$D"), {"BUZ","3014"}))</f>
        <v>4</v>
      </c>
      <c r="L13" s="103" cm="1">
        <f t="array" aca="1" ref="L13" ca="1">SUM(COUNTIFS(INDIRECT("'"&amp;R13&amp;"'!$E:$E"), "&gt;="&amp;MasterData!$I12, INDIRECT("'"&amp;R13&amp;"'!$E:$E"), "&lt;="&amp;MasterData!$J12, INDIRECT("'"&amp;R13&amp;"'!$D:$D"), {"BUZ","3014"}))</f>
        <v>3</v>
      </c>
      <c r="M13" s="103" cm="1">
        <f t="array" aca="1" ref="M13" ca="1">SUM(COUNTIFS(INDIRECT("'"&amp;R13&amp;"'!$E:$E"), "&lt;="&amp;MasterData!$J12, INDIRECT("'"&amp;R13&amp;"'!$L:$L"), MasterData!$B$3, INDIRECT("'"&amp;R13&amp;"'!$D:$D"), {"BUZ","3014"}))</f>
        <v>4</v>
      </c>
      <c r="N13" s="103">
        <v>0</v>
      </c>
      <c r="O13" s="103" cm="1">
        <f t="array" aca="1" ref="O13" ca="1">SUM(COUNTIFS(INDIRECT("'"&amp;R13&amp;"'!$E:$E"), "&lt;="&amp;MasterData!$J12, INDIRECT("'"&amp;R13&amp;"'!$L:$L"), MasterData!$C$3:$C$18, INDIRECT("'"&amp;R13&amp;"'!$D:$D"), {"BUZ","3014"}))</f>
        <v>0</v>
      </c>
      <c r="P13" s="103" cm="1">
        <f t="array" aca="1" ref="P13" ca="1">SUM(COUNTIFS(INDIRECT("'"&amp;R13&amp;"'!$E:$E"), "&lt;="&amp;MasterData!$J12, INDIRECT("'"&amp;R13&amp;"'!$L:$L"), MasterData!$D$3:$D$18, INDIRECT("'"&amp;R13&amp;"'!$D:$D"), {"BUZ","3014"}))</f>
        <v>48</v>
      </c>
      <c r="Q13" s="103">
        <f t="shared" ca="1" si="8"/>
        <v>5</v>
      </c>
      <c r="R13" s="132" t="s">
        <v>1460</v>
      </c>
      <c r="S13" s="106"/>
      <c r="T13" s="106"/>
      <c r="U13" s="61"/>
    </row>
    <row r="14" spans="2:21" hidden="1" x14ac:dyDescent="0.35">
      <c r="B14" s="172" t="s">
        <v>192</v>
      </c>
      <c r="C14" s="173" cm="1">
        <f t="array" aca="1" ref="C14" ca="1">SUM(COUNTIFS(INDIRECT("'"&amp;R14&amp;"'!$E:$E"), "&lt;="&amp;MasterData!$J13, INDIRECT("'"&amp;R14&amp;"'!$D:$D"), {"BUZ","3014"}))</f>
        <v>55</v>
      </c>
      <c r="D14" s="174" t="str">
        <f t="shared" ref="D14" ca="1" si="15">K14&amp;" ("&amp;L14&amp;")"</f>
        <v>7 (3)</v>
      </c>
      <c r="E14" s="175" t="str">
        <f t="shared" ref="E14" ca="1" si="16">M14&amp;" ("&amp;N14&amp;")"</f>
        <v>7 (0)</v>
      </c>
      <c r="F14" s="175" cm="1">
        <f t="array" aca="1" ref="F14" ca="1">SUM(COUNTIFS(INDIRECT("'"&amp;R14&amp;"'!$E:$E"), "&lt;="&amp;MasterData!$J13, INDIRECT("'"&amp;R14&amp;"'!$L:$L"), MasterData!$B$5, INDIRECT("'"&amp;R14&amp;"'!$D:$D"), {"BUZ","3014"}))</f>
        <v>0</v>
      </c>
      <c r="G14" s="175" cm="1">
        <f t="array" aca="1" ref="G14" ca="1">SUM(COUNTIFS(INDIRECT("'"&amp;R14&amp;"'!$E:$E"), "&lt;="&amp;MasterData!$J13, INDIRECT("'"&amp;R14&amp;"'!$L:$L"), MasterData!$B$4, INDIRECT("'"&amp;R14&amp;"'!$D:$D"), {"BUZ","3014"}))</f>
        <v>0</v>
      </c>
      <c r="H14" s="175">
        <f t="shared" ref="H14" ca="1" si="17">K14-M14-F14-G14</f>
        <v>0</v>
      </c>
      <c r="I14" s="176" t="str">
        <f t="shared" ca="1" si="4"/>
        <v>48 (0)</v>
      </c>
      <c r="K14" s="177" cm="1">
        <f t="array" aca="1" ref="K14" ca="1">SUM(COUNTIFS(INDIRECT("'"&amp;R14&amp;"'!$E:$E"), "&lt;="&amp;MasterData!$J13, INDIRECT("'"&amp;R14&amp;"'!$L:$L"), MasterData!$B$3:$B$18, INDIRECT("'"&amp;R14&amp;"'!$D:$D"), {"BUZ","3014"}))</f>
        <v>7</v>
      </c>
      <c r="L14" s="177" cm="1">
        <f t="array" aca="1" ref="L14" ca="1">SUM(COUNTIFS(INDIRECT("'"&amp;R14&amp;"'!$E:$E"), "&gt;="&amp;MasterData!$I13, INDIRECT("'"&amp;R14&amp;"'!$E:$E"), "&lt;="&amp;MasterData!$J13, INDIRECT("'"&amp;R14&amp;"'!$D:$D"), {"BUZ","3014"}))</f>
        <v>3</v>
      </c>
      <c r="M14" s="177" cm="1">
        <f t="array" aca="1" ref="M14" ca="1">SUM(COUNTIFS(INDIRECT("'"&amp;R14&amp;"'!$E:$E"), "&lt;="&amp;MasterData!$J13, INDIRECT("'"&amp;R14&amp;"'!$L:$L"), MasterData!$B$3, INDIRECT("'"&amp;R14&amp;"'!$D:$D"), {"BUZ","3014"}))</f>
        <v>7</v>
      </c>
      <c r="N14" s="177">
        <v>0</v>
      </c>
      <c r="O14" s="177" cm="1">
        <f t="array" aca="1" ref="O14" ca="1">SUM(COUNTIFS(INDIRECT("'"&amp;R14&amp;"'!$E:$E"), "&lt;="&amp;MasterData!$J13, INDIRECT("'"&amp;R14&amp;"'!$L:$L"), MasterData!$C$3:$C$18, INDIRECT("'"&amp;R14&amp;"'!$D:$D"), {"BUZ","3014"}))</f>
        <v>0</v>
      </c>
      <c r="P14" s="177" cm="1">
        <f t="array" aca="1" ref="P14" ca="1">SUM(COUNTIFS(INDIRECT("'"&amp;R14&amp;"'!$E:$E"), "&lt;="&amp;MasterData!$J13, INDIRECT("'"&amp;R14&amp;"'!$L:$L"), MasterData!$D$3:$D$18, INDIRECT("'"&amp;R14&amp;"'!$D:$D"), {"BUZ","3014"}))</f>
        <v>48</v>
      </c>
      <c r="Q14" s="177">
        <f t="shared" ca="1" si="8"/>
        <v>0</v>
      </c>
      <c r="R14" s="178" t="s">
        <v>1461</v>
      </c>
      <c r="S14" s="106"/>
      <c r="T14" s="106"/>
      <c r="U14" s="61"/>
    </row>
    <row r="15" spans="2:21" hidden="1" x14ac:dyDescent="0.35">
      <c r="B15" s="23" t="s">
        <v>193</v>
      </c>
      <c r="C15" s="128" cm="1">
        <f t="array" aca="1" ref="C15" ca="1">SUM(COUNTIFS(INDIRECT("'"&amp;R15&amp;"'!$E:$E"), "&lt;="&amp;MasterData!$J14, INDIRECT("'"&amp;R15&amp;"'!$D:$D"), {"BUZ","3014"}))</f>
        <v>57</v>
      </c>
      <c r="D15" s="144" t="str">
        <f t="shared" ref="D15" ca="1" si="18">K15&amp;" ("&amp;L15&amp;")"</f>
        <v>6 (2)</v>
      </c>
      <c r="E15" s="96" t="str">
        <f t="shared" ref="E15:E16" ca="1" si="19">M15&amp;" ("&amp;N15&amp;")"</f>
        <v>6 (0)</v>
      </c>
      <c r="F15" s="96" cm="1">
        <f t="array" aca="1" ref="F15" ca="1">SUM(COUNTIFS(INDIRECT("'"&amp;R15&amp;"'!$E:$E"), "&lt;="&amp;MasterData!$J14, INDIRECT("'"&amp;R15&amp;"'!$L:$L"), MasterData!$B$5, INDIRECT("'"&amp;R15&amp;"'!$D:$D"), {"BUZ","3014"}))</f>
        <v>0</v>
      </c>
      <c r="G15" s="96" cm="1">
        <f t="array" aca="1" ref="G15" ca="1">SUM(COUNTIFS(INDIRECT("'"&amp;R15&amp;"'!$E:$E"), "&lt;="&amp;MasterData!$J14, INDIRECT("'"&amp;R15&amp;"'!$L:$L"), MasterData!$B$4, INDIRECT("'"&amp;R15&amp;"'!$D:$D"), {"BUZ","3014"}))</f>
        <v>0</v>
      </c>
      <c r="H15" s="96">
        <f t="shared" ref="H15:H16" ca="1" si="20">K15-M15-F15-G15</f>
        <v>0</v>
      </c>
      <c r="I15" s="145" t="str">
        <f t="shared" ca="1" si="4"/>
        <v>51 (3)</v>
      </c>
      <c r="K15" s="170" cm="1">
        <f t="array" aca="1" ref="K15" ca="1">SUM(COUNTIFS(INDIRECT("'"&amp;R15&amp;"'!$E:$E"), "&lt;="&amp;MasterData!$J14, INDIRECT("'"&amp;R15&amp;"'!$L:$L"), MasterData!$B$3:$B$18, INDIRECT("'"&amp;R15&amp;"'!$D:$D"), {"BUZ","3014"}))</f>
        <v>6</v>
      </c>
      <c r="L15" s="170" cm="1">
        <f t="array" aca="1" ref="L15" ca="1">SUM(COUNTIFS(INDIRECT("'"&amp;R15&amp;"'!$E:$E"), "&gt;="&amp;MasterData!$I14, INDIRECT("'"&amp;R15&amp;"'!$E:$E"), "&lt;="&amp;MasterData!$J14, INDIRECT("'"&amp;R15&amp;"'!$D:$D"), {"BUZ","3014"}))</f>
        <v>2</v>
      </c>
      <c r="M15" s="170" cm="1">
        <f t="array" aca="1" ref="M15" ca="1">SUM(COUNTIFS(INDIRECT("'"&amp;R15&amp;"'!$E:$E"), "&lt;="&amp;MasterData!$J14, INDIRECT("'"&amp;R15&amp;"'!$L:$L"), MasterData!$B$3, INDIRECT("'"&amp;R15&amp;"'!$D:$D"), {"BUZ","3014"}))</f>
        <v>6</v>
      </c>
      <c r="N15" s="170">
        <v>0</v>
      </c>
      <c r="O15" s="170" cm="1">
        <f t="array" aca="1" ref="O15" ca="1">SUM(COUNTIFS(INDIRECT("'"&amp;R15&amp;"'!$E:$E"), "&lt;="&amp;MasterData!$J14, INDIRECT("'"&amp;R15&amp;"'!$L:$L"), MasterData!$C$3:$C$18, INDIRECT("'"&amp;R15&amp;"'!$D:$D"), {"BUZ","3014"}))</f>
        <v>0</v>
      </c>
      <c r="P15" s="170" cm="1">
        <f t="array" aca="1" ref="P15" ca="1">SUM(COUNTIFS(INDIRECT("'"&amp;R15&amp;"'!$E:$E"), "&lt;="&amp;MasterData!$J14, INDIRECT("'"&amp;R15&amp;"'!$L:$L"), MasterData!$D$3:$D$18, INDIRECT("'"&amp;R15&amp;"'!$D:$D"), {"BUZ","3014"}))</f>
        <v>51</v>
      </c>
      <c r="Q15" s="170">
        <f t="shared" ca="1" si="8"/>
        <v>3</v>
      </c>
      <c r="R15" s="171" t="s">
        <v>1462</v>
      </c>
      <c r="S15" s="106"/>
      <c r="T15" s="106"/>
      <c r="U15" s="61"/>
    </row>
    <row r="16" spans="2:21" hidden="1" x14ac:dyDescent="0.35">
      <c r="B16" s="32" t="s">
        <v>194</v>
      </c>
      <c r="C16" s="33" cm="1">
        <f t="array" aca="1" ref="C16" ca="1">SUM(COUNTIFS(INDIRECT("'"&amp;R16&amp;"'!$E:$E"), "&lt;="&amp;MasterData!$J14, INDIRECT("'"&amp;R16&amp;"'!$D:$D"), {"BUZ","3014"}))</f>
        <v>58</v>
      </c>
      <c r="D16" s="101" t="str">
        <f t="shared" ref="D16:D21" ca="1" si="21">K16&amp;" ("&amp;L16&amp;")"</f>
        <v>11 (5)</v>
      </c>
      <c r="E16" s="97" t="str">
        <f t="shared" ca="1" si="19"/>
        <v>10 (1)</v>
      </c>
      <c r="F16" s="97" cm="1">
        <f t="array" aca="1" ref="F16" ca="1">SUM(COUNTIFS(INDIRECT("'"&amp;R16&amp;"'!$E:$E"), "&lt;="&amp;MasterData!$J14, INDIRECT("'"&amp;R16&amp;"'!$L:$L"), MasterData!$B$5, INDIRECT("'"&amp;R16&amp;"'!$D:$D"), {"BUZ","3014"}))</f>
        <v>1</v>
      </c>
      <c r="G16" s="97" cm="1">
        <f t="array" aca="1" ref="G16" ca="1">SUM(COUNTIFS(INDIRECT("'"&amp;R16&amp;"'!$E:$E"), "&lt;="&amp;MasterData!$J14, INDIRECT("'"&amp;R16&amp;"'!$L:$L"), MasterData!$B$4, INDIRECT("'"&amp;R16&amp;"'!$D:$D"), {"BUZ","3014"}))</f>
        <v>0</v>
      </c>
      <c r="H16" s="97">
        <f t="shared" ca="1" si="20"/>
        <v>0</v>
      </c>
      <c r="I16" s="146" t="str">
        <f t="shared" ca="1" si="4"/>
        <v>52 (1)</v>
      </c>
      <c r="K16" s="103" cm="1">
        <f t="array" aca="1" ref="K16" ca="1">SUM(COUNTIFS(INDIRECT("'"&amp;R16&amp;"'!$E:$E"), "&lt;="&amp;MasterData!$J15, INDIRECT("'"&amp;R16&amp;"'!$L:$L"), MasterData!$B$3:$B$18, INDIRECT("'"&amp;R16&amp;"'!$D:$D"), {"BUZ","3014"}))</f>
        <v>11</v>
      </c>
      <c r="L16" s="103" cm="1">
        <f t="array" aca="1" ref="L16" ca="1">SUM(COUNTIFS(INDIRECT("'"&amp;R16&amp;"'!$E:$E"), "&gt;="&amp;MasterData!$I15, INDIRECT("'"&amp;R16&amp;"'!$E:$E"), "&lt;="&amp;MasterData!$J15, INDIRECT("'"&amp;R16&amp;"'!$D:$D"), {"BUZ","3014"}))</f>
        <v>5</v>
      </c>
      <c r="M16" s="103" cm="1">
        <f t="array" aca="1" ref="M16" ca="1">SUM(COUNTIFS(INDIRECT("'"&amp;R16&amp;"'!$E:$E"), "&lt;="&amp;MasterData!$J15, INDIRECT("'"&amp;R16&amp;"'!$L:$L"), MasterData!$B$3, INDIRECT("'"&amp;R16&amp;"'!$D:$D"), {"BUZ","3014"}))</f>
        <v>10</v>
      </c>
      <c r="N16" s="103">
        <v>1</v>
      </c>
      <c r="O16" s="103" cm="1">
        <f t="array" aca="1" ref="O16" ca="1">SUM(COUNTIFS(INDIRECT("'"&amp;R16&amp;"'!$E:$E"), "&lt;="&amp;MasterData!$J15, INDIRECT("'"&amp;R16&amp;"'!$L:$L"), MasterData!$C$3:$C$18, INDIRECT("'"&amp;R16&amp;"'!$D:$D"), {"BUZ","3014"}))</f>
        <v>0</v>
      </c>
      <c r="P16" s="103" cm="1">
        <f t="array" aca="1" ref="P16" ca="1">SUM(COUNTIFS(INDIRECT("'"&amp;R16&amp;"'!$E:$E"), "&lt;="&amp;MasterData!$J15, INDIRECT("'"&amp;R16&amp;"'!$L:$L"), MasterData!$D$3:$D$18, INDIRECT("'"&amp;R16&amp;"'!$D:$D"), {"BUZ","3014"}))</f>
        <v>52</v>
      </c>
      <c r="Q16" s="103">
        <f t="shared" ca="1" si="8"/>
        <v>1</v>
      </c>
      <c r="R16" s="132" t="s">
        <v>1464</v>
      </c>
      <c r="S16" s="106"/>
      <c r="T16" s="106"/>
      <c r="U16" s="61"/>
    </row>
    <row r="17" spans="2:25" hidden="1" x14ac:dyDescent="0.35">
      <c r="B17" s="172" t="s">
        <v>195</v>
      </c>
      <c r="C17" s="173" cm="1">
        <f t="array" aca="1" ref="C17" ca="1">SUM(COUNTIFS(INDIRECT("'"&amp;R17&amp;"'!$E:$E"), "&lt;="&amp;MasterData!$J15, INDIRECT("'"&amp;R17&amp;"'!$D:$D"), {"BUZ","3014"}))</f>
        <v>63</v>
      </c>
      <c r="D17" s="174" t="str">
        <f t="shared" ca="1" si="21"/>
        <v>10 (3)</v>
      </c>
      <c r="E17" s="175" t="str">
        <f t="shared" ref="E17" ca="1" si="22">M17&amp;" ("&amp;N17&amp;")"</f>
        <v>8 (0)</v>
      </c>
      <c r="F17" s="175" cm="1">
        <f t="array" aca="1" ref="F17" ca="1">SUM(COUNTIFS(INDIRECT("'"&amp;R17&amp;"'!$E:$E"), "&lt;="&amp;MasterData!$J15, INDIRECT("'"&amp;R17&amp;"'!$L:$L"), MasterData!$B$5, INDIRECT("'"&amp;R17&amp;"'!$D:$D"), {"BUZ","3014"}))</f>
        <v>2</v>
      </c>
      <c r="G17" s="175" cm="1">
        <f t="array" aca="1" ref="G17" ca="1">SUM(COUNTIFS(INDIRECT("'"&amp;R17&amp;"'!$E:$E"), "&lt;="&amp;MasterData!$J15, INDIRECT("'"&amp;R17&amp;"'!$L:$L"), MasterData!$B$4, INDIRECT("'"&amp;R17&amp;"'!$D:$D"), {"BUZ","3014"}))</f>
        <v>0</v>
      </c>
      <c r="H17" s="175">
        <f t="shared" ref="H17" ca="1" si="23">K17-M17-F17-G17</f>
        <v>0</v>
      </c>
      <c r="I17" s="176" t="str">
        <f t="shared" ca="1" si="4"/>
        <v>56 (4)</v>
      </c>
      <c r="K17" s="177" cm="1">
        <f t="array" aca="1" ref="K17" ca="1">SUM(COUNTIFS(INDIRECT("'"&amp;R17&amp;"'!$E:$E"), "&lt;="&amp;MasterData!$J16, INDIRECT("'"&amp;R17&amp;"'!$L:$L"), MasterData!$B$3:$B$18, INDIRECT("'"&amp;R17&amp;"'!$D:$D"), {"BUZ","3014"}))</f>
        <v>10</v>
      </c>
      <c r="L17" s="177" cm="1">
        <f t="array" aca="1" ref="L17" ca="1">SUM(COUNTIFS(INDIRECT("'"&amp;R17&amp;"'!$E:$E"), "&gt;="&amp;MasterData!$I16, INDIRECT("'"&amp;R17&amp;"'!$E:$E"), "&lt;="&amp;MasterData!$J16, INDIRECT("'"&amp;R17&amp;"'!$D:$D"), {"BUZ","3014"}))</f>
        <v>3</v>
      </c>
      <c r="M17" s="177" cm="1">
        <f t="array" aca="1" ref="M17" ca="1">SUM(COUNTIFS(INDIRECT("'"&amp;R17&amp;"'!$E:$E"), "&lt;="&amp;MasterData!$J16, INDIRECT("'"&amp;R17&amp;"'!$L:$L"), MasterData!$B$3, INDIRECT("'"&amp;R17&amp;"'!$D:$D"), {"BUZ","3014"}))</f>
        <v>8</v>
      </c>
      <c r="N17" s="177">
        <v>0</v>
      </c>
      <c r="O17" s="177" cm="1">
        <f t="array" aca="1" ref="O17" ca="1">SUM(COUNTIFS(INDIRECT("'"&amp;R17&amp;"'!$E:$E"), "&lt;="&amp;MasterData!$J16, INDIRECT("'"&amp;R17&amp;"'!$L:$L"), MasterData!$C$3:$C$18, INDIRECT("'"&amp;R17&amp;"'!$D:$D"), {"BUZ","3014"}))</f>
        <v>0</v>
      </c>
      <c r="P17" s="177" cm="1">
        <f t="array" aca="1" ref="P17" ca="1">SUM(COUNTIFS(INDIRECT("'"&amp;R17&amp;"'!$E:$E"), "&lt;="&amp;MasterData!$J16, INDIRECT("'"&amp;R17&amp;"'!$L:$L"), MasterData!$D$3:$D$18, INDIRECT("'"&amp;R17&amp;"'!$D:$D"), {"BUZ","3014"}))</f>
        <v>56</v>
      </c>
      <c r="Q17" s="177">
        <f t="shared" ca="1" si="8"/>
        <v>4</v>
      </c>
      <c r="R17" s="178" t="s">
        <v>1465</v>
      </c>
      <c r="S17" s="106"/>
      <c r="T17" s="106"/>
      <c r="U17" s="61"/>
      <c r="V17" s="61"/>
      <c r="W17" s="61"/>
      <c r="X17" s="61"/>
      <c r="Y17" s="61"/>
    </row>
    <row r="18" spans="2:25" hidden="1" x14ac:dyDescent="0.35">
      <c r="B18" s="143" t="s">
        <v>196</v>
      </c>
      <c r="C18" s="166" cm="1">
        <f t="array" aca="1" ref="C18" ca="1">SUM(COUNTIFS(INDIRECT("'"&amp;R18&amp;"'!$E:$E"), "&lt;="&amp;MasterData!$J16, INDIRECT("'"&amp;R18&amp;"'!$D:$D"), {"BUZ","3014"}))</f>
        <v>66</v>
      </c>
      <c r="D18" s="167" t="str">
        <f t="shared" ca="1" si="21"/>
        <v>11 (4)</v>
      </c>
      <c r="E18" s="168" t="str">
        <f t="shared" ref="E18" ca="1" si="24">M18&amp;" ("&amp;N18&amp;")"</f>
        <v>8 (1)</v>
      </c>
      <c r="F18" s="168" cm="1">
        <f t="array" aca="1" ref="F18" ca="1">SUM(COUNTIFS(INDIRECT("'"&amp;R18&amp;"'!$E:$E"), "&lt;="&amp;MasterData!$J16, INDIRECT("'"&amp;R18&amp;"'!$L:$L"), MasterData!$B$5, INDIRECT("'"&amp;R18&amp;"'!$D:$D"), {"BUZ","3014"}))</f>
        <v>1</v>
      </c>
      <c r="G18" s="168" cm="1">
        <f t="array" aca="1" ref="G18" ca="1">SUM(COUNTIFS(INDIRECT("'"&amp;R18&amp;"'!$E:$E"), "&lt;="&amp;MasterData!$J16, INDIRECT("'"&amp;R18&amp;"'!$L:$L"), MasterData!$B$4, INDIRECT("'"&amp;R18&amp;"'!$D:$D"), {"BUZ","3014"}))</f>
        <v>1</v>
      </c>
      <c r="H18" s="168">
        <f t="shared" ref="H18" ca="1" si="25">K18-M18-F18-G18</f>
        <v>1</v>
      </c>
      <c r="I18" s="169" t="str">
        <f t="shared" ca="1" si="4"/>
        <v>59 (3)</v>
      </c>
      <c r="K18" s="170" cm="1">
        <f t="array" aca="1" ref="K18" ca="1">SUM(COUNTIFS(INDIRECT("'"&amp;R18&amp;"'!$E:$E"), "&lt;="&amp;MasterData!$J17, INDIRECT("'"&amp;R18&amp;"'!$L:$L"), MasterData!$B$3:$B$18, INDIRECT("'"&amp;R18&amp;"'!$D:$D"), {"BUZ","3014"}))</f>
        <v>11</v>
      </c>
      <c r="L18" s="170" cm="1">
        <f t="array" aca="1" ref="L18" ca="1">SUM(COUNTIFS(INDIRECT("'"&amp;R18&amp;"'!$E:$E"), "&gt;="&amp;MasterData!$I17, INDIRECT("'"&amp;R18&amp;"'!$E:$E"), "&lt;="&amp;MasterData!$J17, INDIRECT("'"&amp;R18&amp;"'!$D:$D"), {"BUZ","3014"}))</f>
        <v>4</v>
      </c>
      <c r="M18" s="170" cm="1">
        <f t="array" aca="1" ref="M18" ca="1">SUM(COUNTIFS(INDIRECT("'"&amp;R18&amp;"'!$E:$E"), "&lt;="&amp;MasterData!$J17, INDIRECT("'"&amp;R18&amp;"'!$L:$L"), MasterData!$B$3, INDIRECT("'"&amp;R18&amp;"'!$D:$D"), {"BUZ","3014"}))</f>
        <v>8</v>
      </c>
      <c r="N18" s="170">
        <v>1</v>
      </c>
      <c r="O18" s="170" cm="1">
        <f t="array" aca="1" ref="O18" ca="1">SUM(COUNTIFS(INDIRECT("'"&amp;R18&amp;"'!$E:$E"), "&lt;="&amp;MasterData!$J17, INDIRECT("'"&amp;R18&amp;"'!$L:$L"), MasterData!$C$3:$C$18, INDIRECT("'"&amp;R18&amp;"'!$D:$D"), {"BUZ","3014"}))</f>
        <v>0</v>
      </c>
      <c r="P18" s="170" cm="1">
        <f t="array" aca="1" ref="P18" ca="1">SUM(COUNTIFS(INDIRECT("'"&amp;R18&amp;"'!$E:$E"), "&lt;="&amp;MasterData!$J17, INDIRECT("'"&amp;R18&amp;"'!$L:$L"), MasterData!$D$3:$D$18, INDIRECT("'"&amp;R18&amp;"'!$D:$D"), {"BUZ","3014"}))</f>
        <v>59</v>
      </c>
      <c r="Q18" s="170">
        <f t="shared" ref="Q18:Q23" ca="1" si="26">P18-P17</f>
        <v>3</v>
      </c>
      <c r="R18" s="171" t="s">
        <v>1466</v>
      </c>
      <c r="S18" s="106"/>
      <c r="T18" s="106"/>
      <c r="U18" s="61"/>
      <c r="V18" s="61"/>
      <c r="W18" s="61"/>
      <c r="X18" s="61"/>
      <c r="Y18" s="61"/>
    </row>
    <row r="19" spans="2:25" hidden="1" x14ac:dyDescent="0.35">
      <c r="B19" s="23" t="s">
        <v>197</v>
      </c>
      <c r="C19" s="128" cm="1">
        <f t="array" aca="1" ref="C19" ca="1">SUM(COUNTIFS(INDIRECT("'"&amp;R19&amp;"'!$E:$E"), "&lt;="&amp;MasterData!$J17, INDIRECT("'"&amp;R19&amp;"'!$D:$D"), {"BUZ","3014"}))</f>
        <v>70</v>
      </c>
      <c r="D19" s="144" t="str">
        <f t="shared" ca="1" si="21"/>
        <v>15 (17)</v>
      </c>
      <c r="E19" s="96" t="str">
        <f t="shared" ref="E19" ca="1" si="27">M19&amp;" ("&amp;N19&amp;")"</f>
        <v>12 (2)</v>
      </c>
      <c r="F19" s="96" cm="1">
        <f t="array" aca="1" ref="F19" ca="1">SUM(COUNTIFS(INDIRECT("'"&amp;R19&amp;"'!$E:$E"), "&lt;="&amp;MasterData!$J17, INDIRECT("'"&amp;R19&amp;"'!$L:$L"), MasterData!$B$5, INDIRECT("'"&amp;R19&amp;"'!$D:$D"), {"BUZ","3014"}))</f>
        <v>1</v>
      </c>
      <c r="G19" s="96" cm="1">
        <f t="array" aca="1" ref="G19" ca="1">SUM(COUNTIFS(INDIRECT("'"&amp;R19&amp;"'!$E:$E"), "&lt;="&amp;MasterData!$J17, INDIRECT("'"&amp;R19&amp;"'!$L:$L"), MasterData!$B$4, INDIRECT("'"&amp;R19&amp;"'!$D:$D"), {"BUZ","3014"}))</f>
        <v>2</v>
      </c>
      <c r="H19" s="96">
        <f t="shared" ref="H19" ca="1" si="28">K19-M19-F19-G19</f>
        <v>0</v>
      </c>
      <c r="I19" s="145" t="str">
        <f t="shared" ref="I19" ca="1" si="29">O19+P19&amp;" ("&amp;Q19&amp;")"</f>
        <v>72 (13)</v>
      </c>
      <c r="K19" s="170" cm="1">
        <f t="array" aca="1" ref="K19" ca="1">SUM(COUNTIFS(INDIRECT("'"&amp;R19&amp;"'!$E:$E"), "&lt;="&amp;MasterData!$J18, INDIRECT("'"&amp;R19&amp;"'!$L:$L"), MasterData!$B$3:$B$18, INDIRECT("'"&amp;R19&amp;"'!$D:$D"), {"BUZ","3014"}))</f>
        <v>15</v>
      </c>
      <c r="L19" s="170" cm="1">
        <f t="array" aca="1" ref="L19" ca="1">SUM(COUNTIFS(INDIRECT("'"&amp;R19&amp;"'!$E:$E"), "&gt;="&amp;MasterData!$I18, INDIRECT("'"&amp;R19&amp;"'!$E:$E"), "&lt;="&amp;MasterData!$J18, INDIRECT("'"&amp;R19&amp;"'!$D:$D"), {"BUZ","3014"}))</f>
        <v>17</v>
      </c>
      <c r="M19" s="170" cm="1">
        <f t="array" aca="1" ref="M19" ca="1">SUM(COUNTIFS(INDIRECT("'"&amp;R19&amp;"'!$E:$E"), "&lt;="&amp;MasterData!$J18, INDIRECT("'"&amp;R19&amp;"'!$L:$L"), MasterData!$B$3, INDIRECT("'"&amp;R19&amp;"'!$D:$D"), {"BUZ","3014"}))</f>
        <v>12</v>
      </c>
      <c r="N19" s="170">
        <v>2</v>
      </c>
      <c r="O19" s="170" cm="1">
        <f t="array" aca="1" ref="O19" ca="1">SUM(COUNTIFS(INDIRECT("'"&amp;R19&amp;"'!$E:$E"), "&lt;="&amp;MasterData!$J18, INDIRECT("'"&amp;R19&amp;"'!$L:$L"), MasterData!$C$3:$C$18, INDIRECT("'"&amp;R19&amp;"'!$D:$D"), {"BUZ","3014"}))</f>
        <v>0</v>
      </c>
      <c r="P19" s="170" cm="1">
        <f t="array" aca="1" ref="P19" ca="1">SUM(COUNTIFS(INDIRECT("'"&amp;R19&amp;"'!$E:$E"), "&lt;="&amp;MasterData!$J18, INDIRECT("'"&amp;R19&amp;"'!$L:$L"), MasterData!$D$3:$D$18, INDIRECT("'"&amp;R19&amp;"'!$D:$D"), {"BUZ","3014"}))</f>
        <v>72</v>
      </c>
      <c r="Q19" s="170">
        <f t="shared" ca="1" si="26"/>
        <v>13</v>
      </c>
      <c r="R19" s="171" t="s">
        <v>1467</v>
      </c>
      <c r="S19" s="106"/>
      <c r="T19" s="106"/>
      <c r="U19" s="61"/>
      <c r="V19" s="61"/>
      <c r="W19" s="61"/>
      <c r="X19" s="61"/>
      <c r="Y19" s="61"/>
    </row>
    <row r="20" spans="2:25" x14ac:dyDescent="0.35">
      <c r="B20" s="32" t="s">
        <v>198</v>
      </c>
      <c r="C20" s="33" cm="1">
        <f t="array" aca="1" ref="C20" ca="1">SUM(COUNTIFS(INDIRECT("'"&amp;R20&amp;"'!$E:$E"), "&lt;="&amp;MasterData!$J18, INDIRECT("'"&amp;R20&amp;"'!$D:$D"), {"BUZ","3014"}))</f>
        <v>87</v>
      </c>
      <c r="D20" s="101" t="str">
        <f t="shared" ca="1" si="21"/>
        <v>17 (12)</v>
      </c>
      <c r="E20" s="97" t="str">
        <f t="shared" ref="E20" ca="1" si="30">M20&amp;" ("&amp;N20&amp;")"</f>
        <v>14 (2)</v>
      </c>
      <c r="F20" s="97" cm="1">
        <f t="array" aca="1" ref="F20" ca="1">SUM(COUNTIFS(INDIRECT("'"&amp;R20&amp;"'!$E:$E"), "&lt;="&amp;MasterData!$J18, INDIRECT("'"&amp;R20&amp;"'!$L:$L"), MasterData!$B$5, INDIRECT("'"&amp;R20&amp;"'!$D:$D"), {"BUZ","3014"}))</f>
        <v>1</v>
      </c>
      <c r="G20" s="97" cm="1">
        <f t="array" aca="1" ref="G20" ca="1">SUM(COUNTIFS(INDIRECT("'"&amp;R20&amp;"'!$E:$E"), "&lt;="&amp;MasterData!$J18, INDIRECT("'"&amp;R20&amp;"'!$L:$L"), MasterData!$B$4, INDIRECT("'"&amp;R20&amp;"'!$D:$D"), {"BUZ","3014"}))</f>
        <v>2</v>
      </c>
      <c r="H20" s="97">
        <f t="shared" ref="H20" ca="1" si="31">K20-M20-F20-G20</f>
        <v>0</v>
      </c>
      <c r="I20" s="146" t="str">
        <f t="shared" ref="I20" ca="1" si="32">O20+P20&amp;" ("&amp;Q20&amp;")"</f>
        <v>82 (10)</v>
      </c>
      <c r="K20" s="103" cm="1">
        <f t="array" aca="1" ref="K20" ca="1">SUM(COUNTIFS(INDIRECT("'"&amp;R20&amp;"'!$E:$E"), "&lt;="&amp;MasterData!$J19, INDIRECT("'"&amp;R20&amp;"'!$L:$L"), MasterData!$B$3:$B$18, INDIRECT("'"&amp;R20&amp;"'!$D:$D"), {"BUZ","3014"}))</f>
        <v>17</v>
      </c>
      <c r="L20" s="103" cm="1">
        <f t="array" aca="1" ref="L20" ca="1">SUM(COUNTIFS(INDIRECT("'"&amp;R20&amp;"'!$E:$E"), "&gt;="&amp;MasterData!$I19, INDIRECT("'"&amp;R20&amp;"'!$E:$E"), "&lt;="&amp;MasterData!$J19, INDIRECT("'"&amp;R20&amp;"'!$D:$D"), {"BUZ","3014"}))</f>
        <v>12</v>
      </c>
      <c r="M20" s="103" cm="1">
        <f t="array" aca="1" ref="M20" ca="1">SUM(COUNTIFS(INDIRECT("'"&amp;R20&amp;"'!$E:$E"), "&lt;="&amp;MasterData!$J19, INDIRECT("'"&amp;R20&amp;"'!$L:$L"), MasterData!$B$3, INDIRECT("'"&amp;R20&amp;"'!$D:$D"), {"BUZ","3014"}))</f>
        <v>14</v>
      </c>
      <c r="N20" s="103">
        <v>2</v>
      </c>
      <c r="O20" s="103" cm="1">
        <f t="array" aca="1" ref="O20" ca="1">SUM(COUNTIFS(INDIRECT("'"&amp;R20&amp;"'!$E:$E"), "&lt;="&amp;MasterData!$J19, INDIRECT("'"&amp;R20&amp;"'!$L:$L"), MasterData!$C$3:$C$18, INDIRECT("'"&amp;R20&amp;"'!$D:$D"), {"BUZ","3014"}))</f>
        <v>0</v>
      </c>
      <c r="P20" s="103" cm="1">
        <f t="array" aca="1" ref="P20" ca="1">SUM(COUNTIFS(INDIRECT("'"&amp;R20&amp;"'!$E:$E"), "&lt;="&amp;MasterData!$J19, INDIRECT("'"&amp;R20&amp;"'!$L:$L"), MasterData!$D$3:$D$18, INDIRECT("'"&amp;R20&amp;"'!$D:$D"), {"BUZ","3014"}))</f>
        <v>82</v>
      </c>
      <c r="Q20" s="103">
        <f t="shared" ca="1" si="26"/>
        <v>10</v>
      </c>
      <c r="R20" s="132" t="s">
        <v>1468</v>
      </c>
      <c r="S20" s="106"/>
      <c r="T20" s="106"/>
      <c r="U20" s="61"/>
      <c r="V20" s="61"/>
      <c r="W20" s="61"/>
      <c r="X20" s="61"/>
      <c r="Y20" s="61"/>
    </row>
    <row r="21" spans="2:25" x14ac:dyDescent="0.35">
      <c r="B21" s="32" t="s">
        <v>200</v>
      </c>
      <c r="C21" s="33" cm="1">
        <f t="array" aca="1" ref="C21" ca="1">SUM(COUNTIFS(INDIRECT("'"&amp;R21&amp;"'!$E:$E"), "&lt;="&amp;MasterData!$J19, INDIRECT("'"&amp;R21&amp;"'!$D:$D"), {"BUZ","3014"}))</f>
        <v>100</v>
      </c>
      <c r="D21" s="101" t="str">
        <f t="shared" ca="1" si="21"/>
        <v>13 (14)</v>
      </c>
      <c r="E21" s="97" t="str">
        <f t="shared" ref="E21" ca="1" si="33">M21&amp;" ("&amp;N21&amp;")"</f>
        <v>12 (0)</v>
      </c>
      <c r="F21" s="97" cm="1">
        <f t="array" aca="1" ref="F21" ca="1">SUM(COUNTIFS(INDIRECT("'"&amp;R21&amp;"'!$E:$E"), "&lt;="&amp;MasterData!$J19, INDIRECT("'"&amp;R21&amp;"'!$L:$L"), MasterData!$B$5, INDIRECT("'"&amp;R21&amp;"'!$D:$D"), {"BUZ","3014"}))</f>
        <v>0</v>
      </c>
      <c r="G21" s="97" cm="1">
        <f t="array" aca="1" ref="G21" ca="1">SUM(COUNTIFS(INDIRECT("'"&amp;R21&amp;"'!$E:$E"), "&lt;="&amp;MasterData!$J19, INDIRECT("'"&amp;R21&amp;"'!$L:$L"), MasterData!$B$4, INDIRECT("'"&amp;R21&amp;"'!$D:$D"), {"BUZ","3014"}))</f>
        <v>1</v>
      </c>
      <c r="H21" s="97">
        <f t="shared" ref="H21" ca="1" si="34">K21-M21-F21-G21</f>
        <v>0</v>
      </c>
      <c r="I21" s="146" t="str">
        <f t="shared" ref="I21" ca="1" si="35">O21+P21&amp;" ("&amp;Q21&amp;")"</f>
        <v>101 (19)</v>
      </c>
      <c r="K21" s="93" cm="1">
        <f t="array" aca="1" ref="K21" ca="1">SUM(COUNTIFS(INDIRECT("'"&amp;R21&amp;"'!$E:$E"), "&lt;="&amp;MasterData!$J20, INDIRECT("'"&amp;R21&amp;"'!$L:$L"), MasterData!$B$3:$B$18, INDIRECT("'"&amp;R21&amp;"'!$D:$D"), {"BUZ","3014"}))</f>
        <v>13</v>
      </c>
      <c r="L21" s="93" cm="1">
        <f t="array" aca="1" ref="L21" ca="1">SUM(COUNTIFS(INDIRECT("'"&amp;R21&amp;"'!$E:$E"), "&gt;="&amp;MasterData!$I20, INDIRECT("'"&amp;R21&amp;"'!$E:$E"), "&lt;="&amp;MasterData!$J20, INDIRECT("'"&amp;R21&amp;"'!$D:$D"), {"BUZ","3014"}))</f>
        <v>14</v>
      </c>
      <c r="M21" s="93" cm="1">
        <f t="array" aca="1" ref="M21" ca="1">SUM(COUNTIFS(INDIRECT("'"&amp;R21&amp;"'!$E:$E"), "&lt;="&amp;MasterData!$J20, INDIRECT("'"&amp;R21&amp;"'!$L:$L"), MasterData!$B$3, INDIRECT("'"&amp;R21&amp;"'!$D:$D"), {"BUZ","3014"}))</f>
        <v>12</v>
      </c>
      <c r="N21" s="93">
        <v>0</v>
      </c>
      <c r="O21" s="93" cm="1">
        <f t="array" aca="1" ref="O21" ca="1">SUM(COUNTIFS(INDIRECT("'"&amp;R21&amp;"'!$E:$E"), "&lt;="&amp;MasterData!$J20, INDIRECT("'"&amp;R21&amp;"'!$L:$L"), MasterData!$C$3:$C$18, INDIRECT("'"&amp;R21&amp;"'!$D:$D"), {"BUZ","3014"}))</f>
        <v>0</v>
      </c>
      <c r="P21" s="93" cm="1">
        <f t="array" aca="1" ref="P21" ca="1">SUM(COUNTIFS(INDIRECT("'"&amp;R21&amp;"'!$E:$E"), "&lt;="&amp;MasterData!$J20, INDIRECT("'"&amp;R21&amp;"'!$L:$L"), MasterData!$D$3:$D$18, INDIRECT("'"&amp;R21&amp;"'!$D:$D"), {"BUZ","3014"}))</f>
        <v>101</v>
      </c>
      <c r="Q21" s="93">
        <f t="shared" ca="1" si="26"/>
        <v>19</v>
      </c>
      <c r="R21" s="104" t="s">
        <v>1469</v>
      </c>
      <c r="S21" s="106"/>
      <c r="T21" s="106"/>
      <c r="U21" s="61"/>
      <c r="V21" s="61"/>
      <c r="W21" s="61"/>
      <c r="X21" s="61"/>
      <c r="Y21" s="61"/>
    </row>
    <row r="22" spans="2:25" x14ac:dyDescent="0.35">
      <c r="B22" s="32" t="s">
        <v>202</v>
      </c>
      <c r="C22" s="33" cm="1">
        <f t="array" aca="1" ref="C22" ca="1">SUM(COUNTIFS(INDIRECT("'"&amp;R22&amp;"'!$E:$E"), "&lt;="&amp;MasterData!$J20, INDIRECT("'"&amp;R22&amp;"'!$D:$D"), {"BUZ","3014"}))</f>
        <v>112</v>
      </c>
      <c r="D22" s="101" t="str">
        <f t="shared" ref="D22" ca="1" si="36">K22&amp;" ("&amp;L22&amp;")"</f>
        <v>12 (4)</v>
      </c>
      <c r="E22" s="97" t="str">
        <f t="shared" ref="E22" ca="1" si="37">M22&amp;" ("&amp;N22&amp;")"</f>
        <v>10 (0)</v>
      </c>
      <c r="F22" s="97" cm="1">
        <f t="array" aca="1" ref="F22" ca="1">SUM(COUNTIFS(INDIRECT("'"&amp;R22&amp;"'!$E:$E"), "&lt;="&amp;MasterData!$J20, INDIRECT("'"&amp;R22&amp;"'!$L:$L"), MasterData!$B$5, INDIRECT("'"&amp;R22&amp;"'!$D:$D"), {"BUZ","3014"}))</f>
        <v>0</v>
      </c>
      <c r="G22" s="97" cm="1">
        <f t="array" aca="1" ref="G22" ca="1">SUM(COUNTIFS(INDIRECT("'"&amp;R22&amp;"'!$E:$E"), "&lt;="&amp;MasterData!$J20, INDIRECT("'"&amp;R22&amp;"'!$L:$L"), MasterData!$B$4, INDIRECT("'"&amp;R22&amp;"'!$D:$D"), {"BUZ","3014"}))</f>
        <v>1</v>
      </c>
      <c r="H22" s="97">
        <f t="shared" ref="H22" ca="1" si="38">K22-M22-F22-G22</f>
        <v>1</v>
      </c>
      <c r="I22" s="146" t="str">
        <f t="shared" ref="I22" ca="1" si="39">O22+P22&amp;" ("&amp;Q22&amp;")"</f>
        <v>104 (3)</v>
      </c>
      <c r="K22" s="93" cm="1">
        <f t="array" aca="1" ref="K22" ca="1">SUM(COUNTIFS(INDIRECT("'"&amp;R22&amp;"'!$E:$E"), "&lt;="&amp;MasterData!$J21, INDIRECT("'"&amp;R22&amp;"'!$L:$L"), MasterData!$B$3:$B$18, INDIRECT("'"&amp;R22&amp;"'!$D:$D"), {"BUZ","3014"}))</f>
        <v>12</v>
      </c>
      <c r="L22" s="93" cm="1">
        <f t="array" aca="1" ref="L22" ca="1">SUM(COUNTIFS(INDIRECT("'"&amp;R22&amp;"'!$E:$E"), "&gt;="&amp;MasterData!$I21, INDIRECT("'"&amp;R22&amp;"'!$E:$E"), "&lt;="&amp;MasterData!$J21, INDIRECT("'"&amp;R22&amp;"'!$D:$D"), {"BUZ","3014"}))</f>
        <v>4</v>
      </c>
      <c r="M22" s="93" cm="1">
        <f t="array" aca="1" ref="M22" ca="1">SUM(COUNTIFS(INDIRECT("'"&amp;R22&amp;"'!$E:$E"), "&lt;="&amp;MasterData!$J21, INDIRECT("'"&amp;R22&amp;"'!$L:$L"), MasterData!$B$3, INDIRECT("'"&amp;R22&amp;"'!$D:$D"), {"BUZ","3014"}))</f>
        <v>10</v>
      </c>
      <c r="N22" s="93">
        <v>0</v>
      </c>
      <c r="O22" s="93" cm="1">
        <f t="array" aca="1" ref="O22" ca="1">SUM(COUNTIFS(INDIRECT("'"&amp;R22&amp;"'!$E:$E"), "&lt;="&amp;MasterData!$J21, INDIRECT("'"&amp;R22&amp;"'!$L:$L"), MasterData!$C$3:$C$18, INDIRECT("'"&amp;R22&amp;"'!$D:$D"), {"BUZ","3014"}))</f>
        <v>0</v>
      </c>
      <c r="P22" s="93" cm="1">
        <f t="array" aca="1" ref="P22" ca="1">SUM(COUNTIFS(INDIRECT("'"&amp;R22&amp;"'!$E:$E"), "&lt;="&amp;MasterData!$J21, INDIRECT("'"&amp;R22&amp;"'!$L:$L"), MasterData!$D$3:$D$18, INDIRECT("'"&amp;R22&amp;"'!$D:$D"), {"BUZ","3014"}))</f>
        <v>104</v>
      </c>
      <c r="Q22" s="93">
        <f t="shared" ca="1" si="26"/>
        <v>3</v>
      </c>
      <c r="R22" s="104" t="s">
        <v>1470</v>
      </c>
      <c r="S22" s="106"/>
      <c r="T22" s="106"/>
      <c r="U22" s="61"/>
      <c r="V22" s="61"/>
      <c r="W22" s="61"/>
      <c r="X22" s="61"/>
      <c r="Y22" s="61"/>
    </row>
    <row r="23" spans="2:25" x14ac:dyDescent="0.35">
      <c r="B23" s="32" t="s">
        <v>203</v>
      </c>
      <c r="C23" s="33" cm="1">
        <f t="array" aca="1" ref="C23" ca="1">SUM(COUNTIFS(INDIRECT("'"&amp;R23&amp;"'!$E:$E"), "&lt;="&amp;MasterData!$J21, INDIRECT("'"&amp;R23&amp;"'!$D:$D"), {"BUZ","3014"}))</f>
        <v>116</v>
      </c>
      <c r="D23" s="101" t="str">
        <f t="shared" ref="D23" ca="1" si="40">K23&amp;" ("&amp;L23&amp;")"</f>
        <v>20 (14)</v>
      </c>
      <c r="E23" s="97" t="str">
        <f t="shared" ref="E23" ca="1" si="41">M23&amp;" ("&amp;N23&amp;")"</f>
        <v>17 (0)</v>
      </c>
      <c r="F23" s="97" cm="1">
        <f t="array" aca="1" ref="F23" ca="1">SUM(COUNTIFS(INDIRECT("'"&amp;R23&amp;"'!$E:$E"), "&lt;="&amp;MasterData!$J21, INDIRECT("'"&amp;R23&amp;"'!$L:$L"), MasterData!$B$5, INDIRECT("'"&amp;R23&amp;"'!$D:$D"), {"BUZ","3014"}))</f>
        <v>0</v>
      </c>
      <c r="G23" s="97" cm="1">
        <f t="array" aca="1" ref="G23" ca="1">SUM(COUNTIFS(INDIRECT("'"&amp;R23&amp;"'!$E:$E"), "&lt;="&amp;MasterData!$J21, INDIRECT("'"&amp;R23&amp;"'!$L:$L"), MasterData!$B$4, INDIRECT("'"&amp;R23&amp;"'!$D:$D"), {"BUZ","3014"}))</f>
        <v>2</v>
      </c>
      <c r="H23" s="97">
        <f t="shared" ref="H23" ca="1" si="42">K23-M23-F23-G23</f>
        <v>1</v>
      </c>
      <c r="I23" s="146" t="str">
        <f t="shared" ref="I23" ca="1" si="43">O23+P23&amp;" ("&amp;Q23&amp;")"</f>
        <v>110 (6)</v>
      </c>
      <c r="K23" s="93" cm="1">
        <f t="array" aca="1" ref="K23" ca="1">SUM(COUNTIFS(INDIRECT("'"&amp;R23&amp;"'!$E:$E"), "&lt;="&amp;MasterData!$J22, INDIRECT("'"&amp;R23&amp;"'!$L:$L"), MasterData!$B$3:$B$18, INDIRECT("'"&amp;R23&amp;"'!$D:$D"), {"BUZ","3014"}))</f>
        <v>20</v>
      </c>
      <c r="L23" s="93" cm="1">
        <f t="array" aca="1" ref="L23" ca="1">SUM(COUNTIFS(INDIRECT("'"&amp;R23&amp;"'!$E:$E"), "&gt;="&amp;MasterData!$I22, INDIRECT("'"&amp;R23&amp;"'!$E:$E"), "&lt;="&amp;MasterData!$J22, INDIRECT("'"&amp;R23&amp;"'!$D:$D"), {"BUZ","3014"}))</f>
        <v>14</v>
      </c>
      <c r="M23" s="93" cm="1">
        <f t="array" aca="1" ref="M23" ca="1">SUM(COUNTIFS(INDIRECT("'"&amp;R23&amp;"'!$E:$E"), "&lt;="&amp;MasterData!$J22, INDIRECT("'"&amp;R23&amp;"'!$L:$L"), MasterData!$B$3, INDIRECT("'"&amp;R23&amp;"'!$D:$D"), {"BUZ","3014"}))</f>
        <v>17</v>
      </c>
      <c r="N23" s="93">
        <v>0</v>
      </c>
      <c r="O23" s="93" cm="1">
        <f t="array" aca="1" ref="O23" ca="1">SUM(COUNTIFS(INDIRECT("'"&amp;R23&amp;"'!$E:$E"), "&lt;="&amp;MasterData!$J22, INDIRECT("'"&amp;R23&amp;"'!$L:$L"), MasterData!$C$3:$C$18, INDIRECT("'"&amp;R23&amp;"'!$D:$D"), {"BUZ","3014"}))</f>
        <v>0</v>
      </c>
      <c r="P23" s="93" cm="1">
        <f t="array" aca="1" ref="P23" ca="1">SUM(COUNTIFS(INDIRECT("'"&amp;R23&amp;"'!$E:$E"), "&lt;="&amp;MasterData!$J22, INDIRECT("'"&amp;R23&amp;"'!$L:$L"), MasterData!$D$3:$D$18, INDIRECT("'"&amp;R23&amp;"'!$D:$D"), {"BUZ","3014"}))</f>
        <v>110</v>
      </c>
      <c r="Q23" s="93">
        <f t="shared" ca="1" si="26"/>
        <v>6</v>
      </c>
      <c r="R23" s="104" t="s">
        <v>1471</v>
      </c>
      <c r="S23" s="106"/>
      <c r="T23" s="106"/>
      <c r="U23" s="61"/>
      <c r="V23" s="61"/>
      <c r="W23" s="61"/>
      <c r="X23" s="61"/>
      <c r="Y23" s="61"/>
    </row>
    <row r="24" spans="2:25" x14ac:dyDescent="0.35">
      <c r="B24" s="32" t="s">
        <v>204</v>
      </c>
      <c r="C24" s="33" cm="1">
        <f t="array" aca="1" ref="C24" ca="1">SUM(COUNTIFS(INDIRECT("'"&amp;R24&amp;"'!$E:$E"), "&lt;="&amp;MasterData!$J22, INDIRECT("'"&amp;R24&amp;"'!$D:$D"), {"BUZ","3014"}))</f>
        <v>130</v>
      </c>
      <c r="D24" s="101" t="str">
        <f t="shared" ref="D24" ca="1" si="44">K24&amp;" ("&amp;L24&amp;")"</f>
        <v>24 (11)</v>
      </c>
      <c r="E24" s="97" t="str">
        <f t="shared" ref="E24" ca="1" si="45">M24&amp;" ("&amp;N24&amp;")"</f>
        <v>21 (0)</v>
      </c>
      <c r="F24" s="97" cm="1">
        <f t="array" aca="1" ref="F24" ca="1">SUM(COUNTIFS(INDIRECT("'"&amp;R24&amp;"'!$E:$E"), "&lt;="&amp;MasterData!$J22, INDIRECT("'"&amp;R24&amp;"'!$L:$L"), MasterData!$B$5, INDIRECT("'"&amp;R24&amp;"'!$D:$D"), {"BUZ","3014"}))</f>
        <v>0</v>
      </c>
      <c r="G24" s="97" cm="1">
        <f t="array" aca="1" ref="G24" ca="1">SUM(COUNTIFS(INDIRECT("'"&amp;R24&amp;"'!$E:$E"), "&lt;="&amp;MasterData!$J22, INDIRECT("'"&amp;R24&amp;"'!$L:$L"), MasterData!$B$4, INDIRECT("'"&amp;R24&amp;"'!$D:$D"), {"BUZ","3014"}))</f>
        <v>3</v>
      </c>
      <c r="H24" s="97">
        <f t="shared" ref="H24" ca="1" si="46">K24-M24-F24-G24</f>
        <v>0</v>
      </c>
      <c r="I24" s="146" t="str">
        <f t="shared" ref="I24" ca="1" si="47">O24+P24&amp;" ("&amp;Q24&amp;")"</f>
        <v>117 (7)</v>
      </c>
      <c r="K24" s="93" cm="1">
        <f t="array" aca="1" ref="K24" ca="1">SUM(COUNTIFS(INDIRECT("'"&amp;R24&amp;"'!$E:$E"), "&lt;="&amp;MasterData!$J23, INDIRECT("'"&amp;R24&amp;"'!$L:$L"), MasterData!$B$3:$B$18, INDIRECT("'"&amp;R24&amp;"'!$D:$D"), {"BUZ","3014"}))</f>
        <v>24</v>
      </c>
      <c r="L24" s="93" cm="1">
        <f t="array" aca="1" ref="L24" ca="1">SUM(COUNTIFS(INDIRECT("'"&amp;R24&amp;"'!$E:$E"), "&gt;="&amp;MasterData!$I23, INDIRECT("'"&amp;R24&amp;"'!$E:$E"), "&lt;="&amp;MasterData!$J23, INDIRECT("'"&amp;R24&amp;"'!$D:$D"), {"BUZ","3014"}))</f>
        <v>11</v>
      </c>
      <c r="M24" s="93" cm="1">
        <f t="array" aca="1" ref="M24" ca="1">SUM(COUNTIFS(INDIRECT("'"&amp;R24&amp;"'!$E:$E"), "&lt;="&amp;MasterData!$J23, INDIRECT("'"&amp;R24&amp;"'!$L:$L"), MasterData!$B$3, INDIRECT("'"&amp;R24&amp;"'!$D:$D"), {"BUZ","3014"}))</f>
        <v>21</v>
      </c>
      <c r="N24" s="93">
        <v>0</v>
      </c>
      <c r="O24" s="93" cm="1">
        <f t="array" aca="1" ref="O24" ca="1">SUM(COUNTIFS(INDIRECT("'"&amp;R24&amp;"'!$E:$E"), "&lt;="&amp;MasterData!$J23, INDIRECT("'"&amp;R24&amp;"'!$L:$L"), MasterData!$C$3:$C$18, INDIRECT("'"&amp;R24&amp;"'!$D:$D"), {"BUZ","3014"}))</f>
        <v>0</v>
      </c>
      <c r="P24" s="93" cm="1">
        <f t="array" aca="1" ref="P24" ca="1">SUM(COUNTIFS(INDIRECT("'"&amp;R24&amp;"'!$E:$E"), "&lt;="&amp;MasterData!$J23, INDIRECT("'"&amp;R24&amp;"'!$L:$L"), MasterData!$D$3:$D$18, INDIRECT("'"&amp;R24&amp;"'!$D:$D"), {"BUZ","3014"}))</f>
        <v>117</v>
      </c>
      <c r="Q24" s="93">
        <f t="shared" ref="Q24" ca="1" si="48">P24-P23</f>
        <v>7</v>
      </c>
      <c r="R24" s="104" t="s">
        <v>1472</v>
      </c>
      <c r="S24" s="106"/>
      <c r="T24" s="106"/>
      <c r="U24" s="61"/>
      <c r="V24" s="61"/>
      <c r="W24" s="61"/>
      <c r="X24" s="61"/>
      <c r="Y24" s="61"/>
    </row>
    <row r="25" spans="2:25" x14ac:dyDescent="0.35">
      <c r="B25" s="32" t="s">
        <v>205</v>
      </c>
      <c r="C25" s="33" cm="1">
        <f t="array" aca="1" ref="C25" ca="1">SUM(COUNTIFS(INDIRECT("'"&amp;R25&amp;"'!$E:$E"), "&lt;="&amp;MasterData!$J23, INDIRECT("'"&amp;R25&amp;"'!$D:$D"), {"BUZ","3014"}))</f>
        <v>141</v>
      </c>
      <c r="D25" s="101" t="str">
        <f t="shared" ref="D25:D26" ca="1" si="49">K25&amp;" ("&amp;L25&amp;")"</f>
        <v>22 (9)</v>
      </c>
      <c r="E25" s="97" t="str">
        <f t="shared" ref="E25:E26" ca="1" si="50">M25&amp;" ("&amp;N25&amp;")"</f>
        <v>21 (0)</v>
      </c>
      <c r="F25" s="97" cm="1">
        <f t="array" aca="1" ref="F25" ca="1">SUM(COUNTIFS(INDIRECT("'"&amp;R25&amp;"'!$E:$E"), "&lt;="&amp;MasterData!$J23, INDIRECT("'"&amp;R25&amp;"'!$L:$L"), MasterData!$B$5, INDIRECT("'"&amp;R25&amp;"'!$D:$D"), {"BUZ","3014"}))</f>
        <v>0</v>
      </c>
      <c r="G25" s="97" cm="1">
        <f t="array" aca="1" ref="G25" ca="1">SUM(COUNTIFS(INDIRECT("'"&amp;R25&amp;"'!$E:$E"), "&lt;="&amp;MasterData!$J23, INDIRECT("'"&amp;R25&amp;"'!$L:$L"), MasterData!$B$4, INDIRECT("'"&amp;R25&amp;"'!$D:$D"), {"BUZ","3014"}))</f>
        <v>1</v>
      </c>
      <c r="H25" s="97">
        <f t="shared" ref="H25:H26" ca="1" si="51">K25-M25-F25-G25</f>
        <v>0</v>
      </c>
      <c r="I25" s="146" t="str">
        <f t="shared" ref="I25:I26" ca="1" si="52">O25+P25&amp;" ("&amp;Q25&amp;")"</f>
        <v>128 (11)</v>
      </c>
      <c r="K25" s="93" cm="1">
        <f t="array" aca="1" ref="K25" ca="1">SUM(COUNTIFS(INDIRECT("'"&amp;R25&amp;"'!$E:$E"), "&lt;="&amp;MasterData!$J24, INDIRECT("'"&amp;R25&amp;"'!$L:$L"), MasterData!$B$3:$B$18, INDIRECT("'"&amp;R25&amp;"'!$D:$D"), {"BUZ","3014"}))</f>
        <v>22</v>
      </c>
      <c r="L25" s="93" cm="1">
        <f t="array" aca="1" ref="L25" ca="1">SUM(COUNTIFS(INDIRECT("'"&amp;R25&amp;"'!$E:$E"), "&gt;="&amp;MasterData!$I24, INDIRECT("'"&amp;R25&amp;"'!$E:$E"), "&lt;="&amp;MasterData!$J24, INDIRECT("'"&amp;R25&amp;"'!$D:$D"), {"BUZ","3014"}))</f>
        <v>9</v>
      </c>
      <c r="M25" s="93" cm="1">
        <f t="array" aca="1" ref="M25" ca="1">SUM(COUNTIFS(INDIRECT("'"&amp;R25&amp;"'!$E:$E"), "&lt;="&amp;MasterData!$J24, INDIRECT("'"&amp;R25&amp;"'!$L:$L"), MasterData!$B$3, INDIRECT("'"&amp;R25&amp;"'!$D:$D"), {"BUZ","3014"}))</f>
        <v>21</v>
      </c>
      <c r="N25" s="93">
        <v>0</v>
      </c>
      <c r="O25" s="93" cm="1">
        <f t="array" aca="1" ref="O25" ca="1">SUM(COUNTIFS(INDIRECT("'"&amp;R25&amp;"'!$E:$E"), "&lt;="&amp;MasterData!$J24, INDIRECT("'"&amp;R25&amp;"'!$L:$L"), MasterData!$C$3:$C$18, INDIRECT("'"&amp;R25&amp;"'!$D:$D"), {"BUZ","3014"}))</f>
        <v>0</v>
      </c>
      <c r="P25" s="93" cm="1">
        <f t="array" aca="1" ref="P25" ca="1">SUM(COUNTIFS(INDIRECT("'"&amp;R25&amp;"'!$E:$E"), "&lt;="&amp;MasterData!$J24, INDIRECT("'"&amp;R25&amp;"'!$L:$L"), MasterData!$D$3:$D$18, INDIRECT("'"&amp;R25&amp;"'!$D:$D"), {"BUZ","3014"}))</f>
        <v>128</v>
      </c>
      <c r="Q25" s="93">
        <f t="shared" ref="Q25" ca="1" si="53">P25-P24</f>
        <v>11</v>
      </c>
      <c r="R25" s="104" t="s">
        <v>1473</v>
      </c>
      <c r="S25" s="106"/>
      <c r="T25" s="106"/>
      <c r="U25" s="61"/>
      <c r="V25" s="61"/>
      <c r="W25" s="61"/>
      <c r="X25" s="61"/>
      <c r="Y25" s="61"/>
    </row>
    <row r="26" spans="2:25" x14ac:dyDescent="0.35">
      <c r="B26" s="32" t="s">
        <v>206</v>
      </c>
      <c r="C26" s="33" cm="1">
        <f t="array" aca="1" ref="C26" ca="1">SUM(COUNTIFS(INDIRECT("'"&amp;R26&amp;"'!$E:$E"), "&lt;="&amp;MasterData!$J24, INDIRECT("'"&amp;R26&amp;"'!$D:$D"), {"BUZ","3014"}))</f>
        <v>150</v>
      </c>
      <c r="D26" s="101" t="str">
        <f t="shared" ca="1" si="49"/>
        <v>30 (14)</v>
      </c>
      <c r="E26" s="97" t="str">
        <f t="shared" ca="1" si="50"/>
        <v>30 (1)</v>
      </c>
      <c r="F26" s="97" cm="1">
        <f t="array" aca="1" ref="F26" ca="1">SUM(COUNTIFS(INDIRECT("'"&amp;R26&amp;"'!$E:$E"), "&lt;="&amp;MasterData!$J24, INDIRECT("'"&amp;R26&amp;"'!$L:$L"), MasterData!$B$5, INDIRECT("'"&amp;R26&amp;"'!$D:$D"), {"BUZ","3014"}))</f>
        <v>0</v>
      </c>
      <c r="G26" s="97" cm="1">
        <f t="array" aca="1" ref="G26" ca="1">SUM(COUNTIFS(INDIRECT("'"&amp;R26&amp;"'!$E:$E"), "&lt;="&amp;MasterData!$J24, INDIRECT("'"&amp;R26&amp;"'!$L:$L"), MasterData!$B$4, INDIRECT("'"&amp;R26&amp;"'!$D:$D"), {"BUZ","3014"}))</f>
        <v>0</v>
      </c>
      <c r="H26" s="97">
        <f t="shared" ca="1" si="51"/>
        <v>0</v>
      </c>
      <c r="I26" s="146" t="str">
        <f t="shared" ca="1" si="52"/>
        <v>134 (6)</v>
      </c>
      <c r="K26" s="93" cm="1">
        <f t="array" aca="1" ref="K26" ca="1">SUM(COUNTIFS(INDIRECT("'"&amp;R26&amp;"'!$E:$E"), "&lt;="&amp;MasterData!$J25, INDIRECT("'"&amp;R26&amp;"'!$L:$L"), MasterData!$B$3:$B$18, INDIRECT("'"&amp;R26&amp;"'!$D:$D"), {"BUZ","3014"}))</f>
        <v>30</v>
      </c>
      <c r="L26" s="93" cm="1">
        <f t="array" aca="1" ref="L26" ca="1">SUM(COUNTIFS(INDIRECT("'"&amp;R26&amp;"'!$E:$E"), "&gt;="&amp;MasterData!$I25, INDIRECT("'"&amp;R26&amp;"'!$E:$E"), "&lt;="&amp;MasterData!$J25, INDIRECT("'"&amp;R26&amp;"'!$D:$D"), {"BUZ","3014"}))</f>
        <v>14</v>
      </c>
      <c r="M26" s="93" cm="1">
        <f t="array" aca="1" ref="M26" ca="1">SUM(COUNTIFS(INDIRECT("'"&amp;R26&amp;"'!$E:$E"), "&lt;="&amp;MasterData!$J25, INDIRECT("'"&amp;R26&amp;"'!$L:$L"), MasterData!$B$3, INDIRECT("'"&amp;R26&amp;"'!$D:$D"), {"BUZ","3014"}))</f>
        <v>30</v>
      </c>
      <c r="N26" s="93">
        <v>1</v>
      </c>
      <c r="O26" s="93" cm="1">
        <f t="array" aca="1" ref="O26" ca="1">SUM(COUNTIFS(INDIRECT("'"&amp;R26&amp;"'!$E:$E"), "&lt;="&amp;MasterData!$J25, INDIRECT("'"&amp;R26&amp;"'!$L:$L"), MasterData!$C$3:$C$18, INDIRECT("'"&amp;R26&amp;"'!$D:$D"), {"BUZ","3014"}))</f>
        <v>0</v>
      </c>
      <c r="P26" s="93" cm="1">
        <f t="array" aca="1" ref="P26" ca="1">SUM(COUNTIFS(INDIRECT("'"&amp;R26&amp;"'!$E:$E"), "&lt;="&amp;MasterData!$J25, INDIRECT("'"&amp;R26&amp;"'!$L:$L"), MasterData!$D$3:$D$18, INDIRECT("'"&amp;R26&amp;"'!$D:$D"), {"BUZ","3014"}))</f>
        <v>134</v>
      </c>
      <c r="Q26" s="93">
        <f t="shared" ref="Q26:Q29" ca="1" si="54">P26-P25</f>
        <v>6</v>
      </c>
      <c r="R26" s="104" t="s">
        <v>1474</v>
      </c>
      <c r="S26" s="106"/>
      <c r="T26" s="106"/>
      <c r="U26" s="61"/>
      <c r="V26" s="61"/>
      <c r="W26" s="61"/>
      <c r="X26" s="61"/>
      <c r="Y26" s="61"/>
    </row>
    <row r="27" spans="2:25" x14ac:dyDescent="0.35">
      <c r="B27" s="32" t="s">
        <v>207</v>
      </c>
      <c r="C27" s="33" cm="1">
        <f t="array" aca="1" ref="C27" ca="1">SUM(COUNTIFS(INDIRECT("'"&amp;R27&amp;"'!$E:$E"), "&lt;="&amp;MasterData!$J25, INDIRECT("'"&amp;R27&amp;"'!$D:$D"), {"BUZ","3014"}))</f>
        <v>164</v>
      </c>
      <c r="D27" s="101" t="str">
        <f t="shared" ref="D27:D28" ca="1" si="55">K27&amp;" ("&amp;L27&amp;")"</f>
        <v>20 (11)</v>
      </c>
      <c r="E27" s="97" t="str">
        <f t="shared" ref="E27:E28" ca="1" si="56">M27&amp;" ("&amp;N27&amp;")"</f>
        <v>20 (1)</v>
      </c>
      <c r="F27" s="97" cm="1">
        <f t="array" aca="1" ref="F27" ca="1">SUM(COUNTIFS(INDIRECT("'"&amp;R27&amp;"'!$E:$E"), "&lt;="&amp;MasterData!$J25, INDIRECT("'"&amp;R27&amp;"'!$L:$L"), MasterData!$B$5, INDIRECT("'"&amp;R27&amp;"'!$D:$D"), {"BUZ","3014"}))</f>
        <v>0</v>
      </c>
      <c r="G27" s="97" cm="1">
        <f t="array" aca="1" ref="G27" ca="1">SUM(COUNTIFS(INDIRECT("'"&amp;R27&amp;"'!$E:$E"), "&lt;="&amp;MasterData!$J25, INDIRECT("'"&amp;R27&amp;"'!$L:$L"), MasterData!$B$4, INDIRECT("'"&amp;R27&amp;"'!$D:$D"), {"BUZ","3014"}))</f>
        <v>0</v>
      </c>
      <c r="H27" s="97">
        <f t="shared" ref="H27:H28" ca="1" si="57">K27-M27-F27-G27</f>
        <v>0</v>
      </c>
      <c r="I27" s="146" t="str">
        <f t="shared" ref="I27:I28" ca="1" si="58">O27+P27&amp;" ("&amp;Q27&amp;")"</f>
        <v>155 (21)</v>
      </c>
      <c r="K27" s="93" cm="1">
        <f t="array" aca="1" ref="K27" ca="1">SUM(COUNTIFS(INDIRECT("'"&amp;R27&amp;"'!$E:$E"), "&lt;="&amp;MasterData!$J26, INDIRECT("'"&amp;R27&amp;"'!$L:$L"), MasterData!$B$3:$B$18, INDIRECT("'"&amp;R27&amp;"'!$D:$D"), {"BUZ","3014"}))</f>
        <v>20</v>
      </c>
      <c r="L27" s="93" cm="1">
        <f t="array" aca="1" ref="L27" ca="1">SUM(COUNTIFS(INDIRECT("'"&amp;R27&amp;"'!$E:$E"), "&gt;="&amp;MasterData!$I26, INDIRECT("'"&amp;R27&amp;"'!$E:$E"), "&lt;="&amp;MasterData!$J26, INDIRECT("'"&amp;R27&amp;"'!$D:$D"), {"BUZ","3014"}))</f>
        <v>11</v>
      </c>
      <c r="M27" s="93" cm="1">
        <f t="array" aca="1" ref="M27" ca="1">SUM(COUNTIFS(INDIRECT("'"&amp;R27&amp;"'!$E:$E"), "&lt;="&amp;MasterData!$J26, INDIRECT("'"&amp;R27&amp;"'!$L:$L"), MasterData!$B$3, INDIRECT("'"&amp;R27&amp;"'!$D:$D"), {"BUZ","3014"}))</f>
        <v>20</v>
      </c>
      <c r="N27" s="93">
        <v>1</v>
      </c>
      <c r="O27" s="93" cm="1">
        <f t="array" aca="1" ref="O27" ca="1">SUM(COUNTIFS(INDIRECT("'"&amp;R27&amp;"'!$E:$E"), "&lt;="&amp;MasterData!$J26, INDIRECT("'"&amp;R27&amp;"'!$L:$L"), MasterData!$C$3:$C$18, INDIRECT("'"&amp;R27&amp;"'!$D:$D"), {"BUZ","3014"}))</f>
        <v>0</v>
      </c>
      <c r="P27" s="93" cm="1">
        <f t="array" aca="1" ref="P27" ca="1">SUM(COUNTIFS(INDIRECT("'"&amp;R27&amp;"'!$E:$E"), "&lt;="&amp;MasterData!$J26, INDIRECT("'"&amp;R27&amp;"'!$L:$L"), MasterData!$D$3:$D$18, INDIRECT("'"&amp;R27&amp;"'!$D:$D"), {"BUZ","3014"}))</f>
        <v>155</v>
      </c>
      <c r="Q27" s="93">
        <f t="shared" ca="1" si="54"/>
        <v>21</v>
      </c>
      <c r="R27" s="104" t="s">
        <v>1475</v>
      </c>
      <c r="S27" s="106"/>
      <c r="T27" s="106"/>
      <c r="U27" s="61"/>
      <c r="V27" s="61"/>
      <c r="W27" s="61"/>
      <c r="X27" s="61"/>
      <c r="Y27" s="61"/>
    </row>
    <row r="28" spans="2:25" x14ac:dyDescent="0.35">
      <c r="B28" s="32" t="s">
        <v>208</v>
      </c>
      <c r="C28" s="33" cm="1">
        <f t="array" aca="1" ref="C28" ca="1">SUM(COUNTIFS(INDIRECT("'"&amp;R28&amp;"'!$E:$E"), "&lt;="&amp;MasterData!$J25, INDIRECT("'"&amp;R28&amp;"'!$D:$D"), {"BUZ","3014"}))</f>
        <v>164</v>
      </c>
      <c r="D28" s="101" t="str">
        <f t="shared" ca="1" si="55"/>
        <v>22 (9)</v>
      </c>
      <c r="E28" s="97" t="str">
        <f t="shared" ca="1" si="56"/>
        <v>22 (1)</v>
      </c>
      <c r="F28" s="97" cm="1">
        <f t="array" aca="1" ref="F28" ca="1">SUM(COUNTIFS(INDIRECT("'"&amp;R28&amp;"'!$E:$E"), "&lt;="&amp;MasterData!$J25, INDIRECT("'"&amp;R28&amp;"'!$L:$L"), MasterData!$B$5, INDIRECT("'"&amp;R28&amp;"'!$D:$D"), {"BUZ","3014"}))</f>
        <v>0</v>
      </c>
      <c r="G28" s="97" cm="1">
        <f t="array" aca="1" ref="G28" ca="1">SUM(COUNTIFS(INDIRECT("'"&amp;R28&amp;"'!$E:$E"), "&lt;="&amp;MasterData!$J25, INDIRECT("'"&amp;R28&amp;"'!$L:$L"), MasterData!$B$4, INDIRECT("'"&amp;R28&amp;"'!$D:$D"), {"BUZ","3014"}))</f>
        <v>0</v>
      </c>
      <c r="H28" s="97">
        <f t="shared" ca="1" si="57"/>
        <v>0</v>
      </c>
      <c r="I28" s="146" t="str">
        <f t="shared" ca="1" si="58"/>
        <v>162 (7)</v>
      </c>
      <c r="K28" s="93" cm="1">
        <f t="array" aca="1" ref="K28" ca="1">SUM(COUNTIFS(INDIRECT("'"&amp;R28&amp;"'!$E:$E"), "&lt;="&amp;MasterData!$J27, INDIRECT("'"&amp;R28&amp;"'!$L:$L"), MasterData!$B$3:$B$18, INDIRECT("'"&amp;R28&amp;"'!$D:$D"), {"BUZ","3014"}))</f>
        <v>22</v>
      </c>
      <c r="L28" s="93" cm="1">
        <f t="array" aca="1" ref="L28" ca="1">SUM(COUNTIFS(INDIRECT("'"&amp;R28&amp;"'!$E:$E"), "&gt;="&amp;MasterData!$I27, INDIRECT("'"&amp;R28&amp;"'!$E:$E"), "&lt;="&amp;MasterData!$J27, INDIRECT("'"&amp;R28&amp;"'!$D:$D"), {"BUZ","3014"}))</f>
        <v>9</v>
      </c>
      <c r="M28" s="93" cm="1">
        <f t="array" aca="1" ref="M28" ca="1">SUM(COUNTIFS(INDIRECT("'"&amp;R28&amp;"'!$E:$E"), "&lt;="&amp;MasterData!$J27, INDIRECT("'"&amp;R28&amp;"'!$L:$L"), MasterData!$B$3, INDIRECT("'"&amp;R28&amp;"'!$D:$D"), {"BUZ","3014"}))</f>
        <v>22</v>
      </c>
      <c r="N28" s="93">
        <v>1</v>
      </c>
      <c r="O28" s="93" cm="1">
        <f t="array" aca="1" ref="O28" ca="1">SUM(COUNTIFS(INDIRECT("'"&amp;R28&amp;"'!$E:$E"), "&lt;="&amp;MasterData!$J27, INDIRECT("'"&amp;R28&amp;"'!$L:$L"), MasterData!$C$3:$C$18, INDIRECT("'"&amp;R28&amp;"'!$D:$D"), {"BUZ","3014"}))</f>
        <v>0</v>
      </c>
      <c r="P28" s="93" cm="1">
        <f t="array" aca="1" ref="P28" ca="1">SUM(COUNTIFS(INDIRECT("'"&amp;R28&amp;"'!$E:$E"), "&lt;="&amp;MasterData!$J27, INDIRECT("'"&amp;R28&amp;"'!$L:$L"), MasterData!$D$3:$D$18, INDIRECT("'"&amp;R28&amp;"'!$D:$D"), {"BUZ","3014"}))</f>
        <v>162</v>
      </c>
      <c r="Q28" s="93">
        <f t="shared" ca="1" si="54"/>
        <v>7</v>
      </c>
      <c r="R28" s="104" t="s">
        <v>1476</v>
      </c>
      <c r="S28" s="106"/>
      <c r="T28" s="106"/>
      <c r="U28" s="61"/>
      <c r="V28" s="61"/>
      <c r="W28" s="61"/>
      <c r="X28" s="61"/>
      <c r="Y28" s="61"/>
    </row>
    <row r="29" spans="2:25" x14ac:dyDescent="0.35">
      <c r="B29" s="32" t="s">
        <v>209</v>
      </c>
      <c r="C29" s="33" cm="1">
        <f t="array" aca="1" ref="C29" ca="1">SUM(COUNTIFS(INDIRECT("'"&amp;R29&amp;"'!$E:$E"), "&lt;="&amp;MasterData!$J26, INDIRECT("'"&amp;R29&amp;"'!$D:$D"), {"BUZ","3014"}))</f>
        <v>175</v>
      </c>
      <c r="D29" s="101" t="str">
        <f t="shared" ref="D29" ca="1" si="59">K29&amp;" ("&amp;L29&amp;")"</f>
        <v>15 (10)</v>
      </c>
      <c r="E29" s="97" t="str">
        <f t="shared" ref="E29" ca="1" si="60">M29&amp;" ("&amp;N29&amp;")"</f>
        <v>15 (3)</v>
      </c>
      <c r="F29" s="97" cm="1">
        <f t="array" aca="1" ref="F29" ca="1">SUM(COUNTIFS(INDIRECT("'"&amp;R29&amp;"'!$E:$E"), "&lt;="&amp;MasterData!$J26, INDIRECT("'"&amp;R29&amp;"'!$L:$L"), MasterData!$B$5, INDIRECT("'"&amp;R29&amp;"'!$D:$D"), {"BUZ","3014"}))</f>
        <v>0</v>
      </c>
      <c r="G29" s="97" cm="1">
        <f t="array" aca="1" ref="G29" ca="1">SUM(COUNTIFS(INDIRECT("'"&amp;R29&amp;"'!$E:$E"), "&lt;="&amp;MasterData!$J26, INDIRECT("'"&amp;R29&amp;"'!$L:$L"), MasterData!$B$4, INDIRECT("'"&amp;R29&amp;"'!$D:$D"), {"BUZ","3014"}))</f>
        <v>0</v>
      </c>
      <c r="H29" s="97">
        <f t="shared" ref="H29" ca="1" si="61">K29-M29-F29-G29</f>
        <v>0</v>
      </c>
      <c r="I29" s="146" t="str">
        <f t="shared" ref="I29" ca="1" si="62">O29+P29&amp;" ("&amp;Q29&amp;")"</f>
        <v>180 (18)</v>
      </c>
      <c r="K29" s="93" cm="1">
        <f t="array" aca="1" ref="K29" ca="1">SUM(COUNTIFS(INDIRECT("'"&amp;R29&amp;"'!$E:$E"), "&lt;="&amp;MasterData!$J28, INDIRECT("'"&amp;R29&amp;"'!$L:$L"), MasterData!$B$3:$B$18, INDIRECT("'"&amp;R29&amp;"'!$D:$D"), {"BUZ","3014"}))</f>
        <v>15</v>
      </c>
      <c r="L29" s="93" cm="1">
        <f t="array" aca="1" ref="L29" ca="1">SUM(COUNTIFS(INDIRECT("'"&amp;R29&amp;"'!$E:$E"), "&gt;="&amp;MasterData!$I28, INDIRECT("'"&amp;R29&amp;"'!$E:$E"), "&lt;="&amp;MasterData!$J28, INDIRECT("'"&amp;R29&amp;"'!$D:$D"), {"BUZ","3014"}))</f>
        <v>10</v>
      </c>
      <c r="M29" s="93" cm="1">
        <f t="array" aca="1" ref="M29" ca="1">SUM(COUNTIFS(INDIRECT("'"&amp;R29&amp;"'!$E:$E"), "&lt;="&amp;MasterData!$J28, INDIRECT("'"&amp;R29&amp;"'!$L:$L"), MasterData!$B$3, INDIRECT("'"&amp;R29&amp;"'!$D:$D"), {"BUZ","3014"}))</f>
        <v>15</v>
      </c>
      <c r="N29" s="93">
        <v>3</v>
      </c>
      <c r="O29" s="93" cm="1">
        <f t="array" aca="1" ref="O29" ca="1">SUM(COUNTIFS(INDIRECT("'"&amp;R29&amp;"'!$E:$E"), "&lt;="&amp;MasterData!$J28, INDIRECT("'"&amp;R29&amp;"'!$L:$L"), MasterData!$C$3:$C$18, INDIRECT("'"&amp;R29&amp;"'!$D:$D"), {"BUZ","3014"}))</f>
        <v>0</v>
      </c>
      <c r="P29" s="93" cm="1">
        <f t="array" aca="1" ref="P29" ca="1">SUM(COUNTIFS(INDIRECT("'"&amp;R29&amp;"'!$E:$E"), "&lt;="&amp;MasterData!$J28, INDIRECT("'"&amp;R29&amp;"'!$L:$L"), MasterData!$D$3:$D$18, INDIRECT("'"&amp;R29&amp;"'!$D:$D"), {"BUZ","3014"}))</f>
        <v>180</v>
      </c>
      <c r="Q29" s="93">
        <f t="shared" ca="1" si="54"/>
        <v>18</v>
      </c>
      <c r="R29" s="104" t="s">
        <v>1477</v>
      </c>
      <c r="S29" s="106"/>
      <c r="T29" s="106"/>
      <c r="U29" s="61"/>
      <c r="V29" s="61"/>
      <c r="W29" s="61"/>
      <c r="X29" s="61"/>
      <c r="Y29" s="61"/>
    </row>
    <row r="30" spans="2:25" x14ac:dyDescent="0.35">
      <c r="B30" s="32" t="s">
        <v>210</v>
      </c>
      <c r="C30" s="33" cm="1">
        <f t="array" aca="1" ref="C30" ca="1">SUM(COUNTIFS(INDIRECT("'"&amp;R30&amp;"'!$E:$E"), "&lt;="&amp;MasterData!$J27, INDIRECT("'"&amp;R30&amp;"'!$D:$D"), {"BUZ","3014"}))</f>
        <v>185</v>
      </c>
      <c r="D30" s="101" t="str">
        <f t="shared" ref="D30" ca="1" si="63">K30&amp;" ("&amp;L30&amp;")"</f>
        <v>17 (14)</v>
      </c>
      <c r="E30" s="97" t="str">
        <f t="shared" ref="E30" ca="1" si="64">M30&amp;" ("&amp;N30&amp;")"</f>
        <v>17 (3)</v>
      </c>
      <c r="F30" s="97" cm="1">
        <f t="array" aca="1" ref="F30" ca="1">SUM(COUNTIFS(INDIRECT("'"&amp;R30&amp;"'!$E:$E"), "&lt;="&amp;MasterData!$J27, INDIRECT("'"&amp;R30&amp;"'!$L:$L"), MasterData!$B$5, INDIRECT("'"&amp;R30&amp;"'!$D:$D"), {"BUZ","3014"}))</f>
        <v>0</v>
      </c>
      <c r="G30" s="97" cm="1">
        <f t="array" aca="1" ref="G30" ca="1">SUM(COUNTIFS(INDIRECT("'"&amp;R30&amp;"'!$E:$E"), "&lt;="&amp;MasterData!$J27, INDIRECT("'"&amp;R30&amp;"'!$L:$L"), MasterData!$B$4, INDIRECT("'"&amp;R30&amp;"'!$D:$D"), {"BUZ","3014"}))</f>
        <v>0</v>
      </c>
      <c r="H30" s="97">
        <f t="shared" ref="H30" ca="1" si="65">K30-M30-F30-G30</f>
        <v>0</v>
      </c>
      <c r="I30" s="146" t="str">
        <f t="shared" ref="I30" ca="1" si="66">O30+P30&amp;" ("&amp;Q30&amp;")"</f>
        <v>192 (12)</v>
      </c>
      <c r="K30" s="93" cm="1">
        <f t="array" aca="1" ref="K30" ca="1">SUM(COUNTIFS(INDIRECT("'"&amp;R30&amp;"'!$E:$E"), "&lt;="&amp;MasterData!$J29, INDIRECT("'"&amp;R30&amp;"'!$L:$L"), MasterData!$B$3:$B$18, INDIRECT("'"&amp;R30&amp;"'!$D:$D"), {"BUZ","3014"}))</f>
        <v>17</v>
      </c>
      <c r="L30" s="93" cm="1">
        <f t="array" aca="1" ref="L30" ca="1">SUM(COUNTIFS(INDIRECT("'"&amp;R30&amp;"'!$E:$E"), "&gt;="&amp;MasterData!$I29, INDIRECT("'"&amp;R30&amp;"'!$E:$E"), "&lt;="&amp;MasterData!$J29, INDIRECT("'"&amp;R30&amp;"'!$D:$D"), {"BUZ","3014"}))</f>
        <v>14</v>
      </c>
      <c r="M30" s="93" cm="1">
        <f t="array" aca="1" ref="M30" ca="1">SUM(COUNTIFS(INDIRECT("'"&amp;R30&amp;"'!$E:$E"), "&lt;="&amp;MasterData!$J29, INDIRECT("'"&amp;R30&amp;"'!$L:$L"), MasterData!$B$3, INDIRECT("'"&amp;R30&amp;"'!$D:$D"), {"BUZ","3014"}))</f>
        <v>17</v>
      </c>
      <c r="N30" s="93">
        <v>3</v>
      </c>
      <c r="O30" s="93" cm="1">
        <f t="array" aca="1" ref="O30" ca="1">SUM(COUNTIFS(INDIRECT("'"&amp;R30&amp;"'!$E:$E"), "&lt;="&amp;MasterData!$J29, INDIRECT("'"&amp;R30&amp;"'!$L:$L"), MasterData!$C$3:$C$18, INDIRECT("'"&amp;R30&amp;"'!$D:$D"), {"BUZ","3014"}))</f>
        <v>0</v>
      </c>
      <c r="P30" s="93" cm="1">
        <f t="array" aca="1" ref="P30" ca="1">SUM(COUNTIFS(INDIRECT("'"&amp;R30&amp;"'!$E:$E"), "&lt;="&amp;MasterData!$J29, INDIRECT("'"&amp;R30&amp;"'!$L:$L"), MasterData!$D$3:$D$18, INDIRECT("'"&amp;R30&amp;"'!$D:$D"), {"BUZ","3014"}))</f>
        <v>192</v>
      </c>
      <c r="Q30" s="93">
        <f t="shared" ref="Q30" ca="1" si="67">P30-P29</f>
        <v>12</v>
      </c>
      <c r="R30" s="104" t="s">
        <v>1478</v>
      </c>
      <c r="S30" s="106"/>
      <c r="T30" s="106"/>
      <c r="U30" s="61"/>
      <c r="V30" s="61"/>
      <c r="W30" s="61"/>
      <c r="X30" s="61"/>
      <c r="Y30" s="61"/>
    </row>
    <row r="31" spans="2:25" ht="15" thickBot="1" x14ac:dyDescent="0.4">
      <c r="B31" s="241" t="s">
        <v>211</v>
      </c>
      <c r="C31" s="246" cm="1">
        <f t="array" aca="1" ref="C31" ca="1">SUM(COUNTIFS(INDIRECT("'"&amp;R31&amp;"'!$E:$E"), "&lt;="&amp;MasterData!$J28, INDIRECT("'"&amp;R31&amp;"'!$D:$D"), {"BUZ","3014"}))</f>
        <v>195</v>
      </c>
      <c r="D31" s="243" t="str">
        <f t="shared" ref="D31" ca="1" si="68">K31&amp;" ("&amp;L31&amp;")"</f>
        <v>15 (1)</v>
      </c>
      <c r="E31" s="244" t="str">
        <f t="shared" ref="E31" ca="1" si="69">M31&amp;" ("&amp;N31&amp;")"</f>
        <v>15 (3)</v>
      </c>
      <c r="F31" s="244" cm="1">
        <f t="array" aca="1" ref="F31" ca="1">SUM(COUNTIFS(INDIRECT("'"&amp;R31&amp;"'!$E:$E"), "&lt;="&amp;MasterData!$J28, INDIRECT("'"&amp;R31&amp;"'!$L:$L"), MasterData!$B$5, INDIRECT("'"&amp;R31&amp;"'!$D:$D"), {"BUZ","3014"}))</f>
        <v>0</v>
      </c>
      <c r="G31" s="244" cm="1">
        <f t="array" aca="1" ref="G31" ca="1">SUM(COUNTIFS(INDIRECT("'"&amp;R31&amp;"'!$E:$E"), "&lt;="&amp;MasterData!$J28, INDIRECT("'"&amp;R31&amp;"'!$L:$L"), MasterData!$B$4, INDIRECT("'"&amp;R31&amp;"'!$D:$D"), {"BUZ","3014"}))</f>
        <v>0</v>
      </c>
      <c r="H31" s="244">
        <f t="shared" ref="H31" ca="1" si="70">K31-M31-F31-G31</f>
        <v>0</v>
      </c>
      <c r="I31" s="245" t="str">
        <f t="shared" ref="I31" ca="1" si="71">O31+P31&amp;" ("&amp;Q31&amp;")"</f>
        <v>195 (3)</v>
      </c>
      <c r="K31" s="239" cm="1">
        <f t="array" aca="1" ref="K31" ca="1">SUM(COUNTIFS(INDIRECT("'"&amp;R31&amp;"'!$E:$E"), "&lt;="&amp;MasterData!$J30, INDIRECT("'"&amp;R31&amp;"'!$L:$L"), MasterData!$B$3:$B$18, INDIRECT("'"&amp;R31&amp;"'!$D:$D"), {"BUZ","3014"}))</f>
        <v>15</v>
      </c>
      <c r="L31" s="239" cm="1">
        <f t="array" aca="1" ref="L31" ca="1">SUM(COUNTIFS(INDIRECT("'"&amp;R31&amp;"'!$E:$E"), "&gt;="&amp;MasterData!$I30, INDIRECT("'"&amp;R31&amp;"'!$E:$E"), "&lt;="&amp;MasterData!$J30, INDIRECT("'"&amp;R31&amp;"'!$D:$D"), {"BUZ","3014"}))</f>
        <v>1</v>
      </c>
      <c r="M31" s="239" cm="1">
        <f t="array" aca="1" ref="M31" ca="1">SUM(COUNTIFS(INDIRECT("'"&amp;R31&amp;"'!$E:$E"), "&lt;="&amp;MasterData!$J30, INDIRECT("'"&amp;R31&amp;"'!$L:$L"), MasterData!$B$3, INDIRECT("'"&amp;R31&amp;"'!$D:$D"), {"BUZ","3014"}))</f>
        <v>15</v>
      </c>
      <c r="N31" s="239">
        <v>3</v>
      </c>
      <c r="O31" s="239" cm="1">
        <f t="array" aca="1" ref="O31" ca="1">SUM(COUNTIFS(INDIRECT("'"&amp;R31&amp;"'!$E:$E"), "&lt;="&amp;MasterData!$J30, INDIRECT("'"&amp;R31&amp;"'!$L:$L"), MasterData!$C$3:$C$18, INDIRECT("'"&amp;R31&amp;"'!$D:$D"), {"BUZ","3014"}))</f>
        <v>0</v>
      </c>
      <c r="P31" s="239" cm="1">
        <f t="array" aca="1" ref="P31" ca="1">SUM(COUNTIFS(INDIRECT("'"&amp;R31&amp;"'!$E:$E"), "&lt;="&amp;MasterData!$J30, INDIRECT("'"&amp;R31&amp;"'!$L:$L"), MasterData!$D$3:$D$18, INDIRECT("'"&amp;R31&amp;"'!$D:$D"), {"BUZ","3014"}))</f>
        <v>195</v>
      </c>
      <c r="Q31" s="239">
        <f t="shared" ref="Q31" ca="1" si="72">P31-P30</f>
        <v>3</v>
      </c>
      <c r="R31" s="240" t="s">
        <v>1479</v>
      </c>
      <c r="S31" s="106"/>
      <c r="T31" s="106"/>
      <c r="U31" s="61"/>
      <c r="V31" s="61"/>
      <c r="W31" s="61"/>
      <c r="X31" s="61"/>
      <c r="Y31" s="61"/>
    </row>
    <row r="32" spans="2:25" s="61" customFormat="1" ht="15" thickBot="1" x14ac:dyDescent="0.4">
      <c r="T32" s="263" t="s">
        <v>1495</v>
      </c>
      <c r="U32" s="263"/>
      <c r="V32" s="263"/>
      <c r="W32" s="263"/>
      <c r="X32" s="263"/>
      <c r="Y32" s="263"/>
    </row>
    <row r="33" spans="9:25" ht="15" thickBot="1" x14ac:dyDescent="0.4">
      <c r="I33" s="61"/>
      <c r="K33" s="61"/>
      <c r="L33" s="61"/>
      <c r="M33" s="61"/>
      <c r="N33" s="61"/>
      <c r="O33" s="61"/>
      <c r="P33" s="61"/>
      <c r="Q33" s="61"/>
      <c r="T33"/>
      <c r="U33" s="79" t="s">
        <v>1438</v>
      </c>
      <c r="V33" s="80" t="s">
        <v>694</v>
      </c>
      <c r="W33" s="81" t="s">
        <v>695</v>
      </c>
      <c r="X33" s="82" t="s">
        <v>1481</v>
      </c>
      <c r="Y33" s="83" t="s">
        <v>1482</v>
      </c>
    </row>
    <row r="34" spans="9:25" ht="15" thickBot="1" x14ac:dyDescent="0.4">
      <c r="I34" s="61"/>
      <c r="K34" s="61"/>
      <c r="L34" s="61"/>
      <c r="M34" s="61"/>
      <c r="N34" s="61"/>
      <c r="O34" s="61"/>
      <c r="P34" s="61"/>
      <c r="Q34" s="61"/>
      <c r="T34" s="2" t="s">
        <v>1483</v>
      </c>
      <c r="U34" s="45" cm="1">
        <f t="array" aca="1" ref="U34" ca="1">SUM(COUNTIFS(INDIRECT("'"&amp;T3&amp;"'!$K:$K"),MasterData!$F4,
    INDIRECT("'"&amp;T3&amp;"'!$L:$L"),MasterData!$C$3:$D$18,
    INDIRECT("'"&amp;T3&amp;"'!$D:$D"),"BUZ") +
COUNTIFS(INDIRECT("'"&amp;T3&amp;"'!$K:$K"),MasterData!$F4,
    INDIRECT("'"&amp;T3&amp;"'!$L:$L"),MasterData!$C$3:$D$18,
    INDIRECT("'"&amp;T3&amp;"'!$D:$D"),"3014"))</f>
        <v>21</v>
      </c>
      <c r="V34" s="67" cm="1">
        <f t="array" aca="1" ref="V34" ca="1">SUM(COUNTIFS(INDIRECT("'"&amp;T3&amp;"'!$K:$K"),MasterData!$F4,
    INDIRECT("'"&amp;T3&amp;"'!$L:$L"),MasterData!$C$3:$D$18,
    INDIRECT("'"&amp;T3&amp;"'!$D:$D"),"BUZ",INDIRECT("'"&amp;T3&amp;"'!$R:$R"), "1") +
COUNTIFS(INDIRECT("'"&amp;T3&amp;"'!$K:$K"),MasterData!$F4,
    INDIRECT("'"&amp;T3&amp;"'!$L:$L"),MasterData!$C$3:$D$18,
    INDIRECT("'"&amp;T3&amp;"'!$D:$D"),"3014",INDIRECT("'"&amp;T3&amp;"'!$R:$R"), "1"))</f>
        <v>3</v>
      </c>
      <c r="W34" s="67" cm="1">
        <f t="array" aca="1" ref="W34" ca="1">SUM(COUNTIFS(INDIRECT("'"&amp;T3&amp;"'!$K:$K"),MasterData!$F4,
    INDIRECT("'"&amp;T3&amp;"'!$L:$L"),MasterData!$C$3:$D$18,
    INDIRECT("'"&amp;T3&amp;"'!$D:$D"),"BUZ",INDIRECT("'"&amp;T3&amp;"'!$S:$S"), "1") +
COUNTIFS(INDIRECT("'"&amp;T3&amp;"'!$K:$K"),MasterData!$F4,
    INDIRECT("'"&amp;T3&amp;"'!$L:$L"),MasterData!$C$3:$D$18,
    INDIRECT("'"&amp;T3&amp;"'!$D:$D"),"3014",INDIRECT("'"&amp;T3&amp;"'!$S:$S"), "1"))</f>
        <v>11</v>
      </c>
      <c r="X34" s="67" cm="1">
        <f t="array" aca="1" ref="X34" ca="1">SUM(COUNTIFS(INDIRECT("'"&amp;T3&amp;"'!$K:$K"),MasterData!$F4,
    INDIRECT("'"&amp;T3&amp;"'!$L:$L"),MasterData!$C$3:$D$18,
    INDIRECT("'"&amp;T3&amp;"'!$D:$D"),"BUZ",INDIRECT("'"&amp;T3&amp;"'!$T:$T"), "1") +
COUNTIFS(INDIRECT("'"&amp;T3&amp;"'!$K:$K"),MasterData!$F4,
    INDIRECT("'"&amp;T3&amp;"'!$L:$L"),MasterData!$C$3:$D$18,
    INDIRECT("'"&amp;T3&amp;"'!$D:$D"),"3014",INDIRECT("'"&amp;T3&amp;"'!$T:$T"), "1"))</f>
        <v>9</v>
      </c>
      <c r="Y34" s="42" cm="1">
        <f t="array" aca="1" ref="Y34" ca="1">_xlfn.LET(
    _xlpm.SheetName, T3,
    _xlpm.Q_Col, INDIRECT("'"&amp;_xlpm.SheetName&amp;"'!$R:$R"),
    _xlpm.K_Col, INDIRECT("'"&amp;_xlpm.SheetName&amp;"'!$K:$K"),
    _xlpm.L_Col, INDIRECT("'"&amp;_xlpm.SheetName&amp;"'!$L:$L"),
    _xlpm.D_Col, INDIRECT("'"&amp;_xlpm.SheetName&amp;"'!$D:$D"),
    _xlpm.CritK, MasterData!$F4,
    _xlpm.CritL_Range, MasterData!$C$3:$D$18,
    _xlpm.Avg_BUZ_Array, IFERROR(AVERAGEIFS(_xlpm.Q_Col, _xlpm.K_Col, _xlpm.CritK, _xlpm.L_Col, _xlpm.CritL_Range, _xlpm.D_Col, "BUZ"), 0),
    _xlpm.Count_BUZ_Array, COUNTIFS(_xlpm.K_Col, _xlpm.CritK, _xlpm.L_Col, _xlpm.CritL_Range, _xlpm.D_Col, "BUZ"),
    _xlpm.Numerator_BUZ, SUMPRODUCT(IF(_xlpm.Avg_BUZ_Array &gt; 0, _xlpm.Avg_BUZ_Array * _xlpm.Count_BUZ_Array, 0)),
    _xlpm.Denominator_BUZ, SUMPRODUCT(IF(_xlpm.Avg_BUZ_Array &gt; 0, _xlpm.Count_BUZ_Array, 0)),
    _xlpm.Avg_3014_Array, IFERROR(AVERAGEIFS(_xlpm.Q_Col, _xlpm.K_Col, _xlpm.CritK, _xlpm.L_Col, _xlpm.CritL_Range, _xlpm.D_Col, "3014"), 0),
    _xlpm.Count_3014_Array, COUNTIFS(_xlpm.K_Col, _xlpm.CritK, _xlpm.L_Col, _xlpm.CritL_Range, _xlpm.D_Col, "3014"),
    _xlpm.Numerator_3014, SUMPRODUCT(IF(_xlpm.Avg_3014_Array &gt; 0, _xlpm.Avg_3014_Array * _xlpm.Count_3014_Array, 0)),
    _xlpm.Denominator_3014, SUMPRODUCT(IF(_xlpm.Avg_3014_Array &gt; 0, _xlpm.Count_3014_Array, 0)),
    _xlpm.TotalNumerator, _xlpm.Numerator_BUZ + _xlpm.Numerator_3014,
    _xlpm.TotalDenominator, _xlpm.Denominator_BUZ + _xlpm.Denominator_3014,
    IFERROR(_xlpm.TotalNumerator / _xlpm.TotalDenominator, 0)
)</f>
        <v>11.571428571428571</v>
      </c>
    </row>
    <row r="35" spans="9:25" ht="15" thickBot="1" x14ac:dyDescent="0.4">
      <c r="T35" s="2" t="s">
        <v>1484</v>
      </c>
      <c r="U35" s="46" cm="1">
        <f t="array" aca="1" ref="U35" ca="1">SUM(COUNTIFS(INDIRECT("'"&amp;T3&amp;"'!$K:$K"),MasterData!$F5,
    INDIRECT("'"&amp;T3&amp;"'!$L:$L"),MasterData!$C$3:$D$18,
    INDIRECT("'"&amp;T3&amp;"'!$D:$D"),"BUZ") +
COUNTIFS(INDIRECT("'"&amp;T3&amp;"'!$K:$K"),MasterData!$F5,
    INDIRECT("'"&amp;T3&amp;"'!$L:$L"),MasterData!$C$3:$D$18,
    INDIRECT("'"&amp;T3&amp;"'!$D:$D"),"3014"))</f>
        <v>82</v>
      </c>
      <c r="V35" s="66" cm="1">
        <f t="array" aca="1" ref="V35" ca="1">SUM(COUNTIFS(INDIRECT("'"&amp;T3&amp;"'!$K:$K"),MasterData!$F5,
    INDIRECT("'"&amp;T3&amp;"'!$L:$L"),MasterData!$C$3:$D$18,
    INDIRECT("'"&amp;T3&amp;"'!$D:$D"),"BUZ",INDIRECT("'"&amp;T3&amp;"'!$R:$R"), "1") +
COUNTIFS(INDIRECT("'"&amp;T3&amp;"'!$K:$K"),MasterData!$F5,
    INDIRECT("'"&amp;T3&amp;"'!$L:$L"),MasterData!$C$3:$D$18,
    INDIRECT("'"&amp;T3&amp;"'!$D:$D"),"3014",INDIRECT("'"&amp;T3&amp;"'!$R:$R"), "1"))</f>
        <v>7</v>
      </c>
      <c r="W35" s="66" cm="1">
        <f t="array" aca="1" ref="W35" ca="1">SUM(COUNTIFS(INDIRECT("'"&amp;T3&amp;"'!$K:$K"),MasterData!$F5,
    INDIRECT("'"&amp;T3&amp;"'!$L:$L"),MasterData!$C$3:$D$18,
    INDIRECT("'"&amp;T3&amp;"'!$D:$D"),"BUZ",INDIRECT("'"&amp;T3&amp;"'!$S:$S"), "1") +
COUNTIFS(INDIRECT("'"&amp;T3&amp;"'!$K:$K"),MasterData!$F5,
    INDIRECT("'"&amp;T3&amp;"'!$L:$L"),MasterData!$C$3:$D$18,
    INDIRECT("'"&amp;T3&amp;"'!$D:$D"),"3014",INDIRECT("'"&amp;T3&amp;"'!$S:$S"), "1"))</f>
        <v>41</v>
      </c>
      <c r="X35" s="66" cm="1">
        <f t="array" aca="1" ref="X35" ca="1">SUM(COUNTIFS(INDIRECT("'"&amp;T3&amp;"'!$K:$K"),MasterData!$F5,
    INDIRECT("'"&amp;T3&amp;"'!$L:$L"),MasterData!$C$3:$D$18,
    INDIRECT("'"&amp;T3&amp;"'!$D:$D"),"BUZ",INDIRECT("'"&amp;T3&amp;"'!$T:$T"), "1") +
COUNTIFS(INDIRECT("'"&amp;T3&amp;"'!$K:$K"),MasterData!$F5,
    INDIRECT("'"&amp;T3&amp;"'!$L:$L"),MasterData!$C$3:$D$18,
    INDIRECT("'"&amp;T3&amp;"'!$D:$D"),"3014",INDIRECT("'"&amp;T3&amp;"'!$T:$T"), "1"))</f>
        <v>28</v>
      </c>
      <c r="Y35" s="43" cm="1">
        <f t="array" aca="1" ref="Y35" ca="1">_xlfn.LET(
    _xlpm.SheetName, T3,
    _xlpm.Q_Col, INDIRECT("'"&amp;_xlpm.SheetName&amp;"'!$R:$R"),
    _xlpm.K_Col, INDIRECT("'"&amp;_xlpm.SheetName&amp;"'!$K:$K"),
    _xlpm.L_Col, INDIRECT("'"&amp;_xlpm.SheetName&amp;"'!$L:$L"),
    _xlpm.D_Col, INDIRECT("'"&amp;_xlpm.SheetName&amp;"'!$D:$D"),
    _xlpm.CritK, MasterData!$F5,
    _xlpm.CritL_Range, MasterData!$C$3:$D$18,
    _xlpm.Avg_BUZ_Array, IFERROR(AVERAGEIFS(_xlpm.Q_Col, _xlpm.K_Col, _xlpm.CritK, _xlpm.L_Col, _xlpm.CritL_Range, _xlpm.D_Col, "BUZ"), 0),
    _xlpm.Count_BUZ_Array, COUNTIFS(_xlpm.K_Col, _xlpm.CritK, _xlpm.L_Col, _xlpm.CritL_Range, _xlpm.D_Col, "BUZ"),
    _xlpm.Numerator_BUZ, SUMPRODUCT(IF(_xlpm.Avg_BUZ_Array &gt; 0, _xlpm.Avg_BUZ_Array * _xlpm.Count_BUZ_Array, 0)),
    _xlpm.Denominator_BUZ, SUMPRODUCT(IF(_xlpm.Avg_BUZ_Array &gt; 0, _xlpm.Count_BUZ_Array, 0)),
    _xlpm.Avg_3014_Array, IFERROR(AVERAGEIFS(_xlpm.Q_Col, _xlpm.K_Col, _xlpm.CritK, _xlpm.L_Col, _xlpm.CritL_Range, _xlpm.D_Col, "3014"), 0),
    _xlpm.Count_3014_Array, COUNTIFS(_xlpm.K_Col, _xlpm.CritK, _xlpm.L_Col, _xlpm.CritL_Range, _xlpm.D_Col, "3014"),
    _xlpm.Numerator_3014, SUMPRODUCT(IF(_xlpm.Avg_3014_Array &gt; 0, _xlpm.Avg_3014_Array * _xlpm.Count_3014_Array, 0)),
    _xlpm.Denominator_3014, SUMPRODUCT(IF(_xlpm.Avg_3014_Array &gt; 0, _xlpm.Count_3014_Array, 0)),
    _xlpm.TotalNumerator, _xlpm.Numerator_BUZ + _xlpm.Numerator_3014,
    _xlpm.TotalDenominator, _xlpm.Denominator_BUZ + _xlpm.Denominator_3014,
    IFERROR(_xlpm.TotalNumerator / _xlpm.TotalDenominator, 0)
)</f>
        <v>16.682926829268293</v>
      </c>
    </row>
    <row r="36" spans="9:25" ht="15" thickBot="1" x14ac:dyDescent="0.4">
      <c r="T36" s="2" t="s">
        <v>1485</v>
      </c>
      <c r="U36" s="47" cm="1">
        <f t="array" aca="1" ref="U36" ca="1">SUM(COUNTIFS(INDIRECT("'"&amp;T3&amp;"'!$K:$K"),MasterData!$F6,
    INDIRECT("'"&amp;T3&amp;"'!$L:$L"),MasterData!$C$3:$D$18,
    INDIRECT("'"&amp;T3&amp;"'!$D:$D"),"BUZ") +
COUNTIFS(INDIRECT("'"&amp;T3&amp;"'!$K:$K"),MasterData!$F6,
    INDIRECT("'"&amp;T3&amp;"'!$L:$L"),MasterData!$C$3:$D$18,
    INDIRECT("'"&amp;T3&amp;"'!$D:$D"),"3014"))</f>
        <v>92</v>
      </c>
      <c r="V36" s="68" cm="1">
        <f t="array" aca="1" ref="V36" ca="1">SUM(COUNTIFS(INDIRECT("'"&amp;T3&amp;"'!$K:$K"),MasterData!$F6,
    INDIRECT("'"&amp;T3&amp;"'!$L:$L"),MasterData!$C$3:$D$18,
    INDIRECT("'"&amp;T3&amp;"'!$D:$D"),"BUZ",INDIRECT("'"&amp;T3&amp;"'!$R:$R"), "1") +
COUNTIFS(INDIRECT("'"&amp;T3&amp;"'!$K:$K"),MasterData!$F6,
    INDIRECT("'"&amp;T3&amp;"'!$L:$L"),MasterData!$C$3:$D$18,
    INDIRECT("'"&amp;T3&amp;"'!$D:$D"),"3014",INDIRECT("'"&amp;T3&amp;"'!$R:$R"), "1"))</f>
        <v>21</v>
      </c>
      <c r="W36" s="68" cm="1">
        <f t="array" aca="1" ref="W36" ca="1">SUM(COUNTIFS(INDIRECT("'"&amp;T3&amp;"'!$K:$K"),MasterData!$F6,
    INDIRECT("'"&amp;T3&amp;"'!$L:$L"),MasterData!$C$3:$D$18,
    INDIRECT("'"&amp;T3&amp;"'!$D:$D"),"BUZ",INDIRECT("'"&amp;T3&amp;"'!$S:$S"), "1") +
COUNTIFS(INDIRECT("'"&amp;T3&amp;"'!$K:$K"),MasterData!$F6,
    INDIRECT("'"&amp;T3&amp;"'!$L:$L"),MasterData!$C$3:$D$18,
    INDIRECT("'"&amp;T3&amp;"'!$D:$D"),"3014",INDIRECT("'"&amp;T3&amp;"'!$S:$S"), "1"))</f>
        <v>57</v>
      </c>
      <c r="X36" s="68" cm="1">
        <f t="array" aca="1" ref="X36" ca="1">SUM(COUNTIFS(INDIRECT("'"&amp;T3&amp;"'!$K:$K"),MasterData!$F6,
    INDIRECT("'"&amp;T3&amp;"'!$L:$L"),MasterData!$C$3:$D$18,
    INDIRECT("'"&amp;T3&amp;"'!$D:$D"),"BUZ",INDIRECT("'"&amp;T3&amp;"'!$T:$T"), "1") +
COUNTIFS(INDIRECT("'"&amp;T3&amp;"'!$K:$K"),MasterData!$F6,
    INDIRECT("'"&amp;T3&amp;"'!$L:$L"),MasterData!$C$3:$D$18,
    INDIRECT("'"&amp;T3&amp;"'!$D:$D"),"3014",INDIRECT("'"&amp;T3&amp;"'!$T:$T"), "1"))</f>
        <v>25</v>
      </c>
      <c r="Y36" s="44" cm="1">
        <f t="array" aca="1" ref="Y36" ca="1">_xlfn.LET(
    _xlpm.SheetName, T3,
    _xlpm.Q_Col, INDIRECT("'"&amp;_xlpm.SheetName&amp;"'!$R:$R"),
    _xlpm.K_Col, INDIRECT("'"&amp;_xlpm.SheetName&amp;"'!$K:$K"),
    _xlpm.L_Col, INDIRECT("'"&amp;_xlpm.SheetName&amp;"'!$L:$L"),
    _xlpm.D_Col, INDIRECT("'"&amp;_xlpm.SheetName&amp;"'!$D:$D"),
    _xlpm.CritK, MasterData!$F6,
    _xlpm.CritL_Range, MasterData!$C$3:$D$18,
    _xlpm.Avg_BUZ_Array, IFERROR(AVERAGEIFS(_xlpm.Q_Col, _xlpm.K_Col, _xlpm.CritK, _xlpm.L_Col, _xlpm.CritL_Range, _xlpm.D_Col, "BUZ"), 0),
    _xlpm.Count_BUZ_Array, COUNTIFS(_xlpm.K_Col, _xlpm.CritK, _xlpm.L_Col, _xlpm.CritL_Range, _xlpm.D_Col, "BUZ"),
    _xlpm.Numerator_BUZ, SUMPRODUCT(IF(_xlpm.Avg_BUZ_Array &gt; 0, _xlpm.Avg_BUZ_Array * _xlpm.Count_BUZ_Array, 0)),
    _xlpm.Denominator_BUZ, SUMPRODUCT(IF(_xlpm.Avg_BUZ_Array &gt; 0, _xlpm.Count_BUZ_Array, 0)),
    _xlpm.Avg_3014_Array, IFERROR(AVERAGEIFS(_xlpm.Q_Col, _xlpm.K_Col, _xlpm.CritK, _xlpm.L_Col, _xlpm.CritL_Range, _xlpm.D_Col, "3014"), 0),
    _xlpm.Count_3014_Array, COUNTIFS(_xlpm.K_Col, _xlpm.CritK, _xlpm.L_Col, _xlpm.CritL_Range, _xlpm.D_Col, "3014"),
    _xlpm.Numerator_3014, SUMPRODUCT(IF(_xlpm.Avg_3014_Array &gt; 0, _xlpm.Avg_3014_Array * _xlpm.Count_3014_Array, 0)),
    _xlpm.Denominator_3014, SUMPRODUCT(IF(_xlpm.Avg_3014_Array &gt; 0, _xlpm.Count_3014_Array, 0)),
    _xlpm.TotalNumerator, _xlpm.Numerator_BUZ + _xlpm.Numerator_3014,
    _xlpm.TotalDenominator, _xlpm.Denominator_BUZ + _xlpm.Denominator_3014,
    IFERROR(_xlpm.TotalNumerator / _xlpm.TotalDenominator, 0)
)</f>
        <v>11.217391304347826</v>
      </c>
    </row>
    <row r="37" spans="9:25" ht="15" thickBot="1" x14ac:dyDescent="0.4">
      <c r="T37"/>
      <c r="U37" s="69">
        <f ca="1">SUM(U34:U36)</f>
        <v>195</v>
      </c>
      <c r="V37" s="70">
        <f ca="1">SUM(V34:V36)</f>
        <v>31</v>
      </c>
      <c r="W37" s="70">
        <f t="shared" ref="W37:X37" ca="1" si="73">SUM(W34:W36)</f>
        <v>109</v>
      </c>
      <c r="X37" s="70">
        <f t="shared" ca="1" si="73"/>
        <v>62</v>
      </c>
      <c r="Y37" s="71" cm="1">
        <f t="array" aca="1" ref="Y37" ca="1">SUM(
    SUMIFS(INDIRECT("'"&amp;T3&amp;"'!$R:$R"),
        INDIRECT("'"&amp;T3&amp;"'!$L:$L"),MasterData!$C$3:$D$18,
        INDIRECT("'"&amp;T3&amp;"'!$D:$D"),"BUZ"),
    SUMIFS(INDIRECT("'"&amp;T3&amp;"'!$R:$R"),
        INDIRECT("'"&amp;T3&amp;"'!$L:$L"),MasterData!$C$3:$D$18,
        INDIRECT("'"&amp;T3&amp;"'!$D:$D"),"3014")
) / U37</f>
        <v>13.553846153846154</v>
      </c>
    </row>
    <row r="38" spans="9:25" x14ac:dyDescent="0.35">
      <c r="T38" s="61"/>
      <c r="U38" s="61"/>
      <c r="V38" s="61"/>
      <c r="W38" s="61"/>
      <c r="X38" s="61"/>
      <c r="Y38" s="61"/>
    </row>
    <row r="39" spans="9:25" ht="15" thickBot="1" x14ac:dyDescent="0.4">
      <c r="T39" s="263" t="s">
        <v>1496</v>
      </c>
      <c r="U39" s="263"/>
      <c r="V39" s="263"/>
      <c r="W39" s="263"/>
      <c r="X39" s="263"/>
      <c r="Y39" s="263"/>
    </row>
    <row r="40" spans="9:25" ht="15" thickBot="1" x14ac:dyDescent="0.4">
      <c r="T40"/>
      <c r="U40" s="79" t="s">
        <v>1438</v>
      </c>
      <c r="V40" s="80" t="s">
        <v>694</v>
      </c>
      <c r="W40" s="81" t="s">
        <v>695</v>
      </c>
      <c r="X40" s="82" t="s">
        <v>1481</v>
      </c>
      <c r="Y40" s="83" t="s">
        <v>1482</v>
      </c>
    </row>
    <row r="41" spans="9:25" ht="15" thickBot="1" x14ac:dyDescent="0.4">
      <c r="T41" s="2" t="s">
        <v>1483</v>
      </c>
      <c r="U41" s="49" cm="1">
        <f t="array" aca="1" ref="U41" ca="1">SUM(COUNTIFS(INDIRECT("'"&amp;T3&amp;"'!$K:$K"),MasterData!$F4,
    INDIRECT("'"&amp;T3&amp;"'!$L:$L"),MasterData!$B$3:$B$18,
    INDIRECT("'"&amp;T3&amp;"'!$D:$D"),"BUZ") +
COUNTIFS(INDIRECT("'"&amp;T3&amp;"'!$K:$K"),MasterData!$F4,
    INDIRECT("'"&amp;T3&amp;"'!$L:$L"),MasterData!$B$3:$B$18,
    INDIRECT("'"&amp;T3&amp;"'!$D:$D"),"3014"))</f>
        <v>1</v>
      </c>
      <c r="V41" s="50" cm="1">
        <f t="array" aca="1" ref="V41" ca="1">SUM(COUNTIFS(INDIRECT("'"&amp;T3&amp;"'!$K:$K"),MasterData!$F4,
    INDIRECT("'"&amp;T3&amp;"'!$L:$L"),MasterData!$B$3:$B$18,
    INDIRECT("'"&amp;T3&amp;"'!$D:$D"),"BUZ",INDIRECT("'"&amp;T3&amp;"'!$R:$R"), "1") +
COUNTIFS(INDIRECT("'"&amp;T3&amp;"'!$K:$K"),MasterData!$F4,
    INDIRECT("'"&amp;T3&amp;"'!$L:$L"),MasterData!$B$3:$B$18,
    INDIRECT("'"&amp;T3&amp;"'!$D:$D"),"3014",INDIRECT("'"&amp;T3&amp;"'!$R:$R"), "1"))</f>
        <v>0</v>
      </c>
      <c r="W41" s="50" cm="1">
        <f t="array" aca="1" ref="W41" ca="1">SUM(COUNTIFS(INDIRECT("'"&amp;T3&amp;"'!$K:$K"),MasterData!$F4,
    INDIRECT("'"&amp;T3&amp;"'!$L:$L"),MasterData!$B$3:$B$18,
    INDIRECT("'"&amp;T3&amp;"'!$D:$D"),"BUZ",INDIRECT("'"&amp;T3&amp;"'!$S:$S"), "1") +
COUNTIFS(INDIRECT("'"&amp;T3&amp;"'!$K:$K"),MasterData!$F4,
    INDIRECT("'"&amp;T3&amp;"'!$L:$L"),MasterData!$B$3:$B$18,
    INDIRECT("'"&amp;T3&amp;"'!$D:$D"),"3014",INDIRECT("'"&amp;T3&amp;"'!$S:$S"), "1"))</f>
        <v>0</v>
      </c>
      <c r="X41" s="50" cm="1">
        <f t="array" aca="1" ref="X41" ca="1">SUM(COUNTIFS(INDIRECT("'"&amp;T3&amp;"'!$K:$K"),MasterData!$F4,
    INDIRECT("'"&amp;T3&amp;"'!$L:$L"),MasterData!$B$3:$B$18,
    INDIRECT("'"&amp;T3&amp;"'!$D:$D"),"BUZ",INDIRECT("'"&amp;T3&amp;"'!$T:$T"), "1") +
COUNTIFS(INDIRECT("'"&amp;T3&amp;"'!$K:$K"),MasterData!$F4,
    INDIRECT("'"&amp;T3&amp;"'!$L:$L"),MasterData!$B$3:$B$18,
    INDIRECT("'"&amp;T3&amp;"'!$D:$D"),"3014",INDIRECT("'"&amp;T3&amp;"'!$T:$T"), "1"))</f>
        <v>0</v>
      </c>
      <c r="Y41" s="51" cm="1">
        <f t="array" aca="1" ref="Y41" ca="1">_xlfn.LET(
    _xlpm.SheetName, T3,
    _xlpm.Q_Col, INDIRECT("'"&amp;_xlpm.SheetName&amp;"'!$R:$R"),
    _xlpm.K_Col, INDIRECT("'"&amp;_xlpm.SheetName&amp;"'!$K:$K"),
    _xlpm.L_Col, INDIRECT("'"&amp;_xlpm.SheetName&amp;"'!$L:$L"),
    _xlpm.D_Col, INDIRECT("'"&amp;_xlpm.SheetName&amp;"'!$D:$D"),
    _xlpm.CritK, MasterData!$F4,
    _xlpm.CritL_Range, MasterData!$B$3:$B$18,
    _xlpm.Avg_BUZ_Array, IFERROR(AVERAGEIFS(_xlpm.Q_Col, _xlpm.K_Col, _xlpm.CritK, _xlpm.L_Col, _xlpm.CritL_Range, _xlpm.D_Col, "BUZ"), 0),
    _xlpm.Count_BUZ_Array, COUNTIFS(_xlpm.K_Col, _xlpm.CritK, _xlpm.L_Col, _xlpm.CritL_Range, _xlpm.D_Col, "BUZ"),
    _xlpm.Numerator_BUZ, SUMPRODUCT(IF(_xlpm.Avg_BUZ_Array &gt; 0, _xlpm.Avg_BUZ_Array * _xlpm.Count_BUZ_Array, 0)),
    _xlpm.Denominator_BUZ, SUMPRODUCT(IF(_xlpm.Avg_BUZ_Array &gt; 0, _xlpm.Count_BUZ_Array, 0)),
    _xlpm.Avg_3014_Array, IFERROR(AVERAGEIFS(_xlpm.Q_Col, _xlpm.K_Col, _xlpm.CritK, _xlpm.L_Col, _xlpm.CritL_Range, _xlpm.D_Col, "3014"), 0),
    _xlpm.Count_3014_Array, COUNTIFS(_xlpm.K_Col, _xlpm.CritK, _xlpm.L_Col, _xlpm.CritL_Range, _xlpm.D_Col, "3014"),
    _xlpm.Numerator_3014, SUMPRODUCT(IF(_xlpm.Avg_3014_Array &gt; 0, _xlpm.Avg_3014_Array * _xlpm.Count_3014_Array, 0)),
    _xlpm.Denominator_3014, SUMPRODUCT(IF(_xlpm.Avg_3014_Array &gt; 0, _xlpm.Count_3014_Array, 0)),
    _xlpm.TotalNumerator, _xlpm.Numerator_BUZ + _xlpm.Numerator_3014,
    _xlpm.TotalDenominator, _xlpm.Denominator_BUZ + _xlpm.Denominator_3014,
    IFERROR(_xlpm.TotalNumerator / _xlpm.TotalDenominator, 0)
)</f>
        <v>41</v>
      </c>
    </row>
    <row r="42" spans="9:25" ht="15" thickBot="1" x14ac:dyDescent="0.4">
      <c r="T42" s="2" t="s">
        <v>1484</v>
      </c>
      <c r="U42" s="52" cm="1">
        <f t="array" aca="1" ref="U42" ca="1">SUM(COUNTIFS(INDIRECT("'"&amp;T3&amp;"'!$K:$K"),MasterData!$F5,
    INDIRECT("'"&amp;T3&amp;"'!$L:$L"),MasterData!$B$3:$B$18,
    INDIRECT("'"&amp;T3&amp;"'!$D:$D"),"BUZ") +
COUNTIFS(INDIRECT("'"&amp;T3&amp;"'!$K:$K"),MasterData!$F5,
    INDIRECT("'"&amp;T3&amp;"'!$L:$L"),MasterData!$B$3:$B$18,
    INDIRECT("'"&amp;T3&amp;"'!$D:$D"),"3014"))</f>
        <v>4</v>
      </c>
      <c r="V42" s="48" cm="1">
        <f t="array" aca="1" ref="V42" ca="1">SUM(COUNTIFS(INDIRECT("'"&amp;T3&amp;"'!$K:$K"),MasterData!$F5,
    INDIRECT("'"&amp;T3&amp;"'!$L:$L"),MasterData!$B$3:$B$18,
    INDIRECT("'"&amp;T3&amp;"'!$D:$D"),"BUZ",INDIRECT("'"&amp;T3&amp;"'!$R:$R"), "1") +
COUNTIFS(INDIRECT("'"&amp;T3&amp;"'!$K:$K"),MasterData!$F5,
    INDIRECT("'"&amp;T3&amp;"'!$L:$L"),MasterData!$B$3:$B$18,
    INDIRECT("'"&amp;T3&amp;"'!$D:$D"),"3014",INDIRECT("'"&amp;T3&amp;"'!$R:$R"), "1"))</f>
        <v>1</v>
      </c>
      <c r="W42" s="48" cm="1">
        <f t="array" aca="1" ref="W42" ca="1">SUM(COUNTIFS(INDIRECT("'"&amp;T3&amp;"'!$K:$K"),MasterData!$F5,
    INDIRECT("'"&amp;T3&amp;"'!$L:$L"),MasterData!$B$3:$B$18,
    INDIRECT("'"&amp;T3&amp;"'!$D:$D"),"BUZ",INDIRECT("'"&amp;T3&amp;"'!$S:$S"), "1") +
COUNTIFS(INDIRECT("'"&amp;T3&amp;"'!$K:$K"),MasterData!$F5,
    INDIRECT("'"&amp;T3&amp;"'!$L:$L"),MasterData!$B$3:$B$18,
    INDIRECT("'"&amp;T3&amp;"'!$D:$D"),"3014",INDIRECT("'"&amp;T3&amp;"'!$S:$S"), "1"))</f>
        <v>1</v>
      </c>
      <c r="X42" s="48" cm="1">
        <f t="array" aca="1" ref="X42" ca="1">SUM(COUNTIFS(INDIRECT("'"&amp;T3&amp;"'!$K:$K"),MasterData!$F5,
    INDIRECT("'"&amp;T3&amp;"'!$L:$L"),MasterData!$B$3:$B$18,
    INDIRECT("'"&amp;T3&amp;"'!$D:$D"),"BUZ",INDIRECT("'"&amp;T3&amp;"'!$T:$T"), "1") +
COUNTIFS(INDIRECT("'"&amp;T3&amp;"'!$K:$K"),MasterData!$F5,
    INDIRECT("'"&amp;T3&amp;"'!$L:$L"),MasterData!$B$3:$B$18,
    INDIRECT("'"&amp;T3&amp;"'!$D:$D"),"3014",INDIRECT("'"&amp;T3&amp;"'!$T:$T"), "1"))</f>
        <v>0</v>
      </c>
      <c r="Y42" s="53" cm="1">
        <f t="array" aca="1" ref="Y42" ca="1">_xlfn.LET(
    _xlpm.SheetName, T3,
    _xlpm.Q_Col, INDIRECT("'"&amp;_xlpm.SheetName&amp;"'!$R:$R"),
    _xlpm.K_Col, INDIRECT("'"&amp;_xlpm.SheetName&amp;"'!$K:$K"),
    _xlpm.L_Col, INDIRECT("'"&amp;_xlpm.SheetName&amp;"'!$L:$L"),
    _xlpm.D_Col, INDIRECT("'"&amp;_xlpm.SheetName&amp;"'!$D:$D"),
    _xlpm.CritK, MasterData!$F5,
    _xlpm.CritL_Range, MasterData!$B$3:$B$18,
    _xlpm.Avg_BUZ_Array, IFERROR(AVERAGEIFS(_xlpm.Q_Col, _xlpm.K_Col, _xlpm.CritK, _xlpm.L_Col, _xlpm.CritL_Range, _xlpm.D_Col, "BUZ"), 0),
    _xlpm.Count_BUZ_Array, COUNTIFS(_xlpm.K_Col, _xlpm.CritK, _xlpm.L_Col, _xlpm.CritL_Range, _xlpm.D_Col, "BUZ"),
    _xlpm.Numerator_BUZ, SUMPRODUCT(IF(_xlpm.Avg_BUZ_Array &gt; 0, _xlpm.Avg_BUZ_Array * _xlpm.Count_BUZ_Array, 0)),
    _xlpm.Denominator_BUZ, SUMPRODUCT(IF(_xlpm.Avg_BUZ_Array &gt; 0, _xlpm.Count_BUZ_Array, 0)),
    _xlpm.Avg_3014_Array, IFERROR(AVERAGEIFS(_xlpm.Q_Col, _xlpm.K_Col, _xlpm.CritK, _xlpm.L_Col, _xlpm.CritL_Range, _xlpm.D_Col, "3014"), 0),
    _xlpm.Count_3014_Array, COUNTIFS(_xlpm.K_Col, _xlpm.CritK, _xlpm.L_Col, _xlpm.CritL_Range, _xlpm.D_Col, "3014"),
    _xlpm.Numerator_3014, SUMPRODUCT(IF(_xlpm.Avg_3014_Array &gt; 0, _xlpm.Avg_3014_Array * _xlpm.Count_3014_Array, 0)),
    _xlpm.Denominator_3014, SUMPRODUCT(IF(_xlpm.Avg_3014_Array &gt; 0, _xlpm.Count_3014_Array, 0)),
    _xlpm.TotalNumerator, _xlpm.Numerator_BUZ + _xlpm.Numerator_3014,
    _xlpm.TotalDenominator, _xlpm.Denominator_BUZ + _xlpm.Denominator_3014,
    IFERROR(_xlpm.TotalNumerator / _xlpm.TotalDenominator, 0)
)</f>
        <v>59</v>
      </c>
    </row>
    <row r="43" spans="9:25" ht="15" thickBot="1" x14ac:dyDescent="0.4">
      <c r="T43" s="2" t="s">
        <v>1485</v>
      </c>
      <c r="U43" s="54" cm="1">
        <f t="array" aca="1" ref="U43" ca="1">SUM(COUNTIFS(INDIRECT("'"&amp;T3&amp;"'!$K:$K"),MasterData!$F6,
    INDIRECT("'"&amp;T3&amp;"'!$L:$L"),MasterData!$B$3:$B$18,
    INDIRECT("'"&amp;T3&amp;"'!$D:$D"),"BUZ") +
COUNTIFS(INDIRECT("'"&amp;T3&amp;"'!$K:$K"),MasterData!$F6,
    INDIRECT("'"&amp;T3&amp;"'!$L:$L"),MasterData!$B$3:$B$18,
    INDIRECT("'"&amp;T3&amp;"'!$D:$D"),"3014"))</f>
        <v>10</v>
      </c>
      <c r="V43" s="55" cm="1">
        <f t="array" aca="1" ref="V43" ca="1">SUM(COUNTIFS(INDIRECT("'"&amp;T3&amp;"'!$K:$K"),MasterData!$F6,
    INDIRECT("'"&amp;T3&amp;"'!$L:$L"),MasterData!$B$3:$B$18,
    INDIRECT("'"&amp;T3&amp;"'!$D:$D"),"BUZ",INDIRECT("'"&amp;T3&amp;"'!$R:$R"), "1") +
COUNTIFS(INDIRECT("'"&amp;T3&amp;"'!$K:$K"),MasterData!$F6,
    INDIRECT("'"&amp;T3&amp;"'!$L:$L"),MasterData!$B$3:$B$18,
    INDIRECT("'"&amp;T3&amp;"'!$D:$D"),"3014",INDIRECT("'"&amp;T3&amp;"'!$R:$R"), "1"))</f>
        <v>0</v>
      </c>
      <c r="W43" s="55" cm="1">
        <f t="array" aca="1" ref="W43" ca="1">SUM(COUNTIFS(INDIRECT("'"&amp;T3&amp;"'!$K:$K"),MasterData!$F6,
    INDIRECT("'"&amp;T3&amp;"'!$L:$L"),MasterData!$B$3:$B$18,
    INDIRECT("'"&amp;T3&amp;"'!$D:$D"),"BUZ",INDIRECT("'"&amp;T3&amp;"'!$S:$S"), "1") +
COUNTIFS(INDIRECT("'"&amp;T3&amp;"'!$K:$K"),MasterData!$F6,
    INDIRECT("'"&amp;T3&amp;"'!$L:$L"),MasterData!$B$3:$B$18,
    INDIRECT("'"&amp;T3&amp;"'!$D:$D"),"3014",INDIRECT("'"&amp;T3&amp;"'!$S:$S"), "1"))</f>
        <v>3</v>
      </c>
      <c r="X43" s="55" cm="1">
        <f t="array" aca="1" ref="X43" ca="1">SUM(COUNTIFS(INDIRECT("'"&amp;T3&amp;"'!$K:$K"),MasterData!$F6,
    INDIRECT("'"&amp;T3&amp;"'!$L:$L"),MasterData!$B$3:$B$18,
    INDIRECT("'"&amp;T3&amp;"'!$D:$D"),"BUZ",INDIRECT("'"&amp;T3&amp;"'!$T:$T"), "1") +
COUNTIFS(INDIRECT("'"&amp;T3&amp;"'!$K:$K"),MasterData!$F6,
    INDIRECT("'"&amp;T3&amp;"'!$L:$L"),MasterData!$B$3:$B$18,
    INDIRECT("'"&amp;T3&amp;"'!$D:$D"),"3014",INDIRECT("'"&amp;T3&amp;"'!$T:$T"), "1"))</f>
        <v>5</v>
      </c>
      <c r="Y43" s="56" cm="1">
        <f t="array" aca="1" ref="Y43" ca="1">_xlfn.LET(
    _xlpm.SheetName, T3,
    _xlpm.Q_Col, INDIRECT("'"&amp;_xlpm.SheetName&amp;"'!$R:$R"),
    _xlpm.K_Col, INDIRECT("'"&amp;_xlpm.SheetName&amp;"'!$K:$K"),
    _xlpm.L_Col, INDIRECT("'"&amp;_xlpm.SheetName&amp;"'!$L:$L"),
    _xlpm.D_Col, INDIRECT("'"&amp;_xlpm.SheetName&amp;"'!$D:$D"),
    _xlpm.CritK, MasterData!$F6,
    _xlpm.CritL_Range, MasterData!$B$3:$B$18,
    _xlpm.Avg_BUZ_Array, IFERROR(AVERAGEIFS(_xlpm.Q_Col, _xlpm.K_Col, _xlpm.CritK, _xlpm.L_Col, _xlpm.CritL_Range, _xlpm.D_Col, "BUZ"), 0),
    _xlpm.Count_BUZ_Array, COUNTIFS(_xlpm.K_Col, _xlpm.CritK, _xlpm.L_Col, _xlpm.CritL_Range, _xlpm.D_Col, "BUZ"),
    _xlpm.Numerator_BUZ, SUMPRODUCT(IF(_xlpm.Avg_BUZ_Array &gt; 0, _xlpm.Avg_BUZ_Array * _xlpm.Count_BUZ_Array, 0)),
    _xlpm.Denominator_BUZ, SUMPRODUCT(IF(_xlpm.Avg_BUZ_Array &gt; 0, _xlpm.Count_BUZ_Array, 0)),
    _xlpm.Avg_3014_Array, IFERROR(AVERAGEIFS(_xlpm.Q_Col, _xlpm.K_Col, _xlpm.CritK, _xlpm.L_Col, _xlpm.CritL_Range, _xlpm.D_Col, "3014"), 0),
    _xlpm.Count_3014_Array, COUNTIFS(_xlpm.K_Col, _xlpm.CritK, _xlpm.L_Col, _xlpm.CritL_Range, _xlpm.D_Col, "3014"),
    _xlpm.Numerator_3014, SUMPRODUCT(IF(_xlpm.Avg_3014_Array &gt; 0, _xlpm.Avg_3014_Array * _xlpm.Count_3014_Array, 0)),
    _xlpm.Denominator_3014, SUMPRODUCT(IF(_xlpm.Avg_3014_Array &gt; 0, _xlpm.Count_3014_Array, 0)),
    _xlpm.TotalNumerator, _xlpm.Numerator_BUZ + _xlpm.Numerator_3014,
    _xlpm.TotalDenominator, _xlpm.Denominator_BUZ + _xlpm.Denominator_3014,
    IFERROR(_xlpm.TotalNumerator / _xlpm.TotalDenominator, 0)
)</f>
        <v>25.4</v>
      </c>
    </row>
    <row r="44" spans="9:25" ht="15" thickBot="1" x14ac:dyDescent="0.4">
      <c r="T44"/>
      <c r="U44" s="57">
        <f ca="1">SUM(U41:U43)</f>
        <v>15</v>
      </c>
      <c r="V44" s="58">
        <f ca="1">SUM(V41:V43)</f>
        <v>1</v>
      </c>
      <c r="W44" s="58">
        <f t="shared" ref="W44:X44" ca="1" si="74">SUM(W41:W43)</f>
        <v>4</v>
      </c>
      <c r="X44" s="58">
        <f t="shared" ca="1" si="74"/>
        <v>5</v>
      </c>
      <c r="Y44" s="59" cm="1">
        <f t="array" aca="1" ref="Y44" ca="1">SUM(
    SUMIFS(INDIRECT("'"&amp;T3&amp;"'!$R:$R"),
        INDIRECT("'"&amp;T3&amp;"'!$L:$L"),MasterData!$B$3:$B$18,
        INDIRECT("'"&amp;T3&amp;"'!$D:$D"),"BUZ"),
    SUMIFS(INDIRECT("'"&amp;T3&amp;"'!$R:$R"),
        INDIRECT("'"&amp;T3&amp;"'!$L:$L"),MasterData!$B$3:$B$18,
        INDIRECT("'"&amp;T3&amp;"'!$D:$D"),"3014")
) / U44</f>
        <v>35.4</v>
      </c>
    </row>
    <row r="45" spans="9:25" x14ac:dyDescent="0.35">
      <c r="T45" s="61"/>
      <c r="U45" s="61"/>
      <c r="V45" s="61"/>
      <c r="W45" s="61"/>
      <c r="X45" s="61"/>
      <c r="Y45" s="61"/>
    </row>
    <row r="46" spans="9:25" s="61" customFormat="1" ht="15" thickBot="1" x14ac:dyDescent="0.4">
      <c r="T46" s="278" t="s">
        <v>1497</v>
      </c>
      <c r="U46" s="278"/>
      <c r="V46" s="278"/>
    </row>
    <row r="47" spans="9:25" s="61" customFormat="1" ht="15" thickBot="1" x14ac:dyDescent="0.4">
      <c r="U47" s="40" t="s">
        <v>1438</v>
      </c>
      <c r="V47" s="41" t="s">
        <v>1482</v>
      </c>
    </row>
    <row r="48" spans="9:25" s="61" customFormat="1" ht="15" thickBot="1" x14ac:dyDescent="0.4">
      <c r="T48" s="2" t="s">
        <v>1483</v>
      </c>
      <c r="U48" s="84">
        <v>0</v>
      </c>
      <c r="V48" s="85">
        <v>0</v>
      </c>
    </row>
    <row r="49" spans="20:22" s="61" customFormat="1" ht="15" thickBot="1" x14ac:dyDescent="0.4">
      <c r="T49" s="2" t="s">
        <v>1484</v>
      </c>
      <c r="U49" s="86">
        <v>0</v>
      </c>
      <c r="V49" s="87">
        <v>0</v>
      </c>
    </row>
    <row r="50" spans="20:22" s="61" customFormat="1" ht="15" thickBot="1" x14ac:dyDescent="0.4">
      <c r="T50" s="2" t="s">
        <v>1485</v>
      </c>
      <c r="U50" s="88">
        <v>0</v>
      </c>
      <c r="V50" s="89">
        <v>0</v>
      </c>
    </row>
    <row r="51" spans="20:22" s="61" customFormat="1" ht="15" thickBot="1" x14ac:dyDescent="0.4">
      <c r="T51"/>
      <c r="U51" s="90">
        <f>SUM(U48:U50)</f>
        <v>0</v>
      </c>
      <c r="V51" s="91">
        <v>0</v>
      </c>
    </row>
  </sheetData>
  <mergeCells count="19">
    <mergeCell ref="B1:I1"/>
    <mergeCell ref="K1:P1"/>
    <mergeCell ref="K2:K3"/>
    <mergeCell ref="L2:L3"/>
    <mergeCell ref="M2:M3"/>
    <mergeCell ref="N2:N3"/>
    <mergeCell ref="O2:O3"/>
    <mergeCell ref="P2:P3"/>
    <mergeCell ref="T32:Y32"/>
    <mergeCell ref="T39:Y39"/>
    <mergeCell ref="T46:V46"/>
    <mergeCell ref="C2:C3"/>
    <mergeCell ref="D2:D3"/>
    <mergeCell ref="I2:I3"/>
    <mergeCell ref="E2:H2"/>
    <mergeCell ref="R2:R3"/>
    <mergeCell ref="T2:U2"/>
    <mergeCell ref="T3:U3"/>
    <mergeCell ref="Q2:Q3"/>
  </mergeCells>
  <phoneticPr fontId="18" type="noConversion"/>
  <pageMargins left="0.7" right="0.7" top="0.75" bottom="0.75" header="0.3" footer="0.3"/>
  <drawing r:id="rId1"/>
  <legacy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F61CE-D6B9-4BF0-9702-3FAE7F2E8882}">
  <sheetPr>
    <tabColor rgb="FFFFC000"/>
  </sheetPr>
  <dimension ref="A1:AK39"/>
  <sheetViews>
    <sheetView topLeftCell="A22" zoomScale="80" zoomScaleNormal="80" workbookViewId="0">
      <pane xSplit="1" topLeftCell="K1" activePane="topRight" state="frozen"/>
      <selection pane="topRight" activeCell="O41" sqref="O41:X41"/>
    </sheetView>
  </sheetViews>
  <sheetFormatPr defaultColWidth="9.1796875" defaultRowHeight="13" x14ac:dyDescent="0.35"/>
  <cols>
    <col min="1" max="1" width="12.1796875" style="121" bestFit="1" customWidth="1"/>
    <col min="2" max="2" width="7.1796875" style="121" customWidth="1"/>
    <col min="3" max="3" width="10.7265625" style="121" bestFit="1" customWidth="1"/>
    <col min="4" max="4" width="9.453125" style="119" bestFit="1" customWidth="1"/>
    <col min="5" max="5" width="9.453125" style="122" customWidth="1"/>
    <col min="6" max="6" width="9.453125" style="119" customWidth="1"/>
    <col min="7" max="7" width="11.453125" style="119" customWidth="1"/>
    <col min="8" max="8" width="10.1796875" style="119" bestFit="1" customWidth="1"/>
    <col min="9" max="9" width="17.453125" style="119" bestFit="1" customWidth="1"/>
    <col min="10" max="10" width="46.7265625" style="119" customWidth="1"/>
    <col min="11" max="11" width="58.453125" style="119" customWidth="1"/>
    <col min="12" max="12" width="9.453125" style="119" hidden="1" customWidth="1"/>
    <col min="13" max="13" width="0.81640625" style="119" customWidth="1"/>
    <col min="14" max="14" width="10.54296875" style="121" bestFit="1" customWidth="1"/>
    <col min="15" max="15" width="14.81640625" style="123" bestFit="1" customWidth="1"/>
    <col min="16" max="16" width="12.1796875" style="134" bestFit="1" customWidth="1"/>
    <col min="17" max="17" width="14.81640625" style="123" customWidth="1"/>
    <col min="18" max="18" width="14.81640625" style="121" customWidth="1"/>
    <col min="19" max="19" width="17" style="123" customWidth="1"/>
    <col min="20" max="20" width="13.1796875" style="123" bestFit="1" customWidth="1"/>
    <col min="21" max="21" width="12.453125" style="119" bestFit="1" customWidth="1"/>
    <col min="22" max="23" width="14.26953125" style="123" customWidth="1"/>
    <col min="24" max="24" width="13.453125" style="119" bestFit="1" customWidth="1"/>
    <col min="25" max="25" width="11.54296875" style="123" bestFit="1" customWidth="1"/>
    <col min="26" max="26" width="11.54296875" style="123" customWidth="1"/>
    <col min="27" max="27" width="11.81640625" style="119" bestFit="1" customWidth="1"/>
    <col min="28" max="28" width="14.81640625" style="123" bestFit="1" customWidth="1"/>
    <col min="29" max="29" width="12" style="119" bestFit="1" customWidth="1"/>
    <col min="30" max="30" width="14.81640625" style="123" bestFit="1" customWidth="1"/>
    <col min="31" max="31" width="13.453125" style="121" bestFit="1" customWidth="1"/>
    <col min="32" max="32" width="13.7265625" style="123" bestFit="1" customWidth="1"/>
    <col min="33" max="33" width="0.7265625" style="119" customWidth="1"/>
    <col min="34" max="34" width="9.26953125" style="119" bestFit="1" customWidth="1"/>
    <col min="35" max="16384" width="9.1796875" style="119"/>
  </cols>
  <sheetData>
    <row r="1" spans="1:37" ht="35.25" customHeight="1" x14ac:dyDescent="0.35">
      <c r="A1" s="107" t="s">
        <v>1</v>
      </c>
      <c r="B1" s="107" t="s">
        <v>215</v>
      </c>
      <c r="C1" s="107" t="s">
        <v>216</v>
      </c>
      <c r="D1" s="108" t="s">
        <v>1498</v>
      </c>
      <c r="E1" s="108" t="s">
        <v>1499</v>
      </c>
      <c r="F1" s="108" t="s">
        <v>1500</v>
      </c>
      <c r="G1" s="108" t="s">
        <v>1501</v>
      </c>
      <c r="H1" s="107" t="s">
        <v>161</v>
      </c>
      <c r="I1" s="107" t="s">
        <v>222</v>
      </c>
      <c r="J1" s="107" t="s">
        <v>223</v>
      </c>
      <c r="K1" s="107" t="s">
        <v>1502</v>
      </c>
      <c r="L1" s="109" t="s">
        <v>225</v>
      </c>
      <c r="M1" s="116"/>
      <c r="N1" s="108" t="s">
        <v>1503</v>
      </c>
      <c r="O1" s="110" t="s">
        <v>1504</v>
      </c>
      <c r="P1" s="108" t="s">
        <v>1505</v>
      </c>
      <c r="Q1" s="110" t="s">
        <v>1506</v>
      </c>
      <c r="R1" s="108" t="s">
        <v>1507</v>
      </c>
      <c r="S1" s="110" t="s">
        <v>1508</v>
      </c>
      <c r="T1" s="110" t="s">
        <v>1509</v>
      </c>
      <c r="U1" s="108" t="s">
        <v>1510</v>
      </c>
      <c r="V1" s="110" t="s">
        <v>1511</v>
      </c>
      <c r="W1" s="110" t="s">
        <v>1509</v>
      </c>
      <c r="X1" s="108" t="s">
        <v>1512</v>
      </c>
      <c r="Y1" s="110" t="s">
        <v>1513</v>
      </c>
      <c r="Z1" s="110" t="s">
        <v>1509</v>
      </c>
      <c r="AA1" s="108" t="s">
        <v>1514</v>
      </c>
      <c r="AB1" s="110" t="s">
        <v>1515</v>
      </c>
      <c r="AC1" s="108" t="s">
        <v>1516</v>
      </c>
      <c r="AD1" s="110" t="s">
        <v>1517</v>
      </c>
      <c r="AE1" s="108" t="s">
        <v>1518</v>
      </c>
      <c r="AF1" s="110" t="s">
        <v>1519</v>
      </c>
      <c r="AG1" s="116"/>
      <c r="AH1" s="111" t="s">
        <v>226</v>
      </c>
      <c r="AI1" s="111" t="s">
        <v>694</v>
      </c>
      <c r="AJ1" s="111" t="s">
        <v>695</v>
      </c>
      <c r="AK1" s="111" t="s">
        <v>696</v>
      </c>
    </row>
    <row r="2" spans="1:37" ht="25" customHeight="1" x14ac:dyDescent="0.35">
      <c r="A2" s="124">
        <v>6000133644</v>
      </c>
      <c r="B2" s="112">
        <v>3014</v>
      </c>
      <c r="C2" s="114">
        <v>45723</v>
      </c>
      <c r="D2" s="114" t="s">
        <v>799</v>
      </c>
      <c r="E2" s="115" t="s">
        <v>1520</v>
      </c>
      <c r="F2" s="114" t="s">
        <v>799</v>
      </c>
      <c r="G2" s="113">
        <v>45882</v>
      </c>
      <c r="H2" s="116" t="s">
        <v>241</v>
      </c>
      <c r="I2" s="152" t="s">
        <v>171</v>
      </c>
      <c r="J2" s="117" t="s">
        <v>316</v>
      </c>
      <c r="K2" s="117" t="s">
        <v>1521</v>
      </c>
      <c r="L2" s="109"/>
      <c r="M2" s="116"/>
      <c r="N2" s="114">
        <v>45726</v>
      </c>
      <c r="O2" s="118">
        <f>IFERROR(DATEDIF($C2,$N2,"d"),"-")</f>
        <v>3</v>
      </c>
      <c r="P2" s="118" t="s">
        <v>1463</v>
      </c>
      <c r="Q2" s="118" t="str">
        <f t="shared" ref="Q2:Q4" si="0">IFERROR(DATEDIF($C2,$P2,"d"),"-")</f>
        <v>-</v>
      </c>
      <c r="R2" s="114">
        <v>45755</v>
      </c>
      <c r="S2" s="118">
        <f>IFERROR(DATEDIF($C2,$R2,"d"),"-")</f>
        <v>32</v>
      </c>
      <c r="T2" s="118" t="s">
        <v>1522</v>
      </c>
      <c r="U2" s="112" t="s">
        <v>1463</v>
      </c>
      <c r="V2" s="118" t="str">
        <f t="shared" ref="V2:V4" si="1">IFERROR(DATEDIF($C2,$U2,"d"),"-")</f>
        <v>-</v>
      </c>
      <c r="W2" s="118" t="s">
        <v>1463</v>
      </c>
      <c r="X2" s="112" t="s">
        <v>1463</v>
      </c>
      <c r="Y2" s="118" t="str">
        <f t="shared" ref="Y2:Y4" si="2">IFERROR(DATEDIF($C2,$X2,"d"),"-")</f>
        <v>-</v>
      </c>
      <c r="Z2" s="118" t="s">
        <v>1463</v>
      </c>
      <c r="AA2" s="112" t="s">
        <v>1463</v>
      </c>
      <c r="AB2" s="118" t="str">
        <f t="shared" ref="AB2:AB4" si="3">IFERROR(DATEDIF($C2,$AA2,"d"),"-")</f>
        <v>-</v>
      </c>
      <c r="AC2" s="112" t="s">
        <v>1463</v>
      </c>
      <c r="AD2" s="118" t="str">
        <f t="shared" ref="AD2:AD4" si="4">IFERROR(DATEDIF($C2,$AC2,"d"),"-")</f>
        <v>-</v>
      </c>
      <c r="AE2" s="114">
        <v>45903</v>
      </c>
      <c r="AF2" s="118">
        <f t="shared" ref="AF2:AF4" si="5">IFERROR(DATEDIF($C2,$AE2,"d"),"-")</f>
        <v>180</v>
      </c>
      <c r="AG2" s="116"/>
      <c r="AH2" s="112">
        <f ca="1">IF(OR(ISNUMBER(MATCH($I2,MasterData!$D$3:$D$18,0)),ISNUMBER(MATCH($I2,MasterData!$C$3:$C$18,0))),
    DATEDIF($C2,$G2,"d"),
    DATEDIF($C2,TODAY(),"d"))</f>
        <v>159</v>
      </c>
      <c r="AI2" s="112">
        <f ca="1">IF(AND($AH2&gt;=0,$AH2&lt;=7),1,0)</f>
        <v>0</v>
      </c>
      <c r="AJ2" s="112">
        <f ca="1">IF(AND($AH2&gt;7,AH2&lt;=30),1,0)</f>
        <v>0</v>
      </c>
      <c r="AK2" s="112">
        <f ca="1">IF($AH2&gt;30,1,0)</f>
        <v>1</v>
      </c>
    </row>
    <row r="3" spans="1:37" ht="25" customHeight="1" x14ac:dyDescent="0.35">
      <c r="A3" s="124">
        <v>6000139374</v>
      </c>
      <c r="B3" s="112" t="s">
        <v>254</v>
      </c>
      <c r="C3" s="114">
        <v>45784</v>
      </c>
      <c r="D3" s="114" t="s">
        <v>799</v>
      </c>
      <c r="E3" s="115" t="s">
        <v>797</v>
      </c>
      <c r="F3" s="114" t="s">
        <v>799</v>
      </c>
      <c r="G3" s="113">
        <v>45876</v>
      </c>
      <c r="H3" s="116" t="s">
        <v>241</v>
      </c>
      <c r="I3" s="116" t="s">
        <v>164</v>
      </c>
      <c r="J3" s="117" t="s">
        <v>459</v>
      </c>
      <c r="K3" s="117" t="s">
        <v>1523</v>
      </c>
      <c r="L3" s="109"/>
      <c r="M3" s="116"/>
      <c r="N3" s="114">
        <v>45784</v>
      </c>
      <c r="O3" s="118">
        <f t="shared" ref="O3:O4" si="6">IFERROR(DATEDIF($C3,$N3,"d"),"-")</f>
        <v>0</v>
      </c>
      <c r="P3" s="114">
        <v>45785</v>
      </c>
      <c r="Q3" s="118">
        <f t="shared" si="0"/>
        <v>1</v>
      </c>
      <c r="R3" s="114" t="s">
        <v>1463</v>
      </c>
      <c r="S3" s="118" t="str">
        <f t="shared" ref="S3:S4" si="7">IFERROR(DATEDIF($C3,$R3,"d"),"-")</f>
        <v>-</v>
      </c>
      <c r="T3" s="118" t="s">
        <v>1463</v>
      </c>
      <c r="U3" s="114">
        <v>45785</v>
      </c>
      <c r="V3" s="118">
        <f t="shared" si="1"/>
        <v>1</v>
      </c>
      <c r="W3" s="118">
        <v>3</v>
      </c>
      <c r="X3" s="114">
        <v>45868</v>
      </c>
      <c r="Y3" s="118">
        <f t="shared" si="2"/>
        <v>84</v>
      </c>
      <c r="Z3" s="118" t="s">
        <v>1463</v>
      </c>
      <c r="AA3" s="114">
        <v>45877</v>
      </c>
      <c r="AB3" s="118">
        <f t="shared" si="3"/>
        <v>93</v>
      </c>
      <c r="AC3" s="112" t="s">
        <v>1463</v>
      </c>
      <c r="AD3" s="118" t="str">
        <f t="shared" si="4"/>
        <v>-</v>
      </c>
      <c r="AE3" s="112" t="s">
        <v>1463</v>
      </c>
      <c r="AF3" s="118" t="str">
        <f t="shared" si="5"/>
        <v>-</v>
      </c>
      <c r="AG3" s="116"/>
      <c r="AH3" s="112">
        <f ca="1">IF(OR(ISNUMBER(MATCH($I3,MasterData!$D$3:$D$18,0)),ISNUMBER(MATCH($I3,MasterData!$C$3:$C$18,0))),
    DATEDIF($C3,$G3,"d"),
    DATEDIF($C3,TODAY(),"d"))</f>
        <v>223</v>
      </c>
      <c r="AI3" s="112">
        <f t="shared" ref="AI3:AI35" ca="1" si="8">IF(AND($AH3&gt;=0,$AH3&lt;=7),1,0)</f>
        <v>0</v>
      </c>
      <c r="AJ3" s="112">
        <f t="shared" ref="AJ3:AJ35" ca="1" si="9">IF(AND($AH3&gt;7,AH3&lt;=30),1,0)</f>
        <v>0</v>
      </c>
      <c r="AK3" s="112">
        <f t="shared" ref="AK3:AK35" ca="1" si="10">IF($AH3&gt;30,1,0)</f>
        <v>1</v>
      </c>
    </row>
    <row r="4" spans="1:37" ht="25" customHeight="1" thickBot="1" x14ac:dyDescent="0.4">
      <c r="A4" s="185">
        <v>6000140063</v>
      </c>
      <c r="B4" s="156">
        <v>5975</v>
      </c>
      <c r="C4" s="157">
        <v>45792</v>
      </c>
      <c r="D4" s="157" t="s">
        <v>799</v>
      </c>
      <c r="E4" s="158" t="s">
        <v>797</v>
      </c>
      <c r="F4" s="157" t="s">
        <v>799</v>
      </c>
      <c r="G4" s="159">
        <v>45883</v>
      </c>
      <c r="H4" s="160" t="s">
        <v>241</v>
      </c>
      <c r="I4" s="187" t="s">
        <v>171</v>
      </c>
      <c r="J4" s="161" t="s">
        <v>475</v>
      </c>
      <c r="K4" s="161" t="s">
        <v>1524</v>
      </c>
      <c r="L4" s="162"/>
      <c r="M4" s="160"/>
      <c r="N4" s="157">
        <v>45796</v>
      </c>
      <c r="O4" s="163">
        <f t="shared" si="6"/>
        <v>4</v>
      </c>
      <c r="P4" s="157">
        <v>45796</v>
      </c>
      <c r="Q4" s="163">
        <f t="shared" si="0"/>
        <v>4</v>
      </c>
      <c r="R4" s="157">
        <v>45800</v>
      </c>
      <c r="S4" s="163">
        <f t="shared" si="7"/>
        <v>8</v>
      </c>
      <c r="T4" s="163">
        <v>2</v>
      </c>
      <c r="U4" s="156" t="s">
        <v>1463</v>
      </c>
      <c r="V4" s="163" t="str">
        <f t="shared" si="1"/>
        <v>-</v>
      </c>
      <c r="W4" s="163" t="s">
        <v>1463</v>
      </c>
      <c r="X4" s="156" t="s">
        <v>1463</v>
      </c>
      <c r="Y4" s="163" t="str">
        <f t="shared" si="2"/>
        <v>-</v>
      </c>
      <c r="Z4" s="163" t="s">
        <v>1463</v>
      </c>
      <c r="AA4" s="156" t="s">
        <v>1463</v>
      </c>
      <c r="AB4" s="163" t="str">
        <f t="shared" si="3"/>
        <v>-</v>
      </c>
      <c r="AC4" s="156" t="s">
        <v>1463</v>
      </c>
      <c r="AD4" s="163" t="str">
        <f t="shared" si="4"/>
        <v>-</v>
      </c>
      <c r="AE4" s="156" t="s">
        <v>1463</v>
      </c>
      <c r="AF4" s="163" t="str">
        <f t="shared" si="5"/>
        <v>-</v>
      </c>
      <c r="AG4" s="160"/>
      <c r="AH4" s="156">
        <f ca="1">IF(OR(ISNUMBER(MATCH($I4,MasterData!$D$3:$D$18,0)),ISNUMBER(MATCH($I4,MasterData!$C$3:$C$18,0))),
    DATEDIF($C4,$G4,"d"),
    DATEDIF($C4,TODAY(),"d"))</f>
        <v>91</v>
      </c>
      <c r="AI4" s="156">
        <f t="shared" ca="1" si="8"/>
        <v>0</v>
      </c>
      <c r="AJ4" s="156">
        <f t="shared" ca="1" si="9"/>
        <v>0</v>
      </c>
      <c r="AK4" s="156">
        <f t="shared" ca="1" si="10"/>
        <v>1</v>
      </c>
    </row>
    <row r="5" spans="1:37" ht="25" customHeight="1" thickTop="1" x14ac:dyDescent="0.35">
      <c r="A5" s="147">
        <v>6000141793</v>
      </c>
      <c r="B5" s="148" t="s">
        <v>480</v>
      </c>
      <c r="C5" s="149">
        <v>45810</v>
      </c>
      <c r="D5" s="149" t="s">
        <v>798</v>
      </c>
      <c r="E5" s="150" t="s">
        <v>1520</v>
      </c>
      <c r="F5" s="149" t="s">
        <v>799</v>
      </c>
      <c r="G5" s="151">
        <v>45833</v>
      </c>
      <c r="H5" s="152" t="s">
        <v>241</v>
      </c>
      <c r="I5" s="152" t="s">
        <v>171</v>
      </c>
      <c r="J5" s="153" t="s">
        <v>1525</v>
      </c>
      <c r="K5" s="153" t="s">
        <v>1526</v>
      </c>
      <c r="L5" s="154"/>
      <c r="M5" s="152"/>
      <c r="N5" s="149">
        <v>45810</v>
      </c>
      <c r="O5" s="155">
        <f>IFERROR(DATEDIF($C5,$N5,"d"),"-")</f>
        <v>0</v>
      </c>
      <c r="P5" s="155" t="s">
        <v>1463</v>
      </c>
      <c r="Q5" s="155" t="str">
        <f>IFERROR(DATEDIF($C5,$P5,"d"),"-")</f>
        <v>-</v>
      </c>
      <c r="R5" s="149">
        <v>45826</v>
      </c>
      <c r="S5" s="155">
        <f>IFERROR(DATEDIF($C5,$R5,"d"),"-")</f>
        <v>16</v>
      </c>
      <c r="T5" s="155">
        <v>2</v>
      </c>
      <c r="U5" s="148" t="s">
        <v>1463</v>
      </c>
      <c r="V5" s="155" t="str">
        <f>IFERROR(DATEDIF($C5,$U5,"d"),"-")</f>
        <v>-</v>
      </c>
      <c r="W5" s="155" t="s">
        <v>1463</v>
      </c>
      <c r="X5" s="148" t="s">
        <v>1463</v>
      </c>
      <c r="Y5" s="155" t="str">
        <f>IFERROR(DATEDIF($C5,$X5,"d"),"-")</f>
        <v>-</v>
      </c>
      <c r="Z5" s="155" t="s">
        <v>1463</v>
      </c>
      <c r="AA5" s="148" t="s">
        <v>1463</v>
      </c>
      <c r="AB5" s="155" t="str">
        <f>IFERROR(DATEDIF($C5,$AA5,"d"),"-")</f>
        <v>-</v>
      </c>
      <c r="AC5" s="148" t="s">
        <v>1463</v>
      </c>
      <c r="AD5" s="155" t="str">
        <f>IFERROR(DATEDIF($C5,$AC5,"d"),"-")</f>
        <v>-</v>
      </c>
      <c r="AE5" s="149">
        <v>45833</v>
      </c>
      <c r="AF5" s="155">
        <f>IFERROR(DATEDIF($C5,$AE5,"d"),"-")</f>
        <v>23</v>
      </c>
      <c r="AG5" s="152"/>
      <c r="AH5" s="148">
        <f ca="1">IF(OR(ISNUMBER(MATCH($I5,MasterData!$D$3:$D$18,0)),ISNUMBER(MATCH($I5,MasterData!$C$3:$C$18,0))),
    DATEDIF($C5,$G5,"d"),
    DATEDIF($C5,TODAY(),"d"))</f>
        <v>23</v>
      </c>
      <c r="AI5" s="148">
        <f t="shared" ca="1" si="8"/>
        <v>0</v>
      </c>
      <c r="AJ5" s="148">
        <f t="shared" ca="1" si="9"/>
        <v>1</v>
      </c>
      <c r="AK5" s="148">
        <f t="shared" ca="1" si="10"/>
        <v>0</v>
      </c>
    </row>
    <row r="6" spans="1:37" ht="25" customHeight="1" x14ac:dyDescent="0.35">
      <c r="A6" s="124">
        <v>6000141959</v>
      </c>
      <c r="B6" s="112">
        <v>3011</v>
      </c>
      <c r="C6" s="114">
        <v>45811</v>
      </c>
      <c r="D6" s="114" t="s">
        <v>799</v>
      </c>
      <c r="E6" s="115" t="s">
        <v>1527</v>
      </c>
      <c r="F6" s="114" t="s">
        <v>799</v>
      </c>
      <c r="G6" s="113">
        <v>45819</v>
      </c>
      <c r="H6" s="116" t="s">
        <v>235</v>
      </c>
      <c r="I6" s="116" t="s">
        <v>171</v>
      </c>
      <c r="J6" s="117" t="s">
        <v>563</v>
      </c>
      <c r="K6" s="117" t="s">
        <v>1463</v>
      </c>
      <c r="L6" s="109"/>
      <c r="M6" s="116"/>
      <c r="N6" s="114">
        <v>45811</v>
      </c>
      <c r="O6" s="118">
        <f t="shared" ref="O6:O36" si="11">IFERROR(DATEDIF($C6,$N6,"d"),"-")</f>
        <v>0</v>
      </c>
      <c r="P6" s="118" t="s">
        <v>1463</v>
      </c>
      <c r="Q6" s="118" t="str">
        <f t="shared" ref="Q6:Q39" si="12">IFERROR(DATEDIF($C6,$P6,"d"),"-")</f>
        <v>-</v>
      </c>
      <c r="R6" s="114">
        <v>45812</v>
      </c>
      <c r="S6" s="118">
        <f t="shared" ref="S6:S36" si="13">IFERROR(DATEDIF($C6,$R6,"d"),"-")</f>
        <v>1</v>
      </c>
      <c r="T6" s="118" t="s">
        <v>1463</v>
      </c>
      <c r="U6" s="112" t="s">
        <v>1463</v>
      </c>
      <c r="V6" s="118" t="str">
        <f t="shared" ref="V6:V36" si="14">IFERROR(DATEDIF($C6,$U6,"d"),"-")</f>
        <v>-</v>
      </c>
      <c r="W6" s="118" t="s">
        <v>1463</v>
      </c>
      <c r="X6" s="112" t="s">
        <v>1463</v>
      </c>
      <c r="Y6" s="118" t="str">
        <f t="shared" ref="Y6:Y36" si="15">IFERROR(DATEDIF($C6,$X6,"d"),"-")</f>
        <v>-</v>
      </c>
      <c r="Z6" s="118" t="s">
        <v>1463</v>
      </c>
      <c r="AA6" s="112" t="s">
        <v>1463</v>
      </c>
      <c r="AB6" s="118" t="str">
        <f t="shared" ref="AB6:AB36" si="16">IFERROR(DATEDIF($C6,$AA6,"d"),"-")</f>
        <v>-</v>
      </c>
      <c r="AC6" s="112" t="s">
        <v>1463</v>
      </c>
      <c r="AD6" s="118" t="str">
        <f t="shared" ref="AD6:AD36" si="17">IFERROR(DATEDIF($C6,$AC6,"d"),"-")</f>
        <v>-</v>
      </c>
      <c r="AE6" s="114">
        <v>45819</v>
      </c>
      <c r="AF6" s="118">
        <f t="shared" ref="AF6:AF35" si="18">IFERROR(DATEDIF($C6,$AE6,"d"),"-")</f>
        <v>8</v>
      </c>
      <c r="AG6" s="116"/>
      <c r="AH6" s="112">
        <f ca="1">IF(OR(ISNUMBER(MATCH($I6,MasterData!$D$3:$D$18,0)),ISNUMBER(MATCH($I6,MasterData!$C$3:$C$18,0))),
    DATEDIF($C6,$G6,"d"),
    DATEDIF($C6,TODAY(),"d"))</f>
        <v>8</v>
      </c>
      <c r="AI6" s="112">
        <f t="shared" ca="1" si="8"/>
        <v>0</v>
      </c>
      <c r="AJ6" s="112">
        <f t="shared" ca="1" si="9"/>
        <v>1</v>
      </c>
      <c r="AK6" s="112">
        <f t="shared" ca="1" si="10"/>
        <v>0</v>
      </c>
    </row>
    <row r="7" spans="1:37" ht="25" customHeight="1" x14ac:dyDescent="0.35">
      <c r="A7" s="125">
        <v>6000142018</v>
      </c>
      <c r="B7" s="112">
        <v>5975</v>
      </c>
      <c r="C7" s="114">
        <v>45811</v>
      </c>
      <c r="D7" s="114" t="s">
        <v>798</v>
      </c>
      <c r="E7" s="115" t="s">
        <v>1520</v>
      </c>
      <c r="F7" s="114" t="s">
        <v>799</v>
      </c>
      <c r="G7" s="113">
        <v>45817</v>
      </c>
      <c r="H7" s="116" t="s">
        <v>241</v>
      </c>
      <c r="I7" s="120" t="s">
        <v>171</v>
      </c>
      <c r="J7" s="117" t="s">
        <v>616</v>
      </c>
      <c r="K7" s="117" t="s">
        <v>1528</v>
      </c>
      <c r="L7" s="109"/>
      <c r="M7" s="116"/>
      <c r="N7" s="114">
        <v>45811</v>
      </c>
      <c r="O7" s="118">
        <f t="shared" si="11"/>
        <v>0</v>
      </c>
      <c r="P7" s="118" t="s">
        <v>1463</v>
      </c>
      <c r="Q7" s="118" t="str">
        <f t="shared" si="12"/>
        <v>-</v>
      </c>
      <c r="R7" s="114">
        <v>45812</v>
      </c>
      <c r="S7" s="118">
        <f t="shared" si="13"/>
        <v>1</v>
      </c>
      <c r="T7" s="118" t="s">
        <v>1463</v>
      </c>
      <c r="U7" s="112" t="s">
        <v>1463</v>
      </c>
      <c r="V7" s="118" t="str">
        <f t="shared" si="14"/>
        <v>-</v>
      </c>
      <c r="W7" s="118" t="s">
        <v>1463</v>
      </c>
      <c r="X7" s="112" t="s">
        <v>1463</v>
      </c>
      <c r="Y7" s="118" t="str">
        <f t="shared" si="15"/>
        <v>-</v>
      </c>
      <c r="Z7" s="118" t="s">
        <v>1463</v>
      </c>
      <c r="AA7" s="112" t="s">
        <v>1463</v>
      </c>
      <c r="AB7" s="118" t="str">
        <f t="shared" si="16"/>
        <v>-</v>
      </c>
      <c r="AC7" s="112" t="s">
        <v>1463</v>
      </c>
      <c r="AD7" s="118" t="str">
        <f t="shared" si="17"/>
        <v>-</v>
      </c>
      <c r="AE7" s="114">
        <v>45817</v>
      </c>
      <c r="AF7" s="118">
        <f t="shared" si="18"/>
        <v>6</v>
      </c>
      <c r="AG7" s="116"/>
      <c r="AH7" s="112">
        <f ca="1">IF(OR(ISNUMBER(MATCH($I7,MasterData!$D$3:$D$18,0)),ISNUMBER(MATCH($I7,MasterData!$C$3:$C$18,0))),
    DATEDIF($C7,$G7,"d"),
    DATEDIF($C7,TODAY(),"d"))</f>
        <v>6</v>
      </c>
      <c r="AI7" s="112">
        <f t="shared" ca="1" si="8"/>
        <v>1</v>
      </c>
      <c r="AJ7" s="112">
        <f t="shared" ca="1" si="9"/>
        <v>0</v>
      </c>
      <c r="AK7" s="112">
        <f t="shared" ca="1" si="10"/>
        <v>0</v>
      </c>
    </row>
    <row r="8" spans="1:37" ht="25" customHeight="1" x14ac:dyDescent="0.35">
      <c r="A8" s="125">
        <v>6000142063</v>
      </c>
      <c r="B8" s="112" t="s">
        <v>480</v>
      </c>
      <c r="C8" s="114">
        <v>45811</v>
      </c>
      <c r="D8" s="114" t="s">
        <v>799</v>
      </c>
      <c r="E8" s="115" t="s">
        <v>1520</v>
      </c>
      <c r="F8" s="114" t="s">
        <v>799</v>
      </c>
      <c r="G8" s="113">
        <v>45819</v>
      </c>
      <c r="H8" s="116" t="s">
        <v>241</v>
      </c>
      <c r="I8" s="116" t="s">
        <v>171</v>
      </c>
      <c r="J8" s="117" t="s">
        <v>567</v>
      </c>
      <c r="K8" s="117" t="s">
        <v>1529</v>
      </c>
      <c r="L8" s="109"/>
      <c r="M8" s="116"/>
      <c r="N8" s="114">
        <v>45811</v>
      </c>
      <c r="O8" s="118">
        <f t="shared" si="11"/>
        <v>0</v>
      </c>
      <c r="P8" s="118" t="s">
        <v>1463</v>
      </c>
      <c r="Q8" s="118" t="str">
        <f t="shared" si="12"/>
        <v>-</v>
      </c>
      <c r="R8" s="114">
        <v>45812</v>
      </c>
      <c r="S8" s="118">
        <f t="shared" si="13"/>
        <v>1</v>
      </c>
      <c r="T8" s="118" t="s">
        <v>1463</v>
      </c>
      <c r="U8" s="112" t="s">
        <v>1463</v>
      </c>
      <c r="V8" s="118" t="str">
        <f t="shared" si="14"/>
        <v>-</v>
      </c>
      <c r="W8" s="118" t="s">
        <v>1463</v>
      </c>
      <c r="X8" s="112" t="s">
        <v>1463</v>
      </c>
      <c r="Y8" s="118" t="str">
        <f t="shared" si="15"/>
        <v>-</v>
      </c>
      <c r="Z8" s="118" t="s">
        <v>1463</v>
      </c>
      <c r="AA8" s="112" t="s">
        <v>1463</v>
      </c>
      <c r="AB8" s="118" t="str">
        <f t="shared" si="16"/>
        <v>-</v>
      </c>
      <c r="AC8" s="112" t="s">
        <v>1463</v>
      </c>
      <c r="AD8" s="118" t="str">
        <f t="shared" si="17"/>
        <v>-</v>
      </c>
      <c r="AE8" s="114">
        <v>45819</v>
      </c>
      <c r="AF8" s="118">
        <f t="shared" si="18"/>
        <v>8</v>
      </c>
      <c r="AG8" s="116"/>
      <c r="AH8" s="112">
        <f ca="1">IF(OR(ISNUMBER(MATCH($I8,MasterData!$D$3:$D$18,0)),ISNUMBER(MATCH($I8,MasterData!$C$3:$C$18,0))),
    DATEDIF($C8,$G8,"d"),
    DATEDIF($C8,TODAY(),"d"))</f>
        <v>8</v>
      </c>
      <c r="AI8" s="112">
        <f t="shared" ca="1" si="8"/>
        <v>0</v>
      </c>
      <c r="AJ8" s="112">
        <f t="shared" ca="1" si="9"/>
        <v>1</v>
      </c>
      <c r="AK8" s="112">
        <f t="shared" ca="1" si="10"/>
        <v>0</v>
      </c>
    </row>
    <row r="9" spans="1:37" ht="25" customHeight="1" x14ac:dyDescent="0.35">
      <c r="A9" s="126">
        <v>6000142101</v>
      </c>
      <c r="B9" s="112" t="s">
        <v>506</v>
      </c>
      <c r="C9" s="114">
        <v>45812</v>
      </c>
      <c r="D9" s="114" t="s">
        <v>799</v>
      </c>
      <c r="E9" s="115" t="s">
        <v>1530</v>
      </c>
      <c r="F9" s="114" t="s">
        <v>799</v>
      </c>
      <c r="G9" s="113">
        <v>45846</v>
      </c>
      <c r="H9" s="116" t="s">
        <v>235</v>
      </c>
      <c r="I9" s="116" t="s">
        <v>171</v>
      </c>
      <c r="J9" s="117" t="s">
        <v>569</v>
      </c>
      <c r="K9" s="117" t="s">
        <v>1531</v>
      </c>
      <c r="L9" s="109"/>
      <c r="M9" s="116"/>
      <c r="N9" s="114">
        <v>45812</v>
      </c>
      <c r="O9" s="118">
        <f t="shared" si="11"/>
        <v>0</v>
      </c>
      <c r="P9" s="118" t="s">
        <v>1463</v>
      </c>
      <c r="Q9" s="118" t="str">
        <f t="shared" si="12"/>
        <v>-</v>
      </c>
      <c r="R9" s="114">
        <v>45834</v>
      </c>
      <c r="S9" s="118">
        <f t="shared" si="13"/>
        <v>22</v>
      </c>
      <c r="T9" s="118" t="s">
        <v>1463</v>
      </c>
      <c r="U9" s="112" t="s">
        <v>1463</v>
      </c>
      <c r="V9" s="118" t="str">
        <f t="shared" si="14"/>
        <v>-</v>
      </c>
      <c r="W9" s="118" t="s">
        <v>1463</v>
      </c>
      <c r="X9" s="112" t="s">
        <v>1463</v>
      </c>
      <c r="Y9" s="118" t="str">
        <f t="shared" si="15"/>
        <v>-</v>
      </c>
      <c r="Z9" s="118" t="s">
        <v>1463</v>
      </c>
      <c r="AA9" s="112" t="s">
        <v>1463</v>
      </c>
      <c r="AB9" s="118" t="str">
        <f t="shared" si="16"/>
        <v>-</v>
      </c>
      <c r="AC9" s="112"/>
      <c r="AD9" s="118" t="str">
        <f t="shared" si="17"/>
        <v>-</v>
      </c>
      <c r="AE9" s="114">
        <v>45846</v>
      </c>
      <c r="AF9" s="118">
        <f t="shared" si="18"/>
        <v>34</v>
      </c>
      <c r="AG9" s="116"/>
      <c r="AH9" s="112">
        <f ca="1">IF(OR(ISNUMBER(MATCH($I9,MasterData!$D$3:$D$18,0)),ISNUMBER(MATCH($I9,MasterData!$C$3:$C$18,0))),
    DATEDIF($C9,$G9,"d"),
    DATEDIF($C9,TODAY(),"d"))</f>
        <v>34</v>
      </c>
      <c r="AI9" s="112">
        <f t="shared" ca="1" si="8"/>
        <v>0</v>
      </c>
      <c r="AJ9" s="112">
        <f t="shared" ca="1" si="9"/>
        <v>0</v>
      </c>
      <c r="AK9" s="112">
        <f t="shared" ca="1" si="10"/>
        <v>1</v>
      </c>
    </row>
    <row r="10" spans="1:37" ht="25" customHeight="1" x14ac:dyDescent="0.35">
      <c r="A10" s="126">
        <v>6000142210</v>
      </c>
      <c r="B10" s="112" t="s">
        <v>449</v>
      </c>
      <c r="C10" s="114">
        <v>45812</v>
      </c>
      <c r="D10" s="114" t="s">
        <v>799</v>
      </c>
      <c r="E10" s="115" t="s">
        <v>1520</v>
      </c>
      <c r="F10" s="114" t="s">
        <v>799</v>
      </c>
      <c r="G10" s="113">
        <v>45820</v>
      </c>
      <c r="H10" s="116" t="s">
        <v>241</v>
      </c>
      <c r="I10" s="116" t="s">
        <v>171</v>
      </c>
      <c r="J10" s="117" t="s">
        <v>571</v>
      </c>
      <c r="K10" s="117" t="s">
        <v>1532</v>
      </c>
      <c r="L10" s="109"/>
      <c r="M10" s="116"/>
      <c r="N10" s="114">
        <v>45812</v>
      </c>
      <c r="O10" s="118">
        <f t="shared" si="11"/>
        <v>0</v>
      </c>
      <c r="P10" s="118" t="s">
        <v>1463</v>
      </c>
      <c r="Q10" s="118" t="str">
        <f t="shared" si="12"/>
        <v>-</v>
      </c>
      <c r="R10" s="114">
        <v>45813</v>
      </c>
      <c r="S10" s="118">
        <f t="shared" si="13"/>
        <v>1</v>
      </c>
      <c r="T10" s="118" t="s">
        <v>1463</v>
      </c>
      <c r="U10" s="112" t="s">
        <v>1463</v>
      </c>
      <c r="V10" s="118" t="str">
        <f t="shared" si="14"/>
        <v>-</v>
      </c>
      <c r="W10" s="118" t="s">
        <v>1463</v>
      </c>
      <c r="X10" s="112" t="s">
        <v>1463</v>
      </c>
      <c r="Y10" s="118" t="str">
        <f t="shared" si="15"/>
        <v>-</v>
      </c>
      <c r="Z10" s="118" t="s">
        <v>1463</v>
      </c>
      <c r="AA10" s="112" t="s">
        <v>1463</v>
      </c>
      <c r="AB10" s="118" t="str">
        <f t="shared" si="16"/>
        <v>-</v>
      </c>
      <c r="AC10" s="112"/>
      <c r="AD10" s="118" t="str">
        <f t="shared" si="17"/>
        <v>-</v>
      </c>
      <c r="AE10" s="114">
        <v>45820</v>
      </c>
      <c r="AF10" s="118">
        <f t="shared" si="18"/>
        <v>8</v>
      </c>
      <c r="AG10" s="116"/>
      <c r="AH10" s="112">
        <f ca="1">IF(OR(ISNUMBER(MATCH($I10,MasterData!$D$3:$D$18,0)),ISNUMBER(MATCH($I10,MasterData!$C$3:$C$18,0))),
    DATEDIF($C10,$G10,"d"),
    DATEDIF($C10,TODAY(),"d"))</f>
        <v>8</v>
      </c>
      <c r="AI10" s="112">
        <f t="shared" ca="1" si="8"/>
        <v>0</v>
      </c>
      <c r="AJ10" s="112">
        <f t="shared" ca="1" si="9"/>
        <v>1</v>
      </c>
      <c r="AK10" s="112">
        <f t="shared" ca="1" si="10"/>
        <v>0</v>
      </c>
    </row>
    <row r="11" spans="1:37" ht="25" customHeight="1" x14ac:dyDescent="0.35">
      <c r="A11" s="126">
        <v>6000142258</v>
      </c>
      <c r="B11" s="112" t="s">
        <v>254</v>
      </c>
      <c r="C11" s="114">
        <v>45812</v>
      </c>
      <c r="D11" s="114" t="s">
        <v>799</v>
      </c>
      <c r="E11" s="115" t="s">
        <v>1530</v>
      </c>
      <c r="F11" s="114" t="s">
        <v>799</v>
      </c>
      <c r="G11" s="113">
        <v>45831</v>
      </c>
      <c r="H11" s="116" t="s">
        <v>235</v>
      </c>
      <c r="I11" s="116" t="s">
        <v>171</v>
      </c>
      <c r="J11" s="117" t="s">
        <v>573</v>
      </c>
      <c r="K11" s="117" t="s">
        <v>1533</v>
      </c>
      <c r="L11" s="109"/>
      <c r="M11" s="116"/>
      <c r="N11" s="114">
        <v>45812</v>
      </c>
      <c r="O11" s="118">
        <f t="shared" si="11"/>
        <v>0</v>
      </c>
      <c r="P11" s="118" t="s">
        <v>1463</v>
      </c>
      <c r="Q11" s="118" t="str">
        <f t="shared" si="12"/>
        <v>-</v>
      </c>
      <c r="R11" s="114">
        <v>45824</v>
      </c>
      <c r="S11" s="118">
        <f t="shared" si="13"/>
        <v>12</v>
      </c>
      <c r="T11" s="118" t="s">
        <v>1463</v>
      </c>
      <c r="U11" s="112" t="s">
        <v>1463</v>
      </c>
      <c r="V11" s="118" t="str">
        <f t="shared" si="14"/>
        <v>-</v>
      </c>
      <c r="W11" s="118" t="s">
        <v>1463</v>
      </c>
      <c r="X11" s="112" t="s">
        <v>1463</v>
      </c>
      <c r="Y11" s="118" t="str">
        <f t="shared" si="15"/>
        <v>-</v>
      </c>
      <c r="Z11" s="118" t="s">
        <v>1463</v>
      </c>
      <c r="AA11" s="112" t="s">
        <v>1463</v>
      </c>
      <c r="AB11" s="118" t="str">
        <f t="shared" si="16"/>
        <v>-</v>
      </c>
      <c r="AC11" s="112"/>
      <c r="AD11" s="118" t="str">
        <f t="shared" si="17"/>
        <v>-</v>
      </c>
      <c r="AE11" s="114">
        <v>45831</v>
      </c>
      <c r="AF11" s="118">
        <f t="shared" si="18"/>
        <v>19</v>
      </c>
      <c r="AG11" s="116"/>
      <c r="AH11" s="112">
        <f ca="1">IF(OR(ISNUMBER(MATCH($I11,MasterData!$D$3:$D$18,0)),ISNUMBER(MATCH($I11,MasterData!$C$3:$C$18,0))),
    DATEDIF($C11,$G11,"d"),
    DATEDIF($C11,TODAY(),"d"))</f>
        <v>19</v>
      </c>
      <c r="AI11" s="112">
        <f t="shared" ca="1" si="8"/>
        <v>0</v>
      </c>
      <c r="AJ11" s="112">
        <f t="shared" ca="1" si="9"/>
        <v>1</v>
      </c>
      <c r="AK11" s="112">
        <f t="shared" ca="1" si="10"/>
        <v>0</v>
      </c>
    </row>
    <row r="12" spans="1:37" ht="25" customHeight="1" x14ac:dyDescent="0.35">
      <c r="A12" s="127">
        <v>6000142276</v>
      </c>
      <c r="B12" s="112" t="s">
        <v>506</v>
      </c>
      <c r="C12" s="114">
        <v>45812</v>
      </c>
      <c r="D12" s="114" t="s">
        <v>799</v>
      </c>
      <c r="E12" s="115" t="s">
        <v>1534</v>
      </c>
      <c r="F12" s="114" t="s">
        <v>1463</v>
      </c>
      <c r="G12" s="113">
        <v>45855</v>
      </c>
      <c r="H12" s="116" t="s">
        <v>235</v>
      </c>
      <c r="I12" s="116" t="s">
        <v>171</v>
      </c>
      <c r="J12" s="117" t="s">
        <v>576</v>
      </c>
      <c r="K12" s="117" t="s">
        <v>1535</v>
      </c>
      <c r="L12" s="109"/>
      <c r="M12" s="116"/>
      <c r="N12" s="114">
        <v>45813</v>
      </c>
      <c r="O12" s="118">
        <f t="shared" si="11"/>
        <v>1</v>
      </c>
      <c r="P12" s="118" t="s">
        <v>1463</v>
      </c>
      <c r="Q12" s="118" t="str">
        <f t="shared" si="12"/>
        <v>-</v>
      </c>
      <c r="R12" s="114">
        <v>45824</v>
      </c>
      <c r="S12" s="118">
        <f t="shared" si="13"/>
        <v>12</v>
      </c>
      <c r="T12" s="118">
        <v>5</v>
      </c>
      <c r="U12" s="112" t="s">
        <v>1463</v>
      </c>
      <c r="V12" s="118" t="str">
        <f t="shared" si="14"/>
        <v>-</v>
      </c>
      <c r="W12" s="118" t="s">
        <v>1463</v>
      </c>
      <c r="X12" s="112" t="s">
        <v>1463</v>
      </c>
      <c r="Y12" s="118" t="str">
        <f t="shared" si="15"/>
        <v>-</v>
      </c>
      <c r="Z12" s="118" t="s">
        <v>1463</v>
      </c>
      <c r="AA12" s="112" t="s">
        <v>1463</v>
      </c>
      <c r="AB12" s="118" t="str">
        <f t="shared" si="16"/>
        <v>-</v>
      </c>
      <c r="AC12" s="112"/>
      <c r="AD12" s="118" t="str">
        <f t="shared" si="17"/>
        <v>-</v>
      </c>
      <c r="AE12" s="114">
        <v>45855</v>
      </c>
      <c r="AF12" s="118">
        <f t="shared" si="18"/>
        <v>43</v>
      </c>
      <c r="AG12" s="116"/>
      <c r="AH12" s="112">
        <f ca="1">IF(OR(ISNUMBER(MATCH($I12,MasterData!$D$3:$D$18,0)),ISNUMBER(MATCH($I12,MasterData!$C$3:$C$18,0))),
    DATEDIF($C12,$G12,"d"),
    DATEDIF($C12,TODAY(),"d"))</f>
        <v>43</v>
      </c>
      <c r="AI12" s="112">
        <f t="shared" ca="1" si="8"/>
        <v>0</v>
      </c>
      <c r="AJ12" s="112">
        <f t="shared" ca="1" si="9"/>
        <v>0</v>
      </c>
      <c r="AK12" s="112">
        <f t="shared" ca="1" si="10"/>
        <v>1</v>
      </c>
    </row>
    <row r="13" spans="1:37" ht="25" customHeight="1" x14ac:dyDescent="0.35">
      <c r="A13" s="126">
        <v>6000142286</v>
      </c>
      <c r="B13" s="112" t="s">
        <v>231</v>
      </c>
      <c r="C13" s="114">
        <v>45813</v>
      </c>
      <c r="D13" s="114" t="s">
        <v>799</v>
      </c>
      <c r="E13" s="115" t="s">
        <v>1520</v>
      </c>
      <c r="F13" s="114" t="s">
        <v>799</v>
      </c>
      <c r="G13" s="113">
        <v>45840</v>
      </c>
      <c r="H13" s="116" t="s">
        <v>241</v>
      </c>
      <c r="I13" s="116" t="s">
        <v>171</v>
      </c>
      <c r="J13" s="117" t="s">
        <v>319</v>
      </c>
      <c r="K13" s="117" t="s">
        <v>1536</v>
      </c>
      <c r="L13" s="109"/>
      <c r="M13" s="116"/>
      <c r="N13" s="114">
        <v>45813</v>
      </c>
      <c r="O13" s="118">
        <f t="shared" si="11"/>
        <v>0</v>
      </c>
      <c r="P13" s="118" t="s">
        <v>1463</v>
      </c>
      <c r="Q13" s="118" t="str">
        <f t="shared" si="12"/>
        <v>-</v>
      </c>
      <c r="R13" s="114">
        <v>45813</v>
      </c>
      <c r="S13" s="118">
        <f t="shared" si="13"/>
        <v>0</v>
      </c>
      <c r="T13" s="118">
        <v>4</v>
      </c>
      <c r="U13" s="112" t="s">
        <v>1463</v>
      </c>
      <c r="V13" s="118" t="str">
        <f t="shared" si="14"/>
        <v>-</v>
      </c>
      <c r="W13" s="118" t="s">
        <v>1463</v>
      </c>
      <c r="X13" s="112" t="s">
        <v>1463</v>
      </c>
      <c r="Y13" s="118" t="str">
        <f t="shared" si="15"/>
        <v>-</v>
      </c>
      <c r="Z13" s="118" t="s">
        <v>1463</v>
      </c>
      <c r="AA13" s="112" t="s">
        <v>1463</v>
      </c>
      <c r="AB13" s="118" t="str">
        <f t="shared" si="16"/>
        <v>-</v>
      </c>
      <c r="AC13" s="112"/>
      <c r="AD13" s="118" t="str">
        <f t="shared" si="17"/>
        <v>-</v>
      </c>
      <c r="AE13" s="114">
        <v>45840</v>
      </c>
      <c r="AF13" s="118">
        <f t="shared" si="18"/>
        <v>27</v>
      </c>
      <c r="AG13" s="116"/>
      <c r="AH13" s="112">
        <f ca="1">IF(OR(ISNUMBER(MATCH($I13,MasterData!$D$3:$D$18,0)),ISNUMBER(MATCH($I13,MasterData!$C$3:$C$18,0))),
    DATEDIF($C13,$G13,"d"),
    DATEDIF($C13,TODAY(),"d"))</f>
        <v>27</v>
      </c>
      <c r="AI13" s="112">
        <f t="shared" ca="1" si="8"/>
        <v>0</v>
      </c>
      <c r="AJ13" s="112">
        <f t="shared" ca="1" si="9"/>
        <v>1</v>
      </c>
      <c r="AK13" s="112">
        <f t="shared" ca="1" si="10"/>
        <v>0</v>
      </c>
    </row>
    <row r="14" spans="1:37" ht="25" customHeight="1" x14ac:dyDescent="0.35">
      <c r="A14" s="126">
        <v>6000142434</v>
      </c>
      <c r="B14" s="112" t="s">
        <v>251</v>
      </c>
      <c r="C14" s="114">
        <v>45813</v>
      </c>
      <c r="D14" s="114" t="s">
        <v>799</v>
      </c>
      <c r="E14" s="115" t="s">
        <v>797</v>
      </c>
      <c r="F14" s="114" t="s">
        <v>799</v>
      </c>
      <c r="G14" s="113">
        <v>45814</v>
      </c>
      <c r="H14" s="116" t="s">
        <v>347</v>
      </c>
      <c r="I14" s="116" t="s">
        <v>164</v>
      </c>
      <c r="J14" s="117" t="s">
        <v>1537</v>
      </c>
      <c r="K14" s="133" t="s">
        <v>1538</v>
      </c>
      <c r="L14" s="109"/>
      <c r="M14" s="116"/>
      <c r="N14" s="114">
        <v>45813</v>
      </c>
      <c r="O14" s="118">
        <f t="shared" si="11"/>
        <v>0</v>
      </c>
      <c r="P14" s="118" t="s">
        <v>1463</v>
      </c>
      <c r="Q14" s="118" t="str">
        <f t="shared" si="12"/>
        <v>-</v>
      </c>
      <c r="R14" s="114">
        <v>45813</v>
      </c>
      <c r="S14" s="118">
        <f t="shared" si="13"/>
        <v>0</v>
      </c>
      <c r="T14" s="118">
        <v>1</v>
      </c>
      <c r="U14" s="114">
        <v>45831</v>
      </c>
      <c r="V14" s="118">
        <f t="shared" si="14"/>
        <v>18</v>
      </c>
      <c r="W14" s="118">
        <v>2</v>
      </c>
      <c r="X14" s="114">
        <v>45856</v>
      </c>
      <c r="Y14" s="118">
        <f t="shared" si="15"/>
        <v>43</v>
      </c>
      <c r="Z14" s="118">
        <v>3</v>
      </c>
      <c r="AA14" s="112" t="s">
        <v>1463</v>
      </c>
      <c r="AB14" s="118" t="str">
        <f t="shared" si="16"/>
        <v>-</v>
      </c>
      <c r="AC14" s="114" t="s">
        <v>1463</v>
      </c>
      <c r="AD14" s="118" t="str">
        <f t="shared" si="17"/>
        <v>-</v>
      </c>
      <c r="AE14" s="112" t="s">
        <v>1463</v>
      </c>
      <c r="AF14" s="118" t="str">
        <f t="shared" si="18"/>
        <v>-</v>
      </c>
      <c r="AG14" s="116"/>
      <c r="AH14" s="112">
        <f ca="1">IF(OR(ISNUMBER(MATCH($I14,MasterData!$D$3:$D$18,0)),ISNUMBER(MATCH($I14,MasterData!$C$3:$C$18,0))),
    DATEDIF($C14,$G14,"d"),
    DATEDIF($C14,TODAY(),"d"))</f>
        <v>194</v>
      </c>
      <c r="AI14" s="112">
        <f t="shared" ca="1" si="8"/>
        <v>0</v>
      </c>
      <c r="AJ14" s="112">
        <f t="shared" ca="1" si="9"/>
        <v>0</v>
      </c>
      <c r="AK14" s="112">
        <f t="shared" ca="1" si="10"/>
        <v>1</v>
      </c>
    </row>
    <row r="15" spans="1:37" ht="25" customHeight="1" x14ac:dyDescent="0.35">
      <c r="A15" s="126">
        <v>6000142441</v>
      </c>
      <c r="B15" s="112" t="s">
        <v>231</v>
      </c>
      <c r="C15" s="114">
        <v>45813</v>
      </c>
      <c r="D15" s="114" t="s">
        <v>799</v>
      </c>
      <c r="E15" s="115" t="s">
        <v>797</v>
      </c>
      <c r="F15" s="114" t="s">
        <v>799</v>
      </c>
      <c r="G15" s="113">
        <v>45903</v>
      </c>
      <c r="H15" s="116" t="s">
        <v>235</v>
      </c>
      <c r="I15" s="191" t="s">
        <v>187</v>
      </c>
      <c r="J15" s="117" t="s">
        <v>579</v>
      </c>
      <c r="K15" s="133" t="s">
        <v>1539</v>
      </c>
      <c r="L15" s="109"/>
      <c r="M15" s="116"/>
      <c r="N15" s="114">
        <v>45814</v>
      </c>
      <c r="O15" s="118">
        <f t="shared" si="11"/>
        <v>1</v>
      </c>
      <c r="P15" s="114">
        <v>45827</v>
      </c>
      <c r="Q15" s="195">
        <f>P15-N15</f>
        <v>13</v>
      </c>
      <c r="R15" s="114" t="s">
        <v>1463</v>
      </c>
      <c r="S15" s="118" t="str">
        <f t="shared" si="13"/>
        <v>-</v>
      </c>
      <c r="T15" s="118" t="s">
        <v>1463</v>
      </c>
      <c r="U15" s="114">
        <v>45828</v>
      </c>
      <c r="V15" s="118">
        <f t="shared" si="14"/>
        <v>15</v>
      </c>
      <c r="W15" s="118">
        <v>2</v>
      </c>
      <c r="X15" s="114">
        <v>45840</v>
      </c>
      <c r="Y15" s="118">
        <f t="shared" si="15"/>
        <v>27</v>
      </c>
      <c r="Z15" s="118">
        <v>2</v>
      </c>
      <c r="AA15" s="114">
        <v>45902</v>
      </c>
      <c r="AB15" s="118">
        <f t="shared" si="16"/>
        <v>89</v>
      </c>
      <c r="AC15" s="114">
        <v>45903</v>
      </c>
      <c r="AD15" s="118">
        <f t="shared" si="17"/>
        <v>90</v>
      </c>
      <c r="AE15" s="114" t="s">
        <v>1463</v>
      </c>
      <c r="AF15" s="118" t="str">
        <f t="shared" si="18"/>
        <v>-</v>
      </c>
      <c r="AG15" s="116"/>
      <c r="AH15" s="112">
        <f ca="1">IF(OR(ISNUMBER(MATCH($I15,MasterData!$D$3:$D$18,0)),ISNUMBER(MATCH($I15,MasterData!$C$3:$C$18,0))),
    DATEDIF($C15,$G15,"d"),
    DATEDIF($C15,TODAY(),"d"))</f>
        <v>194</v>
      </c>
      <c r="AI15" s="112">
        <f t="shared" ca="1" si="8"/>
        <v>0</v>
      </c>
      <c r="AJ15" s="112">
        <f t="shared" ca="1" si="9"/>
        <v>0</v>
      </c>
      <c r="AK15" s="112">
        <f t="shared" ca="1" si="10"/>
        <v>1</v>
      </c>
    </row>
    <row r="16" spans="1:37" ht="25" customHeight="1" x14ac:dyDescent="0.35">
      <c r="A16" s="126">
        <v>6000142666</v>
      </c>
      <c r="B16" s="112" t="s">
        <v>480</v>
      </c>
      <c r="C16" s="114">
        <v>45818</v>
      </c>
      <c r="D16" s="114" t="s">
        <v>799</v>
      </c>
      <c r="E16" s="115" t="s">
        <v>1540</v>
      </c>
      <c r="F16" s="114" t="s">
        <v>798</v>
      </c>
      <c r="G16" s="113">
        <v>45833</v>
      </c>
      <c r="H16" s="116" t="s">
        <v>241</v>
      </c>
      <c r="I16" s="116" t="s">
        <v>171</v>
      </c>
      <c r="J16" s="117" t="s">
        <v>585</v>
      </c>
      <c r="K16" s="135" t="s">
        <v>1541</v>
      </c>
      <c r="L16" s="109"/>
      <c r="M16" s="116"/>
      <c r="N16" s="114">
        <v>45821</v>
      </c>
      <c r="O16" s="118">
        <f t="shared" si="11"/>
        <v>3</v>
      </c>
      <c r="P16" s="114">
        <v>45826</v>
      </c>
      <c r="Q16" s="118">
        <f t="shared" si="12"/>
        <v>8</v>
      </c>
      <c r="R16" s="114">
        <v>45826</v>
      </c>
      <c r="S16" s="118">
        <f t="shared" si="13"/>
        <v>8</v>
      </c>
      <c r="T16" s="118" t="s">
        <v>1463</v>
      </c>
      <c r="U16" s="112" t="s">
        <v>1463</v>
      </c>
      <c r="V16" s="118" t="str">
        <f t="shared" si="14"/>
        <v>-</v>
      </c>
      <c r="W16" s="118" t="s">
        <v>1463</v>
      </c>
      <c r="X16" s="112" t="s">
        <v>1463</v>
      </c>
      <c r="Y16" s="118" t="str">
        <f t="shared" si="15"/>
        <v>-</v>
      </c>
      <c r="Z16" s="118" t="s">
        <v>1463</v>
      </c>
      <c r="AA16" s="118" t="s">
        <v>1463</v>
      </c>
      <c r="AB16" s="118" t="str">
        <f t="shared" si="16"/>
        <v>-</v>
      </c>
      <c r="AC16" s="118" t="s">
        <v>1463</v>
      </c>
      <c r="AD16" s="118" t="str">
        <f t="shared" si="17"/>
        <v>-</v>
      </c>
      <c r="AE16" s="114">
        <v>45833</v>
      </c>
      <c r="AF16" s="118">
        <f t="shared" si="18"/>
        <v>15</v>
      </c>
      <c r="AG16" s="116"/>
      <c r="AH16" s="112">
        <f ca="1">IF(OR(ISNUMBER(MATCH($I16,MasterData!$D$3:$D$18,0)),ISNUMBER(MATCH($I16,MasterData!$C$3:$C$18,0))),
    DATEDIF($C16,$G16,"d"),
    DATEDIF($C16,TODAY(),"d"))</f>
        <v>15</v>
      </c>
      <c r="AI16" s="112">
        <f t="shared" ca="1" si="8"/>
        <v>0</v>
      </c>
      <c r="AJ16" s="112">
        <f t="shared" ca="1" si="9"/>
        <v>1</v>
      </c>
      <c r="AK16" s="112">
        <f t="shared" ca="1" si="10"/>
        <v>0</v>
      </c>
    </row>
    <row r="17" spans="1:37" ht="25" customHeight="1" x14ac:dyDescent="0.35">
      <c r="A17" s="126">
        <v>6000142675</v>
      </c>
      <c r="B17" s="112" t="s">
        <v>254</v>
      </c>
      <c r="C17" s="114">
        <v>45818</v>
      </c>
      <c r="D17" s="114" t="s">
        <v>799</v>
      </c>
      <c r="E17" s="115" t="s">
        <v>1520</v>
      </c>
      <c r="F17" s="114" t="s">
        <v>799</v>
      </c>
      <c r="G17" s="113">
        <v>45857</v>
      </c>
      <c r="H17" s="116" t="s">
        <v>241</v>
      </c>
      <c r="I17" s="116" t="s">
        <v>171</v>
      </c>
      <c r="J17" s="117" t="s">
        <v>586</v>
      </c>
      <c r="K17" s="133" t="s">
        <v>1542</v>
      </c>
      <c r="L17" s="109"/>
      <c r="M17" s="116"/>
      <c r="N17" s="114">
        <v>45821</v>
      </c>
      <c r="O17" s="118">
        <f t="shared" si="11"/>
        <v>3</v>
      </c>
      <c r="P17" s="114">
        <v>45831</v>
      </c>
      <c r="Q17" s="195">
        <f t="shared" si="12"/>
        <v>13</v>
      </c>
      <c r="R17" s="114">
        <v>45838</v>
      </c>
      <c r="S17" s="118">
        <f t="shared" si="13"/>
        <v>20</v>
      </c>
      <c r="T17" s="118" t="s">
        <v>1463</v>
      </c>
      <c r="U17" s="112" t="s">
        <v>1463</v>
      </c>
      <c r="V17" s="118" t="str">
        <f t="shared" si="14"/>
        <v>-</v>
      </c>
      <c r="W17" s="118" t="s">
        <v>1463</v>
      </c>
      <c r="X17" s="112" t="s">
        <v>1463</v>
      </c>
      <c r="Y17" s="118" t="str">
        <f t="shared" si="15"/>
        <v>-</v>
      </c>
      <c r="Z17" s="118" t="s">
        <v>1463</v>
      </c>
      <c r="AA17" s="112" t="s">
        <v>1463</v>
      </c>
      <c r="AB17" s="118" t="str">
        <f t="shared" si="16"/>
        <v>-</v>
      </c>
      <c r="AC17" s="112" t="s">
        <v>1463</v>
      </c>
      <c r="AD17" s="118" t="str">
        <f t="shared" si="17"/>
        <v>-</v>
      </c>
      <c r="AE17" s="114">
        <v>45857</v>
      </c>
      <c r="AF17" s="118">
        <f t="shared" si="18"/>
        <v>39</v>
      </c>
      <c r="AG17" s="116"/>
      <c r="AH17" s="112">
        <f ca="1">IF(OR(ISNUMBER(MATCH($I17,MasterData!$D$3:$D$18,0)),ISNUMBER(MATCH($I17,MasterData!$C$3:$C$18,0))),
    DATEDIF($C17,$G17,"d"),
    DATEDIF($C17,TODAY(),"d"))</f>
        <v>39</v>
      </c>
      <c r="AI17" s="112">
        <f t="shared" ca="1" si="8"/>
        <v>0</v>
      </c>
      <c r="AJ17" s="112">
        <f t="shared" ca="1" si="9"/>
        <v>0</v>
      </c>
      <c r="AK17" s="112">
        <f t="shared" ca="1" si="10"/>
        <v>1</v>
      </c>
    </row>
    <row r="18" spans="1:37" ht="25" customHeight="1" x14ac:dyDescent="0.35">
      <c r="A18" s="126">
        <v>6000142800</v>
      </c>
      <c r="B18" s="112" t="s">
        <v>480</v>
      </c>
      <c r="C18" s="114">
        <v>45819</v>
      </c>
      <c r="D18" s="114" t="s">
        <v>799</v>
      </c>
      <c r="E18" s="115" t="s">
        <v>1520</v>
      </c>
      <c r="F18" s="114" t="s">
        <v>799</v>
      </c>
      <c r="G18" s="113">
        <v>45840</v>
      </c>
      <c r="H18" s="116" t="s">
        <v>241</v>
      </c>
      <c r="I18" s="116" t="s">
        <v>171</v>
      </c>
      <c r="J18" s="117" t="s">
        <v>592</v>
      </c>
      <c r="K18" s="135" t="s">
        <v>1543</v>
      </c>
      <c r="L18" s="109"/>
      <c r="M18" s="116"/>
      <c r="N18" s="114">
        <v>45819</v>
      </c>
      <c r="O18" s="118">
        <f t="shared" si="11"/>
        <v>0</v>
      </c>
      <c r="P18" s="114">
        <v>45833</v>
      </c>
      <c r="Q18" s="195">
        <f t="shared" si="12"/>
        <v>14</v>
      </c>
      <c r="R18" s="114">
        <v>45833</v>
      </c>
      <c r="S18" s="118">
        <f t="shared" si="13"/>
        <v>14</v>
      </c>
      <c r="T18" s="118" t="s">
        <v>1463</v>
      </c>
      <c r="U18" s="118" t="s">
        <v>1463</v>
      </c>
      <c r="V18" s="118" t="str">
        <f t="shared" si="14"/>
        <v>-</v>
      </c>
      <c r="W18" s="118" t="s">
        <v>1463</v>
      </c>
      <c r="X18" s="118" t="s">
        <v>1463</v>
      </c>
      <c r="Y18" s="118" t="str">
        <f t="shared" si="15"/>
        <v>-</v>
      </c>
      <c r="Z18" s="118" t="s">
        <v>1463</v>
      </c>
      <c r="AA18" s="118" t="s">
        <v>1463</v>
      </c>
      <c r="AB18" s="118" t="str">
        <f t="shared" si="16"/>
        <v>-</v>
      </c>
      <c r="AC18" s="118" t="s">
        <v>1463</v>
      </c>
      <c r="AD18" s="118" t="str">
        <f t="shared" si="17"/>
        <v>-</v>
      </c>
      <c r="AE18" s="114">
        <v>45840</v>
      </c>
      <c r="AF18" s="118">
        <f t="shared" si="18"/>
        <v>21</v>
      </c>
      <c r="AG18" s="116"/>
      <c r="AH18" s="112">
        <f ca="1">IF(OR(ISNUMBER(MATCH($I18,MasterData!$D$3:$D$18,0)),ISNUMBER(MATCH($I18,MasterData!$C$3:$C$18,0))),
    DATEDIF($C18,$G18,"d"),
    DATEDIF($C18,TODAY(),"d"))</f>
        <v>21</v>
      </c>
      <c r="AI18" s="112">
        <f t="shared" ca="1" si="8"/>
        <v>0</v>
      </c>
      <c r="AJ18" s="112">
        <f t="shared" ca="1" si="9"/>
        <v>1</v>
      </c>
      <c r="AK18" s="112">
        <f t="shared" ca="1" si="10"/>
        <v>0</v>
      </c>
    </row>
    <row r="19" spans="1:37" ht="25" customHeight="1" x14ac:dyDescent="0.35">
      <c r="A19" s="126">
        <v>6000142856</v>
      </c>
      <c r="B19" s="112" t="s">
        <v>594</v>
      </c>
      <c r="C19" s="114">
        <v>45819</v>
      </c>
      <c r="D19" s="114" t="s">
        <v>799</v>
      </c>
      <c r="E19" s="115" t="s">
        <v>1527</v>
      </c>
      <c r="F19" s="114" t="s">
        <v>799</v>
      </c>
      <c r="G19" s="113">
        <v>45826</v>
      </c>
      <c r="H19" s="116" t="s">
        <v>241</v>
      </c>
      <c r="I19" s="116" t="s">
        <v>171</v>
      </c>
      <c r="J19" s="117" t="s">
        <v>595</v>
      </c>
      <c r="K19" s="117" t="s">
        <v>1544</v>
      </c>
      <c r="L19" s="109"/>
      <c r="M19" s="116"/>
      <c r="N19" s="114">
        <v>45819</v>
      </c>
      <c r="O19" s="118">
        <f t="shared" si="11"/>
        <v>0</v>
      </c>
      <c r="P19" s="114">
        <v>45819</v>
      </c>
      <c r="Q19" s="118">
        <f t="shared" si="12"/>
        <v>0</v>
      </c>
      <c r="R19" s="114">
        <v>45819</v>
      </c>
      <c r="S19" s="118">
        <f t="shared" si="13"/>
        <v>0</v>
      </c>
      <c r="T19" s="118" t="s">
        <v>1463</v>
      </c>
      <c r="U19" s="118" t="s">
        <v>1463</v>
      </c>
      <c r="V19" s="118" t="str">
        <f t="shared" si="14"/>
        <v>-</v>
      </c>
      <c r="W19" s="118" t="s">
        <v>1463</v>
      </c>
      <c r="X19" s="118" t="s">
        <v>1463</v>
      </c>
      <c r="Y19" s="118" t="str">
        <f t="shared" si="15"/>
        <v>-</v>
      </c>
      <c r="Z19" s="118" t="s">
        <v>1463</v>
      </c>
      <c r="AA19" s="118" t="s">
        <v>1463</v>
      </c>
      <c r="AB19" s="118" t="str">
        <f t="shared" si="16"/>
        <v>-</v>
      </c>
      <c r="AC19" s="118" t="s">
        <v>1463</v>
      </c>
      <c r="AD19" s="118" t="str">
        <f t="shared" si="17"/>
        <v>-</v>
      </c>
      <c r="AE19" s="114">
        <v>45826</v>
      </c>
      <c r="AF19" s="118">
        <f t="shared" si="18"/>
        <v>7</v>
      </c>
      <c r="AG19" s="116"/>
      <c r="AH19" s="112">
        <f ca="1">IF(OR(ISNUMBER(MATCH($I19,MasterData!$D$3:$D$18,0)),ISNUMBER(MATCH($I19,MasterData!$C$3:$C$18,0))),
    DATEDIF($C19,$G19,"d"),
    DATEDIF($C19,TODAY(),"d"))</f>
        <v>7</v>
      </c>
      <c r="AI19" s="112">
        <f t="shared" ca="1" si="8"/>
        <v>1</v>
      </c>
      <c r="AJ19" s="112">
        <f t="shared" ca="1" si="9"/>
        <v>0</v>
      </c>
      <c r="AK19" s="112">
        <f t="shared" ca="1" si="10"/>
        <v>0</v>
      </c>
    </row>
    <row r="20" spans="1:37" ht="25" customHeight="1" x14ac:dyDescent="0.35">
      <c r="A20" s="136">
        <v>6000142896</v>
      </c>
      <c r="B20" s="137" t="s">
        <v>254</v>
      </c>
      <c r="C20" s="138">
        <v>45819</v>
      </c>
      <c r="D20" s="138" t="str">
        <f>D14</f>
        <v>N</v>
      </c>
      <c r="E20" s="138" t="str">
        <f t="shared" ref="E20:AG20" si="19">E14</f>
        <v>Bug</v>
      </c>
      <c r="F20" s="138" t="str">
        <f t="shared" si="19"/>
        <v>N</v>
      </c>
      <c r="G20" s="186">
        <f t="shared" si="19"/>
        <v>45814</v>
      </c>
      <c r="H20" s="138" t="str">
        <f t="shared" si="19"/>
        <v>2: High</v>
      </c>
      <c r="I20" s="138" t="str">
        <f t="shared" si="19"/>
        <v>In Process</v>
      </c>
      <c r="J20" s="139" t="str">
        <f t="shared" si="19"/>
        <v>No substitution rules can be edited.</v>
      </c>
      <c r="K20" s="138" t="str">
        <f t="shared" si="19"/>
        <v>- Product Issue afecting multiple customers
- Related to ticket 6000142896
- Multiple iterations with SAP support since June 23rd
- Last 5 OSS notes were provided on July 25th
- Testing in S-Line completed on August 6th
- 2 OSS notes were analyzed and found not applicable to Siemens version
- Last CI also didn't solve the problem</v>
      </c>
      <c r="L20" s="138">
        <f t="shared" si="19"/>
        <v>0</v>
      </c>
      <c r="M20" s="138">
        <f t="shared" si="19"/>
        <v>0</v>
      </c>
      <c r="N20" s="138">
        <f t="shared" si="19"/>
        <v>45813</v>
      </c>
      <c r="O20" s="140">
        <f t="shared" si="19"/>
        <v>0</v>
      </c>
      <c r="P20" s="138" t="str">
        <f t="shared" si="19"/>
        <v>-</v>
      </c>
      <c r="Q20" s="140" t="str">
        <f t="shared" si="19"/>
        <v>-</v>
      </c>
      <c r="R20" s="138">
        <f t="shared" si="19"/>
        <v>45813</v>
      </c>
      <c r="S20" s="141">
        <f t="shared" si="19"/>
        <v>0</v>
      </c>
      <c r="T20" s="141">
        <f t="shared" si="19"/>
        <v>1</v>
      </c>
      <c r="U20" s="138">
        <f t="shared" si="19"/>
        <v>45831</v>
      </c>
      <c r="V20" s="141">
        <f t="shared" si="19"/>
        <v>18</v>
      </c>
      <c r="W20" s="141">
        <f t="shared" si="19"/>
        <v>2</v>
      </c>
      <c r="X20" s="138">
        <f t="shared" si="19"/>
        <v>45856</v>
      </c>
      <c r="Y20" s="141">
        <f t="shared" si="19"/>
        <v>43</v>
      </c>
      <c r="Z20" s="141">
        <f t="shared" si="19"/>
        <v>3</v>
      </c>
      <c r="AA20" s="138" t="str">
        <f t="shared" si="19"/>
        <v>-</v>
      </c>
      <c r="AB20" s="140" t="str">
        <f t="shared" si="19"/>
        <v>-</v>
      </c>
      <c r="AC20" s="138" t="str">
        <f t="shared" si="19"/>
        <v>-</v>
      </c>
      <c r="AD20" s="141" t="str">
        <f t="shared" si="19"/>
        <v>-</v>
      </c>
      <c r="AE20" s="138" t="s">
        <v>1463</v>
      </c>
      <c r="AF20" s="140" t="str">
        <f t="shared" si="19"/>
        <v>-</v>
      </c>
      <c r="AG20" s="138">
        <f t="shared" si="19"/>
        <v>0</v>
      </c>
      <c r="AH20" s="137">
        <f ca="1">AH14</f>
        <v>194</v>
      </c>
      <c r="AI20" s="137">
        <f t="shared" ca="1" si="8"/>
        <v>0</v>
      </c>
      <c r="AJ20" s="137">
        <f t="shared" ca="1" si="9"/>
        <v>0</v>
      </c>
      <c r="AK20" s="137">
        <f t="shared" ca="1" si="10"/>
        <v>1</v>
      </c>
    </row>
    <row r="21" spans="1:37" ht="25" customHeight="1" x14ac:dyDescent="0.35">
      <c r="A21" s="124">
        <v>6000143191</v>
      </c>
      <c r="B21" s="112" t="s">
        <v>254</v>
      </c>
      <c r="C21" s="114">
        <v>45821</v>
      </c>
      <c r="D21" s="114" t="s">
        <v>799</v>
      </c>
      <c r="E21" s="115" t="s">
        <v>797</v>
      </c>
      <c r="F21" s="114" t="s">
        <v>799</v>
      </c>
      <c r="G21" s="113">
        <v>45845</v>
      </c>
      <c r="H21" s="116" t="s">
        <v>241</v>
      </c>
      <c r="I21" s="116" t="s">
        <v>171</v>
      </c>
      <c r="J21" s="116" t="s">
        <v>597</v>
      </c>
      <c r="K21" s="133" t="s">
        <v>1463</v>
      </c>
      <c r="L21" s="109"/>
      <c r="M21" s="116"/>
      <c r="N21" s="114">
        <v>45821</v>
      </c>
      <c r="O21" s="118">
        <f t="shared" si="11"/>
        <v>0</v>
      </c>
      <c r="P21" s="114">
        <v>45821</v>
      </c>
      <c r="Q21" s="118">
        <f t="shared" si="12"/>
        <v>0</v>
      </c>
      <c r="R21" s="114" t="s">
        <v>1463</v>
      </c>
      <c r="S21" s="118" t="str">
        <f t="shared" si="13"/>
        <v>-</v>
      </c>
      <c r="T21" s="118" t="s">
        <v>1463</v>
      </c>
      <c r="U21" s="112" t="s">
        <v>1463</v>
      </c>
      <c r="V21" s="118" t="str">
        <f t="shared" si="14"/>
        <v>-</v>
      </c>
      <c r="W21" s="118" t="s">
        <v>1463</v>
      </c>
      <c r="X21" s="114">
        <v>45827</v>
      </c>
      <c r="Y21" s="118">
        <f t="shared" si="15"/>
        <v>6</v>
      </c>
      <c r="Z21" s="118">
        <v>1</v>
      </c>
      <c r="AA21" s="114">
        <v>45831</v>
      </c>
      <c r="AB21" s="118">
        <f t="shared" si="16"/>
        <v>10</v>
      </c>
      <c r="AC21" s="112" t="s">
        <v>1545</v>
      </c>
      <c r="AD21" s="118" t="str">
        <f t="shared" si="17"/>
        <v>-</v>
      </c>
      <c r="AE21" s="114">
        <v>45838</v>
      </c>
      <c r="AF21" s="118">
        <f t="shared" si="18"/>
        <v>17</v>
      </c>
      <c r="AG21" s="116"/>
      <c r="AH21" s="112">
        <f ca="1">IF(OR(ISNUMBER(MATCH($I21,MasterData!$D$3:$D$18,0)),ISNUMBER(MATCH($I21,MasterData!$C$3:$C$18,0))),
    DATEDIF($C21,$G21,"d"),
    DATEDIF($C21,TODAY(),"d"))</f>
        <v>24</v>
      </c>
      <c r="AI21" s="112">
        <f t="shared" ca="1" si="8"/>
        <v>0</v>
      </c>
      <c r="AJ21" s="112">
        <f t="shared" ca="1" si="9"/>
        <v>1</v>
      </c>
      <c r="AK21" s="112">
        <f t="shared" ca="1" si="10"/>
        <v>0</v>
      </c>
    </row>
    <row r="22" spans="1:37" ht="25" customHeight="1" x14ac:dyDescent="0.35">
      <c r="A22" s="124">
        <v>6000143230</v>
      </c>
      <c r="B22" s="112" t="s">
        <v>254</v>
      </c>
      <c r="C22" s="114">
        <v>45821</v>
      </c>
      <c r="D22" s="114" t="s">
        <v>799</v>
      </c>
      <c r="E22" s="115" t="s">
        <v>797</v>
      </c>
      <c r="F22" s="114" t="s">
        <v>799</v>
      </c>
      <c r="G22" s="113">
        <v>45845</v>
      </c>
      <c r="H22" s="116" t="s">
        <v>241</v>
      </c>
      <c r="I22" s="116" t="s">
        <v>171</v>
      </c>
      <c r="J22" s="116" t="s">
        <v>598</v>
      </c>
      <c r="K22" s="135" t="s">
        <v>1546</v>
      </c>
      <c r="L22" s="109"/>
      <c r="M22" s="116"/>
      <c r="N22" s="114">
        <v>45821</v>
      </c>
      <c r="O22" s="118">
        <f t="shared" si="11"/>
        <v>0</v>
      </c>
      <c r="P22" s="114">
        <v>45827</v>
      </c>
      <c r="Q22" s="118">
        <f t="shared" si="12"/>
        <v>6</v>
      </c>
      <c r="R22" s="114">
        <v>45833</v>
      </c>
      <c r="S22" s="118">
        <f t="shared" si="13"/>
        <v>12</v>
      </c>
      <c r="T22" s="118">
        <v>2</v>
      </c>
      <c r="U22" s="112" t="s">
        <v>1463</v>
      </c>
      <c r="V22" s="118" t="str">
        <f t="shared" si="14"/>
        <v>-</v>
      </c>
      <c r="W22" s="118" t="s">
        <v>1463</v>
      </c>
      <c r="X22" s="112" t="s">
        <v>1463</v>
      </c>
      <c r="Y22" s="118" t="str">
        <f t="shared" si="15"/>
        <v>-</v>
      </c>
      <c r="Z22" s="118" t="s">
        <v>1463</v>
      </c>
      <c r="AA22" s="112" t="s">
        <v>1463</v>
      </c>
      <c r="AB22" s="118" t="str">
        <f t="shared" si="16"/>
        <v>-</v>
      </c>
      <c r="AC22" s="112" t="s">
        <v>1463</v>
      </c>
      <c r="AD22" s="118" t="str">
        <f t="shared" si="17"/>
        <v>-</v>
      </c>
      <c r="AE22" s="114">
        <v>45845</v>
      </c>
      <c r="AF22" s="118">
        <f t="shared" si="18"/>
        <v>24</v>
      </c>
      <c r="AG22" s="116"/>
      <c r="AH22" s="112">
        <f ca="1">IF(OR(ISNUMBER(MATCH($I22,MasterData!$D$3:$D$18,0)),ISNUMBER(MATCH($I22,MasterData!$C$3:$C$18,0))),
    DATEDIF($C22,$G22,"d"),
    DATEDIF($C22,TODAY(),"d"))</f>
        <v>24</v>
      </c>
      <c r="AI22" s="112">
        <f t="shared" ca="1" si="8"/>
        <v>0</v>
      </c>
      <c r="AJ22" s="112">
        <f t="shared" ca="1" si="9"/>
        <v>1</v>
      </c>
      <c r="AK22" s="112">
        <f t="shared" ca="1" si="10"/>
        <v>0</v>
      </c>
    </row>
    <row r="23" spans="1:37" ht="25" customHeight="1" x14ac:dyDescent="0.35">
      <c r="A23" s="124">
        <v>6000143231</v>
      </c>
      <c r="B23" s="112" t="s">
        <v>254</v>
      </c>
      <c r="C23" s="114">
        <v>45821</v>
      </c>
      <c r="D23" s="114" t="s">
        <v>799</v>
      </c>
      <c r="E23" s="115" t="s">
        <v>1540</v>
      </c>
      <c r="F23" s="114" t="s">
        <v>799</v>
      </c>
      <c r="G23" s="113">
        <v>45848</v>
      </c>
      <c r="H23" s="116" t="s">
        <v>241</v>
      </c>
      <c r="I23" s="116" t="s">
        <v>171</v>
      </c>
      <c r="J23" s="116" t="s">
        <v>599</v>
      </c>
      <c r="K23" s="117" t="s">
        <v>1547</v>
      </c>
      <c r="L23" s="109"/>
      <c r="M23" s="116"/>
      <c r="N23" s="114">
        <v>45827</v>
      </c>
      <c r="O23" s="118">
        <f t="shared" si="11"/>
        <v>6</v>
      </c>
      <c r="P23" s="114">
        <v>45827</v>
      </c>
      <c r="Q23" s="118">
        <f t="shared" si="12"/>
        <v>6</v>
      </c>
      <c r="R23" s="114">
        <v>45835</v>
      </c>
      <c r="S23" s="118">
        <f t="shared" si="13"/>
        <v>14</v>
      </c>
      <c r="T23" s="118">
        <v>1</v>
      </c>
      <c r="U23" s="112" t="s">
        <v>1463</v>
      </c>
      <c r="V23" s="118" t="str">
        <f t="shared" si="14"/>
        <v>-</v>
      </c>
      <c r="W23" s="112" t="s">
        <v>1463</v>
      </c>
      <c r="X23" s="112" t="s">
        <v>1463</v>
      </c>
      <c r="Y23" s="118" t="str">
        <f t="shared" si="15"/>
        <v>-</v>
      </c>
      <c r="Z23" s="112" t="s">
        <v>1463</v>
      </c>
      <c r="AA23" s="112" t="s">
        <v>1463</v>
      </c>
      <c r="AB23" s="118" t="str">
        <f t="shared" si="16"/>
        <v>-</v>
      </c>
      <c r="AC23" s="112" t="s">
        <v>1463</v>
      </c>
      <c r="AD23" s="118" t="str">
        <f t="shared" si="17"/>
        <v>-</v>
      </c>
      <c r="AE23" s="114">
        <v>45848</v>
      </c>
      <c r="AF23" s="118">
        <f t="shared" si="18"/>
        <v>27</v>
      </c>
      <c r="AG23" s="116"/>
      <c r="AH23" s="112">
        <f ca="1">IF(OR(ISNUMBER(MATCH($I23,MasterData!$D$3:$D$18,0)),ISNUMBER(MATCH($I23,MasterData!$C$3:$C$18,0))),
    DATEDIF($C23,$G23,"d"),
    DATEDIF($C23,TODAY(),"d"))</f>
        <v>27</v>
      </c>
      <c r="AI23" s="112">
        <f t="shared" ca="1" si="8"/>
        <v>0</v>
      </c>
      <c r="AJ23" s="112">
        <f t="shared" ca="1" si="9"/>
        <v>1</v>
      </c>
      <c r="AK23" s="112">
        <f t="shared" ca="1" si="10"/>
        <v>0</v>
      </c>
    </row>
    <row r="24" spans="1:37" ht="25" customHeight="1" x14ac:dyDescent="0.35">
      <c r="A24" s="124">
        <v>6000143290</v>
      </c>
      <c r="B24" s="112" t="s">
        <v>254</v>
      </c>
      <c r="C24" s="114">
        <v>45824</v>
      </c>
      <c r="D24" s="114" t="s">
        <v>799</v>
      </c>
      <c r="E24" s="115" t="s">
        <v>797</v>
      </c>
      <c r="F24" s="114" t="s">
        <v>799</v>
      </c>
      <c r="G24" s="113">
        <v>45845</v>
      </c>
      <c r="H24" s="116" t="s">
        <v>241</v>
      </c>
      <c r="I24" s="116" t="s">
        <v>171</v>
      </c>
      <c r="J24" s="116" t="s">
        <v>605</v>
      </c>
      <c r="K24" s="133" t="s">
        <v>1463</v>
      </c>
      <c r="L24" s="109"/>
      <c r="M24" s="116"/>
      <c r="N24" s="114">
        <v>45825</v>
      </c>
      <c r="O24" s="118">
        <f t="shared" si="11"/>
        <v>1</v>
      </c>
      <c r="P24" s="114">
        <v>45825</v>
      </c>
      <c r="Q24" s="118">
        <f t="shared" si="12"/>
        <v>1</v>
      </c>
      <c r="R24" s="112" t="s">
        <v>1463</v>
      </c>
      <c r="S24" s="118" t="str">
        <f t="shared" si="13"/>
        <v>-</v>
      </c>
      <c r="T24" s="112" t="s">
        <v>1463</v>
      </c>
      <c r="U24" s="112" t="s">
        <v>1463</v>
      </c>
      <c r="V24" s="118" t="str">
        <f t="shared" si="14"/>
        <v>-</v>
      </c>
      <c r="W24" s="112" t="s">
        <v>1463</v>
      </c>
      <c r="X24" s="114">
        <v>45827</v>
      </c>
      <c r="Y24" s="118">
        <f t="shared" si="15"/>
        <v>3</v>
      </c>
      <c r="Z24" s="118">
        <v>1</v>
      </c>
      <c r="AA24" s="112" t="s">
        <v>1545</v>
      </c>
      <c r="AB24" s="118" t="str">
        <f t="shared" si="16"/>
        <v>-</v>
      </c>
      <c r="AC24" s="114">
        <v>45833</v>
      </c>
      <c r="AD24" s="118">
        <f t="shared" si="17"/>
        <v>9</v>
      </c>
      <c r="AE24" s="114">
        <v>45838</v>
      </c>
      <c r="AF24" s="118">
        <f t="shared" si="18"/>
        <v>14</v>
      </c>
      <c r="AG24" s="116"/>
      <c r="AH24" s="112">
        <f ca="1">IF(OR(ISNUMBER(MATCH($I24,MasterData!$D$3:$D$18,0)),ISNUMBER(MATCH($I24,MasterData!$C$3:$C$18,0))),
    DATEDIF($C24,$G24,"d"),
    DATEDIF($C24,TODAY(),"d"))</f>
        <v>21</v>
      </c>
      <c r="AI24" s="112">
        <f t="shared" ca="1" si="8"/>
        <v>0</v>
      </c>
      <c r="AJ24" s="112">
        <f t="shared" ca="1" si="9"/>
        <v>1</v>
      </c>
      <c r="AK24" s="112">
        <f t="shared" ca="1" si="10"/>
        <v>0</v>
      </c>
    </row>
    <row r="25" spans="1:37" ht="25" customHeight="1" x14ac:dyDescent="0.35">
      <c r="A25" s="124">
        <v>6000143384</v>
      </c>
      <c r="B25" s="112" t="s">
        <v>480</v>
      </c>
      <c r="C25" s="114">
        <v>45824</v>
      </c>
      <c r="D25" s="114" t="s">
        <v>799</v>
      </c>
      <c r="E25" s="115" t="s">
        <v>797</v>
      </c>
      <c r="F25" s="114" t="s">
        <v>799</v>
      </c>
      <c r="G25" s="113">
        <v>45833</v>
      </c>
      <c r="H25" s="116" t="s">
        <v>241</v>
      </c>
      <c r="I25" s="116" t="s">
        <v>171</v>
      </c>
      <c r="J25" s="116" t="s">
        <v>610</v>
      </c>
      <c r="K25" s="117" t="s">
        <v>1548</v>
      </c>
      <c r="L25" s="109"/>
      <c r="M25" s="116"/>
      <c r="N25" s="114">
        <v>45825</v>
      </c>
      <c r="O25" s="118">
        <f t="shared" si="11"/>
        <v>1</v>
      </c>
      <c r="P25" s="114">
        <v>45826</v>
      </c>
      <c r="Q25" s="118">
        <f t="shared" si="12"/>
        <v>2</v>
      </c>
      <c r="R25" s="114">
        <v>45826</v>
      </c>
      <c r="S25" s="118">
        <f t="shared" si="13"/>
        <v>2</v>
      </c>
      <c r="T25" s="112" t="s">
        <v>1463</v>
      </c>
      <c r="U25" s="112" t="s">
        <v>1463</v>
      </c>
      <c r="V25" s="118" t="str">
        <f t="shared" si="14"/>
        <v>-</v>
      </c>
      <c r="W25" s="112" t="s">
        <v>1463</v>
      </c>
      <c r="X25" s="112" t="s">
        <v>1463</v>
      </c>
      <c r="Y25" s="118" t="str">
        <f t="shared" si="15"/>
        <v>-</v>
      </c>
      <c r="Z25" s="112" t="s">
        <v>1463</v>
      </c>
      <c r="AA25" s="112" t="s">
        <v>1463</v>
      </c>
      <c r="AB25" s="118" t="str">
        <f t="shared" si="16"/>
        <v>-</v>
      </c>
      <c r="AC25" s="112" t="s">
        <v>1463</v>
      </c>
      <c r="AD25" s="118" t="str">
        <f t="shared" si="17"/>
        <v>-</v>
      </c>
      <c r="AE25" s="114">
        <v>45833</v>
      </c>
      <c r="AF25" s="118">
        <f t="shared" si="18"/>
        <v>9</v>
      </c>
      <c r="AG25" s="116"/>
      <c r="AH25" s="112">
        <f ca="1">IF(OR(ISNUMBER(MATCH($I25,MasterData!$D$3:$D$18,0)),ISNUMBER(MATCH($I25,MasterData!$C$3:$C$18,0))),
    DATEDIF($C25,$G25,"d"),
    DATEDIF($C25,TODAY(),"d"))</f>
        <v>9</v>
      </c>
      <c r="AI25" s="112">
        <f t="shared" ca="1" si="8"/>
        <v>0</v>
      </c>
      <c r="AJ25" s="112">
        <f t="shared" ca="1" si="9"/>
        <v>1</v>
      </c>
      <c r="AK25" s="112">
        <f t="shared" ca="1" si="10"/>
        <v>0</v>
      </c>
    </row>
    <row r="26" spans="1:37" ht="25" customHeight="1" x14ac:dyDescent="0.35">
      <c r="A26" s="124">
        <v>6000143505</v>
      </c>
      <c r="B26" s="112" t="s">
        <v>480</v>
      </c>
      <c r="C26" s="114">
        <v>45825</v>
      </c>
      <c r="D26" s="114" t="s">
        <v>799</v>
      </c>
      <c r="E26" s="115" t="s">
        <v>1520</v>
      </c>
      <c r="F26" s="114" t="s">
        <v>799</v>
      </c>
      <c r="G26" s="113">
        <v>45862</v>
      </c>
      <c r="H26" s="116" t="s">
        <v>241</v>
      </c>
      <c r="I26" s="116" t="s">
        <v>171</v>
      </c>
      <c r="J26" s="116" t="s">
        <v>1549</v>
      </c>
      <c r="K26" s="135" t="s">
        <v>1550</v>
      </c>
      <c r="L26" s="109"/>
      <c r="M26" s="116"/>
      <c r="N26" s="114">
        <v>45825</v>
      </c>
      <c r="O26" s="118">
        <f t="shared" si="11"/>
        <v>0</v>
      </c>
      <c r="P26" s="114">
        <v>45847</v>
      </c>
      <c r="Q26" s="195">
        <f t="shared" si="12"/>
        <v>22</v>
      </c>
      <c r="R26" s="114">
        <v>45848</v>
      </c>
      <c r="S26" s="118">
        <f t="shared" si="13"/>
        <v>23</v>
      </c>
      <c r="T26" s="112" t="s">
        <v>1463</v>
      </c>
      <c r="U26" s="112" t="s">
        <v>1463</v>
      </c>
      <c r="V26" s="118" t="str">
        <f t="shared" si="14"/>
        <v>-</v>
      </c>
      <c r="W26" s="112" t="s">
        <v>1463</v>
      </c>
      <c r="X26" s="112" t="s">
        <v>1463</v>
      </c>
      <c r="Y26" s="118" t="str">
        <f t="shared" si="15"/>
        <v>-</v>
      </c>
      <c r="Z26" s="112" t="s">
        <v>1463</v>
      </c>
      <c r="AA26" s="112" t="s">
        <v>1463</v>
      </c>
      <c r="AB26" s="118" t="str">
        <f t="shared" si="16"/>
        <v>-</v>
      </c>
      <c r="AC26" s="112" t="s">
        <v>1463</v>
      </c>
      <c r="AD26" s="118" t="str">
        <f t="shared" si="17"/>
        <v>-</v>
      </c>
      <c r="AE26" s="114">
        <v>45852</v>
      </c>
      <c r="AF26" s="118">
        <f t="shared" si="18"/>
        <v>27</v>
      </c>
      <c r="AG26" s="116"/>
      <c r="AH26" s="112">
        <f ca="1">IF(OR(ISNUMBER(MATCH($I26,MasterData!$D$3:$D$18,0)),ISNUMBER(MATCH($I26,MasterData!$C$3:$C$18,0))),
    DATEDIF($C26,$G26,"d"),
    DATEDIF($C26,TODAY(),"d"))</f>
        <v>37</v>
      </c>
      <c r="AI26" s="112">
        <f t="shared" ca="1" si="8"/>
        <v>0</v>
      </c>
      <c r="AJ26" s="112">
        <f t="shared" ca="1" si="9"/>
        <v>0</v>
      </c>
      <c r="AK26" s="112">
        <f t="shared" ca="1" si="10"/>
        <v>1</v>
      </c>
    </row>
    <row r="27" spans="1:37" ht="25" customHeight="1" x14ac:dyDescent="0.35">
      <c r="A27" s="124">
        <v>6000143525</v>
      </c>
      <c r="B27" s="112" t="s">
        <v>480</v>
      </c>
      <c r="C27" s="114">
        <v>45825</v>
      </c>
      <c r="D27" s="114" t="s">
        <v>799</v>
      </c>
      <c r="E27" s="115" t="s">
        <v>1520</v>
      </c>
      <c r="F27" s="114" t="s">
        <v>799</v>
      </c>
      <c r="G27" s="113">
        <v>45842</v>
      </c>
      <c r="H27" s="116" t="s">
        <v>241</v>
      </c>
      <c r="I27" s="116" t="s">
        <v>171</v>
      </c>
      <c r="J27" s="116" t="s">
        <v>614</v>
      </c>
      <c r="K27" s="133" t="s">
        <v>1463</v>
      </c>
      <c r="L27" s="109"/>
      <c r="M27" s="116"/>
      <c r="N27" s="114">
        <v>45826</v>
      </c>
      <c r="O27" s="118">
        <f t="shared" si="11"/>
        <v>1</v>
      </c>
      <c r="P27" s="114">
        <v>45826</v>
      </c>
      <c r="Q27" s="118">
        <f t="shared" si="12"/>
        <v>1</v>
      </c>
      <c r="R27" s="114" t="s">
        <v>1463</v>
      </c>
      <c r="S27" s="118" t="str">
        <f t="shared" si="13"/>
        <v>-</v>
      </c>
      <c r="T27" s="118" t="s">
        <v>1463</v>
      </c>
      <c r="U27" s="112" t="s">
        <v>1463</v>
      </c>
      <c r="V27" s="118" t="str">
        <f t="shared" si="14"/>
        <v>-</v>
      </c>
      <c r="W27" s="118" t="s">
        <v>1463</v>
      </c>
      <c r="X27" s="114">
        <v>45826</v>
      </c>
      <c r="Y27" s="118">
        <f t="shared" si="15"/>
        <v>1</v>
      </c>
      <c r="Z27" s="118">
        <v>1</v>
      </c>
      <c r="AA27" s="114">
        <v>45827</v>
      </c>
      <c r="AB27" s="118">
        <f t="shared" si="16"/>
        <v>2</v>
      </c>
      <c r="AC27" s="114">
        <v>45831</v>
      </c>
      <c r="AD27" s="118">
        <f t="shared" si="17"/>
        <v>6</v>
      </c>
      <c r="AE27" s="114">
        <v>45832</v>
      </c>
      <c r="AF27" s="118">
        <f t="shared" si="18"/>
        <v>7</v>
      </c>
      <c r="AG27" s="116"/>
      <c r="AH27" s="112">
        <f ca="1">IF(OR(ISNUMBER(MATCH($I27,MasterData!$D$3:$D$18,0)),ISNUMBER(MATCH($I27,MasterData!$C$3:$C$18,0))),
    DATEDIF($C27,$G27,"d"),
    DATEDIF($C27,TODAY(),"d"))</f>
        <v>17</v>
      </c>
      <c r="AI27" s="112">
        <f t="shared" ca="1" si="8"/>
        <v>0</v>
      </c>
      <c r="AJ27" s="112">
        <f t="shared" ca="1" si="9"/>
        <v>1</v>
      </c>
      <c r="AK27" s="112">
        <f t="shared" ca="1" si="10"/>
        <v>0</v>
      </c>
    </row>
    <row r="28" spans="1:37" ht="25" customHeight="1" x14ac:dyDescent="0.35">
      <c r="A28" s="126">
        <v>6000143567</v>
      </c>
      <c r="B28" s="112" t="s">
        <v>231</v>
      </c>
      <c r="C28" s="114">
        <v>45826</v>
      </c>
      <c r="D28" s="114" t="s">
        <v>799</v>
      </c>
      <c r="E28" s="115" t="s">
        <v>1520</v>
      </c>
      <c r="F28" s="114" t="s">
        <v>799</v>
      </c>
      <c r="G28" s="113">
        <v>45833</v>
      </c>
      <c r="H28" s="116" t="s">
        <v>241</v>
      </c>
      <c r="I28" s="116" t="s">
        <v>171</v>
      </c>
      <c r="J28" s="117" t="s">
        <v>616</v>
      </c>
      <c r="K28" s="117"/>
      <c r="L28" s="109"/>
      <c r="M28" s="116"/>
      <c r="N28" s="114">
        <v>45826</v>
      </c>
      <c r="O28" s="118">
        <f t="shared" si="11"/>
        <v>0</v>
      </c>
      <c r="P28" s="114">
        <v>45826</v>
      </c>
      <c r="Q28" s="118">
        <f t="shared" si="12"/>
        <v>0</v>
      </c>
      <c r="R28" s="114">
        <v>45826</v>
      </c>
      <c r="S28" s="118">
        <f t="shared" si="13"/>
        <v>0</v>
      </c>
      <c r="T28" s="118" t="s">
        <v>1463</v>
      </c>
      <c r="U28" s="112" t="s">
        <v>1463</v>
      </c>
      <c r="V28" s="118" t="str">
        <f t="shared" si="14"/>
        <v>-</v>
      </c>
      <c r="W28" s="118" t="s">
        <v>1463</v>
      </c>
      <c r="X28" s="112" t="s">
        <v>1463</v>
      </c>
      <c r="Y28" s="118" t="str">
        <f t="shared" si="15"/>
        <v>-</v>
      </c>
      <c r="Z28" s="118" t="s">
        <v>1463</v>
      </c>
      <c r="AA28" s="112" t="s">
        <v>1463</v>
      </c>
      <c r="AB28" s="118" t="str">
        <f t="shared" si="16"/>
        <v>-</v>
      </c>
      <c r="AC28" s="112" t="s">
        <v>1463</v>
      </c>
      <c r="AD28" s="118" t="str">
        <f t="shared" si="17"/>
        <v>-</v>
      </c>
      <c r="AE28" s="114">
        <v>45826</v>
      </c>
      <c r="AF28" s="118">
        <f t="shared" si="18"/>
        <v>0</v>
      </c>
      <c r="AG28" s="116"/>
      <c r="AH28" s="112">
        <f ca="1">IF(OR(ISNUMBER(MATCH($I28,MasterData!$D$3:$D$18,0)),ISNUMBER(MATCH($I28,MasterData!$C$3:$C$18,0))),
    DATEDIF($C28,$G28,"d"),
    DATEDIF($C28,TODAY(),"d"))</f>
        <v>7</v>
      </c>
      <c r="AI28" s="112">
        <f t="shared" ca="1" si="8"/>
        <v>1</v>
      </c>
      <c r="AJ28" s="112">
        <f t="shared" ca="1" si="9"/>
        <v>0</v>
      </c>
      <c r="AK28" s="112">
        <f t="shared" ca="1" si="10"/>
        <v>0</v>
      </c>
    </row>
    <row r="29" spans="1:37" ht="25" customHeight="1" x14ac:dyDescent="0.35">
      <c r="A29" s="127" t="s">
        <v>8</v>
      </c>
      <c r="B29" s="112" t="s">
        <v>660</v>
      </c>
      <c r="C29" s="114">
        <v>45826</v>
      </c>
      <c r="D29" s="114" t="s">
        <v>799</v>
      </c>
      <c r="E29" s="115" t="s">
        <v>1520</v>
      </c>
      <c r="F29" s="114" t="s">
        <v>799</v>
      </c>
      <c r="G29" s="113">
        <v>45903</v>
      </c>
      <c r="H29" s="116" t="s">
        <v>235</v>
      </c>
      <c r="I29" s="116" t="s">
        <v>164</v>
      </c>
      <c r="J29" s="117" t="s">
        <v>662</v>
      </c>
      <c r="K29" s="133" t="s">
        <v>1551</v>
      </c>
      <c r="L29" s="188"/>
      <c r="M29" s="116"/>
      <c r="N29" s="114">
        <v>45827</v>
      </c>
      <c r="O29" s="118">
        <f t="shared" si="11"/>
        <v>1</v>
      </c>
      <c r="P29" s="118"/>
      <c r="Q29" s="118" t="str">
        <f t="shared" si="12"/>
        <v>-</v>
      </c>
      <c r="R29" s="114"/>
      <c r="S29" s="118" t="str">
        <f t="shared" si="13"/>
        <v>-</v>
      </c>
      <c r="T29" s="118"/>
      <c r="U29" s="114">
        <v>45849</v>
      </c>
      <c r="V29" s="118">
        <f t="shared" si="14"/>
        <v>23</v>
      </c>
      <c r="W29" s="118">
        <v>2</v>
      </c>
      <c r="X29" s="112" t="s">
        <v>1463</v>
      </c>
      <c r="Y29" s="118" t="str">
        <f t="shared" si="15"/>
        <v>-</v>
      </c>
      <c r="Z29" s="118"/>
      <c r="AA29" s="112" t="s">
        <v>1463</v>
      </c>
      <c r="AB29" s="118" t="str">
        <f t="shared" si="16"/>
        <v>-</v>
      </c>
      <c r="AC29" s="114">
        <v>45868</v>
      </c>
      <c r="AD29" s="118">
        <f t="shared" si="17"/>
        <v>42</v>
      </c>
      <c r="AE29" s="114" t="s">
        <v>1463</v>
      </c>
      <c r="AF29" s="118" t="str">
        <f t="shared" si="18"/>
        <v>-</v>
      </c>
      <c r="AG29" s="116"/>
      <c r="AH29" s="112">
        <f ca="1">IF(OR(ISNUMBER(MATCH($I29,MasterData!$D$3:$D$18,0)),ISNUMBER(MATCH($I29,MasterData!$C$3:$C$18,0))),
    DATEDIF($C29,$G29,"d"),
    DATEDIF($C29,TODAY(),"d"))</f>
        <v>181</v>
      </c>
      <c r="AI29" s="112">
        <f t="shared" ca="1" si="8"/>
        <v>0</v>
      </c>
      <c r="AJ29" s="112">
        <f t="shared" ca="1" si="9"/>
        <v>0</v>
      </c>
      <c r="AK29" s="112">
        <f t="shared" ca="1" si="10"/>
        <v>1</v>
      </c>
    </row>
    <row r="30" spans="1:37" ht="25" customHeight="1" x14ac:dyDescent="0.35">
      <c r="A30" s="127" t="s">
        <v>10</v>
      </c>
      <c r="B30" s="112" t="s">
        <v>231</v>
      </c>
      <c r="C30" s="114">
        <v>45828</v>
      </c>
      <c r="D30" s="114" t="s">
        <v>799</v>
      </c>
      <c r="E30" s="115" t="s">
        <v>1520</v>
      </c>
      <c r="F30" s="114" t="s">
        <v>799</v>
      </c>
      <c r="G30" s="113">
        <v>45895</v>
      </c>
      <c r="H30" s="116" t="s">
        <v>235</v>
      </c>
      <c r="I30" s="116" t="s">
        <v>171</v>
      </c>
      <c r="J30" s="117" t="s">
        <v>670</v>
      </c>
      <c r="K30" s="117" t="s">
        <v>1552</v>
      </c>
      <c r="L30" s="188"/>
      <c r="M30" s="116"/>
      <c r="N30" s="114">
        <v>45831</v>
      </c>
      <c r="O30" s="118">
        <f>IFERROR(DATEDIF($C30,$N30,"d"),"-")</f>
        <v>3</v>
      </c>
      <c r="P30" s="114">
        <v>45835</v>
      </c>
      <c r="Q30" s="118">
        <f>IFERROR(DATEDIF($C30,$P30,"d"),"-")</f>
        <v>7</v>
      </c>
      <c r="R30" s="189" t="s">
        <v>1463</v>
      </c>
      <c r="S30" s="118" t="str">
        <f>IFERROR(DATEDIF($C30,$R30,"d"),"-")</f>
        <v>-</v>
      </c>
      <c r="T30" s="118"/>
      <c r="U30" s="114">
        <v>45854</v>
      </c>
      <c r="V30" s="118">
        <f>IFERROR(DATEDIF($C30,$U30,"d"),"-")</f>
        <v>26</v>
      </c>
      <c r="W30" s="118">
        <v>2</v>
      </c>
      <c r="X30" s="189" t="s">
        <v>1463</v>
      </c>
      <c r="Y30" s="118" t="str">
        <f>IFERROR(DATEDIF($C30,$X30,"d"),"-")</f>
        <v>-</v>
      </c>
      <c r="Z30" s="118"/>
      <c r="AA30" s="189" t="s">
        <v>1463</v>
      </c>
      <c r="AB30" s="118" t="str">
        <f>IFERROR(DATEDIF($C30,$AA30,"d"),"-")</f>
        <v>-</v>
      </c>
      <c r="AC30" s="190" t="s">
        <v>1463</v>
      </c>
      <c r="AD30" s="118" t="str">
        <f>IFERROR(DATEDIF($C30,$AC30,"d"),"-")</f>
        <v>-</v>
      </c>
      <c r="AE30" s="114">
        <v>45895</v>
      </c>
      <c r="AF30" s="118">
        <f>IFERROR(DATEDIF($C30,$AE30,"d"),"-")</f>
        <v>67</v>
      </c>
      <c r="AG30" s="116"/>
      <c r="AH30" s="112">
        <f ca="1">IF(OR(ISNUMBER(MATCH($I30,MasterData!$D$3:$D$18,0)),ISNUMBER(MATCH($I30,MasterData!$C$3:$C$18,0))),
    DATEDIF($C30,$G30,"d"),
    DATEDIF($C30,TODAY(),"d"))</f>
        <v>67</v>
      </c>
      <c r="AI30" s="112">
        <f t="shared" ca="1" si="8"/>
        <v>0</v>
      </c>
      <c r="AJ30" s="112">
        <f t="shared" ref="AJ30" ca="1" si="20">IF(AND($AH30&gt;7,AH30&lt;=30),1,0)</f>
        <v>0</v>
      </c>
      <c r="AK30" s="112">
        <f t="shared" ca="1" si="10"/>
        <v>1</v>
      </c>
    </row>
    <row r="31" spans="1:37" ht="25" customHeight="1" x14ac:dyDescent="0.35">
      <c r="A31" s="126">
        <v>6000144089</v>
      </c>
      <c r="B31" s="112" t="s">
        <v>231</v>
      </c>
      <c r="C31" s="114">
        <v>45833</v>
      </c>
      <c r="D31" s="114" t="s">
        <v>799</v>
      </c>
      <c r="E31" s="115" t="s">
        <v>1520</v>
      </c>
      <c r="F31" s="114" t="s">
        <v>799</v>
      </c>
      <c r="G31" s="113">
        <v>45843</v>
      </c>
      <c r="H31" s="116" t="s">
        <v>241</v>
      </c>
      <c r="I31" s="116" t="s">
        <v>171</v>
      </c>
      <c r="J31" s="117" t="s">
        <v>621</v>
      </c>
      <c r="K31" s="117" t="s">
        <v>1553</v>
      </c>
      <c r="L31" s="109"/>
      <c r="M31" s="116"/>
      <c r="N31" s="114">
        <v>45833</v>
      </c>
      <c r="O31" s="118">
        <f t="shared" si="11"/>
        <v>0</v>
      </c>
      <c r="P31" s="114">
        <v>45833</v>
      </c>
      <c r="Q31" s="118">
        <f t="shared" si="12"/>
        <v>0</v>
      </c>
      <c r="R31" s="114">
        <v>45833</v>
      </c>
      <c r="S31" s="118">
        <f t="shared" si="13"/>
        <v>0</v>
      </c>
      <c r="T31" s="118" t="s">
        <v>1463</v>
      </c>
      <c r="U31" s="118" t="s">
        <v>1463</v>
      </c>
      <c r="V31" s="118" t="str">
        <f t="shared" si="14"/>
        <v>-</v>
      </c>
      <c r="W31" s="118" t="s">
        <v>1463</v>
      </c>
      <c r="X31" s="118" t="s">
        <v>1463</v>
      </c>
      <c r="Y31" s="118" t="str">
        <f t="shared" si="15"/>
        <v>-</v>
      </c>
      <c r="Z31" s="118" t="s">
        <v>1463</v>
      </c>
      <c r="AA31" s="118" t="s">
        <v>1463</v>
      </c>
      <c r="AB31" s="118" t="str">
        <f t="shared" si="16"/>
        <v>-</v>
      </c>
      <c r="AC31" s="118" t="s">
        <v>1463</v>
      </c>
      <c r="AD31" s="118" t="str">
        <f t="shared" si="17"/>
        <v>-</v>
      </c>
      <c r="AE31" s="114">
        <v>45833</v>
      </c>
      <c r="AF31" s="118">
        <f t="shared" si="18"/>
        <v>0</v>
      </c>
      <c r="AG31" s="116"/>
      <c r="AH31" s="112">
        <f ca="1">IF(OR(ISNUMBER(MATCH($I31,MasterData!$D$3:$D$18,0)),ISNUMBER(MATCH($I31,MasterData!$C$3:$C$18,0))),
    DATEDIF($C31,$G31,"d"),
    DATEDIF($C31,TODAY(),"d"))</f>
        <v>10</v>
      </c>
      <c r="AI31" s="112">
        <f t="shared" ca="1" si="8"/>
        <v>0</v>
      </c>
      <c r="AJ31" s="112">
        <f t="shared" ca="1" si="9"/>
        <v>1</v>
      </c>
      <c r="AK31" s="112">
        <f t="shared" ca="1" si="10"/>
        <v>0</v>
      </c>
    </row>
    <row r="32" spans="1:37" ht="25" customHeight="1" x14ac:dyDescent="0.35">
      <c r="A32" s="126">
        <v>6000144129</v>
      </c>
      <c r="B32" s="112" t="s">
        <v>231</v>
      </c>
      <c r="C32" s="114">
        <v>45833</v>
      </c>
      <c r="D32" s="114" t="s">
        <v>799</v>
      </c>
      <c r="E32" s="115" t="s">
        <v>1520</v>
      </c>
      <c r="F32" s="114" t="s">
        <v>799</v>
      </c>
      <c r="G32" s="113">
        <v>45843</v>
      </c>
      <c r="H32" s="116" t="s">
        <v>241</v>
      </c>
      <c r="I32" s="116" t="s">
        <v>171</v>
      </c>
      <c r="J32" s="117" t="s">
        <v>622</v>
      </c>
      <c r="K32" s="117" t="s">
        <v>1554</v>
      </c>
      <c r="L32" s="109"/>
      <c r="M32" s="116"/>
      <c r="N32" s="114">
        <v>45833</v>
      </c>
      <c r="O32" s="118">
        <f t="shared" si="11"/>
        <v>0</v>
      </c>
      <c r="P32" s="114">
        <v>45833</v>
      </c>
      <c r="Q32" s="118">
        <f t="shared" si="12"/>
        <v>0</v>
      </c>
      <c r="R32" s="114">
        <v>45833</v>
      </c>
      <c r="S32" s="118">
        <f t="shared" si="13"/>
        <v>0</v>
      </c>
      <c r="T32" s="118" t="s">
        <v>1463</v>
      </c>
      <c r="U32" s="118" t="s">
        <v>1463</v>
      </c>
      <c r="V32" s="118" t="str">
        <f t="shared" si="14"/>
        <v>-</v>
      </c>
      <c r="W32" s="118" t="s">
        <v>1463</v>
      </c>
      <c r="X32" s="118" t="s">
        <v>1463</v>
      </c>
      <c r="Y32" s="118" t="str">
        <f t="shared" si="15"/>
        <v>-</v>
      </c>
      <c r="Z32" s="118" t="s">
        <v>1463</v>
      </c>
      <c r="AA32" s="118" t="s">
        <v>1463</v>
      </c>
      <c r="AB32" s="118" t="str">
        <f t="shared" si="16"/>
        <v>-</v>
      </c>
      <c r="AC32" s="118" t="s">
        <v>1463</v>
      </c>
      <c r="AD32" s="118" t="str">
        <f t="shared" si="17"/>
        <v>-</v>
      </c>
      <c r="AE32" s="114">
        <v>45833</v>
      </c>
      <c r="AF32" s="118">
        <f t="shared" si="18"/>
        <v>0</v>
      </c>
      <c r="AG32" s="116"/>
      <c r="AH32" s="112">
        <f ca="1">IF(OR(ISNUMBER(MATCH($I32,MasterData!$D$3:$D$18,0)),ISNUMBER(MATCH($I32,MasterData!$C$3:$C$18,0))),
    DATEDIF($C32,$G32,"d"),
    DATEDIF($C32,TODAY(),"d"))</f>
        <v>10</v>
      </c>
      <c r="AI32" s="112">
        <f t="shared" ca="1" si="8"/>
        <v>0</v>
      </c>
      <c r="AJ32" s="112">
        <f t="shared" ca="1" si="9"/>
        <v>1</v>
      </c>
      <c r="AK32" s="112">
        <f t="shared" ca="1" si="10"/>
        <v>0</v>
      </c>
    </row>
    <row r="33" spans="1:37" ht="25" customHeight="1" x14ac:dyDescent="0.35">
      <c r="A33" s="126">
        <v>6000144490</v>
      </c>
      <c r="B33" s="112" t="s">
        <v>231</v>
      </c>
      <c r="C33" s="114">
        <v>45838</v>
      </c>
      <c r="D33" s="114" t="s">
        <v>799</v>
      </c>
      <c r="E33" s="115" t="s">
        <v>1520</v>
      </c>
      <c r="F33" s="114" t="s">
        <v>799</v>
      </c>
      <c r="G33" s="113">
        <v>45881</v>
      </c>
      <c r="H33" s="116" t="s">
        <v>241</v>
      </c>
      <c r="I33" s="116" t="s">
        <v>171</v>
      </c>
      <c r="J33" s="117" t="s">
        <v>626</v>
      </c>
      <c r="K33" s="133" t="s">
        <v>1555</v>
      </c>
      <c r="L33" s="109"/>
      <c r="M33" s="116"/>
      <c r="N33" s="114">
        <v>45838</v>
      </c>
      <c r="O33" s="118">
        <f t="shared" si="11"/>
        <v>0</v>
      </c>
      <c r="P33" s="114">
        <v>45838</v>
      </c>
      <c r="Q33" s="118">
        <f t="shared" si="12"/>
        <v>0</v>
      </c>
      <c r="R33" s="114"/>
      <c r="S33" s="118" t="str">
        <f t="shared" si="13"/>
        <v>-</v>
      </c>
      <c r="T33" s="118"/>
      <c r="U33" s="112"/>
      <c r="V33" s="118" t="str">
        <f t="shared" si="14"/>
        <v>-</v>
      </c>
      <c r="W33" s="118"/>
      <c r="X33" s="114">
        <v>45839</v>
      </c>
      <c r="Y33" s="118">
        <f t="shared" si="15"/>
        <v>1</v>
      </c>
      <c r="Z33" s="118">
        <v>2</v>
      </c>
      <c r="AA33" s="114">
        <v>45855</v>
      </c>
      <c r="AB33" s="118">
        <f t="shared" si="16"/>
        <v>17</v>
      </c>
      <c r="AC33" s="114">
        <v>45861</v>
      </c>
      <c r="AD33" s="118">
        <f t="shared" si="17"/>
        <v>23</v>
      </c>
      <c r="AE33" s="114">
        <v>45874</v>
      </c>
      <c r="AF33" s="118">
        <f t="shared" si="18"/>
        <v>36</v>
      </c>
      <c r="AG33" s="116"/>
      <c r="AH33" s="112">
        <f ca="1">IF(OR(ISNUMBER(MATCH($I33,MasterData!$D$3:$D$18,0)),ISNUMBER(MATCH($I33,MasterData!$C$3:$C$18,0))),
    DATEDIF($C33,$G33,"d"),
    DATEDIF($C33,TODAY(),"d"))</f>
        <v>43</v>
      </c>
      <c r="AI33" s="112">
        <f t="shared" ca="1" si="8"/>
        <v>0</v>
      </c>
      <c r="AJ33" s="112">
        <f t="shared" ca="1" si="9"/>
        <v>0</v>
      </c>
      <c r="AK33" s="112">
        <f t="shared" ca="1" si="10"/>
        <v>1</v>
      </c>
    </row>
    <row r="34" spans="1:37" ht="25" customHeight="1" thickBot="1" x14ac:dyDescent="0.4">
      <c r="A34" s="165">
        <v>6000144523</v>
      </c>
      <c r="B34" s="156" t="s">
        <v>254</v>
      </c>
      <c r="C34" s="157">
        <v>45838</v>
      </c>
      <c r="D34" s="157" t="s">
        <v>799</v>
      </c>
      <c r="E34" s="158" t="s">
        <v>1520</v>
      </c>
      <c r="F34" s="157" t="s">
        <v>799</v>
      </c>
      <c r="G34" s="159"/>
      <c r="H34" s="160" t="s">
        <v>235</v>
      </c>
      <c r="I34" s="160" t="s">
        <v>171</v>
      </c>
      <c r="J34" s="161" t="s">
        <v>629</v>
      </c>
      <c r="K34" s="161"/>
      <c r="L34" s="162"/>
      <c r="M34" s="160"/>
      <c r="N34" s="157"/>
      <c r="O34" s="163" t="str">
        <f t="shared" si="11"/>
        <v>-</v>
      </c>
      <c r="P34" s="163"/>
      <c r="Q34" s="163" t="str">
        <f t="shared" si="12"/>
        <v>-</v>
      </c>
      <c r="R34" s="157"/>
      <c r="S34" s="163" t="str">
        <f t="shared" si="13"/>
        <v>-</v>
      </c>
      <c r="T34" s="163"/>
      <c r="U34" s="156"/>
      <c r="V34" s="163" t="str">
        <f t="shared" si="14"/>
        <v>-</v>
      </c>
      <c r="W34" s="163"/>
      <c r="X34" s="156"/>
      <c r="Y34" s="163" t="str">
        <f t="shared" si="15"/>
        <v>-</v>
      </c>
      <c r="Z34" s="163"/>
      <c r="AA34" s="156"/>
      <c r="AB34" s="163" t="str">
        <f t="shared" si="16"/>
        <v>-</v>
      </c>
      <c r="AC34" s="156"/>
      <c r="AD34" s="163" t="str">
        <f t="shared" si="17"/>
        <v>-</v>
      </c>
      <c r="AE34" s="157">
        <v>45859</v>
      </c>
      <c r="AF34" s="163">
        <f t="shared" si="18"/>
        <v>21</v>
      </c>
      <c r="AG34" s="160"/>
      <c r="AH34" s="156" t="e">
        <f ca="1">IF(OR(ISNUMBER(MATCH($I34,MasterData!$D$3:$D$18,0)),ISNUMBER(MATCH($I34,MasterData!$C$3:$C$18,0))),
    DATEDIF($C34,$G34,"d"),
    DATEDIF($C34,TODAY(),"d"))</f>
        <v>#NUM!</v>
      </c>
      <c r="AI34" s="156" t="e">
        <f t="shared" ca="1" si="8"/>
        <v>#NUM!</v>
      </c>
      <c r="AJ34" s="156" t="e">
        <f t="shared" ca="1" si="9"/>
        <v>#NUM!</v>
      </c>
      <c r="AK34" s="156" t="e">
        <f t="shared" ca="1" si="10"/>
        <v>#NUM!</v>
      </c>
    </row>
    <row r="35" spans="1:37" ht="25" customHeight="1" thickTop="1" x14ac:dyDescent="0.35">
      <c r="A35" s="164">
        <v>6000146508</v>
      </c>
      <c r="B35" s="148" t="s">
        <v>254</v>
      </c>
      <c r="C35" s="149">
        <v>45860</v>
      </c>
      <c r="D35" s="149" t="s">
        <v>799</v>
      </c>
      <c r="E35" s="150" t="s">
        <v>1520</v>
      </c>
      <c r="F35" s="149" t="s">
        <v>799</v>
      </c>
      <c r="G35" s="151"/>
      <c r="H35" s="152" t="s">
        <v>241</v>
      </c>
      <c r="I35" s="152" t="s">
        <v>164</v>
      </c>
      <c r="J35" s="153" t="s">
        <v>1556</v>
      </c>
      <c r="K35" s="153"/>
      <c r="L35" s="154"/>
      <c r="M35" s="152"/>
      <c r="N35" s="149"/>
      <c r="O35" s="155" t="str">
        <f t="shared" si="11"/>
        <v>-</v>
      </c>
      <c r="P35" s="155"/>
      <c r="Q35" s="155" t="str">
        <f t="shared" si="12"/>
        <v>-</v>
      </c>
      <c r="R35" s="149"/>
      <c r="S35" s="155" t="str">
        <f t="shared" si="13"/>
        <v>-</v>
      </c>
      <c r="T35" s="155"/>
      <c r="U35" s="148"/>
      <c r="V35" s="155" t="str">
        <f t="shared" si="14"/>
        <v>-</v>
      </c>
      <c r="W35" s="155"/>
      <c r="X35" s="148"/>
      <c r="Y35" s="155" t="str">
        <f t="shared" si="15"/>
        <v>-</v>
      </c>
      <c r="Z35" s="155"/>
      <c r="AA35" s="148"/>
      <c r="AB35" s="155" t="str">
        <f t="shared" si="16"/>
        <v>-</v>
      </c>
      <c r="AC35" s="148"/>
      <c r="AD35" s="155" t="str">
        <f t="shared" si="17"/>
        <v>-</v>
      </c>
      <c r="AE35" s="149" t="s">
        <v>1463</v>
      </c>
      <c r="AF35" s="155" t="str">
        <f t="shared" si="18"/>
        <v>-</v>
      </c>
      <c r="AG35" s="152"/>
      <c r="AH35" s="148">
        <f ca="1">IF(OR(ISNUMBER(MATCH($I35,MasterData!$D$3:$D$18,0)),ISNUMBER(MATCH($I35,MasterData!$C$3:$C$18,0))),
    DATEDIF($C35,$G35,"d"),
    DATEDIF($C35,TODAY(),"d"))</f>
        <v>147</v>
      </c>
      <c r="AI35" s="148">
        <f t="shared" ca="1" si="8"/>
        <v>0</v>
      </c>
      <c r="AJ35" s="148">
        <f t="shared" ca="1" si="9"/>
        <v>0</v>
      </c>
      <c r="AK35" s="148">
        <f t="shared" ca="1" si="10"/>
        <v>1</v>
      </c>
    </row>
    <row r="36" spans="1:37" ht="25" customHeight="1" x14ac:dyDescent="0.35">
      <c r="A36" s="142" t="s">
        <v>11</v>
      </c>
      <c r="B36" s="112">
        <v>3014</v>
      </c>
      <c r="C36" s="114">
        <v>45840</v>
      </c>
      <c r="D36" s="114" t="s">
        <v>799</v>
      </c>
      <c r="E36" s="115" t="s">
        <v>797</v>
      </c>
      <c r="F36" s="114" t="s">
        <v>799</v>
      </c>
      <c r="G36" s="114"/>
      <c r="H36" s="116"/>
      <c r="I36" s="120"/>
      <c r="J36" s="117"/>
      <c r="K36" s="117"/>
      <c r="L36" s="109"/>
      <c r="M36" s="116"/>
      <c r="N36" s="114"/>
      <c r="O36" s="118" t="str">
        <f t="shared" si="11"/>
        <v>-</v>
      </c>
      <c r="P36" s="118"/>
      <c r="Q36" s="118" t="str">
        <f t="shared" si="12"/>
        <v>-</v>
      </c>
      <c r="R36" s="114"/>
      <c r="S36" s="118" t="str">
        <f t="shared" si="13"/>
        <v>-</v>
      </c>
      <c r="T36" s="118"/>
      <c r="U36" s="112"/>
      <c r="V36" s="118" t="str">
        <f t="shared" si="14"/>
        <v>-</v>
      </c>
      <c r="W36" s="118"/>
      <c r="X36" s="112"/>
      <c r="Y36" s="118" t="str">
        <f t="shared" si="15"/>
        <v>-</v>
      </c>
      <c r="Z36" s="118"/>
      <c r="AA36" s="112"/>
      <c r="AB36" s="118" t="str">
        <f t="shared" si="16"/>
        <v>-</v>
      </c>
      <c r="AC36" s="112"/>
      <c r="AD36" s="118" t="str">
        <f t="shared" si="17"/>
        <v>-</v>
      </c>
      <c r="AE36" s="114"/>
      <c r="AF36" s="118"/>
      <c r="AG36" s="116"/>
      <c r="AH36" s="112"/>
      <c r="AI36" s="112"/>
      <c r="AJ36" s="112"/>
      <c r="AK36" s="112"/>
    </row>
    <row r="37" spans="1:37" ht="25" customHeight="1" x14ac:dyDescent="0.35">
      <c r="A37" s="142" t="s">
        <v>12</v>
      </c>
      <c r="B37" s="112" t="s">
        <v>1463</v>
      </c>
      <c r="C37" s="114">
        <v>45845</v>
      </c>
      <c r="D37" s="114" t="s">
        <v>799</v>
      </c>
      <c r="E37" s="115" t="s">
        <v>797</v>
      </c>
      <c r="F37" s="114" t="s">
        <v>799</v>
      </c>
      <c r="G37" s="116"/>
      <c r="H37" s="116"/>
      <c r="I37" s="116"/>
      <c r="J37" s="116"/>
      <c r="K37" s="116"/>
      <c r="L37" s="116"/>
      <c r="M37" s="116"/>
      <c r="N37" s="112"/>
      <c r="O37" s="118" t="str">
        <f t="shared" ref="O37:O39" si="21">IFERROR(DATEDIF($C37,$N37,"d"),"-")</f>
        <v>-</v>
      </c>
      <c r="P37" s="118"/>
      <c r="Q37" s="118" t="str">
        <f t="shared" si="12"/>
        <v>-</v>
      </c>
      <c r="R37" s="112"/>
      <c r="S37" s="118" t="str">
        <f>IFERROR(DATEDIF($C37,$R37,"d"),"-")</f>
        <v>-</v>
      </c>
      <c r="T37" s="118"/>
      <c r="U37" s="112"/>
      <c r="V37" s="118" t="str">
        <f t="shared" ref="V37:V39" si="22">IFERROR(DATEDIF($C37,$U37,"d"),"-")</f>
        <v>-</v>
      </c>
      <c r="W37" s="118"/>
      <c r="X37" s="112"/>
      <c r="Y37" s="118" t="str">
        <f t="shared" ref="Y37:Y39" si="23">IFERROR(DATEDIF($C37,$X37,"d"),"-")</f>
        <v>-</v>
      </c>
      <c r="Z37" s="118"/>
      <c r="AA37" s="112"/>
      <c r="AB37" s="118" t="str">
        <f t="shared" ref="AB37:AB39" si="24">IFERROR(DATEDIF($C37,$AA37,"d"),"-")</f>
        <v>-</v>
      </c>
      <c r="AC37" s="112"/>
      <c r="AD37" s="118" t="str">
        <f t="shared" ref="AD37:AD39" si="25">IFERROR(DATEDIF($C37,$AC37,"d"),"-")</f>
        <v>-</v>
      </c>
      <c r="AE37" s="112"/>
      <c r="AF37" s="118" t="str">
        <f t="shared" ref="AF37:AF39" si="26">IFERROR(DATEDIF($C37,$AE37,"d"),"-")</f>
        <v>-</v>
      </c>
      <c r="AG37" s="116"/>
      <c r="AH37" s="112">
        <f ca="1">IF(OR(ISNUMBER(MATCH($I37,MasterData!$D$3:$D$18,0)),ISNUMBER(MATCH($I37,MasterData!$C$3:$C$18,0))),
    DATEDIF($C37,$G37,"d"),
    DATEDIF($C37,TODAY(),"d"))</f>
        <v>162</v>
      </c>
      <c r="AI37" s="112">
        <v>0</v>
      </c>
      <c r="AJ37" s="112">
        <v>1</v>
      </c>
      <c r="AK37" s="112">
        <v>0</v>
      </c>
    </row>
    <row r="38" spans="1:37" ht="25" customHeight="1" x14ac:dyDescent="0.35">
      <c r="A38" s="142" t="s">
        <v>13</v>
      </c>
      <c r="B38" s="112">
        <v>3014</v>
      </c>
      <c r="C38" s="114">
        <v>45846</v>
      </c>
      <c r="D38" s="114" t="s">
        <v>799</v>
      </c>
      <c r="E38" s="115" t="s">
        <v>797</v>
      </c>
      <c r="F38" s="114" t="s">
        <v>799</v>
      </c>
      <c r="G38" s="116"/>
      <c r="H38" s="116"/>
      <c r="I38" s="116"/>
      <c r="J38" s="116"/>
      <c r="K38" s="116"/>
      <c r="L38" s="116"/>
      <c r="M38" s="116"/>
      <c r="N38" s="112"/>
      <c r="O38" s="118" t="str">
        <f t="shared" si="21"/>
        <v>-</v>
      </c>
      <c r="P38" s="118"/>
      <c r="Q38" s="118" t="str">
        <f t="shared" si="12"/>
        <v>-</v>
      </c>
      <c r="R38" s="112"/>
      <c r="S38" s="118" t="str">
        <f t="shared" ref="S38:S39" si="27">IFERROR(DATEDIF($C38,$R38,"d"),"-")</f>
        <v>-</v>
      </c>
      <c r="T38" s="118"/>
      <c r="U38" s="112"/>
      <c r="V38" s="118" t="str">
        <f t="shared" si="22"/>
        <v>-</v>
      </c>
      <c r="W38" s="118"/>
      <c r="X38" s="112"/>
      <c r="Y38" s="118" t="str">
        <f t="shared" si="23"/>
        <v>-</v>
      </c>
      <c r="Z38" s="118"/>
      <c r="AA38" s="112"/>
      <c r="AB38" s="118" t="str">
        <f t="shared" si="24"/>
        <v>-</v>
      </c>
      <c r="AC38" s="112"/>
      <c r="AD38" s="118" t="str">
        <f t="shared" si="25"/>
        <v>-</v>
      </c>
      <c r="AE38" s="112"/>
      <c r="AF38" s="118" t="str">
        <f t="shared" si="26"/>
        <v>-</v>
      </c>
      <c r="AG38" s="116"/>
      <c r="AH38" s="112">
        <f ca="1">IF(OR(ISNUMBER(MATCH($I38,MasterData!$D$3:$D$18,0)),ISNUMBER(MATCH($I38,MasterData!$C$3:$C$18,0))),
    DATEDIF($C38,$G38,"d"),
    DATEDIF($C38,TODAY(),"d"))</f>
        <v>161</v>
      </c>
      <c r="AI38" s="112">
        <v>0</v>
      </c>
      <c r="AJ38" s="112">
        <v>1</v>
      </c>
      <c r="AK38" s="112">
        <v>0</v>
      </c>
    </row>
    <row r="39" spans="1:37" ht="26" x14ac:dyDescent="0.35">
      <c r="A39" s="142">
        <v>6000146356</v>
      </c>
      <c r="B39" s="112" t="s">
        <v>717</v>
      </c>
      <c r="C39" s="114">
        <v>45859</v>
      </c>
      <c r="D39" s="114" t="s">
        <v>799</v>
      </c>
      <c r="E39" s="115" t="s">
        <v>1520</v>
      </c>
      <c r="F39" s="114" t="s">
        <v>799</v>
      </c>
      <c r="G39" s="114">
        <v>45859</v>
      </c>
      <c r="H39" s="116" t="s">
        <v>241</v>
      </c>
      <c r="I39" s="116" t="s">
        <v>171</v>
      </c>
      <c r="J39" s="117" t="s">
        <v>700</v>
      </c>
      <c r="K39" s="116"/>
      <c r="L39" s="116"/>
      <c r="M39" s="116"/>
      <c r="N39" s="112"/>
      <c r="O39" s="118" t="str">
        <f t="shared" si="21"/>
        <v>-</v>
      </c>
      <c r="P39" s="118"/>
      <c r="Q39" s="118" t="str">
        <f t="shared" si="12"/>
        <v>-</v>
      </c>
      <c r="R39" s="112"/>
      <c r="S39" s="118" t="str">
        <f t="shared" si="27"/>
        <v>-</v>
      </c>
      <c r="T39" s="118"/>
      <c r="U39" s="112"/>
      <c r="V39" s="118" t="str">
        <f t="shared" si="22"/>
        <v>-</v>
      </c>
      <c r="W39" s="118"/>
      <c r="X39" s="112"/>
      <c r="Y39" s="118" t="str">
        <f t="shared" si="23"/>
        <v>-</v>
      </c>
      <c r="Z39" s="118"/>
      <c r="AA39" s="112"/>
      <c r="AB39" s="118" t="str">
        <f t="shared" si="24"/>
        <v>-</v>
      </c>
      <c r="AC39" s="112"/>
      <c r="AD39" s="118" t="str">
        <f t="shared" si="25"/>
        <v>-</v>
      </c>
      <c r="AE39" s="112"/>
      <c r="AF39" s="118" t="str">
        <f t="shared" si="26"/>
        <v>-</v>
      </c>
      <c r="AG39" s="116"/>
      <c r="AH39" s="112">
        <f ca="1">IF(OR(ISNUMBER(MATCH($I39,MasterData!$D$3:$D$18,0)),ISNUMBER(MATCH($I39,MasterData!$C$3:$C$18,0))),
    DATEDIF($C39,$G39,"d"),
    DATEDIF($C39,TODAY(),"d"))</f>
        <v>0</v>
      </c>
      <c r="AI39" s="112">
        <v>0</v>
      </c>
      <c r="AJ39" s="112">
        <v>1</v>
      </c>
      <c r="AK39" s="112">
        <v>0</v>
      </c>
    </row>
  </sheetData>
  <autoFilter ref="A1:AK39" xr:uid="{AF8F61CE-D6B9-4BF0-9702-3FAE7F2E8882}"/>
  <hyperlinks>
    <hyperlink ref="A5" r:id="rId1"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8FF0378DE42CBC62BD04&amp;crm-object-bolobjectname=BTOrder" xr:uid="{394FD534-D51E-489E-B831-A16699460242}"/>
    <hyperlink ref="A6" r:id="rId2"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8985D979CBC794BD04&amp;crm-object-bolobjectname=BTOrder" xr:uid="{D1F0DA8F-A83C-44B0-A458-3369B30F1B8F}"/>
    <hyperlink ref="A7" r:id="rId3"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8DB62C35624798BD04&amp;crm-object-bolobjectname=BTOrder" xr:uid="{38C59B4A-6B63-4998-A9E4-9C4ADD87F06A}"/>
    <hyperlink ref="A8" r:id="rId4"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90569840FFE799BD04&amp;crm-object-bolobjectname=BTOrder" xr:uid="{DC0AF846-FED0-41F5-A703-E5458BD52119}"/>
    <hyperlink ref="A9" r:id="rId5"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A06811C493679ABD04&amp;crm-object-bolobjectname=BTOrder" xr:uid="{B84AAABE-5474-46C1-BDE7-F02AA70B5CAB}"/>
    <hyperlink ref="A10" r:id="rId6"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0A708D47A6F9C68BD04&amp;crm-object-bolobjectname=BTOrder" xr:uid="{F6272575-C85E-4E2B-843F-A7054A2A1C84}"/>
    <hyperlink ref="A12" r:id="rId7"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ABAAC0D1D5A79CBD04&amp;crm-object-bolobjectname=BTOrder" xr:uid="{95967F13-7CE8-424C-A69C-319B5AA7B181}"/>
    <hyperlink ref="A11" r:id="rId8"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A96469C3C1079BBD04&amp;crm-object-bolobjectname=BTOrder" xr:uid="{8994FE77-DB21-4470-91AA-798045C0526D}"/>
    <hyperlink ref="A13" r:id="rId9"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0BAAD58BBA2FC69BD04&amp;crm-object-bolobjectname=BTOrder" xr:uid="{0FD01001-2DAF-4B68-9319-F0CFE8D62998}"/>
    <hyperlink ref="A21" r:id="rId10"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28A47BCA0A847B6BD04&amp;crm-object-bolobjectname=BTOrder" xr:uid="{DAC5C9B9-0ACF-48BC-8564-DDA33E1F6F13}"/>
    <hyperlink ref="A22" r:id="rId11"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28C90A060E947B6BD04&amp;crm-object-bolobjectname=BTOrder" xr:uid="{97217E36-2AA9-4C62-9B08-4BB7CCA7BA55}"/>
    <hyperlink ref="A23" r:id="rId12"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28CAA6AF88407B6BD04&amp;crm-object-bolobjectname=BTOrder" xr:uid="{51C825F3-E21C-499B-99BA-002D3B054886}"/>
    <hyperlink ref="A24" r:id="rId13"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2D157B68729A7CBBD04&amp;crm-object-bolobjectname=BTOrder" xr:uid="{1BC54A97-1767-4732-A45A-B56E7ECB267C}"/>
    <hyperlink ref="A25" r:id="rId14"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2D88902B338E7CCBD04&amp;crm-object-bolobjectname=BTOrder" xr:uid="{D940D714-2F27-4E6C-A362-89721CF92781}"/>
    <hyperlink ref="A26" r:id="rId15"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2EF317964A6C7E5BD04&amp;crm-object-bolobjectname=BTOrder" xr:uid="{C96BF1CA-9C5A-40FD-9097-6DEEBD6E4B6C}"/>
    <hyperlink ref="A27" r:id="rId16"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2F0CFCE3C2347E8BD04&amp;crm-object-bolobjectname=BTOrder" xr:uid="{FC335D1B-3CF6-4A04-A55F-59F2F8AE8838}"/>
    <hyperlink ref="A15" r:id="rId17"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C3279EDA94279EBD04&amp;crm-object-bolobjectname=BTOrder" xr:uid="{63ED176D-BB24-4986-956E-4605560F630F}"/>
    <hyperlink ref="A16" r:id="rId18"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1BADBE3BBF3BC73BD04&amp;crm-object-bolobjectname=BTOrder" xr:uid="{D54BD18B-A85E-45EA-9359-11F6CAD3CB53}"/>
    <hyperlink ref="A17" r:id="rId19"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1BBD54B0C28C7AABD04&amp;crm-object-bolobjectname=BTOrder" xr:uid="{10D8A6F5-3D8E-48C5-9E11-5130F79B2F90}"/>
    <hyperlink ref="A18" r:id="rId20"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1D3A7A29F617C74BD04&amp;crm-object-bolobjectname=BTOrder" xr:uid="{937DFEBE-92FB-4381-904C-6AA1B77B279C}"/>
    <hyperlink ref="A19" r:id="rId21"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1D7D6E878329C74BD04&amp;crm-object-bolobjectname=BTOrder" xr:uid="{6828D8B4-FB8E-4637-90EE-AFC3C7F4C283}"/>
    <hyperlink ref="A20" r:id="rId22"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1DA5EB5D05A47AEBD04&amp;crm-object-bolobjectname=BTOrder" xr:uid="{E2428907-71D9-4E8D-8954-0F59A942321A}"/>
    <hyperlink ref="A28" r:id="rId23"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385804FDC531CADBD04&amp;crm-object-bolobjectname=BTOrder" xr:uid="{7AD5A651-482F-4864-94A7-A269FF4E0A05}"/>
    <hyperlink ref="A31" r:id="rId24"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4B3D3D24B27E7F4BD04&amp;crm-object-bolobjectname=BTOrder" xr:uid="{606AB014-5CBC-4400-B62B-DA4CBEA2F9B2}"/>
    <hyperlink ref="A29" r:id="rId25" xr:uid="{03024D9A-1AC7-4E81-924F-03D45E8E25B2}"/>
    <hyperlink ref="A32" r:id="rId26"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4B688597C2E67F4BD04&amp;crm-object-bolobjectname=BTOrder" xr:uid="{96D24820-D7ED-4687-91B3-6552E0DF997E}"/>
    <hyperlink ref="A33" r:id="rId27"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5B21D6925F6C7FBBD04&amp;crm-object-bolobjectname=BTOrder" xr:uid="{64912389-D254-42F0-9600-ECE6A8F0DA9D}"/>
    <hyperlink ref="A34" r:id="rId28"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5B49304FA8F67FBBD04&amp;crm-object-bolobjectname=BTOrder" xr:uid="{769B8137-6CAA-4EB8-B62D-D4047A954330}"/>
    <hyperlink ref="A35" r:id="rId29"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9DBD8CE5859FD01BD04&amp;crm-object-bolobjectname=BTOrder" xr:uid="{88256D8E-C07F-4208-92E3-710256912C94}"/>
    <hyperlink ref="A30" r:id="rId30" xr:uid="{1FAF4EC4-234C-4345-AFE1-5D4F8978A416}"/>
    <hyperlink ref="A39" r:id="rId31"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9C0B164C9C69CF9BD04&amp;crm-object-bolobjectname=BTOrder" xr:uid="{B6A9BF80-35E1-4563-9EB3-3E70FC8A7F6D}"/>
    <hyperlink ref="A2" r:id="rId32"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EEFBEEB83FB0E8ABB6BBD04&amp;crm-object-bolobjectname=BTOrder" xr:uid="{7603ED65-9961-4D54-A89E-75FA0D6E2AD2}"/>
    <hyperlink ref="A3" r:id="rId33"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8AE9DF307470872EBD04&amp;crm-object-bolobjectname=BTOrder" xr:uid="{E47CF726-88C0-4C5B-A982-7D6C4B2B6C3C}"/>
    <hyperlink ref="A4" r:id="rId34"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8CA8B40DD0EC5C40BD04&amp;crm-object-bolobjectname=BTOrder" xr:uid="{6D4C0B8F-1479-4CEB-8751-A3EB14A93066}"/>
    <hyperlink ref="A36" r:id="rId35" display="https://myit.siemens.com/now/nav/ui/classic/params/target/incident.do%3Fsys_id%3D7dc887ac4726ea10fee625ba216d4379%26sysparm_stack%3D%26sysparm_view%3D" xr:uid="{9A9785CE-0266-46DF-8F08-FF96073F96FC}"/>
    <hyperlink ref="A37" r:id="rId36" display="https://myit.siemens.com/now/nav/ui/classic/params/target/incident.do%3Fsys_id%3D921c5d96c3a66614f687bc65e0013192%26sysparm_stack%3D%26sysparm_view%3D" xr:uid="{9415EFC2-37BB-4A0F-8A6A-2C914E7AA962}"/>
    <hyperlink ref="A38" r:id="rId37" display="https://myit.siemens.com/now/nav/ui/classic/params/target/incident.do%3Fsys_id%3Dece2d32ec3ae2254fab2bc65e001314d%26sysparm_stack%3D%26sysparm_view%3D" xr:uid="{65E11A69-336E-40D4-9D3C-9E8E46C2D0DC}"/>
    <hyperlink ref="A14" r:id="rId38" display="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C2892D3C53879EBD04&amp;crm-object-bolobjectname=BTOrder" xr:uid="{0727B237-940D-436C-9C5D-C51F0FCF2A2D}"/>
  </hyperlinks>
  <pageMargins left="0.7" right="0.7" top="0.75" bottom="0.75" header="0.3" footer="0.3"/>
  <pageSetup paperSize="9" orientation="portrait" r:id="rId39"/>
  <drawing r:id="rId4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B1A195D4875AD44AB481EE147BB2EB1" ma:contentTypeVersion="3" ma:contentTypeDescription="Create a new document." ma:contentTypeScope="" ma:versionID="8a35b21819631bdb9f9765db6ab2f642">
  <xsd:schema xmlns:xsd="http://www.w3.org/2001/XMLSchema" xmlns:xs="http://www.w3.org/2001/XMLSchema" xmlns:p="http://schemas.microsoft.com/office/2006/metadata/properties" xmlns:ns2="3c661f53-2715-4175-9034-5fbd803942c2" targetNamespace="http://schemas.microsoft.com/office/2006/metadata/properties" ma:root="true" ma:fieldsID="006712feb74512d5afa920a48c7b348b" ns2:_="">
    <xsd:import namespace="3c661f53-2715-4175-9034-5fbd803942c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661f53-2715-4175-9034-5fbd803942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E0580884-BA85-47A4-ADA4-11D05764058B}">
  <ds:schemaRefs>
    <ds:schemaRef ds:uri="http://schemas.microsoft.com/sharepoint/v3/contenttype/forms"/>
  </ds:schemaRefs>
</ds:datastoreItem>
</file>

<file path=customXml/itemProps2.xml><?xml version="1.0" encoding="utf-8"?>
<ds:datastoreItem xmlns:ds="http://schemas.openxmlformats.org/officeDocument/2006/customXml" ds:itemID="{0CB03F09-524A-4336-9E10-E2A1AB2D32F8}">
  <ds:schemaRefs>
    <ds:schemaRef ds:uri="http://schemas.openxmlformats.org/package/2006/metadata/core-properties"/>
    <ds:schemaRef ds:uri="http://purl.org/dc/terms/"/>
    <ds:schemaRef ds:uri="http://www.w3.org/XML/1998/namespace"/>
    <ds:schemaRef ds:uri="http://schemas.microsoft.com/office/2006/metadata/properties"/>
    <ds:schemaRef ds:uri="http://schemas.microsoft.com/office/2006/documentManagement/types"/>
    <ds:schemaRef ds:uri="http://purl.org/dc/elements/1.1/"/>
    <ds:schemaRef ds:uri="3c661f53-2715-4175-9034-5fbd803942c2"/>
    <ds:schemaRef ds:uri="http://schemas.microsoft.com/office/infopath/2007/PartnerControls"/>
    <ds:schemaRef ds:uri="http://purl.org/dc/dcmitype/"/>
  </ds:schemaRefs>
</ds:datastoreItem>
</file>

<file path=customXml/itemProps3.xml><?xml version="1.0" encoding="utf-8"?>
<ds:datastoreItem xmlns:ds="http://schemas.openxmlformats.org/officeDocument/2006/customXml" ds:itemID="{ACE8E5D1-DCFA-4ACE-993C-4BA5E5EFFC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c661f53-2715-4175-9034-5fbd803942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235DF378-82DA-45BC-A835-D36BDAC14F33}">
  <ds:schemaRefs>
    <ds:schemaRef ds:uri="http://schemas.microsoft.com/DataMashup"/>
  </ds:schemaRefs>
</ds:datastoreItem>
</file>

<file path=docMetadata/LabelInfo.xml><?xml version="1.0" encoding="utf-8"?>
<clbl:labelList xmlns:clbl="http://schemas.microsoft.com/office/2020/mipLabelMetadata">
  <clbl:label id="{9d258917-277f-42cd-a3cd-14c4e9ee58bc}" enabled="1" method="Standard" siteId="{38ae3bcd-9579-4fd4-adda-b42e1495d55a}"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38</vt:i4>
      </vt:variant>
    </vt:vector>
  </HeadingPairs>
  <TitlesOfParts>
    <vt:vector size="38" baseType="lpstr">
      <vt:lpstr>Bugs</vt:lpstr>
      <vt:lpstr>MasterData</vt:lpstr>
      <vt:lpstr>Comparator</vt:lpstr>
      <vt:lpstr>VIM-Incidents_W24</vt:lpstr>
      <vt:lpstr>VIM-Incidents_W25</vt:lpstr>
      <vt:lpstr>VIM-Incidents_W26(June26)</vt:lpstr>
      <vt:lpstr>VIM-Incidents_20250630_1325CET</vt:lpstr>
      <vt:lpstr>VIM-Incidents_20250704</vt:lpstr>
      <vt:lpstr>VIM-Incidents_20250711</vt:lpstr>
      <vt:lpstr>VIM-Incidents_20250714</vt:lpstr>
      <vt:lpstr>VIM-Incidents_20250717</vt:lpstr>
      <vt:lpstr>VIM-Incidents_20250724</vt:lpstr>
      <vt:lpstr>VIM-Incidents_20250731</vt:lpstr>
      <vt:lpstr>VIM-Incidents_20250807</vt:lpstr>
      <vt:lpstr>VIM-Incidents_20250815</vt:lpstr>
      <vt:lpstr>VIM-Incidents_20250822</vt:lpstr>
      <vt:lpstr>VIM-Incidents_20250829</vt:lpstr>
      <vt:lpstr>VIM-Incidents_20250905</vt:lpstr>
      <vt:lpstr>VIM-Incidents_20250912</vt:lpstr>
      <vt:lpstr>VIM-Incidents_20250919</vt:lpstr>
      <vt:lpstr>VIM-Incidents_20250926</vt:lpstr>
      <vt:lpstr>VIM-Incidents_20251003</vt:lpstr>
      <vt:lpstr>VIM-Incidents_20251010</vt:lpstr>
      <vt:lpstr>VIM-Incidents_20251017</vt:lpstr>
      <vt:lpstr>VIM-Incidents_20251024</vt:lpstr>
      <vt:lpstr>VIM-Incidents_20251031</vt:lpstr>
      <vt:lpstr>VIM-Incidents_20251109</vt:lpstr>
      <vt:lpstr>VIM-Incidents_20251116</vt:lpstr>
      <vt:lpstr>VIM-Incidents_20251123</vt:lpstr>
      <vt:lpstr>VIM-Incidents_20251130</vt:lpstr>
      <vt:lpstr>VIM-Incidents_20251207</vt:lpstr>
      <vt:lpstr>VIM-Incidents_20251214</vt:lpstr>
      <vt:lpstr>VIM-Incidents_20251221</vt:lpstr>
      <vt:lpstr>Snapshot_Overall</vt:lpstr>
      <vt:lpstr>Snapshot_Overall_Bugs</vt:lpstr>
      <vt:lpstr>Snapshot_SRE</vt:lpstr>
      <vt:lpstr>Snapshot_Buzias</vt:lpstr>
      <vt:lpstr>Deep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Valente, Bruno (GBS WEA PS PT)</dc:creator>
  <cp:keywords/>
  <dc:description/>
  <cp:lastModifiedBy>Reis Sena, Pedro (GBS WEA PS TS PT)</cp:lastModifiedBy>
  <cp:revision/>
  <dcterms:created xsi:type="dcterms:W3CDTF">2025-05-29T13:11:31Z</dcterms:created>
  <dcterms:modified xsi:type="dcterms:W3CDTF">2025-12-16T16:14:07Z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0x0101006B1A195D4875AD44AB481EE147BB2EB1</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xd_Signature">
    <vt:bool>false</vt:bool>
  </property>
</Properties>
</file>